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00" yWindow="-60" windowWidth="14280" windowHeight="12375" tabRatio="638" firstSheet="6" activeTab="6"/>
  </bookViews>
  <sheets>
    <sheet name="IV-ДЦ" sheetId="1" state="hidden" r:id="rId1"/>
    <sheet name="7.1. (1 полугодие 2014)" sheetId="2" state="hidden" r:id="rId2"/>
    <sheet name="7.1. (1 кв. 2014) (с ТП) (2 (3" sheetId="3" state="hidden" r:id="rId3"/>
    <sheet name="7.1. (1 кв. 2014) (с ТП) (2)" sheetId="4" state="hidden" r:id="rId4"/>
    <sheet name="7.1. (3 квартал) без ТП " sheetId="5" state="hidden" r:id="rId5"/>
    <sheet name="7.1. 3 квартал с ТП (ВЛ, КЛ)" sheetId="17" state="hidden" r:id="rId6"/>
    <sheet name="I-ДЗ" sheetId="6" r:id="rId7"/>
    <sheet name="II-ДЗ (2014)" sheetId="7" r:id="rId8"/>
    <sheet name="III-ДЦ" sheetId="20" r:id="rId9"/>
    <sheet name="IV-ДЗ" sheetId="19" r:id="rId10"/>
    <sheet name="8. (3 кв. 2014)" sheetId="9" state="hidden" r:id="rId11"/>
    <sheet name="9. (3 кв. 2014)" sheetId="8" state="hidden" r:id="rId12"/>
    <sheet name="Приложение 1" sheetId="10" state="hidden" r:id="rId13"/>
    <sheet name="7.2. " sheetId="11" state="hidden" r:id="rId14"/>
    <sheet name="7.2. 3 кв" sheetId="12" state="hidden" r:id="rId15"/>
    <sheet name="8." sheetId="13" state="hidden" r:id="rId16"/>
    <sheet name="9." sheetId="14" state="hidden" r:id="rId17"/>
    <sheet name="6.3." sheetId="15" state="hidden" r:id="rId18"/>
    <sheet name="Лист1" sheetId="16" state="hidden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\a" localSheetId="17">#REF!</definedName>
    <definedName name="\a" localSheetId="2">#REF!</definedName>
    <definedName name="\a" localSheetId="3">#REF!</definedName>
    <definedName name="\a" localSheetId="1">#REF!</definedName>
    <definedName name="\a" localSheetId="4">#REF!</definedName>
    <definedName name="\a" localSheetId="5">#REF!</definedName>
    <definedName name="\a" localSheetId="14">#REF!</definedName>
    <definedName name="\a" localSheetId="7">#REF!</definedName>
    <definedName name="\a" localSheetId="9">#REF!</definedName>
    <definedName name="\a" localSheetId="0">#REF!</definedName>
    <definedName name="\a" localSheetId="12">#REF!</definedName>
    <definedName name="\a">#REF!</definedName>
    <definedName name="\m" localSheetId="17">#REF!</definedName>
    <definedName name="\m" localSheetId="2">#REF!</definedName>
    <definedName name="\m" localSheetId="3">#REF!</definedName>
    <definedName name="\m" localSheetId="1">#REF!</definedName>
    <definedName name="\m" localSheetId="4">#REF!</definedName>
    <definedName name="\m" localSheetId="5">#REF!</definedName>
    <definedName name="\m" localSheetId="9">#REF!</definedName>
    <definedName name="\m" localSheetId="0">#REF!</definedName>
    <definedName name="\m" localSheetId="12">#REF!</definedName>
    <definedName name="\m">#REF!</definedName>
    <definedName name="\n" localSheetId="17">#REF!</definedName>
    <definedName name="\n" localSheetId="2">#REF!</definedName>
    <definedName name="\n" localSheetId="3">#REF!</definedName>
    <definedName name="\n" localSheetId="1">#REF!</definedName>
    <definedName name="\n" localSheetId="4">#REF!</definedName>
    <definedName name="\n" localSheetId="5">#REF!</definedName>
    <definedName name="\n" localSheetId="9">#REF!</definedName>
    <definedName name="\n" localSheetId="0">#REF!</definedName>
    <definedName name="\n" localSheetId="12">#REF!</definedName>
    <definedName name="\n">#REF!</definedName>
    <definedName name="\o" localSheetId="17">#REF!</definedName>
    <definedName name="\o" localSheetId="2">#REF!</definedName>
    <definedName name="\o" localSheetId="3">#REF!</definedName>
    <definedName name="\o" localSheetId="1">#REF!</definedName>
    <definedName name="\o" localSheetId="4">#REF!</definedName>
    <definedName name="\o" localSheetId="5">#REF!</definedName>
    <definedName name="\o" localSheetId="9">#REF!</definedName>
    <definedName name="\o" localSheetId="12">#REF!</definedName>
    <definedName name="\o">#REF!</definedName>
    <definedName name="______M8" localSheetId="2">'7.1. (1 кв. 2014) (с ТП) (2 (3'!______M8</definedName>
    <definedName name="______M8" localSheetId="3">'7.1. (1 кв. 2014) (с ТП) (2)'!______M8</definedName>
    <definedName name="______M8" localSheetId="5">'7.1. 3 квартал с ТП (ВЛ, КЛ)'!______M8</definedName>
    <definedName name="______M8" localSheetId="14">'7.2. 3 кв'!______M8</definedName>
    <definedName name="______M8" localSheetId="10">'8. (3 кв. 2014)'!______M8</definedName>
    <definedName name="______M8" localSheetId="11">'9. (3 кв. 2014)'!______M8</definedName>
    <definedName name="______M8" localSheetId="7">'II-ДЗ (2014)'!______M8</definedName>
    <definedName name="______M8" localSheetId="0">'IV-ДЦ'!______M8</definedName>
    <definedName name="______M8">[0]!______M8</definedName>
    <definedName name="______M9" localSheetId="2">'7.1. (1 кв. 2014) (с ТП) (2 (3'!______M9</definedName>
    <definedName name="______M9" localSheetId="3">'7.1. (1 кв. 2014) (с ТП) (2)'!______M9</definedName>
    <definedName name="______M9" localSheetId="5">'7.1. 3 квартал с ТП (ВЛ, КЛ)'!______M9</definedName>
    <definedName name="______M9" localSheetId="14">'7.2. 3 кв'!______M9</definedName>
    <definedName name="______M9" localSheetId="10">'8. (3 кв. 2014)'!______M9</definedName>
    <definedName name="______M9" localSheetId="11">'9. (3 кв. 2014)'!______M9</definedName>
    <definedName name="______M9" localSheetId="7">'II-ДЗ (2014)'!______M9</definedName>
    <definedName name="______M9" localSheetId="0">'IV-ДЦ'!______M9</definedName>
    <definedName name="______M9">[0]!______M9</definedName>
    <definedName name="______q11" localSheetId="2">'7.1. (1 кв. 2014) (с ТП) (2 (3'!______q11</definedName>
    <definedName name="______q11" localSheetId="3">'7.1. (1 кв. 2014) (с ТП) (2)'!______q11</definedName>
    <definedName name="______q11" localSheetId="5">'7.1. 3 квартал с ТП (ВЛ, КЛ)'!______q11</definedName>
    <definedName name="______q11" localSheetId="14">'7.2. 3 кв'!______q11</definedName>
    <definedName name="______q11" localSheetId="10">'8. (3 кв. 2014)'!______q11</definedName>
    <definedName name="______q11" localSheetId="11">'9. (3 кв. 2014)'!______q11</definedName>
    <definedName name="______q11" localSheetId="7">'II-ДЗ (2014)'!______q11</definedName>
    <definedName name="______q11" localSheetId="0">'IV-ДЦ'!______q11</definedName>
    <definedName name="______q11">[0]!______q11</definedName>
    <definedName name="______q15" localSheetId="2">'7.1. (1 кв. 2014) (с ТП) (2 (3'!______q15</definedName>
    <definedName name="______q15" localSheetId="3">'7.1. (1 кв. 2014) (с ТП) (2)'!______q15</definedName>
    <definedName name="______q15" localSheetId="5">'7.1. 3 квартал с ТП (ВЛ, КЛ)'!______q15</definedName>
    <definedName name="______q15" localSheetId="14">'7.2. 3 кв'!______q15</definedName>
    <definedName name="______q15" localSheetId="10">'8. (3 кв. 2014)'!______q15</definedName>
    <definedName name="______q15" localSheetId="11">'9. (3 кв. 2014)'!______q15</definedName>
    <definedName name="______q15" localSheetId="7">'II-ДЗ (2014)'!______q15</definedName>
    <definedName name="______q15" localSheetId="0">'IV-ДЦ'!______q15</definedName>
    <definedName name="______q15">[0]!______q15</definedName>
    <definedName name="______q17" localSheetId="2">'7.1. (1 кв. 2014) (с ТП) (2 (3'!______q17</definedName>
    <definedName name="______q17" localSheetId="3">'7.1. (1 кв. 2014) (с ТП) (2)'!______q17</definedName>
    <definedName name="______q17" localSheetId="5">'7.1. 3 квартал с ТП (ВЛ, КЛ)'!______q17</definedName>
    <definedName name="______q17" localSheetId="14">'7.2. 3 кв'!______q17</definedName>
    <definedName name="______q17" localSheetId="10">'8. (3 кв. 2014)'!______q17</definedName>
    <definedName name="______q17" localSheetId="11">'9. (3 кв. 2014)'!______q17</definedName>
    <definedName name="______q17" localSheetId="7">'II-ДЗ (2014)'!______q17</definedName>
    <definedName name="______q17" localSheetId="0">'IV-ДЦ'!______q17</definedName>
    <definedName name="______q17">[0]!______q17</definedName>
    <definedName name="______q2" localSheetId="2">'7.1. (1 кв. 2014) (с ТП) (2 (3'!______q2</definedName>
    <definedName name="______q2" localSheetId="3">'7.1. (1 кв. 2014) (с ТП) (2)'!______q2</definedName>
    <definedName name="______q2" localSheetId="5">'7.1. 3 квартал с ТП (ВЛ, КЛ)'!______q2</definedName>
    <definedName name="______q2" localSheetId="14">'7.2. 3 кв'!______q2</definedName>
    <definedName name="______q2" localSheetId="10">'8. (3 кв. 2014)'!______q2</definedName>
    <definedName name="______q2" localSheetId="11">'9. (3 кв. 2014)'!______q2</definedName>
    <definedName name="______q2" localSheetId="7">'II-ДЗ (2014)'!______q2</definedName>
    <definedName name="______q2" localSheetId="0">'IV-ДЦ'!______q2</definedName>
    <definedName name="______q2">[0]!______q2</definedName>
    <definedName name="______q3" localSheetId="2">'7.1. (1 кв. 2014) (с ТП) (2 (3'!______q3</definedName>
    <definedName name="______q3" localSheetId="3">'7.1. (1 кв. 2014) (с ТП) (2)'!______q3</definedName>
    <definedName name="______q3" localSheetId="5">'7.1. 3 квартал с ТП (ВЛ, КЛ)'!______q3</definedName>
    <definedName name="______q3" localSheetId="14">'7.2. 3 кв'!______q3</definedName>
    <definedName name="______q3" localSheetId="10">'8. (3 кв. 2014)'!______q3</definedName>
    <definedName name="______q3" localSheetId="11">'9. (3 кв. 2014)'!______q3</definedName>
    <definedName name="______q3" localSheetId="7">'II-ДЗ (2014)'!______q3</definedName>
    <definedName name="______q3" localSheetId="0">'IV-ДЦ'!______q3</definedName>
    <definedName name="______q3">[0]!______q3</definedName>
    <definedName name="______q4" localSheetId="2">'7.1. (1 кв. 2014) (с ТП) (2 (3'!______q4</definedName>
    <definedName name="______q4" localSheetId="3">'7.1. (1 кв. 2014) (с ТП) (2)'!______q4</definedName>
    <definedName name="______q4" localSheetId="5">'7.1. 3 квартал с ТП (ВЛ, КЛ)'!______q4</definedName>
    <definedName name="______q4" localSheetId="14">'7.2. 3 кв'!______q4</definedName>
    <definedName name="______q4" localSheetId="10">'8. (3 кв. 2014)'!______q4</definedName>
    <definedName name="______q4" localSheetId="11">'9. (3 кв. 2014)'!______q4</definedName>
    <definedName name="______q4" localSheetId="7">'II-ДЗ (2014)'!______q4</definedName>
    <definedName name="______q4" localSheetId="0">'IV-ДЦ'!______q4</definedName>
    <definedName name="______q4">[0]!______q4</definedName>
    <definedName name="______q5" localSheetId="2">'7.1. (1 кв. 2014) (с ТП) (2 (3'!______q5</definedName>
    <definedName name="______q5" localSheetId="3">'7.1. (1 кв. 2014) (с ТП) (2)'!______q5</definedName>
    <definedName name="______q5" localSheetId="5">'7.1. 3 квартал с ТП (ВЛ, КЛ)'!______q5</definedName>
    <definedName name="______q5" localSheetId="14">'7.2. 3 кв'!______q5</definedName>
    <definedName name="______q5" localSheetId="10">'8. (3 кв. 2014)'!______q5</definedName>
    <definedName name="______q5" localSheetId="11">'9. (3 кв. 2014)'!______q5</definedName>
    <definedName name="______q5" localSheetId="7">'II-ДЗ (2014)'!______q5</definedName>
    <definedName name="______q5" localSheetId="0">'IV-ДЦ'!______q5</definedName>
    <definedName name="______q5">[0]!______q5</definedName>
    <definedName name="______q6" localSheetId="2">'7.1. (1 кв. 2014) (с ТП) (2 (3'!______q6</definedName>
    <definedName name="______q6" localSheetId="3">'7.1. (1 кв. 2014) (с ТП) (2)'!______q6</definedName>
    <definedName name="______q6" localSheetId="5">'7.1. 3 квартал с ТП (ВЛ, КЛ)'!______q6</definedName>
    <definedName name="______q6" localSheetId="14">'7.2. 3 кв'!______q6</definedName>
    <definedName name="______q6" localSheetId="10">'8. (3 кв. 2014)'!______q6</definedName>
    <definedName name="______q6" localSheetId="11">'9. (3 кв. 2014)'!______q6</definedName>
    <definedName name="______q6" localSheetId="7">'II-ДЗ (2014)'!______q6</definedName>
    <definedName name="______q6" localSheetId="0">'IV-ДЦ'!______q6</definedName>
    <definedName name="______q6">[0]!______q6</definedName>
    <definedName name="______q7" localSheetId="2">'7.1. (1 кв. 2014) (с ТП) (2 (3'!______q7</definedName>
    <definedName name="______q7" localSheetId="3">'7.1. (1 кв. 2014) (с ТП) (2)'!______q7</definedName>
    <definedName name="______q7" localSheetId="5">'7.1. 3 квартал с ТП (ВЛ, КЛ)'!______q7</definedName>
    <definedName name="______q7" localSheetId="14">'7.2. 3 кв'!______q7</definedName>
    <definedName name="______q7" localSheetId="10">'8. (3 кв. 2014)'!______q7</definedName>
    <definedName name="______q7" localSheetId="11">'9. (3 кв. 2014)'!______q7</definedName>
    <definedName name="______q7" localSheetId="7">'II-ДЗ (2014)'!______q7</definedName>
    <definedName name="______q7" localSheetId="0">'IV-ДЦ'!______q7</definedName>
    <definedName name="______q7">[0]!______q7</definedName>
    <definedName name="______q8" localSheetId="2">'7.1. (1 кв. 2014) (с ТП) (2 (3'!______q8</definedName>
    <definedName name="______q8" localSheetId="3">'7.1. (1 кв. 2014) (с ТП) (2)'!______q8</definedName>
    <definedName name="______q8" localSheetId="5">'7.1. 3 квартал с ТП (ВЛ, КЛ)'!______q8</definedName>
    <definedName name="______q8" localSheetId="14">'7.2. 3 кв'!______q8</definedName>
    <definedName name="______q8" localSheetId="10">'8. (3 кв. 2014)'!______q8</definedName>
    <definedName name="______q8" localSheetId="11">'9. (3 кв. 2014)'!______q8</definedName>
    <definedName name="______q8" localSheetId="7">'II-ДЗ (2014)'!______q8</definedName>
    <definedName name="______q8" localSheetId="0">'IV-ДЦ'!______q8</definedName>
    <definedName name="______q8">[0]!______q8</definedName>
    <definedName name="______q9" localSheetId="2">'7.1. (1 кв. 2014) (с ТП) (2 (3'!______q9</definedName>
    <definedName name="______q9" localSheetId="3">'7.1. (1 кв. 2014) (с ТП) (2)'!______q9</definedName>
    <definedName name="______q9" localSheetId="5">'7.1. 3 квартал с ТП (ВЛ, КЛ)'!______q9</definedName>
    <definedName name="______q9" localSheetId="14">'7.2. 3 кв'!______q9</definedName>
    <definedName name="______q9" localSheetId="10">'8. (3 кв. 2014)'!______q9</definedName>
    <definedName name="______q9" localSheetId="11">'9. (3 кв. 2014)'!______q9</definedName>
    <definedName name="______q9" localSheetId="7">'II-ДЗ (2014)'!______q9</definedName>
    <definedName name="______q9" localSheetId="0">'IV-ДЦ'!______q9</definedName>
    <definedName name="______q9">[0]!______q9</definedName>
    <definedName name="______SP1" localSheetId="17">[1]FES!#REF!</definedName>
    <definedName name="______SP1" localSheetId="2">[1]FES!#REF!</definedName>
    <definedName name="______SP1" localSheetId="3">[1]FES!#REF!</definedName>
    <definedName name="______SP1" localSheetId="1">[1]FES!#REF!</definedName>
    <definedName name="______SP1" localSheetId="4">[1]FES!#REF!</definedName>
    <definedName name="______SP1" localSheetId="5">[1]FES!#REF!</definedName>
    <definedName name="______SP1" localSheetId="14">[1]FES!#REF!</definedName>
    <definedName name="______SP1" localSheetId="10">[1]FES!#REF!</definedName>
    <definedName name="______SP1" localSheetId="11">[1]FES!#REF!</definedName>
    <definedName name="______SP1" localSheetId="7">[1]FES!#REF!</definedName>
    <definedName name="______SP1" localSheetId="9">[1]FES!#REF!</definedName>
    <definedName name="______SP1" localSheetId="0">[1]FES!#REF!</definedName>
    <definedName name="______SP1" localSheetId="12">[1]FES!#REF!</definedName>
    <definedName name="______SP1">[1]FES!#REF!</definedName>
    <definedName name="______SP10" localSheetId="17">[1]FES!#REF!</definedName>
    <definedName name="______SP10" localSheetId="2">[1]FES!#REF!</definedName>
    <definedName name="______SP10" localSheetId="3">[1]FES!#REF!</definedName>
    <definedName name="______SP10" localSheetId="1">[1]FES!#REF!</definedName>
    <definedName name="______SP10" localSheetId="4">[1]FES!#REF!</definedName>
    <definedName name="______SP10" localSheetId="5">[1]FES!#REF!</definedName>
    <definedName name="______SP10" localSheetId="10">[1]FES!#REF!</definedName>
    <definedName name="______SP10" localSheetId="11">[1]FES!#REF!</definedName>
    <definedName name="______SP10" localSheetId="7">[1]FES!#REF!</definedName>
    <definedName name="______SP10" localSheetId="9">[1]FES!#REF!</definedName>
    <definedName name="______SP10" localSheetId="0">[1]FES!#REF!</definedName>
    <definedName name="______SP10" localSheetId="12">[1]FES!#REF!</definedName>
    <definedName name="______SP10">[1]FES!#REF!</definedName>
    <definedName name="______SP11" localSheetId="17">[1]FES!#REF!</definedName>
    <definedName name="______SP11" localSheetId="2">[1]FES!#REF!</definedName>
    <definedName name="______SP11" localSheetId="3">[1]FES!#REF!</definedName>
    <definedName name="______SP11" localSheetId="1">[1]FES!#REF!</definedName>
    <definedName name="______SP11" localSheetId="4">[1]FES!#REF!</definedName>
    <definedName name="______SP11" localSheetId="5">[1]FES!#REF!</definedName>
    <definedName name="______SP11" localSheetId="10">[1]FES!#REF!</definedName>
    <definedName name="______SP11" localSheetId="11">[1]FES!#REF!</definedName>
    <definedName name="______SP11" localSheetId="7">[1]FES!#REF!</definedName>
    <definedName name="______SP11" localSheetId="9">[1]FES!#REF!</definedName>
    <definedName name="______SP11" localSheetId="0">[1]FES!#REF!</definedName>
    <definedName name="______SP11" localSheetId="12">[1]FES!#REF!</definedName>
    <definedName name="______SP11">[1]FES!#REF!</definedName>
    <definedName name="______SP12" localSheetId="17">[1]FES!#REF!</definedName>
    <definedName name="______SP12" localSheetId="2">[1]FES!#REF!</definedName>
    <definedName name="______SP12" localSheetId="3">[1]FES!#REF!</definedName>
    <definedName name="______SP12" localSheetId="1">[1]FES!#REF!</definedName>
    <definedName name="______SP12" localSheetId="4">[1]FES!#REF!</definedName>
    <definedName name="______SP12" localSheetId="5">[1]FES!#REF!</definedName>
    <definedName name="______SP12" localSheetId="10">[1]FES!#REF!</definedName>
    <definedName name="______SP12" localSheetId="11">[1]FES!#REF!</definedName>
    <definedName name="______SP12" localSheetId="7">[1]FES!#REF!</definedName>
    <definedName name="______SP12" localSheetId="9">[1]FES!#REF!</definedName>
    <definedName name="______SP12" localSheetId="12">[1]FES!#REF!</definedName>
    <definedName name="______SP12">[1]FES!#REF!</definedName>
    <definedName name="______SP13" localSheetId="17">[1]FES!#REF!</definedName>
    <definedName name="______SP13" localSheetId="2">[1]FES!#REF!</definedName>
    <definedName name="______SP13" localSheetId="3">[1]FES!#REF!</definedName>
    <definedName name="______SP13" localSheetId="1">[1]FES!#REF!</definedName>
    <definedName name="______SP13" localSheetId="4">[1]FES!#REF!</definedName>
    <definedName name="______SP13" localSheetId="5">[1]FES!#REF!</definedName>
    <definedName name="______SP13" localSheetId="10">[1]FES!#REF!</definedName>
    <definedName name="______SP13" localSheetId="11">[1]FES!#REF!</definedName>
    <definedName name="______SP13" localSheetId="7">[1]FES!#REF!</definedName>
    <definedName name="______SP13" localSheetId="9">[1]FES!#REF!</definedName>
    <definedName name="______SP13" localSheetId="12">[1]FES!#REF!</definedName>
    <definedName name="______SP13">[1]FES!#REF!</definedName>
    <definedName name="______SP14" localSheetId="17">[1]FES!#REF!</definedName>
    <definedName name="______SP14" localSheetId="2">[1]FES!#REF!</definedName>
    <definedName name="______SP14" localSheetId="3">[1]FES!#REF!</definedName>
    <definedName name="______SP14" localSheetId="1">[1]FES!#REF!</definedName>
    <definedName name="______SP14" localSheetId="4">[1]FES!#REF!</definedName>
    <definedName name="______SP14" localSheetId="5">[1]FES!#REF!</definedName>
    <definedName name="______SP14" localSheetId="10">[1]FES!#REF!</definedName>
    <definedName name="______SP14" localSheetId="11">[1]FES!#REF!</definedName>
    <definedName name="______SP14" localSheetId="7">[1]FES!#REF!</definedName>
    <definedName name="______SP14" localSheetId="9">[1]FES!#REF!</definedName>
    <definedName name="______SP14" localSheetId="12">[1]FES!#REF!</definedName>
    <definedName name="______SP14">[1]FES!#REF!</definedName>
    <definedName name="______SP15" localSheetId="17">[1]FES!#REF!</definedName>
    <definedName name="______SP15" localSheetId="2">[1]FES!#REF!</definedName>
    <definedName name="______SP15" localSheetId="3">[1]FES!#REF!</definedName>
    <definedName name="______SP15" localSheetId="1">[1]FES!#REF!</definedName>
    <definedName name="______SP15" localSheetId="4">[1]FES!#REF!</definedName>
    <definedName name="______SP15" localSheetId="5">[1]FES!#REF!</definedName>
    <definedName name="______SP15" localSheetId="10">[1]FES!#REF!</definedName>
    <definedName name="______SP15" localSheetId="11">[1]FES!#REF!</definedName>
    <definedName name="______SP15" localSheetId="7">[1]FES!#REF!</definedName>
    <definedName name="______SP15" localSheetId="9">[1]FES!#REF!</definedName>
    <definedName name="______SP15" localSheetId="12">[1]FES!#REF!</definedName>
    <definedName name="______SP15">[1]FES!#REF!</definedName>
    <definedName name="______SP16" localSheetId="17">[1]FES!#REF!</definedName>
    <definedName name="______SP16" localSheetId="2">[1]FES!#REF!</definedName>
    <definedName name="______SP16" localSheetId="3">[1]FES!#REF!</definedName>
    <definedName name="______SP16" localSheetId="1">[1]FES!#REF!</definedName>
    <definedName name="______SP16" localSheetId="4">[1]FES!#REF!</definedName>
    <definedName name="______SP16" localSheetId="5">[1]FES!#REF!</definedName>
    <definedName name="______SP16" localSheetId="10">[1]FES!#REF!</definedName>
    <definedName name="______SP16" localSheetId="11">[1]FES!#REF!</definedName>
    <definedName name="______SP16" localSheetId="7">[1]FES!#REF!</definedName>
    <definedName name="______SP16" localSheetId="9">[1]FES!#REF!</definedName>
    <definedName name="______SP16" localSheetId="12">[1]FES!#REF!</definedName>
    <definedName name="______SP16">[1]FES!#REF!</definedName>
    <definedName name="______SP17" localSheetId="17">[1]FES!#REF!</definedName>
    <definedName name="______SP17" localSheetId="2">[1]FES!#REF!</definedName>
    <definedName name="______SP17" localSheetId="3">[1]FES!#REF!</definedName>
    <definedName name="______SP17" localSheetId="1">[1]FES!#REF!</definedName>
    <definedName name="______SP17" localSheetId="4">[1]FES!#REF!</definedName>
    <definedName name="______SP17" localSheetId="5">[1]FES!#REF!</definedName>
    <definedName name="______SP17" localSheetId="10">[1]FES!#REF!</definedName>
    <definedName name="______SP17" localSheetId="11">[1]FES!#REF!</definedName>
    <definedName name="______SP17" localSheetId="7">[1]FES!#REF!</definedName>
    <definedName name="______SP17" localSheetId="9">[1]FES!#REF!</definedName>
    <definedName name="______SP17" localSheetId="12">[1]FES!#REF!</definedName>
    <definedName name="______SP17">[1]FES!#REF!</definedName>
    <definedName name="______SP18" localSheetId="17">[1]FES!#REF!</definedName>
    <definedName name="______SP18" localSheetId="2">[1]FES!#REF!</definedName>
    <definedName name="______SP18" localSheetId="3">[1]FES!#REF!</definedName>
    <definedName name="______SP18" localSheetId="1">[1]FES!#REF!</definedName>
    <definedName name="______SP18" localSheetId="4">[1]FES!#REF!</definedName>
    <definedName name="______SP18" localSheetId="5">[1]FES!#REF!</definedName>
    <definedName name="______SP18" localSheetId="10">[1]FES!#REF!</definedName>
    <definedName name="______SP18" localSheetId="11">[1]FES!#REF!</definedName>
    <definedName name="______SP18" localSheetId="7">[1]FES!#REF!</definedName>
    <definedName name="______SP18" localSheetId="9">[1]FES!#REF!</definedName>
    <definedName name="______SP18" localSheetId="12">[1]FES!#REF!</definedName>
    <definedName name="______SP18">[1]FES!#REF!</definedName>
    <definedName name="______SP19" localSheetId="17">[1]FES!#REF!</definedName>
    <definedName name="______SP19" localSheetId="2">[1]FES!#REF!</definedName>
    <definedName name="______SP19" localSheetId="3">[1]FES!#REF!</definedName>
    <definedName name="______SP19" localSheetId="1">[1]FES!#REF!</definedName>
    <definedName name="______SP19" localSheetId="4">[1]FES!#REF!</definedName>
    <definedName name="______SP19" localSheetId="5">[1]FES!#REF!</definedName>
    <definedName name="______SP19" localSheetId="10">[1]FES!#REF!</definedName>
    <definedName name="______SP19" localSheetId="11">[1]FES!#REF!</definedName>
    <definedName name="______SP19" localSheetId="7">[1]FES!#REF!</definedName>
    <definedName name="______SP19" localSheetId="9">[1]FES!#REF!</definedName>
    <definedName name="______SP19" localSheetId="12">[1]FES!#REF!</definedName>
    <definedName name="______SP19">[1]FES!#REF!</definedName>
    <definedName name="______SP2" localSheetId="17">[1]FES!#REF!</definedName>
    <definedName name="______SP2" localSheetId="2">[1]FES!#REF!</definedName>
    <definedName name="______SP2" localSheetId="3">[1]FES!#REF!</definedName>
    <definedName name="______SP2" localSheetId="1">[1]FES!#REF!</definedName>
    <definedName name="______SP2" localSheetId="4">[1]FES!#REF!</definedName>
    <definedName name="______SP2" localSheetId="5">[1]FES!#REF!</definedName>
    <definedName name="______SP2" localSheetId="10">[1]FES!#REF!</definedName>
    <definedName name="______SP2" localSheetId="11">[1]FES!#REF!</definedName>
    <definedName name="______SP2" localSheetId="7">[1]FES!#REF!</definedName>
    <definedName name="______SP2" localSheetId="9">[1]FES!#REF!</definedName>
    <definedName name="______SP2" localSheetId="12">[1]FES!#REF!</definedName>
    <definedName name="______SP2">[1]FES!#REF!</definedName>
    <definedName name="______SP20" localSheetId="17">[1]FES!#REF!</definedName>
    <definedName name="______SP20" localSheetId="2">[1]FES!#REF!</definedName>
    <definedName name="______SP20" localSheetId="3">[1]FES!#REF!</definedName>
    <definedName name="______SP20" localSheetId="1">[1]FES!#REF!</definedName>
    <definedName name="______SP20" localSheetId="4">[1]FES!#REF!</definedName>
    <definedName name="______SP20" localSheetId="5">[1]FES!#REF!</definedName>
    <definedName name="______SP20" localSheetId="10">[1]FES!#REF!</definedName>
    <definedName name="______SP20" localSheetId="11">[1]FES!#REF!</definedName>
    <definedName name="______SP20" localSheetId="7">[1]FES!#REF!</definedName>
    <definedName name="______SP20" localSheetId="9">[1]FES!#REF!</definedName>
    <definedName name="______SP20" localSheetId="12">[1]FES!#REF!</definedName>
    <definedName name="______SP20">[1]FES!#REF!</definedName>
    <definedName name="______SP3" localSheetId="17">[1]FES!#REF!</definedName>
    <definedName name="______SP3" localSheetId="2">[1]FES!#REF!</definedName>
    <definedName name="______SP3" localSheetId="3">[1]FES!#REF!</definedName>
    <definedName name="______SP3" localSheetId="1">[1]FES!#REF!</definedName>
    <definedName name="______SP3" localSheetId="4">[1]FES!#REF!</definedName>
    <definedName name="______SP3" localSheetId="5">[1]FES!#REF!</definedName>
    <definedName name="______SP3" localSheetId="10">[1]FES!#REF!</definedName>
    <definedName name="______SP3" localSheetId="11">[1]FES!#REF!</definedName>
    <definedName name="______SP3" localSheetId="7">[1]FES!#REF!</definedName>
    <definedName name="______SP3" localSheetId="9">[1]FES!#REF!</definedName>
    <definedName name="______SP3" localSheetId="12">[1]FES!#REF!</definedName>
    <definedName name="______SP3">[1]FES!#REF!</definedName>
    <definedName name="______SP4" localSheetId="17">[1]FES!#REF!</definedName>
    <definedName name="______SP4" localSheetId="2">[1]FES!#REF!</definedName>
    <definedName name="______SP4" localSheetId="3">[1]FES!#REF!</definedName>
    <definedName name="______SP4" localSheetId="1">[1]FES!#REF!</definedName>
    <definedName name="______SP4" localSheetId="4">[1]FES!#REF!</definedName>
    <definedName name="______SP4" localSheetId="5">[1]FES!#REF!</definedName>
    <definedName name="______SP4" localSheetId="10">[1]FES!#REF!</definedName>
    <definedName name="______SP4" localSheetId="11">[1]FES!#REF!</definedName>
    <definedName name="______SP4" localSheetId="7">[1]FES!#REF!</definedName>
    <definedName name="______SP4" localSheetId="9">[1]FES!#REF!</definedName>
    <definedName name="______SP4" localSheetId="12">[1]FES!#REF!</definedName>
    <definedName name="______SP4">[1]FES!#REF!</definedName>
    <definedName name="______SP5" localSheetId="17">[1]FES!#REF!</definedName>
    <definedName name="______SP5" localSheetId="2">[1]FES!#REF!</definedName>
    <definedName name="______SP5" localSheetId="3">[1]FES!#REF!</definedName>
    <definedName name="______SP5" localSheetId="1">[1]FES!#REF!</definedName>
    <definedName name="______SP5" localSheetId="4">[1]FES!#REF!</definedName>
    <definedName name="______SP5" localSheetId="5">[1]FES!#REF!</definedName>
    <definedName name="______SP5" localSheetId="10">[1]FES!#REF!</definedName>
    <definedName name="______SP5" localSheetId="11">[1]FES!#REF!</definedName>
    <definedName name="______SP5" localSheetId="7">[1]FES!#REF!</definedName>
    <definedName name="______SP5" localSheetId="9">[1]FES!#REF!</definedName>
    <definedName name="______SP5" localSheetId="12">[1]FES!#REF!</definedName>
    <definedName name="______SP5">[1]FES!#REF!</definedName>
    <definedName name="______SP7" localSheetId="17">[1]FES!#REF!</definedName>
    <definedName name="______SP7" localSheetId="2">[1]FES!#REF!</definedName>
    <definedName name="______SP7" localSheetId="3">[1]FES!#REF!</definedName>
    <definedName name="______SP7" localSheetId="1">[1]FES!#REF!</definedName>
    <definedName name="______SP7" localSheetId="4">[1]FES!#REF!</definedName>
    <definedName name="______SP7" localSheetId="5">[1]FES!#REF!</definedName>
    <definedName name="______SP7" localSheetId="10">[1]FES!#REF!</definedName>
    <definedName name="______SP7" localSheetId="11">[1]FES!#REF!</definedName>
    <definedName name="______SP7" localSheetId="7">[1]FES!#REF!</definedName>
    <definedName name="______SP7" localSheetId="9">[1]FES!#REF!</definedName>
    <definedName name="______SP7" localSheetId="12">[1]FES!#REF!</definedName>
    <definedName name="______SP7">[1]FES!#REF!</definedName>
    <definedName name="______SP8" localSheetId="17">[1]FES!#REF!</definedName>
    <definedName name="______SP8" localSheetId="2">[1]FES!#REF!</definedName>
    <definedName name="______SP8" localSheetId="3">[1]FES!#REF!</definedName>
    <definedName name="______SP8" localSheetId="1">[1]FES!#REF!</definedName>
    <definedName name="______SP8" localSheetId="4">[1]FES!#REF!</definedName>
    <definedName name="______SP8" localSheetId="5">[1]FES!#REF!</definedName>
    <definedName name="______SP8" localSheetId="10">[1]FES!#REF!</definedName>
    <definedName name="______SP8" localSheetId="11">[1]FES!#REF!</definedName>
    <definedName name="______SP8" localSheetId="7">[1]FES!#REF!</definedName>
    <definedName name="______SP8" localSheetId="9">[1]FES!#REF!</definedName>
    <definedName name="______SP8" localSheetId="12">[1]FES!#REF!</definedName>
    <definedName name="______SP8">[1]FES!#REF!</definedName>
    <definedName name="______SP9" localSheetId="17">[1]FES!#REF!</definedName>
    <definedName name="______SP9" localSheetId="2">[1]FES!#REF!</definedName>
    <definedName name="______SP9" localSheetId="3">[1]FES!#REF!</definedName>
    <definedName name="______SP9" localSheetId="1">[1]FES!#REF!</definedName>
    <definedName name="______SP9" localSheetId="4">[1]FES!#REF!</definedName>
    <definedName name="______SP9" localSheetId="5">[1]FES!#REF!</definedName>
    <definedName name="______SP9" localSheetId="10">[1]FES!#REF!</definedName>
    <definedName name="______SP9" localSheetId="11">[1]FES!#REF!</definedName>
    <definedName name="______SP9" localSheetId="7">[1]FES!#REF!</definedName>
    <definedName name="______SP9" localSheetId="9">[1]FES!#REF!</definedName>
    <definedName name="______SP9" localSheetId="12">[1]FES!#REF!</definedName>
    <definedName name="______SP9">[1]FES!#REF!</definedName>
    <definedName name="____FY1" localSheetId="2">'7.1. (1 кв. 2014) (с ТП) (2 (3'!____FY1</definedName>
    <definedName name="____FY1" localSheetId="3">'7.1. (1 кв. 2014) (с ТП) (2)'!____FY1</definedName>
    <definedName name="____FY1" localSheetId="5">'7.1. 3 квартал с ТП (ВЛ, КЛ)'!____FY1</definedName>
    <definedName name="____FY1" localSheetId="14">'7.2. 3 кв'!____FY1</definedName>
    <definedName name="____FY1" localSheetId="10">'8. (3 кв. 2014)'!____FY1</definedName>
    <definedName name="____FY1" localSheetId="11">'9. (3 кв. 2014)'!____FY1</definedName>
    <definedName name="____FY1" localSheetId="7">'II-ДЗ (2014)'!____FY1</definedName>
    <definedName name="____FY1" localSheetId="0">'IV-ДЦ'!____FY1</definedName>
    <definedName name="____FY1">[0]!____FY1</definedName>
    <definedName name="____M8" localSheetId="2">'7.1. (1 кв. 2014) (с ТП) (2 (3'!____M8</definedName>
    <definedName name="____M8" localSheetId="3">'7.1. (1 кв. 2014) (с ТП) (2)'!____M8</definedName>
    <definedName name="____M8" localSheetId="5">'7.1. 3 квартал с ТП (ВЛ, КЛ)'!____M8</definedName>
    <definedName name="____M8" localSheetId="14">'7.2. 3 кв'!____M8</definedName>
    <definedName name="____M8" localSheetId="10">'8. (3 кв. 2014)'!____M8</definedName>
    <definedName name="____M8" localSheetId="11">'9. (3 кв. 2014)'!____M8</definedName>
    <definedName name="____M8" localSheetId="7">'II-ДЗ (2014)'!____M8</definedName>
    <definedName name="____M8" localSheetId="0">'IV-ДЦ'!____M8</definedName>
    <definedName name="____M8">[0]!____M8</definedName>
    <definedName name="____M9" localSheetId="2">'7.1. (1 кв. 2014) (с ТП) (2 (3'!____M9</definedName>
    <definedName name="____M9" localSheetId="3">'7.1. (1 кв. 2014) (с ТП) (2)'!____M9</definedName>
    <definedName name="____M9" localSheetId="5">'7.1. 3 квартал с ТП (ВЛ, КЛ)'!____M9</definedName>
    <definedName name="____M9" localSheetId="14">'7.2. 3 кв'!____M9</definedName>
    <definedName name="____M9" localSheetId="10">'8. (3 кв. 2014)'!____M9</definedName>
    <definedName name="____M9" localSheetId="11">'9. (3 кв. 2014)'!____M9</definedName>
    <definedName name="____M9" localSheetId="7">'II-ДЗ (2014)'!____M9</definedName>
    <definedName name="____M9" localSheetId="0">'IV-ДЦ'!____M9</definedName>
    <definedName name="____M9">[0]!____M9</definedName>
    <definedName name="____q11" localSheetId="2">'7.1. (1 кв. 2014) (с ТП) (2 (3'!____q11</definedName>
    <definedName name="____q11" localSheetId="3">'7.1. (1 кв. 2014) (с ТП) (2)'!____q11</definedName>
    <definedName name="____q11" localSheetId="5">'7.1. 3 квартал с ТП (ВЛ, КЛ)'!____q11</definedName>
    <definedName name="____q11" localSheetId="14">'7.2. 3 кв'!____q11</definedName>
    <definedName name="____q11" localSheetId="10">'8. (3 кв. 2014)'!____q11</definedName>
    <definedName name="____q11" localSheetId="11">'9. (3 кв. 2014)'!____q11</definedName>
    <definedName name="____q11" localSheetId="7">'II-ДЗ (2014)'!____q11</definedName>
    <definedName name="____q11" localSheetId="0">'IV-ДЦ'!____q11</definedName>
    <definedName name="____q11">[0]!____q11</definedName>
    <definedName name="____q15" localSheetId="2">'7.1. (1 кв. 2014) (с ТП) (2 (3'!____q15</definedName>
    <definedName name="____q15" localSheetId="3">'7.1. (1 кв. 2014) (с ТП) (2)'!____q15</definedName>
    <definedName name="____q15" localSheetId="5">'7.1. 3 квартал с ТП (ВЛ, КЛ)'!____q15</definedName>
    <definedName name="____q15" localSheetId="14">'7.2. 3 кв'!____q15</definedName>
    <definedName name="____q15" localSheetId="10">'8. (3 кв. 2014)'!____q15</definedName>
    <definedName name="____q15" localSheetId="11">'9. (3 кв. 2014)'!____q15</definedName>
    <definedName name="____q15" localSheetId="7">'II-ДЗ (2014)'!____q15</definedName>
    <definedName name="____q15" localSheetId="0">'IV-ДЦ'!____q15</definedName>
    <definedName name="____q15">[0]!____q15</definedName>
    <definedName name="____q17" localSheetId="2">'7.1. (1 кв. 2014) (с ТП) (2 (3'!____q17</definedName>
    <definedName name="____q17" localSheetId="3">'7.1. (1 кв. 2014) (с ТП) (2)'!____q17</definedName>
    <definedName name="____q17" localSheetId="5">'7.1. 3 квартал с ТП (ВЛ, КЛ)'!____q17</definedName>
    <definedName name="____q17" localSheetId="14">'7.2. 3 кв'!____q17</definedName>
    <definedName name="____q17" localSheetId="10">'8. (3 кв. 2014)'!____q17</definedName>
    <definedName name="____q17" localSheetId="11">'9. (3 кв. 2014)'!____q17</definedName>
    <definedName name="____q17" localSheetId="7">'II-ДЗ (2014)'!____q17</definedName>
    <definedName name="____q17" localSheetId="0">'IV-ДЦ'!____q17</definedName>
    <definedName name="____q17">[0]!____q17</definedName>
    <definedName name="____q2" localSheetId="2">'7.1. (1 кв. 2014) (с ТП) (2 (3'!____q2</definedName>
    <definedName name="____q2" localSheetId="3">'7.1. (1 кв. 2014) (с ТП) (2)'!____q2</definedName>
    <definedName name="____q2" localSheetId="5">'7.1. 3 квартал с ТП (ВЛ, КЛ)'!____q2</definedName>
    <definedName name="____q2" localSheetId="14">'7.2. 3 кв'!____q2</definedName>
    <definedName name="____q2" localSheetId="10">'8. (3 кв. 2014)'!____q2</definedName>
    <definedName name="____q2" localSheetId="11">'9. (3 кв. 2014)'!____q2</definedName>
    <definedName name="____q2" localSheetId="7">'II-ДЗ (2014)'!____q2</definedName>
    <definedName name="____q2" localSheetId="0">'IV-ДЦ'!____q2</definedName>
    <definedName name="____q2">[0]!____q2</definedName>
    <definedName name="____q3" localSheetId="2">'7.1. (1 кв. 2014) (с ТП) (2 (3'!____q3</definedName>
    <definedName name="____q3" localSheetId="3">'7.1. (1 кв. 2014) (с ТП) (2)'!____q3</definedName>
    <definedName name="____q3" localSheetId="5">'7.1. 3 квартал с ТП (ВЛ, КЛ)'!____q3</definedName>
    <definedName name="____q3" localSheetId="14">'7.2. 3 кв'!____q3</definedName>
    <definedName name="____q3" localSheetId="10">'8. (3 кв. 2014)'!____q3</definedName>
    <definedName name="____q3" localSheetId="11">'9. (3 кв. 2014)'!____q3</definedName>
    <definedName name="____q3" localSheetId="7">'II-ДЗ (2014)'!____q3</definedName>
    <definedName name="____q3" localSheetId="0">'IV-ДЦ'!____q3</definedName>
    <definedName name="____q3">[0]!____q3</definedName>
    <definedName name="____q4" localSheetId="2">'7.1. (1 кв. 2014) (с ТП) (2 (3'!____q4</definedName>
    <definedName name="____q4" localSheetId="3">'7.1. (1 кв. 2014) (с ТП) (2)'!____q4</definedName>
    <definedName name="____q4" localSheetId="5">'7.1. 3 квартал с ТП (ВЛ, КЛ)'!____q4</definedName>
    <definedName name="____q4" localSheetId="14">'7.2. 3 кв'!____q4</definedName>
    <definedName name="____q4" localSheetId="10">'8. (3 кв. 2014)'!____q4</definedName>
    <definedName name="____q4" localSheetId="11">'9. (3 кв. 2014)'!____q4</definedName>
    <definedName name="____q4" localSheetId="7">'II-ДЗ (2014)'!____q4</definedName>
    <definedName name="____q4" localSheetId="0">'IV-ДЦ'!____q4</definedName>
    <definedName name="____q4">[0]!____q4</definedName>
    <definedName name="____q5" localSheetId="2">'7.1. (1 кв. 2014) (с ТП) (2 (3'!____q5</definedName>
    <definedName name="____q5" localSheetId="3">'7.1. (1 кв. 2014) (с ТП) (2)'!____q5</definedName>
    <definedName name="____q5" localSheetId="5">'7.1. 3 квартал с ТП (ВЛ, КЛ)'!____q5</definedName>
    <definedName name="____q5" localSheetId="14">'7.2. 3 кв'!____q5</definedName>
    <definedName name="____q5" localSheetId="10">'8. (3 кв. 2014)'!____q5</definedName>
    <definedName name="____q5" localSheetId="11">'9. (3 кв. 2014)'!____q5</definedName>
    <definedName name="____q5" localSheetId="7">'II-ДЗ (2014)'!____q5</definedName>
    <definedName name="____q5" localSheetId="0">'IV-ДЦ'!____q5</definedName>
    <definedName name="____q5">[0]!____q5</definedName>
    <definedName name="____q6" localSheetId="2">'7.1. (1 кв. 2014) (с ТП) (2 (3'!____q6</definedName>
    <definedName name="____q6" localSheetId="3">'7.1. (1 кв. 2014) (с ТП) (2)'!____q6</definedName>
    <definedName name="____q6" localSheetId="5">'7.1. 3 квартал с ТП (ВЛ, КЛ)'!____q6</definedName>
    <definedName name="____q6" localSheetId="14">'7.2. 3 кв'!____q6</definedName>
    <definedName name="____q6" localSheetId="10">'8. (3 кв. 2014)'!____q6</definedName>
    <definedName name="____q6" localSheetId="11">'9. (3 кв. 2014)'!____q6</definedName>
    <definedName name="____q6" localSheetId="7">'II-ДЗ (2014)'!____q6</definedName>
    <definedName name="____q6" localSheetId="0">'IV-ДЦ'!____q6</definedName>
    <definedName name="____q6">[0]!____q6</definedName>
    <definedName name="____q7" localSheetId="2">'7.1. (1 кв. 2014) (с ТП) (2 (3'!____q7</definedName>
    <definedName name="____q7" localSheetId="3">'7.1. (1 кв. 2014) (с ТП) (2)'!____q7</definedName>
    <definedName name="____q7" localSheetId="5">'7.1. 3 квартал с ТП (ВЛ, КЛ)'!____q7</definedName>
    <definedName name="____q7" localSheetId="14">'7.2. 3 кв'!____q7</definedName>
    <definedName name="____q7" localSheetId="10">'8. (3 кв. 2014)'!____q7</definedName>
    <definedName name="____q7" localSheetId="11">'9. (3 кв. 2014)'!____q7</definedName>
    <definedName name="____q7" localSheetId="7">'II-ДЗ (2014)'!____q7</definedName>
    <definedName name="____q7" localSheetId="0">'IV-ДЦ'!____q7</definedName>
    <definedName name="____q7">[0]!____q7</definedName>
    <definedName name="____q8" localSheetId="2">'7.1. (1 кв. 2014) (с ТП) (2 (3'!____q8</definedName>
    <definedName name="____q8" localSheetId="3">'7.1. (1 кв. 2014) (с ТП) (2)'!____q8</definedName>
    <definedName name="____q8" localSheetId="5">'7.1. 3 квартал с ТП (ВЛ, КЛ)'!____q8</definedName>
    <definedName name="____q8" localSheetId="14">'7.2. 3 кв'!____q8</definedName>
    <definedName name="____q8" localSheetId="10">'8. (3 кв. 2014)'!____q8</definedName>
    <definedName name="____q8" localSheetId="11">'9. (3 кв. 2014)'!____q8</definedName>
    <definedName name="____q8" localSheetId="7">'II-ДЗ (2014)'!____q8</definedName>
    <definedName name="____q8" localSheetId="0">'IV-ДЦ'!____q8</definedName>
    <definedName name="____q8">[0]!____q8</definedName>
    <definedName name="____q9" localSheetId="2">'7.1. (1 кв. 2014) (с ТП) (2 (3'!____q9</definedName>
    <definedName name="____q9" localSheetId="3">'7.1. (1 кв. 2014) (с ТП) (2)'!____q9</definedName>
    <definedName name="____q9" localSheetId="5">'7.1. 3 квартал с ТП (ВЛ, КЛ)'!____q9</definedName>
    <definedName name="____q9" localSheetId="14">'7.2. 3 кв'!____q9</definedName>
    <definedName name="____q9" localSheetId="10">'8. (3 кв. 2014)'!____q9</definedName>
    <definedName name="____q9" localSheetId="11">'9. (3 кв. 2014)'!____q9</definedName>
    <definedName name="____q9" localSheetId="7">'II-ДЗ (2014)'!____q9</definedName>
    <definedName name="____q9" localSheetId="0">'IV-ДЦ'!____q9</definedName>
    <definedName name="____q9">[0]!____q9</definedName>
    <definedName name="____SP1" localSheetId="17">[1]FES!#REF!</definedName>
    <definedName name="____SP1" localSheetId="2">[1]FES!#REF!</definedName>
    <definedName name="____SP1" localSheetId="3">[1]FES!#REF!</definedName>
    <definedName name="____SP1" localSheetId="1">[1]FES!#REF!</definedName>
    <definedName name="____SP1" localSheetId="4">[1]FES!#REF!</definedName>
    <definedName name="____SP1" localSheetId="5">[1]FES!#REF!</definedName>
    <definedName name="____SP1" localSheetId="14">[1]FES!#REF!</definedName>
    <definedName name="____SP1" localSheetId="10">[1]FES!#REF!</definedName>
    <definedName name="____SP1" localSheetId="11">[1]FES!#REF!</definedName>
    <definedName name="____SP1" localSheetId="7">[1]FES!#REF!</definedName>
    <definedName name="____SP1" localSheetId="9">[1]FES!#REF!</definedName>
    <definedName name="____SP1" localSheetId="0">[1]FES!#REF!</definedName>
    <definedName name="____SP1" localSheetId="12">[1]FES!#REF!</definedName>
    <definedName name="____SP1">[1]FES!#REF!</definedName>
    <definedName name="____SP10" localSheetId="17">[1]FES!#REF!</definedName>
    <definedName name="____SP10" localSheetId="2">[1]FES!#REF!</definedName>
    <definedName name="____SP10" localSheetId="3">[1]FES!#REF!</definedName>
    <definedName name="____SP10" localSheetId="1">[1]FES!#REF!</definedName>
    <definedName name="____SP10" localSheetId="4">[1]FES!#REF!</definedName>
    <definedName name="____SP10" localSheetId="5">[1]FES!#REF!</definedName>
    <definedName name="____SP10" localSheetId="10">[1]FES!#REF!</definedName>
    <definedName name="____SP10" localSheetId="11">[1]FES!#REF!</definedName>
    <definedName name="____SP10" localSheetId="7">[1]FES!#REF!</definedName>
    <definedName name="____SP10" localSheetId="9">[1]FES!#REF!</definedName>
    <definedName name="____SP10" localSheetId="0">[1]FES!#REF!</definedName>
    <definedName name="____SP10" localSheetId="12">[1]FES!#REF!</definedName>
    <definedName name="____SP10">[1]FES!#REF!</definedName>
    <definedName name="____SP11" localSheetId="17">[1]FES!#REF!</definedName>
    <definedName name="____SP11" localSheetId="2">[1]FES!#REF!</definedName>
    <definedName name="____SP11" localSheetId="3">[1]FES!#REF!</definedName>
    <definedName name="____SP11" localSheetId="1">[1]FES!#REF!</definedName>
    <definedName name="____SP11" localSheetId="4">[1]FES!#REF!</definedName>
    <definedName name="____SP11" localSheetId="5">[1]FES!#REF!</definedName>
    <definedName name="____SP11" localSheetId="10">[1]FES!#REF!</definedName>
    <definedName name="____SP11" localSheetId="11">[1]FES!#REF!</definedName>
    <definedName name="____SP11" localSheetId="7">[1]FES!#REF!</definedName>
    <definedName name="____SP11" localSheetId="9">[1]FES!#REF!</definedName>
    <definedName name="____SP11" localSheetId="0">[1]FES!#REF!</definedName>
    <definedName name="____SP11" localSheetId="12">[1]FES!#REF!</definedName>
    <definedName name="____SP11">[1]FES!#REF!</definedName>
    <definedName name="____SP12" localSheetId="17">[1]FES!#REF!</definedName>
    <definedName name="____SP12" localSheetId="2">[1]FES!#REF!</definedName>
    <definedName name="____SP12" localSheetId="3">[1]FES!#REF!</definedName>
    <definedName name="____SP12" localSheetId="1">[1]FES!#REF!</definedName>
    <definedName name="____SP12" localSheetId="4">[1]FES!#REF!</definedName>
    <definedName name="____SP12" localSheetId="5">[1]FES!#REF!</definedName>
    <definedName name="____SP12" localSheetId="10">[1]FES!#REF!</definedName>
    <definedName name="____SP12" localSheetId="11">[1]FES!#REF!</definedName>
    <definedName name="____SP12" localSheetId="7">[1]FES!#REF!</definedName>
    <definedName name="____SP12" localSheetId="9">[1]FES!#REF!</definedName>
    <definedName name="____SP12" localSheetId="12">[1]FES!#REF!</definedName>
    <definedName name="____SP12">[1]FES!#REF!</definedName>
    <definedName name="____SP13" localSheetId="17">[1]FES!#REF!</definedName>
    <definedName name="____SP13" localSheetId="2">[1]FES!#REF!</definedName>
    <definedName name="____SP13" localSheetId="3">[1]FES!#REF!</definedName>
    <definedName name="____SP13" localSheetId="1">[1]FES!#REF!</definedName>
    <definedName name="____SP13" localSheetId="4">[1]FES!#REF!</definedName>
    <definedName name="____SP13" localSheetId="5">[1]FES!#REF!</definedName>
    <definedName name="____SP13" localSheetId="10">[1]FES!#REF!</definedName>
    <definedName name="____SP13" localSheetId="11">[1]FES!#REF!</definedName>
    <definedName name="____SP13" localSheetId="7">[1]FES!#REF!</definedName>
    <definedName name="____SP13" localSheetId="9">[1]FES!#REF!</definedName>
    <definedName name="____SP13" localSheetId="12">[1]FES!#REF!</definedName>
    <definedName name="____SP13">[1]FES!#REF!</definedName>
    <definedName name="____SP14" localSheetId="17">[1]FES!#REF!</definedName>
    <definedName name="____SP14" localSheetId="2">[1]FES!#REF!</definedName>
    <definedName name="____SP14" localSheetId="3">[1]FES!#REF!</definedName>
    <definedName name="____SP14" localSheetId="1">[1]FES!#REF!</definedName>
    <definedName name="____SP14" localSheetId="4">[1]FES!#REF!</definedName>
    <definedName name="____SP14" localSheetId="5">[1]FES!#REF!</definedName>
    <definedName name="____SP14" localSheetId="10">[1]FES!#REF!</definedName>
    <definedName name="____SP14" localSheetId="11">[1]FES!#REF!</definedName>
    <definedName name="____SP14" localSheetId="7">[1]FES!#REF!</definedName>
    <definedName name="____SP14" localSheetId="9">[1]FES!#REF!</definedName>
    <definedName name="____SP14" localSheetId="12">[1]FES!#REF!</definedName>
    <definedName name="____SP14">[1]FES!#REF!</definedName>
    <definedName name="____SP15" localSheetId="17">[1]FES!#REF!</definedName>
    <definedName name="____SP15" localSheetId="2">[1]FES!#REF!</definedName>
    <definedName name="____SP15" localSheetId="3">[1]FES!#REF!</definedName>
    <definedName name="____SP15" localSheetId="1">[1]FES!#REF!</definedName>
    <definedName name="____SP15" localSheetId="4">[1]FES!#REF!</definedName>
    <definedName name="____SP15" localSheetId="5">[1]FES!#REF!</definedName>
    <definedName name="____SP15" localSheetId="10">[1]FES!#REF!</definedName>
    <definedName name="____SP15" localSheetId="11">[1]FES!#REF!</definedName>
    <definedName name="____SP15" localSheetId="7">[1]FES!#REF!</definedName>
    <definedName name="____SP15" localSheetId="9">[1]FES!#REF!</definedName>
    <definedName name="____SP15" localSheetId="12">[1]FES!#REF!</definedName>
    <definedName name="____SP15">[1]FES!#REF!</definedName>
    <definedName name="____SP16" localSheetId="17">[1]FES!#REF!</definedName>
    <definedName name="____SP16" localSheetId="2">[1]FES!#REF!</definedName>
    <definedName name="____SP16" localSheetId="3">[1]FES!#REF!</definedName>
    <definedName name="____SP16" localSheetId="1">[1]FES!#REF!</definedName>
    <definedName name="____SP16" localSheetId="4">[1]FES!#REF!</definedName>
    <definedName name="____SP16" localSheetId="5">[1]FES!#REF!</definedName>
    <definedName name="____SP16" localSheetId="10">[1]FES!#REF!</definedName>
    <definedName name="____SP16" localSheetId="11">[1]FES!#REF!</definedName>
    <definedName name="____SP16" localSheetId="7">[1]FES!#REF!</definedName>
    <definedName name="____SP16" localSheetId="9">[1]FES!#REF!</definedName>
    <definedName name="____SP16" localSheetId="12">[1]FES!#REF!</definedName>
    <definedName name="____SP16">[1]FES!#REF!</definedName>
    <definedName name="____SP17" localSheetId="17">[1]FES!#REF!</definedName>
    <definedName name="____SP17" localSheetId="2">[1]FES!#REF!</definedName>
    <definedName name="____SP17" localSheetId="3">[1]FES!#REF!</definedName>
    <definedName name="____SP17" localSheetId="1">[1]FES!#REF!</definedName>
    <definedName name="____SP17" localSheetId="4">[1]FES!#REF!</definedName>
    <definedName name="____SP17" localSheetId="5">[1]FES!#REF!</definedName>
    <definedName name="____SP17" localSheetId="10">[1]FES!#REF!</definedName>
    <definedName name="____SP17" localSheetId="11">[1]FES!#REF!</definedName>
    <definedName name="____SP17" localSheetId="7">[1]FES!#REF!</definedName>
    <definedName name="____SP17" localSheetId="9">[1]FES!#REF!</definedName>
    <definedName name="____SP17" localSheetId="12">[1]FES!#REF!</definedName>
    <definedName name="____SP17">[1]FES!#REF!</definedName>
    <definedName name="____SP18" localSheetId="17">[1]FES!#REF!</definedName>
    <definedName name="____SP18" localSheetId="2">[1]FES!#REF!</definedName>
    <definedName name="____SP18" localSheetId="3">[1]FES!#REF!</definedName>
    <definedName name="____SP18" localSheetId="1">[1]FES!#REF!</definedName>
    <definedName name="____SP18" localSheetId="4">[1]FES!#REF!</definedName>
    <definedName name="____SP18" localSheetId="5">[1]FES!#REF!</definedName>
    <definedName name="____SP18" localSheetId="10">[1]FES!#REF!</definedName>
    <definedName name="____SP18" localSheetId="11">[1]FES!#REF!</definedName>
    <definedName name="____SP18" localSheetId="7">[1]FES!#REF!</definedName>
    <definedName name="____SP18" localSheetId="9">[1]FES!#REF!</definedName>
    <definedName name="____SP18" localSheetId="12">[1]FES!#REF!</definedName>
    <definedName name="____SP18">[1]FES!#REF!</definedName>
    <definedName name="____SP19" localSheetId="17">[1]FES!#REF!</definedName>
    <definedName name="____SP19" localSheetId="2">[1]FES!#REF!</definedName>
    <definedName name="____SP19" localSheetId="3">[1]FES!#REF!</definedName>
    <definedName name="____SP19" localSheetId="1">[1]FES!#REF!</definedName>
    <definedName name="____SP19" localSheetId="4">[1]FES!#REF!</definedName>
    <definedName name="____SP19" localSheetId="5">[1]FES!#REF!</definedName>
    <definedName name="____SP19" localSheetId="10">[1]FES!#REF!</definedName>
    <definedName name="____SP19" localSheetId="11">[1]FES!#REF!</definedName>
    <definedName name="____SP19" localSheetId="7">[1]FES!#REF!</definedName>
    <definedName name="____SP19" localSheetId="9">[1]FES!#REF!</definedName>
    <definedName name="____SP19" localSheetId="12">[1]FES!#REF!</definedName>
    <definedName name="____SP19">[1]FES!#REF!</definedName>
    <definedName name="____SP2" localSheetId="17">[1]FES!#REF!</definedName>
    <definedName name="____SP2" localSheetId="2">[1]FES!#REF!</definedName>
    <definedName name="____SP2" localSheetId="3">[1]FES!#REF!</definedName>
    <definedName name="____SP2" localSheetId="1">[1]FES!#REF!</definedName>
    <definedName name="____SP2" localSheetId="4">[1]FES!#REF!</definedName>
    <definedName name="____SP2" localSheetId="5">[1]FES!#REF!</definedName>
    <definedName name="____SP2" localSheetId="10">[1]FES!#REF!</definedName>
    <definedName name="____SP2" localSheetId="11">[1]FES!#REF!</definedName>
    <definedName name="____SP2" localSheetId="7">[1]FES!#REF!</definedName>
    <definedName name="____SP2" localSheetId="9">[1]FES!#REF!</definedName>
    <definedName name="____SP2" localSheetId="12">[1]FES!#REF!</definedName>
    <definedName name="____SP2">[1]FES!#REF!</definedName>
    <definedName name="____SP20" localSheetId="17">[1]FES!#REF!</definedName>
    <definedName name="____SP20" localSheetId="2">[1]FES!#REF!</definedName>
    <definedName name="____SP20" localSheetId="3">[1]FES!#REF!</definedName>
    <definedName name="____SP20" localSheetId="1">[1]FES!#REF!</definedName>
    <definedName name="____SP20" localSheetId="4">[1]FES!#REF!</definedName>
    <definedName name="____SP20" localSheetId="5">[1]FES!#REF!</definedName>
    <definedName name="____SP20" localSheetId="10">[1]FES!#REF!</definedName>
    <definedName name="____SP20" localSheetId="11">[1]FES!#REF!</definedName>
    <definedName name="____SP20" localSheetId="7">[1]FES!#REF!</definedName>
    <definedName name="____SP20" localSheetId="9">[1]FES!#REF!</definedName>
    <definedName name="____SP20" localSheetId="12">[1]FES!#REF!</definedName>
    <definedName name="____SP20">[1]FES!#REF!</definedName>
    <definedName name="____SP3" localSheetId="17">[1]FES!#REF!</definedName>
    <definedName name="____SP3" localSheetId="2">[1]FES!#REF!</definedName>
    <definedName name="____SP3" localSheetId="3">[1]FES!#REF!</definedName>
    <definedName name="____SP3" localSheetId="1">[1]FES!#REF!</definedName>
    <definedName name="____SP3" localSheetId="4">[1]FES!#REF!</definedName>
    <definedName name="____SP3" localSheetId="5">[1]FES!#REF!</definedName>
    <definedName name="____SP3" localSheetId="10">[1]FES!#REF!</definedName>
    <definedName name="____SP3" localSheetId="11">[1]FES!#REF!</definedName>
    <definedName name="____SP3" localSheetId="7">[1]FES!#REF!</definedName>
    <definedName name="____SP3" localSheetId="9">[1]FES!#REF!</definedName>
    <definedName name="____SP3" localSheetId="12">[1]FES!#REF!</definedName>
    <definedName name="____SP3">[1]FES!#REF!</definedName>
    <definedName name="____SP4" localSheetId="17">[1]FES!#REF!</definedName>
    <definedName name="____SP4" localSheetId="2">[1]FES!#REF!</definedName>
    <definedName name="____SP4" localSheetId="3">[1]FES!#REF!</definedName>
    <definedName name="____SP4" localSheetId="1">[1]FES!#REF!</definedName>
    <definedName name="____SP4" localSheetId="4">[1]FES!#REF!</definedName>
    <definedName name="____SP4" localSheetId="5">[1]FES!#REF!</definedName>
    <definedName name="____SP4" localSheetId="10">[1]FES!#REF!</definedName>
    <definedName name="____SP4" localSheetId="11">[1]FES!#REF!</definedName>
    <definedName name="____SP4" localSheetId="7">[1]FES!#REF!</definedName>
    <definedName name="____SP4" localSheetId="9">[1]FES!#REF!</definedName>
    <definedName name="____SP4" localSheetId="12">[1]FES!#REF!</definedName>
    <definedName name="____SP4">[1]FES!#REF!</definedName>
    <definedName name="____SP5" localSheetId="17">[1]FES!#REF!</definedName>
    <definedName name="____SP5" localSheetId="2">[1]FES!#REF!</definedName>
    <definedName name="____SP5" localSheetId="3">[1]FES!#REF!</definedName>
    <definedName name="____SP5" localSheetId="1">[1]FES!#REF!</definedName>
    <definedName name="____SP5" localSheetId="4">[1]FES!#REF!</definedName>
    <definedName name="____SP5" localSheetId="5">[1]FES!#REF!</definedName>
    <definedName name="____SP5" localSheetId="10">[1]FES!#REF!</definedName>
    <definedName name="____SP5" localSheetId="11">[1]FES!#REF!</definedName>
    <definedName name="____SP5" localSheetId="7">[1]FES!#REF!</definedName>
    <definedName name="____SP5" localSheetId="9">[1]FES!#REF!</definedName>
    <definedName name="____SP5" localSheetId="12">[1]FES!#REF!</definedName>
    <definedName name="____SP5">[1]FES!#REF!</definedName>
    <definedName name="____SP7" localSheetId="17">[1]FES!#REF!</definedName>
    <definedName name="____SP7" localSheetId="2">[1]FES!#REF!</definedName>
    <definedName name="____SP7" localSheetId="3">[1]FES!#REF!</definedName>
    <definedName name="____SP7" localSheetId="1">[1]FES!#REF!</definedName>
    <definedName name="____SP7" localSheetId="4">[1]FES!#REF!</definedName>
    <definedName name="____SP7" localSheetId="5">[1]FES!#REF!</definedName>
    <definedName name="____SP7" localSheetId="10">[1]FES!#REF!</definedName>
    <definedName name="____SP7" localSheetId="11">[1]FES!#REF!</definedName>
    <definedName name="____SP7" localSheetId="7">[1]FES!#REF!</definedName>
    <definedName name="____SP7" localSheetId="9">[1]FES!#REF!</definedName>
    <definedName name="____SP7" localSheetId="12">[1]FES!#REF!</definedName>
    <definedName name="____SP7">[1]FES!#REF!</definedName>
    <definedName name="____SP8" localSheetId="17">[1]FES!#REF!</definedName>
    <definedName name="____SP8" localSheetId="2">[1]FES!#REF!</definedName>
    <definedName name="____SP8" localSheetId="3">[1]FES!#REF!</definedName>
    <definedName name="____SP8" localSheetId="1">[1]FES!#REF!</definedName>
    <definedName name="____SP8" localSheetId="4">[1]FES!#REF!</definedName>
    <definedName name="____SP8" localSheetId="5">[1]FES!#REF!</definedName>
    <definedName name="____SP8" localSheetId="10">[1]FES!#REF!</definedName>
    <definedName name="____SP8" localSheetId="11">[1]FES!#REF!</definedName>
    <definedName name="____SP8" localSheetId="7">[1]FES!#REF!</definedName>
    <definedName name="____SP8" localSheetId="9">[1]FES!#REF!</definedName>
    <definedName name="____SP8" localSheetId="12">[1]FES!#REF!</definedName>
    <definedName name="____SP8">[1]FES!#REF!</definedName>
    <definedName name="____SP9" localSheetId="17">[1]FES!#REF!</definedName>
    <definedName name="____SP9" localSheetId="2">[1]FES!#REF!</definedName>
    <definedName name="____SP9" localSheetId="3">[1]FES!#REF!</definedName>
    <definedName name="____SP9" localSheetId="1">[1]FES!#REF!</definedName>
    <definedName name="____SP9" localSheetId="4">[1]FES!#REF!</definedName>
    <definedName name="____SP9" localSheetId="5">[1]FES!#REF!</definedName>
    <definedName name="____SP9" localSheetId="10">[1]FES!#REF!</definedName>
    <definedName name="____SP9" localSheetId="11">[1]FES!#REF!</definedName>
    <definedName name="____SP9" localSheetId="7">[1]FES!#REF!</definedName>
    <definedName name="____SP9" localSheetId="9">[1]FES!#REF!</definedName>
    <definedName name="____SP9" localSheetId="12">[1]FES!#REF!</definedName>
    <definedName name="____SP9">[1]FES!#REF!</definedName>
    <definedName name="___FY1" localSheetId="2">'7.1. (1 кв. 2014) (с ТП) (2 (3'!___FY1</definedName>
    <definedName name="___FY1" localSheetId="3">'7.1. (1 кв. 2014) (с ТП) (2)'!___FY1</definedName>
    <definedName name="___FY1" localSheetId="5">'7.1. 3 квартал с ТП (ВЛ, КЛ)'!___FY1</definedName>
    <definedName name="___FY1" localSheetId="14">'7.2. 3 кв'!___FY1</definedName>
    <definedName name="___FY1" localSheetId="10">'8. (3 кв. 2014)'!___FY1</definedName>
    <definedName name="___FY1" localSheetId="11">'9. (3 кв. 2014)'!___FY1</definedName>
    <definedName name="___FY1" localSheetId="7">'II-ДЗ (2014)'!___FY1</definedName>
    <definedName name="___FY1" localSheetId="0">'IV-ДЦ'!___FY1</definedName>
    <definedName name="___FY1">[0]!___FY1</definedName>
    <definedName name="___M8" localSheetId="2">'7.1. (1 кв. 2014) (с ТП) (2 (3'!___M8</definedName>
    <definedName name="___M8" localSheetId="3">'7.1. (1 кв. 2014) (с ТП) (2)'!___M8</definedName>
    <definedName name="___M8" localSheetId="5">'7.1. 3 квартал с ТП (ВЛ, КЛ)'!___M8</definedName>
    <definedName name="___M8" localSheetId="14">'7.2. 3 кв'!___M8</definedName>
    <definedName name="___M8" localSheetId="10">'8. (3 кв. 2014)'!___M8</definedName>
    <definedName name="___M8" localSheetId="11">'9. (3 кв. 2014)'!___M8</definedName>
    <definedName name="___M8" localSheetId="7">'II-ДЗ (2014)'!___M8</definedName>
    <definedName name="___M8" localSheetId="0">'IV-ДЦ'!___M8</definedName>
    <definedName name="___M8">[0]!___M8</definedName>
    <definedName name="___M9" localSheetId="2">'7.1. (1 кв. 2014) (с ТП) (2 (3'!___M9</definedName>
    <definedName name="___M9" localSheetId="3">'7.1. (1 кв. 2014) (с ТП) (2)'!___M9</definedName>
    <definedName name="___M9" localSheetId="5">'7.1. 3 квартал с ТП (ВЛ, КЛ)'!___M9</definedName>
    <definedName name="___M9" localSheetId="14">'7.2. 3 кв'!___M9</definedName>
    <definedName name="___M9" localSheetId="10">'8. (3 кв. 2014)'!___M9</definedName>
    <definedName name="___M9" localSheetId="11">'9. (3 кв. 2014)'!___M9</definedName>
    <definedName name="___M9" localSheetId="7">'II-ДЗ (2014)'!___M9</definedName>
    <definedName name="___M9" localSheetId="0">'IV-ДЦ'!___M9</definedName>
    <definedName name="___M9">[0]!___M9</definedName>
    <definedName name="___Num2" localSheetId="17">#REF!</definedName>
    <definedName name="___Num2" localSheetId="2">#REF!</definedName>
    <definedName name="___Num2" localSheetId="3">#REF!</definedName>
    <definedName name="___Num2" localSheetId="1">#REF!</definedName>
    <definedName name="___Num2" localSheetId="4">#REF!</definedName>
    <definedName name="___Num2" localSheetId="5">#REF!</definedName>
    <definedName name="___Num2" localSheetId="14">#REF!</definedName>
    <definedName name="___Num2" localSheetId="7">#REF!</definedName>
    <definedName name="___Num2" localSheetId="9">#REF!</definedName>
    <definedName name="___Num2" localSheetId="0">#REF!</definedName>
    <definedName name="___Num2" localSheetId="12">#REF!</definedName>
    <definedName name="___Num2">#REF!</definedName>
    <definedName name="___q11" localSheetId="2">'7.1. (1 кв. 2014) (с ТП) (2 (3'!___q11</definedName>
    <definedName name="___q11" localSheetId="3">'7.1. (1 кв. 2014) (с ТП) (2)'!___q11</definedName>
    <definedName name="___q11" localSheetId="5">'7.1. 3 квартал с ТП (ВЛ, КЛ)'!___q11</definedName>
    <definedName name="___q11" localSheetId="14">'7.2. 3 кв'!___q11</definedName>
    <definedName name="___q11" localSheetId="10">'8. (3 кв. 2014)'!___q11</definedName>
    <definedName name="___q11" localSheetId="11">'9. (3 кв. 2014)'!___q11</definedName>
    <definedName name="___q11" localSheetId="7">'II-ДЗ (2014)'!___q11</definedName>
    <definedName name="___q11" localSheetId="0">'IV-ДЦ'!___q11</definedName>
    <definedName name="___q11">[0]!___q11</definedName>
    <definedName name="___q15" localSheetId="2">'7.1. (1 кв. 2014) (с ТП) (2 (3'!___q15</definedName>
    <definedName name="___q15" localSheetId="3">'7.1. (1 кв. 2014) (с ТП) (2)'!___q15</definedName>
    <definedName name="___q15" localSheetId="5">'7.1. 3 квартал с ТП (ВЛ, КЛ)'!___q15</definedName>
    <definedName name="___q15" localSheetId="14">'7.2. 3 кв'!___q15</definedName>
    <definedName name="___q15" localSheetId="10">'8. (3 кв. 2014)'!___q15</definedName>
    <definedName name="___q15" localSheetId="11">'9. (3 кв. 2014)'!___q15</definedName>
    <definedName name="___q15" localSheetId="7">'II-ДЗ (2014)'!___q15</definedName>
    <definedName name="___q15" localSheetId="0">'IV-ДЦ'!___q15</definedName>
    <definedName name="___q15">[0]!___q15</definedName>
    <definedName name="___q17" localSheetId="2">'7.1. (1 кв. 2014) (с ТП) (2 (3'!___q17</definedName>
    <definedName name="___q17" localSheetId="3">'7.1. (1 кв. 2014) (с ТП) (2)'!___q17</definedName>
    <definedName name="___q17" localSheetId="5">'7.1. 3 квартал с ТП (ВЛ, КЛ)'!___q17</definedName>
    <definedName name="___q17" localSheetId="14">'7.2. 3 кв'!___q17</definedName>
    <definedName name="___q17" localSheetId="10">'8. (3 кв. 2014)'!___q17</definedName>
    <definedName name="___q17" localSheetId="11">'9. (3 кв. 2014)'!___q17</definedName>
    <definedName name="___q17" localSheetId="7">'II-ДЗ (2014)'!___q17</definedName>
    <definedName name="___q17" localSheetId="0">'IV-ДЦ'!___q17</definedName>
    <definedName name="___q17">[0]!___q17</definedName>
    <definedName name="___q2" localSheetId="2">'7.1. (1 кв. 2014) (с ТП) (2 (3'!___q2</definedName>
    <definedName name="___q2" localSheetId="3">'7.1. (1 кв. 2014) (с ТП) (2)'!___q2</definedName>
    <definedName name="___q2" localSheetId="5">'7.1. 3 квартал с ТП (ВЛ, КЛ)'!___q2</definedName>
    <definedName name="___q2" localSheetId="14">'7.2. 3 кв'!___q2</definedName>
    <definedName name="___q2" localSheetId="10">'8. (3 кв. 2014)'!___q2</definedName>
    <definedName name="___q2" localSheetId="11">'9. (3 кв. 2014)'!___q2</definedName>
    <definedName name="___q2" localSheetId="7">'II-ДЗ (2014)'!___q2</definedName>
    <definedName name="___q2" localSheetId="0">'IV-ДЦ'!___q2</definedName>
    <definedName name="___q2">[0]!___q2</definedName>
    <definedName name="___q3" localSheetId="2">'7.1. (1 кв. 2014) (с ТП) (2 (3'!___q3</definedName>
    <definedName name="___q3" localSheetId="3">'7.1. (1 кв. 2014) (с ТП) (2)'!___q3</definedName>
    <definedName name="___q3" localSheetId="5">'7.1. 3 квартал с ТП (ВЛ, КЛ)'!___q3</definedName>
    <definedName name="___q3" localSheetId="14">'7.2. 3 кв'!___q3</definedName>
    <definedName name="___q3" localSheetId="10">'8. (3 кв. 2014)'!___q3</definedName>
    <definedName name="___q3" localSheetId="11">'9. (3 кв. 2014)'!___q3</definedName>
    <definedName name="___q3" localSheetId="7">'II-ДЗ (2014)'!___q3</definedName>
    <definedName name="___q3" localSheetId="0">'IV-ДЦ'!___q3</definedName>
    <definedName name="___q3">[0]!___q3</definedName>
    <definedName name="___q4" localSheetId="2">'7.1. (1 кв. 2014) (с ТП) (2 (3'!___q4</definedName>
    <definedName name="___q4" localSheetId="3">'7.1. (1 кв. 2014) (с ТП) (2)'!___q4</definedName>
    <definedName name="___q4" localSheetId="5">'7.1. 3 квартал с ТП (ВЛ, КЛ)'!___q4</definedName>
    <definedName name="___q4" localSheetId="14">'7.2. 3 кв'!___q4</definedName>
    <definedName name="___q4" localSheetId="10">'8. (3 кв. 2014)'!___q4</definedName>
    <definedName name="___q4" localSheetId="11">'9. (3 кв. 2014)'!___q4</definedName>
    <definedName name="___q4" localSheetId="7">'II-ДЗ (2014)'!___q4</definedName>
    <definedName name="___q4" localSheetId="0">'IV-ДЦ'!___q4</definedName>
    <definedName name="___q4">[0]!___q4</definedName>
    <definedName name="___q5" localSheetId="2">'7.1. (1 кв. 2014) (с ТП) (2 (3'!___q5</definedName>
    <definedName name="___q5" localSheetId="3">'7.1. (1 кв. 2014) (с ТП) (2)'!___q5</definedName>
    <definedName name="___q5" localSheetId="5">'7.1. 3 квартал с ТП (ВЛ, КЛ)'!___q5</definedName>
    <definedName name="___q5" localSheetId="14">'7.2. 3 кв'!___q5</definedName>
    <definedName name="___q5" localSheetId="10">'8. (3 кв. 2014)'!___q5</definedName>
    <definedName name="___q5" localSheetId="11">'9. (3 кв. 2014)'!___q5</definedName>
    <definedName name="___q5" localSheetId="7">'II-ДЗ (2014)'!___q5</definedName>
    <definedName name="___q5" localSheetId="0">'IV-ДЦ'!___q5</definedName>
    <definedName name="___q5">[0]!___q5</definedName>
    <definedName name="___q6" localSheetId="2">'7.1. (1 кв. 2014) (с ТП) (2 (3'!___q6</definedName>
    <definedName name="___q6" localSheetId="3">'7.1. (1 кв. 2014) (с ТП) (2)'!___q6</definedName>
    <definedName name="___q6" localSheetId="5">'7.1. 3 квартал с ТП (ВЛ, КЛ)'!___q6</definedName>
    <definedName name="___q6" localSheetId="14">'7.2. 3 кв'!___q6</definedName>
    <definedName name="___q6" localSheetId="10">'8. (3 кв. 2014)'!___q6</definedName>
    <definedName name="___q6" localSheetId="11">'9. (3 кв. 2014)'!___q6</definedName>
    <definedName name="___q6" localSheetId="7">'II-ДЗ (2014)'!___q6</definedName>
    <definedName name="___q6" localSheetId="0">'IV-ДЦ'!___q6</definedName>
    <definedName name="___q6">[0]!___q6</definedName>
    <definedName name="___q7" localSheetId="2">'7.1. (1 кв. 2014) (с ТП) (2 (3'!___q7</definedName>
    <definedName name="___q7" localSheetId="3">'7.1. (1 кв. 2014) (с ТП) (2)'!___q7</definedName>
    <definedName name="___q7" localSheetId="5">'7.1. 3 квартал с ТП (ВЛ, КЛ)'!___q7</definedName>
    <definedName name="___q7" localSheetId="14">'7.2. 3 кв'!___q7</definedName>
    <definedName name="___q7" localSheetId="10">'8. (3 кв. 2014)'!___q7</definedName>
    <definedName name="___q7" localSheetId="11">'9. (3 кв. 2014)'!___q7</definedName>
    <definedName name="___q7" localSheetId="7">'II-ДЗ (2014)'!___q7</definedName>
    <definedName name="___q7" localSheetId="0">'IV-ДЦ'!___q7</definedName>
    <definedName name="___q7">[0]!___q7</definedName>
    <definedName name="___q8" localSheetId="2">'7.1. (1 кв. 2014) (с ТП) (2 (3'!___q8</definedName>
    <definedName name="___q8" localSheetId="3">'7.1. (1 кв. 2014) (с ТП) (2)'!___q8</definedName>
    <definedName name="___q8" localSheetId="5">'7.1. 3 квартал с ТП (ВЛ, КЛ)'!___q8</definedName>
    <definedName name="___q8" localSheetId="14">'7.2. 3 кв'!___q8</definedName>
    <definedName name="___q8" localSheetId="10">'8. (3 кв. 2014)'!___q8</definedName>
    <definedName name="___q8" localSheetId="11">'9. (3 кв. 2014)'!___q8</definedName>
    <definedName name="___q8" localSheetId="7">'II-ДЗ (2014)'!___q8</definedName>
    <definedName name="___q8" localSheetId="0">'IV-ДЦ'!___q8</definedName>
    <definedName name="___q8">[0]!___q8</definedName>
    <definedName name="___q9" localSheetId="2">'7.1. (1 кв. 2014) (с ТП) (2 (3'!___q9</definedName>
    <definedName name="___q9" localSheetId="3">'7.1. (1 кв. 2014) (с ТП) (2)'!___q9</definedName>
    <definedName name="___q9" localSheetId="5">'7.1. 3 квартал с ТП (ВЛ, КЛ)'!___q9</definedName>
    <definedName name="___q9" localSheetId="14">'7.2. 3 кв'!___q9</definedName>
    <definedName name="___q9" localSheetId="10">'8. (3 кв. 2014)'!___q9</definedName>
    <definedName name="___q9" localSheetId="11">'9. (3 кв. 2014)'!___q9</definedName>
    <definedName name="___q9" localSheetId="7">'II-ДЗ (2014)'!___q9</definedName>
    <definedName name="___q9" localSheetId="0">'IV-ДЦ'!___q9</definedName>
    <definedName name="___q9">[0]!___q9</definedName>
    <definedName name="___SP1" localSheetId="17">[1]FES!#REF!</definedName>
    <definedName name="___SP1" localSheetId="2">[1]FES!#REF!</definedName>
    <definedName name="___SP1" localSheetId="3">[1]FES!#REF!</definedName>
    <definedName name="___SP1" localSheetId="1">[1]FES!#REF!</definedName>
    <definedName name="___SP1" localSheetId="4">[1]FES!#REF!</definedName>
    <definedName name="___SP1" localSheetId="5">[1]FES!#REF!</definedName>
    <definedName name="___SP1" localSheetId="14">[1]FES!#REF!</definedName>
    <definedName name="___SP1" localSheetId="10">[1]FES!#REF!</definedName>
    <definedName name="___SP1" localSheetId="11">[1]FES!#REF!</definedName>
    <definedName name="___SP1" localSheetId="7">[1]FES!#REF!</definedName>
    <definedName name="___SP1" localSheetId="9">[1]FES!#REF!</definedName>
    <definedName name="___SP1" localSheetId="0">[1]FES!#REF!</definedName>
    <definedName name="___SP1" localSheetId="12">[1]FES!#REF!</definedName>
    <definedName name="___SP1">[1]FES!#REF!</definedName>
    <definedName name="___SP10" localSheetId="17">[1]FES!#REF!</definedName>
    <definedName name="___SP10" localSheetId="2">[1]FES!#REF!</definedName>
    <definedName name="___SP10" localSheetId="3">[1]FES!#REF!</definedName>
    <definedName name="___SP10" localSheetId="1">[1]FES!#REF!</definedName>
    <definedName name="___SP10" localSheetId="4">[1]FES!#REF!</definedName>
    <definedName name="___SP10" localSheetId="5">[1]FES!#REF!</definedName>
    <definedName name="___SP10" localSheetId="14">[1]FES!#REF!</definedName>
    <definedName name="___SP10" localSheetId="10">[1]FES!#REF!</definedName>
    <definedName name="___SP10" localSheetId="11">[1]FES!#REF!</definedName>
    <definedName name="___SP10" localSheetId="7">[1]FES!#REF!</definedName>
    <definedName name="___SP10" localSheetId="9">[1]FES!#REF!</definedName>
    <definedName name="___SP10" localSheetId="0">[1]FES!#REF!</definedName>
    <definedName name="___SP10" localSheetId="12">[1]FES!#REF!</definedName>
    <definedName name="___SP10">[1]FES!#REF!</definedName>
    <definedName name="___SP11" localSheetId="17">[1]FES!#REF!</definedName>
    <definedName name="___SP11" localSheetId="2">[1]FES!#REF!</definedName>
    <definedName name="___SP11" localSheetId="3">[1]FES!#REF!</definedName>
    <definedName name="___SP11" localSheetId="1">[1]FES!#REF!</definedName>
    <definedName name="___SP11" localSheetId="4">[1]FES!#REF!</definedName>
    <definedName name="___SP11" localSheetId="5">[1]FES!#REF!</definedName>
    <definedName name="___SP11" localSheetId="10">[1]FES!#REF!</definedName>
    <definedName name="___SP11" localSheetId="11">[1]FES!#REF!</definedName>
    <definedName name="___SP11" localSheetId="7">[1]FES!#REF!</definedName>
    <definedName name="___SP11" localSheetId="9">[1]FES!#REF!</definedName>
    <definedName name="___SP11" localSheetId="0">[1]FES!#REF!</definedName>
    <definedName name="___SP11" localSheetId="12">[1]FES!#REF!</definedName>
    <definedName name="___SP11">[1]FES!#REF!</definedName>
    <definedName name="___SP12" localSheetId="17">[1]FES!#REF!</definedName>
    <definedName name="___SP12" localSheetId="2">[1]FES!#REF!</definedName>
    <definedName name="___SP12" localSheetId="3">[1]FES!#REF!</definedName>
    <definedName name="___SP12" localSheetId="1">[1]FES!#REF!</definedName>
    <definedName name="___SP12" localSheetId="4">[1]FES!#REF!</definedName>
    <definedName name="___SP12" localSheetId="5">[1]FES!#REF!</definedName>
    <definedName name="___SP12" localSheetId="10">[1]FES!#REF!</definedName>
    <definedName name="___SP12" localSheetId="11">[1]FES!#REF!</definedName>
    <definedName name="___SP12" localSheetId="7">[1]FES!#REF!</definedName>
    <definedName name="___SP12" localSheetId="9">[1]FES!#REF!</definedName>
    <definedName name="___SP12" localSheetId="0">[1]FES!#REF!</definedName>
    <definedName name="___SP12" localSheetId="12">[1]FES!#REF!</definedName>
    <definedName name="___SP12">[1]FES!#REF!</definedName>
    <definedName name="___SP13" localSheetId="17">[1]FES!#REF!</definedName>
    <definedName name="___SP13" localSheetId="2">[1]FES!#REF!</definedName>
    <definedName name="___SP13" localSheetId="3">[1]FES!#REF!</definedName>
    <definedName name="___SP13" localSheetId="1">[1]FES!#REF!</definedName>
    <definedName name="___SP13" localSheetId="4">[1]FES!#REF!</definedName>
    <definedName name="___SP13" localSheetId="5">[1]FES!#REF!</definedName>
    <definedName name="___SP13" localSheetId="10">[1]FES!#REF!</definedName>
    <definedName name="___SP13" localSheetId="11">[1]FES!#REF!</definedName>
    <definedName name="___SP13" localSheetId="7">[1]FES!#REF!</definedName>
    <definedName name="___SP13" localSheetId="9">[1]FES!#REF!</definedName>
    <definedName name="___SP13" localSheetId="0">[1]FES!#REF!</definedName>
    <definedName name="___SP13" localSheetId="12">[1]FES!#REF!</definedName>
    <definedName name="___SP13">[1]FES!#REF!</definedName>
    <definedName name="___SP14" localSheetId="17">[1]FES!#REF!</definedName>
    <definedName name="___SP14" localSheetId="2">[1]FES!#REF!</definedName>
    <definedName name="___SP14" localSheetId="3">[1]FES!#REF!</definedName>
    <definedName name="___SP14" localSheetId="1">[1]FES!#REF!</definedName>
    <definedName name="___SP14" localSheetId="4">[1]FES!#REF!</definedName>
    <definedName name="___SP14" localSheetId="5">[1]FES!#REF!</definedName>
    <definedName name="___SP14" localSheetId="10">[1]FES!#REF!</definedName>
    <definedName name="___SP14" localSheetId="11">[1]FES!#REF!</definedName>
    <definedName name="___SP14" localSheetId="7">[1]FES!#REF!</definedName>
    <definedName name="___SP14" localSheetId="9">[1]FES!#REF!</definedName>
    <definedName name="___SP14" localSheetId="12">[1]FES!#REF!</definedName>
    <definedName name="___SP14">[1]FES!#REF!</definedName>
    <definedName name="___SP15" localSheetId="17">[1]FES!#REF!</definedName>
    <definedName name="___SP15" localSheetId="2">[1]FES!#REF!</definedName>
    <definedName name="___SP15" localSheetId="3">[1]FES!#REF!</definedName>
    <definedName name="___SP15" localSheetId="1">[1]FES!#REF!</definedName>
    <definedName name="___SP15" localSheetId="4">[1]FES!#REF!</definedName>
    <definedName name="___SP15" localSheetId="5">[1]FES!#REF!</definedName>
    <definedName name="___SP15" localSheetId="10">[1]FES!#REF!</definedName>
    <definedName name="___SP15" localSheetId="11">[1]FES!#REF!</definedName>
    <definedName name="___SP15" localSheetId="7">[1]FES!#REF!</definedName>
    <definedName name="___SP15" localSheetId="9">[1]FES!#REF!</definedName>
    <definedName name="___SP15" localSheetId="12">[1]FES!#REF!</definedName>
    <definedName name="___SP15">[1]FES!#REF!</definedName>
    <definedName name="___SP16" localSheetId="17">[1]FES!#REF!</definedName>
    <definedName name="___SP16" localSheetId="2">[1]FES!#REF!</definedName>
    <definedName name="___SP16" localSheetId="3">[1]FES!#REF!</definedName>
    <definedName name="___SP16" localSheetId="1">[1]FES!#REF!</definedName>
    <definedName name="___SP16" localSheetId="4">[1]FES!#REF!</definedName>
    <definedName name="___SP16" localSheetId="5">[1]FES!#REF!</definedName>
    <definedName name="___SP16" localSheetId="10">[1]FES!#REF!</definedName>
    <definedName name="___SP16" localSheetId="11">[1]FES!#REF!</definedName>
    <definedName name="___SP16" localSheetId="7">[1]FES!#REF!</definedName>
    <definedName name="___SP16" localSheetId="9">[1]FES!#REF!</definedName>
    <definedName name="___SP16" localSheetId="12">[1]FES!#REF!</definedName>
    <definedName name="___SP16">[1]FES!#REF!</definedName>
    <definedName name="___SP17" localSheetId="17">[1]FES!#REF!</definedName>
    <definedName name="___SP17" localSheetId="2">[1]FES!#REF!</definedName>
    <definedName name="___SP17" localSheetId="3">[1]FES!#REF!</definedName>
    <definedName name="___SP17" localSheetId="1">[1]FES!#REF!</definedName>
    <definedName name="___SP17" localSheetId="4">[1]FES!#REF!</definedName>
    <definedName name="___SP17" localSheetId="5">[1]FES!#REF!</definedName>
    <definedName name="___SP17" localSheetId="10">[1]FES!#REF!</definedName>
    <definedName name="___SP17" localSheetId="11">[1]FES!#REF!</definedName>
    <definedName name="___SP17" localSheetId="7">[1]FES!#REF!</definedName>
    <definedName name="___SP17" localSheetId="9">[1]FES!#REF!</definedName>
    <definedName name="___SP17" localSheetId="12">[1]FES!#REF!</definedName>
    <definedName name="___SP17">[1]FES!#REF!</definedName>
    <definedName name="___SP18" localSheetId="17">[1]FES!#REF!</definedName>
    <definedName name="___SP18" localSheetId="2">[1]FES!#REF!</definedName>
    <definedName name="___SP18" localSheetId="3">[1]FES!#REF!</definedName>
    <definedName name="___SP18" localSheetId="1">[1]FES!#REF!</definedName>
    <definedName name="___SP18" localSheetId="4">[1]FES!#REF!</definedName>
    <definedName name="___SP18" localSheetId="5">[1]FES!#REF!</definedName>
    <definedName name="___SP18" localSheetId="10">[1]FES!#REF!</definedName>
    <definedName name="___SP18" localSheetId="11">[1]FES!#REF!</definedName>
    <definedName name="___SP18" localSheetId="7">[1]FES!#REF!</definedName>
    <definedName name="___SP18" localSheetId="9">[1]FES!#REF!</definedName>
    <definedName name="___SP18" localSheetId="12">[1]FES!#REF!</definedName>
    <definedName name="___SP18">[1]FES!#REF!</definedName>
    <definedName name="___SP19" localSheetId="17">[1]FES!#REF!</definedName>
    <definedName name="___SP19" localSheetId="2">[1]FES!#REF!</definedName>
    <definedName name="___SP19" localSheetId="3">[1]FES!#REF!</definedName>
    <definedName name="___SP19" localSheetId="1">[1]FES!#REF!</definedName>
    <definedName name="___SP19" localSheetId="4">[1]FES!#REF!</definedName>
    <definedName name="___SP19" localSheetId="5">[1]FES!#REF!</definedName>
    <definedName name="___SP19" localSheetId="10">[1]FES!#REF!</definedName>
    <definedName name="___SP19" localSheetId="11">[1]FES!#REF!</definedName>
    <definedName name="___SP19" localSheetId="7">[1]FES!#REF!</definedName>
    <definedName name="___SP19" localSheetId="9">[1]FES!#REF!</definedName>
    <definedName name="___SP19" localSheetId="12">[1]FES!#REF!</definedName>
    <definedName name="___SP19">[1]FES!#REF!</definedName>
    <definedName name="___SP2" localSheetId="17">[1]FES!#REF!</definedName>
    <definedName name="___SP2" localSheetId="2">[1]FES!#REF!</definedName>
    <definedName name="___SP2" localSheetId="3">[1]FES!#REF!</definedName>
    <definedName name="___SP2" localSheetId="1">[1]FES!#REF!</definedName>
    <definedName name="___SP2" localSheetId="4">[1]FES!#REF!</definedName>
    <definedName name="___SP2" localSheetId="5">[1]FES!#REF!</definedName>
    <definedName name="___SP2" localSheetId="10">[1]FES!#REF!</definedName>
    <definedName name="___SP2" localSheetId="11">[1]FES!#REF!</definedName>
    <definedName name="___SP2" localSheetId="7">[1]FES!#REF!</definedName>
    <definedName name="___SP2" localSheetId="9">[1]FES!#REF!</definedName>
    <definedName name="___SP2" localSheetId="12">[1]FES!#REF!</definedName>
    <definedName name="___SP2">[1]FES!#REF!</definedName>
    <definedName name="___SP20" localSheetId="17">[1]FES!#REF!</definedName>
    <definedName name="___SP20" localSheetId="2">[1]FES!#REF!</definedName>
    <definedName name="___SP20" localSheetId="3">[1]FES!#REF!</definedName>
    <definedName name="___SP20" localSheetId="1">[1]FES!#REF!</definedName>
    <definedName name="___SP20" localSheetId="4">[1]FES!#REF!</definedName>
    <definedName name="___SP20" localSheetId="5">[1]FES!#REF!</definedName>
    <definedName name="___SP20" localSheetId="10">[1]FES!#REF!</definedName>
    <definedName name="___SP20" localSheetId="11">[1]FES!#REF!</definedName>
    <definedName name="___SP20" localSheetId="7">[1]FES!#REF!</definedName>
    <definedName name="___SP20" localSheetId="9">[1]FES!#REF!</definedName>
    <definedName name="___SP20" localSheetId="12">[1]FES!#REF!</definedName>
    <definedName name="___SP20">[1]FES!#REF!</definedName>
    <definedName name="___SP3" localSheetId="17">[1]FES!#REF!</definedName>
    <definedName name="___SP3" localSheetId="2">[1]FES!#REF!</definedName>
    <definedName name="___SP3" localSheetId="3">[1]FES!#REF!</definedName>
    <definedName name="___SP3" localSheetId="1">[1]FES!#REF!</definedName>
    <definedName name="___SP3" localSheetId="4">[1]FES!#REF!</definedName>
    <definedName name="___SP3" localSheetId="5">[1]FES!#REF!</definedName>
    <definedName name="___SP3" localSheetId="10">[1]FES!#REF!</definedName>
    <definedName name="___SP3" localSheetId="11">[1]FES!#REF!</definedName>
    <definedName name="___SP3" localSheetId="7">[1]FES!#REF!</definedName>
    <definedName name="___SP3" localSheetId="9">[1]FES!#REF!</definedName>
    <definedName name="___SP3" localSheetId="12">[1]FES!#REF!</definedName>
    <definedName name="___SP3">[1]FES!#REF!</definedName>
    <definedName name="___SP4" localSheetId="17">[1]FES!#REF!</definedName>
    <definedName name="___SP4" localSheetId="2">[1]FES!#REF!</definedName>
    <definedName name="___SP4" localSheetId="3">[1]FES!#REF!</definedName>
    <definedName name="___SP4" localSheetId="1">[1]FES!#REF!</definedName>
    <definedName name="___SP4" localSheetId="4">[1]FES!#REF!</definedName>
    <definedName name="___SP4" localSheetId="5">[1]FES!#REF!</definedName>
    <definedName name="___SP4" localSheetId="10">[1]FES!#REF!</definedName>
    <definedName name="___SP4" localSheetId="11">[1]FES!#REF!</definedName>
    <definedName name="___SP4" localSheetId="7">[1]FES!#REF!</definedName>
    <definedName name="___SP4" localSheetId="9">[1]FES!#REF!</definedName>
    <definedName name="___SP4" localSheetId="12">[1]FES!#REF!</definedName>
    <definedName name="___SP4">[1]FES!#REF!</definedName>
    <definedName name="___SP5" localSheetId="17">[1]FES!#REF!</definedName>
    <definedName name="___SP5" localSheetId="2">[1]FES!#REF!</definedName>
    <definedName name="___SP5" localSheetId="3">[1]FES!#REF!</definedName>
    <definedName name="___SP5" localSheetId="1">[1]FES!#REF!</definedName>
    <definedName name="___SP5" localSheetId="4">[1]FES!#REF!</definedName>
    <definedName name="___SP5" localSheetId="5">[1]FES!#REF!</definedName>
    <definedName name="___SP5" localSheetId="10">[1]FES!#REF!</definedName>
    <definedName name="___SP5" localSheetId="11">[1]FES!#REF!</definedName>
    <definedName name="___SP5" localSheetId="7">[1]FES!#REF!</definedName>
    <definedName name="___SP5" localSheetId="9">[1]FES!#REF!</definedName>
    <definedName name="___SP5" localSheetId="12">[1]FES!#REF!</definedName>
    <definedName name="___SP5">[1]FES!#REF!</definedName>
    <definedName name="___SP7" localSheetId="17">[1]FES!#REF!</definedName>
    <definedName name="___SP7" localSheetId="2">[1]FES!#REF!</definedName>
    <definedName name="___SP7" localSheetId="3">[1]FES!#REF!</definedName>
    <definedName name="___SP7" localSheetId="1">[1]FES!#REF!</definedName>
    <definedName name="___SP7" localSheetId="4">[1]FES!#REF!</definedName>
    <definedName name="___SP7" localSheetId="5">[1]FES!#REF!</definedName>
    <definedName name="___SP7" localSheetId="10">[1]FES!#REF!</definedName>
    <definedName name="___SP7" localSheetId="11">[1]FES!#REF!</definedName>
    <definedName name="___SP7" localSheetId="7">[1]FES!#REF!</definedName>
    <definedName name="___SP7" localSheetId="9">[1]FES!#REF!</definedName>
    <definedName name="___SP7" localSheetId="12">[1]FES!#REF!</definedName>
    <definedName name="___SP7">[1]FES!#REF!</definedName>
    <definedName name="___SP8" localSheetId="17">[1]FES!#REF!</definedName>
    <definedName name="___SP8" localSheetId="2">[1]FES!#REF!</definedName>
    <definedName name="___SP8" localSheetId="3">[1]FES!#REF!</definedName>
    <definedName name="___SP8" localSheetId="1">[1]FES!#REF!</definedName>
    <definedName name="___SP8" localSheetId="4">[1]FES!#REF!</definedName>
    <definedName name="___SP8" localSheetId="5">[1]FES!#REF!</definedName>
    <definedName name="___SP8" localSheetId="10">[1]FES!#REF!</definedName>
    <definedName name="___SP8" localSheetId="11">[1]FES!#REF!</definedName>
    <definedName name="___SP8" localSheetId="7">[1]FES!#REF!</definedName>
    <definedName name="___SP8" localSheetId="9">[1]FES!#REF!</definedName>
    <definedName name="___SP8" localSheetId="12">[1]FES!#REF!</definedName>
    <definedName name="___SP8">[1]FES!#REF!</definedName>
    <definedName name="___SP9" localSheetId="17">[1]FES!#REF!</definedName>
    <definedName name="___SP9" localSheetId="2">[1]FES!#REF!</definedName>
    <definedName name="___SP9" localSheetId="3">[1]FES!#REF!</definedName>
    <definedName name="___SP9" localSheetId="1">[1]FES!#REF!</definedName>
    <definedName name="___SP9" localSheetId="4">[1]FES!#REF!</definedName>
    <definedName name="___SP9" localSheetId="5">[1]FES!#REF!</definedName>
    <definedName name="___SP9" localSheetId="10">[1]FES!#REF!</definedName>
    <definedName name="___SP9" localSheetId="11">[1]FES!#REF!</definedName>
    <definedName name="___SP9" localSheetId="7">[1]FES!#REF!</definedName>
    <definedName name="___SP9" localSheetId="9">[1]FES!#REF!</definedName>
    <definedName name="___SP9" localSheetId="12">[1]FES!#REF!</definedName>
    <definedName name="___SP9">[1]FES!#REF!</definedName>
    <definedName name="__1_3">'[2]Смета2 проект. раб.'!$A$93:$N$96</definedName>
    <definedName name="__123Graph_AGRAPH1" localSheetId="17" hidden="1">'[3]на 1 тут'!#REF!</definedName>
    <definedName name="__123Graph_AGRAPH1" localSheetId="2" hidden="1">'[3]на 1 тут'!#REF!</definedName>
    <definedName name="__123Graph_AGRAPH1" localSheetId="3" hidden="1">'[3]на 1 тут'!#REF!</definedName>
    <definedName name="__123Graph_AGRAPH1" localSheetId="1" hidden="1">'[3]на 1 тут'!#REF!</definedName>
    <definedName name="__123Graph_AGRAPH1" localSheetId="4" hidden="1">'[3]на 1 тут'!#REF!</definedName>
    <definedName name="__123Graph_AGRAPH1" localSheetId="5" hidden="1">'[3]на 1 тут'!#REF!</definedName>
    <definedName name="__123Graph_AGRAPH1" localSheetId="9" hidden="1">'[3]на 1 тут'!#REF!</definedName>
    <definedName name="__123Graph_AGRAPH1" localSheetId="0" hidden="1">'[3]на 1 тут'!#REF!</definedName>
    <definedName name="__123Graph_AGRAPH1" localSheetId="12" hidden="1">'[3]на 1 тут'!#REF!</definedName>
    <definedName name="__123Graph_AGRAPH1" hidden="1">'[3]на 1 тут'!#REF!</definedName>
    <definedName name="__123Graph_AGRAPH2" localSheetId="17" hidden="1">'[3]на 1 тут'!#REF!</definedName>
    <definedName name="__123Graph_AGRAPH2" localSheetId="2" hidden="1">'[3]на 1 тут'!#REF!</definedName>
    <definedName name="__123Graph_AGRAPH2" localSheetId="3" hidden="1">'[3]на 1 тут'!#REF!</definedName>
    <definedName name="__123Graph_AGRAPH2" localSheetId="1" hidden="1">'[3]на 1 тут'!#REF!</definedName>
    <definedName name="__123Graph_AGRAPH2" localSheetId="4" hidden="1">'[3]на 1 тут'!#REF!</definedName>
    <definedName name="__123Graph_AGRAPH2" localSheetId="5" hidden="1">'[3]на 1 тут'!#REF!</definedName>
    <definedName name="__123Graph_AGRAPH2" localSheetId="9" hidden="1">'[3]на 1 тут'!#REF!</definedName>
    <definedName name="__123Graph_AGRAPH2" localSheetId="0" hidden="1">'[3]на 1 тут'!#REF!</definedName>
    <definedName name="__123Graph_AGRAPH2" localSheetId="12" hidden="1">'[3]на 1 тут'!#REF!</definedName>
    <definedName name="__123Graph_AGRAPH2" hidden="1">'[3]на 1 тут'!#REF!</definedName>
    <definedName name="__123Graph_BGRAPH1" localSheetId="17" hidden="1">'[3]на 1 тут'!#REF!</definedName>
    <definedName name="__123Graph_BGRAPH1" localSheetId="2" hidden="1">'[3]на 1 тут'!#REF!</definedName>
    <definedName name="__123Graph_BGRAPH1" localSheetId="3" hidden="1">'[3]на 1 тут'!#REF!</definedName>
    <definedName name="__123Graph_BGRAPH1" localSheetId="1" hidden="1">'[3]на 1 тут'!#REF!</definedName>
    <definedName name="__123Graph_BGRAPH1" localSheetId="4" hidden="1">'[3]на 1 тут'!#REF!</definedName>
    <definedName name="__123Graph_BGRAPH1" localSheetId="5" hidden="1">'[3]на 1 тут'!#REF!</definedName>
    <definedName name="__123Graph_BGRAPH1" localSheetId="9" hidden="1">'[3]на 1 тут'!#REF!</definedName>
    <definedName name="__123Graph_BGRAPH1" localSheetId="0" hidden="1">'[3]на 1 тут'!#REF!</definedName>
    <definedName name="__123Graph_BGRAPH1" localSheetId="12" hidden="1">'[3]на 1 тут'!#REF!</definedName>
    <definedName name="__123Graph_BGRAPH1" hidden="1">'[3]на 1 тут'!#REF!</definedName>
    <definedName name="__123Graph_BGRAPH2" localSheetId="17" hidden="1">'[3]на 1 тут'!#REF!</definedName>
    <definedName name="__123Graph_BGRAPH2" localSheetId="2" hidden="1">'[3]на 1 тут'!#REF!</definedName>
    <definedName name="__123Graph_BGRAPH2" localSheetId="3" hidden="1">'[3]на 1 тут'!#REF!</definedName>
    <definedName name="__123Graph_BGRAPH2" localSheetId="1" hidden="1">'[3]на 1 тут'!#REF!</definedName>
    <definedName name="__123Graph_BGRAPH2" localSheetId="4" hidden="1">'[3]на 1 тут'!#REF!</definedName>
    <definedName name="__123Graph_BGRAPH2" localSheetId="5" hidden="1">'[3]на 1 тут'!#REF!</definedName>
    <definedName name="__123Graph_BGRAPH2" localSheetId="9" hidden="1">'[3]на 1 тут'!#REF!</definedName>
    <definedName name="__123Graph_BGRAPH2" localSheetId="0" hidden="1">'[3]на 1 тут'!#REF!</definedName>
    <definedName name="__123Graph_BGRAPH2" localSheetId="12" hidden="1">'[3]на 1 тут'!#REF!</definedName>
    <definedName name="__123Graph_BGRAPH2" hidden="1">'[3]на 1 тут'!#REF!</definedName>
    <definedName name="__123Graph_CGRAPH1" localSheetId="17" hidden="1">'[3]на 1 тут'!#REF!</definedName>
    <definedName name="__123Graph_CGRAPH1" localSheetId="2" hidden="1">'[3]на 1 тут'!#REF!</definedName>
    <definedName name="__123Graph_CGRAPH1" localSheetId="3" hidden="1">'[3]на 1 тут'!#REF!</definedName>
    <definedName name="__123Graph_CGRAPH1" localSheetId="1" hidden="1">'[3]на 1 тут'!#REF!</definedName>
    <definedName name="__123Graph_CGRAPH1" localSheetId="4" hidden="1">'[3]на 1 тут'!#REF!</definedName>
    <definedName name="__123Graph_CGRAPH1" localSheetId="5" hidden="1">'[3]на 1 тут'!#REF!</definedName>
    <definedName name="__123Graph_CGRAPH1" localSheetId="9" hidden="1">'[3]на 1 тут'!#REF!</definedName>
    <definedName name="__123Graph_CGRAPH1" localSheetId="12" hidden="1">'[3]на 1 тут'!#REF!</definedName>
    <definedName name="__123Graph_CGRAPH1" hidden="1">'[3]на 1 тут'!#REF!</definedName>
    <definedName name="__123Graph_CGRAPH2" localSheetId="17" hidden="1">'[3]на 1 тут'!#REF!</definedName>
    <definedName name="__123Graph_CGRAPH2" localSheetId="2" hidden="1">'[3]на 1 тут'!#REF!</definedName>
    <definedName name="__123Graph_CGRAPH2" localSheetId="3" hidden="1">'[3]на 1 тут'!#REF!</definedName>
    <definedName name="__123Graph_CGRAPH2" localSheetId="1" hidden="1">'[3]на 1 тут'!#REF!</definedName>
    <definedName name="__123Graph_CGRAPH2" localSheetId="4" hidden="1">'[3]на 1 тут'!#REF!</definedName>
    <definedName name="__123Graph_CGRAPH2" localSheetId="5" hidden="1">'[3]на 1 тут'!#REF!</definedName>
    <definedName name="__123Graph_CGRAPH2" localSheetId="9" hidden="1">'[3]на 1 тут'!#REF!</definedName>
    <definedName name="__123Graph_CGRAPH2" localSheetId="12" hidden="1">'[3]на 1 тут'!#REF!</definedName>
    <definedName name="__123Graph_CGRAPH2" hidden="1">'[3]на 1 тут'!#REF!</definedName>
    <definedName name="__123Graph_LBL_AGRAPH1" localSheetId="17" hidden="1">'[3]на 1 тут'!#REF!</definedName>
    <definedName name="__123Graph_LBL_AGRAPH1" localSheetId="2" hidden="1">'[3]на 1 тут'!#REF!</definedName>
    <definedName name="__123Graph_LBL_AGRAPH1" localSheetId="3" hidden="1">'[3]на 1 тут'!#REF!</definedName>
    <definedName name="__123Graph_LBL_AGRAPH1" localSheetId="1" hidden="1">'[3]на 1 тут'!#REF!</definedName>
    <definedName name="__123Graph_LBL_AGRAPH1" localSheetId="4" hidden="1">'[3]на 1 тут'!#REF!</definedName>
    <definedName name="__123Graph_LBL_AGRAPH1" localSheetId="5" hidden="1">'[3]на 1 тут'!#REF!</definedName>
    <definedName name="__123Graph_LBL_AGRAPH1" localSheetId="9" hidden="1">'[3]на 1 тут'!#REF!</definedName>
    <definedName name="__123Graph_LBL_AGRAPH1" localSheetId="12" hidden="1">'[3]на 1 тут'!#REF!</definedName>
    <definedName name="__123Graph_LBL_AGRAPH1" hidden="1">'[3]на 1 тут'!#REF!</definedName>
    <definedName name="__123Graph_XGRAPH1" localSheetId="17" hidden="1">'[3]на 1 тут'!#REF!</definedName>
    <definedName name="__123Graph_XGRAPH1" localSheetId="2" hidden="1">'[3]на 1 тут'!#REF!</definedName>
    <definedName name="__123Graph_XGRAPH1" localSheetId="3" hidden="1">'[3]на 1 тут'!#REF!</definedName>
    <definedName name="__123Graph_XGRAPH1" localSheetId="1" hidden="1">'[3]на 1 тут'!#REF!</definedName>
    <definedName name="__123Graph_XGRAPH1" localSheetId="4" hidden="1">'[3]на 1 тут'!#REF!</definedName>
    <definedName name="__123Graph_XGRAPH1" localSheetId="5" hidden="1">'[3]на 1 тут'!#REF!</definedName>
    <definedName name="__123Graph_XGRAPH1" localSheetId="9" hidden="1">'[3]на 1 тут'!#REF!</definedName>
    <definedName name="__123Graph_XGRAPH1" localSheetId="12" hidden="1">'[3]на 1 тут'!#REF!</definedName>
    <definedName name="__123Graph_XGRAPH1" hidden="1">'[3]на 1 тут'!#REF!</definedName>
    <definedName name="__123Graph_XGRAPH2" localSheetId="17" hidden="1">'[3]на 1 тут'!#REF!</definedName>
    <definedName name="__123Graph_XGRAPH2" localSheetId="2" hidden="1">'[3]на 1 тут'!#REF!</definedName>
    <definedName name="__123Graph_XGRAPH2" localSheetId="3" hidden="1">'[3]на 1 тут'!#REF!</definedName>
    <definedName name="__123Graph_XGRAPH2" localSheetId="1" hidden="1">'[3]на 1 тут'!#REF!</definedName>
    <definedName name="__123Graph_XGRAPH2" localSheetId="4" hidden="1">'[3]на 1 тут'!#REF!</definedName>
    <definedName name="__123Graph_XGRAPH2" localSheetId="5" hidden="1">'[3]на 1 тут'!#REF!</definedName>
    <definedName name="__123Graph_XGRAPH2" localSheetId="9" hidden="1">'[3]на 1 тут'!#REF!</definedName>
    <definedName name="__123Graph_XGRAPH2" localSheetId="12" hidden="1">'[3]на 1 тут'!#REF!</definedName>
    <definedName name="__123Graph_XGRAPH2" hidden="1">'[3]на 1 тут'!#REF!</definedName>
    <definedName name="__FY1" localSheetId="2">'7.1. (1 кв. 2014) (с ТП) (2 (3'!__FY1</definedName>
    <definedName name="__FY1" localSheetId="3">'7.1. (1 кв. 2014) (с ТП) (2)'!__FY1</definedName>
    <definedName name="__FY1" localSheetId="5">'7.1. 3 квартал с ТП (ВЛ, КЛ)'!__FY1</definedName>
    <definedName name="__FY1" localSheetId="14">'7.2. 3 кв'!__FY1</definedName>
    <definedName name="__FY1" localSheetId="10">'8. (3 кв. 2014)'!__FY1</definedName>
    <definedName name="__FY1" localSheetId="11">'9. (3 кв. 2014)'!__FY1</definedName>
    <definedName name="__FY1" localSheetId="7">'II-ДЗ (2014)'!__FY1</definedName>
    <definedName name="__FY1" localSheetId="0">'IV-ДЦ'!__FY1</definedName>
    <definedName name="__FY1">[0]!__FY1</definedName>
    <definedName name="__M8" localSheetId="2">'7.1. (1 кв. 2014) (с ТП) (2 (3'!__M8</definedName>
    <definedName name="__M8" localSheetId="3">'7.1. (1 кв. 2014) (с ТП) (2)'!__M8</definedName>
    <definedName name="__M8" localSheetId="5">'7.1. 3 квартал с ТП (ВЛ, КЛ)'!__M8</definedName>
    <definedName name="__M8" localSheetId="14">'7.2. 3 кв'!__M8</definedName>
    <definedName name="__M8" localSheetId="10">'8. (3 кв. 2014)'!__M8</definedName>
    <definedName name="__M8" localSheetId="11">'9. (3 кв. 2014)'!__M8</definedName>
    <definedName name="__M8" localSheetId="7">'II-ДЗ (2014)'!__M8</definedName>
    <definedName name="__M8" localSheetId="0">'IV-ДЦ'!__M8</definedName>
    <definedName name="__M8">[0]!__M8</definedName>
    <definedName name="__M9" localSheetId="2">'7.1. (1 кв. 2014) (с ТП) (2 (3'!__M9</definedName>
    <definedName name="__M9" localSheetId="3">'7.1. (1 кв. 2014) (с ТП) (2)'!__M9</definedName>
    <definedName name="__M9" localSheetId="5">'7.1. 3 квартал с ТП (ВЛ, КЛ)'!__M9</definedName>
    <definedName name="__M9" localSheetId="14">'7.2. 3 кв'!__M9</definedName>
    <definedName name="__M9" localSheetId="10">'8. (3 кв. 2014)'!__M9</definedName>
    <definedName name="__M9" localSheetId="11">'9. (3 кв. 2014)'!__M9</definedName>
    <definedName name="__M9" localSheetId="7">'II-ДЗ (2014)'!__M9</definedName>
    <definedName name="__M9" localSheetId="0">'IV-ДЦ'!__M9</definedName>
    <definedName name="__M9">[0]!__M9</definedName>
    <definedName name="__Num2" localSheetId="17">#REF!</definedName>
    <definedName name="__Num2" localSheetId="2">#REF!</definedName>
    <definedName name="__Num2" localSheetId="3">#REF!</definedName>
    <definedName name="__Num2" localSheetId="1">#REF!</definedName>
    <definedName name="__Num2" localSheetId="4">#REF!</definedName>
    <definedName name="__Num2" localSheetId="5">#REF!</definedName>
    <definedName name="__Num2" localSheetId="14">#REF!</definedName>
    <definedName name="__Num2" localSheetId="7">#REF!</definedName>
    <definedName name="__Num2" localSheetId="9">#REF!</definedName>
    <definedName name="__Num2" localSheetId="0">#REF!</definedName>
    <definedName name="__Num2" localSheetId="12">#REF!</definedName>
    <definedName name="__Num2">#REF!</definedName>
    <definedName name="__q11" localSheetId="2">'7.1. (1 кв. 2014) (с ТП) (2 (3'!__q11</definedName>
    <definedName name="__q11" localSheetId="3">'7.1. (1 кв. 2014) (с ТП) (2)'!__q11</definedName>
    <definedName name="__q11" localSheetId="5">'7.1. 3 квартал с ТП (ВЛ, КЛ)'!__q11</definedName>
    <definedName name="__q11" localSheetId="14">'7.2. 3 кв'!__q11</definedName>
    <definedName name="__q11" localSheetId="10">'8. (3 кв. 2014)'!__q11</definedName>
    <definedName name="__q11" localSheetId="11">'9. (3 кв. 2014)'!__q11</definedName>
    <definedName name="__q11" localSheetId="7">'II-ДЗ (2014)'!__q11</definedName>
    <definedName name="__q11" localSheetId="0">'IV-ДЦ'!__q11</definedName>
    <definedName name="__q11">[0]!__q11</definedName>
    <definedName name="__q15" localSheetId="2">'7.1. (1 кв. 2014) (с ТП) (2 (3'!__q15</definedName>
    <definedName name="__q15" localSheetId="3">'7.1. (1 кв. 2014) (с ТП) (2)'!__q15</definedName>
    <definedName name="__q15" localSheetId="5">'7.1. 3 квартал с ТП (ВЛ, КЛ)'!__q15</definedName>
    <definedName name="__q15" localSheetId="14">'7.2. 3 кв'!__q15</definedName>
    <definedName name="__q15" localSheetId="10">'8. (3 кв. 2014)'!__q15</definedName>
    <definedName name="__q15" localSheetId="11">'9. (3 кв. 2014)'!__q15</definedName>
    <definedName name="__q15" localSheetId="7">'II-ДЗ (2014)'!__q15</definedName>
    <definedName name="__q15" localSheetId="0">'IV-ДЦ'!__q15</definedName>
    <definedName name="__q15">[0]!__q15</definedName>
    <definedName name="__q17" localSheetId="2">'7.1. (1 кв. 2014) (с ТП) (2 (3'!__q17</definedName>
    <definedName name="__q17" localSheetId="3">'7.1. (1 кв. 2014) (с ТП) (2)'!__q17</definedName>
    <definedName name="__q17" localSheetId="5">'7.1. 3 квартал с ТП (ВЛ, КЛ)'!__q17</definedName>
    <definedName name="__q17" localSheetId="14">'7.2. 3 кв'!__q17</definedName>
    <definedName name="__q17" localSheetId="10">'8. (3 кв. 2014)'!__q17</definedName>
    <definedName name="__q17" localSheetId="11">'9. (3 кв. 2014)'!__q17</definedName>
    <definedName name="__q17" localSheetId="7">'II-ДЗ (2014)'!__q17</definedName>
    <definedName name="__q17" localSheetId="0">'IV-ДЦ'!__q17</definedName>
    <definedName name="__q17">[0]!__q17</definedName>
    <definedName name="__q2" localSheetId="2">'7.1. (1 кв. 2014) (с ТП) (2 (3'!__q2</definedName>
    <definedName name="__q2" localSheetId="3">'7.1. (1 кв. 2014) (с ТП) (2)'!__q2</definedName>
    <definedName name="__q2" localSheetId="5">'7.1. 3 квартал с ТП (ВЛ, КЛ)'!__q2</definedName>
    <definedName name="__q2" localSheetId="14">'7.2. 3 кв'!__q2</definedName>
    <definedName name="__q2" localSheetId="10">'8. (3 кв. 2014)'!__q2</definedName>
    <definedName name="__q2" localSheetId="11">'9. (3 кв. 2014)'!__q2</definedName>
    <definedName name="__q2" localSheetId="7">'II-ДЗ (2014)'!__q2</definedName>
    <definedName name="__q2" localSheetId="0">'IV-ДЦ'!__q2</definedName>
    <definedName name="__q2">[0]!__q2</definedName>
    <definedName name="__q3" localSheetId="2">'7.1. (1 кв. 2014) (с ТП) (2 (3'!__q3</definedName>
    <definedName name="__q3" localSheetId="3">'7.1. (1 кв. 2014) (с ТП) (2)'!__q3</definedName>
    <definedName name="__q3" localSheetId="5">'7.1. 3 квартал с ТП (ВЛ, КЛ)'!__q3</definedName>
    <definedName name="__q3" localSheetId="14">'7.2. 3 кв'!__q3</definedName>
    <definedName name="__q3" localSheetId="10">'8. (3 кв. 2014)'!__q3</definedName>
    <definedName name="__q3" localSheetId="11">'9. (3 кв. 2014)'!__q3</definedName>
    <definedName name="__q3" localSheetId="7">'II-ДЗ (2014)'!__q3</definedName>
    <definedName name="__q3" localSheetId="0">'IV-ДЦ'!__q3</definedName>
    <definedName name="__q3">[0]!__q3</definedName>
    <definedName name="__q4" localSheetId="2">'7.1. (1 кв. 2014) (с ТП) (2 (3'!__q4</definedName>
    <definedName name="__q4" localSheetId="3">'7.1. (1 кв. 2014) (с ТП) (2)'!__q4</definedName>
    <definedName name="__q4" localSheetId="5">'7.1. 3 квартал с ТП (ВЛ, КЛ)'!__q4</definedName>
    <definedName name="__q4" localSheetId="14">'7.2. 3 кв'!__q4</definedName>
    <definedName name="__q4" localSheetId="10">'8. (3 кв. 2014)'!__q4</definedName>
    <definedName name="__q4" localSheetId="11">'9. (3 кв. 2014)'!__q4</definedName>
    <definedName name="__q4" localSheetId="7">'II-ДЗ (2014)'!__q4</definedName>
    <definedName name="__q4" localSheetId="0">'IV-ДЦ'!__q4</definedName>
    <definedName name="__q4">[0]!__q4</definedName>
    <definedName name="__q5" localSheetId="2">'7.1. (1 кв. 2014) (с ТП) (2 (3'!__q5</definedName>
    <definedName name="__q5" localSheetId="3">'7.1. (1 кв. 2014) (с ТП) (2)'!__q5</definedName>
    <definedName name="__q5" localSheetId="5">'7.1. 3 квартал с ТП (ВЛ, КЛ)'!__q5</definedName>
    <definedName name="__q5" localSheetId="14">'7.2. 3 кв'!__q5</definedName>
    <definedName name="__q5" localSheetId="10">'8. (3 кв. 2014)'!__q5</definedName>
    <definedName name="__q5" localSheetId="11">'9. (3 кв. 2014)'!__q5</definedName>
    <definedName name="__q5" localSheetId="7">'II-ДЗ (2014)'!__q5</definedName>
    <definedName name="__q5" localSheetId="0">'IV-ДЦ'!__q5</definedName>
    <definedName name="__q5">[0]!__q5</definedName>
    <definedName name="__q6" localSheetId="2">'7.1. (1 кв. 2014) (с ТП) (2 (3'!__q6</definedName>
    <definedName name="__q6" localSheetId="3">'7.1. (1 кв. 2014) (с ТП) (2)'!__q6</definedName>
    <definedName name="__q6" localSheetId="5">'7.1. 3 квартал с ТП (ВЛ, КЛ)'!__q6</definedName>
    <definedName name="__q6" localSheetId="14">'7.2. 3 кв'!__q6</definedName>
    <definedName name="__q6" localSheetId="10">'8. (3 кв. 2014)'!__q6</definedName>
    <definedName name="__q6" localSheetId="11">'9. (3 кв. 2014)'!__q6</definedName>
    <definedName name="__q6" localSheetId="7">'II-ДЗ (2014)'!__q6</definedName>
    <definedName name="__q6" localSheetId="0">'IV-ДЦ'!__q6</definedName>
    <definedName name="__q6">[0]!__q6</definedName>
    <definedName name="__q7" localSheetId="2">'7.1. (1 кв. 2014) (с ТП) (2 (3'!__q7</definedName>
    <definedName name="__q7" localSheetId="3">'7.1. (1 кв. 2014) (с ТП) (2)'!__q7</definedName>
    <definedName name="__q7" localSheetId="5">'7.1. 3 квартал с ТП (ВЛ, КЛ)'!__q7</definedName>
    <definedName name="__q7" localSheetId="14">'7.2. 3 кв'!__q7</definedName>
    <definedName name="__q7" localSheetId="10">'8. (3 кв. 2014)'!__q7</definedName>
    <definedName name="__q7" localSheetId="11">'9. (3 кв. 2014)'!__q7</definedName>
    <definedName name="__q7" localSheetId="7">'II-ДЗ (2014)'!__q7</definedName>
    <definedName name="__q7" localSheetId="0">'IV-ДЦ'!__q7</definedName>
    <definedName name="__q7">[0]!__q7</definedName>
    <definedName name="__q8" localSheetId="2">'7.1. (1 кв. 2014) (с ТП) (2 (3'!__q8</definedName>
    <definedName name="__q8" localSheetId="3">'7.1. (1 кв. 2014) (с ТП) (2)'!__q8</definedName>
    <definedName name="__q8" localSheetId="5">'7.1. 3 квартал с ТП (ВЛ, КЛ)'!__q8</definedName>
    <definedName name="__q8" localSheetId="14">'7.2. 3 кв'!__q8</definedName>
    <definedName name="__q8" localSheetId="10">'8. (3 кв. 2014)'!__q8</definedName>
    <definedName name="__q8" localSheetId="11">'9. (3 кв. 2014)'!__q8</definedName>
    <definedName name="__q8" localSheetId="7">'II-ДЗ (2014)'!__q8</definedName>
    <definedName name="__q8" localSheetId="0">'IV-ДЦ'!__q8</definedName>
    <definedName name="__q8">[0]!__q8</definedName>
    <definedName name="__q9" localSheetId="2">'7.1. (1 кв. 2014) (с ТП) (2 (3'!__q9</definedName>
    <definedName name="__q9" localSheetId="3">'7.1. (1 кв. 2014) (с ТП) (2)'!__q9</definedName>
    <definedName name="__q9" localSheetId="5">'7.1. 3 квартал с ТП (ВЛ, КЛ)'!__q9</definedName>
    <definedName name="__q9" localSheetId="14">'7.2. 3 кв'!__q9</definedName>
    <definedName name="__q9" localSheetId="10">'8. (3 кв. 2014)'!__q9</definedName>
    <definedName name="__q9" localSheetId="11">'9. (3 кв. 2014)'!__q9</definedName>
    <definedName name="__q9" localSheetId="7">'II-ДЗ (2014)'!__q9</definedName>
    <definedName name="__q9" localSheetId="0">'IV-ДЦ'!__q9</definedName>
    <definedName name="__q9">[0]!__q9</definedName>
    <definedName name="__SP1" localSheetId="17">[4]FES!#REF!</definedName>
    <definedName name="__SP1" localSheetId="2">[4]FES!#REF!</definedName>
    <definedName name="__SP1" localSheetId="3">[4]FES!#REF!</definedName>
    <definedName name="__SP1" localSheetId="1">[4]FES!#REF!</definedName>
    <definedName name="__SP1" localSheetId="4">[4]FES!#REF!</definedName>
    <definedName name="__SP1" localSheetId="5">[4]FES!#REF!</definedName>
    <definedName name="__SP1" localSheetId="14">[4]FES!#REF!</definedName>
    <definedName name="__SP1" localSheetId="7">[4]FES!#REF!</definedName>
    <definedName name="__SP1" localSheetId="9">[4]FES!#REF!</definedName>
    <definedName name="__SP1" localSheetId="0">[4]FES!#REF!</definedName>
    <definedName name="__SP1" localSheetId="12">[4]FES!#REF!</definedName>
    <definedName name="__SP1">[4]FES!#REF!</definedName>
    <definedName name="__SP10" localSheetId="17">[4]FES!#REF!</definedName>
    <definedName name="__SP10" localSheetId="2">[4]FES!#REF!</definedName>
    <definedName name="__SP10" localSheetId="3">[4]FES!#REF!</definedName>
    <definedName name="__SP10" localSheetId="1">[4]FES!#REF!</definedName>
    <definedName name="__SP10" localSheetId="4">[4]FES!#REF!</definedName>
    <definedName name="__SP10" localSheetId="5">[4]FES!#REF!</definedName>
    <definedName name="__SP10" localSheetId="14">[4]FES!#REF!</definedName>
    <definedName name="__SP10" localSheetId="7">[4]FES!#REF!</definedName>
    <definedName name="__SP10" localSheetId="9">[4]FES!#REF!</definedName>
    <definedName name="__SP10" localSheetId="0">[4]FES!#REF!</definedName>
    <definedName name="__SP10" localSheetId="12">[4]FES!#REF!</definedName>
    <definedName name="__SP10">[4]FES!#REF!</definedName>
    <definedName name="__SP11" localSheetId="17">[4]FES!#REF!</definedName>
    <definedName name="__SP11" localSheetId="2">[4]FES!#REF!</definedName>
    <definedName name="__SP11" localSheetId="3">[4]FES!#REF!</definedName>
    <definedName name="__SP11" localSheetId="1">[4]FES!#REF!</definedName>
    <definedName name="__SP11" localSheetId="4">[4]FES!#REF!</definedName>
    <definedName name="__SP11" localSheetId="5">[4]FES!#REF!</definedName>
    <definedName name="__SP11" localSheetId="9">[4]FES!#REF!</definedName>
    <definedName name="__SP11" localSheetId="0">[4]FES!#REF!</definedName>
    <definedName name="__SP11" localSheetId="12">[4]FES!#REF!</definedName>
    <definedName name="__SP11">[4]FES!#REF!</definedName>
    <definedName name="__SP12" localSheetId="17">[4]FES!#REF!</definedName>
    <definedName name="__SP12" localSheetId="2">[4]FES!#REF!</definedName>
    <definedName name="__SP12" localSheetId="3">[4]FES!#REF!</definedName>
    <definedName name="__SP12" localSheetId="1">[4]FES!#REF!</definedName>
    <definedName name="__SP12" localSheetId="4">[4]FES!#REF!</definedName>
    <definedName name="__SP12" localSheetId="5">[4]FES!#REF!</definedName>
    <definedName name="__SP12" localSheetId="9">[4]FES!#REF!</definedName>
    <definedName name="__SP12" localSheetId="0">[4]FES!#REF!</definedName>
    <definedName name="__SP12" localSheetId="12">[4]FES!#REF!</definedName>
    <definedName name="__SP12">[4]FES!#REF!</definedName>
    <definedName name="__SP13" localSheetId="17">[4]FES!#REF!</definedName>
    <definedName name="__SP13" localSheetId="2">[4]FES!#REF!</definedName>
    <definedName name="__SP13" localSheetId="3">[4]FES!#REF!</definedName>
    <definedName name="__SP13" localSheetId="1">[4]FES!#REF!</definedName>
    <definedName name="__SP13" localSheetId="4">[4]FES!#REF!</definedName>
    <definedName name="__SP13" localSheetId="5">[4]FES!#REF!</definedName>
    <definedName name="__SP13" localSheetId="9">[4]FES!#REF!</definedName>
    <definedName name="__SP13" localSheetId="0">[4]FES!#REF!</definedName>
    <definedName name="__SP13" localSheetId="12">[4]FES!#REF!</definedName>
    <definedName name="__SP13">[4]FES!#REF!</definedName>
    <definedName name="__SP14" localSheetId="17">[4]FES!#REF!</definedName>
    <definedName name="__SP14" localSheetId="2">[4]FES!#REF!</definedName>
    <definedName name="__SP14" localSheetId="3">[4]FES!#REF!</definedName>
    <definedName name="__SP14" localSheetId="1">[4]FES!#REF!</definedName>
    <definedName name="__SP14" localSheetId="4">[4]FES!#REF!</definedName>
    <definedName name="__SP14" localSheetId="5">[4]FES!#REF!</definedName>
    <definedName name="__SP14" localSheetId="9">[4]FES!#REF!</definedName>
    <definedName name="__SP14" localSheetId="12">[4]FES!#REF!</definedName>
    <definedName name="__SP14">[4]FES!#REF!</definedName>
    <definedName name="__SP15" localSheetId="17">[4]FES!#REF!</definedName>
    <definedName name="__SP15" localSheetId="2">[4]FES!#REF!</definedName>
    <definedName name="__SP15" localSheetId="3">[4]FES!#REF!</definedName>
    <definedName name="__SP15" localSheetId="1">[4]FES!#REF!</definedName>
    <definedName name="__SP15" localSheetId="4">[4]FES!#REF!</definedName>
    <definedName name="__SP15" localSheetId="5">[4]FES!#REF!</definedName>
    <definedName name="__SP15" localSheetId="9">[4]FES!#REF!</definedName>
    <definedName name="__SP15" localSheetId="12">[4]FES!#REF!</definedName>
    <definedName name="__SP15">[4]FES!#REF!</definedName>
    <definedName name="__SP16" localSheetId="17">[4]FES!#REF!</definedName>
    <definedName name="__SP16" localSheetId="2">[4]FES!#REF!</definedName>
    <definedName name="__SP16" localSheetId="3">[4]FES!#REF!</definedName>
    <definedName name="__SP16" localSheetId="1">[4]FES!#REF!</definedName>
    <definedName name="__SP16" localSheetId="4">[4]FES!#REF!</definedName>
    <definedName name="__SP16" localSheetId="5">[4]FES!#REF!</definedName>
    <definedName name="__SP16" localSheetId="9">[4]FES!#REF!</definedName>
    <definedName name="__SP16" localSheetId="12">[4]FES!#REF!</definedName>
    <definedName name="__SP16">[4]FES!#REF!</definedName>
    <definedName name="__SP17" localSheetId="17">[4]FES!#REF!</definedName>
    <definedName name="__SP17" localSheetId="2">[4]FES!#REF!</definedName>
    <definedName name="__SP17" localSheetId="3">[4]FES!#REF!</definedName>
    <definedName name="__SP17" localSheetId="1">[4]FES!#REF!</definedName>
    <definedName name="__SP17" localSheetId="4">[4]FES!#REF!</definedName>
    <definedName name="__SP17" localSheetId="5">[4]FES!#REF!</definedName>
    <definedName name="__SP17" localSheetId="9">[4]FES!#REF!</definedName>
    <definedName name="__SP17" localSheetId="12">[4]FES!#REF!</definedName>
    <definedName name="__SP17">[4]FES!#REF!</definedName>
    <definedName name="__SP18" localSheetId="17">[4]FES!#REF!</definedName>
    <definedName name="__SP18" localSheetId="2">[4]FES!#REF!</definedName>
    <definedName name="__SP18" localSheetId="3">[4]FES!#REF!</definedName>
    <definedName name="__SP18" localSheetId="1">[4]FES!#REF!</definedName>
    <definedName name="__SP18" localSheetId="4">[4]FES!#REF!</definedName>
    <definedName name="__SP18" localSheetId="5">[4]FES!#REF!</definedName>
    <definedName name="__SP18" localSheetId="9">[4]FES!#REF!</definedName>
    <definedName name="__SP18" localSheetId="12">[4]FES!#REF!</definedName>
    <definedName name="__SP18">[4]FES!#REF!</definedName>
    <definedName name="__SP19" localSheetId="17">[4]FES!#REF!</definedName>
    <definedName name="__SP19" localSheetId="2">[4]FES!#REF!</definedName>
    <definedName name="__SP19" localSheetId="3">[4]FES!#REF!</definedName>
    <definedName name="__SP19" localSheetId="1">[4]FES!#REF!</definedName>
    <definedName name="__SP19" localSheetId="4">[4]FES!#REF!</definedName>
    <definedName name="__SP19" localSheetId="5">[4]FES!#REF!</definedName>
    <definedName name="__SP19" localSheetId="9">[4]FES!#REF!</definedName>
    <definedName name="__SP19" localSheetId="12">[4]FES!#REF!</definedName>
    <definedName name="__SP19">[4]FES!#REF!</definedName>
    <definedName name="__SP2" localSheetId="17">[4]FES!#REF!</definedName>
    <definedName name="__SP2" localSheetId="2">[4]FES!#REF!</definedName>
    <definedName name="__SP2" localSheetId="3">[4]FES!#REF!</definedName>
    <definedName name="__SP2" localSheetId="1">[4]FES!#REF!</definedName>
    <definedName name="__SP2" localSheetId="4">[4]FES!#REF!</definedName>
    <definedName name="__SP2" localSheetId="5">[4]FES!#REF!</definedName>
    <definedName name="__SP2" localSheetId="9">[4]FES!#REF!</definedName>
    <definedName name="__SP2" localSheetId="12">[4]FES!#REF!</definedName>
    <definedName name="__SP2">[4]FES!#REF!</definedName>
    <definedName name="__SP20" localSheetId="17">[4]FES!#REF!</definedName>
    <definedName name="__SP20" localSheetId="2">[4]FES!#REF!</definedName>
    <definedName name="__SP20" localSheetId="3">[4]FES!#REF!</definedName>
    <definedName name="__SP20" localSheetId="1">[4]FES!#REF!</definedName>
    <definedName name="__SP20" localSheetId="4">[4]FES!#REF!</definedName>
    <definedName name="__SP20" localSheetId="5">[4]FES!#REF!</definedName>
    <definedName name="__SP20" localSheetId="9">[4]FES!#REF!</definedName>
    <definedName name="__SP20" localSheetId="12">[4]FES!#REF!</definedName>
    <definedName name="__SP20">[4]FES!#REF!</definedName>
    <definedName name="__SP3" localSheetId="17">[4]FES!#REF!</definedName>
    <definedName name="__SP3" localSheetId="2">[4]FES!#REF!</definedName>
    <definedName name="__SP3" localSheetId="3">[4]FES!#REF!</definedName>
    <definedName name="__SP3" localSheetId="1">[4]FES!#REF!</definedName>
    <definedName name="__SP3" localSheetId="4">[4]FES!#REF!</definedName>
    <definedName name="__SP3" localSheetId="5">[4]FES!#REF!</definedName>
    <definedName name="__SP3" localSheetId="9">[4]FES!#REF!</definedName>
    <definedName name="__SP3" localSheetId="12">[4]FES!#REF!</definedName>
    <definedName name="__SP3">[4]FES!#REF!</definedName>
    <definedName name="__SP4" localSheetId="17">[4]FES!#REF!</definedName>
    <definedName name="__SP4" localSheetId="2">[4]FES!#REF!</definedName>
    <definedName name="__SP4" localSheetId="3">[4]FES!#REF!</definedName>
    <definedName name="__SP4" localSheetId="1">[4]FES!#REF!</definedName>
    <definedName name="__SP4" localSheetId="4">[4]FES!#REF!</definedName>
    <definedName name="__SP4" localSheetId="5">[4]FES!#REF!</definedName>
    <definedName name="__SP4" localSheetId="9">[4]FES!#REF!</definedName>
    <definedName name="__SP4" localSheetId="12">[4]FES!#REF!</definedName>
    <definedName name="__SP4">[4]FES!#REF!</definedName>
    <definedName name="__SP5" localSheetId="17">[4]FES!#REF!</definedName>
    <definedName name="__SP5" localSheetId="2">[4]FES!#REF!</definedName>
    <definedName name="__SP5" localSheetId="3">[4]FES!#REF!</definedName>
    <definedName name="__SP5" localSheetId="1">[4]FES!#REF!</definedName>
    <definedName name="__SP5" localSheetId="4">[4]FES!#REF!</definedName>
    <definedName name="__SP5" localSheetId="5">[4]FES!#REF!</definedName>
    <definedName name="__SP5" localSheetId="9">[4]FES!#REF!</definedName>
    <definedName name="__SP5" localSheetId="12">[4]FES!#REF!</definedName>
    <definedName name="__SP5">[4]FES!#REF!</definedName>
    <definedName name="__SP7" localSheetId="17">[4]FES!#REF!</definedName>
    <definedName name="__SP7" localSheetId="2">[4]FES!#REF!</definedName>
    <definedName name="__SP7" localSheetId="3">[4]FES!#REF!</definedName>
    <definedName name="__SP7" localSheetId="1">[4]FES!#REF!</definedName>
    <definedName name="__SP7" localSheetId="4">[4]FES!#REF!</definedName>
    <definedName name="__SP7" localSheetId="5">[4]FES!#REF!</definedName>
    <definedName name="__SP7" localSheetId="9">[4]FES!#REF!</definedName>
    <definedName name="__SP7" localSheetId="12">[4]FES!#REF!</definedName>
    <definedName name="__SP7">[4]FES!#REF!</definedName>
    <definedName name="__SP8" localSheetId="17">[4]FES!#REF!</definedName>
    <definedName name="__SP8" localSheetId="2">[4]FES!#REF!</definedName>
    <definedName name="__SP8" localSheetId="3">[4]FES!#REF!</definedName>
    <definedName name="__SP8" localSheetId="1">[4]FES!#REF!</definedName>
    <definedName name="__SP8" localSheetId="4">[4]FES!#REF!</definedName>
    <definedName name="__SP8" localSheetId="5">[4]FES!#REF!</definedName>
    <definedName name="__SP8" localSheetId="9">[4]FES!#REF!</definedName>
    <definedName name="__SP8" localSheetId="12">[4]FES!#REF!</definedName>
    <definedName name="__SP8">[4]FES!#REF!</definedName>
    <definedName name="__SP9" localSheetId="17">[4]FES!#REF!</definedName>
    <definedName name="__SP9" localSheetId="2">[4]FES!#REF!</definedName>
    <definedName name="__SP9" localSheetId="3">[4]FES!#REF!</definedName>
    <definedName name="__SP9" localSheetId="1">[4]FES!#REF!</definedName>
    <definedName name="__SP9" localSheetId="4">[4]FES!#REF!</definedName>
    <definedName name="__SP9" localSheetId="5">[4]FES!#REF!</definedName>
    <definedName name="__SP9" localSheetId="9">[4]FES!#REF!</definedName>
    <definedName name="__SP9" localSheetId="12">[4]FES!#REF!</definedName>
    <definedName name="__SP9">[4]FES!#REF!</definedName>
    <definedName name="_1" localSheetId="17">'[2]Смета2 проект. раб.'!#REF!</definedName>
    <definedName name="_1" localSheetId="2">'[2]Смета2 проект. раб.'!#REF!</definedName>
    <definedName name="_1" localSheetId="3">'[2]Смета2 проект. раб.'!#REF!</definedName>
    <definedName name="_1" localSheetId="1">'[2]Смета2 проект. раб.'!#REF!</definedName>
    <definedName name="_1" localSheetId="4">'[2]Смета2 проект. раб.'!#REF!</definedName>
    <definedName name="_1" localSheetId="5">'[2]Смета2 проект. раб.'!#REF!</definedName>
    <definedName name="_1" localSheetId="13">'[2]Смета2 проект. раб.'!#REF!</definedName>
    <definedName name="_1" localSheetId="15">'[2]Смета2 проект. раб.'!#REF!</definedName>
    <definedName name="_1" localSheetId="10">'[2]Смета2 проект. раб.'!#REF!</definedName>
    <definedName name="_1" localSheetId="16">'[2]Смета2 проект. раб.'!#REF!</definedName>
    <definedName name="_1" localSheetId="11">'[2]Смета2 проект. раб.'!#REF!</definedName>
    <definedName name="_1" localSheetId="9">'[2]Смета2 проект. раб.'!#REF!</definedName>
    <definedName name="_1" localSheetId="12">'[2]Смета2 проект. раб.'!#REF!</definedName>
    <definedName name="_1">'[2]Смета2 проект. раб.'!#REF!</definedName>
    <definedName name="_1_10" localSheetId="17">'[5]См-2 Шатурс сети  проект работы'!#REF!</definedName>
    <definedName name="_1_10" localSheetId="2">'[5]См-2 Шатурс сети  проект работы'!#REF!</definedName>
    <definedName name="_1_10" localSheetId="3">'[5]См-2 Шатурс сети  проект работы'!#REF!</definedName>
    <definedName name="_1_10" localSheetId="1">'[5]См-2 Шатурс сети  проект работы'!#REF!</definedName>
    <definedName name="_1_10" localSheetId="4">'[5]См-2 Шатурс сети  проект работы'!#REF!</definedName>
    <definedName name="_1_10" localSheetId="5">'[5]См-2 Шатурс сети  проект работы'!#REF!</definedName>
    <definedName name="_1_10" localSheetId="13">'[5]См-2 Шатурс сети  проект работы'!#REF!</definedName>
    <definedName name="_1_10" localSheetId="9">'[5]См-2 Шатурс сети  проект работы'!#REF!</definedName>
    <definedName name="_1_10" localSheetId="12">'[5]См-2 Шатурс сети  проект работы'!#REF!</definedName>
    <definedName name="_1_10">'[5]См-2 Шатурс сети  проект работы'!#REF!</definedName>
    <definedName name="_1_3" localSheetId="17">'[6]См-2 Шатурс сети  проект работы'!#REF!</definedName>
    <definedName name="_1_3" localSheetId="2">'[6]См-2 Шатурс сети  проект работы'!#REF!</definedName>
    <definedName name="_1_3" localSheetId="3">'[6]См-2 Шатурс сети  проект работы'!#REF!</definedName>
    <definedName name="_1_3" localSheetId="1">'[6]См-2 Шатурс сети  проект работы'!#REF!</definedName>
    <definedName name="_1_3" localSheetId="4">'[6]См-2 Шатурс сети  проект работы'!#REF!</definedName>
    <definedName name="_1_3" localSheetId="5">'[6]См-2 Шатурс сети  проект работы'!#REF!</definedName>
    <definedName name="_1_3" localSheetId="9">'[6]См-2 Шатурс сети  проект работы'!#REF!</definedName>
    <definedName name="_1_3" localSheetId="12">'[6]См-2 Шатурс сети  проект работы'!#REF!</definedName>
    <definedName name="_1_3">'[6]См-2 Шатурс сети  проект работы'!#REF!</definedName>
    <definedName name="_1_5" localSheetId="17">'[6]См-2 Шатурс сети  проект работы'!#REF!</definedName>
    <definedName name="_1_5" localSheetId="2">'[6]См-2 Шатурс сети  проект работы'!#REF!</definedName>
    <definedName name="_1_5" localSheetId="3">'[6]См-2 Шатурс сети  проект работы'!#REF!</definedName>
    <definedName name="_1_5" localSheetId="1">'[6]См-2 Шатурс сети  проект работы'!#REF!</definedName>
    <definedName name="_1_5" localSheetId="4">'[6]См-2 Шатурс сети  проект работы'!#REF!</definedName>
    <definedName name="_1_5" localSheetId="5">'[6]См-2 Шатурс сети  проект работы'!#REF!</definedName>
    <definedName name="_1_5" localSheetId="9">'[6]См-2 Шатурс сети  проект работы'!#REF!</definedName>
    <definedName name="_1_5" localSheetId="12">'[6]См-2 Шатурс сети  проект работы'!#REF!</definedName>
    <definedName name="_1_5">'[6]См-2 Шатурс сети  проект работы'!#REF!</definedName>
    <definedName name="_101.0102.00" localSheetId="17">#REF!</definedName>
    <definedName name="_101.0102.00" localSheetId="2">#REF!</definedName>
    <definedName name="_101.0102.00" localSheetId="3">#REF!</definedName>
    <definedName name="_101.0102.00" localSheetId="1">#REF!</definedName>
    <definedName name="_101.0102.00" localSheetId="4">#REF!</definedName>
    <definedName name="_101.0102.00" localSheetId="5">#REF!</definedName>
    <definedName name="_101.0102.00" localSheetId="14">#REF!</definedName>
    <definedName name="_101.0102.00" localSheetId="7">#REF!</definedName>
    <definedName name="_101.0102.00" localSheetId="9">#REF!</definedName>
    <definedName name="_101.0102.00" localSheetId="0">#REF!</definedName>
    <definedName name="_101.0102.00" localSheetId="12">#REF!</definedName>
    <definedName name="_101.0102.00">#REF!</definedName>
    <definedName name="_101.0103.00" localSheetId="17">#REF!</definedName>
    <definedName name="_101.0103.00" localSheetId="2">#REF!</definedName>
    <definedName name="_101.0103.00" localSheetId="3">#REF!</definedName>
    <definedName name="_101.0103.00" localSheetId="1">#REF!</definedName>
    <definedName name="_101.0103.00" localSheetId="4">#REF!</definedName>
    <definedName name="_101.0103.00" localSheetId="5">#REF!</definedName>
    <definedName name="_101.0103.00" localSheetId="9">#REF!</definedName>
    <definedName name="_101.0103.00" localSheetId="0">#REF!</definedName>
    <definedName name="_101.0103.00" localSheetId="12">#REF!</definedName>
    <definedName name="_101.0103.00">#REF!</definedName>
    <definedName name="_101.0104.00" localSheetId="17">#REF!</definedName>
    <definedName name="_101.0104.00" localSheetId="2">#REF!</definedName>
    <definedName name="_101.0104.00" localSheetId="3">#REF!</definedName>
    <definedName name="_101.0104.00" localSheetId="1">#REF!</definedName>
    <definedName name="_101.0104.00" localSheetId="4">#REF!</definedName>
    <definedName name="_101.0104.00" localSheetId="5">#REF!</definedName>
    <definedName name="_101.0104.00" localSheetId="9">#REF!</definedName>
    <definedName name="_101.0104.00" localSheetId="0">#REF!</definedName>
    <definedName name="_101.0104.00" localSheetId="12">#REF!</definedName>
    <definedName name="_101.0104.00">#REF!</definedName>
    <definedName name="_101.0200.00" localSheetId="17">#REF!</definedName>
    <definedName name="_101.0200.00" localSheetId="2">#REF!</definedName>
    <definedName name="_101.0200.00" localSheetId="3">#REF!</definedName>
    <definedName name="_101.0200.00" localSheetId="1">#REF!</definedName>
    <definedName name="_101.0200.00" localSheetId="4">#REF!</definedName>
    <definedName name="_101.0200.00" localSheetId="5">#REF!</definedName>
    <definedName name="_101.0200.00" localSheetId="9">#REF!</definedName>
    <definedName name="_101.0200.00" localSheetId="12">#REF!</definedName>
    <definedName name="_101.0200.00">#REF!</definedName>
    <definedName name="_102.0000.00" localSheetId="17">#REF!</definedName>
    <definedName name="_102.0000.00" localSheetId="2">#REF!</definedName>
    <definedName name="_102.0000.00" localSheetId="3">#REF!</definedName>
    <definedName name="_102.0000.00" localSheetId="1">#REF!</definedName>
    <definedName name="_102.0000.00" localSheetId="4">#REF!</definedName>
    <definedName name="_102.0000.00" localSheetId="5">#REF!</definedName>
    <definedName name="_102.0000.00" localSheetId="9">#REF!</definedName>
    <definedName name="_102.0000.00" localSheetId="12">#REF!</definedName>
    <definedName name="_102.0000.00">#REF!</definedName>
    <definedName name="_102.0100.00" localSheetId="17">#REF!</definedName>
    <definedName name="_102.0100.00" localSheetId="2">#REF!</definedName>
    <definedName name="_102.0100.00" localSheetId="3">#REF!</definedName>
    <definedName name="_102.0100.00" localSheetId="1">#REF!</definedName>
    <definedName name="_102.0100.00" localSheetId="4">#REF!</definedName>
    <definedName name="_102.0100.00" localSheetId="5">#REF!</definedName>
    <definedName name="_102.0100.00" localSheetId="9">#REF!</definedName>
    <definedName name="_102.0100.00" localSheetId="12">#REF!</definedName>
    <definedName name="_102.0100.00">#REF!</definedName>
    <definedName name="_102.0101.00" localSheetId="17">#REF!</definedName>
    <definedName name="_102.0101.00" localSheetId="2">#REF!</definedName>
    <definedName name="_102.0101.00" localSheetId="3">#REF!</definedName>
    <definedName name="_102.0101.00" localSheetId="1">#REF!</definedName>
    <definedName name="_102.0101.00" localSheetId="4">#REF!</definedName>
    <definedName name="_102.0101.00" localSheetId="5">#REF!</definedName>
    <definedName name="_102.0101.00" localSheetId="9">#REF!</definedName>
    <definedName name="_102.0101.00" localSheetId="12">#REF!</definedName>
    <definedName name="_102.0101.00">#REF!</definedName>
    <definedName name="_102.0102.00" localSheetId="17">#REF!</definedName>
    <definedName name="_102.0102.00" localSheetId="2">#REF!</definedName>
    <definedName name="_102.0102.00" localSheetId="3">#REF!</definedName>
    <definedName name="_102.0102.00" localSheetId="1">#REF!</definedName>
    <definedName name="_102.0102.00" localSheetId="4">#REF!</definedName>
    <definedName name="_102.0102.00" localSheetId="5">#REF!</definedName>
    <definedName name="_102.0102.00" localSheetId="9">#REF!</definedName>
    <definedName name="_102.0102.00" localSheetId="12">#REF!</definedName>
    <definedName name="_102.0102.00">#REF!</definedName>
    <definedName name="_102.0103.00" localSheetId="17">#REF!</definedName>
    <definedName name="_102.0103.00" localSheetId="2">#REF!</definedName>
    <definedName name="_102.0103.00" localSheetId="3">#REF!</definedName>
    <definedName name="_102.0103.00" localSheetId="1">#REF!</definedName>
    <definedName name="_102.0103.00" localSheetId="4">#REF!</definedName>
    <definedName name="_102.0103.00" localSheetId="5">#REF!</definedName>
    <definedName name="_102.0103.00" localSheetId="9">#REF!</definedName>
    <definedName name="_102.0103.00" localSheetId="12">#REF!</definedName>
    <definedName name="_102.0103.00">#REF!</definedName>
    <definedName name="_102.0104.00" localSheetId="17">#REF!</definedName>
    <definedName name="_102.0104.00" localSheetId="2">#REF!</definedName>
    <definedName name="_102.0104.00" localSheetId="3">#REF!</definedName>
    <definedName name="_102.0104.00" localSheetId="1">#REF!</definedName>
    <definedName name="_102.0104.00" localSheetId="4">#REF!</definedName>
    <definedName name="_102.0104.00" localSheetId="5">#REF!</definedName>
    <definedName name="_102.0104.00" localSheetId="9">#REF!</definedName>
    <definedName name="_102.0104.00" localSheetId="12">#REF!</definedName>
    <definedName name="_102.0104.00">#REF!</definedName>
    <definedName name="_102.0107.00" localSheetId="17">#REF!</definedName>
    <definedName name="_102.0107.00" localSheetId="2">#REF!</definedName>
    <definedName name="_102.0107.00" localSheetId="3">#REF!</definedName>
    <definedName name="_102.0107.00" localSheetId="1">#REF!</definedName>
    <definedName name="_102.0107.00" localSheetId="4">#REF!</definedName>
    <definedName name="_102.0107.00" localSheetId="5">#REF!</definedName>
    <definedName name="_102.0107.00" localSheetId="9">#REF!</definedName>
    <definedName name="_102.0107.00" localSheetId="12">#REF!</definedName>
    <definedName name="_102.0107.00">#REF!</definedName>
    <definedName name="_102.0107.01" localSheetId="17">#REF!</definedName>
    <definedName name="_102.0107.01" localSheetId="2">#REF!</definedName>
    <definedName name="_102.0107.01" localSheetId="3">#REF!</definedName>
    <definedName name="_102.0107.01" localSheetId="1">#REF!</definedName>
    <definedName name="_102.0107.01" localSheetId="4">#REF!</definedName>
    <definedName name="_102.0107.01" localSheetId="5">#REF!</definedName>
    <definedName name="_102.0107.01" localSheetId="9">#REF!</definedName>
    <definedName name="_102.0107.01" localSheetId="12">#REF!</definedName>
    <definedName name="_102.0107.01">#REF!</definedName>
    <definedName name="_102.0107.02" localSheetId="17">#REF!</definedName>
    <definedName name="_102.0107.02" localSheetId="2">#REF!</definedName>
    <definedName name="_102.0107.02" localSheetId="3">#REF!</definedName>
    <definedName name="_102.0107.02" localSheetId="1">#REF!</definedName>
    <definedName name="_102.0107.02" localSheetId="4">#REF!</definedName>
    <definedName name="_102.0107.02" localSheetId="5">#REF!</definedName>
    <definedName name="_102.0107.02" localSheetId="9">#REF!</definedName>
    <definedName name="_102.0107.02" localSheetId="12">#REF!</definedName>
    <definedName name="_102.0107.02">#REF!</definedName>
    <definedName name="_102.0107.03" localSheetId="17">#REF!</definedName>
    <definedName name="_102.0107.03" localSheetId="2">#REF!</definedName>
    <definedName name="_102.0107.03" localSheetId="3">#REF!</definedName>
    <definedName name="_102.0107.03" localSheetId="1">#REF!</definedName>
    <definedName name="_102.0107.03" localSheetId="4">#REF!</definedName>
    <definedName name="_102.0107.03" localSheetId="5">#REF!</definedName>
    <definedName name="_102.0107.03" localSheetId="9">#REF!</definedName>
    <definedName name="_102.0107.03" localSheetId="12">#REF!</definedName>
    <definedName name="_102.0107.03">#REF!</definedName>
    <definedName name="_102.0200.00" localSheetId="17">#REF!</definedName>
    <definedName name="_102.0200.00" localSheetId="2">#REF!</definedName>
    <definedName name="_102.0200.00" localSheetId="3">#REF!</definedName>
    <definedName name="_102.0200.00" localSheetId="1">#REF!</definedName>
    <definedName name="_102.0200.00" localSheetId="4">#REF!</definedName>
    <definedName name="_102.0200.00" localSheetId="5">#REF!</definedName>
    <definedName name="_102.0200.00" localSheetId="9">#REF!</definedName>
    <definedName name="_102.0200.00" localSheetId="12">#REF!</definedName>
    <definedName name="_102.0200.00">#REF!</definedName>
    <definedName name="_102.0301.00" localSheetId="17">#REF!</definedName>
    <definedName name="_102.0301.00" localSheetId="2">#REF!</definedName>
    <definedName name="_102.0301.00" localSheetId="3">#REF!</definedName>
    <definedName name="_102.0301.00" localSheetId="1">#REF!</definedName>
    <definedName name="_102.0301.00" localSheetId="4">#REF!</definedName>
    <definedName name="_102.0301.00" localSheetId="5">#REF!</definedName>
    <definedName name="_102.0301.00" localSheetId="9">#REF!</definedName>
    <definedName name="_102.0301.00" localSheetId="12">#REF!</definedName>
    <definedName name="_102.0301.00">#REF!</definedName>
    <definedName name="_102.0302.00" localSheetId="17">#REF!</definedName>
    <definedName name="_102.0302.00" localSheetId="2">#REF!</definedName>
    <definedName name="_102.0302.00" localSheetId="3">#REF!</definedName>
    <definedName name="_102.0302.00" localSheetId="1">#REF!</definedName>
    <definedName name="_102.0302.00" localSheetId="4">#REF!</definedName>
    <definedName name="_102.0302.00" localSheetId="5">#REF!</definedName>
    <definedName name="_102.0302.00" localSheetId="9">#REF!</definedName>
    <definedName name="_102.0302.00" localSheetId="12">#REF!</definedName>
    <definedName name="_102.0302.00">#REF!</definedName>
    <definedName name="_102.0303.00" localSheetId="17">#REF!</definedName>
    <definedName name="_102.0303.00" localSheetId="2">#REF!</definedName>
    <definedName name="_102.0303.00" localSheetId="3">#REF!</definedName>
    <definedName name="_102.0303.00" localSheetId="1">#REF!</definedName>
    <definedName name="_102.0303.00" localSheetId="4">#REF!</definedName>
    <definedName name="_102.0303.00" localSheetId="5">#REF!</definedName>
    <definedName name="_102.0303.00" localSheetId="9">#REF!</definedName>
    <definedName name="_102.0303.00" localSheetId="12">#REF!</definedName>
    <definedName name="_102.0303.00">#REF!</definedName>
    <definedName name="_102.0303.01" localSheetId="17">#REF!</definedName>
    <definedName name="_102.0303.01" localSheetId="2">#REF!</definedName>
    <definedName name="_102.0303.01" localSheetId="3">#REF!</definedName>
    <definedName name="_102.0303.01" localSheetId="1">#REF!</definedName>
    <definedName name="_102.0303.01" localSheetId="4">#REF!</definedName>
    <definedName name="_102.0303.01" localSheetId="5">#REF!</definedName>
    <definedName name="_102.0303.01" localSheetId="9">#REF!</definedName>
    <definedName name="_102.0303.01" localSheetId="12">#REF!</definedName>
    <definedName name="_102.0303.01">#REF!</definedName>
    <definedName name="_102.0303.02" localSheetId="17">#REF!</definedName>
    <definedName name="_102.0303.02" localSheetId="2">#REF!</definedName>
    <definedName name="_102.0303.02" localSheetId="3">#REF!</definedName>
    <definedName name="_102.0303.02" localSheetId="1">#REF!</definedName>
    <definedName name="_102.0303.02" localSheetId="4">#REF!</definedName>
    <definedName name="_102.0303.02" localSheetId="5">#REF!</definedName>
    <definedName name="_102.0303.02" localSheetId="9">#REF!</definedName>
    <definedName name="_102.0303.02" localSheetId="12">#REF!</definedName>
    <definedName name="_102.0303.02">#REF!</definedName>
    <definedName name="_102.0303.03" localSheetId="17">#REF!</definedName>
    <definedName name="_102.0303.03" localSheetId="2">#REF!</definedName>
    <definedName name="_102.0303.03" localSheetId="3">#REF!</definedName>
    <definedName name="_102.0303.03" localSheetId="1">#REF!</definedName>
    <definedName name="_102.0303.03" localSheetId="4">#REF!</definedName>
    <definedName name="_102.0303.03" localSheetId="5">#REF!</definedName>
    <definedName name="_102.0303.03" localSheetId="9">#REF!</definedName>
    <definedName name="_102.0303.03" localSheetId="12">#REF!</definedName>
    <definedName name="_102.0303.03">#REF!</definedName>
    <definedName name="_102.0303.04" localSheetId="17">#REF!</definedName>
    <definedName name="_102.0303.04" localSheetId="2">#REF!</definedName>
    <definedName name="_102.0303.04" localSheetId="3">#REF!</definedName>
    <definedName name="_102.0303.04" localSheetId="1">#REF!</definedName>
    <definedName name="_102.0303.04" localSheetId="4">#REF!</definedName>
    <definedName name="_102.0303.04" localSheetId="5">#REF!</definedName>
    <definedName name="_102.0303.04" localSheetId="9">#REF!</definedName>
    <definedName name="_102.0303.04" localSheetId="12">#REF!</definedName>
    <definedName name="_102.0303.04">#REF!</definedName>
    <definedName name="_103.0000.00" localSheetId="17">#REF!</definedName>
    <definedName name="_103.0000.00" localSheetId="2">#REF!</definedName>
    <definedName name="_103.0000.00" localSheetId="3">#REF!</definedName>
    <definedName name="_103.0000.00" localSheetId="1">#REF!</definedName>
    <definedName name="_103.0000.00" localSheetId="4">#REF!</definedName>
    <definedName name="_103.0000.00" localSheetId="5">#REF!</definedName>
    <definedName name="_103.0000.00" localSheetId="9">#REF!</definedName>
    <definedName name="_103.0000.00" localSheetId="12">#REF!</definedName>
    <definedName name="_103.0000.00">#REF!</definedName>
    <definedName name="_103.0100.00" localSheetId="17">#REF!</definedName>
    <definedName name="_103.0100.00" localSheetId="2">#REF!</definedName>
    <definedName name="_103.0100.00" localSheetId="3">#REF!</definedName>
    <definedName name="_103.0100.00" localSheetId="1">#REF!</definedName>
    <definedName name="_103.0100.00" localSheetId="4">#REF!</definedName>
    <definedName name="_103.0100.00" localSheetId="5">#REF!</definedName>
    <definedName name="_103.0100.00" localSheetId="9">#REF!</definedName>
    <definedName name="_103.0100.00" localSheetId="12">#REF!</definedName>
    <definedName name="_103.0100.00">#REF!</definedName>
    <definedName name="_103.0200.00" localSheetId="17">#REF!</definedName>
    <definedName name="_103.0200.00" localSheetId="2">#REF!</definedName>
    <definedName name="_103.0200.00" localSheetId="3">#REF!</definedName>
    <definedName name="_103.0200.00" localSheetId="1">#REF!</definedName>
    <definedName name="_103.0200.00" localSheetId="4">#REF!</definedName>
    <definedName name="_103.0200.00" localSheetId="5">#REF!</definedName>
    <definedName name="_103.0200.00" localSheetId="9">#REF!</definedName>
    <definedName name="_103.0200.00" localSheetId="12">#REF!</definedName>
    <definedName name="_103.0200.00">#REF!</definedName>
    <definedName name="_104.0000.00" localSheetId="17">#REF!</definedName>
    <definedName name="_104.0000.00" localSheetId="2">#REF!</definedName>
    <definedName name="_104.0000.00" localSheetId="3">#REF!</definedName>
    <definedName name="_104.0000.00" localSheetId="1">#REF!</definedName>
    <definedName name="_104.0000.00" localSheetId="4">#REF!</definedName>
    <definedName name="_104.0000.00" localSheetId="5">#REF!</definedName>
    <definedName name="_104.0000.00" localSheetId="9">#REF!</definedName>
    <definedName name="_104.0000.00" localSheetId="12">#REF!</definedName>
    <definedName name="_104.0000.00">#REF!</definedName>
    <definedName name="_19_896" localSheetId="17">'[6]См-2 Шатурс сети  проект работы'!#REF!</definedName>
    <definedName name="_19_896" localSheetId="2">'[6]См-2 Шатурс сети  проект работы'!#REF!</definedName>
    <definedName name="_19_896" localSheetId="3">'[6]См-2 Шатурс сети  проект работы'!#REF!</definedName>
    <definedName name="_19_896" localSheetId="1">'[6]См-2 Шатурс сети  проект работы'!#REF!</definedName>
    <definedName name="_19_896" localSheetId="4">'[6]См-2 Шатурс сети  проект работы'!#REF!</definedName>
    <definedName name="_19_896" localSheetId="5">'[6]См-2 Шатурс сети  проект работы'!#REF!</definedName>
    <definedName name="_19_896" localSheetId="9">'[6]См-2 Шатурс сети  проект работы'!#REF!</definedName>
    <definedName name="_19_896" localSheetId="12">'[6]См-2 Шатурс сети  проект работы'!#REF!</definedName>
    <definedName name="_19_896">'[6]См-2 Шатурс сети  проект работы'!#REF!</definedName>
    <definedName name="_300.0300.00">[7]справочник!$L$135</definedName>
    <definedName name="_300.0301.00">[7]справочник!$L$136</definedName>
    <definedName name="_300.0301.10">[7]справочник!$L$137</definedName>
    <definedName name="_300.0301.11">[7]справочник!$L$138</definedName>
    <definedName name="_300.0301.12">[7]справочник!$L$139</definedName>
    <definedName name="_300.0301.20">[7]справочник!$L$140</definedName>
    <definedName name="_300.0301.21">[7]справочник!$L$141</definedName>
    <definedName name="_300.0301.22">[7]справочник!$L$142</definedName>
    <definedName name="_300.0301.30">[7]справочник!$L$143</definedName>
    <definedName name="_300.0301.40">[7]справочник!$L$144</definedName>
    <definedName name="_300.0302.00">[7]справочник!$L$145</definedName>
    <definedName name="_300.0303.00">[7]справочник!$L$146</definedName>
    <definedName name="_300.0304.00">[7]справочник!$L$147</definedName>
    <definedName name="_300.0305.00">[7]справочник!$L$150</definedName>
    <definedName name="_310.0000.00" localSheetId="17">#REF!</definedName>
    <definedName name="_310.0000.00" localSheetId="2">#REF!</definedName>
    <definedName name="_310.0000.00" localSheetId="3">#REF!</definedName>
    <definedName name="_310.0000.00" localSheetId="1">#REF!</definedName>
    <definedName name="_310.0000.00" localSheetId="4">#REF!</definedName>
    <definedName name="_310.0000.00" localSheetId="5">#REF!</definedName>
    <definedName name="_310.0000.00" localSheetId="14">#REF!</definedName>
    <definedName name="_310.0000.00" localSheetId="7">#REF!</definedName>
    <definedName name="_310.0000.00" localSheetId="9">#REF!</definedName>
    <definedName name="_310.0000.00" localSheetId="0">#REF!</definedName>
    <definedName name="_310.0000.00" localSheetId="12">#REF!</definedName>
    <definedName name="_310.0000.00">#REF!</definedName>
    <definedName name="_310.0100.00" localSheetId="17">#REF!</definedName>
    <definedName name="_310.0100.00" localSheetId="2">#REF!</definedName>
    <definedName name="_310.0100.00" localSheetId="3">#REF!</definedName>
    <definedName name="_310.0100.00" localSheetId="1">#REF!</definedName>
    <definedName name="_310.0100.00" localSheetId="4">#REF!</definedName>
    <definedName name="_310.0100.00" localSheetId="5">#REF!</definedName>
    <definedName name="_310.0100.00" localSheetId="9">#REF!</definedName>
    <definedName name="_310.0100.00" localSheetId="0">#REF!</definedName>
    <definedName name="_310.0100.00" localSheetId="12">#REF!</definedName>
    <definedName name="_310.0100.00">#REF!</definedName>
    <definedName name="_310.0200.00" localSheetId="17">#REF!</definedName>
    <definedName name="_310.0200.00" localSheetId="2">#REF!</definedName>
    <definedName name="_310.0200.00" localSheetId="3">#REF!</definedName>
    <definedName name="_310.0200.00" localSheetId="1">#REF!</definedName>
    <definedName name="_310.0200.00" localSheetId="4">#REF!</definedName>
    <definedName name="_310.0200.00" localSheetId="5">#REF!</definedName>
    <definedName name="_310.0200.00" localSheetId="9">#REF!</definedName>
    <definedName name="_310.0200.00" localSheetId="0">#REF!</definedName>
    <definedName name="_310.0200.00" localSheetId="12">#REF!</definedName>
    <definedName name="_310.0200.00">#REF!</definedName>
    <definedName name="_310.0201.00" localSheetId="17">#REF!</definedName>
    <definedName name="_310.0201.00" localSheetId="2">#REF!</definedName>
    <definedName name="_310.0201.00" localSheetId="3">#REF!</definedName>
    <definedName name="_310.0201.00" localSheetId="1">#REF!</definedName>
    <definedName name="_310.0201.00" localSheetId="4">#REF!</definedName>
    <definedName name="_310.0201.00" localSheetId="5">#REF!</definedName>
    <definedName name="_310.0201.00" localSheetId="9">#REF!</definedName>
    <definedName name="_310.0201.00" localSheetId="12">#REF!</definedName>
    <definedName name="_310.0201.00">#REF!</definedName>
    <definedName name="_310.0201.10" localSheetId="17">#REF!</definedName>
    <definedName name="_310.0201.10" localSheetId="2">#REF!</definedName>
    <definedName name="_310.0201.10" localSheetId="3">#REF!</definedName>
    <definedName name="_310.0201.10" localSheetId="1">#REF!</definedName>
    <definedName name="_310.0201.10" localSheetId="4">#REF!</definedName>
    <definedName name="_310.0201.10" localSheetId="5">#REF!</definedName>
    <definedName name="_310.0201.10" localSheetId="9">#REF!</definedName>
    <definedName name="_310.0201.10" localSheetId="12">#REF!</definedName>
    <definedName name="_310.0201.10">#REF!</definedName>
    <definedName name="_310.0201.20" localSheetId="17">#REF!</definedName>
    <definedName name="_310.0201.20" localSheetId="2">#REF!</definedName>
    <definedName name="_310.0201.20" localSheetId="3">#REF!</definedName>
    <definedName name="_310.0201.20" localSheetId="1">#REF!</definedName>
    <definedName name="_310.0201.20" localSheetId="4">#REF!</definedName>
    <definedName name="_310.0201.20" localSheetId="5">#REF!</definedName>
    <definedName name="_310.0201.20" localSheetId="9">#REF!</definedName>
    <definedName name="_310.0201.20" localSheetId="12">#REF!</definedName>
    <definedName name="_310.0201.20">#REF!</definedName>
    <definedName name="_310.0201.30" localSheetId="17">#REF!</definedName>
    <definedName name="_310.0201.30" localSheetId="2">#REF!</definedName>
    <definedName name="_310.0201.30" localSheetId="3">#REF!</definedName>
    <definedName name="_310.0201.30" localSheetId="1">#REF!</definedName>
    <definedName name="_310.0201.30" localSheetId="4">#REF!</definedName>
    <definedName name="_310.0201.30" localSheetId="5">#REF!</definedName>
    <definedName name="_310.0201.30" localSheetId="9">#REF!</definedName>
    <definedName name="_310.0201.30" localSheetId="12">#REF!</definedName>
    <definedName name="_310.0201.30">#REF!</definedName>
    <definedName name="_310.0201.40" localSheetId="17">#REF!</definedName>
    <definedName name="_310.0201.40" localSheetId="2">#REF!</definedName>
    <definedName name="_310.0201.40" localSheetId="3">#REF!</definedName>
    <definedName name="_310.0201.40" localSheetId="1">#REF!</definedName>
    <definedName name="_310.0201.40" localSheetId="4">#REF!</definedName>
    <definedName name="_310.0201.40" localSheetId="5">#REF!</definedName>
    <definedName name="_310.0201.40" localSheetId="9">#REF!</definedName>
    <definedName name="_310.0201.40" localSheetId="12">#REF!</definedName>
    <definedName name="_310.0201.40">#REF!</definedName>
    <definedName name="_310.0202.00" localSheetId="17">#REF!</definedName>
    <definedName name="_310.0202.00" localSheetId="2">#REF!</definedName>
    <definedName name="_310.0202.00" localSheetId="3">#REF!</definedName>
    <definedName name="_310.0202.00" localSheetId="1">#REF!</definedName>
    <definedName name="_310.0202.00" localSheetId="4">#REF!</definedName>
    <definedName name="_310.0202.00" localSheetId="5">#REF!</definedName>
    <definedName name="_310.0202.00" localSheetId="9">#REF!</definedName>
    <definedName name="_310.0202.00" localSheetId="12">#REF!</definedName>
    <definedName name="_310.0202.00">#REF!</definedName>
    <definedName name="_310.0203.00" localSheetId="17">#REF!</definedName>
    <definedName name="_310.0203.00" localSheetId="2">#REF!</definedName>
    <definedName name="_310.0203.00" localSheetId="3">#REF!</definedName>
    <definedName name="_310.0203.00" localSheetId="1">#REF!</definedName>
    <definedName name="_310.0203.00" localSheetId="4">#REF!</definedName>
    <definedName name="_310.0203.00" localSheetId="5">#REF!</definedName>
    <definedName name="_310.0203.00" localSheetId="9">#REF!</definedName>
    <definedName name="_310.0203.00" localSheetId="12">#REF!</definedName>
    <definedName name="_310.0203.00">#REF!</definedName>
    <definedName name="_310.0204.00" localSheetId="17">#REF!</definedName>
    <definedName name="_310.0204.00" localSheetId="2">#REF!</definedName>
    <definedName name="_310.0204.00" localSheetId="3">#REF!</definedName>
    <definedName name="_310.0204.00" localSheetId="1">#REF!</definedName>
    <definedName name="_310.0204.00" localSheetId="4">#REF!</definedName>
    <definedName name="_310.0204.00" localSheetId="5">#REF!</definedName>
    <definedName name="_310.0204.00" localSheetId="9">#REF!</definedName>
    <definedName name="_310.0204.00" localSheetId="12">#REF!</definedName>
    <definedName name="_310.0204.00">#REF!</definedName>
    <definedName name="_311.0100.00" localSheetId="17">#REF!</definedName>
    <definedName name="_311.0100.00" localSheetId="2">#REF!</definedName>
    <definedName name="_311.0100.00" localSheetId="3">#REF!</definedName>
    <definedName name="_311.0100.00" localSheetId="1">#REF!</definedName>
    <definedName name="_311.0100.00" localSheetId="4">#REF!</definedName>
    <definedName name="_311.0100.00" localSheetId="5">#REF!</definedName>
    <definedName name="_311.0100.00" localSheetId="9">#REF!</definedName>
    <definedName name="_311.0100.00" localSheetId="12">#REF!</definedName>
    <definedName name="_311.0100.00">#REF!</definedName>
    <definedName name="_311.1100.00" localSheetId="17">#REF!</definedName>
    <definedName name="_311.1100.00" localSheetId="2">#REF!</definedName>
    <definedName name="_311.1100.00" localSheetId="3">#REF!</definedName>
    <definedName name="_311.1100.00" localSheetId="1">#REF!</definedName>
    <definedName name="_311.1100.00" localSheetId="4">#REF!</definedName>
    <definedName name="_311.1100.00" localSheetId="5">#REF!</definedName>
    <definedName name="_311.1100.00" localSheetId="9">#REF!</definedName>
    <definedName name="_311.1100.00" localSheetId="12">#REF!</definedName>
    <definedName name="_311.1100.00">#REF!</definedName>
    <definedName name="_311.1101.00">[8]справочник!$L$7</definedName>
    <definedName name="_311.1102.01" localSheetId="17">#REF!</definedName>
    <definedName name="_311.1102.01" localSheetId="2">#REF!</definedName>
    <definedName name="_311.1102.01" localSheetId="3">#REF!</definedName>
    <definedName name="_311.1102.01" localSheetId="1">#REF!</definedName>
    <definedName name="_311.1102.01" localSheetId="4">#REF!</definedName>
    <definedName name="_311.1102.01" localSheetId="5">#REF!</definedName>
    <definedName name="_311.1102.01" localSheetId="14">#REF!</definedName>
    <definedName name="_311.1102.01" localSheetId="7">#REF!</definedName>
    <definedName name="_311.1102.01" localSheetId="9">#REF!</definedName>
    <definedName name="_311.1102.01" localSheetId="0">#REF!</definedName>
    <definedName name="_311.1102.01" localSheetId="12">#REF!</definedName>
    <definedName name="_311.1102.01">#REF!</definedName>
    <definedName name="_311.1102.10">[8]справочник!$L$9</definedName>
    <definedName name="_311.1102.11">[8]справочник!$L$10</definedName>
    <definedName name="_311.1102.11.1" localSheetId="17">#REF!</definedName>
    <definedName name="_311.1102.11.1" localSheetId="2">#REF!</definedName>
    <definedName name="_311.1102.11.1" localSheetId="3">#REF!</definedName>
    <definedName name="_311.1102.11.1" localSheetId="1">#REF!</definedName>
    <definedName name="_311.1102.11.1" localSheetId="4">#REF!</definedName>
    <definedName name="_311.1102.11.1" localSheetId="5">#REF!</definedName>
    <definedName name="_311.1102.11.1" localSheetId="14">#REF!</definedName>
    <definedName name="_311.1102.11.1" localSheetId="7">#REF!</definedName>
    <definedName name="_311.1102.11.1" localSheetId="9">#REF!</definedName>
    <definedName name="_311.1102.11.1" localSheetId="0">#REF!</definedName>
    <definedName name="_311.1102.11.1" localSheetId="12">#REF!</definedName>
    <definedName name="_311.1102.11.1">#REF!</definedName>
    <definedName name="_311.1102.11.2" localSheetId="17">#REF!</definedName>
    <definedName name="_311.1102.11.2" localSheetId="2">#REF!</definedName>
    <definedName name="_311.1102.11.2" localSheetId="3">#REF!</definedName>
    <definedName name="_311.1102.11.2" localSheetId="1">#REF!</definedName>
    <definedName name="_311.1102.11.2" localSheetId="4">#REF!</definedName>
    <definedName name="_311.1102.11.2" localSheetId="5">#REF!</definedName>
    <definedName name="_311.1102.11.2" localSheetId="9">#REF!</definedName>
    <definedName name="_311.1102.11.2" localSheetId="0">#REF!</definedName>
    <definedName name="_311.1102.11.2" localSheetId="12">#REF!</definedName>
    <definedName name="_311.1102.11.2">#REF!</definedName>
    <definedName name="_311.1102.11.3" localSheetId="17">#REF!</definedName>
    <definedName name="_311.1102.11.3" localSheetId="2">#REF!</definedName>
    <definedName name="_311.1102.11.3" localSheetId="3">#REF!</definedName>
    <definedName name="_311.1102.11.3" localSheetId="1">#REF!</definedName>
    <definedName name="_311.1102.11.3" localSheetId="4">#REF!</definedName>
    <definedName name="_311.1102.11.3" localSheetId="5">#REF!</definedName>
    <definedName name="_311.1102.11.3" localSheetId="9">#REF!</definedName>
    <definedName name="_311.1102.11.3" localSheetId="0">#REF!</definedName>
    <definedName name="_311.1102.11.3" localSheetId="12">#REF!</definedName>
    <definedName name="_311.1102.11.3">#REF!</definedName>
    <definedName name="_311.1102.11.4" localSheetId="17">#REF!</definedName>
    <definedName name="_311.1102.11.4" localSheetId="2">#REF!</definedName>
    <definedName name="_311.1102.11.4" localSheetId="3">#REF!</definedName>
    <definedName name="_311.1102.11.4" localSheetId="1">#REF!</definedName>
    <definedName name="_311.1102.11.4" localSheetId="4">#REF!</definedName>
    <definedName name="_311.1102.11.4" localSheetId="5">#REF!</definedName>
    <definedName name="_311.1102.11.4" localSheetId="9">#REF!</definedName>
    <definedName name="_311.1102.11.4" localSheetId="12">#REF!</definedName>
    <definedName name="_311.1102.11.4">#REF!</definedName>
    <definedName name="_311.1102.11_1" localSheetId="17">#REF!</definedName>
    <definedName name="_311.1102.11_1" localSheetId="2">#REF!</definedName>
    <definedName name="_311.1102.11_1" localSheetId="3">#REF!</definedName>
    <definedName name="_311.1102.11_1" localSheetId="1">#REF!</definedName>
    <definedName name="_311.1102.11_1" localSheetId="4">#REF!</definedName>
    <definedName name="_311.1102.11_1" localSheetId="5">#REF!</definedName>
    <definedName name="_311.1102.11_1" localSheetId="9">#REF!</definedName>
    <definedName name="_311.1102.11_1" localSheetId="12">#REF!</definedName>
    <definedName name="_311.1102.11_1">#REF!</definedName>
    <definedName name="_311.1102.11_2" localSheetId="17">#REF!</definedName>
    <definedName name="_311.1102.11_2" localSheetId="2">#REF!</definedName>
    <definedName name="_311.1102.11_2" localSheetId="3">#REF!</definedName>
    <definedName name="_311.1102.11_2" localSheetId="1">#REF!</definedName>
    <definedName name="_311.1102.11_2" localSheetId="4">#REF!</definedName>
    <definedName name="_311.1102.11_2" localSheetId="5">#REF!</definedName>
    <definedName name="_311.1102.11_2" localSheetId="9">#REF!</definedName>
    <definedName name="_311.1102.11_2" localSheetId="12">#REF!</definedName>
    <definedName name="_311.1102.11_2">#REF!</definedName>
    <definedName name="_311.1102.11_3" localSheetId="17">#REF!</definedName>
    <definedName name="_311.1102.11_3" localSheetId="2">#REF!</definedName>
    <definedName name="_311.1102.11_3" localSheetId="3">#REF!</definedName>
    <definedName name="_311.1102.11_3" localSheetId="1">#REF!</definedName>
    <definedName name="_311.1102.11_3" localSheetId="4">#REF!</definedName>
    <definedName name="_311.1102.11_3" localSheetId="5">#REF!</definedName>
    <definedName name="_311.1102.11_3" localSheetId="9">#REF!</definedName>
    <definedName name="_311.1102.11_3" localSheetId="12">#REF!</definedName>
    <definedName name="_311.1102.11_3">#REF!</definedName>
    <definedName name="_311.1102.11_4" localSheetId="17">#REF!</definedName>
    <definedName name="_311.1102.11_4" localSheetId="2">#REF!</definedName>
    <definedName name="_311.1102.11_4" localSheetId="3">#REF!</definedName>
    <definedName name="_311.1102.11_4" localSheetId="1">#REF!</definedName>
    <definedName name="_311.1102.11_4" localSheetId="4">#REF!</definedName>
    <definedName name="_311.1102.11_4" localSheetId="5">#REF!</definedName>
    <definedName name="_311.1102.11_4" localSheetId="9">#REF!</definedName>
    <definedName name="_311.1102.11_4" localSheetId="12">#REF!</definedName>
    <definedName name="_311.1102.11_4">#REF!</definedName>
    <definedName name="_311.1102.12">[8]справочник!$L$15</definedName>
    <definedName name="_311.1102.12.1" localSheetId="17">#REF!</definedName>
    <definedName name="_311.1102.12.1" localSheetId="2">#REF!</definedName>
    <definedName name="_311.1102.12.1" localSheetId="3">#REF!</definedName>
    <definedName name="_311.1102.12.1" localSheetId="1">#REF!</definedName>
    <definedName name="_311.1102.12.1" localSheetId="4">#REF!</definedName>
    <definedName name="_311.1102.12.1" localSheetId="5">#REF!</definedName>
    <definedName name="_311.1102.12.1" localSheetId="14">#REF!</definedName>
    <definedName name="_311.1102.12.1" localSheetId="7">#REF!</definedName>
    <definedName name="_311.1102.12.1" localSheetId="9">#REF!</definedName>
    <definedName name="_311.1102.12.1" localSheetId="0">#REF!</definedName>
    <definedName name="_311.1102.12.1" localSheetId="12">#REF!</definedName>
    <definedName name="_311.1102.12.1">#REF!</definedName>
    <definedName name="_311.1102.12.2" localSheetId="17">#REF!</definedName>
    <definedName name="_311.1102.12.2" localSheetId="2">#REF!</definedName>
    <definedName name="_311.1102.12.2" localSheetId="3">#REF!</definedName>
    <definedName name="_311.1102.12.2" localSheetId="1">#REF!</definedName>
    <definedName name="_311.1102.12.2" localSheetId="4">#REF!</definedName>
    <definedName name="_311.1102.12.2" localSheetId="5">#REF!</definedName>
    <definedName name="_311.1102.12.2" localSheetId="9">#REF!</definedName>
    <definedName name="_311.1102.12.2" localSheetId="0">#REF!</definedName>
    <definedName name="_311.1102.12.2" localSheetId="12">#REF!</definedName>
    <definedName name="_311.1102.12.2">#REF!</definedName>
    <definedName name="_311.1102.12.3" localSheetId="17">#REF!</definedName>
    <definedName name="_311.1102.12.3" localSheetId="2">#REF!</definedName>
    <definedName name="_311.1102.12.3" localSheetId="3">#REF!</definedName>
    <definedName name="_311.1102.12.3" localSheetId="1">#REF!</definedName>
    <definedName name="_311.1102.12.3" localSheetId="4">#REF!</definedName>
    <definedName name="_311.1102.12.3" localSheetId="5">#REF!</definedName>
    <definedName name="_311.1102.12.3" localSheetId="9">#REF!</definedName>
    <definedName name="_311.1102.12.3" localSheetId="0">#REF!</definedName>
    <definedName name="_311.1102.12.3" localSheetId="12">#REF!</definedName>
    <definedName name="_311.1102.12.3">#REF!</definedName>
    <definedName name="_311.1102.12.4" localSheetId="17">#REF!</definedName>
    <definedName name="_311.1102.12.4" localSheetId="2">#REF!</definedName>
    <definedName name="_311.1102.12.4" localSheetId="3">#REF!</definedName>
    <definedName name="_311.1102.12.4" localSheetId="1">#REF!</definedName>
    <definedName name="_311.1102.12.4" localSheetId="4">#REF!</definedName>
    <definedName name="_311.1102.12.4" localSheetId="5">#REF!</definedName>
    <definedName name="_311.1102.12.4" localSheetId="9">#REF!</definedName>
    <definedName name="_311.1102.12.4" localSheetId="12">#REF!</definedName>
    <definedName name="_311.1102.12.4">#REF!</definedName>
    <definedName name="_311.1102.12_1" localSheetId="17">#REF!</definedName>
    <definedName name="_311.1102.12_1" localSheetId="2">#REF!</definedName>
    <definedName name="_311.1102.12_1" localSheetId="3">#REF!</definedName>
    <definedName name="_311.1102.12_1" localSheetId="1">#REF!</definedName>
    <definedName name="_311.1102.12_1" localSheetId="4">#REF!</definedName>
    <definedName name="_311.1102.12_1" localSheetId="5">#REF!</definedName>
    <definedName name="_311.1102.12_1" localSheetId="9">#REF!</definedName>
    <definedName name="_311.1102.12_1" localSheetId="12">#REF!</definedName>
    <definedName name="_311.1102.12_1">#REF!</definedName>
    <definedName name="_311.1102.12_2" localSheetId="17">#REF!</definedName>
    <definedName name="_311.1102.12_2" localSheetId="2">#REF!</definedName>
    <definedName name="_311.1102.12_2" localSheetId="3">#REF!</definedName>
    <definedName name="_311.1102.12_2" localSheetId="1">#REF!</definedName>
    <definedName name="_311.1102.12_2" localSheetId="4">#REF!</definedName>
    <definedName name="_311.1102.12_2" localSheetId="5">#REF!</definedName>
    <definedName name="_311.1102.12_2" localSheetId="9">#REF!</definedName>
    <definedName name="_311.1102.12_2" localSheetId="12">#REF!</definedName>
    <definedName name="_311.1102.12_2">#REF!</definedName>
    <definedName name="_311.1102.12_3" localSheetId="17">#REF!</definedName>
    <definedName name="_311.1102.12_3" localSheetId="2">#REF!</definedName>
    <definedName name="_311.1102.12_3" localSheetId="3">#REF!</definedName>
    <definedName name="_311.1102.12_3" localSheetId="1">#REF!</definedName>
    <definedName name="_311.1102.12_3" localSheetId="4">#REF!</definedName>
    <definedName name="_311.1102.12_3" localSheetId="5">#REF!</definedName>
    <definedName name="_311.1102.12_3" localSheetId="9">#REF!</definedName>
    <definedName name="_311.1102.12_3" localSheetId="12">#REF!</definedName>
    <definedName name="_311.1102.12_3">#REF!</definedName>
    <definedName name="_311.1102.12_4" localSheetId="17">#REF!</definedName>
    <definedName name="_311.1102.12_4" localSheetId="2">#REF!</definedName>
    <definedName name="_311.1102.12_4" localSheetId="3">#REF!</definedName>
    <definedName name="_311.1102.12_4" localSheetId="1">#REF!</definedName>
    <definedName name="_311.1102.12_4" localSheetId="4">#REF!</definedName>
    <definedName name="_311.1102.12_4" localSheetId="5">#REF!</definedName>
    <definedName name="_311.1102.12_4" localSheetId="9">#REF!</definedName>
    <definedName name="_311.1102.12_4" localSheetId="12">#REF!</definedName>
    <definedName name="_311.1102.12_4">#REF!</definedName>
    <definedName name="_311.1102.20">[8]справочник!$L$20</definedName>
    <definedName name="_311.1103.00">[8]справочник!$L$21</definedName>
    <definedName name="_311.1104.00" localSheetId="17">#REF!</definedName>
    <definedName name="_311.1104.00" localSheetId="2">#REF!</definedName>
    <definedName name="_311.1104.00" localSheetId="3">#REF!</definedName>
    <definedName name="_311.1104.00" localSheetId="1">#REF!</definedName>
    <definedName name="_311.1104.00" localSheetId="4">#REF!</definedName>
    <definedName name="_311.1104.00" localSheetId="5">#REF!</definedName>
    <definedName name="_311.1104.00" localSheetId="14">#REF!</definedName>
    <definedName name="_311.1104.00" localSheetId="7">#REF!</definedName>
    <definedName name="_311.1104.00" localSheetId="9">#REF!</definedName>
    <definedName name="_311.1104.00" localSheetId="0">#REF!</definedName>
    <definedName name="_311.1104.00" localSheetId="12">#REF!</definedName>
    <definedName name="_311.1104.00">#REF!</definedName>
    <definedName name="_311.1104.10">[8]справочник!$L$23</definedName>
    <definedName name="_311.1104.20">[8]справочник!$L$24</definedName>
    <definedName name="_311.1105.00">[8]справочник!$L$25</definedName>
    <definedName name="_311.1106.00">[8]справочник!$L$26</definedName>
    <definedName name="_311.1107.00">[8]справочник!$L$27</definedName>
    <definedName name="_311.2100.00" localSheetId="17">#REF!</definedName>
    <definedName name="_311.2100.00" localSheetId="2">#REF!</definedName>
    <definedName name="_311.2100.00" localSheetId="3">#REF!</definedName>
    <definedName name="_311.2100.00" localSheetId="1">#REF!</definedName>
    <definedName name="_311.2100.00" localSheetId="4">#REF!</definedName>
    <definedName name="_311.2100.00" localSheetId="5">#REF!</definedName>
    <definedName name="_311.2100.00" localSheetId="14">#REF!</definedName>
    <definedName name="_311.2100.00" localSheetId="7">#REF!</definedName>
    <definedName name="_311.2100.00" localSheetId="9">#REF!</definedName>
    <definedName name="_311.2100.00" localSheetId="0">#REF!</definedName>
    <definedName name="_311.2100.00" localSheetId="12">#REF!</definedName>
    <definedName name="_311.2100.00">#REF!</definedName>
    <definedName name="_311.2101.00">[8]справочник!$L$29</definedName>
    <definedName name="_311.2102.01" localSheetId="17">#REF!</definedName>
    <definedName name="_311.2102.01" localSheetId="2">#REF!</definedName>
    <definedName name="_311.2102.01" localSheetId="3">#REF!</definedName>
    <definedName name="_311.2102.01" localSheetId="1">#REF!</definedName>
    <definedName name="_311.2102.01" localSheetId="4">#REF!</definedName>
    <definedName name="_311.2102.01" localSheetId="5">#REF!</definedName>
    <definedName name="_311.2102.01" localSheetId="14">#REF!</definedName>
    <definedName name="_311.2102.01" localSheetId="7">#REF!</definedName>
    <definedName name="_311.2102.01" localSheetId="9">#REF!</definedName>
    <definedName name="_311.2102.01" localSheetId="0">#REF!</definedName>
    <definedName name="_311.2102.01" localSheetId="12">#REF!</definedName>
    <definedName name="_311.2102.01">#REF!</definedName>
    <definedName name="_311.2102.10">[8]справочник!$L$31</definedName>
    <definedName name="_311.2102.11">[8]справочник!$L$32</definedName>
    <definedName name="_311.2102.11.1" localSheetId="17">#REF!</definedName>
    <definedName name="_311.2102.11.1" localSheetId="2">#REF!</definedName>
    <definedName name="_311.2102.11.1" localSheetId="3">#REF!</definedName>
    <definedName name="_311.2102.11.1" localSheetId="1">#REF!</definedName>
    <definedName name="_311.2102.11.1" localSheetId="4">#REF!</definedName>
    <definedName name="_311.2102.11.1" localSheetId="5">#REF!</definedName>
    <definedName name="_311.2102.11.1" localSheetId="14">#REF!</definedName>
    <definedName name="_311.2102.11.1" localSheetId="7">#REF!</definedName>
    <definedName name="_311.2102.11.1" localSheetId="9">#REF!</definedName>
    <definedName name="_311.2102.11.1" localSheetId="0">#REF!</definedName>
    <definedName name="_311.2102.11.1" localSheetId="12">#REF!</definedName>
    <definedName name="_311.2102.11.1">#REF!</definedName>
    <definedName name="_311.2102.11.2" localSheetId="17">#REF!</definedName>
    <definedName name="_311.2102.11.2" localSheetId="2">#REF!</definedName>
    <definedName name="_311.2102.11.2" localSheetId="3">#REF!</definedName>
    <definedName name="_311.2102.11.2" localSheetId="1">#REF!</definedName>
    <definedName name="_311.2102.11.2" localSheetId="4">#REF!</definedName>
    <definedName name="_311.2102.11.2" localSheetId="5">#REF!</definedName>
    <definedName name="_311.2102.11.2" localSheetId="9">#REF!</definedName>
    <definedName name="_311.2102.11.2" localSheetId="0">#REF!</definedName>
    <definedName name="_311.2102.11.2" localSheetId="12">#REF!</definedName>
    <definedName name="_311.2102.11.2">#REF!</definedName>
    <definedName name="_311.2102.11.3" localSheetId="17">#REF!</definedName>
    <definedName name="_311.2102.11.3" localSheetId="2">#REF!</definedName>
    <definedName name="_311.2102.11.3" localSheetId="3">#REF!</definedName>
    <definedName name="_311.2102.11.3" localSheetId="1">#REF!</definedName>
    <definedName name="_311.2102.11.3" localSheetId="4">#REF!</definedName>
    <definedName name="_311.2102.11.3" localSheetId="5">#REF!</definedName>
    <definedName name="_311.2102.11.3" localSheetId="9">#REF!</definedName>
    <definedName name="_311.2102.11.3" localSheetId="0">#REF!</definedName>
    <definedName name="_311.2102.11.3" localSheetId="12">#REF!</definedName>
    <definedName name="_311.2102.11.3">#REF!</definedName>
    <definedName name="_311.2102.11.4" localSheetId="17">#REF!</definedName>
    <definedName name="_311.2102.11.4" localSheetId="2">#REF!</definedName>
    <definedName name="_311.2102.11.4" localSheetId="3">#REF!</definedName>
    <definedName name="_311.2102.11.4" localSheetId="1">#REF!</definedName>
    <definedName name="_311.2102.11.4" localSheetId="4">#REF!</definedName>
    <definedName name="_311.2102.11.4" localSheetId="5">#REF!</definedName>
    <definedName name="_311.2102.11.4" localSheetId="9">#REF!</definedName>
    <definedName name="_311.2102.11.4" localSheetId="12">#REF!</definedName>
    <definedName name="_311.2102.11.4">#REF!</definedName>
    <definedName name="_311.2102.11_1" localSheetId="17">#REF!</definedName>
    <definedName name="_311.2102.11_1" localSheetId="2">#REF!</definedName>
    <definedName name="_311.2102.11_1" localSheetId="3">#REF!</definedName>
    <definedName name="_311.2102.11_1" localSheetId="1">#REF!</definedName>
    <definedName name="_311.2102.11_1" localSheetId="4">#REF!</definedName>
    <definedName name="_311.2102.11_1" localSheetId="5">#REF!</definedName>
    <definedName name="_311.2102.11_1" localSheetId="9">#REF!</definedName>
    <definedName name="_311.2102.11_1" localSheetId="12">#REF!</definedName>
    <definedName name="_311.2102.11_1">#REF!</definedName>
    <definedName name="_311.2102.11_2" localSheetId="17">#REF!</definedName>
    <definedName name="_311.2102.11_2" localSheetId="2">#REF!</definedName>
    <definedName name="_311.2102.11_2" localSheetId="3">#REF!</definedName>
    <definedName name="_311.2102.11_2" localSheetId="1">#REF!</definedName>
    <definedName name="_311.2102.11_2" localSheetId="4">#REF!</definedName>
    <definedName name="_311.2102.11_2" localSheetId="5">#REF!</definedName>
    <definedName name="_311.2102.11_2" localSheetId="9">#REF!</definedName>
    <definedName name="_311.2102.11_2" localSheetId="12">#REF!</definedName>
    <definedName name="_311.2102.11_2">#REF!</definedName>
    <definedName name="_311.2102.11_3" localSheetId="17">#REF!</definedName>
    <definedName name="_311.2102.11_3" localSheetId="2">#REF!</definedName>
    <definedName name="_311.2102.11_3" localSheetId="3">#REF!</definedName>
    <definedName name="_311.2102.11_3" localSheetId="1">#REF!</definedName>
    <definedName name="_311.2102.11_3" localSheetId="4">#REF!</definedName>
    <definedName name="_311.2102.11_3" localSheetId="5">#REF!</definedName>
    <definedName name="_311.2102.11_3" localSheetId="9">#REF!</definedName>
    <definedName name="_311.2102.11_3" localSheetId="12">#REF!</definedName>
    <definedName name="_311.2102.11_3">#REF!</definedName>
    <definedName name="_311.2102.11_4" localSheetId="17">#REF!</definedName>
    <definedName name="_311.2102.11_4" localSheetId="2">#REF!</definedName>
    <definedName name="_311.2102.11_4" localSheetId="3">#REF!</definedName>
    <definedName name="_311.2102.11_4" localSheetId="1">#REF!</definedName>
    <definedName name="_311.2102.11_4" localSheetId="4">#REF!</definedName>
    <definedName name="_311.2102.11_4" localSheetId="5">#REF!</definedName>
    <definedName name="_311.2102.11_4" localSheetId="9">#REF!</definedName>
    <definedName name="_311.2102.11_4" localSheetId="12">#REF!</definedName>
    <definedName name="_311.2102.11_4">#REF!</definedName>
    <definedName name="_311.2102.12">[8]справочник!$L$37</definedName>
    <definedName name="_311.2102.12.1" localSheetId="17">#REF!</definedName>
    <definedName name="_311.2102.12.1" localSheetId="2">#REF!</definedName>
    <definedName name="_311.2102.12.1" localSheetId="3">#REF!</definedName>
    <definedName name="_311.2102.12.1" localSheetId="1">#REF!</definedName>
    <definedName name="_311.2102.12.1" localSheetId="4">#REF!</definedName>
    <definedName name="_311.2102.12.1" localSheetId="5">#REF!</definedName>
    <definedName name="_311.2102.12.1" localSheetId="14">#REF!</definedName>
    <definedName name="_311.2102.12.1" localSheetId="7">#REF!</definedName>
    <definedName name="_311.2102.12.1" localSheetId="9">#REF!</definedName>
    <definedName name="_311.2102.12.1" localSheetId="0">#REF!</definedName>
    <definedName name="_311.2102.12.1" localSheetId="12">#REF!</definedName>
    <definedName name="_311.2102.12.1">#REF!</definedName>
    <definedName name="_311.2102.12.2" localSheetId="17">#REF!</definedName>
    <definedName name="_311.2102.12.2" localSheetId="2">#REF!</definedName>
    <definedName name="_311.2102.12.2" localSheetId="3">#REF!</definedName>
    <definedName name="_311.2102.12.2" localSheetId="1">#REF!</definedName>
    <definedName name="_311.2102.12.2" localSheetId="4">#REF!</definedName>
    <definedName name="_311.2102.12.2" localSheetId="5">#REF!</definedName>
    <definedName name="_311.2102.12.2" localSheetId="9">#REF!</definedName>
    <definedName name="_311.2102.12.2" localSheetId="0">#REF!</definedName>
    <definedName name="_311.2102.12.2" localSheetId="12">#REF!</definedName>
    <definedName name="_311.2102.12.2">#REF!</definedName>
    <definedName name="_311.2102.12.3" localSheetId="17">#REF!</definedName>
    <definedName name="_311.2102.12.3" localSheetId="2">#REF!</definedName>
    <definedName name="_311.2102.12.3" localSheetId="3">#REF!</definedName>
    <definedName name="_311.2102.12.3" localSheetId="1">#REF!</definedName>
    <definedName name="_311.2102.12.3" localSheetId="4">#REF!</definedName>
    <definedName name="_311.2102.12.3" localSheetId="5">#REF!</definedName>
    <definedName name="_311.2102.12.3" localSheetId="9">#REF!</definedName>
    <definedName name="_311.2102.12.3" localSheetId="0">#REF!</definedName>
    <definedName name="_311.2102.12.3" localSheetId="12">#REF!</definedName>
    <definedName name="_311.2102.12.3">#REF!</definedName>
    <definedName name="_311.2102.12.4" localSheetId="17">#REF!</definedName>
    <definedName name="_311.2102.12.4" localSheetId="2">#REF!</definedName>
    <definedName name="_311.2102.12.4" localSheetId="3">#REF!</definedName>
    <definedName name="_311.2102.12.4" localSheetId="1">#REF!</definedName>
    <definedName name="_311.2102.12.4" localSheetId="4">#REF!</definedName>
    <definedName name="_311.2102.12.4" localSheetId="5">#REF!</definedName>
    <definedName name="_311.2102.12.4" localSheetId="9">#REF!</definedName>
    <definedName name="_311.2102.12.4" localSheetId="12">#REF!</definedName>
    <definedName name="_311.2102.12.4">#REF!</definedName>
    <definedName name="_311.2102.12_1" localSheetId="17">#REF!</definedName>
    <definedName name="_311.2102.12_1" localSheetId="2">#REF!</definedName>
    <definedName name="_311.2102.12_1" localSheetId="3">#REF!</definedName>
    <definedName name="_311.2102.12_1" localSheetId="1">#REF!</definedName>
    <definedName name="_311.2102.12_1" localSheetId="4">#REF!</definedName>
    <definedName name="_311.2102.12_1" localSheetId="5">#REF!</definedName>
    <definedName name="_311.2102.12_1" localSheetId="9">#REF!</definedName>
    <definedName name="_311.2102.12_1" localSheetId="12">#REF!</definedName>
    <definedName name="_311.2102.12_1">#REF!</definedName>
    <definedName name="_311.2102.12_2" localSheetId="17">#REF!</definedName>
    <definedName name="_311.2102.12_2" localSheetId="2">#REF!</definedName>
    <definedName name="_311.2102.12_2" localSheetId="3">#REF!</definedName>
    <definedName name="_311.2102.12_2" localSheetId="1">#REF!</definedName>
    <definedName name="_311.2102.12_2" localSheetId="4">#REF!</definedName>
    <definedName name="_311.2102.12_2" localSheetId="5">#REF!</definedName>
    <definedName name="_311.2102.12_2" localSheetId="9">#REF!</definedName>
    <definedName name="_311.2102.12_2" localSheetId="12">#REF!</definedName>
    <definedName name="_311.2102.12_2">#REF!</definedName>
    <definedName name="_311.2102.12_3" localSheetId="17">#REF!</definedName>
    <definedName name="_311.2102.12_3" localSheetId="2">#REF!</definedName>
    <definedName name="_311.2102.12_3" localSheetId="3">#REF!</definedName>
    <definedName name="_311.2102.12_3" localSheetId="1">#REF!</definedName>
    <definedName name="_311.2102.12_3" localSheetId="4">#REF!</definedName>
    <definedName name="_311.2102.12_3" localSheetId="5">#REF!</definedName>
    <definedName name="_311.2102.12_3" localSheetId="9">#REF!</definedName>
    <definedName name="_311.2102.12_3" localSheetId="12">#REF!</definedName>
    <definedName name="_311.2102.12_3">#REF!</definedName>
    <definedName name="_311.2102.12_4" localSheetId="17">#REF!</definedName>
    <definedName name="_311.2102.12_4" localSheetId="2">#REF!</definedName>
    <definedName name="_311.2102.12_4" localSheetId="3">#REF!</definedName>
    <definedName name="_311.2102.12_4" localSheetId="1">#REF!</definedName>
    <definedName name="_311.2102.12_4" localSheetId="4">#REF!</definedName>
    <definedName name="_311.2102.12_4" localSheetId="5">#REF!</definedName>
    <definedName name="_311.2102.12_4" localSheetId="9">#REF!</definedName>
    <definedName name="_311.2102.12_4" localSheetId="12">#REF!</definedName>
    <definedName name="_311.2102.12_4">#REF!</definedName>
    <definedName name="_311.2102.20">[8]справочник!$L$42</definedName>
    <definedName name="_311.2103.00">[8]справочник!$L$43</definedName>
    <definedName name="_311.2104.00" localSheetId="17">#REF!</definedName>
    <definedName name="_311.2104.00" localSheetId="2">#REF!</definedName>
    <definedName name="_311.2104.00" localSheetId="3">#REF!</definedName>
    <definedName name="_311.2104.00" localSheetId="1">#REF!</definedName>
    <definedName name="_311.2104.00" localSheetId="4">#REF!</definedName>
    <definedName name="_311.2104.00" localSheetId="5">#REF!</definedName>
    <definedName name="_311.2104.00" localSheetId="14">#REF!</definedName>
    <definedName name="_311.2104.00" localSheetId="7">#REF!</definedName>
    <definedName name="_311.2104.00" localSheetId="9">#REF!</definedName>
    <definedName name="_311.2104.00" localSheetId="0">#REF!</definedName>
    <definedName name="_311.2104.00" localSheetId="12">#REF!</definedName>
    <definedName name="_311.2104.00">#REF!</definedName>
    <definedName name="_311.2104.10">[8]справочник!$L$45</definedName>
    <definedName name="_311.2104.20">[8]справочник!$L$46</definedName>
    <definedName name="_311.2105.00">[8]справочник!$L$47</definedName>
    <definedName name="_311.2106.00">[8]справочник!$L$48</definedName>
    <definedName name="_311.2107.00">[8]справочник!$L$49</definedName>
    <definedName name="_312.0100.00">[8]справочник!$L$50</definedName>
    <definedName name="_312.1100.00">[8]справочник!$L$51</definedName>
    <definedName name="_312.1110.00" localSheetId="17">#REF!</definedName>
    <definedName name="_312.1110.00" localSheetId="2">#REF!</definedName>
    <definedName name="_312.1110.00" localSheetId="3">#REF!</definedName>
    <definedName name="_312.1110.00" localSheetId="1">#REF!</definedName>
    <definedName name="_312.1110.00" localSheetId="4">#REF!</definedName>
    <definedName name="_312.1110.00" localSheetId="5">#REF!</definedName>
    <definedName name="_312.1110.00" localSheetId="14">#REF!</definedName>
    <definedName name="_312.1110.00" localSheetId="7">#REF!</definedName>
    <definedName name="_312.1110.00" localSheetId="9">#REF!</definedName>
    <definedName name="_312.1110.00" localSheetId="0">#REF!</definedName>
    <definedName name="_312.1110.00" localSheetId="12">#REF!</definedName>
    <definedName name="_312.1110.00">#REF!</definedName>
    <definedName name="_312.1120.00" localSheetId="17">#REF!</definedName>
    <definedName name="_312.1120.00" localSheetId="2">#REF!</definedName>
    <definedName name="_312.1120.00" localSheetId="3">#REF!</definedName>
    <definedName name="_312.1120.00" localSheetId="1">#REF!</definedName>
    <definedName name="_312.1120.00" localSheetId="4">#REF!</definedName>
    <definedName name="_312.1120.00" localSheetId="5">#REF!</definedName>
    <definedName name="_312.1120.00" localSheetId="9">#REF!</definedName>
    <definedName name="_312.1120.00" localSheetId="0">#REF!</definedName>
    <definedName name="_312.1120.00" localSheetId="12">#REF!</definedName>
    <definedName name="_312.1120.00">#REF!</definedName>
    <definedName name="_312.1130.00" localSheetId="17">#REF!</definedName>
    <definedName name="_312.1130.00" localSheetId="2">#REF!</definedName>
    <definedName name="_312.1130.00" localSheetId="3">#REF!</definedName>
    <definedName name="_312.1130.00" localSheetId="1">#REF!</definedName>
    <definedName name="_312.1130.00" localSheetId="4">#REF!</definedName>
    <definedName name="_312.1130.00" localSheetId="5">#REF!</definedName>
    <definedName name="_312.1130.00" localSheetId="9">#REF!</definedName>
    <definedName name="_312.1130.00" localSheetId="0">#REF!</definedName>
    <definedName name="_312.1130.00" localSheetId="12">#REF!</definedName>
    <definedName name="_312.1130.00">#REF!</definedName>
    <definedName name="_312.1140.00" localSheetId="17">#REF!</definedName>
    <definedName name="_312.1140.00" localSheetId="2">#REF!</definedName>
    <definedName name="_312.1140.00" localSheetId="3">#REF!</definedName>
    <definedName name="_312.1140.00" localSheetId="1">#REF!</definedName>
    <definedName name="_312.1140.00" localSheetId="4">#REF!</definedName>
    <definedName name="_312.1140.00" localSheetId="5">#REF!</definedName>
    <definedName name="_312.1140.00" localSheetId="9">#REF!</definedName>
    <definedName name="_312.1140.00" localSheetId="12">#REF!</definedName>
    <definedName name="_312.1140.00">#REF!</definedName>
    <definedName name="_312.1150.00" localSheetId="17">#REF!</definedName>
    <definedName name="_312.1150.00" localSheetId="2">#REF!</definedName>
    <definedName name="_312.1150.00" localSheetId="3">#REF!</definedName>
    <definedName name="_312.1150.00" localSheetId="1">#REF!</definedName>
    <definedName name="_312.1150.00" localSheetId="4">#REF!</definedName>
    <definedName name="_312.1150.00" localSheetId="5">#REF!</definedName>
    <definedName name="_312.1150.00" localSheetId="9">#REF!</definedName>
    <definedName name="_312.1150.00" localSheetId="12">#REF!</definedName>
    <definedName name="_312.1150.00">#REF!</definedName>
    <definedName name="_312.1160.00" localSheetId="17">#REF!</definedName>
    <definedName name="_312.1160.00" localSheetId="2">#REF!</definedName>
    <definedName name="_312.1160.00" localSheetId="3">#REF!</definedName>
    <definedName name="_312.1160.00" localSheetId="1">#REF!</definedName>
    <definedName name="_312.1160.00" localSheetId="4">#REF!</definedName>
    <definedName name="_312.1160.00" localSheetId="5">#REF!</definedName>
    <definedName name="_312.1160.00" localSheetId="9">#REF!</definedName>
    <definedName name="_312.1160.00" localSheetId="12">#REF!</definedName>
    <definedName name="_312.1160.00">#REF!</definedName>
    <definedName name="_312.1170.00" localSheetId="17">#REF!</definedName>
    <definedName name="_312.1170.00" localSheetId="2">#REF!</definedName>
    <definedName name="_312.1170.00" localSheetId="3">#REF!</definedName>
    <definedName name="_312.1170.00" localSheetId="1">#REF!</definedName>
    <definedName name="_312.1170.00" localSheetId="4">#REF!</definedName>
    <definedName name="_312.1170.00" localSheetId="5">#REF!</definedName>
    <definedName name="_312.1170.00" localSheetId="9">#REF!</definedName>
    <definedName name="_312.1170.00" localSheetId="12">#REF!</definedName>
    <definedName name="_312.1170.00">#REF!</definedName>
    <definedName name="_312.2100.00">[8]справочник!$L$59</definedName>
    <definedName name="_312.2110.00" localSheetId="17">#REF!</definedName>
    <definedName name="_312.2110.00" localSheetId="2">#REF!</definedName>
    <definedName name="_312.2110.00" localSheetId="3">#REF!</definedName>
    <definedName name="_312.2110.00" localSheetId="1">#REF!</definedName>
    <definedName name="_312.2110.00" localSheetId="4">#REF!</definedName>
    <definedName name="_312.2110.00" localSheetId="5">#REF!</definedName>
    <definedName name="_312.2110.00" localSheetId="14">#REF!</definedName>
    <definedName name="_312.2110.00" localSheetId="7">#REF!</definedName>
    <definedName name="_312.2110.00" localSheetId="9">#REF!</definedName>
    <definedName name="_312.2110.00" localSheetId="0">#REF!</definedName>
    <definedName name="_312.2110.00" localSheetId="12">#REF!</definedName>
    <definedName name="_312.2110.00">#REF!</definedName>
    <definedName name="_312.2120.00" localSheetId="17">#REF!</definedName>
    <definedName name="_312.2120.00" localSheetId="2">#REF!</definedName>
    <definedName name="_312.2120.00" localSheetId="3">#REF!</definedName>
    <definedName name="_312.2120.00" localSheetId="1">#REF!</definedName>
    <definedName name="_312.2120.00" localSheetId="4">#REF!</definedName>
    <definedName name="_312.2120.00" localSheetId="5">#REF!</definedName>
    <definedName name="_312.2120.00" localSheetId="9">#REF!</definedName>
    <definedName name="_312.2120.00" localSheetId="0">#REF!</definedName>
    <definedName name="_312.2120.00" localSheetId="12">#REF!</definedName>
    <definedName name="_312.2120.00">#REF!</definedName>
    <definedName name="_312.2130.00" localSheetId="17">#REF!</definedName>
    <definedName name="_312.2130.00" localSheetId="2">#REF!</definedName>
    <definedName name="_312.2130.00" localSheetId="3">#REF!</definedName>
    <definedName name="_312.2130.00" localSheetId="1">#REF!</definedName>
    <definedName name="_312.2130.00" localSheetId="4">#REF!</definedName>
    <definedName name="_312.2130.00" localSheetId="5">#REF!</definedName>
    <definedName name="_312.2130.00" localSheetId="9">#REF!</definedName>
    <definedName name="_312.2130.00" localSheetId="0">#REF!</definedName>
    <definedName name="_312.2130.00" localSheetId="12">#REF!</definedName>
    <definedName name="_312.2130.00">#REF!</definedName>
    <definedName name="_312.2140.00" localSheetId="17">#REF!</definedName>
    <definedName name="_312.2140.00" localSheetId="2">#REF!</definedName>
    <definedName name="_312.2140.00" localSheetId="3">#REF!</definedName>
    <definedName name="_312.2140.00" localSheetId="1">#REF!</definedName>
    <definedName name="_312.2140.00" localSheetId="4">#REF!</definedName>
    <definedName name="_312.2140.00" localSheetId="5">#REF!</definedName>
    <definedName name="_312.2140.00" localSheetId="9">#REF!</definedName>
    <definedName name="_312.2140.00" localSheetId="12">#REF!</definedName>
    <definedName name="_312.2140.00">#REF!</definedName>
    <definedName name="_312.2150.00" localSheetId="17">#REF!</definedName>
    <definedName name="_312.2150.00" localSheetId="2">#REF!</definedName>
    <definedName name="_312.2150.00" localSheetId="3">#REF!</definedName>
    <definedName name="_312.2150.00" localSheetId="1">#REF!</definedName>
    <definedName name="_312.2150.00" localSheetId="4">#REF!</definedName>
    <definedName name="_312.2150.00" localSheetId="5">#REF!</definedName>
    <definedName name="_312.2150.00" localSheetId="9">#REF!</definedName>
    <definedName name="_312.2150.00" localSheetId="12">#REF!</definedName>
    <definedName name="_312.2150.00">#REF!</definedName>
    <definedName name="_312.2160.00" localSheetId="17">#REF!</definedName>
    <definedName name="_312.2160.00" localSheetId="2">#REF!</definedName>
    <definedName name="_312.2160.00" localSheetId="3">#REF!</definedName>
    <definedName name="_312.2160.00" localSheetId="1">#REF!</definedName>
    <definedName name="_312.2160.00" localSheetId="4">#REF!</definedName>
    <definedName name="_312.2160.00" localSheetId="5">#REF!</definedName>
    <definedName name="_312.2160.00" localSheetId="9">#REF!</definedName>
    <definedName name="_312.2160.00" localSheetId="12">#REF!</definedName>
    <definedName name="_312.2160.00">#REF!</definedName>
    <definedName name="_312.2170.00" localSheetId="17">#REF!</definedName>
    <definedName name="_312.2170.00" localSheetId="2">#REF!</definedName>
    <definedName name="_312.2170.00" localSheetId="3">#REF!</definedName>
    <definedName name="_312.2170.00" localSheetId="1">#REF!</definedName>
    <definedName name="_312.2170.00" localSheetId="4">#REF!</definedName>
    <definedName name="_312.2170.00" localSheetId="5">#REF!</definedName>
    <definedName name="_312.2170.00" localSheetId="9">#REF!</definedName>
    <definedName name="_312.2170.00" localSheetId="12">#REF!</definedName>
    <definedName name="_312.2170.00">#REF!</definedName>
    <definedName name="_320.0000.00" localSheetId="17">#REF!</definedName>
    <definedName name="_320.0000.00" localSheetId="2">#REF!</definedName>
    <definedName name="_320.0000.00" localSheetId="3">#REF!</definedName>
    <definedName name="_320.0000.00" localSheetId="1">#REF!</definedName>
    <definedName name="_320.0000.00" localSheetId="4">#REF!</definedName>
    <definedName name="_320.0000.00" localSheetId="5">#REF!</definedName>
    <definedName name="_320.0000.00" localSheetId="9">#REF!</definedName>
    <definedName name="_320.0000.00" localSheetId="12">#REF!</definedName>
    <definedName name="_320.0000.00">#REF!</definedName>
    <definedName name="_320.0000.00.1" localSheetId="17">#REF!</definedName>
    <definedName name="_320.0000.00.1" localSheetId="2">#REF!</definedName>
    <definedName name="_320.0000.00.1" localSheetId="3">#REF!</definedName>
    <definedName name="_320.0000.00.1" localSheetId="1">#REF!</definedName>
    <definedName name="_320.0000.00.1" localSheetId="4">#REF!</definedName>
    <definedName name="_320.0000.00.1" localSheetId="5">#REF!</definedName>
    <definedName name="_320.0000.00.1" localSheetId="9">#REF!</definedName>
    <definedName name="_320.0000.00.1" localSheetId="12">#REF!</definedName>
    <definedName name="_320.0000.00.1">#REF!</definedName>
    <definedName name="_320.0000.00.2" localSheetId="17">#REF!</definedName>
    <definedName name="_320.0000.00.2" localSheetId="2">#REF!</definedName>
    <definedName name="_320.0000.00.2" localSheetId="3">#REF!</definedName>
    <definedName name="_320.0000.00.2" localSheetId="1">#REF!</definedName>
    <definedName name="_320.0000.00.2" localSheetId="4">#REF!</definedName>
    <definedName name="_320.0000.00.2" localSheetId="5">#REF!</definedName>
    <definedName name="_320.0000.00.2" localSheetId="9">#REF!</definedName>
    <definedName name="_320.0000.00.2" localSheetId="12">#REF!</definedName>
    <definedName name="_320.0000.00.2">#REF!</definedName>
    <definedName name="_320.0000.00.7" localSheetId="17">#REF!</definedName>
    <definedName name="_320.0000.00.7" localSheetId="2">#REF!</definedName>
    <definedName name="_320.0000.00.7" localSheetId="3">#REF!</definedName>
    <definedName name="_320.0000.00.7" localSheetId="1">#REF!</definedName>
    <definedName name="_320.0000.00.7" localSheetId="4">#REF!</definedName>
    <definedName name="_320.0000.00.7" localSheetId="5">#REF!</definedName>
    <definedName name="_320.0000.00.7" localSheetId="9">#REF!</definedName>
    <definedName name="_320.0000.00.7" localSheetId="12">#REF!</definedName>
    <definedName name="_320.0000.00.7">#REF!</definedName>
    <definedName name="_320.0000.00_0" localSheetId="17">#REF!</definedName>
    <definedName name="_320.0000.00_0" localSheetId="2">#REF!</definedName>
    <definedName name="_320.0000.00_0" localSheetId="3">#REF!</definedName>
    <definedName name="_320.0000.00_0" localSheetId="1">#REF!</definedName>
    <definedName name="_320.0000.00_0" localSheetId="4">#REF!</definedName>
    <definedName name="_320.0000.00_0" localSheetId="5">#REF!</definedName>
    <definedName name="_320.0000.00_0" localSheetId="9">#REF!</definedName>
    <definedName name="_320.0000.00_0" localSheetId="12">#REF!</definedName>
    <definedName name="_320.0000.00_0">#REF!</definedName>
    <definedName name="_320.0000.00_1" localSheetId="17">#REF!</definedName>
    <definedName name="_320.0000.00_1" localSheetId="2">#REF!</definedName>
    <definedName name="_320.0000.00_1" localSheetId="3">#REF!</definedName>
    <definedName name="_320.0000.00_1" localSheetId="1">#REF!</definedName>
    <definedName name="_320.0000.00_1" localSheetId="4">#REF!</definedName>
    <definedName name="_320.0000.00_1" localSheetId="5">#REF!</definedName>
    <definedName name="_320.0000.00_1" localSheetId="9">#REF!</definedName>
    <definedName name="_320.0000.00_1" localSheetId="12">#REF!</definedName>
    <definedName name="_320.0000.00_1">#REF!</definedName>
    <definedName name="_320.0000.00_2" localSheetId="17">#REF!</definedName>
    <definedName name="_320.0000.00_2" localSheetId="2">#REF!</definedName>
    <definedName name="_320.0000.00_2" localSheetId="3">#REF!</definedName>
    <definedName name="_320.0000.00_2" localSheetId="1">#REF!</definedName>
    <definedName name="_320.0000.00_2" localSheetId="4">#REF!</definedName>
    <definedName name="_320.0000.00_2" localSheetId="5">#REF!</definedName>
    <definedName name="_320.0000.00_2" localSheetId="9">#REF!</definedName>
    <definedName name="_320.0000.00_2" localSheetId="12">#REF!</definedName>
    <definedName name="_320.0000.00_2">#REF!</definedName>
    <definedName name="_320.0000.00_7" localSheetId="17">#REF!</definedName>
    <definedName name="_320.0000.00_7" localSheetId="2">#REF!</definedName>
    <definedName name="_320.0000.00_7" localSheetId="3">#REF!</definedName>
    <definedName name="_320.0000.00_7" localSheetId="1">#REF!</definedName>
    <definedName name="_320.0000.00_7" localSheetId="4">#REF!</definedName>
    <definedName name="_320.0000.00_7" localSheetId="5">#REF!</definedName>
    <definedName name="_320.0000.00_7" localSheetId="9">#REF!</definedName>
    <definedName name="_320.0000.00_7" localSheetId="12">#REF!</definedName>
    <definedName name="_320.0000.00_7">#REF!</definedName>
    <definedName name="_320.0100.00" localSheetId="17">#REF!</definedName>
    <definedName name="_320.0100.00" localSheetId="2">#REF!</definedName>
    <definedName name="_320.0100.00" localSheetId="3">#REF!</definedName>
    <definedName name="_320.0100.00" localSheetId="1">#REF!</definedName>
    <definedName name="_320.0100.00" localSheetId="4">#REF!</definedName>
    <definedName name="_320.0100.00" localSheetId="5">#REF!</definedName>
    <definedName name="_320.0100.00" localSheetId="9">#REF!</definedName>
    <definedName name="_320.0100.00" localSheetId="12">#REF!</definedName>
    <definedName name="_320.0100.00">#REF!</definedName>
    <definedName name="_320.0200.00" localSheetId="17">#REF!</definedName>
    <definedName name="_320.0200.00" localSheetId="2">#REF!</definedName>
    <definedName name="_320.0200.00" localSheetId="3">#REF!</definedName>
    <definedName name="_320.0200.00" localSheetId="1">#REF!</definedName>
    <definedName name="_320.0200.00" localSheetId="4">#REF!</definedName>
    <definedName name="_320.0200.00" localSheetId="5">#REF!</definedName>
    <definedName name="_320.0200.00" localSheetId="9">#REF!</definedName>
    <definedName name="_320.0200.00" localSheetId="12">#REF!</definedName>
    <definedName name="_320.0200.00">#REF!</definedName>
    <definedName name="_320.0201.00" localSheetId="17">#REF!</definedName>
    <definedName name="_320.0201.00" localSheetId="2">#REF!</definedName>
    <definedName name="_320.0201.00" localSheetId="3">#REF!</definedName>
    <definedName name="_320.0201.00" localSheetId="1">#REF!</definedName>
    <definedName name="_320.0201.00" localSheetId="4">#REF!</definedName>
    <definedName name="_320.0201.00" localSheetId="5">#REF!</definedName>
    <definedName name="_320.0201.00" localSheetId="9">#REF!</definedName>
    <definedName name="_320.0201.00" localSheetId="12">#REF!</definedName>
    <definedName name="_320.0201.00">#REF!</definedName>
    <definedName name="_320.0201.10" localSheetId="17">#REF!</definedName>
    <definedName name="_320.0201.10" localSheetId="2">#REF!</definedName>
    <definedName name="_320.0201.10" localSheetId="3">#REF!</definedName>
    <definedName name="_320.0201.10" localSheetId="1">#REF!</definedName>
    <definedName name="_320.0201.10" localSheetId="4">#REF!</definedName>
    <definedName name="_320.0201.10" localSheetId="5">#REF!</definedName>
    <definedName name="_320.0201.10" localSheetId="9">#REF!</definedName>
    <definedName name="_320.0201.10" localSheetId="12">#REF!</definedName>
    <definedName name="_320.0201.10">#REF!</definedName>
    <definedName name="_320.0201.20" localSheetId="17">#REF!</definedName>
    <definedName name="_320.0201.20" localSheetId="2">#REF!</definedName>
    <definedName name="_320.0201.20" localSheetId="3">#REF!</definedName>
    <definedName name="_320.0201.20" localSheetId="1">#REF!</definedName>
    <definedName name="_320.0201.20" localSheetId="4">#REF!</definedName>
    <definedName name="_320.0201.20" localSheetId="5">#REF!</definedName>
    <definedName name="_320.0201.20" localSheetId="9">#REF!</definedName>
    <definedName name="_320.0201.20" localSheetId="12">#REF!</definedName>
    <definedName name="_320.0201.20">#REF!</definedName>
    <definedName name="_320.0201.30" localSheetId="17">#REF!</definedName>
    <definedName name="_320.0201.30" localSheetId="2">#REF!</definedName>
    <definedName name="_320.0201.30" localSheetId="3">#REF!</definedName>
    <definedName name="_320.0201.30" localSheetId="1">#REF!</definedName>
    <definedName name="_320.0201.30" localSheetId="4">#REF!</definedName>
    <definedName name="_320.0201.30" localSheetId="5">#REF!</definedName>
    <definedName name="_320.0201.30" localSheetId="9">#REF!</definedName>
    <definedName name="_320.0201.30" localSheetId="12">#REF!</definedName>
    <definedName name="_320.0201.30">#REF!</definedName>
    <definedName name="_320.0201.40" localSheetId="17">#REF!</definedName>
    <definedName name="_320.0201.40" localSheetId="2">#REF!</definedName>
    <definedName name="_320.0201.40" localSheetId="3">#REF!</definedName>
    <definedName name="_320.0201.40" localSheetId="1">#REF!</definedName>
    <definedName name="_320.0201.40" localSheetId="4">#REF!</definedName>
    <definedName name="_320.0201.40" localSheetId="5">#REF!</definedName>
    <definedName name="_320.0201.40" localSheetId="9">#REF!</definedName>
    <definedName name="_320.0201.40" localSheetId="12">#REF!</definedName>
    <definedName name="_320.0201.40">#REF!</definedName>
    <definedName name="_320.0204.00" localSheetId="17">#REF!</definedName>
    <definedName name="_320.0204.00" localSheetId="2">#REF!</definedName>
    <definedName name="_320.0204.00" localSheetId="3">#REF!</definedName>
    <definedName name="_320.0204.00" localSheetId="1">#REF!</definedName>
    <definedName name="_320.0204.00" localSheetId="4">#REF!</definedName>
    <definedName name="_320.0204.00" localSheetId="5">#REF!</definedName>
    <definedName name="_320.0204.00" localSheetId="9">#REF!</definedName>
    <definedName name="_320.0204.00" localSheetId="12">#REF!</definedName>
    <definedName name="_320.0204.00">#REF!</definedName>
    <definedName name="_321.0100.00" localSheetId="17">#REF!</definedName>
    <definedName name="_321.0100.00" localSheetId="2">#REF!</definedName>
    <definedName name="_321.0100.00" localSheetId="3">#REF!</definedName>
    <definedName name="_321.0100.00" localSheetId="1">#REF!</definedName>
    <definedName name="_321.0100.00" localSheetId="4">#REF!</definedName>
    <definedName name="_321.0100.00" localSheetId="5">#REF!</definedName>
    <definedName name="_321.0100.00" localSheetId="9">#REF!</definedName>
    <definedName name="_321.0100.00" localSheetId="12">#REF!</definedName>
    <definedName name="_321.0100.00">#REF!</definedName>
    <definedName name="_321.0101.00" localSheetId="17">#REF!</definedName>
    <definedName name="_321.0101.00" localSheetId="2">#REF!</definedName>
    <definedName name="_321.0101.00" localSheetId="3">#REF!</definedName>
    <definedName name="_321.0101.00" localSheetId="1">#REF!</definedName>
    <definedName name="_321.0101.00" localSheetId="4">#REF!</definedName>
    <definedName name="_321.0101.00" localSheetId="5">#REF!</definedName>
    <definedName name="_321.0101.00" localSheetId="9">#REF!</definedName>
    <definedName name="_321.0101.00" localSheetId="12">#REF!</definedName>
    <definedName name="_321.0101.00">#REF!</definedName>
    <definedName name="_321.0102.01" localSheetId="17">#REF!</definedName>
    <definedName name="_321.0102.01" localSheetId="2">#REF!</definedName>
    <definedName name="_321.0102.01" localSheetId="3">#REF!</definedName>
    <definedName name="_321.0102.01" localSheetId="1">#REF!</definedName>
    <definedName name="_321.0102.01" localSheetId="4">#REF!</definedName>
    <definedName name="_321.0102.01" localSheetId="5">#REF!</definedName>
    <definedName name="_321.0102.01" localSheetId="9">#REF!</definedName>
    <definedName name="_321.0102.01" localSheetId="12">#REF!</definedName>
    <definedName name="_321.0102.01">#REF!</definedName>
    <definedName name="_321.0102.10" localSheetId="17">#REF!</definedName>
    <definedName name="_321.0102.10" localSheetId="2">#REF!</definedName>
    <definedName name="_321.0102.10" localSheetId="3">#REF!</definedName>
    <definedName name="_321.0102.10" localSheetId="1">#REF!</definedName>
    <definedName name="_321.0102.10" localSheetId="4">#REF!</definedName>
    <definedName name="_321.0102.10" localSheetId="5">#REF!</definedName>
    <definedName name="_321.0102.10" localSheetId="9">#REF!</definedName>
    <definedName name="_321.0102.10" localSheetId="12">#REF!</definedName>
    <definedName name="_321.0102.10">#REF!</definedName>
    <definedName name="_321.0102.11" localSheetId="17">#REF!</definedName>
    <definedName name="_321.0102.11" localSheetId="2">#REF!</definedName>
    <definedName name="_321.0102.11" localSheetId="3">#REF!</definedName>
    <definedName name="_321.0102.11" localSheetId="1">#REF!</definedName>
    <definedName name="_321.0102.11" localSheetId="4">#REF!</definedName>
    <definedName name="_321.0102.11" localSheetId="5">#REF!</definedName>
    <definedName name="_321.0102.11" localSheetId="9">#REF!</definedName>
    <definedName name="_321.0102.11" localSheetId="12">#REF!</definedName>
    <definedName name="_321.0102.11">#REF!</definedName>
    <definedName name="_321.0102.11.1" localSheetId="17">#REF!</definedName>
    <definedName name="_321.0102.11.1" localSheetId="2">#REF!</definedName>
    <definedName name="_321.0102.11.1" localSheetId="3">#REF!</definedName>
    <definedName name="_321.0102.11.1" localSheetId="1">#REF!</definedName>
    <definedName name="_321.0102.11.1" localSheetId="4">#REF!</definedName>
    <definedName name="_321.0102.11.1" localSheetId="5">#REF!</definedName>
    <definedName name="_321.0102.11.1" localSheetId="9">#REF!</definedName>
    <definedName name="_321.0102.11.1" localSheetId="12">#REF!</definedName>
    <definedName name="_321.0102.11.1">#REF!</definedName>
    <definedName name="_321.0102.11.2" localSheetId="17">#REF!</definedName>
    <definedName name="_321.0102.11.2" localSheetId="2">#REF!</definedName>
    <definedName name="_321.0102.11.2" localSheetId="3">#REF!</definedName>
    <definedName name="_321.0102.11.2" localSheetId="1">#REF!</definedName>
    <definedName name="_321.0102.11.2" localSheetId="4">#REF!</definedName>
    <definedName name="_321.0102.11.2" localSheetId="5">#REF!</definedName>
    <definedName name="_321.0102.11.2" localSheetId="9">#REF!</definedName>
    <definedName name="_321.0102.11.2" localSheetId="12">#REF!</definedName>
    <definedName name="_321.0102.11.2">#REF!</definedName>
    <definedName name="_321.0102.11.3" localSheetId="17">#REF!</definedName>
    <definedName name="_321.0102.11.3" localSheetId="2">#REF!</definedName>
    <definedName name="_321.0102.11.3" localSheetId="3">#REF!</definedName>
    <definedName name="_321.0102.11.3" localSheetId="1">#REF!</definedName>
    <definedName name="_321.0102.11.3" localSheetId="4">#REF!</definedName>
    <definedName name="_321.0102.11.3" localSheetId="5">#REF!</definedName>
    <definedName name="_321.0102.11.3" localSheetId="9">#REF!</definedName>
    <definedName name="_321.0102.11.3" localSheetId="12">#REF!</definedName>
    <definedName name="_321.0102.11.3">#REF!</definedName>
    <definedName name="_321.0102.11.4" localSheetId="17">#REF!</definedName>
    <definedName name="_321.0102.11.4" localSheetId="2">#REF!</definedName>
    <definedName name="_321.0102.11.4" localSheetId="3">#REF!</definedName>
    <definedName name="_321.0102.11.4" localSheetId="1">#REF!</definedName>
    <definedName name="_321.0102.11.4" localSheetId="4">#REF!</definedName>
    <definedName name="_321.0102.11.4" localSheetId="5">#REF!</definedName>
    <definedName name="_321.0102.11.4" localSheetId="9">#REF!</definedName>
    <definedName name="_321.0102.11.4" localSheetId="12">#REF!</definedName>
    <definedName name="_321.0102.11.4">#REF!</definedName>
    <definedName name="_321.0102.11_1" localSheetId="17">#REF!</definedName>
    <definedName name="_321.0102.11_1" localSheetId="2">#REF!</definedName>
    <definedName name="_321.0102.11_1" localSheetId="3">#REF!</definedName>
    <definedName name="_321.0102.11_1" localSheetId="1">#REF!</definedName>
    <definedName name="_321.0102.11_1" localSheetId="4">#REF!</definedName>
    <definedName name="_321.0102.11_1" localSheetId="5">#REF!</definedName>
    <definedName name="_321.0102.11_1" localSheetId="9">#REF!</definedName>
    <definedName name="_321.0102.11_1" localSheetId="12">#REF!</definedName>
    <definedName name="_321.0102.11_1">#REF!</definedName>
    <definedName name="_321.0102.11_2" localSheetId="17">#REF!</definedName>
    <definedName name="_321.0102.11_2" localSheetId="2">#REF!</definedName>
    <definedName name="_321.0102.11_2" localSheetId="3">#REF!</definedName>
    <definedName name="_321.0102.11_2" localSheetId="1">#REF!</definedName>
    <definedName name="_321.0102.11_2" localSheetId="4">#REF!</definedName>
    <definedName name="_321.0102.11_2" localSheetId="5">#REF!</definedName>
    <definedName name="_321.0102.11_2" localSheetId="9">#REF!</definedName>
    <definedName name="_321.0102.11_2" localSheetId="12">#REF!</definedName>
    <definedName name="_321.0102.11_2">#REF!</definedName>
    <definedName name="_321.0102.11_3" localSheetId="17">#REF!</definedName>
    <definedName name="_321.0102.11_3" localSheetId="2">#REF!</definedName>
    <definedName name="_321.0102.11_3" localSheetId="3">#REF!</definedName>
    <definedName name="_321.0102.11_3" localSheetId="1">#REF!</definedName>
    <definedName name="_321.0102.11_3" localSheetId="4">#REF!</definedName>
    <definedName name="_321.0102.11_3" localSheetId="5">#REF!</definedName>
    <definedName name="_321.0102.11_3" localSheetId="9">#REF!</definedName>
    <definedName name="_321.0102.11_3" localSheetId="12">#REF!</definedName>
    <definedName name="_321.0102.11_3">#REF!</definedName>
    <definedName name="_321.0102.11_4" localSheetId="17">#REF!</definedName>
    <definedName name="_321.0102.11_4" localSheetId="2">#REF!</definedName>
    <definedName name="_321.0102.11_4" localSheetId="3">#REF!</definedName>
    <definedName name="_321.0102.11_4" localSheetId="1">#REF!</definedName>
    <definedName name="_321.0102.11_4" localSheetId="4">#REF!</definedName>
    <definedName name="_321.0102.11_4" localSheetId="5">#REF!</definedName>
    <definedName name="_321.0102.11_4" localSheetId="9">#REF!</definedName>
    <definedName name="_321.0102.11_4" localSheetId="12">#REF!</definedName>
    <definedName name="_321.0102.11_4">#REF!</definedName>
    <definedName name="_321.0102.12" localSheetId="17">#REF!</definedName>
    <definedName name="_321.0102.12" localSheetId="2">#REF!</definedName>
    <definedName name="_321.0102.12" localSheetId="3">#REF!</definedName>
    <definedName name="_321.0102.12" localSheetId="1">#REF!</definedName>
    <definedName name="_321.0102.12" localSheetId="4">#REF!</definedName>
    <definedName name="_321.0102.12" localSheetId="5">#REF!</definedName>
    <definedName name="_321.0102.12" localSheetId="9">#REF!</definedName>
    <definedName name="_321.0102.12" localSheetId="12">#REF!</definedName>
    <definedName name="_321.0102.12">#REF!</definedName>
    <definedName name="_321.0102.12.1" localSheetId="17">#REF!</definedName>
    <definedName name="_321.0102.12.1" localSheetId="2">#REF!</definedName>
    <definedName name="_321.0102.12.1" localSheetId="3">#REF!</definedName>
    <definedName name="_321.0102.12.1" localSheetId="1">#REF!</definedName>
    <definedName name="_321.0102.12.1" localSheetId="4">#REF!</definedName>
    <definedName name="_321.0102.12.1" localSheetId="5">#REF!</definedName>
    <definedName name="_321.0102.12.1" localSheetId="9">#REF!</definedName>
    <definedName name="_321.0102.12.1" localSheetId="12">#REF!</definedName>
    <definedName name="_321.0102.12.1">#REF!</definedName>
    <definedName name="_321.0102.12.2" localSheetId="17">#REF!</definedName>
    <definedName name="_321.0102.12.2" localSheetId="2">#REF!</definedName>
    <definedName name="_321.0102.12.2" localSheetId="3">#REF!</definedName>
    <definedName name="_321.0102.12.2" localSheetId="1">#REF!</definedName>
    <definedName name="_321.0102.12.2" localSheetId="4">#REF!</definedName>
    <definedName name="_321.0102.12.2" localSheetId="5">#REF!</definedName>
    <definedName name="_321.0102.12.2" localSheetId="9">#REF!</definedName>
    <definedName name="_321.0102.12.2" localSheetId="12">#REF!</definedName>
    <definedName name="_321.0102.12.2">#REF!</definedName>
    <definedName name="_321.0102.12.3" localSheetId="17">#REF!</definedName>
    <definedName name="_321.0102.12.3" localSheetId="2">#REF!</definedName>
    <definedName name="_321.0102.12.3" localSheetId="3">#REF!</definedName>
    <definedName name="_321.0102.12.3" localSheetId="1">#REF!</definedName>
    <definedName name="_321.0102.12.3" localSheetId="4">#REF!</definedName>
    <definedName name="_321.0102.12.3" localSheetId="5">#REF!</definedName>
    <definedName name="_321.0102.12.3" localSheetId="9">#REF!</definedName>
    <definedName name="_321.0102.12.3" localSheetId="12">#REF!</definedName>
    <definedName name="_321.0102.12.3">#REF!</definedName>
    <definedName name="_321.0102.12.4" localSheetId="17">#REF!</definedName>
    <definedName name="_321.0102.12.4" localSheetId="2">#REF!</definedName>
    <definedName name="_321.0102.12.4" localSheetId="3">#REF!</definedName>
    <definedName name="_321.0102.12.4" localSheetId="1">#REF!</definedName>
    <definedName name="_321.0102.12.4" localSheetId="4">#REF!</definedName>
    <definedName name="_321.0102.12.4" localSheetId="5">#REF!</definedName>
    <definedName name="_321.0102.12.4" localSheetId="9">#REF!</definedName>
    <definedName name="_321.0102.12.4" localSheetId="12">#REF!</definedName>
    <definedName name="_321.0102.12.4">#REF!</definedName>
    <definedName name="_321.0102.12_1" localSheetId="17">#REF!</definedName>
    <definedName name="_321.0102.12_1" localSheetId="2">#REF!</definedName>
    <definedName name="_321.0102.12_1" localSheetId="3">#REF!</definedName>
    <definedName name="_321.0102.12_1" localSheetId="1">#REF!</definedName>
    <definedName name="_321.0102.12_1" localSheetId="4">#REF!</definedName>
    <definedName name="_321.0102.12_1" localSheetId="5">#REF!</definedName>
    <definedName name="_321.0102.12_1" localSheetId="9">#REF!</definedName>
    <definedName name="_321.0102.12_1" localSheetId="12">#REF!</definedName>
    <definedName name="_321.0102.12_1">#REF!</definedName>
    <definedName name="_321.0102.12_2" localSheetId="17">#REF!</definedName>
    <definedName name="_321.0102.12_2" localSheetId="2">#REF!</definedName>
    <definedName name="_321.0102.12_2" localSheetId="3">#REF!</definedName>
    <definedName name="_321.0102.12_2" localSheetId="1">#REF!</definedName>
    <definedName name="_321.0102.12_2" localSheetId="4">#REF!</definedName>
    <definedName name="_321.0102.12_2" localSheetId="5">#REF!</definedName>
    <definedName name="_321.0102.12_2" localSheetId="9">#REF!</definedName>
    <definedName name="_321.0102.12_2" localSheetId="12">#REF!</definedName>
    <definedName name="_321.0102.12_2">#REF!</definedName>
    <definedName name="_321.0102.12_3" localSheetId="17">#REF!</definedName>
    <definedName name="_321.0102.12_3" localSheetId="2">#REF!</definedName>
    <definedName name="_321.0102.12_3" localSheetId="3">#REF!</definedName>
    <definedName name="_321.0102.12_3" localSheetId="1">#REF!</definedName>
    <definedName name="_321.0102.12_3" localSheetId="4">#REF!</definedName>
    <definedName name="_321.0102.12_3" localSheetId="5">#REF!</definedName>
    <definedName name="_321.0102.12_3" localSheetId="9">#REF!</definedName>
    <definedName name="_321.0102.12_3" localSheetId="12">#REF!</definedName>
    <definedName name="_321.0102.12_3">#REF!</definedName>
    <definedName name="_321.0102.12_4" localSheetId="17">#REF!</definedName>
    <definedName name="_321.0102.12_4" localSheetId="2">#REF!</definedName>
    <definedName name="_321.0102.12_4" localSheetId="3">#REF!</definedName>
    <definedName name="_321.0102.12_4" localSheetId="1">#REF!</definedName>
    <definedName name="_321.0102.12_4" localSheetId="4">#REF!</definedName>
    <definedName name="_321.0102.12_4" localSheetId="5">#REF!</definedName>
    <definedName name="_321.0102.12_4" localSheetId="9">#REF!</definedName>
    <definedName name="_321.0102.12_4" localSheetId="12">#REF!</definedName>
    <definedName name="_321.0102.12_4">#REF!</definedName>
    <definedName name="_321.0102.20" localSheetId="17">#REF!</definedName>
    <definedName name="_321.0102.20" localSheetId="2">#REF!</definedName>
    <definedName name="_321.0102.20" localSheetId="3">#REF!</definedName>
    <definedName name="_321.0102.20" localSheetId="1">#REF!</definedName>
    <definedName name="_321.0102.20" localSheetId="4">#REF!</definedName>
    <definedName name="_321.0102.20" localSheetId="5">#REF!</definedName>
    <definedName name="_321.0102.20" localSheetId="9">#REF!</definedName>
    <definedName name="_321.0102.20" localSheetId="12">#REF!</definedName>
    <definedName name="_321.0102.20">#REF!</definedName>
    <definedName name="_321.0103.00" localSheetId="17">#REF!</definedName>
    <definedName name="_321.0103.00" localSheetId="2">#REF!</definedName>
    <definedName name="_321.0103.00" localSheetId="3">#REF!</definedName>
    <definedName name="_321.0103.00" localSheetId="1">#REF!</definedName>
    <definedName name="_321.0103.00" localSheetId="4">#REF!</definedName>
    <definedName name="_321.0103.00" localSheetId="5">#REF!</definedName>
    <definedName name="_321.0103.00" localSheetId="9">#REF!</definedName>
    <definedName name="_321.0103.00" localSheetId="12">#REF!</definedName>
    <definedName name="_321.0103.00">#REF!</definedName>
    <definedName name="_321.0104.00" localSheetId="17">#REF!</definedName>
    <definedName name="_321.0104.00" localSheetId="2">#REF!</definedName>
    <definedName name="_321.0104.00" localSheetId="3">#REF!</definedName>
    <definedName name="_321.0104.00" localSheetId="1">#REF!</definedName>
    <definedName name="_321.0104.00" localSheetId="4">#REF!</definedName>
    <definedName name="_321.0104.00" localSheetId="5">#REF!</definedName>
    <definedName name="_321.0104.00" localSheetId="9">#REF!</definedName>
    <definedName name="_321.0104.00" localSheetId="12">#REF!</definedName>
    <definedName name="_321.0104.00">#REF!</definedName>
    <definedName name="_321.0104.10" localSheetId="17">#REF!</definedName>
    <definedName name="_321.0104.10" localSheetId="2">#REF!</definedName>
    <definedName name="_321.0104.10" localSheetId="3">#REF!</definedName>
    <definedName name="_321.0104.10" localSheetId="1">#REF!</definedName>
    <definedName name="_321.0104.10" localSheetId="4">#REF!</definedName>
    <definedName name="_321.0104.10" localSheetId="5">#REF!</definedName>
    <definedName name="_321.0104.10" localSheetId="9">#REF!</definedName>
    <definedName name="_321.0104.10" localSheetId="12">#REF!</definedName>
    <definedName name="_321.0104.10">#REF!</definedName>
    <definedName name="_321.0104.20" localSheetId="17">#REF!</definedName>
    <definedName name="_321.0104.20" localSheetId="2">#REF!</definedName>
    <definedName name="_321.0104.20" localSheetId="3">#REF!</definedName>
    <definedName name="_321.0104.20" localSheetId="1">#REF!</definedName>
    <definedName name="_321.0104.20" localSheetId="4">#REF!</definedName>
    <definedName name="_321.0104.20" localSheetId="5">#REF!</definedName>
    <definedName name="_321.0104.20" localSheetId="9">#REF!</definedName>
    <definedName name="_321.0104.20" localSheetId="12">#REF!</definedName>
    <definedName name="_321.0104.20">#REF!</definedName>
    <definedName name="_321.0105.00" localSheetId="17">#REF!</definedName>
    <definedName name="_321.0105.00" localSheetId="2">#REF!</definedName>
    <definedName name="_321.0105.00" localSheetId="3">#REF!</definedName>
    <definedName name="_321.0105.00" localSheetId="1">#REF!</definedName>
    <definedName name="_321.0105.00" localSheetId="4">#REF!</definedName>
    <definedName name="_321.0105.00" localSheetId="5">#REF!</definedName>
    <definedName name="_321.0105.00" localSheetId="9">#REF!</definedName>
    <definedName name="_321.0105.00" localSheetId="12">#REF!</definedName>
    <definedName name="_321.0105.00">#REF!</definedName>
    <definedName name="_321.0106.00" localSheetId="17">#REF!</definedName>
    <definedName name="_321.0106.00" localSheetId="2">#REF!</definedName>
    <definedName name="_321.0106.00" localSheetId="3">#REF!</definedName>
    <definedName name="_321.0106.00" localSheetId="1">#REF!</definedName>
    <definedName name="_321.0106.00" localSheetId="4">#REF!</definedName>
    <definedName name="_321.0106.00" localSheetId="5">#REF!</definedName>
    <definedName name="_321.0106.00" localSheetId="9">#REF!</definedName>
    <definedName name="_321.0106.00" localSheetId="12">#REF!</definedName>
    <definedName name="_321.0106.00">#REF!</definedName>
    <definedName name="_321.0107.00" localSheetId="17">#REF!</definedName>
    <definedName name="_321.0107.00" localSheetId="2">#REF!</definedName>
    <definedName name="_321.0107.00" localSheetId="3">#REF!</definedName>
    <definedName name="_321.0107.00" localSheetId="1">#REF!</definedName>
    <definedName name="_321.0107.00" localSheetId="4">#REF!</definedName>
    <definedName name="_321.0107.00" localSheetId="5">#REF!</definedName>
    <definedName name="_321.0107.00" localSheetId="9">#REF!</definedName>
    <definedName name="_321.0107.00" localSheetId="12">#REF!</definedName>
    <definedName name="_321.0107.00">#REF!</definedName>
    <definedName name="_322.0100.00" localSheetId="17">#REF!</definedName>
    <definedName name="_322.0100.00" localSheetId="2">#REF!</definedName>
    <definedName name="_322.0100.00" localSheetId="3">#REF!</definedName>
    <definedName name="_322.0100.00" localSheetId="1">#REF!</definedName>
    <definedName name="_322.0100.00" localSheetId="4">#REF!</definedName>
    <definedName name="_322.0100.00" localSheetId="5">#REF!</definedName>
    <definedName name="_322.0100.00" localSheetId="9">#REF!</definedName>
    <definedName name="_322.0100.00" localSheetId="12">#REF!</definedName>
    <definedName name="_322.0100.00">#REF!</definedName>
    <definedName name="_322.0110.00" localSheetId="17">#REF!</definedName>
    <definedName name="_322.0110.00" localSheetId="2">#REF!</definedName>
    <definedName name="_322.0110.00" localSheetId="3">#REF!</definedName>
    <definedName name="_322.0110.00" localSheetId="1">#REF!</definedName>
    <definedName name="_322.0110.00" localSheetId="4">#REF!</definedName>
    <definedName name="_322.0110.00" localSheetId="5">#REF!</definedName>
    <definedName name="_322.0110.00" localSheetId="9">#REF!</definedName>
    <definedName name="_322.0110.00" localSheetId="12">#REF!</definedName>
    <definedName name="_322.0110.00">#REF!</definedName>
    <definedName name="_322.0120.00" localSheetId="17">#REF!</definedName>
    <definedName name="_322.0120.00" localSheetId="2">#REF!</definedName>
    <definedName name="_322.0120.00" localSheetId="3">#REF!</definedName>
    <definedName name="_322.0120.00" localSheetId="1">#REF!</definedName>
    <definedName name="_322.0120.00" localSheetId="4">#REF!</definedName>
    <definedName name="_322.0120.00" localSheetId="5">#REF!</definedName>
    <definedName name="_322.0120.00" localSheetId="9">#REF!</definedName>
    <definedName name="_322.0120.00" localSheetId="12">#REF!</definedName>
    <definedName name="_322.0120.00">#REF!</definedName>
    <definedName name="_322.0130.00" localSheetId="17">#REF!</definedName>
    <definedName name="_322.0130.00" localSheetId="2">#REF!</definedName>
    <definedName name="_322.0130.00" localSheetId="3">#REF!</definedName>
    <definedName name="_322.0130.00" localSheetId="1">#REF!</definedName>
    <definedName name="_322.0130.00" localSheetId="4">#REF!</definedName>
    <definedName name="_322.0130.00" localSheetId="5">#REF!</definedName>
    <definedName name="_322.0130.00" localSheetId="9">#REF!</definedName>
    <definedName name="_322.0130.00" localSheetId="12">#REF!</definedName>
    <definedName name="_322.0130.00">#REF!</definedName>
    <definedName name="_322.0140.00" localSheetId="17">#REF!</definedName>
    <definedName name="_322.0140.00" localSheetId="2">#REF!</definedName>
    <definedName name="_322.0140.00" localSheetId="3">#REF!</definedName>
    <definedName name="_322.0140.00" localSheetId="1">#REF!</definedName>
    <definedName name="_322.0140.00" localSheetId="4">#REF!</definedName>
    <definedName name="_322.0140.00" localSheetId="5">#REF!</definedName>
    <definedName name="_322.0140.00" localSheetId="9">#REF!</definedName>
    <definedName name="_322.0140.00" localSheetId="12">#REF!</definedName>
    <definedName name="_322.0140.00">#REF!</definedName>
    <definedName name="_322.0150.00" localSheetId="17">#REF!</definedName>
    <definedName name="_322.0150.00" localSheetId="2">#REF!</definedName>
    <definedName name="_322.0150.00" localSheetId="3">#REF!</definedName>
    <definedName name="_322.0150.00" localSheetId="1">#REF!</definedName>
    <definedName name="_322.0150.00" localSheetId="4">#REF!</definedName>
    <definedName name="_322.0150.00" localSheetId="5">#REF!</definedName>
    <definedName name="_322.0150.00" localSheetId="9">#REF!</definedName>
    <definedName name="_322.0150.00" localSheetId="12">#REF!</definedName>
    <definedName name="_322.0150.00">#REF!</definedName>
    <definedName name="_322.0160.00" localSheetId="17">#REF!</definedName>
    <definedName name="_322.0160.00" localSheetId="2">#REF!</definedName>
    <definedName name="_322.0160.00" localSheetId="3">#REF!</definedName>
    <definedName name="_322.0160.00" localSheetId="1">#REF!</definedName>
    <definedName name="_322.0160.00" localSheetId="4">#REF!</definedName>
    <definedName name="_322.0160.00" localSheetId="5">#REF!</definedName>
    <definedName name="_322.0160.00" localSheetId="9">#REF!</definedName>
    <definedName name="_322.0160.00" localSheetId="12">#REF!</definedName>
    <definedName name="_322.0160.00">#REF!</definedName>
    <definedName name="_322.0170.00" localSheetId="17">#REF!</definedName>
    <definedName name="_322.0170.00" localSheetId="2">#REF!</definedName>
    <definedName name="_322.0170.00" localSheetId="3">#REF!</definedName>
    <definedName name="_322.0170.00" localSheetId="1">#REF!</definedName>
    <definedName name="_322.0170.00" localSheetId="4">#REF!</definedName>
    <definedName name="_322.0170.00" localSheetId="5">#REF!</definedName>
    <definedName name="_322.0170.00" localSheetId="9">#REF!</definedName>
    <definedName name="_322.0170.00" localSheetId="12">#REF!</definedName>
    <definedName name="_322.0170.00">#REF!</definedName>
    <definedName name="_FY1">#N/A</definedName>
    <definedName name="_M8">#N/A</definedName>
    <definedName name="_M9">#N/A</definedName>
    <definedName name="_Num2" localSheetId="17">#REF!</definedName>
    <definedName name="_Num2" localSheetId="2">#REF!</definedName>
    <definedName name="_Num2" localSheetId="3">#REF!</definedName>
    <definedName name="_Num2" localSheetId="1">#REF!</definedName>
    <definedName name="_Num2" localSheetId="4">#REF!</definedName>
    <definedName name="_Num2" localSheetId="5">#REF!</definedName>
    <definedName name="_Num2" localSheetId="14">#REF!</definedName>
    <definedName name="_Num2" localSheetId="7">#REF!</definedName>
    <definedName name="_Num2" localSheetId="9">#REF!</definedName>
    <definedName name="_Num2" localSheetId="0">#REF!</definedName>
    <definedName name="_Num2" localSheetId="12">#REF!</definedName>
    <definedName name="_Num2">#REF!</definedName>
    <definedName name="_op1" localSheetId="17">#REF!</definedName>
    <definedName name="_op1" localSheetId="2">#REF!</definedName>
    <definedName name="_op1" localSheetId="3">#REF!</definedName>
    <definedName name="_op1" localSheetId="1">#REF!</definedName>
    <definedName name="_op1" localSheetId="4">#REF!</definedName>
    <definedName name="_op1" localSheetId="5">#REF!</definedName>
    <definedName name="_op1" localSheetId="14">[9]T25!$I$48</definedName>
    <definedName name="_op1" localSheetId="7">[9]T25!$I$48</definedName>
    <definedName name="_op1" localSheetId="9">#REF!</definedName>
    <definedName name="_op1" localSheetId="0">[9]T25!$I$48</definedName>
    <definedName name="_op1">#REF!</definedName>
    <definedName name="_opp1" localSheetId="17">#REF!</definedName>
    <definedName name="_opp1" localSheetId="2">#REF!</definedName>
    <definedName name="_opp1" localSheetId="3">#REF!</definedName>
    <definedName name="_opp1" localSheetId="1">#REF!</definedName>
    <definedName name="_opp1" localSheetId="4">#REF!</definedName>
    <definedName name="_opp1" localSheetId="5">#REF!</definedName>
    <definedName name="_opp1" localSheetId="14">[9]T31!$I$91</definedName>
    <definedName name="_opp1" localSheetId="7">[9]T31!$I$91</definedName>
    <definedName name="_opp1" localSheetId="9">#REF!</definedName>
    <definedName name="_opp1" localSheetId="0">[9]T31!$I$91</definedName>
    <definedName name="_opp1">#REF!</definedName>
    <definedName name="_opp2" localSheetId="17">#REF!</definedName>
    <definedName name="_opp2" localSheetId="2">#REF!</definedName>
    <definedName name="_opp2" localSheetId="3">#REF!</definedName>
    <definedName name="_opp2" localSheetId="1">#REF!</definedName>
    <definedName name="_opp2" localSheetId="4">#REF!</definedName>
    <definedName name="_opp2" localSheetId="5">#REF!</definedName>
    <definedName name="_opp2" localSheetId="14">[9]T31!$I$92</definedName>
    <definedName name="_opp2" localSheetId="7">[9]T31!$I$92</definedName>
    <definedName name="_opp2" localSheetId="9">#REF!</definedName>
    <definedName name="_opp2" localSheetId="0">[9]T31!$I$92</definedName>
    <definedName name="_opp2">#REF!</definedName>
    <definedName name="_opp3" localSheetId="17">#REF!</definedName>
    <definedName name="_opp3" localSheetId="2">#REF!</definedName>
    <definedName name="_opp3" localSheetId="3">#REF!</definedName>
    <definedName name="_opp3" localSheetId="1">#REF!</definedName>
    <definedName name="_opp3" localSheetId="4">#REF!</definedName>
    <definedName name="_opp3" localSheetId="5">#REF!</definedName>
    <definedName name="_opp3" localSheetId="14">[9]T31!$I$93</definedName>
    <definedName name="_opp3" localSheetId="7">[9]T31!$I$93</definedName>
    <definedName name="_opp3" localSheetId="9">#REF!</definedName>
    <definedName name="_opp3" localSheetId="0">[9]T31!$I$93</definedName>
    <definedName name="_opp3">#REF!</definedName>
    <definedName name="_opp4" localSheetId="17">#REF!</definedName>
    <definedName name="_opp4" localSheetId="2">#REF!</definedName>
    <definedName name="_opp4" localSheetId="3">#REF!</definedName>
    <definedName name="_opp4" localSheetId="1">#REF!</definedName>
    <definedName name="_opp4" localSheetId="4">#REF!</definedName>
    <definedName name="_opp4" localSheetId="5">#REF!</definedName>
    <definedName name="_opp4" localSheetId="14">[9]T31!$I$94</definedName>
    <definedName name="_opp4" localSheetId="7">[9]T31!$I$94</definedName>
    <definedName name="_opp4" localSheetId="9">#REF!</definedName>
    <definedName name="_opp4" localSheetId="0">[9]T31!$I$94</definedName>
    <definedName name="_opp4">#REF!</definedName>
    <definedName name="_opp5" localSheetId="17">#REF!</definedName>
    <definedName name="_opp5" localSheetId="2">#REF!</definedName>
    <definedName name="_opp5" localSheetId="3">#REF!</definedName>
    <definedName name="_opp5" localSheetId="1">#REF!</definedName>
    <definedName name="_opp5" localSheetId="4">#REF!</definedName>
    <definedName name="_opp5" localSheetId="5">#REF!</definedName>
    <definedName name="_opp5" localSheetId="14">[9]T31!$I$95</definedName>
    <definedName name="_opp5" localSheetId="7">[9]T31!$I$95</definedName>
    <definedName name="_opp5" localSheetId="9">#REF!</definedName>
    <definedName name="_opp5" localSheetId="0">[9]T31!$I$95</definedName>
    <definedName name="_opp5">#REF!</definedName>
    <definedName name="_opp6" localSheetId="17">#REF!</definedName>
    <definedName name="_opp6" localSheetId="2">#REF!</definedName>
    <definedName name="_opp6" localSheetId="3">#REF!</definedName>
    <definedName name="_opp6" localSheetId="1">#REF!</definedName>
    <definedName name="_opp6" localSheetId="4">#REF!</definedName>
    <definedName name="_opp6" localSheetId="5">#REF!</definedName>
    <definedName name="_opp6" localSheetId="14">[9]T31!$I$96</definedName>
    <definedName name="_opp6" localSheetId="7">[9]T31!$I$96</definedName>
    <definedName name="_opp6" localSheetId="9">#REF!</definedName>
    <definedName name="_opp6" localSheetId="0">[9]T31!$I$96</definedName>
    <definedName name="_opp6">#REF!</definedName>
    <definedName name="_opp7" localSheetId="17">#REF!</definedName>
    <definedName name="_opp7" localSheetId="2">#REF!</definedName>
    <definedName name="_opp7" localSheetId="3">#REF!</definedName>
    <definedName name="_opp7" localSheetId="1">#REF!</definedName>
    <definedName name="_opp7" localSheetId="4">#REF!</definedName>
    <definedName name="_opp7" localSheetId="5">#REF!</definedName>
    <definedName name="_opp7" localSheetId="14">[9]T31!$I$97</definedName>
    <definedName name="_opp7" localSheetId="7">[9]T31!$I$97</definedName>
    <definedName name="_opp7" localSheetId="9">#REF!</definedName>
    <definedName name="_opp7" localSheetId="0">[9]T31!$I$97</definedName>
    <definedName name="_opp7">#REF!</definedName>
    <definedName name="_q11">#N/A</definedName>
    <definedName name="_q15">#N/A</definedName>
    <definedName name="_q17">#N/A</definedName>
    <definedName name="_q2">#N/A</definedName>
    <definedName name="_q3">#N/A</definedName>
    <definedName name="_q4">#N/A</definedName>
    <definedName name="_q5">#N/A</definedName>
    <definedName name="_q6">#N/A</definedName>
    <definedName name="_q7">#N/A</definedName>
    <definedName name="_q8">#N/A</definedName>
    <definedName name="_q9">#N/A</definedName>
    <definedName name="_SP1" localSheetId="17">[10]FES!#REF!</definedName>
    <definedName name="_SP1" localSheetId="2">[10]FES!#REF!</definedName>
    <definedName name="_SP1" localSheetId="3">[10]FES!#REF!</definedName>
    <definedName name="_SP1" localSheetId="1">[10]FES!#REF!</definedName>
    <definedName name="_SP1" localSheetId="4">[10]FES!#REF!</definedName>
    <definedName name="_SP1" localSheetId="5">[10]FES!#REF!</definedName>
    <definedName name="_SP1" localSheetId="14">[10]FES!#REF!</definedName>
    <definedName name="_SP1" localSheetId="7">[10]FES!#REF!</definedName>
    <definedName name="_SP1" localSheetId="9">[10]FES!#REF!</definedName>
    <definedName name="_SP1" localSheetId="0">[10]FES!#REF!</definedName>
    <definedName name="_SP1" localSheetId="12">[10]FES!#REF!</definedName>
    <definedName name="_SP1">[10]FES!#REF!</definedName>
    <definedName name="_SP10" localSheetId="17">[10]FES!#REF!</definedName>
    <definedName name="_SP10" localSheetId="2">[10]FES!#REF!</definedName>
    <definedName name="_SP10" localSheetId="3">[10]FES!#REF!</definedName>
    <definedName name="_SP10" localSheetId="1">[10]FES!#REF!</definedName>
    <definedName name="_SP10" localSheetId="4">[10]FES!#REF!</definedName>
    <definedName name="_SP10" localSheetId="5">[10]FES!#REF!</definedName>
    <definedName name="_SP10" localSheetId="14">[10]FES!#REF!</definedName>
    <definedName name="_SP10" localSheetId="7">[10]FES!#REF!</definedName>
    <definedName name="_SP10" localSheetId="9">[10]FES!#REF!</definedName>
    <definedName name="_SP10" localSheetId="0">[10]FES!#REF!</definedName>
    <definedName name="_SP10" localSheetId="12">[10]FES!#REF!</definedName>
    <definedName name="_SP10">[10]FES!#REF!</definedName>
    <definedName name="_SP11" localSheetId="17">[10]FES!#REF!</definedName>
    <definedName name="_SP11" localSheetId="2">[10]FES!#REF!</definedName>
    <definedName name="_SP11" localSheetId="3">[10]FES!#REF!</definedName>
    <definedName name="_SP11" localSheetId="1">[10]FES!#REF!</definedName>
    <definedName name="_SP11" localSheetId="4">[10]FES!#REF!</definedName>
    <definedName name="_SP11" localSheetId="5">[10]FES!#REF!</definedName>
    <definedName name="_SP11" localSheetId="9">[10]FES!#REF!</definedName>
    <definedName name="_SP11" localSheetId="0">[10]FES!#REF!</definedName>
    <definedName name="_SP11" localSheetId="12">[10]FES!#REF!</definedName>
    <definedName name="_SP11">[10]FES!#REF!</definedName>
    <definedName name="_SP12" localSheetId="17">[10]FES!#REF!</definedName>
    <definedName name="_SP12" localSheetId="2">[10]FES!#REF!</definedName>
    <definedName name="_SP12" localSheetId="3">[10]FES!#REF!</definedName>
    <definedName name="_SP12" localSheetId="1">[10]FES!#REF!</definedName>
    <definedName name="_SP12" localSheetId="4">[10]FES!#REF!</definedName>
    <definedName name="_SP12" localSheetId="5">[10]FES!#REF!</definedName>
    <definedName name="_SP12" localSheetId="9">[10]FES!#REF!</definedName>
    <definedName name="_SP12" localSheetId="0">[10]FES!#REF!</definedName>
    <definedName name="_SP12" localSheetId="12">[10]FES!#REF!</definedName>
    <definedName name="_SP12">[10]FES!#REF!</definedName>
    <definedName name="_SP13" localSheetId="17">[10]FES!#REF!</definedName>
    <definedName name="_SP13" localSheetId="2">[10]FES!#REF!</definedName>
    <definedName name="_SP13" localSheetId="3">[10]FES!#REF!</definedName>
    <definedName name="_SP13" localSheetId="1">[10]FES!#REF!</definedName>
    <definedName name="_SP13" localSheetId="4">[10]FES!#REF!</definedName>
    <definedName name="_SP13" localSheetId="5">[10]FES!#REF!</definedName>
    <definedName name="_SP13" localSheetId="9">[10]FES!#REF!</definedName>
    <definedName name="_SP13" localSheetId="12">[10]FES!#REF!</definedName>
    <definedName name="_SP13">[10]FES!#REF!</definedName>
    <definedName name="_SP14" localSheetId="17">[10]FES!#REF!</definedName>
    <definedName name="_SP14" localSheetId="2">[10]FES!#REF!</definedName>
    <definedName name="_SP14" localSheetId="3">[10]FES!#REF!</definedName>
    <definedName name="_SP14" localSheetId="1">[10]FES!#REF!</definedName>
    <definedName name="_SP14" localSheetId="4">[10]FES!#REF!</definedName>
    <definedName name="_SP14" localSheetId="5">[10]FES!#REF!</definedName>
    <definedName name="_SP14" localSheetId="9">[10]FES!#REF!</definedName>
    <definedName name="_SP14" localSheetId="12">[10]FES!#REF!</definedName>
    <definedName name="_SP14">[10]FES!#REF!</definedName>
    <definedName name="_SP15" localSheetId="17">[10]FES!#REF!</definedName>
    <definedName name="_SP15" localSheetId="2">[10]FES!#REF!</definedName>
    <definedName name="_SP15" localSheetId="3">[10]FES!#REF!</definedName>
    <definedName name="_SP15" localSheetId="1">[10]FES!#REF!</definedName>
    <definedName name="_SP15" localSheetId="4">[10]FES!#REF!</definedName>
    <definedName name="_SP15" localSheetId="5">[10]FES!#REF!</definedName>
    <definedName name="_SP15" localSheetId="9">[10]FES!#REF!</definedName>
    <definedName name="_SP15" localSheetId="12">[10]FES!#REF!</definedName>
    <definedName name="_SP15">[10]FES!#REF!</definedName>
    <definedName name="_SP16" localSheetId="17">[10]FES!#REF!</definedName>
    <definedName name="_SP16" localSheetId="2">[10]FES!#REF!</definedName>
    <definedName name="_SP16" localSheetId="3">[10]FES!#REF!</definedName>
    <definedName name="_SP16" localSheetId="1">[10]FES!#REF!</definedName>
    <definedName name="_SP16" localSheetId="4">[10]FES!#REF!</definedName>
    <definedName name="_SP16" localSheetId="5">[10]FES!#REF!</definedName>
    <definedName name="_SP16" localSheetId="9">[10]FES!#REF!</definedName>
    <definedName name="_SP16" localSheetId="12">[10]FES!#REF!</definedName>
    <definedName name="_SP16">[10]FES!#REF!</definedName>
    <definedName name="_SP17" localSheetId="17">[10]FES!#REF!</definedName>
    <definedName name="_SP17" localSheetId="2">[10]FES!#REF!</definedName>
    <definedName name="_SP17" localSheetId="3">[10]FES!#REF!</definedName>
    <definedName name="_SP17" localSheetId="1">[10]FES!#REF!</definedName>
    <definedName name="_SP17" localSheetId="4">[10]FES!#REF!</definedName>
    <definedName name="_SP17" localSheetId="5">[10]FES!#REF!</definedName>
    <definedName name="_SP17" localSheetId="9">[10]FES!#REF!</definedName>
    <definedName name="_SP17" localSheetId="12">[10]FES!#REF!</definedName>
    <definedName name="_SP17">[10]FES!#REF!</definedName>
    <definedName name="_SP18" localSheetId="17">[10]FES!#REF!</definedName>
    <definedName name="_SP18" localSheetId="2">[10]FES!#REF!</definedName>
    <definedName name="_SP18" localSheetId="3">[10]FES!#REF!</definedName>
    <definedName name="_SP18" localSheetId="1">[10]FES!#REF!</definedName>
    <definedName name="_SP18" localSheetId="4">[10]FES!#REF!</definedName>
    <definedName name="_SP18" localSheetId="5">[10]FES!#REF!</definedName>
    <definedName name="_SP18" localSheetId="9">[10]FES!#REF!</definedName>
    <definedName name="_SP18" localSheetId="12">[10]FES!#REF!</definedName>
    <definedName name="_SP18">[10]FES!#REF!</definedName>
    <definedName name="_SP19" localSheetId="17">[10]FES!#REF!</definedName>
    <definedName name="_SP19" localSheetId="2">[10]FES!#REF!</definedName>
    <definedName name="_SP19" localSheetId="3">[10]FES!#REF!</definedName>
    <definedName name="_SP19" localSheetId="1">[10]FES!#REF!</definedName>
    <definedName name="_SP19" localSheetId="4">[10]FES!#REF!</definedName>
    <definedName name="_SP19" localSheetId="5">[10]FES!#REF!</definedName>
    <definedName name="_SP19" localSheetId="9">[10]FES!#REF!</definedName>
    <definedName name="_SP19" localSheetId="12">[10]FES!#REF!</definedName>
    <definedName name="_SP19">[10]FES!#REF!</definedName>
    <definedName name="_SP2" localSheetId="17">[10]FES!#REF!</definedName>
    <definedName name="_SP2" localSheetId="2">[10]FES!#REF!</definedName>
    <definedName name="_SP2" localSheetId="3">[10]FES!#REF!</definedName>
    <definedName name="_SP2" localSheetId="1">[10]FES!#REF!</definedName>
    <definedName name="_SP2" localSheetId="4">[10]FES!#REF!</definedName>
    <definedName name="_SP2" localSheetId="5">[10]FES!#REF!</definedName>
    <definedName name="_SP2" localSheetId="9">[10]FES!#REF!</definedName>
    <definedName name="_SP2" localSheetId="12">[10]FES!#REF!</definedName>
    <definedName name="_SP2">[10]FES!#REF!</definedName>
    <definedName name="_SP20" localSheetId="17">[10]FES!#REF!</definedName>
    <definedName name="_SP20" localSheetId="2">[10]FES!#REF!</definedName>
    <definedName name="_SP20" localSheetId="3">[10]FES!#REF!</definedName>
    <definedName name="_SP20" localSheetId="1">[10]FES!#REF!</definedName>
    <definedName name="_SP20" localSheetId="4">[10]FES!#REF!</definedName>
    <definedName name="_SP20" localSheetId="5">[10]FES!#REF!</definedName>
    <definedName name="_SP20" localSheetId="9">[10]FES!#REF!</definedName>
    <definedName name="_SP20" localSheetId="12">[10]FES!#REF!</definedName>
    <definedName name="_SP20">[10]FES!#REF!</definedName>
    <definedName name="_SP3" localSheetId="17">[10]FES!#REF!</definedName>
    <definedName name="_SP3" localSheetId="2">[10]FES!#REF!</definedName>
    <definedName name="_SP3" localSheetId="3">[10]FES!#REF!</definedName>
    <definedName name="_SP3" localSheetId="1">[10]FES!#REF!</definedName>
    <definedName name="_SP3" localSheetId="4">[10]FES!#REF!</definedName>
    <definedName name="_SP3" localSheetId="5">[10]FES!#REF!</definedName>
    <definedName name="_SP3" localSheetId="9">[10]FES!#REF!</definedName>
    <definedName name="_SP3" localSheetId="12">[10]FES!#REF!</definedName>
    <definedName name="_SP3">[10]FES!#REF!</definedName>
    <definedName name="_SP4" localSheetId="17">[10]FES!#REF!</definedName>
    <definedName name="_SP4" localSheetId="2">[10]FES!#REF!</definedName>
    <definedName name="_SP4" localSheetId="3">[10]FES!#REF!</definedName>
    <definedName name="_SP4" localSheetId="1">[10]FES!#REF!</definedName>
    <definedName name="_SP4" localSheetId="4">[10]FES!#REF!</definedName>
    <definedName name="_SP4" localSheetId="5">[10]FES!#REF!</definedName>
    <definedName name="_SP4" localSheetId="9">[10]FES!#REF!</definedName>
    <definedName name="_SP4" localSheetId="12">[10]FES!#REF!</definedName>
    <definedName name="_SP4">[10]FES!#REF!</definedName>
    <definedName name="_SP5" localSheetId="17">[10]FES!#REF!</definedName>
    <definedName name="_SP5" localSheetId="2">[10]FES!#REF!</definedName>
    <definedName name="_SP5" localSheetId="3">[10]FES!#REF!</definedName>
    <definedName name="_SP5" localSheetId="1">[10]FES!#REF!</definedName>
    <definedName name="_SP5" localSheetId="4">[10]FES!#REF!</definedName>
    <definedName name="_SP5" localSheetId="5">[10]FES!#REF!</definedName>
    <definedName name="_SP5" localSheetId="9">[10]FES!#REF!</definedName>
    <definedName name="_SP5" localSheetId="12">[10]FES!#REF!</definedName>
    <definedName name="_SP5">[10]FES!#REF!</definedName>
    <definedName name="_SP7" localSheetId="17">[10]FES!#REF!</definedName>
    <definedName name="_SP7" localSheetId="2">[10]FES!#REF!</definedName>
    <definedName name="_SP7" localSheetId="3">[10]FES!#REF!</definedName>
    <definedName name="_SP7" localSheetId="1">[10]FES!#REF!</definedName>
    <definedName name="_SP7" localSheetId="4">[10]FES!#REF!</definedName>
    <definedName name="_SP7" localSheetId="5">[10]FES!#REF!</definedName>
    <definedName name="_SP7" localSheetId="9">[10]FES!#REF!</definedName>
    <definedName name="_SP7" localSheetId="12">[10]FES!#REF!</definedName>
    <definedName name="_SP7">[10]FES!#REF!</definedName>
    <definedName name="_SP8" localSheetId="17">[10]FES!#REF!</definedName>
    <definedName name="_SP8" localSheetId="2">[10]FES!#REF!</definedName>
    <definedName name="_SP8" localSheetId="3">[10]FES!#REF!</definedName>
    <definedName name="_SP8" localSheetId="1">[10]FES!#REF!</definedName>
    <definedName name="_SP8" localSheetId="4">[10]FES!#REF!</definedName>
    <definedName name="_SP8" localSheetId="5">[10]FES!#REF!</definedName>
    <definedName name="_SP8" localSheetId="9">[10]FES!#REF!</definedName>
    <definedName name="_SP8" localSheetId="12">[10]FES!#REF!</definedName>
    <definedName name="_SP8">[10]FES!#REF!</definedName>
    <definedName name="_SP9" localSheetId="17">[10]FES!#REF!</definedName>
    <definedName name="_SP9" localSheetId="2">[10]FES!#REF!</definedName>
    <definedName name="_SP9" localSheetId="3">[10]FES!#REF!</definedName>
    <definedName name="_SP9" localSheetId="1">[10]FES!#REF!</definedName>
    <definedName name="_SP9" localSheetId="4">[10]FES!#REF!</definedName>
    <definedName name="_SP9" localSheetId="5">[10]FES!#REF!</definedName>
    <definedName name="_SP9" localSheetId="9">[10]FES!#REF!</definedName>
    <definedName name="_SP9" localSheetId="12">[10]FES!#REF!</definedName>
    <definedName name="_SP9">[10]FES!#REF!</definedName>
    <definedName name="_vp1" localSheetId="17">#REF!</definedName>
    <definedName name="_vp1" localSheetId="2">#REF!</definedName>
    <definedName name="_vp1" localSheetId="3">#REF!</definedName>
    <definedName name="_vp1" localSheetId="1">#REF!</definedName>
    <definedName name="_vp1" localSheetId="4">#REF!</definedName>
    <definedName name="_vp1" localSheetId="5">#REF!</definedName>
    <definedName name="_vp1" localSheetId="14">#REF!</definedName>
    <definedName name="_vp1" localSheetId="7">#REF!</definedName>
    <definedName name="_vp1" localSheetId="9">#REF!</definedName>
    <definedName name="_vp1" localSheetId="0">#REF!</definedName>
    <definedName name="_vp1" localSheetId="12">#REF!</definedName>
    <definedName name="_vp1">#REF!</definedName>
    <definedName name="_vpp1" localSheetId="17">#REF!</definedName>
    <definedName name="_vpp1" localSheetId="2">#REF!</definedName>
    <definedName name="_vpp1" localSheetId="3">#REF!</definedName>
    <definedName name="_vpp1" localSheetId="1">#REF!</definedName>
    <definedName name="_vpp1" localSheetId="4">#REF!</definedName>
    <definedName name="_vpp1" localSheetId="5">#REF!</definedName>
    <definedName name="_vpp1" localSheetId="9">#REF!</definedName>
    <definedName name="_vpp1" localSheetId="0">#REF!</definedName>
    <definedName name="_vpp1" localSheetId="12">#REF!</definedName>
    <definedName name="_vpp1">#REF!</definedName>
    <definedName name="_vpp2" localSheetId="17">#REF!</definedName>
    <definedName name="_vpp2" localSheetId="2">#REF!</definedName>
    <definedName name="_vpp2" localSheetId="3">#REF!</definedName>
    <definedName name="_vpp2" localSheetId="1">#REF!</definedName>
    <definedName name="_vpp2" localSheetId="4">#REF!</definedName>
    <definedName name="_vpp2" localSheetId="5">#REF!</definedName>
    <definedName name="_vpp2" localSheetId="9">#REF!</definedName>
    <definedName name="_vpp2" localSheetId="0">#REF!</definedName>
    <definedName name="_vpp2" localSheetId="12">#REF!</definedName>
    <definedName name="_vpp2">#REF!</definedName>
    <definedName name="_vpp3" localSheetId="17">#REF!</definedName>
    <definedName name="_vpp3" localSheetId="2">#REF!</definedName>
    <definedName name="_vpp3" localSheetId="3">#REF!</definedName>
    <definedName name="_vpp3" localSheetId="1">#REF!</definedName>
    <definedName name="_vpp3" localSheetId="4">#REF!</definedName>
    <definedName name="_vpp3" localSheetId="5">#REF!</definedName>
    <definedName name="_vpp3" localSheetId="9">#REF!</definedName>
    <definedName name="_vpp3" localSheetId="12">#REF!</definedName>
    <definedName name="_vpp3">#REF!</definedName>
    <definedName name="_vpp4" localSheetId="17">#REF!</definedName>
    <definedName name="_vpp4" localSheetId="2">#REF!</definedName>
    <definedName name="_vpp4" localSheetId="3">#REF!</definedName>
    <definedName name="_vpp4" localSheetId="1">#REF!</definedName>
    <definedName name="_vpp4" localSheetId="4">#REF!</definedName>
    <definedName name="_vpp4" localSheetId="5">#REF!</definedName>
    <definedName name="_vpp4" localSheetId="9">#REF!</definedName>
    <definedName name="_vpp4" localSheetId="12">#REF!</definedName>
    <definedName name="_vpp4">#REF!</definedName>
    <definedName name="_vpp5" localSheetId="17">#REF!</definedName>
    <definedName name="_vpp5" localSheetId="2">#REF!</definedName>
    <definedName name="_vpp5" localSheetId="3">#REF!</definedName>
    <definedName name="_vpp5" localSheetId="1">#REF!</definedName>
    <definedName name="_vpp5" localSheetId="4">#REF!</definedName>
    <definedName name="_vpp5" localSheetId="5">#REF!</definedName>
    <definedName name="_vpp5" localSheetId="9">#REF!</definedName>
    <definedName name="_vpp5" localSheetId="12">#REF!</definedName>
    <definedName name="_vpp5">#REF!</definedName>
    <definedName name="_vpp6" localSheetId="17">#REF!</definedName>
    <definedName name="_vpp6" localSheetId="2">#REF!</definedName>
    <definedName name="_vpp6" localSheetId="3">#REF!</definedName>
    <definedName name="_vpp6" localSheetId="1">#REF!</definedName>
    <definedName name="_vpp6" localSheetId="4">#REF!</definedName>
    <definedName name="_vpp6" localSheetId="5">#REF!</definedName>
    <definedName name="_vpp6" localSheetId="9">#REF!</definedName>
    <definedName name="_vpp6" localSheetId="12">#REF!</definedName>
    <definedName name="_vpp6">#REF!</definedName>
    <definedName name="_vpp7" localSheetId="17">#REF!</definedName>
    <definedName name="_vpp7" localSheetId="2">#REF!</definedName>
    <definedName name="_vpp7" localSheetId="3">#REF!</definedName>
    <definedName name="_vpp7" localSheetId="1">#REF!</definedName>
    <definedName name="_vpp7" localSheetId="4">#REF!</definedName>
    <definedName name="_vpp7" localSheetId="5">#REF!</definedName>
    <definedName name="_vpp7" localSheetId="9">#REF!</definedName>
    <definedName name="_vpp7" localSheetId="12">#REF!</definedName>
    <definedName name="_vpp7">#REF!</definedName>
    <definedName name="_xlnm._FilterDatabase" localSheetId="17">#REF!</definedName>
    <definedName name="_xlnm._FilterDatabase" localSheetId="2">#REF!</definedName>
    <definedName name="_xlnm._FilterDatabase" localSheetId="3">#REF!</definedName>
    <definedName name="_xlnm._FilterDatabase" localSheetId="1">#REF!</definedName>
    <definedName name="_xlnm._FilterDatabase" localSheetId="4">#REF!</definedName>
    <definedName name="_xlnm._FilterDatabase" localSheetId="5">#REF!</definedName>
    <definedName name="_xlnm._FilterDatabase" localSheetId="14">#REF!</definedName>
    <definedName name="_xlnm._FilterDatabase" localSheetId="7">#REF!</definedName>
    <definedName name="_xlnm._FilterDatabase" localSheetId="9">#REF!</definedName>
    <definedName name="_xlnm._FilterDatabase" localSheetId="0">#REF!</definedName>
    <definedName name="_xlnm._FilterDatabase" localSheetId="12" hidden="1">'Приложение 1'!$A$26:$BZ$26</definedName>
    <definedName name="_xlnm._FilterDatabase">#REF!</definedName>
    <definedName name="÷ĺňâĺđňűé" localSheetId="17">#REF!</definedName>
    <definedName name="÷ĺňâĺđňűé" localSheetId="2">#REF!</definedName>
    <definedName name="÷ĺňâĺđňűé" localSheetId="3">#REF!</definedName>
    <definedName name="÷ĺňâĺđňűé" localSheetId="1">#REF!</definedName>
    <definedName name="÷ĺňâĺđňűé" localSheetId="4">#REF!</definedName>
    <definedName name="÷ĺňâĺđňűé" localSheetId="5">#REF!</definedName>
    <definedName name="÷ĺňâĺđňűé" localSheetId="14">#REF!</definedName>
    <definedName name="÷ĺňâĺđňűé" localSheetId="7">#REF!</definedName>
    <definedName name="÷ĺňâĺđňűé" localSheetId="9">#REF!</definedName>
    <definedName name="÷ĺňâĺđňűé" localSheetId="0">#REF!</definedName>
    <definedName name="÷ĺňâĺđňűé" localSheetId="12">#REF!</definedName>
    <definedName name="÷ĺňâĺđňűé">#REF!</definedName>
    <definedName name="a">[11]Параметры!$E$37</definedName>
    <definedName name="AES" localSheetId="17">#REF!</definedName>
    <definedName name="AES" localSheetId="2">#REF!</definedName>
    <definedName name="AES" localSheetId="3">#REF!</definedName>
    <definedName name="AES" localSheetId="1">#REF!</definedName>
    <definedName name="AES" localSheetId="4">#REF!</definedName>
    <definedName name="AES" localSheetId="5">#REF!</definedName>
    <definedName name="AES" localSheetId="14">#REF!</definedName>
    <definedName name="AES" localSheetId="7">#REF!</definedName>
    <definedName name="AES" localSheetId="9">#REF!</definedName>
    <definedName name="AES" localSheetId="0">#REF!</definedName>
    <definedName name="AES" localSheetId="12">#REF!</definedName>
    <definedName name="AES">#REF!</definedName>
    <definedName name="àî" localSheetId="2">'7.1. (1 кв. 2014) (с ТП) (2 (3'!àî</definedName>
    <definedName name="àî" localSheetId="3">'7.1. (1 кв. 2014) (с ТП) (2)'!àî</definedName>
    <definedName name="àî" localSheetId="5">'7.1. 3 квартал с ТП (ВЛ, КЛ)'!àî</definedName>
    <definedName name="àî" localSheetId="14">'7.2. 3 кв'!àî</definedName>
    <definedName name="àî" localSheetId="10">'8. (3 кв. 2014)'!àî</definedName>
    <definedName name="àî" localSheetId="11">'9. (3 кв. 2014)'!àî</definedName>
    <definedName name="àî" localSheetId="7">'II-ДЗ (2014)'!àî</definedName>
    <definedName name="àî" localSheetId="0">'IV-ДЦ'!àî</definedName>
    <definedName name="àî">[0]!àî</definedName>
    <definedName name="ALL_ORG" localSheetId="17">#REF!</definedName>
    <definedName name="ALL_ORG" localSheetId="2">#REF!</definedName>
    <definedName name="ALL_ORG" localSheetId="3">#REF!</definedName>
    <definedName name="ALL_ORG" localSheetId="1">#REF!</definedName>
    <definedName name="ALL_ORG" localSheetId="4">#REF!</definedName>
    <definedName name="ALL_ORG" localSheetId="5">#REF!</definedName>
    <definedName name="ALL_ORG" localSheetId="14">#REF!</definedName>
    <definedName name="ALL_ORG" localSheetId="7">#REF!</definedName>
    <definedName name="ALL_ORG" localSheetId="9">#REF!</definedName>
    <definedName name="ALL_ORG" localSheetId="0">#REF!</definedName>
    <definedName name="ALL_ORG" localSheetId="12">#REF!</definedName>
    <definedName name="ALL_ORG">#REF!</definedName>
    <definedName name="ALL_SET" localSheetId="17">#REF!</definedName>
    <definedName name="ALL_SET" localSheetId="2">#REF!</definedName>
    <definedName name="ALL_SET" localSheetId="3">#REF!</definedName>
    <definedName name="ALL_SET" localSheetId="1">#REF!</definedName>
    <definedName name="ALL_SET" localSheetId="4">#REF!</definedName>
    <definedName name="ALL_SET" localSheetId="5">#REF!</definedName>
    <definedName name="ALL_SET" localSheetId="9">#REF!</definedName>
    <definedName name="ALL_SET" localSheetId="0">#REF!</definedName>
    <definedName name="ALL_SET" localSheetId="12">#REF!</definedName>
    <definedName name="ALL_SET">#REF!</definedName>
    <definedName name="AN" localSheetId="2">'7.1. (1 кв. 2014) (с ТП) (2 (3'!AN</definedName>
    <definedName name="AN" localSheetId="3">'7.1. (1 кв. 2014) (с ТП) (2)'!AN</definedName>
    <definedName name="AN" localSheetId="5">'7.1. 3 квартал с ТП (ВЛ, КЛ)'!AN</definedName>
    <definedName name="AN" localSheetId="14">'7.2. 3 кв'!AN</definedName>
    <definedName name="AN" localSheetId="10">'8. (3 кв. 2014)'!AN</definedName>
    <definedName name="AN" localSheetId="11">'9. (3 кв. 2014)'!AN</definedName>
    <definedName name="AN" localSheetId="7">'II-ДЗ (2014)'!AN</definedName>
    <definedName name="AN" localSheetId="0">'IV-ДЦ'!AN</definedName>
    <definedName name="AN">[0]!AN</definedName>
    <definedName name="âňîđîé" localSheetId="17">#REF!</definedName>
    <definedName name="âňîđîé" localSheetId="2">#REF!</definedName>
    <definedName name="âňîđîé" localSheetId="3">#REF!</definedName>
    <definedName name="âňîđîé" localSheetId="1">#REF!</definedName>
    <definedName name="âňîđîé" localSheetId="4">#REF!</definedName>
    <definedName name="âňîđîé" localSheetId="5">#REF!</definedName>
    <definedName name="âňîđîé" localSheetId="14">#REF!</definedName>
    <definedName name="âňîđîé" localSheetId="7">#REF!</definedName>
    <definedName name="âňîđîé" localSheetId="9">#REF!</definedName>
    <definedName name="âňîđîé" localSheetId="0">#REF!</definedName>
    <definedName name="âňîđîé" localSheetId="12">#REF!</definedName>
    <definedName name="âňîđîé">#REF!</definedName>
    <definedName name="anscount" hidden="1">1</definedName>
    <definedName name="AOE" localSheetId="17">#REF!</definedName>
    <definedName name="AOE" localSheetId="2">#REF!</definedName>
    <definedName name="AOE" localSheetId="3">#REF!</definedName>
    <definedName name="AOE" localSheetId="1">#REF!</definedName>
    <definedName name="AOE" localSheetId="4">#REF!</definedName>
    <definedName name="AOE" localSheetId="5">#REF!</definedName>
    <definedName name="AOE" localSheetId="14">#REF!</definedName>
    <definedName name="AOE" localSheetId="7">#REF!</definedName>
    <definedName name="AOE" localSheetId="9">#REF!</definedName>
    <definedName name="AOE" localSheetId="0">#REF!</definedName>
    <definedName name="AOE" localSheetId="12">#REF!</definedName>
    <definedName name="AOE">#REF!</definedName>
    <definedName name="APR" localSheetId="17">#REF!</definedName>
    <definedName name="APR" localSheetId="2">#REF!</definedName>
    <definedName name="APR" localSheetId="3">#REF!</definedName>
    <definedName name="APR" localSheetId="1">#REF!</definedName>
    <definedName name="APR" localSheetId="4">#REF!</definedName>
    <definedName name="APR" localSheetId="5">#REF!</definedName>
    <definedName name="APR" localSheetId="9">#REF!</definedName>
    <definedName name="APR" localSheetId="0">#REF!</definedName>
    <definedName name="APR" localSheetId="12">#REF!</definedName>
    <definedName name="APR">#REF!</definedName>
    <definedName name="AUG" localSheetId="17">#REF!</definedName>
    <definedName name="AUG" localSheetId="2">#REF!</definedName>
    <definedName name="AUG" localSheetId="3">#REF!</definedName>
    <definedName name="AUG" localSheetId="1">#REF!</definedName>
    <definedName name="AUG" localSheetId="4">#REF!</definedName>
    <definedName name="AUG" localSheetId="5">#REF!</definedName>
    <definedName name="AUG" localSheetId="9">#REF!</definedName>
    <definedName name="AUG" localSheetId="0">#REF!</definedName>
    <definedName name="AUG" localSheetId="12">#REF!</definedName>
    <definedName name="AUG">#REF!</definedName>
    <definedName name="b">[11]Параметры!$F$37</definedName>
    <definedName name="B490_02" localSheetId="17">'[12]УФ-61'!#REF!</definedName>
    <definedName name="B490_02" localSheetId="2">'[12]УФ-61'!#REF!</definedName>
    <definedName name="B490_02" localSheetId="3">'[12]УФ-61'!#REF!</definedName>
    <definedName name="B490_02" localSheetId="1">'[12]УФ-61'!#REF!</definedName>
    <definedName name="B490_02" localSheetId="4">'[12]УФ-61'!#REF!</definedName>
    <definedName name="B490_02" localSheetId="5">'[12]УФ-61'!#REF!</definedName>
    <definedName name="B490_02" localSheetId="9">'[12]УФ-61'!#REF!</definedName>
    <definedName name="B490_02" localSheetId="0">'[12]УФ-61'!#REF!</definedName>
    <definedName name="B490_02" localSheetId="12">'[12]УФ-61'!#REF!</definedName>
    <definedName name="B490_02">'[12]УФ-61'!#REF!</definedName>
    <definedName name="BALEE_FLOAD" localSheetId="17">#REF!</definedName>
    <definedName name="BALEE_FLOAD" localSheetId="2">#REF!</definedName>
    <definedName name="BALEE_FLOAD" localSheetId="3">#REF!</definedName>
    <definedName name="BALEE_FLOAD" localSheetId="1">#REF!</definedName>
    <definedName name="BALEE_FLOAD" localSheetId="4">#REF!</definedName>
    <definedName name="BALEE_FLOAD" localSheetId="5">#REF!</definedName>
    <definedName name="BALEE_FLOAD" localSheetId="14">#REF!</definedName>
    <definedName name="BALEE_FLOAD" localSheetId="7">#REF!</definedName>
    <definedName name="BALEE_FLOAD" localSheetId="9">#REF!</definedName>
    <definedName name="BALEE_FLOAD" localSheetId="0">#REF!</definedName>
    <definedName name="BALEE_FLOAD" localSheetId="12">#REF!</definedName>
    <definedName name="BALEE_FLOAD">#REF!</definedName>
    <definedName name="BALEE_PROT" localSheetId="17">#REF!,#REF!,#REF!,#REF!</definedName>
    <definedName name="BALEE_PROT" localSheetId="2">#REF!,#REF!,#REF!,#REF!</definedName>
    <definedName name="BALEE_PROT" localSheetId="3">#REF!,#REF!,#REF!,#REF!</definedName>
    <definedName name="BALEE_PROT" localSheetId="1">#REF!,#REF!,#REF!,#REF!</definedName>
    <definedName name="BALEE_PROT" localSheetId="4">#REF!,#REF!,#REF!,#REF!</definedName>
    <definedName name="BALEE_PROT" localSheetId="5">#REF!,#REF!,#REF!,#REF!</definedName>
    <definedName name="BALEE_PROT" localSheetId="14">#REF!,#REF!,#REF!,#REF!</definedName>
    <definedName name="BALEE_PROT" localSheetId="7">#REF!,#REF!,#REF!,#REF!</definedName>
    <definedName name="BALEE_PROT" localSheetId="9">#REF!,#REF!,#REF!,#REF!</definedName>
    <definedName name="BALEE_PROT" localSheetId="0">#REF!,#REF!,#REF!,#REF!</definedName>
    <definedName name="BALEE_PROT" localSheetId="12">#REF!,#REF!,#REF!,#REF!</definedName>
    <definedName name="BALEE_PROT">#REF!,#REF!,#REF!,#REF!</definedName>
    <definedName name="BALM_FLOAD" localSheetId="17">#REF!</definedName>
    <definedName name="BALM_FLOAD" localSheetId="2">#REF!</definedName>
    <definedName name="BALM_FLOAD" localSheetId="3">#REF!</definedName>
    <definedName name="BALM_FLOAD" localSheetId="1">#REF!</definedName>
    <definedName name="BALM_FLOAD" localSheetId="4">#REF!</definedName>
    <definedName name="BALM_FLOAD" localSheetId="5">#REF!</definedName>
    <definedName name="BALM_FLOAD" localSheetId="14">#REF!</definedName>
    <definedName name="BALM_FLOAD" localSheetId="7">#REF!</definedName>
    <definedName name="BALM_FLOAD" localSheetId="9">#REF!</definedName>
    <definedName name="BALM_FLOAD" localSheetId="0">#REF!</definedName>
    <definedName name="BALM_FLOAD" localSheetId="12">#REF!</definedName>
    <definedName name="BALM_FLOAD">#REF!</definedName>
    <definedName name="BALM_PROT" localSheetId="17">#REF!,#REF!,#REF!,#REF!</definedName>
    <definedName name="BALM_PROT" localSheetId="2">#REF!,#REF!,#REF!,#REF!</definedName>
    <definedName name="BALM_PROT" localSheetId="3">#REF!,#REF!,#REF!,#REF!</definedName>
    <definedName name="BALM_PROT" localSheetId="1">#REF!,#REF!,#REF!,#REF!</definedName>
    <definedName name="BALM_PROT" localSheetId="4">#REF!,#REF!,#REF!,#REF!</definedName>
    <definedName name="BALM_PROT" localSheetId="5">#REF!,#REF!,#REF!,#REF!</definedName>
    <definedName name="BALM_PROT" localSheetId="14">#REF!,#REF!,#REF!,#REF!</definedName>
    <definedName name="BALM_PROT" localSheetId="7">#REF!,#REF!,#REF!,#REF!</definedName>
    <definedName name="BALM_PROT" localSheetId="9">#REF!,#REF!,#REF!,#REF!</definedName>
    <definedName name="BALM_PROT" localSheetId="0">#REF!,#REF!,#REF!,#REF!</definedName>
    <definedName name="BALM_PROT" localSheetId="12">#REF!,#REF!,#REF!,#REF!</definedName>
    <definedName name="BALM_PROT">#REF!,#REF!,#REF!,#REF!</definedName>
    <definedName name="BASE_METHOD" localSheetId="17">[13]Титульный!$F$21</definedName>
    <definedName name="BASE_METHOD" localSheetId="13">[13]Титульный!$F$21</definedName>
    <definedName name="BASE_METHOD" localSheetId="15">[13]Титульный!$F$21</definedName>
    <definedName name="BASE_METHOD" localSheetId="10">[13]Титульный!$F$21</definedName>
    <definedName name="BASE_METHOD" localSheetId="16">[13]Титульный!$F$21</definedName>
    <definedName name="BASE_METHOD" localSheetId="11">[13]Титульный!$F$21</definedName>
    <definedName name="BASE_METHOD" localSheetId="7">[13]Титульный!$F$21</definedName>
    <definedName name="BASE_METHOD" localSheetId="0">[14]Титульный!$F$21</definedName>
    <definedName name="BASE_METHOD" localSheetId="12">[13]Титульный!$F$21</definedName>
    <definedName name="BASE_METHOD">[13]Титульный!$F$21</definedName>
    <definedName name="bn" localSheetId="2" hidden="1">{#N/A,#N/A,TRUE,"Лист1";#N/A,#N/A,TRUE,"Лист2";#N/A,#N/A,TRUE,"Лист3"}</definedName>
    <definedName name="bn" localSheetId="3" hidden="1">{#N/A,#N/A,TRUE,"Лист1";#N/A,#N/A,TRUE,"Лист2";#N/A,#N/A,TRUE,"Лист3"}</definedName>
    <definedName name="bn" localSheetId="5" hidden="1">{#N/A,#N/A,TRUE,"Лист1";#N/A,#N/A,TRUE,"Лист2";#N/A,#N/A,TRUE,"Лист3"}</definedName>
    <definedName name="bn" localSheetId="14" hidden="1">{#N/A,#N/A,TRUE,"Лист1";#N/A,#N/A,TRUE,"Лист2";#N/A,#N/A,TRUE,"Лист3"}</definedName>
    <definedName name="bn" localSheetId="10" hidden="1">{#N/A,#N/A,TRUE,"Лист1";#N/A,#N/A,TRUE,"Лист2";#N/A,#N/A,TRUE,"Лист3"}</definedName>
    <definedName name="bn" localSheetId="11" hidden="1">{#N/A,#N/A,TRUE,"Лист1";#N/A,#N/A,TRUE,"Лист2";#N/A,#N/A,TRUE,"Лист3"}</definedName>
    <definedName name="bn" localSheetId="7" hidden="1">{#N/A,#N/A,TRUE,"Лист1";#N/A,#N/A,TRUE,"Лист2";#N/A,#N/A,TRUE,"Лист3"}</definedName>
    <definedName name="bn" localSheetId="0" hidden="1">{#N/A,#N/A,TRUE,"Лист1";#N/A,#N/A,TRUE,"Лист2";#N/A,#N/A,TRUE,"Лист3"}</definedName>
    <definedName name="bn" hidden="1">{#N/A,#N/A,TRUE,"Лист1";#N/A,#N/A,TRUE,"Лист2";#N/A,#N/A,TRUE,"Лист3"}</definedName>
    <definedName name="bv" localSheetId="2">'7.1. (1 кв. 2014) (с ТП) (2 (3'!bv</definedName>
    <definedName name="bv" localSheetId="3">'7.1. (1 кв. 2014) (с ТП) (2)'!bv</definedName>
    <definedName name="bv" localSheetId="5">'7.1. 3 квартал с ТП (ВЛ, КЛ)'!bv</definedName>
    <definedName name="bv" localSheetId="14">'7.2. 3 кв'!bv</definedName>
    <definedName name="bv" localSheetId="10">'8. (3 кв. 2014)'!bv</definedName>
    <definedName name="bv" localSheetId="11">'9. (3 кв. 2014)'!bv</definedName>
    <definedName name="bv" localSheetId="7">'II-ДЗ (2014)'!bv</definedName>
    <definedName name="bv" localSheetId="0">'IV-ДЦ'!bv</definedName>
    <definedName name="bv">[0]!bv</definedName>
    <definedName name="C_STAT" localSheetId="17">[15]TEHSHEET!#REF!</definedName>
    <definedName name="C_STAT" localSheetId="2">[15]TEHSHEET!#REF!</definedName>
    <definedName name="C_STAT" localSheetId="3">[15]TEHSHEET!#REF!</definedName>
    <definedName name="C_STAT" localSheetId="1">[15]TEHSHEET!#REF!</definedName>
    <definedName name="C_STAT" localSheetId="4">[15]TEHSHEET!#REF!</definedName>
    <definedName name="C_STAT" localSheetId="5">[15]TEHSHEET!#REF!</definedName>
    <definedName name="C_STAT" localSheetId="14">[15]TEHSHEET!#REF!</definedName>
    <definedName name="C_STAT" localSheetId="7">[15]TEHSHEET!#REF!</definedName>
    <definedName name="C_STAT" localSheetId="9">[15]TEHSHEET!#REF!</definedName>
    <definedName name="C_STAT" localSheetId="0">[15]TEHSHEET!#REF!</definedName>
    <definedName name="C_STAT" localSheetId="12">[15]TEHSHEET!#REF!</definedName>
    <definedName name="C_STAT">[15]TEHSHEET!#REF!</definedName>
    <definedName name="cd" localSheetId="2">'7.1. (1 кв. 2014) (с ТП) (2 (3'!cd</definedName>
    <definedName name="cd" localSheetId="3">'7.1. (1 кв. 2014) (с ТП) (2)'!cd</definedName>
    <definedName name="cd" localSheetId="5">'7.1. 3 квартал с ТП (ВЛ, КЛ)'!cd</definedName>
    <definedName name="cd" localSheetId="14">'7.2. 3 кв'!cd</definedName>
    <definedName name="cd" localSheetId="10">'8. (3 кв. 2014)'!cd</definedName>
    <definedName name="cd" localSheetId="11">'9. (3 кв. 2014)'!cd</definedName>
    <definedName name="cd" localSheetId="7">'II-ДЗ (2014)'!cd</definedName>
    <definedName name="cd" localSheetId="0">'IV-ДЦ'!cd</definedName>
    <definedName name="cd">[0]!cd</definedName>
    <definedName name="CHOK">'[16]расчет НВВ РСК по RAB'!$A$8:$A$12</definedName>
    <definedName name="com" localSheetId="2">'7.1. (1 кв. 2014) (с ТП) (2 (3'!com</definedName>
    <definedName name="com" localSheetId="3">'7.1. (1 кв. 2014) (с ТП) (2)'!com</definedName>
    <definedName name="com" localSheetId="5">'7.1. 3 квартал с ТП (ВЛ, КЛ)'!com</definedName>
    <definedName name="com" localSheetId="14">'7.2. 3 кв'!com</definedName>
    <definedName name="com" localSheetId="10">'8. (3 кв. 2014)'!com</definedName>
    <definedName name="com" localSheetId="11">'9. (3 кв. 2014)'!com</definedName>
    <definedName name="com" localSheetId="7">'II-ДЗ (2014)'!com</definedName>
    <definedName name="com" localSheetId="0">'IV-ДЦ'!com</definedName>
    <definedName name="com">[0]!com</definedName>
    <definedName name="CompOt" localSheetId="2">'7.1. (1 кв. 2014) (с ТП) (2 (3'!CompOt</definedName>
    <definedName name="CompOt" localSheetId="3">'7.1. (1 кв. 2014) (с ТП) (2)'!CompOt</definedName>
    <definedName name="CompOt" localSheetId="5">'7.1. 3 квартал с ТП (ВЛ, КЛ)'!CompOt</definedName>
    <definedName name="CompOt" localSheetId="14">'7.2. 3 кв'!CompOt</definedName>
    <definedName name="CompOt" localSheetId="10">'8. (3 кв. 2014)'!CompOt</definedName>
    <definedName name="CompOt" localSheetId="11">'9. (3 кв. 2014)'!CompOt</definedName>
    <definedName name="CompOt" localSheetId="7">'II-ДЗ (2014)'!CompOt</definedName>
    <definedName name="CompOt" localSheetId="0">'IV-ДЦ'!CompOt</definedName>
    <definedName name="CompOt">[0]!CompOt</definedName>
    <definedName name="CompOt2" localSheetId="2">'7.1. (1 кв. 2014) (с ТП) (2 (3'!CompOt2</definedName>
    <definedName name="CompOt2" localSheetId="3">'7.1. (1 кв. 2014) (с ТП) (2)'!CompOt2</definedName>
    <definedName name="CompOt2" localSheetId="5">'7.1. 3 квартал с ТП (ВЛ, КЛ)'!CompOt2</definedName>
    <definedName name="CompOt2" localSheetId="14">'7.2. 3 кв'!CompOt2</definedName>
    <definedName name="CompOt2" localSheetId="10">'8. (3 кв. 2014)'!CompOt2</definedName>
    <definedName name="CompOt2" localSheetId="11">'9. (3 кв. 2014)'!CompOt2</definedName>
    <definedName name="CompOt2" localSheetId="7">'II-ДЗ (2014)'!CompOt2</definedName>
    <definedName name="CompOt2" localSheetId="0">'IV-ДЦ'!CompOt2</definedName>
    <definedName name="CompOt2">[0]!CompOt2</definedName>
    <definedName name="CompRas" localSheetId="2">'7.1. (1 кв. 2014) (с ТП) (2 (3'!CompRas</definedName>
    <definedName name="CompRas" localSheetId="3">'7.1. (1 кв. 2014) (с ТП) (2)'!CompRas</definedName>
    <definedName name="CompRas" localSheetId="5">'7.1. 3 квартал с ТП (ВЛ, КЛ)'!CompRas</definedName>
    <definedName name="CompRas" localSheetId="14">'7.2. 3 кв'!CompRas</definedName>
    <definedName name="CompRas" localSheetId="10">'8. (3 кв. 2014)'!CompRas</definedName>
    <definedName name="CompRas" localSheetId="11">'9. (3 кв. 2014)'!CompRas</definedName>
    <definedName name="CompRas" localSheetId="7">'II-ДЗ (2014)'!CompRas</definedName>
    <definedName name="CompRas" localSheetId="0">'IV-ДЦ'!CompRas</definedName>
    <definedName name="CompRas">[0]!CompRas</definedName>
    <definedName name="Contents" localSheetId="17">#REF!</definedName>
    <definedName name="Contents" localSheetId="2">#REF!</definedName>
    <definedName name="Contents" localSheetId="3">#REF!</definedName>
    <definedName name="Contents" localSheetId="1">#REF!</definedName>
    <definedName name="Contents" localSheetId="4">#REF!</definedName>
    <definedName name="Contents" localSheetId="5">#REF!</definedName>
    <definedName name="Contents" localSheetId="14">#REF!</definedName>
    <definedName name="Contents" localSheetId="7">#REF!</definedName>
    <definedName name="Contents" localSheetId="9">#REF!</definedName>
    <definedName name="Contents" localSheetId="0">#REF!</definedName>
    <definedName name="Contents" localSheetId="12">#REF!</definedName>
    <definedName name="Contents">#REF!</definedName>
    <definedName name="COPY_DIAP" localSheetId="17">#REF!</definedName>
    <definedName name="COPY_DIAP" localSheetId="2">#REF!</definedName>
    <definedName name="COPY_DIAP" localSheetId="3">#REF!</definedName>
    <definedName name="COPY_DIAP" localSheetId="1">#REF!</definedName>
    <definedName name="COPY_DIAP" localSheetId="4">#REF!</definedName>
    <definedName name="COPY_DIAP" localSheetId="5">#REF!</definedName>
    <definedName name="COPY_DIAP" localSheetId="9">#REF!</definedName>
    <definedName name="COPY_DIAP" localSheetId="0">#REF!</definedName>
    <definedName name="COPY_DIAP" localSheetId="12">#REF!</definedName>
    <definedName name="COPY_DIAP">#REF!</definedName>
    <definedName name="COUNT">[17]TEHSHEET!$L$3:$L$12</definedName>
    <definedName name="ct" localSheetId="2">'7.1. (1 кв. 2014) (с ТП) (2 (3'!ct</definedName>
    <definedName name="ct" localSheetId="3">'7.1. (1 кв. 2014) (с ТП) (2)'!ct</definedName>
    <definedName name="ct" localSheetId="5">'7.1. 3 квартал с ТП (ВЛ, КЛ)'!ct</definedName>
    <definedName name="ct" localSheetId="14">'7.2. 3 кв'!ct</definedName>
    <definedName name="ct" localSheetId="10">'8. (3 кв. 2014)'!ct</definedName>
    <definedName name="ct" localSheetId="11">'9. (3 кв. 2014)'!ct</definedName>
    <definedName name="ct" localSheetId="7">'II-ДЗ (2014)'!ct</definedName>
    <definedName name="ct" localSheetId="0">'IV-ДЦ'!ct</definedName>
    <definedName name="ct">[0]!ct</definedName>
    <definedName name="CUR_VER">[18]Заголовок!$B$21</definedName>
    <definedName name="d">[11]Параметры!$G$37</definedName>
    <definedName name="ď" localSheetId="2">'7.1. (1 кв. 2014) (с ТП) (2 (3'!ď</definedName>
    <definedName name="ď" localSheetId="3">'7.1. (1 кв. 2014) (с ТП) (2)'!ď</definedName>
    <definedName name="ď" localSheetId="5">'7.1. 3 квартал с ТП (ВЛ, КЛ)'!ď</definedName>
    <definedName name="ď" localSheetId="14">'7.2. 3 кв'!ď</definedName>
    <definedName name="ď" localSheetId="10">'8. (3 кв. 2014)'!ď</definedName>
    <definedName name="ď" localSheetId="11">'9. (3 кв. 2014)'!ď</definedName>
    <definedName name="ď" localSheetId="7">'II-ДЗ (2014)'!ď</definedName>
    <definedName name="ď" localSheetId="0">'IV-ДЦ'!ď</definedName>
    <definedName name="ď">[0]!ď</definedName>
    <definedName name="DaNet" localSheetId="17">[19]TEHSHEET!#REF!</definedName>
    <definedName name="DaNet" localSheetId="2">[19]TEHSHEET!#REF!</definedName>
    <definedName name="DaNet" localSheetId="3">[19]TEHSHEET!#REF!</definedName>
    <definedName name="DaNet" localSheetId="1">[19]TEHSHEET!#REF!</definedName>
    <definedName name="DaNet" localSheetId="4">[19]TEHSHEET!#REF!</definedName>
    <definedName name="DaNet" localSheetId="5">[19]TEHSHEET!#REF!</definedName>
    <definedName name="DaNet" localSheetId="14">[19]TEHSHEET!#REF!</definedName>
    <definedName name="DaNet" localSheetId="7">[19]TEHSHEET!#REF!</definedName>
    <definedName name="DaNet" localSheetId="9">[19]TEHSHEET!#REF!</definedName>
    <definedName name="DaNet" localSheetId="0">[19]TEHSHEET!#REF!</definedName>
    <definedName name="DaNet" localSheetId="12">[19]TEHSHEET!#REF!</definedName>
    <definedName name="DaNet">[19]TEHSHEET!#REF!</definedName>
    <definedName name="DATA" localSheetId="17">#REF!</definedName>
    <definedName name="DATA" localSheetId="2">#REF!</definedName>
    <definedName name="DATA" localSheetId="3">#REF!</definedName>
    <definedName name="DATA" localSheetId="1">#REF!</definedName>
    <definedName name="DATA" localSheetId="4">#REF!</definedName>
    <definedName name="DATA" localSheetId="5">#REF!</definedName>
    <definedName name="DATA" localSheetId="14">#REF!</definedName>
    <definedName name="DATA" localSheetId="7">#REF!</definedName>
    <definedName name="DATA" localSheetId="9">#REF!</definedName>
    <definedName name="DATA" localSheetId="0">#REF!</definedName>
    <definedName name="DATA" localSheetId="12">#REF!</definedName>
    <definedName name="DATA">#REF!</definedName>
    <definedName name="DATE" localSheetId="17">#REF!</definedName>
    <definedName name="DATE" localSheetId="2">#REF!</definedName>
    <definedName name="DATE" localSheetId="3">#REF!</definedName>
    <definedName name="DATE" localSheetId="1">#REF!</definedName>
    <definedName name="DATE" localSheetId="4">#REF!</definedName>
    <definedName name="DATE" localSheetId="5">#REF!</definedName>
    <definedName name="DATE" localSheetId="9">#REF!</definedName>
    <definedName name="DATE" localSheetId="0">#REF!</definedName>
    <definedName name="DATE" localSheetId="12">#REF!</definedName>
    <definedName name="DATE">#REF!</definedName>
    <definedName name="DAYS">[20]TEHSHEET!$H$1:$H$31</definedName>
    <definedName name="ďď" localSheetId="2">'7.1. (1 кв. 2014) (с ТП) (2 (3'!ďď</definedName>
    <definedName name="ďď" localSheetId="3">'7.1. (1 кв. 2014) (с ТП) (2)'!ďď</definedName>
    <definedName name="ďď" localSheetId="5">'7.1. 3 квартал с ТП (ВЛ, КЛ)'!ďď</definedName>
    <definedName name="ďď" localSheetId="14">'7.2. 3 кв'!ďď</definedName>
    <definedName name="ďď" localSheetId="10">'8. (3 кв. 2014)'!ďď</definedName>
    <definedName name="ďď" localSheetId="11">'9. (3 кв. 2014)'!ďď</definedName>
    <definedName name="ďď" localSheetId="7">'II-ДЗ (2014)'!ďď</definedName>
    <definedName name="ďď" localSheetId="0">'IV-ДЦ'!ďď</definedName>
    <definedName name="ďď">[0]!ďď</definedName>
    <definedName name="đđ" localSheetId="2">'7.1. (1 кв. 2014) (с ТП) (2 (3'!đđ</definedName>
    <definedName name="đđ" localSheetId="3">'7.1. (1 кв. 2014) (с ТП) (2)'!đđ</definedName>
    <definedName name="đđ" localSheetId="5">'7.1. 3 квартал с ТП (ВЛ, КЛ)'!đđ</definedName>
    <definedName name="đđ" localSheetId="14">'7.2. 3 кв'!đđ</definedName>
    <definedName name="đđ" localSheetId="10">'8. (3 кв. 2014)'!đđ</definedName>
    <definedName name="đđ" localSheetId="11">'9. (3 кв. 2014)'!đđ</definedName>
    <definedName name="đđ" localSheetId="7">'II-ДЗ (2014)'!đđ</definedName>
    <definedName name="đđ" localSheetId="0">'IV-ДЦ'!đđ</definedName>
    <definedName name="đđ">[0]!đđ</definedName>
    <definedName name="đđđ" localSheetId="2">'7.1. (1 кв. 2014) (с ТП) (2 (3'!đđđ</definedName>
    <definedName name="đđđ" localSheetId="3">'7.1. (1 кв. 2014) (с ТП) (2)'!đđđ</definedName>
    <definedName name="đđđ" localSheetId="5">'7.1. 3 квартал с ТП (ВЛ, КЛ)'!đđđ</definedName>
    <definedName name="đđđ" localSheetId="14">'7.2. 3 кв'!đđđ</definedName>
    <definedName name="đđđ" localSheetId="10">'8. (3 кв. 2014)'!đđđ</definedName>
    <definedName name="đđđ" localSheetId="11">'9. (3 кв. 2014)'!đđđ</definedName>
    <definedName name="đđđ" localSheetId="7">'II-ДЗ (2014)'!đđđ</definedName>
    <definedName name="đđđ" localSheetId="0">'IV-ДЦ'!đđđ</definedName>
    <definedName name="đđđ">[0]!đđđ</definedName>
    <definedName name="DEC" localSheetId="17">#REF!</definedName>
    <definedName name="DEC" localSheetId="2">#REF!</definedName>
    <definedName name="DEC" localSheetId="3">#REF!</definedName>
    <definedName name="DEC" localSheetId="1">#REF!</definedName>
    <definedName name="DEC" localSheetId="4">#REF!</definedName>
    <definedName name="DEC" localSheetId="5">#REF!</definedName>
    <definedName name="DEC" localSheetId="14">#REF!</definedName>
    <definedName name="DEC" localSheetId="7">#REF!</definedName>
    <definedName name="DEC" localSheetId="9">#REF!</definedName>
    <definedName name="DEC" localSheetId="0">#REF!</definedName>
    <definedName name="DEC" localSheetId="12">#REF!</definedName>
    <definedName name="DEC">#REF!</definedName>
    <definedName name="dennu" localSheetId="2">'7.1. (1 кв. 2014) (с ТП) (2 (3'!dennu</definedName>
    <definedName name="dennu" localSheetId="3">'7.1. (1 кв. 2014) (с ТП) (2)'!dennu</definedName>
    <definedName name="dennu" localSheetId="5">'7.1. 3 квартал с ТП (ВЛ, КЛ)'!dennu</definedName>
    <definedName name="dennu" localSheetId="14">'7.2. 3 кв'!dennu</definedName>
    <definedName name="dennu" localSheetId="10">'8. (3 кв. 2014)'!dennu</definedName>
    <definedName name="dennu" localSheetId="11">'9. (3 кв. 2014)'!dennu</definedName>
    <definedName name="dennu" localSheetId="7">'II-ДЗ (2014)'!dennu</definedName>
    <definedName name="dennu" localSheetId="0">'IV-ДЦ'!dennu</definedName>
    <definedName name="dennu">[0]!dennu</definedName>
    <definedName name="dfgerhfd" localSheetId="2">'7.1. (1 кв. 2014) (с ТП) (2 (3'!dfgerhfd</definedName>
    <definedName name="dfgerhfd" localSheetId="3">'7.1. (1 кв. 2014) (с ТП) (2)'!dfgerhfd</definedName>
    <definedName name="dfgerhfd" localSheetId="5">'7.1. 3 квартал с ТП (ВЛ, КЛ)'!dfgerhfd</definedName>
    <definedName name="dfgerhfd" localSheetId="14">'7.2. 3 кв'!dfgerhfd</definedName>
    <definedName name="dfgerhfd" localSheetId="10">'8. (3 кв. 2014)'!dfgerhfd</definedName>
    <definedName name="dfgerhfd" localSheetId="11">'9. (3 кв. 2014)'!dfgerhfd</definedName>
    <definedName name="dfgerhfd" localSheetId="7">'II-ДЗ (2014)'!dfgerhfd</definedName>
    <definedName name="dfgerhfd" localSheetId="0">'IV-ДЦ'!dfgerhfd</definedName>
    <definedName name="dfgerhfd">[0]!dfgerhfd</definedName>
    <definedName name="dfhdfh" localSheetId="2">'7.1. (1 кв. 2014) (с ТП) (2 (3'!dfhdfh</definedName>
    <definedName name="dfhdfh" localSheetId="3">'7.1. (1 кв. 2014) (с ТП) (2)'!dfhdfh</definedName>
    <definedName name="dfhdfh" localSheetId="5">'7.1. 3 квартал с ТП (ВЛ, КЛ)'!dfhdfh</definedName>
    <definedName name="dfhdfh" localSheetId="14">'7.2. 3 кв'!dfhdfh</definedName>
    <definedName name="dfhdfh" localSheetId="10">'8. (3 кв. 2014)'!dfhdfh</definedName>
    <definedName name="dfhdfh" localSheetId="11">'9. (3 кв. 2014)'!dfhdfh</definedName>
    <definedName name="dfhdfh" localSheetId="7">'II-ДЗ (2014)'!dfhdfh</definedName>
    <definedName name="dfhdfh" localSheetId="0">'IV-ДЦ'!dfhdfh</definedName>
    <definedName name="dfhdfh">[0]!dfhdfh</definedName>
    <definedName name="dhdfhd" localSheetId="2">'7.1. (1 кв. 2014) (с ТП) (2 (3'!dhdfhd</definedName>
    <definedName name="dhdfhd" localSheetId="3">'7.1. (1 кв. 2014) (с ТП) (2)'!dhdfhd</definedName>
    <definedName name="dhdfhd" localSheetId="5">'7.1. 3 квартал с ТП (ВЛ, КЛ)'!dhdfhd</definedName>
    <definedName name="dhdfhd" localSheetId="14">'7.2. 3 кв'!dhdfhd</definedName>
    <definedName name="dhdfhd" localSheetId="10">'8. (3 кв. 2014)'!dhdfhd</definedName>
    <definedName name="dhdfhd" localSheetId="11">'9. (3 кв. 2014)'!dhdfhd</definedName>
    <definedName name="dhdfhd" localSheetId="7">'II-ДЗ (2014)'!dhdfhd</definedName>
    <definedName name="dhdfhd" localSheetId="0">'IV-ДЦ'!dhdfhd</definedName>
    <definedName name="dhdfhd">[0]!dhdfhd</definedName>
    <definedName name="dhdfhfd" localSheetId="2">'7.1. (1 кв. 2014) (с ТП) (2 (3'!dhdfhfd</definedName>
    <definedName name="dhdfhfd" localSheetId="3">'7.1. (1 кв. 2014) (с ТП) (2)'!dhdfhfd</definedName>
    <definedName name="dhdfhfd" localSheetId="5">'7.1. 3 квартал с ТП (ВЛ, КЛ)'!dhdfhfd</definedName>
    <definedName name="dhdfhfd" localSheetId="14">'7.2. 3 кв'!dhdfhfd</definedName>
    <definedName name="dhdfhfd" localSheetId="10">'8. (3 кв. 2014)'!dhdfhfd</definedName>
    <definedName name="dhdfhfd" localSheetId="11">'9. (3 кв. 2014)'!dhdfhfd</definedName>
    <definedName name="dhdfhfd" localSheetId="7">'II-ДЗ (2014)'!dhdfhfd</definedName>
    <definedName name="dhdfhfd" localSheetId="0">'IV-ДЦ'!dhdfhfd</definedName>
    <definedName name="dhdfhfd">[0]!dhdfhfd</definedName>
    <definedName name="dhfdhh" localSheetId="2">'7.1. (1 кв. 2014) (с ТП) (2 (3'!dhfdhh</definedName>
    <definedName name="dhfdhh" localSheetId="3">'7.1. (1 кв. 2014) (с ТП) (2)'!dhfdhh</definedName>
    <definedName name="dhfdhh" localSheetId="5">'7.1. 3 квартал с ТП (ВЛ, КЛ)'!dhfdhh</definedName>
    <definedName name="dhfdhh" localSheetId="14">'7.2. 3 кв'!dhfdhh</definedName>
    <definedName name="dhfdhh" localSheetId="10">'8. (3 кв. 2014)'!dhfdhh</definedName>
    <definedName name="dhfdhh" localSheetId="11">'9. (3 кв. 2014)'!dhfdhh</definedName>
    <definedName name="dhfdhh" localSheetId="7">'II-ДЗ (2014)'!dhfdhh</definedName>
    <definedName name="dhfdhh" localSheetId="0">'IV-ДЦ'!dhfdhh</definedName>
    <definedName name="dhfdhh">[0]!dhfdhh</definedName>
    <definedName name="dip" localSheetId="2">[21]FST5!$G$149:$G$165,P1_dip,P2_dip,P3_dip,P4_dip</definedName>
    <definedName name="dip" localSheetId="3">[21]FST5!$G$149:$G$165,P1_dip,P2_dip,P3_dip,P4_dip</definedName>
    <definedName name="dip" localSheetId="5">[21]FST5!$G$149:$G$165,P1_dip,P2_dip,P3_dip,P4_dip</definedName>
    <definedName name="dip" localSheetId="14">[21]FST5!$G$149:$G$165,P1_dip,P2_dip,P3_dip,P4_dip</definedName>
    <definedName name="dip" localSheetId="10">[21]FST5!$G$149:$G$165,P1_dip,P2_dip,P3_dip,P4_dip</definedName>
    <definedName name="dip" localSheetId="11">[21]FST5!$G$149:$G$165,P1_dip,P2_dip,P3_dip,P4_dip</definedName>
    <definedName name="dip" localSheetId="7">[21]FST5!$G$149:$G$165,P1_dip,P2_dip,P3_dip,P4_dip</definedName>
    <definedName name="dip" localSheetId="0">[21]FST5!$G$149:$G$165,P1_dip,P2_dip,P3_dip,P4_dip</definedName>
    <definedName name="dip">[21]FST5!$G$149:$G$165,P1_dip,P2_dip,P3_dip,P4_dip</definedName>
    <definedName name="ďĺđâűé" localSheetId="17">#REF!</definedName>
    <definedName name="ďĺđâűé" localSheetId="2">#REF!</definedName>
    <definedName name="ďĺđâűé" localSheetId="3">#REF!</definedName>
    <definedName name="ďĺđâűé" localSheetId="1">#REF!</definedName>
    <definedName name="ďĺđâűé" localSheetId="4">#REF!</definedName>
    <definedName name="ďĺđâűé" localSheetId="5">#REF!</definedName>
    <definedName name="ďĺđâűé" localSheetId="14">#REF!</definedName>
    <definedName name="ďĺđâűé" localSheetId="7">#REF!</definedName>
    <definedName name="ďĺđâűé" localSheetId="9">#REF!</definedName>
    <definedName name="ďĺđâűé" localSheetId="0">#REF!</definedName>
    <definedName name="ďĺđâűé" localSheetId="12">#REF!</definedName>
    <definedName name="ďĺđâűé">#REF!</definedName>
    <definedName name="DOC" localSheetId="17">#REF!</definedName>
    <definedName name="DOC" localSheetId="2">#REF!</definedName>
    <definedName name="DOC" localSheetId="3">#REF!</definedName>
    <definedName name="DOC" localSheetId="1">#REF!</definedName>
    <definedName name="DOC" localSheetId="4">#REF!</definedName>
    <definedName name="DOC" localSheetId="5">#REF!</definedName>
    <definedName name="DOC" localSheetId="9">#REF!</definedName>
    <definedName name="DOC" localSheetId="0">#REF!</definedName>
    <definedName name="DOC" localSheetId="12">#REF!</definedName>
    <definedName name="DOC">#REF!</definedName>
    <definedName name="Down_range" localSheetId="17">#REF!</definedName>
    <definedName name="Down_range" localSheetId="2">#REF!</definedName>
    <definedName name="Down_range" localSheetId="3">#REF!</definedName>
    <definedName name="Down_range" localSheetId="1">#REF!</definedName>
    <definedName name="Down_range" localSheetId="4">#REF!</definedName>
    <definedName name="Down_range" localSheetId="5">#REF!</definedName>
    <definedName name="Down_range" localSheetId="9">#REF!</definedName>
    <definedName name="Down_range" localSheetId="0">#REF!</definedName>
    <definedName name="Down_range" localSheetId="12">#REF!</definedName>
    <definedName name="Down_range">#REF!</definedName>
    <definedName name="dsragh" localSheetId="2">'7.1. (1 кв. 2014) (с ТП) (2 (3'!dsragh</definedName>
    <definedName name="dsragh" localSheetId="3">'7.1. (1 кв. 2014) (с ТП) (2)'!dsragh</definedName>
    <definedName name="dsragh" localSheetId="5">'7.1. 3 квартал с ТП (ВЛ, КЛ)'!dsragh</definedName>
    <definedName name="dsragh" localSheetId="14">'7.2. 3 кв'!dsragh</definedName>
    <definedName name="dsragh" localSheetId="10">'8. (3 кв. 2014)'!dsragh</definedName>
    <definedName name="dsragh" localSheetId="11">'9. (3 кв. 2014)'!dsragh</definedName>
    <definedName name="dsragh" localSheetId="7">'II-ДЗ (2014)'!dsragh</definedName>
    <definedName name="dsragh" localSheetId="0">'IV-ДЦ'!dsragh</definedName>
    <definedName name="dsragh">[0]!dsragh</definedName>
    <definedName name="e" localSheetId="17">[11]Параметры!#REF!</definedName>
    <definedName name="e" localSheetId="2">[11]Параметры!#REF!</definedName>
    <definedName name="e" localSheetId="3">[11]Параметры!#REF!</definedName>
    <definedName name="e" localSheetId="1">[11]Параметры!#REF!</definedName>
    <definedName name="e" localSheetId="4">[11]Параметры!#REF!</definedName>
    <definedName name="e" localSheetId="5">[11]Параметры!#REF!</definedName>
    <definedName name="e" localSheetId="14">[11]Параметры!#REF!</definedName>
    <definedName name="e" localSheetId="7">[11]Параметры!#REF!</definedName>
    <definedName name="e" localSheetId="9">[11]Параметры!#REF!</definedName>
    <definedName name="e" localSheetId="0">[11]Параметры!#REF!</definedName>
    <definedName name="e" localSheetId="12">[11]Параметры!#REF!</definedName>
    <definedName name="e">[11]Параметры!#REF!</definedName>
    <definedName name="ęĺ" localSheetId="2">'7.1. (1 кв. 2014) (с ТП) (2 (3'!ęĺ</definedName>
    <definedName name="ęĺ" localSheetId="3">'7.1. (1 кв. 2014) (с ТП) (2)'!ęĺ</definedName>
    <definedName name="ęĺ" localSheetId="5">'7.1. 3 квартал с ТП (ВЛ, КЛ)'!ęĺ</definedName>
    <definedName name="ęĺ" localSheetId="14">'7.2. 3 кв'!ęĺ</definedName>
    <definedName name="ęĺ" localSheetId="10">'8. (3 кв. 2014)'!ęĺ</definedName>
    <definedName name="ęĺ" localSheetId="11">'9. (3 кв. 2014)'!ęĺ</definedName>
    <definedName name="ęĺ" localSheetId="7">'II-ДЗ (2014)'!ęĺ</definedName>
    <definedName name="ęĺ" localSheetId="0">'IV-ДЦ'!ęĺ</definedName>
    <definedName name="ęĺ">[0]!ęĺ</definedName>
    <definedName name="eso" localSheetId="2">[21]FST5!$G$149:$G$165,[0]!P1_eso</definedName>
    <definedName name="eso" localSheetId="3">[21]FST5!$G$149:$G$165,[0]!P1_eso</definedName>
    <definedName name="eso" localSheetId="5">[21]FST5!$G$149:$G$165,[0]!P1_eso</definedName>
    <definedName name="eso" localSheetId="14">[21]FST5!$G$149:$G$165,[0]!P1_eso</definedName>
    <definedName name="eso" localSheetId="10">[21]FST5!$G$149:$G$165,[0]!P1_eso</definedName>
    <definedName name="eso" localSheetId="11">[21]FST5!$G$149:$G$165,[0]!P1_eso</definedName>
    <definedName name="eso" localSheetId="7">[21]FST5!$G$149:$G$165,[0]!P1_eso</definedName>
    <definedName name="eso" localSheetId="0">[21]FST5!$G$149:$G$165,[0]!P1_eso</definedName>
    <definedName name="eso">[21]FST5!$G$149:$G$165,[0]!P1_eso</definedName>
    <definedName name="ESO_ET" localSheetId="17">#REF!</definedName>
    <definedName name="ESO_ET" localSheetId="2">#REF!</definedName>
    <definedName name="ESO_ET" localSheetId="3">#REF!</definedName>
    <definedName name="ESO_ET" localSheetId="1">#REF!</definedName>
    <definedName name="ESO_ET" localSheetId="4">#REF!</definedName>
    <definedName name="ESO_ET" localSheetId="5">#REF!</definedName>
    <definedName name="ESO_ET" localSheetId="14">#REF!</definedName>
    <definedName name="ESO_ET" localSheetId="7">#REF!</definedName>
    <definedName name="ESO_ET" localSheetId="9">#REF!</definedName>
    <definedName name="ESO_ET" localSheetId="0">#REF!</definedName>
    <definedName name="ESO_ET" localSheetId="12">#REF!</definedName>
    <definedName name="ESO_ET">#REF!</definedName>
    <definedName name="ESO_PROT">#N/A</definedName>
    <definedName name="ESOcom" localSheetId="17">#REF!</definedName>
    <definedName name="ESOcom" localSheetId="2">#REF!</definedName>
    <definedName name="ESOcom" localSheetId="3">#REF!</definedName>
    <definedName name="ESOcom" localSheetId="1">#REF!</definedName>
    <definedName name="ESOcom" localSheetId="4">#REF!</definedName>
    <definedName name="ESOcom" localSheetId="5">#REF!</definedName>
    <definedName name="ESOcom" localSheetId="14">#REF!</definedName>
    <definedName name="ESOcom" localSheetId="7">#REF!</definedName>
    <definedName name="ESOcom" localSheetId="9">#REF!</definedName>
    <definedName name="ESOcom" localSheetId="0">#REF!</definedName>
    <definedName name="ESOcom" localSheetId="12">#REF!</definedName>
    <definedName name="ESOcom">#REF!</definedName>
    <definedName name="ew" localSheetId="2">'7.1. (1 кв. 2014) (с ТП) (2 (3'!ew</definedName>
    <definedName name="ew" localSheetId="3">'7.1. (1 кв. 2014) (с ТП) (2)'!ew</definedName>
    <definedName name="ew" localSheetId="5">'7.1. 3 квартал с ТП (ВЛ, КЛ)'!ew</definedName>
    <definedName name="ew" localSheetId="14">'7.2. 3 кв'!ew</definedName>
    <definedName name="ew" localSheetId="10">'8. (3 кв. 2014)'!ew</definedName>
    <definedName name="ew" localSheetId="11">'9. (3 кв. 2014)'!ew</definedName>
    <definedName name="ew" localSheetId="7">'II-ДЗ (2014)'!ew</definedName>
    <definedName name="ew" localSheetId="0">'IV-ДЦ'!ew</definedName>
    <definedName name="ew">[0]!ew</definedName>
    <definedName name="eww" localSheetId="2">'7.1. (1 кв. 2014) (с ТП) (2 (3'!eww</definedName>
    <definedName name="eww" localSheetId="3">'7.1. (1 кв. 2014) (с ТП) (2)'!eww</definedName>
    <definedName name="eww" localSheetId="5">'7.1. 3 квартал с ТП (ВЛ, КЛ)'!eww</definedName>
    <definedName name="eww" localSheetId="14">'7.2. 3 кв'!eww</definedName>
    <definedName name="eww" localSheetId="10">'8. (3 кв. 2014)'!eww</definedName>
    <definedName name="eww" localSheetId="11">'9. (3 кв. 2014)'!eww</definedName>
    <definedName name="eww" localSheetId="7">'II-ДЗ (2014)'!eww</definedName>
    <definedName name="eww" localSheetId="0">'IV-ДЦ'!eww</definedName>
    <definedName name="eww">[0]!eww</definedName>
    <definedName name="F" localSheetId="17">#REF!</definedName>
    <definedName name="F" localSheetId="2">#REF!</definedName>
    <definedName name="F" localSheetId="3">#REF!</definedName>
    <definedName name="F" localSheetId="1">#REF!</definedName>
    <definedName name="F" localSheetId="4">#REF!</definedName>
    <definedName name="F" localSheetId="5">#REF!</definedName>
    <definedName name="F" localSheetId="14">#REF!</definedName>
    <definedName name="F" localSheetId="7">#REF!</definedName>
    <definedName name="F" localSheetId="9">#REF!</definedName>
    <definedName name="F" localSheetId="0">#REF!</definedName>
    <definedName name="F" localSheetId="12">#REF!</definedName>
    <definedName name="F">#REF!</definedName>
    <definedName name="F_ST_ET" localSheetId="17">#REF!</definedName>
    <definedName name="F_ST_ET" localSheetId="2">#REF!</definedName>
    <definedName name="F_ST_ET" localSheetId="3">#REF!</definedName>
    <definedName name="F_ST_ET" localSheetId="1">#REF!</definedName>
    <definedName name="F_ST_ET" localSheetId="4">#REF!</definedName>
    <definedName name="F_ST_ET" localSheetId="5">#REF!</definedName>
    <definedName name="F_ST_ET" localSheetId="9">#REF!</definedName>
    <definedName name="F_ST_ET" localSheetId="0">#REF!</definedName>
    <definedName name="F_ST_ET" localSheetId="12">#REF!</definedName>
    <definedName name="F_ST_ET">#REF!</definedName>
    <definedName name="F10_FST_OPT" localSheetId="17">#REF!</definedName>
    <definedName name="F10_FST_OPT" localSheetId="2">#REF!</definedName>
    <definedName name="F10_FST_OPT" localSheetId="3">#REF!</definedName>
    <definedName name="F10_FST_OPT" localSheetId="1">#REF!</definedName>
    <definedName name="F10_FST_OPT" localSheetId="4">#REF!</definedName>
    <definedName name="F10_FST_OPT" localSheetId="5">#REF!</definedName>
    <definedName name="F10_FST_OPT" localSheetId="9">#REF!</definedName>
    <definedName name="F10_FST_OPT" localSheetId="0">#REF!</definedName>
    <definedName name="F10_FST_OPT" localSheetId="12">#REF!</definedName>
    <definedName name="F10_FST_OPT">#REF!</definedName>
    <definedName name="F10_FST_OPT_1" localSheetId="17">#REF!</definedName>
    <definedName name="F10_FST_OPT_1" localSheetId="2">#REF!</definedName>
    <definedName name="F10_FST_OPT_1" localSheetId="3">#REF!</definedName>
    <definedName name="F10_FST_OPT_1" localSheetId="1">#REF!</definedName>
    <definedName name="F10_FST_OPT_1" localSheetId="4">#REF!</definedName>
    <definedName name="F10_FST_OPT_1" localSheetId="5">#REF!</definedName>
    <definedName name="F10_FST_OPT_1" localSheetId="9">#REF!</definedName>
    <definedName name="F10_FST_OPT_1" localSheetId="12">#REF!</definedName>
    <definedName name="F10_FST_OPT_1">#REF!</definedName>
    <definedName name="F10_FST_OPT_2" localSheetId="17">#REF!</definedName>
    <definedName name="F10_FST_OPT_2" localSheetId="2">#REF!</definedName>
    <definedName name="F10_FST_OPT_2" localSheetId="3">#REF!</definedName>
    <definedName name="F10_FST_OPT_2" localSheetId="1">#REF!</definedName>
    <definedName name="F10_FST_OPT_2" localSheetId="4">#REF!</definedName>
    <definedName name="F10_FST_OPT_2" localSheetId="5">#REF!</definedName>
    <definedName name="F10_FST_OPT_2" localSheetId="9">#REF!</definedName>
    <definedName name="F10_FST_OPT_2" localSheetId="12">#REF!</definedName>
    <definedName name="F10_FST_OPT_2">#REF!</definedName>
    <definedName name="F10_FST_OPT_3" localSheetId="17">#REF!</definedName>
    <definedName name="F10_FST_OPT_3" localSheetId="2">#REF!</definedName>
    <definedName name="F10_FST_OPT_3" localSheetId="3">#REF!</definedName>
    <definedName name="F10_FST_OPT_3" localSheetId="1">#REF!</definedName>
    <definedName name="F10_FST_OPT_3" localSheetId="4">#REF!</definedName>
    <definedName name="F10_FST_OPT_3" localSheetId="5">#REF!</definedName>
    <definedName name="F10_FST_OPT_3" localSheetId="9">#REF!</definedName>
    <definedName name="F10_FST_OPT_3" localSheetId="12">#REF!</definedName>
    <definedName name="F10_FST_OPT_3">#REF!</definedName>
    <definedName name="F10_FST_ROZN" localSheetId="17">#REF!</definedName>
    <definedName name="F10_FST_ROZN" localSheetId="2">#REF!</definedName>
    <definedName name="F10_FST_ROZN" localSheetId="3">#REF!</definedName>
    <definedName name="F10_FST_ROZN" localSheetId="1">#REF!</definedName>
    <definedName name="F10_FST_ROZN" localSheetId="4">#REF!</definedName>
    <definedName name="F10_FST_ROZN" localSheetId="5">#REF!</definedName>
    <definedName name="F10_FST_ROZN" localSheetId="9">#REF!</definedName>
    <definedName name="F10_FST_ROZN" localSheetId="12">#REF!</definedName>
    <definedName name="F10_FST_ROZN">#REF!</definedName>
    <definedName name="F10_FST_ROZN_1" localSheetId="17">#REF!</definedName>
    <definedName name="F10_FST_ROZN_1" localSheetId="2">#REF!</definedName>
    <definedName name="F10_FST_ROZN_1" localSheetId="3">#REF!</definedName>
    <definedName name="F10_FST_ROZN_1" localSheetId="1">#REF!</definedName>
    <definedName name="F10_FST_ROZN_1" localSheetId="4">#REF!</definedName>
    <definedName name="F10_FST_ROZN_1" localSheetId="5">#REF!</definedName>
    <definedName name="F10_FST_ROZN_1" localSheetId="9">#REF!</definedName>
    <definedName name="F10_FST_ROZN_1" localSheetId="12">#REF!</definedName>
    <definedName name="F10_FST_ROZN_1">#REF!</definedName>
    <definedName name="F10_FST_ROZN_2" localSheetId="17">#REF!</definedName>
    <definedName name="F10_FST_ROZN_2" localSheetId="2">#REF!</definedName>
    <definedName name="F10_FST_ROZN_2" localSheetId="3">#REF!</definedName>
    <definedName name="F10_FST_ROZN_2" localSheetId="1">#REF!</definedName>
    <definedName name="F10_FST_ROZN_2" localSheetId="4">#REF!</definedName>
    <definedName name="F10_FST_ROZN_2" localSheetId="5">#REF!</definedName>
    <definedName name="F10_FST_ROZN_2" localSheetId="9">#REF!</definedName>
    <definedName name="F10_FST_ROZN_2" localSheetId="12">#REF!</definedName>
    <definedName name="F10_FST_ROZN_2">#REF!</definedName>
    <definedName name="F10_MAX_OPT" localSheetId="17">#REF!</definedName>
    <definedName name="F10_MAX_OPT" localSheetId="2">#REF!</definedName>
    <definedName name="F10_MAX_OPT" localSheetId="3">#REF!</definedName>
    <definedName name="F10_MAX_OPT" localSheetId="1">#REF!</definedName>
    <definedName name="F10_MAX_OPT" localSheetId="4">#REF!</definedName>
    <definedName name="F10_MAX_OPT" localSheetId="5">#REF!</definedName>
    <definedName name="F10_MAX_OPT" localSheetId="9">#REF!</definedName>
    <definedName name="F10_MAX_OPT" localSheetId="12">#REF!</definedName>
    <definedName name="F10_MAX_OPT">#REF!</definedName>
    <definedName name="F10_MAX_OPT_1" localSheetId="17">#REF!</definedName>
    <definedName name="F10_MAX_OPT_1" localSheetId="2">#REF!</definedName>
    <definedName name="F10_MAX_OPT_1" localSheetId="3">#REF!</definedName>
    <definedName name="F10_MAX_OPT_1" localSheetId="1">#REF!</definedName>
    <definedName name="F10_MAX_OPT_1" localSheetId="4">#REF!</definedName>
    <definedName name="F10_MAX_OPT_1" localSheetId="5">#REF!</definedName>
    <definedName name="F10_MAX_OPT_1" localSheetId="9">#REF!</definedName>
    <definedName name="F10_MAX_OPT_1" localSheetId="12">#REF!</definedName>
    <definedName name="F10_MAX_OPT_1">#REF!</definedName>
    <definedName name="F10_MAX_OPT_2" localSheetId="17">#REF!</definedName>
    <definedName name="F10_MAX_OPT_2" localSheetId="2">#REF!</definedName>
    <definedName name="F10_MAX_OPT_2" localSheetId="3">#REF!</definedName>
    <definedName name="F10_MAX_OPT_2" localSheetId="1">#REF!</definedName>
    <definedName name="F10_MAX_OPT_2" localSheetId="4">#REF!</definedName>
    <definedName name="F10_MAX_OPT_2" localSheetId="5">#REF!</definedName>
    <definedName name="F10_MAX_OPT_2" localSheetId="9">#REF!</definedName>
    <definedName name="F10_MAX_OPT_2" localSheetId="12">#REF!</definedName>
    <definedName name="F10_MAX_OPT_2">#REF!</definedName>
    <definedName name="F10_MAX_OPT_3" localSheetId="17">#REF!</definedName>
    <definedName name="F10_MAX_OPT_3" localSheetId="2">#REF!</definedName>
    <definedName name="F10_MAX_OPT_3" localSheetId="3">#REF!</definedName>
    <definedName name="F10_MAX_OPT_3" localSheetId="1">#REF!</definedName>
    <definedName name="F10_MAX_OPT_3" localSheetId="4">#REF!</definedName>
    <definedName name="F10_MAX_OPT_3" localSheetId="5">#REF!</definedName>
    <definedName name="F10_MAX_OPT_3" localSheetId="9">#REF!</definedName>
    <definedName name="F10_MAX_OPT_3" localSheetId="12">#REF!</definedName>
    <definedName name="F10_MAX_OPT_3">#REF!</definedName>
    <definedName name="F10_MAX_ROZN" localSheetId="17">#REF!</definedName>
    <definedName name="F10_MAX_ROZN" localSheetId="2">#REF!</definedName>
    <definedName name="F10_MAX_ROZN" localSheetId="3">#REF!</definedName>
    <definedName name="F10_MAX_ROZN" localSheetId="1">#REF!</definedName>
    <definedName name="F10_MAX_ROZN" localSheetId="4">#REF!</definedName>
    <definedName name="F10_MAX_ROZN" localSheetId="5">#REF!</definedName>
    <definedName name="F10_MAX_ROZN" localSheetId="9">#REF!</definedName>
    <definedName name="F10_MAX_ROZN" localSheetId="12">#REF!</definedName>
    <definedName name="F10_MAX_ROZN">#REF!</definedName>
    <definedName name="F10_MAX_ROZN_1" localSheetId="17">#REF!</definedName>
    <definedName name="F10_MAX_ROZN_1" localSheetId="2">#REF!</definedName>
    <definedName name="F10_MAX_ROZN_1" localSheetId="3">#REF!</definedName>
    <definedName name="F10_MAX_ROZN_1" localSheetId="1">#REF!</definedName>
    <definedName name="F10_MAX_ROZN_1" localSheetId="4">#REF!</definedName>
    <definedName name="F10_MAX_ROZN_1" localSheetId="5">#REF!</definedName>
    <definedName name="F10_MAX_ROZN_1" localSheetId="9">#REF!</definedName>
    <definedName name="F10_MAX_ROZN_1" localSheetId="12">#REF!</definedName>
    <definedName name="F10_MAX_ROZN_1">#REF!</definedName>
    <definedName name="F10_MAX_ROZN_2" localSheetId="17">#REF!</definedName>
    <definedName name="F10_MAX_ROZN_2" localSheetId="2">#REF!</definedName>
    <definedName name="F10_MAX_ROZN_2" localSheetId="3">#REF!</definedName>
    <definedName name="F10_MAX_ROZN_2" localSheetId="1">#REF!</definedName>
    <definedName name="F10_MAX_ROZN_2" localSheetId="4">#REF!</definedName>
    <definedName name="F10_MAX_ROZN_2" localSheetId="5">#REF!</definedName>
    <definedName name="F10_MAX_ROZN_2" localSheetId="9">#REF!</definedName>
    <definedName name="F10_MAX_ROZN_2" localSheetId="12">#REF!</definedName>
    <definedName name="F10_MAX_ROZN_2">#REF!</definedName>
    <definedName name="F10_MIN_OPT" localSheetId="17">#REF!</definedName>
    <definedName name="F10_MIN_OPT" localSheetId="2">#REF!</definedName>
    <definedName name="F10_MIN_OPT" localSheetId="3">#REF!</definedName>
    <definedName name="F10_MIN_OPT" localSheetId="1">#REF!</definedName>
    <definedName name="F10_MIN_OPT" localSheetId="4">#REF!</definedName>
    <definedName name="F10_MIN_OPT" localSheetId="5">#REF!</definedName>
    <definedName name="F10_MIN_OPT" localSheetId="9">#REF!</definedName>
    <definedName name="F10_MIN_OPT" localSheetId="12">#REF!</definedName>
    <definedName name="F10_MIN_OPT">#REF!</definedName>
    <definedName name="F10_MIN_OPT_1" localSheetId="17">#REF!</definedName>
    <definedName name="F10_MIN_OPT_1" localSheetId="2">#REF!</definedName>
    <definedName name="F10_MIN_OPT_1" localSheetId="3">#REF!</definedName>
    <definedName name="F10_MIN_OPT_1" localSheetId="1">#REF!</definedName>
    <definedName name="F10_MIN_OPT_1" localSheetId="4">#REF!</definedName>
    <definedName name="F10_MIN_OPT_1" localSheetId="5">#REF!</definedName>
    <definedName name="F10_MIN_OPT_1" localSheetId="9">#REF!</definedName>
    <definedName name="F10_MIN_OPT_1" localSheetId="12">#REF!</definedName>
    <definedName name="F10_MIN_OPT_1">#REF!</definedName>
    <definedName name="F10_MIN_OPT_2" localSheetId="17">#REF!</definedName>
    <definedName name="F10_MIN_OPT_2" localSheetId="2">#REF!</definedName>
    <definedName name="F10_MIN_OPT_2" localSheetId="3">#REF!</definedName>
    <definedName name="F10_MIN_OPT_2" localSheetId="1">#REF!</definedName>
    <definedName name="F10_MIN_OPT_2" localSheetId="4">#REF!</definedName>
    <definedName name="F10_MIN_OPT_2" localSheetId="5">#REF!</definedName>
    <definedName name="F10_MIN_OPT_2" localSheetId="9">#REF!</definedName>
    <definedName name="F10_MIN_OPT_2" localSheetId="12">#REF!</definedName>
    <definedName name="F10_MIN_OPT_2">#REF!</definedName>
    <definedName name="F10_MIN_OPT_3" localSheetId="17">#REF!</definedName>
    <definedName name="F10_MIN_OPT_3" localSheetId="2">#REF!</definedName>
    <definedName name="F10_MIN_OPT_3" localSheetId="3">#REF!</definedName>
    <definedName name="F10_MIN_OPT_3" localSheetId="1">#REF!</definedName>
    <definedName name="F10_MIN_OPT_3" localSheetId="4">#REF!</definedName>
    <definedName name="F10_MIN_OPT_3" localSheetId="5">#REF!</definedName>
    <definedName name="F10_MIN_OPT_3" localSheetId="9">#REF!</definedName>
    <definedName name="F10_MIN_OPT_3" localSheetId="12">#REF!</definedName>
    <definedName name="F10_MIN_OPT_3">#REF!</definedName>
    <definedName name="F10_MIN_ROZN" localSheetId="17">#REF!</definedName>
    <definedName name="F10_MIN_ROZN" localSheetId="2">#REF!</definedName>
    <definedName name="F10_MIN_ROZN" localSheetId="3">#REF!</definedName>
    <definedName name="F10_MIN_ROZN" localSheetId="1">#REF!</definedName>
    <definedName name="F10_MIN_ROZN" localSheetId="4">#REF!</definedName>
    <definedName name="F10_MIN_ROZN" localSheetId="5">#REF!</definedName>
    <definedName name="F10_MIN_ROZN" localSheetId="9">#REF!</definedName>
    <definedName name="F10_MIN_ROZN" localSheetId="12">#REF!</definedName>
    <definedName name="F10_MIN_ROZN">#REF!</definedName>
    <definedName name="F10_MIN_ROZN_1" localSheetId="17">#REF!</definedName>
    <definedName name="F10_MIN_ROZN_1" localSheetId="2">#REF!</definedName>
    <definedName name="F10_MIN_ROZN_1" localSheetId="3">#REF!</definedName>
    <definedName name="F10_MIN_ROZN_1" localSheetId="1">#REF!</definedName>
    <definedName name="F10_MIN_ROZN_1" localSheetId="4">#REF!</definedName>
    <definedName name="F10_MIN_ROZN_1" localSheetId="5">#REF!</definedName>
    <definedName name="F10_MIN_ROZN_1" localSheetId="9">#REF!</definedName>
    <definedName name="F10_MIN_ROZN_1" localSheetId="12">#REF!</definedName>
    <definedName name="F10_MIN_ROZN_1">#REF!</definedName>
    <definedName name="F10_MIN_ROZN_2" localSheetId="17">#REF!</definedName>
    <definedName name="F10_MIN_ROZN_2" localSheetId="2">#REF!</definedName>
    <definedName name="F10_MIN_ROZN_2" localSheetId="3">#REF!</definedName>
    <definedName name="F10_MIN_ROZN_2" localSheetId="1">#REF!</definedName>
    <definedName name="F10_MIN_ROZN_2" localSheetId="4">#REF!</definedName>
    <definedName name="F10_MIN_ROZN_2" localSheetId="5">#REF!</definedName>
    <definedName name="F10_MIN_ROZN_2" localSheetId="9">#REF!</definedName>
    <definedName name="F10_MIN_ROZN_2" localSheetId="12">#REF!</definedName>
    <definedName name="F10_MIN_ROZN_2">#REF!</definedName>
    <definedName name="F10_SCOPE" localSheetId="17">#REF!</definedName>
    <definedName name="F10_SCOPE" localSheetId="2">#REF!</definedName>
    <definedName name="F10_SCOPE" localSheetId="3">#REF!</definedName>
    <definedName name="F10_SCOPE" localSheetId="1">#REF!</definedName>
    <definedName name="F10_SCOPE" localSheetId="4">#REF!</definedName>
    <definedName name="F10_SCOPE" localSheetId="5">#REF!</definedName>
    <definedName name="F10_SCOPE" localSheetId="9">#REF!</definedName>
    <definedName name="F10_SCOPE" localSheetId="12">#REF!</definedName>
    <definedName name="F10_SCOPE">#REF!</definedName>
    <definedName name="F9_OPT" localSheetId="17">#REF!</definedName>
    <definedName name="F9_OPT" localSheetId="2">#REF!</definedName>
    <definedName name="F9_OPT" localSheetId="3">#REF!</definedName>
    <definedName name="F9_OPT" localSheetId="1">#REF!</definedName>
    <definedName name="F9_OPT" localSheetId="4">#REF!</definedName>
    <definedName name="F9_OPT" localSheetId="5">#REF!</definedName>
    <definedName name="F9_OPT" localSheetId="9">#REF!</definedName>
    <definedName name="F9_OPT" localSheetId="12">#REF!</definedName>
    <definedName name="F9_OPT">#REF!</definedName>
    <definedName name="F9_OPT_1" localSheetId="17">#REF!</definedName>
    <definedName name="F9_OPT_1" localSheetId="2">#REF!</definedName>
    <definedName name="F9_OPT_1" localSheetId="3">#REF!</definedName>
    <definedName name="F9_OPT_1" localSheetId="1">#REF!</definedName>
    <definedName name="F9_OPT_1" localSheetId="4">#REF!</definedName>
    <definedName name="F9_OPT_1" localSheetId="5">#REF!</definedName>
    <definedName name="F9_OPT_1" localSheetId="9">#REF!</definedName>
    <definedName name="F9_OPT_1" localSheetId="12">#REF!</definedName>
    <definedName name="F9_OPT_1">#REF!</definedName>
    <definedName name="F9_OPT_2" localSheetId="17">#REF!</definedName>
    <definedName name="F9_OPT_2" localSheetId="2">#REF!</definedName>
    <definedName name="F9_OPT_2" localSheetId="3">#REF!</definedName>
    <definedName name="F9_OPT_2" localSheetId="1">#REF!</definedName>
    <definedName name="F9_OPT_2" localSheetId="4">#REF!</definedName>
    <definedName name="F9_OPT_2" localSheetId="5">#REF!</definedName>
    <definedName name="F9_OPT_2" localSheetId="9">#REF!</definedName>
    <definedName name="F9_OPT_2" localSheetId="12">#REF!</definedName>
    <definedName name="F9_OPT_2">#REF!</definedName>
    <definedName name="F9_OPT_3" localSheetId="17">#REF!</definedName>
    <definedName name="F9_OPT_3" localSheetId="2">#REF!</definedName>
    <definedName name="F9_OPT_3" localSheetId="3">#REF!</definedName>
    <definedName name="F9_OPT_3" localSheetId="1">#REF!</definedName>
    <definedName name="F9_OPT_3" localSheetId="4">#REF!</definedName>
    <definedName name="F9_OPT_3" localSheetId="5">#REF!</definedName>
    <definedName name="F9_OPT_3" localSheetId="9">#REF!</definedName>
    <definedName name="F9_OPT_3" localSheetId="12">#REF!</definedName>
    <definedName name="F9_OPT_3">#REF!</definedName>
    <definedName name="F9_ROZN" localSheetId="17">#REF!</definedName>
    <definedName name="F9_ROZN" localSheetId="2">#REF!</definedName>
    <definedName name="F9_ROZN" localSheetId="3">#REF!</definedName>
    <definedName name="F9_ROZN" localSheetId="1">#REF!</definedName>
    <definedName name="F9_ROZN" localSheetId="4">#REF!</definedName>
    <definedName name="F9_ROZN" localSheetId="5">#REF!</definedName>
    <definedName name="F9_ROZN" localSheetId="9">#REF!</definedName>
    <definedName name="F9_ROZN" localSheetId="12">#REF!</definedName>
    <definedName name="F9_ROZN">#REF!</definedName>
    <definedName name="F9_ROZN_1" localSheetId="17">#REF!</definedName>
    <definedName name="F9_ROZN_1" localSheetId="2">#REF!</definedName>
    <definedName name="F9_ROZN_1" localSheetId="3">#REF!</definedName>
    <definedName name="F9_ROZN_1" localSheetId="1">#REF!</definedName>
    <definedName name="F9_ROZN_1" localSheetId="4">#REF!</definedName>
    <definedName name="F9_ROZN_1" localSheetId="5">#REF!</definedName>
    <definedName name="F9_ROZN_1" localSheetId="9">#REF!</definedName>
    <definedName name="F9_ROZN_1" localSheetId="12">#REF!</definedName>
    <definedName name="F9_ROZN_1">#REF!</definedName>
    <definedName name="F9_ROZN_2" localSheetId="17">#REF!</definedName>
    <definedName name="F9_ROZN_2" localSheetId="2">#REF!</definedName>
    <definedName name="F9_ROZN_2" localSheetId="3">#REF!</definedName>
    <definedName name="F9_ROZN_2" localSheetId="1">#REF!</definedName>
    <definedName name="F9_ROZN_2" localSheetId="4">#REF!</definedName>
    <definedName name="F9_ROZN_2" localSheetId="5">#REF!</definedName>
    <definedName name="F9_ROZN_2" localSheetId="9">#REF!</definedName>
    <definedName name="F9_ROZN_2" localSheetId="12">#REF!</definedName>
    <definedName name="F9_ROZN_2">#REF!</definedName>
    <definedName name="F9_SC_1" localSheetId="17">[19]Топливо2009!#REF!</definedName>
    <definedName name="F9_SC_1" localSheetId="2">[19]Топливо2009!#REF!</definedName>
    <definedName name="F9_SC_1" localSheetId="3">[19]Топливо2009!#REF!</definedName>
    <definedName name="F9_SC_1" localSheetId="1">[19]Топливо2009!#REF!</definedName>
    <definedName name="F9_SC_1" localSheetId="4">[19]Топливо2009!#REF!</definedName>
    <definedName name="F9_SC_1" localSheetId="5">[19]Топливо2009!#REF!</definedName>
    <definedName name="F9_SC_1" localSheetId="9">[19]Топливо2009!#REF!</definedName>
    <definedName name="F9_SC_1" localSheetId="12">[19]Топливо2009!#REF!</definedName>
    <definedName name="F9_SC_1">[19]Топливо2009!#REF!</definedName>
    <definedName name="F9_SC_2" localSheetId="17">[19]Топливо2009!#REF!</definedName>
    <definedName name="F9_SC_2" localSheetId="2">[19]Топливо2009!#REF!</definedName>
    <definedName name="F9_SC_2" localSheetId="3">[19]Топливо2009!#REF!</definedName>
    <definedName name="F9_SC_2" localSheetId="1">[19]Топливо2009!#REF!</definedName>
    <definedName name="F9_SC_2" localSheetId="4">[19]Топливо2009!#REF!</definedName>
    <definedName name="F9_SC_2" localSheetId="5">[19]Топливо2009!#REF!</definedName>
    <definedName name="F9_SC_2" localSheetId="9">[19]Топливо2009!#REF!</definedName>
    <definedName name="F9_SC_2" localSheetId="12">[19]Топливо2009!#REF!</definedName>
    <definedName name="F9_SC_2">[19]Топливо2009!#REF!</definedName>
    <definedName name="F9_SC_3" localSheetId="17">[19]Топливо2009!#REF!</definedName>
    <definedName name="F9_SC_3" localSheetId="2">[19]Топливо2009!#REF!</definedName>
    <definedName name="F9_SC_3" localSheetId="3">[19]Топливо2009!#REF!</definedName>
    <definedName name="F9_SC_3" localSheetId="1">[19]Топливо2009!#REF!</definedName>
    <definedName name="F9_SC_3" localSheetId="4">[19]Топливо2009!#REF!</definedName>
    <definedName name="F9_SC_3" localSheetId="5">[19]Топливо2009!#REF!</definedName>
    <definedName name="F9_SC_3" localSheetId="9">[19]Топливо2009!#REF!</definedName>
    <definedName name="F9_SC_3" localSheetId="12">[19]Топливо2009!#REF!</definedName>
    <definedName name="F9_SC_3">[19]Топливо2009!#REF!</definedName>
    <definedName name="F9_SC_4" localSheetId="17">[19]Топливо2009!#REF!</definedName>
    <definedName name="F9_SC_4" localSheetId="2">[19]Топливо2009!#REF!</definedName>
    <definedName name="F9_SC_4" localSheetId="3">[19]Топливо2009!#REF!</definedName>
    <definedName name="F9_SC_4" localSheetId="1">[19]Топливо2009!#REF!</definedName>
    <definedName name="F9_SC_4" localSheetId="4">[19]Топливо2009!#REF!</definedName>
    <definedName name="F9_SC_4" localSheetId="5">[19]Топливо2009!#REF!</definedName>
    <definedName name="F9_SC_4" localSheetId="9">[19]Топливо2009!#REF!</definedName>
    <definedName name="F9_SC_4" localSheetId="12">[19]Топливо2009!#REF!</definedName>
    <definedName name="F9_SC_4">[19]Топливо2009!#REF!</definedName>
    <definedName name="F9_SC_5" localSheetId="17">[19]Топливо2009!#REF!</definedName>
    <definedName name="F9_SC_5" localSheetId="2">[19]Топливо2009!#REF!</definedName>
    <definedName name="F9_SC_5" localSheetId="3">[19]Топливо2009!#REF!</definedName>
    <definedName name="F9_SC_5" localSheetId="1">[19]Топливо2009!#REF!</definedName>
    <definedName name="F9_SC_5" localSheetId="4">[19]Топливо2009!#REF!</definedName>
    <definedName name="F9_SC_5" localSheetId="5">[19]Топливо2009!#REF!</definedName>
    <definedName name="F9_SC_5" localSheetId="9">[19]Топливо2009!#REF!</definedName>
    <definedName name="F9_SC_5" localSheetId="12">[19]Топливо2009!#REF!</definedName>
    <definedName name="F9_SC_5">[19]Топливо2009!#REF!</definedName>
    <definedName name="F9_SC_6" localSheetId="17">[19]Топливо2009!#REF!</definedName>
    <definedName name="F9_SC_6" localSheetId="2">[19]Топливо2009!#REF!</definedName>
    <definedName name="F9_SC_6" localSheetId="3">[19]Топливо2009!#REF!</definedName>
    <definedName name="F9_SC_6" localSheetId="1">[19]Топливо2009!#REF!</definedName>
    <definedName name="F9_SC_6" localSheetId="4">[19]Топливо2009!#REF!</definedName>
    <definedName name="F9_SC_6" localSheetId="5">[19]Топливо2009!#REF!</definedName>
    <definedName name="F9_SC_6" localSheetId="9">[19]Топливо2009!#REF!</definedName>
    <definedName name="F9_SC_6" localSheetId="12">[19]Топливо2009!#REF!</definedName>
    <definedName name="F9_SC_6">[19]Топливо2009!#REF!</definedName>
    <definedName name="F9_SCOPE" localSheetId="17">#REF!</definedName>
    <definedName name="F9_SCOPE" localSheetId="2">#REF!</definedName>
    <definedName name="F9_SCOPE" localSheetId="3">#REF!</definedName>
    <definedName name="F9_SCOPE" localSheetId="1">#REF!</definedName>
    <definedName name="F9_SCOPE" localSheetId="4">#REF!</definedName>
    <definedName name="F9_SCOPE" localSheetId="5">#REF!</definedName>
    <definedName name="F9_SCOPE" localSheetId="14">#REF!</definedName>
    <definedName name="F9_SCOPE" localSheetId="7">#REF!</definedName>
    <definedName name="F9_SCOPE" localSheetId="9">#REF!</definedName>
    <definedName name="F9_SCOPE" localSheetId="0">#REF!</definedName>
    <definedName name="F9_SCOPE" localSheetId="12">#REF!</definedName>
    <definedName name="F9_SCOPE">#REF!</definedName>
    <definedName name="fbgffnjfgg" localSheetId="2">'7.1. (1 кв. 2014) (с ТП) (2 (3'!fbgffnjfgg</definedName>
    <definedName name="fbgffnjfgg" localSheetId="3">'7.1. (1 кв. 2014) (с ТП) (2)'!fbgffnjfgg</definedName>
    <definedName name="fbgffnjfgg" localSheetId="5">'7.1. 3 квартал с ТП (ВЛ, КЛ)'!fbgffnjfgg</definedName>
    <definedName name="fbgffnjfgg" localSheetId="14">'7.2. 3 кв'!fbgffnjfgg</definedName>
    <definedName name="fbgffnjfgg" localSheetId="10">'8. (3 кв. 2014)'!fbgffnjfgg</definedName>
    <definedName name="fbgffnjfgg" localSheetId="11">'9. (3 кв. 2014)'!fbgffnjfgg</definedName>
    <definedName name="fbgffnjfgg" localSheetId="7">'II-ДЗ (2014)'!fbgffnjfgg</definedName>
    <definedName name="fbgffnjfgg" localSheetId="0">'IV-ДЦ'!fbgffnjfgg</definedName>
    <definedName name="fbgffnjfgg">[0]!fbgffnjfgg</definedName>
    <definedName name="FEB" localSheetId="17">#REF!</definedName>
    <definedName name="FEB" localSheetId="2">#REF!</definedName>
    <definedName name="FEB" localSheetId="3">#REF!</definedName>
    <definedName name="FEB" localSheetId="1">#REF!</definedName>
    <definedName name="FEB" localSheetId="4">#REF!</definedName>
    <definedName name="FEB" localSheetId="5">#REF!</definedName>
    <definedName name="FEB" localSheetId="14">#REF!</definedName>
    <definedName name="FEB" localSheetId="7">#REF!</definedName>
    <definedName name="FEB" localSheetId="9">#REF!</definedName>
    <definedName name="FEB" localSheetId="0">#REF!</definedName>
    <definedName name="FEB" localSheetId="12">#REF!</definedName>
    <definedName name="FEB">#REF!</definedName>
    <definedName name="fff" localSheetId="17">#REF!</definedName>
    <definedName name="fff" localSheetId="2">#REF!</definedName>
    <definedName name="fff" localSheetId="3">#REF!</definedName>
    <definedName name="fff" localSheetId="1">#REF!</definedName>
    <definedName name="fff" localSheetId="4">#REF!</definedName>
    <definedName name="fff" localSheetId="5">#REF!</definedName>
    <definedName name="fff" localSheetId="9">#REF!</definedName>
    <definedName name="fff" localSheetId="0">#REF!</definedName>
    <definedName name="fff" localSheetId="12">#REF!</definedName>
    <definedName name="fff">#REF!</definedName>
    <definedName name="fg" localSheetId="2">'7.1. (1 кв. 2014) (с ТП) (2 (3'!fg</definedName>
    <definedName name="fg" localSheetId="3">'7.1. (1 кв. 2014) (с ТП) (2)'!fg</definedName>
    <definedName name="fg" localSheetId="5">'7.1. 3 квартал с ТП (ВЛ, КЛ)'!fg</definedName>
    <definedName name="fg" localSheetId="14">'7.2. 3 кв'!fg</definedName>
    <definedName name="fg" localSheetId="10">'8. (3 кв. 2014)'!fg</definedName>
    <definedName name="fg" localSheetId="11">'9. (3 кв. 2014)'!fg</definedName>
    <definedName name="fg" localSheetId="7">'II-ДЗ (2014)'!fg</definedName>
    <definedName name="fg" localSheetId="0">'IV-ДЦ'!fg</definedName>
    <definedName name="fg">[0]!fg</definedName>
    <definedName name="fgnbgfngf" localSheetId="2">'7.1. (1 кв. 2014) (с ТП) (2 (3'!fgnbgfngf</definedName>
    <definedName name="fgnbgfngf" localSheetId="3">'7.1. (1 кв. 2014) (с ТП) (2)'!fgnbgfngf</definedName>
    <definedName name="fgnbgfngf" localSheetId="5">'7.1. 3 квартал с ТП (ВЛ, КЛ)'!fgnbgfngf</definedName>
    <definedName name="fgnbgfngf" localSheetId="14">'7.2. 3 кв'!fgnbgfngf</definedName>
    <definedName name="fgnbgfngf" localSheetId="10">'8. (3 кв. 2014)'!fgnbgfngf</definedName>
    <definedName name="fgnbgfngf" localSheetId="11">'9. (3 кв. 2014)'!fgnbgfngf</definedName>
    <definedName name="fgnbgfngf" localSheetId="7">'II-ДЗ (2014)'!fgnbgfngf</definedName>
    <definedName name="fgnbgfngf" localSheetId="0">'IV-ДЦ'!fgnbgfngf</definedName>
    <definedName name="fgnbgfngf">[0]!fgnbgfngf</definedName>
    <definedName name="fil" localSheetId="17">[20]Справочники!#REF!</definedName>
    <definedName name="fil" localSheetId="2">[20]Справочники!#REF!</definedName>
    <definedName name="fil" localSheetId="3">[20]Справочники!#REF!</definedName>
    <definedName name="fil" localSheetId="1">[20]Справочники!#REF!</definedName>
    <definedName name="fil" localSheetId="4">[20]Справочники!#REF!</definedName>
    <definedName name="fil" localSheetId="5">[20]Справочники!#REF!</definedName>
    <definedName name="fil" localSheetId="14">[20]Справочники!#REF!</definedName>
    <definedName name="fil" localSheetId="7">[20]Справочники!#REF!</definedName>
    <definedName name="fil" localSheetId="9">[20]Справочники!#REF!</definedName>
    <definedName name="fil" localSheetId="0">[20]Справочники!#REF!</definedName>
    <definedName name="fil" localSheetId="12">[20]Справочники!#REF!</definedName>
    <definedName name="fil">[20]Справочники!#REF!</definedName>
    <definedName name="ForIns" localSheetId="17">[22]Регионы!#REF!</definedName>
    <definedName name="ForIns" localSheetId="2">[22]Регионы!#REF!</definedName>
    <definedName name="ForIns" localSheetId="3">[22]Регионы!#REF!</definedName>
    <definedName name="ForIns" localSheetId="1">[22]Регионы!#REF!</definedName>
    <definedName name="ForIns" localSheetId="4">[22]Регионы!#REF!</definedName>
    <definedName name="ForIns" localSheetId="5">[22]Регионы!#REF!</definedName>
    <definedName name="ForIns" localSheetId="9">[22]Регионы!#REF!</definedName>
    <definedName name="ForIns" localSheetId="0">[22]Регионы!#REF!</definedName>
    <definedName name="ForIns" localSheetId="12">[22]Регионы!#REF!</definedName>
    <definedName name="ForIns">[22]Регионы!#REF!</definedName>
    <definedName name="form_s">[20]TEHSHEET!$N$2:$N$15</definedName>
    <definedName name="FORM_S2">[20]TEHSHEET!$Q$2:$Q$5</definedName>
    <definedName name="FUEL" localSheetId="17">#REF!</definedName>
    <definedName name="FUEL" localSheetId="2">#REF!</definedName>
    <definedName name="FUEL" localSheetId="3">#REF!</definedName>
    <definedName name="FUEL" localSheetId="1">#REF!</definedName>
    <definedName name="FUEL" localSheetId="4">#REF!</definedName>
    <definedName name="FUEL" localSheetId="5">#REF!</definedName>
    <definedName name="FUEL" localSheetId="14">#REF!</definedName>
    <definedName name="FUEL" localSheetId="7">#REF!</definedName>
    <definedName name="FUEL" localSheetId="9">#REF!</definedName>
    <definedName name="FUEL" localSheetId="0">#REF!</definedName>
    <definedName name="FUEL" localSheetId="12">#REF!</definedName>
    <definedName name="FUEL">#REF!</definedName>
    <definedName name="FUEL_ET" localSheetId="17">#REF!</definedName>
    <definedName name="FUEL_ET" localSheetId="2">#REF!</definedName>
    <definedName name="FUEL_ET" localSheetId="3">#REF!</definedName>
    <definedName name="FUEL_ET" localSheetId="1">#REF!</definedName>
    <definedName name="FUEL_ET" localSheetId="4">#REF!</definedName>
    <definedName name="FUEL_ET" localSheetId="5">#REF!</definedName>
    <definedName name="FUEL_ET" localSheetId="9">#REF!</definedName>
    <definedName name="FUEL_ET" localSheetId="0">#REF!</definedName>
    <definedName name="FUEL_ET" localSheetId="12">#REF!</definedName>
    <definedName name="FUEL_ET">#REF!</definedName>
    <definedName name="FUELLIST" localSheetId="17">#REF!</definedName>
    <definedName name="FUELLIST" localSheetId="2">#REF!</definedName>
    <definedName name="FUELLIST" localSheetId="3">#REF!</definedName>
    <definedName name="FUELLIST" localSheetId="1">#REF!</definedName>
    <definedName name="FUELLIST" localSheetId="4">#REF!</definedName>
    <definedName name="FUELLIST" localSheetId="5">#REF!</definedName>
    <definedName name="FUELLIST" localSheetId="9">#REF!</definedName>
    <definedName name="FUELLIST" localSheetId="0">#REF!</definedName>
    <definedName name="FUELLIST" localSheetId="12">#REF!</definedName>
    <definedName name="FUELLIST">#REF!</definedName>
    <definedName name="g" localSheetId="17">[11]Параметры!#REF!</definedName>
    <definedName name="g" localSheetId="2">[11]Параметры!#REF!</definedName>
    <definedName name="g" localSheetId="3">[11]Параметры!#REF!</definedName>
    <definedName name="g" localSheetId="1">[11]Параметры!#REF!</definedName>
    <definedName name="g" localSheetId="4">[11]Параметры!#REF!</definedName>
    <definedName name="g" localSheetId="5">[11]Параметры!#REF!</definedName>
    <definedName name="g" localSheetId="9">[11]Параметры!#REF!</definedName>
    <definedName name="g" localSheetId="0">[11]Параметры!#REF!</definedName>
    <definedName name="g" localSheetId="12">[11]Параметры!#REF!</definedName>
    <definedName name="g">[11]Параметры!#REF!</definedName>
    <definedName name="gdfhgh" localSheetId="2">'7.1. (1 кв. 2014) (с ТП) (2 (3'!gdfhgh</definedName>
    <definedName name="gdfhgh" localSheetId="3">'7.1. (1 кв. 2014) (с ТП) (2)'!gdfhgh</definedName>
    <definedName name="gdfhgh" localSheetId="5">'7.1. 3 квартал с ТП (ВЛ, КЛ)'!gdfhgh</definedName>
    <definedName name="gdfhgh" localSheetId="14">'7.2. 3 кв'!gdfhgh</definedName>
    <definedName name="gdfhgh" localSheetId="10">'8. (3 кв. 2014)'!gdfhgh</definedName>
    <definedName name="gdfhgh" localSheetId="11">'9. (3 кв. 2014)'!gdfhgh</definedName>
    <definedName name="gdfhgh" localSheetId="7">'II-ДЗ (2014)'!gdfhgh</definedName>
    <definedName name="gdfhgh" localSheetId="0">'IV-ДЦ'!gdfhgh</definedName>
    <definedName name="gdfhgh">[0]!gdfhgh</definedName>
    <definedName name="GES" localSheetId="17">#REF!</definedName>
    <definedName name="GES" localSheetId="2">#REF!</definedName>
    <definedName name="GES" localSheetId="3">#REF!</definedName>
    <definedName name="GES" localSheetId="1">#REF!</definedName>
    <definedName name="GES" localSheetId="4">#REF!</definedName>
    <definedName name="GES" localSheetId="5">#REF!</definedName>
    <definedName name="GES" localSheetId="14">#REF!</definedName>
    <definedName name="GES" localSheetId="7">#REF!</definedName>
    <definedName name="GES" localSheetId="9">#REF!</definedName>
    <definedName name="GES" localSheetId="0">#REF!</definedName>
    <definedName name="GES" localSheetId="12">#REF!</definedName>
    <definedName name="GES">#REF!</definedName>
    <definedName name="GES_DATA" localSheetId="17">#REF!</definedName>
    <definedName name="GES_DATA" localSheetId="2">#REF!</definedName>
    <definedName name="GES_DATA" localSheetId="3">#REF!</definedName>
    <definedName name="GES_DATA" localSheetId="1">#REF!</definedName>
    <definedName name="GES_DATA" localSheetId="4">#REF!</definedName>
    <definedName name="GES_DATA" localSheetId="5">#REF!</definedName>
    <definedName name="GES_DATA" localSheetId="9">#REF!</definedName>
    <definedName name="GES_DATA" localSheetId="0">#REF!</definedName>
    <definedName name="GES_DATA" localSheetId="12">#REF!</definedName>
    <definedName name="GES_DATA">#REF!</definedName>
    <definedName name="GES_LIST" localSheetId="17">#REF!</definedName>
    <definedName name="GES_LIST" localSheetId="2">#REF!</definedName>
    <definedName name="GES_LIST" localSheetId="3">#REF!</definedName>
    <definedName name="GES_LIST" localSheetId="1">#REF!</definedName>
    <definedName name="GES_LIST" localSheetId="4">#REF!</definedName>
    <definedName name="GES_LIST" localSheetId="5">#REF!</definedName>
    <definedName name="GES_LIST" localSheetId="9">#REF!</definedName>
    <definedName name="GES_LIST" localSheetId="0">#REF!</definedName>
    <definedName name="GES_LIST" localSheetId="12">#REF!</definedName>
    <definedName name="GES_LIST">#REF!</definedName>
    <definedName name="GES3_DATA" localSheetId="17">#REF!</definedName>
    <definedName name="GES3_DATA" localSheetId="2">#REF!</definedName>
    <definedName name="GES3_DATA" localSheetId="3">#REF!</definedName>
    <definedName name="GES3_DATA" localSheetId="1">#REF!</definedName>
    <definedName name="GES3_DATA" localSheetId="4">#REF!</definedName>
    <definedName name="GES3_DATA" localSheetId="5">#REF!</definedName>
    <definedName name="GES3_DATA" localSheetId="9">#REF!</definedName>
    <definedName name="GES3_DATA" localSheetId="12">#REF!</definedName>
    <definedName name="GES3_DATA">#REF!</definedName>
    <definedName name="gfg" localSheetId="2">'7.1. (1 кв. 2014) (с ТП) (2 (3'!gfg</definedName>
    <definedName name="gfg" localSheetId="3">'7.1. (1 кв. 2014) (с ТП) (2)'!gfg</definedName>
    <definedName name="gfg" localSheetId="5">'7.1. 3 квартал с ТП (ВЛ, КЛ)'!gfg</definedName>
    <definedName name="gfg" localSheetId="14">'7.2. 3 кв'!gfg</definedName>
    <definedName name="gfg" localSheetId="10">'8. (3 кв. 2014)'!gfg</definedName>
    <definedName name="gfg" localSheetId="11">'9. (3 кв. 2014)'!gfg</definedName>
    <definedName name="gfg" localSheetId="7">'II-ДЗ (2014)'!gfg</definedName>
    <definedName name="gfg" localSheetId="0">'IV-ДЦ'!gfg</definedName>
    <definedName name="gfg">[0]!gfg</definedName>
    <definedName name="gh" localSheetId="2">'7.1. (1 кв. 2014) (с ТП) (2 (3'!gh</definedName>
    <definedName name="gh" localSheetId="3">'7.1. (1 кв. 2014) (с ТП) (2)'!gh</definedName>
    <definedName name="gh" localSheetId="5">'7.1. 3 квартал с ТП (ВЛ, КЛ)'!gh</definedName>
    <definedName name="gh" localSheetId="14">'7.2. 3 кв'!gh</definedName>
    <definedName name="gh" localSheetId="10">'8. (3 кв. 2014)'!gh</definedName>
    <definedName name="gh" localSheetId="11">'9. (3 кв. 2014)'!gh</definedName>
    <definedName name="gh" localSheetId="7">'II-ДЗ (2014)'!gh</definedName>
    <definedName name="gh" localSheetId="0">'IV-ДЦ'!gh</definedName>
    <definedName name="gh">[0]!gh</definedName>
    <definedName name="ghhktyi" localSheetId="2">'7.1. (1 кв. 2014) (с ТП) (2 (3'!ghhktyi</definedName>
    <definedName name="ghhktyi" localSheetId="3">'7.1. (1 кв. 2014) (с ТП) (2)'!ghhktyi</definedName>
    <definedName name="ghhktyi" localSheetId="5">'7.1. 3 квартал с ТП (ВЛ, КЛ)'!ghhktyi</definedName>
    <definedName name="ghhktyi" localSheetId="14">'7.2. 3 кв'!ghhktyi</definedName>
    <definedName name="ghhktyi" localSheetId="10">'8. (3 кв. 2014)'!ghhktyi</definedName>
    <definedName name="ghhktyi" localSheetId="11">'9. (3 кв. 2014)'!ghhktyi</definedName>
    <definedName name="ghhktyi" localSheetId="7">'II-ДЗ (2014)'!ghhktyi</definedName>
    <definedName name="ghhktyi" localSheetId="0">'IV-ДЦ'!ghhktyi</definedName>
    <definedName name="ghhktyi">[0]!ghhktyi</definedName>
    <definedName name="god" localSheetId="17">[13]Титульный!$M$5</definedName>
    <definedName name="god" localSheetId="13">[13]Титульный!$M$5</definedName>
    <definedName name="god" localSheetId="15">[13]Титульный!$M$5</definedName>
    <definedName name="god" localSheetId="10">[13]Титульный!$M$5</definedName>
    <definedName name="god" localSheetId="16">[13]Титульный!$M$5</definedName>
    <definedName name="god" localSheetId="11">[13]Титульный!$M$5</definedName>
    <definedName name="god" localSheetId="7">[13]Титульный!$M$5</definedName>
    <definedName name="god" localSheetId="0">[14]Титульный!$M$5</definedName>
    <definedName name="god" localSheetId="12">[13]Титульный!$M$5</definedName>
    <definedName name="god">[13]Титульный!$M$5</definedName>
    <definedName name="GRES" localSheetId="17">#REF!</definedName>
    <definedName name="GRES" localSheetId="2">#REF!</definedName>
    <definedName name="GRES" localSheetId="3">#REF!</definedName>
    <definedName name="GRES" localSheetId="1">#REF!</definedName>
    <definedName name="GRES" localSheetId="4">#REF!</definedName>
    <definedName name="GRES" localSheetId="5">#REF!</definedName>
    <definedName name="GRES" localSheetId="14">#REF!</definedName>
    <definedName name="GRES" localSheetId="7">#REF!</definedName>
    <definedName name="GRES" localSheetId="9">#REF!</definedName>
    <definedName name="GRES" localSheetId="0">#REF!</definedName>
    <definedName name="GRES" localSheetId="12">#REF!</definedName>
    <definedName name="GRES">#REF!</definedName>
    <definedName name="GRES_DATA" localSheetId="17">#REF!</definedName>
    <definedName name="GRES_DATA" localSheetId="2">#REF!</definedName>
    <definedName name="GRES_DATA" localSheetId="3">#REF!</definedName>
    <definedName name="GRES_DATA" localSheetId="1">#REF!</definedName>
    <definedName name="GRES_DATA" localSheetId="4">#REF!</definedName>
    <definedName name="GRES_DATA" localSheetId="5">#REF!</definedName>
    <definedName name="GRES_DATA" localSheetId="9">#REF!</definedName>
    <definedName name="GRES_DATA" localSheetId="0">#REF!</definedName>
    <definedName name="GRES_DATA" localSheetId="12">#REF!</definedName>
    <definedName name="GRES_DATA">#REF!</definedName>
    <definedName name="GRES_LIST" localSheetId="17">#REF!</definedName>
    <definedName name="GRES_LIST" localSheetId="2">#REF!</definedName>
    <definedName name="GRES_LIST" localSheetId="3">#REF!</definedName>
    <definedName name="GRES_LIST" localSheetId="1">#REF!</definedName>
    <definedName name="GRES_LIST" localSheetId="4">#REF!</definedName>
    <definedName name="GRES_LIST" localSheetId="5">#REF!</definedName>
    <definedName name="GRES_LIST" localSheetId="9">#REF!</definedName>
    <definedName name="GRES_LIST" localSheetId="0">#REF!</definedName>
    <definedName name="GRES_LIST" localSheetId="12">#REF!</definedName>
    <definedName name="GRES_LIST">#REF!</definedName>
    <definedName name="grety5e" localSheetId="2">'7.1. (1 кв. 2014) (с ТП) (2 (3'!grety5e</definedName>
    <definedName name="grety5e" localSheetId="3">'7.1. (1 кв. 2014) (с ТП) (2)'!grety5e</definedName>
    <definedName name="grety5e" localSheetId="5">'7.1. 3 квартал с ТП (ВЛ, КЛ)'!grety5e</definedName>
    <definedName name="grety5e" localSheetId="14">'7.2. 3 кв'!grety5e</definedName>
    <definedName name="grety5e" localSheetId="10">'8. (3 кв. 2014)'!grety5e</definedName>
    <definedName name="grety5e" localSheetId="11">'9. (3 кв. 2014)'!grety5e</definedName>
    <definedName name="grety5e" localSheetId="7">'II-ДЗ (2014)'!grety5e</definedName>
    <definedName name="grety5e" localSheetId="0">'IV-ДЦ'!grety5e</definedName>
    <definedName name="grety5e">[0]!grety5e</definedName>
    <definedName name="gtnn" localSheetId="2">'7.1. (1 кв. 2014) (с ТП) (2 (3'!gtnn</definedName>
    <definedName name="gtnn" localSheetId="3">'7.1. (1 кв. 2014) (с ТП) (2)'!gtnn</definedName>
    <definedName name="gtnn" localSheetId="5">'7.1. 3 квартал с ТП (ВЛ, КЛ)'!gtnn</definedName>
    <definedName name="gtnn" localSheetId="14">'7.2. 3 кв'!gtnn</definedName>
    <definedName name="gtnn" localSheetId="10">'8. (3 кв. 2014)'!gtnn</definedName>
    <definedName name="gtnn" localSheetId="11">'9. (3 кв. 2014)'!gtnn</definedName>
    <definedName name="gtnn" localSheetId="7">'II-ДЗ (2014)'!gtnn</definedName>
    <definedName name="gtnn" localSheetId="0">'IV-ДЦ'!gtnn</definedName>
    <definedName name="gtnn">[0]!gtnn</definedName>
    <definedName name="gtty">#N/A</definedName>
    <definedName name="h" localSheetId="2">'7.1. (1 кв. 2014) (с ТП) (2 (3'!h</definedName>
    <definedName name="h" localSheetId="3">'7.1. (1 кв. 2014) (с ТП) (2)'!h</definedName>
    <definedName name="h" localSheetId="5">'7.1. 3 квартал с ТП (ВЛ, КЛ)'!h</definedName>
    <definedName name="h" localSheetId="14">'7.2. 3 кв'!h</definedName>
    <definedName name="h" localSheetId="10">'8. (3 кв. 2014)'!h</definedName>
    <definedName name="h" localSheetId="11">'9. (3 кв. 2014)'!h</definedName>
    <definedName name="h" localSheetId="7">'II-ДЗ (2014)'!h</definedName>
    <definedName name="h" localSheetId="0">'IV-ДЦ'!h</definedName>
    <definedName name="h">[0]!h</definedName>
    <definedName name="Helper_Котельные">[23]Справочники!$A$9:$A$12</definedName>
    <definedName name="Helper_ТЭС">[23]Справочники!$A$2:$A$5</definedName>
    <definedName name="Helper_ТЭС_Котельные">[24]Справочники!$A$2:$A$4,[24]Справочники!$A$16:$A$18</definedName>
    <definedName name="Helper_ФОРЭМ">[23]Справочники!$A$30:$A$35</definedName>
    <definedName name="hfte" localSheetId="2">'7.1. (1 кв. 2014) (с ТП) (2 (3'!hfte</definedName>
    <definedName name="hfte" localSheetId="3">'7.1. (1 кв. 2014) (с ТП) (2)'!hfte</definedName>
    <definedName name="hfte" localSheetId="5">'7.1. 3 квартал с ТП (ВЛ, КЛ)'!hfte</definedName>
    <definedName name="hfte" localSheetId="14">'7.2. 3 кв'!hfte</definedName>
    <definedName name="hfte" localSheetId="10">'8. (3 кв. 2014)'!hfte</definedName>
    <definedName name="hfte" localSheetId="11">'9. (3 кв. 2014)'!hfte</definedName>
    <definedName name="hfte" localSheetId="7">'II-ДЗ (2014)'!hfte</definedName>
    <definedName name="hfte" localSheetId="0">'IV-ДЦ'!hfte</definedName>
    <definedName name="hfte">[0]!hfte</definedName>
    <definedName name="hhh" localSheetId="2" hidden="1">{#N/A,#N/A,TRUE,"Лист1";#N/A,#N/A,TRUE,"Лист2";#N/A,#N/A,TRUE,"Лист3"}</definedName>
    <definedName name="hhh" localSheetId="3" hidden="1">{#N/A,#N/A,TRUE,"Лист1";#N/A,#N/A,TRUE,"Лист2";#N/A,#N/A,TRUE,"Лист3"}</definedName>
    <definedName name="hhh" localSheetId="5" hidden="1">{#N/A,#N/A,TRUE,"Лист1";#N/A,#N/A,TRUE,"Лист2";#N/A,#N/A,TRUE,"Лист3"}</definedName>
    <definedName name="hhh" localSheetId="14" hidden="1">{#N/A,#N/A,TRUE,"Лист1";#N/A,#N/A,TRUE,"Лист2";#N/A,#N/A,TRUE,"Лист3"}</definedName>
    <definedName name="hhh" localSheetId="10" hidden="1">{#N/A,#N/A,TRUE,"Лист1";#N/A,#N/A,TRUE,"Лист2";#N/A,#N/A,TRUE,"Лист3"}</definedName>
    <definedName name="hhh" localSheetId="11" hidden="1">{#N/A,#N/A,TRUE,"Лист1";#N/A,#N/A,TRUE,"Лист2";#N/A,#N/A,TRUE,"Лист3"}</definedName>
    <definedName name="hhh" localSheetId="7" hidden="1">{#N/A,#N/A,TRUE,"Лист1";#N/A,#N/A,TRUE,"Лист2";#N/A,#N/A,TRUE,"Лист3"}</definedName>
    <definedName name="hhh" localSheetId="0" hidden="1">{#N/A,#N/A,TRUE,"Лист1";#N/A,#N/A,TRUE,"Лист2";#N/A,#N/A,TRUE,"Лист3"}</definedName>
    <definedName name="hhh" hidden="1">{#N/A,#N/A,TRUE,"Лист1";#N/A,#N/A,TRUE,"Лист2";#N/A,#N/A,TRUE,"Лист3"}</definedName>
    <definedName name="hhy" localSheetId="2">'7.1. (1 кв. 2014) (с ТП) (2 (3'!hhy</definedName>
    <definedName name="hhy" localSheetId="3">'7.1. (1 кв. 2014) (с ТП) (2)'!hhy</definedName>
    <definedName name="hhy" localSheetId="5">'7.1. 3 квартал с ТП (ВЛ, КЛ)'!hhy</definedName>
    <definedName name="hhy" localSheetId="14">'7.2. 3 кв'!hhy</definedName>
    <definedName name="hhy" localSheetId="10">'8. (3 кв. 2014)'!hhy</definedName>
    <definedName name="hhy" localSheetId="11">'9. (3 кв. 2014)'!hhy</definedName>
    <definedName name="hhy" localSheetId="7">'II-ДЗ (2014)'!hhy</definedName>
    <definedName name="hhy" localSheetId="0">'IV-ДЦ'!hhy</definedName>
    <definedName name="hhy">[0]!hhy</definedName>
    <definedName name="HTML_CodePage" hidden="1">1251</definedName>
    <definedName name="HTML_Control" localSheetId="2" hidden="1">{"'D'!$A$1:$E$13"}</definedName>
    <definedName name="HTML_Control" localSheetId="3" hidden="1">{"'D'!$A$1:$E$13"}</definedName>
    <definedName name="HTML_Control" localSheetId="5" hidden="1">{"'D'!$A$1:$E$13"}</definedName>
    <definedName name="HTML_Control" localSheetId="14" hidden="1">{"'D'!$A$1:$E$13"}</definedName>
    <definedName name="HTML_Control" localSheetId="10" hidden="1">{"'D'!$A$1:$E$13"}</definedName>
    <definedName name="HTML_Control" localSheetId="11" hidden="1">{"'D'!$A$1:$E$13"}</definedName>
    <definedName name="HTML_Control" localSheetId="7" hidden="1">{"'D'!$A$1:$E$13"}</definedName>
    <definedName name="HTML_Control" localSheetId="0" hidden="1">{"'D'!$A$1:$E$13"}</definedName>
    <definedName name="HTML_Control" hidden="1">{"'D'!$A$1:$E$13"}</definedName>
    <definedName name="HTML_Description" hidden="1">""</definedName>
    <definedName name="HTML_Email" hidden="1">""</definedName>
    <definedName name="HTML_Header" hidden="1">"D"</definedName>
    <definedName name="HTML_LastUpdate" hidden="1">"03.01.99"</definedName>
    <definedName name="HTML_LineAfter" hidden="1">FALSE</definedName>
    <definedName name="HTML_LineBefore" hidden="1">FALSE</definedName>
    <definedName name="HTML_Name" hidden="1">"Lapshina S.A."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"TARIF984"</definedName>
    <definedName name="îî" localSheetId="2">'7.1. (1 кв. 2014) (с ТП) (2 (3'!îî</definedName>
    <definedName name="îî" localSheetId="3">'7.1. (1 кв. 2014) (с ТП) (2)'!îî</definedName>
    <definedName name="îî" localSheetId="5">'7.1. 3 квартал с ТП (ВЛ, КЛ)'!îî</definedName>
    <definedName name="îî" localSheetId="14">'7.2. 3 кв'!îî</definedName>
    <definedName name="îî" localSheetId="10">'8. (3 кв. 2014)'!îî</definedName>
    <definedName name="îî" localSheetId="11">'9. (3 кв. 2014)'!îî</definedName>
    <definedName name="îî" localSheetId="7">'II-ДЗ (2014)'!îî</definedName>
    <definedName name="îî" localSheetId="0">'IV-ДЦ'!îî</definedName>
    <definedName name="îî">[0]!îî</definedName>
    <definedName name="INN" localSheetId="17">#REF!</definedName>
    <definedName name="INN" localSheetId="2">#REF!</definedName>
    <definedName name="INN" localSheetId="3">#REF!</definedName>
    <definedName name="INN" localSheetId="1">#REF!</definedName>
    <definedName name="INN" localSheetId="4">#REF!</definedName>
    <definedName name="INN" localSheetId="5">#REF!</definedName>
    <definedName name="INN" localSheetId="14">#REF!</definedName>
    <definedName name="INN" localSheetId="7">#REF!</definedName>
    <definedName name="INN" localSheetId="9">#REF!</definedName>
    <definedName name="INN" localSheetId="0">#REF!</definedName>
    <definedName name="INN" localSheetId="12">#REF!</definedName>
    <definedName name="INN">#REF!</definedName>
    <definedName name="j" localSheetId="2">'7.1. (1 кв. 2014) (с ТП) (2 (3'!j</definedName>
    <definedName name="j" localSheetId="3">'7.1. (1 кв. 2014) (с ТП) (2)'!j</definedName>
    <definedName name="j" localSheetId="5">'7.1. 3 квартал с ТП (ВЛ, КЛ)'!j</definedName>
    <definedName name="j" localSheetId="14">'7.2. 3 кв'!j</definedName>
    <definedName name="j" localSheetId="10">'8. (3 кв. 2014)'!j</definedName>
    <definedName name="j" localSheetId="11">'9. (3 кв. 2014)'!j</definedName>
    <definedName name="j" localSheetId="7">'II-ДЗ (2014)'!j</definedName>
    <definedName name="j" localSheetId="0">'IV-ДЦ'!j</definedName>
    <definedName name="j">[0]!j</definedName>
    <definedName name="JAN" localSheetId="17">#REF!</definedName>
    <definedName name="JAN" localSheetId="2">#REF!</definedName>
    <definedName name="JAN" localSheetId="3">#REF!</definedName>
    <definedName name="JAN" localSheetId="1">#REF!</definedName>
    <definedName name="JAN" localSheetId="4">#REF!</definedName>
    <definedName name="JAN" localSheetId="5">#REF!</definedName>
    <definedName name="JAN" localSheetId="14">#REF!</definedName>
    <definedName name="JAN" localSheetId="7">#REF!</definedName>
    <definedName name="JAN" localSheetId="9">#REF!</definedName>
    <definedName name="JAN" localSheetId="0">#REF!</definedName>
    <definedName name="JAN" localSheetId="12">#REF!</definedName>
    <definedName name="JAN">#REF!</definedName>
    <definedName name="jjjjjjjjjjj" localSheetId="2">'7.1. (1 кв. 2014) (с ТП) (2 (3'!jjjjjjjjjjj</definedName>
    <definedName name="jjjjjjjjjjj" localSheetId="3">'7.1. (1 кв. 2014) (с ТП) (2)'!jjjjjjjjjjj</definedName>
    <definedName name="jjjjjjjjjjj" localSheetId="5">'7.1. 3 квартал с ТП (ВЛ, КЛ)'!jjjjjjjjjjj</definedName>
    <definedName name="jjjjjjjjjjj" localSheetId="14">'7.2. 3 кв'!jjjjjjjjjjj</definedName>
    <definedName name="jjjjjjjjjjj" localSheetId="10">'8. (3 кв. 2014)'!jjjjjjjjjjj</definedName>
    <definedName name="jjjjjjjjjjj" localSheetId="11">'9. (3 кв. 2014)'!jjjjjjjjjjj</definedName>
    <definedName name="jjjjjjjjjjj" localSheetId="7">'II-ДЗ (2014)'!jjjjjjjjjjj</definedName>
    <definedName name="jjjjjjjjjjj" localSheetId="0">'IV-ДЦ'!jjjjjjjjjjj</definedName>
    <definedName name="jjjjjjjjjjj">[0]!jjjjjjjjjjj</definedName>
    <definedName name="JUL" localSheetId="17">#REF!</definedName>
    <definedName name="JUL" localSheetId="2">#REF!</definedName>
    <definedName name="JUL" localSheetId="3">#REF!</definedName>
    <definedName name="JUL" localSheetId="1">#REF!</definedName>
    <definedName name="JUL" localSheetId="4">#REF!</definedName>
    <definedName name="JUL" localSheetId="5">#REF!</definedName>
    <definedName name="JUL" localSheetId="14">#REF!</definedName>
    <definedName name="JUL" localSheetId="7">#REF!</definedName>
    <definedName name="JUL" localSheetId="9">#REF!</definedName>
    <definedName name="JUL" localSheetId="0">#REF!</definedName>
    <definedName name="JUL" localSheetId="12">#REF!</definedName>
    <definedName name="JUL">#REF!</definedName>
    <definedName name="JUN" localSheetId="17">#REF!</definedName>
    <definedName name="JUN" localSheetId="2">#REF!</definedName>
    <definedName name="JUN" localSheetId="3">#REF!</definedName>
    <definedName name="JUN" localSheetId="1">#REF!</definedName>
    <definedName name="JUN" localSheetId="4">#REF!</definedName>
    <definedName name="JUN" localSheetId="5">#REF!</definedName>
    <definedName name="JUN" localSheetId="9">#REF!</definedName>
    <definedName name="JUN" localSheetId="0">#REF!</definedName>
    <definedName name="JUN" localSheetId="12">#REF!</definedName>
    <definedName name="JUN">#REF!</definedName>
    <definedName name="k" localSheetId="2">'7.1. (1 кв. 2014) (с ТП) (2 (3'!k</definedName>
    <definedName name="k" localSheetId="3">'7.1. (1 кв. 2014) (с ТП) (2)'!k</definedName>
    <definedName name="k" localSheetId="5">'7.1. 3 квартал с ТП (ВЛ, КЛ)'!k</definedName>
    <definedName name="k" localSheetId="14">'7.2. 3 кв'!k</definedName>
    <definedName name="k" localSheetId="10">'8. (3 кв. 2014)'!k</definedName>
    <definedName name="k" localSheetId="11">'9. (3 кв. 2014)'!k</definedName>
    <definedName name="k" localSheetId="7">'II-ДЗ (2014)'!k</definedName>
    <definedName name="k" localSheetId="0">'IV-ДЦ'!k</definedName>
    <definedName name="k">[0]!k</definedName>
    <definedName name="kalk" localSheetId="2">'7.1. (1 кв. 2014) (с ТП) (2 (3'!kalk</definedName>
    <definedName name="kalk" localSheetId="3">'7.1. (1 кв. 2014) (с ТП) (2)'!kalk</definedName>
    <definedName name="kalk" localSheetId="5">'7.1. 3 квартал с ТП (ВЛ, КЛ)'!kalk</definedName>
    <definedName name="kalk" localSheetId="14">'7.2. 3 кв'!kalk</definedName>
    <definedName name="kalk" localSheetId="10">'8. (3 кв. 2014)'!kalk</definedName>
    <definedName name="kalk" localSheetId="11">'9. (3 кв. 2014)'!kalk</definedName>
    <definedName name="kalk" localSheetId="7">'II-ДЗ (2014)'!kalk</definedName>
    <definedName name="kalk" localSheetId="0">'IV-ДЦ'!kalk</definedName>
    <definedName name="kalk">[0]!kalk</definedName>
    <definedName name="knkn.n." localSheetId="2">'7.1. (1 кв. 2014) (с ТП) (2 (3'!knkn.n.</definedName>
    <definedName name="knkn.n." localSheetId="3">'7.1. (1 кв. 2014) (с ТП) (2)'!knkn.n.</definedName>
    <definedName name="knkn.n." localSheetId="5">'7.1. 3 квартал с ТП (ВЛ, КЛ)'!knkn.n.</definedName>
    <definedName name="knkn.n." localSheetId="14">'7.2. 3 кв'!knkn.n.</definedName>
    <definedName name="knkn.n." localSheetId="10">'8. (3 кв. 2014)'!knkn.n.</definedName>
    <definedName name="knkn.n." localSheetId="11">'9. (3 кв. 2014)'!knkn.n.</definedName>
    <definedName name="knkn.n." localSheetId="7">'II-ДЗ (2014)'!knkn.n.</definedName>
    <definedName name="knkn.n." localSheetId="0">'IV-ДЦ'!knkn.n.</definedName>
    <definedName name="knkn.n.">[0]!knkn.n.</definedName>
    <definedName name="kop" localSheetId="2">'7.1. (1 кв. 2014) (с ТП) (2 (3'!kop</definedName>
    <definedName name="kop" localSheetId="3">'7.1. (1 кв. 2014) (с ТП) (2)'!kop</definedName>
    <definedName name="kop" localSheetId="5">'7.1. 3 квартал с ТП (ВЛ, КЛ)'!kop</definedName>
    <definedName name="kop" localSheetId="14">'7.2. 3 кв'!kop</definedName>
    <definedName name="kop" localSheetId="10">'8. (3 кв. 2014)'!kop</definedName>
    <definedName name="kop" localSheetId="11">'9. (3 кв. 2014)'!kop</definedName>
    <definedName name="kop" localSheetId="7">'II-ДЗ (2014)'!kop</definedName>
    <definedName name="kop" localSheetId="0">'IV-ДЦ'!kop</definedName>
    <definedName name="kop">[0]!kop</definedName>
    <definedName name="KOTLODERJ_LIST" localSheetId="17">[25]Справочники!$E$8:$E$8</definedName>
    <definedName name="KOTLODERJ_LIST" localSheetId="13">[25]Справочники!$E$8:$E$8</definedName>
    <definedName name="KOTLODERJ_LIST" localSheetId="15">[25]Справочники!$E$8:$E$8</definedName>
    <definedName name="KOTLODERJ_LIST" localSheetId="10">[25]Справочники!$E$8:$E$8</definedName>
    <definedName name="KOTLODERJ_LIST" localSheetId="16">[25]Справочники!$E$8:$E$8</definedName>
    <definedName name="KOTLODERJ_LIST" localSheetId="11">[25]Справочники!$E$8:$E$8</definedName>
    <definedName name="KOTLODERJ_LIST" localSheetId="7">[25]Справочники!$E$8:$E$8</definedName>
    <definedName name="KOTLODERJ_LIST" localSheetId="0">[26]Справочники!$E$8:$E$8</definedName>
    <definedName name="KOTLODERJ_LIST" localSheetId="12">[25]Справочники!$E$8:$E$8</definedName>
    <definedName name="KOTLODERJ_LIST">[25]Справочники!$E$8:$E$8</definedName>
    <definedName name="kpp" localSheetId="17">[20]Справочники!#REF!</definedName>
    <definedName name="kpp" localSheetId="2">[20]Справочники!#REF!</definedName>
    <definedName name="kpp" localSheetId="3">[20]Справочники!#REF!</definedName>
    <definedName name="kpp" localSheetId="1">[20]Справочники!#REF!</definedName>
    <definedName name="kpp" localSheetId="4">[20]Справочники!#REF!</definedName>
    <definedName name="kpp" localSheetId="5">[20]Справочники!#REF!</definedName>
    <definedName name="kpp" localSheetId="9">[20]Справочники!#REF!</definedName>
    <definedName name="kpp" localSheetId="0">[20]Справочники!#REF!</definedName>
    <definedName name="kpp" localSheetId="12">[20]Справочники!#REF!</definedName>
    <definedName name="kpp">[20]Справочники!#REF!</definedName>
    <definedName name="l" localSheetId="2">'7.1. (1 кв. 2014) (с ТП) (2 (3'!l</definedName>
    <definedName name="l" localSheetId="3">'7.1. (1 кв. 2014) (с ТП) (2)'!l</definedName>
    <definedName name="l" localSheetId="5">'7.1. 3 квартал с ТП (ВЛ, КЛ)'!l</definedName>
    <definedName name="l" localSheetId="14">'7.2. 3 кв'!l</definedName>
    <definedName name="l" localSheetId="10">'8. (3 кв. 2014)'!l</definedName>
    <definedName name="l" localSheetId="11">'9. (3 кв. 2014)'!l</definedName>
    <definedName name="l" localSheetId="7">'II-ДЗ (2014)'!l</definedName>
    <definedName name="l" localSheetId="0">'IV-ДЦ'!l</definedName>
    <definedName name="l">[0]!l</definedName>
    <definedName name="l00" localSheetId="2">'7.1. (1 кв. 2014) (с ТП) (2 (3'!l00</definedName>
    <definedName name="l00" localSheetId="3">'7.1. (1 кв. 2014) (с ТП) (2)'!l00</definedName>
    <definedName name="l00" localSheetId="5">'7.1. 3 квартал с ТП (ВЛ, КЛ)'!l00</definedName>
    <definedName name="l00" localSheetId="14">'7.2. 3 кв'!l00</definedName>
    <definedName name="l00" localSheetId="10">'8. (3 кв. 2014)'!l00</definedName>
    <definedName name="l00" localSheetId="11">'9. (3 кв. 2014)'!l00</definedName>
    <definedName name="l00" localSheetId="7">'II-ДЗ (2014)'!l00</definedName>
    <definedName name="l00" localSheetId="0">'IV-ДЦ'!l00</definedName>
    <definedName name="l00">[0]!l00</definedName>
    <definedName name="l0000" localSheetId="2">'7.1. (1 кв. 2014) (с ТП) (2 (3'!l0000</definedName>
    <definedName name="l0000" localSheetId="3">'7.1. (1 кв. 2014) (с ТП) (2)'!l0000</definedName>
    <definedName name="l0000" localSheetId="5">'7.1. 3 квартал с ТП (ВЛ, КЛ)'!l0000</definedName>
    <definedName name="l0000" localSheetId="14">'7.2. 3 кв'!l0000</definedName>
    <definedName name="l0000" localSheetId="10">'8. (3 кв. 2014)'!l0000</definedName>
    <definedName name="l0000" localSheetId="11">'9. (3 кв. 2014)'!l0000</definedName>
    <definedName name="l0000" localSheetId="7">'II-ДЗ (2014)'!l0000</definedName>
    <definedName name="l0000" localSheetId="0">'IV-ДЦ'!l0000</definedName>
    <definedName name="l0000">[0]!l0000</definedName>
    <definedName name="l0l0l0" localSheetId="2">'7.1. (1 кв. 2014) (с ТП) (2 (3'!l0l0l0</definedName>
    <definedName name="l0l0l0" localSheetId="3">'7.1. (1 кв. 2014) (с ТП) (2)'!l0l0l0</definedName>
    <definedName name="l0l0l0" localSheetId="5">'7.1. 3 квартал с ТП (ВЛ, КЛ)'!l0l0l0</definedName>
    <definedName name="l0l0l0" localSheetId="14">'7.2. 3 кв'!l0l0l0</definedName>
    <definedName name="l0l0l0" localSheetId="10">'8. (3 кв. 2014)'!l0l0l0</definedName>
    <definedName name="l0l0l0" localSheetId="11">'9. (3 кв. 2014)'!l0l0l0</definedName>
    <definedName name="l0l0l0" localSheetId="7">'II-ДЗ (2014)'!l0l0l0</definedName>
    <definedName name="l0l0l0" localSheetId="0">'IV-ДЦ'!l0l0l0</definedName>
    <definedName name="l0l0l0">[0]!l0l0l0</definedName>
    <definedName name="l0l0l0l0" localSheetId="2">'7.1. (1 кв. 2014) (с ТП) (2 (3'!l0l0l0l0</definedName>
    <definedName name="l0l0l0l0" localSheetId="3">'7.1. (1 кв. 2014) (с ТП) (2)'!l0l0l0l0</definedName>
    <definedName name="l0l0l0l0" localSheetId="5">'7.1. 3 квартал с ТП (ВЛ, КЛ)'!l0l0l0l0</definedName>
    <definedName name="l0l0l0l0" localSheetId="14">'7.2. 3 кв'!l0l0l0l0</definedName>
    <definedName name="l0l0l0l0" localSheetId="10">'8. (3 кв. 2014)'!l0l0l0l0</definedName>
    <definedName name="l0l0l0l0" localSheetId="11">'9. (3 кв. 2014)'!l0l0l0l0</definedName>
    <definedName name="l0l0l0l0" localSheetId="7">'II-ДЗ (2014)'!l0l0l0l0</definedName>
    <definedName name="l0l0l0l0" localSheetId="0">'IV-ДЦ'!l0l0l0l0</definedName>
    <definedName name="l0l0l0l0">[0]!l0l0l0l0</definedName>
    <definedName name="LINE" localSheetId="17">#REF!</definedName>
    <definedName name="LINE" localSheetId="2">#REF!</definedName>
    <definedName name="LINE" localSheetId="3">#REF!</definedName>
    <definedName name="LINE" localSheetId="1">#REF!</definedName>
    <definedName name="LINE" localSheetId="4">#REF!</definedName>
    <definedName name="LINE" localSheetId="5">#REF!</definedName>
    <definedName name="LINE" localSheetId="14">#REF!</definedName>
    <definedName name="LINE" localSheetId="7">#REF!</definedName>
    <definedName name="LINE" localSheetId="9">#REF!</definedName>
    <definedName name="LINE" localSheetId="0">#REF!</definedName>
    <definedName name="LINE" localSheetId="12">#REF!</definedName>
    <definedName name="LINE">#REF!</definedName>
    <definedName name="LINE2" localSheetId="17">#REF!</definedName>
    <definedName name="LINE2" localSheetId="2">#REF!</definedName>
    <definedName name="LINE2" localSheetId="3">#REF!</definedName>
    <definedName name="LINE2" localSheetId="1">#REF!</definedName>
    <definedName name="LINE2" localSheetId="4">#REF!</definedName>
    <definedName name="LINE2" localSheetId="5">#REF!</definedName>
    <definedName name="LINE2" localSheetId="9">#REF!</definedName>
    <definedName name="LINE2" localSheetId="0">#REF!</definedName>
    <definedName name="LINE2" localSheetId="12">#REF!</definedName>
    <definedName name="LINE2">#REF!</definedName>
    <definedName name="ll" localSheetId="2">'7.1. (1 кв. 2014) (с ТП) (2 (3'!ll</definedName>
    <definedName name="ll" localSheetId="3">'7.1. (1 кв. 2014) (с ТП) (2)'!ll</definedName>
    <definedName name="ll" localSheetId="5">'7.1. 3 квартал с ТП (ВЛ, КЛ)'!ll</definedName>
    <definedName name="ll" localSheetId="14">'7.2. 3 кв'!ll</definedName>
    <definedName name="ll" localSheetId="10">'8. (3 кв. 2014)'!ll</definedName>
    <definedName name="ll" localSheetId="11">'9. (3 кв. 2014)'!ll</definedName>
    <definedName name="ll" localSheetId="7">'II-ДЗ (2014)'!ll</definedName>
    <definedName name="ll" localSheetId="0">'IV-ДЦ'!ll</definedName>
    <definedName name="ll">[0]!ll</definedName>
    <definedName name="LMKN" localSheetId="2">'7.1. (1 кв. 2014) (с ТП) (2 (3'!LMKN</definedName>
    <definedName name="LMKN" localSheetId="3">'7.1. (1 кв. 2014) (с ТП) (2)'!LMKN</definedName>
    <definedName name="LMKN" localSheetId="5">'7.1. 3 квартал с ТП (ВЛ, КЛ)'!LMKN</definedName>
    <definedName name="LMKN" localSheetId="14">'7.2. 3 кв'!LMKN</definedName>
    <definedName name="LMKN" localSheetId="10">'8. (3 кв. 2014)'!LMKN</definedName>
    <definedName name="LMKN" localSheetId="11">'9. (3 кв. 2014)'!LMKN</definedName>
    <definedName name="LMKN" localSheetId="7">'II-ДЗ (2014)'!LMKN</definedName>
    <definedName name="LMKN" localSheetId="0">'IV-ДЦ'!LMKN</definedName>
    <definedName name="LMKN">[0]!LMKN</definedName>
    <definedName name="MAR" localSheetId="17">#REF!</definedName>
    <definedName name="MAR" localSheetId="2">#REF!</definedName>
    <definedName name="MAR" localSheetId="3">#REF!</definedName>
    <definedName name="MAR" localSheetId="1">#REF!</definedName>
    <definedName name="MAR" localSheetId="4">#REF!</definedName>
    <definedName name="MAR" localSheetId="5">#REF!</definedName>
    <definedName name="MAR" localSheetId="14">#REF!</definedName>
    <definedName name="MAR" localSheetId="7">#REF!</definedName>
    <definedName name="MAR" localSheetId="9">#REF!</definedName>
    <definedName name="MAR" localSheetId="0">#REF!</definedName>
    <definedName name="MAR" localSheetId="12">#REF!</definedName>
    <definedName name="MAR">#REF!</definedName>
    <definedName name="MAY" localSheetId="17">#REF!</definedName>
    <definedName name="MAY" localSheetId="2">#REF!</definedName>
    <definedName name="MAY" localSheetId="3">#REF!</definedName>
    <definedName name="MAY" localSheetId="1">#REF!</definedName>
    <definedName name="MAY" localSheetId="4">#REF!</definedName>
    <definedName name="MAY" localSheetId="5">#REF!</definedName>
    <definedName name="MAY" localSheetId="9">#REF!</definedName>
    <definedName name="MAY" localSheetId="0">#REF!</definedName>
    <definedName name="MAY" localSheetId="12">#REF!</definedName>
    <definedName name="MAY">#REF!</definedName>
    <definedName name="MmExcelLinker_6E24F10A_D93B_4197_A91F_1E8C46B84DD5" localSheetId="17">РТ передача [27]ээ!$I$76:$I$76</definedName>
    <definedName name="MmExcelLinker_6E24F10A_D93B_4197_A91F_1E8C46B84DD5" localSheetId="2">РТ передача [27]ээ!$I$76:$I$76</definedName>
    <definedName name="MmExcelLinker_6E24F10A_D93B_4197_A91F_1E8C46B84DD5" localSheetId="3">РТ передача [27]ээ!$I$76:$I$76</definedName>
    <definedName name="MmExcelLinker_6E24F10A_D93B_4197_A91F_1E8C46B84DD5" localSheetId="1">РТ передача [27]ээ!$I$76:$I$76</definedName>
    <definedName name="MmExcelLinker_6E24F10A_D93B_4197_A91F_1E8C46B84DD5" localSheetId="4">РТ передача [27]ээ!$I$76:$I$76</definedName>
    <definedName name="MmExcelLinker_6E24F10A_D93B_4197_A91F_1E8C46B84DD5" localSheetId="5">РТ передача [27]ээ!$I$76:$I$76</definedName>
    <definedName name="MmExcelLinker_6E24F10A_D93B_4197_A91F_1E8C46B84DD5" localSheetId="14">РТ передача [27]ээ!$I$76:$I$76</definedName>
    <definedName name="MmExcelLinker_6E24F10A_D93B_4197_A91F_1E8C46B84DD5" localSheetId="10">РТ передача [27]ээ!$I$76:$I$76</definedName>
    <definedName name="MmExcelLinker_6E24F10A_D93B_4197_A91F_1E8C46B84DD5" localSheetId="11">РТ передача [27]ээ!$I$76:$I$76</definedName>
    <definedName name="MmExcelLinker_6E24F10A_D93B_4197_A91F_1E8C46B84DD5" localSheetId="7">РТ передача [27]ээ!$I$76:$I$76</definedName>
    <definedName name="MmExcelLinker_6E24F10A_D93B_4197_A91F_1E8C46B84DD5" localSheetId="9">РТ передача [27]ээ!$I$76:$I$76</definedName>
    <definedName name="MmExcelLinker_6E24F10A_D93B_4197_A91F_1E8C46B84DD5" localSheetId="0">РТ передача [27]ээ!$I$76:$I$76</definedName>
    <definedName name="MmExcelLinker_6E24F10A_D93B_4197_A91F_1E8C46B84DD5" localSheetId="12">РТ передача [27]ээ!$I$76:$I$76</definedName>
    <definedName name="MmExcelLinker_6E24F10A_D93B_4197_A91F_1E8C46B84DD5">РТ передача [27]ээ!$I$76:$I$76</definedName>
    <definedName name="MO" localSheetId="17">#REF!</definedName>
    <definedName name="MO" localSheetId="2">#REF!</definedName>
    <definedName name="MO" localSheetId="3">#REF!</definedName>
    <definedName name="MO" localSheetId="1">#REF!</definedName>
    <definedName name="MO" localSheetId="4">#REF!</definedName>
    <definedName name="MO" localSheetId="5">#REF!</definedName>
    <definedName name="MO" localSheetId="14">#REF!</definedName>
    <definedName name="MO" localSheetId="7">#REF!</definedName>
    <definedName name="MO" localSheetId="9">#REF!</definedName>
    <definedName name="MO" localSheetId="0">#REF!</definedName>
    <definedName name="MO" localSheetId="12">#REF!</definedName>
    <definedName name="MO">#REF!</definedName>
    <definedName name="MONEY">[20]TEHSHEET!$K$1:$K$2</definedName>
    <definedName name="MONTH" localSheetId="17">#REF!</definedName>
    <definedName name="MONTH" localSheetId="2">#REF!</definedName>
    <definedName name="MONTH" localSheetId="3">#REF!</definedName>
    <definedName name="MONTH" localSheetId="1">#REF!</definedName>
    <definedName name="MONTH" localSheetId="4">#REF!</definedName>
    <definedName name="MONTH" localSheetId="5">#REF!</definedName>
    <definedName name="MONTH" localSheetId="14">#REF!</definedName>
    <definedName name="MONTH" localSheetId="7">#REF!</definedName>
    <definedName name="MONTH" localSheetId="9">#REF!</definedName>
    <definedName name="MONTH" localSheetId="0">#REF!</definedName>
    <definedName name="MONTH" localSheetId="12">#REF!</definedName>
    <definedName name="MONTH">#REF!</definedName>
    <definedName name="MONTHS">[20]TEHSHEET!$G$1:$G$12</definedName>
    <definedName name="MONTHS1">[20]TEHSHEET!$L$1:$L$12</definedName>
    <definedName name="NAPR">[17]TEHSHEET!$F$31:$F$34</definedName>
    <definedName name="ňđĺňčé" localSheetId="17">#REF!</definedName>
    <definedName name="ňđĺňčé" localSheetId="2">#REF!</definedName>
    <definedName name="ňđĺňčé" localSheetId="3">#REF!</definedName>
    <definedName name="ňđĺňčé" localSheetId="1">#REF!</definedName>
    <definedName name="ňđĺňčé" localSheetId="4">#REF!</definedName>
    <definedName name="ňđĺňčé" localSheetId="5">#REF!</definedName>
    <definedName name="ňđĺňčé" localSheetId="14">#REF!</definedName>
    <definedName name="ňđĺňčé" localSheetId="7">#REF!</definedName>
    <definedName name="ňđĺňčé" localSheetId="9">#REF!</definedName>
    <definedName name="ňđĺňčé" localSheetId="0">#REF!</definedName>
    <definedName name="ňđĺňčé" localSheetId="12">#REF!</definedName>
    <definedName name="ňđĺňčé">#REF!</definedName>
    <definedName name="net" localSheetId="2">[21]FST5!$G$100:$G$116,[0]!P1_net</definedName>
    <definedName name="net" localSheetId="3">[21]FST5!$G$100:$G$116,[0]!P1_net</definedName>
    <definedName name="net" localSheetId="5">[21]FST5!$G$100:$G$116,[0]!P1_net</definedName>
    <definedName name="net" localSheetId="14">[21]FST5!$G$100:$G$116,[0]!P1_net</definedName>
    <definedName name="net" localSheetId="10">[21]FST5!$G$100:$G$116,[0]!P1_net</definedName>
    <definedName name="net" localSheetId="11">[21]FST5!$G$100:$G$116,[0]!P1_net</definedName>
    <definedName name="net" localSheetId="7">[21]FST5!$G$100:$G$116,[0]!P1_net</definedName>
    <definedName name="net" localSheetId="0">[21]FST5!$G$100:$G$116,[0]!P1_net</definedName>
    <definedName name="net">[21]FST5!$G$100:$G$116,[0]!P1_net</definedName>
    <definedName name="NET_INV" localSheetId="17">[28]TEHSHEET!#REF!</definedName>
    <definedName name="NET_INV" localSheetId="2">[28]TEHSHEET!#REF!</definedName>
    <definedName name="NET_INV" localSheetId="3">[28]TEHSHEET!#REF!</definedName>
    <definedName name="NET_INV" localSheetId="1">[28]TEHSHEET!#REF!</definedName>
    <definedName name="NET_INV" localSheetId="4">[28]TEHSHEET!#REF!</definedName>
    <definedName name="NET_INV" localSheetId="5">[28]TEHSHEET!#REF!</definedName>
    <definedName name="NET_INV" localSheetId="9">[28]TEHSHEET!#REF!</definedName>
    <definedName name="NET_INV" localSheetId="0">[28]TEHSHEET!#REF!</definedName>
    <definedName name="NET_INV" localSheetId="12">[28]TEHSHEET!#REF!</definedName>
    <definedName name="NET_INV">[28]TEHSHEET!#REF!</definedName>
    <definedName name="NET_ORG" localSheetId="17">[28]TEHSHEET!#REF!</definedName>
    <definedName name="NET_ORG" localSheetId="2">[28]TEHSHEET!#REF!</definedName>
    <definedName name="NET_ORG" localSheetId="3">[28]TEHSHEET!#REF!</definedName>
    <definedName name="NET_ORG" localSheetId="1">[28]TEHSHEET!#REF!</definedName>
    <definedName name="NET_ORG" localSheetId="4">[28]TEHSHEET!#REF!</definedName>
    <definedName name="NET_ORG" localSheetId="5">[28]TEHSHEET!#REF!</definedName>
    <definedName name="NET_ORG" localSheetId="9">[28]TEHSHEET!#REF!</definedName>
    <definedName name="NET_ORG" localSheetId="0">[28]TEHSHEET!#REF!</definedName>
    <definedName name="NET_ORG" localSheetId="12">[28]TEHSHEET!#REF!</definedName>
    <definedName name="NET_ORG">[28]TEHSHEET!#REF!</definedName>
    <definedName name="NET_W" localSheetId="17">[28]TEHSHEET!#REF!</definedName>
    <definedName name="NET_W" localSheetId="2">[28]TEHSHEET!#REF!</definedName>
    <definedName name="NET_W" localSheetId="3">[28]TEHSHEET!#REF!</definedName>
    <definedName name="NET_W" localSheetId="1">[28]TEHSHEET!#REF!</definedName>
    <definedName name="NET_W" localSheetId="4">[28]TEHSHEET!#REF!</definedName>
    <definedName name="NET_W" localSheetId="5">[28]TEHSHEET!#REF!</definedName>
    <definedName name="NET_W" localSheetId="9">[28]TEHSHEET!#REF!</definedName>
    <definedName name="NET_W" localSheetId="0">[28]TEHSHEET!#REF!</definedName>
    <definedName name="NET_W" localSheetId="12">[28]TEHSHEET!#REF!</definedName>
    <definedName name="NET_W">[28]TEHSHEET!#REF!</definedName>
    <definedName name="NETORG">[29]Справочники!$J$8:$J$8</definedName>
    <definedName name="nfyz" localSheetId="2">'7.1. (1 кв. 2014) (с ТП) (2 (3'!nfyz</definedName>
    <definedName name="nfyz" localSheetId="3">'7.1. (1 кв. 2014) (с ТП) (2)'!nfyz</definedName>
    <definedName name="nfyz" localSheetId="5">'7.1. 3 квартал с ТП (ВЛ, КЛ)'!nfyz</definedName>
    <definedName name="nfyz" localSheetId="14">'7.2. 3 кв'!nfyz</definedName>
    <definedName name="nfyz" localSheetId="10">'8. (3 кв. 2014)'!nfyz</definedName>
    <definedName name="nfyz" localSheetId="11">'9. (3 кв. 2014)'!nfyz</definedName>
    <definedName name="nfyz" localSheetId="7">'II-ДЗ (2014)'!nfyz</definedName>
    <definedName name="nfyz" localSheetId="0">'IV-ДЦ'!nfyz</definedName>
    <definedName name="nfyz">[0]!nfyz</definedName>
    <definedName name="NOM" localSheetId="17">#REF!</definedName>
    <definedName name="NOM" localSheetId="2">#REF!</definedName>
    <definedName name="NOM" localSheetId="3">#REF!</definedName>
    <definedName name="NOM" localSheetId="1">#REF!</definedName>
    <definedName name="NOM" localSheetId="4">#REF!</definedName>
    <definedName name="NOM" localSheetId="5">#REF!</definedName>
    <definedName name="NOM" localSheetId="14">#REF!</definedName>
    <definedName name="NOM" localSheetId="7">#REF!</definedName>
    <definedName name="NOM" localSheetId="9">#REF!</definedName>
    <definedName name="NOM" localSheetId="0">#REF!</definedName>
    <definedName name="NOM" localSheetId="12">#REF!</definedName>
    <definedName name="NOM">#REF!</definedName>
    <definedName name="NOV" localSheetId="17">#REF!</definedName>
    <definedName name="NOV" localSheetId="2">#REF!</definedName>
    <definedName name="NOV" localSheetId="3">#REF!</definedName>
    <definedName name="NOV" localSheetId="1">#REF!</definedName>
    <definedName name="NOV" localSheetId="4">#REF!</definedName>
    <definedName name="NOV" localSheetId="5">#REF!</definedName>
    <definedName name="NOV" localSheetId="9">#REF!</definedName>
    <definedName name="NOV" localSheetId="0">#REF!</definedName>
    <definedName name="NOV" localSheetId="12">#REF!</definedName>
    <definedName name="NOV">#REF!</definedName>
    <definedName name="NSRF" localSheetId="17">#REF!</definedName>
    <definedName name="NSRF" localSheetId="2">#REF!</definedName>
    <definedName name="NSRF" localSheetId="3">#REF!</definedName>
    <definedName name="NSRF" localSheetId="1">#REF!</definedName>
    <definedName name="NSRF" localSheetId="4">#REF!</definedName>
    <definedName name="NSRF" localSheetId="5">#REF!</definedName>
    <definedName name="NSRF" localSheetId="9">#REF!</definedName>
    <definedName name="NSRF" localSheetId="0">#REF!</definedName>
    <definedName name="NSRF" localSheetId="12">#REF!</definedName>
    <definedName name="NSRF">#REF!</definedName>
    <definedName name="Num" localSheetId="17">#REF!</definedName>
    <definedName name="Num" localSheetId="2">#REF!</definedName>
    <definedName name="Num" localSheetId="3">#REF!</definedName>
    <definedName name="Num" localSheetId="1">#REF!</definedName>
    <definedName name="Num" localSheetId="4">#REF!</definedName>
    <definedName name="Num" localSheetId="5">#REF!</definedName>
    <definedName name="Num" localSheetId="9">#REF!</definedName>
    <definedName name="Num" localSheetId="12">#REF!</definedName>
    <definedName name="Num">#REF!</definedName>
    <definedName name="NVV_BY_LEVELS_SMOOTHING_TOTAL_VALUES" localSheetId="17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 localSheetId="13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 localSheetId="15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 localSheetId="10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 localSheetId="16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 localSheetId="11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 localSheetId="7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 localSheetId="0">'[14]НВВ по уровням'!$F$25,'[14]НВВ по уровням'!$F$38,'[14]НВВ по уровням'!$F$51,'[14]НВВ по уровням'!$F$64,'[14]НВВ по уровням'!$F$77,'[14]НВВ по уровням'!$F$90,'[14]НВВ по уровням'!$F$103,'[14]НВВ по уровням'!$F$116,'[14]НВВ по уровням'!$F$129,'[14]НВВ по уровням'!$F$142,'[14]НВВ по уровням'!$F$155,'[14]НВВ по уровням'!$F$168,'[14]НВВ по уровням'!$F$181,'[14]НВВ по уровням'!$F$194,'[14]НВВ по уровням'!$F$207,'[14]НВВ по уровням'!$F$220,'[14]НВВ по уровням'!$F$233,'[14]НВВ по уровням'!$F$246,'[14]НВВ по уровням'!$F$259,'[14]НВВ по уровням'!$F$272,'[14]НВВ по уровням'!$F$285,'[14]НВВ по уровням'!$F$298,'[14]НВВ по уровням'!$F$311,'[14]НВВ по уровням'!$F$324,'[14]НВВ по уровням'!$F$337,'[14]НВВ по уровням'!$F$350</definedName>
    <definedName name="NVV_BY_LEVELS_SMOOTHING_TOTAL_VALUES" localSheetId="12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TOTAL_VALUES">'[13]НВВ по уровням'!$F$25,'[13]НВВ по уровням'!$F$38,'[13]НВВ по уровням'!$F$51,'[13]НВВ по уровням'!$F$64,'[13]НВВ по уровням'!$F$77,'[13]НВВ по уровням'!$F$90,'[13]НВВ по уровням'!$F$103,'[13]НВВ по уровням'!$F$116,'[13]НВВ по уровням'!$F$129,'[13]НВВ по уровням'!$F$142,'[13]НВВ по уровням'!$F$155,'[13]НВВ по уровням'!$F$168,'[13]НВВ по уровням'!$F$181,'[13]НВВ по уровням'!$F$194,'[13]НВВ по уровням'!$F$207,'[13]НВВ по уровням'!$F$220,'[13]НВВ по уровням'!$F$233,'[13]НВВ по уровням'!$F$246,'[13]НВВ по уровням'!$F$259,'[13]НВВ по уровням'!$F$272,'[13]НВВ по уровням'!$F$285,'[13]НВВ по уровням'!$F$298,'[13]НВВ по уровням'!$F$311,'[13]НВВ по уровням'!$F$324,'[13]НВВ по уровням'!$F$337,'[13]НВВ по уровням'!$F$350</definedName>
    <definedName name="NVV_BY_LEVELS_SMOOTHING_YEARS" localSheetId="17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 localSheetId="13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 localSheetId="15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 localSheetId="10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 localSheetId="16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 localSheetId="11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 localSheetId="7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 localSheetId="0">'[14]НВВ по уровням'!$C$25,'[14]НВВ по уровням'!$C$38,'[14]НВВ по уровням'!$C$51,'[14]НВВ по уровням'!$C$64,'[14]НВВ по уровням'!$C$77,'[14]НВВ по уровням'!$C$90,'[14]НВВ по уровням'!$C$103,'[14]НВВ по уровням'!$C$116,'[14]НВВ по уровням'!$C$129,'[14]НВВ по уровням'!$C$142,'[14]НВВ по уровням'!$C$155,'[14]НВВ по уровням'!$C$168,'[14]НВВ по уровням'!$C$181,'[14]НВВ по уровням'!$C$194,'[14]НВВ по уровням'!$C$207,'[14]НВВ по уровням'!$C$220,'[14]НВВ по уровням'!$C$233,'[14]НВВ по уровням'!$C$246,'[14]НВВ по уровням'!$C$259,'[14]НВВ по уровням'!$C$272,'[14]НВВ по уровням'!$C$285,'[14]НВВ по уровням'!$C$298,'[14]НВВ по уровням'!$C$311,'[14]НВВ по уровням'!$C$324,'[14]НВВ по уровням'!$C$337,'[14]НВВ по уровням'!$C$350</definedName>
    <definedName name="NVV_BY_LEVELS_SMOOTHING_YEARS" localSheetId="12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NVV_BY_LEVELS_SMOOTHING_YEARS">'[13]НВВ по уровням'!$C$25,'[13]НВВ по уровням'!$C$38,'[13]НВВ по уровням'!$C$51,'[13]НВВ по уровням'!$C$64,'[13]НВВ по уровням'!$C$77,'[13]НВВ по уровням'!$C$90,'[13]НВВ по уровням'!$C$103,'[13]НВВ по уровням'!$C$116,'[13]НВВ по уровням'!$C$129,'[13]НВВ по уровням'!$C$142,'[13]НВВ по уровням'!$C$155,'[13]НВВ по уровням'!$C$168,'[13]НВВ по уровням'!$C$181,'[13]НВВ по уровням'!$C$194,'[13]НВВ по уровням'!$C$207,'[13]НВВ по уровням'!$C$220,'[13]НВВ по уровням'!$C$233,'[13]НВВ по уровням'!$C$246,'[13]НВВ по уровням'!$C$259,'[13]НВВ по уровням'!$C$272,'[13]НВВ по уровням'!$C$285,'[13]НВВ по уровням'!$C$298,'[13]НВВ по уровням'!$C$311,'[13]НВВ по уровням'!$C$324,'[13]НВВ по уровням'!$C$337,'[13]НВВ по уровням'!$C$350</definedName>
    <definedName name="o" localSheetId="2">'7.1. (1 кв. 2014) (с ТП) (2 (3'!o</definedName>
    <definedName name="o" localSheetId="3">'7.1. (1 кв. 2014) (с ТП) (2)'!o</definedName>
    <definedName name="o" localSheetId="5">'7.1. 3 квартал с ТП (ВЛ, КЛ)'!o</definedName>
    <definedName name="o" localSheetId="14">'7.2. 3 кв'!o</definedName>
    <definedName name="o" localSheetId="10">'8. (3 кв. 2014)'!o</definedName>
    <definedName name="o" localSheetId="11">'9. (3 кв. 2014)'!o</definedName>
    <definedName name="o" localSheetId="7">'II-ДЗ (2014)'!o</definedName>
    <definedName name="o" localSheetId="0">'IV-ДЦ'!o</definedName>
    <definedName name="o">[0]!o</definedName>
    <definedName name="OCT" localSheetId="17">#REF!</definedName>
    <definedName name="OCT" localSheetId="2">#REF!</definedName>
    <definedName name="OCT" localSheetId="3">#REF!</definedName>
    <definedName name="OCT" localSheetId="1">#REF!</definedName>
    <definedName name="OCT" localSheetId="4">#REF!</definedName>
    <definedName name="OCT" localSheetId="5">#REF!</definedName>
    <definedName name="OCT" localSheetId="14">#REF!</definedName>
    <definedName name="OCT" localSheetId="7">#REF!</definedName>
    <definedName name="OCT" localSheetId="9">#REF!</definedName>
    <definedName name="OCT" localSheetId="0">#REF!</definedName>
    <definedName name="OCT" localSheetId="12">#REF!</definedName>
    <definedName name="OCT">#REF!</definedName>
    <definedName name="OKTMO" localSheetId="17">#REF!</definedName>
    <definedName name="OKTMO" localSheetId="2">#REF!</definedName>
    <definedName name="OKTMO" localSheetId="3">#REF!</definedName>
    <definedName name="OKTMO" localSheetId="1">#REF!</definedName>
    <definedName name="OKTMO" localSheetId="4">#REF!</definedName>
    <definedName name="OKTMO" localSheetId="5">#REF!</definedName>
    <definedName name="OKTMO" localSheetId="9">#REF!</definedName>
    <definedName name="OKTMO" localSheetId="0">#REF!</definedName>
    <definedName name="OKTMO" localSheetId="12">#REF!</definedName>
    <definedName name="OKTMO">#REF!</definedName>
    <definedName name="öó" localSheetId="2">'7.1. (1 кв. 2014) (с ТП) (2 (3'!öó</definedName>
    <definedName name="öó" localSheetId="3">'7.1. (1 кв. 2014) (с ТП) (2)'!öó</definedName>
    <definedName name="öó" localSheetId="5">'7.1. 3 квартал с ТП (ВЛ, КЛ)'!öó</definedName>
    <definedName name="öó" localSheetId="14">'7.2. 3 кв'!öó</definedName>
    <definedName name="öó" localSheetId="10">'8. (3 кв. 2014)'!öó</definedName>
    <definedName name="öó" localSheetId="11">'9. (3 кв. 2014)'!öó</definedName>
    <definedName name="öó" localSheetId="7">'II-ДЗ (2014)'!öó</definedName>
    <definedName name="öó" localSheetId="0">'IV-ДЦ'!öó</definedName>
    <definedName name="öó">[0]!öó</definedName>
    <definedName name="ORE" localSheetId="17">#REF!</definedName>
    <definedName name="ORE" localSheetId="2">#REF!</definedName>
    <definedName name="ORE" localSheetId="3">#REF!</definedName>
    <definedName name="ORE" localSheetId="1">#REF!</definedName>
    <definedName name="ORE" localSheetId="4">#REF!</definedName>
    <definedName name="ORE" localSheetId="5">#REF!</definedName>
    <definedName name="ORE" localSheetId="14">#REF!</definedName>
    <definedName name="ORE" localSheetId="7">#REF!</definedName>
    <definedName name="ORE" localSheetId="9">#REF!</definedName>
    <definedName name="ORE" localSheetId="0">#REF!</definedName>
    <definedName name="ORE" localSheetId="12">#REF!</definedName>
    <definedName name="ORE">#REF!</definedName>
    <definedName name="org" localSheetId="17">[13]Титульный!$F$10</definedName>
    <definedName name="org" localSheetId="13">[13]Титульный!$F$10</definedName>
    <definedName name="org" localSheetId="15">[13]Титульный!$F$10</definedName>
    <definedName name="org" localSheetId="10">[13]Титульный!$F$10</definedName>
    <definedName name="org" localSheetId="16">[13]Титульный!$F$10</definedName>
    <definedName name="org" localSheetId="11">[13]Титульный!$F$10</definedName>
    <definedName name="org" localSheetId="7">[13]Титульный!$F$10</definedName>
    <definedName name="org" localSheetId="0">[14]Титульный!$F$10</definedName>
    <definedName name="org" localSheetId="12">[13]Титульный!$F$10</definedName>
    <definedName name="org">[13]Титульный!$F$10</definedName>
    <definedName name="org_3_186" localSheetId="17">#REF!</definedName>
    <definedName name="org_3_186" localSheetId="2">#REF!</definedName>
    <definedName name="org_3_186" localSheetId="3">#REF!</definedName>
    <definedName name="org_3_186" localSheetId="1">#REF!</definedName>
    <definedName name="org_3_186" localSheetId="4">#REF!</definedName>
    <definedName name="org_3_186" localSheetId="5">#REF!</definedName>
    <definedName name="org_3_186" localSheetId="13">#REF!</definedName>
    <definedName name="org_3_186" localSheetId="15">#REF!</definedName>
    <definedName name="org_3_186" localSheetId="10">#REF!</definedName>
    <definedName name="org_3_186" localSheetId="16">#REF!</definedName>
    <definedName name="org_3_186" localSheetId="11">#REF!</definedName>
    <definedName name="org_3_186" localSheetId="9">#REF!</definedName>
    <definedName name="org_3_186" localSheetId="0">#REF!</definedName>
    <definedName name="org_3_186" localSheetId="12">#REF!</definedName>
    <definedName name="org_3_186">#REF!</definedName>
    <definedName name="org_4_186" localSheetId="17">#REF!</definedName>
    <definedName name="org_4_186" localSheetId="2">#REF!</definedName>
    <definedName name="org_4_186" localSheetId="3">#REF!</definedName>
    <definedName name="org_4_186" localSheetId="1">#REF!</definedName>
    <definedName name="org_4_186" localSheetId="4">#REF!</definedName>
    <definedName name="org_4_186" localSheetId="5">#REF!</definedName>
    <definedName name="org_4_186" localSheetId="13">#REF!</definedName>
    <definedName name="org_4_186" localSheetId="15">#REF!</definedName>
    <definedName name="org_4_186" localSheetId="10">#REF!</definedName>
    <definedName name="org_4_186" localSheetId="16">#REF!</definedName>
    <definedName name="org_4_186" localSheetId="11">#REF!</definedName>
    <definedName name="org_4_186" localSheetId="9">#REF!</definedName>
    <definedName name="org_4_186" localSheetId="0">#REF!</definedName>
    <definedName name="org_4_186" localSheetId="12">#REF!</definedName>
    <definedName name="org_4_186">#REF!</definedName>
    <definedName name="Org_list" localSheetId="17">#REF!</definedName>
    <definedName name="Org_list" localSheetId="2">#REF!</definedName>
    <definedName name="Org_list" localSheetId="3">#REF!</definedName>
    <definedName name="Org_list" localSheetId="1">#REF!</definedName>
    <definedName name="Org_list" localSheetId="4">#REF!</definedName>
    <definedName name="Org_list" localSheetId="5">#REF!</definedName>
    <definedName name="Org_list" localSheetId="9">#REF!</definedName>
    <definedName name="Org_list" localSheetId="0">#REF!</definedName>
    <definedName name="Org_list" localSheetId="12">#REF!</definedName>
    <definedName name="Org_list">#REF!</definedName>
    <definedName name="ORGBLR">[29]Справочники!$B$8:$B$8</definedName>
    <definedName name="OTH_DATA" localSheetId="17">#REF!</definedName>
    <definedName name="OTH_DATA" localSheetId="2">#REF!</definedName>
    <definedName name="OTH_DATA" localSheetId="3">#REF!</definedName>
    <definedName name="OTH_DATA" localSheetId="1">#REF!</definedName>
    <definedName name="OTH_DATA" localSheetId="4">#REF!</definedName>
    <definedName name="OTH_DATA" localSheetId="5">#REF!</definedName>
    <definedName name="OTH_DATA" localSheetId="14">#REF!</definedName>
    <definedName name="OTH_DATA" localSheetId="7">#REF!</definedName>
    <definedName name="OTH_DATA" localSheetId="9">#REF!</definedName>
    <definedName name="OTH_DATA" localSheetId="0">#REF!</definedName>
    <definedName name="OTH_DATA" localSheetId="12">#REF!</definedName>
    <definedName name="OTH_DATA">#REF!</definedName>
    <definedName name="OTH_LIST" localSheetId="17">#REF!</definedName>
    <definedName name="OTH_LIST" localSheetId="2">#REF!</definedName>
    <definedName name="OTH_LIST" localSheetId="3">#REF!</definedName>
    <definedName name="OTH_LIST" localSheetId="1">#REF!</definedName>
    <definedName name="OTH_LIST" localSheetId="4">#REF!</definedName>
    <definedName name="OTH_LIST" localSheetId="5">#REF!</definedName>
    <definedName name="OTH_LIST" localSheetId="9">#REF!</definedName>
    <definedName name="OTH_LIST" localSheetId="0">#REF!</definedName>
    <definedName name="OTH_LIST" localSheetId="12">#REF!</definedName>
    <definedName name="OTH_LIST">#REF!</definedName>
    <definedName name="p" localSheetId="17">'[30]Вводные данные систем'!#REF!</definedName>
    <definedName name="p" localSheetId="2">'[30]Вводные данные систем'!#REF!</definedName>
    <definedName name="p" localSheetId="3">'[30]Вводные данные систем'!#REF!</definedName>
    <definedName name="p" localSheetId="1">'[30]Вводные данные систем'!#REF!</definedName>
    <definedName name="p" localSheetId="4">'[30]Вводные данные систем'!#REF!</definedName>
    <definedName name="p" localSheetId="5">'[30]Вводные данные систем'!#REF!</definedName>
    <definedName name="p" localSheetId="9">'[30]Вводные данные систем'!#REF!</definedName>
    <definedName name="p" localSheetId="0">'[30]Вводные данные систем'!#REF!</definedName>
    <definedName name="p" localSheetId="12">'[30]Вводные данные систем'!#REF!</definedName>
    <definedName name="p">'[30]Вводные данные систем'!#REF!</definedName>
    <definedName name="P1_dip" hidden="1">[21]FST5!$G$167:$G$172,[21]FST5!$G$174:$G$175,[21]FST5!$G$177:$G$180,[21]FST5!$G$182,[21]FST5!$G$184:$G$188,[21]FST5!$G$190,[21]FST5!$G$192:$G$194</definedName>
    <definedName name="P1_eso" hidden="1">[31]FST5!$G$167:$G$172,[31]FST5!$G$174:$G$175,[31]FST5!$G$177:$G$180,[31]FST5!$G$182,[31]FST5!$G$184:$G$188,[31]FST5!$G$190,[31]FST5!$G$192:$G$194</definedName>
    <definedName name="P1_ESO_PROT" localSheetId="17" hidden="1">#REF!,#REF!,#REF!,#REF!,#REF!,#REF!,#REF!,#REF!</definedName>
    <definedName name="P1_ESO_PROT" localSheetId="2" hidden="1">#REF!,#REF!,#REF!,#REF!,#REF!,#REF!,#REF!,#REF!</definedName>
    <definedName name="P1_ESO_PROT" localSheetId="3" hidden="1">#REF!,#REF!,#REF!,#REF!,#REF!,#REF!,#REF!,#REF!</definedName>
    <definedName name="P1_ESO_PROT" localSheetId="1" hidden="1">#REF!,#REF!,#REF!,#REF!,#REF!,#REF!,#REF!,#REF!</definedName>
    <definedName name="P1_ESO_PROT" localSheetId="4" hidden="1">#REF!,#REF!,#REF!,#REF!,#REF!,#REF!,#REF!,#REF!</definedName>
    <definedName name="P1_ESO_PROT" localSheetId="5" hidden="1">#REF!,#REF!,#REF!,#REF!,#REF!,#REF!,#REF!,#REF!</definedName>
    <definedName name="P1_ESO_PROT" localSheetId="14" hidden="1">#REF!,#REF!,#REF!,#REF!,#REF!,#REF!,#REF!,#REF!</definedName>
    <definedName name="P1_ESO_PROT" localSheetId="7" hidden="1">#REF!,#REF!,#REF!,#REF!,#REF!,#REF!,#REF!,#REF!</definedName>
    <definedName name="P1_ESO_PROT" localSheetId="9" hidden="1">#REF!,#REF!,#REF!,#REF!,#REF!,#REF!,#REF!,#REF!</definedName>
    <definedName name="P1_ESO_PROT" localSheetId="0" hidden="1">#REF!,#REF!,#REF!,#REF!,#REF!,#REF!,#REF!,#REF!</definedName>
    <definedName name="P1_ESO_PROT" localSheetId="12" hidden="1">#REF!,#REF!,#REF!,#REF!,#REF!,#REF!,#REF!,#REF!</definedName>
    <definedName name="P1_ESO_PROT" hidden="1">#REF!,#REF!,#REF!,#REF!,#REF!,#REF!,#REF!,#REF!</definedName>
    <definedName name="P1_net" hidden="1">[31]FST5!$G$118:$G$123,[31]FST5!$G$125:$G$126,[31]FST5!$G$128:$G$131,[31]FST5!$G$133,[31]FST5!$G$135:$G$139,[31]FST5!$G$141,[31]FST5!$G$143:$G$145</definedName>
    <definedName name="p1_rst_1">[32]Лист2!$A$1</definedName>
    <definedName name="P1_SBT_PROT" localSheetId="17" hidden="1">#REF!,#REF!,#REF!,#REF!,#REF!,#REF!,#REF!</definedName>
    <definedName name="P1_SBT_PROT" localSheetId="2" hidden="1">#REF!,#REF!,#REF!,#REF!,#REF!,#REF!,#REF!</definedName>
    <definedName name="P1_SBT_PROT" localSheetId="3" hidden="1">#REF!,#REF!,#REF!,#REF!,#REF!,#REF!,#REF!</definedName>
    <definedName name="P1_SBT_PROT" localSheetId="1" hidden="1">#REF!,#REF!,#REF!,#REF!,#REF!,#REF!,#REF!</definedName>
    <definedName name="P1_SBT_PROT" localSheetId="4" hidden="1">#REF!,#REF!,#REF!,#REF!,#REF!,#REF!,#REF!</definedName>
    <definedName name="P1_SBT_PROT" localSheetId="5" hidden="1">#REF!,#REF!,#REF!,#REF!,#REF!,#REF!,#REF!</definedName>
    <definedName name="P1_SBT_PROT" localSheetId="14" hidden="1">#REF!,#REF!,#REF!,#REF!,#REF!,#REF!,#REF!</definedName>
    <definedName name="P1_SBT_PROT" localSheetId="7" hidden="1">#REF!,#REF!,#REF!,#REF!,#REF!,#REF!,#REF!</definedName>
    <definedName name="P1_SBT_PROT" localSheetId="9" hidden="1">#REF!,#REF!,#REF!,#REF!,#REF!,#REF!,#REF!</definedName>
    <definedName name="P1_SBT_PROT" localSheetId="0" hidden="1">#REF!,#REF!,#REF!,#REF!,#REF!,#REF!,#REF!</definedName>
    <definedName name="P1_SBT_PROT" localSheetId="12" hidden="1">#REF!,#REF!,#REF!,#REF!,#REF!,#REF!,#REF!</definedName>
    <definedName name="P1_SBT_PROT" hidden="1">#REF!,#REF!,#REF!,#REF!,#REF!,#REF!,#REF!</definedName>
    <definedName name="P1_SC_CLR" localSheetId="17" hidden="1">#REF!,#REF!,#REF!,#REF!,#REF!</definedName>
    <definedName name="P1_SC_CLR" localSheetId="2" hidden="1">#REF!,#REF!,#REF!,#REF!,#REF!</definedName>
    <definedName name="P1_SC_CLR" localSheetId="3" hidden="1">#REF!,#REF!,#REF!,#REF!,#REF!</definedName>
    <definedName name="P1_SC_CLR" localSheetId="1" hidden="1">#REF!,#REF!,#REF!,#REF!,#REF!</definedName>
    <definedName name="P1_SC_CLR" localSheetId="4" hidden="1">#REF!,#REF!,#REF!,#REF!,#REF!</definedName>
    <definedName name="P1_SC_CLR" localSheetId="5" hidden="1">#REF!,#REF!,#REF!,#REF!,#REF!</definedName>
    <definedName name="P1_SC_CLR" localSheetId="14" hidden="1">#REF!,#REF!,#REF!,#REF!,#REF!</definedName>
    <definedName name="P1_SC_CLR" localSheetId="7" hidden="1">#REF!,#REF!,#REF!,#REF!,#REF!</definedName>
    <definedName name="P1_SC_CLR" localSheetId="9" hidden="1">#REF!,#REF!,#REF!,#REF!,#REF!</definedName>
    <definedName name="P1_SC_CLR" localSheetId="0" hidden="1">#REF!,#REF!,#REF!,#REF!,#REF!</definedName>
    <definedName name="P1_SC_CLR" localSheetId="12" hidden="1">#REF!,#REF!,#REF!,#REF!,#REF!</definedName>
    <definedName name="P1_SC_CLR" hidden="1">#REF!,#REF!,#REF!,#REF!,#REF!</definedName>
    <definedName name="P1_SC22" localSheetId="17" hidden="1">#REF!,#REF!,#REF!,#REF!,#REF!,#REF!</definedName>
    <definedName name="P1_SC22" localSheetId="2" hidden="1">#REF!,#REF!,#REF!,#REF!,#REF!,#REF!</definedName>
    <definedName name="P1_SC22" localSheetId="3" hidden="1">#REF!,#REF!,#REF!,#REF!,#REF!,#REF!</definedName>
    <definedName name="P1_SC22" localSheetId="1" hidden="1">#REF!,#REF!,#REF!,#REF!,#REF!,#REF!</definedName>
    <definedName name="P1_SC22" localSheetId="4" hidden="1">#REF!,#REF!,#REF!,#REF!,#REF!,#REF!</definedName>
    <definedName name="P1_SC22" localSheetId="5" hidden="1">#REF!,#REF!,#REF!,#REF!,#REF!,#REF!</definedName>
    <definedName name="P1_SC22" localSheetId="14" hidden="1">#REF!,#REF!,#REF!,#REF!,#REF!,#REF!</definedName>
    <definedName name="P1_SC22" localSheetId="7" hidden="1">#REF!,#REF!,#REF!,#REF!,#REF!,#REF!</definedName>
    <definedName name="P1_SC22" localSheetId="9" hidden="1">#REF!,#REF!,#REF!,#REF!,#REF!,#REF!</definedName>
    <definedName name="P1_SC22" localSheetId="0" hidden="1">#REF!,#REF!,#REF!,#REF!,#REF!,#REF!</definedName>
    <definedName name="P1_SC22" localSheetId="12" hidden="1">#REF!,#REF!,#REF!,#REF!,#REF!,#REF!</definedName>
    <definedName name="P1_SC22" hidden="1">#REF!,#REF!,#REF!,#REF!,#REF!,#REF!</definedName>
    <definedName name="P1_SCOPE_16_PRT">'[33]16'!$E$15:$I$16,'[33]16'!$E$18:$I$20,'[33]16'!$E$23:$I$23,'[33]16'!$E$26:$I$26,'[33]16'!$E$29:$I$29,'[33]16'!$E$32:$I$32,'[33]16'!$E$35:$I$35,'[33]16'!$B$34,'[33]16'!$B$37</definedName>
    <definedName name="P1_SCOPE_17_PRT" hidden="1">'[33]17'!$E$13:$H$21,'[33]17'!$J$9:$J$11,'[33]17'!$J$13:$J$21,'[33]17'!$E$24:$H$26,'[33]17'!$E$28:$H$36,'[33]17'!$J$24:$M$26,'[33]17'!$J$28:$M$36,'[33]17'!$E$39:$H$41</definedName>
    <definedName name="P1_SCOPE_4_PRT" hidden="1">'[33]4'!$F$23:$I$23,'[33]4'!$F$25:$I$25,'[33]4'!$F$27:$I$31,'[33]4'!$K$14:$N$20,'[33]4'!$K$23:$N$23,'[33]4'!$K$25:$N$25,'[33]4'!$K$27:$N$31,'[33]4'!$P$14:$S$20,'[33]4'!$P$23:$S$23</definedName>
    <definedName name="P1_SCOPE_5_PRT" hidden="1">'[33]5'!$F$23:$I$23,'[33]5'!$F$25:$I$25,'[33]5'!$F$27:$I$31,'[33]5'!$K$14:$N$21,'[33]5'!$K$23:$N$23,'[33]5'!$K$25:$N$25,'[33]5'!$K$27:$N$31,'[33]5'!$P$14:$S$21,'[33]5'!$P$23:$S$23</definedName>
    <definedName name="P1_SCOPE_CORR" localSheetId="17" hidden="1">#REF!,#REF!,#REF!,#REF!,#REF!,#REF!,#REF!</definedName>
    <definedName name="P1_SCOPE_CORR" localSheetId="2" hidden="1">#REF!,#REF!,#REF!,#REF!,#REF!,#REF!,#REF!</definedName>
    <definedName name="P1_SCOPE_CORR" localSheetId="3" hidden="1">#REF!,#REF!,#REF!,#REF!,#REF!,#REF!,#REF!</definedName>
    <definedName name="P1_SCOPE_CORR" localSheetId="1" hidden="1">#REF!,#REF!,#REF!,#REF!,#REF!,#REF!,#REF!</definedName>
    <definedName name="P1_SCOPE_CORR" localSheetId="4" hidden="1">#REF!,#REF!,#REF!,#REF!,#REF!,#REF!,#REF!</definedName>
    <definedName name="P1_SCOPE_CORR" localSheetId="5" hidden="1">#REF!,#REF!,#REF!,#REF!,#REF!,#REF!,#REF!</definedName>
    <definedName name="P1_SCOPE_CORR" localSheetId="14" hidden="1">#REF!,#REF!,#REF!,#REF!,#REF!,#REF!,#REF!</definedName>
    <definedName name="P1_SCOPE_CORR" localSheetId="7" hidden="1">#REF!,#REF!,#REF!,#REF!,#REF!,#REF!,#REF!</definedName>
    <definedName name="P1_SCOPE_CORR" localSheetId="9" hidden="1">#REF!,#REF!,#REF!,#REF!,#REF!,#REF!,#REF!</definedName>
    <definedName name="P1_SCOPE_CORR" localSheetId="0" hidden="1">#REF!,#REF!,#REF!,#REF!,#REF!,#REF!,#REF!</definedName>
    <definedName name="P1_SCOPE_CORR" localSheetId="12" hidden="1">#REF!,#REF!,#REF!,#REF!,#REF!,#REF!,#REF!</definedName>
    <definedName name="P1_SCOPE_CORR" hidden="1">#REF!,#REF!,#REF!,#REF!,#REF!,#REF!,#REF!</definedName>
    <definedName name="P1_SCOPE_DOP" localSheetId="17" hidden="1">[34]Регионы!#REF!,[34]Регионы!#REF!,[34]Регионы!#REF!,[34]Регионы!#REF!,[34]Регионы!#REF!,[34]Регионы!#REF!</definedName>
    <definedName name="P1_SCOPE_DOP" localSheetId="2" hidden="1">[34]Регионы!#REF!,[34]Регионы!#REF!,[34]Регионы!#REF!,[34]Регионы!#REF!,[34]Регионы!#REF!,[34]Регионы!#REF!</definedName>
    <definedName name="P1_SCOPE_DOP" localSheetId="3" hidden="1">[34]Регионы!#REF!,[34]Регионы!#REF!,[34]Регионы!#REF!,[34]Регионы!#REF!,[34]Регионы!#REF!,[34]Регионы!#REF!</definedName>
    <definedName name="P1_SCOPE_DOP" localSheetId="1" hidden="1">[34]Регионы!#REF!,[34]Регионы!#REF!,[34]Регионы!#REF!,[34]Регионы!#REF!,[34]Регионы!#REF!,[34]Регионы!#REF!</definedName>
    <definedName name="P1_SCOPE_DOP" localSheetId="4" hidden="1">[34]Регионы!#REF!,[34]Регионы!#REF!,[34]Регионы!#REF!,[34]Регионы!#REF!,[34]Регионы!#REF!,[34]Регионы!#REF!</definedName>
    <definedName name="P1_SCOPE_DOP" localSheetId="5" hidden="1">[34]Регионы!#REF!,[34]Регионы!#REF!,[34]Регионы!#REF!,[34]Регионы!#REF!,[34]Регионы!#REF!,[34]Регионы!#REF!</definedName>
    <definedName name="P1_SCOPE_DOP" localSheetId="14" hidden="1">[34]Регионы!#REF!,[34]Регионы!#REF!,[34]Регионы!#REF!,[34]Регионы!#REF!,[34]Регионы!#REF!,[34]Регионы!#REF!</definedName>
    <definedName name="P1_SCOPE_DOP" localSheetId="10" hidden="1">[34]Регионы!#REF!,[34]Регионы!#REF!,[34]Регионы!#REF!,[34]Регионы!#REF!,[34]Регионы!#REF!,[34]Регионы!#REF!</definedName>
    <definedName name="P1_SCOPE_DOP" localSheetId="11" hidden="1">[34]Регионы!#REF!,[34]Регионы!#REF!,[34]Регионы!#REF!,[34]Регионы!#REF!,[34]Регионы!#REF!,[34]Регионы!#REF!</definedName>
    <definedName name="P1_SCOPE_DOP" localSheetId="7" hidden="1">[34]Регионы!#REF!,[34]Регионы!#REF!,[34]Регионы!#REF!,[34]Регионы!#REF!,[34]Регионы!#REF!,[34]Регионы!#REF!</definedName>
    <definedName name="P1_SCOPE_DOP" localSheetId="9" hidden="1">[34]Регионы!#REF!,[34]Регионы!#REF!,[34]Регионы!#REF!,[34]Регионы!#REF!,[34]Регионы!#REF!,[34]Регионы!#REF!</definedName>
    <definedName name="P1_SCOPE_DOP" localSheetId="0" hidden="1">[34]Регионы!#REF!,[34]Регионы!#REF!,[34]Регионы!#REF!,[34]Регионы!#REF!,[34]Регионы!#REF!,[34]Регионы!#REF!</definedName>
    <definedName name="P1_SCOPE_DOP" localSheetId="12" hidden="1">[34]Регионы!#REF!,[34]Регионы!#REF!,[34]Регионы!#REF!,[34]Регионы!#REF!,[34]Регионы!#REF!,[34]Регионы!#REF!</definedName>
    <definedName name="P1_SCOPE_DOP" hidden="1">[34]Регионы!#REF!,[34]Регионы!#REF!,[34]Регионы!#REF!,[34]Регионы!#REF!,[34]Регионы!#REF!,[34]Регионы!#REF!</definedName>
    <definedName name="P1_SCOPE_F1_PRT" hidden="1">'[33]Ф-1 (для АО-энерго)'!$D$74:$E$84,'[33]Ф-1 (для АО-энерго)'!$D$71:$E$72,'[33]Ф-1 (для АО-энерго)'!$D$66:$E$69,'[33]Ф-1 (для АО-энерго)'!$D$61:$E$64</definedName>
    <definedName name="P1_SCOPE_F2_PRT" hidden="1">'[33]Ф-2 (для АО-энерго)'!$G$56,'[33]Ф-2 (для АО-энерго)'!$E$55:$E$56,'[33]Ф-2 (для АО-энерго)'!$F$55:$G$55,'[33]Ф-2 (для АО-энерго)'!$D$55</definedName>
    <definedName name="P1_SCOPE_FLOAD" localSheetId="17" hidden="1">#REF!,#REF!,#REF!,#REF!,#REF!,#REF!</definedName>
    <definedName name="P1_SCOPE_FLOAD" localSheetId="2" hidden="1">#REF!,#REF!,#REF!,#REF!,#REF!,#REF!</definedName>
    <definedName name="P1_SCOPE_FLOAD" localSheetId="3" hidden="1">#REF!,#REF!,#REF!,#REF!,#REF!,#REF!</definedName>
    <definedName name="P1_SCOPE_FLOAD" localSheetId="1" hidden="1">#REF!,#REF!,#REF!,#REF!,#REF!,#REF!</definedName>
    <definedName name="P1_SCOPE_FLOAD" localSheetId="4" hidden="1">#REF!,#REF!,#REF!,#REF!,#REF!,#REF!</definedName>
    <definedName name="P1_SCOPE_FLOAD" localSheetId="5" hidden="1">#REF!,#REF!,#REF!,#REF!,#REF!,#REF!</definedName>
    <definedName name="P1_SCOPE_FLOAD" localSheetId="14" hidden="1">#REF!,#REF!,#REF!,#REF!,#REF!,#REF!</definedName>
    <definedName name="P1_SCOPE_FLOAD" localSheetId="7" hidden="1">#REF!,#REF!,#REF!,#REF!,#REF!,#REF!</definedName>
    <definedName name="P1_SCOPE_FLOAD" localSheetId="9" hidden="1">#REF!,#REF!,#REF!,#REF!,#REF!,#REF!</definedName>
    <definedName name="P1_SCOPE_FLOAD" localSheetId="0" hidden="1">#REF!,#REF!,#REF!,#REF!,#REF!,#REF!</definedName>
    <definedName name="P1_SCOPE_FLOAD" localSheetId="12" hidden="1">#REF!,#REF!,#REF!,#REF!,#REF!,#REF!</definedName>
    <definedName name="P1_SCOPE_FLOAD" hidden="1">#REF!,#REF!,#REF!,#REF!,#REF!,#REF!</definedName>
    <definedName name="P1_SCOPE_FRML" localSheetId="17" hidden="1">#REF!,#REF!,#REF!,#REF!,#REF!,#REF!</definedName>
    <definedName name="P1_SCOPE_FRML" localSheetId="2" hidden="1">#REF!,#REF!,#REF!,#REF!,#REF!,#REF!</definedName>
    <definedName name="P1_SCOPE_FRML" localSheetId="3" hidden="1">#REF!,#REF!,#REF!,#REF!,#REF!,#REF!</definedName>
    <definedName name="P1_SCOPE_FRML" localSheetId="1" hidden="1">#REF!,#REF!,#REF!,#REF!,#REF!,#REF!</definedName>
    <definedName name="P1_SCOPE_FRML" localSheetId="4" hidden="1">#REF!,#REF!,#REF!,#REF!,#REF!,#REF!</definedName>
    <definedName name="P1_SCOPE_FRML" localSheetId="5" hidden="1">#REF!,#REF!,#REF!,#REF!,#REF!,#REF!</definedName>
    <definedName name="P1_SCOPE_FRML" localSheetId="9" hidden="1">#REF!,#REF!,#REF!,#REF!,#REF!,#REF!</definedName>
    <definedName name="P1_SCOPE_FRML" localSheetId="0" hidden="1">#REF!,#REF!,#REF!,#REF!,#REF!,#REF!</definedName>
    <definedName name="P1_SCOPE_FRML" localSheetId="12" hidden="1">#REF!,#REF!,#REF!,#REF!,#REF!,#REF!</definedName>
    <definedName name="P1_SCOPE_FRML" hidden="1">#REF!,#REF!,#REF!,#REF!,#REF!,#REF!</definedName>
    <definedName name="P1_SCOPE_FST7" localSheetId="17" hidden="1">#REF!,#REF!,#REF!,#REF!,#REF!,#REF!</definedName>
    <definedName name="P1_SCOPE_FST7" localSheetId="2" hidden="1">#REF!,#REF!,#REF!,#REF!,#REF!,#REF!</definedName>
    <definedName name="P1_SCOPE_FST7" localSheetId="3" hidden="1">#REF!,#REF!,#REF!,#REF!,#REF!,#REF!</definedName>
    <definedName name="P1_SCOPE_FST7" localSheetId="1" hidden="1">#REF!,#REF!,#REF!,#REF!,#REF!,#REF!</definedName>
    <definedName name="P1_SCOPE_FST7" localSheetId="4" hidden="1">#REF!,#REF!,#REF!,#REF!,#REF!,#REF!</definedName>
    <definedName name="P1_SCOPE_FST7" localSheetId="5" hidden="1">#REF!,#REF!,#REF!,#REF!,#REF!,#REF!</definedName>
    <definedName name="P1_SCOPE_FST7" localSheetId="9" hidden="1">#REF!,#REF!,#REF!,#REF!,#REF!,#REF!</definedName>
    <definedName name="P1_SCOPE_FST7" localSheetId="0" hidden="1">#REF!,#REF!,#REF!,#REF!,#REF!,#REF!</definedName>
    <definedName name="P1_SCOPE_FST7" localSheetId="12" hidden="1">#REF!,#REF!,#REF!,#REF!,#REF!,#REF!</definedName>
    <definedName name="P1_SCOPE_FST7" hidden="1">#REF!,#REF!,#REF!,#REF!,#REF!,#REF!</definedName>
    <definedName name="P1_SCOPE_FULL_LOAD" localSheetId="17" hidden="1">#REF!,#REF!,#REF!,#REF!,#REF!,#REF!</definedName>
    <definedName name="P1_SCOPE_FULL_LOAD" localSheetId="2" hidden="1">#REF!,#REF!,#REF!,#REF!,#REF!,#REF!</definedName>
    <definedName name="P1_SCOPE_FULL_LOAD" localSheetId="3" hidden="1">#REF!,#REF!,#REF!,#REF!,#REF!,#REF!</definedName>
    <definedName name="P1_SCOPE_FULL_LOAD" localSheetId="1" hidden="1">#REF!,#REF!,#REF!,#REF!,#REF!,#REF!</definedName>
    <definedName name="P1_SCOPE_FULL_LOAD" localSheetId="4" hidden="1">#REF!,#REF!,#REF!,#REF!,#REF!,#REF!</definedName>
    <definedName name="P1_SCOPE_FULL_LOAD" localSheetId="5" hidden="1">#REF!,#REF!,#REF!,#REF!,#REF!,#REF!</definedName>
    <definedName name="P1_SCOPE_FULL_LOAD" localSheetId="9" hidden="1">#REF!,#REF!,#REF!,#REF!,#REF!,#REF!</definedName>
    <definedName name="P1_SCOPE_FULL_LOAD" localSheetId="12" hidden="1">#REF!,#REF!,#REF!,#REF!,#REF!,#REF!</definedName>
    <definedName name="P1_SCOPE_FULL_LOAD" hidden="1">#REF!,#REF!,#REF!,#REF!,#REF!,#REF!</definedName>
    <definedName name="P1_SCOPE_IND" localSheetId="17" hidden="1">#REF!,#REF!,#REF!,#REF!,#REF!,#REF!</definedName>
    <definedName name="P1_SCOPE_IND" localSheetId="2" hidden="1">#REF!,#REF!,#REF!,#REF!,#REF!,#REF!</definedName>
    <definedName name="P1_SCOPE_IND" localSheetId="3" hidden="1">#REF!,#REF!,#REF!,#REF!,#REF!,#REF!</definedName>
    <definedName name="P1_SCOPE_IND" localSheetId="1" hidden="1">#REF!,#REF!,#REF!,#REF!,#REF!,#REF!</definedName>
    <definedName name="P1_SCOPE_IND" localSheetId="4" hidden="1">#REF!,#REF!,#REF!,#REF!,#REF!,#REF!</definedName>
    <definedName name="P1_SCOPE_IND" localSheetId="5" hidden="1">#REF!,#REF!,#REF!,#REF!,#REF!,#REF!</definedName>
    <definedName name="P1_SCOPE_IND" localSheetId="9" hidden="1">#REF!,#REF!,#REF!,#REF!,#REF!,#REF!</definedName>
    <definedName name="P1_SCOPE_IND" localSheetId="12" hidden="1">#REF!,#REF!,#REF!,#REF!,#REF!,#REF!</definedName>
    <definedName name="P1_SCOPE_IND" hidden="1">#REF!,#REF!,#REF!,#REF!,#REF!,#REF!</definedName>
    <definedName name="P1_SCOPE_IND2" localSheetId="17" hidden="1">#REF!,#REF!,#REF!,#REF!,#REF!</definedName>
    <definedName name="P1_SCOPE_IND2" localSheetId="2" hidden="1">#REF!,#REF!,#REF!,#REF!,#REF!</definedName>
    <definedName name="P1_SCOPE_IND2" localSheetId="3" hidden="1">#REF!,#REF!,#REF!,#REF!,#REF!</definedName>
    <definedName name="P1_SCOPE_IND2" localSheetId="1" hidden="1">#REF!,#REF!,#REF!,#REF!,#REF!</definedName>
    <definedName name="P1_SCOPE_IND2" localSheetId="4" hidden="1">#REF!,#REF!,#REF!,#REF!,#REF!</definedName>
    <definedName name="P1_SCOPE_IND2" localSheetId="5" hidden="1">#REF!,#REF!,#REF!,#REF!,#REF!</definedName>
    <definedName name="P1_SCOPE_IND2" localSheetId="14" hidden="1">#REF!,#REF!,#REF!,#REF!,#REF!</definedName>
    <definedName name="P1_SCOPE_IND2" localSheetId="7" hidden="1">#REF!,#REF!,#REF!,#REF!,#REF!</definedName>
    <definedName name="P1_SCOPE_IND2" localSheetId="9" hidden="1">#REF!,#REF!,#REF!,#REF!,#REF!</definedName>
    <definedName name="P1_SCOPE_IND2" localSheetId="0" hidden="1">#REF!,#REF!,#REF!,#REF!,#REF!</definedName>
    <definedName name="P1_SCOPE_IND2" localSheetId="12" hidden="1">#REF!,#REF!,#REF!,#REF!,#REF!</definedName>
    <definedName name="P1_SCOPE_IND2" hidden="1">#REF!,#REF!,#REF!,#REF!,#REF!</definedName>
    <definedName name="P1_SCOPE_NOTIND" localSheetId="17" hidden="1">#REF!,#REF!,#REF!,#REF!,#REF!,#REF!</definedName>
    <definedName name="P1_SCOPE_NOTIND" localSheetId="2" hidden="1">#REF!,#REF!,#REF!,#REF!,#REF!,#REF!</definedName>
    <definedName name="P1_SCOPE_NOTIND" localSheetId="3" hidden="1">#REF!,#REF!,#REF!,#REF!,#REF!,#REF!</definedName>
    <definedName name="P1_SCOPE_NOTIND" localSheetId="1" hidden="1">#REF!,#REF!,#REF!,#REF!,#REF!,#REF!</definedName>
    <definedName name="P1_SCOPE_NOTIND" localSheetId="4" hidden="1">#REF!,#REF!,#REF!,#REF!,#REF!,#REF!</definedName>
    <definedName name="P1_SCOPE_NOTIND" localSheetId="5" hidden="1">#REF!,#REF!,#REF!,#REF!,#REF!,#REF!</definedName>
    <definedName name="P1_SCOPE_NOTIND" localSheetId="14" hidden="1">#REF!,#REF!,#REF!,#REF!,#REF!,#REF!</definedName>
    <definedName name="P1_SCOPE_NOTIND" localSheetId="7" hidden="1">#REF!,#REF!,#REF!,#REF!,#REF!,#REF!</definedName>
    <definedName name="P1_SCOPE_NOTIND" localSheetId="9" hidden="1">#REF!,#REF!,#REF!,#REF!,#REF!,#REF!</definedName>
    <definedName name="P1_SCOPE_NOTIND" localSheetId="0" hidden="1">#REF!,#REF!,#REF!,#REF!,#REF!,#REF!</definedName>
    <definedName name="P1_SCOPE_NOTIND" localSheetId="12" hidden="1">#REF!,#REF!,#REF!,#REF!,#REF!,#REF!</definedName>
    <definedName name="P1_SCOPE_NOTIND" hidden="1">#REF!,#REF!,#REF!,#REF!,#REF!,#REF!</definedName>
    <definedName name="P1_SCOPE_NotInd2" localSheetId="17" hidden="1">#REF!,#REF!,#REF!,#REF!,#REF!,#REF!,#REF!</definedName>
    <definedName name="P1_SCOPE_NotInd2" localSheetId="2" hidden="1">#REF!,#REF!,#REF!,#REF!,#REF!,#REF!,#REF!</definedName>
    <definedName name="P1_SCOPE_NotInd2" localSheetId="3" hidden="1">#REF!,#REF!,#REF!,#REF!,#REF!,#REF!,#REF!</definedName>
    <definedName name="P1_SCOPE_NotInd2" localSheetId="1" hidden="1">#REF!,#REF!,#REF!,#REF!,#REF!,#REF!,#REF!</definedName>
    <definedName name="P1_SCOPE_NotInd2" localSheetId="4" hidden="1">#REF!,#REF!,#REF!,#REF!,#REF!,#REF!,#REF!</definedName>
    <definedName name="P1_SCOPE_NotInd2" localSheetId="5" hidden="1">#REF!,#REF!,#REF!,#REF!,#REF!,#REF!,#REF!</definedName>
    <definedName name="P1_SCOPE_NotInd2" localSheetId="14" hidden="1">#REF!,#REF!,#REF!,#REF!,#REF!,#REF!,#REF!</definedName>
    <definedName name="P1_SCOPE_NotInd2" localSheetId="7" hidden="1">#REF!,#REF!,#REF!,#REF!,#REF!,#REF!,#REF!</definedName>
    <definedName name="P1_SCOPE_NotInd2" localSheetId="9" hidden="1">#REF!,#REF!,#REF!,#REF!,#REF!,#REF!,#REF!</definedName>
    <definedName name="P1_SCOPE_NotInd2" localSheetId="0" hidden="1">#REF!,#REF!,#REF!,#REF!,#REF!,#REF!,#REF!</definedName>
    <definedName name="P1_SCOPE_NotInd2" localSheetId="12" hidden="1">#REF!,#REF!,#REF!,#REF!,#REF!,#REF!,#REF!</definedName>
    <definedName name="P1_SCOPE_NotInd2" hidden="1">#REF!,#REF!,#REF!,#REF!,#REF!,#REF!,#REF!</definedName>
    <definedName name="P1_SCOPE_NotInd3" localSheetId="17" hidden="1">#REF!,#REF!,#REF!,#REF!,#REF!,#REF!,#REF!</definedName>
    <definedName name="P1_SCOPE_NotInd3" localSheetId="2" hidden="1">#REF!,#REF!,#REF!,#REF!,#REF!,#REF!,#REF!</definedName>
    <definedName name="P1_SCOPE_NotInd3" localSheetId="3" hidden="1">#REF!,#REF!,#REF!,#REF!,#REF!,#REF!,#REF!</definedName>
    <definedName name="P1_SCOPE_NotInd3" localSheetId="1" hidden="1">#REF!,#REF!,#REF!,#REF!,#REF!,#REF!,#REF!</definedName>
    <definedName name="P1_SCOPE_NotInd3" localSheetId="4" hidden="1">#REF!,#REF!,#REF!,#REF!,#REF!,#REF!,#REF!</definedName>
    <definedName name="P1_SCOPE_NotInd3" localSheetId="5" hidden="1">#REF!,#REF!,#REF!,#REF!,#REF!,#REF!,#REF!</definedName>
    <definedName name="P1_SCOPE_NotInd3" localSheetId="9" hidden="1">#REF!,#REF!,#REF!,#REF!,#REF!,#REF!,#REF!</definedName>
    <definedName name="P1_SCOPE_NotInd3" localSheetId="0" hidden="1">#REF!,#REF!,#REF!,#REF!,#REF!,#REF!,#REF!</definedName>
    <definedName name="P1_SCOPE_NotInd3" localSheetId="12" hidden="1">#REF!,#REF!,#REF!,#REF!,#REF!,#REF!,#REF!</definedName>
    <definedName name="P1_SCOPE_NotInd3" hidden="1">#REF!,#REF!,#REF!,#REF!,#REF!,#REF!,#REF!</definedName>
    <definedName name="P1_SCOPE_NotInt" localSheetId="17" hidden="1">#REF!,#REF!,#REF!,#REF!,#REF!,#REF!</definedName>
    <definedName name="P1_SCOPE_NotInt" localSheetId="2" hidden="1">#REF!,#REF!,#REF!,#REF!,#REF!,#REF!</definedName>
    <definedName name="P1_SCOPE_NotInt" localSheetId="3" hidden="1">#REF!,#REF!,#REF!,#REF!,#REF!,#REF!</definedName>
    <definedName name="P1_SCOPE_NotInt" localSheetId="1" hidden="1">#REF!,#REF!,#REF!,#REF!,#REF!,#REF!</definedName>
    <definedName name="P1_SCOPE_NotInt" localSheetId="4" hidden="1">#REF!,#REF!,#REF!,#REF!,#REF!,#REF!</definedName>
    <definedName name="P1_SCOPE_NotInt" localSheetId="5" hidden="1">#REF!,#REF!,#REF!,#REF!,#REF!,#REF!</definedName>
    <definedName name="P1_SCOPE_NotInt" localSheetId="14" hidden="1">#REF!,#REF!,#REF!,#REF!,#REF!,#REF!</definedName>
    <definedName name="P1_SCOPE_NotInt" localSheetId="7" hidden="1">#REF!,#REF!,#REF!,#REF!,#REF!,#REF!</definedName>
    <definedName name="P1_SCOPE_NotInt" localSheetId="9" hidden="1">#REF!,#REF!,#REF!,#REF!,#REF!,#REF!</definedName>
    <definedName name="P1_SCOPE_NotInt" localSheetId="0" hidden="1">#REF!,#REF!,#REF!,#REF!,#REF!,#REF!</definedName>
    <definedName name="P1_SCOPE_NotInt" localSheetId="12" hidden="1">#REF!,#REF!,#REF!,#REF!,#REF!,#REF!</definedName>
    <definedName name="P1_SCOPE_NotInt" hidden="1">#REF!,#REF!,#REF!,#REF!,#REF!,#REF!</definedName>
    <definedName name="P1_SCOPE_PER_PRT" hidden="1">[33]перекрестка!$H$15:$H$19,[33]перекрестка!$H$21:$H$25,[33]перекрестка!$J$14:$J$25,[33]перекрестка!$K$15:$K$19,[33]перекрестка!$K$21:$K$25</definedName>
    <definedName name="P1_SCOPE_SAVE2" localSheetId="17" hidden="1">#REF!,#REF!,#REF!,#REF!,#REF!,#REF!,#REF!</definedName>
    <definedName name="P1_SCOPE_SAVE2" localSheetId="2" hidden="1">#REF!,#REF!,#REF!,#REF!,#REF!,#REF!,#REF!</definedName>
    <definedName name="P1_SCOPE_SAVE2" localSheetId="3" hidden="1">#REF!,#REF!,#REF!,#REF!,#REF!,#REF!,#REF!</definedName>
    <definedName name="P1_SCOPE_SAVE2" localSheetId="1" hidden="1">#REF!,#REF!,#REF!,#REF!,#REF!,#REF!,#REF!</definedName>
    <definedName name="P1_SCOPE_SAVE2" localSheetId="4" hidden="1">#REF!,#REF!,#REF!,#REF!,#REF!,#REF!,#REF!</definedName>
    <definedName name="P1_SCOPE_SAVE2" localSheetId="5" hidden="1">#REF!,#REF!,#REF!,#REF!,#REF!,#REF!,#REF!</definedName>
    <definedName name="P1_SCOPE_SAVE2" localSheetId="14" hidden="1">#REF!,#REF!,#REF!,#REF!,#REF!,#REF!,#REF!</definedName>
    <definedName name="P1_SCOPE_SAVE2" localSheetId="7" hidden="1">#REF!,#REF!,#REF!,#REF!,#REF!,#REF!,#REF!</definedName>
    <definedName name="P1_SCOPE_SAVE2" localSheetId="9" hidden="1">#REF!,#REF!,#REF!,#REF!,#REF!,#REF!,#REF!</definedName>
    <definedName name="P1_SCOPE_SAVE2" localSheetId="0" hidden="1">#REF!,#REF!,#REF!,#REF!,#REF!,#REF!,#REF!</definedName>
    <definedName name="P1_SCOPE_SAVE2" localSheetId="12" hidden="1">#REF!,#REF!,#REF!,#REF!,#REF!,#REF!,#REF!</definedName>
    <definedName name="P1_SCOPE_SAVE2" hidden="1">#REF!,#REF!,#REF!,#REF!,#REF!,#REF!,#REF!</definedName>
    <definedName name="P1_SCOPE_SV_LD" localSheetId="17" hidden="1">#REF!,#REF!,#REF!,#REF!,#REF!,#REF!,#REF!</definedName>
    <definedName name="P1_SCOPE_SV_LD" localSheetId="2" hidden="1">#REF!,#REF!,#REF!,#REF!,#REF!,#REF!,#REF!</definedName>
    <definedName name="P1_SCOPE_SV_LD" localSheetId="3" hidden="1">#REF!,#REF!,#REF!,#REF!,#REF!,#REF!,#REF!</definedName>
    <definedName name="P1_SCOPE_SV_LD" localSheetId="1" hidden="1">#REF!,#REF!,#REF!,#REF!,#REF!,#REF!,#REF!</definedName>
    <definedName name="P1_SCOPE_SV_LD" localSheetId="4" hidden="1">#REF!,#REF!,#REF!,#REF!,#REF!,#REF!,#REF!</definedName>
    <definedName name="P1_SCOPE_SV_LD" localSheetId="5" hidden="1">#REF!,#REF!,#REF!,#REF!,#REF!,#REF!,#REF!</definedName>
    <definedName name="P1_SCOPE_SV_LD" localSheetId="9" hidden="1">#REF!,#REF!,#REF!,#REF!,#REF!,#REF!,#REF!</definedName>
    <definedName name="P1_SCOPE_SV_LD" localSheetId="0" hidden="1">#REF!,#REF!,#REF!,#REF!,#REF!,#REF!,#REF!</definedName>
    <definedName name="P1_SCOPE_SV_LD" localSheetId="12" hidden="1">#REF!,#REF!,#REF!,#REF!,#REF!,#REF!,#REF!</definedName>
    <definedName name="P1_SCOPE_SV_LD" hidden="1">#REF!,#REF!,#REF!,#REF!,#REF!,#REF!,#REF!</definedName>
    <definedName name="P1_SCOPE_SV_LD1" localSheetId="17" hidden="1">#REF!,#REF!,#REF!,#REF!,#REF!,#REF!,#REF!</definedName>
    <definedName name="P1_SCOPE_SV_LD1" localSheetId="2" hidden="1">#REF!,#REF!,#REF!,#REF!,#REF!,#REF!,#REF!</definedName>
    <definedName name="P1_SCOPE_SV_LD1" localSheetId="3" hidden="1">#REF!,#REF!,#REF!,#REF!,#REF!,#REF!,#REF!</definedName>
    <definedName name="P1_SCOPE_SV_LD1" localSheetId="1" hidden="1">#REF!,#REF!,#REF!,#REF!,#REF!,#REF!,#REF!</definedName>
    <definedName name="P1_SCOPE_SV_LD1" localSheetId="4" hidden="1">#REF!,#REF!,#REF!,#REF!,#REF!,#REF!,#REF!</definedName>
    <definedName name="P1_SCOPE_SV_LD1" localSheetId="5" hidden="1">#REF!,#REF!,#REF!,#REF!,#REF!,#REF!,#REF!</definedName>
    <definedName name="P1_SCOPE_SV_LD1" localSheetId="9" hidden="1">#REF!,#REF!,#REF!,#REF!,#REF!,#REF!,#REF!</definedName>
    <definedName name="P1_SCOPE_SV_LD1" localSheetId="0" hidden="1">#REF!,#REF!,#REF!,#REF!,#REF!,#REF!,#REF!</definedName>
    <definedName name="P1_SCOPE_SV_LD1" localSheetId="12" hidden="1">#REF!,#REF!,#REF!,#REF!,#REF!,#REF!,#REF!</definedName>
    <definedName name="P1_SCOPE_SV_LD1" hidden="1">#REF!,#REF!,#REF!,#REF!,#REF!,#REF!,#REF!</definedName>
    <definedName name="P1_SCOPE_SV_PRT" localSheetId="17">#REF!,#REF!,#REF!,#REF!,#REF!,#REF!,#REF!</definedName>
    <definedName name="P1_SCOPE_SV_PRT" localSheetId="2">#REF!,#REF!,#REF!,#REF!,#REF!,#REF!,#REF!</definedName>
    <definedName name="P1_SCOPE_SV_PRT" localSheetId="3">#REF!,#REF!,#REF!,#REF!,#REF!,#REF!,#REF!</definedName>
    <definedName name="P1_SCOPE_SV_PRT" localSheetId="1">#REF!,#REF!,#REF!,#REF!,#REF!,#REF!,#REF!</definedName>
    <definedName name="P1_SCOPE_SV_PRT" localSheetId="4">#REF!,#REF!,#REF!,#REF!,#REF!,#REF!,#REF!</definedName>
    <definedName name="P1_SCOPE_SV_PRT" localSheetId="5">#REF!,#REF!,#REF!,#REF!,#REF!,#REF!,#REF!</definedName>
    <definedName name="P1_SCOPE_SV_PRT" localSheetId="9">#REF!,#REF!,#REF!,#REF!,#REF!,#REF!,#REF!</definedName>
    <definedName name="P1_SCOPE_SV_PRT" localSheetId="12">#REF!,#REF!,#REF!,#REF!,#REF!,#REF!,#REF!</definedName>
    <definedName name="P1_SCOPE_SV_PRT">#REF!,#REF!,#REF!,#REF!,#REF!,#REF!,#REF!</definedName>
    <definedName name="P1_SET_PROT" localSheetId="17" hidden="1">#REF!,#REF!,#REF!,#REF!,#REF!,#REF!,#REF!</definedName>
    <definedName name="P1_SET_PROT" localSheetId="2" hidden="1">#REF!,#REF!,#REF!,#REF!,#REF!,#REF!,#REF!</definedName>
    <definedName name="P1_SET_PROT" localSheetId="3" hidden="1">#REF!,#REF!,#REF!,#REF!,#REF!,#REF!,#REF!</definedName>
    <definedName name="P1_SET_PROT" localSheetId="1" hidden="1">#REF!,#REF!,#REF!,#REF!,#REF!,#REF!,#REF!</definedName>
    <definedName name="P1_SET_PROT" localSheetId="4" hidden="1">#REF!,#REF!,#REF!,#REF!,#REF!,#REF!,#REF!</definedName>
    <definedName name="P1_SET_PROT" localSheetId="5" hidden="1">#REF!,#REF!,#REF!,#REF!,#REF!,#REF!,#REF!</definedName>
    <definedName name="P1_SET_PROT" localSheetId="9" hidden="1">#REF!,#REF!,#REF!,#REF!,#REF!,#REF!,#REF!</definedName>
    <definedName name="P1_SET_PROT" localSheetId="12" hidden="1">#REF!,#REF!,#REF!,#REF!,#REF!,#REF!,#REF!</definedName>
    <definedName name="P1_SET_PROT" hidden="1">#REF!,#REF!,#REF!,#REF!,#REF!,#REF!,#REF!</definedName>
    <definedName name="P1_SET_PRT" localSheetId="17" hidden="1">#REF!,#REF!,#REF!,#REF!,#REF!,#REF!,#REF!</definedName>
    <definedName name="P1_SET_PRT" localSheetId="2" hidden="1">#REF!,#REF!,#REF!,#REF!,#REF!,#REF!,#REF!</definedName>
    <definedName name="P1_SET_PRT" localSheetId="3" hidden="1">#REF!,#REF!,#REF!,#REF!,#REF!,#REF!,#REF!</definedName>
    <definedName name="P1_SET_PRT" localSheetId="1" hidden="1">#REF!,#REF!,#REF!,#REF!,#REF!,#REF!,#REF!</definedName>
    <definedName name="P1_SET_PRT" localSheetId="4" hidden="1">#REF!,#REF!,#REF!,#REF!,#REF!,#REF!,#REF!</definedName>
    <definedName name="P1_SET_PRT" localSheetId="5" hidden="1">#REF!,#REF!,#REF!,#REF!,#REF!,#REF!,#REF!</definedName>
    <definedName name="P1_SET_PRT" localSheetId="9" hidden="1">#REF!,#REF!,#REF!,#REF!,#REF!,#REF!,#REF!</definedName>
    <definedName name="P1_SET_PRT" localSheetId="12" hidden="1">#REF!,#REF!,#REF!,#REF!,#REF!,#REF!,#REF!</definedName>
    <definedName name="P1_SET_PRT" hidden="1">#REF!,#REF!,#REF!,#REF!,#REF!,#REF!,#REF!</definedName>
    <definedName name="P1_T1_Protect" hidden="1">[35]перекрестка!$J$42:$K$46,[35]перекрестка!$J$49,[35]перекрестка!$J$50:$K$54,[35]перекрестка!$J$55,[35]перекрестка!$J$56:$K$60,[35]перекрестка!$J$62:$K$66</definedName>
    <definedName name="P1_T10?Data" localSheetId="17">#REF!,#REF!</definedName>
    <definedName name="P1_T10?Data" localSheetId="2">#REF!,#REF!</definedName>
    <definedName name="P1_T10?Data" localSheetId="3">#REF!,#REF!</definedName>
    <definedName name="P1_T10?Data" localSheetId="1">#REF!,#REF!</definedName>
    <definedName name="P1_T10?Data" localSheetId="4">#REF!,#REF!</definedName>
    <definedName name="P1_T10?Data" localSheetId="5">#REF!,#REF!</definedName>
    <definedName name="P1_T10?Data" localSheetId="14">#REF!,#REF!</definedName>
    <definedName name="P1_T10?Data" localSheetId="7">#REF!,#REF!</definedName>
    <definedName name="P1_T10?Data" localSheetId="9">#REF!,#REF!</definedName>
    <definedName name="P1_T10?Data" localSheetId="0">#REF!,#REF!</definedName>
    <definedName name="P1_T10?Data" localSheetId="12">#REF!,#REF!</definedName>
    <definedName name="P1_T10?Data">#REF!,#REF!</definedName>
    <definedName name="P1_T11?Data" localSheetId="17">#REF!,#REF!,#REF!,#REF!,#REF!</definedName>
    <definedName name="P1_T11?Data" localSheetId="2">#REF!,#REF!,#REF!,#REF!,#REF!</definedName>
    <definedName name="P1_T11?Data" localSheetId="3">#REF!,#REF!,#REF!,#REF!,#REF!</definedName>
    <definedName name="P1_T11?Data" localSheetId="1">#REF!,#REF!,#REF!,#REF!,#REF!</definedName>
    <definedName name="P1_T11?Data" localSheetId="4">#REF!,#REF!,#REF!,#REF!,#REF!</definedName>
    <definedName name="P1_T11?Data" localSheetId="5">#REF!,#REF!,#REF!,#REF!,#REF!</definedName>
    <definedName name="P1_T11?Data" localSheetId="14">#REF!,#REF!,#REF!,#REF!,#REF!</definedName>
    <definedName name="P1_T11?Data" localSheetId="7">#REF!,#REF!,#REF!,#REF!,#REF!</definedName>
    <definedName name="P1_T11?Data" localSheetId="9">#REF!,#REF!,#REF!,#REF!,#REF!</definedName>
    <definedName name="P1_T11?Data" localSheetId="0">#REF!,#REF!,#REF!,#REF!,#REF!</definedName>
    <definedName name="P1_T11?Data" localSheetId="12">#REF!,#REF!,#REF!,#REF!,#REF!</definedName>
    <definedName name="P1_T11?Data">#REF!,#REF!,#REF!,#REF!,#REF!</definedName>
    <definedName name="P1_T12?Data" localSheetId="17">#REF!,#REF!,#REF!,#REF!,#REF!,#REF!,#REF!,#REF!,#REF!,#REF!,#REF!</definedName>
    <definedName name="P1_T12?Data" localSheetId="2">#REF!,#REF!,#REF!,#REF!,#REF!,#REF!,#REF!,#REF!,#REF!,#REF!,#REF!</definedName>
    <definedName name="P1_T12?Data" localSheetId="3">#REF!,#REF!,#REF!,#REF!,#REF!,#REF!,#REF!,#REF!,#REF!,#REF!,#REF!</definedName>
    <definedName name="P1_T12?Data" localSheetId="1">#REF!,#REF!,#REF!,#REF!,#REF!,#REF!,#REF!,#REF!,#REF!,#REF!,#REF!</definedName>
    <definedName name="P1_T12?Data" localSheetId="4">#REF!,#REF!,#REF!,#REF!,#REF!,#REF!,#REF!,#REF!,#REF!,#REF!,#REF!</definedName>
    <definedName name="P1_T12?Data" localSheetId="5">#REF!,#REF!,#REF!,#REF!,#REF!,#REF!,#REF!,#REF!,#REF!,#REF!,#REF!</definedName>
    <definedName name="P1_T12?Data" localSheetId="14">#REF!,#REF!,#REF!,#REF!,#REF!,#REF!,#REF!,#REF!,#REF!,#REF!,#REF!</definedName>
    <definedName name="P1_T12?Data" localSheetId="7">#REF!,#REF!,#REF!,#REF!,#REF!,#REF!,#REF!,#REF!,#REF!,#REF!,#REF!</definedName>
    <definedName name="P1_T12?Data" localSheetId="9">#REF!,#REF!,#REF!,#REF!,#REF!,#REF!,#REF!,#REF!,#REF!,#REF!,#REF!</definedName>
    <definedName name="P1_T12?Data" localSheetId="0">#REF!,#REF!,#REF!,#REF!,#REF!,#REF!,#REF!,#REF!,#REF!,#REF!,#REF!</definedName>
    <definedName name="P1_T12?Data" localSheetId="12">#REF!,#REF!,#REF!,#REF!,#REF!,#REF!,#REF!,#REF!,#REF!,#REF!,#REF!</definedName>
    <definedName name="P1_T12?Data">#REF!,#REF!,#REF!,#REF!,#REF!,#REF!,#REF!,#REF!,#REF!,#REF!,#REF!</definedName>
    <definedName name="P1_T16?axis?R?ДОГОВОР" hidden="1">'[36]16'!$E$76:$M$76,'[36]16'!$E$8:$M$8,'[36]16'!$E$12:$M$12,'[36]16'!$E$52:$M$52,'[36]16'!$E$16:$M$16,'[36]16'!$E$64:$M$64,'[36]16'!$E$84:$M$85,'[36]16'!$E$48:$M$48,'[36]16'!$E$80:$M$80,'[36]16'!$E$72:$M$72,'[36]16'!$E$44:$M$44</definedName>
    <definedName name="P1_T16?axis?R?ДОГОВОР?" hidden="1">'[36]16'!$A$76,'[36]16'!$A$84:$A$85,'[36]16'!$A$72,'[36]16'!$A$80,'[36]16'!$A$68,'[36]16'!$A$64,'[36]16'!$A$60,'[36]16'!$A$56,'[36]16'!$A$52,'[36]16'!$A$48,'[36]16'!$A$44,'[36]16'!$A$40,'[36]16'!$A$36,'[36]16'!$A$32,'[36]16'!$A$28,'[36]16'!$A$24,'[36]16'!$A$20</definedName>
    <definedName name="P1_T16?L1" hidden="1">'[36]16'!$A$74:$M$74,'[36]16'!$A$14:$M$14,'[36]16'!$A$10:$M$10,'[36]16'!$A$50:$M$50,'[36]16'!$A$6:$M$6,'[36]16'!$A$62:$M$62,'[36]16'!$A$78:$M$78,'[36]16'!$A$46:$M$46,'[36]16'!$A$82:$M$82,'[36]16'!$A$70:$M$70,'[36]16'!$A$42:$M$42</definedName>
    <definedName name="P1_T16?L1.x" hidden="1">'[36]16'!$A$76:$M$76,'[36]16'!$A$16:$M$16,'[36]16'!$A$12:$M$12,'[36]16'!$A$52:$M$52,'[36]16'!$A$8:$M$8,'[36]16'!$A$64:$M$64,'[36]16'!$A$80:$M$80,'[36]16'!$A$48:$M$48,'[36]16'!$A$84:$M$85,'[36]16'!$A$72:$M$72,'[36]16'!$A$44:$M$44</definedName>
    <definedName name="P1_T16_Protect" hidden="1">'[35]16'!$G$10:$K$14,'[35]16'!$G$17:$K$17,'[35]16'!$G$20:$K$20,'[35]16'!$G$23:$K$23,'[35]16'!$G$26:$K$26,'[35]16'!$G$29:$K$29,'[35]16'!$G$33:$K$34,'[35]16'!$G$38:$K$40</definedName>
    <definedName name="P1_T17?L4">'[24]29'!$J$18:$J$25,'[24]29'!$G$18:$G$25,'[24]29'!$G$35:$G$42,'[24]29'!$J$35:$J$42,'[24]29'!$G$60,'[24]29'!$J$60,'[24]29'!$M$60,'[24]29'!$P$60,'[24]29'!$P$18:$P$25,'[24]29'!$G$9:$G$16</definedName>
    <definedName name="P1_T17?unit?РУБ.ГКАЛ">'[24]29'!$F$44:$F$51,'[24]29'!$I$44:$I$51,'[24]29'!$L$44:$L$51,'[24]29'!$F$18:$F$25,'[24]29'!$I$60,'[24]29'!$L$60,'[24]29'!$O$60,'[24]29'!$F$60,'[24]29'!$F$9:$F$16,'[24]29'!$I$9:$I$16</definedName>
    <definedName name="P1_T17?unit?ТГКАЛ">'[24]29'!$M$18:$M$25,'[24]29'!$J$18:$J$25,'[24]29'!$G$18:$G$25,'[24]29'!$G$35:$G$42,'[24]29'!$J$35:$J$42,'[24]29'!$G$60,'[24]29'!$J$60,'[24]29'!$M$60,'[24]29'!$P$60,'[24]29'!$G$9:$G$16</definedName>
    <definedName name="P1_T17_Protection">'[24]29'!$O$47:$P$51,'[24]29'!$L$47:$M$51,'[24]29'!$L$53:$M$53,'[24]29'!$L$55:$M$59,'[24]29'!$O$53:$P$53,'[24]29'!$O$55:$P$59,'[24]29'!$F$12:$G$16,'[24]29'!$F$10:$G$10</definedName>
    <definedName name="P1_T18.1?Data" localSheetId="17">#REF!,#REF!,#REF!,#REF!,#REF!,#REF!,#REF!,#REF!,#REF!,#REF!</definedName>
    <definedName name="P1_T18.1?Data" localSheetId="2">#REF!,#REF!,#REF!,#REF!,#REF!,#REF!,#REF!,#REF!,#REF!,#REF!</definedName>
    <definedName name="P1_T18.1?Data" localSheetId="3">#REF!,#REF!,#REF!,#REF!,#REF!,#REF!,#REF!,#REF!,#REF!,#REF!</definedName>
    <definedName name="P1_T18.1?Data" localSheetId="1">#REF!,#REF!,#REF!,#REF!,#REF!,#REF!,#REF!,#REF!,#REF!,#REF!</definedName>
    <definedName name="P1_T18.1?Data" localSheetId="4">#REF!,#REF!,#REF!,#REF!,#REF!,#REF!,#REF!,#REF!,#REF!,#REF!</definedName>
    <definedName name="P1_T18.1?Data" localSheetId="5">#REF!,#REF!,#REF!,#REF!,#REF!,#REF!,#REF!,#REF!,#REF!,#REF!</definedName>
    <definedName name="P1_T18.1?Data" localSheetId="14">#REF!,#REF!,#REF!,#REF!,#REF!,#REF!,#REF!,#REF!,#REF!,#REF!</definedName>
    <definedName name="P1_T18.1?Data" localSheetId="7">#REF!,#REF!,#REF!,#REF!,#REF!,#REF!,#REF!,#REF!,#REF!,#REF!</definedName>
    <definedName name="P1_T18.1?Data" localSheetId="9">#REF!,#REF!,#REF!,#REF!,#REF!,#REF!,#REF!,#REF!,#REF!,#REF!</definedName>
    <definedName name="P1_T18.1?Data" localSheetId="0">#REF!,#REF!,#REF!,#REF!,#REF!,#REF!,#REF!,#REF!,#REF!,#REF!</definedName>
    <definedName name="P1_T18.1?Data" localSheetId="12">#REF!,#REF!,#REF!,#REF!,#REF!,#REF!,#REF!,#REF!,#REF!,#REF!</definedName>
    <definedName name="P1_T18.1?Data">#REF!,#REF!,#REF!,#REF!,#REF!,#REF!,#REF!,#REF!,#REF!,#REF!</definedName>
    <definedName name="P1_T18.2_Protect" hidden="1">'[35]18.2'!$F$12:$J$19,'[35]18.2'!$F$22:$J$25,'[35]18.2'!$B$28:$J$30,'[35]18.2'!$F$32:$J$32,'[35]18.2'!$B$34:$J$36,'[35]18.2'!$F$40:$J$45,'[35]18.2'!$F$52:$J$52</definedName>
    <definedName name="P1_T19.1.1?Data" localSheetId="17">#REF!,#REF!,#REF!,#REF!,#REF!,#REF!,#REF!,#REF!,#REF!</definedName>
    <definedName name="P1_T19.1.1?Data" localSheetId="2">#REF!,#REF!,#REF!,#REF!,#REF!,#REF!,#REF!,#REF!,#REF!</definedName>
    <definedName name="P1_T19.1.1?Data" localSheetId="3">#REF!,#REF!,#REF!,#REF!,#REF!,#REF!,#REF!,#REF!,#REF!</definedName>
    <definedName name="P1_T19.1.1?Data" localSheetId="1">#REF!,#REF!,#REF!,#REF!,#REF!,#REF!,#REF!,#REF!,#REF!</definedName>
    <definedName name="P1_T19.1.1?Data" localSheetId="4">#REF!,#REF!,#REF!,#REF!,#REF!,#REF!,#REF!,#REF!,#REF!</definedName>
    <definedName name="P1_T19.1.1?Data" localSheetId="5">#REF!,#REF!,#REF!,#REF!,#REF!,#REF!,#REF!,#REF!,#REF!</definedName>
    <definedName name="P1_T19.1.1?Data" localSheetId="14">#REF!,#REF!,#REF!,#REF!,#REF!,#REF!,#REF!,#REF!,#REF!</definedName>
    <definedName name="P1_T19.1.1?Data" localSheetId="7">#REF!,#REF!,#REF!,#REF!,#REF!,#REF!,#REF!,#REF!,#REF!</definedName>
    <definedName name="P1_T19.1.1?Data" localSheetId="9">#REF!,#REF!,#REF!,#REF!,#REF!,#REF!,#REF!,#REF!,#REF!</definedName>
    <definedName name="P1_T19.1.1?Data" localSheetId="0">#REF!,#REF!,#REF!,#REF!,#REF!,#REF!,#REF!,#REF!,#REF!</definedName>
    <definedName name="P1_T19.1.1?Data" localSheetId="12">#REF!,#REF!,#REF!,#REF!,#REF!,#REF!,#REF!,#REF!,#REF!</definedName>
    <definedName name="P1_T19.1.1?Data">#REF!,#REF!,#REF!,#REF!,#REF!,#REF!,#REF!,#REF!,#REF!</definedName>
    <definedName name="P1_T19.1.2?Data" localSheetId="17">#REF!,#REF!,#REF!,#REF!,#REF!,#REF!,#REF!,#REF!,#REF!</definedName>
    <definedName name="P1_T19.1.2?Data" localSheetId="2">#REF!,#REF!,#REF!,#REF!,#REF!,#REF!,#REF!,#REF!,#REF!</definedName>
    <definedName name="P1_T19.1.2?Data" localSheetId="3">#REF!,#REF!,#REF!,#REF!,#REF!,#REF!,#REF!,#REF!,#REF!</definedName>
    <definedName name="P1_T19.1.2?Data" localSheetId="1">#REF!,#REF!,#REF!,#REF!,#REF!,#REF!,#REF!,#REF!,#REF!</definedName>
    <definedName name="P1_T19.1.2?Data" localSheetId="4">#REF!,#REF!,#REF!,#REF!,#REF!,#REF!,#REF!,#REF!,#REF!</definedName>
    <definedName name="P1_T19.1.2?Data" localSheetId="5">#REF!,#REF!,#REF!,#REF!,#REF!,#REF!,#REF!,#REF!,#REF!</definedName>
    <definedName name="P1_T19.1.2?Data" localSheetId="9">#REF!,#REF!,#REF!,#REF!,#REF!,#REF!,#REF!,#REF!,#REF!</definedName>
    <definedName name="P1_T19.1.2?Data" localSheetId="0">#REF!,#REF!,#REF!,#REF!,#REF!,#REF!,#REF!,#REF!,#REF!</definedName>
    <definedName name="P1_T19.1.2?Data" localSheetId="12">#REF!,#REF!,#REF!,#REF!,#REF!,#REF!,#REF!,#REF!,#REF!</definedName>
    <definedName name="P1_T19.1.2?Data">#REF!,#REF!,#REF!,#REF!,#REF!,#REF!,#REF!,#REF!,#REF!</definedName>
    <definedName name="P1_T19.2?Data" localSheetId="17">#REF!,#REF!,#REF!,#REF!,#REF!,#REF!,#REF!,#REF!,#REF!,#REF!</definedName>
    <definedName name="P1_T19.2?Data" localSheetId="2">#REF!,#REF!,#REF!,#REF!,#REF!,#REF!,#REF!,#REF!,#REF!,#REF!</definedName>
    <definedName name="P1_T19.2?Data" localSheetId="3">#REF!,#REF!,#REF!,#REF!,#REF!,#REF!,#REF!,#REF!,#REF!,#REF!</definedName>
    <definedName name="P1_T19.2?Data" localSheetId="1">#REF!,#REF!,#REF!,#REF!,#REF!,#REF!,#REF!,#REF!,#REF!,#REF!</definedName>
    <definedName name="P1_T19.2?Data" localSheetId="4">#REF!,#REF!,#REF!,#REF!,#REF!,#REF!,#REF!,#REF!,#REF!,#REF!</definedName>
    <definedName name="P1_T19.2?Data" localSheetId="5">#REF!,#REF!,#REF!,#REF!,#REF!,#REF!,#REF!,#REF!,#REF!,#REF!</definedName>
    <definedName name="P1_T19.2?Data" localSheetId="14">#REF!,#REF!,#REF!,#REF!,#REF!,#REF!,#REF!,#REF!,#REF!,#REF!</definedName>
    <definedName name="P1_T19.2?Data" localSheetId="7">#REF!,#REF!,#REF!,#REF!,#REF!,#REF!,#REF!,#REF!,#REF!,#REF!</definedName>
    <definedName name="P1_T19.2?Data" localSheetId="9">#REF!,#REF!,#REF!,#REF!,#REF!,#REF!,#REF!,#REF!,#REF!,#REF!</definedName>
    <definedName name="P1_T19.2?Data" localSheetId="0">#REF!,#REF!,#REF!,#REF!,#REF!,#REF!,#REF!,#REF!,#REF!,#REF!</definedName>
    <definedName name="P1_T19.2?Data" localSheetId="12">#REF!,#REF!,#REF!,#REF!,#REF!,#REF!,#REF!,#REF!,#REF!,#REF!</definedName>
    <definedName name="P1_T19.2?Data">#REF!,#REF!,#REF!,#REF!,#REF!,#REF!,#REF!,#REF!,#REF!,#REF!</definedName>
    <definedName name="P1_T2.1?Data" localSheetId="17">#REF!,#REF!,#REF!,#REF!,#REF!,#REF!,#REF!,#REF!,#REF!,#REF!,#REF!</definedName>
    <definedName name="P1_T2.1?Data" localSheetId="2">#REF!,#REF!,#REF!,#REF!,#REF!,#REF!,#REF!,#REF!,#REF!,#REF!,#REF!</definedName>
    <definedName name="P1_T2.1?Data" localSheetId="3">#REF!,#REF!,#REF!,#REF!,#REF!,#REF!,#REF!,#REF!,#REF!,#REF!,#REF!</definedName>
    <definedName name="P1_T2.1?Data" localSheetId="1">#REF!,#REF!,#REF!,#REF!,#REF!,#REF!,#REF!,#REF!,#REF!,#REF!,#REF!</definedName>
    <definedName name="P1_T2.1?Data" localSheetId="4">#REF!,#REF!,#REF!,#REF!,#REF!,#REF!,#REF!,#REF!,#REF!,#REF!,#REF!</definedName>
    <definedName name="P1_T2.1?Data" localSheetId="5">#REF!,#REF!,#REF!,#REF!,#REF!,#REF!,#REF!,#REF!,#REF!,#REF!,#REF!</definedName>
    <definedName name="P1_T2.1?Data" localSheetId="14">#REF!,#REF!,#REF!,#REF!,#REF!,#REF!,#REF!,#REF!,#REF!,#REF!,#REF!</definedName>
    <definedName name="P1_T2.1?Data" localSheetId="7">#REF!,#REF!,#REF!,#REF!,#REF!,#REF!,#REF!,#REF!,#REF!,#REF!,#REF!</definedName>
    <definedName name="P1_T2.1?Data" localSheetId="9">#REF!,#REF!,#REF!,#REF!,#REF!,#REF!,#REF!,#REF!,#REF!,#REF!,#REF!</definedName>
    <definedName name="P1_T2.1?Data" localSheetId="0">#REF!,#REF!,#REF!,#REF!,#REF!,#REF!,#REF!,#REF!,#REF!,#REF!,#REF!</definedName>
    <definedName name="P1_T2.1?Data" localSheetId="12">#REF!,#REF!,#REF!,#REF!,#REF!,#REF!,#REF!,#REF!,#REF!,#REF!,#REF!</definedName>
    <definedName name="P1_T2.1?Data">#REF!,#REF!,#REF!,#REF!,#REF!,#REF!,#REF!,#REF!,#REF!,#REF!,#REF!</definedName>
    <definedName name="P1_T20_Protection" hidden="1">'[24]20'!$E$4:$H$4,'[24]20'!$E$13:$H$13,'[24]20'!$E$16:$H$17,'[24]20'!$E$19:$H$19,'[24]20'!$J$4:$M$4,'[24]20'!$J$8:$M$11,'[24]20'!$J$13:$M$13,'[24]20'!$J$16:$M$17,'[24]20'!$J$19:$M$19</definedName>
    <definedName name="P1_T21.1?Data" localSheetId="17">#REF!,#REF!,#REF!,#REF!,#REF!,#REF!,#REF!,#REF!,#REF!,#REF!</definedName>
    <definedName name="P1_T21.1?Data" localSheetId="2">#REF!,#REF!,#REF!,#REF!,#REF!,#REF!,#REF!,#REF!,#REF!,#REF!</definedName>
    <definedName name="P1_T21.1?Data" localSheetId="3">#REF!,#REF!,#REF!,#REF!,#REF!,#REF!,#REF!,#REF!,#REF!,#REF!</definedName>
    <definedName name="P1_T21.1?Data" localSheetId="1">#REF!,#REF!,#REF!,#REF!,#REF!,#REF!,#REF!,#REF!,#REF!,#REF!</definedName>
    <definedName name="P1_T21.1?Data" localSheetId="4">#REF!,#REF!,#REF!,#REF!,#REF!,#REF!,#REF!,#REF!,#REF!,#REF!</definedName>
    <definedName name="P1_T21.1?Data" localSheetId="5">#REF!,#REF!,#REF!,#REF!,#REF!,#REF!,#REF!,#REF!,#REF!,#REF!</definedName>
    <definedName name="P1_T21.1?Data" localSheetId="14">#REF!,#REF!,#REF!,#REF!,#REF!,#REF!,#REF!,#REF!,#REF!,#REF!</definedName>
    <definedName name="P1_T21.1?Data" localSheetId="7">#REF!,#REF!,#REF!,#REF!,#REF!,#REF!,#REF!,#REF!,#REF!,#REF!</definedName>
    <definedName name="P1_T21.1?Data" localSheetId="9">#REF!,#REF!,#REF!,#REF!,#REF!,#REF!,#REF!,#REF!,#REF!,#REF!</definedName>
    <definedName name="P1_T21.1?Data" localSheetId="0">#REF!,#REF!,#REF!,#REF!,#REF!,#REF!,#REF!,#REF!,#REF!,#REF!</definedName>
    <definedName name="P1_T21.1?Data" localSheetId="12">#REF!,#REF!,#REF!,#REF!,#REF!,#REF!,#REF!,#REF!,#REF!,#REF!</definedName>
    <definedName name="P1_T21.1?Data">#REF!,#REF!,#REF!,#REF!,#REF!,#REF!,#REF!,#REF!,#REF!,#REF!</definedName>
    <definedName name="P1_T21.2.1?Data" localSheetId="17">#REF!,#REF!,#REF!,#REF!,#REF!,#REF!,#REF!,#REF!,#REF!</definedName>
    <definedName name="P1_T21.2.1?Data" localSheetId="2">#REF!,#REF!,#REF!,#REF!,#REF!,#REF!,#REF!,#REF!,#REF!</definedName>
    <definedName name="P1_T21.2.1?Data" localSheetId="3">#REF!,#REF!,#REF!,#REF!,#REF!,#REF!,#REF!,#REF!,#REF!</definedName>
    <definedName name="P1_T21.2.1?Data" localSheetId="1">#REF!,#REF!,#REF!,#REF!,#REF!,#REF!,#REF!,#REF!,#REF!</definedName>
    <definedName name="P1_T21.2.1?Data" localSheetId="4">#REF!,#REF!,#REF!,#REF!,#REF!,#REF!,#REF!,#REF!,#REF!</definedName>
    <definedName name="P1_T21.2.1?Data" localSheetId="5">#REF!,#REF!,#REF!,#REF!,#REF!,#REF!,#REF!,#REF!,#REF!</definedName>
    <definedName name="P1_T21.2.1?Data" localSheetId="14">#REF!,#REF!,#REF!,#REF!,#REF!,#REF!,#REF!,#REF!,#REF!</definedName>
    <definedName name="P1_T21.2.1?Data" localSheetId="7">#REF!,#REF!,#REF!,#REF!,#REF!,#REF!,#REF!,#REF!,#REF!</definedName>
    <definedName name="P1_T21.2.1?Data" localSheetId="9">#REF!,#REF!,#REF!,#REF!,#REF!,#REF!,#REF!,#REF!,#REF!</definedName>
    <definedName name="P1_T21.2.1?Data" localSheetId="0">#REF!,#REF!,#REF!,#REF!,#REF!,#REF!,#REF!,#REF!,#REF!</definedName>
    <definedName name="P1_T21.2.1?Data" localSheetId="12">#REF!,#REF!,#REF!,#REF!,#REF!,#REF!,#REF!,#REF!,#REF!</definedName>
    <definedName name="P1_T21.2.1?Data">#REF!,#REF!,#REF!,#REF!,#REF!,#REF!,#REF!,#REF!,#REF!</definedName>
    <definedName name="P1_T21.2.2?Data" localSheetId="17">#REF!,#REF!,#REF!,#REF!,#REF!,#REF!,#REF!,#REF!,#REF!</definedName>
    <definedName name="P1_T21.2.2?Data" localSheetId="2">#REF!,#REF!,#REF!,#REF!,#REF!,#REF!,#REF!,#REF!,#REF!</definedName>
    <definedName name="P1_T21.2.2?Data" localSheetId="3">#REF!,#REF!,#REF!,#REF!,#REF!,#REF!,#REF!,#REF!,#REF!</definedName>
    <definedName name="P1_T21.2.2?Data" localSheetId="1">#REF!,#REF!,#REF!,#REF!,#REF!,#REF!,#REF!,#REF!,#REF!</definedName>
    <definedName name="P1_T21.2.2?Data" localSheetId="4">#REF!,#REF!,#REF!,#REF!,#REF!,#REF!,#REF!,#REF!,#REF!</definedName>
    <definedName name="P1_T21.2.2?Data" localSheetId="5">#REF!,#REF!,#REF!,#REF!,#REF!,#REF!,#REF!,#REF!,#REF!</definedName>
    <definedName name="P1_T21.2.2?Data" localSheetId="9">#REF!,#REF!,#REF!,#REF!,#REF!,#REF!,#REF!,#REF!,#REF!</definedName>
    <definedName name="P1_T21.2.2?Data" localSheetId="0">#REF!,#REF!,#REF!,#REF!,#REF!,#REF!,#REF!,#REF!,#REF!</definedName>
    <definedName name="P1_T21.2.2?Data" localSheetId="12">#REF!,#REF!,#REF!,#REF!,#REF!,#REF!,#REF!,#REF!,#REF!</definedName>
    <definedName name="P1_T21.2.2?Data">#REF!,#REF!,#REF!,#REF!,#REF!,#REF!,#REF!,#REF!,#REF!</definedName>
    <definedName name="P1_T21.4?Data" localSheetId="17">#REF!,#REF!,#REF!,#REF!,#REF!,#REF!,#REF!,#REF!,#REF!,#REF!</definedName>
    <definedName name="P1_T21.4?Data" localSheetId="2">#REF!,#REF!,#REF!,#REF!,#REF!,#REF!,#REF!,#REF!,#REF!,#REF!</definedName>
    <definedName name="P1_T21.4?Data" localSheetId="3">#REF!,#REF!,#REF!,#REF!,#REF!,#REF!,#REF!,#REF!,#REF!,#REF!</definedName>
    <definedName name="P1_T21.4?Data" localSheetId="1">#REF!,#REF!,#REF!,#REF!,#REF!,#REF!,#REF!,#REF!,#REF!,#REF!</definedName>
    <definedName name="P1_T21.4?Data" localSheetId="4">#REF!,#REF!,#REF!,#REF!,#REF!,#REF!,#REF!,#REF!,#REF!,#REF!</definedName>
    <definedName name="P1_T21.4?Data" localSheetId="5">#REF!,#REF!,#REF!,#REF!,#REF!,#REF!,#REF!,#REF!,#REF!,#REF!</definedName>
    <definedName name="P1_T21.4?Data" localSheetId="14">#REF!,#REF!,#REF!,#REF!,#REF!,#REF!,#REF!,#REF!,#REF!,#REF!</definedName>
    <definedName name="P1_T21.4?Data" localSheetId="7">#REF!,#REF!,#REF!,#REF!,#REF!,#REF!,#REF!,#REF!,#REF!,#REF!</definedName>
    <definedName name="P1_T21.4?Data" localSheetId="9">#REF!,#REF!,#REF!,#REF!,#REF!,#REF!,#REF!,#REF!,#REF!,#REF!</definedName>
    <definedName name="P1_T21.4?Data" localSheetId="0">#REF!,#REF!,#REF!,#REF!,#REF!,#REF!,#REF!,#REF!,#REF!,#REF!</definedName>
    <definedName name="P1_T21.4?Data" localSheetId="12">#REF!,#REF!,#REF!,#REF!,#REF!,#REF!,#REF!,#REF!,#REF!,#REF!</definedName>
    <definedName name="P1_T21.4?Data">#REF!,#REF!,#REF!,#REF!,#REF!,#REF!,#REF!,#REF!,#REF!,#REF!</definedName>
    <definedName name="P1_T21_Protection">'[24]21'!$O$31:$S$33,'[24]21'!$E$11,'[24]21'!$G$11:$K$11,'[24]21'!$M$11,'[24]21'!$O$11:$S$11,'[24]21'!$E$14:$E$16,'[24]21'!$G$14:$K$16,'[24]21'!$M$14:$M$16,'[24]21'!$O$14:$S$16</definedName>
    <definedName name="P1_T23_Protection">'[24]23'!$F$9:$J$25,'[24]23'!$O$9:$P$25,'[24]23'!$A$32:$A$34,'[24]23'!$F$32:$J$34,'[24]23'!$O$32:$P$34,'[24]23'!$A$37:$A$53,'[24]23'!$F$37:$J$53,'[24]23'!$O$37:$P$53</definedName>
    <definedName name="P1_T25_protection">'[24]25'!$G$8:$J$21,'[24]25'!$G$24:$J$28,'[24]25'!$G$30:$J$33,'[24]25'!$G$35:$J$37,'[24]25'!$G$41:$J$42,'[24]25'!$L$8:$O$21,'[24]25'!$L$24:$O$28,'[24]25'!$L$30:$O$33</definedName>
    <definedName name="P1_T26_Protection">'[24]26'!$B$34:$B$36,'[24]26'!$F$8:$I$8,'[24]26'!$F$10:$I$11,'[24]26'!$F$13:$I$15,'[24]26'!$F$18:$I$19,'[24]26'!$F$22:$I$24,'[24]26'!$F$26:$I$26,'[24]26'!$F$29:$I$32</definedName>
    <definedName name="P1_T27?L3.1" localSheetId="17">#REF!,#REF!,#REF!,#REF!,#REF!</definedName>
    <definedName name="P1_T27?L3.1" localSheetId="2">#REF!,#REF!,#REF!,#REF!,#REF!</definedName>
    <definedName name="P1_T27?L3.1" localSheetId="3">#REF!,#REF!,#REF!,#REF!,#REF!</definedName>
    <definedName name="P1_T27?L3.1" localSheetId="1">#REF!,#REF!,#REF!,#REF!,#REF!</definedName>
    <definedName name="P1_T27?L3.1" localSheetId="4">#REF!,#REF!,#REF!,#REF!,#REF!</definedName>
    <definedName name="P1_T27?L3.1" localSheetId="5">#REF!,#REF!,#REF!,#REF!,#REF!</definedName>
    <definedName name="P1_T27?L3.1" localSheetId="14">#REF!,#REF!,#REF!,#REF!,#REF!</definedName>
    <definedName name="P1_T27?L3.1" localSheetId="7">#REF!,#REF!,#REF!,#REF!,#REF!</definedName>
    <definedName name="P1_T27?L3.1" localSheetId="9">#REF!,#REF!,#REF!,#REF!,#REF!</definedName>
    <definedName name="P1_T27?L3.1" localSheetId="0">#REF!,#REF!,#REF!,#REF!,#REF!</definedName>
    <definedName name="P1_T27?L3.1" localSheetId="12">#REF!,#REF!,#REF!,#REF!,#REF!</definedName>
    <definedName name="P1_T27?L3.1">#REF!,#REF!,#REF!,#REF!,#REF!</definedName>
    <definedName name="P1_T27?L3.2" localSheetId="17">#REF!,#REF!,#REF!,#REF!,#REF!</definedName>
    <definedName name="P1_T27?L3.2" localSheetId="2">#REF!,#REF!,#REF!,#REF!,#REF!</definedName>
    <definedName name="P1_T27?L3.2" localSheetId="3">#REF!,#REF!,#REF!,#REF!,#REF!</definedName>
    <definedName name="P1_T27?L3.2" localSheetId="1">#REF!,#REF!,#REF!,#REF!,#REF!</definedName>
    <definedName name="P1_T27?L3.2" localSheetId="4">#REF!,#REF!,#REF!,#REF!,#REF!</definedName>
    <definedName name="P1_T27?L3.2" localSheetId="5">#REF!,#REF!,#REF!,#REF!,#REF!</definedName>
    <definedName name="P1_T27?L3.2" localSheetId="9">#REF!,#REF!,#REF!,#REF!,#REF!</definedName>
    <definedName name="P1_T27?L3.2" localSheetId="0">#REF!,#REF!,#REF!,#REF!,#REF!</definedName>
    <definedName name="P1_T27?L3.2" localSheetId="12">#REF!,#REF!,#REF!,#REF!,#REF!</definedName>
    <definedName name="P1_T27?L3.2">#REF!,#REF!,#REF!,#REF!,#REF!</definedName>
    <definedName name="P1_T27?L4" localSheetId="17">#REF!,#REF!,#REF!,#REF!,#REF!,#REF!,#REF!,#REF!</definedName>
    <definedName name="P1_T27?L4" localSheetId="2">#REF!,#REF!,#REF!,#REF!,#REF!,#REF!,#REF!,#REF!</definedName>
    <definedName name="P1_T27?L4" localSheetId="3">#REF!,#REF!,#REF!,#REF!,#REF!,#REF!,#REF!,#REF!</definedName>
    <definedName name="P1_T27?L4" localSheetId="1">#REF!,#REF!,#REF!,#REF!,#REF!,#REF!,#REF!,#REF!</definedName>
    <definedName name="P1_T27?L4" localSheetId="4">#REF!,#REF!,#REF!,#REF!,#REF!,#REF!,#REF!,#REF!</definedName>
    <definedName name="P1_T27?L4" localSheetId="5">#REF!,#REF!,#REF!,#REF!,#REF!,#REF!,#REF!,#REF!</definedName>
    <definedName name="P1_T27?L4" localSheetId="14">#REF!,#REF!,#REF!,#REF!,#REF!,#REF!,#REF!,#REF!</definedName>
    <definedName name="P1_T27?L4" localSheetId="7">#REF!,#REF!,#REF!,#REF!,#REF!,#REF!,#REF!,#REF!</definedName>
    <definedName name="P1_T27?L4" localSheetId="9">#REF!,#REF!,#REF!,#REF!,#REF!,#REF!,#REF!,#REF!</definedName>
    <definedName name="P1_T27?L4" localSheetId="0">#REF!,#REF!,#REF!,#REF!,#REF!,#REF!,#REF!,#REF!</definedName>
    <definedName name="P1_T27?L4" localSheetId="12">#REF!,#REF!,#REF!,#REF!,#REF!,#REF!,#REF!,#REF!</definedName>
    <definedName name="P1_T27?L4">#REF!,#REF!,#REF!,#REF!,#REF!,#REF!,#REF!,#REF!</definedName>
    <definedName name="P1_T27?L4.1" localSheetId="17">#REF!,#REF!,#REF!,#REF!,#REF!,#REF!</definedName>
    <definedName name="P1_T27?L4.1" localSheetId="2">#REF!,#REF!,#REF!,#REF!,#REF!,#REF!</definedName>
    <definedName name="P1_T27?L4.1" localSheetId="3">#REF!,#REF!,#REF!,#REF!,#REF!,#REF!</definedName>
    <definedName name="P1_T27?L4.1" localSheetId="1">#REF!,#REF!,#REF!,#REF!,#REF!,#REF!</definedName>
    <definedName name="P1_T27?L4.1" localSheetId="4">#REF!,#REF!,#REF!,#REF!,#REF!,#REF!</definedName>
    <definedName name="P1_T27?L4.1" localSheetId="5">#REF!,#REF!,#REF!,#REF!,#REF!,#REF!</definedName>
    <definedName name="P1_T27?L4.1" localSheetId="14">#REF!,#REF!,#REF!,#REF!,#REF!,#REF!</definedName>
    <definedName name="P1_T27?L4.1" localSheetId="7">#REF!,#REF!,#REF!,#REF!,#REF!,#REF!</definedName>
    <definedName name="P1_T27?L4.1" localSheetId="9">#REF!,#REF!,#REF!,#REF!,#REF!,#REF!</definedName>
    <definedName name="P1_T27?L4.1" localSheetId="0">#REF!,#REF!,#REF!,#REF!,#REF!,#REF!</definedName>
    <definedName name="P1_T27?L4.1" localSheetId="12">#REF!,#REF!,#REF!,#REF!,#REF!,#REF!</definedName>
    <definedName name="P1_T27?L4.1">#REF!,#REF!,#REF!,#REF!,#REF!,#REF!</definedName>
    <definedName name="P1_T27?L4.1.1.1" localSheetId="17">#REF!,#REF!,#REF!,#REF!,#REF!,#REF!</definedName>
    <definedName name="P1_T27?L4.1.1.1" localSheetId="2">#REF!,#REF!,#REF!,#REF!,#REF!,#REF!</definedName>
    <definedName name="P1_T27?L4.1.1.1" localSheetId="3">#REF!,#REF!,#REF!,#REF!,#REF!,#REF!</definedName>
    <definedName name="P1_T27?L4.1.1.1" localSheetId="1">#REF!,#REF!,#REF!,#REF!,#REF!,#REF!</definedName>
    <definedName name="P1_T27?L4.1.1.1" localSheetId="4">#REF!,#REF!,#REF!,#REF!,#REF!,#REF!</definedName>
    <definedName name="P1_T27?L4.1.1.1" localSheetId="5">#REF!,#REF!,#REF!,#REF!,#REF!,#REF!</definedName>
    <definedName name="P1_T27?L4.1.1.1" localSheetId="9">#REF!,#REF!,#REF!,#REF!,#REF!,#REF!</definedName>
    <definedName name="P1_T27?L4.1.1.1" localSheetId="0">#REF!,#REF!,#REF!,#REF!,#REF!,#REF!</definedName>
    <definedName name="P1_T27?L4.1.1.1" localSheetId="12">#REF!,#REF!,#REF!,#REF!,#REF!,#REF!</definedName>
    <definedName name="P1_T27?L4.1.1.1">#REF!,#REF!,#REF!,#REF!,#REF!,#REF!</definedName>
    <definedName name="P1_T27?L4.1.2" localSheetId="17">#REF!,#REF!,#REF!,#REF!,#REF!,#REF!</definedName>
    <definedName name="P1_T27?L4.1.2" localSheetId="2">#REF!,#REF!,#REF!,#REF!,#REF!,#REF!</definedName>
    <definedName name="P1_T27?L4.1.2" localSheetId="3">#REF!,#REF!,#REF!,#REF!,#REF!,#REF!</definedName>
    <definedName name="P1_T27?L4.1.2" localSheetId="1">#REF!,#REF!,#REF!,#REF!,#REF!,#REF!</definedName>
    <definedName name="P1_T27?L4.1.2" localSheetId="4">#REF!,#REF!,#REF!,#REF!,#REF!,#REF!</definedName>
    <definedName name="P1_T27?L4.1.2" localSheetId="5">#REF!,#REF!,#REF!,#REF!,#REF!,#REF!</definedName>
    <definedName name="P1_T27?L4.1.2" localSheetId="9">#REF!,#REF!,#REF!,#REF!,#REF!,#REF!</definedName>
    <definedName name="P1_T27?L4.1.2" localSheetId="0">#REF!,#REF!,#REF!,#REF!,#REF!,#REF!</definedName>
    <definedName name="P1_T27?L4.1.2" localSheetId="12">#REF!,#REF!,#REF!,#REF!,#REF!,#REF!</definedName>
    <definedName name="P1_T27?L4.1.2">#REF!,#REF!,#REF!,#REF!,#REF!,#REF!</definedName>
    <definedName name="P1_T27?L4.2" localSheetId="17">#REF!</definedName>
    <definedName name="P1_T27?L4.2" localSheetId="2">#REF!</definedName>
    <definedName name="P1_T27?L4.2" localSheetId="3">#REF!</definedName>
    <definedName name="P1_T27?L4.2" localSheetId="1">#REF!</definedName>
    <definedName name="P1_T27?L4.2" localSheetId="4">#REF!</definedName>
    <definedName name="P1_T27?L4.2" localSheetId="5">#REF!</definedName>
    <definedName name="P1_T27?L4.2" localSheetId="14">#REF!</definedName>
    <definedName name="P1_T27?L4.2" localSheetId="7">#REF!</definedName>
    <definedName name="P1_T27?L4.2" localSheetId="9">#REF!</definedName>
    <definedName name="P1_T27?L4.2" localSheetId="0">#REF!</definedName>
    <definedName name="P1_T27?L4.2" localSheetId="12">#REF!</definedName>
    <definedName name="P1_T27?L4.2">#REF!</definedName>
    <definedName name="P1_T27_Protection">'[24]27'!$B$34:$B$36,'[24]27'!$F$8:$I$8,'[24]27'!$F$10:$I$11,'[24]27'!$F$13:$I$15,'[24]27'!$F$18:$I$19,'[24]27'!$F$22:$I$24,'[24]27'!$F$26:$I$26,'[24]27'!$F$29:$I$32</definedName>
    <definedName name="P1_T28.3?unit?РУБ.ГКАЛ" localSheetId="17">#REF!,#REF!,#REF!</definedName>
    <definedName name="P1_T28.3?unit?РУБ.ГКАЛ" localSheetId="2">#REF!,#REF!,#REF!</definedName>
    <definedName name="P1_T28.3?unit?РУБ.ГКАЛ" localSheetId="3">#REF!,#REF!,#REF!</definedName>
    <definedName name="P1_T28.3?unit?РУБ.ГКАЛ" localSheetId="1">#REF!,#REF!,#REF!</definedName>
    <definedName name="P1_T28.3?unit?РУБ.ГКАЛ" localSheetId="4">#REF!,#REF!,#REF!</definedName>
    <definedName name="P1_T28.3?unit?РУБ.ГКАЛ" localSheetId="5">#REF!,#REF!,#REF!</definedName>
    <definedName name="P1_T28.3?unit?РУБ.ГКАЛ" localSheetId="14">#REF!,#REF!,#REF!</definedName>
    <definedName name="P1_T28.3?unit?РУБ.ГКАЛ" localSheetId="7">#REF!,#REF!,#REF!</definedName>
    <definedName name="P1_T28.3?unit?РУБ.ГКАЛ" localSheetId="9">#REF!,#REF!,#REF!</definedName>
    <definedName name="P1_T28.3?unit?РУБ.ГКАЛ" localSheetId="0">#REF!,#REF!,#REF!</definedName>
    <definedName name="P1_T28.3?unit?РУБ.ГКАЛ" localSheetId="12">#REF!,#REF!,#REF!</definedName>
    <definedName name="P1_T28.3?unit?РУБ.ГКАЛ">#REF!,#REF!,#REF!</definedName>
    <definedName name="P1_T28?axis?R?ПЭ">'[24]28'!$D$16:$I$18,'[24]28'!$D$22:$I$24,'[24]28'!$D$28:$I$30,'[24]28'!$D$37:$I$39,'[24]28'!$D$42:$I$44,'[24]28'!$D$48:$I$50,'[24]28'!$D$54:$I$56,'[24]28'!$D$63:$I$65</definedName>
    <definedName name="P1_T28?axis?R?ПЭ?">'[24]28'!$B$16:$B$18,'[24]28'!$B$22:$B$24,'[24]28'!$B$28:$B$30,'[24]28'!$B$37:$B$39,'[24]28'!$B$42:$B$44,'[24]28'!$B$48:$B$50,'[24]28'!$B$54:$B$56,'[24]28'!$B$63:$B$65</definedName>
    <definedName name="P1_T28?Data">'[24]28'!$G$242:$H$265,'[24]28'!$D$242:$E$265,'[24]28'!$G$216:$H$239,'[24]28'!$D$268:$E$292,'[24]28'!$G$268:$H$292,'[24]28'!$D$216:$E$239,'[24]28'!$G$190:$H$213</definedName>
    <definedName name="P1_T28_Protection">'[24]28'!$B$74:$B$76,'[24]28'!$B$80:$B$82,'[24]28'!$B$89:$B$91,'[24]28'!$B$94:$B$96,'[24]28'!$B$100:$B$102,'[24]28'!$B$106:$B$108,'[24]28'!$B$115:$B$117,'[24]28'!$B$120:$B$122</definedName>
    <definedName name="P1_T29?item_ext?1СТ" localSheetId="17">#REF!</definedName>
    <definedName name="P1_T29?item_ext?1СТ" localSheetId="2">#REF!</definedName>
    <definedName name="P1_T29?item_ext?1СТ" localSheetId="3">#REF!</definedName>
    <definedName name="P1_T29?item_ext?1СТ" localSheetId="1">#REF!</definedName>
    <definedName name="P1_T29?item_ext?1СТ" localSheetId="4">#REF!</definedName>
    <definedName name="P1_T29?item_ext?1СТ" localSheetId="5">#REF!</definedName>
    <definedName name="P1_T29?item_ext?1СТ" localSheetId="14">#REF!</definedName>
    <definedName name="P1_T29?item_ext?1СТ" localSheetId="7">#REF!</definedName>
    <definedName name="P1_T29?item_ext?1СТ" localSheetId="9">#REF!</definedName>
    <definedName name="P1_T29?item_ext?1СТ" localSheetId="0">#REF!</definedName>
    <definedName name="P1_T29?item_ext?1СТ" localSheetId="12">#REF!</definedName>
    <definedName name="P1_T29?item_ext?1СТ">#REF!</definedName>
    <definedName name="P1_T29?item_ext?2СТ.М" localSheetId="17">#REF!</definedName>
    <definedName name="P1_T29?item_ext?2СТ.М" localSheetId="2">#REF!</definedName>
    <definedName name="P1_T29?item_ext?2СТ.М" localSheetId="3">#REF!</definedName>
    <definedName name="P1_T29?item_ext?2СТ.М" localSheetId="1">#REF!</definedName>
    <definedName name="P1_T29?item_ext?2СТ.М" localSheetId="4">#REF!</definedName>
    <definedName name="P1_T29?item_ext?2СТ.М" localSheetId="5">#REF!</definedName>
    <definedName name="P1_T29?item_ext?2СТ.М" localSheetId="9">#REF!</definedName>
    <definedName name="P1_T29?item_ext?2СТ.М" localSheetId="0">#REF!</definedName>
    <definedName name="P1_T29?item_ext?2СТ.М" localSheetId="12">#REF!</definedName>
    <definedName name="P1_T29?item_ext?2СТ.М">#REF!</definedName>
    <definedName name="P1_T29?item_ext?2СТ.Э" localSheetId="17">#REF!</definedName>
    <definedName name="P1_T29?item_ext?2СТ.Э" localSheetId="2">#REF!</definedName>
    <definedName name="P1_T29?item_ext?2СТ.Э" localSheetId="3">#REF!</definedName>
    <definedName name="P1_T29?item_ext?2СТ.Э" localSheetId="1">#REF!</definedName>
    <definedName name="P1_T29?item_ext?2СТ.Э" localSheetId="4">#REF!</definedName>
    <definedName name="P1_T29?item_ext?2СТ.Э" localSheetId="5">#REF!</definedName>
    <definedName name="P1_T29?item_ext?2СТ.Э" localSheetId="9">#REF!</definedName>
    <definedName name="P1_T29?item_ext?2СТ.Э" localSheetId="0">#REF!</definedName>
    <definedName name="P1_T29?item_ext?2СТ.Э" localSheetId="12">#REF!</definedName>
    <definedName name="P1_T29?item_ext?2СТ.Э">#REF!</definedName>
    <definedName name="P1_T29?L10" localSheetId="17">#REF!,#REF!,#REF!</definedName>
    <definedName name="P1_T29?L10" localSheetId="2">#REF!,#REF!,#REF!</definedName>
    <definedName name="P1_T29?L10" localSheetId="3">#REF!,#REF!,#REF!</definedName>
    <definedName name="P1_T29?L10" localSheetId="1">#REF!,#REF!,#REF!</definedName>
    <definedName name="P1_T29?L10" localSheetId="4">#REF!,#REF!,#REF!</definedName>
    <definedName name="P1_T29?L10" localSheetId="5">#REF!,#REF!,#REF!</definedName>
    <definedName name="P1_T29?L10" localSheetId="14">#REF!,#REF!,#REF!</definedName>
    <definedName name="P1_T29?L10" localSheetId="7">#REF!,#REF!,#REF!</definedName>
    <definedName name="P1_T29?L10" localSheetId="9">#REF!,#REF!,#REF!</definedName>
    <definedName name="P1_T29?L10" localSheetId="0">#REF!,#REF!,#REF!</definedName>
    <definedName name="P1_T29?L10" localSheetId="12">#REF!,#REF!,#REF!</definedName>
    <definedName name="P1_T29?L10">#REF!,#REF!,#REF!</definedName>
    <definedName name="P1_T29?L5" localSheetId="17">#REF!,#REF!,#REF!,#REF!,#REF!,#REF!,#REF!</definedName>
    <definedName name="P1_T29?L5" localSheetId="2">#REF!,#REF!,#REF!,#REF!,#REF!,#REF!,#REF!</definedName>
    <definedName name="P1_T29?L5" localSheetId="3">#REF!,#REF!,#REF!,#REF!,#REF!,#REF!,#REF!</definedName>
    <definedName name="P1_T29?L5" localSheetId="1">#REF!,#REF!,#REF!,#REF!,#REF!,#REF!,#REF!</definedName>
    <definedName name="P1_T29?L5" localSheetId="4">#REF!,#REF!,#REF!,#REF!,#REF!,#REF!,#REF!</definedName>
    <definedName name="P1_T29?L5" localSheetId="5">#REF!,#REF!,#REF!,#REF!,#REF!,#REF!,#REF!</definedName>
    <definedName name="P1_T29?L5" localSheetId="14">#REF!,#REF!,#REF!,#REF!,#REF!,#REF!,#REF!</definedName>
    <definedName name="P1_T29?L5" localSheetId="7">#REF!,#REF!,#REF!,#REF!,#REF!,#REF!,#REF!</definedName>
    <definedName name="P1_T29?L5" localSheetId="9">#REF!,#REF!,#REF!,#REF!,#REF!,#REF!,#REF!</definedName>
    <definedName name="P1_T29?L5" localSheetId="0">#REF!,#REF!,#REF!,#REF!,#REF!,#REF!,#REF!</definedName>
    <definedName name="P1_T29?L5" localSheetId="12">#REF!,#REF!,#REF!,#REF!,#REF!,#REF!,#REF!</definedName>
    <definedName name="P1_T29?L5">#REF!,#REF!,#REF!,#REF!,#REF!,#REF!,#REF!</definedName>
    <definedName name="P1_T29?L6" localSheetId="17">#REF!,#REF!,#REF!,#REF!,#REF!,#REF!,#REF!</definedName>
    <definedName name="P1_T29?L6" localSheetId="2">#REF!,#REF!,#REF!,#REF!,#REF!,#REF!,#REF!</definedName>
    <definedName name="P1_T29?L6" localSheetId="3">#REF!,#REF!,#REF!,#REF!,#REF!,#REF!,#REF!</definedName>
    <definedName name="P1_T29?L6" localSheetId="1">#REF!,#REF!,#REF!,#REF!,#REF!,#REF!,#REF!</definedName>
    <definedName name="P1_T29?L6" localSheetId="4">#REF!,#REF!,#REF!,#REF!,#REF!,#REF!,#REF!</definedName>
    <definedName name="P1_T29?L6" localSheetId="5">#REF!,#REF!,#REF!,#REF!,#REF!,#REF!,#REF!</definedName>
    <definedName name="P1_T29?L6" localSheetId="9">#REF!,#REF!,#REF!,#REF!,#REF!,#REF!,#REF!</definedName>
    <definedName name="P1_T29?L6" localSheetId="0">#REF!,#REF!,#REF!,#REF!,#REF!,#REF!,#REF!</definedName>
    <definedName name="P1_T29?L6" localSheetId="12">#REF!,#REF!,#REF!,#REF!,#REF!,#REF!,#REF!</definedName>
    <definedName name="P1_T29?L6">#REF!,#REF!,#REF!,#REF!,#REF!,#REF!,#REF!</definedName>
    <definedName name="P1_T4_Protect" hidden="1">'[35]4'!$G$20:$J$20,'[35]4'!$G$22:$J$22,'[35]4'!$G$24:$J$28,'[35]4'!$L$11:$O$17,'[35]4'!$L$20:$O$20,'[35]4'!$L$22:$O$22,'[35]4'!$L$24:$O$28,'[35]4'!$Q$11:$T$17,'[35]4'!$Q$20:$T$20</definedName>
    <definedName name="P1_T6_Protect">'[35]6'!$D$46:$H$55,'[35]6'!$J$46:$N$55,'[35]6'!$D$57:$H$59,'[35]6'!$J$57:$N$59,'[35]6'!$B$10:$B$19,'[35]6'!$D$10:$H$19,'[35]6'!$J$10:$N$19,'[35]6'!$D$21:$H$23,'[35]6'!$J$21:$N$23</definedName>
    <definedName name="P1_T7?Data" localSheetId="17">#REF!,#REF!,#REF!,#REF!,#REF!,#REF!,#REF!,#REF!,#REF!,#REF!,#REF!,#REF!</definedName>
    <definedName name="P1_T7?Data" localSheetId="2">#REF!,#REF!,#REF!,#REF!,#REF!,#REF!,#REF!,#REF!,#REF!,#REF!,#REF!,#REF!</definedName>
    <definedName name="P1_T7?Data" localSheetId="3">#REF!,#REF!,#REF!,#REF!,#REF!,#REF!,#REF!,#REF!,#REF!,#REF!,#REF!,#REF!</definedName>
    <definedName name="P1_T7?Data" localSheetId="1">#REF!,#REF!,#REF!,#REF!,#REF!,#REF!,#REF!,#REF!,#REF!,#REF!,#REF!,#REF!</definedName>
    <definedName name="P1_T7?Data" localSheetId="4">#REF!,#REF!,#REF!,#REF!,#REF!,#REF!,#REF!,#REF!,#REF!,#REF!,#REF!,#REF!</definedName>
    <definedName name="P1_T7?Data" localSheetId="5">#REF!,#REF!,#REF!,#REF!,#REF!,#REF!,#REF!,#REF!,#REF!,#REF!,#REF!,#REF!</definedName>
    <definedName name="P1_T7?Data" localSheetId="14">#REF!,#REF!,#REF!,#REF!,#REF!,#REF!,#REF!,#REF!,#REF!,#REF!,#REF!,#REF!</definedName>
    <definedName name="P1_T7?Data" localSheetId="7">#REF!,#REF!,#REF!,#REF!,#REF!,#REF!,#REF!,#REF!,#REF!,#REF!,#REF!,#REF!</definedName>
    <definedName name="P1_T7?Data" localSheetId="9">#REF!,#REF!,#REF!,#REF!,#REF!,#REF!,#REF!,#REF!,#REF!,#REF!,#REF!,#REF!</definedName>
    <definedName name="P1_T7?Data" localSheetId="0">#REF!,#REF!,#REF!,#REF!,#REF!,#REF!,#REF!,#REF!,#REF!,#REF!,#REF!,#REF!</definedName>
    <definedName name="P1_T7?Data" localSheetId="12">#REF!,#REF!,#REF!,#REF!,#REF!,#REF!,#REF!,#REF!,#REF!,#REF!,#REF!,#REF!</definedName>
    <definedName name="P1_T7?Data">#REF!,#REF!,#REF!,#REF!,#REF!,#REF!,#REF!,#REF!,#REF!,#REF!,#REF!,#REF!</definedName>
    <definedName name="P10_SCOPE_FULL_LOAD" localSheetId="17" hidden="1">#REF!,#REF!,#REF!,#REF!,#REF!,#REF!</definedName>
    <definedName name="P10_SCOPE_FULL_LOAD" localSheetId="2" hidden="1">#REF!,#REF!,#REF!,#REF!,#REF!,#REF!</definedName>
    <definedName name="P10_SCOPE_FULL_LOAD" localSheetId="3" hidden="1">#REF!,#REF!,#REF!,#REF!,#REF!,#REF!</definedName>
    <definedName name="P10_SCOPE_FULL_LOAD" localSheetId="1" hidden="1">#REF!,#REF!,#REF!,#REF!,#REF!,#REF!</definedName>
    <definedName name="P10_SCOPE_FULL_LOAD" localSheetId="4" hidden="1">#REF!,#REF!,#REF!,#REF!,#REF!,#REF!</definedName>
    <definedName name="P10_SCOPE_FULL_LOAD" localSheetId="5" hidden="1">#REF!,#REF!,#REF!,#REF!,#REF!,#REF!</definedName>
    <definedName name="P10_SCOPE_FULL_LOAD" localSheetId="14" hidden="1">#REF!,#REF!,#REF!,#REF!,#REF!,#REF!</definedName>
    <definedName name="P10_SCOPE_FULL_LOAD" localSheetId="7" hidden="1">#REF!,#REF!,#REF!,#REF!,#REF!,#REF!</definedName>
    <definedName name="P10_SCOPE_FULL_LOAD" localSheetId="9" hidden="1">#REF!,#REF!,#REF!,#REF!,#REF!,#REF!</definedName>
    <definedName name="P10_SCOPE_FULL_LOAD" localSheetId="0" hidden="1">#REF!,#REF!,#REF!,#REF!,#REF!,#REF!</definedName>
    <definedName name="P10_SCOPE_FULL_LOAD" localSheetId="12" hidden="1">#REF!,#REF!,#REF!,#REF!,#REF!,#REF!</definedName>
    <definedName name="P10_SCOPE_FULL_LOAD" hidden="1">#REF!,#REF!,#REF!,#REF!,#REF!,#REF!</definedName>
    <definedName name="P10_T1_Protect">[35]перекрестка!$F$42:$H$46,[35]перекрестка!$F$49:$G$49,[35]перекрестка!$F$50:$H$54,[35]перекрестка!$F$55:$G$55,[35]перекрестка!$F$56:$H$60</definedName>
    <definedName name="P10_T28_Protection">'[24]28'!$G$167:$H$169,'[24]28'!$D$172:$E$174,'[24]28'!$G$172:$H$174,'[24]28'!$D$178:$E$180,'[24]28'!$G$178:$H$181,'[24]28'!$D$184:$E$186,'[24]28'!$G$184:$H$186</definedName>
    <definedName name="P11_SCOPE_FULL_LOAD" localSheetId="17" hidden="1">#REF!,#REF!,#REF!,#REF!,#REF!</definedName>
    <definedName name="P11_SCOPE_FULL_LOAD" localSheetId="2" hidden="1">#REF!,#REF!,#REF!,#REF!,#REF!</definedName>
    <definedName name="P11_SCOPE_FULL_LOAD" localSheetId="3" hidden="1">#REF!,#REF!,#REF!,#REF!,#REF!</definedName>
    <definedName name="P11_SCOPE_FULL_LOAD" localSheetId="1" hidden="1">#REF!,#REF!,#REF!,#REF!,#REF!</definedName>
    <definedName name="P11_SCOPE_FULL_LOAD" localSheetId="4" hidden="1">#REF!,#REF!,#REF!,#REF!,#REF!</definedName>
    <definedName name="P11_SCOPE_FULL_LOAD" localSheetId="5" hidden="1">#REF!,#REF!,#REF!,#REF!,#REF!</definedName>
    <definedName name="P11_SCOPE_FULL_LOAD" localSheetId="14" hidden="1">#REF!,#REF!,#REF!,#REF!,#REF!</definedName>
    <definedName name="P11_SCOPE_FULL_LOAD" localSheetId="7" hidden="1">#REF!,#REF!,#REF!,#REF!,#REF!</definedName>
    <definedName name="P11_SCOPE_FULL_LOAD" localSheetId="9" hidden="1">#REF!,#REF!,#REF!,#REF!,#REF!</definedName>
    <definedName name="P11_SCOPE_FULL_LOAD" localSheetId="0" hidden="1">#REF!,#REF!,#REF!,#REF!,#REF!</definedName>
    <definedName name="P11_SCOPE_FULL_LOAD" localSheetId="12" hidden="1">#REF!,#REF!,#REF!,#REF!,#REF!</definedName>
    <definedName name="P11_SCOPE_FULL_LOAD" hidden="1">#REF!,#REF!,#REF!,#REF!,#REF!</definedName>
    <definedName name="P11_T1_Protect">[35]перекрестка!$F$62:$H$66,[35]перекрестка!$F$68:$H$72,[35]перекрестка!$F$74:$H$78,[35]перекрестка!$F$80:$H$84,[35]перекрестка!$F$89:$G$89</definedName>
    <definedName name="P11_T28_Protection">'[24]28'!$D$193:$E$195,'[24]28'!$G$193:$H$195,'[24]28'!$D$198:$E$200,'[24]28'!$G$198:$H$200,'[24]28'!$D$204:$E$206,'[24]28'!$G$204:$H$206,'[24]28'!$D$210:$E$212,'[24]28'!$B$68:$B$70</definedName>
    <definedName name="P12_SCOPE_FULL_LOAD" localSheetId="17" hidden="1">#REF!,#REF!,#REF!,#REF!,#REF!,#REF!</definedName>
    <definedName name="P12_SCOPE_FULL_LOAD" localSheetId="2" hidden="1">#REF!,#REF!,#REF!,#REF!,#REF!,#REF!</definedName>
    <definedName name="P12_SCOPE_FULL_LOAD" localSheetId="3" hidden="1">#REF!,#REF!,#REF!,#REF!,#REF!,#REF!</definedName>
    <definedName name="P12_SCOPE_FULL_LOAD" localSheetId="1" hidden="1">#REF!,#REF!,#REF!,#REF!,#REF!,#REF!</definedName>
    <definedName name="P12_SCOPE_FULL_LOAD" localSheetId="4" hidden="1">#REF!,#REF!,#REF!,#REF!,#REF!,#REF!</definedName>
    <definedName name="P12_SCOPE_FULL_LOAD" localSheetId="5" hidden="1">#REF!,#REF!,#REF!,#REF!,#REF!,#REF!</definedName>
    <definedName name="P12_SCOPE_FULL_LOAD" localSheetId="14" hidden="1">#REF!,#REF!,#REF!,#REF!,#REF!,#REF!</definedName>
    <definedName name="P12_SCOPE_FULL_LOAD" localSheetId="7" hidden="1">#REF!,#REF!,#REF!,#REF!,#REF!,#REF!</definedName>
    <definedName name="P12_SCOPE_FULL_LOAD" localSheetId="9" hidden="1">#REF!,#REF!,#REF!,#REF!,#REF!,#REF!</definedName>
    <definedName name="P12_SCOPE_FULL_LOAD" localSheetId="0" hidden="1">#REF!,#REF!,#REF!,#REF!,#REF!,#REF!</definedName>
    <definedName name="P12_SCOPE_FULL_LOAD" localSheetId="12" hidden="1">#REF!,#REF!,#REF!,#REF!,#REF!,#REF!</definedName>
    <definedName name="P12_SCOPE_FULL_LOAD" hidden="1">#REF!,#REF!,#REF!,#REF!,#REF!,#REF!</definedName>
    <definedName name="P12_T1_Protect">[35]перекрестка!$F$90:$H$94,[35]перекрестка!$F$95:$G$95,[35]перекрестка!$F$96:$H$100,[35]перекрестка!$F$102:$H$106,[35]перекрестка!$F$108:$H$112</definedName>
    <definedName name="P12_T28_Protection" localSheetId="2">P1_T28_Protection,P2_T28_Protection,P3_T28_Protection,P4_T28_Protection,P5_T28_Protection,P6_T28_Protection,P7_T28_Protection,P8_T28_Protection</definedName>
    <definedName name="P12_T28_Protection" localSheetId="3">P1_T28_Protection,P2_T28_Protection,P3_T28_Protection,P4_T28_Protection,P5_T28_Protection,P6_T28_Protection,P7_T28_Protection,P8_T28_Protection</definedName>
    <definedName name="P12_T28_Protection" localSheetId="5">P1_T28_Protection,P2_T28_Protection,P3_T28_Protection,P4_T28_Protection,P5_T28_Protection,P6_T28_Protection,P7_T28_Protection,P8_T28_Protection</definedName>
    <definedName name="P12_T28_Protection" localSheetId="14">P1_T28_Protection,P2_T28_Protection,P3_T28_Protection,P4_T28_Protection,P5_T28_Protection,P6_T28_Protection,P7_T28_Protection,P8_T28_Protection</definedName>
    <definedName name="P12_T28_Protection" localSheetId="10">P1_T28_Protection,P2_T28_Protection,P3_T28_Protection,P4_T28_Protection,P5_T28_Protection,P6_T28_Protection,P7_T28_Protection,P8_T28_Protection</definedName>
    <definedName name="P12_T28_Protection" localSheetId="11">P1_T28_Protection,P2_T28_Protection,P3_T28_Protection,P4_T28_Protection,P5_T28_Protection,P6_T28_Protection,P7_T28_Protection,P8_T28_Protection</definedName>
    <definedName name="P12_T28_Protection" localSheetId="7">P1_T28_Protection,P2_T28_Protection,P3_T28_Protection,P4_T28_Protection,P5_T28_Protection,P6_T28_Protection,P7_T28_Protection,P8_T28_Protection</definedName>
    <definedName name="P12_T28_Protection" localSheetId="0">P1_T28_Protection,P2_T28_Protection,P3_T28_Protection,P4_T28_Protection,P5_T28_Protection,P6_T28_Protection,P7_T28_Protection,P8_T28_Protection</definedName>
    <definedName name="P12_T28_Protection">P1_T28_Protection,P2_T28_Protection,P3_T28_Protection,P4_T28_Protection,P5_T28_Protection,P6_T28_Protection,P7_T28_Protection,P8_T28_Protection</definedName>
    <definedName name="P13_SCOPE_FULL_LOAD" localSheetId="17" hidden="1">#REF!,#REF!,#REF!,#REF!,#REF!,#REF!</definedName>
    <definedName name="P13_SCOPE_FULL_LOAD" localSheetId="2" hidden="1">#REF!,#REF!,#REF!,#REF!,#REF!,#REF!</definedName>
    <definedName name="P13_SCOPE_FULL_LOAD" localSheetId="3" hidden="1">#REF!,#REF!,#REF!,#REF!,#REF!,#REF!</definedName>
    <definedName name="P13_SCOPE_FULL_LOAD" localSheetId="1" hidden="1">#REF!,#REF!,#REF!,#REF!,#REF!,#REF!</definedName>
    <definedName name="P13_SCOPE_FULL_LOAD" localSheetId="4" hidden="1">#REF!,#REF!,#REF!,#REF!,#REF!,#REF!</definedName>
    <definedName name="P13_SCOPE_FULL_LOAD" localSheetId="5" hidden="1">#REF!,#REF!,#REF!,#REF!,#REF!,#REF!</definedName>
    <definedName name="P13_SCOPE_FULL_LOAD" localSheetId="14" hidden="1">#REF!,#REF!,#REF!,#REF!,#REF!,#REF!</definedName>
    <definedName name="P13_SCOPE_FULL_LOAD" localSheetId="7" hidden="1">#REF!,#REF!,#REF!,#REF!,#REF!,#REF!</definedName>
    <definedName name="P13_SCOPE_FULL_LOAD" localSheetId="9" hidden="1">#REF!,#REF!,#REF!,#REF!,#REF!,#REF!</definedName>
    <definedName name="P13_SCOPE_FULL_LOAD" localSheetId="0" hidden="1">#REF!,#REF!,#REF!,#REF!,#REF!,#REF!</definedName>
    <definedName name="P13_SCOPE_FULL_LOAD" localSheetId="12" hidden="1">#REF!,#REF!,#REF!,#REF!,#REF!,#REF!</definedName>
    <definedName name="P13_SCOPE_FULL_LOAD" hidden="1">#REF!,#REF!,#REF!,#REF!,#REF!,#REF!</definedName>
    <definedName name="P13_T1_Protect">[35]перекрестка!$F$114:$H$118,[35]перекрестка!$F$120:$H$124,[35]перекрестка!$F$127:$G$127,[35]перекрестка!$F$128:$H$132,[35]перекрестка!$F$133:$G$133</definedName>
    <definedName name="P14_SCOPE_FULL_LOAD" localSheetId="17" hidden="1">#REF!,#REF!,#REF!,#REF!,#REF!,#REF!</definedName>
    <definedName name="P14_SCOPE_FULL_LOAD" localSheetId="2" hidden="1">#REF!,#REF!,#REF!,#REF!,#REF!,#REF!</definedName>
    <definedName name="P14_SCOPE_FULL_LOAD" localSheetId="3" hidden="1">#REF!,#REF!,#REF!,#REF!,#REF!,#REF!</definedName>
    <definedName name="P14_SCOPE_FULL_LOAD" localSheetId="1" hidden="1">#REF!,#REF!,#REF!,#REF!,#REF!,#REF!</definedName>
    <definedName name="P14_SCOPE_FULL_LOAD" localSheetId="4" hidden="1">#REF!,#REF!,#REF!,#REF!,#REF!,#REF!</definedName>
    <definedName name="P14_SCOPE_FULL_LOAD" localSheetId="5" hidden="1">#REF!,#REF!,#REF!,#REF!,#REF!,#REF!</definedName>
    <definedName name="P14_SCOPE_FULL_LOAD" localSheetId="14" hidden="1">#REF!,#REF!,#REF!,#REF!,#REF!,#REF!</definedName>
    <definedName name="P14_SCOPE_FULL_LOAD" localSheetId="7" hidden="1">#REF!,#REF!,#REF!,#REF!,#REF!,#REF!</definedName>
    <definedName name="P14_SCOPE_FULL_LOAD" localSheetId="9" hidden="1">#REF!,#REF!,#REF!,#REF!,#REF!,#REF!</definedName>
    <definedName name="P14_SCOPE_FULL_LOAD" localSheetId="0" hidden="1">#REF!,#REF!,#REF!,#REF!,#REF!,#REF!</definedName>
    <definedName name="P14_SCOPE_FULL_LOAD" localSheetId="12" hidden="1">#REF!,#REF!,#REF!,#REF!,#REF!,#REF!</definedName>
    <definedName name="P14_SCOPE_FULL_LOAD" hidden="1">#REF!,#REF!,#REF!,#REF!,#REF!,#REF!</definedName>
    <definedName name="P14_T1_Protect">[35]перекрестка!$F$134:$H$138,[35]перекрестка!$F$140:$H$144,[35]перекрестка!$F$146:$H$150,[35]перекрестка!$F$152:$H$156,[35]перекрестка!$F$158:$H$162</definedName>
    <definedName name="P15_SCOPE_FULL_LOAD" localSheetId="17" hidden="1">#REF!,#REF!,#REF!,#REF!,#REF!,'6.3.'!P1_SCOPE_FULL_LOAD</definedName>
    <definedName name="P15_SCOPE_FULL_LOAD" localSheetId="2" hidden="1">#REF!,#REF!,#REF!,#REF!,#REF!,'7.1. (1 кв. 2014) (с ТП) (2 (3'!P1_SCOPE_FULL_LOAD</definedName>
    <definedName name="P15_SCOPE_FULL_LOAD" localSheetId="3" hidden="1">#REF!,#REF!,#REF!,#REF!,#REF!,'7.1. (1 кв. 2014) (с ТП) (2)'!P1_SCOPE_FULL_LOAD</definedName>
    <definedName name="P15_SCOPE_FULL_LOAD" localSheetId="1" hidden="1">#REF!,#REF!,#REF!,#REF!,#REF!,'7.1. (1 полугодие 2014)'!P1_SCOPE_FULL_LOAD</definedName>
    <definedName name="P15_SCOPE_FULL_LOAD" localSheetId="4" hidden="1">#REF!,#REF!,#REF!,#REF!,#REF!,'7.1. (3 квартал) без ТП '!P1_SCOPE_FULL_LOAD</definedName>
    <definedName name="P15_SCOPE_FULL_LOAD" localSheetId="5" hidden="1">#REF!,#REF!,#REF!,#REF!,#REF!,'7.1. 3 квартал с ТП (ВЛ, КЛ)'!P1_SCOPE_FULL_LOAD</definedName>
    <definedName name="P15_SCOPE_FULL_LOAD" localSheetId="14" hidden="1">#REF!,#REF!,#REF!,#REF!,#REF!,P1_SCOPE_FULL_LOAD</definedName>
    <definedName name="P15_SCOPE_FULL_LOAD" localSheetId="10" hidden="1">#REF!,#REF!,#REF!,#REF!,#REF!,P1_SCOPE_FULL_LOAD</definedName>
    <definedName name="P15_SCOPE_FULL_LOAD" localSheetId="11" hidden="1">#REF!,#REF!,#REF!,#REF!,#REF!,P1_SCOPE_FULL_LOAD</definedName>
    <definedName name="P15_SCOPE_FULL_LOAD" localSheetId="7" hidden="1">#REF!,#REF!,#REF!,#REF!,#REF!,P1_SCOPE_FULL_LOAD</definedName>
    <definedName name="P15_SCOPE_FULL_LOAD" localSheetId="9" hidden="1">#REF!,#REF!,#REF!,#REF!,#REF!,'IV-ДЗ'!P1_SCOPE_FULL_LOAD</definedName>
    <definedName name="P15_SCOPE_FULL_LOAD" localSheetId="0" hidden="1">#REF!,#REF!,#REF!,#REF!,#REF!,P1_SCOPE_FULL_LOAD</definedName>
    <definedName name="P15_SCOPE_FULL_LOAD" localSheetId="12" hidden="1">#REF!,#REF!,#REF!,#REF!,#REF!,'Приложение 1'!P1_SCOPE_FULL_LOAD</definedName>
    <definedName name="P15_SCOPE_FULL_LOAD" hidden="1">#REF!,#REF!,#REF!,#REF!,#REF!,P1_SCOPE_FULL_LOAD</definedName>
    <definedName name="P15_T1_Protect" hidden="1">[35]перекрестка!$J$158:$K$162,[35]перекрестка!$J$152:$K$156,[35]перекрестка!$J$146:$K$150,[35]перекрестка!$J$140:$K$144,[35]перекрестка!$J$11</definedName>
    <definedName name="P16_SCOPE_FULL_LOAD" localSheetId="17" hidden="1">'6.3.'!P2_SCOPE_FULL_LOAD,'6.3.'!P3_SCOPE_FULL_LOAD,'6.3.'!P4_SCOPE_FULL_LOAD,'6.3.'!P5_SCOPE_FULL_LOAD,'6.3.'!P6_SCOPE_FULL_LOAD,'6.3.'!P7_SCOPE_FULL_LOAD,'6.3.'!P8_SCOPE_FULL_LOAD</definedName>
    <definedName name="P16_SCOPE_FULL_LOAD" localSheetId="2" hidden="1">'7.1. (1 кв. 2014) (с ТП) (2 (3'!P2_SCOPE_FULL_LOAD,'7.1. (1 кв. 2014) (с ТП) (2 (3'!P3_SCOPE_FULL_LOAD,'7.1. (1 кв. 2014) (с ТП) (2 (3'!P4_SCOPE_FULL_LOAD,'7.1. (1 кв. 2014) (с ТП) (2 (3'!P5_SCOPE_FULL_LOAD,'7.1. (1 кв. 2014) (с ТП) (2 (3'!P6_SCOPE_FULL_LOAD,'7.1. (1 кв. 2014) (с ТП) (2 (3'!P7_SCOPE_FULL_LOAD,'7.1. (1 кв. 2014) (с ТП) (2 (3'!P8_SCOPE_FULL_LOAD</definedName>
    <definedName name="P16_SCOPE_FULL_LOAD" localSheetId="3" hidden="1">'7.1. (1 кв. 2014) (с ТП) (2)'!P2_SCOPE_FULL_LOAD,'7.1. (1 кв. 2014) (с ТП) (2)'!P3_SCOPE_FULL_LOAD,'7.1. (1 кв. 2014) (с ТП) (2)'!P4_SCOPE_FULL_LOAD,'7.1. (1 кв. 2014) (с ТП) (2)'!P5_SCOPE_FULL_LOAD,'7.1. (1 кв. 2014) (с ТП) (2)'!P6_SCOPE_FULL_LOAD,'7.1. (1 кв. 2014) (с ТП) (2)'!P7_SCOPE_FULL_LOAD,'7.1. (1 кв. 2014) (с ТП) (2)'!P8_SCOPE_FULL_LOAD</definedName>
    <definedName name="P16_SCOPE_FULL_LOAD" localSheetId="1" hidden="1">'7.1. (1 полугодие 2014)'!P2_SCOPE_FULL_LOAD,'7.1. (1 полугодие 2014)'!P3_SCOPE_FULL_LOAD,'7.1. (1 полугодие 2014)'!P4_SCOPE_FULL_LOAD,'7.1. (1 полугодие 2014)'!P5_SCOPE_FULL_LOAD,'7.1. (1 полугодие 2014)'!P6_SCOPE_FULL_LOAD,'7.1. (1 полугодие 2014)'!P7_SCOPE_FULL_LOAD,'7.1. (1 полугодие 2014)'!P8_SCOPE_FULL_LOAD</definedName>
    <definedName name="P16_SCOPE_FULL_LOAD" localSheetId="4" hidden="1">'7.1. (3 квартал) без ТП '!P2_SCOPE_FULL_LOAD,'7.1. (3 квартал) без ТП '!P3_SCOPE_FULL_LOAD,'7.1. (3 квартал) без ТП '!P4_SCOPE_FULL_LOAD,'7.1. (3 квартал) без ТП '!P5_SCOPE_FULL_LOAD,'7.1. (3 квартал) без ТП '!P6_SCOPE_FULL_LOAD,'7.1. (3 квартал) без ТП '!P7_SCOPE_FULL_LOAD,'7.1. (3 квартал) без ТП '!P8_SCOPE_FULL_LOAD</definedName>
    <definedName name="P16_SCOPE_FULL_LOAD" localSheetId="5" hidden="1">'7.1. 3 квартал с ТП (ВЛ, КЛ)'!P2_SCOPE_FULL_LOAD,'7.1. 3 квартал с ТП (ВЛ, КЛ)'!P3_SCOPE_FULL_LOAD,'7.1. 3 квартал с ТП (ВЛ, КЛ)'!P4_SCOPE_FULL_LOAD,'7.1. 3 квартал с ТП (ВЛ, КЛ)'!P5_SCOPE_FULL_LOAD,'7.1. 3 квартал с ТП (ВЛ, КЛ)'!P6_SCOPE_FULL_LOAD,'7.1. 3 квартал с ТП (ВЛ, КЛ)'!P7_SCOPE_FULL_LOAD,'7.1. 3 квартал с ТП (ВЛ, КЛ)'!P8_SCOPE_FULL_LOAD</definedName>
    <definedName name="P16_SCOPE_FULL_LOAD" localSheetId="14" hidden="1">'7.2. 3 кв'!P2_SCOPE_FULL_LOAD,'7.2. 3 кв'!P3_SCOPE_FULL_LOAD,'7.2. 3 кв'!P4_SCOPE_FULL_LOAD,'7.2. 3 кв'!P5_SCOPE_FULL_LOAD,'7.2. 3 кв'!P6_SCOPE_FULL_LOAD,'7.2. 3 кв'!P7_SCOPE_FULL_LOAD,'7.2. 3 кв'!P8_SCOPE_FULL_LOAD</definedName>
    <definedName name="P16_SCOPE_FULL_LOAD" localSheetId="10" hidden="1">[0]!P2_SCOPE_FULL_LOAD,[0]!P3_SCOPE_FULL_LOAD,[0]!P4_SCOPE_FULL_LOAD,[0]!P5_SCOPE_FULL_LOAD,[0]!P6_SCOPE_FULL_LOAD,[0]!P7_SCOPE_FULL_LOAD,[0]!P8_SCOPE_FULL_LOAD</definedName>
    <definedName name="P16_SCOPE_FULL_LOAD" localSheetId="11" hidden="1">[0]!P2_SCOPE_FULL_LOAD,[0]!P3_SCOPE_FULL_LOAD,[0]!P4_SCOPE_FULL_LOAD,[0]!P5_SCOPE_FULL_LOAD,[0]!P6_SCOPE_FULL_LOAD,[0]!P7_SCOPE_FULL_LOAD,[0]!P8_SCOPE_FULL_LOAD</definedName>
    <definedName name="P16_SCOPE_FULL_LOAD" localSheetId="7" hidden="1">'II-ДЗ (2014)'!P2_SCOPE_FULL_LOAD,'II-ДЗ (2014)'!P3_SCOPE_FULL_LOAD,'II-ДЗ (2014)'!P4_SCOPE_FULL_LOAD,'II-ДЗ (2014)'!P5_SCOPE_FULL_LOAD,'II-ДЗ (2014)'!P6_SCOPE_FULL_LOAD,'II-ДЗ (2014)'!P7_SCOPE_FULL_LOAD,'II-ДЗ (2014)'!P8_SCOPE_FULL_LOAD</definedName>
    <definedName name="P16_SCOPE_FULL_LOAD" localSheetId="9" hidden="1">'IV-ДЗ'!P2_SCOPE_FULL_LOAD,'IV-ДЗ'!P3_SCOPE_FULL_LOAD,'IV-ДЗ'!P4_SCOPE_FULL_LOAD,'IV-ДЗ'!P5_SCOPE_FULL_LOAD,'IV-ДЗ'!P6_SCOPE_FULL_LOAD,'IV-ДЗ'!P7_SCOPE_FULL_LOAD,'IV-ДЗ'!P8_SCOPE_FULL_LOAD</definedName>
    <definedName name="P16_SCOPE_FULL_LOAD" localSheetId="0" hidden="1">'IV-ДЦ'!P2_SCOPE_FULL_LOAD,'IV-ДЦ'!P3_SCOPE_FULL_LOAD,'IV-ДЦ'!P4_SCOPE_FULL_LOAD,'IV-ДЦ'!P5_SCOPE_FULL_LOAD,'IV-ДЦ'!P6_SCOPE_FULL_LOAD,'IV-ДЦ'!P7_SCOPE_FULL_LOAD,'IV-ДЦ'!P8_SCOPE_FULL_LOAD</definedName>
    <definedName name="P16_SCOPE_FULL_LOAD" localSheetId="12" hidden="1">'Приложение 1'!P2_SCOPE_FULL_LOAD,'Приложение 1'!P3_SCOPE_FULL_LOAD,'Приложение 1'!P4_SCOPE_FULL_LOAD,'Приложение 1'!P5_SCOPE_FULL_LOAD,'Приложение 1'!P6_SCOPE_FULL_LOAD,'Приложение 1'!P7_SCOPE_FULL_LOAD,'Приложение 1'!P8_SCOPE_FULL_LOAD</definedName>
    <definedName name="P16_SCOPE_FULL_LOAD" hidden="1">[0]!P2_SCOPE_FULL_LOAD,[0]!P3_SCOPE_FULL_LOAD,[0]!P4_SCOPE_FULL_LOAD,[0]!P5_SCOPE_FULL_LOAD,[0]!P6_SCOPE_FULL_LOAD,[0]!P7_SCOPE_FULL_LOAD,[0]!P8_SCOPE_FULL_LOAD</definedName>
    <definedName name="P16_T1_Protect" hidden="1">[35]перекрестка!$J$12:$K$16,[35]перекрестка!$J$17,[35]перекрестка!$J$18:$K$22,[35]перекрестка!$J$24:$K$28,[35]перекрестка!$J$30:$K$34,[35]перекрестка!$F$23:$G$23</definedName>
    <definedName name="P17_SCOPE_FULL_LOAD" localSheetId="17" hidden="1">'6.3.'!P9_SCOPE_FULL_LOAD,'6.3.'!P10_SCOPE_FULL_LOAD,'6.3.'!P11_SCOPE_FULL_LOAD,'6.3.'!P12_SCOPE_FULL_LOAD,'6.3.'!P13_SCOPE_FULL_LOAD,'6.3.'!P14_SCOPE_FULL_LOAD,'6.3.'!P15_SCOPE_FULL_LOAD</definedName>
    <definedName name="P17_SCOPE_FULL_LOAD" localSheetId="2" hidden="1">'7.1. (1 кв. 2014) (с ТП) (2 (3'!P9_SCOPE_FULL_LOAD,'7.1. (1 кв. 2014) (с ТП) (2 (3'!P10_SCOPE_FULL_LOAD,'7.1. (1 кв. 2014) (с ТП) (2 (3'!P11_SCOPE_FULL_LOAD,'7.1. (1 кв. 2014) (с ТП) (2 (3'!P12_SCOPE_FULL_LOAD,'7.1. (1 кв. 2014) (с ТП) (2 (3'!P13_SCOPE_FULL_LOAD,'7.1. (1 кв. 2014) (с ТП) (2 (3'!P14_SCOPE_FULL_LOAD,'7.1. (1 кв. 2014) (с ТП) (2 (3'!P15_SCOPE_FULL_LOAD</definedName>
    <definedName name="P17_SCOPE_FULL_LOAD" localSheetId="3" hidden="1">'7.1. (1 кв. 2014) (с ТП) (2)'!P9_SCOPE_FULL_LOAD,'7.1. (1 кв. 2014) (с ТП) (2)'!P10_SCOPE_FULL_LOAD,'7.1. (1 кв. 2014) (с ТП) (2)'!P11_SCOPE_FULL_LOAD,'7.1. (1 кв. 2014) (с ТП) (2)'!P12_SCOPE_FULL_LOAD,'7.1. (1 кв. 2014) (с ТП) (2)'!P13_SCOPE_FULL_LOAD,'7.1. (1 кв. 2014) (с ТП) (2)'!P14_SCOPE_FULL_LOAD,'7.1. (1 кв. 2014) (с ТП) (2)'!P15_SCOPE_FULL_LOAD</definedName>
    <definedName name="P17_SCOPE_FULL_LOAD" localSheetId="1" hidden="1">'7.1. (1 полугодие 2014)'!P9_SCOPE_FULL_LOAD,'7.1. (1 полугодие 2014)'!P10_SCOPE_FULL_LOAD,'7.1. (1 полугодие 2014)'!P11_SCOPE_FULL_LOAD,'7.1. (1 полугодие 2014)'!P12_SCOPE_FULL_LOAD,'7.1. (1 полугодие 2014)'!P13_SCOPE_FULL_LOAD,'7.1. (1 полугодие 2014)'!P14_SCOPE_FULL_LOAD,'7.1. (1 полугодие 2014)'!P15_SCOPE_FULL_LOAD</definedName>
    <definedName name="P17_SCOPE_FULL_LOAD" localSheetId="4" hidden="1">'7.1. (3 квартал) без ТП '!P9_SCOPE_FULL_LOAD,'7.1. (3 квартал) без ТП '!P10_SCOPE_FULL_LOAD,'7.1. (3 квартал) без ТП '!P11_SCOPE_FULL_LOAD,'7.1. (3 квартал) без ТП '!P12_SCOPE_FULL_LOAD,'7.1. (3 квартал) без ТП '!P13_SCOPE_FULL_LOAD,'7.1. (3 квартал) без ТП '!P14_SCOPE_FULL_LOAD,'7.1. (3 квартал) без ТП '!P15_SCOPE_FULL_LOAD</definedName>
    <definedName name="P17_SCOPE_FULL_LOAD" localSheetId="5" hidden="1">'7.1. 3 квартал с ТП (ВЛ, КЛ)'!P9_SCOPE_FULL_LOAD,'7.1. 3 квартал с ТП (ВЛ, КЛ)'!P10_SCOPE_FULL_LOAD,'7.1. 3 квартал с ТП (ВЛ, КЛ)'!P11_SCOPE_FULL_LOAD,'7.1. 3 квартал с ТП (ВЛ, КЛ)'!P12_SCOPE_FULL_LOAD,'7.1. 3 квартал с ТП (ВЛ, КЛ)'!P13_SCOPE_FULL_LOAD,'7.1. 3 квартал с ТП (ВЛ, КЛ)'!P14_SCOPE_FULL_LOAD,'7.1. 3 квартал с ТП (ВЛ, КЛ)'!P15_SCOPE_FULL_LOAD</definedName>
    <definedName name="P17_SCOPE_FULL_LOAD" localSheetId="14" hidden="1">'7.2. 3 кв'!P9_SCOPE_FULL_LOAD,'7.2. 3 кв'!P10_SCOPE_FULL_LOAD,'7.2. 3 кв'!P11_SCOPE_FULL_LOAD,'7.2. 3 кв'!P12_SCOPE_FULL_LOAD,'7.2. 3 кв'!P13_SCOPE_FULL_LOAD,'7.2. 3 кв'!P14_SCOPE_FULL_LOAD,'7.2. 3 кв'!P15_SCOPE_FULL_LOAD</definedName>
    <definedName name="P17_SCOPE_FULL_LOAD" localSheetId="10" hidden="1">[0]!P9_SCOPE_FULL_LOAD,P10_SCOPE_FULL_LOAD,P11_SCOPE_FULL_LOAD,P12_SCOPE_FULL_LOAD,P13_SCOPE_FULL_LOAD,P14_SCOPE_FULL_LOAD,'8. (3 кв. 2014)'!P15_SCOPE_FULL_LOAD</definedName>
    <definedName name="P17_SCOPE_FULL_LOAD" localSheetId="11" hidden="1">[0]!P9_SCOPE_FULL_LOAD,P10_SCOPE_FULL_LOAD,P11_SCOPE_FULL_LOAD,P12_SCOPE_FULL_LOAD,P13_SCOPE_FULL_LOAD,P14_SCOPE_FULL_LOAD,'9. (3 кв. 2014)'!P15_SCOPE_FULL_LOAD</definedName>
    <definedName name="P17_SCOPE_FULL_LOAD" localSheetId="7" hidden="1">'II-ДЗ (2014)'!P9_SCOPE_FULL_LOAD,'II-ДЗ (2014)'!P10_SCOPE_FULL_LOAD,'II-ДЗ (2014)'!P11_SCOPE_FULL_LOAD,'II-ДЗ (2014)'!P12_SCOPE_FULL_LOAD,'II-ДЗ (2014)'!P13_SCOPE_FULL_LOAD,'II-ДЗ (2014)'!P14_SCOPE_FULL_LOAD,'II-ДЗ (2014)'!P15_SCOPE_FULL_LOAD</definedName>
    <definedName name="P17_SCOPE_FULL_LOAD" localSheetId="9" hidden="1">'IV-ДЗ'!P9_SCOPE_FULL_LOAD,'IV-ДЗ'!P10_SCOPE_FULL_LOAD,'IV-ДЗ'!P11_SCOPE_FULL_LOAD,'IV-ДЗ'!P12_SCOPE_FULL_LOAD,'IV-ДЗ'!P13_SCOPE_FULL_LOAD,'IV-ДЗ'!P14_SCOPE_FULL_LOAD,'IV-ДЗ'!P15_SCOPE_FULL_LOAD</definedName>
    <definedName name="P17_SCOPE_FULL_LOAD" localSheetId="0" hidden="1">'IV-ДЦ'!P9_SCOPE_FULL_LOAD,'IV-ДЦ'!P10_SCOPE_FULL_LOAD,'IV-ДЦ'!P11_SCOPE_FULL_LOAD,'IV-ДЦ'!P12_SCOPE_FULL_LOAD,'IV-ДЦ'!P13_SCOPE_FULL_LOAD,'IV-ДЦ'!P14_SCOPE_FULL_LOAD,'IV-ДЦ'!P15_SCOPE_FULL_LOAD</definedName>
    <definedName name="P17_SCOPE_FULL_LOAD" localSheetId="12" hidden="1">'Приложение 1'!P9_SCOPE_FULL_LOAD,'Приложение 1'!P10_SCOPE_FULL_LOAD,'Приложение 1'!P11_SCOPE_FULL_LOAD,'Приложение 1'!P12_SCOPE_FULL_LOAD,'Приложение 1'!P13_SCOPE_FULL_LOAD,'Приложение 1'!P14_SCOPE_FULL_LOAD,'Приложение 1'!P15_SCOPE_FULL_LOAD</definedName>
    <definedName name="P17_SCOPE_FULL_LOAD" hidden="1">[0]!P9_SCOPE_FULL_LOAD,P10_SCOPE_FULL_LOAD,P11_SCOPE_FULL_LOAD,P12_SCOPE_FULL_LOAD,P13_SCOPE_FULL_LOAD,P14_SCOPE_FULL_LOAD,P15_SCOPE_FULL_LOAD</definedName>
    <definedName name="P17_T1_Protect" hidden="1">[35]перекрестка!$F$29:$G$29,[35]перекрестка!$F$61:$G$61,[35]перекрестка!$F$67:$G$67,[35]перекрестка!$F$101:$G$101,[35]перекрестка!$F$107:$G$107</definedName>
    <definedName name="P18_T1_Protect" localSheetId="2" hidden="1">[35]перекрестка!$F$139:$G$139,[35]перекрестка!$F$145:$G$145,[35]перекрестка!$J$36:$K$40,P1_T1_Protect,P2_T1_Protect,P3_T1_Protect,P4_T1_Protect</definedName>
    <definedName name="P18_T1_Protect" localSheetId="3" hidden="1">[35]перекрестка!$F$139:$G$139,[35]перекрестка!$F$145:$G$145,[35]перекрестка!$J$36:$K$40,P1_T1_Protect,P2_T1_Protect,P3_T1_Protect,P4_T1_Protect</definedName>
    <definedName name="P18_T1_Protect" localSheetId="5" hidden="1">[35]перекрестка!$F$139:$G$139,[35]перекрестка!$F$145:$G$145,[35]перекрестка!$J$36:$K$40,P1_T1_Protect,P2_T1_Protect,P3_T1_Protect,P4_T1_Protect</definedName>
    <definedName name="P18_T1_Protect" localSheetId="14" hidden="1">[35]перекрестка!$F$139:$G$139,[35]перекрестка!$F$145:$G$145,[35]перекрестка!$J$36:$K$40,P1_T1_Protect,P2_T1_Protect,P3_T1_Protect,P4_T1_Protect</definedName>
    <definedName name="P18_T1_Protect" localSheetId="10" hidden="1">[35]перекрестка!$F$139:$G$139,[35]перекрестка!$F$145:$G$145,[35]перекрестка!$J$36:$K$40,P1_T1_Protect,P2_T1_Protect,P3_T1_Protect,P4_T1_Protect</definedName>
    <definedName name="P18_T1_Protect" localSheetId="11" hidden="1">[35]перекрестка!$F$139:$G$139,[35]перекрестка!$F$145:$G$145,[35]перекрестка!$J$36:$K$40,P1_T1_Protect,P2_T1_Protect,P3_T1_Protect,P4_T1_Protect</definedName>
    <definedName name="P18_T1_Protect" localSheetId="7" hidden="1">[35]перекрестка!$F$139:$G$139,[35]перекрестка!$F$145:$G$145,[35]перекрестка!$J$36:$K$40,P1_T1_Protect,P2_T1_Protect,P3_T1_Protect,P4_T1_Protect</definedName>
    <definedName name="P18_T1_Protect" localSheetId="0" hidden="1">[35]перекрестка!$F$139:$G$139,[35]перекрестка!$F$145:$G$145,[35]перекрестка!$J$36:$K$40,P1_T1_Protect,P2_T1_Protect,P3_T1_Protect,P4_T1_Protect</definedName>
    <definedName name="P18_T1_Protect" hidden="1">[35]перекрестка!$F$139:$G$139,[35]перекрестка!$F$145:$G$145,[35]перекрестка!$J$36:$K$40,P1_T1_Protect,P2_T1_Protect,P3_T1_Protect,P4_T1_Protect</definedName>
    <definedName name="P19_T1_Protect" localSheetId="17" hidden="1">[0]!P5_T1_Protect,[0]!P6_T1_Protect,[0]!P7_T1_Protect,[0]!P8_T1_Protect,[0]!P9_T1_Protect,[0]!P10_T1_Protect,[0]!P11_T1_Protect,[0]!P12_T1_Protect,[0]!P13_T1_Protect,[0]!P14_T1_Protect</definedName>
    <definedName name="P19_T1_Protect" localSheetId="2" hidden="1">P5_T1_Protect,P6_T1_Protect,P7_T1_Protect,P8_T1_Protect,P9_T1_Protect,P10_T1_Protect,P11_T1_Protect,P12_T1_Protect,P13_T1_Protect,P14_T1_Protect</definedName>
    <definedName name="P19_T1_Protect" localSheetId="3" hidden="1">P5_T1_Protect,P6_T1_Protect,P7_T1_Protect,P8_T1_Protect,P9_T1_Protect,P10_T1_Protect,P11_T1_Protect,P12_T1_Protect,P13_T1_Protect,P14_T1_Protect</definedName>
    <definedName name="P19_T1_Protect" localSheetId="5" hidden="1">P5_T1_Protect,P6_T1_Protect,P7_T1_Protect,P8_T1_Protect,P9_T1_Protect,P10_T1_Protect,P11_T1_Protect,P12_T1_Protect,P13_T1_Protect,P14_T1_Protect</definedName>
    <definedName name="P19_T1_Protect" localSheetId="13" hidden="1">P5_T1_Protect,P6_T1_Protect,P7_T1_Protect,P8_T1_Protect,P9_T1_Protect,P10_T1_Protect,P11_T1_Protect,P12_T1_Protect,P13_T1_Protect,P14_T1_Protect</definedName>
    <definedName name="P19_T1_Protect" localSheetId="14" hidden="1">P5_T1_Protect,P6_T1_Protect,P7_T1_Protect,P8_T1_Protect,P9_T1_Protect,P10_T1_Protect,P11_T1_Protect,P12_T1_Protect,P13_T1_Protect,P14_T1_Protect</definedName>
    <definedName name="P19_T1_Protect" localSheetId="15" hidden="1">P5_T1_Protect,P6_T1_Protect,P7_T1_Protect,P8_T1_Protect,P9_T1_Protect,P10_T1_Protect,P11_T1_Protect,P12_T1_Protect,P13_T1_Protect,P14_T1_Protect</definedName>
    <definedName name="P19_T1_Protect" localSheetId="10" hidden="1">P5_T1_Protect,P6_T1_Protect,P7_T1_Protect,P8_T1_Protect,P9_T1_Protect,P10_T1_Protect,P11_T1_Protect,P12_T1_Protect,P13_T1_Protect,P14_T1_Protect</definedName>
    <definedName name="P19_T1_Protect" localSheetId="16" hidden="1">P5_T1_Protect,P6_T1_Protect,P7_T1_Protect,P8_T1_Protect,P9_T1_Protect,P10_T1_Protect,P11_T1_Protect,P12_T1_Protect,P13_T1_Protect,P14_T1_Protect</definedName>
    <definedName name="P19_T1_Protect" localSheetId="11" hidden="1">P5_T1_Protect,P6_T1_Protect,P7_T1_Protect,P8_T1_Protect,P9_T1_Protect,P10_T1_Protect,P11_T1_Protect,P12_T1_Protect,P13_T1_Protect,P14_T1_Protect</definedName>
    <definedName name="P19_T1_Protect" localSheetId="7" hidden="1">P5_T1_Protect,P6_T1_Protect,P7_T1_Protect,P8_T1_Protect,P9_T1_Protect,P10_T1_Protect,P11_T1_Protect,P12_T1_Protect,P13_T1_Protect,P14_T1_Protect</definedName>
    <definedName name="P19_T1_Protect" localSheetId="0" hidden="1">P5_T1_Protect,P6_T1_Protect,P7_T1_Protect,P8_T1_Protect,P9_T1_Protect,P10_T1_Protect,P11_T1_Protect,P12_T1_Protect,P13_T1_Protect,P14_T1_Protect</definedName>
    <definedName name="P19_T1_Protect" localSheetId="12" hidden="1">P5_T1_Protect,P6_T1_Protect,P7_T1_Protect,P8_T1_Protect,P9_T1_Protect,P10_T1_Protect,P11_T1_Protect,P12_T1_Protect,P13_T1_Protect,P14_T1_Protect</definedName>
    <definedName name="P19_T1_Protect" hidden="1">P5_T1_Protect,P6_T1_Protect,P7_T1_Protect,P8_T1_Protect,P9_T1_Protect,P10_T1_Protect,P11_T1_Protect,P12_T1_Protect,P13_T1_Protect,P14_T1_Protect</definedName>
    <definedName name="P2_dip" hidden="1">[21]FST5!$G$100:$G$116,[21]FST5!$G$118:$G$123,[21]FST5!$G$125:$G$126,[21]FST5!$G$128:$G$131,[21]FST5!$G$133,[21]FST5!$G$135:$G$139,[21]FST5!$G$141</definedName>
    <definedName name="P2_SC_CLR" localSheetId="17" hidden="1">#REF!,#REF!,#REF!,#REF!,#REF!</definedName>
    <definedName name="P2_SC_CLR" localSheetId="2" hidden="1">#REF!,#REF!,#REF!,#REF!,#REF!</definedName>
    <definedName name="P2_SC_CLR" localSheetId="3" hidden="1">#REF!,#REF!,#REF!,#REF!,#REF!</definedName>
    <definedName name="P2_SC_CLR" localSheetId="1" hidden="1">#REF!,#REF!,#REF!,#REF!,#REF!</definedName>
    <definedName name="P2_SC_CLR" localSheetId="4" hidden="1">#REF!,#REF!,#REF!,#REF!,#REF!</definedName>
    <definedName name="P2_SC_CLR" localSheetId="5" hidden="1">#REF!,#REF!,#REF!,#REF!,#REF!</definedName>
    <definedName name="P2_SC_CLR" localSheetId="14" hidden="1">#REF!,#REF!,#REF!,#REF!,#REF!</definedName>
    <definedName name="P2_SC_CLR" localSheetId="7" hidden="1">#REF!,#REF!,#REF!,#REF!,#REF!</definedName>
    <definedName name="P2_SC_CLR" localSheetId="9" hidden="1">#REF!,#REF!,#REF!,#REF!,#REF!</definedName>
    <definedName name="P2_SC_CLR" localSheetId="0" hidden="1">#REF!,#REF!,#REF!,#REF!,#REF!</definedName>
    <definedName name="P2_SC_CLR" localSheetId="12" hidden="1">#REF!,#REF!,#REF!,#REF!,#REF!</definedName>
    <definedName name="P2_SC_CLR" hidden="1">#REF!,#REF!,#REF!,#REF!,#REF!</definedName>
    <definedName name="P2_SC22" localSheetId="17" hidden="1">#REF!,#REF!,#REF!,#REF!,#REF!,#REF!,#REF!</definedName>
    <definedName name="P2_SC22" localSheetId="2" hidden="1">#REF!,#REF!,#REF!,#REF!,#REF!,#REF!,#REF!</definedName>
    <definedName name="P2_SC22" localSheetId="3" hidden="1">#REF!,#REF!,#REF!,#REF!,#REF!,#REF!,#REF!</definedName>
    <definedName name="P2_SC22" localSheetId="1" hidden="1">#REF!,#REF!,#REF!,#REF!,#REF!,#REF!,#REF!</definedName>
    <definedName name="P2_SC22" localSheetId="4" hidden="1">#REF!,#REF!,#REF!,#REF!,#REF!,#REF!,#REF!</definedName>
    <definedName name="P2_SC22" localSheetId="5" hidden="1">#REF!,#REF!,#REF!,#REF!,#REF!,#REF!,#REF!</definedName>
    <definedName name="P2_SC22" localSheetId="14" hidden="1">#REF!,#REF!,#REF!,#REF!,#REF!,#REF!,#REF!</definedName>
    <definedName name="P2_SC22" localSheetId="7" hidden="1">#REF!,#REF!,#REF!,#REF!,#REF!,#REF!,#REF!</definedName>
    <definedName name="P2_SC22" localSheetId="9" hidden="1">#REF!,#REF!,#REF!,#REF!,#REF!,#REF!,#REF!</definedName>
    <definedName name="P2_SC22" localSheetId="0" hidden="1">#REF!,#REF!,#REF!,#REF!,#REF!,#REF!,#REF!</definedName>
    <definedName name="P2_SC22" localSheetId="12" hidden="1">#REF!,#REF!,#REF!,#REF!,#REF!,#REF!,#REF!</definedName>
    <definedName name="P2_SC22" hidden="1">#REF!,#REF!,#REF!,#REF!,#REF!,#REF!,#REF!</definedName>
    <definedName name="P2_SCOPE_16_PRT">'[33]16'!$E$38:$I$38,'[33]16'!$E$41:$I$41,'[33]16'!$E$45:$I$47,'[33]16'!$E$49:$I$49,'[33]16'!$E$53:$I$54,'[33]16'!$E$56:$I$57,'[33]16'!$E$59:$I$59,'[33]16'!$E$9:$I$13</definedName>
    <definedName name="P2_SCOPE_4_PRT" hidden="1">'[33]4'!$P$25:$S$25,'[33]4'!$P$27:$S$31,'[33]4'!$U$14:$X$20,'[33]4'!$U$23:$X$23,'[33]4'!$U$25:$X$25,'[33]4'!$U$27:$X$31,'[33]4'!$Z$14:$AC$20,'[33]4'!$Z$23:$AC$23,'[33]4'!$Z$25:$AC$25</definedName>
    <definedName name="P2_SCOPE_5_PRT" hidden="1">'[33]5'!$P$25:$S$25,'[33]5'!$P$27:$S$31,'[33]5'!$U$14:$X$21,'[33]5'!$U$23:$X$23,'[33]5'!$U$25:$X$25,'[33]5'!$U$27:$X$31,'[33]5'!$Z$14:$AC$21,'[33]5'!$Z$23:$AC$23,'[33]5'!$Z$25:$AC$25</definedName>
    <definedName name="P2_SCOPE_CORR" localSheetId="17" hidden="1">#REF!,#REF!,#REF!,#REF!,#REF!,#REF!,#REF!,#REF!</definedName>
    <definedName name="P2_SCOPE_CORR" localSheetId="2" hidden="1">#REF!,#REF!,#REF!,#REF!,#REF!,#REF!,#REF!,#REF!</definedName>
    <definedName name="P2_SCOPE_CORR" localSheetId="3" hidden="1">#REF!,#REF!,#REF!,#REF!,#REF!,#REF!,#REF!,#REF!</definedName>
    <definedName name="P2_SCOPE_CORR" localSheetId="1" hidden="1">#REF!,#REF!,#REF!,#REF!,#REF!,#REF!,#REF!,#REF!</definedName>
    <definedName name="P2_SCOPE_CORR" localSheetId="4" hidden="1">#REF!,#REF!,#REF!,#REF!,#REF!,#REF!,#REF!,#REF!</definedName>
    <definedName name="P2_SCOPE_CORR" localSheetId="5" hidden="1">#REF!,#REF!,#REF!,#REF!,#REF!,#REF!,#REF!,#REF!</definedName>
    <definedName name="P2_SCOPE_CORR" localSheetId="14" hidden="1">#REF!,#REF!,#REF!,#REF!,#REF!,#REF!,#REF!,#REF!</definedName>
    <definedName name="P2_SCOPE_CORR" localSheetId="7" hidden="1">#REF!,#REF!,#REF!,#REF!,#REF!,#REF!,#REF!,#REF!</definedName>
    <definedName name="P2_SCOPE_CORR" localSheetId="9" hidden="1">#REF!,#REF!,#REF!,#REF!,#REF!,#REF!,#REF!,#REF!</definedName>
    <definedName name="P2_SCOPE_CORR" localSheetId="0" hidden="1">#REF!,#REF!,#REF!,#REF!,#REF!,#REF!,#REF!,#REF!</definedName>
    <definedName name="P2_SCOPE_CORR" localSheetId="12" hidden="1">#REF!,#REF!,#REF!,#REF!,#REF!,#REF!,#REF!,#REF!</definedName>
    <definedName name="P2_SCOPE_CORR" hidden="1">#REF!,#REF!,#REF!,#REF!,#REF!,#REF!,#REF!,#REF!</definedName>
    <definedName name="P2_SCOPE_F1_PRT" hidden="1">'[33]Ф-1 (для АО-энерго)'!$D$56:$E$59,'[33]Ф-1 (для АО-энерго)'!$D$34:$E$50,'[33]Ф-1 (для АО-энерго)'!$D$32:$E$32,'[33]Ф-1 (для АО-энерго)'!$D$23:$E$30</definedName>
    <definedName name="P2_SCOPE_F2_PRT" hidden="1">'[33]Ф-2 (для АО-энерго)'!$D$52:$G$54,'[33]Ф-2 (для АО-энерго)'!$C$21:$E$42,'[33]Ф-2 (для АО-энерго)'!$A$12:$E$12,'[33]Ф-2 (для АО-энерго)'!$C$8:$E$11</definedName>
    <definedName name="P2_SCOPE_FULL_LOAD" localSheetId="17" hidden="1">#REF!,#REF!,#REF!,#REF!,#REF!,#REF!</definedName>
    <definedName name="P2_SCOPE_FULL_LOAD" localSheetId="2" hidden="1">#REF!,#REF!,#REF!,#REF!,#REF!,#REF!</definedName>
    <definedName name="P2_SCOPE_FULL_LOAD" localSheetId="3" hidden="1">#REF!,#REF!,#REF!,#REF!,#REF!,#REF!</definedName>
    <definedName name="P2_SCOPE_FULL_LOAD" localSheetId="1" hidden="1">#REF!,#REF!,#REF!,#REF!,#REF!,#REF!</definedName>
    <definedName name="P2_SCOPE_FULL_LOAD" localSheetId="4" hidden="1">#REF!,#REF!,#REF!,#REF!,#REF!,#REF!</definedName>
    <definedName name="P2_SCOPE_FULL_LOAD" localSheetId="5" hidden="1">#REF!,#REF!,#REF!,#REF!,#REF!,#REF!</definedName>
    <definedName name="P2_SCOPE_FULL_LOAD" localSheetId="14" hidden="1">#REF!,#REF!,#REF!,#REF!,#REF!,#REF!</definedName>
    <definedName name="P2_SCOPE_FULL_LOAD" localSheetId="7" hidden="1">#REF!,#REF!,#REF!,#REF!,#REF!,#REF!</definedName>
    <definedName name="P2_SCOPE_FULL_LOAD" localSheetId="9" hidden="1">#REF!,#REF!,#REF!,#REF!,#REF!,#REF!</definedName>
    <definedName name="P2_SCOPE_FULL_LOAD" localSheetId="0" hidden="1">#REF!,#REF!,#REF!,#REF!,#REF!,#REF!</definedName>
    <definedName name="P2_SCOPE_FULL_LOAD" localSheetId="12" hidden="1">#REF!,#REF!,#REF!,#REF!,#REF!,#REF!</definedName>
    <definedName name="P2_SCOPE_FULL_LOAD" hidden="1">#REF!,#REF!,#REF!,#REF!,#REF!,#REF!</definedName>
    <definedName name="P2_SCOPE_IND" localSheetId="17" hidden="1">#REF!,#REF!,#REF!,#REF!,#REF!,#REF!</definedName>
    <definedName name="P2_SCOPE_IND" localSheetId="2" hidden="1">#REF!,#REF!,#REF!,#REF!,#REF!,#REF!</definedName>
    <definedName name="P2_SCOPE_IND" localSheetId="3" hidden="1">#REF!,#REF!,#REF!,#REF!,#REF!,#REF!</definedName>
    <definedName name="P2_SCOPE_IND" localSheetId="1" hidden="1">#REF!,#REF!,#REF!,#REF!,#REF!,#REF!</definedName>
    <definedName name="P2_SCOPE_IND" localSheetId="4" hidden="1">#REF!,#REF!,#REF!,#REF!,#REF!,#REF!</definedName>
    <definedName name="P2_SCOPE_IND" localSheetId="5" hidden="1">#REF!,#REF!,#REF!,#REF!,#REF!,#REF!</definedName>
    <definedName name="P2_SCOPE_IND" localSheetId="9" hidden="1">#REF!,#REF!,#REF!,#REF!,#REF!,#REF!</definedName>
    <definedName name="P2_SCOPE_IND" localSheetId="0" hidden="1">#REF!,#REF!,#REF!,#REF!,#REF!,#REF!</definedName>
    <definedName name="P2_SCOPE_IND" localSheetId="12" hidden="1">#REF!,#REF!,#REF!,#REF!,#REF!,#REF!</definedName>
    <definedName name="P2_SCOPE_IND" hidden="1">#REF!,#REF!,#REF!,#REF!,#REF!,#REF!</definedName>
    <definedName name="P2_SCOPE_IND2" localSheetId="17" hidden="1">#REF!,#REF!,#REF!,#REF!,#REF!</definedName>
    <definedName name="P2_SCOPE_IND2" localSheetId="2" hidden="1">#REF!,#REF!,#REF!,#REF!,#REF!</definedName>
    <definedName name="P2_SCOPE_IND2" localSheetId="3" hidden="1">#REF!,#REF!,#REF!,#REF!,#REF!</definedName>
    <definedName name="P2_SCOPE_IND2" localSheetId="1" hidden="1">#REF!,#REF!,#REF!,#REF!,#REF!</definedName>
    <definedName name="P2_SCOPE_IND2" localSheetId="4" hidden="1">#REF!,#REF!,#REF!,#REF!,#REF!</definedName>
    <definedName name="P2_SCOPE_IND2" localSheetId="5" hidden="1">#REF!,#REF!,#REF!,#REF!,#REF!</definedName>
    <definedName name="P2_SCOPE_IND2" localSheetId="14" hidden="1">#REF!,#REF!,#REF!,#REF!,#REF!</definedName>
    <definedName name="P2_SCOPE_IND2" localSheetId="7" hidden="1">#REF!,#REF!,#REF!,#REF!,#REF!</definedName>
    <definedName name="P2_SCOPE_IND2" localSheetId="9" hidden="1">#REF!,#REF!,#REF!,#REF!,#REF!</definedName>
    <definedName name="P2_SCOPE_IND2" localSheetId="0" hidden="1">#REF!,#REF!,#REF!,#REF!,#REF!</definedName>
    <definedName name="P2_SCOPE_IND2" localSheetId="12" hidden="1">#REF!,#REF!,#REF!,#REF!,#REF!</definedName>
    <definedName name="P2_SCOPE_IND2" hidden="1">#REF!,#REF!,#REF!,#REF!,#REF!</definedName>
    <definedName name="P2_SCOPE_NOTIND" localSheetId="17" hidden="1">#REF!,#REF!,#REF!,#REF!,#REF!,#REF!,#REF!</definedName>
    <definedName name="P2_SCOPE_NOTIND" localSheetId="2" hidden="1">#REF!,#REF!,#REF!,#REF!,#REF!,#REF!,#REF!</definedName>
    <definedName name="P2_SCOPE_NOTIND" localSheetId="3" hidden="1">#REF!,#REF!,#REF!,#REF!,#REF!,#REF!,#REF!</definedName>
    <definedName name="P2_SCOPE_NOTIND" localSheetId="1" hidden="1">#REF!,#REF!,#REF!,#REF!,#REF!,#REF!,#REF!</definedName>
    <definedName name="P2_SCOPE_NOTIND" localSheetId="4" hidden="1">#REF!,#REF!,#REF!,#REF!,#REF!,#REF!,#REF!</definedName>
    <definedName name="P2_SCOPE_NOTIND" localSheetId="5" hidden="1">#REF!,#REF!,#REF!,#REF!,#REF!,#REF!,#REF!</definedName>
    <definedName name="P2_SCOPE_NOTIND" localSheetId="14" hidden="1">#REF!,#REF!,#REF!,#REF!,#REF!,#REF!,#REF!</definedName>
    <definedName name="P2_SCOPE_NOTIND" localSheetId="7" hidden="1">#REF!,#REF!,#REF!,#REF!,#REF!,#REF!,#REF!</definedName>
    <definedName name="P2_SCOPE_NOTIND" localSheetId="9" hidden="1">#REF!,#REF!,#REF!,#REF!,#REF!,#REF!,#REF!</definedName>
    <definedName name="P2_SCOPE_NOTIND" localSheetId="0" hidden="1">#REF!,#REF!,#REF!,#REF!,#REF!,#REF!,#REF!</definedName>
    <definedName name="P2_SCOPE_NOTIND" localSheetId="12" hidden="1">#REF!,#REF!,#REF!,#REF!,#REF!,#REF!,#REF!</definedName>
    <definedName name="P2_SCOPE_NOTIND" hidden="1">#REF!,#REF!,#REF!,#REF!,#REF!,#REF!,#REF!</definedName>
    <definedName name="P2_SCOPE_NotInd2" localSheetId="17" hidden="1">#REF!,#REF!,#REF!,#REF!,#REF!,#REF!</definedName>
    <definedName name="P2_SCOPE_NotInd2" localSheetId="2" hidden="1">#REF!,#REF!,#REF!,#REF!,#REF!,#REF!</definedName>
    <definedName name="P2_SCOPE_NotInd2" localSheetId="3" hidden="1">#REF!,#REF!,#REF!,#REF!,#REF!,#REF!</definedName>
    <definedName name="P2_SCOPE_NotInd2" localSheetId="1" hidden="1">#REF!,#REF!,#REF!,#REF!,#REF!,#REF!</definedName>
    <definedName name="P2_SCOPE_NotInd2" localSheetId="4" hidden="1">#REF!,#REF!,#REF!,#REF!,#REF!,#REF!</definedName>
    <definedName name="P2_SCOPE_NotInd2" localSheetId="5" hidden="1">#REF!,#REF!,#REF!,#REF!,#REF!,#REF!</definedName>
    <definedName name="P2_SCOPE_NotInd2" localSheetId="14" hidden="1">#REF!,#REF!,#REF!,#REF!,#REF!,#REF!</definedName>
    <definedName name="P2_SCOPE_NotInd2" localSheetId="7" hidden="1">#REF!,#REF!,#REF!,#REF!,#REF!,#REF!</definedName>
    <definedName name="P2_SCOPE_NotInd2" localSheetId="9" hidden="1">#REF!,#REF!,#REF!,#REF!,#REF!,#REF!</definedName>
    <definedName name="P2_SCOPE_NotInd2" localSheetId="0" hidden="1">#REF!,#REF!,#REF!,#REF!,#REF!,#REF!</definedName>
    <definedName name="P2_SCOPE_NotInd2" localSheetId="12" hidden="1">#REF!,#REF!,#REF!,#REF!,#REF!,#REF!</definedName>
    <definedName name="P2_SCOPE_NotInd2" hidden="1">#REF!,#REF!,#REF!,#REF!,#REF!,#REF!</definedName>
    <definedName name="P2_SCOPE_NotInd3" localSheetId="17" hidden="1">#REF!,#REF!,#REF!,#REF!,#REF!,#REF!,#REF!</definedName>
    <definedName name="P2_SCOPE_NotInd3" localSheetId="2" hidden="1">#REF!,#REF!,#REF!,#REF!,#REF!,#REF!,#REF!</definedName>
    <definedName name="P2_SCOPE_NotInd3" localSheetId="3" hidden="1">#REF!,#REF!,#REF!,#REF!,#REF!,#REF!,#REF!</definedName>
    <definedName name="P2_SCOPE_NotInd3" localSheetId="1" hidden="1">#REF!,#REF!,#REF!,#REF!,#REF!,#REF!,#REF!</definedName>
    <definedName name="P2_SCOPE_NotInd3" localSheetId="4" hidden="1">#REF!,#REF!,#REF!,#REF!,#REF!,#REF!,#REF!</definedName>
    <definedName name="P2_SCOPE_NotInd3" localSheetId="5" hidden="1">#REF!,#REF!,#REF!,#REF!,#REF!,#REF!,#REF!</definedName>
    <definedName name="P2_SCOPE_NotInd3" localSheetId="14" hidden="1">#REF!,#REF!,#REF!,#REF!,#REF!,#REF!,#REF!</definedName>
    <definedName name="P2_SCOPE_NotInd3" localSheetId="7" hidden="1">#REF!,#REF!,#REF!,#REF!,#REF!,#REF!,#REF!</definedName>
    <definedName name="P2_SCOPE_NotInd3" localSheetId="9" hidden="1">#REF!,#REF!,#REF!,#REF!,#REF!,#REF!,#REF!</definedName>
    <definedName name="P2_SCOPE_NotInd3" localSheetId="0" hidden="1">#REF!,#REF!,#REF!,#REF!,#REF!,#REF!,#REF!</definedName>
    <definedName name="P2_SCOPE_NotInd3" localSheetId="12" hidden="1">#REF!,#REF!,#REF!,#REF!,#REF!,#REF!,#REF!</definedName>
    <definedName name="P2_SCOPE_NotInd3" hidden="1">#REF!,#REF!,#REF!,#REF!,#REF!,#REF!,#REF!</definedName>
    <definedName name="P2_SCOPE_NotInt" localSheetId="17" hidden="1">#REF!,#REF!,#REF!,#REF!,#REF!,#REF!,#REF!</definedName>
    <definedName name="P2_SCOPE_NotInt" localSheetId="2" hidden="1">#REF!,#REF!,#REF!,#REF!,#REF!,#REF!,#REF!</definedName>
    <definedName name="P2_SCOPE_NotInt" localSheetId="3" hidden="1">#REF!,#REF!,#REF!,#REF!,#REF!,#REF!,#REF!</definedName>
    <definedName name="P2_SCOPE_NotInt" localSheetId="1" hidden="1">#REF!,#REF!,#REF!,#REF!,#REF!,#REF!,#REF!</definedName>
    <definedName name="P2_SCOPE_NotInt" localSheetId="4" hidden="1">#REF!,#REF!,#REF!,#REF!,#REF!,#REF!,#REF!</definedName>
    <definedName name="P2_SCOPE_NotInt" localSheetId="5" hidden="1">#REF!,#REF!,#REF!,#REF!,#REF!,#REF!,#REF!</definedName>
    <definedName name="P2_SCOPE_NotInt" localSheetId="9" hidden="1">#REF!,#REF!,#REF!,#REF!,#REF!,#REF!,#REF!</definedName>
    <definedName name="P2_SCOPE_NotInt" localSheetId="0" hidden="1">#REF!,#REF!,#REF!,#REF!,#REF!,#REF!,#REF!</definedName>
    <definedName name="P2_SCOPE_NotInt" localSheetId="12" hidden="1">#REF!,#REF!,#REF!,#REF!,#REF!,#REF!,#REF!</definedName>
    <definedName name="P2_SCOPE_NotInt" hidden="1">#REF!,#REF!,#REF!,#REF!,#REF!,#REF!,#REF!</definedName>
    <definedName name="P2_SCOPE_PER_PRT" hidden="1">[33]перекрестка!$N$14:$N$25,[33]перекрестка!$N$27:$N$31,[33]перекрестка!$J$27:$K$31,[33]перекрестка!$F$27:$H$31,[33]перекрестка!$F$33:$H$37</definedName>
    <definedName name="P2_SCOPE_SAVE2" localSheetId="17" hidden="1">#REF!,#REF!,#REF!,#REF!,#REF!,#REF!</definedName>
    <definedName name="P2_SCOPE_SAVE2" localSheetId="2" hidden="1">#REF!,#REF!,#REF!,#REF!,#REF!,#REF!</definedName>
    <definedName name="P2_SCOPE_SAVE2" localSheetId="3" hidden="1">#REF!,#REF!,#REF!,#REF!,#REF!,#REF!</definedName>
    <definedName name="P2_SCOPE_SAVE2" localSheetId="1" hidden="1">#REF!,#REF!,#REF!,#REF!,#REF!,#REF!</definedName>
    <definedName name="P2_SCOPE_SAVE2" localSheetId="4" hidden="1">#REF!,#REF!,#REF!,#REF!,#REF!,#REF!</definedName>
    <definedName name="P2_SCOPE_SAVE2" localSheetId="5" hidden="1">#REF!,#REF!,#REF!,#REF!,#REF!,#REF!</definedName>
    <definedName name="P2_SCOPE_SAVE2" localSheetId="14" hidden="1">#REF!,#REF!,#REF!,#REF!,#REF!,#REF!</definedName>
    <definedName name="P2_SCOPE_SAVE2" localSheetId="7" hidden="1">#REF!,#REF!,#REF!,#REF!,#REF!,#REF!</definedName>
    <definedName name="P2_SCOPE_SAVE2" localSheetId="9" hidden="1">#REF!,#REF!,#REF!,#REF!,#REF!,#REF!</definedName>
    <definedName name="P2_SCOPE_SAVE2" localSheetId="0" hidden="1">#REF!,#REF!,#REF!,#REF!,#REF!,#REF!</definedName>
    <definedName name="P2_SCOPE_SAVE2" localSheetId="12" hidden="1">#REF!,#REF!,#REF!,#REF!,#REF!,#REF!</definedName>
    <definedName name="P2_SCOPE_SAVE2" hidden="1">#REF!,#REF!,#REF!,#REF!,#REF!,#REF!</definedName>
    <definedName name="P2_SCOPE_SV_PRT" localSheetId="17">#REF!,#REF!,#REF!,#REF!,#REF!,#REF!,#REF!</definedName>
    <definedName name="P2_SCOPE_SV_PRT" localSheetId="2">#REF!,#REF!,#REF!,#REF!,#REF!,#REF!,#REF!</definedName>
    <definedName name="P2_SCOPE_SV_PRT" localSheetId="3">#REF!,#REF!,#REF!,#REF!,#REF!,#REF!,#REF!</definedName>
    <definedName name="P2_SCOPE_SV_PRT" localSheetId="1">#REF!,#REF!,#REF!,#REF!,#REF!,#REF!,#REF!</definedName>
    <definedName name="P2_SCOPE_SV_PRT" localSheetId="4">#REF!,#REF!,#REF!,#REF!,#REF!,#REF!,#REF!</definedName>
    <definedName name="P2_SCOPE_SV_PRT" localSheetId="5">#REF!,#REF!,#REF!,#REF!,#REF!,#REF!,#REF!</definedName>
    <definedName name="P2_SCOPE_SV_PRT" localSheetId="14">#REF!,#REF!,#REF!,#REF!,#REF!,#REF!,#REF!</definedName>
    <definedName name="P2_SCOPE_SV_PRT" localSheetId="7">#REF!,#REF!,#REF!,#REF!,#REF!,#REF!,#REF!</definedName>
    <definedName name="P2_SCOPE_SV_PRT" localSheetId="9">#REF!,#REF!,#REF!,#REF!,#REF!,#REF!,#REF!</definedName>
    <definedName name="P2_SCOPE_SV_PRT" localSheetId="0">#REF!,#REF!,#REF!,#REF!,#REF!,#REF!,#REF!</definedName>
    <definedName name="P2_SCOPE_SV_PRT" localSheetId="12">#REF!,#REF!,#REF!,#REF!,#REF!,#REF!,#REF!</definedName>
    <definedName name="P2_SCOPE_SV_PRT">#REF!,#REF!,#REF!,#REF!,#REF!,#REF!,#REF!</definedName>
    <definedName name="P2_T1_Protect" hidden="1">[35]перекрестка!$J$68:$K$72,[35]перекрестка!$J$74:$K$78,[35]перекрестка!$J$80:$K$84,[35]перекрестка!$J$89,[35]перекрестка!$J$90:$K$94,[35]перекрестка!$J$95</definedName>
    <definedName name="P2_T17?L4">'[24]29'!$J$9:$J$16,'[24]29'!$M$9:$M$16,'[24]29'!$P$9:$P$16,'[24]29'!$G$44:$G$51,'[24]29'!$J$44:$J$51,'[24]29'!$M$44:$M$51,'[24]29'!$M$35:$M$42,'[24]29'!$P$35:$P$42,'[24]29'!$P$44:$P$51</definedName>
    <definedName name="P2_T17?unit?РУБ.ГКАЛ">'[24]29'!$I$18:$I$25,'[24]29'!$L$9:$L$16,'[24]29'!$L$18:$L$25,'[24]29'!$O$9:$O$16,'[24]29'!$F$35:$F$42,'[24]29'!$I$35:$I$42,'[24]29'!$L$35:$L$42,'[24]29'!$O$35:$O$51</definedName>
    <definedName name="P2_T17?unit?ТГКАЛ">'[24]29'!$J$9:$J$16,'[24]29'!$M$9:$M$16,'[24]29'!$P$9:$P$16,'[24]29'!$M$35:$M$42,'[24]29'!$P$35:$P$42,'[24]29'!$G$44:$G$51,'[24]29'!$J$44:$J$51,'[24]29'!$M$44:$M$51,'[24]29'!$P$44:$P$51</definedName>
    <definedName name="P2_T17_Protection">'[24]29'!$F$19:$G$19,'[24]29'!$F$21:$G$25,'[24]29'!$F$27:$G$27,'[24]29'!$F$29:$G$33,'[24]29'!$F$36:$G$36,'[24]29'!$F$38:$G$42,'[24]29'!$F$45:$G$45,'[24]29'!$F$47:$G$51</definedName>
    <definedName name="P2_T18.1?Data" localSheetId="17">#REF!,#REF!,#REF!,#REF!,#REF!,#REF!,#REF!,#REF!,#REF!,#REF!</definedName>
    <definedName name="P2_T18.1?Data" localSheetId="2">#REF!,#REF!,#REF!,#REF!,#REF!,#REF!,#REF!,#REF!,#REF!,#REF!</definedName>
    <definedName name="P2_T18.1?Data" localSheetId="3">#REF!,#REF!,#REF!,#REF!,#REF!,#REF!,#REF!,#REF!,#REF!,#REF!</definedName>
    <definedName name="P2_T18.1?Data" localSheetId="1">#REF!,#REF!,#REF!,#REF!,#REF!,#REF!,#REF!,#REF!,#REF!,#REF!</definedName>
    <definedName name="P2_T18.1?Data" localSheetId="4">#REF!,#REF!,#REF!,#REF!,#REF!,#REF!,#REF!,#REF!,#REF!,#REF!</definedName>
    <definedName name="P2_T18.1?Data" localSheetId="5">#REF!,#REF!,#REF!,#REF!,#REF!,#REF!,#REF!,#REF!,#REF!,#REF!</definedName>
    <definedName name="P2_T18.1?Data" localSheetId="14">#REF!,#REF!,#REF!,#REF!,#REF!,#REF!,#REF!,#REF!,#REF!,#REF!</definedName>
    <definedName name="P2_T18.1?Data" localSheetId="7">#REF!,#REF!,#REF!,#REF!,#REF!,#REF!,#REF!,#REF!,#REF!,#REF!</definedName>
    <definedName name="P2_T18.1?Data" localSheetId="9">#REF!,#REF!,#REF!,#REF!,#REF!,#REF!,#REF!,#REF!,#REF!,#REF!</definedName>
    <definedName name="P2_T18.1?Data" localSheetId="0">#REF!,#REF!,#REF!,#REF!,#REF!,#REF!,#REF!,#REF!,#REF!,#REF!</definedName>
    <definedName name="P2_T18.1?Data" localSheetId="12">#REF!,#REF!,#REF!,#REF!,#REF!,#REF!,#REF!,#REF!,#REF!,#REF!</definedName>
    <definedName name="P2_T18.1?Data">#REF!,#REF!,#REF!,#REF!,#REF!,#REF!,#REF!,#REF!,#REF!,#REF!</definedName>
    <definedName name="P2_T19.1.1?Data" localSheetId="17">#REF!,#REF!,#REF!,#REF!,#REF!,#REF!,#REF!,#REF!,#REF!</definedName>
    <definedName name="P2_T19.1.1?Data" localSheetId="2">#REF!,#REF!,#REF!,#REF!,#REF!,#REF!,#REF!,#REF!,#REF!</definedName>
    <definedName name="P2_T19.1.1?Data" localSheetId="3">#REF!,#REF!,#REF!,#REF!,#REF!,#REF!,#REF!,#REF!,#REF!</definedName>
    <definedName name="P2_T19.1.1?Data" localSheetId="1">#REF!,#REF!,#REF!,#REF!,#REF!,#REF!,#REF!,#REF!,#REF!</definedName>
    <definedName name="P2_T19.1.1?Data" localSheetId="4">#REF!,#REF!,#REF!,#REF!,#REF!,#REF!,#REF!,#REF!,#REF!</definedName>
    <definedName name="P2_T19.1.1?Data" localSheetId="5">#REF!,#REF!,#REF!,#REF!,#REF!,#REF!,#REF!,#REF!,#REF!</definedName>
    <definedName name="P2_T19.1.1?Data" localSheetId="14">#REF!,#REF!,#REF!,#REF!,#REF!,#REF!,#REF!,#REF!,#REF!</definedName>
    <definedName name="P2_T19.1.1?Data" localSheetId="7">#REF!,#REF!,#REF!,#REF!,#REF!,#REF!,#REF!,#REF!,#REF!</definedName>
    <definedName name="P2_T19.1.1?Data" localSheetId="9">#REF!,#REF!,#REF!,#REF!,#REF!,#REF!,#REF!,#REF!,#REF!</definedName>
    <definedName name="P2_T19.1.1?Data" localSheetId="0">#REF!,#REF!,#REF!,#REF!,#REF!,#REF!,#REF!,#REF!,#REF!</definedName>
    <definedName name="P2_T19.1.1?Data" localSheetId="12">#REF!,#REF!,#REF!,#REF!,#REF!,#REF!,#REF!,#REF!,#REF!</definedName>
    <definedName name="P2_T19.1.1?Data">#REF!,#REF!,#REF!,#REF!,#REF!,#REF!,#REF!,#REF!,#REF!</definedName>
    <definedName name="P2_T19.1.2?Data" localSheetId="17">#REF!,#REF!,#REF!,#REF!,#REF!,#REF!,#REF!,#REF!,#REF!</definedName>
    <definedName name="P2_T19.1.2?Data" localSheetId="2">#REF!,#REF!,#REF!,#REF!,#REF!,#REF!,#REF!,#REF!,#REF!</definedName>
    <definedName name="P2_T19.1.2?Data" localSheetId="3">#REF!,#REF!,#REF!,#REF!,#REF!,#REF!,#REF!,#REF!,#REF!</definedName>
    <definedName name="P2_T19.1.2?Data" localSheetId="1">#REF!,#REF!,#REF!,#REF!,#REF!,#REF!,#REF!,#REF!,#REF!</definedName>
    <definedName name="P2_T19.1.2?Data" localSheetId="4">#REF!,#REF!,#REF!,#REF!,#REF!,#REF!,#REF!,#REF!,#REF!</definedName>
    <definedName name="P2_T19.1.2?Data" localSheetId="5">#REF!,#REF!,#REF!,#REF!,#REF!,#REF!,#REF!,#REF!,#REF!</definedName>
    <definedName name="P2_T19.1.2?Data" localSheetId="9">#REF!,#REF!,#REF!,#REF!,#REF!,#REF!,#REF!,#REF!,#REF!</definedName>
    <definedName name="P2_T19.1.2?Data" localSheetId="0">#REF!,#REF!,#REF!,#REF!,#REF!,#REF!,#REF!,#REF!,#REF!</definedName>
    <definedName name="P2_T19.1.2?Data" localSheetId="12">#REF!,#REF!,#REF!,#REF!,#REF!,#REF!,#REF!,#REF!,#REF!</definedName>
    <definedName name="P2_T19.1.2?Data">#REF!,#REF!,#REF!,#REF!,#REF!,#REF!,#REF!,#REF!,#REF!</definedName>
    <definedName name="P2_T19.2?Data" localSheetId="17">#REF!,#REF!,#REF!,#REF!,#REF!,#REF!,#REF!,#REF!,#REF!,#REF!</definedName>
    <definedName name="P2_T19.2?Data" localSheetId="2">#REF!,#REF!,#REF!,#REF!,#REF!,#REF!,#REF!,#REF!,#REF!,#REF!</definedName>
    <definedName name="P2_T19.2?Data" localSheetId="3">#REF!,#REF!,#REF!,#REF!,#REF!,#REF!,#REF!,#REF!,#REF!,#REF!</definedName>
    <definedName name="P2_T19.2?Data" localSheetId="1">#REF!,#REF!,#REF!,#REF!,#REF!,#REF!,#REF!,#REF!,#REF!,#REF!</definedName>
    <definedName name="P2_T19.2?Data" localSheetId="4">#REF!,#REF!,#REF!,#REF!,#REF!,#REF!,#REF!,#REF!,#REF!,#REF!</definedName>
    <definedName name="P2_T19.2?Data" localSheetId="5">#REF!,#REF!,#REF!,#REF!,#REF!,#REF!,#REF!,#REF!,#REF!,#REF!</definedName>
    <definedName name="P2_T19.2?Data" localSheetId="14">#REF!,#REF!,#REF!,#REF!,#REF!,#REF!,#REF!,#REF!,#REF!,#REF!</definedName>
    <definedName name="P2_T19.2?Data" localSheetId="7">#REF!,#REF!,#REF!,#REF!,#REF!,#REF!,#REF!,#REF!,#REF!,#REF!</definedName>
    <definedName name="P2_T19.2?Data" localSheetId="9">#REF!,#REF!,#REF!,#REF!,#REF!,#REF!,#REF!,#REF!,#REF!,#REF!</definedName>
    <definedName name="P2_T19.2?Data" localSheetId="0">#REF!,#REF!,#REF!,#REF!,#REF!,#REF!,#REF!,#REF!,#REF!,#REF!</definedName>
    <definedName name="P2_T19.2?Data" localSheetId="12">#REF!,#REF!,#REF!,#REF!,#REF!,#REF!,#REF!,#REF!,#REF!,#REF!</definedName>
    <definedName name="P2_T19.2?Data">#REF!,#REF!,#REF!,#REF!,#REF!,#REF!,#REF!,#REF!,#REF!,#REF!</definedName>
    <definedName name="P2_T21.2.1?Data" localSheetId="17">#REF!,#REF!,#REF!,#REF!,#REF!,#REF!,#REF!,#REF!,#REF!</definedName>
    <definedName name="P2_T21.2.1?Data" localSheetId="2">#REF!,#REF!,#REF!,#REF!,#REF!,#REF!,#REF!,#REF!,#REF!</definedName>
    <definedName name="P2_T21.2.1?Data" localSheetId="3">#REF!,#REF!,#REF!,#REF!,#REF!,#REF!,#REF!,#REF!,#REF!</definedName>
    <definedName name="P2_T21.2.1?Data" localSheetId="1">#REF!,#REF!,#REF!,#REF!,#REF!,#REF!,#REF!,#REF!,#REF!</definedName>
    <definedName name="P2_T21.2.1?Data" localSheetId="4">#REF!,#REF!,#REF!,#REF!,#REF!,#REF!,#REF!,#REF!,#REF!</definedName>
    <definedName name="P2_T21.2.1?Data" localSheetId="5">#REF!,#REF!,#REF!,#REF!,#REF!,#REF!,#REF!,#REF!,#REF!</definedName>
    <definedName name="P2_T21.2.1?Data" localSheetId="14">#REF!,#REF!,#REF!,#REF!,#REF!,#REF!,#REF!,#REF!,#REF!</definedName>
    <definedName name="P2_T21.2.1?Data" localSheetId="7">#REF!,#REF!,#REF!,#REF!,#REF!,#REF!,#REF!,#REF!,#REF!</definedName>
    <definedName name="P2_T21.2.1?Data" localSheetId="9">#REF!,#REF!,#REF!,#REF!,#REF!,#REF!,#REF!,#REF!,#REF!</definedName>
    <definedName name="P2_T21.2.1?Data" localSheetId="0">#REF!,#REF!,#REF!,#REF!,#REF!,#REF!,#REF!,#REF!,#REF!</definedName>
    <definedName name="P2_T21.2.1?Data" localSheetId="12">#REF!,#REF!,#REF!,#REF!,#REF!,#REF!,#REF!,#REF!,#REF!</definedName>
    <definedName name="P2_T21.2.1?Data">#REF!,#REF!,#REF!,#REF!,#REF!,#REF!,#REF!,#REF!,#REF!</definedName>
    <definedName name="P2_T21.2.2?Data" localSheetId="17">#REF!,#REF!,#REF!,#REF!,#REF!,#REF!,#REF!,#REF!,#REF!</definedName>
    <definedName name="P2_T21.2.2?Data" localSheetId="2">#REF!,#REF!,#REF!,#REF!,#REF!,#REF!,#REF!,#REF!,#REF!</definedName>
    <definedName name="P2_T21.2.2?Data" localSheetId="3">#REF!,#REF!,#REF!,#REF!,#REF!,#REF!,#REF!,#REF!,#REF!</definedName>
    <definedName name="P2_T21.2.2?Data" localSheetId="1">#REF!,#REF!,#REF!,#REF!,#REF!,#REF!,#REF!,#REF!,#REF!</definedName>
    <definedName name="P2_T21.2.2?Data" localSheetId="4">#REF!,#REF!,#REF!,#REF!,#REF!,#REF!,#REF!,#REF!,#REF!</definedName>
    <definedName name="P2_T21.2.2?Data" localSheetId="5">#REF!,#REF!,#REF!,#REF!,#REF!,#REF!,#REF!,#REF!,#REF!</definedName>
    <definedName name="P2_T21.2.2?Data" localSheetId="9">#REF!,#REF!,#REF!,#REF!,#REF!,#REF!,#REF!,#REF!,#REF!</definedName>
    <definedName name="P2_T21.2.2?Data" localSheetId="0">#REF!,#REF!,#REF!,#REF!,#REF!,#REF!,#REF!,#REF!,#REF!</definedName>
    <definedName name="P2_T21.2.2?Data" localSheetId="12">#REF!,#REF!,#REF!,#REF!,#REF!,#REF!,#REF!,#REF!,#REF!</definedName>
    <definedName name="P2_T21.2.2?Data">#REF!,#REF!,#REF!,#REF!,#REF!,#REF!,#REF!,#REF!,#REF!</definedName>
    <definedName name="P2_T21.4?Data" localSheetId="17">#REF!,#REF!,#REF!,#REF!,#REF!,#REF!,#REF!,#REF!,#REF!,#REF!</definedName>
    <definedName name="P2_T21.4?Data" localSheetId="2">#REF!,#REF!,#REF!,#REF!,#REF!,#REF!,#REF!,#REF!,#REF!,#REF!</definedName>
    <definedName name="P2_T21.4?Data" localSheetId="3">#REF!,#REF!,#REF!,#REF!,#REF!,#REF!,#REF!,#REF!,#REF!,#REF!</definedName>
    <definedName name="P2_T21.4?Data" localSheetId="1">#REF!,#REF!,#REF!,#REF!,#REF!,#REF!,#REF!,#REF!,#REF!,#REF!</definedName>
    <definedName name="P2_T21.4?Data" localSheetId="4">#REF!,#REF!,#REF!,#REF!,#REF!,#REF!,#REF!,#REF!,#REF!,#REF!</definedName>
    <definedName name="P2_T21.4?Data" localSheetId="5">#REF!,#REF!,#REF!,#REF!,#REF!,#REF!,#REF!,#REF!,#REF!,#REF!</definedName>
    <definedName name="P2_T21.4?Data" localSheetId="14">#REF!,#REF!,#REF!,#REF!,#REF!,#REF!,#REF!,#REF!,#REF!,#REF!</definedName>
    <definedName name="P2_T21.4?Data" localSheetId="7">#REF!,#REF!,#REF!,#REF!,#REF!,#REF!,#REF!,#REF!,#REF!,#REF!</definedName>
    <definedName name="P2_T21.4?Data" localSheetId="9">#REF!,#REF!,#REF!,#REF!,#REF!,#REF!,#REF!,#REF!,#REF!,#REF!</definedName>
    <definedName name="P2_T21.4?Data" localSheetId="0">#REF!,#REF!,#REF!,#REF!,#REF!,#REF!,#REF!,#REF!,#REF!,#REF!</definedName>
    <definedName name="P2_T21.4?Data" localSheetId="12">#REF!,#REF!,#REF!,#REF!,#REF!,#REF!,#REF!,#REF!,#REF!,#REF!</definedName>
    <definedName name="P2_T21.4?Data">#REF!,#REF!,#REF!,#REF!,#REF!,#REF!,#REF!,#REF!,#REF!,#REF!</definedName>
    <definedName name="P2_T21_Protection">'[24]21'!$E$20:$E$22,'[24]21'!$G$20:$K$22,'[24]21'!$M$20:$M$22,'[24]21'!$O$20:$S$22,'[24]21'!$E$26:$E$28,'[24]21'!$G$26:$K$28,'[24]21'!$M$26:$M$28,'[24]21'!$O$26:$S$28</definedName>
    <definedName name="P2_T25_protection">'[24]25'!$L$35:$O$37,'[24]25'!$L$41:$O$42,'[24]25'!$Q$8:$T$21,'[24]25'!$Q$24:$T$28,'[24]25'!$Q$30:$T$33,'[24]25'!$Q$35:$T$37,'[24]25'!$Q$41:$T$42,'[24]25'!$B$35:$B$37</definedName>
    <definedName name="P2_T26_Protection">'[24]26'!$F$34:$I$36,'[24]26'!$K$8:$N$8,'[24]26'!$K$10:$N$11,'[24]26'!$K$13:$N$15,'[24]26'!$K$18:$N$19,'[24]26'!$K$22:$N$24,'[24]26'!$K$26:$N$26,'[24]26'!$K$29:$N$32</definedName>
    <definedName name="P2_T27_Protection">'[24]27'!$F$34:$I$36,'[24]27'!$K$8:$N$8,'[24]27'!$K$10:$N$11,'[24]27'!$K$13:$N$15,'[24]27'!$K$18:$N$19,'[24]27'!$K$22:$N$24,'[24]27'!$K$26:$N$26,'[24]27'!$K$29:$N$32</definedName>
    <definedName name="P2_T28.3?unit?РУБ.ГКАЛ" localSheetId="17">#REF!,#REF!,#REF!,#REF!,#REF!</definedName>
    <definedName name="P2_T28.3?unit?РУБ.ГКАЛ" localSheetId="2">#REF!,#REF!,#REF!,#REF!,#REF!</definedName>
    <definedName name="P2_T28.3?unit?РУБ.ГКАЛ" localSheetId="3">#REF!,#REF!,#REF!,#REF!,#REF!</definedName>
    <definedName name="P2_T28.3?unit?РУБ.ГКАЛ" localSheetId="1">#REF!,#REF!,#REF!,#REF!,#REF!</definedName>
    <definedName name="P2_T28.3?unit?РУБ.ГКАЛ" localSheetId="4">#REF!,#REF!,#REF!,#REF!,#REF!</definedName>
    <definedName name="P2_T28.3?unit?РУБ.ГКАЛ" localSheetId="5">#REF!,#REF!,#REF!,#REF!,#REF!</definedName>
    <definedName name="P2_T28.3?unit?РУБ.ГКАЛ" localSheetId="14">#REF!,#REF!,#REF!,#REF!,#REF!</definedName>
    <definedName name="P2_T28.3?unit?РУБ.ГКАЛ" localSheetId="7">#REF!,#REF!,#REF!,#REF!,#REF!</definedName>
    <definedName name="P2_T28.3?unit?РУБ.ГКАЛ" localSheetId="9">#REF!,#REF!,#REF!,#REF!,#REF!</definedName>
    <definedName name="P2_T28.3?unit?РУБ.ГКАЛ" localSheetId="0">#REF!,#REF!,#REF!,#REF!,#REF!</definedName>
    <definedName name="P2_T28.3?unit?РУБ.ГКАЛ" localSheetId="12">#REF!,#REF!,#REF!,#REF!,#REF!</definedName>
    <definedName name="P2_T28.3?unit?РУБ.ГКАЛ">#REF!,#REF!,#REF!,#REF!,#REF!</definedName>
    <definedName name="P2_T28?axis?R?ПЭ">'[24]28'!$D$68:$I$70,'[24]28'!$D$74:$I$76,'[24]28'!$D$80:$I$82,'[24]28'!$D$89:$I$91,'[24]28'!$D$94:$I$96,'[24]28'!$D$100:$I$102,'[24]28'!$D$106:$I$108,'[24]28'!$D$115:$I$117</definedName>
    <definedName name="P2_T28?axis?R?ПЭ?">'[24]28'!$B$68:$B$70,'[24]28'!$B$74:$B$76,'[24]28'!$B$80:$B$82,'[24]28'!$B$89:$B$91,'[24]28'!$B$94:$B$96,'[24]28'!$B$100:$B$102,'[24]28'!$B$106:$B$108,'[24]28'!$B$115:$B$117</definedName>
    <definedName name="P2_T28_Protection">'[24]28'!$B$126:$B$128,'[24]28'!$B$132:$B$134,'[24]28'!$B$141:$B$143,'[24]28'!$B$146:$B$148,'[24]28'!$B$152:$B$154,'[24]28'!$B$158:$B$160,'[24]28'!$B$167:$B$169</definedName>
    <definedName name="P2_T4_Protect" hidden="1">'[35]4'!$Q$22:$T$22,'[35]4'!$Q$24:$T$28,'[35]4'!$V$24:$Y$28,'[35]4'!$V$22:$Y$22,'[35]4'!$V$20:$Y$20,'[35]4'!$V$11:$Y$17,'[35]4'!$AA$11:$AD$17,'[35]4'!$AA$20:$AD$20,'[35]4'!$AA$22:$AD$22</definedName>
    <definedName name="P3_dip" hidden="1">[21]FST5!$G$143:$G$145,[21]FST5!$G$214:$G$217,[21]FST5!$G$219:$G$224,[21]FST5!$G$226,[21]FST5!$G$228,[21]FST5!$G$230,[21]FST5!$G$232,[21]FST5!$G$197:$G$212</definedName>
    <definedName name="P3_SC22" localSheetId="17" hidden="1">#REF!,#REF!,#REF!,#REF!,#REF!,#REF!</definedName>
    <definedName name="P3_SC22" localSheetId="2" hidden="1">#REF!,#REF!,#REF!,#REF!,#REF!,#REF!</definedName>
    <definedName name="P3_SC22" localSheetId="3" hidden="1">#REF!,#REF!,#REF!,#REF!,#REF!,#REF!</definedName>
    <definedName name="P3_SC22" localSheetId="1" hidden="1">#REF!,#REF!,#REF!,#REF!,#REF!,#REF!</definedName>
    <definedName name="P3_SC22" localSheetId="4" hidden="1">#REF!,#REF!,#REF!,#REF!,#REF!,#REF!</definedName>
    <definedName name="P3_SC22" localSheetId="5" hidden="1">#REF!,#REF!,#REF!,#REF!,#REF!,#REF!</definedName>
    <definedName name="P3_SC22" localSheetId="14" hidden="1">#REF!,#REF!,#REF!,#REF!,#REF!,#REF!</definedName>
    <definedName name="P3_SC22" localSheetId="7" hidden="1">#REF!,#REF!,#REF!,#REF!,#REF!,#REF!</definedName>
    <definedName name="P3_SC22" localSheetId="9" hidden="1">#REF!,#REF!,#REF!,#REF!,#REF!,#REF!</definedName>
    <definedName name="P3_SC22" localSheetId="0" hidden="1">#REF!,#REF!,#REF!,#REF!,#REF!,#REF!</definedName>
    <definedName name="P3_SC22" localSheetId="12" hidden="1">#REF!,#REF!,#REF!,#REF!,#REF!,#REF!</definedName>
    <definedName name="P3_SC22" hidden="1">#REF!,#REF!,#REF!,#REF!,#REF!,#REF!</definedName>
    <definedName name="P3_SCOPE_F1_PRT" hidden="1">'[33]Ф-1 (для АО-энерго)'!$E$16:$E$17,'[33]Ф-1 (для АО-энерго)'!$C$4:$D$4,'[33]Ф-1 (для АО-энерго)'!$C$7:$E$10,'[33]Ф-1 (для АО-энерго)'!$A$11:$E$11</definedName>
    <definedName name="P3_SCOPE_FULL_LOAD" localSheetId="17" hidden="1">#REF!,#REF!,#REF!,#REF!,#REF!,#REF!</definedName>
    <definedName name="P3_SCOPE_FULL_LOAD" localSheetId="2" hidden="1">#REF!,#REF!,#REF!,#REF!,#REF!,#REF!</definedName>
    <definedName name="P3_SCOPE_FULL_LOAD" localSheetId="3" hidden="1">#REF!,#REF!,#REF!,#REF!,#REF!,#REF!</definedName>
    <definedName name="P3_SCOPE_FULL_LOAD" localSheetId="1" hidden="1">#REF!,#REF!,#REF!,#REF!,#REF!,#REF!</definedName>
    <definedName name="P3_SCOPE_FULL_LOAD" localSheetId="4" hidden="1">#REF!,#REF!,#REF!,#REF!,#REF!,#REF!</definedName>
    <definedName name="P3_SCOPE_FULL_LOAD" localSheetId="5" hidden="1">#REF!,#REF!,#REF!,#REF!,#REF!,#REF!</definedName>
    <definedName name="P3_SCOPE_FULL_LOAD" localSheetId="14" hidden="1">#REF!,#REF!,#REF!,#REF!,#REF!,#REF!</definedName>
    <definedName name="P3_SCOPE_FULL_LOAD" localSheetId="7" hidden="1">#REF!,#REF!,#REF!,#REF!,#REF!,#REF!</definedName>
    <definedName name="P3_SCOPE_FULL_LOAD" localSheetId="9" hidden="1">#REF!,#REF!,#REF!,#REF!,#REF!,#REF!</definedName>
    <definedName name="P3_SCOPE_FULL_LOAD" localSheetId="0" hidden="1">#REF!,#REF!,#REF!,#REF!,#REF!,#REF!</definedName>
    <definedName name="P3_SCOPE_FULL_LOAD" localSheetId="12" hidden="1">#REF!,#REF!,#REF!,#REF!,#REF!,#REF!</definedName>
    <definedName name="P3_SCOPE_FULL_LOAD" hidden="1">#REF!,#REF!,#REF!,#REF!,#REF!,#REF!</definedName>
    <definedName name="P3_SCOPE_IND" localSheetId="17" hidden="1">#REF!,#REF!,#REF!,#REF!,#REF!</definedName>
    <definedName name="P3_SCOPE_IND" localSheetId="2" hidden="1">#REF!,#REF!,#REF!,#REF!,#REF!</definedName>
    <definedName name="P3_SCOPE_IND" localSheetId="3" hidden="1">#REF!,#REF!,#REF!,#REF!,#REF!</definedName>
    <definedName name="P3_SCOPE_IND" localSheetId="1" hidden="1">#REF!,#REF!,#REF!,#REF!,#REF!</definedName>
    <definedName name="P3_SCOPE_IND" localSheetId="4" hidden="1">#REF!,#REF!,#REF!,#REF!,#REF!</definedName>
    <definedName name="P3_SCOPE_IND" localSheetId="5" hidden="1">#REF!,#REF!,#REF!,#REF!,#REF!</definedName>
    <definedName name="P3_SCOPE_IND" localSheetId="14" hidden="1">#REF!,#REF!,#REF!,#REF!,#REF!</definedName>
    <definedName name="P3_SCOPE_IND" localSheetId="7" hidden="1">#REF!,#REF!,#REF!,#REF!,#REF!</definedName>
    <definedName name="P3_SCOPE_IND" localSheetId="9" hidden="1">#REF!,#REF!,#REF!,#REF!,#REF!</definedName>
    <definedName name="P3_SCOPE_IND" localSheetId="0" hidden="1">#REF!,#REF!,#REF!,#REF!,#REF!</definedName>
    <definedName name="P3_SCOPE_IND" localSheetId="12" hidden="1">#REF!,#REF!,#REF!,#REF!,#REF!</definedName>
    <definedName name="P3_SCOPE_IND" hidden="1">#REF!,#REF!,#REF!,#REF!,#REF!</definedName>
    <definedName name="P3_SCOPE_IND2" localSheetId="17" hidden="1">#REF!,#REF!,#REF!,#REF!,#REF!</definedName>
    <definedName name="P3_SCOPE_IND2" localSheetId="2" hidden="1">#REF!,#REF!,#REF!,#REF!,#REF!</definedName>
    <definedName name="P3_SCOPE_IND2" localSheetId="3" hidden="1">#REF!,#REF!,#REF!,#REF!,#REF!</definedName>
    <definedName name="P3_SCOPE_IND2" localSheetId="1" hidden="1">#REF!,#REF!,#REF!,#REF!,#REF!</definedName>
    <definedName name="P3_SCOPE_IND2" localSheetId="4" hidden="1">#REF!,#REF!,#REF!,#REF!,#REF!</definedName>
    <definedName name="P3_SCOPE_IND2" localSheetId="5" hidden="1">#REF!,#REF!,#REF!,#REF!,#REF!</definedName>
    <definedName name="P3_SCOPE_IND2" localSheetId="9" hidden="1">#REF!,#REF!,#REF!,#REF!,#REF!</definedName>
    <definedName name="P3_SCOPE_IND2" localSheetId="0" hidden="1">#REF!,#REF!,#REF!,#REF!,#REF!</definedName>
    <definedName name="P3_SCOPE_IND2" localSheetId="12" hidden="1">#REF!,#REF!,#REF!,#REF!,#REF!</definedName>
    <definedName name="P3_SCOPE_IND2" hidden="1">#REF!,#REF!,#REF!,#REF!,#REF!</definedName>
    <definedName name="P3_SCOPE_NOTIND" localSheetId="17" hidden="1">#REF!,#REF!,#REF!,#REF!,#REF!,#REF!,#REF!</definedName>
    <definedName name="P3_SCOPE_NOTIND" localSheetId="2" hidden="1">#REF!,#REF!,#REF!,#REF!,#REF!,#REF!,#REF!</definedName>
    <definedName name="P3_SCOPE_NOTIND" localSheetId="3" hidden="1">#REF!,#REF!,#REF!,#REF!,#REF!,#REF!,#REF!</definedName>
    <definedName name="P3_SCOPE_NOTIND" localSheetId="1" hidden="1">#REF!,#REF!,#REF!,#REF!,#REF!,#REF!,#REF!</definedName>
    <definedName name="P3_SCOPE_NOTIND" localSheetId="4" hidden="1">#REF!,#REF!,#REF!,#REF!,#REF!,#REF!,#REF!</definedName>
    <definedName name="P3_SCOPE_NOTIND" localSheetId="5" hidden="1">#REF!,#REF!,#REF!,#REF!,#REF!,#REF!,#REF!</definedName>
    <definedName name="P3_SCOPE_NOTIND" localSheetId="14" hidden="1">#REF!,#REF!,#REF!,#REF!,#REF!,#REF!,#REF!</definedName>
    <definedName name="P3_SCOPE_NOTIND" localSheetId="7" hidden="1">#REF!,#REF!,#REF!,#REF!,#REF!,#REF!,#REF!</definedName>
    <definedName name="P3_SCOPE_NOTIND" localSheetId="9" hidden="1">#REF!,#REF!,#REF!,#REF!,#REF!,#REF!,#REF!</definedName>
    <definedName name="P3_SCOPE_NOTIND" localSheetId="0" hidden="1">#REF!,#REF!,#REF!,#REF!,#REF!,#REF!,#REF!</definedName>
    <definedName name="P3_SCOPE_NOTIND" localSheetId="12" hidden="1">#REF!,#REF!,#REF!,#REF!,#REF!,#REF!,#REF!</definedName>
    <definedName name="P3_SCOPE_NOTIND" hidden="1">#REF!,#REF!,#REF!,#REF!,#REF!,#REF!,#REF!</definedName>
    <definedName name="P3_SCOPE_NotInd2" localSheetId="17" hidden="1">#REF!,#REF!,#REF!,#REF!,#REF!,#REF!,#REF!</definedName>
    <definedName name="P3_SCOPE_NotInd2" localSheetId="2" hidden="1">#REF!,#REF!,#REF!,#REF!,#REF!,#REF!,#REF!</definedName>
    <definedName name="P3_SCOPE_NotInd2" localSheetId="3" hidden="1">#REF!,#REF!,#REF!,#REF!,#REF!,#REF!,#REF!</definedName>
    <definedName name="P3_SCOPE_NotInd2" localSheetId="1" hidden="1">#REF!,#REF!,#REF!,#REF!,#REF!,#REF!,#REF!</definedName>
    <definedName name="P3_SCOPE_NotInd2" localSheetId="4" hidden="1">#REF!,#REF!,#REF!,#REF!,#REF!,#REF!,#REF!</definedName>
    <definedName name="P3_SCOPE_NotInd2" localSheetId="5" hidden="1">#REF!,#REF!,#REF!,#REF!,#REF!,#REF!,#REF!</definedName>
    <definedName name="P3_SCOPE_NotInd2" localSheetId="9" hidden="1">#REF!,#REF!,#REF!,#REF!,#REF!,#REF!,#REF!</definedName>
    <definedName name="P3_SCOPE_NotInd2" localSheetId="0" hidden="1">#REF!,#REF!,#REF!,#REF!,#REF!,#REF!,#REF!</definedName>
    <definedName name="P3_SCOPE_NotInd2" localSheetId="12" hidden="1">#REF!,#REF!,#REF!,#REF!,#REF!,#REF!,#REF!</definedName>
    <definedName name="P3_SCOPE_NotInd2" hidden="1">#REF!,#REF!,#REF!,#REF!,#REF!,#REF!,#REF!</definedName>
    <definedName name="P3_SCOPE_NotInt" localSheetId="17" hidden="1">#REF!,#REF!,#REF!,#REF!,#REF!,#REF!</definedName>
    <definedName name="P3_SCOPE_NotInt" localSheetId="2" hidden="1">#REF!,#REF!,#REF!,#REF!,#REF!,#REF!</definedName>
    <definedName name="P3_SCOPE_NotInt" localSheetId="3" hidden="1">#REF!,#REF!,#REF!,#REF!,#REF!,#REF!</definedName>
    <definedName name="P3_SCOPE_NotInt" localSheetId="1" hidden="1">#REF!,#REF!,#REF!,#REF!,#REF!,#REF!</definedName>
    <definedName name="P3_SCOPE_NotInt" localSheetId="4" hidden="1">#REF!,#REF!,#REF!,#REF!,#REF!,#REF!</definedName>
    <definedName name="P3_SCOPE_NotInt" localSheetId="5" hidden="1">#REF!,#REF!,#REF!,#REF!,#REF!,#REF!</definedName>
    <definedName name="P3_SCOPE_NotInt" localSheetId="14" hidden="1">#REF!,#REF!,#REF!,#REF!,#REF!,#REF!</definedName>
    <definedName name="P3_SCOPE_NotInt" localSheetId="7" hidden="1">#REF!,#REF!,#REF!,#REF!,#REF!,#REF!</definedName>
    <definedName name="P3_SCOPE_NotInt" localSheetId="9" hidden="1">#REF!,#REF!,#REF!,#REF!,#REF!,#REF!</definedName>
    <definedName name="P3_SCOPE_NotInt" localSheetId="0" hidden="1">#REF!,#REF!,#REF!,#REF!,#REF!,#REF!</definedName>
    <definedName name="P3_SCOPE_NotInt" localSheetId="12" hidden="1">#REF!,#REF!,#REF!,#REF!,#REF!,#REF!</definedName>
    <definedName name="P3_SCOPE_NotInt" hidden="1">#REF!,#REF!,#REF!,#REF!,#REF!,#REF!</definedName>
    <definedName name="P3_SCOPE_PER_PRT" hidden="1">[33]перекрестка!$J$33:$K$37,[33]перекрестка!$N$33:$N$37,[33]перекрестка!$F$39:$H$43,[33]перекрестка!$J$39:$K$43,[33]перекрестка!$N$39:$N$43</definedName>
    <definedName name="P3_SCOPE_SV_PRT" localSheetId="17">#REF!,#REF!,#REF!,#REF!,#REF!,#REF!,#REF!</definedName>
    <definedName name="P3_SCOPE_SV_PRT" localSheetId="2">#REF!,#REF!,#REF!,#REF!,#REF!,#REF!,#REF!</definedName>
    <definedName name="P3_SCOPE_SV_PRT" localSheetId="3">#REF!,#REF!,#REF!,#REF!,#REF!,#REF!,#REF!</definedName>
    <definedName name="P3_SCOPE_SV_PRT" localSheetId="1">#REF!,#REF!,#REF!,#REF!,#REF!,#REF!,#REF!</definedName>
    <definedName name="P3_SCOPE_SV_PRT" localSheetId="4">#REF!,#REF!,#REF!,#REF!,#REF!,#REF!,#REF!</definedName>
    <definedName name="P3_SCOPE_SV_PRT" localSheetId="5">#REF!,#REF!,#REF!,#REF!,#REF!,#REF!,#REF!</definedName>
    <definedName name="P3_SCOPE_SV_PRT" localSheetId="14">#REF!,#REF!,#REF!,#REF!,#REF!,#REF!,#REF!</definedName>
    <definedName name="P3_SCOPE_SV_PRT" localSheetId="7">#REF!,#REF!,#REF!,#REF!,#REF!,#REF!,#REF!</definedName>
    <definedName name="P3_SCOPE_SV_PRT" localSheetId="9">#REF!,#REF!,#REF!,#REF!,#REF!,#REF!,#REF!</definedName>
    <definedName name="P3_SCOPE_SV_PRT" localSheetId="0">#REF!,#REF!,#REF!,#REF!,#REF!,#REF!,#REF!</definedName>
    <definedName name="P3_SCOPE_SV_PRT" localSheetId="12">#REF!,#REF!,#REF!,#REF!,#REF!,#REF!,#REF!</definedName>
    <definedName name="P3_SCOPE_SV_PRT">#REF!,#REF!,#REF!,#REF!,#REF!,#REF!,#REF!</definedName>
    <definedName name="P3_T1_Protect" hidden="1">[35]перекрестка!$J$96:$K$100,[35]перекрестка!$J$102:$K$106,[35]перекрестка!$J$108:$K$112,[35]перекрестка!$J$114:$K$118,[35]перекрестка!$J$120:$K$124</definedName>
    <definedName name="P3_T17_Protection">'[24]29'!$F$53:$G$53,'[24]29'!$F$55:$G$59,'[24]29'!$I$55:$J$59,'[24]29'!$I$53:$J$53,'[24]29'!$I$47:$J$51,'[24]29'!$I$45:$J$45,'[24]29'!$I$38:$J$42,'[24]29'!$I$36:$J$36</definedName>
    <definedName name="P3_T21_Protection" localSheetId="2">'[24]21'!$E$31:$E$33,'[24]21'!$G$31:$K$33,'[24]21'!$B$14:$B$16,'[24]21'!$B$20:$B$22,'[24]21'!$B$26:$B$28,'[24]21'!$B$31:$B$33,'[24]21'!$M$31:$M$33,P1_T21_Protection</definedName>
    <definedName name="P3_T21_Protection" localSheetId="3">'[24]21'!$E$31:$E$33,'[24]21'!$G$31:$K$33,'[24]21'!$B$14:$B$16,'[24]21'!$B$20:$B$22,'[24]21'!$B$26:$B$28,'[24]21'!$B$31:$B$33,'[24]21'!$M$31:$M$33,P1_T21_Protection</definedName>
    <definedName name="P3_T21_Protection" localSheetId="5">'[24]21'!$E$31:$E$33,'[24]21'!$G$31:$K$33,'[24]21'!$B$14:$B$16,'[24]21'!$B$20:$B$22,'[24]21'!$B$26:$B$28,'[24]21'!$B$31:$B$33,'[24]21'!$M$31:$M$33,P1_T21_Protection</definedName>
    <definedName name="P3_T21_Protection" localSheetId="14">'[24]21'!$E$31:$E$33,'[24]21'!$G$31:$K$33,'[24]21'!$B$14:$B$16,'[24]21'!$B$20:$B$22,'[24]21'!$B$26:$B$28,'[24]21'!$B$31:$B$33,'[24]21'!$M$31:$M$33,P1_T21_Protection</definedName>
    <definedName name="P3_T21_Protection" localSheetId="10">'[24]21'!$E$31:$E$33,'[24]21'!$G$31:$K$33,'[24]21'!$B$14:$B$16,'[24]21'!$B$20:$B$22,'[24]21'!$B$26:$B$28,'[24]21'!$B$31:$B$33,'[24]21'!$M$31:$M$33,P1_T21_Protection</definedName>
    <definedName name="P3_T21_Protection" localSheetId="11">'[24]21'!$E$31:$E$33,'[24]21'!$G$31:$K$33,'[24]21'!$B$14:$B$16,'[24]21'!$B$20:$B$22,'[24]21'!$B$26:$B$28,'[24]21'!$B$31:$B$33,'[24]21'!$M$31:$M$33,P1_T21_Protection</definedName>
    <definedName name="P3_T21_Protection" localSheetId="7">'[24]21'!$E$31:$E$33,'[24]21'!$G$31:$K$33,'[24]21'!$B$14:$B$16,'[24]21'!$B$20:$B$22,'[24]21'!$B$26:$B$28,'[24]21'!$B$31:$B$33,'[24]21'!$M$31:$M$33,P1_T21_Protection</definedName>
    <definedName name="P3_T21_Protection" localSheetId="0">'[24]21'!$E$31:$E$33,'[24]21'!$G$31:$K$33,'[24]21'!$B$14:$B$16,'[24]21'!$B$20:$B$22,'[24]21'!$B$26:$B$28,'[24]21'!$B$31:$B$33,'[24]21'!$M$31:$M$33,P1_T21_Protection</definedName>
    <definedName name="P3_T21_Protection">'[24]21'!$E$31:$E$33,'[24]21'!$G$31:$K$33,'[24]21'!$B$14:$B$16,'[24]21'!$B$20:$B$22,'[24]21'!$B$26:$B$28,'[24]21'!$B$31:$B$33,'[24]21'!$M$31:$M$33,P1_T21_Protection</definedName>
    <definedName name="P3_T27_Protection">'[24]27'!$K$34:$N$36,'[24]27'!$P$8:$S$8,'[24]27'!$P$10:$S$11,'[24]27'!$P$13:$S$15,'[24]27'!$P$18:$S$19,'[24]27'!$P$22:$S$24,'[24]27'!$P$26:$S$26,'[24]27'!$P$29:$S$32</definedName>
    <definedName name="P3_T28?axis?R?ПЭ">'[24]28'!$D$120:$I$122,'[24]28'!$D$126:$I$128,'[24]28'!$D$132:$I$134,'[24]28'!$D$141:$I$143,'[24]28'!$D$146:$I$148,'[24]28'!$D$152:$I$154,'[24]28'!$D$158:$I$160</definedName>
    <definedName name="P3_T28?axis?R?ПЭ?">'[24]28'!$B$120:$B$122,'[24]28'!$B$126:$B$128,'[24]28'!$B$132:$B$134,'[24]28'!$B$141:$B$143,'[24]28'!$B$146:$B$148,'[24]28'!$B$152:$B$154,'[24]28'!$B$158:$B$160</definedName>
    <definedName name="P3_T28_Protection">'[24]28'!$B$172:$B$174,'[24]28'!$B$178:$B$180,'[24]28'!$B$184:$B$186,'[24]28'!$B$193:$B$195,'[24]28'!$B$198:$B$200,'[24]28'!$B$204:$B$206,'[24]28'!$B$210:$B$212</definedName>
    <definedName name="P4_dip" hidden="1">[21]FST5!$G$70:$G$75,[21]FST5!$G$77:$G$78,[21]FST5!$G$80:$G$83,[21]FST5!$G$85,[21]FST5!$G$87:$G$91,[21]FST5!$G$93,[21]FST5!$G$95:$G$97,[21]FST5!$G$52:$G$68</definedName>
    <definedName name="P4_SCOPE_F1_PRT" hidden="1">'[33]Ф-1 (для АО-энерго)'!$C$13:$E$13,'[33]Ф-1 (для АО-энерго)'!$A$14:$E$14,'[33]Ф-1 (для АО-энерго)'!$C$23:$C$50,'[33]Ф-1 (для АО-энерго)'!$C$54:$C$95</definedName>
    <definedName name="P4_SCOPE_FULL_LOAD" localSheetId="17" hidden="1">#REF!,#REF!,#REF!,#REF!,#REF!,#REF!</definedName>
    <definedName name="P4_SCOPE_FULL_LOAD" localSheetId="2" hidden="1">#REF!,#REF!,#REF!,#REF!,#REF!,#REF!</definedName>
    <definedName name="P4_SCOPE_FULL_LOAD" localSheetId="3" hidden="1">#REF!,#REF!,#REF!,#REF!,#REF!,#REF!</definedName>
    <definedName name="P4_SCOPE_FULL_LOAD" localSheetId="1" hidden="1">#REF!,#REF!,#REF!,#REF!,#REF!,#REF!</definedName>
    <definedName name="P4_SCOPE_FULL_LOAD" localSheetId="4" hidden="1">#REF!,#REF!,#REF!,#REF!,#REF!,#REF!</definedName>
    <definedName name="P4_SCOPE_FULL_LOAD" localSheetId="5" hidden="1">#REF!,#REF!,#REF!,#REF!,#REF!,#REF!</definedName>
    <definedName name="P4_SCOPE_FULL_LOAD" localSheetId="14" hidden="1">#REF!,#REF!,#REF!,#REF!,#REF!,#REF!</definedName>
    <definedName name="P4_SCOPE_FULL_LOAD" localSheetId="7" hidden="1">#REF!,#REF!,#REF!,#REF!,#REF!,#REF!</definedName>
    <definedName name="P4_SCOPE_FULL_LOAD" localSheetId="9" hidden="1">#REF!,#REF!,#REF!,#REF!,#REF!,#REF!</definedName>
    <definedName name="P4_SCOPE_FULL_LOAD" localSheetId="0" hidden="1">#REF!,#REF!,#REF!,#REF!,#REF!,#REF!</definedName>
    <definedName name="P4_SCOPE_FULL_LOAD" localSheetId="12" hidden="1">#REF!,#REF!,#REF!,#REF!,#REF!,#REF!</definedName>
    <definedName name="P4_SCOPE_FULL_LOAD" hidden="1">#REF!,#REF!,#REF!,#REF!,#REF!,#REF!</definedName>
    <definedName name="P4_SCOPE_IND" localSheetId="17" hidden="1">#REF!,#REF!,#REF!,#REF!,#REF!</definedName>
    <definedName name="P4_SCOPE_IND" localSheetId="2" hidden="1">#REF!,#REF!,#REF!,#REF!,#REF!</definedName>
    <definedName name="P4_SCOPE_IND" localSheetId="3" hidden="1">#REF!,#REF!,#REF!,#REF!,#REF!</definedName>
    <definedName name="P4_SCOPE_IND" localSheetId="1" hidden="1">#REF!,#REF!,#REF!,#REF!,#REF!</definedName>
    <definedName name="P4_SCOPE_IND" localSheetId="4" hidden="1">#REF!,#REF!,#REF!,#REF!,#REF!</definedName>
    <definedName name="P4_SCOPE_IND" localSheetId="5" hidden="1">#REF!,#REF!,#REF!,#REF!,#REF!</definedName>
    <definedName name="P4_SCOPE_IND" localSheetId="14" hidden="1">#REF!,#REF!,#REF!,#REF!,#REF!</definedName>
    <definedName name="P4_SCOPE_IND" localSheetId="7" hidden="1">#REF!,#REF!,#REF!,#REF!,#REF!</definedName>
    <definedName name="P4_SCOPE_IND" localSheetId="9" hidden="1">#REF!,#REF!,#REF!,#REF!,#REF!</definedName>
    <definedName name="P4_SCOPE_IND" localSheetId="0" hidden="1">#REF!,#REF!,#REF!,#REF!,#REF!</definedName>
    <definedName name="P4_SCOPE_IND" localSheetId="12" hidden="1">#REF!,#REF!,#REF!,#REF!,#REF!</definedName>
    <definedName name="P4_SCOPE_IND" hidden="1">#REF!,#REF!,#REF!,#REF!,#REF!</definedName>
    <definedName name="P4_SCOPE_IND2" localSheetId="17" hidden="1">#REF!,#REF!,#REF!,#REF!,#REF!,#REF!</definedName>
    <definedName name="P4_SCOPE_IND2" localSheetId="2" hidden="1">#REF!,#REF!,#REF!,#REF!,#REF!,#REF!</definedName>
    <definedName name="P4_SCOPE_IND2" localSheetId="3" hidden="1">#REF!,#REF!,#REF!,#REF!,#REF!,#REF!</definedName>
    <definedName name="P4_SCOPE_IND2" localSheetId="1" hidden="1">#REF!,#REF!,#REF!,#REF!,#REF!,#REF!</definedName>
    <definedName name="P4_SCOPE_IND2" localSheetId="4" hidden="1">#REF!,#REF!,#REF!,#REF!,#REF!,#REF!</definedName>
    <definedName name="P4_SCOPE_IND2" localSheetId="5" hidden="1">#REF!,#REF!,#REF!,#REF!,#REF!,#REF!</definedName>
    <definedName name="P4_SCOPE_IND2" localSheetId="14" hidden="1">#REF!,#REF!,#REF!,#REF!,#REF!,#REF!</definedName>
    <definedName name="P4_SCOPE_IND2" localSheetId="7" hidden="1">#REF!,#REF!,#REF!,#REF!,#REF!,#REF!</definedName>
    <definedName name="P4_SCOPE_IND2" localSheetId="9" hidden="1">#REF!,#REF!,#REF!,#REF!,#REF!,#REF!</definedName>
    <definedName name="P4_SCOPE_IND2" localSheetId="0" hidden="1">#REF!,#REF!,#REF!,#REF!,#REF!,#REF!</definedName>
    <definedName name="P4_SCOPE_IND2" localSheetId="12" hidden="1">#REF!,#REF!,#REF!,#REF!,#REF!,#REF!</definedName>
    <definedName name="P4_SCOPE_IND2" hidden="1">#REF!,#REF!,#REF!,#REF!,#REF!,#REF!</definedName>
    <definedName name="P4_SCOPE_NOTIND" localSheetId="17" hidden="1">#REF!,#REF!,#REF!,#REF!,#REF!,#REF!,#REF!</definedName>
    <definedName name="P4_SCOPE_NOTIND" localSheetId="2" hidden="1">#REF!,#REF!,#REF!,#REF!,#REF!,#REF!,#REF!</definedName>
    <definedName name="P4_SCOPE_NOTIND" localSheetId="3" hidden="1">#REF!,#REF!,#REF!,#REF!,#REF!,#REF!,#REF!</definedName>
    <definedName name="P4_SCOPE_NOTIND" localSheetId="1" hidden="1">#REF!,#REF!,#REF!,#REF!,#REF!,#REF!,#REF!</definedName>
    <definedName name="P4_SCOPE_NOTIND" localSheetId="4" hidden="1">#REF!,#REF!,#REF!,#REF!,#REF!,#REF!,#REF!</definedName>
    <definedName name="P4_SCOPE_NOTIND" localSheetId="5" hidden="1">#REF!,#REF!,#REF!,#REF!,#REF!,#REF!,#REF!</definedName>
    <definedName name="P4_SCOPE_NOTIND" localSheetId="14" hidden="1">#REF!,#REF!,#REF!,#REF!,#REF!,#REF!,#REF!</definedName>
    <definedName name="P4_SCOPE_NOTIND" localSheetId="7" hidden="1">#REF!,#REF!,#REF!,#REF!,#REF!,#REF!,#REF!</definedName>
    <definedName name="P4_SCOPE_NOTIND" localSheetId="9" hidden="1">#REF!,#REF!,#REF!,#REF!,#REF!,#REF!,#REF!</definedName>
    <definedName name="P4_SCOPE_NOTIND" localSheetId="0" hidden="1">#REF!,#REF!,#REF!,#REF!,#REF!,#REF!,#REF!</definedName>
    <definedName name="P4_SCOPE_NOTIND" localSheetId="12" hidden="1">#REF!,#REF!,#REF!,#REF!,#REF!,#REF!,#REF!</definedName>
    <definedName name="P4_SCOPE_NOTIND" hidden="1">#REF!,#REF!,#REF!,#REF!,#REF!,#REF!,#REF!</definedName>
    <definedName name="P4_SCOPE_NotInd2" localSheetId="17" hidden="1">#REF!,#REF!,#REF!,#REF!,#REF!,#REF!,#REF!</definedName>
    <definedName name="P4_SCOPE_NotInd2" localSheetId="2" hidden="1">#REF!,#REF!,#REF!,#REF!,#REF!,#REF!,#REF!</definedName>
    <definedName name="P4_SCOPE_NotInd2" localSheetId="3" hidden="1">#REF!,#REF!,#REF!,#REF!,#REF!,#REF!,#REF!</definedName>
    <definedName name="P4_SCOPE_NotInd2" localSheetId="1" hidden="1">#REF!,#REF!,#REF!,#REF!,#REF!,#REF!,#REF!</definedName>
    <definedName name="P4_SCOPE_NotInd2" localSheetId="4" hidden="1">#REF!,#REF!,#REF!,#REF!,#REF!,#REF!,#REF!</definedName>
    <definedName name="P4_SCOPE_NotInd2" localSheetId="5" hidden="1">#REF!,#REF!,#REF!,#REF!,#REF!,#REF!,#REF!</definedName>
    <definedName name="P4_SCOPE_NotInd2" localSheetId="9" hidden="1">#REF!,#REF!,#REF!,#REF!,#REF!,#REF!,#REF!</definedName>
    <definedName name="P4_SCOPE_NotInd2" localSheetId="0" hidden="1">#REF!,#REF!,#REF!,#REF!,#REF!,#REF!,#REF!</definedName>
    <definedName name="P4_SCOPE_NotInd2" localSheetId="12" hidden="1">#REF!,#REF!,#REF!,#REF!,#REF!,#REF!,#REF!</definedName>
    <definedName name="P4_SCOPE_NotInd2" hidden="1">#REF!,#REF!,#REF!,#REF!,#REF!,#REF!,#REF!</definedName>
    <definedName name="P4_SCOPE_PER_PRT" hidden="1">[33]перекрестка!$F$45:$H$49,[33]перекрестка!$J$45:$K$49,[33]перекрестка!$N$45:$N$49,[33]перекрестка!$F$53:$G$64,[33]перекрестка!$H$54:$H$58</definedName>
    <definedName name="P4_T1_Protect" hidden="1">[35]перекрестка!$J$127,[35]перекрестка!$J$128:$K$132,[35]перекрестка!$J$133,[35]перекрестка!$J$134:$K$138,[35]перекрестка!$N$11:$N$22,[35]перекрестка!$N$24:$N$28</definedName>
    <definedName name="P4_T17_Protection">'[24]29'!$I$29:$J$33,'[24]29'!$I$27:$J$27,'[24]29'!$I$21:$J$25,'[24]29'!$I$19:$J$19,'[24]29'!$I$12:$J$16,'[24]29'!$I$10:$J$10,'[24]29'!$L$10:$M$10,'[24]29'!$L$12:$M$16</definedName>
    <definedName name="P4_T28?axis?R?ПЭ">'[24]28'!$D$167:$I$169,'[24]28'!$D$172:$I$174,'[24]28'!$D$178:$I$180,'[24]28'!$D$184:$I$186,'[24]28'!$D$193:$I$195,'[24]28'!$D$198:$I$200,'[24]28'!$D$204:$I$206</definedName>
    <definedName name="P4_T28?axis?R?ПЭ?">'[24]28'!$B$167:$B$169,'[24]28'!$B$172:$B$174,'[24]28'!$B$178:$B$180,'[24]28'!$B$184:$B$186,'[24]28'!$B$193:$B$195,'[24]28'!$B$198:$B$200,'[24]28'!$B$204:$B$206</definedName>
    <definedName name="P4_T28_Protection">'[24]28'!$B$219:$B$221,'[24]28'!$B$224:$B$226,'[24]28'!$B$230:$B$232,'[24]28'!$B$236:$B$238,'[24]28'!$B$245:$B$247,'[24]28'!$B$250:$B$252,'[24]28'!$B$256:$B$258</definedName>
    <definedName name="P5_SCOPE_FULL_LOAD" localSheetId="17" hidden="1">#REF!,#REF!,#REF!,#REF!,#REF!,#REF!</definedName>
    <definedName name="P5_SCOPE_FULL_LOAD" localSheetId="2" hidden="1">#REF!,#REF!,#REF!,#REF!,#REF!,#REF!</definedName>
    <definedName name="P5_SCOPE_FULL_LOAD" localSheetId="3" hidden="1">#REF!,#REF!,#REF!,#REF!,#REF!,#REF!</definedName>
    <definedName name="P5_SCOPE_FULL_LOAD" localSheetId="1" hidden="1">#REF!,#REF!,#REF!,#REF!,#REF!,#REF!</definedName>
    <definedName name="P5_SCOPE_FULL_LOAD" localSheetId="4" hidden="1">#REF!,#REF!,#REF!,#REF!,#REF!,#REF!</definedName>
    <definedName name="P5_SCOPE_FULL_LOAD" localSheetId="5" hidden="1">#REF!,#REF!,#REF!,#REF!,#REF!,#REF!</definedName>
    <definedName name="P5_SCOPE_FULL_LOAD" localSheetId="14" hidden="1">#REF!,#REF!,#REF!,#REF!,#REF!,#REF!</definedName>
    <definedName name="P5_SCOPE_FULL_LOAD" localSheetId="7" hidden="1">#REF!,#REF!,#REF!,#REF!,#REF!,#REF!</definedName>
    <definedName name="P5_SCOPE_FULL_LOAD" localSheetId="9" hidden="1">#REF!,#REF!,#REF!,#REF!,#REF!,#REF!</definedName>
    <definedName name="P5_SCOPE_FULL_LOAD" localSheetId="0" hidden="1">#REF!,#REF!,#REF!,#REF!,#REF!,#REF!</definedName>
    <definedName name="P5_SCOPE_FULL_LOAD" localSheetId="12" hidden="1">#REF!,#REF!,#REF!,#REF!,#REF!,#REF!</definedName>
    <definedName name="P5_SCOPE_FULL_LOAD" hidden="1">#REF!,#REF!,#REF!,#REF!,#REF!,#REF!</definedName>
    <definedName name="P5_SCOPE_NOTIND" localSheetId="17" hidden="1">#REF!,#REF!,#REF!,#REF!,#REF!,#REF!,#REF!</definedName>
    <definedName name="P5_SCOPE_NOTIND" localSheetId="2" hidden="1">#REF!,#REF!,#REF!,#REF!,#REF!,#REF!,#REF!</definedName>
    <definedName name="P5_SCOPE_NOTIND" localSheetId="3" hidden="1">#REF!,#REF!,#REF!,#REF!,#REF!,#REF!,#REF!</definedName>
    <definedName name="P5_SCOPE_NOTIND" localSheetId="1" hidden="1">#REF!,#REF!,#REF!,#REF!,#REF!,#REF!,#REF!</definedName>
    <definedName name="P5_SCOPE_NOTIND" localSheetId="4" hidden="1">#REF!,#REF!,#REF!,#REF!,#REF!,#REF!,#REF!</definedName>
    <definedName name="P5_SCOPE_NOTIND" localSheetId="5" hidden="1">#REF!,#REF!,#REF!,#REF!,#REF!,#REF!,#REF!</definedName>
    <definedName name="P5_SCOPE_NOTIND" localSheetId="14" hidden="1">#REF!,#REF!,#REF!,#REF!,#REF!,#REF!,#REF!</definedName>
    <definedName name="P5_SCOPE_NOTIND" localSheetId="7" hidden="1">#REF!,#REF!,#REF!,#REF!,#REF!,#REF!,#REF!</definedName>
    <definedName name="P5_SCOPE_NOTIND" localSheetId="9" hidden="1">#REF!,#REF!,#REF!,#REF!,#REF!,#REF!,#REF!</definedName>
    <definedName name="P5_SCOPE_NOTIND" localSheetId="0" hidden="1">#REF!,#REF!,#REF!,#REF!,#REF!,#REF!,#REF!</definedName>
    <definedName name="P5_SCOPE_NOTIND" localSheetId="12" hidden="1">#REF!,#REF!,#REF!,#REF!,#REF!,#REF!,#REF!</definedName>
    <definedName name="P5_SCOPE_NOTIND" hidden="1">#REF!,#REF!,#REF!,#REF!,#REF!,#REF!,#REF!</definedName>
    <definedName name="P5_SCOPE_NotInd2" localSheetId="17" hidden="1">#REF!,#REF!,#REF!,#REF!,#REF!,#REF!,#REF!</definedName>
    <definedName name="P5_SCOPE_NotInd2" localSheetId="2" hidden="1">#REF!,#REF!,#REF!,#REF!,#REF!,#REF!,#REF!</definedName>
    <definedName name="P5_SCOPE_NotInd2" localSheetId="3" hidden="1">#REF!,#REF!,#REF!,#REF!,#REF!,#REF!,#REF!</definedName>
    <definedName name="P5_SCOPE_NotInd2" localSheetId="1" hidden="1">#REF!,#REF!,#REF!,#REF!,#REF!,#REF!,#REF!</definedName>
    <definedName name="P5_SCOPE_NotInd2" localSheetId="4" hidden="1">#REF!,#REF!,#REF!,#REF!,#REF!,#REF!,#REF!</definedName>
    <definedName name="P5_SCOPE_NotInd2" localSheetId="5" hidden="1">#REF!,#REF!,#REF!,#REF!,#REF!,#REF!,#REF!</definedName>
    <definedName name="P5_SCOPE_NotInd2" localSheetId="9" hidden="1">#REF!,#REF!,#REF!,#REF!,#REF!,#REF!,#REF!</definedName>
    <definedName name="P5_SCOPE_NotInd2" localSheetId="0" hidden="1">#REF!,#REF!,#REF!,#REF!,#REF!,#REF!,#REF!</definedName>
    <definedName name="P5_SCOPE_NotInd2" localSheetId="12" hidden="1">#REF!,#REF!,#REF!,#REF!,#REF!,#REF!,#REF!</definedName>
    <definedName name="P5_SCOPE_NotInd2" hidden="1">#REF!,#REF!,#REF!,#REF!,#REF!,#REF!,#REF!</definedName>
    <definedName name="P5_SCOPE_PER_PRT">[33]перекрестка!$H$60:$H$64,[33]перекрестка!$J$53:$J$64,[33]перекрестка!$K$54:$K$58,[33]перекрестка!$K$60:$K$64,[33]перекрестка!$N$53:$N$64</definedName>
    <definedName name="P5_T1_Protect">[35]перекрестка!$N$30:$N$34,[35]перекрестка!$N$36:$N$40,[35]перекрестка!$N$42:$N$46,[35]перекрестка!$N$49:$N$60,[35]перекрестка!$N$62:$N$66</definedName>
    <definedName name="P5_T17_Protection">'[24]29'!$L$19:$M$19,'[24]29'!$L$21:$M$27,'[24]29'!$L$29:$M$33,'[24]29'!$L$36:$M$36,'[24]29'!$L$38:$M$42,'[24]29'!$L$45:$M$45,'[24]29'!$O$10:$P$10,'[24]29'!$O$12:$P$16</definedName>
    <definedName name="P5_T28?axis?R?ПЭ">'[24]28'!$D$210:$I$212,'[24]28'!$D$219:$I$221,'[24]28'!$D$224:$I$226,'[24]28'!$D$230:$I$232,'[24]28'!$D$236:$I$238,'[24]28'!$D$245:$I$247,'[24]28'!$D$250:$I$252</definedName>
    <definedName name="P5_T28?axis?R?ПЭ?">'[24]28'!$B$210:$B$212,'[24]28'!$B$219:$B$221,'[24]28'!$B$224:$B$226,'[24]28'!$B$230:$B$232,'[24]28'!$B$236:$B$238,'[24]28'!$B$245:$B$247,'[24]28'!$B$250:$B$252</definedName>
    <definedName name="P5_T28_Protection">'[24]28'!$B$262:$B$264,'[24]28'!$B$271:$B$273,'[24]28'!$B$276:$B$278,'[24]28'!$B$282:$B$284,'[24]28'!$B$288:$B$291,'[24]28'!$B$11:$B$13,'[24]28'!$B$16:$B$18,'[24]28'!$B$22:$B$24</definedName>
    <definedName name="P6_SCOPE_FULL_LOAD" localSheetId="17" hidden="1">#REF!,#REF!,#REF!,#REF!,#REF!,#REF!</definedName>
    <definedName name="P6_SCOPE_FULL_LOAD" localSheetId="2" hidden="1">#REF!,#REF!,#REF!,#REF!,#REF!,#REF!</definedName>
    <definedName name="P6_SCOPE_FULL_LOAD" localSheetId="3" hidden="1">#REF!,#REF!,#REF!,#REF!,#REF!,#REF!</definedName>
    <definedName name="P6_SCOPE_FULL_LOAD" localSheetId="1" hidden="1">#REF!,#REF!,#REF!,#REF!,#REF!,#REF!</definedName>
    <definedName name="P6_SCOPE_FULL_LOAD" localSheetId="4" hidden="1">#REF!,#REF!,#REF!,#REF!,#REF!,#REF!</definedName>
    <definedName name="P6_SCOPE_FULL_LOAD" localSheetId="5" hidden="1">#REF!,#REF!,#REF!,#REF!,#REF!,#REF!</definedName>
    <definedName name="P6_SCOPE_FULL_LOAD" localSheetId="14" hidden="1">#REF!,#REF!,#REF!,#REF!,#REF!,#REF!</definedName>
    <definedName name="P6_SCOPE_FULL_LOAD" localSheetId="7" hidden="1">#REF!,#REF!,#REF!,#REF!,#REF!,#REF!</definedName>
    <definedName name="P6_SCOPE_FULL_LOAD" localSheetId="9" hidden="1">#REF!,#REF!,#REF!,#REF!,#REF!,#REF!</definedName>
    <definedName name="P6_SCOPE_FULL_LOAD" localSheetId="0" hidden="1">#REF!,#REF!,#REF!,#REF!,#REF!,#REF!</definedName>
    <definedName name="P6_SCOPE_FULL_LOAD" localSheetId="12" hidden="1">#REF!,#REF!,#REF!,#REF!,#REF!,#REF!</definedName>
    <definedName name="P6_SCOPE_FULL_LOAD" hidden="1">#REF!,#REF!,#REF!,#REF!,#REF!,#REF!</definedName>
    <definedName name="P6_SCOPE_NOTIND" localSheetId="17" hidden="1">#REF!,#REF!,#REF!,#REF!,#REF!,#REF!,#REF!</definedName>
    <definedName name="P6_SCOPE_NOTIND" localSheetId="2" hidden="1">#REF!,#REF!,#REF!,#REF!,#REF!,#REF!,#REF!</definedName>
    <definedName name="P6_SCOPE_NOTIND" localSheetId="3" hidden="1">#REF!,#REF!,#REF!,#REF!,#REF!,#REF!,#REF!</definedName>
    <definedName name="P6_SCOPE_NOTIND" localSheetId="1" hidden="1">#REF!,#REF!,#REF!,#REF!,#REF!,#REF!,#REF!</definedName>
    <definedName name="P6_SCOPE_NOTIND" localSheetId="4" hidden="1">#REF!,#REF!,#REF!,#REF!,#REF!,#REF!,#REF!</definedName>
    <definedName name="P6_SCOPE_NOTIND" localSheetId="5" hidden="1">#REF!,#REF!,#REF!,#REF!,#REF!,#REF!,#REF!</definedName>
    <definedName name="P6_SCOPE_NOTIND" localSheetId="14" hidden="1">#REF!,#REF!,#REF!,#REF!,#REF!,#REF!,#REF!</definedName>
    <definedName name="P6_SCOPE_NOTIND" localSheetId="7" hidden="1">#REF!,#REF!,#REF!,#REF!,#REF!,#REF!,#REF!</definedName>
    <definedName name="P6_SCOPE_NOTIND" localSheetId="9" hidden="1">#REF!,#REF!,#REF!,#REF!,#REF!,#REF!,#REF!</definedName>
    <definedName name="P6_SCOPE_NOTIND" localSheetId="0" hidden="1">#REF!,#REF!,#REF!,#REF!,#REF!,#REF!,#REF!</definedName>
    <definedName name="P6_SCOPE_NOTIND" localSheetId="12" hidden="1">#REF!,#REF!,#REF!,#REF!,#REF!,#REF!,#REF!</definedName>
    <definedName name="P6_SCOPE_NOTIND" hidden="1">#REF!,#REF!,#REF!,#REF!,#REF!,#REF!,#REF!</definedName>
    <definedName name="P6_SCOPE_NotInd2" localSheetId="17" hidden="1">#REF!,#REF!,#REF!,#REF!,#REF!,#REF!,#REF!</definedName>
    <definedName name="P6_SCOPE_NotInd2" localSheetId="2" hidden="1">#REF!,#REF!,#REF!,#REF!,#REF!,#REF!,#REF!</definedName>
    <definedName name="P6_SCOPE_NotInd2" localSheetId="3" hidden="1">#REF!,#REF!,#REF!,#REF!,#REF!,#REF!,#REF!</definedName>
    <definedName name="P6_SCOPE_NotInd2" localSheetId="1" hidden="1">#REF!,#REF!,#REF!,#REF!,#REF!,#REF!,#REF!</definedName>
    <definedName name="P6_SCOPE_NotInd2" localSheetId="4" hidden="1">#REF!,#REF!,#REF!,#REF!,#REF!,#REF!,#REF!</definedName>
    <definedName name="P6_SCOPE_NotInd2" localSheetId="5" hidden="1">#REF!,#REF!,#REF!,#REF!,#REF!,#REF!,#REF!</definedName>
    <definedName name="P6_SCOPE_NotInd2" localSheetId="9" hidden="1">#REF!,#REF!,#REF!,#REF!,#REF!,#REF!,#REF!</definedName>
    <definedName name="P6_SCOPE_NotInd2" localSheetId="0" hidden="1">#REF!,#REF!,#REF!,#REF!,#REF!,#REF!,#REF!</definedName>
    <definedName name="P6_SCOPE_NotInd2" localSheetId="12" hidden="1">#REF!,#REF!,#REF!,#REF!,#REF!,#REF!,#REF!</definedName>
    <definedName name="P6_SCOPE_NotInd2" hidden="1">#REF!,#REF!,#REF!,#REF!,#REF!,#REF!,#REF!</definedName>
    <definedName name="P6_SCOPE_PER_PRT">[33]перекрестка!$F$66:$H$70,[33]перекрестка!$J$66:$K$70,[33]перекрестка!$N$66:$N$70,[33]перекрестка!$F$72:$H$76,[33]перекрестка!$J$72:$K$76</definedName>
    <definedName name="P6_T1_Protect">[35]перекрестка!$N$68:$N$72,[35]перекрестка!$N$74:$N$78,[35]перекрестка!$N$80:$N$84,[35]перекрестка!$N$89:$N$100,[35]перекрестка!$N$102:$N$106</definedName>
    <definedName name="P6_T17_Protection" localSheetId="2">'[24]29'!$O$19:$P$19,'[24]29'!$O$21:$P$25,'[24]29'!$O$27:$P$27,'[24]29'!$O$29:$P$33,'[24]29'!$O$36:$P$36,'[24]29'!$O$38:$P$42,'[24]29'!$O$45:$P$45,P1_T17_Protection</definedName>
    <definedName name="P6_T17_Protection" localSheetId="3">'[24]29'!$O$19:$P$19,'[24]29'!$O$21:$P$25,'[24]29'!$O$27:$P$27,'[24]29'!$O$29:$P$33,'[24]29'!$O$36:$P$36,'[24]29'!$O$38:$P$42,'[24]29'!$O$45:$P$45,P1_T17_Protection</definedName>
    <definedName name="P6_T17_Protection" localSheetId="5">'[24]29'!$O$19:$P$19,'[24]29'!$O$21:$P$25,'[24]29'!$O$27:$P$27,'[24]29'!$O$29:$P$33,'[24]29'!$O$36:$P$36,'[24]29'!$O$38:$P$42,'[24]29'!$O$45:$P$45,P1_T17_Protection</definedName>
    <definedName name="P6_T17_Protection" localSheetId="14">'[24]29'!$O$19:$P$19,'[24]29'!$O$21:$P$25,'[24]29'!$O$27:$P$27,'[24]29'!$O$29:$P$33,'[24]29'!$O$36:$P$36,'[24]29'!$O$38:$P$42,'[24]29'!$O$45:$P$45,P1_T17_Protection</definedName>
    <definedName name="P6_T17_Protection" localSheetId="10">'[24]29'!$O$19:$P$19,'[24]29'!$O$21:$P$25,'[24]29'!$O$27:$P$27,'[24]29'!$O$29:$P$33,'[24]29'!$O$36:$P$36,'[24]29'!$O$38:$P$42,'[24]29'!$O$45:$P$45,P1_T17_Protection</definedName>
    <definedName name="P6_T17_Protection" localSheetId="11">'[24]29'!$O$19:$P$19,'[24]29'!$O$21:$P$25,'[24]29'!$O$27:$P$27,'[24]29'!$O$29:$P$33,'[24]29'!$O$36:$P$36,'[24]29'!$O$38:$P$42,'[24]29'!$O$45:$P$45,P1_T17_Protection</definedName>
    <definedName name="P6_T17_Protection" localSheetId="7">'[24]29'!$O$19:$P$19,'[24]29'!$O$21:$P$25,'[24]29'!$O$27:$P$27,'[24]29'!$O$29:$P$33,'[24]29'!$O$36:$P$36,'[24]29'!$O$38:$P$42,'[24]29'!$O$45:$P$45,P1_T17_Protection</definedName>
    <definedName name="P6_T17_Protection" localSheetId="0">'[24]29'!$O$19:$P$19,'[24]29'!$O$21:$P$25,'[24]29'!$O$27:$P$27,'[24]29'!$O$29:$P$33,'[24]29'!$O$36:$P$36,'[24]29'!$O$38:$P$42,'[24]29'!$O$45:$P$45,P1_T17_Protection</definedName>
    <definedName name="P6_T17_Protection">'[24]29'!$O$19:$P$19,'[24]29'!$O$21:$P$25,'[24]29'!$O$27:$P$27,'[24]29'!$O$29:$P$33,'[24]29'!$O$36:$P$36,'[24]29'!$O$38:$P$42,'[24]29'!$O$45:$P$45,P1_T17_Protection</definedName>
    <definedName name="P6_T2.1?Protection" localSheetId="17">P1_T2.1?Protection</definedName>
    <definedName name="P6_T2.1?Protection" localSheetId="2">P1_T2.1?Protection</definedName>
    <definedName name="P6_T2.1?Protection" localSheetId="3">P1_T2.1?Protection</definedName>
    <definedName name="P6_T2.1?Protection" localSheetId="1">P1_T2.1?Protection</definedName>
    <definedName name="P6_T2.1?Protection" localSheetId="4">P1_T2.1?Protection</definedName>
    <definedName name="P6_T2.1?Protection" localSheetId="5">P1_T2.1?Protection</definedName>
    <definedName name="P6_T2.1?Protection" localSheetId="14">P1_T2.1?Protection</definedName>
    <definedName name="P6_T2.1?Protection" localSheetId="10">P1_T2.1?Protection</definedName>
    <definedName name="P6_T2.1?Protection" localSheetId="11">P1_T2.1?Protection</definedName>
    <definedName name="P6_T2.1?Protection" localSheetId="7">P1_T2.1?Protection</definedName>
    <definedName name="P6_T2.1?Protection" localSheetId="9">P1_T2.1?Protection</definedName>
    <definedName name="P6_T2.1?Protection" localSheetId="0">P1_T2.1?Protection</definedName>
    <definedName name="P6_T2.1?Protection" localSheetId="12">P1_T2.1?Protection</definedName>
    <definedName name="P6_T2.1?Protection">P1_T2.1?Protection</definedName>
    <definedName name="P6_T28?axis?R?ПЭ" localSheetId="2">'[24]28'!$D$256:$I$258,'[24]28'!$D$262:$I$264,'[24]28'!$D$271:$I$273,'[24]28'!$D$276:$I$278,'[24]28'!$D$282:$I$284,'[24]28'!$D$288:$I$291,'[24]28'!$D$11:$I$13,P1_T28?axis?R?ПЭ</definedName>
    <definedName name="P6_T28?axis?R?ПЭ" localSheetId="3">'[24]28'!$D$256:$I$258,'[24]28'!$D$262:$I$264,'[24]28'!$D$271:$I$273,'[24]28'!$D$276:$I$278,'[24]28'!$D$282:$I$284,'[24]28'!$D$288:$I$291,'[24]28'!$D$11:$I$13,P1_T28?axis?R?ПЭ</definedName>
    <definedName name="P6_T28?axis?R?ПЭ" localSheetId="5">'[24]28'!$D$256:$I$258,'[24]28'!$D$262:$I$264,'[24]28'!$D$271:$I$273,'[24]28'!$D$276:$I$278,'[24]28'!$D$282:$I$284,'[24]28'!$D$288:$I$291,'[24]28'!$D$11:$I$13,P1_T28?axis?R?ПЭ</definedName>
    <definedName name="P6_T28?axis?R?ПЭ" localSheetId="14">'[24]28'!$D$256:$I$258,'[24]28'!$D$262:$I$264,'[24]28'!$D$271:$I$273,'[24]28'!$D$276:$I$278,'[24]28'!$D$282:$I$284,'[24]28'!$D$288:$I$291,'[24]28'!$D$11:$I$13,P1_T28?axis?R?ПЭ</definedName>
    <definedName name="P6_T28?axis?R?ПЭ" localSheetId="10">'[24]28'!$D$256:$I$258,'[24]28'!$D$262:$I$264,'[24]28'!$D$271:$I$273,'[24]28'!$D$276:$I$278,'[24]28'!$D$282:$I$284,'[24]28'!$D$288:$I$291,'[24]28'!$D$11:$I$13,P1_T28?axis?R?ПЭ</definedName>
    <definedName name="P6_T28?axis?R?ПЭ" localSheetId="11">'[24]28'!$D$256:$I$258,'[24]28'!$D$262:$I$264,'[24]28'!$D$271:$I$273,'[24]28'!$D$276:$I$278,'[24]28'!$D$282:$I$284,'[24]28'!$D$288:$I$291,'[24]28'!$D$11:$I$13,P1_T28?axis?R?ПЭ</definedName>
    <definedName name="P6_T28?axis?R?ПЭ" localSheetId="7">'[24]28'!$D$256:$I$258,'[24]28'!$D$262:$I$264,'[24]28'!$D$271:$I$273,'[24]28'!$D$276:$I$278,'[24]28'!$D$282:$I$284,'[24]28'!$D$288:$I$291,'[24]28'!$D$11:$I$13,P1_T28?axis?R?ПЭ</definedName>
    <definedName name="P6_T28?axis?R?ПЭ" localSheetId="0">'[24]28'!$D$256:$I$258,'[24]28'!$D$262:$I$264,'[24]28'!$D$271:$I$273,'[24]28'!$D$276:$I$278,'[24]28'!$D$282:$I$284,'[24]28'!$D$288:$I$291,'[24]28'!$D$11:$I$13,P1_T28?axis?R?ПЭ</definedName>
    <definedName name="P6_T28?axis?R?ПЭ">'[24]28'!$D$256:$I$258,'[24]28'!$D$262:$I$264,'[24]28'!$D$271:$I$273,'[24]28'!$D$276:$I$278,'[24]28'!$D$282:$I$284,'[24]28'!$D$288:$I$291,'[24]28'!$D$11:$I$13,P1_T28?axis?R?ПЭ</definedName>
    <definedName name="P6_T28?axis?R?ПЭ?" localSheetId="2">'[24]28'!$B$256:$B$258,'[24]28'!$B$262:$B$264,'[24]28'!$B$271:$B$273,'[24]28'!$B$276:$B$278,'[24]28'!$B$282:$B$284,'[24]28'!$B$288:$B$291,'[24]28'!$B$11:$B$13,P1_T28?axis?R?ПЭ?</definedName>
    <definedName name="P6_T28?axis?R?ПЭ?" localSheetId="3">'[24]28'!$B$256:$B$258,'[24]28'!$B$262:$B$264,'[24]28'!$B$271:$B$273,'[24]28'!$B$276:$B$278,'[24]28'!$B$282:$B$284,'[24]28'!$B$288:$B$291,'[24]28'!$B$11:$B$13,P1_T28?axis?R?ПЭ?</definedName>
    <definedName name="P6_T28?axis?R?ПЭ?" localSheetId="5">'[24]28'!$B$256:$B$258,'[24]28'!$B$262:$B$264,'[24]28'!$B$271:$B$273,'[24]28'!$B$276:$B$278,'[24]28'!$B$282:$B$284,'[24]28'!$B$288:$B$291,'[24]28'!$B$11:$B$13,P1_T28?axis?R?ПЭ?</definedName>
    <definedName name="P6_T28?axis?R?ПЭ?" localSheetId="14">'[24]28'!$B$256:$B$258,'[24]28'!$B$262:$B$264,'[24]28'!$B$271:$B$273,'[24]28'!$B$276:$B$278,'[24]28'!$B$282:$B$284,'[24]28'!$B$288:$B$291,'[24]28'!$B$11:$B$13,P1_T28?axis?R?ПЭ?</definedName>
    <definedName name="P6_T28?axis?R?ПЭ?" localSheetId="10">'[24]28'!$B$256:$B$258,'[24]28'!$B$262:$B$264,'[24]28'!$B$271:$B$273,'[24]28'!$B$276:$B$278,'[24]28'!$B$282:$B$284,'[24]28'!$B$288:$B$291,'[24]28'!$B$11:$B$13,P1_T28?axis?R?ПЭ?</definedName>
    <definedName name="P6_T28?axis?R?ПЭ?" localSheetId="11">'[24]28'!$B$256:$B$258,'[24]28'!$B$262:$B$264,'[24]28'!$B$271:$B$273,'[24]28'!$B$276:$B$278,'[24]28'!$B$282:$B$284,'[24]28'!$B$288:$B$291,'[24]28'!$B$11:$B$13,P1_T28?axis?R?ПЭ?</definedName>
    <definedName name="P6_T28?axis?R?ПЭ?" localSheetId="7">'[24]28'!$B$256:$B$258,'[24]28'!$B$262:$B$264,'[24]28'!$B$271:$B$273,'[24]28'!$B$276:$B$278,'[24]28'!$B$282:$B$284,'[24]28'!$B$288:$B$291,'[24]28'!$B$11:$B$13,P1_T28?axis?R?ПЭ?</definedName>
    <definedName name="P6_T28?axis?R?ПЭ?" localSheetId="0">'[24]28'!$B$256:$B$258,'[24]28'!$B$262:$B$264,'[24]28'!$B$271:$B$273,'[24]28'!$B$276:$B$278,'[24]28'!$B$282:$B$284,'[24]28'!$B$288:$B$291,'[24]28'!$B$11:$B$13,P1_T28?axis?R?ПЭ?</definedName>
    <definedName name="P6_T28?axis?R?ПЭ?">'[24]28'!$B$256:$B$258,'[24]28'!$B$262:$B$264,'[24]28'!$B$271:$B$273,'[24]28'!$B$276:$B$278,'[24]28'!$B$282:$B$284,'[24]28'!$B$288:$B$291,'[24]28'!$B$11:$B$13,P1_T28?axis?R?ПЭ?</definedName>
    <definedName name="P6_T28_Protection">'[24]28'!$B$28:$B$30,'[24]28'!$B$37:$B$39,'[24]28'!$B$42:$B$44,'[24]28'!$B$48:$B$50,'[24]28'!$B$54:$B$56,'[24]28'!$B$63:$B$65,'[24]28'!$G$210:$H$212,'[24]28'!$D$11:$E$13</definedName>
    <definedName name="P7_SCOPE_FULL_LOAD" localSheetId="17" hidden="1">#REF!,#REF!,#REF!,#REF!,#REF!,#REF!</definedName>
    <definedName name="P7_SCOPE_FULL_LOAD" localSheetId="2" hidden="1">#REF!,#REF!,#REF!,#REF!,#REF!,#REF!</definedName>
    <definedName name="P7_SCOPE_FULL_LOAD" localSheetId="3" hidden="1">#REF!,#REF!,#REF!,#REF!,#REF!,#REF!</definedName>
    <definedName name="P7_SCOPE_FULL_LOAD" localSheetId="1" hidden="1">#REF!,#REF!,#REF!,#REF!,#REF!,#REF!</definedName>
    <definedName name="P7_SCOPE_FULL_LOAD" localSheetId="4" hidden="1">#REF!,#REF!,#REF!,#REF!,#REF!,#REF!</definedName>
    <definedName name="P7_SCOPE_FULL_LOAD" localSheetId="5" hidden="1">#REF!,#REF!,#REF!,#REF!,#REF!,#REF!</definedName>
    <definedName name="P7_SCOPE_FULL_LOAD" localSheetId="14" hidden="1">#REF!,#REF!,#REF!,#REF!,#REF!,#REF!</definedName>
    <definedName name="P7_SCOPE_FULL_LOAD" localSheetId="7" hidden="1">#REF!,#REF!,#REF!,#REF!,#REF!,#REF!</definedName>
    <definedName name="P7_SCOPE_FULL_LOAD" localSheetId="9" hidden="1">#REF!,#REF!,#REF!,#REF!,#REF!,#REF!</definedName>
    <definedName name="P7_SCOPE_FULL_LOAD" localSheetId="0" hidden="1">#REF!,#REF!,#REF!,#REF!,#REF!,#REF!</definedName>
    <definedName name="P7_SCOPE_FULL_LOAD" localSheetId="12" hidden="1">#REF!,#REF!,#REF!,#REF!,#REF!,#REF!</definedName>
    <definedName name="P7_SCOPE_FULL_LOAD" hidden="1">#REF!,#REF!,#REF!,#REF!,#REF!,#REF!</definedName>
    <definedName name="P7_SCOPE_NOTIND" localSheetId="17" hidden="1">#REF!,#REF!,#REF!,#REF!,#REF!,#REF!</definedName>
    <definedName name="P7_SCOPE_NOTIND" localSheetId="2" hidden="1">#REF!,#REF!,#REF!,#REF!,#REF!,#REF!</definedName>
    <definedName name="P7_SCOPE_NOTIND" localSheetId="3" hidden="1">#REF!,#REF!,#REF!,#REF!,#REF!,#REF!</definedName>
    <definedName name="P7_SCOPE_NOTIND" localSheetId="1" hidden="1">#REF!,#REF!,#REF!,#REF!,#REF!,#REF!</definedName>
    <definedName name="P7_SCOPE_NOTIND" localSheetId="4" hidden="1">#REF!,#REF!,#REF!,#REF!,#REF!,#REF!</definedName>
    <definedName name="P7_SCOPE_NOTIND" localSheetId="5" hidden="1">#REF!,#REF!,#REF!,#REF!,#REF!,#REF!</definedName>
    <definedName name="P7_SCOPE_NOTIND" localSheetId="9" hidden="1">#REF!,#REF!,#REF!,#REF!,#REF!,#REF!</definedName>
    <definedName name="P7_SCOPE_NOTIND" localSheetId="0" hidden="1">#REF!,#REF!,#REF!,#REF!,#REF!,#REF!</definedName>
    <definedName name="P7_SCOPE_NOTIND" localSheetId="12" hidden="1">#REF!,#REF!,#REF!,#REF!,#REF!,#REF!</definedName>
    <definedName name="P7_SCOPE_NOTIND" hidden="1">#REF!,#REF!,#REF!,#REF!,#REF!,#REF!</definedName>
    <definedName name="P7_SCOPE_NotInd2" localSheetId="17" hidden="1">#REF!,#REF!,#REF!,#REF!,#REF!,'6.3.'!P1_SCOPE_NotInd2,'6.3.'!P2_SCOPE_NotInd2,'6.3.'!P3_SCOPE_NotInd2</definedName>
    <definedName name="P7_SCOPE_NotInd2" localSheetId="2" hidden="1">#REF!,#REF!,#REF!,#REF!,#REF!,'7.1. (1 кв. 2014) (с ТП) (2 (3'!P1_SCOPE_NotInd2,'7.1. (1 кв. 2014) (с ТП) (2 (3'!P2_SCOPE_NotInd2,'7.1. (1 кв. 2014) (с ТП) (2 (3'!P3_SCOPE_NotInd2</definedName>
    <definedName name="P7_SCOPE_NotInd2" localSheetId="3" hidden="1">#REF!,#REF!,#REF!,#REF!,#REF!,'7.1. (1 кв. 2014) (с ТП) (2)'!P1_SCOPE_NotInd2,'7.1. (1 кв. 2014) (с ТП) (2)'!P2_SCOPE_NotInd2,'7.1. (1 кв. 2014) (с ТП) (2)'!P3_SCOPE_NotInd2</definedName>
    <definedName name="P7_SCOPE_NotInd2" localSheetId="1" hidden="1">#REF!,#REF!,#REF!,#REF!,#REF!,'7.1. (1 полугодие 2014)'!P1_SCOPE_NotInd2,'7.1. (1 полугодие 2014)'!P2_SCOPE_NotInd2,'7.1. (1 полугодие 2014)'!P3_SCOPE_NotInd2</definedName>
    <definedName name="P7_SCOPE_NotInd2" localSheetId="4" hidden="1">#REF!,#REF!,#REF!,#REF!,#REF!,'7.1. (3 квартал) без ТП '!P1_SCOPE_NotInd2,'7.1. (3 квартал) без ТП '!P2_SCOPE_NotInd2,'7.1. (3 квартал) без ТП '!P3_SCOPE_NotInd2</definedName>
    <definedName name="P7_SCOPE_NotInd2" localSheetId="5" hidden="1">#REF!,#REF!,#REF!,#REF!,#REF!,'7.1. 3 квартал с ТП (ВЛ, КЛ)'!P1_SCOPE_NotInd2,'7.1. 3 квартал с ТП (ВЛ, КЛ)'!P2_SCOPE_NotInd2,'7.1. 3 квартал с ТП (ВЛ, КЛ)'!P3_SCOPE_NotInd2</definedName>
    <definedName name="P7_SCOPE_NotInd2" localSheetId="14" hidden="1">#REF!,#REF!,#REF!,#REF!,#REF!,'7.2. 3 кв'!P1_SCOPE_NotInd2,'7.2. 3 кв'!P2_SCOPE_NotInd2,P3_SCOPE_NotInd2</definedName>
    <definedName name="P7_SCOPE_NotInd2" localSheetId="10" hidden="1">#REF!,#REF!,#REF!,#REF!,#REF!,P1_SCOPE_NotInd2,P2_SCOPE_NotInd2,P3_SCOPE_NotInd2</definedName>
    <definedName name="P7_SCOPE_NotInd2" localSheetId="11" hidden="1">#REF!,#REF!,#REF!,#REF!,#REF!,P1_SCOPE_NotInd2,P2_SCOPE_NotInd2,P3_SCOPE_NotInd2</definedName>
    <definedName name="P7_SCOPE_NotInd2" localSheetId="7" hidden="1">#REF!,#REF!,#REF!,#REF!,#REF!,'II-ДЗ (2014)'!P1_SCOPE_NotInd2,'II-ДЗ (2014)'!P2_SCOPE_NotInd2,P3_SCOPE_NotInd2</definedName>
    <definedName name="P7_SCOPE_NotInd2" localSheetId="9" hidden="1">#REF!,#REF!,#REF!,#REF!,#REF!,'IV-ДЗ'!P1_SCOPE_NotInd2,'IV-ДЗ'!P2_SCOPE_NotInd2,'IV-ДЗ'!P3_SCOPE_NotInd2</definedName>
    <definedName name="P7_SCOPE_NotInd2" localSheetId="0" hidden="1">#REF!,#REF!,#REF!,#REF!,#REF!,'IV-ДЦ'!P1_SCOPE_NotInd2,'IV-ДЦ'!P2_SCOPE_NotInd2,'IV-ДЦ'!P3_SCOPE_NotInd2</definedName>
    <definedName name="P7_SCOPE_NotInd2" localSheetId="12" hidden="1">#REF!,#REF!,#REF!,#REF!,#REF!,'Приложение 1'!P1_SCOPE_NotInd2,'Приложение 1'!P2_SCOPE_NotInd2,'Приложение 1'!P3_SCOPE_NotInd2</definedName>
    <definedName name="P7_SCOPE_NotInd2" hidden="1">#REF!,#REF!,#REF!,#REF!,#REF!,P1_SCOPE_NotInd2,P2_SCOPE_NotInd2,P3_SCOPE_NotInd2</definedName>
    <definedName name="P7_SCOPE_PER_PRT">[33]перекрестка!$N$72:$N$76,[33]перекрестка!$F$78:$H$82,[33]перекрестка!$J$78:$K$82,[33]перекрестка!$N$78:$N$82,[33]перекрестка!$F$84:$H$88</definedName>
    <definedName name="P7_T1_Protect">[35]перекрестка!$N$108:$N$112,[35]перекрестка!$N$114:$N$118,[35]перекрестка!$N$120:$N$124,[35]перекрестка!$N$127:$N$138,[35]перекрестка!$N$140:$N$144</definedName>
    <definedName name="P7_T28_Protection">'[24]28'!$G$11:$H$13,'[24]28'!$D$16:$E$18,'[24]28'!$G$16:$H$18,'[24]28'!$D$22:$E$24,'[24]28'!$G$22:$H$24,'[24]28'!$D$28:$E$30,'[24]28'!$G$28:$H$30,'[24]28'!$D$37:$E$39</definedName>
    <definedName name="P8_SCOPE_FULL_LOAD" localSheetId="17" hidden="1">#REF!,#REF!,#REF!,#REF!,#REF!,#REF!</definedName>
    <definedName name="P8_SCOPE_FULL_LOAD" localSheetId="2" hidden="1">#REF!,#REF!,#REF!,#REF!,#REF!,#REF!</definedName>
    <definedName name="P8_SCOPE_FULL_LOAD" localSheetId="3" hidden="1">#REF!,#REF!,#REF!,#REF!,#REF!,#REF!</definedName>
    <definedName name="P8_SCOPE_FULL_LOAD" localSheetId="1" hidden="1">#REF!,#REF!,#REF!,#REF!,#REF!,#REF!</definedName>
    <definedName name="P8_SCOPE_FULL_LOAD" localSheetId="4" hidden="1">#REF!,#REF!,#REF!,#REF!,#REF!,#REF!</definedName>
    <definedName name="P8_SCOPE_FULL_LOAD" localSheetId="5" hidden="1">#REF!,#REF!,#REF!,#REF!,#REF!,#REF!</definedName>
    <definedName name="P8_SCOPE_FULL_LOAD" localSheetId="14" hidden="1">#REF!,#REF!,#REF!,#REF!,#REF!,#REF!</definedName>
    <definedName name="P8_SCOPE_FULL_LOAD" localSheetId="7" hidden="1">#REF!,#REF!,#REF!,#REF!,#REF!,#REF!</definedName>
    <definedName name="P8_SCOPE_FULL_LOAD" localSheetId="9" hidden="1">#REF!,#REF!,#REF!,#REF!,#REF!,#REF!</definedName>
    <definedName name="P8_SCOPE_FULL_LOAD" localSheetId="0" hidden="1">#REF!,#REF!,#REF!,#REF!,#REF!,#REF!</definedName>
    <definedName name="P8_SCOPE_FULL_LOAD" localSheetId="12" hidden="1">#REF!,#REF!,#REF!,#REF!,#REF!,#REF!</definedName>
    <definedName name="P8_SCOPE_FULL_LOAD" hidden="1">#REF!,#REF!,#REF!,#REF!,#REF!,#REF!</definedName>
    <definedName name="P8_SCOPE_NOTIND" localSheetId="17" hidden="1">#REF!,#REF!,#REF!,#REF!,#REF!,#REF!</definedName>
    <definedName name="P8_SCOPE_NOTIND" localSheetId="2" hidden="1">#REF!,#REF!,#REF!,#REF!,#REF!,#REF!</definedName>
    <definedName name="P8_SCOPE_NOTIND" localSheetId="3" hidden="1">#REF!,#REF!,#REF!,#REF!,#REF!,#REF!</definedName>
    <definedName name="P8_SCOPE_NOTIND" localSheetId="1" hidden="1">#REF!,#REF!,#REF!,#REF!,#REF!,#REF!</definedName>
    <definedName name="P8_SCOPE_NOTIND" localSheetId="4" hidden="1">#REF!,#REF!,#REF!,#REF!,#REF!,#REF!</definedName>
    <definedName name="P8_SCOPE_NOTIND" localSheetId="5" hidden="1">#REF!,#REF!,#REF!,#REF!,#REF!,#REF!</definedName>
    <definedName name="P8_SCOPE_NOTIND" localSheetId="9" hidden="1">#REF!,#REF!,#REF!,#REF!,#REF!,#REF!</definedName>
    <definedName name="P8_SCOPE_NOTIND" localSheetId="0" hidden="1">#REF!,#REF!,#REF!,#REF!,#REF!,#REF!</definedName>
    <definedName name="P8_SCOPE_NOTIND" localSheetId="12" hidden="1">#REF!,#REF!,#REF!,#REF!,#REF!,#REF!</definedName>
    <definedName name="P8_SCOPE_NOTIND" hidden="1">#REF!,#REF!,#REF!,#REF!,#REF!,#REF!</definedName>
    <definedName name="P8_SCOPE_PER_PRT" localSheetId="2">[33]перекрестка!$J$84:$K$88,[33]перекрестка!$N$84:$N$88,[33]перекрестка!$F$14:$G$25,P1_SCOPE_PER_PRT,P2_SCOPE_PER_PRT,P3_SCOPE_PER_PRT,P4_SCOPE_PER_PRT</definedName>
    <definedName name="P8_SCOPE_PER_PRT" localSheetId="3">[33]перекрестка!$J$84:$K$88,[33]перекрестка!$N$84:$N$88,[33]перекрестка!$F$14:$G$25,P1_SCOPE_PER_PRT,P2_SCOPE_PER_PRT,P3_SCOPE_PER_PRT,P4_SCOPE_PER_PRT</definedName>
    <definedName name="P8_SCOPE_PER_PRT" localSheetId="5">[33]перекрестка!$J$84:$K$88,[33]перекрестка!$N$84:$N$88,[33]перекрестка!$F$14:$G$25,P1_SCOPE_PER_PRT,P2_SCOPE_PER_PRT,P3_SCOPE_PER_PRT,P4_SCOPE_PER_PRT</definedName>
    <definedName name="P8_SCOPE_PER_PRT" localSheetId="14">[33]перекрестка!$J$84:$K$88,[33]перекрестка!$N$84:$N$88,[33]перекрестка!$F$14:$G$25,P1_SCOPE_PER_PRT,P2_SCOPE_PER_PRT,P3_SCOPE_PER_PRT,P4_SCOPE_PER_PRT</definedName>
    <definedName name="P8_SCOPE_PER_PRT" localSheetId="10">[33]перекрестка!$J$84:$K$88,[33]перекрестка!$N$84:$N$88,[33]перекрестка!$F$14:$G$25,P1_SCOPE_PER_PRT,P2_SCOPE_PER_PRT,P3_SCOPE_PER_PRT,P4_SCOPE_PER_PRT</definedName>
    <definedName name="P8_SCOPE_PER_PRT" localSheetId="11">[33]перекрестка!$J$84:$K$88,[33]перекрестка!$N$84:$N$88,[33]перекрестка!$F$14:$G$25,P1_SCOPE_PER_PRT,P2_SCOPE_PER_PRT,P3_SCOPE_PER_PRT,P4_SCOPE_PER_PRT</definedName>
    <definedName name="P8_SCOPE_PER_PRT" localSheetId="7">[33]перекрестка!$J$84:$K$88,[33]перекрестка!$N$84:$N$88,[33]перекрестка!$F$14:$G$25,P1_SCOPE_PER_PRT,P2_SCOPE_PER_PRT,P3_SCOPE_PER_PRT,P4_SCOPE_PER_PRT</definedName>
    <definedName name="P8_SCOPE_PER_PRT" localSheetId="0">[33]перекрестка!$J$84:$K$88,[33]перекрестка!$N$84:$N$88,[33]перекрестка!$F$14:$G$25,P1_SCOPE_PER_PRT,P2_SCOPE_PER_PRT,P3_SCOPE_PER_PRT,P4_SCOPE_PER_PRT</definedName>
    <definedName name="P8_SCOPE_PER_PRT">[33]перекрестка!$J$84:$K$88,[33]перекрестка!$N$84:$N$88,[33]перекрестка!$F$14:$G$25,P1_SCOPE_PER_PRT,P2_SCOPE_PER_PRT,P3_SCOPE_PER_PRT,P4_SCOPE_PER_PRT</definedName>
    <definedName name="P8_T1_Protect">[35]перекрестка!$N$146:$N$150,[35]перекрестка!$N$152:$N$156,[35]перекрестка!$N$158:$N$162,[35]перекрестка!$F$11:$G$11,[35]перекрестка!$F$12:$H$16</definedName>
    <definedName name="P8_T28_Protection">'[24]28'!$G$37:$H$39,'[24]28'!$D$42:$E$44,'[24]28'!$G$42:$H$44,'[24]28'!$D$48:$E$50,'[24]28'!$G$48:$H$50,'[24]28'!$D$54:$E$56,'[24]28'!$G$54:$H$56,'[24]28'!$D$89:$E$91</definedName>
    <definedName name="P9_SCOPE_FULL_LOAD" localSheetId="17" hidden="1">#REF!,#REF!,#REF!,#REF!,#REF!,#REF!</definedName>
    <definedName name="P9_SCOPE_FULL_LOAD" localSheetId="2" hidden="1">#REF!,#REF!,#REF!,#REF!,#REF!,#REF!</definedName>
    <definedName name="P9_SCOPE_FULL_LOAD" localSheetId="3" hidden="1">#REF!,#REF!,#REF!,#REF!,#REF!,#REF!</definedName>
    <definedName name="P9_SCOPE_FULL_LOAD" localSheetId="1" hidden="1">#REF!,#REF!,#REF!,#REF!,#REF!,#REF!</definedName>
    <definedName name="P9_SCOPE_FULL_LOAD" localSheetId="4" hidden="1">#REF!,#REF!,#REF!,#REF!,#REF!,#REF!</definedName>
    <definedName name="P9_SCOPE_FULL_LOAD" localSheetId="5" hidden="1">#REF!,#REF!,#REF!,#REF!,#REF!,#REF!</definedName>
    <definedName name="P9_SCOPE_FULL_LOAD" localSheetId="14" hidden="1">#REF!,#REF!,#REF!,#REF!,#REF!,#REF!</definedName>
    <definedName name="P9_SCOPE_FULL_LOAD" localSheetId="7" hidden="1">#REF!,#REF!,#REF!,#REF!,#REF!,#REF!</definedName>
    <definedName name="P9_SCOPE_FULL_LOAD" localSheetId="9" hidden="1">#REF!,#REF!,#REF!,#REF!,#REF!,#REF!</definedName>
    <definedName name="P9_SCOPE_FULL_LOAD" localSheetId="0" hidden="1">#REF!,#REF!,#REF!,#REF!,#REF!,#REF!</definedName>
    <definedName name="P9_SCOPE_FULL_LOAD" localSheetId="12" hidden="1">#REF!,#REF!,#REF!,#REF!,#REF!,#REF!</definedName>
    <definedName name="P9_SCOPE_FULL_LOAD" hidden="1">#REF!,#REF!,#REF!,#REF!,#REF!,#REF!</definedName>
    <definedName name="P9_SCOPE_NotInd" localSheetId="17" hidden="1">#REF!,'6.3.'!P1_SCOPE_NOTIND,'6.3.'!P2_SCOPE_NOTIND,'6.3.'!P3_SCOPE_NOTIND,'6.3.'!P4_SCOPE_NOTIND,'6.3.'!P5_SCOPE_NOTIND,'6.3.'!P6_SCOPE_NOTIND,'6.3.'!P7_SCOPE_NOTIND</definedName>
    <definedName name="P9_SCOPE_NotInd" localSheetId="2" hidden="1">#REF!,'7.1. (1 кв. 2014) (с ТП) (2 (3'!P1_SCOPE_NOTIND,'7.1. (1 кв. 2014) (с ТП) (2 (3'!P2_SCOPE_NOTIND,'7.1. (1 кв. 2014) (с ТП) (2 (3'!P3_SCOPE_NOTIND,'7.1. (1 кв. 2014) (с ТП) (2 (3'!P4_SCOPE_NOTIND,'7.1. (1 кв. 2014) (с ТП) (2 (3'!P5_SCOPE_NOTIND,'7.1. (1 кв. 2014) (с ТП) (2 (3'!P6_SCOPE_NOTIND,'7.1. (1 кв. 2014) (с ТП) (2 (3'!P7_SCOPE_NOTIND</definedName>
    <definedName name="P9_SCOPE_NotInd" localSheetId="3" hidden="1">#REF!,'7.1. (1 кв. 2014) (с ТП) (2)'!P1_SCOPE_NOTIND,'7.1. (1 кв. 2014) (с ТП) (2)'!P2_SCOPE_NOTIND,'7.1. (1 кв. 2014) (с ТП) (2)'!P3_SCOPE_NOTIND,'7.1. (1 кв. 2014) (с ТП) (2)'!P4_SCOPE_NOTIND,'7.1. (1 кв. 2014) (с ТП) (2)'!P5_SCOPE_NOTIND,'7.1. (1 кв. 2014) (с ТП) (2)'!P6_SCOPE_NOTIND,'7.1. (1 кв. 2014) (с ТП) (2)'!P7_SCOPE_NOTIND</definedName>
    <definedName name="P9_SCOPE_NotInd" localSheetId="1" hidden="1">#REF!,'7.1. (1 полугодие 2014)'!P1_SCOPE_NOTIND,'7.1. (1 полугодие 2014)'!P2_SCOPE_NOTIND,'7.1. (1 полугодие 2014)'!P3_SCOPE_NOTIND,'7.1. (1 полугодие 2014)'!P4_SCOPE_NOTIND,'7.1. (1 полугодие 2014)'!P5_SCOPE_NOTIND,'7.1. (1 полугодие 2014)'!P6_SCOPE_NOTIND,'7.1. (1 полугодие 2014)'!P7_SCOPE_NOTIND</definedName>
    <definedName name="P9_SCOPE_NotInd" localSheetId="4" hidden="1">#REF!,'7.1. (3 квартал) без ТП '!P1_SCOPE_NOTIND,'7.1. (3 квартал) без ТП '!P2_SCOPE_NOTIND,'7.1. (3 квартал) без ТП '!P3_SCOPE_NOTIND,'7.1. (3 квартал) без ТП '!P4_SCOPE_NOTIND,'7.1. (3 квартал) без ТП '!P5_SCOPE_NOTIND,'7.1. (3 квартал) без ТП '!P6_SCOPE_NOTIND,'7.1. (3 квартал) без ТП '!P7_SCOPE_NOTIND</definedName>
    <definedName name="P9_SCOPE_NotInd" localSheetId="5" hidden="1">#REF!,'7.1. 3 квартал с ТП (ВЛ, КЛ)'!P1_SCOPE_NOTIND,'7.1. 3 квартал с ТП (ВЛ, КЛ)'!P2_SCOPE_NOTIND,'7.1. 3 квартал с ТП (ВЛ, КЛ)'!P3_SCOPE_NOTIND,'7.1. 3 квартал с ТП (ВЛ, КЛ)'!P4_SCOPE_NOTIND,'7.1. 3 квартал с ТП (ВЛ, КЛ)'!P5_SCOPE_NOTIND,'7.1. 3 квартал с ТП (ВЛ, КЛ)'!P6_SCOPE_NOTIND,'7.1. 3 квартал с ТП (ВЛ, КЛ)'!P7_SCOPE_NOTIND</definedName>
    <definedName name="P9_SCOPE_NotInd" localSheetId="14" hidden="1">#REF!,'7.2. 3 кв'!P1_SCOPE_NOTIND,'7.2. 3 кв'!P2_SCOPE_NOTIND,'7.2. 3 кв'!P3_SCOPE_NOTIND,'7.2. 3 кв'!P4_SCOPE_NOTIND,'7.2. 3 кв'!P5_SCOPE_NOTIND,'7.2. 3 кв'!P6_SCOPE_NOTIND,[0]!P7_SCOPE_NOTIND</definedName>
    <definedName name="P9_SCOPE_NotInd" localSheetId="10" hidden="1">#REF!,[0]!P1_SCOPE_NOTIND,[0]!P2_SCOPE_NOTIND,[0]!P3_SCOPE_NOTIND,[0]!P4_SCOPE_NOTIND,[0]!P5_SCOPE_NOTIND,[0]!P6_SCOPE_NOTIND,[0]!P7_SCOPE_NOTIND</definedName>
    <definedName name="P9_SCOPE_NotInd" localSheetId="11" hidden="1">#REF!,[0]!P1_SCOPE_NOTIND,[0]!P2_SCOPE_NOTIND,[0]!P3_SCOPE_NOTIND,[0]!P4_SCOPE_NOTIND,[0]!P5_SCOPE_NOTIND,[0]!P6_SCOPE_NOTIND,[0]!P7_SCOPE_NOTIND</definedName>
    <definedName name="P9_SCOPE_NotInd" localSheetId="7" hidden="1">#REF!,'II-ДЗ (2014)'!P1_SCOPE_NOTIND,'II-ДЗ (2014)'!P2_SCOPE_NOTIND,'II-ДЗ (2014)'!P3_SCOPE_NOTIND,'II-ДЗ (2014)'!P4_SCOPE_NOTIND,'II-ДЗ (2014)'!P5_SCOPE_NOTIND,'II-ДЗ (2014)'!P6_SCOPE_NOTIND,[0]!P7_SCOPE_NOTIND</definedName>
    <definedName name="P9_SCOPE_NotInd" localSheetId="9" hidden="1">#REF!,'IV-ДЗ'!P1_SCOPE_NOTIND,'IV-ДЗ'!P2_SCOPE_NOTIND,'IV-ДЗ'!P3_SCOPE_NOTIND,'IV-ДЗ'!P4_SCOPE_NOTIND,'IV-ДЗ'!P5_SCOPE_NOTIND,'IV-ДЗ'!P6_SCOPE_NOTIND,'IV-ДЗ'!P7_SCOPE_NOTIND</definedName>
    <definedName name="P9_SCOPE_NotInd" localSheetId="0" hidden="1">#REF!,'IV-ДЦ'!P1_SCOPE_NOTIND,'IV-ДЦ'!P2_SCOPE_NOTIND,'IV-ДЦ'!P3_SCOPE_NOTIND,'IV-ДЦ'!P4_SCOPE_NOTIND,'IV-ДЦ'!P5_SCOPE_NOTIND,'IV-ДЦ'!P6_SCOPE_NOTIND,'IV-ДЦ'!P7_SCOPE_NOTIND</definedName>
    <definedName name="P9_SCOPE_NotInd" localSheetId="12" hidden="1">#REF!,'Приложение 1'!P1_SCOPE_NOTIND,'Приложение 1'!P2_SCOPE_NOTIND,'Приложение 1'!P3_SCOPE_NOTIND,'Приложение 1'!P4_SCOPE_NOTIND,'Приложение 1'!P5_SCOPE_NOTIND,'Приложение 1'!P6_SCOPE_NOTIND,'Приложение 1'!P7_SCOPE_NOTIND</definedName>
    <definedName name="P9_SCOPE_NotInd" hidden="1">#REF!,[0]!P1_SCOPE_NOTIND,[0]!P2_SCOPE_NOTIND,[0]!P3_SCOPE_NOTIND,[0]!P4_SCOPE_NOTIND,[0]!P5_SCOPE_NOTIND,[0]!P6_SCOPE_NOTIND,[0]!P7_SCOPE_NOTIND</definedName>
    <definedName name="P9_T1_Protect">[35]перекрестка!$F$17:$G$17,[35]перекрестка!$F$18:$H$22,[35]перекрестка!$F$24:$H$28,[35]перекрестка!$F$30:$H$34,[35]перекрестка!$F$36:$H$40</definedName>
    <definedName name="P9_T28_Protection">'[24]28'!$G$89:$H$91,'[24]28'!$G$94:$H$96,'[24]28'!$D$94:$E$96,'[24]28'!$D$100:$E$102,'[24]28'!$G$100:$H$102,'[24]28'!$D$106:$E$108,'[24]28'!$G$106:$H$108,'[24]28'!$D$167:$E$169</definedName>
    <definedName name="PER_ET" localSheetId="17">#REF!</definedName>
    <definedName name="PER_ET" localSheetId="2">#REF!</definedName>
    <definedName name="PER_ET" localSheetId="3">#REF!</definedName>
    <definedName name="PER_ET" localSheetId="1">#REF!</definedName>
    <definedName name="PER_ET" localSheetId="4">#REF!</definedName>
    <definedName name="PER_ET" localSheetId="5">#REF!</definedName>
    <definedName name="PER_ET" localSheetId="14">#REF!</definedName>
    <definedName name="PER_ET" localSheetId="7">#REF!</definedName>
    <definedName name="PER_ET" localSheetId="9">#REF!</definedName>
    <definedName name="PER_ET" localSheetId="0">#REF!</definedName>
    <definedName name="PER_ET" localSheetId="12">#REF!</definedName>
    <definedName name="PER_ET">#REF!</definedName>
    <definedName name="PERIOD1">[20]TEHSHEET!$O$2:$O$5</definedName>
    <definedName name="Personal">'[37]6 Списки'!$A$2:$A$20</definedName>
    <definedName name="pIns_List24_1" localSheetId="17">#REF!</definedName>
    <definedName name="pIns_List24_1" localSheetId="2">#REF!</definedName>
    <definedName name="pIns_List24_1" localSheetId="3">#REF!</definedName>
    <definedName name="pIns_List24_1" localSheetId="1">#REF!</definedName>
    <definedName name="pIns_List24_1" localSheetId="4">#REF!</definedName>
    <definedName name="pIns_List24_1" localSheetId="5">#REF!</definedName>
    <definedName name="pIns_List24_1" localSheetId="13">#REF!</definedName>
    <definedName name="pIns_List24_1" localSheetId="15">#REF!</definedName>
    <definedName name="pIns_List24_1" localSheetId="10">#REF!</definedName>
    <definedName name="pIns_List24_1" localSheetId="16">#REF!</definedName>
    <definedName name="pIns_List24_1" localSheetId="11">#REF!</definedName>
    <definedName name="pIns_List24_1" localSheetId="9">#REF!</definedName>
    <definedName name="pIns_List24_1" localSheetId="0">#REF!</definedName>
    <definedName name="pIns_List24_1" localSheetId="12">#REF!</definedName>
    <definedName name="pIns_List24_1">#REF!</definedName>
    <definedName name="pIns_List24_2" localSheetId="17">#REF!</definedName>
    <definedName name="pIns_List24_2" localSheetId="2">#REF!</definedName>
    <definedName name="pIns_List24_2" localSheetId="3">#REF!</definedName>
    <definedName name="pIns_List24_2" localSheetId="1">#REF!</definedName>
    <definedName name="pIns_List24_2" localSheetId="4">#REF!</definedName>
    <definedName name="pIns_List24_2" localSheetId="5">#REF!</definedName>
    <definedName name="pIns_List24_2" localSheetId="13">#REF!</definedName>
    <definedName name="pIns_List24_2" localSheetId="15">#REF!</definedName>
    <definedName name="pIns_List24_2" localSheetId="10">#REF!</definedName>
    <definedName name="pIns_List24_2" localSheetId="16">#REF!</definedName>
    <definedName name="pIns_List24_2" localSheetId="11">#REF!</definedName>
    <definedName name="pIns_List24_2" localSheetId="9">#REF!</definedName>
    <definedName name="pIns_List24_2" localSheetId="0">#REF!</definedName>
    <definedName name="pIns_List24_2" localSheetId="12">#REF!</definedName>
    <definedName name="pIns_List24_2">#REF!</definedName>
    <definedName name="polta" localSheetId="17">#REF!</definedName>
    <definedName name="polta" localSheetId="2">#REF!</definedName>
    <definedName name="polta" localSheetId="3">#REF!</definedName>
    <definedName name="polta" localSheetId="1">#REF!</definedName>
    <definedName name="polta" localSheetId="4">#REF!</definedName>
    <definedName name="polta" localSheetId="5">#REF!</definedName>
    <definedName name="polta" localSheetId="9">#REF!</definedName>
    <definedName name="polta" localSheetId="0">#REF!</definedName>
    <definedName name="polta" localSheetId="12">#REF!</definedName>
    <definedName name="polta">#REF!</definedName>
    <definedName name="POTR">[17]TEHSHEET!$F$20:$F$27</definedName>
    <definedName name="PR_ET" localSheetId="17">[15]TEHSHEET!#REF!</definedName>
    <definedName name="PR_ET" localSheetId="2">[15]TEHSHEET!#REF!</definedName>
    <definedName name="PR_ET" localSheetId="3">[15]TEHSHEET!#REF!</definedName>
    <definedName name="PR_ET" localSheetId="1">[15]TEHSHEET!#REF!</definedName>
    <definedName name="PR_ET" localSheetId="4">[15]TEHSHEET!#REF!</definedName>
    <definedName name="PR_ET" localSheetId="5">[15]TEHSHEET!#REF!</definedName>
    <definedName name="PR_ET" localSheetId="9">[15]TEHSHEET!#REF!</definedName>
    <definedName name="PR_ET" localSheetId="0">[15]TEHSHEET!#REF!</definedName>
    <definedName name="PR_ET" localSheetId="12">[15]TEHSHEET!#REF!</definedName>
    <definedName name="PR_ET">[15]TEHSHEET!#REF!</definedName>
    <definedName name="PR_OBJ_ET" localSheetId="17">[15]TEHSHEET!#REF!</definedName>
    <definedName name="PR_OBJ_ET" localSheetId="2">[15]TEHSHEET!#REF!</definedName>
    <definedName name="PR_OBJ_ET" localSheetId="3">[15]TEHSHEET!#REF!</definedName>
    <definedName name="PR_OBJ_ET" localSheetId="1">[15]TEHSHEET!#REF!</definedName>
    <definedName name="PR_OBJ_ET" localSheetId="4">[15]TEHSHEET!#REF!</definedName>
    <definedName name="PR_OBJ_ET" localSheetId="5">[15]TEHSHEET!#REF!</definedName>
    <definedName name="PR_OBJ_ET" localSheetId="9">[15]TEHSHEET!#REF!</definedName>
    <definedName name="PR_OBJ_ET" localSheetId="0">[15]TEHSHEET!#REF!</definedName>
    <definedName name="PR_OBJ_ET" localSheetId="12">[15]TEHSHEET!#REF!</definedName>
    <definedName name="PR_OBJ_ET">[15]TEHSHEET!#REF!</definedName>
    <definedName name="PR_OPT" localSheetId="17">#REF!</definedName>
    <definedName name="PR_OPT" localSheetId="2">#REF!</definedName>
    <definedName name="PR_OPT" localSheetId="3">#REF!</definedName>
    <definedName name="PR_OPT" localSheetId="1">#REF!</definedName>
    <definedName name="PR_OPT" localSheetId="4">#REF!</definedName>
    <definedName name="PR_OPT" localSheetId="5">#REF!</definedName>
    <definedName name="PR_OPT" localSheetId="14">#REF!</definedName>
    <definedName name="PR_OPT" localSheetId="7">#REF!</definedName>
    <definedName name="PR_OPT" localSheetId="9">#REF!</definedName>
    <definedName name="PR_OPT" localSheetId="0">#REF!</definedName>
    <definedName name="PR_OPT" localSheetId="12">#REF!</definedName>
    <definedName name="PR_OPT">#REF!</definedName>
    <definedName name="PR_ROZN" localSheetId="17">#REF!</definedName>
    <definedName name="PR_ROZN" localSheetId="2">#REF!</definedName>
    <definedName name="PR_ROZN" localSheetId="3">#REF!</definedName>
    <definedName name="PR_ROZN" localSheetId="1">#REF!</definedName>
    <definedName name="PR_ROZN" localSheetId="4">#REF!</definedName>
    <definedName name="PR_ROZN" localSheetId="5">#REF!</definedName>
    <definedName name="PR_ROZN" localSheetId="9">#REF!</definedName>
    <definedName name="PR_ROZN" localSheetId="0">#REF!</definedName>
    <definedName name="PR_ROZN" localSheetId="12">#REF!</definedName>
    <definedName name="PR_ROZN">#REF!</definedName>
    <definedName name="PREBASE_METHOD" localSheetId="17">[13]Титульный!$F$20</definedName>
    <definedName name="PREBASE_METHOD" localSheetId="13">[13]Титульный!$F$20</definedName>
    <definedName name="PREBASE_METHOD" localSheetId="15">[13]Титульный!$F$20</definedName>
    <definedName name="PREBASE_METHOD" localSheetId="10">[13]Титульный!$F$20</definedName>
    <definedName name="PREBASE_METHOD" localSheetId="16">[13]Титульный!$F$20</definedName>
    <definedName name="PREBASE_METHOD" localSheetId="11">[13]Титульный!$F$20</definedName>
    <definedName name="PREBASE_METHOD" localSheetId="7">[13]Титульный!$F$20</definedName>
    <definedName name="PREBASE_METHOD" localSheetId="0">[14]Титульный!$F$20</definedName>
    <definedName name="PREBASE_METHOD" localSheetId="12">[13]Титульный!$F$20</definedName>
    <definedName name="PREBASE_METHOD">[13]Титульный!$F$20</definedName>
    <definedName name="Project">[38]Списки!$B$2:$B$21</definedName>
    <definedName name="PROT" localSheetId="17">#REF!,#REF!,#REF!,#REF!,#REF!,#REF!</definedName>
    <definedName name="PROT" localSheetId="2">#REF!,#REF!,#REF!,#REF!,#REF!,#REF!</definedName>
    <definedName name="PROT" localSheetId="3">#REF!,#REF!,#REF!,#REF!,#REF!,#REF!</definedName>
    <definedName name="PROT" localSheetId="1">#REF!,#REF!,#REF!,#REF!,#REF!,#REF!</definedName>
    <definedName name="PROT" localSheetId="4">#REF!,#REF!,#REF!,#REF!,#REF!,#REF!</definedName>
    <definedName name="PROT" localSheetId="5">#REF!,#REF!,#REF!,#REF!,#REF!,#REF!</definedName>
    <definedName name="PROT" localSheetId="14">#REF!,#REF!,#REF!,#REF!,#REF!,#REF!</definedName>
    <definedName name="PROT" localSheetId="7">#REF!,#REF!,#REF!,#REF!,#REF!,#REF!</definedName>
    <definedName name="PROT" localSheetId="9">#REF!,#REF!,#REF!,#REF!,#REF!,#REF!</definedName>
    <definedName name="PROT" localSheetId="0">#REF!,#REF!,#REF!,#REF!,#REF!,#REF!</definedName>
    <definedName name="PROT" localSheetId="12">#REF!,#REF!,#REF!,#REF!,#REF!,#REF!</definedName>
    <definedName name="PROT">#REF!,#REF!,#REF!,#REF!,#REF!,#REF!</definedName>
    <definedName name="Q" localSheetId="2">'7.1. (1 кв. 2014) (с ТП) (2 (3'!Q</definedName>
    <definedName name="Q" localSheetId="3">'7.1. (1 кв. 2014) (с ТП) (2)'!Q</definedName>
    <definedName name="Q" localSheetId="5">'7.1. 3 квартал с ТП (ВЛ, КЛ)'!Q</definedName>
    <definedName name="Q" localSheetId="14">'7.2. 3 кв'!Q</definedName>
    <definedName name="Q" localSheetId="10">'8. (3 кв. 2014)'!Q</definedName>
    <definedName name="Q" localSheetId="11">'9. (3 кв. 2014)'!Q</definedName>
    <definedName name="Q" localSheetId="7">'II-ДЗ (2014)'!Q</definedName>
    <definedName name="Q" localSheetId="0">'IV-ДЦ'!Q</definedName>
    <definedName name="Q">[0]!Q</definedName>
    <definedName name="RAB_SECTION_2_3" localSheetId="17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 localSheetId="13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 localSheetId="15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 localSheetId="10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 localSheetId="16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 localSheetId="11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 localSheetId="7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 localSheetId="0">'[14]Расчёт расходов RAB'!$G$33:$H$33,'[14]Расчёт расходов RAB'!$J$33:$K$33,'[14]Расчёт расходов RAB'!$M$33:$N$33,'[14]Расчёт расходов RAB'!$P$33:$Q$33,'[14]Расчёт расходов RAB'!$S$33:$T$33,'[14]Расчёт расходов RAB'!$V$33:$W$33,'[14]Расчёт расходов RAB'!$Y$33:$Z$33,'[14]Расчёт расходов RAB'!$AB$33:$AC$33,'[14]Расчёт расходов RAB'!$AE$33:$AF$33,'[14]Расчёт расходов RAB'!$AH$33:$AI$33,'[14]Расчёт расходов RAB'!$AK$33:$AL$33,'[14]Расчёт расходов RAB'!$AN$33:$AO$33,'[14]Расчёт расходов RAB'!$AQ$33:$AR$33</definedName>
    <definedName name="RAB_SECTION_2_3" localSheetId="12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2_3">'[13]Расчёт расходов RAB'!$G$33:$H$33,'[13]Расчёт расходов RAB'!$J$33:$K$33,'[13]Расчёт расходов RAB'!$M$33:$N$33,'[13]Расчёт расходов RAB'!$P$33:$Q$33,'[13]Расчёт расходов RAB'!$S$33:$T$33,'[13]Расчёт расходов RAB'!$V$33:$W$33,'[13]Расчёт расходов RAB'!$Y$33:$Z$33,'[13]Расчёт расходов RAB'!$AB$33:$AC$33,'[13]Расчёт расходов RAB'!$AE$33:$AF$33,'[13]Расчёт расходов RAB'!$AH$33:$AI$33,'[13]Расчёт расходов RAB'!$AK$33:$AL$33,'[13]Расчёт расходов RAB'!$AN$33:$AO$33,'[13]Расчёт расходов RAB'!$AQ$33:$AR$33</definedName>
    <definedName name="RAB_SECTION_3_6" localSheetId="17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 localSheetId="13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 localSheetId="15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 localSheetId="10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 localSheetId="16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 localSheetId="11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 localSheetId="7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 localSheetId="0">'[14]Расчёт расходов RAB'!$G$71:$H$71,'[14]Расчёт расходов RAB'!$J$71:$K$71,'[14]Расчёт расходов RAB'!$M$71:$N$71,'[14]Расчёт расходов RAB'!$P$71:$Q$71,'[14]Расчёт расходов RAB'!$S$71:$T$71,'[14]Расчёт расходов RAB'!$V$71:$W$71,'[14]Расчёт расходов RAB'!$Y$71:$Z$71,'[14]Расчёт расходов RAB'!$AB$71:$AC$71,'[14]Расчёт расходов RAB'!$AE$71:$AF$71,'[14]Расчёт расходов RAB'!$AH$71:$AI$71,'[14]Расчёт расходов RAB'!$AK$71:$AL$71,'[14]Расчёт расходов RAB'!$AN$71:$AO$71,'[14]Расчёт расходов RAB'!$AQ$71:$AR$71</definedName>
    <definedName name="RAB_SECTION_3_6" localSheetId="12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3_6">'[13]Расчёт расходов RAB'!$G$71:$H$71,'[13]Расчёт расходов RAB'!$J$71:$K$71,'[13]Расчёт расходов RAB'!$M$71:$N$71,'[13]Расчёт расходов RAB'!$P$71:$Q$71,'[13]Расчёт расходов RAB'!$S$71:$T$71,'[13]Расчёт расходов RAB'!$V$71:$W$71,'[13]Расчёт расходов RAB'!$Y$71:$Z$71,'[13]Расчёт расходов RAB'!$AB$71:$AC$71,'[13]Расчёт расходов RAB'!$AE$71:$AF$71,'[13]Расчёт расходов RAB'!$AH$71:$AI$71,'[13]Расчёт расходов RAB'!$AK$71:$AL$71,'[13]Расчёт расходов RAB'!$AN$71:$AO$71,'[13]Расчёт расходов RAB'!$AQ$71:$AR$71</definedName>
    <definedName name="RAB_SECTION_INDEX" localSheetId="17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 localSheetId="13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 localSheetId="15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 localSheetId="10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 localSheetId="16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 localSheetId="11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 localSheetId="7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 localSheetId="0">'[14]Расчёт расходов RAB'!$G$22:$H$22,'[14]Расчёт расходов RAB'!$J$22:$K$22,'[14]Расчёт расходов RAB'!$M$22:$N$22,'[14]Расчёт расходов RAB'!$P$22:$Q$22,'[14]Расчёт расходов RAB'!$S$22:$T$22,'[14]Расчёт расходов RAB'!$V$22:$W$22,'[14]Расчёт расходов RAB'!$Y$22:$Z$22,'[14]Расчёт расходов RAB'!$AB$22:$AC$22,'[14]Расчёт расходов RAB'!$AE$22:$AF$22,'[14]Расчёт расходов RAB'!$AH$22:$AI$22,'[14]Расчёт расходов RAB'!$AK$22:$AL$22,'[14]Расчёт расходов RAB'!$AN$22:$AO$22,'[14]Расчёт расходов RAB'!$AQ$22:$AR$22</definedName>
    <definedName name="RAB_SECTION_INDEX" localSheetId="12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INDEX">'[13]Расчёт расходов RAB'!$G$22:$H$22,'[13]Расчёт расходов RAB'!$J$22:$K$22,'[13]Расчёт расходов RAB'!$M$22:$N$22,'[13]Расчёт расходов RAB'!$P$22:$Q$22,'[13]Расчёт расходов RAB'!$S$22:$T$22,'[13]Расчёт расходов RAB'!$V$22:$W$22,'[13]Расчёт расходов RAB'!$Y$22:$Z$22,'[13]Расчёт расходов RAB'!$AB$22:$AC$22,'[13]Расчёт расходов RAB'!$AE$22:$AF$22,'[13]Расчёт расходов RAB'!$AH$22:$AI$22,'[13]Расчёт расходов RAB'!$AK$22:$AL$22,'[13]Расчёт расходов RAB'!$AN$22:$AO$22,'[13]Расчёт расходов RAB'!$AQ$22:$AR$22</definedName>
    <definedName name="RAB_SECTION_MANAGED_COSTS" localSheetId="17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 localSheetId="13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 localSheetId="15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 localSheetId="10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 localSheetId="16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 localSheetId="11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 localSheetId="7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 localSheetId="0">'[14]Расчёт расходов RAB'!$G$56:$H$56,'[14]Расчёт расходов RAB'!$J$56:$K$56,'[14]Расчёт расходов RAB'!$M$56:$N$56,'[14]Расчёт расходов RAB'!$P$56:$Q$56,'[14]Расчёт расходов RAB'!$S$56:$T$56,'[14]Расчёт расходов RAB'!$V$56:$W$56,'[14]Расчёт расходов RAB'!$Y$56:$Z$56,'[14]Расчёт расходов RAB'!$AB$56:$AC$56,'[14]Расчёт расходов RAB'!$AE$56:$AF$56,'[14]Расчёт расходов RAB'!$AH$56:$AI$56,'[14]Расчёт расходов RAB'!$AK$56:$AL$56,'[14]Расчёт расходов RAB'!$AN$56:$AO$56,'[14]Расчёт расходов RAB'!$AQ$56:$AR$56</definedName>
    <definedName name="RAB_SECTION_MANAGED_COSTS" localSheetId="12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MANAGED_COSTS">'[13]Расчёт расходов RAB'!$G$56:$H$56,'[13]Расчёт расходов RAB'!$J$56:$K$56,'[13]Расчёт расходов RAB'!$M$56:$N$56,'[13]Расчёт расходов RAB'!$P$56:$Q$56,'[13]Расчёт расходов RAB'!$S$56:$T$56,'[13]Расчёт расходов RAB'!$V$56:$W$56,'[13]Расчёт расходов RAB'!$Y$56:$Z$56,'[13]Расчёт расходов RAB'!$AB$56:$AC$56,'[13]Расчёт расходов RAB'!$AE$56:$AF$56,'[13]Расчёт расходов RAB'!$AH$56:$AI$56,'[13]Расчёт расходов RAB'!$AK$56:$AL$56,'[13]Расчёт расходов RAB'!$AN$56:$AO$56,'[13]Расчёт расходов RAB'!$AQ$56:$AR$56</definedName>
    <definedName name="RAB_SECTION_TOTAL_NVV" localSheetId="17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 localSheetId="13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 localSheetId="15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 localSheetId="10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 localSheetId="16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 localSheetId="11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 localSheetId="7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 localSheetId="0">'[14]Расчёт расходов RAB'!$G$95:$H$95,'[14]Расчёт расходов RAB'!$J$95:$K$95,'[14]Расчёт расходов RAB'!$M$95:$N$95,'[14]Расчёт расходов RAB'!$P$95:$Q$95,'[14]Расчёт расходов RAB'!$S$95:$T$95,'[14]Расчёт расходов RAB'!$V$95:$W$95,'[14]Расчёт расходов RAB'!$Y$95:$Z$95,'[14]Расчёт расходов RAB'!$AB$95:$AC$95,'[14]Расчёт расходов RAB'!$AE$95:$AF$95,'[14]Расчёт расходов RAB'!$AH$95:$AI$95,'[14]Расчёт расходов RAB'!$AK$95:$AL$95,'[14]Расчёт расходов RAB'!$AN$95:$AO$95,'[14]Расчёт расходов RAB'!$AQ$95:$AR$95</definedName>
    <definedName name="RAB_SECTION_TOTAL_NVV" localSheetId="12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SECTION_TOTAL_NVV">'[13]Расчёт расходов RAB'!$G$95:$H$95,'[13]Расчёт расходов RAB'!$J$95:$K$95,'[13]Расчёт расходов RAB'!$M$95:$N$95,'[13]Расчёт расходов RAB'!$P$95:$Q$95,'[13]Расчёт расходов RAB'!$S$95:$T$95,'[13]Расчёт расходов RAB'!$V$95:$W$95,'[13]Расчёт расходов RAB'!$Y$95:$Z$95,'[13]Расчёт расходов RAB'!$AB$95:$AC$95,'[13]Расчёт расходов RAB'!$AE$95:$AF$95,'[13]Расчёт расходов RAB'!$AH$95:$AI$95,'[13]Расчёт расходов RAB'!$AK$95:$AL$95,'[13]Расчёт расходов RAB'!$AN$95:$AO$95,'[13]Расчёт расходов RAB'!$AQ$95:$AR$95</definedName>
    <definedName name="RAB_YEARS" localSheetId="17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 localSheetId="13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 localSheetId="15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 localSheetId="10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 localSheetId="16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 localSheetId="11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 localSheetId="7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 localSheetId="0">'[14]Расчёт расходов RAB'!$G$8:$H$8,'[14]Расчёт расходов RAB'!$J$8:$K$8,'[14]Расчёт расходов RAB'!$M$8:$N$8,'[14]Расчёт расходов RAB'!$P$8:$Q$8,'[14]Расчёт расходов RAB'!$S$8:$T$8,'[14]Расчёт расходов RAB'!$V$8:$W$8,'[14]Расчёт расходов RAB'!$Y$8:$Z$8,'[14]Расчёт расходов RAB'!$AB$8:$AC$8,'[14]Расчёт расходов RAB'!$AE$8:$AF$8,'[14]Расчёт расходов RAB'!$AH$8:$AI$8,'[14]Расчёт расходов RAB'!$AK$8:$AL$8,'[14]Расчёт расходов RAB'!$AN$8:$AO$8,'[14]Расчёт расходов RAB'!$AQ$8:$AR$8</definedName>
    <definedName name="RAB_YEARS" localSheetId="12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AB_YEARS">'[13]Расчёт расходов RAB'!$G$8:$H$8,'[13]Расчёт расходов RAB'!$J$8:$K$8,'[13]Расчёт расходов RAB'!$M$8:$N$8,'[13]Расчёт расходов RAB'!$P$8:$Q$8,'[13]Расчёт расходов RAB'!$S$8:$T$8,'[13]Расчёт расходов RAB'!$V$8:$W$8,'[13]Расчёт расходов RAB'!$Y$8:$Z$8,'[13]Расчёт расходов RAB'!$AB$8:$AC$8,'[13]Расчёт расходов RAB'!$AE$8:$AF$8,'[13]Расчёт расходов RAB'!$AH$8:$AI$8,'[13]Расчёт расходов RAB'!$AK$8:$AL$8,'[13]Расчёт расходов RAB'!$AN$8:$AO$8,'[13]Расчёт расходов RAB'!$AQ$8:$AR$8</definedName>
    <definedName name="real" localSheetId="2">'7.1. (1 кв. 2014) (с ТП) (2 (3'!real</definedName>
    <definedName name="real" localSheetId="3">'7.1. (1 кв. 2014) (с ТП) (2)'!real</definedName>
    <definedName name="real" localSheetId="5">'7.1. 3 квартал с ТП (ВЛ, КЛ)'!real</definedName>
    <definedName name="real" localSheetId="14">'7.2. 3 кв'!real</definedName>
    <definedName name="real" localSheetId="10">'8. (3 кв. 2014)'!real</definedName>
    <definedName name="real" localSheetId="11">'9. (3 кв. 2014)'!real</definedName>
    <definedName name="real" localSheetId="7">'II-ДЗ (2014)'!real</definedName>
    <definedName name="real" localSheetId="0">'IV-ДЦ'!real</definedName>
    <definedName name="real">[0]!real</definedName>
    <definedName name="REG">[29]TEHSHEET!$B$2:$B$85</definedName>
    <definedName name="REG_ET" localSheetId="17">#REF!</definedName>
    <definedName name="REG_ET" localSheetId="2">#REF!</definedName>
    <definedName name="REG_ET" localSheetId="3">#REF!</definedName>
    <definedName name="REG_ET" localSheetId="1">#REF!</definedName>
    <definedName name="REG_ET" localSheetId="4">#REF!</definedName>
    <definedName name="REG_ET" localSheetId="5">#REF!</definedName>
    <definedName name="REG_ET" localSheetId="14">#REF!</definedName>
    <definedName name="REG_ET" localSheetId="7">#REF!</definedName>
    <definedName name="REG_ET" localSheetId="9">#REF!</definedName>
    <definedName name="REG_ET" localSheetId="0">#REF!</definedName>
    <definedName name="REG_ET" localSheetId="12">#REF!</definedName>
    <definedName name="REG_ET">#REF!</definedName>
    <definedName name="reg_name" localSheetId="17">[13]Титульный!$F$6</definedName>
    <definedName name="reg_name" localSheetId="13">[13]Титульный!$F$6</definedName>
    <definedName name="reg_name" localSheetId="15">[13]Титульный!$F$6</definedName>
    <definedName name="reg_name" localSheetId="10">[13]Титульный!$F$6</definedName>
    <definedName name="reg_name" localSheetId="16">[13]Титульный!$F$6</definedName>
    <definedName name="reg_name" localSheetId="11">[13]Титульный!$F$6</definedName>
    <definedName name="reg_name" localSheetId="7">[13]Титульный!$F$6</definedName>
    <definedName name="reg_name" localSheetId="0">[14]Титульный!$F$6</definedName>
    <definedName name="reg_name" localSheetId="12">[13]Титульный!$F$6</definedName>
    <definedName name="reg_name">[13]Титульный!$F$6</definedName>
    <definedName name="REG_PROT" localSheetId="17">#REF!,#REF!,#REF!,#REF!,#REF!,#REF!,#REF!</definedName>
    <definedName name="REG_PROT" localSheetId="2">#REF!,#REF!,#REF!,#REF!,#REF!,#REF!,#REF!</definedName>
    <definedName name="REG_PROT" localSheetId="3">#REF!,#REF!,#REF!,#REF!,#REF!,#REF!,#REF!</definedName>
    <definedName name="REG_PROT" localSheetId="1">#REF!,#REF!,#REF!,#REF!,#REF!,#REF!,#REF!</definedName>
    <definedName name="REG_PROT" localSheetId="4">#REF!,#REF!,#REF!,#REF!,#REF!,#REF!,#REF!</definedName>
    <definedName name="REG_PROT" localSheetId="5">#REF!,#REF!,#REF!,#REF!,#REF!,#REF!,#REF!</definedName>
    <definedName name="REG_PROT" localSheetId="14">#REF!,#REF!,#REF!,#REF!,#REF!,#REF!,#REF!</definedName>
    <definedName name="REG_PROT" localSheetId="7">#REF!,#REF!,#REF!,#REF!,#REF!,#REF!,#REF!</definedName>
    <definedName name="REG_PROT" localSheetId="9">#REF!,#REF!,#REF!,#REF!,#REF!,#REF!,#REF!</definedName>
    <definedName name="REG_PROT" localSheetId="0">#REF!,#REF!,#REF!,#REF!,#REF!,#REF!,#REF!</definedName>
    <definedName name="REG_PROT" localSheetId="12">#REF!,#REF!,#REF!,#REF!,#REF!,#REF!,#REF!</definedName>
    <definedName name="REG_PROT">#REF!,#REF!,#REF!,#REF!,#REF!,#REF!,#REF!</definedName>
    <definedName name="REGcom" localSheetId="17">#REF!</definedName>
    <definedName name="REGcom" localSheetId="2">#REF!</definedName>
    <definedName name="REGcom" localSheetId="3">#REF!</definedName>
    <definedName name="REGcom" localSheetId="1">#REF!</definedName>
    <definedName name="REGcom" localSheetId="4">#REF!</definedName>
    <definedName name="REGcom" localSheetId="5">#REF!</definedName>
    <definedName name="REGcom" localSheetId="14">#REF!</definedName>
    <definedName name="REGcom" localSheetId="7">#REF!</definedName>
    <definedName name="REGcom" localSheetId="9">#REF!</definedName>
    <definedName name="REGcom" localSheetId="0">#REF!</definedName>
    <definedName name="REGcom" localSheetId="12">#REF!</definedName>
    <definedName name="REGcom">#REF!</definedName>
    <definedName name="regfddg" localSheetId="2">'7.1. (1 кв. 2014) (с ТП) (2 (3'!regfddg</definedName>
    <definedName name="regfddg" localSheetId="3">'7.1. (1 кв. 2014) (с ТП) (2)'!regfddg</definedName>
    <definedName name="regfddg" localSheetId="5">'7.1. 3 квартал с ТП (ВЛ, КЛ)'!regfddg</definedName>
    <definedName name="regfddg" localSheetId="14">'7.2. 3 кв'!regfddg</definedName>
    <definedName name="regfddg" localSheetId="10">'8. (3 кв. 2014)'!regfddg</definedName>
    <definedName name="regfddg" localSheetId="11">'9. (3 кв. 2014)'!regfddg</definedName>
    <definedName name="regfddg" localSheetId="7">'II-ДЗ (2014)'!regfddg</definedName>
    <definedName name="regfddg" localSheetId="0">'IV-ДЦ'!regfddg</definedName>
    <definedName name="regfddg">[0]!regfddg</definedName>
    <definedName name="REGION">[39]TEHSHEET!$B$2:$B$86</definedName>
    <definedName name="region_name" localSheetId="17">[25]Титульный!$F$8</definedName>
    <definedName name="region_name" localSheetId="13">[25]Титульный!$F$8</definedName>
    <definedName name="region_name" localSheetId="15">[25]Титульный!$F$8</definedName>
    <definedName name="region_name" localSheetId="10">[25]Титульный!$F$8</definedName>
    <definedName name="region_name" localSheetId="16">[25]Титульный!$F$8</definedName>
    <definedName name="region_name" localSheetId="11">[25]Титульный!$F$8</definedName>
    <definedName name="region_name" localSheetId="7">[25]Титульный!$F$8</definedName>
    <definedName name="region_name" localSheetId="0">[26]Титульный!$F$8</definedName>
    <definedName name="region_name" localSheetId="12">[25]Титульный!$F$8</definedName>
    <definedName name="region_name">[25]Титульный!$F$8</definedName>
    <definedName name="REGIONS">[33]TEHSHEET!$C$6:$C$93</definedName>
    <definedName name="REGUL" localSheetId="17">#REF!</definedName>
    <definedName name="REGUL" localSheetId="2">#REF!</definedName>
    <definedName name="REGUL" localSheetId="3">#REF!</definedName>
    <definedName name="REGUL" localSheetId="1">#REF!</definedName>
    <definedName name="REGUL" localSheetId="4">#REF!</definedName>
    <definedName name="REGUL" localSheetId="5">#REF!</definedName>
    <definedName name="REGUL" localSheetId="14">#REF!</definedName>
    <definedName name="REGUL" localSheetId="7">#REF!</definedName>
    <definedName name="REGUL" localSheetId="9">#REF!</definedName>
    <definedName name="REGUL" localSheetId="0">#REF!</definedName>
    <definedName name="REGUL" localSheetId="12">#REF!</definedName>
    <definedName name="REGUL">#REF!</definedName>
    <definedName name="REGULATION_1_METHOD" localSheetId="17">[13]Титульный!$F$23</definedName>
    <definedName name="REGULATION_1_METHOD" localSheetId="13">[13]Титульный!$F$23</definedName>
    <definedName name="REGULATION_1_METHOD" localSheetId="15">[13]Титульный!$F$23</definedName>
    <definedName name="REGULATION_1_METHOD" localSheetId="10">[13]Титульный!$F$23</definedName>
    <definedName name="REGULATION_1_METHOD" localSheetId="16">[13]Титульный!$F$23</definedName>
    <definedName name="REGULATION_1_METHOD" localSheetId="11">[13]Титульный!$F$23</definedName>
    <definedName name="REGULATION_1_METHOD" localSheetId="7">[13]Титульный!$F$23</definedName>
    <definedName name="REGULATION_1_METHOD" localSheetId="0">[14]Титульный!$F$23</definedName>
    <definedName name="REGULATION_1_METHOD" localSheetId="12">[13]Титульный!$F$23</definedName>
    <definedName name="REGULATION_1_METHOD">[13]Титульный!$F$23</definedName>
    <definedName name="REGULATION_10_METHOD" localSheetId="17">[13]Титульный!$F$32</definedName>
    <definedName name="REGULATION_10_METHOD" localSheetId="13">[13]Титульный!$F$32</definedName>
    <definedName name="REGULATION_10_METHOD" localSheetId="15">[13]Титульный!$F$32</definedName>
    <definedName name="REGULATION_10_METHOD" localSheetId="10">[13]Титульный!$F$32</definedName>
    <definedName name="REGULATION_10_METHOD" localSheetId="16">[13]Титульный!$F$32</definedName>
    <definedName name="REGULATION_10_METHOD" localSheetId="11">[13]Титульный!$F$32</definedName>
    <definedName name="REGULATION_10_METHOD" localSheetId="7">[13]Титульный!$F$32</definedName>
    <definedName name="REGULATION_10_METHOD" localSheetId="0">[14]Титульный!$F$32</definedName>
    <definedName name="REGULATION_10_METHOD" localSheetId="12">[13]Титульный!$F$32</definedName>
    <definedName name="REGULATION_10_METHOD">[13]Титульный!$F$32</definedName>
    <definedName name="REGULATION_2_METHOD" localSheetId="17">[13]Титульный!$F$24</definedName>
    <definedName name="REGULATION_2_METHOD" localSheetId="13">[13]Титульный!$F$24</definedName>
    <definedName name="REGULATION_2_METHOD" localSheetId="15">[13]Титульный!$F$24</definedName>
    <definedName name="REGULATION_2_METHOD" localSheetId="10">[13]Титульный!$F$24</definedName>
    <definedName name="REGULATION_2_METHOD" localSheetId="16">[13]Титульный!$F$24</definedName>
    <definedName name="REGULATION_2_METHOD" localSheetId="11">[13]Титульный!$F$24</definedName>
    <definedName name="REGULATION_2_METHOD" localSheetId="7">[13]Титульный!$F$24</definedName>
    <definedName name="REGULATION_2_METHOD" localSheetId="0">[14]Титульный!$F$24</definedName>
    <definedName name="REGULATION_2_METHOD" localSheetId="12">[13]Титульный!$F$24</definedName>
    <definedName name="REGULATION_2_METHOD">[13]Титульный!$F$24</definedName>
    <definedName name="REGULATION_3_METHOD" localSheetId="17">[13]Титульный!$F$25</definedName>
    <definedName name="REGULATION_3_METHOD" localSheetId="13">[13]Титульный!$F$25</definedName>
    <definedName name="REGULATION_3_METHOD" localSheetId="15">[13]Титульный!$F$25</definedName>
    <definedName name="REGULATION_3_METHOD" localSheetId="10">[13]Титульный!$F$25</definedName>
    <definedName name="REGULATION_3_METHOD" localSheetId="16">[13]Титульный!$F$25</definedName>
    <definedName name="REGULATION_3_METHOD" localSheetId="11">[13]Титульный!$F$25</definedName>
    <definedName name="REGULATION_3_METHOD" localSheetId="7">[13]Титульный!$F$25</definedName>
    <definedName name="REGULATION_3_METHOD" localSheetId="0">[14]Титульный!$F$25</definedName>
    <definedName name="REGULATION_3_METHOD" localSheetId="12">[13]Титульный!$F$25</definedName>
    <definedName name="REGULATION_3_METHOD">[13]Титульный!$F$25</definedName>
    <definedName name="REGULATION_4_METHOD" localSheetId="17">[13]Титульный!$F$26</definedName>
    <definedName name="REGULATION_4_METHOD" localSheetId="13">[13]Титульный!$F$26</definedName>
    <definedName name="REGULATION_4_METHOD" localSheetId="15">[13]Титульный!$F$26</definedName>
    <definedName name="REGULATION_4_METHOD" localSheetId="10">[13]Титульный!$F$26</definedName>
    <definedName name="REGULATION_4_METHOD" localSheetId="16">[13]Титульный!$F$26</definedName>
    <definedName name="REGULATION_4_METHOD" localSheetId="11">[13]Титульный!$F$26</definedName>
    <definedName name="REGULATION_4_METHOD" localSheetId="7">[13]Титульный!$F$26</definedName>
    <definedName name="REGULATION_4_METHOD" localSheetId="0">[14]Титульный!$F$26</definedName>
    <definedName name="REGULATION_4_METHOD" localSheetId="12">[13]Титульный!$F$26</definedName>
    <definedName name="REGULATION_4_METHOD">[13]Титульный!$F$26</definedName>
    <definedName name="REGULATION_5_METHOD" localSheetId="17">[13]Титульный!$F$27</definedName>
    <definedName name="REGULATION_5_METHOD" localSheetId="13">[13]Титульный!$F$27</definedName>
    <definedName name="REGULATION_5_METHOD" localSheetId="15">[13]Титульный!$F$27</definedName>
    <definedName name="REGULATION_5_METHOD" localSheetId="10">[13]Титульный!$F$27</definedName>
    <definedName name="REGULATION_5_METHOD" localSheetId="16">[13]Титульный!$F$27</definedName>
    <definedName name="REGULATION_5_METHOD" localSheetId="11">[13]Титульный!$F$27</definedName>
    <definedName name="REGULATION_5_METHOD" localSheetId="7">[13]Титульный!$F$27</definedName>
    <definedName name="REGULATION_5_METHOD" localSheetId="0">[14]Титульный!$F$27</definedName>
    <definedName name="REGULATION_5_METHOD" localSheetId="12">[13]Титульный!$F$27</definedName>
    <definedName name="REGULATION_5_METHOD">[13]Титульный!$F$27</definedName>
    <definedName name="REGULATION_6_METHOD" localSheetId="17">[13]Титульный!$F$28</definedName>
    <definedName name="REGULATION_6_METHOD" localSheetId="13">[13]Титульный!$F$28</definedName>
    <definedName name="REGULATION_6_METHOD" localSheetId="15">[13]Титульный!$F$28</definedName>
    <definedName name="REGULATION_6_METHOD" localSheetId="10">[13]Титульный!$F$28</definedName>
    <definedName name="REGULATION_6_METHOD" localSheetId="16">[13]Титульный!$F$28</definedName>
    <definedName name="REGULATION_6_METHOD" localSheetId="11">[13]Титульный!$F$28</definedName>
    <definedName name="REGULATION_6_METHOD" localSheetId="7">[13]Титульный!$F$28</definedName>
    <definedName name="REGULATION_6_METHOD" localSheetId="0">[14]Титульный!$F$28</definedName>
    <definedName name="REGULATION_6_METHOD" localSheetId="12">[13]Титульный!$F$28</definedName>
    <definedName name="REGULATION_6_METHOD">[13]Титульный!$F$28</definedName>
    <definedName name="REGULATION_7_METHOD" localSheetId="17">[13]Титульный!$F$29</definedName>
    <definedName name="REGULATION_7_METHOD" localSheetId="13">[13]Титульный!$F$29</definedName>
    <definedName name="REGULATION_7_METHOD" localSheetId="15">[13]Титульный!$F$29</definedName>
    <definedName name="REGULATION_7_METHOD" localSheetId="10">[13]Титульный!$F$29</definedName>
    <definedName name="REGULATION_7_METHOD" localSheetId="16">[13]Титульный!$F$29</definedName>
    <definedName name="REGULATION_7_METHOD" localSheetId="11">[13]Титульный!$F$29</definedName>
    <definedName name="REGULATION_7_METHOD" localSheetId="7">[13]Титульный!$F$29</definedName>
    <definedName name="REGULATION_7_METHOD" localSheetId="0">[14]Титульный!$F$29</definedName>
    <definedName name="REGULATION_7_METHOD" localSheetId="12">[13]Титульный!$F$29</definedName>
    <definedName name="REGULATION_7_METHOD">[13]Титульный!$F$29</definedName>
    <definedName name="REGULATION_8_METHOD" localSheetId="17">[13]Титульный!$F$30</definedName>
    <definedName name="REGULATION_8_METHOD" localSheetId="13">[13]Титульный!$F$30</definedName>
    <definedName name="REGULATION_8_METHOD" localSheetId="15">[13]Титульный!$F$30</definedName>
    <definedName name="REGULATION_8_METHOD" localSheetId="10">[13]Титульный!$F$30</definedName>
    <definedName name="REGULATION_8_METHOD" localSheetId="16">[13]Титульный!$F$30</definedName>
    <definedName name="REGULATION_8_METHOD" localSheetId="11">[13]Титульный!$F$30</definedName>
    <definedName name="REGULATION_8_METHOD" localSheetId="7">[13]Титульный!$F$30</definedName>
    <definedName name="REGULATION_8_METHOD" localSheetId="0">[14]Титульный!$F$30</definedName>
    <definedName name="REGULATION_8_METHOD" localSheetId="12">[13]Титульный!$F$30</definedName>
    <definedName name="REGULATION_8_METHOD">[13]Титульный!$F$30</definedName>
    <definedName name="REGULATION_9_METHOD" localSheetId="17">[13]Титульный!$F$31</definedName>
    <definedName name="REGULATION_9_METHOD" localSheetId="13">[13]Титульный!$F$31</definedName>
    <definedName name="REGULATION_9_METHOD" localSheetId="15">[13]Титульный!$F$31</definedName>
    <definedName name="REGULATION_9_METHOD" localSheetId="10">[13]Титульный!$F$31</definedName>
    <definedName name="REGULATION_9_METHOD" localSheetId="16">[13]Титульный!$F$31</definedName>
    <definedName name="REGULATION_9_METHOD" localSheetId="11">[13]Титульный!$F$31</definedName>
    <definedName name="REGULATION_9_METHOD" localSheetId="7">[13]Титульный!$F$31</definedName>
    <definedName name="REGULATION_9_METHOD" localSheetId="0">[14]Титульный!$F$31</definedName>
    <definedName name="REGULATION_9_METHOD" localSheetId="12">[13]Титульный!$F$31</definedName>
    <definedName name="REGULATION_9_METHOD">[13]Титульный!$F$31</definedName>
    <definedName name="REGULATION_METHOD" localSheetId="17">[13]Титульный!$F$22</definedName>
    <definedName name="REGULATION_METHOD" localSheetId="13">[13]Титульный!$F$22</definedName>
    <definedName name="REGULATION_METHOD" localSheetId="15">[13]Титульный!$F$22</definedName>
    <definedName name="REGULATION_METHOD" localSheetId="10">[13]Титульный!$F$22</definedName>
    <definedName name="REGULATION_METHOD" localSheetId="16">[13]Титульный!$F$22</definedName>
    <definedName name="REGULATION_METHOD" localSheetId="11">[13]Титульный!$F$22</definedName>
    <definedName name="REGULATION_METHOD" localSheetId="7">[13]Титульный!$F$22</definedName>
    <definedName name="REGULATION_METHOD" localSheetId="0">[14]Титульный!$F$22</definedName>
    <definedName name="REGULATION_METHOD" localSheetId="12">[13]Титульный!$F$22</definedName>
    <definedName name="REGULATION_METHOD">[13]Титульный!$F$22</definedName>
    <definedName name="rgk">[31]FST5!$G$214:$G$217,[31]FST5!$G$219:$G$224,[31]FST5!$G$226,[31]FST5!$G$228,[31]FST5!$G$230,[31]FST5!$G$232,[31]FST5!$G$197:$G$212</definedName>
    <definedName name="ROZN_09" localSheetId="17">'[19]2009'!#REF!</definedName>
    <definedName name="ROZN_09" localSheetId="2">'[19]2009'!#REF!</definedName>
    <definedName name="ROZN_09" localSheetId="3">'[19]2009'!#REF!</definedName>
    <definedName name="ROZN_09" localSheetId="1">'[19]2009'!#REF!</definedName>
    <definedName name="ROZN_09" localSheetId="4">'[19]2009'!#REF!</definedName>
    <definedName name="ROZN_09" localSheetId="5">'[19]2009'!#REF!</definedName>
    <definedName name="ROZN_09" localSheetId="9">'[19]2009'!#REF!</definedName>
    <definedName name="ROZN_09" localSheetId="0">'[19]2009'!#REF!</definedName>
    <definedName name="ROZN_09" localSheetId="12">'[19]2009'!#REF!</definedName>
    <definedName name="ROZN_09">'[19]2009'!#REF!</definedName>
    <definedName name="rr" localSheetId="2">'7.1. (1 кв. 2014) (с ТП) (2 (3'!rr</definedName>
    <definedName name="rr" localSheetId="3">'7.1. (1 кв. 2014) (с ТП) (2)'!rr</definedName>
    <definedName name="rr" localSheetId="5">'7.1. 3 квартал с ТП (ВЛ, КЛ)'!rr</definedName>
    <definedName name="rr" localSheetId="14">'7.2. 3 кв'!rr</definedName>
    <definedName name="rr" localSheetId="10">'8. (3 кв. 2014)'!rr</definedName>
    <definedName name="rr" localSheetId="11">'9. (3 кв. 2014)'!rr</definedName>
    <definedName name="rr" localSheetId="7">'II-ДЗ (2014)'!rr</definedName>
    <definedName name="rr" localSheetId="0">'IV-ДЦ'!rr</definedName>
    <definedName name="rr">[0]!rr</definedName>
    <definedName name="ŕŕ" localSheetId="2">'7.1. (1 кв. 2014) (с ТП) (2 (3'!ŕŕ</definedName>
    <definedName name="ŕŕ" localSheetId="3">'7.1. (1 кв. 2014) (с ТП) (2)'!ŕŕ</definedName>
    <definedName name="ŕŕ" localSheetId="5">'7.1. 3 квартал с ТП (ВЛ, КЛ)'!ŕŕ</definedName>
    <definedName name="ŕŕ" localSheetId="14">'7.2. 3 кв'!ŕŕ</definedName>
    <definedName name="ŕŕ" localSheetId="10">'8. (3 кв. 2014)'!ŕŕ</definedName>
    <definedName name="ŕŕ" localSheetId="11">'9. (3 кв. 2014)'!ŕŕ</definedName>
    <definedName name="ŕŕ" localSheetId="7">'II-ДЗ (2014)'!ŕŕ</definedName>
    <definedName name="ŕŕ" localSheetId="0">'IV-ДЦ'!ŕŕ</definedName>
    <definedName name="ŕŕ">[0]!ŕŕ</definedName>
    <definedName name="RRE" localSheetId="17">#REF!</definedName>
    <definedName name="RRE" localSheetId="2">#REF!</definedName>
    <definedName name="RRE" localSheetId="3">#REF!</definedName>
    <definedName name="RRE" localSheetId="1">#REF!</definedName>
    <definedName name="RRE" localSheetId="4">#REF!</definedName>
    <definedName name="RRE" localSheetId="5">#REF!</definedName>
    <definedName name="RRE" localSheetId="14">#REF!</definedName>
    <definedName name="RRE" localSheetId="7">#REF!</definedName>
    <definedName name="RRE" localSheetId="9">#REF!</definedName>
    <definedName name="RRE" localSheetId="0">#REF!</definedName>
    <definedName name="RRE" localSheetId="12">#REF!</definedName>
    <definedName name="RRE">#REF!</definedName>
    <definedName name="rrtget6" localSheetId="2">'7.1. (1 кв. 2014) (с ТП) (2 (3'!rrtget6</definedName>
    <definedName name="rrtget6" localSheetId="3">'7.1. (1 кв. 2014) (с ТП) (2)'!rrtget6</definedName>
    <definedName name="rrtget6" localSheetId="5">'7.1. 3 квартал с ТП (ВЛ, КЛ)'!rrtget6</definedName>
    <definedName name="rrtget6" localSheetId="14">'7.2. 3 кв'!rrtget6</definedName>
    <definedName name="rrtget6" localSheetId="10">'8. (3 кв. 2014)'!rrtget6</definedName>
    <definedName name="rrtget6" localSheetId="11">'9. (3 кв. 2014)'!rrtget6</definedName>
    <definedName name="rrtget6" localSheetId="7">'II-ДЗ (2014)'!rrtget6</definedName>
    <definedName name="rrtget6" localSheetId="0">'IV-ДЦ'!rrtget6</definedName>
    <definedName name="rrtget6">[0]!rrtget6</definedName>
    <definedName name="S1_" localSheetId="17">#REF!</definedName>
    <definedName name="S1_" localSheetId="2">#REF!</definedName>
    <definedName name="S1_" localSheetId="3">#REF!</definedName>
    <definedName name="S1_" localSheetId="1">#REF!</definedName>
    <definedName name="S1_" localSheetId="4">#REF!</definedName>
    <definedName name="S1_" localSheetId="5">#REF!</definedName>
    <definedName name="S1_" localSheetId="14">#REF!</definedName>
    <definedName name="S1_" localSheetId="7">#REF!</definedName>
    <definedName name="S1_" localSheetId="9">#REF!</definedName>
    <definedName name="S1_" localSheetId="0">#REF!</definedName>
    <definedName name="S1_" localSheetId="12">#REF!</definedName>
    <definedName name="S1_">#REF!</definedName>
    <definedName name="S10_" localSheetId="17">#REF!</definedName>
    <definedName name="S10_" localSheetId="2">#REF!</definedName>
    <definedName name="S10_" localSheetId="3">#REF!</definedName>
    <definedName name="S10_" localSheetId="1">#REF!</definedName>
    <definedName name="S10_" localSheetId="4">#REF!</definedName>
    <definedName name="S10_" localSheetId="5">#REF!</definedName>
    <definedName name="S10_" localSheetId="9">#REF!</definedName>
    <definedName name="S10_" localSheetId="0">#REF!</definedName>
    <definedName name="S10_" localSheetId="12">#REF!</definedName>
    <definedName name="S10_">#REF!</definedName>
    <definedName name="S11_" localSheetId="17">#REF!</definedName>
    <definedName name="S11_" localSheetId="2">#REF!</definedName>
    <definedName name="S11_" localSheetId="3">#REF!</definedName>
    <definedName name="S11_" localSheetId="1">#REF!</definedName>
    <definedName name="S11_" localSheetId="4">#REF!</definedName>
    <definedName name="S11_" localSheetId="5">#REF!</definedName>
    <definedName name="S11_" localSheetId="9">#REF!</definedName>
    <definedName name="S11_" localSheetId="0">#REF!</definedName>
    <definedName name="S11_" localSheetId="12">#REF!</definedName>
    <definedName name="S11_">#REF!</definedName>
    <definedName name="S12_" localSheetId="17">#REF!</definedName>
    <definedName name="S12_" localSheetId="2">#REF!</definedName>
    <definedName name="S12_" localSheetId="3">#REF!</definedName>
    <definedName name="S12_" localSheetId="1">#REF!</definedName>
    <definedName name="S12_" localSheetId="4">#REF!</definedName>
    <definedName name="S12_" localSheetId="5">#REF!</definedName>
    <definedName name="S12_" localSheetId="9">#REF!</definedName>
    <definedName name="S12_" localSheetId="12">#REF!</definedName>
    <definedName name="S12_">#REF!</definedName>
    <definedName name="S13_" localSheetId="17">#REF!</definedName>
    <definedName name="S13_" localSheetId="2">#REF!</definedName>
    <definedName name="S13_" localSheetId="3">#REF!</definedName>
    <definedName name="S13_" localSheetId="1">#REF!</definedName>
    <definedName name="S13_" localSheetId="4">#REF!</definedName>
    <definedName name="S13_" localSheetId="5">#REF!</definedName>
    <definedName name="S13_" localSheetId="9">#REF!</definedName>
    <definedName name="S13_" localSheetId="12">#REF!</definedName>
    <definedName name="S13_">#REF!</definedName>
    <definedName name="S14_" localSheetId="17">#REF!</definedName>
    <definedName name="S14_" localSheetId="2">#REF!</definedName>
    <definedName name="S14_" localSheetId="3">#REF!</definedName>
    <definedName name="S14_" localSheetId="1">#REF!</definedName>
    <definedName name="S14_" localSheetId="4">#REF!</definedName>
    <definedName name="S14_" localSheetId="5">#REF!</definedName>
    <definedName name="S14_" localSheetId="9">#REF!</definedName>
    <definedName name="S14_" localSheetId="12">#REF!</definedName>
    <definedName name="S14_">#REF!</definedName>
    <definedName name="S15_" localSheetId="17">#REF!</definedName>
    <definedName name="S15_" localSheetId="2">#REF!</definedName>
    <definedName name="S15_" localSheetId="3">#REF!</definedName>
    <definedName name="S15_" localSheetId="1">#REF!</definedName>
    <definedName name="S15_" localSheetId="4">#REF!</definedName>
    <definedName name="S15_" localSheetId="5">#REF!</definedName>
    <definedName name="S15_" localSheetId="9">#REF!</definedName>
    <definedName name="S15_" localSheetId="12">#REF!</definedName>
    <definedName name="S15_">#REF!</definedName>
    <definedName name="S16_" localSheetId="17">#REF!</definedName>
    <definedName name="S16_" localSheetId="2">#REF!</definedName>
    <definedName name="S16_" localSheetId="3">#REF!</definedName>
    <definedName name="S16_" localSheetId="1">#REF!</definedName>
    <definedName name="S16_" localSheetId="4">#REF!</definedName>
    <definedName name="S16_" localSheetId="5">#REF!</definedName>
    <definedName name="S16_" localSheetId="9">#REF!</definedName>
    <definedName name="S16_" localSheetId="12">#REF!</definedName>
    <definedName name="S16_">#REF!</definedName>
    <definedName name="S17_" localSheetId="17">#REF!</definedName>
    <definedName name="S17_" localSheetId="2">#REF!</definedName>
    <definedName name="S17_" localSheetId="3">#REF!</definedName>
    <definedName name="S17_" localSheetId="1">#REF!</definedName>
    <definedName name="S17_" localSheetId="4">#REF!</definedName>
    <definedName name="S17_" localSheetId="5">#REF!</definedName>
    <definedName name="S17_" localSheetId="9">#REF!</definedName>
    <definedName name="S17_" localSheetId="12">#REF!</definedName>
    <definedName name="S17_">#REF!</definedName>
    <definedName name="S18_" localSheetId="17">#REF!</definedName>
    <definedName name="S18_" localSheetId="2">#REF!</definedName>
    <definedName name="S18_" localSheetId="3">#REF!</definedName>
    <definedName name="S18_" localSheetId="1">#REF!</definedName>
    <definedName name="S18_" localSheetId="4">#REF!</definedName>
    <definedName name="S18_" localSheetId="5">#REF!</definedName>
    <definedName name="S18_" localSheetId="9">#REF!</definedName>
    <definedName name="S18_" localSheetId="12">#REF!</definedName>
    <definedName name="S18_">#REF!</definedName>
    <definedName name="S19_" localSheetId="17">#REF!</definedName>
    <definedName name="S19_" localSheetId="2">#REF!</definedName>
    <definedName name="S19_" localSheetId="3">#REF!</definedName>
    <definedName name="S19_" localSheetId="1">#REF!</definedName>
    <definedName name="S19_" localSheetId="4">#REF!</definedName>
    <definedName name="S19_" localSheetId="5">#REF!</definedName>
    <definedName name="S19_" localSheetId="9">#REF!</definedName>
    <definedName name="S19_" localSheetId="12">#REF!</definedName>
    <definedName name="S19_">#REF!</definedName>
    <definedName name="S2_" localSheetId="17">#REF!</definedName>
    <definedName name="S2_" localSheetId="2">#REF!</definedName>
    <definedName name="S2_" localSheetId="3">#REF!</definedName>
    <definedName name="S2_" localSheetId="1">#REF!</definedName>
    <definedName name="S2_" localSheetId="4">#REF!</definedName>
    <definedName name="S2_" localSheetId="5">#REF!</definedName>
    <definedName name="S2_" localSheetId="9">#REF!</definedName>
    <definedName name="S2_" localSheetId="12">#REF!</definedName>
    <definedName name="S2_">#REF!</definedName>
    <definedName name="S20_" localSheetId="17">#REF!</definedName>
    <definedName name="S20_" localSheetId="2">#REF!</definedName>
    <definedName name="S20_" localSheetId="3">#REF!</definedName>
    <definedName name="S20_" localSheetId="1">#REF!</definedName>
    <definedName name="S20_" localSheetId="4">#REF!</definedName>
    <definedName name="S20_" localSheetId="5">#REF!</definedName>
    <definedName name="S20_" localSheetId="9">#REF!</definedName>
    <definedName name="S20_" localSheetId="12">#REF!</definedName>
    <definedName name="S20_">#REF!</definedName>
    <definedName name="S3_" localSheetId="17">#REF!</definedName>
    <definedName name="S3_" localSheetId="2">#REF!</definedName>
    <definedName name="S3_" localSheetId="3">#REF!</definedName>
    <definedName name="S3_" localSheetId="1">#REF!</definedName>
    <definedName name="S3_" localSheetId="4">#REF!</definedName>
    <definedName name="S3_" localSheetId="5">#REF!</definedName>
    <definedName name="S3_" localSheetId="9">#REF!</definedName>
    <definedName name="S3_" localSheetId="12">#REF!</definedName>
    <definedName name="S3_">#REF!</definedName>
    <definedName name="S4_" localSheetId="17">#REF!</definedName>
    <definedName name="S4_" localSheetId="2">#REF!</definedName>
    <definedName name="S4_" localSheetId="3">#REF!</definedName>
    <definedName name="S4_" localSheetId="1">#REF!</definedName>
    <definedName name="S4_" localSheetId="4">#REF!</definedName>
    <definedName name="S4_" localSheetId="5">#REF!</definedName>
    <definedName name="S4_" localSheetId="9">#REF!</definedName>
    <definedName name="S4_" localSheetId="12">#REF!</definedName>
    <definedName name="S4_">#REF!</definedName>
    <definedName name="S5_" localSheetId="17">#REF!</definedName>
    <definedName name="S5_" localSheetId="2">#REF!</definedName>
    <definedName name="S5_" localSheetId="3">#REF!</definedName>
    <definedName name="S5_" localSheetId="1">#REF!</definedName>
    <definedName name="S5_" localSheetId="4">#REF!</definedName>
    <definedName name="S5_" localSheetId="5">#REF!</definedName>
    <definedName name="S5_" localSheetId="9">#REF!</definedName>
    <definedName name="S5_" localSheetId="12">#REF!</definedName>
    <definedName name="S5_">#REF!</definedName>
    <definedName name="S6_" localSheetId="17">#REF!</definedName>
    <definedName name="S6_" localSheetId="2">#REF!</definedName>
    <definedName name="S6_" localSheetId="3">#REF!</definedName>
    <definedName name="S6_" localSheetId="1">#REF!</definedName>
    <definedName name="S6_" localSheetId="4">#REF!</definedName>
    <definedName name="S6_" localSheetId="5">#REF!</definedName>
    <definedName name="S6_" localSheetId="9">#REF!</definedName>
    <definedName name="S6_" localSheetId="12">#REF!</definedName>
    <definedName name="S6_">#REF!</definedName>
    <definedName name="S7_" localSheetId="17">#REF!</definedName>
    <definedName name="S7_" localSheetId="2">#REF!</definedName>
    <definedName name="S7_" localSheetId="3">#REF!</definedName>
    <definedName name="S7_" localSheetId="1">#REF!</definedName>
    <definedName name="S7_" localSheetId="4">#REF!</definedName>
    <definedName name="S7_" localSheetId="5">#REF!</definedName>
    <definedName name="S7_" localSheetId="9">#REF!</definedName>
    <definedName name="S7_" localSheetId="12">#REF!</definedName>
    <definedName name="S7_">#REF!</definedName>
    <definedName name="S8_" localSheetId="17">#REF!</definedName>
    <definedName name="S8_" localSheetId="2">#REF!</definedName>
    <definedName name="S8_" localSheetId="3">#REF!</definedName>
    <definedName name="S8_" localSheetId="1">#REF!</definedName>
    <definedName name="S8_" localSheetId="4">#REF!</definedName>
    <definedName name="S8_" localSheetId="5">#REF!</definedName>
    <definedName name="S8_" localSheetId="9">#REF!</definedName>
    <definedName name="S8_" localSheetId="12">#REF!</definedName>
    <definedName name="S8_">#REF!</definedName>
    <definedName name="S9_" localSheetId="17">#REF!</definedName>
    <definedName name="S9_" localSheetId="2">#REF!</definedName>
    <definedName name="S9_" localSheetId="3">#REF!</definedName>
    <definedName name="S9_" localSheetId="1">#REF!</definedName>
    <definedName name="S9_" localSheetId="4">#REF!</definedName>
    <definedName name="S9_" localSheetId="5">#REF!</definedName>
    <definedName name="S9_" localSheetId="9">#REF!</definedName>
    <definedName name="S9_" localSheetId="12">#REF!</definedName>
    <definedName name="S9_">#REF!</definedName>
    <definedName name="SAPBEXrevision" hidden="1">1</definedName>
    <definedName name="SAPBEXsysID" hidden="1">"BW2"</definedName>
    <definedName name="SAPBEXwbID" hidden="1">"479GSPMTNK9HM4ZSIVE5K2SH6"</definedName>
    <definedName name="SBT_ET" localSheetId="17">#REF!</definedName>
    <definedName name="SBT_ET" localSheetId="2">#REF!</definedName>
    <definedName name="SBT_ET" localSheetId="3">#REF!</definedName>
    <definedName name="SBT_ET" localSheetId="1">#REF!</definedName>
    <definedName name="SBT_ET" localSheetId="4">#REF!</definedName>
    <definedName name="SBT_ET" localSheetId="5">#REF!</definedName>
    <definedName name="SBT_ET" localSheetId="14">#REF!</definedName>
    <definedName name="SBT_ET" localSheetId="7">#REF!</definedName>
    <definedName name="SBT_ET" localSheetId="9">#REF!</definedName>
    <definedName name="SBT_ET" localSheetId="0">#REF!</definedName>
    <definedName name="SBT_ET" localSheetId="12">#REF!</definedName>
    <definedName name="SBT_ET">#REF!</definedName>
    <definedName name="SBT_PROT">#N/A</definedName>
    <definedName name="SBTcom" localSheetId="17">#REF!</definedName>
    <definedName name="SBTcom" localSheetId="2">#REF!</definedName>
    <definedName name="SBTcom" localSheetId="3">#REF!</definedName>
    <definedName name="SBTcom" localSheetId="1">#REF!</definedName>
    <definedName name="SBTcom" localSheetId="4">#REF!</definedName>
    <definedName name="SBTcom" localSheetId="5">#REF!</definedName>
    <definedName name="SBTcom" localSheetId="14">#REF!</definedName>
    <definedName name="SBTcom" localSheetId="7">#REF!</definedName>
    <definedName name="SBTcom" localSheetId="9">#REF!</definedName>
    <definedName name="SBTcom" localSheetId="0">#REF!</definedName>
    <definedName name="SBTcom" localSheetId="12">#REF!</definedName>
    <definedName name="SBTcom">#REF!</definedName>
    <definedName name="sbyt">[31]FST5!$G$70:$G$75,[31]FST5!$G$77:$G$78,[31]FST5!$G$80:$G$83,[31]FST5!$G$85,[31]FST5!$G$87:$G$91,[31]FST5!$G$93,[31]FST5!$G$95:$G$97,[31]FST5!$G$52:$G$68</definedName>
    <definedName name="SCENARIOS">[33]TEHSHEET!$K$6:$K$8</definedName>
    <definedName name="sch" localSheetId="17">#REF!</definedName>
    <definedName name="sch" localSheetId="2">#REF!</definedName>
    <definedName name="sch" localSheetId="3">#REF!</definedName>
    <definedName name="sch" localSheetId="1">#REF!</definedName>
    <definedName name="sch" localSheetId="4">#REF!</definedName>
    <definedName name="sch" localSheetId="5">#REF!</definedName>
    <definedName name="sch" localSheetId="14">#REF!</definedName>
    <definedName name="sch" localSheetId="7">#REF!</definedName>
    <definedName name="sch" localSheetId="9">#REF!</definedName>
    <definedName name="sch" localSheetId="0">#REF!</definedName>
    <definedName name="sch" localSheetId="12">#REF!</definedName>
    <definedName name="sch">#REF!</definedName>
    <definedName name="SCOPE" localSheetId="17">#REF!</definedName>
    <definedName name="SCOPE" localSheetId="2">#REF!</definedName>
    <definedName name="SCOPE" localSheetId="3">#REF!</definedName>
    <definedName name="SCOPE" localSheetId="1">#REF!</definedName>
    <definedName name="SCOPE" localSheetId="4">#REF!</definedName>
    <definedName name="SCOPE" localSheetId="5">#REF!</definedName>
    <definedName name="SCOPE" localSheetId="9">#REF!</definedName>
    <definedName name="SCOPE" localSheetId="0">#REF!</definedName>
    <definedName name="SCOPE" localSheetId="12">#REF!</definedName>
    <definedName name="SCOPE">#REF!</definedName>
    <definedName name="SCOPE_16_PRT" localSheetId="17">[0]!P1_SCOPE_16_PRT,[0]!P2_SCOPE_16_PRT</definedName>
    <definedName name="SCOPE_16_PRT" localSheetId="2">P1_SCOPE_16_PRT,P2_SCOPE_16_PRT</definedName>
    <definedName name="SCOPE_16_PRT" localSheetId="3">P1_SCOPE_16_PRT,P2_SCOPE_16_PRT</definedName>
    <definedName name="SCOPE_16_PRT" localSheetId="5">P1_SCOPE_16_PRT,P2_SCOPE_16_PRT</definedName>
    <definedName name="SCOPE_16_PRT" localSheetId="13">P1_SCOPE_16_PRT,P2_SCOPE_16_PRT</definedName>
    <definedName name="SCOPE_16_PRT" localSheetId="14">P1_SCOPE_16_PRT,P2_SCOPE_16_PRT</definedName>
    <definedName name="SCOPE_16_PRT" localSheetId="15">P1_SCOPE_16_PRT,P2_SCOPE_16_PRT</definedName>
    <definedName name="SCOPE_16_PRT" localSheetId="10">P1_SCOPE_16_PRT,P2_SCOPE_16_PRT</definedName>
    <definedName name="SCOPE_16_PRT" localSheetId="16">P1_SCOPE_16_PRT,P2_SCOPE_16_PRT</definedName>
    <definedName name="SCOPE_16_PRT" localSheetId="11">P1_SCOPE_16_PRT,P2_SCOPE_16_PRT</definedName>
    <definedName name="SCOPE_16_PRT" localSheetId="7">P1_SCOPE_16_PRT,P2_SCOPE_16_PRT</definedName>
    <definedName name="SCOPE_16_PRT" localSheetId="0">P1_SCOPE_16_PRT,P2_SCOPE_16_PRT</definedName>
    <definedName name="SCOPE_16_PRT" localSheetId="12">P1_SCOPE_16_PRT,P2_SCOPE_16_PRT</definedName>
    <definedName name="SCOPE_16_PRT">P1_SCOPE_16_PRT,P2_SCOPE_16_PRT</definedName>
    <definedName name="SCOPE_17.1_PRT">'[33]17.1'!$D$14:$F$17,'[33]17.1'!$D$19:$F$22,'[33]17.1'!$I$9:$I$12,'[33]17.1'!$I$14:$I$17,'[33]17.1'!$I$19:$I$22,'[33]17.1'!$D$9:$F$12</definedName>
    <definedName name="Scope_17_PRT" localSheetId="17">[0]!P1_SCOPE_16_PRT,[0]!P2_SCOPE_16_PRT</definedName>
    <definedName name="Scope_17_PRT" localSheetId="2">P1_SCOPE_16_PRT,P2_SCOPE_16_PRT</definedName>
    <definedName name="Scope_17_PRT" localSheetId="3">P1_SCOPE_16_PRT,P2_SCOPE_16_PRT</definedName>
    <definedName name="Scope_17_PRT" localSheetId="5">P1_SCOPE_16_PRT,P2_SCOPE_16_PRT</definedName>
    <definedName name="Scope_17_PRT" localSheetId="13">P1_SCOPE_16_PRT,P2_SCOPE_16_PRT</definedName>
    <definedName name="Scope_17_PRT" localSheetId="14">P1_SCOPE_16_PRT,P2_SCOPE_16_PRT</definedName>
    <definedName name="Scope_17_PRT" localSheetId="15">P1_SCOPE_16_PRT,P2_SCOPE_16_PRT</definedName>
    <definedName name="Scope_17_PRT" localSheetId="10">P1_SCOPE_16_PRT,P2_SCOPE_16_PRT</definedName>
    <definedName name="Scope_17_PRT" localSheetId="16">P1_SCOPE_16_PRT,P2_SCOPE_16_PRT</definedName>
    <definedName name="Scope_17_PRT" localSheetId="11">P1_SCOPE_16_PRT,P2_SCOPE_16_PRT</definedName>
    <definedName name="Scope_17_PRT" localSheetId="7">P1_SCOPE_16_PRT,P2_SCOPE_16_PRT</definedName>
    <definedName name="Scope_17_PRT" localSheetId="0">P1_SCOPE_16_PRT,P2_SCOPE_16_PRT</definedName>
    <definedName name="Scope_17_PRT" localSheetId="12">P1_SCOPE_16_PRT,P2_SCOPE_16_PRT</definedName>
    <definedName name="Scope_17_PRT">P1_SCOPE_16_PRT,P2_SCOPE_16_PRT</definedName>
    <definedName name="SCOPE_2" localSheetId="17">#REF!</definedName>
    <definedName name="SCOPE_2" localSheetId="2">#REF!</definedName>
    <definedName name="SCOPE_2" localSheetId="3">#REF!</definedName>
    <definedName name="SCOPE_2" localSheetId="1">#REF!</definedName>
    <definedName name="SCOPE_2" localSheetId="4">#REF!</definedName>
    <definedName name="SCOPE_2" localSheetId="5">#REF!</definedName>
    <definedName name="SCOPE_2" localSheetId="14">#REF!</definedName>
    <definedName name="SCOPE_2" localSheetId="7">#REF!</definedName>
    <definedName name="SCOPE_2" localSheetId="9">#REF!</definedName>
    <definedName name="SCOPE_2" localSheetId="0">#REF!</definedName>
    <definedName name="SCOPE_2" localSheetId="12">#REF!</definedName>
    <definedName name="SCOPE_2">#REF!</definedName>
    <definedName name="SCOPE_2_1" localSheetId="17">#REF!</definedName>
    <definedName name="SCOPE_2_1" localSheetId="2">#REF!</definedName>
    <definedName name="SCOPE_2_1" localSheetId="3">#REF!</definedName>
    <definedName name="SCOPE_2_1" localSheetId="1">#REF!</definedName>
    <definedName name="SCOPE_2_1" localSheetId="4">#REF!</definedName>
    <definedName name="SCOPE_2_1" localSheetId="5">#REF!</definedName>
    <definedName name="SCOPE_2_1" localSheetId="9">#REF!</definedName>
    <definedName name="SCOPE_2_1" localSheetId="0">#REF!</definedName>
    <definedName name="SCOPE_2_1" localSheetId="12">#REF!</definedName>
    <definedName name="SCOPE_2_1">#REF!</definedName>
    <definedName name="SCOPE_2_DR1" localSheetId="17">#REF!</definedName>
    <definedName name="SCOPE_2_DR1" localSheetId="2">#REF!</definedName>
    <definedName name="SCOPE_2_DR1" localSheetId="3">#REF!</definedName>
    <definedName name="SCOPE_2_DR1" localSheetId="1">#REF!</definedName>
    <definedName name="SCOPE_2_DR1" localSheetId="4">#REF!</definedName>
    <definedName name="SCOPE_2_DR1" localSheetId="5">#REF!</definedName>
    <definedName name="SCOPE_2_DR1" localSheetId="9">#REF!</definedName>
    <definedName name="SCOPE_2_DR1" localSheetId="0">#REF!</definedName>
    <definedName name="SCOPE_2_DR1" localSheetId="12">#REF!</definedName>
    <definedName name="SCOPE_2_DR1">#REF!</definedName>
    <definedName name="SCOPE_2_DR10" localSheetId="17">#REF!</definedName>
    <definedName name="SCOPE_2_DR10" localSheetId="2">#REF!</definedName>
    <definedName name="SCOPE_2_DR10" localSheetId="3">#REF!</definedName>
    <definedName name="SCOPE_2_DR10" localSheetId="1">#REF!</definedName>
    <definedName name="SCOPE_2_DR10" localSheetId="4">#REF!</definedName>
    <definedName name="SCOPE_2_DR10" localSheetId="5">#REF!</definedName>
    <definedName name="SCOPE_2_DR10" localSheetId="9">#REF!</definedName>
    <definedName name="SCOPE_2_DR10" localSheetId="12">#REF!</definedName>
    <definedName name="SCOPE_2_DR10">#REF!</definedName>
    <definedName name="SCOPE_2_DR11" localSheetId="17">#REF!</definedName>
    <definedName name="SCOPE_2_DR11" localSheetId="2">#REF!</definedName>
    <definedName name="SCOPE_2_DR11" localSheetId="3">#REF!</definedName>
    <definedName name="SCOPE_2_DR11" localSheetId="1">#REF!</definedName>
    <definedName name="SCOPE_2_DR11" localSheetId="4">#REF!</definedName>
    <definedName name="SCOPE_2_DR11" localSheetId="5">#REF!</definedName>
    <definedName name="SCOPE_2_DR11" localSheetId="9">#REF!</definedName>
    <definedName name="SCOPE_2_DR11" localSheetId="12">#REF!</definedName>
    <definedName name="SCOPE_2_DR11">#REF!</definedName>
    <definedName name="SCOPE_2_DR2" localSheetId="17">#REF!</definedName>
    <definedName name="SCOPE_2_DR2" localSheetId="2">#REF!</definedName>
    <definedName name="SCOPE_2_DR2" localSheetId="3">#REF!</definedName>
    <definedName name="SCOPE_2_DR2" localSheetId="1">#REF!</definedName>
    <definedName name="SCOPE_2_DR2" localSheetId="4">#REF!</definedName>
    <definedName name="SCOPE_2_DR2" localSheetId="5">#REF!</definedName>
    <definedName name="SCOPE_2_DR2" localSheetId="9">#REF!</definedName>
    <definedName name="SCOPE_2_DR2" localSheetId="12">#REF!</definedName>
    <definedName name="SCOPE_2_DR2">#REF!</definedName>
    <definedName name="SCOPE_2_DR3" localSheetId="17">#REF!</definedName>
    <definedName name="SCOPE_2_DR3" localSheetId="2">#REF!</definedName>
    <definedName name="SCOPE_2_DR3" localSheetId="3">#REF!</definedName>
    <definedName name="SCOPE_2_DR3" localSheetId="1">#REF!</definedName>
    <definedName name="SCOPE_2_DR3" localSheetId="4">#REF!</definedName>
    <definedName name="SCOPE_2_DR3" localSheetId="5">#REF!</definedName>
    <definedName name="SCOPE_2_DR3" localSheetId="9">#REF!</definedName>
    <definedName name="SCOPE_2_DR3" localSheetId="12">#REF!</definedName>
    <definedName name="SCOPE_2_DR3">#REF!</definedName>
    <definedName name="SCOPE_2_DR4" localSheetId="17">#REF!</definedName>
    <definedName name="SCOPE_2_DR4" localSheetId="2">#REF!</definedName>
    <definedName name="SCOPE_2_DR4" localSheetId="3">#REF!</definedName>
    <definedName name="SCOPE_2_DR4" localSheetId="1">#REF!</definedName>
    <definedName name="SCOPE_2_DR4" localSheetId="4">#REF!</definedName>
    <definedName name="SCOPE_2_DR4" localSheetId="5">#REF!</definedName>
    <definedName name="SCOPE_2_DR4" localSheetId="9">#REF!</definedName>
    <definedName name="SCOPE_2_DR4" localSheetId="12">#REF!</definedName>
    <definedName name="SCOPE_2_DR4">#REF!</definedName>
    <definedName name="SCOPE_2_DR5" localSheetId="17">#REF!</definedName>
    <definedName name="SCOPE_2_DR5" localSheetId="2">#REF!</definedName>
    <definedName name="SCOPE_2_DR5" localSheetId="3">#REF!</definedName>
    <definedName name="SCOPE_2_DR5" localSheetId="1">#REF!</definedName>
    <definedName name="SCOPE_2_DR5" localSheetId="4">#REF!</definedName>
    <definedName name="SCOPE_2_DR5" localSheetId="5">#REF!</definedName>
    <definedName name="SCOPE_2_DR5" localSheetId="9">#REF!</definedName>
    <definedName name="SCOPE_2_DR5" localSheetId="12">#REF!</definedName>
    <definedName name="SCOPE_2_DR5">#REF!</definedName>
    <definedName name="SCOPE_2_DR6" localSheetId="17">#REF!</definedName>
    <definedName name="SCOPE_2_DR6" localSheetId="2">#REF!</definedName>
    <definedName name="SCOPE_2_DR6" localSheetId="3">#REF!</definedName>
    <definedName name="SCOPE_2_DR6" localSheetId="1">#REF!</definedName>
    <definedName name="SCOPE_2_DR6" localSheetId="4">#REF!</definedName>
    <definedName name="SCOPE_2_DR6" localSheetId="5">#REF!</definedName>
    <definedName name="SCOPE_2_DR6" localSheetId="9">#REF!</definedName>
    <definedName name="SCOPE_2_DR6" localSheetId="12">#REF!</definedName>
    <definedName name="SCOPE_2_DR6">#REF!</definedName>
    <definedName name="SCOPE_2_DR7" localSheetId="17">#REF!</definedName>
    <definedName name="SCOPE_2_DR7" localSheetId="2">#REF!</definedName>
    <definedName name="SCOPE_2_DR7" localSheetId="3">#REF!</definedName>
    <definedName name="SCOPE_2_DR7" localSheetId="1">#REF!</definedName>
    <definedName name="SCOPE_2_DR7" localSheetId="4">#REF!</definedName>
    <definedName name="SCOPE_2_DR7" localSheetId="5">#REF!</definedName>
    <definedName name="SCOPE_2_DR7" localSheetId="9">#REF!</definedName>
    <definedName name="SCOPE_2_DR7" localSheetId="12">#REF!</definedName>
    <definedName name="SCOPE_2_DR7">#REF!</definedName>
    <definedName name="SCOPE_2_DR8" localSheetId="17">#REF!</definedName>
    <definedName name="SCOPE_2_DR8" localSheetId="2">#REF!</definedName>
    <definedName name="SCOPE_2_DR8" localSheetId="3">#REF!</definedName>
    <definedName name="SCOPE_2_DR8" localSheetId="1">#REF!</definedName>
    <definedName name="SCOPE_2_DR8" localSheetId="4">#REF!</definedName>
    <definedName name="SCOPE_2_DR8" localSheetId="5">#REF!</definedName>
    <definedName name="SCOPE_2_DR8" localSheetId="9">#REF!</definedName>
    <definedName name="SCOPE_2_DR8" localSheetId="12">#REF!</definedName>
    <definedName name="SCOPE_2_DR8">#REF!</definedName>
    <definedName name="SCOPE_2_DR9" localSheetId="17">#REF!</definedName>
    <definedName name="SCOPE_2_DR9" localSheetId="2">#REF!</definedName>
    <definedName name="SCOPE_2_DR9" localSheetId="3">#REF!</definedName>
    <definedName name="SCOPE_2_DR9" localSheetId="1">#REF!</definedName>
    <definedName name="SCOPE_2_DR9" localSheetId="4">#REF!</definedName>
    <definedName name="SCOPE_2_DR9" localSheetId="5">#REF!</definedName>
    <definedName name="SCOPE_2_DR9" localSheetId="9">#REF!</definedName>
    <definedName name="SCOPE_2_DR9" localSheetId="12">#REF!</definedName>
    <definedName name="SCOPE_2_DR9">#REF!</definedName>
    <definedName name="SCOPE_24_LD">'[33]24'!$E$8:$L$47,'[33]24'!$E$49:$L$66</definedName>
    <definedName name="SCOPE_24_PRT">'[33]24'!$E$41:$I$41,'[33]24'!$E$34:$I$34,'[33]24'!$E$36:$I$36,'[33]24'!$E$43:$I$43</definedName>
    <definedName name="SCOPE_25_LD" localSheetId="17">#REF!</definedName>
    <definedName name="SCOPE_25_LD" localSheetId="2">#REF!</definedName>
    <definedName name="SCOPE_25_LD" localSheetId="3">#REF!</definedName>
    <definedName name="SCOPE_25_LD" localSheetId="1">#REF!</definedName>
    <definedName name="SCOPE_25_LD" localSheetId="4">#REF!</definedName>
    <definedName name="SCOPE_25_LD" localSheetId="5">#REF!</definedName>
    <definedName name="SCOPE_25_LD" localSheetId="14">#REF!</definedName>
    <definedName name="SCOPE_25_LD" localSheetId="7">#REF!</definedName>
    <definedName name="SCOPE_25_LD" localSheetId="9">#REF!</definedName>
    <definedName name="SCOPE_25_LD" localSheetId="0">#REF!</definedName>
    <definedName name="SCOPE_25_LD" localSheetId="12">#REF!</definedName>
    <definedName name="SCOPE_25_LD">#REF!</definedName>
    <definedName name="SCOPE_25_PRT">'[33]25'!$E$20:$I$20,'[33]25'!$E$34:$I$34,'[33]25'!$E$41:$I$41,'[33]25'!$E$8:$I$10</definedName>
    <definedName name="SCOPE_3_DR1" localSheetId="17">#REF!</definedName>
    <definedName name="SCOPE_3_DR1" localSheetId="2">#REF!</definedName>
    <definedName name="SCOPE_3_DR1" localSheetId="3">#REF!</definedName>
    <definedName name="SCOPE_3_DR1" localSheetId="1">#REF!</definedName>
    <definedName name="SCOPE_3_DR1" localSheetId="4">#REF!</definedName>
    <definedName name="SCOPE_3_DR1" localSheetId="5">#REF!</definedName>
    <definedName name="SCOPE_3_DR1" localSheetId="14">#REF!</definedName>
    <definedName name="SCOPE_3_DR1" localSheetId="7">#REF!</definedName>
    <definedName name="SCOPE_3_DR1" localSheetId="9">#REF!</definedName>
    <definedName name="SCOPE_3_DR1" localSheetId="0">#REF!</definedName>
    <definedName name="SCOPE_3_DR1" localSheetId="12">#REF!</definedName>
    <definedName name="SCOPE_3_DR1">#REF!</definedName>
    <definedName name="SCOPE_3_DR10" localSheetId="17">#REF!</definedName>
    <definedName name="SCOPE_3_DR10" localSheetId="2">#REF!</definedName>
    <definedName name="SCOPE_3_DR10" localSheetId="3">#REF!</definedName>
    <definedName name="SCOPE_3_DR10" localSheetId="1">#REF!</definedName>
    <definedName name="SCOPE_3_DR10" localSheetId="4">#REF!</definedName>
    <definedName name="SCOPE_3_DR10" localSheetId="5">#REF!</definedName>
    <definedName name="SCOPE_3_DR10" localSheetId="9">#REF!</definedName>
    <definedName name="SCOPE_3_DR10" localSheetId="0">#REF!</definedName>
    <definedName name="SCOPE_3_DR10" localSheetId="12">#REF!</definedName>
    <definedName name="SCOPE_3_DR10">#REF!</definedName>
    <definedName name="SCOPE_3_DR11" localSheetId="17">#REF!</definedName>
    <definedName name="SCOPE_3_DR11" localSheetId="2">#REF!</definedName>
    <definedName name="SCOPE_3_DR11" localSheetId="3">#REF!</definedName>
    <definedName name="SCOPE_3_DR11" localSheetId="1">#REF!</definedName>
    <definedName name="SCOPE_3_DR11" localSheetId="4">#REF!</definedName>
    <definedName name="SCOPE_3_DR11" localSheetId="5">#REF!</definedName>
    <definedName name="SCOPE_3_DR11" localSheetId="9">#REF!</definedName>
    <definedName name="SCOPE_3_DR11" localSheetId="0">#REF!</definedName>
    <definedName name="SCOPE_3_DR11" localSheetId="12">#REF!</definedName>
    <definedName name="SCOPE_3_DR11">#REF!</definedName>
    <definedName name="SCOPE_3_DR2" localSheetId="17">#REF!</definedName>
    <definedName name="SCOPE_3_DR2" localSheetId="2">#REF!</definedName>
    <definedName name="SCOPE_3_DR2" localSheetId="3">#REF!</definedName>
    <definedName name="SCOPE_3_DR2" localSheetId="1">#REF!</definedName>
    <definedName name="SCOPE_3_DR2" localSheetId="4">#REF!</definedName>
    <definedName name="SCOPE_3_DR2" localSheetId="5">#REF!</definedName>
    <definedName name="SCOPE_3_DR2" localSheetId="9">#REF!</definedName>
    <definedName name="SCOPE_3_DR2" localSheetId="12">#REF!</definedName>
    <definedName name="SCOPE_3_DR2">#REF!</definedName>
    <definedName name="SCOPE_3_DR3" localSheetId="17">#REF!</definedName>
    <definedName name="SCOPE_3_DR3" localSheetId="2">#REF!</definedName>
    <definedName name="SCOPE_3_DR3" localSheetId="3">#REF!</definedName>
    <definedName name="SCOPE_3_DR3" localSheetId="1">#REF!</definedName>
    <definedName name="SCOPE_3_DR3" localSheetId="4">#REF!</definedName>
    <definedName name="SCOPE_3_DR3" localSheetId="5">#REF!</definedName>
    <definedName name="SCOPE_3_DR3" localSheetId="9">#REF!</definedName>
    <definedName name="SCOPE_3_DR3" localSheetId="12">#REF!</definedName>
    <definedName name="SCOPE_3_DR3">#REF!</definedName>
    <definedName name="SCOPE_3_DR4" localSheetId="17">#REF!</definedName>
    <definedName name="SCOPE_3_DR4" localSheetId="2">#REF!</definedName>
    <definedName name="SCOPE_3_DR4" localSheetId="3">#REF!</definedName>
    <definedName name="SCOPE_3_DR4" localSheetId="1">#REF!</definedName>
    <definedName name="SCOPE_3_DR4" localSheetId="4">#REF!</definedName>
    <definedName name="SCOPE_3_DR4" localSheetId="5">#REF!</definedName>
    <definedName name="SCOPE_3_DR4" localSheetId="9">#REF!</definedName>
    <definedName name="SCOPE_3_DR4" localSheetId="12">#REF!</definedName>
    <definedName name="SCOPE_3_DR4">#REF!</definedName>
    <definedName name="SCOPE_3_DR5" localSheetId="17">#REF!</definedName>
    <definedName name="SCOPE_3_DR5" localSheetId="2">#REF!</definedName>
    <definedName name="SCOPE_3_DR5" localSheetId="3">#REF!</definedName>
    <definedName name="SCOPE_3_DR5" localSheetId="1">#REF!</definedName>
    <definedName name="SCOPE_3_DR5" localSheetId="4">#REF!</definedName>
    <definedName name="SCOPE_3_DR5" localSheetId="5">#REF!</definedName>
    <definedName name="SCOPE_3_DR5" localSheetId="9">#REF!</definedName>
    <definedName name="SCOPE_3_DR5" localSheetId="12">#REF!</definedName>
    <definedName name="SCOPE_3_DR5">#REF!</definedName>
    <definedName name="SCOPE_3_DR6" localSheetId="17">#REF!</definedName>
    <definedName name="SCOPE_3_DR6" localSheetId="2">#REF!</definedName>
    <definedName name="SCOPE_3_DR6" localSheetId="3">#REF!</definedName>
    <definedName name="SCOPE_3_DR6" localSheetId="1">#REF!</definedName>
    <definedName name="SCOPE_3_DR6" localSheetId="4">#REF!</definedName>
    <definedName name="SCOPE_3_DR6" localSheetId="5">#REF!</definedName>
    <definedName name="SCOPE_3_DR6" localSheetId="9">#REF!</definedName>
    <definedName name="SCOPE_3_DR6" localSheetId="12">#REF!</definedName>
    <definedName name="SCOPE_3_DR6">#REF!</definedName>
    <definedName name="SCOPE_3_DR7" localSheetId="17">#REF!</definedName>
    <definedName name="SCOPE_3_DR7" localSheetId="2">#REF!</definedName>
    <definedName name="SCOPE_3_DR7" localSheetId="3">#REF!</definedName>
    <definedName name="SCOPE_3_DR7" localSheetId="1">#REF!</definedName>
    <definedName name="SCOPE_3_DR7" localSheetId="4">#REF!</definedName>
    <definedName name="SCOPE_3_DR7" localSheetId="5">#REF!</definedName>
    <definedName name="SCOPE_3_DR7" localSheetId="9">#REF!</definedName>
    <definedName name="SCOPE_3_DR7" localSheetId="12">#REF!</definedName>
    <definedName name="SCOPE_3_DR7">#REF!</definedName>
    <definedName name="SCOPE_3_DR8" localSheetId="17">#REF!</definedName>
    <definedName name="SCOPE_3_DR8" localSheetId="2">#REF!</definedName>
    <definedName name="SCOPE_3_DR8" localSheetId="3">#REF!</definedName>
    <definedName name="SCOPE_3_DR8" localSheetId="1">#REF!</definedName>
    <definedName name="SCOPE_3_DR8" localSheetId="4">#REF!</definedName>
    <definedName name="SCOPE_3_DR8" localSheetId="5">#REF!</definedName>
    <definedName name="SCOPE_3_DR8" localSheetId="9">#REF!</definedName>
    <definedName name="SCOPE_3_DR8" localSheetId="12">#REF!</definedName>
    <definedName name="SCOPE_3_DR8">#REF!</definedName>
    <definedName name="SCOPE_3_DR9" localSheetId="17">#REF!</definedName>
    <definedName name="SCOPE_3_DR9" localSheetId="2">#REF!</definedName>
    <definedName name="SCOPE_3_DR9" localSheetId="3">#REF!</definedName>
    <definedName name="SCOPE_3_DR9" localSheetId="1">#REF!</definedName>
    <definedName name="SCOPE_3_DR9" localSheetId="4">#REF!</definedName>
    <definedName name="SCOPE_3_DR9" localSheetId="5">#REF!</definedName>
    <definedName name="SCOPE_3_DR9" localSheetId="9">#REF!</definedName>
    <definedName name="SCOPE_3_DR9" localSheetId="12">#REF!</definedName>
    <definedName name="SCOPE_3_DR9">#REF!</definedName>
    <definedName name="SCOPE_3_LD" localSheetId="17">#REF!</definedName>
    <definedName name="SCOPE_3_LD" localSheetId="2">#REF!</definedName>
    <definedName name="SCOPE_3_LD" localSheetId="3">#REF!</definedName>
    <definedName name="SCOPE_3_LD" localSheetId="1">#REF!</definedName>
    <definedName name="SCOPE_3_LD" localSheetId="4">#REF!</definedName>
    <definedName name="SCOPE_3_LD" localSheetId="5">#REF!</definedName>
    <definedName name="SCOPE_3_LD" localSheetId="9">#REF!</definedName>
    <definedName name="SCOPE_3_LD" localSheetId="12">#REF!</definedName>
    <definedName name="SCOPE_3_LD">#REF!</definedName>
    <definedName name="SCOPE_3_PRT" localSheetId="17">#REF!</definedName>
    <definedName name="SCOPE_3_PRT" localSheetId="2">#REF!</definedName>
    <definedName name="SCOPE_3_PRT" localSheetId="3">#REF!</definedName>
    <definedName name="SCOPE_3_PRT" localSheetId="1">#REF!</definedName>
    <definedName name="SCOPE_3_PRT" localSheetId="4">#REF!</definedName>
    <definedName name="SCOPE_3_PRT" localSheetId="5">#REF!</definedName>
    <definedName name="SCOPE_3_PRT" localSheetId="9">#REF!</definedName>
    <definedName name="SCOPE_3_PRT" localSheetId="12">#REF!</definedName>
    <definedName name="SCOPE_3_PRT">#REF!</definedName>
    <definedName name="SCOPE_4_LD" localSheetId="17">#REF!</definedName>
    <definedName name="SCOPE_4_LD" localSheetId="2">#REF!</definedName>
    <definedName name="SCOPE_4_LD" localSheetId="3">#REF!</definedName>
    <definedName name="SCOPE_4_LD" localSheetId="1">#REF!</definedName>
    <definedName name="SCOPE_4_LD" localSheetId="4">#REF!</definedName>
    <definedName name="SCOPE_4_LD" localSheetId="5">#REF!</definedName>
    <definedName name="SCOPE_4_LD" localSheetId="9">#REF!</definedName>
    <definedName name="SCOPE_4_LD" localSheetId="12">#REF!</definedName>
    <definedName name="SCOPE_4_LD">#REF!</definedName>
    <definedName name="SCOPE_4_PRT" localSheetId="2">'[33]4'!$Z$27:$AC$31,'[33]4'!$F$14:$I$20,P1_SCOPE_4_PRT,P2_SCOPE_4_PRT</definedName>
    <definedName name="SCOPE_4_PRT" localSheetId="3">'[33]4'!$Z$27:$AC$31,'[33]4'!$F$14:$I$20,P1_SCOPE_4_PRT,P2_SCOPE_4_PRT</definedName>
    <definedName name="SCOPE_4_PRT" localSheetId="5">'[33]4'!$Z$27:$AC$31,'[33]4'!$F$14:$I$20,P1_SCOPE_4_PRT,P2_SCOPE_4_PRT</definedName>
    <definedName name="SCOPE_4_PRT" localSheetId="14">'[33]4'!$Z$27:$AC$31,'[33]4'!$F$14:$I$20,P1_SCOPE_4_PRT,P2_SCOPE_4_PRT</definedName>
    <definedName name="SCOPE_4_PRT" localSheetId="10">'[33]4'!$Z$27:$AC$31,'[33]4'!$F$14:$I$20,P1_SCOPE_4_PRT,P2_SCOPE_4_PRT</definedName>
    <definedName name="SCOPE_4_PRT" localSheetId="11">'[33]4'!$Z$27:$AC$31,'[33]4'!$F$14:$I$20,P1_SCOPE_4_PRT,P2_SCOPE_4_PRT</definedName>
    <definedName name="SCOPE_4_PRT" localSheetId="7">'[33]4'!$Z$27:$AC$31,'[33]4'!$F$14:$I$20,P1_SCOPE_4_PRT,P2_SCOPE_4_PRT</definedName>
    <definedName name="SCOPE_4_PRT" localSheetId="0">'[33]4'!$Z$27:$AC$31,'[33]4'!$F$14:$I$20,P1_SCOPE_4_PRT,P2_SCOPE_4_PRT</definedName>
    <definedName name="SCOPE_4_PRT">'[33]4'!$Z$27:$AC$31,'[33]4'!$F$14:$I$20,P1_SCOPE_4_PRT,P2_SCOPE_4_PRT</definedName>
    <definedName name="SCOPE_5_LD" localSheetId="17">#REF!</definedName>
    <definedName name="SCOPE_5_LD" localSheetId="2">#REF!</definedName>
    <definedName name="SCOPE_5_LD" localSheetId="3">#REF!</definedName>
    <definedName name="SCOPE_5_LD" localSheetId="1">#REF!</definedName>
    <definedName name="SCOPE_5_LD" localSheetId="4">#REF!</definedName>
    <definedName name="SCOPE_5_LD" localSheetId="5">#REF!</definedName>
    <definedName name="SCOPE_5_LD" localSheetId="14">#REF!</definedName>
    <definedName name="SCOPE_5_LD" localSheetId="7">#REF!</definedName>
    <definedName name="SCOPE_5_LD" localSheetId="9">#REF!</definedName>
    <definedName name="SCOPE_5_LD" localSheetId="0">#REF!</definedName>
    <definedName name="SCOPE_5_LD" localSheetId="12">#REF!</definedName>
    <definedName name="SCOPE_5_LD">#REF!</definedName>
    <definedName name="SCOPE_5_PRT" localSheetId="2">'[33]5'!$Z$27:$AC$31,'[33]5'!$F$14:$I$21,P1_SCOPE_5_PRT,P2_SCOPE_5_PRT</definedName>
    <definedName name="SCOPE_5_PRT" localSheetId="3">'[33]5'!$Z$27:$AC$31,'[33]5'!$F$14:$I$21,P1_SCOPE_5_PRT,P2_SCOPE_5_PRT</definedName>
    <definedName name="SCOPE_5_PRT" localSheetId="5">'[33]5'!$Z$27:$AC$31,'[33]5'!$F$14:$I$21,P1_SCOPE_5_PRT,P2_SCOPE_5_PRT</definedName>
    <definedName name="SCOPE_5_PRT" localSheetId="14">'[33]5'!$Z$27:$AC$31,'[33]5'!$F$14:$I$21,P1_SCOPE_5_PRT,P2_SCOPE_5_PRT</definedName>
    <definedName name="SCOPE_5_PRT" localSheetId="10">'[33]5'!$Z$27:$AC$31,'[33]5'!$F$14:$I$21,P1_SCOPE_5_PRT,P2_SCOPE_5_PRT</definedName>
    <definedName name="SCOPE_5_PRT" localSheetId="11">'[33]5'!$Z$27:$AC$31,'[33]5'!$F$14:$I$21,P1_SCOPE_5_PRT,P2_SCOPE_5_PRT</definedName>
    <definedName name="SCOPE_5_PRT" localSheetId="7">'[33]5'!$Z$27:$AC$31,'[33]5'!$F$14:$I$21,P1_SCOPE_5_PRT,P2_SCOPE_5_PRT</definedName>
    <definedName name="SCOPE_5_PRT" localSheetId="0">'[33]5'!$Z$27:$AC$31,'[33]5'!$F$14:$I$21,P1_SCOPE_5_PRT,P2_SCOPE_5_PRT</definedName>
    <definedName name="SCOPE_5_PRT">'[33]5'!$Z$27:$AC$31,'[33]5'!$F$14:$I$21,P1_SCOPE_5_PRT,P2_SCOPE_5_PRT</definedName>
    <definedName name="SCOPE_CL">[40]Справочники!$F$11:$F$11</definedName>
    <definedName name="SCOPE_CORR" localSheetId="17">#REF!,#REF!,#REF!,#REF!,#REF!,'6.3.'!P1_SCOPE_CORR,'6.3.'!P2_SCOPE_CORR</definedName>
    <definedName name="SCOPE_CORR" localSheetId="2">#REF!,#REF!,#REF!,#REF!,#REF!,'7.1. (1 кв. 2014) (с ТП) (2 (3'!P1_SCOPE_CORR,'7.1. (1 кв. 2014) (с ТП) (2 (3'!P2_SCOPE_CORR</definedName>
    <definedName name="SCOPE_CORR" localSheetId="3">#REF!,#REF!,#REF!,#REF!,#REF!,'7.1. (1 кв. 2014) (с ТП) (2)'!P1_SCOPE_CORR,'7.1. (1 кв. 2014) (с ТП) (2)'!P2_SCOPE_CORR</definedName>
    <definedName name="SCOPE_CORR" localSheetId="1">#REF!,#REF!,#REF!,#REF!,#REF!,'7.1. (1 полугодие 2014)'!P1_SCOPE_CORR,'7.1. (1 полугодие 2014)'!P2_SCOPE_CORR</definedName>
    <definedName name="SCOPE_CORR" localSheetId="4">#REF!,#REF!,#REF!,#REF!,#REF!,'7.1. (3 квартал) без ТП '!P1_SCOPE_CORR,'7.1. (3 квартал) без ТП '!P2_SCOPE_CORR</definedName>
    <definedName name="SCOPE_CORR" localSheetId="5">#REF!,#REF!,#REF!,#REF!,#REF!,'7.1. 3 квартал с ТП (ВЛ, КЛ)'!P1_SCOPE_CORR,'7.1. 3 квартал с ТП (ВЛ, КЛ)'!P2_SCOPE_CORR</definedName>
    <definedName name="SCOPE_CORR" localSheetId="14">#REF!,#REF!,#REF!,#REF!,#REF!,'7.2. 3 кв'!P1_SCOPE_CORR,'7.2. 3 кв'!P2_SCOPE_CORR</definedName>
    <definedName name="SCOPE_CORR" localSheetId="10">#REF!,#REF!,#REF!,#REF!,#REF!,[0]!P1_SCOPE_CORR,[0]!P2_SCOPE_CORR</definedName>
    <definedName name="SCOPE_CORR" localSheetId="11">#REF!,#REF!,#REF!,#REF!,#REF!,[0]!P1_SCOPE_CORR,[0]!P2_SCOPE_CORR</definedName>
    <definedName name="SCOPE_CORR" localSheetId="7">#REF!,#REF!,#REF!,#REF!,#REF!,'II-ДЗ (2014)'!P1_SCOPE_CORR,'II-ДЗ (2014)'!P2_SCOPE_CORR</definedName>
    <definedName name="SCOPE_CORR" localSheetId="9">#REF!,#REF!,#REF!,#REF!,#REF!,'IV-ДЗ'!P1_SCOPE_CORR,'IV-ДЗ'!P2_SCOPE_CORR</definedName>
    <definedName name="SCOPE_CORR" localSheetId="0">#REF!,#REF!,#REF!,#REF!,#REF!,'IV-ДЦ'!P1_SCOPE_CORR,'IV-ДЦ'!P2_SCOPE_CORR</definedName>
    <definedName name="SCOPE_CORR" localSheetId="12">#REF!,#REF!,#REF!,#REF!,#REF!,'Приложение 1'!P1_SCOPE_CORR,'Приложение 1'!P2_SCOPE_CORR</definedName>
    <definedName name="SCOPE_CORR">#REF!,#REF!,#REF!,#REF!,#REF!,[0]!P1_SCOPE_CORR,[0]!P2_SCOPE_CORR</definedName>
    <definedName name="SCOPE_CPR" localSheetId="17">#REF!</definedName>
    <definedName name="SCOPE_CPR" localSheetId="2">#REF!</definedName>
    <definedName name="SCOPE_CPR" localSheetId="3">#REF!</definedName>
    <definedName name="SCOPE_CPR" localSheetId="1">#REF!</definedName>
    <definedName name="SCOPE_CPR" localSheetId="4">#REF!</definedName>
    <definedName name="SCOPE_CPR" localSheetId="5">#REF!</definedName>
    <definedName name="SCOPE_CPR" localSheetId="14">#REF!</definedName>
    <definedName name="SCOPE_CPR" localSheetId="7">#REF!</definedName>
    <definedName name="SCOPE_CPR" localSheetId="9">#REF!</definedName>
    <definedName name="SCOPE_CPR" localSheetId="0">#REF!</definedName>
    <definedName name="SCOPE_CPR" localSheetId="12">#REF!</definedName>
    <definedName name="SCOPE_CPR">#REF!</definedName>
    <definedName name="SCOPE_DOP" localSheetId="17">[41]Регионы!#REF!,'6.3.'!P1_SCOPE_DOP</definedName>
    <definedName name="SCOPE_DOP" localSheetId="2">[41]Регионы!#REF!,'7.1. (1 кв. 2014) (с ТП) (2 (3'!P1_SCOPE_DOP</definedName>
    <definedName name="SCOPE_DOP" localSheetId="3">[41]Регионы!#REF!,'7.1. (1 кв. 2014) (с ТП) (2)'!P1_SCOPE_DOP</definedName>
    <definedName name="SCOPE_DOP" localSheetId="1">[41]Регионы!#REF!,'7.1. (1 полугодие 2014)'!P1_SCOPE_DOP</definedName>
    <definedName name="SCOPE_DOP" localSheetId="4">[41]Регионы!#REF!,'7.1. (3 квартал) без ТП '!P1_SCOPE_DOP</definedName>
    <definedName name="SCOPE_DOP" localSheetId="5">[41]Регионы!#REF!,'7.1. 3 квартал с ТП (ВЛ, КЛ)'!P1_SCOPE_DOP</definedName>
    <definedName name="SCOPE_DOP" localSheetId="14">[41]Регионы!#REF!,'7.2. 3 кв'!P1_SCOPE_DOP</definedName>
    <definedName name="SCOPE_DOP" localSheetId="10">[41]Регионы!#REF!,'8. (3 кв. 2014)'!P1_SCOPE_DOP</definedName>
    <definedName name="SCOPE_DOP" localSheetId="11">[41]Регионы!#REF!,'9. (3 кв. 2014)'!P1_SCOPE_DOP</definedName>
    <definedName name="SCOPE_DOP" localSheetId="7">[41]Регионы!#REF!,'II-ДЗ (2014)'!P1_SCOPE_DOP</definedName>
    <definedName name="SCOPE_DOP" localSheetId="9">[41]Регионы!#REF!,'IV-ДЗ'!P1_SCOPE_DOP</definedName>
    <definedName name="SCOPE_DOP" localSheetId="0">[41]Регионы!#REF!,'IV-ДЦ'!P1_SCOPE_DOP</definedName>
    <definedName name="SCOPE_DOP" localSheetId="12">[41]Регионы!#REF!,'Приложение 1'!P1_SCOPE_DOP</definedName>
    <definedName name="SCOPE_DOP">[41]Регионы!#REF!,[0]!P1_SCOPE_DOP</definedName>
    <definedName name="SCOPE_DOP2" localSheetId="17">#REF!,#REF!,#REF!,#REF!,#REF!,#REF!</definedName>
    <definedName name="SCOPE_DOP2" localSheetId="2">#REF!,#REF!,#REF!,#REF!,#REF!,#REF!</definedName>
    <definedName name="SCOPE_DOP2" localSheetId="3">#REF!,#REF!,#REF!,#REF!,#REF!,#REF!</definedName>
    <definedName name="SCOPE_DOP2" localSheetId="1">#REF!,#REF!,#REF!,#REF!,#REF!,#REF!</definedName>
    <definedName name="SCOPE_DOP2" localSheetId="4">#REF!,#REF!,#REF!,#REF!,#REF!,#REF!</definedName>
    <definedName name="SCOPE_DOP2" localSheetId="5">#REF!,#REF!,#REF!,#REF!,#REF!,#REF!</definedName>
    <definedName name="SCOPE_DOP2" localSheetId="14">#REF!,#REF!,#REF!,#REF!,#REF!,#REF!</definedName>
    <definedName name="SCOPE_DOP2" localSheetId="7">#REF!,#REF!,#REF!,#REF!,#REF!,#REF!</definedName>
    <definedName name="SCOPE_DOP2" localSheetId="9">#REF!,#REF!,#REF!,#REF!,#REF!,#REF!</definedName>
    <definedName name="SCOPE_DOP2" localSheetId="0">#REF!,#REF!,#REF!,#REF!,#REF!,#REF!</definedName>
    <definedName name="SCOPE_DOP2" localSheetId="12">#REF!,#REF!,#REF!,#REF!,#REF!,#REF!</definedName>
    <definedName name="SCOPE_DOP2">#REF!,#REF!,#REF!,#REF!,#REF!,#REF!</definedName>
    <definedName name="SCOPE_DOP3" localSheetId="17">#REF!,#REF!,#REF!,#REF!,#REF!,#REF!</definedName>
    <definedName name="SCOPE_DOP3" localSheetId="2">#REF!,#REF!,#REF!,#REF!,#REF!,#REF!</definedName>
    <definedName name="SCOPE_DOP3" localSheetId="3">#REF!,#REF!,#REF!,#REF!,#REF!,#REF!</definedName>
    <definedName name="SCOPE_DOP3" localSheetId="1">#REF!,#REF!,#REF!,#REF!,#REF!,#REF!</definedName>
    <definedName name="SCOPE_DOP3" localSheetId="4">#REF!,#REF!,#REF!,#REF!,#REF!,#REF!</definedName>
    <definedName name="SCOPE_DOP3" localSheetId="5">#REF!,#REF!,#REF!,#REF!,#REF!,#REF!</definedName>
    <definedName name="SCOPE_DOP3" localSheetId="9">#REF!,#REF!,#REF!,#REF!,#REF!,#REF!</definedName>
    <definedName name="SCOPE_DOP3" localSheetId="0">#REF!,#REF!,#REF!,#REF!,#REF!,#REF!</definedName>
    <definedName name="SCOPE_DOP3" localSheetId="12">#REF!,#REF!,#REF!,#REF!,#REF!,#REF!</definedName>
    <definedName name="SCOPE_DOP3">#REF!,#REF!,#REF!,#REF!,#REF!,#REF!</definedName>
    <definedName name="SCOPE_ESOLD" localSheetId="17">#REF!</definedName>
    <definedName name="SCOPE_ESOLD" localSheetId="2">#REF!</definedName>
    <definedName name="SCOPE_ESOLD" localSheetId="3">#REF!</definedName>
    <definedName name="SCOPE_ESOLD" localSheetId="1">#REF!</definedName>
    <definedName name="SCOPE_ESOLD" localSheetId="4">#REF!</definedName>
    <definedName name="SCOPE_ESOLD" localSheetId="5">#REF!</definedName>
    <definedName name="SCOPE_ESOLD" localSheetId="14">#REF!</definedName>
    <definedName name="SCOPE_ESOLD" localSheetId="7">#REF!</definedName>
    <definedName name="SCOPE_ESOLD" localSheetId="9">#REF!</definedName>
    <definedName name="SCOPE_ESOLD" localSheetId="0">#REF!</definedName>
    <definedName name="SCOPE_ESOLD" localSheetId="12">#REF!</definedName>
    <definedName name="SCOPE_ESOLD">#REF!</definedName>
    <definedName name="SCOPE_ETALON" localSheetId="17">#REF!</definedName>
    <definedName name="SCOPE_ETALON" localSheetId="2">#REF!</definedName>
    <definedName name="SCOPE_ETALON" localSheetId="3">#REF!</definedName>
    <definedName name="SCOPE_ETALON" localSheetId="1">#REF!</definedName>
    <definedName name="SCOPE_ETALON" localSheetId="4">#REF!</definedName>
    <definedName name="SCOPE_ETALON" localSheetId="5">#REF!</definedName>
    <definedName name="SCOPE_ETALON" localSheetId="9">#REF!</definedName>
    <definedName name="SCOPE_ETALON" localSheetId="0">#REF!</definedName>
    <definedName name="SCOPE_ETALON" localSheetId="12">#REF!</definedName>
    <definedName name="SCOPE_ETALON">#REF!</definedName>
    <definedName name="SCOPE_ETALON2" localSheetId="17">#REF!</definedName>
    <definedName name="SCOPE_ETALON2" localSheetId="2">#REF!</definedName>
    <definedName name="SCOPE_ETALON2" localSheetId="3">#REF!</definedName>
    <definedName name="SCOPE_ETALON2" localSheetId="1">#REF!</definedName>
    <definedName name="SCOPE_ETALON2" localSheetId="4">#REF!</definedName>
    <definedName name="SCOPE_ETALON2" localSheetId="5">#REF!</definedName>
    <definedName name="SCOPE_ETALON2" localSheetId="9">#REF!</definedName>
    <definedName name="SCOPE_ETALON2" localSheetId="0">#REF!</definedName>
    <definedName name="SCOPE_ETALON2" localSheetId="12">#REF!</definedName>
    <definedName name="SCOPE_ETALON2">#REF!</definedName>
    <definedName name="SCOPE_F1_PRT" localSheetId="2">'[33]Ф-1 (для АО-энерго)'!$D$86:$E$95,P1_SCOPE_F1_PRT,P2_SCOPE_F1_PRT,P3_SCOPE_F1_PRT,P4_SCOPE_F1_PRT</definedName>
    <definedName name="SCOPE_F1_PRT" localSheetId="3">'[33]Ф-1 (для АО-энерго)'!$D$86:$E$95,P1_SCOPE_F1_PRT,P2_SCOPE_F1_PRT,P3_SCOPE_F1_PRT,P4_SCOPE_F1_PRT</definedName>
    <definedName name="SCOPE_F1_PRT" localSheetId="5">'[33]Ф-1 (для АО-энерго)'!$D$86:$E$95,P1_SCOPE_F1_PRT,P2_SCOPE_F1_PRT,P3_SCOPE_F1_PRT,P4_SCOPE_F1_PRT</definedName>
    <definedName name="SCOPE_F1_PRT" localSheetId="14">'[33]Ф-1 (для АО-энерго)'!$D$86:$E$95,P1_SCOPE_F1_PRT,P2_SCOPE_F1_PRT,P3_SCOPE_F1_PRT,P4_SCOPE_F1_PRT</definedName>
    <definedName name="SCOPE_F1_PRT" localSheetId="10">'[33]Ф-1 (для АО-энерго)'!$D$86:$E$95,P1_SCOPE_F1_PRT,P2_SCOPE_F1_PRT,P3_SCOPE_F1_PRT,P4_SCOPE_F1_PRT</definedName>
    <definedName name="SCOPE_F1_PRT" localSheetId="11">'[33]Ф-1 (для АО-энерго)'!$D$86:$E$95,P1_SCOPE_F1_PRT,P2_SCOPE_F1_PRT,P3_SCOPE_F1_PRT,P4_SCOPE_F1_PRT</definedName>
    <definedName name="SCOPE_F1_PRT" localSheetId="7">'[33]Ф-1 (для АО-энерго)'!$D$86:$E$95,P1_SCOPE_F1_PRT,P2_SCOPE_F1_PRT,P3_SCOPE_F1_PRT,P4_SCOPE_F1_PRT</definedName>
    <definedName name="SCOPE_F1_PRT" localSheetId="0">'[33]Ф-1 (для АО-энерго)'!$D$86:$E$95,P1_SCOPE_F1_PRT,P2_SCOPE_F1_PRT,P3_SCOPE_F1_PRT,P4_SCOPE_F1_PRT</definedName>
    <definedName name="SCOPE_F1_PRT">'[33]Ф-1 (для АО-энерго)'!$D$86:$E$95,P1_SCOPE_F1_PRT,P2_SCOPE_F1_PRT,P3_SCOPE_F1_PRT,P4_SCOPE_F1_PRT</definedName>
    <definedName name="SCOPE_F2_PRT" localSheetId="2">'[33]Ф-2 (для АО-энерго)'!$C$5:$D$5,'[33]Ф-2 (для АО-энерго)'!$C$52:$C$57,'[33]Ф-2 (для АО-энерго)'!$D$57:$G$57,P1_SCOPE_F2_PRT,P2_SCOPE_F2_PRT</definedName>
    <definedName name="SCOPE_F2_PRT" localSheetId="3">'[33]Ф-2 (для АО-энерго)'!$C$5:$D$5,'[33]Ф-2 (для АО-энерго)'!$C$52:$C$57,'[33]Ф-2 (для АО-энерго)'!$D$57:$G$57,P1_SCOPE_F2_PRT,P2_SCOPE_F2_PRT</definedName>
    <definedName name="SCOPE_F2_PRT" localSheetId="5">'[33]Ф-2 (для АО-энерго)'!$C$5:$D$5,'[33]Ф-2 (для АО-энерго)'!$C$52:$C$57,'[33]Ф-2 (для АО-энерго)'!$D$57:$G$57,P1_SCOPE_F2_PRT,P2_SCOPE_F2_PRT</definedName>
    <definedName name="SCOPE_F2_PRT" localSheetId="14">'[33]Ф-2 (для АО-энерго)'!$C$5:$D$5,'[33]Ф-2 (для АО-энерго)'!$C$52:$C$57,'[33]Ф-2 (для АО-энерго)'!$D$57:$G$57,P1_SCOPE_F2_PRT,P2_SCOPE_F2_PRT</definedName>
    <definedName name="SCOPE_F2_PRT" localSheetId="10">'[33]Ф-2 (для АО-энерго)'!$C$5:$D$5,'[33]Ф-2 (для АО-энерго)'!$C$52:$C$57,'[33]Ф-2 (для АО-энерго)'!$D$57:$G$57,P1_SCOPE_F2_PRT,P2_SCOPE_F2_PRT</definedName>
    <definedName name="SCOPE_F2_PRT" localSheetId="11">'[33]Ф-2 (для АО-энерго)'!$C$5:$D$5,'[33]Ф-2 (для АО-энерго)'!$C$52:$C$57,'[33]Ф-2 (для АО-энерго)'!$D$57:$G$57,P1_SCOPE_F2_PRT,P2_SCOPE_F2_PRT</definedName>
    <definedName name="SCOPE_F2_PRT" localSheetId="7">'[33]Ф-2 (для АО-энерго)'!$C$5:$D$5,'[33]Ф-2 (для АО-энерго)'!$C$52:$C$57,'[33]Ф-2 (для АО-энерго)'!$D$57:$G$57,P1_SCOPE_F2_PRT,P2_SCOPE_F2_PRT</definedName>
    <definedName name="SCOPE_F2_PRT" localSheetId="0">'[33]Ф-2 (для АО-энерго)'!$C$5:$D$5,'[33]Ф-2 (для АО-энерго)'!$C$52:$C$57,'[33]Ф-2 (для АО-энерго)'!$D$57:$G$57,P1_SCOPE_F2_PRT,P2_SCOPE_F2_PRT</definedName>
    <definedName name="SCOPE_F2_PRT">'[33]Ф-2 (для АО-энерго)'!$C$5:$D$5,'[33]Ф-2 (для АО-энерго)'!$C$52:$C$57,'[33]Ф-2 (для АО-энерго)'!$D$57:$G$57,P1_SCOPE_F2_PRT,P2_SCOPE_F2_PRT</definedName>
    <definedName name="SCOPE_FL">[40]Справочники!$H$11:$H$14</definedName>
    <definedName name="SCOPE_FLOAD">#N/A</definedName>
    <definedName name="SCOPE_FOR_LOAD_01" localSheetId="17">#REF!</definedName>
    <definedName name="SCOPE_FOR_LOAD_01" localSheetId="2">#REF!</definedName>
    <definedName name="SCOPE_FOR_LOAD_01" localSheetId="3">#REF!</definedName>
    <definedName name="SCOPE_FOR_LOAD_01" localSheetId="1">#REF!</definedName>
    <definedName name="SCOPE_FOR_LOAD_01" localSheetId="4">#REF!</definedName>
    <definedName name="SCOPE_FOR_LOAD_01" localSheetId="5">#REF!</definedName>
    <definedName name="SCOPE_FOR_LOAD_01" localSheetId="14">#REF!</definedName>
    <definedName name="SCOPE_FOR_LOAD_01" localSheetId="7">#REF!</definedName>
    <definedName name="SCOPE_FOR_LOAD_01" localSheetId="9">#REF!</definedName>
    <definedName name="SCOPE_FOR_LOAD_01" localSheetId="0">#REF!</definedName>
    <definedName name="SCOPE_FOR_LOAD_01" localSheetId="12">#REF!</definedName>
    <definedName name="SCOPE_FOR_LOAD_01">#REF!</definedName>
    <definedName name="SCOPE_FORM46_EE1" localSheetId="17">#REF!</definedName>
    <definedName name="SCOPE_FORM46_EE1" localSheetId="2">#REF!</definedName>
    <definedName name="SCOPE_FORM46_EE1" localSheetId="3">#REF!</definedName>
    <definedName name="SCOPE_FORM46_EE1" localSheetId="1">#REF!</definedName>
    <definedName name="SCOPE_FORM46_EE1" localSheetId="4">#REF!</definedName>
    <definedName name="SCOPE_FORM46_EE1" localSheetId="5">#REF!</definedName>
    <definedName name="SCOPE_FORM46_EE1" localSheetId="9">#REF!</definedName>
    <definedName name="SCOPE_FORM46_EE1" localSheetId="0">#REF!</definedName>
    <definedName name="SCOPE_FORM46_EE1" localSheetId="12">#REF!</definedName>
    <definedName name="SCOPE_FORM46_EE1">#REF!</definedName>
    <definedName name="SCOPE_FORM46_EE1_ZAG_KOD" localSheetId="17">#REF!</definedName>
    <definedName name="SCOPE_FORM46_EE1_ZAG_KOD" localSheetId="2">#REF!</definedName>
    <definedName name="SCOPE_FORM46_EE1_ZAG_KOD" localSheetId="3">#REF!</definedName>
    <definedName name="SCOPE_FORM46_EE1_ZAG_KOD" localSheetId="1">#REF!</definedName>
    <definedName name="SCOPE_FORM46_EE1_ZAG_KOD" localSheetId="4">#REF!</definedName>
    <definedName name="SCOPE_FORM46_EE1_ZAG_KOD" localSheetId="5">#REF!</definedName>
    <definedName name="SCOPE_FORM46_EE1_ZAG_KOD" localSheetId="9">#REF!</definedName>
    <definedName name="SCOPE_FORM46_EE1_ZAG_KOD" localSheetId="0">#REF!</definedName>
    <definedName name="SCOPE_FORM46_EE1_ZAG_KOD" localSheetId="12">#REF!</definedName>
    <definedName name="SCOPE_FORM46_EE1_ZAG_KOD">#REF!</definedName>
    <definedName name="SCOPE_FRML">#N/A</definedName>
    <definedName name="SCOPE_FST7" localSheetId="17">#REF!,#REF!,#REF!,#REF!,'6.3.'!P1_SCOPE_FST7</definedName>
    <definedName name="SCOPE_FST7" localSheetId="2">#REF!,#REF!,#REF!,#REF!,'7.1. (1 кв. 2014) (с ТП) (2 (3'!P1_SCOPE_FST7</definedName>
    <definedName name="SCOPE_FST7" localSheetId="3">#REF!,#REF!,#REF!,#REF!,'7.1. (1 кв. 2014) (с ТП) (2)'!P1_SCOPE_FST7</definedName>
    <definedName name="SCOPE_FST7" localSheetId="1">#REF!,#REF!,#REF!,#REF!,'7.1. (1 полугодие 2014)'!P1_SCOPE_FST7</definedName>
    <definedName name="SCOPE_FST7" localSheetId="4">#REF!,#REF!,#REF!,#REF!,'7.1. (3 квартал) без ТП '!P1_SCOPE_FST7</definedName>
    <definedName name="SCOPE_FST7" localSheetId="5">#REF!,#REF!,#REF!,#REF!,'7.1. 3 квартал с ТП (ВЛ, КЛ)'!P1_SCOPE_FST7</definedName>
    <definedName name="SCOPE_FST7" localSheetId="14">#REF!,#REF!,#REF!,#REF!,[0]!P1_SCOPE_FST7</definedName>
    <definedName name="SCOPE_FST7" localSheetId="10">#REF!,#REF!,#REF!,#REF!,[0]!P1_SCOPE_FST7</definedName>
    <definedName name="SCOPE_FST7" localSheetId="11">#REF!,#REF!,#REF!,#REF!,[0]!P1_SCOPE_FST7</definedName>
    <definedName name="SCOPE_FST7" localSheetId="7">#REF!,#REF!,#REF!,#REF!,[0]!P1_SCOPE_FST7</definedName>
    <definedName name="SCOPE_FST7" localSheetId="9">#REF!,#REF!,#REF!,#REF!,'IV-ДЗ'!P1_SCOPE_FST7</definedName>
    <definedName name="SCOPE_FST7" localSheetId="0">#REF!,#REF!,#REF!,#REF!,'IV-ДЦ'!P1_SCOPE_FST7</definedName>
    <definedName name="SCOPE_FST7" localSheetId="12">#REF!,#REF!,#REF!,#REF!,'Приложение 1'!P1_SCOPE_FST7</definedName>
    <definedName name="SCOPE_FST7">#REF!,#REF!,#REF!,#REF!,[0]!P1_SCOPE_FST7</definedName>
    <definedName name="SCOPE_FULL_LOAD" localSheetId="17">'6.3.'!P16_SCOPE_FULL_LOAD,'6.3.'!P17_SCOPE_FULL_LOAD</definedName>
    <definedName name="SCOPE_FULL_LOAD" localSheetId="2">'7.1. (1 кв. 2014) (с ТП) (2 (3'!P16_SCOPE_FULL_LOAD,'7.1. (1 кв. 2014) (с ТП) (2 (3'!P17_SCOPE_FULL_LOAD</definedName>
    <definedName name="SCOPE_FULL_LOAD" localSheetId="3">'7.1. (1 кв. 2014) (с ТП) (2)'!P16_SCOPE_FULL_LOAD,'7.1. (1 кв. 2014) (с ТП) (2)'!P17_SCOPE_FULL_LOAD</definedName>
    <definedName name="SCOPE_FULL_LOAD" localSheetId="1">'7.1. (1 полугодие 2014)'!P16_SCOPE_FULL_LOAD,'7.1. (1 полугодие 2014)'!P17_SCOPE_FULL_LOAD</definedName>
    <definedName name="SCOPE_FULL_LOAD" localSheetId="4">'7.1. (3 квартал) без ТП '!P16_SCOPE_FULL_LOAD,'7.1. (3 квартал) без ТП '!P17_SCOPE_FULL_LOAD</definedName>
    <definedName name="SCOPE_FULL_LOAD" localSheetId="5">'7.1. 3 квартал с ТП (ВЛ, КЛ)'!P16_SCOPE_FULL_LOAD,'7.1. 3 квартал с ТП (ВЛ, КЛ)'!P17_SCOPE_FULL_LOAD</definedName>
    <definedName name="SCOPE_FULL_LOAD" localSheetId="14">'7.2. 3 кв'!P16_SCOPE_FULL_LOAD,'7.2. 3 кв'!P17_SCOPE_FULL_LOAD</definedName>
    <definedName name="SCOPE_FULL_LOAD" localSheetId="10">'8. (3 кв. 2014)'!P16_SCOPE_FULL_LOAD,'8. (3 кв. 2014)'!P17_SCOPE_FULL_LOAD</definedName>
    <definedName name="SCOPE_FULL_LOAD" localSheetId="11">'9. (3 кв. 2014)'!P16_SCOPE_FULL_LOAD,'9. (3 кв. 2014)'!P17_SCOPE_FULL_LOAD</definedName>
    <definedName name="SCOPE_FULL_LOAD" localSheetId="7">'II-ДЗ (2014)'!P16_SCOPE_FULL_LOAD,'II-ДЗ (2014)'!P17_SCOPE_FULL_LOAD</definedName>
    <definedName name="SCOPE_FULL_LOAD" localSheetId="9">'IV-ДЗ'!P16_SCOPE_FULL_LOAD,'IV-ДЗ'!P17_SCOPE_FULL_LOAD</definedName>
    <definedName name="SCOPE_FULL_LOAD" localSheetId="0">'IV-ДЦ'!P16_SCOPE_FULL_LOAD,'IV-ДЦ'!P17_SCOPE_FULL_LOAD</definedName>
    <definedName name="SCOPE_FULL_LOAD" localSheetId="12">'Приложение 1'!P16_SCOPE_FULL_LOAD,'Приложение 1'!P17_SCOPE_FULL_LOAD</definedName>
    <definedName name="SCOPE_FULL_LOAD">[0]!P16_SCOPE_FULL_LOAD,[0]!P17_SCOPE_FULL_LOAD</definedName>
    <definedName name="SCOPE_IND" localSheetId="17">#REF!,#REF!,'6.3.'!P1_SCOPE_IND,'6.3.'!P2_SCOPE_IND,'6.3.'!P3_SCOPE_IND,'6.3.'!P4_SCOPE_IND</definedName>
    <definedName name="SCOPE_IND" localSheetId="2">#REF!,#REF!,'7.1. (1 кв. 2014) (с ТП) (2 (3'!P1_SCOPE_IND,'7.1. (1 кв. 2014) (с ТП) (2 (3'!P2_SCOPE_IND,'7.1. (1 кв. 2014) (с ТП) (2 (3'!P3_SCOPE_IND,'7.1. (1 кв. 2014) (с ТП) (2 (3'!P4_SCOPE_IND</definedName>
    <definedName name="SCOPE_IND" localSheetId="3">#REF!,#REF!,'7.1. (1 кв. 2014) (с ТП) (2)'!P1_SCOPE_IND,'7.1. (1 кв. 2014) (с ТП) (2)'!P2_SCOPE_IND,'7.1. (1 кв. 2014) (с ТП) (2)'!P3_SCOPE_IND,'7.1. (1 кв. 2014) (с ТП) (2)'!P4_SCOPE_IND</definedName>
    <definedName name="SCOPE_IND" localSheetId="1">#REF!,#REF!,'7.1. (1 полугодие 2014)'!P1_SCOPE_IND,'7.1. (1 полугодие 2014)'!P2_SCOPE_IND,'7.1. (1 полугодие 2014)'!P3_SCOPE_IND,'7.1. (1 полугодие 2014)'!P4_SCOPE_IND</definedName>
    <definedName name="SCOPE_IND" localSheetId="4">#REF!,#REF!,'7.1. (3 квартал) без ТП '!P1_SCOPE_IND,'7.1. (3 квартал) без ТП '!P2_SCOPE_IND,'7.1. (3 квартал) без ТП '!P3_SCOPE_IND,'7.1. (3 квартал) без ТП '!P4_SCOPE_IND</definedName>
    <definedName name="SCOPE_IND" localSheetId="5">#REF!,#REF!,'7.1. 3 квартал с ТП (ВЛ, КЛ)'!P1_SCOPE_IND,'7.1. 3 квартал с ТП (ВЛ, КЛ)'!P2_SCOPE_IND,'7.1. 3 квартал с ТП (ВЛ, КЛ)'!P3_SCOPE_IND,'7.1. 3 квартал с ТП (ВЛ, КЛ)'!P4_SCOPE_IND</definedName>
    <definedName name="SCOPE_IND" localSheetId="14">#REF!,#REF!,[0]!P1_SCOPE_IND,[0]!P2_SCOPE_IND,'7.2. 3 кв'!P3_SCOPE_IND,'7.2. 3 кв'!P4_SCOPE_IND</definedName>
    <definedName name="SCOPE_IND" localSheetId="10">#REF!,#REF!,[0]!P1_SCOPE_IND,[0]!P2_SCOPE_IND,[0]!P3_SCOPE_IND,[0]!P4_SCOPE_IND</definedName>
    <definedName name="SCOPE_IND" localSheetId="11">#REF!,#REF!,[0]!P1_SCOPE_IND,[0]!P2_SCOPE_IND,[0]!P3_SCOPE_IND,[0]!P4_SCOPE_IND</definedName>
    <definedName name="SCOPE_IND" localSheetId="7">#REF!,#REF!,[0]!P1_SCOPE_IND,[0]!P2_SCOPE_IND,'II-ДЗ (2014)'!P3_SCOPE_IND,'II-ДЗ (2014)'!P4_SCOPE_IND</definedName>
    <definedName name="SCOPE_IND" localSheetId="9">#REF!,#REF!,'IV-ДЗ'!P1_SCOPE_IND,'IV-ДЗ'!P2_SCOPE_IND,'IV-ДЗ'!P3_SCOPE_IND,'IV-ДЗ'!P4_SCOPE_IND</definedName>
    <definedName name="SCOPE_IND" localSheetId="0">#REF!,#REF!,[0]!P1_SCOPE_IND,'IV-ДЦ'!P2_SCOPE_IND,'IV-ДЦ'!P3_SCOPE_IND,'IV-ДЦ'!P4_SCOPE_IND</definedName>
    <definedName name="SCOPE_IND" localSheetId="12">#REF!,#REF!,'Приложение 1'!P1_SCOPE_IND,'Приложение 1'!P2_SCOPE_IND,'Приложение 1'!P3_SCOPE_IND,'Приложение 1'!P4_SCOPE_IND</definedName>
    <definedName name="SCOPE_IND">#REF!,#REF!,[0]!P1_SCOPE_IND,[0]!P2_SCOPE_IND,[0]!P3_SCOPE_IND,[0]!P4_SCOPE_IND</definedName>
    <definedName name="SCOPE_IND2" localSheetId="17">#REF!,#REF!,#REF!,'6.3.'!P1_SCOPE_IND2,'6.3.'!P2_SCOPE_IND2,'6.3.'!P3_SCOPE_IND2,'6.3.'!P4_SCOPE_IND2</definedName>
    <definedName name="SCOPE_IND2" localSheetId="2">#REF!,#REF!,#REF!,'7.1. (1 кв. 2014) (с ТП) (2 (3'!P1_SCOPE_IND2,'7.1. (1 кв. 2014) (с ТП) (2 (3'!P2_SCOPE_IND2,'7.1. (1 кв. 2014) (с ТП) (2 (3'!P3_SCOPE_IND2,'7.1. (1 кв. 2014) (с ТП) (2 (3'!P4_SCOPE_IND2</definedName>
    <definedName name="SCOPE_IND2" localSheetId="3">#REF!,#REF!,#REF!,'7.1. (1 кв. 2014) (с ТП) (2)'!P1_SCOPE_IND2,'7.1. (1 кв. 2014) (с ТП) (2)'!P2_SCOPE_IND2,'7.1. (1 кв. 2014) (с ТП) (2)'!P3_SCOPE_IND2,'7.1. (1 кв. 2014) (с ТП) (2)'!P4_SCOPE_IND2</definedName>
    <definedName name="SCOPE_IND2" localSheetId="1">#REF!,#REF!,#REF!,'7.1. (1 полугодие 2014)'!P1_SCOPE_IND2,'7.1. (1 полугодие 2014)'!P2_SCOPE_IND2,'7.1. (1 полугодие 2014)'!P3_SCOPE_IND2,'7.1. (1 полугодие 2014)'!P4_SCOPE_IND2</definedName>
    <definedName name="SCOPE_IND2" localSheetId="4">#REF!,#REF!,#REF!,'7.1. (3 квартал) без ТП '!P1_SCOPE_IND2,'7.1. (3 квартал) без ТП '!P2_SCOPE_IND2,'7.1. (3 квартал) без ТП '!P3_SCOPE_IND2,'7.1. (3 квартал) без ТП '!P4_SCOPE_IND2</definedName>
    <definedName name="SCOPE_IND2" localSheetId="5">#REF!,#REF!,#REF!,'7.1. 3 квартал с ТП (ВЛ, КЛ)'!P1_SCOPE_IND2,'7.1. 3 квартал с ТП (ВЛ, КЛ)'!P2_SCOPE_IND2,'7.1. 3 квартал с ТП (ВЛ, КЛ)'!P3_SCOPE_IND2,'7.1. 3 квартал с ТП (ВЛ, КЛ)'!P4_SCOPE_IND2</definedName>
    <definedName name="SCOPE_IND2" localSheetId="14">#REF!,#REF!,#REF!,'7.2. 3 кв'!P1_SCOPE_IND2,'7.2. 3 кв'!P2_SCOPE_IND2,[0]!P3_SCOPE_IND2,'7.2. 3 кв'!P4_SCOPE_IND2</definedName>
    <definedName name="SCOPE_IND2" localSheetId="10">#REF!,#REF!,#REF!,[0]!P1_SCOPE_IND2,[0]!P2_SCOPE_IND2,[0]!P3_SCOPE_IND2,[0]!P4_SCOPE_IND2</definedName>
    <definedName name="SCOPE_IND2" localSheetId="11">#REF!,#REF!,#REF!,[0]!P1_SCOPE_IND2,[0]!P2_SCOPE_IND2,[0]!P3_SCOPE_IND2,[0]!P4_SCOPE_IND2</definedName>
    <definedName name="SCOPE_IND2" localSheetId="7">#REF!,#REF!,#REF!,'II-ДЗ (2014)'!P1_SCOPE_IND2,'II-ДЗ (2014)'!P2_SCOPE_IND2,[0]!P3_SCOPE_IND2,'II-ДЗ (2014)'!P4_SCOPE_IND2</definedName>
    <definedName name="SCOPE_IND2" localSheetId="9">#REF!,#REF!,#REF!,'IV-ДЗ'!P1_SCOPE_IND2,'IV-ДЗ'!P2_SCOPE_IND2,'IV-ДЗ'!P3_SCOPE_IND2,'IV-ДЗ'!P4_SCOPE_IND2</definedName>
    <definedName name="SCOPE_IND2" localSheetId="0">#REF!,#REF!,#REF!,'IV-ДЦ'!P1_SCOPE_IND2,'IV-ДЦ'!P2_SCOPE_IND2,'IV-ДЦ'!P3_SCOPE_IND2,'IV-ДЦ'!P4_SCOPE_IND2</definedName>
    <definedName name="SCOPE_IND2" localSheetId="12">#REF!,#REF!,#REF!,'Приложение 1'!P1_SCOPE_IND2,'Приложение 1'!P2_SCOPE_IND2,'Приложение 1'!P3_SCOPE_IND2,'Приложение 1'!P4_SCOPE_IND2</definedName>
    <definedName name="SCOPE_IND2">#REF!,#REF!,#REF!,[0]!P1_SCOPE_IND2,[0]!P2_SCOPE_IND2,[0]!P3_SCOPE_IND2,[0]!P4_SCOPE_IND2</definedName>
    <definedName name="scope_ld" localSheetId="17">#REF!</definedName>
    <definedName name="scope_ld" localSheetId="2">#REF!</definedName>
    <definedName name="scope_ld" localSheetId="3">#REF!</definedName>
    <definedName name="scope_ld" localSheetId="1">#REF!</definedName>
    <definedName name="scope_ld" localSheetId="4">#REF!</definedName>
    <definedName name="scope_ld" localSheetId="5">#REF!</definedName>
    <definedName name="scope_ld" localSheetId="14">#REF!</definedName>
    <definedName name="scope_ld" localSheetId="7">#REF!</definedName>
    <definedName name="scope_ld" localSheetId="9">#REF!</definedName>
    <definedName name="scope_ld" localSheetId="0">#REF!</definedName>
    <definedName name="scope_ld" localSheetId="12">#REF!</definedName>
    <definedName name="scope_ld">#REF!</definedName>
    <definedName name="SCOPE_LOAD" localSheetId="17">#REF!</definedName>
    <definedName name="SCOPE_LOAD" localSheetId="2">#REF!</definedName>
    <definedName name="SCOPE_LOAD" localSheetId="3">#REF!</definedName>
    <definedName name="SCOPE_LOAD" localSheetId="1">#REF!</definedName>
    <definedName name="SCOPE_LOAD" localSheetId="4">#REF!</definedName>
    <definedName name="SCOPE_LOAD" localSheetId="5">#REF!</definedName>
    <definedName name="SCOPE_LOAD" localSheetId="9">#REF!</definedName>
    <definedName name="SCOPE_LOAD" localSheetId="0">#REF!</definedName>
    <definedName name="SCOPE_LOAD" localSheetId="12">#REF!</definedName>
    <definedName name="SCOPE_LOAD">#REF!</definedName>
    <definedName name="SCOPE_LOAD_FUEL" localSheetId="17">#REF!</definedName>
    <definedName name="SCOPE_LOAD_FUEL" localSheetId="2">#REF!</definedName>
    <definedName name="SCOPE_LOAD_FUEL" localSheetId="3">#REF!</definedName>
    <definedName name="SCOPE_LOAD_FUEL" localSheetId="1">#REF!</definedName>
    <definedName name="SCOPE_LOAD_FUEL" localSheetId="4">#REF!</definedName>
    <definedName name="SCOPE_LOAD_FUEL" localSheetId="5">#REF!</definedName>
    <definedName name="SCOPE_LOAD_FUEL" localSheetId="9">#REF!</definedName>
    <definedName name="SCOPE_LOAD_FUEL" localSheetId="0">#REF!</definedName>
    <definedName name="SCOPE_LOAD_FUEL" localSheetId="12">#REF!</definedName>
    <definedName name="SCOPE_LOAD_FUEL">#REF!</definedName>
    <definedName name="SCOPE_LOAD1" localSheetId="17">#REF!</definedName>
    <definedName name="SCOPE_LOAD1" localSheetId="2">#REF!</definedName>
    <definedName name="SCOPE_LOAD1" localSheetId="3">#REF!</definedName>
    <definedName name="SCOPE_LOAD1" localSheetId="1">#REF!</definedName>
    <definedName name="SCOPE_LOAD1" localSheetId="4">#REF!</definedName>
    <definedName name="SCOPE_LOAD1" localSheetId="5">#REF!</definedName>
    <definedName name="SCOPE_LOAD1" localSheetId="9">#REF!</definedName>
    <definedName name="SCOPE_LOAD1" localSheetId="12">#REF!</definedName>
    <definedName name="SCOPE_LOAD1">#REF!</definedName>
    <definedName name="SCOPE_LOAD2">'[42]Стоимость ЭЭ'!$G$111:$AN$113,'[42]Стоимость ЭЭ'!$G$93:$AN$95,'[42]Стоимость ЭЭ'!$G$51:$AN$53</definedName>
    <definedName name="SCOPE_MO" localSheetId="17">[43]Справочники!$K$6:$K$742,[43]Справочники!#REF!</definedName>
    <definedName name="SCOPE_MO" localSheetId="2">[43]Справочники!$K$6:$K$742,[43]Справочники!#REF!</definedName>
    <definedName name="SCOPE_MO" localSheetId="3">[43]Справочники!$K$6:$K$742,[43]Справочники!#REF!</definedName>
    <definedName name="SCOPE_MO" localSheetId="1">[43]Справочники!$K$6:$K$742,[43]Справочники!#REF!</definedName>
    <definedName name="SCOPE_MO" localSheetId="4">[43]Справочники!$K$6:$K$742,[43]Справочники!#REF!</definedName>
    <definedName name="SCOPE_MO" localSheetId="5">[43]Справочники!$K$6:$K$742,[43]Справочники!#REF!</definedName>
    <definedName name="SCOPE_MO" localSheetId="14">[43]Справочники!$K$6:$K$742,[43]Справочники!#REF!</definedName>
    <definedName name="SCOPE_MO" localSheetId="10">[43]Справочники!$K$6:$K$742,[43]Справочники!#REF!</definedName>
    <definedName name="SCOPE_MO" localSheetId="11">[43]Справочники!$K$6:$K$742,[43]Справочники!#REF!</definedName>
    <definedName name="SCOPE_MO" localSheetId="7">[43]Справочники!$K$6:$K$742,[43]Справочники!#REF!</definedName>
    <definedName name="SCOPE_MO" localSheetId="9">[43]Справочники!$K$6:$K$742,[43]Справочники!#REF!</definedName>
    <definedName name="SCOPE_MO" localSheetId="0">[43]Справочники!$K$6:$K$742,[43]Справочники!#REF!</definedName>
    <definedName name="SCOPE_MO" localSheetId="12">[43]Справочники!$K$6:$K$742,[43]Справочники!#REF!</definedName>
    <definedName name="SCOPE_MO">[43]Справочники!$K$6:$K$742,[43]Справочники!#REF!</definedName>
    <definedName name="SCOPE_MUPS" localSheetId="17">[43]Свод!#REF!,[43]Свод!#REF!</definedName>
    <definedName name="SCOPE_MUPS" localSheetId="2">[43]Свод!#REF!,[43]Свод!#REF!</definedName>
    <definedName name="SCOPE_MUPS" localSheetId="3">[43]Свод!#REF!,[43]Свод!#REF!</definedName>
    <definedName name="SCOPE_MUPS" localSheetId="1">[43]Свод!#REF!,[43]Свод!#REF!</definedName>
    <definedName name="SCOPE_MUPS" localSheetId="4">[43]Свод!#REF!,[43]Свод!#REF!</definedName>
    <definedName name="SCOPE_MUPS" localSheetId="5">[43]Свод!#REF!,[43]Свод!#REF!</definedName>
    <definedName name="SCOPE_MUPS" localSheetId="14">[43]Свод!#REF!,[43]Свод!#REF!</definedName>
    <definedName name="SCOPE_MUPS" localSheetId="10">[43]Свод!#REF!,[43]Свод!#REF!</definedName>
    <definedName name="SCOPE_MUPS" localSheetId="11">[43]Свод!#REF!,[43]Свод!#REF!</definedName>
    <definedName name="SCOPE_MUPS" localSheetId="7">[43]Свод!#REF!,[43]Свод!#REF!</definedName>
    <definedName name="SCOPE_MUPS" localSheetId="9">[43]Свод!#REF!,[43]Свод!#REF!</definedName>
    <definedName name="SCOPE_MUPS" localSheetId="0">[43]Свод!#REF!,[43]Свод!#REF!</definedName>
    <definedName name="SCOPE_MUPS" localSheetId="12">[43]Свод!#REF!,[43]Свод!#REF!</definedName>
    <definedName name="SCOPE_MUPS">[43]Свод!#REF!,[43]Свод!#REF!</definedName>
    <definedName name="SCOPE_MUPS_NAMES" localSheetId="17">[43]Свод!#REF!,[43]Свод!#REF!</definedName>
    <definedName name="SCOPE_MUPS_NAMES" localSheetId="2">[43]Свод!#REF!,[43]Свод!#REF!</definedName>
    <definedName name="SCOPE_MUPS_NAMES" localSheetId="3">[43]Свод!#REF!,[43]Свод!#REF!</definedName>
    <definedName name="SCOPE_MUPS_NAMES" localSheetId="1">[43]Свод!#REF!,[43]Свод!#REF!</definedName>
    <definedName name="SCOPE_MUPS_NAMES" localSheetId="4">[43]Свод!#REF!,[43]Свод!#REF!</definedName>
    <definedName name="SCOPE_MUPS_NAMES" localSheetId="5">[43]Свод!#REF!,[43]Свод!#REF!</definedName>
    <definedName name="SCOPE_MUPS_NAMES" localSheetId="14">[43]Свод!#REF!,[43]Свод!#REF!</definedName>
    <definedName name="SCOPE_MUPS_NAMES" localSheetId="10">[43]Свод!#REF!,[43]Свод!#REF!</definedName>
    <definedName name="SCOPE_MUPS_NAMES" localSheetId="11">[43]Свод!#REF!,[43]Свод!#REF!</definedName>
    <definedName name="SCOPE_MUPS_NAMES" localSheetId="7">[43]Свод!#REF!,[43]Свод!#REF!</definedName>
    <definedName name="SCOPE_MUPS_NAMES" localSheetId="9">[43]Свод!#REF!,[43]Свод!#REF!</definedName>
    <definedName name="SCOPE_MUPS_NAMES" localSheetId="0">[43]Свод!#REF!,[43]Свод!#REF!</definedName>
    <definedName name="SCOPE_MUPS_NAMES" localSheetId="12">[43]Свод!#REF!,[43]Свод!#REF!</definedName>
    <definedName name="SCOPE_MUPS_NAMES">[43]Свод!#REF!,[43]Свод!#REF!</definedName>
    <definedName name="SCOPE_NALOG">[44]Справочники!$R$3:$R$4</definedName>
    <definedName name="SCOPE_NOTIND" localSheetId="17">'6.3.'!P1_SCOPE_NOTIND,'6.3.'!P2_SCOPE_NOTIND,'6.3.'!P3_SCOPE_NOTIND,'6.3.'!P4_SCOPE_NOTIND,'6.3.'!P5_SCOPE_NOTIND,'6.3.'!P6_SCOPE_NOTIND,'6.3.'!P7_SCOPE_NOTIND,'6.3.'!P8_SCOPE_NOTIND</definedName>
    <definedName name="SCOPE_NOTIND" localSheetId="2">'7.1. (1 кв. 2014) (с ТП) (2 (3'!P1_SCOPE_NOTIND,'7.1. (1 кв. 2014) (с ТП) (2 (3'!P2_SCOPE_NOTIND,'7.1. (1 кв. 2014) (с ТП) (2 (3'!P3_SCOPE_NOTIND,'7.1. (1 кв. 2014) (с ТП) (2 (3'!P4_SCOPE_NOTIND,'7.1. (1 кв. 2014) (с ТП) (2 (3'!P5_SCOPE_NOTIND,'7.1. (1 кв. 2014) (с ТП) (2 (3'!P6_SCOPE_NOTIND,'7.1. (1 кв. 2014) (с ТП) (2 (3'!P7_SCOPE_NOTIND,'7.1. (1 кв. 2014) (с ТП) (2 (3'!P8_SCOPE_NOTIND</definedName>
    <definedName name="SCOPE_NOTIND" localSheetId="3">'7.1. (1 кв. 2014) (с ТП) (2)'!P1_SCOPE_NOTIND,'7.1. (1 кв. 2014) (с ТП) (2)'!P2_SCOPE_NOTIND,'7.1. (1 кв. 2014) (с ТП) (2)'!P3_SCOPE_NOTIND,'7.1. (1 кв. 2014) (с ТП) (2)'!P4_SCOPE_NOTIND,'7.1. (1 кв. 2014) (с ТП) (2)'!P5_SCOPE_NOTIND,'7.1. (1 кв. 2014) (с ТП) (2)'!P6_SCOPE_NOTIND,'7.1. (1 кв. 2014) (с ТП) (2)'!P7_SCOPE_NOTIND,'7.1. (1 кв. 2014) (с ТП) (2)'!P8_SCOPE_NOTIND</definedName>
    <definedName name="SCOPE_NOTIND" localSheetId="1">'7.1. (1 полугодие 2014)'!P1_SCOPE_NOTIND,'7.1. (1 полугодие 2014)'!P2_SCOPE_NOTIND,'7.1. (1 полугодие 2014)'!P3_SCOPE_NOTIND,'7.1. (1 полугодие 2014)'!P4_SCOPE_NOTIND,'7.1. (1 полугодие 2014)'!P5_SCOPE_NOTIND,'7.1. (1 полугодие 2014)'!P6_SCOPE_NOTIND,'7.1. (1 полугодие 2014)'!P7_SCOPE_NOTIND,'7.1. (1 полугодие 2014)'!P8_SCOPE_NOTIND</definedName>
    <definedName name="SCOPE_NOTIND" localSheetId="4">'7.1. (3 квартал) без ТП '!P1_SCOPE_NOTIND,'7.1. (3 квартал) без ТП '!P2_SCOPE_NOTIND,'7.1. (3 квартал) без ТП '!P3_SCOPE_NOTIND,'7.1. (3 квартал) без ТП '!P4_SCOPE_NOTIND,'7.1. (3 квартал) без ТП '!P5_SCOPE_NOTIND,'7.1. (3 квартал) без ТП '!P6_SCOPE_NOTIND,'7.1. (3 квартал) без ТП '!P7_SCOPE_NOTIND,'7.1. (3 квартал) без ТП '!P8_SCOPE_NOTIND</definedName>
    <definedName name="SCOPE_NOTIND" localSheetId="5">'7.1. 3 квартал с ТП (ВЛ, КЛ)'!P1_SCOPE_NOTIND,'7.1. 3 квартал с ТП (ВЛ, КЛ)'!P2_SCOPE_NOTIND,'7.1. 3 квартал с ТП (ВЛ, КЛ)'!P3_SCOPE_NOTIND,'7.1. 3 квартал с ТП (ВЛ, КЛ)'!P4_SCOPE_NOTIND,'7.1. 3 квартал с ТП (ВЛ, КЛ)'!P5_SCOPE_NOTIND,'7.1. 3 квартал с ТП (ВЛ, КЛ)'!P6_SCOPE_NOTIND,'7.1. 3 квартал с ТП (ВЛ, КЛ)'!P7_SCOPE_NOTIND,'7.1. 3 квартал с ТП (ВЛ, КЛ)'!P8_SCOPE_NOTIND</definedName>
    <definedName name="SCOPE_NOTIND" localSheetId="14">'7.2. 3 кв'!P1_SCOPE_NOTIND,'7.2. 3 кв'!P2_SCOPE_NOTIND,'7.2. 3 кв'!P3_SCOPE_NOTIND,'7.2. 3 кв'!P4_SCOPE_NOTIND,'7.2. 3 кв'!P5_SCOPE_NOTIND,'7.2. 3 кв'!P6_SCOPE_NOTIND,[0]!P7_SCOPE_NOTIND,[0]!P8_SCOPE_NOTIND</definedName>
    <definedName name="SCOPE_NOTIND" localSheetId="10">[0]!P1_SCOPE_NOTIND,[0]!P2_SCOPE_NOTIND,[0]!P3_SCOPE_NOTIND,[0]!P4_SCOPE_NOTIND,[0]!P5_SCOPE_NOTIND,[0]!P6_SCOPE_NOTIND,[0]!P7_SCOPE_NOTIND,[0]!P8_SCOPE_NOTIND</definedName>
    <definedName name="SCOPE_NOTIND" localSheetId="11">[0]!P1_SCOPE_NOTIND,[0]!P2_SCOPE_NOTIND,[0]!P3_SCOPE_NOTIND,[0]!P4_SCOPE_NOTIND,[0]!P5_SCOPE_NOTIND,[0]!P6_SCOPE_NOTIND,[0]!P7_SCOPE_NOTIND,[0]!P8_SCOPE_NOTIND</definedName>
    <definedName name="SCOPE_NOTIND" localSheetId="7">'II-ДЗ (2014)'!P1_SCOPE_NOTIND,'II-ДЗ (2014)'!P2_SCOPE_NOTIND,'II-ДЗ (2014)'!P3_SCOPE_NOTIND,'II-ДЗ (2014)'!P4_SCOPE_NOTIND,'II-ДЗ (2014)'!P5_SCOPE_NOTIND,'II-ДЗ (2014)'!P6_SCOPE_NOTIND,[0]!P7_SCOPE_NOTIND,[0]!P8_SCOPE_NOTIND</definedName>
    <definedName name="SCOPE_NOTIND" localSheetId="9">'IV-ДЗ'!P1_SCOPE_NOTIND,'IV-ДЗ'!P2_SCOPE_NOTIND,'IV-ДЗ'!P3_SCOPE_NOTIND,'IV-ДЗ'!P4_SCOPE_NOTIND,'IV-ДЗ'!P5_SCOPE_NOTIND,'IV-ДЗ'!P6_SCOPE_NOTIND,'IV-ДЗ'!P7_SCOPE_NOTIND,'IV-ДЗ'!P8_SCOPE_NOTIND</definedName>
    <definedName name="SCOPE_NOTIND" localSheetId="0">'IV-ДЦ'!P1_SCOPE_NOTIND,'IV-ДЦ'!P2_SCOPE_NOTIND,'IV-ДЦ'!P3_SCOPE_NOTIND,'IV-ДЦ'!P4_SCOPE_NOTIND,'IV-ДЦ'!P5_SCOPE_NOTIND,'IV-ДЦ'!P6_SCOPE_NOTIND,'IV-ДЦ'!P7_SCOPE_NOTIND,'IV-ДЦ'!P8_SCOPE_NOTIND</definedName>
    <definedName name="SCOPE_NOTIND" localSheetId="12">'Приложение 1'!P1_SCOPE_NOTIND,'Приложение 1'!P2_SCOPE_NOTIND,'Приложение 1'!P3_SCOPE_NOTIND,'Приложение 1'!P4_SCOPE_NOTIND,'Приложение 1'!P5_SCOPE_NOTIND,'Приложение 1'!P6_SCOPE_NOTIND,'Приложение 1'!P7_SCOPE_NOTIND,'Приложение 1'!P8_SCOPE_NOTIND</definedName>
    <definedName name="SCOPE_NOTIND">[0]!P1_SCOPE_NOTIND,[0]!P2_SCOPE_NOTIND,[0]!P3_SCOPE_NOTIND,[0]!P4_SCOPE_NOTIND,[0]!P5_SCOPE_NOTIND,[0]!P6_SCOPE_NOTIND,[0]!P7_SCOPE_NOTIND,[0]!P8_SCOPE_NOTIND</definedName>
    <definedName name="SCOPE_NotInd2" localSheetId="17">'6.3.'!P4_SCOPE_NotInd2,'6.3.'!P5_SCOPE_NotInd2,'6.3.'!P6_SCOPE_NotInd2,'6.3.'!P7_SCOPE_NotInd2</definedName>
    <definedName name="SCOPE_NotInd2" localSheetId="2">'7.1. (1 кв. 2014) (с ТП) (2 (3'!P4_SCOPE_NotInd2,'7.1. (1 кв. 2014) (с ТП) (2 (3'!P5_SCOPE_NotInd2,'7.1. (1 кв. 2014) (с ТП) (2 (3'!P6_SCOPE_NotInd2,'7.1. (1 кв. 2014) (с ТП) (2 (3'!P7_SCOPE_NotInd2</definedName>
    <definedName name="SCOPE_NotInd2" localSheetId="3">'7.1. (1 кв. 2014) (с ТП) (2)'!P4_SCOPE_NotInd2,'7.1. (1 кв. 2014) (с ТП) (2)'!P5_SCOPE_NotInd2,'7.1. (1 кв. 2014) (с ТП) (2)'!P6_SCOPE_NotInd2,'7.1. (1 кв. 2014) (с ТП) (2)'!P7_SCOPE_NotInd2</definedName>
    <definedName name="SCOPE_NotInd2" localSheetId="1">'7.1. (1 полугодие 2014)'!P4_SCOPE_NotInd2,'7.1. (1 полугодие 2014)'!P5_SCOPE_NotInd2,'7.1. (1 полугодие 2014)'!P6_SCOPE_NotInd2,'7.1. (1 полугодие 2014)'!P7_SCOPE_NotInd2</definedName>
    <definedName name="SCOPE_NotInd2" localSheetId="4">'7.1. (3 квартал) без ТП '!P4_SCOPE_NotInd2,'7.1. (3 квартал) без ТП '!P5_SCOPE_NotInd2,'7.1. (3 квартал) без ТП '!P6_SCOPE_NotInd2,'7.1. (3 квартал) без ТП '!P7_SCOPE_NotInd2</definedName>
    <definedName name="SCOPE_NotInd2" localSheetId="5">'7.1. 3 квартал с ТП (ВЛ, КЛ)'!P4_SCOPE_NotInd2,'7.1. 3 квартал с ТП (ВЛ, КЛ)'!P5_SCOPE_NotInd2,'7.1. 3 квартал с ТП (ВЛ, КЛ)'!P6_SCOPE_NotInd2,'7.1. 3 квартал с ТП (ВЛ, КЛ)'!P7_SCOPE_NotInd2</definedName>
    <definedName name="SCOPE_NotInd2" localSheetId="14">[0]!P4_SCOPE_NotInd2,[0]!P5_SCOPE_NotInd2,[0]!P6_SCOPE_NotInd2,'7.2. 3 кв'!P7_SCOPE_NotInd2</definedName>
    <definedName name="SCOPE_NotInd2" localSheetId="10">[0]!P4_SCOPE_NotInd2,[0]!P5_SCOPE_NotInd2,[0]!P6_SCOPE_NotInd2,'8. (3 кв. 2014)'!P7_SCOPE_NotInd2</definedName>
    <definedName name="SCOPE_NotInd2" localSheetId="11">[0]!P4_SCOPE_NotInd2,[0]!P5_SCOPE_NotInd2,[0]!P6_SCOPE_NotInd2,'9. (3 кв. 2014)'!P7_SCOPE_NotInd2</definedName>
    <definedName name="SCOPE_NotInd2" localSheetId="7">[0]!P4_SCOPE_NotInd2,[0]!P5_SCOPE_NotInd2,[0]!P6_SCOPE_NotInd2,'II-ДЗ (2014)'!P7_SCOPE_NotInd2</definedName>
    <definedName name="SCOPE_NotInd2" localSheetId="9">'IV-ДЗ'!P4_SCOPE_NotInd2,'IV-ДЗ'!P5_SCOPE_NotInd2,'IV-ДЗ'!P6_SCOPE_NotInd2,'IV-ДЗ'!P7_SCOPE_NotInd2</definedName>
    <definedName name="SCOPE_NotInd2" localSheetId="0">'IV-ДЦ'!P4_SCOPE_NotInd2,'IV-ДЦ'!P5_SCOPE_NotInd2,'IV-ДЦ'!P6_SCOPE_NotInd2,'IV-ДЦ'!P7_SCOPE_NotInd2</definedName>
    <definedName name="SCOPE_NotInd2" localSheetId="12">'Приложение 1'!P4_SCOPE_NotInd2,'Приложение 1'!P5_SCOPE_NotInd2,'Приложение 1'!P6_SCOPE_NotInd2,'Приложение 1'!P7_SCOPE_NotInd2</definedName>
    <definedName name="SCOPE_NotInd2">[0]!P4_SCOPE_NotInd2,[0]!P5_SCOPE_NotInd2,[0]!P6_SCOPE_NotInd2,[0]!P7_SCOPE_NotInd2</definedName>
    <definedName name="SCOPE_NotInd3" localSheetId="17">#REF!,#REF!,#REF!,'6.3.'!P1_SCOPE_NotInd3,'6.3.'!P2_SCOPE_NotInd3</definedName>
    <definedName name="SCOPE_NotInd3" localSheetId="2">#REF!,#REF!,#REF!,'7.1. (1 кв. 2014) (с ТП) (2 (3'!P1_SCOPE_NotInd3,'7.1. (1 кв. 2014) (с ТП) (2 (3'!P2_SCOPE_NotInd3</definedName>
    <definedName name="SCOPE_NotInd3" localSheetId="3">#REF!,#REF!,#REF!,'7.1. (1 кв. 2014) (с ТП) (2)'!P1_SCOPE_NotInd3,'7.1. (1 кв. 2014) (с ТП) (2)'!P2_SCOPE_NotInd3</definedName>
    <definedName name="SCOPE_NotInd3" localSheetId="1">#REF!,#REF!,#REF!,'7.1. (1 полугодие 2014)'!P1_SCOPE_NotInd3,'7.1. (1 полугодие 2014)'!P2_SCOPE_NotInd3</definedName>
    <definedName name="SCOPE_NotInd3" localSheetId="4">#REF!,#REF!,#REF!,'7.1. (3 квартал) без ТП '!P1_SCOPE_NotInd3,'7.1. (3 квартал) без ТП '!P2_SCOPE_NotInd3</definedName>
    <definedName name="SCOPE_NotInd3" localSheetId="5">#REF!,#REF!,#REF!,'7.1. 3 квартал с ТП (ВЛ, КЛ)'!P1_SCOPE_NotInd3,'7.1. 3 квартал с ТП (ВЛ, КЛ)'!P2_SCOPE_NotInd3</definedName>
    <definedName name="SCOPE_NotInd3" localSheetId="14">#REF!,#REF!,#REF!,[0]!P1_SCOPE_NotInd3,'7.2. 3 кв'!P2_SCOPE_NotInd3</definedName>
    <definedName name="SCOPE_NotInd3" localSheetId="10">#REF!,#REF!,#REF!,[0]!P1_SCOPE_NotInd3,[0]!P2_SCOPE_NotInd3</definedName>
    <definedName name="SCOPE_NotInd3" localSheetId="11">#REF!,#REF!,#REF!,[0]!P1_SCOPE_NotInd3,[0]!P2_SCOPE_NotInd3</definedName>
    <definedName name="SCOPE_NotInd3" localSheetId="7">#REF!,#REF!,#REF!,[0]!P1_SCOPE_NotInd3,'II-ДЗ (2014)'!P2_SCOPE_NotInd3</definedName>
    <definedName name="SCOPE_NotInd3" localSheetId="9">#REF!,#REF!,#REF!,'IV-ДЗ'!P1_SCOPE_NotInd3,'IV-ДЗ'!P2_SCOPE_NotInd3</definedName>
    <definedName name="SCOPE_NotInd3" localSheetId="0">#REF!,#REF!,#REF!,'IV-ДЦ'!P1_SCOPE_NotInd3,'IV-ДЦ'!P2_SCOPE_NotInd3</definedName>
    <definedName name="SCOPE_NotInd3" localSheetId="12">#REF!,#REF!,#REF!,'Приложение 1'!P1_SCOPE_NotInd3,'Приложение 1'!P2_SCOPE_NotInd3</definedName>
    <definedName name="SCOPE_NotInd3">#REF!,#REF!,#REF!,[0]!P1_SCOPE_NotInd3,[0]!P2_SCOPE_NotInd3</definedName>
    <definedName name="SCOPE_ORE" localSheetId="17">#REF!</definedName>
    <definedName name="SCOPE_ORE" localSheetId="2">#REF!</definedName>
    <definedName name="SCOPE_ORE" localSheetId="3">#REF!</definedName>
    <definedName name="SCOPE_ORE" localSheetId="1">#REF!</definedName>
    <definedName name="SCOPE_ORE" localSheetId="4">#REF!</definedName>
    <definedName name="SCOPE_ORE" localSheetId="5">#REF!</definedName>
    <definedName name="SCOPE_ORE" localSheetId="14">#REF!</definedName>
    <definedName name="SCOPE_ORE" localSheetId="7">#REF!</definedName>
    <definedName name="SCOPE_ORE" localSheetId="9">#REF!</definedName>
    <definedName name="SCOPE_ORE" localSheetId="0">#REF!</definedName>
    <definedName name="SCOPE_ORE" localSheetId="12">#REF!</definedName>
    <definedName name="SCOPE_ORE">#REF!</definedName>
    <definedName name="SCOPE_OUTD">[21]FST5!$G$23:$G$30,[21]FST5!$G$32:$G$35,[21]FST5!$G$37,[21]FST5!$G$39:$G$45,[21]FST5!$G$47,[21]FST5!$G$49,[21]FST5!$G$5:$G$21</definedName>
    <definedName name="SCOPE_PER_PRT" localSheetId="17">[0]!P5_SCOPE_PER_PRT,[0]!P6_SCOPE_PER_PRT,[0]!P7_SCOPE_PER_PRT,[0]!P8_SCOPE_PER_PRT</definedName>
    <definedName name="SCOPE_PER_PRT" localSheetId="2">P5_SCOPE_PER_PRT,P6_SCOPE_PER_PRT,P7_SCOPE_PER_PRT,'7.1. (1 кв. 2014) (с ТП) (2 (3'!P8_SCOPE_PER_PRT</definedName>
    <definedName name="SCOPE_PER_PRT" localSheetId="3">P5_SCOPE_PER_PRT,P6_SCOPE_PER_PRT,P7_SCOPE_PER_PRT,'7.1. (1 кв. 2014) (с ТП) (2)'!P8_SCOPE_PER_PRT</definedName>
    <definedName name="SCOPE_PER_PRT" localSheetId="5">P5_SCOPE_PER_PRT,P6_SCOPE_PER_PRT,P7_SCOPE_PER_PRT,'7.1. 3 квартал с ТП (ВЛ, КЛ)'!P8_SCOPE_PER_PRT</definedName>
    <definedName name="SCOPE_PER_PRT" localSheetId="13">P5_SCOPE_PER_PRT,P6_SCOPE_PER_PRT,P7_SCOPE_PER_PRT,P8_SCOPE_PER_PRT</definedName>
    <definedName name="SCOPE_PER_PRT" localSheetId="14">P5_SCOPE_PER_PRT,P6_SCOPE_PER_PRT,P7_SCOPE_PER_PRT,'7.2. 3 кв'!P8_SCOPE_PER_PRT</definedName>
    <definedName name="SCOPE_PER_PRT" localSheetId="15">P5_SCOPE_PER_PRT,P6_SCOPE_PER_PRT,P7_SCOPE_PER_PRT,P8_SCOPE_PER_PRT</definedName>
    <definedName name="SCOPE_PER_PRT" localSheetId="10">P5_SCOPE_PER_PRT,P6_SCOPE_PER_PRT,P7_SCOPE_PER_PRT,'8. (3 кв. 2014)'!P8_SCOPE_PER_PRT</definedName>
    <definedName name="SCOPE_PER_PRT" localSheetId="16">P5_SCOPE_PER_PRT,P6_SCOPE_PER_PRT,P7_SCOPE_PER_PRT,P8_SCOPE_PER_PRT</definedName>
    <definedName name="SCOPE_PER_PRT" localSheetId="11">P5_SCOPE_PER_PRT,P6_SCOPE_PER_PRT,P7_SCOPE_PER_PRT,'9. (3 кв. 2014)'!P8_SCOPE_PER_PRT</definedName>
    <definedName name="SCOPE_PER_PRT" localSheetId="7">P5_SCOPE_PER_PRT,P6_SCOPE_PER_PRT,P7_SCOPE_PER_PRT,'II-ДЗ (2014)'!P8_SCOPE_PER_PRT</definedName>
    <definedName name="SCOPE_PER_PRT" localSheetId="0">P5_SCOPE_PER_PRT,P6_SCOPE_PER_PRT,P7_SCOPE_PER_PRT,'IV-ДЦ'!P8_SCOPE_PER_PRT</definedName>
    <definedName name="SCOPE_PER_PRT" localSheetId="12">P5_SCOPE_PER_PRT,P6_SCOPE_PER_PRT,P7_SCOPE_PER_PRT,P8_SCOPE_PER_PRT</definedName>
    <definedName name="SCOPE_PER_PRT">P5_SCOPE_PER_PRT,P6_SCOPE_PER_PRT,P7_SCOPE_PER_PRT,P8_SCOPE_PER_PRT</definedName>
    <definedName name="SCOPE_PRD" localSheetId="17">#REF!</definedName>
    <definedName name="SCOPE_PRD" localSheetId="2">#REF!</definedName>
    <definedName name="SCOPE_PRD" localSheetId="3">#REF!</definedName>
    <definedName name="SCOPE_PRD" localSheetId="1">#REF!</definedName>
    <definedName name="SCOPE_PRD" localSheetId="4">#REF!</definedName>
    <definedName name="SCOPE_PRD" localSheetId="5">#REF!</definedName>
    <definedName name="SCOPE_PRD" localSheetId="14">#REF!</definedName>
    <definedName name="SCOPE_PRD" localSheetId="7">#REF!</definedName>
    <definedName name="SCOPE_PRD" localSheetId="9">#REF!</definedName>
    <definedName name="SCOPE_PRD" localSheetId="0">#REF!</definedName>
    <definedName name="SCOPE_PRD" localSheetId="12">#REF!</definedName>
    <definedName name="SCOPE_PRD">#REF!</definedName>
    <definedName name="SCOPE_PRD_ET" localSheetId="17">#REF!</definedName>
    <definedName name="SCOPE_PRD_ET" localSheetId="2">#REF!</definedName>
    <definedName name="SCOPE_PRD_ET" localSheetId="3">#REF!</definedName>
    <definedName name="SCOPE_PRD_ET" localSheetId="1">#REF!</definedName>
    <definedName name="SCOPE_PRD_ET" localSheetId="4">#REF!</definedName>
    <definedName name="SCOPE_PRD_ET" localSheetId="5">#REF!</definedName>
    <definedName name="SCOPE_PRD_ET" localSheetId="9">#REF!</definedName>
    <definedName name="SCOPE_PRD_ET" localSheetId="0">#REF!</definedName>
    <definedName name="SCOPE_PRD_ET" localSheetId="12">#REF!</definedName>
    <definedName name="SCOPE_PRD_ET">#REF!</definedName>
    <definedName name="SCOPE_PRD_ET2" localSheetId="17">#REF!</definedName>
    <definedName name="SCOPE_PRD_ET2" localSheetId="2">#REF!</definedName>
    <definedName name="SCOPE_PRD_ET2" localSheetId="3">#REF!</definedName>
    <definedName name="SCOPE_PRD_ET2" localSheetId="1">#REF!</definedName>
    <definedName name="SCOPE_PRD_ET2" localSheetId="4">#REF!</definedName>
    <definedName name="SCOPE_PRD_ET2" localSheetId="5">#REF!</definedName>
    <definedName name="SCOPE_PRD_ET2" localSheetId="9">#REF!</definedName>
    <definedName name="SCOPE_PRD_ET2" localSheetId="0">#REF!</definedName>
    <definedName name="SCOPE_PRD_ET2" localSheetId="12">#REF!</definedName>
    <definedName name="SCOPE_PRD_ET2">#REF!</definedName>
    <definedName name="SCOPE_PRT" localSheetId="17">#REF!,#REF!,#REF!,#REF!,#REF!,#REF!</definedName>
    <definedName name="SCOPE_PRT" localSheetId="2">#REF!,#REF!,#REF!,#REF!,#REF!,#REF!</definedName>
    <definedName name="SCOPE_PRT" localSheetId="3">#REF!,#REF!,#REF!,#REF!,#REF!,#REF!</definedName>
    <definedName name="SCOPE_PRT" localSheetId="1">#REF!,#REF!,#REF!,#REF!,#REF!,#REF!</definedName>
    <definedName name="SCOPE_PRT" localSheetId="4">#REF!,#REF!,#REF!,#REF!,#REF!,#REF!</definedName>
    <definedName name="SCOPE_PRT" localSheetId="5">#REF!,#REF!,#REF!,#REF!,#REF!,#REF!</definedName>
    <definedName name="SCOPE_PRT" localSheetId="14">#REF!,#REF!,#REF!,#REF!,#REF!,#REF!</definedName>
    <definedName name="SCOPE_PRT" localSheetId="7">#REF!,#REF!,#REF!,#REF!,#REF!,#REF!</definedName>
    <definedName name="SCOPE_PRT" localSheetId="9">#REF!,#REF!,#REF!,#REF!,#REF!,#REF!</definedName>
    <definedName name="SCOPE_PRT" localSheetId="0">#REF!,#REF!,#REF!,#REF!,#REF!,#REF!</definedName>
    <definedName name="SCOPE_PRT" localSheetId="12">#REF!,#REF!,#REF!,#REF!,#REF!,#REF!</definedName>
    <definedName name="SCOPE_PRT">#REF!,#REF!,#REF!,#REF!,#REF!,#REF!</definedName>
    <definedName name="SCOPE_PRZ" localSheetId="17">#REF!</definedName>
    <definedName name="SCOPE_PRZ" localSheetId="2">#REF!</definedName>
    <definedName name="SCOPE_PRZ" localSheetId="3">#REF!</definedName>
    <definedName name="SCOPE_PRZ" localSheetId="1">#REF!</definedName>
    <definedName name="SCOPE_PRZ" localSheetId="4">#REF!</definedName>
    <definedName name="SCOPE_PRZ" localSheetId="5">#REF!</definedName>
    <definedName name="SCOPE_PRZ" localSheetId="14">#REF!</definedName>
    <definedName name="SCOPE_PRZ" localSheetId="7">#REF!</definedName>
    <definedName name="SCOPE_PRZ" localSheetId="9">#REF!</definedName>
    <definedName name="SCOPE_PRZ" localSheetId="0">#REF!</definedName>
    <definedName name="SCOPE_PRZ" localSheetId="12">#REF!</definedName>
    <definedName name="SCOPE_PRZ">#REF!</definedName>
    <definedName name="SCOPE_PRZ_ET" localSheetId="17">#REF!</definedName>
    <definedName name="SCOPE_PRZ_ET" localSheetId="2">#REF!</definedName>
    <definedName name="SCOPE_PRZ_ET" localSheetId="3">#REF!</definedName>
    <definedName name="SCOPE_PRZ_ET" localSheetId="1">#REF!</definedName>
    <definedName name="SCOPE_PRZ_ET" localSheetId="4">#REF!</definedName>
    <definedName name="SCOPE_PRZ_ET" localSheetId="5">#REF!</definedName>
    <definedName name="SCOPE_PRZ_ET" localSheetId="9">#REF!</definedName>
    <definedName name="SCOPE_PRZ_ET" localSheetId="0">#REF!</definedName>
    <definedName name="SCOPE_PRZ_ET" localSheetId="12">#REF!</definedName>
    <definedName name="SCOPE_PRZ_ET">#REF!</definedName>
    <definedName name="SCOPE_PRZ_ET2" localSheetId="17">#REF!</definedName>
    <definedName name="SCOPE_PRZ_ET2" localSheetId="2">#REF!</definedName>
    <definedName name="SCOPE_PRZ_ET2" localSheetId="3">#REF!</definedName>
    <definedName name="SCOPE_PRZ_ET2" localSheetId="1">#REF!</definedName>
    <definedName name="SCOPE_PRZ_ET2" localSheetId="4">#REF!</definedName>
    <definedName name="SCOPE_PRZ_ET2" localSheetId="5">#REF!</definedName>
    <definedName name="SCOPE_PRZ_ET2" localSheetId="9">#REF!</definedName>
    <definedName name="SCOPE_PRZ_ET2" localSheetId="0">#REF!</definedName>
    <definedName name="SCOPE_PRZ_ET2" localSheetId="12">#REF!</definedName>
    <definedName name="SCOPE_PRZ_ET2">#REF!</definedName>
    <definedName name="SCOPE_REGIONS" localSheetId="17">#REF!</definedName>
    <definedName name="SCOPE_REGIONS" localSheetId="2">#REF!</definedName>
    <definedName name="SCOPE_REGIONS" localSheetId="3">#REF!</definedName>
    <definedName name="SCOPE_REGIONS" localSheetId="1">#REF!</definedName>
    <definedName name="SCOPE_REGIONS" localSheetId="4">#REF!</definedName>
    <definedName name="SCOPE_REGIONS" localSheetId="5">#REF!</definedName>
    <definedName name="SCOPE_REGIONS" localSheetId="9">#REF!</definedName>
    <definedName name="SCOPE_REGIONS" localSheetId="12">#REF!</definedName>
    <definedName name="SCOPE_REGIONS">#REF!</definedName>
    <definedName name="SCOPE_REGLD" localSheetId="17">#REF!</definedName>
    <definedName name="SCOPE_REGLD" localSheetId="2">#REF!</definedName>
    <definedName name="SCOPE_REGLD" localSheetId="3">#REF!</definedName>
    <definedName name="SCOPE_REGLD" localSheetId="1">#REF!</definedName>
    <definedName name="SCOPE_REGLD" localSheetId="4">#REF!</definedName>
    <definedName name="SCOPE_REGLD" localSheetId="5">#REF!</definedName>
    <definedName name="SCOPE_REGLD" localSheetId="9">#REF!</definedName>
    <definedName name="SCOPE_REGLD" localSheetId="12">#REF!</definedName>
    <definedName name="SCOPE_REGLD">#REF!</definedName>
    <definedName name="SCOPE_RG" localSheetId="17">#REF!</definedName>
    <definedName name="SCOPE_RG" localSheetId="2">#REF!</definedName>
    <definedName name="SCOPE_RG" localSheetId="3">#REF!</definedName>
    <definedName name="SCOPE_RG" localSheetId="1">#REF!</definedName>
    <definedName name="SCOPE_RG" localSheetId="4">#REF!</definedName>
    <definedName name="SCOPE_RG" localSheetId="5">#REF!</definedName>
    <definedName name="SCOPE_RG" localSheetId="9">#REF!</definedName>
    <definedName name="SCOPE_RG" localSheetId="12">#REF!</definedName>
    <definedName name="SCOPE_RG">#REF!</definedName>
    <definedName name="SCOPE_SAVE2" localSheetId="17">#REF!,#REF!,#REF!,#REF!,#REF!,'6.3.'!P1_SCOPE_SAVE2,'6.3.'!P2_SCOPE_SAVE2</definedName>
    <definedName name="SCOPE_SAVE2" localSheetId="2">#REF!,#REF!,#REF!,#REF!,#REF!,'7.1. (1 кв. 2014) (с ТП) (2 (3'!P1_SCOPE_SAVE2,'7.1. (1 кв. 2014) (с ТП) (2 (3'!P2_SCOPE_SAVE2</definedName>
    <definedName name="SCOPE_SAVE2" localSheetId="3">#REF!,#REF!,#REF!,#REF!,#REF!,'7.1. (1 кв. 2014) (с ТП) (2)'!P1_SCOPE_SAVE2,'7.1. (1 кв. 2014) (с ТП) (2)'!P2_SCOPE_SAVE2</definedName>
    <definedName name="SCOPE_SAVE2" localSheetId="1">#REF!,#REF!,#REF!,#REF!,#REF!,'7.1. (1 полугодие 2014)'!P1_SCOPE_SAVE2,'7.1. (1 полугодие 2014)'!P2_SCOPE_SAVE2</definedName>
    <definedName name="SCOPE_SAVE2" localSheetId="4">#REF!,#REF!,#REF!,#REF!,#REF!,'7.1. (3 квартал) без ТП '!P1_SCOPE_SAVE2,'7.1. (3 квартал) без ТП '!P2_SCOPE_SAVE2</definedName>
    <definedName name="SCOPE_SAVE2" localSheetId="5">#REF!,#REF!,#REF!,#REF!,#REF!,'7.1. 3 квартал с ТП (ВЛ, КЛ)'!P1_SCOPE_SAVE2,'7.1. 3 квартал с ТП (ВЛ, КЛ)'!P2_SCOPE_SAVE2</definedName>
    <definedName name="SCOPE_SAVE2" localSheetId="14">#REF!,#REF!,#REF!,#REF!,#REF!,'7.2. 3 кв'!P1_SCOPE_SAVE2,'7.2. 3 кв'!P2_SCOPE_SAVE2</definedName>
    <definedName name="SCOPE_SAVE2" localSheetId="10">#REF!,#REF!,#REF!,#REF!,#REF!,[0]!P1_SCOPE_SAVE2,[0]!P2_SCOPE_SAVE2</definedName>
    <definedName name="SCOPE_SAVE2" localSheetId="11">#REF!,#REF!,#REF!,#REF!,#REF!,[0]!P1_SCOPE_SAVE2,[0]!P2_SCOPE_SAVE2</definedName>
    <definedName name="SCOPE_SAVE2" localSheetId="7">#REF!,#REF!,#REF!,#REF!,#REF!,'II-ДЗ (2014)'!P1_SCOPE_SAVE2,'II-ДЗ (2014)'!P2_SCOPE_SAVE2</definedName>
    <definedName name="SCOPE_SAVE2" localSheetId="9">#REF!,#REF!,#REF!,#REF!,#REF!,'IV-ДЗ'!P1_SCOPE_SAVE2,'IV-ДЗ'!P2_SCOPE_SAVE2</definedName>
    <definedName name="SCOPE_SAVE2" localSheetId="0">#REF!,#REF!,#REF!,#REF!,#REF!,'IV-ДЦ'!P1_SCOPE_SAVE2,'IV-ДЦ'!P2_SCOPE_SAVE2</definedName>
    <definedName name="SCOPE_SAVE2" localSheetId="12">#REF!,#REF!,#REF!,#REF!,#REF!,'Приложение 1'!P1_SCOPE_SAVE2,'Приложение 1'!P2_SCOPE_SAVE2</definedName>
    <definedName name="SCOPE_SAVE2">#REF!,#REF!,#REF!,#REF!,#REF!,[0]!P1_SCOPE_SAVE2,[0]!P2_SCOPE_SAVE2</definedName>
    <definedName name="SCOPE_SBTLD" localSheetId="17">#REF!</definedName>
    <definedName name="SCOPE_SBTLD" localSheetId="2">#REF!</definedName>
    <definedName name="SCOPE_SBTLD" localSheetId="3">#REF!</definedName>
    <definedName name="SCOPE_SBTLD" localSheetId="1">#REF!</definedName>
    <definedName name="SCOPE_SBTLD" localSheetId="4">#REF!</definedName>
    <definedName name="SCOPE_SBTLD" localSheetId="5">#REF!</definedName>
    <definedName name="SCOPE_SBTLD" localSheetId="14">#REF!</definedName>
    <definedName name="SCOPE_SBTLD" localSheetId="7">#REF!</definedName>
    <definedName name="SCOPE_SBTLD" localSheetId="9">#REF!</definedName>
    <definedName name="SCOPE_SBTLD" localSheetId="0">#REF!</definedName>
    <definedName name="SCOPE_SBTLD" localSheetId="12">#REF!</definedName>
    <definedName name="SCOPE_SBTLD">#REF!</definedName>
    <definedName name="SCOPE_SETLD" localSheetId="17">#REF!</definedName>
    <definedName name="SCOPE_SETLD" localSheetId="2">#REF!</definedName>
    <definedName name="SCOPE_SETLD" localSheetId="3">#REF!</definedName>
    <definedName name="SCOPE_SETLD" localSheetId="1">#REF!</definedName>
    <definedName name="SCOPE_SETLD" localSheetId="4">#REF!</definedName>
    <definedName name="SCOPE_SETLD" localSheetId="5">#REF!</definedName>
    <definedName name="SCOPE_SETLD" localSheetId="9">#REF!</definedName>
    <definedName name="SCOPE_SETLD" localSheetId="0">#REF!</definedName>
    <definedName name="SCOPE_SETLD" localSheetId="12">#REF!</definedName>
    <definedName name="SCOPE_SETLD">#REF!</definedName>
    <definedName name="SCOPE_SPR_PRT">[33]Справочники!$D$21:$J$22,[33]Справочники!$E$13:$I$14,[33]Справочники!$F$27:$H$28</definedName>
    <definedName name="SCOPE_SS" localSheetId="17">#REF!,#REF!,#REF!,#REF!,#REF!,#REF!</definedName>
    <definedName name="SCOPE_SS" localSheetId="2">#REF!,#REF!,#REF!,#REF!,#REF!,#REF!</definedName>
    <definedName name="SCOPE_SS" localSheetId="3">#REF!,#REF!,#REF!,#REF!,#REF!,#REF!</definedName>
    <definedName name="SCOPE_SS" localSheetId="1">#REF!,#REF!,#REF!,#REF!,#REF!,#REF!</definedName>
    <definedName name="SCOPE_SS" localSheetId="4">#REF!,#REF!,#REF!,#REF!,#REF!,#REF!</definedName>
    <definedName name="SCOPE_SS" localSheetId="5">#REF!,#REF!,#REF!,#REF!,#REF!,#REF!</definedName>
    <definedName name="SCOPE_SS" localSheetId="14">#REF!,#REF!,#REF!,#REF!,#REF!,#REF!</definedName>
    <definedName name="SCOPE_SS" localSheetId="7">#REF!,#REF!,#REF!,#REF!,#REF!,#REF!</definedName>
    <definedName name="SCOPE_SS" localSheetId="9">#REF!,#REF!,#REF!,#REF!,#REF!,#REF!</definedName>
    <definedName name="SCOPE_SS" localSheetId="0">#REF!,#REF!,#REF!,#REF!,#REF!,#REF!</definedName>
    <definedName name="SCOPE_SS" localSheetId="12">#REF!,#REF!,#REF!,#REF!,#REF!,#REF!</definedName>
    <definedName name="SCOPE_SS">#REF!,#REF!,#REF!,#REF!,#REF!,#REF!</definedName>
    <definedName name="SCOPE_SS2" localSheetId="17">#REF!</definedName>
    <definedName name="SCOPE_SS2" localSheetId="2">#REF!</definedName>
    <definedName name="SCOPE_SS2" localSheetId="3">#REF!</definedName>
    <definedName name="SCOPE_SS2" localSheetId="1">#REF!</definedName>
    <definedName name="SCOPE_SS2" localSheetId="4">#REF!</definedName>
    <definedName name="SCOPE_SS2" localSheetId="5">#REF!</definedName>
    <definedName name="SCOPE_SS2" localSheetId="14">#REF!</definedName>
    <definedName name="SCOPE_SS2" localSheetId="7">#REF!</definedName>
    <definedName name="SCOPE_SS2" localSheetId="9">#REF!</definedName>
    <definedName name="SCOPE_SS2" localSheetId="0">#REF!</definedName>
    <definedName name="SCOPE_SS2" localSheetId="12">#REF!</definedName>
    <definedName name="SCOPE_SS2">#REF!</definedName>
    <definedName name="SCOPE_SV_LD1" localSheetId="17">#REF!,#REF!,#REF!,#REF!,#REF!,'6.3.'!P1_SCOPE_SV_LD1</definedName>
    <definedName name="SCOPE_SV_LD1" localSheetId="2">#REF!,#REF!,#REF!,#REF!,#REF!,'7.1. (1 кв. 2014) (с ТП) (2 (3'!P1_SCOPE_SV_LD1</definedName>
    <definedName name="SCOPE_SV_LD1" localSheetId="3">#REF!,#REF!,#REF!,#REF!,#REF!,'7.1. (1 кв. 2014) (с ТП) (2)'!P1_SCOPE_SV_LD1</definedName>
    <definedName name="SCOPE_SV_LD1" localSheetId="1">#REF!,#REF!,#REF!,#REF!,#REF!,'7.1. (1 полугодие 2014)'!P1_SCOPE_SV_LD1</definedName>
    <definedName name="SCOPE_SV_LD1" localSheetId="4">#REF!,#REF!,#REF!,#REF!,#REF!,'7.1. (3 квартал) без ТП '!P1_SCOPE_SV_LD1</definedName>
    <definedName name="SCOPE_SV_LD1" localSheetId="5">#REF!,#REF!,#REF!,#REF!,#REF!,'7.1. 3 квартал с ТП (ВЛ, КЛ)'!P1_SCOPE_SV_LD1</definedName>
    <definedName name="SCOPE_SV_LD1" localSheetId="14">#REF!,#REF!,#REF!,#REF!,#REF!,P1_SCOPE_SV_LD1</definedName>
    <definedName name="SCOPE_SV_LD1" localSheetId="10">#REF!,#REF!,#REF!,#REF!,#REF!,P1_SCOPE_SV_LD1</definedName>
    <definedName name="SCOPE_SV_LD1" localSheetId="11">#REF!,#REF!,#REF!,#REF!,#REF!,P1_SCOPE_SV_LD1</definedName>
    <definedName name="SCOPE_SV_LD1" localSheetId="7">#REF!,#REF!,#REF!,#REF!,#REF!,P1_SCOPE_SV_LD1</definedName>
    <definedName name="SCOPE_SV_LD1" localSheetId="9">#REF!,#REF!,#REF!,#REF!,#REF!,'IV-ДЗ'!P1_SCOPE_SV_LD1</definedName>
    <definedName name="SCOPE_SV_LD1" localSheetId="0">#REF!,#REF!,#REF!,#REF!,#REF!,'IV-ДЦ'!P1_SCOPE_SV_LD1</definedName>
    <definedName name="SCOPE_SV_LD1" localSheetId="12">#REF!,#REF!,#REF!,#REF!,#REF!,'Приложение 1'!P1_SCOPE_SV_LD1</definedName>
    <definedName name="SCOPE_SV_LD1">#REF!,#REF!,#REF!,#REF!,#REF!,P1_SCOPE_SV_LD1</definedName>
    <definedName name="SCOPE_SV_LD2" localSheetId="17">#REF!</definedName>
    <definedName name="SCOPE_SV_LD2" localSheetId="2">#REF!</definedName>
    <definedName name="SCOPE_SV_LD2" localSheetId="3">#REF!</definedName>
    <definedName name="SCOPE_SV_LD2" localSheetId="1">#REF!</definedName>
    <definedName name="SCOPE_SV_LD2" localSheetId="4">#REF!</definedName>
    <definedName name="SCOPE_SV_LD2" localSheetId="5">#REF!</definedName>
    <definedName name="SCOPE_SV_LD2" localSheetId="14">#REF!</definedName>
    <definedName name="SCOPE_SV_LD2" localSheetId="7">#REF!</definedName>
    <definedName name="SCOPE_SV_LD2" localSheetId="9">#REF!</definedName>
    <definedName name="SCOPE_SV_LD2" localSheetId="0">#REF!</definedName>
    <definedName name="SCOPE_SV_LD2" localSheetId="12">#REF!</definedName>
    <definedName name="SCOPE_SV_LD2">#REF!</definedName>
    <definedName name="SCOPE_SV_PRT" localSheetId="17">'6.3.'!P1_SCOPE_SV_PRT,'6.3.'!P2_SCOPE_SV_PRT,'6.3.'!P3_SCOPE_SV_PRT</definedName>
    <definedName name="SCOPE_SV_PRT" localSheetId="2">'7.1. (1 кв. 2014) (с ТП) (2 (3'!P1_SCOPE_SV_PRT,'7.1. (1 кв. 2014) (с ТП) (2 (3'!P2_SCOPE_SV_PRT,'7.1. (1 кв. 2014) (с ТП) (2 (3'!P3_SCOPE_SV_PRT</definedName>
    <definedName name="SCOPE_SV_PRT" localSheetId="3">'7.1. (1 кв. 2014) (с ТП) (2)'!P1_SCOPE_SV_PRT,'7.1. (1 кв. 2014) (с ТП) (2)'!P2_SCOPE_SV_PRT,'7.1. (1 кв. 2014) (с ТП) (2)'!P3_SCOPE_SV_PRT</definedName>
    <definedName name="SCOPE_SV_PRT" localSheetId="1">'7.1. (1 полугодие 2014)'!P1_SCOPE_SV_PRT,'7.1. (1 полугодие 2014)'!P2_SCOPE_SV_PRT,'7.1. (1 полугодие 2014)'!P3_SCOPE_SV_PRT</definedName>
    <definedName name="SCOPE_SV_PRT" localSheetId="4">'7.1. (3 квартал) без ТП '!P1_SCOPE_SV_PRT,'7.1. (3 квартал) без ТП '!P2_SCOPE_SV_PRT,'7.1. (3 квартал) без ТП '!P3_SCOPE_SV_PRT</definedName>
    <definedName name="SCOPE_SV_PRT" localSheetId="5">'7.1. 3 квартал с ТП (ВЛ, КЛ)'!P1_SCOPE_SV_PRT,'7.1. 3 квартал с ТП (ВЛ, КЛ)'!P2_SCOPE_SV_PRT,'7.1. 3 квартал с ТП (ВЛ, КЛ)'!P3_SCOPE_SV_PRT</definedName>
    <definedName name="SCOPE_SV_PRT" localSheetId="13">P1_SCOPE_SV_PRT,P2_SCOPE_SV_PRT,P3_SCOPE_SV_PRT</definedName>
    <definedName name="SCOPE_SV_PRT" localSheetId="14">P1_SCOPE_SV_PRT,'7.2. 3 кв'!P2_SCOPE_SV_PRT,'7.2. 3 кв'!P3_SCOPE_SV_PRT</definedName>
    <definedName name="SCOPE_SV_PRT" localSheetId="15">P1_SCOPE_SV_PRT,P2_SCOPE_SV_PRT,P3_SCOPE_SV_PRT</definedName>
    <definedName name="SCOPE_SV_PRT" localSheetId="10">P1_SCOPE_SV_PRT,P2_SCOPE_SV_PRT,P3_SCOPE_SV_PRT</definedName>
    <definedName name="SCOPE_SV_PRT" localSheetId="16">P1_SCOPE_SV_PRT,P2_SCOPE_SV_PRT,P3_SCOPE_SV_PRT</definedName>
    <definedName name="SCOPE_SV_PRT" localSheetId="11">P1_SCOPE_SV_PRT,P2_SCOPE_SV_PRT,P3_SCOPE_SV_PRT</definedName>
    <definedName name="SCOPE_SV_PRT" localSheetId="7">P1_SCOPE_SV_PRT,'II-ДЗ (2014)'!P2_SCOPE_SV_PRT,'II-ДЗ (2014)'!P3_SCOPE_SV_PRT</definedName>
    <definedName name="SCOPE_SV_PRT" localSheetId="9">'IV-ДЗ'!P1_SCOPE_SV_PRT,'IV-ДЗ'!P2_SCOPE_SV_PRT,'IV-ДЗ'!P3_SCOPE_SV_PRT</definedName>
    <definedName name="SCOPE_SV_PRT" localSheetId="0">P1_SCOPE_SV_PRT,'IV-ДЦ'!P2_SCOPE_SV_PRT,'IV-ДЦ'!P3_SCOPE_SV_PRT</definedName>
    <definedName name="SCOPE_SV_PRT" localSheetId="12">'Приложение 1'!P1_SCOPE_SV_PRT,'Приложение 1'!P2_SCOPE_SV_PRT,'Приложение 1'!P3_SCOPE_SV_PRT</definedName>
    <definedName name="SCOPE_SV_PRT">P1_SCOPE_SV_PRT,P2_SCOPE_SV_PRT,P3_SCOPE_SV_PRT</definedName>
    <definedName name="SCOPE_SVOD">[16]Свод!$K$49,[16]Свод!$D$18:$K$46</definedName>
    <definedName name="SCOPE_TP">[21]FST5!$L$12:$L$23,[21]FST5!$L$5:$L$8</definedName>
    <definedName name="SCOPE10" localSheetId="17">#REF!</definedName>
    <definedName name="SCOPE10" localSheetId="2">#REF!</definedName>
    <definedName name="SCOPE10" localSheetId="3">#REF!</definedName>
    <definedName name="SCOPE10" localSheetId="1">#REF!</definedName>
    <definedName name="SCOPE10" localSheetId="4">#REF!</definedName>
    <definedName name="SCOPE10" localSheetId="5">#REF!</definedName>
    <definedName name="SCOPE10" localSheetId="14">#REF!</definedName>
    <definedName name="SCOPE10" localSheetId="7">#REF!</definedName>
    <definedName name="SCOPE10" localSheetId="9">#REF!</definedName>
    <definedName name="SCOPE10" localSheetId="0">#REF!</definedName>
    <definedName name="SCOPE10" localSheetId="12">#REF!</definedName>
    <definedName name="SCOPE10">#REF!</definedName>
    <definedName name="SCOPE11" localSheetId="17">#REF!</definedName>
    <definedName name="SCOPE11" localSheetId="2">#REF!</definedName>
    <definedName name="SCOPE11" localSheetId="3">#REF!</definedName>
    <definedName name="SCOPE11" localSheetId="1">#REF!</definedName>
    <definedName name="SCOPE11" localSheetId="4">#REF!</definedName>
    <definedName name="SCOPE11" localSheetId="5">#REF!</definedName>
    <definedName name="SCOPE11" localSheetId="9">#REF!</definedName>
    <definedName name="SCOPE11" localSheetId="0">#REF!</definedName>
    <definedName name="SCOPE11" localSheetId="12">#REF!</definedName>
    <definedName name="SCOPE11">#REF!</definedName>
    <definedName name="SCOPE12" localSheetId="17">#REF!</definedName>
    <definedName name="SCOPE12" localSheetId="2">#REF!</definedName>
    <definedName name="SCOPE12" localSheetId="3">#REF!</definedName>
    <definedName name="SCOPE12" localSheetId="1">#REF!</definedName>
    <definedName name="SCOPE12" localSheetId="4">#REF!</definedName>
    <definedName name="SCOPE12" localSheetId="5">#REF!</definedName>
    <definedName name="SCOPE12" localSheetId="9">#REF!</definedName>
    <definedName name="SCOPE12" localSheetId="0">#REF!</definedName>
    <definedName name="SCOPE12" localSheetId="12">#REF!</definedName>
    <definedName name="SCOPE12">#REF!</definedName>
    <definedName name="SCOPE2" localSheetId="17">#REF!</definedName>
    <definedName name="SCOPE2" localSheetId="2">#REF!</definedName>
    <definedName name="SCOPE2" localSheetId="3">#REF!</definedName>
    <definedName name="SCOPE2" localSheetId="1">#REF!</definedName>
    <definedName name="SCOPE2" localSheetId="4">#REF!</definedName>
    <definedName name="SCOPE2" localSheetId="5">#REF!</definedName>
    <definedName name="SCOPE2" localSheetId="9">#REF!</definedName>
    <definedName name="SCOPE2" localSheetId="12">#REF!</definedName>
    <definedName name="SCOPE2">#REF!</definedName>
    <definedName name="SCOPE3" localSheetId="17">#REF!</definedName>
    <definedName name="SCOPE3" localSheetId="2">#REF!</definedName>
    <definedName name="SCOPE3" localSheetId="3">#REF!</definedName>
    <definedName name="SCOPE3" localSheetId="1">#REF!</definedName>
    <definedName name="SCOPE3" localSheetId="4">#REF!</definedName>
    <definedName name="SCOPE3" localSheetId="5">#REF!</definedName>
    <definedName name="SCOPE3" localSheetId="9">#REF!</definedName>
    <definedName name="SCOPE3" localSheetId="12">#REF!</definedName>
    <definedName name="SCOPE3">#REF!</definedName>
    <definedName name="SCOPE4" localSheetId="17">#REF!</definedName>
    <definedName name="SCOPE4" localSheetId="2">#REF!</definedName>
    <definedName name="SCOPE4" localSheetId="3">#REF!</definedName>
    <definedName name="SCOPE4" localSheetId="1">#REF!</definedName>
    <definedName name="SCOPE4" localSheetId="4">#REF!</definedName>
    <definedName name="SCOPE4" localSheetId="5">#REF!</definedName>
    <definedName name="SCOPE4" localSheetId="9">#REF!</definedName>
    <definedName name="SCOPE4" localSheetId="12">#REF!</definedName>
    <definedName name="SCOPE4">#REF!</definedName>
    <definedName name="SCOPE5" localSheetId="17">#REF!</definedName>
    <definedName name="SCOPE5" localSheetId="2">#REF!</definedName>
    <definedName name="SCOPE5" localSheetId="3">#REF!</definedName>
    <definedName name="SCOPE5" localSheetId="1">#REF!</definedName>
    <definedName name="SCOPE5" localSheetId="4">#REF!</definedName>
    <definedName name="SCOPE5" localSheetId="5">#REF!</definedName>
    <definedName name="SCOPE5" localSheetId="9">#REF!</definedName>
    <definedName name="SCOPE5" localSheetId="12">#REF!</definedName>
    <definedName name="SCOPE5">#REF!</definedName>
    <definedName name="SCOPE6" localSheetId="17">#REF!</definedName>
    <definedName name="SCOPE6" localSheetId="2">#REF!</definedName>
    <definedName name="SCOPE6" localSheetId="3">#REF!</definedName>
    <definedName name="SCOPE6" localSheetId="1">#REF!</definedName>
    <definedName name="SCOPE6" localSheetId="4">#REF!</definedName>
    <definedName name="SCOPE6" localSheetId="5">#REF!</definedName>
    <definedName name="SCOPE6" localSheetId="9">#REF!</definedName>
    <definedName name="SCOPE6" localSheetId="12">#REF!</definedName>
    <definedName name="SCOPE6">#REF!</definedName>
    <definedName name="SCOPE7" localSheetId="17">#REF!</definedName>
    <definedName name="SCOPE7" localSheetId="2">#REF!</definedName>
    <definedName name="SCOPE7" localSheetId="3">#REF!</definedName>
    <definedName name="SCOPE7" localSheetId="1">#REF!</definedName>
    <definedName name="SCOPE7" localSheetId="4">#REF!</definedName>
    <definedName name="SCOPE7" localSheetId="5">#REF!</definedName>
    <definedName name="SCOPE7" localSheetId="9">#REF!</definedName>
    <definedName name="SCOPE7" localSheetId="12">#REF!</definedName>
    <definedName name="SCOPE7">#REF!</definedName>
    <definedName name="SCOPE8" localSheetId="17">#REF!</definedName>
    <definedName name="SCOPE8" localSheetId="2">#REF!</definedName>
    <definedName name="SCOPE8" localSheetId="3">#REF!</definedName>
    <definedName name="SCOPE8" localSheetId="1">#REF!</definedName>
    <definedName name="SCOPE8" localSheetId="4">#REF!</definedName>
    <definedName name="SCOPE8" localSheetId="5">#REF!</definedName>
    <definedName name="SCOPE8" localSheetId="9">#REF!</definedName>
    <definedName name="SCOPE8" localSheetId="12">#REF!</definedName>
    <definedName name="SCOPE8">#REF!</definedName>
    <definedName name="SCOPE9" localSheetId="17">#REF!</definedName>
    <definedName name="SCOPE9" localSheetId="2">#REF!</definedName>
    <definedName name="SCOPE9" localSheetId="3">#REF!</definedName>
    <definedName name="SCOPE9" localSheetId="1">#REF!</definedName>
    <definedName name="SCOPE9" localSheetId="4">#REF!</definedName>
    <definedName name="SCOPE9" localSheetId="5">#REF!</definedName>
    <definedName name="SCOPE9" localSheetId="9">#REF!</definedName>
    <definedName name="SCOPE9" localSheetId="12">#REF!</definedName>
    <definedName name="SCOPE9">#REF!</definedName>
    <definedName name="sencount" hidden="1">1</definedName>
    <definedName name="SEP" localSheetId="17">#REF!</definedName>
    <definedName name="SEP" localSheetId="2">#REF!</definedName>
    <definedName name="SEP" localSheetId="3">#REF!</definedName>
    <definedName name="SEP" localSheetId="1">#REF!</definedName>
    <definedName name="SEP" localSheetId="4">#REF!</definedName>
    <definedName name="SEP" localSheetId="5">#REF!</definedName>
    <definedName name="SEP" localSheetId="14">#REF!</definedName>
    <definedName name="SEP" localSheetId="7">#REF!</definedName>
    <definedName name="SEP" localSheetId="9">#REF!</definedName>
    <definedName name="SEP" localSheetId="0">#REF!</definedName>
    <definedName name="SEP" localSheetId="12">#REF!</definedName>
    <definedName name="SEP">#REF!</definedName>
    <definedName name="SET_ET" localSheetId="17">#REF!</definedName>
    <definedName name="SET_ET" localSheetId="2">#REF!</definedName>
    <definedName name="SET_ET" localSheetId="3">#REF!</definedName>
    <definedName name="SET_ET" localSheetId="1">#REF!</definedName>
    <definedName name="SET_ET" localSheetId="4">#REF!</definedName>
    <definedName name="SET_ET" localSheetId="5">#REF!</definedName>
    <definedName name="SET_ET" localSheetId="9">#REF!</definedName>
    <definedName name="SET_ET" localSheetId="0">#REF!</definedName>
    <definedName name="SET_ET" localSheetId="12">#REF!</definedName>
    <definedName name="SET_ET">#REF!</definedName>
    <definedName name="SET_PROT" localSheetId="17">#REF!,#REF!,#REF!,#REF!,#REF!,'6.3.'!P1_SET_PROT</definedName>
    <definedName name="SET_PROT" localSheetId="2">#REF!,#REF!,#REF!,#REF!,#REF!,'7.1. (1 кв. 2014) (с ТП) (2 (3'!P1_SET_PROT</definedName>
    <definedName name="SET_PROT" localSheetId="3">#REF!,#REF!,#REF!,#REF!,#REF!,'7.1. (1 кв. 2014) (с ТП) (2)'!P1_SET_PROT</definedName>
    <definedName name="SET_PROT" localSheetId="1">#REF!,#REF!,#REF!,#REF!,#REF!,'7.1. (1 полугодие 2014)'!P1_SET_PROT</definedName>
    <definedName name="SET_PROT" localSheetId="4">#REF!,#REF!,#REF!,#REF!,#REF!,'7.1. (3 квартал) без ТП '!P1_SET_PROT</definedName>
    <definedName name="SET_PROT" localSheetId="5">#REF!,#REF!,#REF!,#REF!,#REF!,'7.1. 3 квартал с ТП (ВЛ, КЛ)'!P1_SET_PROT</definedName>
    <definedName name="SET_PROT" localSheetId="14">#REF!,#REF!,#REF!,#REF!,#REF!,P1_SET_PROT</definedName>
    <definedName name="SET_PROT" localSheetId="10">#REF!,#REF!,#REF!,#REF!,#REF!,P1_SET_PROT</definedName>
    <definedName name="SET_PROT" localSheetId="11">#REF!,#REF!,#REF!,#REF!,#REF!,P1_SET_PROT</definedName>
    <definedName name="SET_PROT" localSheetId="7">#REF!,#REF!,#REF!,#REF!,#REF!,P1_SET_PROT</definedName>
    <definedName name="SET_PROT" localSheetId="9">#REF!,#REF!,#REF!,#REF!,#REF!,'IV-ДЗ'!P1_SET_PROT</definedName>
    <definedName name="SET_PROT" localSheetId="0">#REF!,#REF!,#REF!,#REF!,#REF!,P1_SET_PROT</definedName>
    <definedName name="SET_PROT" localSheetId="12">#REF!,#REF!,#REF!,#REF!,#REF!,'Приложение 1'!P1_SET_PROT</definedName>
    <definedName name="SET_PROT">#REF!,#REF!,#REF!,#REF!,#REF!,P1_SET_PROT</definedName>
    <definedName name="SET_PRT">#N/A</definedName>
    <definedName name="SET_SCOPE2">[16]TEHSHEET!$P$1:$P$3</definedName>
    <definedName name="SETcom" localSheetId="17">#REF!</definedName>
    <definedName name="SETcom" localSheetId="2">#REF!</definedName>
    <definedName name="SETcom" localSheetId="3">#REF!</definedName>
    <definedName name="SETcom" localSheetId="1">#REF!</definedName>
    <definedName name="SETcom" localSheetId="4">#REF!</definedName>
    <definedName name="SETcom" localSheetId="5">#REF!</definedName>
    <definedName name="SETcom" localSheetId="14">#REF!</definedName>
    <definedName name="SETcom" localSheetId="7">#REF!</definedName>
    <definedName name="SETcom" localSheetId="9">#REF!</definedName>
    <definedName name="SETcom" localSheetId="0">#REF!</definedName>
    <definedName name="SETcom" localSheetId="12">#REF!</definedName>
    <definedName name="SETcom">#REF!</definedName>
    <definedName name="Sheet2?prefix?">"H"</definedName>
    <definedName name="size" localSheetId="17">#REF!</definedName>
    <definedName name="size" localSheetId="2">#REF!</definedName>
    <definedName name="size" localSheetId="3">#REF!</definedName>
    <definedName name="size" localSheetId="1">#REF!</definedName>
    <definedName name="size" localSheetId="4">#REF!</definedName>
    <definedName name="size" localSheetId="5">#REF!</definedName>
    <definedName name="size" localSheetId="14">[9]T0!$B$1118</definedName>
    <definedName name="size" localSheetId="10">#REF!</definedName>
    <definedName name="size" localSheetId="11">#REF!</definedName>
    <definedName name="size" localSheetId="7">[9]T0!$B$1118</definedName>
    <definedName name="size" localSheetId="9">#REF!</definedName>
    <definedName name="size" localSheetId="0">[9]T0!$B$1118</definedName>
    <definedName name="size">#REF!</definedName>
    <definedName name="SP_OPT" localSheetId="17">#REF!</definedName>
    <definedName name="SP_OPT" localSheetId="2">#REF!</definedName>
    <definedName name="SP_OPT" localSheetId="3">#REF!</definedName>
    <definedName name="SP_OPT" localSheetId="1">#REF!</definedName>
    <definedName name="SP_OPT" localSheetId="4">#REF!</definedName>
    <definedName name="SP_OPT" localSheetId="5">#REF!</definedName>
    <definedName name="SP_OPT" localSheetId="14">#REF!</definedName>
    <definedName name="SP_OPT" localSheetId="7">#REF!</definedName>
    <definedName name="SP_OPT" localSheetId="9">#REF!</definedName>
    <definedName name="SP_OPT" localSheetId="0">#REF!</definedName>
    <definedName name="SP_OPT" localSheetId="12">#REF!</definedName>
    <definedName name="SP_OPT">#REF!</definedName>
    <definedName name="SP_OPT_ET" localSheetId="17">[15]TEHSHEET!#REF!</definedName>
    <definedName name="SP_OPT_ET" localSheetId="2">[15]TEHSHEET!#REF!</definedName>
    <definedName name="SP_OPT_ET" localSheetId="3">[15]TEHSHEET!#REF!</definedName>
    <definedName name="SP_OPT_ET" localSheetId="1">[15]TEHSHEET!#REF!</definedName>
    <definedName name="SP_OPT_ET" localSheetId="4">[15]TEHSHEET!#REF!</definedName>
    <definedName name="SP_OPT_ET" localSheetId="5">[15]TEHSHEET!#REF!</definedName>
    <definedName name="SP_OPT_ET" localSheetId="14">[15]TEHSHEET!#REF!</definedName>
    <definedName name="SP_OPT_ET" localSheetId="7">[15]TEHSHEET!#REF!</definedName>
    <definedName name="SP_OPT_ET" localSheetId="9">[15]TEHSHEET!#REF!</definedName>
    <definedName name="SP_OPT_ET" localSheetId="0">[15]TEHSHEET!#REF!</definedName>
    <definedName name="SP_OPT_ET" localSheetId="12">[15]TEHSHEET!#REF!</definedName>
    <definedName name="SP_OPT_ET">[15]TEHSHEET!#REF!</definedName>
    <definedName name="SP_ROZN" localSheetId="17">#REF!</definedName>
    <definedName name="SP_ROZN" localSheetId="2">#REF!</definedName>
    <definedName name="SP_ROZN" localSheetId="3">#REF!</definedName>
    <definedName name="SP_ROZN" localSheetId="1">#REF!</definedName>
    <definedName name="SP_ROZN" localSheetId="4">#REF!</definedName>
    <definedName name="SP_ROZN" localSheetId="5">#REF!</definedName>
    <definedName name="SP_ROZN" localSheetId="14">#REF!</definedName>
    <definedName name="SP_ROZN" localSheetId="7">#REF!</definedName>
    <definedName name="SP_ROZN" localSheetId="9">#REF!</definedName>
    <definedName name="SP_ROZN" localSheetId="0">#REF!</definedName>
    <definedName name="SP_ROZN" localSheetId="12">#REF!</definedName>
    <definedName name="SP_ROZN">#REF!</definedName>
    <definedName name="SP_ROZN_ET" localSheetId="17">[15]TEHSHEET!#REF!</definedName>
    <definedName name="SP_ROZN_ET" localSheetId="2">[15]TEHSHEET!#REF!</definedName>
    <definedName name="SP_ROZN_ET" localSheetId="3">[15]TEHSHEET!#REF!</definedName>
    <definedName name="SP_ROZN_ET" localSheetId="1">[15]TEHSHEET!#REF!</definedName>
    <definedName name="SP_ROZN_ET" localSheetId="4">[15]TEHSHEET!#REF!</definedName>
    <definedName name="SP_ROZN_ET" localSheetId="5">[15]TEHSHEET!#REF!</definedName>
    <definedName name="SP_ROZN_ET" localSheetId="14">[15]TEHSHEET!#REF!</definedName>
    <definedName name="SP_ROZN_ET" localSheetId="7">[15]TEHSHEET!#REF!</definedName>
    <definedName name="SP_ROZN_ET" localSheetId="9">[15]TEHSHEET!#REF!</definedName>
    <definedName name="SP_ROZN_ET" localSheetId="0">[15]TEHSHEET!#REF!</definedName>
    <definedName name="SP_ROZN_ET" localSheetId="12">[15]TEHSHEET!#REF!</definedName>
    <definedName name="SP_ROZN_ET">[15]TEHSHEET!#REF!</definedName>
    <definedName name="SP_SC_1" localSheetId="17">#REF!</definedName>
    <definedName name="SP_SC_1" localSheetId="2">#REF!</definedName>
    <definedName name="SP_SC_1" localSheetId="3">#REF!</definedName>
    <definedName name="SP_SC_1" localSheetId="1">#REF!</definedName>
    <definedName name="SP_SC_1" localSheetId="4">#REF!</definedName>
    <definedName name="SP_SC_1" localSheetId="5">#REF!</definedName>
    <definedName name="SP_SC_1" localSheetId="14">#REF!</definedName>
    <definedName name="SP_SC_1" localSheetId="7">#REF!</definedName>
    <definedName name="SP_SC_1" localSheetId="9">#REF!</definedName>
    <definedName name="SP_SC_1" localSheetId="0">#REF!</definedName>
    <definedName name="SP_SC_1" localSheetId="12">#REF!</definedName>
    <definedName name="SP_SC_1">#REF!</definedName>
    <definedName name="SP_SC_2" localSheetId="17">#REF!</definedName>
    <definedName name="SP_SC_2" localSheetId="2">#REF!</definedName>
    <definedName name="SP_SC_2" localSheetId="3">#REF!</definedName>
    <definedName name="SP_SC_2" localSheetId="1">#REF!</definedName>
    <definedName name="SP_SC_2" localSheetId="4">#REF!</definedName>
    <definedName name="SP_SC_2" localSheetId="5">#REF!</definedName>
    <definedName name="SP_SC_2" localSheetId="9">#REF!</definedName>
    <definedName name="SP_SC_2" localSheetId="0">#REF!</definedName>
    <definedName name="SP_SC_2" localSheetId="12">#REF!</definedName>
    <definedName name="SP_SC_2">#REF!</definedName>
    <definedName name="SP_SC_3" localSheetId="17">#REF!</definedName>
    <definedName name="SP_SC_3" localSheetId="2">#REF!</definedName>
    <definedName name="SP_SC_3" localSheetId="3">#REF!</definedName>
    <definedName name="SP_SC_3" localSheetId="1">#REF!</definedName>
    <definedName name="SP_SC_3" localSheetId="4">#REF!</definedName>
    <definedName name="SP_SC_3" localSheetId="5">#REF!</definedName>
    <definedName name="SP_SC_3" localSheetId="9">#REF!</definedName>
    <definedName name="SP_SC_3" localSheetId="0">#REF!</definedName>
    <definedName name="SP_SC_3" localSheetId="12">#REF!</definedName>
    <definedName name="SP_SC_3">#REF!</definedName>
    <definedName name="SP_SC_4" localSheetId="17">#REF!</definedName>
    <definedName name="SP_SC_4" localSheetId="2">#REF!</definedName>
    <definedName name="SP_SC_4" localSheetId="3">#REF!</definedName>
    <definedName name="SP_SC_4" localSheetId="1">#REF!</definedName>
    <definedName name="SP_SC_4" localSheetId="4">#REF!</definedName>
    <definedName name="SP_SC_4" localSheetId="5">#REF!</definedName>
    <definedName name="SP_SC_4" localSheetId="9">#REF!</definedName>
    <definedName name="SP_SC_4" localSheetId="12">#REF!</definedName>
    <definedName name="SP_SC_4">#REF!</definedName>
    <definedName name="SP_SC_5" localSheetId="17">#REF!</definedName>
    <definedName name="SP_SC_5" localSheetId="2">#REF!</definedName>
    <definedName name="SP_SC_5" localSheetId="3">#REF!</definedName>
    <definedName name="SP_SC_5" localSheetId="1">#REF!</definedName>
    <definedName name="SP_SC_5" localSheetId="4">#REF!</definedName>
    <definedName name="SP_SC_5" localSheetId="5">#REF!</definedName>
    <definedName name="SP_SC_5" localSheetId="9">#REF!</definedName>
    <definedName name="SP_SC_5" localSheetId="12">#REF!</definedName>
    <definedName name="SP_SC_5">#REF!</definedName>
    <definedName name="SP_ST_OPT" localSheetId="17">[15]TEHSHEET!#REF!</definedName>
    <definedName name="SP_ST_OPT" localSheetId="2">[15]TEHSHEET!#REF!</definedName>
    <definedName name="SP_ST_OPT" localSheetId="3">[15]TEHSHEET!#REF!</definedName>
    <definedName name="SP_ST_OPT" localSheetId="1">[15]TEHSHEET!#REF!</definedName>
    <definedName name="SP_ST_OPT" localSheetId="4">[15]TEHSHEET!#REF!</definedName>
    <definedName name="SP_ST_OPT" localSheetId="5">[15]TEHSHEET!#REF!</definedName>
    <definedName name="SP_ST_OPT" localSheetId="9">[15]TEHSHEET!#REF!</definedName>
    <definedName name="SP_ST_OPT" localSheetId="12">[15]TEHSHEET!#REF!</definedName>
    <definedName name="SP_ST_OPT">[15]TEHSHEET!#REF!</definedName>
    <definedName name="SP_ST_ROZN" localSheetId="17">[15]TEHSHEET!#REF!</definedName>
    <definedName name="SP_ST_ROZN" localSheetId="2">[15]TEHSHEET!#REF!</definedName>
    <definedName name="SP_ST_ROZN" localSheetId="3">[15]TEHSHEET!#REF!</definedName>
    <definedName name="SP_ST_ROZN" localSheetId="1">[15]TEHSHEET!#REF!</definedName>
    <definedName name="SP_ST_ROZN" localSheetId="4">[15]TEHSHEET!#REF!</definedName>
    <definedName name="SP_ST_ROZN" localSheetId="5">[15]TEHSHEET!#REF!</definedName>
    <definedName name="SP_ST_ROZN" localSheetId="9">[15]TEHSHEET!#REF!</definedName>
    <definedName name="SP_ST_ROZN" localSheetId="12">[15]TEHSHEET!#REF!</definedName>
    <definedName name="SP_ST_ROZN">[15]TEHSHEET!#REF!</definedName>
    <definedName name="SPR_ET" localSheetId="17">[15]TEHSHEET!#REF!</definedName>
    <definedName name="SPR_ET" localSheetId="2">[15]TEHSHEET!#REF!</definedName>
    <definedName name="SPR_ET" localSheetId="3">[15]TEHSHEET!#REF!</definedName>
    <definedName name="SPR_ET" localSheetId="1">[15]TEHSHEET!#REF!</definedName>
    <definedName name="SPR_ET" localSheetId="4">[15]TEHSHEET!#REF!</definedName>
    <definedName name="SPR_ET" localSheetId="5">[15]TEHSHEET!#REF!</definedName>
    <definedName name="SPR_ET" localSheetId="9">[15]TEHSHEET!#REF!</definedName>
    <definedName name="SPR_ET" localSheetId="12">[15]TEHSHEET!#REF!</definedName>
    <definedName name="SPR_ET">[15]TEHSHEET!#REF!</definedName>
    <definedName name="SPR_GES_ET" localSheetId="17">#REF!</definedName>
    <definedName name="SPR_GES_ET" localSheetId="2">#REF!</definedName>
    <definedName name="SPR_GES_ET" localSheetId="3">#REF!</definedName>
    <definedName name="SPR_GES_ET" localSheetId="1">#REF!</definedName>
    <definedName name="SPR_GES_ET" localSheetId="4">#REF!</definedName>
    <definedName name="SPR_GES_ET" localSheetId="5">#REF!</definedName>
    <definedName name="SPR_GES_ET" localSheetId="14">#REF!</definedName>
    <definedName name="SPR_GES_ET" localSheetId="7">#REF!</definedName>
    <definedName name="SPR_GES_ET" localSheetId="9">#REF!</definedName>
    <definedName name="SPR_GES_ET" localSheetId="0">#REF!</definedName>
    <definedName name="SPR_GES_ET" localSheetId="12">#REF!</definedName>
    <definedName name="SPR_GES_ET">#REF!</definedName>
    <definedName name="SPR_GRES_ET" localSheetId="17">#REF!</definedName>
    <definedName name="SPR_GRES_ET" localSheetId="2">#REF!</definedName>
    <definedName name="SPR_GRES_ET" localSheetId="3">#REF!</definedName>
    <definedName name="SPR_GRES_ET" localSheetId="1">#REF!</definedName>
    <definedName name="SPR_GRES_ET" localSheetId="4">#REF!</definedName>
    <definedName name="SPR_GRES_ET" localSheetId="5">#REF!</definedName>
    <definedName name="SPR_GRES_ET" localSheetId="9">#REF!</definedName>
    <definedName name="SPR_GRES_ET" localSheetId="0">#REF!</definedName>
    <definedName name="SPR_GRES_ET" localSheetId="12">#REF!</definedName>
    <definedName name="SPR_GRES_ET">#REF!</definedName>
    <definedName name="SPR_OTH_ET" localSheetId="17">#REF!</definedName>
    <definedName name="SPR_OTH_ET" localSheetId="2">#REF!</definedName>
    <definedName name="SPR_OTH_ET" localSheetId="3">#REF!</definedName>
    <definedName name="SPR_OTH_ET" localSheetId="1">#REF!</definedName>
    <definedName name="SPR_OTH_ET" localSheetId="4">#REF!</definedName>
    <definedName name="SPR_OTH_ET" localSheetId="5">#REF!</definedName>
    <definedName name="SPR_OTH_ET" localSheetId="9">#REF!</definedName>
    <definedName name="SPR_OTH_ET" localSheetId="0">#REF!</definedName>
    <definedName name="SPR_OTH_ET" localSheetId="12">#REF!</definedName>
    <definedName name="SPR_OTH_ET">#REF!</definedName>
    <definedName name="SPR_PROT" localSheetId="17">#REF!,#REF!</definedName>
    <definedName name="SPR_PROT" localSheetId="2">#REF!,#REF!</definedName>
    <definedName name="SPR_PROT" localSheetId="3">#REF!,#REF!</definedName>
    <definedName name="SPR_PROT" localSheetId="1">#REF!,#REF!</definedName>
    <definedName name="SPR_PROT" localSheetId="4">#REF!,#REF!</definedName>
    <definedName name="SPR_PROT" localSheetId="5">#REF!,#REF!</definedName>
    <definedName name="SPR_PROT" localSheetId="14">#REF!,#REF!</definedName>
    <definedName name="SPR_PROT" localSheetId="7">#REF!,#REF!</definedName>
    <definedName name="SPR_PROT" localSheetId="9">#REF!,#REF!</definedName>
    <definedName name="SPR_PROT" localSheetId="0">#REF!,#REF!</definedName>
    <definedName name="SPR_PROT" localSheetId="12">#REF!,#REF!</definedName>
    <definedName name="SPR_PROT">#REF!,#REF!</definedName>
    <definedName name="SPR_SCOPE" localSheetId="17">#REF!</definedName>
    <definedName name="SPR_SCOPE" localSheetId="2">#REF!</definedName>
    <definedName name="SPR_SCOPE" localSheetId="3">#REF!</definedName>
    <definedName name="SPR_SCOPE" localSheetId="1">#REF!</definedName>
    <definedName name="SPR_SCOPE" localSheetId="4">#REF!</definedName>
    <definedName name="SPR_SCOPE" localSheetId="5">#REF!</definedName>
    <definedName name="SPR_SCOPE" localSheetId="14">#REF!</definedName>
    <definedName name="SPR_SCOPE" localSheetId="7">#REF!</definedName>
    <definedName name="SPR_SCOPE" localSheetId="9">#REF!</definedName>
    <definedName name="SPR_SCOPE" localSheetId="0">#REF!</definedName>
    <definedName name="SPR_SCOPE" localSheetId="12">#REF!</definedName>
    <definedName name="SPR_SCOPE">#REF!</definedName>
    <definedName name="SPR_TES_ET" localSheetId="17">#REF!</definedName>
    <definedName name="SPR_TES_ET" localSheetId="2">#REF!</definedName>
    <definedName name="SPR_TES_ET" localSheetId="3">#REF!</definedName>
    <definedName name="SPR_TES_ET" localSheetId="1">#REF!</definedName>
    <definedName name="SPR_TES_ET" localSheetId="4">#REF!</definedName>
    <definedName name="SPR_TES_ET" localSheetId="5">#REF!</definedName>
    <definedName name="SPR_TES_ET" localSheetId="9">#REF!</definedName>
    <definedName name="SPR_TES_ET" localSheetId="0">#REF!</definedName>
    <definedName name="SPR_TES_ET" localSheetId="12">#REF!</definedName>
    <definedName name="SPR_TES_ET">#REF!</definedName>
    <definedName name="SPRAV_PROT">[43]Справочники!$E$6,[43]Справочники!$D$11:$D$902,[43]Справочники!$E$3</definedName>
    <definedName name="sq" localSheetId="17">#REF!</definedName>
    <definedName name="sq" localSheetId="2">#REF!</definedName>
    <definedName name="sq" localSheetId="3">#REF!</definedName>
    <definedName name="sq" localSheetId="1">#REF!</definedName>
    <definedName name="sq" localSheetId="4">#REF!</definedName>
    <definedName name="sq" localSheetId="5">#REF!</definedName>
    <definedName name="sq" localSheetId="14">#REF!</definedName>
    <definedName name="sq" localSheetId="7">#REF!</definedName>
    <definedName name="sq" localSheetId="9">#REF!</definedName>
    <definedName name="sq" localSheetId="0">#REF!</definedName>
    <definedName name="sq" localSheetId="12">#REF!</definedName>
    <definedName name="sq">#REF!</definedName>
    <definedName name="SSS" localSheetId="17">#REF!</definedName>
    <definedName name="SSS" localSheetId="2">#REF!</definedName>
    <definedName name="SSS" localSheetId="3">#REF!</definedName>
    <definedName name="SSS" localSheetId="1">#REF!</definedName>
    <definedName name="SSS" localSheetId="4">#REF!</definedName>
    <definedName name="SSS" localSheetId="5">#REF!</definedName>
    <definedName name="SSS" localSheetId="14">[9]T0!$B$685</definedName>
    <definedName name="SSS" localSheetId="10">#REF!</definedName>
    <definedName name="SSS" localSheetId="11">#REF!</definedName>
    <definedName name="SSS" localSheetId="7">[9]T0!$B$685</definedName>
    <definedName name="SSS" localSheetId="9">#REF!</definedName>
    <definedName name="SSS" localSheetId="0">[9]T0!$B$685</definedName>
    <definedName name="SSS">#REF!</definedName>
    <definedName name="SXEMA">[17]TEHSHEET!$F$13:$F$15</definedName>
    <definedName name="T0?axis?ПРД?БАЗ">'[36]0'!$I$7:$J$112,'[36]0'!$F$7:$G$112</definedName>
    <definedName name="T0?axis?ПРД?ПРЕД">'[36]0'!$K$7:$L$112,'[36]0'!$D$7:$E$112</definedName>
    <definedName name="T0?axis?ПРД?РЕГ" localSheetId="17">#REF!</definedName>
    <definedName name="T0?axis?ПРД?РЕГ" localSheetId="2">#REF!</definedName>
    <definedName name="T0?axis?ПРД?РЕГ" localSheetId="3">#REF!</definedName>
    <definedName name="T0?axis?ПРД?РЕГ" localSheetId="1">#REF!</definedName>
    <definedName name="T0?axis?ПРД?РЕГ" localSheetId="4">#REF!</definedName>
    <definedName name="T0?axis?ПРД?РЕГ" localSheetId="5">#REF!</definedName>
    <definedName name="T0?axis?ПРД?РЕГ" localSheetId="14">#REF!</definedName>
    <definedName name="T0?axis?ПРД?РЕГ" localSheetId="7">#REF!</definedName>
    <definedName name="T0?axis?ПРД?РЕГ" localSheetId="9">#REF!</definedName>
    <definedName name="T0?axis?ПРД?РЕГ" localSheetId="0">#REF!</definedName>
    <definedName name="T0?axis?ПРД?РЕГ" localSheetId="12">#REF!</definedName>
    <definedName name="T0?axis?ПРД?РЕГ">#REF!</definedName>
    <definedName name="T0?axis?ПФ?ПЛАН">'[36]0'!$I$7:$I$112,'[36]0'!$D$7:$D$112,'[36]0'!$K$7:$K$112,'[36]0'!$F$7:$F$112</definedName>
    <definedName name="T0?axis?ПФ?ФАКТ">'[36]0'!$J$7:$J$112,'[36]0'!$E$7:$E$112,'[36]0'!$L$7:$L$112,'[36]0'!$G$7:$G$112</definedName>
    <definedName name="T0?Data">'[36]0'!$D$8:$L$52,   '[36]0'!$D$54:$L$59,   '[36]0'!$D$63:$L$64,   '[36]0'!$D$68:$L$70,   '[36]0'!$D$72:$L$74,   '[36]0'!$D$77:$L$92,   '[36]0'!$D$95:$L$97,   '[36]0'!$D$99:$L$104,   '[36]0'!$D$107:$L$108,   '[36]0'!$D$111:$L$112</definedName>
    <definedName name="T0?item_ext?РОСТ" localSheetId="17">#REF!</definedName>
    <definedName name="T0?item_ext?РОСТ" localSheetId="2">#REF!</definedName>
    <definedName name="T0?item_ext?РОСТ" localSheetId="3">#REF!</definedName>
    <definedName name="T0?item_ext?РОСТ" localSheetId="1">#REF!</definedName>
    <definedName name="T0?item_ext?РОСТ" localSheetId="4">#REF!</definedName>
    <definedName name="T0?item_ext?РОСТ" localSheetId="5">#REF!</definedName>
    <definedName name="T0?item_ext?РОСТ" localSheetId="14">#REF!</definedName>
    <definedName name="T0?item_ext?РОСТ" localSheetId="7">#REF!</definedName>
    <definedName name="T0?item_ext?РОСТ" localSheetId="9">#REF!</definedName>
    <definedName name="T0?item_ext?РОСТ" localSheetId="0">#REF!</definedName>
    <definedName name="T0?item_ext?РОСТ" localSheetId="12">#REF!</definedName>
    <definedName name="T0?item_ext?РОСТ">#REF!</definedName>
    <definedName name="T0?L0.1" localSheetId="17">#REF!</definedName>
    <definedName name="T0?L0.1" localSheetId="2">#REF!</definedName>
    <definedName name="T0?L0.1" localSheetId="3">#REF!</definedName>
    <definedName name="T0?L0.1" localSheetId="1">#REF!</definedName>
    <definedName name="T0?L0.1" localSheetId="4">#REF!</definedName>
    <definedName name="T0?L0.1" localSheetId="5">#REF!</definedName>
    <definedName name="T0?L0.1" localSheetId="9">#REF!</definedName>
    <definedName name="T0?L0.1" localSheetId="0">#REF!</definedName>
    <definedName name="T0?L0.1" localSheetId="12">#REF!</definedName>
    <definedName name="T0?L0.1">#REF!</definedName>
    <definedName name="T0?L0.2" localSheetId="17">#REF!</definedName>
    <definedName name="T0?L0.2" localSheetId="2">#REF!</definedName>
    <definedName name="T0?L0.2" localSheetId="3">#REF!</definedName>
    <definedName name="T0?L0.2" localSheetId="1">#REF!</definedName>
    <definedName name="T0?L0.2" localSheetId="4">#REF!</definedName>
    <definedName name="T0?L0.2" localSheetId="5">#REF!</definedName>
    <definedName name="T0?L0.2" localSheetId="9">#REF!</definedName>
    <definedName name="T0?L0.2" localSheetId="0">#REF!</definedName>
    <definedName name="T0?L0.2" localSheetId="12">#REF!</definedName>
    <definedName name="T0?L0.2">#REF!</definedName>
    <definedName name="T0?L1" localSheetId="17">#REF!</definedName>
    <definedName name="T0?L1" localSheetId="2">#REF!</definedName>
    <definedName name="T0?L1" localSheetId="3">#REF!</definedName>
    <definedName name="T0?L1" localSheetId="1">#REF!</definedName>
    <definedName name="T0?L1" localSheetId="4">#REF!</definedName>
    <definedName name="T0?L1" localSheetId="5">#REF!</definedName>
    <definedName name="T0?L1" localSheetId="9">#REF!</definedName>
    <definedName name="T0?L1" localSheetId="12">#REF!</definedName>
    <definedName name="T0?L1">#REF!</definedName>
    <definedName name="T0?L10" localSheetId="17">#REF!</definedName>
    <definedName name="T0?L10" localSheetId="2">#REF!</definedName>
    <definedName name="T0?L10" localSheetId="3">#REF!</definedName>
    <definedName name="T0?L10" localSheetId="1">#REF!</definedName>
    <definedName name="T0?L10" localSheetId="4">#REF!</definedName>
    <definedName name="T0?L10" localSheetId="5">#REF!</definedName>
    <definedName name="T0?L10" localSheetId="9">#REF!</definedName>
    <definedName name="T0?L10" localSheetId="12">#REF!</definedName>
    <definedName name="T0?L10">#REF!</definedName>
    <definedName name="T0?L10.1" localSheetId="17">#REF!</definedName>
    <definedName name="T0?L10.1" localSheetId="2">#REF!</definedName>
    <definedName name="T0?L10.1" localSheetId="3">#REF!</definedName>
    <definedName name="T0?L10.1" localSheetId="1">#REF!</definedName>
    <definedName name="T0?L10.1" localSheetId="4">#REF!</definedName>
    <definedName name="T0?L10.1" localSheetId="5">#REF!</definedName>
    <definedName name="T0?L10.1" localSheetId="9">#REF!</definedName>
    <definedName name="T0?L10.1" localSheetId="12">#REF!</definedName>
    <definedName name="T0?L10.1">#REF!</definedName>
    <definedName name="T0?L10.2" localSheetId="17">#REF!</definedName>
    <definedName name="T0?L10.2" localSheetId="2">#REF!</definedName>
    <definedName name="T0?L10.2" localSheetId="3">#REF!</definedName>
    <definedName name="T0?L10.2" localSheetId="1">#REF!</definedName>
    <definedName name="T0?L10.2" localSheetId="4">#REF!</definedName>
    <definedName name="T0?L10.2" localSheetId="5">#REF!</definedName>
    <definedName name="T0?L10.2" localSheetId="9">#REF!</definedName>
    <definedName name="T0?L10.2" localSheetId="12">#REF!</definedName>
    <definedName name="T0?L10.2">#REF!</definedName>
    <definedName name="T0?L10.3" localSheetId="17">#REF!</definedName>
    <definedName name="T0?L10.3" localSheetId="2">#REF!</definedName>
    <definedName name="T0?L10.3" localSheetId="3">#REF!</definedName>
    <definedName name="T0?L10.3" localSheetId="1">#REF!</definedName>
    <definedName name="T0?L10.3" localSheetId="4">#REF!</definedName>
    <definedName name="T0?L10.3" localSheetId="5">#REF!</definedName>
    <definedName name="T0?L10.3" localSheetId="9">#REF!</definedName>
    <definedName name="T0?L10.3" localSheetId="12">#REF!</definedName>
    <definedName name="T0?L10.3">#REF!</definedName>
    <definedName name="T0?L10.4" localSheetId="17">#REF!</definedName>
    <definedName name="T0?L10.4" localSheetId="2">#REF!</definedName>
    <definedName name="T0?L10.4" localSheetId="3">#REF!</definedName>
    <definedName name="T0?L10.4" localSheetId="1">#REF!</definedName>
    <definedName name="T0?L10.4" localSheetId="4">#REF!</definedName>
    <definedName name="T0?L10.4" localSheetId="5">#REF!</definedName>
    <definedName name="T0?L10.4" localSheetId="9">#REF!</definedName>
    <definedName name="T0?L10.4" localSheetId="12">#REF!</definedName>
    <definedName name="T0?L10.4">#REF!</definedName>
    <definedName name="T0?L10.5" localSheetId="17">#REF!</definedName>
    <definedName name="T0?L10.5" localSheetId="2">#REF!</definedName>
    <definedName name="T0?L10.5" localSheetId="3">#REF!</definedName>
    <definedName name="T0?L10.5" localSheetId="1">#REF!</definedName>
    <definedName name="T0?L10.5" localSheetId="4">#REF!</definedName>
    <definedName name="T0?L10.5" localSheetId="5">#REF!</definedName>
    <definedName name="T0?L10.5" localSheetId="9">#REF!</definedName>
    <definedName name="T0?L10.5" localSheetId="12">#REF!</definedName>
    <definedName name="T0?L10.5">#REF!</definedName>
    <definedName name="T0?L11" localSheetId="17">#REF!</definedName>
    <definedName name="T0?L11" localSheetId="2">#REF!</definedName>
    <definedName name="T0?L11" localSheetId="3">#REF!</definedName>
    <definedName name="T0?L11" localSheetId="1">#REF!</definedName>
    <definedName name="T0?L11" localSheetId="4">#REF!</definedName>
    <definedName name="T0?L11" localSheetId="5">#REF!</definedName>
    <definedName name="T0?L11" localSheetId="9">#REF!</definedName>
    <definedName name="T0?L11" localSheetId="12">#REF!</definedName>
    <definedName name="T0?L11">#REF!</definedName>
    <definedName name="T0?L12" localSheetId="17">#REF!</definedName>
    <definedName name="T0?L12" localSheetId="2">#REF!</definedName>
    <definedName name="T0?L12" localSheetId="3">#REF!</definedName>
    <definedName name="T0?L12" localSheetId="1">#REF!</definedName>
    <definedName name="T0?L12" localSheetId="4">#REF!</definedName>
    <definedName name="T0?L12" localSheetId="5">#REF!</definedName>
    <definedName name="T0?L12" localSheetId="9">#REF!</definedName>
    <definedName name="T0?L12" localSheetId="12">#REF!</definedName>
    <definedName name="T0?L12">#REF!</definedName>
    <definedName name="T0?L13" localSheetId="17">#REF!</definedName>
    <definedName name="T0?L13" localSheetId="2">#REF!</definedName>
    <definedName name="T0?L13" localSheetId="3">#REF!</definedName>
    <definedName name="T0?L13" localSheetId="1">#REF!</definedName>
    <definedName name="T0?L13" localSheetId="4">#REF!</definedName>
    <definedName name="T0?L13" localSheetId="5">#REF!</definedName>
    <definedName name="T0?L13" localSheetId="9">#REF!</definedName>
    <definedName name="T0?L13" localSheetId="12">#REF!</definedName>
    <definedName name="T0?L13">#REF!</definedName>
    <definedName name="T0?L13.1" localSheetId="17">#REF!</definedName>
    <definedName name="T0?L13.1" localSheetId="2">#REF!</definedName>
    <definedName name="T0?L13.1" localSheetId="3">#REF!</definedName>
    <definedName name="T0?L13.1" localSheetId="1">#REF!</definedName>
    <definedName name="T0?L13.1" localSheetId="4">#REF!</definedName>
    <definedName name="T0?L13.1" localSheetId="5">#REF!</definedName>
    <definedName name="T0?L13.1" localSheetId="9">#REF!</definedName>
    <definedName name="T0?L13.1" localSheetId="12">#REF!</definedName>
    <definedName name="T0?L13.1">#REF!</definedName>
    <definedName name="T0?L13.2" localSheetId="17">#REF!</definedName>
    <definedName name="T0?L13.2" localSheetId="2">#REF!</definedName>
    <definedName name="T0?L13.2" localSheetId="3">#REF!</definedName>
    <definedName name="T0?L13.2" localSheetId="1">#REF!</definedName>
    <definedName name="T0?L13.2" localSheetId="4">#REF!</definedName>
    <definedName name="T0?L13.2" localSheetId="5">#REF!</definedName>
    <definedName name="T0?L13.2" localSheetId="9">#REF!</definedName>
    <definedName name="T0?L13.2" localSheetId="12">#REF!</definedName>
    <definedName name="T0?L13.2">#REF!</definedName>
    <definedName name="T0?L14" localSheetId="17">#REF!</definedName>
    <definedName name="T0?L14" localSheetId="2">#REF!</definedName>
    <definedName name="T0?L14" localSheetId="3">#REF!</definedName>
    <definedName name="T0?L14" localSheetId="1">#REF!</definedName>
    <definedName name="T0?L14" localSheetId="4">#REF!</definedName>
    <definedName name="T0?L14" localSheetId="5">#REF!</definedName>
    <definedName name="T0?L14" localSheetId="9">#REF!</definedName>
    <definedName name="T0?L14" localSheetId="12">#REF!</definedName>
    <definedName name="T0?L14">#REF!</definedName>
    <definedName name="T0?L14.1" localSheetId="17">#REF!</definedName>
    <definedName name="T0?L14.1" localSheetId="2">#REF!</definedName>
    <definedName name="T0?L14.1" localSheetId="3">#REF!</definedName>
    <definedName name="T0?L14.1" localSheetId="1">#REF!</definedName>
    <definedName name="T0?L14.1" localSheetId="4">#REF!</definedName>
    <definedName name="T0?L14.1" localSheetId="5">#REF!</definedName>
    <definedName name="T0?L14.1" localSheetId="9">#REF!</definedName>
    <definedName name="T0?L14.1" localSheetId="12">#REF!</definedName>
    <definedName name="T0?L14.1">#REF!</definedName>
    <definedName name="T0?L14.2" localSheetId="17">#REF!</definedName>
    <definedName name="T0?L14.2" localSheetId="2">#REF!</definedName>
    <definedName name="T0?L14.2" localSheetId="3">#REF!</definedName>
    <definedName name="T0?L14.2" localSheetId="1">#REF!</definedName>
    <definedName name="T0?L14.2" localSheetId="4">#REF!</definedName>
    <definedName name="T0?L14.2" localSheetId="5">#REF!</definedName>
    <definedName name="T0?L14.2" localSheetId="9">#REF!</definedName>
    <definedName name="T0?L14.2" localSheetId="12">#REF!</definedName>
    <definedName name="T0?L14.2">#REF!</definedName>
    <definedName name="T0?L15" localSheetId="17">#REF!</definedName>
    <definedName name="T0?L15" localSheetId="2">#REF!</definedName>
    <definedName name="T0?L15" localSheetId="3">#REF!</definedName>
    <definedName name="T0?L15" localSheetId="1">#REF!</definedName>
    <definedName name="T0?L15" localSheetId="4">#REF!</definedName>
    <definedName name="T0?L15" localSheetId="5">#REF!</definedName>
    <definedName name="T0?L15" localSheetId="9">#REF!</definedName>
    <definedName name="T0?L15" localSheetId="12">#REF!</definedName>
    <definedName name="T0?L15">#REF!</definedName>
    <definedName name="T0?L15.1" localSheetId="17">#REF!</definedName>
    <definedName name="T0?L15.1" localSheetId="2">#REF!</definedName>
    <definedName name="T0?L15.1" localSheetId="3">#REF!</definedName>
    <definedName name="T0?L15.1" localSheetId="1">#REF!</definedName>
    <definedName name="T0?L15.1" localSheetId="4">#REF!</definedName>
    <definedName name="T0?L15.1" localSheetId="5">#REF!</definedName>
    <definedName name="T0?L15.1" localSheetId="9">#REF!</definedName>
    <definedName name="T0?L15.1" localSheetId="12">#REF!</definedName>
    <definedName name="T0?L15.1">#REF!</definedName>
    <definedName name="T0?L15.2" localSheetId="17">#REF!</definedName>
    <definedName name="T0?L15.2" localSheetId="2">#REF!</definedName>
    <definedName name="T0?L15.2" localSheetId="3">#REF!</definedName>
    <definedName name="T0?L15.2" localSheetId="1">#REF!</definedName>
    <definedName name="T0?L15.2" localSheetId="4">#REF!</definedName>
    <definedName name="T0?L15.2" localSheetId="5">#REF!</definedName>
    <definedName name="T0?L15.2" localSheetId="9">#REF!</definedName>
    <definedName name="T0?L15.2" localSheetId="12">#REF!</definedName>
    <definedName name="T0?L15.2">#REF!</definedName>
    <definedName name="T0?L15.2.1" localSheetId="17">#REF!</definedName>
    <definedName name="T0?L15.2.1" localSheetId="2">#REF!</definedName>
    <definedName name="T0?L15.2.1" localSheetId="3">#REF!</definedName>
    <definedName name="T0?L15.2.1" localSheetId="1">#REF!</definedName>
    <definedName name="T0?L15.2.1" localSheetId="4">#REF!</definedName>
    <definedName name="T0?L15.2.1" localSheetId="5">#REF!</definedName>
    <definedName name="T0?L15.2.1" localSheetId="9">#REF!</definedName>
    <definedName name="T0?L15.2.1" localSheetId="12">#REF!</definedName>
    <definedName name="T0?L15.2.1">#REF!</definedName>
    <definedName name="T0?L15.2.2" localSheetId="17">#REF!</definedName>
    <definedName name="T0?L15.2.2" localSheetId="2">#REF!</definedName>
    <definedName name="T0?L15.2.2" localSheetId="3">#REF!</definedName>
    <definedName name="T0?L15.2.2" localSheetId="1">#REF!</definedName>
    <definedName name="T0?L15.2.2" localSheetId="4">#REF!</definedName>
    <definedName name="T0?L15.2.2" localSheetId="5">#REF!</definedName>
    <definedName name="T0?L15.2.2" localSheetId="9">#REF!</definedName>
    <definedName name="T0?L15.2.2" localSheetId="12">#REF!</definedName>
    <definedName name="T0?L15.2.2">#REF!</definedName>
    <definedName name="T0?L16" localSheetId="17">#REF!</definedName>
    <definedName name="T0?L16" localSheetId="2">#REF!</definedName>
    <definedName name="T0?L16" localSheetId="3">#REF!</definedName>
    <definedName name="T0?L16" localSheetId="1">#REF!</definedName>
    <definedName name="T0?L16" localSheetId="4">#REF!</definedName>
    <definedName name="T0?L16" localSheetId="5">#REF!</definedName>
    <definedName name="T0?L16" localSheetId="9">#REF!</definedName>
    <definedName name="T0?L16" localSheetId="12">#REF!</definedName>
    <definedName name="T0?L16">#REF!</definedName>
    <definedName name="T0?L17" localSheetId="17">#REF!</definedName>
    <definedName name="T0?L17" localSheetId="2">#REF!</definedName>
    <definedName name="T0?L17" localSheetId="3">#REF!</definedName>
    <definedName name="T0?L17" localSheetId="1">#REF!</definedName>
    <definedName name="T0?L17" localSheetId="4">#REF!</definedName>
    <definedName name="T0?L17" localSheetId="5">#REF!</definedName>
    <definedName name="T0?L17" localSheetId="9">#REF!</definedName>
    <definedName name="T0?L17" localSheetId="12">#REF!</definedName>
    <definedName name="T0?L17">#REF!</definedName>
    <definedName name="T0?L17.1" localSheetId="17">#REF!</definedName>
    <definedName name="T0?L17.1" localSheetId="2">#REF!</definedName>
    <definedName name="T0?L17.1" localSheetId="3">#REF!</definedName>
    <definedName name="T0?L17.1" localSheetId="1">#REF!</definedName>
    <definedName name="T0?L17.1" localSheetId="4">#REF!</definedName>
    <definedName name="T0?L17.1" localSheetId="5">#REF!</definedName>
    <definedName name="T0?L17.1" localSheetId="9">#REF!</definedName>
    <definedName name="T0?L17.1" localSheetId="12">#REF!</definedName>
    <definedName name="T0?L17.1">#REF!</definedName>
    <definedName name="T0?L18" localSheetId="17">#REF!</definedName>
    <definedName name="T0?L18" localSheetId="2">#REF!</definedName>
    <definedName name="T0?L18" localSheetId="3">#REF!</definedName>
    <definedName name="T0?L18" localSheetId="1">#REF!</definedName>
    <definedName name="T0?L18" localSheetId="4">#REF!</definedName>
    <definedName name="T0?L18" localSheetId="5">#REF!</definedName>
    <definedName name="T0?L18" localSheetId="9">#REF!</definedName>
    <definedName name="T0?L18" localSheetId="12">#REF!</definedName>
    <definedName name="T0?L18">#REF!</definedName>
    <definedName name="T0?L19" localSheetId="17">#REF!</definedName>
    <definedName name="T0?L19" localSheetId="2">#REF!</definedName>
    <definedName name="T0?L19" localSheetId="3">#REF!</definedName>
    <definedName name="T0?L19" localSheetId="1">#REF!</definedName>
    <definedName name="T0?L19" localSheetId="4">#REF!</definedName>
    <definedName name="T0?L19" localSheetId="5">#REF!</definedName>
    <definedName name="T0?L19" localSheetId="9">#REF!</definedName>
    <definedName name="T0?L19" localSheetId="12">#REF!</definedName>
    <definedName name="T0?L19">#REF!</definedName>
    <definedName name="T0?L2" localSheetId="17">#REF!</definedName>
    <definedName name="T0?L2" localSheetId="2">#REF!</definedName>
    <definedName name="T0?L2" localSheetId="3">#REF!</definedName>
    <definedName name="T0?L2" localSheetId="1">#REF!</definedName>
    <definedName name="T0?L2" localSheetId="4">#REF!</definedName>
    <definedName name="T0?L2" localSheetId="5">#REF!</definedName>
    <definedName name="T0?L2" localSheetId="9">#REF!</definedName>
    <definedName name="T0?L2" localSheetId="12">#REF!</definedName>
    <definedName name="T0?L2">#REF!</definedName>
    <definedName name="T0?L20" localSheetId="17">#REF!</definedName>
    <definedName name="T0?L20" localSheetId="2">#REF!</definedName>
    <definedName name="T0?L20" localSheetId="3">#REF!</definedName>
    <definedName name="T0?L20" localSheetId="1">#REF!</definedName>
    <definedName name="T0?L20" localSheetId="4">#REF!</definedName>
    <definedName name="T0?L20" localSheetId="5">#REF!</definedName>
    <definedName name="T0?L20" localSheetId="9">#REF!</definedName>
    <definedName name="T0?L20" localSheetId="12">#REF!</definedName>
    <definedName name="T0?L20">#REF!</definedName>
    <definedName name="T0?L21" localSheetId="17">#REF!</definedName>
    <definedName name="T0?L21" localSheetId="2">#REF!</definedName>
    <definedName name="T0?L21" localSheetId="3">#REF!</definedName>
    <definedName name="T0?L21" localSheetId="1">#REF!</definedName>
    <definedName name="T0?L21" localSheetId="4">#REF!</definedName>
    <definedName name="T0?L21" localSheetId="5">#REF!</definedName>
    <definedName name="T0?L21" localSheetId="9">#REF!</definedName>
    <definedName name="T0?L21" localSheetId="12">#REF!</definedName>
    <definedName name="T0?L21">#REF!</definedName>
    <definedName name="T0?L22" localSheetId="17">#REF!</definedName>
    <definedName name="T0?L22" localSheetId="2">#REF!</definedName>
    <definedName name="T0?L22" localSheetId="3">#REF!</definedName>
    <definedName name="T0?L22" localSheetId="1">#REF!</definedName>
    <definedName name="T0?L22" localSheetId="4">#REF!</definedName>
    <definedName name="T0?L22" localSheetId="5">#REF!</definedName>
    <definedName name="T0?L22" localSheetId="9">#REF!</definedName>
    <definedName name="T0?L22" localSheetId="12">#REF!</definedName>
    <definedName name="T0?L22">#REF!</definedName>
    <definedName name="T0?L22.1" localSheetId="17">#REF!</definedName>
    <definedName name="T0?L22.1" localSheetId="2">#REF!</definedName>
    <definedName name="T0?L22.1" localSheetId="3">#REF!</definedName>
    <definedName name="T0?L22.1" localSheetId="1">#REF!</definedName>
    <definedName name="T0?L22.1" localSheetId="4">#REF!</definedName>
    <definedName name="T0?L22.1" localSheetId="5">#REF!</definedName>
    <definedName name="T0?L22.1" localSheetId="9">#REF!</definedName>
    <definedName name="T0?L22.1" localSheetId="12">#REF!</definedName>
    <definedName name="T0?L22.1">#REF!</definedName>
    <definedName name="T0?L22.2" localSheetId="17">#REF!</definedName>
    <definedName name="T0?L22.2" localSheetId="2">#REF!</definedName>
    <definedName name="T0?L22.2" localSheetId="3">#REF!</definedName>
    <definedName name="T0?L22.2" localSheetId="1">#REF!</definedName>
    <definedName name="T0?L22.2" localSheetId="4">#REF!</definedName>
    <definedName name="T0?L22.2" localSheetId="5">#REF!</definedName>
    <definedName name="T0?L22.2" localSheetId="9">#REF!</definedName>
    <definedName name="T0?L22.2" localSheetId="12">#REF!</definedName>
    <definedName name="T0?L22.2">#REF!</definedName>
    <definedName name="T0?L23" localSheetId="17">#REF!</definedName>
    <definedName name="T0?L23" localSheetId="2">#REF!</definedName>
    <definedName name="T0?L23" localSheetId="3">#REF!</definedName>
    <definedName name="T0?L23" localSheetId="1">#REF!</definedName>
    <definedName name="T0?L23" localSheetId="4">#REF!</definedName>
    <definedName name="T0?L23" localSheetId="5">#REF!</definedName>
    <definedName name="T0?L23" localSheetId="9">#REF!</definedName>
    <definedName name="T0?L23" localSheetId="12">#REF!</definedName>
    <definedName name="T0?L23">#REF!</definedName>
    <definedName name="T0?L24" localSheetId="17">#REF!</definedName>
    <definedName name="T0?L24" localSheetId="2">#REF!</definedName>
    <definedName name="T0?L24" localSheetId="3">#REF!</definedName>
    <definedName name="T0?L24" localSheetId="1">#REF!</definedName>
    <definedName name="T0?L24" localSheetId="4">#REF!</definedName>
    <definedName name="T0?L24" localSheetId="5">#REF!</definedName>
    <definedName name="T0?L24" localSheetId="9">#REF!</definedName>
    <definedName name="T0?L24" localSheetId="12">#REF!</definedName>
    <definedName name="T0?L24">#REF!</definedName>
    <definedName name="T0?L24.1" localSheetId="17">#REF!</definedName>
    <definedName name="T0?L24.1" localSheetId="2">#REF!</definedName>
    <definedName name="T0?L24.1" localSheetId="3">#REF!</definedName>
    <definedName name="T0?L24.1" localSheetId="1">#REF!</definedName>
    <definedName name="T0?L24.1" localSheetId="4">#REF!</definedName>
    <definedName name="T0?L24.1" localSheetId="5">#REF!</definedName>
    <definedName name="T0?L24.1" localSheetId="9">#REF!</definedName>
    <definedName name="T0?L24.1" localSheetId="12">#REF!</definedName>
    <definedName name="T0?L24.1">#REF!</definedName>
    <definedName name="T0?L24.2" localSheetId="17">#REF!</definedName>
    <definedName name="T0?L24.2" localSheetId="2">#REF!</definedName>
    <definedName name="T0?L24.2" localSheetId="3">#REF!</definedName>
    <definedName name="T0?L24.2" localSheetId="1">#REF!</definedName>
    <definedName name="T0?L24.2" localSheetId="4">#REF!</definedName>
    <definedName name="T0?L24.2" localSheetId="5">#REF!</definedName>
    <definedName name="T0?L24.2" localSheetId="9">#REF!</definedName>
    <definedName name="T0?L24.2" localSheetId="12">#REF!</definedName>
    <definedName name="T0?L24.2">#REF!</definedName>
    <definedName name="T0?L25" localSheetId="17">#REF!</definedName>
    <definedName name="T0?L25" localSheetId="2">#REF!</definedName>
    <definedName name="T0?L25" localSheetId="3">#REF!</definedName>
    <definedName name="T0?L25" localSheetId="1">#REF!</definedName>
    <definedName name="T0?L25" localSheetId="4">#REF!</definedName>
    <definedName name="T0?L25" localSheetId="5">#REF!</definedName>
    <definedName name="T0?L25" localSheetId="9">#REF!</definedName>
    <definedName name="T0?L25" localSheetId="12">#REF!</definedName>
    <definedName name="T0?L25">#REF!</definedName>
    <definedName name="T0?L25.1" localSheetId="17">#REF!</definedName>
    <definedName name="T0?L25.1" localSheetId="2">#REF!</definedName>
    <definedName name="T0?L25.1" localSheetId="3">#REF!</definedName>
    <definedName name="T0?L25.1" localSheetId="1">#REF!</definedName>
    <definedName name="T0?L25.1" localSheetId="4">#REF!</definedName>
    <definedName name="T0?L25.1" localSheetId="5">#REF!</definedName>
    <definedName name="T0?L25.1" localSheetId="9">#REF!</definedName>
    <definedName name="T0?L25.1" localSheetId="12">#REF!</definedName>
    <definedName name="T0?L25.1">#REF!</definedName>
    <definedName name="T0?L25.1.1" localSheetId="17">#REF!</definedName>
    <definedName name="T0?L25.1.1" localSheetId="2">#REF!</definedName>
    <definedName name="T0?L25.1.1" localSheetId="3">#REF!</definedName>
    <definedName name="T0?L25.1.1" localSheetId="1">#REF!</definedName>
    <definedName name="T0?L25.1.1" localSheetId="4">#REF!</definedName>
    <definedName name="T0?L25.1.1" localSheetId="5">#REF!</definedName>
    <definedName name="T0?L25.1.1" localSheetId="9">#REF!</definedName>
    <definedName name="T0?L25.1.1" localSheetId="12">#REF!</definedName>
    <definedName name="T0?L25.1.1">#REF!</definedName>
    <definedName name="T0?L25.1.2" localSheetId="17">#REF!</definedName>
    <definedName name="T0?L25.1.2" localSheetId="2">#REF!</definedName>
    <definedName name="T0?L25.1.2" localSheetId="3">#REF!</definedName>
    <definedName name="T0?L25.1.2" localSheetId="1">#REF!</definedName>
    <definedName name="T0?L25.1.2" localSheetId="4">#REF!</definedName>
    <definedName name="T0?L25.1.2" localSheetId="5">#REF!</definedName>
    <definedName name="T0?L25.1.2" localSheetId="9">#REF!</definedName>
    <definedName name="T0?L25.1.2" localSheetId="12">#REF!</definedName>
    <definedName name="T0?L25.1.2">#REF!</definedName>
    <definedName name="T0?L25.2" localSheetId="17">#REF!</definedName>
    <definedName name="T0?L25.2" localSheetId="2">#REF!</definedName>
    <definedName name="T0?L25.2" localSheetId="3">#REF!</definedName>
    <definedName name="T0?L25.2" localSheetId="1">#REF!</definedName>
    <definedName name="T0?L25.2" localSheetId="4">#REF!</definedName>
    <definedName name="T0?L25.2" localSheetId="5">#REF!</definedName>
    <definedName name="T0?L25.2" localSheetId="9">#REF!</definedName>
    <definedName name="T0?L25.2" localSheetId="12">#REF!</definedName>
    <definedName name="T0?L25.2">#REF!</definedName>
    <definedName name="T0?L25.3" localSheetId="17">#REF!</definedName>
    <definedName name="T0?L25.3" localSheetId="2">#REF!</definedName>
    <definedName name="T0?L25.3" localSheetId="3">#REF!</definedName>
    <definedName name="T0?L25.3" localSheetId="1">#REF!</definedName>
    <definedName name="T0?L25.3" localSheetId="4">#REF!</definedName>
    <definedName name="T0?L25.3" localSheetId="5">#REF!</definedName>
    <definedName name="T0?L25.3" localSheetId="9">#REF!</definedName>
    <definedName name="T0?L25.3" localSheetId="12">#REF!</definedName>
    <definedName name="T0?L25.3">#REF!</definedName>
    <definedName name="T0?L26.1" localSheetId="17">#REF!</definedName>
    <definedName name="T0?L26.1" localSheetId="2">#REF!</definedName>
    <definedName name="T0?L26.1" localSheetId="3">#REF!</definedName>
    <definedName name="T0?L26.1" localSheetId="1">#REF!</definedName>
    <definedName name="T0?L26.1" localSheetId="4">#REF!</definedName>
    <definedName name="T0?L26.1" localSheetId="5">#REF!</definedName>
    <definedName name="T0?L26.1" localSheetId="9">#REF!</definedName>
    <definedName name="T0?L26.1" localSheetId="12">#REF!</definedName>
    <definedName name="T0?L26.1">#REF!</definedName>
    <definedName name="T0?L26.2" localSheetId="17">#REF!</definedName>
    <definedName name="T0?L26.2" localSheetId="2">#REF!</definedName>
    <definedName name="T0?L26.2" localSheetId="3">#REF!</definedName>
    <definedName name="T0?L26.2" localSheetId="1">#REF!</definedName>
    <definedName name="T0?L26.2" localSheetId="4">#REF!</definedName>
    <definedName name="T0?L26.2" localSheetId="5">#REF!</definedName>
    <definedName name="T0?L26.2" localSheetId="9">#REF!</definedName>
    <definedName name="T0?L26.2" localSheetId="12">#REF!</definedName>
    <definedName name="T0?L26.2">#REF!</definedName>
    <definedName name="T0?L27.1" localSheetId="17">#REF!</definedName>
    <definedName name="T0?L27.1" localSheetId="2">#REF!</definedName>
    <definedName name="T0?L27.1" localSheetId="3">#REF!</definedName>
    <definedName name="T0?L27.1" localSheetId="1">#REF!</definedName>
    <definedName name="T0?L27.1" localSheetId="4">#REF!</definedName>
    <definedName name="T0?L27.1" localSheetId="5">#REF!</definedName>
    <definedName name="T0?L27.1" localSheetId="9">#REF!</definedName>
    <definedName name="T0?L27.1" localSheetId="12">#REF!</definedName>
    <definedName name="T0?L27.1">#REF!</definedName>
    <definedName name="T0?L27.2" localSheetId="17">#REF!</definedName>
    <definedName name="T0?L27.2" localSheetId="2">#REF!</definedName>
    <definedName name="T0?L27.2" localSheetId="3">#REF!</definedName>
    <definedName name="T0?L27.2" localSheetId="1">#REF!</definedName>
    <definedName name="T0?L27.2" localSheetId="4">#REF!</definedName>
    <definedName name="T0?L27.2" localSheetId="5">#REF!</definedName>
    <definedName name="T0?L27.2" localSheetId="9">#REF!</definedName>
    <definedName name="T0?L27.2" localSheetId="12">#REF!</definedName>
    <definedName name="T0?L27.2">#REF!</definedName>
    <definedName name="T0?L3" localSheetId="17">#REF!</definedName>
    <definedName name="T0?L3" localSheetId="2">#REF!</definedName>
    <definedName name="T0?L3" localSheetId="3">#REF!</definedName>
    <definedName name="T0?L3" localSheetId="1">#REF!</definedName>
    <definedName name="T0?L3" localSheetId="4">#REF!</definedName>
    <definedName name="T0?L3" localSheetId="5">#REF!</definedName>
    <definedName name="T0?L3" localSheetId="9">#REF!</definedName>
    <definedName name="T0?L3" localSheetId="12">#REF!</definedName>
    <definedName name="T0?L3">#REF!</definedName>
    <definedName name="T0?L4" localSheetId="17">#REF!</definedName>
    <definedName name="T0?L4" localSheetId="2">#REF!</definedName>
    <definedName name="T0?L4" localSheetId="3">#REF!</definedName>
    <definedName name="T0?L4" localSheetId="1">#REF!</definedName>
    <definedName name="T0?L4" localSheetId="4">#REF!</definedName>
    <definedName name="T0?L4" localSheetId="5">#REF!</definedName>
    <definedName name="T0?L4" localSheetId="9">#REF!</definedName>
    <definedName name="T0?L4" localSheetId="12">#REF!</definedName>
    <definedName name="T0?L4">#REF!</definedName>
    <definedName name="T0?L5" localSheetId="17">#REF!</definedName>
    <definedName name="T0?L5" localSheetId="2">#REF!</definedName>
    <definedName name="T0?L5" localSheetId="3">#REF!</definedName>
    <definedName name="T0?L5" localSheetId="1">#REF!</definedName>
    <definedName name="T0?L5" localSheetId="4">#REF!</definedName>
    <definedName name="T0?L5" localSheetId="5">#REF!</definedName>
    <definedName name="T0?L5" localSheetId="9">#REF!</definedName>
    <definedName name="T0?L5" localSheetId="12">#REF!</definedName>
    <definedName name="T0?L5">#REF!</definedName>
    <definedName name="T0?L6" localSheetId="17">#REF!</definedName>
    <definedName name="T0?L6" localSheetId="2">#REF!</definedName>
    <definedName name="T0?L6" localSheetId="3">#REF!</definedName>
    <definedName name="T0?L6" localSheetId="1">#REF!</definedName>
    <definedName name="T0?L6" localSheetId="4">#REF!</definedName>
    <definedName name="T0?L6" localSheetId="5">#REF!</definedName>
    <definedName name="T0?L6" localSheetId="9">#REF!</definedName>
    <definedName name="T0?L6" localSheetId="12">#REF!</definedName>
    <definedName name="T0?L6">#REF!</definedName>
    <definedName name="T0?L7" localSheetId="17">#REF!</definedName>
    <definedName name="T0?L7" localSheetId="2">#REF!</definedName>
    <definedName name="T0?L7" localSheetId="3">#REF!</definedName>
    <definedName name="T0?L7" localSheetId="1">#REF!</definedName>
    <definedName name="T0?L7" localSheetId="4">#REF!</definedName>
    <definedName name="T0?L7" localSheetId="5">#REF!</definedName>
    <definedName name="T0?L7" localSheetId="9">#REF!</definedName>
    <definedName name="T0?L7" localSheetId="12">#REF!</definedName>
    <definedName name="T0?L7">#REF!</definedName>
    <definedName name="T0?L7.1" localSheetId="17">#REF!</definedName>
    <definedName name="T0?L7.1" localSheetId="2">#REF!</definedName>
    <definedName name="T0?L7.1" localSheetId="3">#REF!</definedName>
    <definedName name="T0?L7.1" localSheetId="1">#REF!</definedName>
    <definedName name="T0?L7.1" localSheetId="4">#REF!</definedName>
    <definedName name="T0?L7.1" localSheetId="5">#REF!</definedName>
    <definedName name="T0?L7.1" localSheetId="9">#REF!</definedName>
    <definedName name="T0?L7.1" localSheetId="12">#REF!</definedName>
    <definedName name="T0?L7.1">#REF!</definedName>
    <definedName name="T0?L7.1.2" localSheetId="17">#REF!</definedName>
    <definedName name="T0?L7.1.2" localSheetId="2">#REF!</definedName>
    <definedName name="T0?L7.1.2" localSheetId="3">#REF!</definedName>
    <definedName name="T0?L7.1.2" localSheetId="1">#REF!</definedName>
    <definedName name="T0?L7.1.2" localSheetId="4">#REF!</definedName>
    <definedName name="T0?L7.1.2" localSheetId="5">#REF!</definedName>
    <definedName name="T0?L7.1.2" localSheetId="9">#REF!</definedName>
    <definedName name="T0?L7.1.2" localSheetId="12">#REF!</definedName>
    <definedName name="T0?L7.1.2">#REF!</definedName>
    <definedName name="T0?L7.1.3" localSheetId="17">#REF!</definedName>
    <definedName name="T0?L7.1.3" localSheetId="2">#REF!</definedName>
    <definedName name="T0?L7.1.3" localSheetId="3">#REF!</definedName>
    <definedName name="T0?L7.1.3" localSheetId="1">#REF!</definedName>
    <definedName name="T0?L7.1.3" localSheetId="4">#REF!</definedName>
    <definedName name="T0?L7.1.3" localSheetId="5">#REF!</definedName>
    <definedName name="T0?L7.1.3" localSheetId="9">#REF!</definedName>
    <definedName name="T0?L7.1.3" localSheetId="12">#REF!</definedName>
    <definedName name="T0?L7.1.3">#REF!</definedName>
    <definedName name="T0?L7.2" localSheetId="17">#REF!</definedName>
    <definedName name="T0?L7.2" localSheetId="2">#REF!</definedName>
    <definedName name="T0?L7.2" localSheetId="3">#REF!</definedName>
    <definedName name="T0?L7.2" localSheetId="1">#REF!</definedName>
    <definedName name="T0?L7.2" localSheetId="4">#REF!</definedName>
    <definedName name="T0?L7.2" localSheetId="5">#REF!</definedName>
    <definedName name="T0?L7.2" localSheetId="9">#REF!</definedName>
    <definedName name="T0?L7.2" localSheetId="12">#REF!</definedName>
    <definedName name="T0?L7.2">#REF!</definedName>
    <definedName name="T0?L7.3" localSheetId="17">#REF!</definedName>
    <definedName name="T0?L7.3" localSheetId="2">#REF!</definedName>
    <definedName name="T0?L7.3" localSheetId="3">#REF!</definedName>
    <definedName name="T0?L7.3" localSheetId="1">#REF!</definedName>
    <definedName name="T0?L7.3" localSheetId="4">#REF!</definedName>
    <definedName name="T0?L7.3" localSheetId="5">#REF!</definedName>
    <definedName name="T0?L7.3" localSheetId="9">#REF!</definedName>
    <definedName name="T0?L7.3" localSheetId="12">#REF!</definedName>
    <definedName name="T0?L7.3">#REF!</definedName>
    <definedName name="T0?L7.4" localSheetId="17">#REF!</definedName>
    <definedName name="T0?L7.4" localSheetId="2">#REF!</definedName>
    <definedName name="T0?L7.4" localSheetId="3">#REF!</definedName>
    <definedName name="T0?L7.4" localSheetId="1">#REF!</definedName>
    <definedName name="T0?L7.4" localSheetId="4">#REF!</definedName>
    <definedName name="T0?L7.4" localSheetId="5">#REF!</definedName>
    <definedName name="T0?L7.4" localSheetId="9">#REF!</definedName>
    <definedName name="T0?L7.4" localSheetId="12">#REF!</definedName>
    <definedName name="T0?L7.4">#REF!</definedName>
    <definedName name="T0?L7.5" localSheetId="17">#REF!</definedName>
    <definedName name="T0?L7.5" localSheetId="2">#REF!</definedName>
    <definedName name="T0?L7.5" localSheetId="3">#REF!</definedName>
    <definedName name="T0?L7.5" localSheetId="1">#REF!</definedName>
    <definedName name="T0?L7.5" localSheetId="4">#REF!</definedName>
    <definedName name="T0?L7.5" localSheetId="5">#REF!</definedName>
    <definedName name="T0?L7.5" localSheetId="9">#REF!</definedName>
    <definedName name="T0?L7.5" localSheetId="12">#REF!</definedName>
    <definedName name="T0?L7.5">#REF!</definedName>
    <definedName name="T0?L7.6" localSheetId="17">#REF!</definedName>
    <definedName name="T0?L7.6" localSheetId="2">#REF!</definedName>
    <definedName name="T0?L7.6" localSheetId="3">#REF!</definedName>
    <definedName name="T0?L7.6" localSheetId="1">#REF!</definedName>
    <definedName name="T0?L7.6" localSheetId="4">#REF!</definedName>
    <definedName name="T0?L7.6" localSheetId="5">#REF!</definedName>
    <definedName name="T0?L7.6" localSheetId="9">#REF!</definedName>
    <definedName name="T0?L7.6" localSheetId="12">#REF!</definedName>
    <definedName name="T0?L7.6">#REF!</definedName>
    <definedName name="T0?L7.7" localSheetId="17">#REF!</definedName>
    <definedName name="T0?L7.7" localSheetId="2">#REF!</definedName>
    <definedName name="T0?L7.7" localSheetId="3">#REF!</definedName>
    <definedName name="T0?L7.7" localSheetId="1">#REF!</definedName>
    <definedName name="T0?L7.7" localSheetId="4">#REF!</definedName>
    <definedName name="T0?L7.7" localSheetId="5">#REF!</definedName>
    <definedName name="T0?L7.7" localSheetId="9">#REF!</definedName>
    <definedName name="T0?L7.7" localSheetId="12">#REF!</definedName>
    <definedName name="T0?L7.7">#REF!</definedName>
    <definedName name="T0?L7.7.1" localSheetId="17">#REF!</definedName>
    <definedName name="T0?L7.7.1" localSheetId="2">#REF!</definedName>
    <definedName name="T0?L7.7.1" localSheetId="3">#REF!</definedName>
    <definedName name="T0?L7.7.1" localSheetId="1">#REF!</definedName>
    <definedName name="T0?L7.7.1" localSheetId="4">#REF!</definedName>
    <definedName name="T0?L7.7.1" localSheetId="5">#REF!</definedName>
    <definedName name="T0?L7.7.1" localSheetId="9">#REF!</definedName>
    <definedName name="T0?L7.7.1" localSheetId="12">#REF!</definedName>
    <definedName name="T0?L7.7.1">#REF!</definedName>
    <definedName name="T0?L7.7.10" localSheetId="17">#REF!</definedName>
    <definedName name="T0?L7.7.10" localSheetId="2">#REF!</definedName>
    <definedName name="T0?L7.7.10" localSheetId="3">#REF!</definedName>
    <definedName name="T0?L7.7.10" localSheetId="1">#REF!</definedName>
    <definedName name="T0?L7.7.10" localSheetId="4">#REF!</definedName>
    <definedName name="T0?L7.7.10" localSheetId="5">#REF!</definedName>
    <definedName name="T0?L7.7.10" localSheetId="9">#REF!</definedName>
    <definedName name="T0?L7.7.10" localSheetId="12">#REF!</definedName>
    <definedName name="T0?L7.7.10">#REF!</definedName>
    <definedName name="T0?L7.7.11" localSheetId="17">#REF!</definedName>
    <definedName name="T0?L7.7.11" localSheetId="2">#REF!</definedName>
    <definedName name="T0?L7.7.11" localSheetId="3">#REF!</definedName>
    <definedName name="T0?L7.7.11" localSheetId="1">#REF!</definedName>
    <definedName name="T0?L7.7.11" localSheetId="4">#REF!</definedName>
    <definedName name="T0?L7.7.11" localSheetId="5">#REF!</definedName>
    <definedName name="T0?L7.7.11" localSheetId="9">#REF!</definedName>
    <definedName name="T0?L7.7.11" localSheetId="12">#REF!</definedName>
    <definedName name="T0?L7.7.11">#REF!</definedName>
    <definedName name="T0?L7.7.12" localSheetId="17">#REF!</definedName>
    <definedName name="T0?L7.7.12" localSheetId="2">#REF!</definedName>
    <definedName name="T0?L7.7.12" localSheetId="3">#REF!</definedName>
    <definedName name="T0?L7.7.12" localSheetId="1">#REF!</definedName>
    <definedName name="T0?L7.7.12" localSheetId="4">#REF!</definedName>
    <definedName name="T0?L7.7.12" localSheetId="5">#REF!</definedName>
    <definedName name="T0?L7.7.12" localSheetId="9">#REF!</definedName>
    <definedName name="T0?L7.7.12" localSheetId="12">#REF!</definedName>
    <definedName name="T0?L7.7.12">#REF!</definedName>
    <definedName name="T0?L7.7.2" localSheetId="17">#REF!</definedName>
    <definedName name="T0?L7.7.2" localSheetId="2">#REF!</definedName>
    <definedName name="T0?L7.7.2" localSheetId="3">#REF!</definedName>
    <definedName name="T0?L7.7.2" localSheetId="1">#REF!</definedName>
    <definedName name="T0?L7.7.2" localSheetId="4">#REF!</definedName>
    <definedName name="T0?L7.7.2" localSheetId="5">#REF!</definedName>
    <definedName name="T0?L7.7.2" localSheetId="9">#REF!</definedName>
    <definedName name="T0?L7.7.2" localSheetId="12">#REF!</definedName>
    <definedName name="T0?L7.7.2">#REF!</definedName>
    <definedName name="T0?L7.7.3" localSheetId="17">#REF!</definedName>
    <definedName name="T0?L7.7.3" localSheetId="2">#REF!</definedName>
    <definedName name="T0?L7.7.3" localSheetId="3">#REF!</definedName>
    <definedName name="T0?L7.7.3" localSheetId="1">#REF!</definedName>
    <definedName name="T0?L7.7.3" localSheetId="4">#REF!</definedName>
    <definedName name="T0?L7.7.3" localSheetId="5">#REF!</definedName>
    <definedName name="T0?L7.7.3" localSheetId="9">#REF!</definedName>
    <definedName name="T0?L7.7.3" localSheetId="12">#REF!</definedName>
    <definedName name="T0?L7.7.3">#REF!</definedName>
    <definedName name="T0?L7.7.4" localSheetId="17">#REF!</definedName>
    <definedName name="T0?L7.7.4" localSheetId="2">#REF!</definedName>
    <definedName name="T0?L7.7.4" localSheetId="3">#REF!</definedName>
    <definedName name="T0?L7.7.4" localSheetId="1">#REF!</definedName>
    <definedName name="T0?L7.7.4" localSheetId="4">#REF!</definedName>
    <definedName name="T0?L7.7.4" localSheetId="5">#REF!</definedName>
    <definedName name="T0?L7.7.4" localSheetId="9">#REF!</definedName>
    <definedName name="T0?L7.7.4" localSheetId="12">#REF!</definedName>
    <definedName name="T0?L7.7.4">#REF!</definedName>
    <definedName name="T0?L7.7.4.1" localSheetId="17">#REF!</definedName>
    <definedName name="T0?L7.7.4.1" localSheetId="2">#REF!</definedName>
    <definedName name="T0?L7.7.4.1" localSheetId="3">#REF!</definedName>
    <definedName name="T0?L7.7.4.1" localSheetId="1">#REF!</definedName>
    <definedName name="T0?L7.7.4.1" localSheetId="4">#REF!</definedName>
    <definedName name="T0?L7.7.4.1" localSheetId="5">#REF!</definedName>
    <definedName name="T0?L7.7.4.1" localSheetId="9">#REF!</definedName>
    <definedName name="T0?L7.7.4.1" localSheetId="12">#REF!</definedName>
    <definedName name="T0?L7.7.4.1">#REF!</definedName>
    <definedName name="T0?L7.7.4.3" localSheetId="17">#REF!</definedName>
    <definedName name="T0?L7.7.4.3" localSheetId="2">#REF!</definedName>
    <definedName name="T0?L7.7.4.3" localSheetId="3">#REF!</definedName>
    <definedName name="T0?L7.7.4.3" localSheetId="1">#REF!</definedName>
    <definedName name="T0?L7.7.4.3" localSheetId="4">#REF!</definedName>
    <definedName name="T0?L7.7.4.3" localSheetId="5">#REF!</definedName>
    <definedName name="T0?L7.7.4.3" localSheetId="9">#REF!</definedName>
    <definedName name="T0?L7.7.4.3" localSheetId="12">#REF!</definedName>
    <definedName name="T0?L7.7.4.3">#REF!</definedName>
    <definedName name="T0?L7.7.4.4" localSheetId="17">#REF!</definedName>
    <definedName name="T0?L7.7.4.4" localSheetId="2">#REF!</definedName>
    <definedName name="T0?L7.7.4.4" localSheetId="3">#REF!</definedName>
    <definedName name="T0?L7.7.4.4" localSheetId="1">#REF!</definedName>
    <definedName name="T0?L7.7.4.4" localSheetId="4">#REF!</definedName>
    <definedName name="T0?L7.7.4.4" localSheetId="5">#REF!</definedName>
    <definedName name="T0?L7.7.4.4" localSheetId="9">#REF!</definedName>
    <definedName name="T0?L7.7.4.4" localSheetId="12">#REF!</definedName>
    <definedName name="T0?L7.7.4.4">#REF!</definedName>
    <definedName name="T0?L7.7.4.5" localSheetId="17">#REF!</definedName>
    <definedName name="T0?L7.7.4.5" localSheetId="2">#REF!</definedName>
    <definedName name="T0?L7.7.4.5" localSheetId="3">#REF!</definedName>
    <definedName name="T0?L7.7.4.5" localSheetId="1">#REF!</definedName>
    <definedName name="T0?L7.7.4.5" localSheetId="4">#REF!</definedName>
    <definedName name="T0?L7.7.4.5" localSheetId="5">#REF!</definedName>
    <definedName name="T0?L7.7.4.5" localSheetId="9">#REF!</definedName>
    <definedName name="T0?L7.7.4.5" localSheetId="12">#REF!</definedName>
    <definedName name="T0?L7.7.4.5">#REF!</definedName>
    <definedName name="T0?L7.7.5" localSheetId="17">#REF!</definedName>
    <definedName name="T0?L7.7.5" localSheetId="2">#REF!</definedName>
    <definedName name="T0?L7.7.5" localSheetId="3">#REF!</definedName>
    <definedName name="T0?L7.7.5" localSheetId="1">#REF!</definedName>
    <definedName name="T0?L7.7.5" localSheetId="4">#REF!</definedName>
    <definedName name="T0?L7.7.5" localSheetId="5">#REF!</definedName>
    <definedName name="T0?L7.7.5" localSheetId="9">#REF!</definedName>
    <definedName name="T0?L7.7.5" localSheetId="12">#REF!</definedName>
    <definedName name="T0?L7.7.5">#REF!</definedName>
    <definedName name="T0?L7.7.6" localSheetId="17">#REF!</definedName>
    <definedName name="T0?L7.7.6" localSheetId="2">#REF!</definedName>
    <definedName name="T0?L7.7.6" localSheetId="3">#REF!</definedName>
    <definedName name="T0?L7.7.6" localSheetId="1">#REF!</definedName>
    <definedName name="T0?L7.7.6" localSheetId="4">#REF!</definedName>
    <definedName name="T0?L7.7.6" localSheetId="5">#REF!</definedName>
    <definedName name="T0?L7.7.6" localSheetId="9">#REF!</definedName>
    <definedName name="T0?L7.7.6" localSheetId="12">#REF!</definedName>
    <definedName name="T0?L7.7.6">#REF!</definedName>
    <definedName name="T0?L7.7.7" localSheetId="17">#REF!</definedName>
    <definedName name="T0?L7.7.7" localSheetId="2">#REF!</definedName>
    <definedName name="T0?L7.7.7" localSheetId="3">#REF!</definedName>
    <definedName name="T0?L7.7.7" localSheetId="1">#REF!</definedName>
    <definedName name="T0?L7.7.7" localSheetId="4">#REF!</definedName>
    <definedName name="T0?L7.7.7" localSheetId="5">#REF!</definedName>
    <definedName name="T0?L7.7.7" localSheetId="9">#REF!</definedName>
    <definedName name="T0?L7.7.7" localSheetId="12">#REF!</definedName>
    <definedName name="T0?L7.7.7">#REF!</definedName>
    <definedName name="T0?L7.7.8" localSheetId="17">#REF!</definedName>
    <definedName name="T0?L7.7.8" localSheetId="2">#REF!</definedName>
    <definedName name="T0?L7.7.8" localSheetId="3">#REF!</definedName>
    <definedName name="T0?L7.7.8" localSheetId="1">#REF!</definedName>
    <definedName name="T0?L7.7.8" localSheetId="4">#REF!</definedName>
    <definedName name="T0?L7.7.8" localSheetId="5">#REF!</definedName>
    <definedName name="T0?L7.7.8" localSheetId="9">#REF!</definedName>
    <definedName name="T0?L7.7.8" localSheetId="12">#REF!</definedName>
    <definedName name="T0?L7.7.8">#REF!</definedName>
    <definedName name="T0?L7.7.9" localSheetId="17">#REF!</definedName>
    <definedName name="T0?L7.7.9" localSheetId="2">#REF!</definedName>
    <definedName name="T0?L7.7.9" localSheetId="3">#REF!</definedName>
    <definedName name="T0?L7.7.9" localSheetId="1">#REF!</definedName>
    <definedName name="T0?L7.7.9" localSheetId="4">#REF!</definedName>
    <definedName name="T0?L7.7.9" localSheetId="5">#REF!</definedName>
    <definedName name="T0?L7.7.9" localSheetId="9">#REF!</definedName>
    <definedName name="T0?L7.7.9" localSheetId="12">#REF!</definedName>
    <definedName name="T0?L7.7.9">#REF!</definedName>
    <definedName name="T0?L8" localSheetId="17">#REF!</definedName>
    <definedName name="T0?L8" localSheetId="2">#REF!</definedName>
    <definedName name="T0?L8" localSheetId="3">#REF!</definedName>
    <definedName name="T0?L8" localSheetId="1">#REF!</definedName>
    <definedName name="T0?L8" localSheetId="4">#REF!</definedName>
    <definedName name="T0?L8" localSheetId="5">#REF!</definedName>
    <definedName name="T0?L8" localSheetId="9">#REF!</definedName>
    <definedName name="T0?L8" localSheetId="12">#REF!</definedName>
    <definedName name="T0?L8">#REF!</definedName>
    <definedName name="T0?L8.1" localSheetId="17">#REF!</definedName>
    <definedName name="T0?L8.1" localSheetId="2">#REF!</definedName>
    <definedName name="T0?L8.1" localSheetId="3">#REF!</definedName>
    <definedName name="T0?L8.1" localSheetId="1">#REF!</definedName>
    <definedName name="T0?L8.1" localSheetId="4">#REF!</definedName>
    <definedName name="T0?L8.1" localSheetId="5">#REF!</definedName>
    <definedName name="T0?L8.1" localSheetId="9">#REF!</definedName>
    <definedName name="T0?L8.1" localSheetId="12">#REF!</definedName>
    <definedName name="T0?L8.1">#REF!</definedName>
    <definedName name="T0?L8.2" localSheetId="17">#REF!</definedName>
    <definedName name="T0?L8.2" localSheetId="2">#REF!</definedName>
    <definedName name="T0?L8.2" localSheetId="3">#REF!</definedName>
    <definedName name="T0?L8.2" localSheetId="1">#REF!</definedName>
    <definedName name="T0?L8.2" localSheetId="4">#REF!</definedName>
    <definedName name="T0?L8.2" localSheetId="5">#REF!</definedName>
    <definedName name="T0?L8.2" localSheetId="9">#REF!</definedName>
    <definedName name="T0?L8.2" localSheetId="12">#REF!</definedName>
    <definedName name="T0?L8.2">#REF!</definedName>
    <definedName name="T0?L8.3" localSheetId="17">#REF!</definedName>
    <definedName name="T0?L8.3" localSheetId="2">#REF!</definedName>
    <definedName name="T0?L8.3" localSheetId="3">#REF!</definedName>
    <definedName name="T0?L8.3" localSheetId="1">#REF!</definedName>
    <definedName name="T0?L8.3" localSheetId="4">#REF!</definedName>
    <definedName name="T0?L8.3" localSheetId="5">#REF!</definedName>
    <definedName name="T0?L8.3" localSheetId="9">#REF!</definedName>
    <definedName name="T0?L8.3" localSheetId="12">#REF!</definedName>
    <definedName name="T0?L8.3">#REF!</definedName>
    <definedName name="T0?L8.4" localSheetId="17">#REF!</definedName>
    <definedName name="T0?L8.4" localSheetId="2">#REF!</definedName>
    <definedName name="T0?L8.4" localSheetId="3">#REF!</definedName>
    <definedName name="T0?L8.4" localSheetId="1">#REF!</definedName>
    <definedName name="T0?L8.4" localSheetId="4">#REF!</definedName>
    <definedName name="T0?L8.4" localSheetId="5">#REF!</definedName>
    <definedName name="T0?L8.4" localSheetId="9">#REF!</definedName>
    <definedName name="T0?L8.4" localSheetId="12">#REF!</definedName>
    <definedName name="T0?L8.4">#REF!</definedName>
    <definedName name="T0?L8.5" localSheetId="17">#REF!</definedName>
    <definedName name="T0?L8.5" localSheetId="2">#REF!</definedName>
    <definedName name="T0?L8.5" localSheetId="3">#REF!</definedName>
    <definedName name="T0?L8.5" localSheetId="1">#REF!</definedName>
    <definedName name="T0?L8.5" localSheetId="4">#REF!</definedName>
    <definedName name="T0?L8.5" localSheetId="5">#REF!</definedName>
    <definedName name="T0?L8.5" localSheetId="9">#REF!</definedName>
    <definedName name="T0?L8.5" localSheetId="12">#REF!</definedName>
    <definedName name="T0?L8.5">#REF!</definedName>
    <definedName name="T0?L8.6" localSheetId="17">#REF!</definedName>
    <definedName name="T0?L8.6" localSheetId="2">#REF!</definedName>
    <definedName name="T0?L8.6" localSheetId="3">#REF!</definedName>
    <definedName name="T0?L8.6" localSheetId="1">#REF!</definedName>
    <definedName name="T0?L8.6" localSheetId="4">#REF!</definedName>
    <definedName name="T0?L8.6" localSheetId="5">#REF!</definedName>
    <definedName name="T0?L8.6" localSheetId="9">#REF!</definedName>
    <definedName name="T0?L8.6" localSheetId="12">#REF!</definedName>
    <definedName name="T0?L8.6">#REF!</definedName>
    <definedName name="T0?L9" localSheetId="17">#REF!</definedName>
    <definedName name="T0?L9" localSheetId="2">#REF!</definedName>
    <definedName name="T0?L9" localSheetId="3">#REF!</definedName>
    <definedName name="T0?L9" localSheetId="1">#REF!</definedName>
    <definedName name="T0?L9" localSheetId="4">#REF!</definedName>
    <definedName name="T0?L9" localSheetId="5">#REF!</definedName>
    <definedName name="T0?L9" localSheetId="9">#REF!</definedName>
    <definedName name="T0?L9" localSheetId="12">#REF!</definedName>
    <definedName name="T0?L9">#REF!</definedName>
    <definedName name="T0?L9.1" localSheetId="17">#REF!</definedName>
    <definedName name="T0?L9.1" localSheetId="2">#REF!</definedName>
    <definedName name="T0?L9.1" localSheetId="3">#REF!</definedName>
    <definedName name="T0?L9.1" localSheetId="1">#REF!</definedName>
    <definedName name="T0?L9.1" localSheetId="4">#REF!</definedName>
    <definedName name="T0?L9.1" localSheetId="5">#REF!</definedName>
    <definedName name="T0?L9.1" localSheetId="9">#REF!</definedName>
    <definedName name="T0?L9.1" localSheetId="12">#REF!</definedName>
    <definedName name="T0?L9.1">#REF!</definedName>
    <definedName name="T0?L9.2" localSheetId="17">#REF!</definedName>
    <definedName name="T0?L9.2" localSheetId="2">#REF!</definedName>
    <definedName name="T0?L9.2" localSheetId="3">#REF!</definedName>
    <definedName name="T0?L9.2" localSheetId="1">#REF!</definedName>
    <definedName name="T0?L9.2" localSheetId="4">#REF!</definedName>
    <definedName name="T0?L9.2" localSheetId="5">#REF!</definedName>
    <definedName name="T0?L9.2" localSheetId="9">#REF!</definedName>
    <definedName name="T0?L9.2" localSheetId="12">#REF!</definedName>
    <definedName name="T0?L9.2">#REF!</definedName>
    <definedName name="T0?L9.3" localSheetId="17">#REF!</definedName>
    <definedName name="T0?L9.3" localSheetId="2">#REF!</definedName>
    <definedName name="T0?L9.3" localSheetId="3">#REF!</definedName>
    <definedName name="T0?L9.3" localSheetId="1">#REF!</definedName>
    <definedName name="T0?L9.3" localSheetId="4">#REF!</definedName>
    <definedName name="T0?L9.3" localSheetId="5">#REF!</definedName>
    <definedName name="T0?L9.3" localSheetId="9">#REF!</definedName>
    <definedName name="T0?L9.3" localSheetId="12">#REF!</definedName>
    <definedName name="T0?L9.3">#REF!</definedName>
    <definedName name="T0?L9.3.1" localSheetId="17">#REF!</definedName>
    <definedName name="T0?L9.3.1" localSheetId="2">#REF!</definedName>
    <definedName name="T0?L9.3.1" localSheetId="3">#REF!</definedName>
    <definedName name="T0?L9.3.1" localSheetId="1">#REF!</definedName>
    <definedName name="T0?L9.3.1" localSheetId="4">#REF!</definedName>
    <definedName name="T0?L9.3.1" localSheetId="5">#REF!</definedName>
    <definedName name="T0?L9.3.1" localSheetId="9">#REF!</definedName>
    <definedName name="T0?L9.3.1" localSheetId="12">#REF!</definedName>
    <definedName name="T0?L9.3.1">#REF!</definedName>
    <definedName name="T0?L9.3.2" localSheetId="17">#REF!</definedName>
    <definedName name="T0?L9.3.2" localSheetId="2">#REF!</definedName>
    <definedName name="T0?L9.3.2" localSheetId="3">#REF!</definedName>
    <definedName name="T0?L9.3.2" localSheetId="1">#REF!</definedName>
    <definedName name="T0?L9.3.2" localSheetId="4">#REF!</definedName>
    <definedName name="T0?L9.3.2" localSheetId="5">#REF!</definedName>
    <definedName name="T0?L9.3.2" localSheetId="9">#REF!</definedName>
    <definedName name="T0?L9.3.2" localSheetId="12">#REF!</definedName>
    <definedName name="T0?L9.3.2">#REF!</definedName>
    <definedName name="T0?Name" localSheetId="17">#REF!</definedName>
    <definedName name="T0?Name" localSheetId="2">#REF!</definedName>
    <definedName name="T0?Name" localSheetId="3">#REF!</definedName>
    <definedName name="T0?Name" localSheetId="1">#REF!</definedName>
    <definedName name="T0?Name" localSheetId="4">#REF!</definedName>
    <definedName name="T0?Name" localSheetId="5">#REF!</definedName>
    <definedName name="T0?Name" localSheetId="9">#REF!</definedName>
    <definedName name="T0?Name" localSheetId="12">#REF!</definedName>
    <definedName name="T0?Name">#REF!</definedName>
    <definedName name="T0?Table" localSheetId="17">#REF!</definedName>
    <definedName name="T0?Table" localSheetId="2">#REF!</definedName>
    <definedName name="T0?Table" localSheetId="3">#REF!</definedName>
    <definedName name="T0?Table" localSheetId="1">#REF!</definedName>
    <definedName name="T0?Table" localSheetId="4">#REF!</definedName>
    <definedName name="T0?Table" localSheetId="5">#REF!</definedName>
    <definedName name="T0?Table" localSheetId="9">#REF!</definedName>
    <definedName name="T0?Table" localSheetId="12">#REF!</definedName>
    <definedName name="T0?Table">#REF!</definedName>
    <definedName name="T0?Title" localSheetId="17">#REF!</definedName>
    <definedName name="T0?Title" localSheetId="2">#REF!</definedName>
    <definedName name="T0?Title" localSheetId="3">#REF!</definedName>
    <definedName name="T0?Title" localSheetId="1">#REF!</definedName>
    <definedName name="T0?Title" localSheetId="4">#REF!</definedName>
    <definedName name="T0?Title" localSheetId="5">#REF!</definedName>
    <definedName name="T0?Title" localSheetId="9">#REF!</definedName>
    <definedName name="T0?Title" localSheetId="12">#REF!</definedName>
    <definedName name="T0?Title">#REF!</definedName>
    <definedName name="T0?unit?МВТ">'[36]0'!$D$8:$H$8,   '[36]0'!$D$86:$H$86</definedName>
    <definedName name="T0?unit?МКВТЧ" localSheetId="17">#REF!</definedName>
    <definedName name="T0?unit?МКВТЧ" localSheetId="2">#REF!</definedName>
    <definedName name="T0?unit?МКВТЧ" localSheetId="3">#REF!</definedName>
    <definedName name="T0?unit?МКВТЧ" localSheetId="1">#REF!</definedName>
    <definedName name="T0?unit?МКВТЧ" localSheetId="4">#REF!</definedName>
    <definedName name="T0?unit?МКВТЧ" localSheetId="5">#REF!</definedName>
    <definedName name="T0?unit?МКВТЧ" localSheetId="14">#REF!</definedName>
    <definedName name="T0?unit?МКВТЧ" localSheetId="7">#REF!</definedName>
    <definedName name="T0?unit?МКВТЧ" localSheetId="9">#REF!</definedName>
    <definedName name="T0?unit?МКВТЧ" localSheetId="0">#REF!</definedName>
    <definedName name="T0?unit?МКВТЧ" localSheetId="12">#REF!</definedName>
    <definedName name="T0?unit?МКВТЧ">#REF!</definedName>
    <definedName name="T0?unit?ПРЦ">'[36]0'!$D$87:$H$88,   '[36]0'!$D$96:$H$97,   '[36]0'!$D$107:$H$108,   '[36]0'!$D$111:$H$112,   '[36]0'!$I$7:$L$112</definedName>
    <definedName name="T0?unit?РУБ.ГКАЛ">'[36]0'!$D$89:$H$89,   '[36]0'!$D$92:$H$92</definedName>
    <definedName name="T0?unit?РУБ.МВТ.МЕС" localSheetId="17">#REF!</definedName>
    <definedName name="T0?unit?РУБ.МВТ.МЕС" localSheetId="2">#REF!</definedName>
    <definedName name="T0?unit?РУБ.МВТ.МЕС" localSheetId="3">#REF!</definedName>
    <definedName name="T0?unit?РУБ.МВТ.МЕС" localSheetId="1">#REF!</definedName>
    <definedName name="T0?unit?РУБ.МВТ.МЕС" localSheetId="4">#REF!</definedName>
    <definedName name="T0?unit?РУБ.МВТ.МЕС" localSheetId="5">#REF!</definedName>
    <definedName name="T0?unit?РУБ.МВТ.МЕС" localSheetId="14">#REF!</definedName>
    <definedName name="T0?unit?РУБ.МВТ.МЕС" localSheetId="7">#REF!</definedName>
    <definedName name="T0?unit?РУБ.МВТ.МЕС" localSheetId="9">#REF!</definedName>
    <definedName name="T0?unit?РУБ.МВТ.МЕС" localSheetId="0">#REF!</definedName>
    <definedName name="T0?unit?РУБ.МВТ.МЕС" localSheetId="12">#REF!</definedName>
    <definedName name="T0?unit?РУБ.МВТ.МЕС">#REF!</definedName>
    <definedName name="T0?unit?РУБ.ТКВТЧ" localSheetId="17">#REF!</definedName>
    <definedName name="T0?unit?РУБ.ТКВТЧ" localSheetId="2">#REF!</definedName>
    <definedName name="T0?unit?РУБ.ТКВТЧ" localSheetId="3">#REF!</definedName>
    <definedName name="T0?unit?РУБ.ТКВТЧ" localSheetId="1">#REF!</definedName>
    <definedName name="T0?unit?РУБ.ТКВТЧ" localSheetId="4">#REF!</definedName>
    <definedName name="T0?unit?РУБ.ТКВТЧ" localSheetId="5">#REF!</definedName>
    <definedName name="T0?unit?РУБ.ТКВТЧ" localSheetId="9">#REF!</definedName>
    <definedName name="T0?unit?РУБ.ТКВТЧ" localSheetId="0">#REF!</definedName>
    <definedName name="T0?unit?РУБ.ТКВТЧ" localSheetId="12">#REF!</definedName>
    <definedName name="T0?unit?РУБ.ТКВТЧ">#REF!</definedName>
    <definedName name="T0?unit?ТГКАЛ" localSheetId="17">#REF!</definedName>
    <definedName name="T0?unit?ТГКАЛ" localSheetId="2">#REF!</definedName>
    <definedName name="T0?unit?ТГКАЛ" localSheetId="3">#REF!</definedName>
    <definedName name="T0?unit?ТГКАЛ" localSheetId="1">#REF!</definedName>
    <definedName name="T0?unit?ТГКАЛ" localSheetId="4">#REF!</definedName>
    <definedName name="T0?unit?ТГКАЛ" localSheetId="5">#REF!</definedName>
    <definedName name="T0?unit?ТГКАЛ" localSheetId="9">#REF!</definedName>
    <definedName name="T0?unit?ТГКАЛ" localSheetId="0">#REF!</definedName>
    <definedName name="T0?unit?ТГКАЛ" localSheetId="12">#REF!</definedName>
    <definedName name="T0?unit?ТГКАЛ">#REF!</definedName>
    <definedName name="T0?unit?ТРУБ">'[36]0'!$D$14:$H$52,   '[36]0'!$D$54:$H$59,   '[36]0'!$D$63:$H$64,   '[36]0'!$D$68:$H$70,   '[36]0'!$D$72:$H$74,   '[36]0'!$D$77:$H$77,   '[36]0'!$D$79:$H$81,   '[36]0'!$D$90:$H$91,   '[36]0'!$D$99:$H$104,   '[36]0'!$D$78:$H$78</definedName>
    <definedName name="T1.1?axis?R?ПЭ" localSheetId="17">#REF!,#REF!</definedName>
    <definedName name="T1.1?axis?R?ПЭ" localSheetId="2">#REF!,#REF!</definedName>
    <definedName name="T1.1?axis?R?ПЭ" localSheetId="3">#REF!,#REF!</definedName>
    <definedName name="T1.1?axis?R?ПЭ" localSheetId="1">#REF!,#REF!</definedName>
    <definedName name="T1.1?axis?R?ПЭ" localSheetId="4">#REF!,#REF!</definedName>
    <definedName name="T1.1?axis?R?ПЭ" localSheetId="5">#REF!,#REF!</definedName>
    <definedName name="T1.1?axis?R?ПЭ" localSheetId="14">#REF!,#REF!</definedName>
    <definedName name="T1.1?axis?R?ПЭ" localSheetId="7">#REF!,#REF!</definedName>
    <definedName name="T1.1?axis?R?ПЭ" localSheetId="9">#REF!,#REF!</definedName>
    <definedName name="T1.1?axis?R?ПЭ" localSheetId="0">#REF!,#REF!</definedName>
    <definedName name="T1.1?axis?R?ПЭ" localSheetId="12">#REF!,#REF!</definedName>
    <definedName name="T1.1?axis?R?ПЭ">#REF!,#REF!</definedName>
    <definedName name="T1.1?axis?R?ПЭ?" localSheetId="17">#REF!,#REF!</definedName>
    <definedName name="T1.1?axis?R?ПЭ?" localSheetId="2">#REF!,#REF!</definedName>
    <definedName name="T1.1?axis?R?ПЭ?" localSheetId="3">#REF!,#REF!</definedName>
    <definedName name="T1.1?axis?R?ПЭ?" localSheetId="1">#REF!,#REF!</definedName>
    <definedName name="T1.1?axis?R?ПЭ?" localSheetId="4">#REF!,#REF!</definedName>
    <definedName name="T1.1?axis?R?ПЭ?" localSheetId="5">#REF!,#REF!</definedName>
    <definedName name="T1.1?axis?R?ПЭ?" localSheetId="9">#REF!,#REF!</definedName>
    <definedName name="T1.1?axis?R?ПЭ?" localSheetId="0">#REF!,#REF!</definedName>
    <definedName name="T1.1?axis?R?ПЭ?" localSheetId="12">#REF!,#REF!</definedName>
    <definedName name="T1.1?axis?R?ПЭ?">#REF!,#REF!</definedName>
    <definedName name="T1.1?axis?ПРД?БАЗ" localSheetId="17">#REF!</definedName>
    <definedName name="T1.1?axis?ПРД?БАЗ" localSheetId="2">#REF!</definedName>
    <definedName name="T1.1?axis?ПРД?БАЗ" localSheetId="3">#REF!</definedName>
    <definedName name="T1.1?axis?ПРД?БАЗ" localSheetId="1">#REF!</definedName>
    <definedName name="T1.1?axis?ПРД?БАЗ" localSheetId="4">#REF!</definedName>
    <definedName name="T1.1?axis?ПРД?БАЗ" localSheetId="5">#REF!</definedName>
    <definedName name="T1.1?axis?ПРД?БАЗ" localSheetId="14">#REF!</definedName>
    <definedName name="T1.1?axis?ПРД?БАЗ" localSheetId="7">#REF!</definedName>
    <definedName name="T1.1?axis?ПРД?БАЗ" localSheetId="9">#REF!</definedName>
    <definedName name="T1.1?axis?ПРД?БАЗ" localSheetId="0">#REF!</definedName>
    <definedName name="T1.1?axis?ПРД?БАЗ" localSheetId="12">#REF!</definedName>
    <definedName name="T1.1?axis?ПРД?БАЗ">#REF!</definedName>
    <definedName name="T1.1?axis?ПРД?РЕГ" localSheetId="17">#REF!</definedName>
    <definedName name="T1.1?axis?ПРД?РЕГ" localSheetId="2">#REF!</definedName>
    <definedName name="T1.1?axis?ПРД?РЕГ" localSheetId="3">#REF!</definedName>
    <definedName name="T1.1?axis?ПРД?РЕГ" localSheetId="1">#REF!</definedName>
    <definedName name="T1.1?axis?ПРД?РЕГ" localSheetId="4">#REF!</definedName>
    <definedName name="T1.1?axis?ПРД?РЕГ" localSheetId="5">#REF!</definedName>
    <definedName name="T1.1?axis?ПРД?РЕГ" localSheetId="9">#REF!</definedName>
    <definedName name="T1.1?axis?ПРД?РЕГ" localSheetId="0">#REF!</definedName>
    <definedName name="T1.1?axis?ПРД?РЕГ" localSheetId="12">#REF!</definedName>
    <definedName name="T1.1?axis?ПРД?РЕГ">#REF!</definedName>
    <definedName name="T1.1?Data" localSheetId="17">#REF!,#REF!,#REF!,#REF!,#REF!</definedName>
    <definedName name="T1.1?Data" localSheetId="2">#REF!,#REF!,#REF!,#REF!,#REF!</definedName>
    <definedName name="T1.1?Data" localSheetId="3">#REF!,#REF!,#REF!,#REF!,#REF!</definedName>
    <definedName name="T1.1?Data" localSheetId="1">#REF!,#REF!,#REF!,#REF!,#REF!</definedName>
    <definedName name="T1.1?Data" localSheetId="4">#REF!,#REF!,#REF!,#REF!,#REF!</definedName>
    <definedName name="T1.1?Data" localSheetId="5">#REF!,#REF!,#REF!,#REF!,#REF!</definedName>
    <definedName name="T1.1?Data" localSheetId="14">#REF!,#REF!,#REF!,#REF!,#REF!</definedName>
    <definedName name="T1.1?Data" localSheetId="7">#REF!,#REF!,#REF!,#REF!,#REF!</definedName>
    <definedName name="T1.1?Data" localSheetId="9">#REF!,#REF!,#REF!,#REF!,#REF!</definedName>
    <definedName name="T1.1?Data" localSheetId="0">#REF!,#REF!,#REF!,#REF!,#REF!</definedName>
    <definedName name="T1.1?Data" localSheetId="12">#REF!,#REF!,#REF!,#REF!,#REF!</definedName>
    <definedName name="T1.1?Data">#REF!,#REF!,#REF!,#REF!,#REF!</definedName>
    <definedName name="T1.1?L1" localSheetId="17">#REF!</definedName>
    <definedName name="T1.1?L1" localSheetId="2">#REF!</definedName>
    <definedName name="T1.1?L1" localSheetId="3">#REF!</definedName>
    <definedName name="T1.1?L1" localSheetId="1">#REF!</definedName>
    <definedName name="T1.1?L1" localSheetId="4">#REF!</definedName>
    <definedName name="T1.1?L1" localSheetId="5">#REF!</definedName>
    <definedName name="T1.1?L1" localSheetId="14">#REF!</definedName>
    <definedName name="T1.1?L1" localSheetId="7">#REF!</definedName>
    <definedName name="T1.1?L1" localSheetId="9">#REF!</definedName>
    <definedName name="T1.1?L1" localSheetId="0">#REF!</definedName>
    <definedName name="T1.1?L1" localSheetId="12">#REF!</definedName>
    <definedName name="T1.1?L1">#REF!</definedName>
    <definedName name="T1.1?L1.1" localSheetId="17">#REF!</definedName>
    <definedName name="T1.1?L1.1" localSheetId="2">#REF!</definedName>
    <definedName name="T1.1?L1.1" localSheetId="3">#REF!</definedName>
    <definedName name="T1.1?L1.1" localSheetId="1">#REF!</definedName>
    <definedName name="T1.1?L1.1" localSheetId="4">#REF!</definedName>
    <definedName name="T1.1?L1.1" localSheetId="5">#REF!</definedName>
    <definedName name="T1.1?L1.1" localSheetId="9">#REF!</definedName>
    <definedName name="T1.1?L1.1" localSheetId="0">#REF!</definedName>
    <definedName name="T1.1?L1.1" localSheetId="12">#REF!</definedName>
    <definedName name="T1.1?L1.1">#REF!</definedName>
    <definedName name="T1.1?L1.1.x" localSheetId="17">#REF!</definedName>
    <definedName name="T1.1?L1.1.x" localSheetId="2">#REF!</definedName>
    <definedName name="T1.1?L1.1.x" localSheetId="3">#REF!</definedName>
    <definedName name="T1.1?L1.1.x" localSheetId="1">#REF!</definedName>
    <definedName name="T1.1?L1.1.x" localSheetId="4">#REF!</definedName>
    <definedName name="T1.1?L1.1.x" localSheetId="5">#REF!</definedName>
    <definedName name="T1.1?L1.1.x" localSheetId="9">#REF!</definedName>
    <definedName name="T1.1?L1.1.x" localSheetId="0">#REF!</definedName>
    <definedName name="T1.1?L1.1.x" localSheetId="12">#REF!</definedName>
    <definedName name="T1.1?L1.1.x">#REF!</definedName>
    <definedName name="T1.1?L1.2" localSheetId="17">#REF!</definedName>
    <definedName name="T1.1?L1.2" localSheetId="2">#REF!</definedName>
    <definedName name="T1.1?L1.2" localSheetId="3">#REF!</definedName>
    <definedName name="T1.1?L1.2" localSheetId="1">#REF!</definedName>
    <definedName name="T1.1?L1.2" localSheetId="4">#REF!</definedName>
    <definedName name="T1.1?L1.2" localSheetId="5">#REF!</definedName>
    <definedName name="T1.1?L1.2" localSheetId="9">#REF!</definedName>
    <definedName name="T1.1?L1.2" localSheetId="12">#REF!</definedName>
    <definedName name="T1.1?L1.2">#REF!</definedName>
    <definedName name="T1.1?L1.2.x" localSheetId="17">#REF!</definedName>
    <definedName name="T1.1?L1.2.x" localSheetId="2">#REF!</definedName>
    <definedName name="T1.1?L1.2.x" localSheetId="3">#REF!</definedName>
    <definedName name="T1.1?L1.2.x" localSheetId="1">#REF!</definedName>
    <definedName name="T1.1?L1.2.x" localSheetId="4">#REF!</definedName>
    <definedName name="T1.1?L1.2.x" localSheetId="5">#REF!</definedName>
    <definedName name="T1.1?L1.2.x" localSheetId="9">#REF!</definedName>
    <definedName name="T1.1?L1.2.x" localSheetId="12">#REF!</definedName>
    <definedName name="T1.1?L1.2.x">#REF!</definedName>
    <definedName name="T1.1?L2" localSheetId="17">#REF!</definedName>
    <definedName name="T1.1?L2" localSheetId="2">#REF!</definedName>
    <definedName name="T1.1?L2" localSheetId="3">#REF!</definedName>
    <definedName name="T1.1?L2" localSheetId="1">#REF!</definedName>
    <definedName name="T1.1?L2" localSheetId="4">#REF!</definedName>
    <definedName name="T1.1?L2" localSheetId="5">#REF!</definedName>
    <definedName name="T1.1?L2" localSheetId="9">#REF!</definedName>
    <definedName name="T1.1?L2" localSheetId="12">#REF!</definedName>
    <definedName name="T1.1?L2">#REF!</definedName>
    <definedName name="T1.1?L3" localSheetId="17">#REF!</definedName>
    <definedName name="T1.1?L3" localSheetId="2">#REF!</definedName>
    <definedName name="T1.1?L3" localSheetId="3">#REF!</definedName>
    <definedName name="T1.1?L3" localSheetId="1">#REF!</definedName>
    <definedName name="T1.1?L3" localSheetId="4">#REF!</definedName>
    <definedName name="T1.1?L3" localSheetId="5">#REF!</definedName>
    <definedName name="T1.1?L3" localSheetId="9">#REF!</definedName>
    <definedName name="T1.1?L3" localSheetId="12">#REF!</definedName>
    <definedName name="T1.1?L3">#REF!</definedName>
    <definedName name="T1.1?L4" localSheetId="17">#REF!</definedName>
    <definedName name="T1.1?L4" localSheetId="2">#REF!</definedName>
    <definedName name="T1.1?L4" localSheetId="3">#REF!</definedName>
    <definedName name="T1.1?L4" localSheetId="1">#REF!</definedName>
    <definedName name="T1.1?L4" localSheetId="4">#REF!</definedName>
    <definedName name="T1.1?L4" localSheetId="5">#REF!</definedName>
    <definedName name="T1.1?L4" localSheetId="9">#REF!</definedName>
    <definedName name="T1.1?L4" localSheetId="12">#REF!</definedName>
    <definedName name="T1.1?L4">#REF!</definedName>
    <definedName name="T1.1?L5" localSheetId="17">#REF!</definedName>
    <definedName name="T1.1?L5" localSheetId="2">#REF!</definedName>
    <definedName name="T1.1?L5" localSheetId="3">#REF!</definedName>
    <definedName name="T1.1?L5" localSheetId="1">#REF!</definedName>
    <definedName name="T1.1?L5" localSheetId="4">#REF!</definedName>
    <definedName name="T1.1?L5" localSheetId="5">#REF!</definedName>
    <definedName name="T1.1?L5" localSheetId="9">#REF!</definedName>
    <definedName name="T1.1?L5" localSheetId="12">#REF!</definedName>
    <definedName name="T1.1?L5">#REF!</definedName>
    <definedName name="T1.1?L6" localSheetId="17">#REF!</definedName>
    <definedName name="T1.1?L6" localSheetId="2">#REF!</definedName>
    <definedName name="T1.1?L6" localSheetId="3">#REF!</definedName>
    <definedName name="T1.1?L6" localSheetId="1">#REF!</definedName>
    <definedName name="T1.1?L6" localSheetId="4">#REF!</definedName>
    <definedName name="T1.1?L6" localSheetId="5">#REF!</definedName>
    <definedName name="T1.1?L6" localSheetId="9">#REF!</definedName>
    <definedName name="T1.1?L6" localSheetId="12">#REF!</definedName>
    <definedName name="T1.1?L6">#REF!</definedName>
    <definedName name="T1.1?L7" localSheetId="17">#REF!</definedName>
    <definedName name="T1.1?L7" localSheetId="2">#REF!</definedName>
    <definedName name="T1.1?L7" localSheetId="3">#REF!</definedName>
    <definedName name="T1.1?L7" localSheetId="1">#REF!</definedName>
    <definedName name="T1.1?L7" localSheetId="4">#REF!</definedName>
    <definedName name="T1.1?L7" localSheetId="5">#REF!</definedName>
    <definedName name="T1.1?L7" localSheetId="9">#REF!</definedName>
    <definedName name="T1.1?L7" localSheetId="12">#REF!</definedName>
    <definedName name="T1.1?L7">#REF!</definedName>
    <definedName name="T1.1?L8" localSheetId="17">#REF!</definedName>
    <definedName name="T1.1?L8" localSheetId="2">#REF!</definedName>
    <definedName name="T1.1?L8" localSheetId="3">#REF!</definedName>
    <definedName name="T1.1?L8" localSheetId="1">#REF!</definedName>
    <definedName name="T1.1?L8" localSheetId="4">#REF!</definedName>
    <definedName name="T1.1?L8" localSheetId="5">#REF!</definedName>
    <definedName name="T1.1?L8" localSheetId="9">#REF!</definedName>
    <definedName name="T1.1?L8" localSheetId="12">#REF!</definedName>
    <definedName name="T1.1?L8">#REF!</definedName>
    <definedName name="T1.1?L9" localSheetId="17">#REF!</definedName>
    <definedName name="T1.1?L9" localSheetId="2">#REF!</definedName>
    <definedName name="T1.1?L9" localSheetId="3">#REF!</definedName>
    <definedName name="T1.1?L9" localSheetId="1">#REF!</definedName>
    <definedName name="T1.1?L9" localSheetId="4">#REF!</definedName>
    <definedName name="T1.1?L9" localSheetId="5">#REF!</definedName>
    <definedName name="T1.1?L9" localSheetId="9">#REF!</definedName>
    <definedName name="T1.1?L9" localSheetId="12">#REF!</definedName>
    <definedName name="T1.1?L9">#REF!</definedName>
    <definedName name="T1.1?Name" localSheetId="17">#REF!</definedName>
    <definedName name="T1.1?Name" localSheetId="2">#REF!</definedName>
    <definedName name="T1.1?Name" localSheetId="3">#REF!</definedName>
    <definedName name="T1.1?Name" localSheetId="1">#REF!</definedName>
    <definedName name="T1.1?Name" localSheetId="4">#REF!</definedName>
    <definedName name="T1.1?Name" localSheetId="5">#REF!</definedName>
    <definedName name="T1.1?Name" localSheetId="9">#REF!</definedName>
    <definedName name="T1.1?Name" localSheetId="12">#REF!</definedName>
    <definedName name="T1.1?Name">#REF!</definedName>
    <definedName name="T1.1?Table" localSheetId="17">#REF!</definedName>
    <definedName name="T1.1?Table" localSheetId="2">#REF!</definedName>
    <definedName name="T1.1?Table" localSheetId="3">#REF!</definedName>
    <definedName name="T1.1?Table" localSheetId="1">#REF!</definedName>
    <definedName name="T1.1?Table" localSheetId="4">#REF!</definedName>
    <definedName name="T1.1?Table" localSheetId="5">#REF!</definedName>
    <definedName name="T1.1?Table" localSheetId="9">#REF!</definedName>
    <definedName name="T1.1?Table" localSheetId="12">#REF!</definedName>
    <definedName name="T1.1?Table">#REF!</definedName>
    <definedName name="T1.1?Title" localSheetId="17">#REF!</definedName>
    <definedName name="T1.1?Title" localSheetId="2">#REF!</definedName>
    <definedName name="T1.1?Title" localSheetId="3">#REF!</definedName>
    <definedName name="T1.1?Title" localSheetId="1">#REF!</definedName>
    <definedName name="T1.1?Title" localSheetId="4">#REF!</definedName>
    <definedName name="T1.1?Title" localSheetId="5">#REF!</definedName>
    <definedName name="T1.1?Title" localSheetId="9">#REF!</definedName>
    <definedName name="T1.1?Title" localSheetId="12">#REF!</definedName>
    <definedName name="T1.1?Title">#REF!</definedName>
    <definedName name="T1.1?unit?ТКВТ" localSheetId="17">#REF!</definedName>
    <definedName name="T1.1?unit?ТКВТ" localSheetId="2">#REF!</definedName>
    <definedName name="T1.1?unit?ТКВТ" localSheetId="3">#REF!</definedName>
    <definedName name="T1.1?unit?ТКВТ" localSheetId="1">#REF!</definedName>
    <definedName name="T1.1?unit?ТКВТ" localSheetId="4">#REF!</definedName>
    <definedName name="T1.1?unit?ТКВТ" localSheetId="5">#REF!</definedName>
    <definedName name="T1.1?unit?ТКВТ" localSheetId="9">#REF!</definedName>
    <definedName name="T1.1?unit?ТКВТ" localSheetId="12">#REF!</definedName>
    <definedName name="T1.1?unit?ТКВТ">#REF!</definedName>
    <definedName name="T1.1_Copy1" localSheetId="17">#REF!</definedName>
    <definedName name="T1.1_Copy1" localSheetId="2">#REF!</definedName>
    <definedName name="T1.1_Copy1" localSheetId="3">#REF!</definedName>
    <definedName name="T1.1_Copy1" localSheetId="1">#REF!</definedName>
    <definedName name="T1.1_Copy1" localSheetId="4">#REF!</definedName>
    <definedName name="T1.1_Copy1" localSheetId="5">#REF!</definedName>
    <definedName name="T1.1_Copy1" localSheetId="9">#REF!</definedName>
    <definedName name="T1.1_Copy1" localSheetId="12">#REF!</definedName>
    <definedName name="T1.1_Copy1">#REF!</definedName>
    <definedName name="T1.1_Copy2" localSheetId="17">#REF!</definedName>
    <definedName name="T1.1_Copy2" localSheetId="2">#REF!</definedName>
    <definedName name="T1.1_Copy2" localSheetId="3">#REF!</definedName>
    <definedName name="T1.1_Copy2" localSheetId="1">#REF!</definedName>
    <definedName name="T1.1_Copy2" localSheetId="4">#REF!</definedName>
    <definedName name="T1.1_Copy2" localSheetId="5">#REF!</definedName>
    <definedName name="T1.1_Copy2" localSheetId="9">#REF!</definedName>
    <definedName name="T1.1_Copy2" localSheetId="12">#REF!</definedName>
    <definedName name="T1.1_Copy2">#REF!</definedName>
    <definedName name="T1.1_Name1" localSheetId="17">#REF!</definedName>
    <definedName name="T1.1_Name1" localSheetId="2">#REF!</definedName>
    <definedName name="T1.1_Name1" localSheetId="3">#REF!</definedName>
    <definedName name="T1.1_Name1" localSheetId="1">#REF!</definedName>
    <definedName name="T1.1_Name1" localSheetId="4">#REF!</definedName>
    <definedName name="T1.1_Name1" localSheetId="5">#REF!</definedName>
    <definedName name="T1.1_Name1" localSheetId="9">#REF!</definedName>
    <definedName name="T1.1_Name1" localSheetId="12">#REF!</definedName>
    <definedName name="T1.1_Name1">#REF!</definedName>
    <definedName name="T1.1_Name2" localSheetId="17">#REF!</definedName>
    <definedName name="T1.1_Name2" localSheetId="2">#REF!</definedName>
    <definedName name="T1.1_Name2" localSheetId="3">#REF!</definedName>
    <definedName name="T1.1_Name2" localSheetId="1">#REF!</definedName>
    <definedName name="T1.1_Name2" localSheetId="4">#REF!</definedName>
    <definedName name="T1.1_Name2" localSheetId="5">#REF!</definedName>
    <definedName name="T1.1_Name2" localSheetId="9">#REF!</definedName>
    <definedName name="T1.1_Name2" localSheetId="12">#REF!</definedName>
    <definedName name="T1.1_Name2">#REF!</definedName>
    <definedName name="T1.2?axis?ПРД?БАЗ" localSheetId="17">#REF!</definedName>
    <definedName name="T1.2?axis?ПРД?БАЗ" localSheetId="2">#REF!</definedName>
    <definedName name="T1.2?axis?ПРД?БАЗ" localSheetId="3">#REF!</definedName>
    <definedName name="T1.2?axis?ПРД?БАЗ" localSheetId="1">#REF!</definedName>
    <definedName name="T1.2?axis?ПРД?БАЗ" localSheetId="4">#REF!</definedName>
    <definedName name="T1.2?axis?ПРД?БАЗ" localSheetId="5">#REF!</definedName>
    <definedName name="T1.2?axis?ПРД?БАЗ" localSheetId="9">#REF!</definedName>
    <definedName name="T1.2?axis?ПРД?БАЗ" localSheetId="12">#REF!</definedName>
    <definedName name="T1.2?axis?ПРД?БАЗ">#REF!</definedName>
    <definedName name="T1.2?axis?ПРД?РЕГ" localSheetId="17">#REF!</definedName>
    <definedName name="T1.2?axis?ПРД?РЕГ" localSheetId="2">#REF!</definedName>
    <definedName name="T1.2?axis?ПРД?РЕГ" localSheetId="3">#REF!</definedName>
    <definedName name="T1.2?axis?ПРД?РЕГ" localSheetId="1">#REF!</definedName>
    <definedName name="T1.2?axis?ПРД?РЕГ" localSheetId="4">#REF!</definedName>
    <definedName name="T1.2?axis?ПРД?РЕГ" localSheetId="5">#REF!</definedName>
    <definedName name="T1.2?axis?ПРД?РЕГ" localSheetId="9">#REF!</definedName>
    <definedName name="T1.2?axis?ПРД?РЕГ" localSheetId="12">#REF!</definedName>
    <definedName name="T1.2?axis?ПРД?РЕГ">#REF!</definedName>
    <definedName name="T1.2?Data" localSheetId="17">#REF!,#REF!,#REF!,#REF!</definedName>
    <definedName name="T1.2?Data" localSheetId="2">#REF!,#REF!,#REF!,#REF!</definedName>
    <definedName name="T1.2?Data" localSheetId="3">#REF!,#REF!,#REF!,#REF!</definedName>
    <definedName name="T1.2?Data" localSheetId="1">#REF!,#REF!,#REF!,#REF!</definedName>
    <definedName name="T1.2?Data" localSheetId="4">#REF!,#REF!,#REF!,#REF!</definedName>
    <definedName name="T1.2?Data" localSheetId="5">#REF!,#REF!,#REF!,#REF!</definedName>
    <definedName name="T1.2?Data" localSheetId="14">#REF!,#REF!,#REF!,#REF!</definedName>
    <definedName name="T1.2?Data" localSheetId="7">#REF!,#REF!,#REF!,#REF!</definedName>
    <definedName name="T1.2?Data" localSheetId="9">#REF!,#REF!,#REF!,#REF!</definedName>
    <definedName name="T1.2?Data" localSheetId="0">#REF!,#REF!,#REF!,#REF!</definedName>
    <definedName name="T1.2?Data" localSheetId="12">#REF!,#REF!,#REF!,#REF!</definedName>
    <definedName name="T1.2?Data">#REF!,#REF!,#REF!,#REF!</definedName>
    <definedName name="T1.2?L1" localSheetId="17">#REF!</definedName>
    <definedName name="T1.2?L1" localSheetId="2">#REF!</definedName>
    <definedName name="T1.2?L1" localSheetId="3">#REF!</definedName>
    <definedName name="T1.2?L1" localSheetId="1">#REF!</definedName>
    <definedName name="T1.2?L1" localSheetId="4">#REF!</definedName>
    <definedName name="T1.2?L1" localSheetId="5">#REF!</definedName>
    <definedName name="T1.2?L1" localSheetId="14">#REF!</definedName>
    <definedName name="T1.2?L1" localSheetId="7">#REF!</definedName>
    <definedName name="T1.2?L1" localSheetId="9">#REF!</definedName>
    <definedName name="T1.2?L1" localSheetId="0">#REF!</definedName>
    <definedName name="T1.2?L1" localSheetId="12">#REF!</definedName>
    <definedName name="T1.2?L1">#REF!</definedName>
    <definedName name="T1.2?L1.1" localSheetId="17">#REF!</definedName>
    <definedName name="T1.2?L1.1" localSheetId="2">#REF!</definedName>
    <definedName name="T1.2?L1.1" localSheetId="3">#REF!</definedName>
    <definedName name="T1.2?L1.1" localSheetId="1">#REF!</definedName>
    <definedName name="T1.2?L1.1" localSheetId="4">#REF!</definedName>
    <definedName name="T1.2?L1.1" localSheetId="5">#REF!</definedName>
    <definedName name="T1.2?L1.1" localSheetId="9">#REF!</definedName>
    <definedName name="T1.2?L1.1" localSheetId="0">#REF!</definedName>
    <definedName name="T1.2?L1.1" localSheetId="12">#REF!</definedName>
    <definedName name="T1.2?L1.1">#REF!</definedName>
    <definedName name="T1.2?L1.2" localSheetId="17">#REF!</definedName>
    <definedName name="T1.2?L1.2" localSheetId="2">#REF!</definedName>
    <definedName name="T1.2?L1.2" localSheetId="3">#REF!</definedName>
    <definedName name="T1.2?L1.2" localSheetId="1">#REF!</definedName>
    <definedName name="T1.2?L1.2" localSheetId="4">#REF!</definedName>
    <definedName name="T1.2?L1.2" localSheetId="5">#REF!</definedName>
    <definedName name="T1.2?L1.2" localSheetId="9">#REF!</definedName>
    <definedName name="T1.2?L1.2" localSheetId="0">#REF!</definedName>
    <definedName name="T1.2?L1.2" localSheetId="12">#REF!</definedName>
    <definedName name="T1.2?L1.2">#REF!</definedName>
    <definedName name="T1.2?L1.3" localSheetId="17">#REF!</definedName>
    <definedName name="T1.2?L1.3" localSheetId="2">#REF!</definedName>
    <definedName name="T1.2?L1.3" localSheetId="3">#REF!</definedName>
    <definedName name="T1.2?L1.3" localSheetId="1">#REF!</definedName>
    <definedName name="T1.2?L1.3" localSheetId="4">#REF!</definedName>
    <definedName name="T1.2?L1.3" localSheetId="5">#REF!</definedName>
    <definedName name="T1.2?L1.3" localSheetId="9">#REF!</definedName>
    <definedName name="T1.2?L1.3" localSheetId="12">#REF!</definedName>
    <definedName name="T1.2?L1.3">#REF!</definedName>
    <definedName name="T1.2?L1.3.1" localSheetId="17">#REF!</definedName>
    <definedName name="T1.2?L1.3.1" localSheetId="2">#REF!</definedName>
    <definedName name="T1.2?L1.3.1" localSheetId="3">#REF!</definedName>
    <definedName name="T1.2?L1.3.1" localSheetId="1">#REF!</definedName>
    <definedName name="T1.2?L1.3.1" localSheetId="4">#REF!</definedName>
    <definedName name="T1.2?L1.3.1" localSheetId="5">#REF!</definedName>
    <definedName name="T1.2?L1.3.1" localSheetId="9">#REF!</definedName>
    <definedName name="T1.2?L1.3.1" localSheetId="12">#REF!</definedName>
    <definedName name="T1.2?L1.3.1">#REF!</definedName>
    <definedName name="T1.2?L1.3.2" localSheetId="17">#REF!</definedName>
    <definedName name="T1.2?L1.3.2" localSheetId="2">#REF!</definedName>
    <definedName name="T1.2?L1.3.2" localSheetId="3">#REF!</definedName>
    <definedName name="T1.2?L1.3.2" localSheetId="1">#REF!</definedName>
    <definedName name="T1.2?L1.3.2" localSheetId="4">#REF!</definedName>
    <definedName name="T1.2?L1.3.2" localSheetId="5">#REF!</definedName>
    <definedName name="T1.2?L1.3.2" localSheetId="9">#REF!</definedName>
    <definedName name="T1.2?L1.3.2" localSheetId="12">#REF!</definedName>
    <definedName name="T1.2?L1.3.2">#REF!</definedName>
    <definedName name="T1.2?L1.4" localSheetId="17">#REF!</definedName>
    <definedName name="T1.2?L1.4" localSheetId="2">#REF!</definedName>
    <definedName name="T1.2?L1.4" localSheetId="3">#REF!</definedName>
    <definedName name="T1.2?L1.4" localSheetId="1">#REF!</definedName>
    <definedName name="T1.2?L1.4" localSheetId="4">#REF!</definedName>
    <definedName name="T1.2?L1.4" localSheetId="5">#REF!</definedName>
    <definedName name="T1.2?L1.4" localSheetId="9">#REF!</definedName>
    <definedName name="T1.2?L1.4" localSheetId="12">#REF!</definedName>
    <definedName name="T1.2?L1.4">#REF!</definedName>
    <definedName name="T1.2?L2" localSheetId="17">#REF!</definedName>
    <definedName name="T1.2?L2" localSheetId="2">#REF!</definedName>
    <definedName name="T1.2?L2" localSheetId="3">#REF!</definedName>
    <definedName name="T1.2?L2" localSheetId="1">#REF!</definedName>
    <definedName name="T1.2?L2" localSheetId="4">#REF!</definedName>
    <definedName name="T1.2?L2" localSheetId="5">#REF!</definedName>
    <definedName name="T1.2?L2" localSheetId="9">#REF!</definedName>
    <definedName name="T1.2?L2" localSheetId="12">#REF!</definedName>
    <definedName name="T1.2?L2">#REF!</definedName>
    <definedName name="T1.2?L3" localSheetId="17">#REF!</definedName>
    <definedName name="T1.2?L3" localSheetId="2">#REF!</definedName>
    <definedName name="T1.2?L3" localSheetId="3">#REF!</definedName>
    <definedName name="T1.2?L3" localSheetId="1">#REF!</definedName>
    <definedName name="T1.2?L3" localSheetId="4">#REF!</definedName>
    <definedName name="T1.2?L3" localSheetId="5">#REF!</definedName>
    <definedName name="T1.2?L3" localSheetId="9">#REF!</definedName>
    <definedName name="T1.2?L3" localSheetId="12">#REF!</definedName>
    <definedName name="T1.2?L3">#REF!</definedName>
    <definedName name="T1.2?L4" localSheetId="17">#REF!</definedName>
    <definedName name="T1.2?L4" localSheetId="2">#REF!</definedName>
    <definedName name="T1.2?L4" localSheetId="3">#REF!</definedName>
    <definedName name="T1.2?L4" localSheetId="1">#REF!</definedName>
    <definedName name="T1.2?L4" localSheetId="4">#REF!</definedName>
    <definedName name="T1.2?L4" localSheetId="5">#REF!</definedName>
    <definedName name="T1.2?L4" localSheetId="9">#REF!</definedName>
    <definedName name="T1.2?L4" localSheetId="12">#REF!</definedName>
    <definedName name="T1.2?L4">#REF!</definedName>
    <definedName name="T1.2?L4.1" localSheetId="17">#REF!</definedName>
    <definedName name="T1.2?L4.1" localSheetId="2">#REF!</definedName>
    <definedName name="T1.2?L4.1" localSheetId="3">#REF!</definedName>
    <definedName name="T1.2?L4.1" localSheetId="1">#REF!</definedName>
    <definedName name="T1.2?L4.1" localSheetId="4">#REF!</definedName>
    <definedName name="T1.2?L4.1" localSheetId="5">#REF!</definedName>
    <definedName name="T1.2?L4.1" localSheetId="9">#REF!</definedName>
    <definedName name="T1.2?L4.1" localSheetId="12">#REF!</definedName>
    <definedName name="T1.2?L4.1">#REF!</definedName>
    <definedName name="T1.2?L4.2" localSheetId="17">#REF!</definedName>
    <definedName name="T1.2?L4.2" localSheetId="2">#REF!</definedName>
    <definedName name="T1.2?L4.2" localSheetId="3">#REF!</definedName>
    <definedName name="T1.2?L4.2" localSheetId="1">#REF!</definedName>
    <definedName name="T1.2?L4.2" localSheetId="4">#REF!</definedName>
    <definedName name="T1.2?L4.2" localSheetId="5">#REF!</definedName>
    <definedName name="T1.2?L4.2" localSheetId="9">#REF!</definedName>
    <definedName name="T1.2?L4.2" localSheetId="12">#REF!</definedName>
    <definedName name="T1.2?L4.2">#REF!</definedName>
    <definedName name="T1.2?L4.3" localSheetId="17">#REF!</definedName>
    <definedName name="T1.2?L4.3" localSheetId="2">#REF!</definedName>
    <definedName name="T1.2?L4.3" localSheetId="3">#REF!</definedName>
    <definedName name="T1.2?L4.3" localSheetId="1">#REF!</definedName>
    <definedName name="T1.2?L4.3" localSheetId="4">#REF!</definedName>
    <definedName name="T1.2?L4.3" localSheetId="5">#REF!</definedName>
    <definedName name="T1.2?L4.3" localSheetId="9">#REF!</definedName>
    <definedName name="T1.2?L4.3" localSheetId="12">#REF!</definedName>
    <definedName name="T1.2?L4.3">#REF!</definedName>
    <definedName name="T1.2?L4.4" localSheetId="17">#REF!</definedName>
    <definedName name="T1.2?L4.4" localSheetId="2">#REF!</definedName>
    <definedName name="T1.2?L4.4" localSheetId="3">#REF!</definedName>
    <definedName name="T1.2?L4.4" localSheetId="1">#REF!</definedName>
    <definedName name="T1.2?L4.4" localSheetId="4">#REF!</definedName>
    <definedName name="T1.2?L4.4" localSheetId="5">#REF!</definedName>
    <definedName name="T1.2?L4.4" localSheetId="9">#REF!</definedName>
    <definedName name="T1.2?L4.4" localSheetId="12">#REF!</definedName>
    <definedName name="T1.2?L4.4">#REF!</definedName>
    <definedName name="T1.2?Name" localSheetId="17">#REF!</definedName>
    <definedName name="T1.2?Name" localSheetId="2">#REF!</definedName>
    <definedName name="T1.2?Name" localSheetId="3">#REF!</definedName>
    <definedName name="T1.2?Name" localSheetId="1">#REF!</definedName>
    <definedName name="T1.2?Name" localSheetId="4">#REF!</definedName>
    <definedName name="T1.2?Name" localSheetId="5">#REF!</definedName>
    <definedName name="T1.2?Name" localSheetId="9">#REF!</definedName>
    <definedName name="T1.2?Name" localSheetId="12">#REF!</definedName>
    <definedName name="T1.2?Name">#REF!</definedName>
    <definedName name="T1.2?Table" localSheetId="17">#REF!</definedName>
    <definedName name="T1.2?Table" localSheetId="2">#REF!</definedName>
    <definedName name="T1.2?Table" localSheetId="3">#REF!</definedName>
    <definedName name="T1.2?Table" localSheetId="1">#REF!</definedName>
    <definedName name="T1.2?Table" localSheetId="4">#REF!</definedName>
    <definedName name="T1.2?Table" localSheetId="5">#REF!</definedName>
    <definedName name="T1.2?Table" localSheetId="9">#REF!</definedName>
    <definedName name="T1.2?Table" localSheetId="12">#REF!</definedName>
    <definedName name="T1.2?Table">#REF!</definedName>
    <definedName name="T1.2?Title" localSheetId="17">#REF!</definedName>
    <definedName name="T1.2?Title" localSheetId="2">#REF!</definedName>
    <definedName name="T1.2?Title" localSheetId="3">#REF!</definedName>
    <definedName name="T1.2?Title" localSheetId="1">#REF!</definedName>
    <definedName name="T1.2?Title" localSheetId="4">#REF!</definedName>
    <definedName name="T1.2?Title" localSheetId="5">#REF!</definedName>
    <definedName name="T1.2?Title" localSheetId="9">#REF!</definedName>
    <definedName name="T1.2?Title" localSheetId="12">#REF!</definedName>
    <definedName name="T1.2?Title">#REF!</definedName>
    <definedName name="T1.2?unit?ТКВТ" localSheetId="17">#REF!</definedName>
    <definedName name="T1.2?unit?ТКВТ" localSheetId="2">#REF!</definedName>
    <definedName name="T1.2?unit?ТКВТ" localSheetId="3">#REF!</definedName>
    <definedName name="T1.2?unit?ТКВТ" localSheetId="1">#REF!</definedName>
    <definedName name="T1.2?unit?ТКВТ" localSheetId="4">#REF!</definedName>
    <definedName name="T1.2?unit?ТКВТ" localSheetId="5">#REF!</definedName>
    <definedName name="T1.2?unit?ТКВТ" localSheetId="9">#REF!</definedName>
    <definedName name="T1.2?unit?ТКВТ" localSheetId="12">#REF!</definedName>
    <definedName name="T1.2?unit?ТКВТ">#REF!</definedName>
    <definedName name="T1?axis?ПРД?БАЗ">'[36]1'!$I$6:$J$23,'[36]1'!$F$6:$G$23</definedName>
    <definedName name="T1?axis?ПРД?ПРЕД">'[36]1'!$K$6:$L$23,'[36]1'!$D$6:$E$23</definedName>
    <definedName name="T1?axis?ПРД?РЕГ" localSheetId="17">#REF!</definedName>
    <definedName name="T1?axis?ПРД?РЕГ" localSheetId="2">#REF!</definedName>
    <definedName name="T1?axis?ПРД?РЕГ" localSheetId="3">#REF!</definedName>
    <definedName name="T1?axis?ПРД?РЕГ" localSheetId="1">#REF!</definedName>
    <definedName name="T1?axis?ПРД?РЕГ" localSheetId="4">#REF!</definedName>
    <definedName name="T1?axis?ПРД?РЕГ" localSheetId="5">#REF!</definedName>
    <definedName name="T1?axis?ПРД?РЕГ" localSheetId="14">#REF!</definedName>
    <definedName name="T1?axis?ПРД?РЕГ" localSheetId="7">#REF!</definedName>
    <definedName name="T1?axis?ПРД?РЕГ" localSheetId="9">#REF!</definedName>
    <definedName name="T1?axis?ПРД?РЕГ" localSheetId="0">#REF!</definedName>
    <definedName name="T1?axis?ПРД?РЕГ" localSheetId="12">#REF!</definedName>
    <definedName name="T1?axis?ПРД?РЕГ">#REF!</definedName>
    <definedName name="T1?axis?ПФ?ПЛАН">'[36]1'!$I$6:$I$23,'[36]1'!$D$6:$D$23,'[36]1'!$K$6:$K$23,'[36]1'!$F$6:$F$23</definedName>
    <definedName name="T1?axis?ПФ?ФАКТ">'[36]1'!$J$6:$J$23,'[36]1'!$E$6:$E$23,'[36]1'!$L$6:$L$23,'[36]1'!$G$6:$G$23</definedName>
    <definedName name="T1?Data">'[36]1'!$D$6:$L$12,   '[36]1'!$D$14:$L$18,   '[36]1'!$D$20:$L$23</definedName>
    <definedName name="T1?item_ext?РОСТ" localSheetId="17">#REF!</definedName>
    <definedName name="T1?item_ext?РОСТ" localSheetId="2">#REF!</definedName>
    <definedName name="T1?item_ext?РОСТ" localSheetId="3">#REF!</definedName>
    <definedName name="T1?item_ext?РОСТ" localSheetId="1">#REF!</definedName>
    <definedName name="T1?item_ext?РОСТ" localSheetId="4">#REF!</definedName>
    <definedName name="T1?item_ext?РОСТ" localSheetId="5">#REF!</definedName>
    <definedName name="T1?item_ext?РОСТ" localSheetId="14">#REF!</definedName>
    <definedName name="T1?item_ext?РОСТ" localSheetId="7">#REF!</definedName>
    <definedName name="T1?item_ext?РОСТ" localSheetId="9">#REF!</definedName>
    <definedName name="T1?item_ext?РОСТ" localSheetId="0">#REF!</definedName>
    <definedName name="T1?item_ext?РОСТ" localSheetId="12">#REF!</definedName>
    <definedName name="T1?item_ext?РОСТ">#REF!</definedName>
    <definedName name="T1?L1" localSheetId="17">#REF!</definedName>
    <definedName name="T1?L1" localSheetId="2">#REF!</definedName>
    <definedName name="T1?L1" localSheetId="3">#REF!</definedName>
    <definedName name="T1?L1" localSheetId="1">#REF!</definedName>
    <definedName name="T1?L1" localSheetId="4">#REF!</definedName>
    <definedName name="T1?L1" localSheetId="5">#REF!</definedName>
    <definedName name="T1?L1" localSheetId="9">#REF!</definedName>
    <definedName name="T1?L1" localSheetId="0">#REF!</definedName>
    <definedName name="T1?L1" localSheetId="12">#REF!</definedName>
    <definedName name="T1?L1">#REF!</definedName>
    <definedName name="T1?L2" localSheetId="17">#REF!</definedName>
    <definedName name="T1?L2" localSheetId="2">#REF!</definedName>
    <definedName name="T1?L2" localSheetId="3">#REF!</definedName>
    <definedName name="T1?L2" localSheetId="1">#REF!</definedName>
    <definedName name="T1?L2" localSheetId="4">#REF!</definedName>
    <definedName name="T1?L2" localSheetId="5">#REF!</definedName>
    <definedName name="T1?L2" localSheetId="9">#REF!</definedName>
    <definedName name="T1?L2" localSheetId="0">#REF!</definedName>
    <definedName name="T1?L2" localSheetId="12">#REF!</definedName>
    <definedName name="T1?L2">#REF!</definedName>
    <definedName name="T1?L3" localSheetId="17">#REF!</definedName>
    <definedName name="T1?L3" localSheetId="2">#REF!</definedName>
    <definedName name="T1?L3" localSheetId="3">#REF!</definedName>
    <definedName name="T1?L3" localSheetId="1">#REF!</definedName>
    <definedName name="T1?L3" localSheetId="4">#REF!</definedName>
    <definedName name="T1?L3" localSheetId="5">#REF!</definedName>
    <definedName name="T1?L3" localSheetId="9">#REF!</definedName>
    <definedName name="T1?L3" localSheetId="12">#REF!</definedName>
    <definedName name="T1?L3">#REF!</definedName>
    <definedName name="T1?L4" localSheetId="17">#REF!</definedName>
    <definedName name="T1?L4" localSheetId="2">#REF!</definedName>
    <definedName name="T1?L4" localSheetId="3">#REF!</definedName>
    <definedName name="T1?L4" localSheetId="1">#REF!</definedName>
    <definedName name="T1?L4" localSheetId="4">#REF!</definedName>
    <definedName name="T1?L4" localSheetId="5">#REF!</definedName>
    <definedName name="T1?L4" localSheetId="9">#REF!</definedName>
    <definedName name="T1?L4" localSheetId="12">#REF!</definedName>
    <definedName name="T1?L4">#REF!</definedName>
    <definedName name="T1?L5" localSheetId="17">#REF!</definedName>
    <definedName name="T1?L5" localSheetId="2">#REF!</definedName>
    <definedName name="T1?L5" localSheetId="3">#REF!</definedName>
    <definedName name="T1?L5" localSheetId="1">#REF!</definedName>
    <definedName name="T1?L5" localSheetId="4">#REF!</definedName>
    <definedName name="T1?L5" localSheetId="5">#REF!</definedName>
    <definedName name="T1?L5" localSheetId="9">#REF!</definedName>
    <definedName name="T1?L5" localSheetId="12">#REF!</definedName>
    <definedName name="T1?L5">#REF!</definedName>
    <definedName name="T1?L6" localSheetId="17">#REF!</definedName>
    <definedName name="T1?L6" localSheetId="2">#REF!</definedName>
    <definedName name="T1?L6" localSheetId="3">#REF!</definedName>
    <definedName name="T1?L6" localSheetId="1">#REF!</definedName>
    <definedName name="T1?L6" localSheetId="4">#REF!</definedName>
    <definedName name="T1?L6" localSheetId="5">#REF!</definedName>
    <definedName name="T1?L6" localSheetId="9">#REF!</definedName>
    <definedName name="T1?L6" localSheetId="12">#REF!</definedName>
    <definedName name="T1?L6">#REF!</definedName>
    <definedName name="T1?L7" localSheetId="17">#REF!</definedName>
    <definedName name="T1?L7" localSheetId="2">#REF!</definedName>
    <definedName name="T1?L7" localSheetId="3">#REF!</definedName>
    <definedName name="T1?L7" localSheetId="1">#REF!</definedName>
    <definedName name="T1?L7" localSheetId="4">#REF!</definedName>
    <definedName name="T1?L7" localSheetId="5">#REF!</definedName>
    <definedName name="T1?L7" localSheetId="9">#REF!</definedName>
    <definedName name="T1?L7" localSheetId="12">#REF!</definedName>
    <definedName name="T1?L7">#REF!</definedName>
    <definedName name="T1?L7.1" localSheetId="17">#REF!</definedName>
    <definedName name="T1?L7.1" localSheetId="2">#REF!</definedName>
    <definedName name="T1?L7.1" localSheetId="3">#REF!</definedName>
    <definedName name="T1?L7.1" localSheetId="1">#REF!</definedName>
    <definedName name="T1?L7.1" localSheetId="4">#REF!</definedName>
    <definedName name="T1?L7.1" localSheetId="5">#REF!</definedName>
    <definedName name="T1?L7.1" localSheetId="9">#REF!</definedName>
    <definedName name="T1?L7.1" localSheetId="12">#REF!</definedName>
    <definedName name="T1?L7.1">#REF!</definedName>
    <definedName name="T1?L7.2" localSheetId="17">#REF!</definedName>
    <definedName name="T1?L7.2" localSheetId="2">#REF!</definedName>
    <definedName name="T1?L7.2" localSheetId="3">#REF!</definedName>
    <definedName name="T1?L7.2" localSheetId="1">#REF!</definedName>
    <definedName name="T1?L7.2" localSheetId="4">#REF!</definedName>
    <definedName name="T1?L7.2" localSheetId="5">#REF!</definedName>
    <definedName name="T1?L7.2" localSheetId="9">#REF!</definedName>
    <definedName name="T1?L7.2" localSheetId="12">#REF!</definedName>
    <definedName name="T1?L7.2">#REF!</definedName>
    <definedName name="T1?L7.3" localSheetId="17">#REF!</definedName>
    <definedName name="T1?L7.3" localSheetId="2">#REF!</definedName>
    <definedName name="T1?L7.3" localSheetId="3">#REF!</definedName>
    <definedName name="T1?L7.3" localSheetId="1">#REF!</definedName>
    <definedName name="T1?L7.3" localSheetId="4">#REF!</definedName>
    <definedName name="T1?L7.3" localSheetId="5">#REF!</definedName>
    <definedName name="T1?L7.3" localSheetId="9">#REF!</definedName>
    <definedName name="T1?L7.3" localSheetId="12">#REF!</definedName>
    <definedName name="T1?L7.3">#REF!</definedName>
    <definedName name="T1?L7.4" localSheetId="17">#REF!</definedName>
    <definedName name="T1?L7.4" localSheetId="2">#REF!</definedName>
    <definedName name="T1?L7.4" localSheetId="3">#REF!</definedName>
    <definedName name="T1?L7.4" localSheetId="1">#REF!</definedName>
    <definedName name="T1?L7.4" localSheetId="4">#REF!</definedName>
    <definedName name="T1?L7.4" localSheetId="5">#REF!</definedName>
    <definedName name="T1?L7.4" localSheetId="9">#REF!</definedName>
    <definedName name="T1?L7.4" localSheetId="12">#REF!</definedName>
    <definedName name="T1?L7.4">#REF!</definedName>
    <definedName name="T1?L8" localSheetId="17">#REF!</definedName>
    <definedName name="T1?L8" localSheetId="2">#REF!</definedName>
    <definedName name="T1?L8" localSheetId="3">#REF!</definedName>
    <definedName name="T1?L8" localSheetId="1">#REF!</definedName>
    <definedName name="T1?L8" localSheetId="4">#REF!</definedName>
    <definedName name="T1?L8" localSheetId="5">#REF!</definedName>
    <definedName name="T1?L8" localSheetId="9">#REF!</definedName>
    <definedName name="T1?L8" localSheetId="12">#REF!</definedName>
    <definedName name="T1?L8">#REF!</definedName>
    <definedName name="T1?L8.1" localSheetId="17">#REF!</definedName>
    <definedName name="T1?L8.1" localSheetId="2">#REF!</definedName>
    <definedName name="T1?L8.1" localSheetId="3">#REF!</definedName>
    <definedName name="T1?L8.1" localSheetId="1">#REF!</definedName>
    <definedName name="T1?L8.1" localSheetId="4">#REF!</definedName>
    <definedName name="T1?L8.1" localSheetId="5">#REF!</definedName>
    <definedName name="T1?L8.1" localSheetId="9">#REF!</definedName>
    <definedName name="T1?L8.1" localSheetId="12">#REF!</definedName>
    <definedName name="T1?L8.1">#REF!</definedName>
    <definedName name="T1?L8.2" localSheetId="17">#REF!</definedName>
    <definedName name="T1?L8.2" localSheetId="2">#REF!</definedName>
    <definedName name="T1?L8.2" localSheetId="3">#REF!</definedName>
    <definedName name="T1?L8.2" localSheetId="1">#REF!</definedName>
    <definedName name="T1?L8.2" localSheetId="4">#REF!</definedName>
    <definedName name="T1?L8.2" localSheetId="5">#REF!</definedName>
    <definedName name="T1?L8.2" localSheetId="9">#REF!</definedName>
    <definedName name="T1?L8.2" localSheetId="12">#REF!</definedName>
    <definedName name="T1?L8.2">#REF!</definedName>
    <definedName name="T1?L8.3" localSheetId="17">#REF!</definedName>
    <definedName name="T1?L8.3" localSheetId="2">#REF!</definedName>
    <definedName name="T1?L8.3" localSheetId="3">#REF!</definedName>
    <definedName name="T1?L8.3" localSheetId="1">#REF!</definedName>
    <definedName name="T1?L8.3" localSheetId="4">#REF!</definedName>
    <definedName name="T1?L8.3" localSheetId="5">#REF!</definedName>
    <definedName name="T1?L8.3" localSheetId="9">#REF!</definedName>
    <definedName name="T1?L8.3" localSheetId="12">#REF!</definedName>
    <definedName name="T1?L8.3">#REF!</definedName>
    <definedName name="T1?L9" localSheetId="17">#REF!</definedName>
    <definedName name="T1?L9" localSheetId="2">#REF!</definedName>
    <definedName name="T1?L9" localSheetId="3">#REF!</definedName>
    <definedName name="T1?L9" localSheetId="1">#REF!</definedName>
    <definedName name="T1?L9" localSheetId="4">#REF!</definedName>
    <definedName name="T1?L9" localSheetId="5">#REF!</definedName>
    <definedName name="T1?L9" localSheetId="9">#REF!</definedName>
    <definedName name="T1?L9" localSheetId="12">#REF!</definedName>
    <definedName name="T1?L9">#REF!</definedName>
    <definedName name="T1?Name" localSheetId="17">#REF!</definedName>
    <definedName name="T1?Name" localSheetId="2">#REF!</definedName>
    <definedName name="T1?Name" localSheetId="3">#REF!</definedName>
    <definedName name="T1?Name" localSheetId="1">#REF!</definedName>
    <definedName name="T1?Name" localSheetId="4">#REF!</definedName>
    <definedName name="T1?Name" localSheetId="5">#REF!</definedName>
    <definedName name="T1?Name" localSheetId="9">#REF!</definedName>
    <definedName name="T1?Name" localSheetId="12">#REF!</definedName>
    <definedName name="T1?Name">#REF!</definedName>
    <definedName name="T1?Table" localSheetId="17">#REF!</definedName>
    <definedName name="T1?Table" localSheetId="2">#REF!</definedName>
    <definedName name="T1?Table" localSheetId="3">#REF!</definedName>
    <definedName name="T1?Table" localSheetId="1">#REF!</definedName>
    <definedName name="T1?Table" localSheetId="4">#REF!</definedName>
    <definedName name="T1?Table" localSheetId="5">#REF!</definedName>
    <definedName name="T1?Table" localSheetId="9">#REF!</definedName>
    <definedName name="T1?Table" localSheetId="12">#REF!</definedName>
    <definedName name="T1?Table">#REF!</definedName>
    <definedName name="T1?Title" localSheetId="17">#REF!</definedName>
    <definedName name="T1?Title" localSheetId="2">#REF!</definedName>
    <definedName name="T1?Title" localSheetId="3">#REF!</definedName>
    <definedName name="T1?Title" localSheetId="1">#REF!</definedName>
    <definedName name="T1?Title" localSheetId="4">#REF!</definedName>
    <definedName name="T1?Title" localSheetId="5">#REF!</definedName>
    <definedName name="T1?Title" localSheetId="9">#REF!</definedName>
    <definedName name="T1?Title" localSheetId="12">#REF!</definedName>
    <definedName name="T1?Title">#REF!</definedName>
    <definedName name="T1?unit?МВТ" localSheetId="17">#REF!</definedName>
    <definedName name="T1?unit?МВТ" localSheetId="2">#REF!</definedName>
    <definedName name="T1?unit?МВТ" localSheetId="3">#REF!</definedName>
    <definedName name="T1?unit?МВТ" localSheetId="1">#REF!</definedName>
    <definedName name="T1?unit?МВТ" localSheetId="4">#REF!</definedName>
    <definedName name="T1?unit?МВТ" localSheetId="5">#REF!</definedName>
    <definedName name="T1?unit?МВТ" localSheetId="9">#REF!</definedName>
    <definedName name="T1?unit?МВТ" localSheetId="12">#REF!</definedName>
    <definedName name="T1?unit?МВТ">#REF!</definedName>
    <definedName name="T1?unit?ПРЦ" localSheetId="17">#REF!</definedName>
    <definedName name="T1?unit?ПРЦ" localSheetId="2">#REF!</definedName>
    <definedName name="T1?unit?ПРЦ" localSheetId="3">#REF!</definedName>
    <definedName name="T1?unit?ПРЦ" localSheetId="1">#REF!</definedName>
    <definedName name="T1?unit?ПРЦ" localSheetId="4">#REF!</definedName>
    <definedName name="T1?unit?ПРЦ" localSheetId="5">#REF!</definedName>
    <definedName name="T1?unit?ПРЦ" localSheetId="9">#REF!</definedName>
    <definedName name="T1?unit?ПРЦ" localSheetId="12">#REF!</definedName>
    <definedName name="T1?unit?ПРЦ">#REF!</definedName>
    <definedName name="T1_" localSheetId="17">#REF!</definedName>
    <definedName name="T1_" localSheetId="2">#REF!</definedName>
    <definedName name="T1_" localSheetId="3">#REF!</definedName>
    <definedName name="T1_" localSheetId="1">#REF!</definedName>
    <definedName name="T1_" localSheetId="4">#REF!</definedName>
    <definedName name="T1_" localSheetId="5">#REF!</definedName>
    <definedName name="T1_" localSheetId="9">#REF!</definedName>
    <definedName name="T1_" localSheetId="12">#REF!</definedName>
    <definedName name="T1_">#REF!</definedName>
    <definedName name="T1_Protect" localSheetId="12">#N/A</definedName>
    <definedName name="T1_Protect">#N/A</definedName>
    <definedName name="T10?axis?R?ВТОП" localSheetId="17">#REF!</definedName>
    <definedName name="T10?axis?R?ВТОП" localSheetId="2">#REF!</definedName>
    <definedName name="T10?axis?R?ВТОП" localSheetId="3">#REF!</definedName>
    <definedName name="T10?axis?R?ВТОП" localSheetId="1">#REF!</definedName>
    <definedName name="T10?axis?R?ВТОП" localSheetId="4">#REF!</definedName>
    <definedName name="T10?axis?R?ВТОП" localSheetId="5">#REF!</definedName>
    <definedName name="T10?axis?R?ВТОП" localSheetId="14">#REF!</definedName>
    <definedName name="T10?axis?R?ВТОП" localSheetId="7">#REF!</definedName>
    <definedName name="T10?axis?R?ВТОП" localSheetId="9">#REF!</definedName>
    <definedName name="T10?axis?R?ВТОП" localSheetId="0">#REF!</definedName>
    <definedName name="T10?axis?R?ВТОП" localSheetId="12">#REF!</definedName>
    <definedName name="T10?axis?R?ВТОП">#REF!</definedName>
    <definedName name="T10?axis?R?ВТОП?" localSheetId="17">#REF!</definedName>
    <definedName name="T10?axis?R?ВТОП?" localSheetId="2">#REF!</definedName>
    <definedName name="T10?axis?R?ВТОП?" localSheetId="3">#REF!</definedName>
    <definedName name="T10?axis?R?ВТОП?" localSheetId="1">#REF!</definedName>
    <definedName name="T10?axis?R?ВТОП?" localSheetId="4">#REF!</definedName>
    <definedName name="T10?axis?R?ВТОП?" localSheetId="5">#REF!</definedName>
    <definedName name="T10?axis?R?ВТОП?" localSheetId="9">#REF!</definedName>
    <definedName name="T10?axis?R?ВТОП?" localSheetId="0">#REF!</definedName>
    <definedName name="T10?axis?R?ВТОП?" localSheetId="12">#REF!</definedName>
    <definedName name="T10?axis?R?ВТОП?">#REF!</definedName>
    <definedName name="T10?axis?R?ДОГОВОР">'[36]10'!$D$9:$L$11, '[36]10'!$D$15:$L$17, '[36]10'!$D$21:$L$23, '[36]10'!$D$27:$L$29</definedName>
    <definedName name="T10?axis?R?ДОГОВОР?">'[36]10'!$B$9:$B$11, '[36]10'!$B$15:$B$17, '[36]10'!$B$21:$B$23, '[36]10'!$B$27:$B$29</definedName>
    <definedName name="T10?axis?R?ПЭ" localSheetId="17">#REF!</definedName>
    <definedName name="T10?axis?R?ПЭ" localSheetId="2">#REF!</definedName>
    <definedName name="T10?axis?R?ПЭ" localSheetId="3">#REF!</definedName>
    <definedName name="T10?axis?R?ПЭ" localSheetId="1">#REF!</definedName>
    <definedName name="T10?axis?R?ПЭ" localSheetId="4">#REF!</definedName>
    <definedName name="T10?axis?R?ПЭ" localSheetId="5">#REF!</definedName>
    <definedName name="T10?axis?R?ПЭ" localSheetId="14">#REF!</definedName>
    <definedName name="T10?axis?R?ПЭ" localSheetId="7">#REF!</definedName>
    <definedName name="T10?axis?R?ПЭ" localSheetId="9">#REF!</definedName>
    <definedName name="T10?axis?R?ПЭ" localSheetId="0">#REF!</definedName>
    <definedName name="T10?axis?R?ПЭ" localSheetId="12">#REF!</definedName>
    <definedName name="T10?axis?R?ПЭ">#REF!</definedName>
    <definedName name="T10?axis?R?ПЭ?" localSheetId="17">#REF!</definedName>
    <definedName name="T10?axis?R?ПЭ?" localSheetId="2">#REF!</definedName>
    <definedName name="T10?axis?R?ПЭ?" localSheetId="3">#REF!</definedName>
    <definedName name="T10?axis?R?ПЭ?" localSheetId="1">#REF!</definedName>
    <definedName name="T10?axis?R?ПЭ?" localSheetId="4">#REF!</definedName>
    <definedName name="T10?axis?R?ПЭ?" localSheetId="5">#REF!</definedName>
    <definedName name="T10?axis?R?ПЭ?" localSheetId="9">#REF!</definedName>
    <definedName name="T10?axis?R?ПЭ?" localSheetId="0">#REF!</definedName>
    <definedName name="T10?axis?R?ПЭ?" localSheetId="12">#REF!</definedName>
    <definedName name="T10?axis?R?ПЭ?">#REF!</definedName>
    <definedName name="T10?axis?ПРД?БАЗ">'[36]10'!$I$6:$J$31,'[36]10'!$F$6:$G$31</definedName>
    <definedName name="T10?axis?ПРД?ПРЕД">'[36]10'!$K$6:$L$31,'[36]10'!$D$6:$E$31</definedName>
    <definedName name="T10?axis?ПРД?РЕГ" localSheetId="17">#REF!</definedName>
    <definedName name="T10?axis?ПРД?РЕГ" localSheetId="2">#REF!</definedName>
    <definedName name="T10?axis?ПРД?РЕГ" localSheetId="3">#REF!</definedName>
    <definedName name="T10?axis?ПРД?РЕГ" localSheetId="1">#REF!</definedName>
    <definedName name="T10?axis?ПРД?РЕГ" localSheetId="4">#REF!</definedName>
    <definedName name="T10?axis?ПРД?РЕГ" localSheetId="5">#REF!</definedName>
    <definedName name="T10?axis?ПРД?РЕГ" localSheetId="14">#REF!</definedName>
    <definedName name="T10?axis?ПРД?РЕГ" localSheetId="7">#REF!</definedName>
    <definedName name="T10?axis?ПРД?РЕГ" localSheetId="9">#REF!</definedName>
    <definedName name="T10?axis?ПРД?РЕГ" localSheetId="0">#REF!</definedName>
    <definedName name="T10?axis?ПРД?РЕГ" localSheetId="12">#REF!</definedName>
    <definedName name="T10?axis?ПРД?РЕГ">#REF!</definedName>
    <definedName name="T10?axis?ПФ?ПЛАН">'[36]10'!$I$6:$I$31,'[36]10'!$D$6:$D$31,'[36]10'!$K$6:$K$31,'[36]10'!$F$6:$F$31</definedName>
    <definedName name="T10?axis?ПФ?ФАКТ">'[36]10'!$J$6:$J$31,'[36]10'!$E$6:$E$31,'[36]10'!$L$6:$L$31,'[36]10'!$G$6:$G$31</definedName>
    <definedName name="T10?Data">'[36]10'!$D$6:$L$7, '[36]10'!$D$9:$L$11, '[36]10'!$D$13:$L$13, '[36]10'!$D$15:$L$17, '[36]10'!$D$19:$L$19, '[36]10'!$D$21:$L$23, '[36]10'!$D$25:$L$25, '[36]10'!$D$27:$L$29, '[36]10'!$D$31:$L$31</definedName>
    <definedName name="T10?item_ext?РОСТ" localSheetId="17">#REF!</definedName>
    <definedName name="T10?item_ext?РОСТ" localSheetId="2">#REF!</definedName>
    <definedName name="T10?item_ext?РОСТ" localSheetId="3">#REF!</definedName>
    <definedName name="T10?item_ext?РОСТ" localSheetId="1">#REF!</definedName>
    <definedName name="T10?item_ext?РОСТ" localSheetId="4">#REF!</definedName>
    <definedName name="T10?item_ext?РОСТ" localSheetId="5">#REF!</definedName>
    <definedName name="T10?item_ext?РОСТ" localSheetId="14">#REF!</definedName>
    <definedName name="T10?item_ext?РОСТ" localSheetId="7">#REF!</definedName>
    <definedName name="T10?item_ext?РОСТ" localSheetId="9">#REF!</definedName>
    <definedName name="T10?item_ext?РОСТ" localSheetId="0">#REF!</definedName>
    <definedName name="T10?item_ext?РОСТ" localSheetId="12">#REF!</definedName>
    <definedName name="T10?item_ext?РОСТ">#REF!</definedName>
    <definedName name="T10?L1" localSheetId="17">#REF!</definedName>
    <definedName name="T10?L1" localSheetId="2">#REF!</definedName>
    <definedName name="T10?L1" localSheetId="3">#REF!</definedName>
    <definedName name="T10?L1" localSheetId="1">#REF!</definedName>
    <definedName name="T10?L1" localSheetId="4">#REF!</definedName>
    <definedName name="T10?L1" localSheetId="5">#REF!</definedName>
    <definedName name="T10?L1" localSheetId="9">#REF!</definedName>
    <definedName name="T10?L1" localSheetId="0">#REF!</definedName>
    <definedName name="T10?L1" localSheetId="12">#REF!</definedName>
    <definedName name="T10?L1">#REF!</definedName>
    <definedName name="T10?L1.1" localSheetId="17">#REF!</definedName>
    <definedName name="T10?L1.1" localSheetId="2">#REF!</definedName>
    <definedName name="T10?L1.1" localSheetId="3">#REF!</definedName>
    <definedName name="T10?L1.1" localSheetId="1">#REF!</definedName>
    <definedName name="T10?L1.1" localSheetId="4">#REF!</definedName>
    <definedName name="T10?L1.1" localSheetId="5">#REF!</definedName>
    <definedName name="T10?L1.1" localSheetId="9">#REF!</definedName>
    <definedName name="T10?L1.1" localSheetId="0">#REF!</definedName>
    <definedName name="T10?L1.1" localSheetId="12">#REF!</definedName>
    <definedName name="T10?L1.1">#REF!</definedName>
    <definedName name="T10?L1.1.x" localSheetId="17">#REF!</definedName>
    <definedName name="T10?L1.1.x" localSheetId="2">#REF!</definedName>
    <definedName name="T10?L1.1.x" localSheetId="3">#REF!</definedName>
    <definedName name="T10?L1.1.x" localSheetId="1">#REF!</definedName>
    <definedName name="T10?L1.1.x" localSheetId="4">#REF!</definedName>
    <definedName name="T10?L1.1.x" localSheetId="5">#REF!</definedName>
    <definedName name="T10?L1.1.x" localSheetId="9">#REF!</definedName>
    <definedName name="T10?L1.1.x" localSheetId="12">#REF!</definedName>
    <definedName name="T10?L1.1.x">#REF!</definedName>
    <definedName name="T10?L1.2" localSheetId="17">#REF!</definedName>
    <definedName name="T10?L1.2" localSheetId="2">#REF!</definedName>
    <definedName name="T10?L1.2" localSheetId="3">#REF!</definedName>
    <definedName name="T10?L1.2" localSheetId="1">#REF!</definedName>
    <definedName name="T10?L1.2" localSheetId="4">#REF!</definedName>
    <definedName name="T10?L1.2" localSheetId="5">#REF!</definedName>
    <definedName name="T10?L1.2" localSheetId="9">#REF!</definedName>
    <definedName name="T10?L1.2" localSheetId="12">#REF!</definedName>
    <definedName name="T10?L1.2">#REF!</definedName>
    <definedName name="T10?L1.2.x" localSheetId="17">#REF!</definedName>
    <definedName name="T10?L1.2.x" localSheetId="2">#REF!</definedName>
    <definedName name="T10?L1.2.x" localSheetId="3">#REF!</definedName>
    <definedName name="T10?L1.2.x" localSheetId="1">#REF!</definedName>
    <definedName name="T10?L1.2.x" localSheetId="4">#REF!</definedName>
    <definedName name="T10?L1.2.x" localSheetId="5">#REF!</definedName>
    <definedName name="T10?L1.2.x" localSheetId="9">#REF!</definedName>
    <definedName name="T10?L1.2.x" localSheetId="12">#REF!</definedName>
    <definedName name="T10?L1.2.x">#REF!</definedName>
    <definedName name="T10?L10" localSheetId="17">#REF!,#REF!</definedName>
    <definedName name="T10?L10" localSheetId="2">#REF!,#REF!</definedName>
    <definedName name="T10?L10" localSheetId="3">#REF!,#REF!</definedName>
    <definedName name="T10?L10" localSheetId="1">#REF!,#REF!</definedName>
    <definedName name="T10?L10" localSheetId="4">#REF!,#REF!</definedName>
    <definedName name="T10?L10" localSheetId="5">#REF!,#REF!</definedName>
    <definedName name="T10?L10" localSheetId="14">#REF!,#REF!</definedName>
    <definedName name="T10?L10" localSheetId="7">#REF!,#REF!</definedName>
    <definedName name="T10?L10" localSheetId="9">#REF!,#REF!</definedName>
    <definedName name="T10?L10" localSheetId="0">#REF!,#REF!</definedName>
    <definedName name="T10?L10" localSheetId="12">#REF!,#REF!</definedName>
    <definedName name="T10?L10">#REF!,#REF!</definedName>
    <definedName name="T10?L11" localSheetId="17">#REF!,#REF!</definedName>
    <definedName name="T10?L11" localSheetId="2">#REF!,#REF!</definedName>
    <definedName name="T10?L11" localSheetId="3">#REF!,#REF!</definedName>
    <definedName name="T10?L11" localSheetId="1">#REF!,#REF!</definedName>
    <definedName name="T10?L11" localSheetId="4">#REF!,#REF!</definedName>
    <definedName name="T10?L11" localSheetId="5">#REF!,#REF!</definedName>
    <definedName name="T10?L11" localSheetId="9">#REF!,#REF!</definedName>
    <definedName name="T10?L11" localSheetId="0">#REF!,#REF!</definedName>
    <definedName name="T10?L11" localSheetId="12">#REF!,#REF!</definedName>
    <definedName name="T10?L11">#REF!,#REF!</definedName>
    <definedName name="T10?L12" localSheetId="17">#REF!,#REF!</definedName>
    <definedName name="T10?L12" localSheetId="2">#REF!,#REF!</definedName>
    <definedName name="T10?L12" localSheetId="3">#REF!,#REF!</definedName>
    <definedName name="T10?L12" localSheetId="1">#REF!,#REF!</definedName>
    <definedName name="T10?L12" localSheetId="4">#REF!,#REF!</definedName>
    <definedName name="T10?L12" localSheetId="5">#REF!,#REF!</definedName>
    <definedName name="T10?L12" localSheetId="9">#REF!,#REF!</definedName>
    <definedName name="T10?L12" localSheetId="0">#REF!,#REF!</definedName>
    <definedName name="T10?L12" localSheetId="12">#REF!,#REF!</definedName>
    <definedName name="T10?L12">#REF!,#REF!</definedName>
    <definedName name="T10?L13" localSheetId="17">#REF!,#REF!</definedName>
    <definedName name="T10?L13" localSheetId="2">#REF!,#REF!</definedName>
    <definedName name="T10?L13" localSheetId="3">#REF!,#REF!</definedName>
    <definedName name="T10?L13" localSheetId="1">#REF!,#REF!</definedName>
    <definedName name="T10?L13" localSheetId="4">#REF!,#REF!</definedName>
    <definedName name="T10?L13" localSheetId="5">#REF!,#REF!</definedName>
    <definedName name="T10?L13" localSheetId="9">#REF!,#REF!</definedName>
    <definedName name="T10?L13" localSheetId="12">#REF!,#REF!</definedName>
    <definedName name="T10?L13">#REF!,#REF!</definedName>
    <definedName name="T10?L14" localSheetId="17">#REF!,#REF!</definedName>
    <definedName name="T10?L14" localSheetId="2">#REF!,#REF!</definedName>
    <definedName name="T10?L14" localSheetId="3">#REF!,#REF!</definedName>
    <definedName name="T10?L14" localSheetId="1">#REF!,#REF!</definedName>
    <definedName name="T10?L14" localSheetId="4">#REF!,#REF!</definedName>
    <definedName name="T10?L14" localSheetId="5">#REF!,#REF!</definedName>
    <definedName name="T10?L14" localSheetId="9">#REF!,#REF!</definedName>
    <definedName name="T10?L14" localSheetId="12">#REF!,#REF!</definedName>
    <definedName name="T10?L14">#REF!,#REF!</definedName>
    <definedName name="T10?L15" localSheetId="17">#REF!,#REF!</definedName>
    <definedName name="T10?L15" localSheetId="2">#REF!,#REF!</definedName>
    <definedName name="T10?L15" localSheetId="3">#REF!,#REF!</definedName>
    <definedName name="T10?L15" localSheetId="1">#REF!,#REF!</definedName>
    <definedName name="T10?L15" localSheetId="4">#REF!,#REF!</definedName>
    <definedName name="T10?L15" localSheetId="5">#REF!,#REF!</definedName>
    <definedName name="T10?L15" localSheetId="9">#REF!,#REF!</definedName>
    <definedName name="T10?L15" localSheetId="12">#REF!,#REF!</definedName>
    <definedName name="T10?L15">#REF!,#REF!</definedName>
    <definedName name="T10?L16" localSheetId="17">#REF!,#REF!</definedName>
    <definedName name="T10?L16" localSheetId="2">#REF!,#REF!</definedName>
    <definedName name="T10?L16" localSheetId="3">#REF!,#REF!</definedName>
    <definedName name="T10?L16" localSheetId="1">#REF!,#REF!</definedName>
    <definedName name="T10?L16" localSheetId="4">#REF!,#REF!</definedName>
    <definedName name="T10?L16" localSheetId="5">#REF!,#REF!</definedName>
    <definedName name="T10?L16" localSheetId="9">#REF!,#REF!</definedName>
    <definedName name="T10?L16" localSheetId="12">#REF!,#REF!</definedName>
    <definedName name="T10?L16">#REF!,#REF!</definedName>
    <definedName name="T10?L17" localSheetId="17">#REF!,#REF!</definedName>
    <definedName name="T10?L17" localSheetId="2">#REF!,#REF!</definedName>
    <definedName name="T10?L17" localSheetId="3">#REF!,#REF!</definedName>
    <definedName name="T10?L17" localSheetId="1">#REF!,#REF!</definedName>
    <definedName name="T10?L17" localSheetId="4">#REF!,#REF!</definedName>
    <definedName name="T10?L17" localSheetId="5">#REF!,#REF!</definedName>
    <definedName name="T10?L17" localSheetId="9">#REF!,#REF!</definedName>
    <definedName name="T10?L17" localSheetId="12">#REF!,#REF!</definedName>
    <definedName name="T10?L17">#REF!,#REF!</definedName>
    <definedName name="T10?L18" localSheetId="17">#REF!,#REF!</definedName>
    <definedName name="T10?L18" localSheetId="2">#REF!,#REF!</definedName>
    <definedName name="T10?L18" localSheetId="3">#REF!,#REF!</definedName>
    <definedName name="T10?L18" localSheetId="1">#REF!,#REF!</definedName>
    <definedName name="T10?L18" localSheetId="4">#REF!,#REF!</definedName>
    <definedName name="T10?L18" localSheetId="5">#REF!,#REF!</definedName>
    <definedName name="T10?L18" localSheetId="9">#REF!,#REF!</definedName>
    <definedName name="T10?L18" localSheetId="12">#REF!,#REF!</definedName>
    <definedName name="T10?L18">#REF!,#REF!</definedName>
    <definedName name="T10?L2" localSheetId="17">#REF!</definedName>
    <definedName name="T10?L2" localSheetId="2">#REF!</definedName>
    <definedName name="T10?L2" localSheetId="3">#REF!</definedName>
    <definedName name="T10?L2" localSheetId="1">#REF!</definedName>
    <definedName name="T10?L2" localSheetId="4">#REF!</definedName>
    <definedName name="T10?L2" localSheetId="5">#REF!</definedName>
    <definedName name="T10?L2" localSheetId="14">#REF!</definedName>
    <definedName name="T10?L2" localSheetId="7">#REF!</definedName>
    <definedName name="T10?L2" localSheetId="9">#REF!</definedName>
    <definedName name="T10?L2" localSheetId="0">#REF!</definedName>
    <definedName name="T10?L2" localSheetId="12">#REF!</definedName>
    <definedName name="T10?L2">#REF!</definedName>
    <definedName name="T10?L2.x" localSheetId="17">#REF!</definedName>
    <definedName name="T10?L2.x" localSheetId="2">#REF!</definedName>
    <definedName name="T10?L2.x" localSheetId="3">#REF!</definedName>
    <definedName name="T10?L2.x" localSheetId="1">#REF!</definedName>
    <definedName name="T10?L2.x" localSheetId="4">#REF!</definedName>
    <definedName name="T10?L2.x" localSheetId="5">#REF!</definedName>
    <definedName name="T10?L2.x" localSheetId="9">#REF!</definedName>
    <definedName name="T10?L2.x" localSheetId="0">#REF!</definedName>
    <definedName name="T10?L2.x" localSheetId="12">#REF!</definedName>
    <definedName name="T10?L2.x">#REF!</definedName>
    <definedName name="T10?L3" localSheetId="17">#REF!</definedName>
    <definedName name="T10?L3" localSheetId="2">#REF!</definedName>
    <definedName name="T10?L3" localSheetId="3">#REF!</definedName>
    <definedName name="T10?L3" localSheetId="1">#REF!</definedName>
    <definedName name="T10?L3" localSheetId="4">#REF!</definedName>
    <definedName name="T10?L3" localSheetId="5">#REF!</definedName>
    <definedName name="T10?L3" localSheetId="9">#REF!</definedName>
    <definedName name="T10?L3" localSheetId="0">#REF!</definedName>
    <definedName name="T10?L3" localSheetId="12">#REF!</definedName>
    <definedName name="T10?L3">#REF!</definedName>
    <definedName name="T10?L3.x" localSheetId="17">#REF!</definedName>
    <definedName name="T10?L3.x" localSheetId="2">#REF!</definedName>
    <definedName name="T10?L3.x" localSheetId="3">#REF!</definedName>
    <definedName name="T10?L3.x" localSheetId="1">#REF!</definedName>
    <definedName name="T10?L3.x" localSheetId="4">#REF!</definedName>
    <definedName name="T10?L3.x" localSheetId="5">#REF!</definedName>
    <definedName name="T10?L3.x" localSheetId="9">#REF!</definedName>
    <definedName name="T10?L3.x" localSheetId="12">#REF!</definedName>
    <definedName name="T10?L3.x">#REF!</definedName>
    <definedName name="T10?L4" localSheetId="17">#REF!</definedName>
    <definedName name="T10?L4" localSheetId="2">#REF!</definedName>
    <definedName name="T10?L4" localSheetId="3">#REF!</definedName>
    <definedName name="T10?L4" localSheetId="1">#REF!</definedName>
    <definedName name="T10?L4" localSheetId="4">#REF!</definedName>
    <definedName name="T10?L4" localSheetId="5">#REF!</definedName>
    <definedName name="T10?L4" localSheetId="9">#REF!</definedName>
    <definedName name="T10?L4" localSheetId="12">#REF!</definedName>
    <definedName name="T10?L4">#REF!</definedName>
    <definedName name="T10?L5" localSheetId="17">#REF!,#REF!</definedName>
    <definedName name="T10?L5" localSheetId="2">#REF!,#REF!</definedName>
    <definedName name="T10?L5" localSheetId="3">#REF!,#REF!</definedName>
    <definedName name="T10?L5" localSheetId="1">#REF!,#REF!</definedName>
    <definedName name="T10?L5" localSheetId="4">#REF!,#REF!</definedName>
    <definedName name="T10?L5" localSheetId="5">#REF!,#REF!</definedName>
    <definedName name="T10?L5" localSheetId="14">#REF!,#REF!</definedName>
    <definedName name="T10?L5" localSheetId="7">#REF!,#REF!</definedName>
    <definedName name="T10?L5" localSheetId="9">#REF!,#REF!</definedName>
    <definedName name="T10?L5" localSheetId="0">#REF!,#REF!</definedName>
    <definedName name="T10?L5" localSheetId="12">#REF!,#REF!</definedName>
    <definedName name="T10?L5">#REF!,#REF!</definedName>
    <definedName name="T10?L6" localSheetId="17">#REF!,#REF!</definedName>
    <definedName name="T10?L6" localSheetId="2">#REF!,#REF!</definedName>
    <definedName name="T10?L6" localSheetId="3">#REF!,#REF!</definedName>
    <definedName name="T10?L6" localSheetId="1">#REF!,#REF!</definedName>
    <definedName name="T10?L6" localSheetId="4">#REF!,#REF!</definedName>
    <definedName name="T10?L6" localSheetId="5">#REF!,#REF!</definedName>
    <definedName name="T10?L6" localSheetId="9">#REF!,#REF!</definedName>
    <definedName name="T10?L6" localSheetId="0">#REF!,#REF!</definedName>
    <definedName name="T10?L6" localSheetId="12">#REF!,#REF!</definedName>
    <definedName name="T10?L6">#REF!,#REF!</definedName>
    <definedName name="T10?L7" localSheetId="17">#REF!,#REF!</definedName>
    <definedName name="T10?L7" localSheetId="2">#REF!,#REF!</definedName>
    <definedName name="T10?L7" localSheetId="3">#REF!,#REF!</definedName>
    <definedName name="T10?L7" localSheetId="1">#REF!,#REF!</definedName>
    <definedName name="T10?L7" localSheetId="4">#REF!,#REF!</definedName>
    <definedName name="T10?L7" localSheetId="5">#REF!,#REF!</definedName>
    <definedName name="T10?L7" localSheetId="9">#REF!,#REF!</definedName>
    <definedName name="T10?L7" localSheetId="0">#REF!,#REF!</definedName>
    <definedName name="T10?L7" localSheetId="12">#REF!,#REF!</definedName>
    <definedName name="T10?L7">#REF!,#REF!</definedName>
    <definedName name="T10?L8" localSheetId="17">#REF!,#REF!</definedName>
    <definedName name="T10?L8" localSheetId="2">#REF!,#REF!</definedName>
    <definedName name="T10?L8" localSheetId="3">#REF!,#REF!</definedName>
    <definedName name="T10?L8" localSheetId="1">#REF!,#REF!</definedName>
    <definedName name="T10?L8" localSheetId="4">#REF!,#REF!</definedName>
    <definedName name="T10?L8" localSheetId="5">#REF!,#REF!</definedName>
    <definedName name="T10?L8" localSheetId="9">#REF!,#REF!</definedName>
    <definedName name="T10?L8" localSheetId="12">#REF!,#REF!</definedName>
    <definedName name="T10?L8">#REF!,#REF!</definedName>
    <definedName name="T10?L9" localSheetId="17">#REF!,#REF!</definedName>
    <definedName name="T10?L9" localSheetId="2">#REF!,#REF!</definedName>
    <definedName name="T10?L9" localSheetId="3">#REF!,#REF!</definedName>
    <definedName name="T10?L9" localSheetId="1">#REF!,#REF!</definedName>
    <definedName name="T10?L9" localSheetId="4">#REF!,#REF!</definedName>
    <definedName name="T10?L9" localSheetId="5">#REF!,#REF!</definedName>
    <definedName name="T10?L9" localSheetId="9">#REF!,#REF!</definedName>
    <definedName name="T10?L9" localSheetId="12">#REF!,#REF!</definedName>
    <definedName name="T10?L9">#REF!,#REF!</definedName>
    <definedName name="T10?Name" localSheetId="17">#REF!</definedName>
    <definedName name="T10?Name" localSheetId="2">#REF!</definedName>
    <definedName name="T10?Name" localSheetId="3">#REF!</definedName>
    <definedName name="T10?Name" localSheetId="1">#REF!</definedName>
    <definedName name="T10?Name" localSheetId="4">#REF!</definedName>
    <definedName name="T10?Name" localSheetId="5">#REF!</definedName>
    <definedName name="T10?Name" localSheetId="14">#REF!</definedName>
    <definedName name="T10?Name" localSheetId="7">#REF!</definedName>
    <definedName name="T10?Name" localSheetId="9">#REF!</definedName>
    <definedName name="T10?Name" localSheetId="0">#REF!</definedName>
    <definedName name="T10?Name" localSheetId="12">#REF!</definedName>
    <definedName name="T10?Name">#REF!</definedName>
    <definedName name="T10?Table" localSheetId="17">#REF!</definedName>
    <definedName name="T10?Table" localSheetId="2">#REF!</definedName>
    <definedName name="T10?Table" localSheetId="3">#REF!</definedName>
    <definedName name="T10?Table" localSheetId="1">#REF!</definedName>
    <definedName name="T10?Table" localSheetId="4">#REF!</definedName>
    <definedName name="T10?Table" localSheetId="5">#REF!</definedName>
    <definedName name="T10?Table" localSheetId="9">#REF!</definedName>
    <definedName name="T10?Table" localSheetId="0">#REF!</definedName>
    <definedName name="T10?Table" localSheetId="12">#REF!</definedName>
    <definedName name="T10?Table">#REF!</definedName>
    <definedName name="T10?Title" localSheetId="17">#REF!</definedName>
    <definedName name="T10?Title" localSheetId="2">#REF!</definedName>
    <definedName name="T10?Title" localSheetId="3">#REF!</definedName>
    <definedName name="T10?Title" localSheetId="1">#REF!</definedName>
    <definedName name="T10?Title" localSheetId="4">#REF!</definedName>
    <definedName name="T10?Title" localSheetId="5">#REF!</definedName>
    <definedName name="T10?Title" localSheetId="9">#REF!</definedName>
    <definedName name="T10?Title" localSheetId="0">#REF!</definedName>
    <definedName name="T10?Title" localSheetId="12">#REF!</definedName>
    <definedName name="T10?Title">#REF!</definedName>
    <definedName name="T10?unit?КМ" localSheetId="17">#REF!</definedName>
    <definedName name="T10?unit?КМ" localSheetId="2">#REF!</definedName>
    <definedName name="T10?unit?КМ" localSheetId="3">#REF!</definedName>
    <definedName name="T10?unit?КМ" localSheetId="1">#REF!</definedName>
    <definedName name="T10?unit?КМ" localSheetId="4">#REF!</definedName>
    <definedName name="T10?unit?КМ" localSheetId="5">#REF!</definedName>
    <definedName name="T10?unit?КМ" localSheetId="9">#REF!</definedName>
    <definedName name="T10?unit?КМ" localSheetId="12">#REF!</definedName>
    <definedName name="T10?unit?КМ">#REF!</definedName>
    <definedName name="T10?unit?ПРЦ" localSheetId="17">#REF!</definedName>
    <definedName name="T10?unit?ПРЦ" localSheetId="2">#REF!</definedName>
    <definedName name="T10?unit?ПРЦ" localSheetId="3">#REF!</definedName>
    <definedName name="T10?unit?ПРЦ" localSheetId="1">#REF!</definedName>
    <definedName name="T10?unit?ПРЦ" localSheetId="4">#REF!</definedName>
    <definedName name="T10?unit?ПРЦ" localSheetId="5">#REF!</definedName>
    <definedName name="T10?unit?ПРЦ" localSheetId="9">#REF!</definedName>
    <definedName name="T10?unit?ПРЦ" localSheetId="12">#REF!</definedName>
    <definedName name="T10?unit?ПРЦ">#REF!</definedName>
    <definedName name="T10?unit?РУБ.ТНТ" localSheetId="17">#REF!,#REF!,#REF!,#REF!,#REF!</definedName>
    <definedName name="T10?unit?РУБ.ТНТ" localSheetId="2">#REF!,#REF!,#REF!,#REF!,#REF!</definedName>
    <definedName name="T10?unit?РУБ.ТНТ" localSheetId="3">#REF!,#REF!,#REF!,#REF!,#REF!</definedName>
    <definedName name="T10?unit?РУБ.ТНТ" localSheetId="1">#REF!,#REF!,#REF!,#REF!,#REF!</definedName>
    <definedName name="T10?unit?РУБ.ТНТ" localSheetId="4">#REF!,#REF!,#REF!,#REF!,#REF!</definedName>
    <definedName name="T10?unit?РУБ.ТНТ" localSheetId="5">#REF!,#REF!,#REF!,#REF!,#REF!</definedName>
    <definedName name="T10?unit?РУБ.ТНТ" localSheetId="14">#REF!,#REF!,#REF!,#REF!,#REF!</definedName>
    <definedName name="T10?unit?РУБ.ТНТ" localSheetId="7">#REF!,#REF!,#REF!,#REF!,#REF!</definedName>
    <definedName name="T10?unit?РУБ.ТНТ" localSheetId="9">#REF!,#REF!,#REF!,#REF!,#REF!</definedName>
    <definedName name="T10?unit?РУБ.ТНТ" localSheetId="0">#REF!,#REF!,#REF!,#REF!,#REF!</definedName>
    <definedName name="T10?unit?РУБ.ТНТ" localSheetId="12">#REF!,#REF!,#REF!,#REF!,#REF!</definedName>
    <definedName name="T10?unit?РУБ.ТНТ">#REF!,#REF!,#REF!,#REF!,#REF!</definedName>
    <definedName name="T10?unit?РУБ.ТНТ.КМ" localSheetId="17">#REF!</definedName>
    <definedName name="T10?unit?РУБ.ТНТ.КМ" localSheetId="2">#REF!</definedName>
    <definedName name="T10?unit?РУБ.ТНТ.КМ" localSheetId="3">#REF!</definedName>
    <definedName name="T10?unit?РУБ.ТНТ.КМ" localSheetId="1">#REF!</definedName>
    <definedName name="T10?unit?РУБ.ТНТ.КМ" localSheetId="4">#REF!</definedName>
    <definedName name="T10?unit?РУБ.ТНТ.КМ" localSheetId="5">#REF!</definedName>
    <definedName name="T10?unit?РУБ.ТНТ.КМ" localSheetId="14">#REF!</definedName>
    <definedName name="T10?unit?РУБ.ТНТ.КМ" localSheetId="7">#REF!</definedName>
    <definedName name="T10?unit?РУБ.ТНТ.КМ" localSheetId="9">#REF!</definedName>
    <definedName name="T10?unit?РУБ.ТНТ.КМ" localSheetId="0">#REF!</definedName>
    <definedName name="T10?unit?РУБ.ТНТ.КМ" localSheetId="12">#REF!</definedName>
    <definedName name="T10?unit?РУБ.ТНТ.КМ">#REF!</definedName>
    <definedName name="T10?unit?ТРУБ" localSheetId="17">#REF!</definedName>
    <definedName name="T10?unit?ТРУБ" localSheetId="2">#REF!</definedName>
    <definedName name="T10?unit?ТРУБ" localSheetId="3">#REF!</definedName>
    <definedName name="T10?unit?ТРУБ" localSheetId="1">#REF!</definedName>
    <definedName name="T10?unit?ТРУБ" localSheetId="4">#REF!</definedName>
    <definedName name="T10?unit?ТРУБ" localSheetId="5">#REF!</definedName>
    <definedName name="T10?unit?ТРУБ" localSheetId="9">#REF!</definedName>
    <definedName name="T10?unit?ТРУБ" localSheetId="0">#REF!</definedName>
    <definedName name="T10?unit?ТРУБ" localSheetId="12">#REF!</definedName>
    <definedName name="T10?unit?ТРУБ">#REF!</definedName>
    <definedName name="T10?unit?ТТНТ" localSheetId="17">#REF!,#REF!,#REF!,#REF!</definedName>
    <definedName name="T10?unit?ТТНТ" localSheetId="2">#REF!,#REF!,#REF!,#REF!</definedName>
    <definedName name="T10?unit?ТТНТ" localSheetId="3">#REF!,#REF!,#REF!,#REF!</definedName>
    <definedName name="T10?unit?ТТНТ" localSheetId="1">#REF!,#REF!,#REF!,#REF!</definedName>
    <definedName name="T10?unit?ТТНТ" localSheetId="4">#REF!,#REF!,#REF!,#REF!</definedName>
    <definedName name="T10?unit?ТТНТ" localSheetId="5">#REF!,#REF!,#REF!,#REF!</definedName>
    <definedName name="T10?unit?ТТНТ" localSheetId="14">#REF!,#REF!,#REF!,#REF!</definedName>
    <definedName name="T10?unit?ТТНТ" localSheetId="7">#REF!,#REF!,#REF!,#REF!</definedName>
    <definedName name="T10?unit?ТТНТ" localSheetId="9">#REF!,#REF!,#REF!,#REF!</definedName>
    <definedName name="T10?unit?ТТНТ" localSheetId="0">#REF!,#REF!,#REF!,#REF!</definedName>
    <definedName name="T10?unit?ТТНТ" localSheetId="12">#REF!,#REF!,#REF!,#REF!</definedName>
    <definedName name="T10?unit?ТТНТ">#REF!,#REF!,#REF!,#REF!</definedName>
    <definedName name="T10?unit?ЧСЛ" localSheetId="17">#REF!</definedName>
    <definedName name="T10?unit?ЧСЛ" localSheetId="2">#REF!</definedName>
    <definedName name="T10?unit?ЧСЛ" localSheetId="3">#REF!</definedName>
    <definedName name="T10?unit?ЧСЛ" localSheetId="1">#REF!</definedName>
    <definedName name="T10?unit?ЧСЛ" localSheetId="4">#REF!</definedName>
    <definedName name="T10?unit?ЧСЛ" localSheetId="5">#REF!</definedName>
    <definedName name="T10?unit?ЧСЛ" localSheetId="14">#REF!</definedName>
    <definedName name="T10?unit?ЧСЛ" localSheetId="7">#REF!</definedName>
    <definedName name="T10?unit?ЧСЛ" localSheetId="9">#REF!</definedName>
    <definedName name="T10?unit?ЧСЛ" localSheetId="0">#REF!</definedName>
    <definedName name="T10?unit?ЧСЛ" localSheetId="12">#REF!</definedName>
    <definedName name="T10?unit?ЧСЛ">#REF!</definedName>
    <definedName name="T10_Copy1" localSheetId="17">#REF!</definedName>
    <definedName name="T10_Copy1" localSheetId="2">#REF!</definedName>
    <definedName name="T10_Copy1" localSheetId="3">#REF!</definedName>
    <definedName name="T10_Copy1" localSheetId="1">#REF!</definedName>
    <definedName name="T10_Copy1" localSheetId="4">#REF!</definedName>
    <definedName name="T10_Copy1" localSheetId="5">#REF!</definedName>
    <definedName name="T10_Copy1" localSheetId="9">#REF!</definedName>
    <definedName name="T10_Copy1" localSheetId="0">#REF!</definedName>
    <definedName name="T10_Copy1" localSheetId="12">#REF!</definedName>
    <definedName name="T10_Copy1">#REF!</definedName>
    <definedName name="T10_Copy2" localSheetId="17">#REF!</definedName>
    <definedName name="T10_Copy2" localSheetId="2">#REF!</definedName>
    <definedName name="T10_Copy2" localSheetId="3">#REF!</definedName>
    <definedName name="T10_Copy2" localSheetId="1">#REF!</definedName>
    <definedName name="T10_Copy2" localSheetId="4">#REF!</definedName>
    <definedName name="T10_Copy2" localSheetId="5">#REF!</definedName>
    <definedName name="T10_Copy2" localSheetId="9">#REF!</definedName>
    <definedName name="T10_Copy2" localSheetId="0">#REF!</definedName>
    <definedName name="T10_Copy2" localSheetId="12">#REF!</definedName>
    <definedName name="T10_Copy2">#REF!</definedName>
    <definedName name="T10_Copy3" localSheetId="17">#REF!</definedName>
    <definedName name="T10_Copy3" localSheetId="2">#REF!</definedName>
    <definedName name="T10_Copy3" localSheetId="3">#REF!</definedName>
    <definedName name="T10_Copy3" localSheetId="1">#REF!</definedName>
    <definedName name="T10_Copy3" localSheetId="4">#REF!</definedName>
    <definedName name="T10_Copy3" localSheetId="5">#REF!</definedName>
    <definedName name="T10_Copy3" localSheetId="9">#REF!</definedName>
    <definedName name="T10_Copy3" localSheetId="12">#REF!</definedName>
    <definedName name="T10_Copy3">#REF!</definedName>
    <definedName name="T10_Copy4" localSheetId="17">#REF!</definedName>
    <definedName name="T10_Copy4" localSheetId="2">#REF!</definedName>
    <definedName name="T10_Copy4" localSheetId="3">#REF!</definedName>
    <definedName name="T10_Copy4" localSheetId="1">#REF!</definedName>
    <definedName name="T10_Copy4" localSheetId="4">#REF!</definedName>
    <definedName name="T10_Copy4" localSheetId="5">#REF!</definedName>
    <definedName name="T10_Copy4" localSheetId="9">#REF!</definedName>
    <definedName name="T10_Copy4" localSheetId="12">#REF!</definedName>
    <definedName name="T10_Copy4">#REF!</definedName>
    <definedName name="T10_Copy5" localSheetId="17">#REF!</definedName>
    <definedName name="T10_Copy5" localSheetId="2">#REF!</definedName>
    <definedName name="T10_Copy5" localSheetId="3">#REF!</definedName>
    <definedName name="T10_Copy5" localSheetId="1">#REF!</definedName>
    <definedName name="T10_Copy5" localSheetId="4">#REF!</definedName>
    <definedName name="T10_Copy5" localSheetId="5">#REF!</definedName>
    <definedName name="T10_Copy5" localSheetId="9">#REF!</definedName>
    <definedName name="T10_Copy5" localSheetId="12">#REF!</definedName>
    <definedName name="T10_Copy5">#REF!</definedName>
    <definedName name="T10_Copy6" localSheetId="17">#REF!</definedName>
    <definedName name="T10_Copy6" localSheetId="2">#REF!</definedName>
    <definedName name="T10_Copy6" localSheetId="3">#REF!</definedName>
    <definedName name="T10_Copy6" localSheetId="1">#REF!</definedName>
    <definedName name="T10_Copy6" localSheetId="4">#REF!</definedName>
    <definedName name="T10_Copy6" localSheetId="5">#REF!</definedName>
    <definedName name="T10_Copy6" localSheetId="9">#REF!</definedName>
    <definedName name="T10_Copy6" localSheetId="12">#REF!</definedName>
    <definedName name="T10_Copy6">#REF!</definedName>
    <definedName name="T10_ET" localSheetId="17">[15]TEHSHEET!#REF!</definedName>
    <definedName name="T10_ET" localSheetId="2">[15]TEHSHEET!#REF!</definedName>
    <definedName name="T10_ET" localSheetId="3">[15]TEHSHEET!#REF!</definedName>
    <definedName name="T10_ET" localSheetId="1">[15]TEHSHEET!#REF!</definedName>
    <definedName name="T10_ET" localSheetId="4">[15]TEHSHEET!#REF!</definedName>
    <definedName name="T10_ET" localSheetId="5">[15]TEHSHEET!#REF!</definedName>
    <definedName name="T10_ET" localSheetId="9">[15]TEHSHEET!#REF!</definedName>
    <definedName name="T10_ET" localSheetId="12">[15]TEHSHEET!#REF!</definedName>
    <definedName name="T10_ET">[15]TEHSHEET!#REF!</definedName>
    <definedName name="T10_Name1" localSheetId="17">#REF!</definedName>
    <definedName name="T10_Name1" localSheetId="2">#REF!</definedName>
    <definedName name="T10_Name1" localSheetId="3">#REF!</definedName>
    <definedName name="T10_Name1" localSheetId="1">#REF!</definedName>
    <definedName name="T10_Name1" localSheetId="4">#REF!</definedName>
    <definedName name="T10_Name1" localSheetId="5">#REF!</definedName>
    <definedName name="T10_Name1" localSheetId="14">#REF!</definedName>
    <definedName name="T10_Name1" localSheetId="7">#REF!</definedName>
    <definedName name="T10_Name1" localSheetId="9">#REF!</definedName>
    <definedName name="T10_Name1" localSheetId="0">#REF!</definedName>
    <definedName name="T10_Name1" localSheetId="12">#REF!</definedName>
    <definedName name="T10_Name1">#REF!</definedName>
    <definedName name="T10_Name2" localSheetId="17">#REF!</definedName>
    <definedName name="T10_Name2" localSheetId="2">#REF!</definedName>
    <definedName name="T10_Name2" localSheetId="3">#REF!</definedName>
    <definedName name="T10_Name2" localSheetId="1">#REF!</definedName>
    <definedName name="T10_Name2" localSheetId="4">#REF!</definedName>
    <definedName name="T10_Name2" localSheetId="5">#REF!</definedName>
    <definedName name="T10_Name2" localSheetId="9">#REF!</definedName>
    <definedName name="T10_Name2" localSheetId="0">#REF!</definedName>
    <definedName name="T10_Name2" localSheetId="12">#REF!</definedName>
    <definedName name="T10_Name2">#REF!</definedName>
    <definedName name="T10_Name3" localSheetId="17">#REF!</definedName>
    <definedName name="T10_Name3" localSheetId="2">#REF!</definedName>
    <definedName name="T10_Name3" localSheetId="3">#REF!</definedName>
    <definedName name="T10_Name3" localSheetId="1">#REF!</definedName>
    <definedName name="T10_Name3" localSheetId="4">#REF!</definedName>
    <definedName name="T10_Name3" localSheetId="5">#REF!</definedName>
    <definedName name="T10_Name3" localSheetId="9">#REF!</definedName>
    <definedName name="T10_Name3" localSheetId="0">#REF!</definedName>
    <definedName name="T10_Name3" localSheetId="12">#REF!</definedName>
    <definedName name="T10_Name3">#REF!</definedName>
    <definedName name="T10_Name4" localSheetId="17">#REF!</definedName>
    <definedName name="T10_Name4" localSheetId="2">#REF!</definedName>
    <definedName name="T10_Name4" localSheetId="3">#REF!</definedName>
    <definedName name="T10_Name4" localSheetId="1">#REF!</definedName>
    <definedName name="T10_Name4" localSheetId="4">#REF!</definedName>
    <definedName name="T10_Name4" localSheetId="5">#REF!</definedName>
    <definedName name="T10_Name4" localSheetId="9">#REF!</definedName>
    <definedName name="T10_Name4" localSheetId="12">#REF!</definedName>
    <definedName name="T10_Name4">#REF!</definedName>
    <definedName name="T10_Name5" localSheetId="17">#REF!</definedName>
    <definedName name="T10_Name5" localSheetId="2">#REF!</definedName>
    <definedName name="T10_Name5" localSheetId="3">#REF!</definedName>
    <definedName name="T10_Name5" localSheetId="1">#REF!</definedName>
    <definedName name="T10_Name5" localSheetId="4">#REF!</definedName>
    <definedName name="T10_Name5" localSheetId="5">#REF!</definedName>
    <definedName name="T10_Name5" localSheetId="9">#REF!</definedName>
    <definedName name="T10_Name5" localSheetId="12">#REF!</definedName>
    <definedName name="T10_Name5">#REF!</definedName>
    <definedName name="T10_Name6" localSheetId="17">#REF!</definedName>
    <definedName name="T10_Name6" localSheetId="2">#REF!</definedName>
    <definedName name="T10_Name6" localSheetId="3">#REF!</definedName>
    <definedName name="T10_Name6" localSheetId="1">#REF!</definedName>
    <definedName name="T10_Name6" localSheetId="4">#REF!</definedName>
    <definedName name="T10_Name6" localSheetId="5">#REF!</definedName>
    <definedName name="T10_Name6" localSheetId="9">#REF!</definedName>
    <definedName name="T10_Name6" localSheetId="12">#REF!</definedName>
    <definedName name="T10_Name6">#REF!</definedName>
    <definedName name="T10_OPT" localSheetId="17">#REF!</definedName>
    <definedName name="T10_OPT" localSheetId="2">#REF!</definedName>
    <definedName name="T10_OPT" localSheetId="3">#REF!</definedName>
    <definedName name="T10_OPT" localSheetId="1">#REF!</definedName>
    <definedName name="T10_OPT" localSheetId="4">#REF!</definedName>
    <definedName name="T10_OPT" localSheetId="5">#REF!</definedName>
    <definedName name="T10_OPT" localSheetId="9">#REF!</definedName>
    <definedName name="T10_OPT" localSheetId="12">#REF!</definedName>
    <definedName name="T10_OPT">#REF!</definedName>
    <definedName name="T10_ROZN" localSheetId="17">#REF!</definedName>
    <definedName name="T10_ROZN" localSheetId="2">#REF!</definedName>
    <definedName name="T10_ROZN" localSheetId="3">#REF!</definedName>
    <definedName name="T10_ROZN" localSheetId="1">#REF!</definedName>
    <definedName name="T10_ROZN" localSheetId="4">#REF!</definedName>
    <definedName name="T10_ROZN" localSheetId="5">#REF!</definedName>
    <definedName name="T10_ROZN" localSheetId="9">#REF!</definedName>
    <definedName name="T10_ROZN" localSheetId="12">#REF!</definedName>
    <definedName name="T10_ROZN">#REF!</definedName>
    <definedName name="T11?axis?R?ВТОП" localSheetId="17">#REF!,#REF!</definedName>
    <definedName name="T11?axis?R?ВТОП" localSheetId="2">#REF!,#REF!</definedName>
    <definedName name="T11?axis?R?ВТОП" localSheetId="3">#REF!,#REF!</definedName>
    <definedName name="T11?axis?R?ВТОП" localSheetId="1">#REF!,#REF!</definedName>
    <definedName name="T11?axis?R?ВТОП" localSheetId="4">#REF!,#REF!</definedName>
    <definedName name="T11?axis?R?ВТОП" localSheetId="5">#REF!,#REF!</definedName>
    <definedName name="T11?axis?R?ВТОП" localSheetId="14">#REF!,#REF!</definedName>
    <definedName name="T11?axis?R?ВТОП" localSheetId="7">#REF!,#REF!</definedName>
    <definedName name="T11?axis?R?ВТОП" localSheetId="9">#REF!,#REF!</definedName>
    <definedName name="T11?axis?R?ВТОП" localSheetId="0">#REF!,#REF!</definedName>
    <definedName name="T11?axis?R?ВТОП" localSheetId="12">#REF!,#REF!</definedName>
    <definedName name="T11?axis?R?ВТОП">#REF!,#REF!</definedName>
    <definedName name="T11?axis?R?ВТОП?" localSheetId="17">#REF!,#REF!</definedName>
    <definedName name="T11?axis?R?ВТОП?" localSheetId="2">#REF!,#REF!</definedName>
    <definedName name="T11?axis?R?ВТОП?" localSheetId="3">#REF!,#REF!</definedName>
    <definedName name="T11?axis?R?ВТОП?" localSheetId="1">#REF!,#REF!</definedName>
    <definedName name="T11?axis?R?ВТОП?" localSheetId="4">#REF!,#REF!</definedName>
    <definedName name="T11?axis?R?ВТОП?" localSheetId="5">#REF!,#REF!</definedName>
    <definedName name="T11?axis?R?ВТОП?" localSheetId="9">#REF!,#REF!</definedName>
    <definedName name="T11?axis?R?ВТОП?" localSheetId="0">#REF!,#REF!</definedName>
    <definedName name="T11?axis?R?ВТОП?" localSheetId="12">#REF!,#REF!</definedName>
    <definedName name="T11?axis?R?ВТОП?">#REF!,#REF!</definedName>
    <definedName name="T11?axis?R?ДОГОВОР">'[36]11'!$D$8:$L$11, '[36]11'!$D$15:$L$18, '[36]11'!$D$22:$L$23, '[36]11'!$D$29:$L$32, '[36]11'!$D$36:$L$39, '[36]11'!$D$43:$L$46, '[36]11'!$D$51:$L$54, '[36]11'!$D$58:$L$61, '[36]11'!$D$65:$L$68, '[36]11'!$D$72:$L$82</definedName>
    <definedName name="T11?axis?R?ДОГОВОР?">'[36]11'!$B$72:$B$82, '[36]11'!$B$65:$B$68, '[36]11'!$B$58:$B$61, '[36]11'!$B$51:$B$54, '[36]11'!$B$43:$B$46, '[36]11'!$B$36:$B$39, '[36]11'!$B$29:$B$33, '[36]11'!$B$22:$B$25, '[36]11'!$B$15:$B$18, '[36]11'!$B$8:$B$11</definedName>
    <definedName name="T11?axis?R?ПЭ" localSheetId="17">#REF!,#REF!</definedName>
    <definedName name="T11?axis?R?ПЭ" localSheetId="2">#REF!,#REF!</definedName>
    <definedName name="T11?axis?R?ПЭ" localSheetId="3">#REF!,#REF!</definedName>
    <definedName name="T11?axis?R?ПЭ" localSheetId="1">#REF!,#REF!</definedName>
    <definedName name="T11?axis?R?ПЭ" localSheetId="4">#REF!,#REF!</definedName>
    <definedName name="T11?axis?R?ПЭ" localSheetId="5">#REF!,#REF!</definedName>
    <definedName name="T11?axis?R?ПЭ" localSheetId="14">#REF!,#REF!</definedName>
    <definedName name="T11?axis?R?ПЭ" localSheetId="7">#REF!,#REF!</definedName>
    <definedName name="T11?axis?R?ПЭ" localSheetId="9">#REF!,#REF!</definedName>
    <definedName name="T11?axis?R?ПЭ" localSheetId="0">#REF!,#REF!</definedName>
    <definedName name="T11?axis?R?ПЭ" localSheetId="12">#REF!,#REF!</definedName>
    <definedName name="T11?axis?R?ПЭ">#REF!,#REF!</definedName>
    <definedName name="T11?axis?R?ПЭ?">'[45]11'!$B$8:$B$14,'[45]11'!$B$18:$B$24</definedName>
    <definedName name="T11?axis?R?СЦТ" localSheetId="17">#REF!,#REF!</definedName>
    <definedName name="T11?axis?R?СЦТ" localSheetId="2">#REF!,#REF!</definedName>
    <definedName name="T11?axis?R?СЦТ" localSheetId="3">#REF!,#REF!</definedName>
    <definedName name="T11?axis?R?СЦТ" localSheetId="1">#REF!,#REF!</definedName>
    <definedName name="T11?axis?R?СЦТ" localSheetId="4">#REF!,#REF!</definedName>
    <definedName name="T11?axis?R?СЦТ" localSheetId="5">#REF!,#REF!</definedName>
    <definedName name="T11?axis?R?СЦТ" localSheetId="14">#REF!,#REF!</definedName>
    <definedName name="T11?axis?R?СЦТ" localSheetId="7">#REF!,#REF!</definedName>
    <definedName name="T11?axis?R?СЦТ" localSheetId="9">#REF!,#REF!</definedName>
    <definedName name="T11?axis?R?СЦТ" localSheetId="0">#REF!,#REF!</definedName>
    <definedName name="T11?axis?R?СЦТ" localSheetId="12">#REF!,#REF!</definedName>
    <definedName name="T11?axis?R?СЦТ">#REF!,#REF!</definedName>
    <definedName name="T11?axis?R?СЦТ?" localSheetId="17">#REF!,#REF!</definedName>
    <definedName name="T11?axis?R?СЦТ?" localSheetId="2">#REF!,#REF!</definedName>
    <definedName name="T11?axis?R?СЦТ?" localSheetId="3">#REF!,#REF!</definedName>
    <definedName name="T11?axis?R?СЦТ?" localSheetId="1">#REF!,#REF!</definedName>
    <definedName name="T11?axis?R?СЦТ?" localSheetId="4">#REF!,#REF!</definedName>
    <definedName name="T11?axis?R?СЦТ?" localSheetId="5">#REF!,#REF!</definedName>
    <definedName name="T11?axis?R?СЦТ?" localSheetId="9">#REF!,#REF!</definedName>
    <definedName name="T11?axis?R?СЦТ?" localSheetId="0">#REF!,#REF!</definedName>
    <definedName name="T11?axis?R?СЦТ?" localSheetId="12">#REF!,#REF!</definedName>
    <definedName name="T11?axis?R?СЦТ?">#REF!,#REF!</definedName>
    <definedName name="T11?axis?ПРД?БАЗ">'[36]11'!$I$6:$J$84,'[36]11'!$F$6:$G$84</definedName>
    <definedName name="T11?axis?ПРД?ПРЕД">'[36]11'!$K$6:$L$84,'[36]11'!$D$6:$E$84</definedName>
    <definedName name="T11?axis?ПРД?РЕГ" localSheetId="17">'[46]услуги непроизводств.'!#REF!</definedName>
    <definedName name="T11?axis?ПРД?РЕГ" localSheetId="2">'[46]услуги непроизводств.'!#REF!</definedName>
    <definedName name="T11?axis?ПРД?РЕГ" localSheetId="3">'[46]услуги непроизводств.'!#REF!</definedName>
    <definedName name="T11?axis?ПРД?РЕГ" localSheetId="1">'[46]услуги непроизводств.'!#REF!</definedName>
    <definedName name="T11?axis?ПРД?РЕГ" localSheetId="4">'[46]услуги непроизводств.'!#REF!</definedName>
    <definedName name="T11?axis?ПРД?РЕГ" localSheetId="5">'[46]услуги непроизводств.'!#REF!</definedName>
    <definedName name="T11?axis?ПРД?РЕГ" localSheetId="9">'[46]услуги непроизводств.'!#REF!</definedName>
    <definedName name="T11?axis?ПРД?РЕГ" localSheetId="0">'[46]услуги непроизводств.'!#REF!</definedName>
    <definedName name="T11?axis?ПРД?РЕГ" localSheetId="12">'[46]услуги непроизводств.'!#REF!</definedName>
    <definedName name="T11?axis?ПРД?РЕГ">'[46]услуги непроизводств.'!#REF!</definedName>
    <definedName name="T11?axis?ПФ?ПЛАН">'[36]11'!$I$6:$I$84,'[36]11'!$D$6:$D$84,'[36]11'!$K$6:$K$84,'[36]11'!$F$6:$F$84</definedName>
    <definedName name="T11?axis?ПФ?ФАКТ">'[36]11'!$J$6:$J$84,'[36]11'!$E$6:$E$84,'[36]11'!$L$6:$L$84,'[36]11'!$G$6:$G$84</definedName>
    <definedName name="T11?Data">#N/A</definedName>
    <definedName name="T11?item_ext?ВСЕГО" localSheetId="17">#REF!,#REF!</definedName>
    <definedName name="T11?item_ext?ВСЕГО" localSheetId="2">#REF!,#REF!</definedName>
    <definedName name="T11?item_ext?ВСЕГО" localSheetId="3">#REF!,#REF!</definedName>
    <definedName name="T11?item_ext?ВСЕГО" localSheetId="1">#REF!,#REF!</definedName>
    <definedName name="T11?item_ext?ВСЕГО" localSheetId="4">#REF!,#REF!</definedName>
    <definedName name="T11?item_ext?ВСЕГО" localSheetId="5">#REF!,#REF!</definedName>
    <definedName name="T11?item_ext?ВСЕГО" localSheetId="14">#REF!,#REF!</definedName>
    <definedName name="T11?item_ext?ВСЕГО" localSheetId="7">#REF!,#REF!</definedName>
    <definedName name="T11?item_ext?ВСЕГО" localSheetId="9">#REF!,#REF!</definedName>
    <definedName name="T11?item_ext?ВСЕГО" localSheetId="0">#REF!,#REF!</definedName>
    <definedName name="T11?item_ext?ВСЕГО" localSheetId="12">#REF!,#REF!</definedName>
    <definedName name="T11?item_ext?ВСЕГО">#REF!,#REF!</definedName>
    <definedName name="T11?item_ext?ИТОГО" localSheetId="17">#REF!,#REF!</definedName>
    <definedName name="T11?item_ext?ИТОГО" localSheetId="2">#REF!,#REF!</definedName>
    <definedName name="T11?item_ext?ИТОГО" localSheetId="3">#REF!,#REF!</definedName>
    <definedName name="T11?item_ext?ИТОГО" localSheetId="1">#REF!,#REF!</definedName>
    <definedName name="T11?item_ext?ИТОГО" localSheetId="4">#REF!,#REF!</definedName>
    <definedName name="T11?item_ext?ИТОГО" localSheetId="5">#REF!,#REF!</definedName>
    <definedName name="T11?item_ext?ИТОГО" localSheetId="9">#REF!,#REF!</definedName>
    <definedName name="T11?item_ext?ИТОГО" localSheetId="0">#REF!,#REF!</definedName>
    <definedName name="T11?item_ext?ИТОГО" localSheetId="12">#REF!,#REF!</definedName>
    <definedName name="T11?item_ext?ИТОГО">#REF!,#REF!</definedName>
    <definedName name="T11?item_ext?СЦТ" localSheetId="17">#REF!,#REF!</definedName>
    <definedName name="T11?item_ext?СЦТ" localSheetId="2">#REF!,#REF!</definedName>
    <definedName name="T11?item_ext?СЦТ" localSheetId="3">#REF!,#REF!</definedName>
    <definedName name="T11?item_ext?СЦТ" localSheetId="1">#REF!,#REF!</definedName>
    <definedName name="T11?item_ext?СЦТ" localSheetId="4">#REF!,#REF!</definedName>
    <definedName name="T11?item_ext?СЦТ" localSheetId="5">#REF!,#REF!</definedName>
    <definedName name="T11?item_ext?СЦТ" localSheetId="9">#REF!,#REF!</definedName>
    <definedName name="T11?item_ext?СЦТ" localSheetId="0">#REF!,#REF!</definedName>
    <definedName name="T11?item_ext?СЦТ" localSheetId="12">#REF!,#REF!</definedName>
    <definedName name="T11?item_ext?СЦТ">#REF!,#REF!</definedName>
    <definedName name="T11?L10" localSheetId="17">#REF!</definedName>
    <definedName name="T11?L10" localSheetId="2">#REF!</definedName>
    <definedName name="T11?L10" localSheetId="3">#REF!</definedName>
    <definedName name="T11?L10" localSheetId="1">#REF!</definedName>
    <definedName name="T11?L10" localSheetId="4">#REF!</definedName>
    <definedName name="T11?L10" localSheetId="5">#REF!</definedName>
    <definedName name="T11?L10" localSheetId="14">#REF!</definedName>
    <definedName name="T11?L10" localSheetId="7">#REF!</definedName>
    <definedName name="T11?L10" localSheetId="9">#REF!</definedName>
    <definedName name="T11?L10" localSheetId="0">#REF!</definedName>
    <definedName name="T11?L10" localSheetId="12">#REF!</definedName>
    <definedName name="T11?L10">#REF!</definedName>
    <definedName name="T11?L11" localSheetId="17">#REF!</definedName>
    <definedName name="T11?L11" localSheetId="2">#REF!</definedName>
    <definedName name="T11?L11" localSheetId="3">#REF!</definedName>
    <definedName name="T11?L11" localSheetId="1">#REF!</definedName>
    <definedName name="T11?L11" localSheetId="4">#REF!</definedName>
    <definedName name="T11?L11" localSheetId="5">#REF!</definedName>
    <definedName name="T11?L11" localSheetId="9">#REF!</definedName>
    <definedName name="T11?L11" localSheetId="0">#REF!</definedName>
    <definedName name="T11?L11" localSheetId="12">#REF!</definedName>
    <definedName name="T11?L11">#REF!</definedName>
    <definedName name="T11?L12" localSheetId="17">#REF!</definedName>
    <definedName name="T11?L12" localSheetId="2">#REF!</definedName>
    <definedName name="T11?L12" localSheetId="3">#REF!</definedName>
    <definedName name="T11?L12" localSheetId="1">#REF!</definedName>
    <definedName name="T11?L12" localSheetId="4">#REF!</definedName>
    <definedName name="T11?L12" localSheetId="5">#REF!</definedName>
    <definedName name="T11?L12" localSheetId="9">#REF!</definedName>
    <definedName name="T11?L12" localSheetId="0">#REF!</definedName>
    <definedName name="T11?L12" localSheetId="12">#REF!</definedName>
    <definedName name="T11?L12">#REF!</definedName>
    <definedName name="T11?L13">'[45]11'!$P$8:$P$27</definedName>
    <definedName name="T11?L14" localSheetId="17">#REF!</definedName>
    <definedName name="T11?L14" localSheetId="2">#REF!</definedName>
    <definedName name="T11?L14" localSheetId="3">#REF!</definedName>
    <definedName name="T11?L14" localSheetId="1">#REF!</definedName>
    <definedName name="T11?L14" localSheetId="4">#REF!</definedName>
    <definedName name="T11?L14" localSheetId="5">#REF!</definedName>
    <definedName name="T11?L14" localSheetId="14">#REF!</definedName>
    <definedName name="T11?L14" localSheetId="7">#REF!</definedName>
    <definedName name="T11?L14" localSheetId="9">#REF!</definedName>
    <definedName name="T11?L14" localSheetId="0">#REF!</definedName>
    <definedName name="T11?L14" localSheetId="12">#REF!</definedName>
    <definedName name="T11?L14">#REF!</definedName>
    <definedName name="T11?L3" localSheetId="17">#REF!</definedName>
    <definedName name="T11?L3" localSheetId="2">#REF!</definedName>
    <definedName name="T11?L3" localSheetId="3">#REF!</definedName>
    <definedName name="T11?L3" localSheetId="1">#REF!</definedName>
    <definedName name="T11?L3" localSheetId="4">#REF!</definedName>
    <definedName name="T11?L3" localSheetId="5">#REF!</definedName>
    <definedName name="T11?L3" localSheetId="9">#REF!</definedName>
    <definedName name="T11?L3" localSheetId="0">#REF!</definedName>
    <definedName name="T11?L3" localSheetId="12">#REF!</definedName>
    <definedName name="T11?L3">#REF!</definedName>
    <definedName name="T11?L4" localSheetId="17">#REF!</definedName>
    <definedName name="T11?L4" localSheetId="2">#REF!</definedName>
    <definedName name="T11?L4" localSheetId="3">#REF!</definedName>
    <definedName name="T11?L4" localSheetId="1">#REF!</definedName>
    <definedName name="T11?L4" localSheetId="4">#REF!</definedName>
    <definedName name="T11?L4" localSheetId="5">#REF!</definedName>
    <definedName name="T11?L4" localSheetId="9">#REF!</definedName>
    <definedName name="T11?L4" localSheetId="0">#REF!</definedName>
    <definedName name="T11?L4" localSheetId="12">#REF!</definedName>
    <definedName name="T11?L4">#REF!</definedName>
    <definedName name="T11?L5" localSheetId="17">#REF!</definedName>
    <definedName name="T11?L5" localSheetId="2">#REF!</definedName>
    <definedName name="T11?L5" localSheetId="3">#REF!</definedName>
    <definedName name="T11?L5" localSheetId="1">#REF!</definedName>
    <definedName name="T11?L5" localSheetId="4">#REF!</definedName>
    <definedName name="T11?L5" localSheetId="5">#REF!</definedName>
    <definedName name="T11?L5" localSheetId="9">#REF!</definedName>
    <definedName name="T11?L5" localSheetId="12">#REF!</definedName>
    <definedName name="T11?L5">#REF!</definedName>
    <definedName name="T11?L6" localSheetId="17">#REF!</definedName>
    <definedName name="T11?L6" localSheetId="2">#REF!</definedName>
    <definedName name="T11?L6" localSheetId="3">#REF!</definedName>
    <definedName name="T11?L6" localSheetId="1">#REF!</definedName>
    <definedName name="T11?L6" localSheetId="4">#REF!</definedName>
    <definedName name="T11?L6" localSheetId="5">#REF!</definedName>
    <definedName name="T11?L6" localSheetId="9">#REF!</definedName>
    <definedName name="T11?L6" localSheetId="12">#REF!</definedName>
    <definedName name="T11?L6">#REF!</definedName>
    <definedName name="T11?L7" localSheetId="17">#REF!</definedName>
    <definedName name="T11?L7" localSheetId="2">#REF!</definedName>
    <definedName name="T11?L7" localSheetId="3">#REF!</definedName>
    <definedName name="T11?L7" localSheetId="1">#REF!</definedName>
    <definedName name="T11?L7" localSheetId="4">#REF!</definedName>
    <definedName name="T11?L7" localSheetId="5">#REF!</definedName>
    <definedName name="T11?L7" localSheetId="9">#REF!</definedName>
    <definedName name="T11?L7" localSheetId="12">#REF!</definedName>
    <definedName name="T11?L7">#REF!</definedName>
    <definedName name="T11?L8" localSheetId="17">#REF!</definedName>
    <definedName name="T11?L8" localSheetId="2">#REF!</definedName>
    <definedName name="T11?L8" localSheetId="3">#REF!</definedName>
    <definedName name="T11?L8" localSheetId="1">#REF!</definedName>
    <definedName name="T11?L8" localSheetId="4">#REF!</definedName>
    <definedName name="T11?L8" localSheetId="5">#REF!</definedName>
    <definedName name="T11?L8" localSheetId="9">#REF!</definedName>
    <definedName name="T11?L8" localSheetId="12">#REF!</definedName>
    <definedName name="T11?L8">#REF!</definedName>
    <definedName name="T11?L9" localSheetId="17">#REF!</definedName>
    <definedName name="T11?L9" localSheetId="2">#REF!</definedName>
    <definedName name="T11?L9" localSheetId="3">#REF!</definedName>
    <definedName name="T11?L9" localSheetId="1">#REF!</definedName>
    <definedName name="T11?L9" localSheetId="4">#REF!</definedName>
    <definedName name="T11?L9" localSheetId="5">#REF!</definedName>
    <definedName name="T11?L9" localSheetId="9">#REF!</definedName>
    <definedName name="T11?L9" localSheetId="12">#REF!</definedName>
    <definedName name="T11?L9">#REF!</definedName>
    <definedName name="T11?Name" localSheetId="17">'[46]услуги непроизводств.'!#REF!</definedName>
    <definedName name="T11?Name" localSheetId="2">'[46]услуги непроизводств.'!#REF!</definedName>
    <definedName name="T11?Name" localSheetId="3">'[46]услуги непроизводств.'!#REF!</definedName>
    <definedName name="T11?Name" localSheetId="1">'[46]услуги непроизводств.'!#REF!</definedName>
    <definedName name="T11?Name" localSheetId="4">'[46]услуги непроизводств.'!#REF!</definedName>
    <definedName name="T11?Name" localSheetId="5">'[46]услуги непроизводств.'!#REF!</definedName>
    <definedName name="T11?Name" localSheetId="9">'[46]услуги непроизводств.'!#REF!</definedName>
    <definedName name="T11?Name" localSheetId="12">'[46]услуги непроизводств.'!#REF!</definedName>
    <definedName name="T11?Name">'[46]услуги непроизводств.'!#REF!</definedName>
    <definedName name="T11?Table" localSheetId="17">#REF!</definedName>
    <definedName name="T11?Table" localSheetId="2">#REF!</definedName>
    <definedName name="T11?Table" localSheetId="3">#REF!</definedName>
    <definedName name="T11?Table" localSheetId="1">#REF!</definedName>
    <definedName name="T11?Table" localSheetId="4">#REF!</definedName>
    <definedName name="T11?Table" localSheetId="5">#REF!</definedName>
    <definedName name="T11?Table" localSheetId="14">#REF!</definedName>
    <definedName name="T11?Table" localSheetId="7">#REF!</definedName>
    <definedName name="T11?Table" localSheetId="9">#REF!</definedName>
    <definedName name="T11?Table" localSheetId="0">#REF!</definedName>
    <definedName name="T11?Table" localSheetId="12">#REF!</definedName>
    <definedName name="T11?Table">#REF!</definedName>
    <definedName name="T11?Title" localSheetId="17">#REF!</definedName>
    <definedName name="T11?Title" localSheetId="2">#REF!</definedName>
    <definedName name="T11?Title" localSheetId="3">#REF!</definedName>
    <definedName name="T11?Title" localSheetId="1">#REF!</definedName>
    <definedName name="T11?Title" localSheetId="4">#REF!</definedName>
    <definedName name="T11?Title" localSheetId="5">#REF!</definedName>
    <definedName name="T11?Title" localSheetId="9">#REF!</definedName>
    <definedName name="T11?Title" localSheetId="0">#REF!</definedName>
    <definedName name="T11?Title" localSheetId="12">#REF!</definedName>
    <definedName name="T11?Title">#REF!</definedName>
    <definedName name="T11?unit?РУБ.ТНТ" localSheetId="17">#REF!</definedName>
    <definedName name="T11?unit?РУБ.ТНТ" localSheetId="2">#REF!</definedName>
    <definedName name="T11?unit?РУБ.ТНТ" localSheetId="3">#REF!</definedName>
    <definedName name="T11?unit?РУБ.ТНТ" localSheetId="1">#REF!</definedName>
    <definedName name="T11?unit?РУБ.ТНТ" localSheetId="4">#REF!</definedName>
    <definedName name="T11?unit?РУБ.ТНТ" localSheetId="5">#REF!</definedName>
    <definedName name="T11?unit?РУБ.ТНТ" localSheetId="9">#REF!</definedName>
    <definedName name="T11?unit?РУБ.ТНТ" localSheetId="0">#REF!</definedName>
    <definedName name="T11?unit?РУБ.ТНТ" localSheetId="12">#REF!</definedName>
    <definedName name="T11?unit?РУБ.ТНТ">#REF!</definedName>
    <definedName name="T11?unit?РУБ.ТУТ" localSheetId="17">#REF!</definedName>
    <definedName name="T11?unit?РУБ.ТУТ" localSheetId="2">#REF!</definedName>
    <definedName name="T11?unit?РУБ.ТУТ" localSheetId="3">#REF!</definedName>
    <definedName name="T11?unit?РУБ.ТУТ" localSheetId="1">#REF!</definedName>
    <definedName name="T11?unit?РУБ.ТУТ" localSheetId="4">#REF!</definedName>
    <definedName name="T11?unit?РУБ.ТУТ" localSheetId="5">#REF!</definedName>
    <definedName name="T11?unit?РУБ.ТУТ" localSheetId="9">#REF!</definedName>
    <definedName name="T11?unit?РУБ.ТУТ" localSheetId="12">#REF!</definedName>
    <definedName name="T11?unit?РУБ.ТУТ">#REF!</definedName>
    <definedName name="T11?unit?ТРУБ" localSheetId="17">#REF!</definedName>
    <definedName name="T11?unit?ТРУБ" localSheetId="2">#REF!</definedName>
    <definedName name="T11?unit?ТРУБ" localSheetId="3">#REF!</definedName>
    <definedName name="T11?unit?ТРУБ" localSheetId="1">#REF!</definedName>
    <definedName name="T11?unit?ТРУБ" localSheetId="4">#REF!</definedName>
    <definedName name="T11?unit?ТРУБ" localSheetId="5">#REF!</definedName>
    <definedName name="T11?unit?ТРУБ" localSheetId="9">#REF!</definedName>
    <definedName name="T11?unit?ТРУБ" localSheetId="12">#REF!</definedName>
    <definedName name="T11?unit?ТРУБ">#REF!</definedName>
    <definedName name="T11?unit?ТТНТ" localSheetId="17">#REF!</definedName>
    <definedName name="T11?unit?ТТНТ" localSheetId="2">#REF!</definedName>
    <definedName name="T11?unit?ТТНТ" localSheetId="3">#REF!</definedName>
    <definedName name="T11?unit?ТТНТ" localSheetId="1">#REF!</definedName>
    <definedName name="T11?unit?ТТНТ" localSheetId="4">#REF!</definedName>
    <definedName name="T11?unit?ТТНТ" localSheetId="5">#REF!</definedName>
    <definedName name="T11?unit?ТТНТ" localSheetId="9">#REF!</definedName>
    <definedName name="T11?unit?ТТНТ" localSheetId="12">#REF!</definedName>
    <definedName name="T11?unit?ТТНТ">#REF!</definedName>
    <definedName name="T11?unit?ТТУТ" localSheetId="17">#REF!</definedName>
    <definedName name="T11?unit?ТТУТ" localSheetId="2">#REF!</definedName>
    <definedName name="T11?unit?ТТУТ" localSheetId="3">#REF!</definedName>
    <definedName name="T11?unit?ТТУТ" localSheetId="1">#REF!</definedName>
    <definedName name="T11?unit?ТТУТ" localSheetId="4">#REF!</definedName>
    <definedName name="T11?unit?ТТУТ" localSheetId="5">#REF!</definedName>
    <definedName name="T11?unit?ТТУТ" localSheetId="9">#REF!</definedName>
    <definedName name="T11?unit?ТТУТ" localSheetId="12">#REF!</definedName>
    <definedName name="T11?unit?ТТУТ">#REF!</definedName>
    <definedName name="T11?unit?ЧСЛ" localSheetId="17">#REF!</definedName>
    <definedName name="T11?unit?ЧСЛ" localSheetId="2">#REF!</definedName>
    <definedName name="T11?unit?ЧСЛ" localSheetId="3">#REF!</definedName>
    <definedName name="T11?unit?ЧСЛ" localSheetId="1">#REF!</definedName>
    <definedName name="T11?unit?ЧСЛ" localSheetId="4">#REF!</definedName>
    <definedName name="T11?unit?ЧСЛ" localSheetId="5">#REF!</definedName>
    <definedName name="T11?unit?ЧСЛ" localSheetId="9">#REF!</definedName>
    <definedName name="T11?unit?ЧСЛ" localSheetId="12">#REF!</definedName>
    <definedName name="T11?unit?ЧСЛ">#REF!</definedName>
    <definedName name="T11_Copy1" localSheetId="17">'[46]услуги непроизводств.'!#REF!</definedName>
    <definedName name="T11_Copy1" localSheetId="2">'[46]услуги непроизводств.'!#REF!</definedName>
    <definedName name="T11_Copy1" localSheetId="3">'[46]услуги непроизводств.'!#REF!</definedName>
    <definedName name="T11_Copy1" localSheetId="1">'[46]услуги непроизводств.'!#REF!</definedName>
    <definedName name="T11_Copy1" localSheetId="4">'[46]услуги непроизводств.'!#REF!</definedName>
    <definedName name="T11_Copy1" localSheetId="5">'[46]услуги непроизводств.'!#REF!</definedName>
    <definedName name="T11_Copy1" localSheetId="9">'[46]услуги непроизводств.'!#REF!</definedName>
    <definedName name="T11_Copy1" localSheetId="12">'[46]услуги непроизводств.'!#REF!</definedName>
    <definedName name="T11_Copy1">'[46]услуги непроизводств.'!#REF!</definedName>
    <definedName name="T11_Copy2" localSheetId="17">'[46]услуги непроизводств.'!#REF!</definedName>
    <definedName name="T11_Copy2" localSheetId="2">'[46]услуги непроизводств.'!#REF!</definedName>
    <definedName name="T11_Copy2" localSheetId="3">'[46]услуги непроизводств.'!#REF!</definedName>
    <definedName name="T11_Copy2" localSheetId="1">'[46]услуги непроизводств.'!#REF!</definedName>
    <definedName name="T11_Copy2" localSheetId="4">'[46]услуги непроизводств.'!#REF!</definedName>
    <definedName name="T11_Copy2" localSheetId="5">'[46]услуги непроизводств.'!#REF!</definedName>
    <definedName name="T11_Copy2" localSheetId="9">'[46]услуги непроизводств.'!#REF!</definedName>
    <definedName name="T11_Copy2" localSheetId="12">'[46]услуги непроизводств.'!#REF!</definedName>
    <definedName name="T11_Copy2">'[46]услуги непроизводств.'!#REF!</definedName>
    <definedName name="T11_Copy3" localSheetId="17">'[46]услуги непроизводств.'!#REF!</definedName>
    <definedName name="T11_Copy3" localSheetId="2">'[46]услуги непроизводств.'!#REF!</definedName>
    <definedName name="T11_Copy3" localSheetId="3">'[46]услуги непроизводств.'!#REF!</definedName>
    <definedName name="T11_Copy3" localSheetId="1">'[46]услуги непроизводств.'!#REF!</definedName>
    <definedName name="T11_Copy3" localSheetId="4">'[46]услуги непроизводств.'!#REF!</definedName>
    <definedName name="T11_Copy3" localSheetId="5">'[46]услуги непроизводств.'!#REF!</definedName>
    <definedName name="T11_Copy3" localSheetId="9">'[46]услуги непроизводств.'!#REF!</definedName>
    <definedName name="T11_Copy3" localSheetId="12">'[46]услуги непроизводств.'!#REF!</definedName>
    <definedName name="T11_Copy3">'[46]услуги непроизводств.'!#REF!</definedName>
    <definedName name="T11_Copy4" localSheetId="17">'[46]услуги непроизводств.'!#REF!</definedName>
    <definedName name="T11_Copy4" localSheetId="2">'[46]услуги непроизводств.'!#REF!</definedName>
    <definedName name="T11_Copy4" localSheetId="3">'[46]услуги непроизводств.'!#REF!</definedName>
    <definedName name="T11_Copy4" localSheetId="1">'[46]услуги непроизводств.'!#REF!</definedName>
    <definedName name="T11_Copy4" localSheetId="4">'[46]услуги непроизводств.'!#REF!</definedName>
    <definedName name="T11_Copy4" localSheetId="5">'[46]услуги непроизводств.'!#REF!</definedName>
    <definedName name="T11_Copy4" localSheetId="9">'[46]услуги непроизводств.'!#REF!</definedName>
    <definedName name="T11_Copy4" localSheetId="12">'[46]услуги непроизводств.'!#REF!</definedName>
    <definedName name="T11_Copy4">'[46]услуги непроизводств.'!#REF!</definedName>
    <definedName name="T11_Copy5" localSheetId="17">'[46]услуги непроизводств.'!#REF!</definedName>
    <definedName name="T11_Copy5" localSheetId="2">'[46]услуги непроизводств.'!#REF!</definedName>
    <definedName name="T11_Copy5" localSheetId="3">'[46]услуги непроизводств.'!#REF!</definedName>
    <definedName name="T11_Copy5" localSheetId="1">'[46]услуги непроизводств.'!#REF!</definedName>
    <definedName name="T11_Copy5" localSheetId="4">'[46]услуги непроизводств.'!#REF!</definedName>
    <definedName name="T11_Copy5" localSheetId="5">'[46]услуги непроизводств.'!#REF!</definedName>
    <definedName name="T11_Copy5" localSheetId="9">'[46]услуги непроизводств.'!#REF!</definedName>
    <definedName name="T11_Copy5" localSheetId="12">'[46]услуги непроизводств.'!#REF!</definedName>
    <definedName name="T11_Copy5">'[46]услуги непроизводств.'!#REF!</definedName>
    <definedName name="T11_Copy6" localSheetId="17">'[46]услуги непроизводств.'!#REF!</definedName>
    <definedName name="T11_Copy6" localSheetId="2">'[46]услуги непроизводств.'!#REF!</definedName>
    <definedName name="T11_Copy6" localSheetId="3">'[46]услуги непроизводств.'!#REF!</definedName>
    <definedName name="T11_Copy6" localSheetId="1">'[46]услуги непроизводств.'!#REF!</definedName>
    <definedName name="T11_Copy6" localSheetId="4">'[46]услуги непроизводств.'!#REF!</definedName>
    <definedName name="T11_Copy6" localSheetId="5">'[46]услуги непроизводств.'!#REF!</definedName>
    <definedName name="T11_Copy6" localSheetId="9">'[46]услуги непроизводств.'!#REF!</definedName>
    <definedName name="T11_Copy6" localSheetId="12">'[46]услуги непроизводств.'!#REF!</definedName>
    <definedName name="T11_Copy6">'[46]услуги непроизводств.'!#REF!</definedName>
    <definedName name="T11_Copy7" localSheetId="17">#REF!</definedName>
    <definedName name="T11_Copy7" localSheetId="2">#REF!</definedName>
    <definedName name="T11_Copy7" localSheetId="3">#REF!</definedName>
    <definedName name="T11_Copy7" localSheetId="1">#REF!</definedName>
    <definedName name="T11_Copy7" localSheetId="4">#REF!</definedName>
    <definedName name="T11_Copy7" localSheetId="5">#REF!</definedName>
    <definedName name="T11_Copy7" localSheetId="14">#REF!</definedName>
    <definedName name="T11_Copy7" localSheetId="7">#REF!</definedName>
    <definedName name="T11_Copy7" localSheetId="9">#REF!</definedName>
    <definedName name="T11_Copy7" localSheetId="0">#REF!</definedName>
    <definedName name="T11_Copy7" localSheetId="12">#REF!</definedName>
    <definedName name="T11_Copy7">#REF!</definedName>
    <definedName name="T11_Copy7.1" localSheetId="17">'[46]услуги непроизводств.'!#REF!</definedName>
    <definedName name="T11_Copy7.1" localSheetId="2">'[46]услуги непроизводств.'!#REF!</definedName>
    <definedName name="T11_Copy7.1" localSheetId="3">'[46]услуги непроизводств.'!#REF!</definedName>
    <definedName name="T11_Copy7.1" localSheetId="1">'[46]услуги непроизводств.'!#REF!</definedName>
    <definedName name="T11_Copy7.1" localSheetId="4">'[46]услуги непроизводств.'!#REF!</definedName>
    <definedName name="T11_Copy7.1" localSheetId="5">'[46]услуги непроизводств.'!#REF!</definedName>
    <definedName name="T11_Copy7.1" localSheetId="14">'[46]услуги непроизводств.'!#REF!</definedName>
    <definedName name="T11_Copy7.1" localSheetId="7">'[46]услуги непроизводств.'!#REF!</definedName>
    <definedName name="T11_Copy7.1" localSheetId="9">'[46]услуги непроизводств.'!#REF!</definedName>
    <definedName name="T11_Copy7.1" localSheetId="12">'[46]услуги непроизводств.'!#REF!</definedName>
    <definedName name="T11_Copy7.1">'[46]услуги непроизводств.'!#REF!</definedName>
    <definedName name="T11_Copy7.2" localSheetId="17">'[46]услуги непроизводств.'!#REF!</definedName>
    <definedName name="T11_Copy7.2" localSheetId="2">'[46]услуги непроизводств.'!#REF!</definedName>
    <definedName name="T11_Copy7.2" localSheetId="3">'[46]услуги непроизводств.'!#REF!</definedName>
    <definedName name="T11_Copy7.2" localSheetId="1">'[46]услуги непроизводств.'!#REF!</definedName>
    <definedName name="T11_Copy7.2" localSheetId="4">'[46]услуги непроизводств.'!#REF!</definedName>
    <definedName name="T11_Copy7.2" localSheetId="5">'[46]услуги непроизводств.'!#REF!</definedName>
    <definedName name="T11_Copy7.2" localSheetId="14">'[46]услуги непроизводств.'!#REF!</definedName>
    <definedName name="T11_Copy7.2" localSheetId="7">'[46]услуги непроизводств.'!#REF!</definedName>
    <definedName name="T11_Copy7.2" localSheetId="9">'[46]услуги непроизводств.'!#REF!</definedName>
    <definedName name="T11_Copy7.2" localSheetId="12">'[46]услуги непроизводств.'!#REF!</definedName>
    <definedName name="T11_Copy7.2">'[46]услуги непроизводств.'!#REF!</definedName>
    <definedName name="T11_Copy8" localSheetId="17">'[46]услуги непроизводств.'!#REF!</definedName>
    <definedName name="T11_Copy8" localSheetId="2">'[46]услуги непроизводств.'!#REF!</definedName>
    <definedName name="T11_Copy8" localSheetId="3">'[46]услуги непроизводств.'!#REF!</definedName>
    <definedName name="T11_Copy8" localSheetId="1">'[46]услуги непроизводств.'!#REF!</definedName>
    <definedName name="T11_Copy8" localSheetId="4">'[46]услуги непроизводств.'!#REF!</definedName>
    <definedName name="T11_Copy8" localSheetId="5">'[46]услуги непроизводств.'!#REF!</definedName>
    <definedName name="T11_Copy8" localSheetId="9">'[46]услуги непроизводств.'!#REF!</definedName>
    <definedName name="T11_Copy8" localSheetId="12">'[46]услуги непроизводств.'!#REF!</definedName>
    <definedName name="T11_Copy8">'[46]услуги непроизводств.'!#REF!</definedName>
    <definedName name="T11_Copy9" localSheetId="17">'[46]услуги непроизводств.'!#REF!</definedName>
    <definedName name="T11_Copy9" localSheetId="2">'[46]услуги непроизводств.'!#REF!</definedName>
    <definedName name="T11_Copy9" localSheetId="3">'[46]услуги непроизводств.'!#REF!</definedName>
    <definedName name="T11_Copy9" localSheetId="1">'[46]услуги непроизводств.'!#REF!</definedName>
    <definedName name="T11_Copy9" localSheetId="4">'[46]услуги непроизводств.'!#REF!</definedName>
    <definedName name="T11_Copy9" localSheetId="5">'[46]услуги непроизводств.'!#REF!</definedName>
    <definedName name="T11_Copy9" localSheetId="9">'[46]услуги непроизводств.'!#REF!</definedName>
    <definedName name="T11_Copy9" localSheetId="12">'[46]услуги непроизводств.'!#REF!</definedName>
    <definedName name="T11_Copy9">'[46]услуги непроизводств.'!#REF!</definedName>
    <definedName name="T11_Name1" localSheetId="17">#REF!</definedName>
    <definedName name="T11_Name1" localSheetId="2">#REF!</definedName>
    <definedName name="T11_Name1" localSheetId="3">#REF!</definedName>
    <definedName name="T11_Name1" localSheetId="1">#REF!</definedName>
    <definedName name="T11_Name1" localSheetId="4">#REF!</definedName>
    <definedName name="T11_Name1" localSheetId="5">#REF!</definedName>
    <definedName name="T11_Name1" localSheetId="14">#REF!</definedName>
    <definedName name="T11_Name1" localSheetId="7">#REF!</definedName>
    <definedName name="T11_Name1" localSheetId="9">#REF!</definedName>
    <definedName name="T11_Name1" localSheetId="0">#REF!</definedName>
    <definedName name="T11_Name1" localSheetId="12">#REF!</definedName>
    <definedName name="T11_Name1">#REF!</definedName>
    <definedName name="T11_Name2" localSheetId="17">#REF!</definedName>
    <definedName name="T11_Name2" localSheetId="2">#REF!</definedName>
    <definedName name="T11_Name2" localSheetId="3">#REF!</definedName>
    <definedName name="T11_Name2" localSheetId="1">#REF!</definedName>
    <definedName name="T11_Name2" localSheetId="4">#REF!</definedName>
    <definedName name="T11_Name2" localSheetId="5">#REF!</definedName>
    <definedName name="T11_Name2" localSheetId="9">#REF!</definedName>
    <definedName name="T11_Name2" localSheetId="0">#REF!</definedName>
    <definedName name="T11_Name2" localSheetId="12">#REF!</definedName>
    <definedName name="T11_Name2">#REF!</definedName>
    <definedName name="T11_Name3" localSheetId="17">#REF!</definedName>
    <definedName name="T11_Name3" localSheetId="2">#REF!</definedName>
    <definedName name="T11_Name3" localSheetId="3">#REF!</definedName>
    <definedName name="T11_Name3" localSheetId="1">#REF!</definedName>
    <definedName name="T11_Name3" localSheetId="4">#REF!</definedName>
    <definedName name="T11_Name3" localSheetId="5">#REF!</definedName>
    <definedName name="T11_Name3" localSheetId="9">#REF!</definedName>
    <definedName name="T11_Name3" localSheetId="0">#REF!</definedName>
    <definedName name="T11_Name3" localSheetId="12">#REF!</definedName>
    <definedName name="T11_Name3">#REF!</definedName>
    <definedName name="T11_Name4" localSheetId="17">#REF!</definedName>
    <definedName name="T11_Name4" localSheetId="2">#REF!</definedName>
    <definedName name="T11_Name4" localSheetId="3">#REF!</definedName>
    <definedName name="T11_Name4" localSheetId="1">#REF!</definedName>
    <definedName name="T11_Name4" localSheetId="4">#REF!</definedName>
    <definedName name="T11_Name4" localSheetId="5">#REF!</definedName>
    <definedName name="T11_Name4" localSheetId="9">#REF!</definedName>
    <definedName name="T11_Name4" localSheetId="12">#REF!</definedName>
    <definedName name="T11_Name4">#REF!</definedName>
    <definedName name="T11_Name5" localSheetId="17">#REF!</definedName>
    <definedName name="T11_Name5" localSheetId="2">#REF!</definedName>
    <definedName name="T11_Name5" localSheetId="3">#REF!</definedName>
    <definedName name="T11_Name5" localSheetId="1">#REF!</definedName>
    <definedName name="T11_Name5" localSheetId="4">#REF!</definedName>
    <definedName name="T11_Name5" localSheetId="5">#REF!</definedName>
    <definedName name="T11_Name5" localSheetId="9">#REF!</definedName>
    <definedName name="T11_Name5" localSheetId="12">#REF!</definedName>
    <definedName name="T11_Name5">#REF!</definedName>
    <definedName name="T11_Name6" localSheetId="17">#REF!</definedName>
    <definedName name="T11_Name6" localSheetId="2">#REF!</definedName>
    <definedName name="T11_Name6" localSheetId="3">#REF!</definedName>
    <definedName name="T11_Name6" localSheetId="1">#REF!</definedName>
    <definedName name="T11_Name6" localSheetId="4">#REF!</definedName>
    <definedName name="T11_Name6" localSheetId="5">#REF!</definedName>
    <definedName name="T11_Name6" localSheetId="9">#REF!</definedName>
    <definedName name="T11_Name6" localSheetId="12">#REF!</definedName>
    <definedName name="T11_Name6">#REF!</definedName>
    <definedName name="T11_Name7" localSheetId="17">#REF!</definedName>
    <definedName name="T11_Name7" localSheetId="2">#REF!</definedName>
    <definedName name="T11_Name7" localSheetId="3">#REF!</definedName>
    <definedName name="T11_Name7" localSheetId="1">#REF!</definedName>
    <definedName name="T11_Name7" localSheetId="4">#REF!</definedName>
    <definedName name="T11_Name7" localSheetId="5">#REF!</definedName>
    <definedName name="T11_Name7" localSheetId="9">#REF!</definedName>
    <definedName name="T11_Name7" localSheetId="12">#REF!</definedName>
    <definedName name="T11_Name7">#REF!</definedName>
    <definedName name="T11_Name8" localSheetId="17">#REF!</definedName>
    <definedName name="T11_Name8" localSheetId="2">#REF!</definedName>
    <definedName name="T11_Name8" localSheetId="3">#REF!</definedName>
    <definedName name="T11_Name8" localSheetId="1">#REF!</definedName>
    <definedName name="T11_Name8" localSheetId="4">#REF!</definedName>
    <definedName name="T11_Name8" localSheetId="5">#REF!</definedName>
    <definedName name="T11_Name8" localSheetId="9">#REF!</definedName>
    <definedName name="T11_Name8" localSheetId="12">#REF!</definedName>
    <definedName name="T11_Name8">#REF!</definedName>
    <definedName name="T12?axis?R?ДОГОВОР" localSheetId="17">#REF!</definedName>
    <definedName name="T12?axis?R?ДОГОВОР" localSheetId="2">#REF!</definedName>
    <definedName name="T12?axis?R?ДОГОВОР" localSheetId="3">#REF!</definedName>
    <definedName name="T12?axis?R?ДОГОВОР" localSheetId="1">#REF!</definedName>
    <definedName name="T12?axis?R?ДОГОВОР" localSheetId="4">#REF!</definedName>
    <definedName name="T12?axis?R?ДОГОВОР" localSheetId="5">#REF!</definedName>
    <definedName name="T12?axis?R?ДОГОВОР" localSheetId="9">#REF!</definedName>
    <definedName name="T12?axis?R?ДОГОВОР" localSheetId="12">#REF!</definedName>
    <definedName name="T12?axis?R?ДОГОВОР">#REF!</definedName>
    <definedName name="T12?axis?R?ДОГОВОР?" localSheetId="17">#REF!</definedName>
    <definedName name="T12?axis?R?ДОГОВОР?" localSheetId="2">#REF!</definedName>
    <definedName name="T12?axis?R?ДОГОВОР?" localSheetId="3">#REF!</definedName>
    <definedName name="T12?axis?R?ДОГОВОР?" localSheetId="1">#REF!</definedName>
    <definedName name="T12?axis?R?ДОГОВОР?" localSheetId="4">#REF!</definedName>
    <definedName name="T12?axis?R?ДОГОВОР?" localSheetId="5">#REF!</definedName>
    <definedName name="T12?axis?R?ДОГОВОР?" localSheetId="9">#REF!</definedName>
    <definedName name="T12?axis?R?ДОГОВОР?" localSheetId="12">#REF!</definedName>
    <definedName name="T12?axis?R?ДОГОВОР?">#REF!</definedName>
    <definedName name="T12?axis?R?ПЭ" localSheetId="17">#REF!,#REF!,#REF!,#REF!,#REF!,#REF!</definedName>
    <definedName name="T12?axis?R?ПЭ" localSheetId="2">#REF!,#REF!,#REF!,#REF!,#REF!,#REF!</definedName>
    <definedName name="T12?axis?R?ПЭ" localSheetId="3">#REF!,#REF!,#REF!,#REF!,#REF!,#REF!</definedName>
    <definedName name="T12?axis?R?ПЭ" localSheetId="1">#REF!,#REF!,#REF!,#REF!,#REF!,#REF!</definedName>
    <definedName name="T12?axis?R?ПЭ" localSheetId="4">#REF!,#REF!,#REF!,#REF!,#REF!,#REF!</definedName>
    <definedName name="T12?axis?R?ПЭ" localSheetId="5">#REF!,#REF!,#REF!,#REF!,#REF!,#REF!</definedName>
    <definedName name="T12?axis?R?ПЭ" localSheetId="14">#REF!,#REF!,#REF!,#REF!,#REF!,#REF!</definedName>
    <definedName name="T12?axis?R?ПЭ" localSheetId="7">#REF!,#REF!,#REF!,#REF!,#REF!,#REF!</definedName>
    <definedName name="T12?axis?R?ПЭ" localSheetId="9">#REF!,#REF!,#REF!,#REF!,#REF!,#REF!</definedName>
    <definedName name="T12?axis?R?ПЭ" localSheetId="0">#REF!,#REF!,#REF!,#REF!,#REF!,#REF!</definedName>
    <definedName name="T12?axis?R?ПЭ" localSheetId="12">#REF!,#REF!,#REF!,#REF!,#REF!,#REF!</definedName>
    <definedName name="T12?axis?R?ПЭ">#REF!,#REF!,#REF!,#REF!,#REF!,#REF!</definedName>
    <definedName name="T12?axis?R?ПЭ?" localSheetId="17">#REF!,#REF!,#REF!,#REF!,#REF!,#REF!</definedName>
    <definedName name="T12?axis?R?ПЭ?" localSheetId="2">#REF!,#REF!,#REF!,#REF!,#REF!,#REF!</definedName>
    <definedName name="T12?axis?R?ПЭ?" localSheetId="3">#REF!,#REF!,#REF!,#REF!,#REF!,#REF!</definedName>
    <definedName name="T12?axis?R?ПЭ?" localSheetId="1">#REF!,#REF!,#REF!,#REF!,#REF!,#REF!</definedName>
    <definedName name="T12?axis?R?ПЭ?" localSheetId="4">#REF!,#REF!,#REF!,#REF!,#REF!,#REF!</definedName>
    <definedName name="T12?axis?R?ПЭ?" localSheetId="5">#REF!,#REF!,#REF!,#REF!,#REF!,#REF!</definedName>
    <definedName name="T12?axis?R?ПЭ?" localSheetId="9">#REF!,#REF!,#REF!,#REF!,#REF!,#REF!</definedName>
    <definedName name="T12?axis?R?ПЭ?" localSheetId="0">#REF!,#REF!,#REF!,#REF!,#REF!,#REF!</definedName>
    <definedName name="T12?axis?R?ПЭ?" localSheetId="12">#REF!,#REF!,#REF!,#REF!,#REF!,#REF!</definedName>
    <definedName name="T12?axis?R?ПЭ?">#REF!,#REF!,#REF!,#REF!,#REF!,#REF!</definedName>
    <definedName name="T12?axis?ПРД?БАЗ">'[36]12'!$J$6:$K$20,'[36]12'!$G$6:$H$20</definedName>
    <definedName name="T12?axis?ПРД?ПРЕД">'[36]12'!$L$6:$M$20,'[36]12'!$E$6:$F$20</definedName>
    <definedName name="T12?axis?ПРД?РЕГ" localSheetId="17">#REF!</definedName>
    <definedName name="T12?axis?ПРД?РЕГ" localSheetId="2">#REF!</definedName>
    <definedName name="T12?axis?ПРД?РЕГ" localSheetId="3">#REF!</definedName>
    <definedName name="T12?axis?ПРД?РЕГ" localSheetId="1">#REF!</definedName>
    <definedName name="T12?axis?ПРД?РЕГ" localSheetId="4">#REF!</definedName>
    <definedName name="T12?axis?ПРД?РЕГ" localSheetId="5">#REF!</definedName>
    <definedName name="T12?axis?ПРД?РЕГ" localSheetId="14">#REF!</definedName>
    <definedName name="T12?axis?ПРД?РЕГ" localSheetId="7">#REF!</definedName>
    <definedName name="T12?axis?ПРД?РЕГ" localSheetId="9">#REF!</definedName>
    <definedName name="T12?axis?ПРД?РЕГ" localSheetId="0">#REF!</definedName>
    <definedName name="T12?axis?ПРД?РЕГ" localSheetId="12">#REF!</definedName>
    <definedName name="T12?axis?ПРД?РЕГ">#REF!</definedName>
    <definedName name="T12?axis?ПФ?ПЛАН">'[36]12'!$J$6:$J$20,'[36]12'!$E$6:$E$20,'[36]12'!$L$6:$L$20,'[36]12'!$G$6:$G$20</definedName>
    <definedName name="T12?axis?ПФ?ФАКТ">'[36]12'!$K$6:$K$20,'[36]12'!$F$6:$F$20,'[36]12'!$M$6:$M$20,'[36]12'!$H$6:$H$20</definedName>
    <definedName name="T12?Data">'[36]12'!$E$6:$M$9,  '[36]12'!$E$11:$M$18,  '[36]12'!$E$20:$M$20</definedName>
    <definedName name="T12?item_ext?ВСЕГО" localSheetId="17">#REF!,#REF!</definedName>
    <definedName name="T12?item_ext?ВСЕГО" localSheetId="2">#REF!,#REF!</definedName>
    <definedName name="T12?item_ext?ВСЕГО" localSheetId="3">#REF!,#REF!</definedName>
    <definedName name="T12?item_ext?ВСЕГО" localSheetId="1">#REF!,#REF!</definedName>
    <definedName name="T12?item_ext?ВСЕГО" localSheetId="4">#REF!,#REF!</definedName>
    <definedName name="T12?item_ext?ВСЕГО" localSheetId="5">#REF!,#REF!</definedName>
    <definedName name="T12?item_ext?ВСЕГО" localSheetId="14">#REF!,#REF!</definedName>
    <definedName name="T12?item_ext?ВСЕГО" localSheetId="7">#REF!,#REF!</definedName>
    <definedName name="T12?item_ext?ВСЕГО" localSheetId="9">#REF!,#REF!</definedName>
    <definedName name="T12?item_ext?ВСЕГО" localSheetId="0">#REF!,#REF!</definedName>
    <definedName name="T12?item_ext?ВСЕГО" localSheetId="12">#REF!,#REF!</definedName>
    <definedName name="T12?item_ext?ВСЕГО">#REF!,#REF!</definedName>
    <definedName name="T12?item_ext?РОСТ" localSheetId="17">#REF!</definedName>
    <definedName name="T12?item_ext?РОСТ" localSheetId="2">#REF!</definedName>
    <definedName name="T12?item_ext?РОСТ" localSheetId="3">#REF!</definedName>
    <definedName name="T12?item_ext?РОСТ" localSheetId="1">#REF!</definedName>
    <definedName name="T12?item_ext?РОСТ" localSheetId="4">#REF!</definedName>
    <definedName name="T12?item_ext?РОСТ" localSheetId="5">#REF!</definedName>
    <definedName name="T12?item_ext?РОСТ" localSheetId="14">#REF!</definedName>
    <definedName name="T12?item_ext?РОСТ" localSheetId="7">#REF!</definedName>
    <definedName name="T12?item_ext?РОСТ" localSheetId="9">#REF!</definedName>
    <definedName name="T12?item_ext?РОСТ" localSheetId="0">#REF!</definedName>
    <definedName name="T12?item_ext?РОСТ" localSheetId="12">#REF!</definedName>
    <definedName name="T12?item_ext?РОСТ">#REF!</definedName>
    <definedName name="T12?item_ext?ТЭ" localSheetId="17">#REF!,#REF!</definedName>
    <definedName name="T12?item_ext?ТЭ" localSheetId="2">#REF!,#REF!</definedName>
    <definedName name="T12?item_ext?ТЭ" localSheetId="3">#REF!,#REF!</definedName>
    <definedName name="T12?item_ext?ТЭ" localSheetId="1">#REF!,#REF!</definedName>
    <definedName name="T12?item_ext?ТЭ" localSheetId="4">#REF!,#REF!</definedName>
    <definedName name="T12?item_ext?ТЭ" localSheetId="5">#REF!,#REF!</definedName>
    <definedName name="T12?item_ext?ТЭ" localSheetId="14">#REF!,#REF!</definedName>
    <definedName name="T12?item_ext?ТЭ" localSheetId="7">#REF!,#REF!</definedName>
    <definedName name="T12?item_ext?ТЭ" localSheetId="9">#REF!,#REF!</definedName>
    <definedName name="T12?item_ext?ТЭ" localSheetId="0">#REF!,#REF!</definedName>
    <definedName name="T12?item_ext?ТЭ" localSheetId="12">#REF!,#REF!</definedName>
    <definedName name="T12?item_ext?ТЭ">#REF!,#REF!</definedName>
    <definedName name="T12?item_ext?ТЭ.ВСЕГО" localSheetId="17">#REF!,#REF!</definedName>
    <definedName name="T12?item_ext?ТЭ.ВСЕГО" localSheetId="2">#REF!,#REF!</definedName>
    <definedName name="T12?item_ext?ТЭ.ВСЕГО" localSheetId="3">#REF!,#REF!</definedName>
    <definedName name="T12?item_ext?ТЭ.ВСЕГО" localSheetId="1">#REF!,#REF!</definedName>
    <definedName name="T12?item_ext?ТЭ.ВСЕГО" localSheetId="4">#REF!,#REF!</definedName>
    <definedName name="T12?item_ext?ТЭ.ВСЕГО" localSheetId="5">#REF!,#REF!</definedName>
    <definedName name="T12?item_ext?ТЭ.ВСЕГО" localSheetId="9">#REF!,#REF!</definedName>
    <definedName name="T12?item_ext?ТЭ.ВСЕГО" localSheetId="0">#REF!,#REF!</definedName>
    <definedName name="T12?item_ext?ТЭ.ВСЕГО" localSheetId="12">#REF!,#REF!</definedName>
    <definedName name="T12?item_ext?ТЭ.ВСЕГО">#REF!,#REF!</definedName>
    <definedName name="T12?item_ext?ЭЭ" localSheetId="17">#REF!,#REF!</definedName>
    <definedName name="T12?item_ext?ЭЭ" localSheetId="2">#REF!,#REF!</definedName>
    <definedName name="T12?item_ext?ЭЭ" localSheetId="3">#REF!,#REF!</definedName>
    <definedName name="T12?item_ext?ЭЭ" localSheetId="1">#REF!,#REF!</definedName>
    <definedName name="T12?item_ext?ЭЭ" localSheetId="4">#REF!,#REF!</definedName>
    <definedName name="T12?item_ext?ЭЭ" localSheetId="5">#REF!,#REF!</definedName>
    <definedName name="T12?item_ext?ЭЭ" localSheetId="9">#REF!,#REF!</definedName>
    <definedName name="T12?item_ext?ЭЭ" localSheetId="0">#REF!,#REF!</definedName>
    <definedName name="T12?item_ext?ЭЭ" localSheetId="12">#REF!,#REF!</definedName>
    <definedName name="T12?item_ext?ЭЭ">#REF!,#REF!</definedName>
    <definedName name="T12?item_ext?ЭЭ.ВСЕГО" localSheetId="17">#REF!,#REF!</definedName>
    <definedName name="T12?item_ext?ЭЭ.ВСЕГО" localSheetId="2">#REF!,#REF!</definedName>
    <definedName name="T12?item_ext?ЭЭ.ВСЕГО" localSheetId="3">#REF!,#REF!</definedName>
    <definedName name="T12?item_ext?ЭЭ.ВСЕГО" localSheetId="1">#REF!,#REF!</definedName>
    <definedName name="T12?item_ext?ЭЭ.ВСЕГО" localSheetId="4">#REF!,#REF!</definedName>
    <definedName name="T12?item_ext?ЭЭ.ВСЕГО" localSheetId="5">#REF!,#REF!</definedName>
    <definedName name="T12?item_ext?ЭЭ.ВСЕГО" localSheetId="9">#REF!,#REF!</definedName>
    <definedName name="T12?item_ext?ЭЭ.ВСЕГО" localSheetId="12">#REF!,#REF!</definedName>
    <definedName name="T12?item_ext?ЭЭ.ВСЕГО">#REF!,#REF!</definedName>
    <definedName name="T12?L1" localSheetId="17">#REF!</definedName>
    <definedName name="T12?L1" localSheetId="2">#REF!</definedName>
    <definedName name="T12?L1" localSheetId="3">#REF!</definedName>
    <definedName name="T12?L1" localSheetId="1">#REF!</definedName>
    <definedName name="T12?L1" localSheetId="4">#REF!</definedName>
    <definedName name="T12?L1" localSheetId="5">#REF!</definedName>
    <definedName name="T12?L1" localSheetId="14">#REF!</definedName>
    <definedName name="T12?L1" localSheetId="7">#REF!</definedName>
    <definedName name="T12?L1" localSheetId="9">#REF!</definedName>
    <definedName name="T12?L1" localSheetId="0">#REF!</definedName>
    <definedName name="T12?L1" localSheetId="12">#REF!</definedName>
    <definedName name="T12?L1">#REF!</definedName>
    <definedName name="T12?L1.1" localSheetId="17">#REF!</definedName>
    <definedName name="T12?L1.1" localSheetId="2">#REF!</definedName>
    <definedName name="T12?L1.1" localSheetId="3">#REF!</definedName>
    <definedName name="T12?L1.1" localSheetId="1">#REF!</definedName>
    <definedName name="T12?L1.1" localSheetId="4">#REF!</definedName>
    <definedName name="T12?L1.1" localSheetId="5">#REF!</definedName>
    <definedName name="T12?L1.1" localSheetId="9">#REF!</definedName>
    <definedName name="T12?L1.1" localSheetId="0">#REF!</definedName>
    <definedName name="T12?L1.1" localSheetId="12">#REF!</definedName>
    <definedName name="T12?L1.1">#REF!</definedName>
    <definedName name="T12?L10" localSheetId="17">#REF!,#REF!,#REF!,#REF!,#REF!,#REF!,#REF!,#REF!,#REF!,#REF!,#REF!,#REF!</definedName>
    <definedName name="T12?L10" localSheetId="2">#REF!,#REF!,#REF!,#REF!,#REF!,#REF!,#REF!,#REF!,#REF!,#REF!,#REF!,#REF!</definedName>
    <definedName name="T12?L10" localSheetId="3">#REF!,#REF!,#REF!,#REF!,#REF!,#REF!,#REF!,#REF!,#REF!,#REF!,#REF!,#REF!</definedName>
    <definedName name="T12?L10" localSheetId="1">#REF!,#REF!,#REF!,#REF!,#REF!,#REF!,#REF!,#REF!,#REF!,#REF!,#REF!,#REF!</definedName>
    <definedName name="T12?L10" localSheetId="4">#REF!,#REF!,#REF!,#REF!,#REF!,#REF!,#REF!,#REF!,#REF!,#REF!,#REF!,#REF!</definedName>
    <definedName name="T12?L10" localSheetId="5">#REF!,#REF!,#REF!,#REF!,#REF!,#REF!,#REF!,#REF!,#REF!,#REF!,#REF!,#REF!</definedName>
    <definedName name="T12?L10" localSheetId="14">#REF!,#REF!,#REF!,#REF!,#REF!,#REF!,#REF!,#REF!,#REF!,#REF!,#REF!,#REF!</definedName>
    <definedName name="T12?L10" localSheetId="7">#REF!,#REF!,#REF!,#REF!,#REF!,#REF!,#REF!,#REF!,#REF!,#REF!,#REF!,#REF!</definedName>
    <definedName name="T12?L10" localSheetId="9">#REF!,#REF!,#REF!,#REF!,#REF!,#REF!,#REF!,#REF!,#REF!,#REF!,#REF!,#REF!</definedName>
    <definedName name="T12?L10" localSheetId="0">#REF!,#REF!,#REF!,#REF!,#REF!,#REF!,#REF!,#REF!,#REF!,#REF!,#REF!,#REF!</definedName>
    <definedName name="T12?L10" localSheetId="12">#REF!,#REF!,#REF!,#REF!,#REF!,#REF!,#REF!,#REF!,#REF!,#REF!,#REF!,#REF!</definedName>
    <definedName name="T12?L10">#REF!,#REF!,#REF!,#REF!,#REF!,#REF!,#REF!,#REF!,#REF!,#REF!,#REF!,#REF!</definedName>
    <definedName name="T12?L2" localSheetId="17">#REF!</definedName>
    <definedName name="T12?L2" localSheetId="2">#REF!</definedName>
    <definedName name="T12?L2" localSheetId="3">#REF!</definedName>
    <definedName name="T12?L2" localSheetId="1">#REF!</definedName>
    <definedName name="T12?L2" localSheetId="4">#REF!</definedName>
    <definedName name="T12?L2" localSheetId="5">#REF!</definedName>
    <definedName name="T12?L2" localSheetId="14">#REF!</definedName>
    <definedName name="T12?L2" localSheetId="7">#REF!</definedName>
    <definedName name="T12?L2" localSheetId="9">#REF!</definedName>
    <definedName name="T12?L2" localSheetId="0">#REF!</definedName>
    <definedName name="T12?L2" localSheetId="12">#REF!</definedName>
    <definedName name="T12?L2">#REF!</definedName>
    <definedName name="T12?L2.1" localSheetId="17">#REF!</definedName>
    <definedName name="T12?L2.1" localSheetId="2">#REF!</definedName>
    <definedName name="T12?L2.1" localSheetId="3">#REF!</definedName>
    <definedName name="T12?L2.1" localSheetId="1">#REF!</definedName>
    <definedName name="T12?L2.1" localSheetId="4">#REF!</definedName>
    <definedName name="T12?L2.1" localSheetId="5">#REF!</definedName>
    <definedName name="T12?L2.1" localSheetId="9">#REF!</definedName>
    <definedName name="T12?L2.1" localSheetId="0">#REF!</definedName>
    <definedName name="T12?L2.1" localSheetId="12">#REF!</definedName>
    <definedName name="T12?L2.1">#REF!</definedName>
    <definedName name="T12?L2.1.x">'[36]12'!$A$16:$M$16, '[36]12'!$A$14:$M$14, '[36]12'!$A$12:$M$12, '[36]12'!$A$18:$M$18</definedName>
    <definedName name="T12?L2.x">'[36]12'!$A$15:$M$15, '[36]12'!$A$13:$M$13, '[36]12'!$A$11:$M$11, '[36]12'!$A$17:$M$17</definedName>
    <definedName name="T12?L3" localSheetId="17">#REF!</definedName>
    <definedName name="T12?L3" localSheetId="2">#REF!</definedName>
    <definedName name="T12?L3" localSheetId="3">#REF!</definedName>
    <definedName name="T12?L3" localSheetId="1">#REF!</definedName>
    <definedName name="T12?L3" localSheetId="4">#REF!</definedName>
    <definedName name="T12?L3" localSheetId="5">#REF!</definedName>
    <definedName name="T12?L3" localSheetId="14">#REF!</definedName>
    <definedName name="T12?L3" localSheetId="7">#REF!</definedName>
    <definedName name="T12?L3" localSheetId="9">#REF!</definedName>
    <definedName name="T12?L3" localSheetId="0">#REF!</definedName>
    <definedName name="T12?L3" localSheetId="12">#REF!</definedName>
    <definedName name="T12?L3">#REF!</definedName>
    <definedName name="T12?L4" localSheetId="17">#REF!,#REF!,#REF!,#REF!,#REF!,#REF!,#REF!,#REF!,#REF!,#REF!</definedName>
    <definedName name="T12?L4" localSheetId="2">#REF!,#REF!,#REF!,#REF!,#REF!,#REF!,#REF!,#REF!,#REF!,#REF!</definedName>
    <definedName name="T12?L4" localSheetId="3">#REF!,#REF!,#REF!,#REF!,#REF!,#REF!,#REF!,#REF!,#REF!,#REF!</definedName>
    <definedName name="T12?L4" localSheetId="1">#REF!,#REF!,#REF!,#REF!,#REF!,#REF!,#REF!,#REF!,#REF!,#REF!</definedName>
    <definedName name="T12?L4" localSheetId="4">#REF!,#REF!,#REF!,#REF!,#REF!,#REF!,#REF!,#REF!,#REF!,#REF!</definedName>
    <definedName name="T12?L4" localSheetId="5">#REF!,#REF!,#REF!,#REF!,#REF!,#REF!,#REF!,#REF!,#REF!,#REF!</definedName>
    <definedName name="T12?L4" localSheetId="14">#REF!,#REF!,#REF!,#REF!,#REF!,#REF!,#REF!,#REF!,#REF!,#REF!</definedName>
    <definedName name="T12?L4" localSheetId="7">#REF!,#REF!,#REF!,#REF!,#REF!,#REF!,#REF!,#REF!,#REF!,#REF!</definedName>
    <definedName name="T12?L4" localSheetId="9">#REF!,#REF!,#REF!,#REF!,#REF!,#REF!,#REF!,#REF!,#REF!,#REF!</definedName>
    <definedName name="T12?L4" localSheetId="0">#REF!,#REF!,#REF!,#REF!,#REF!,#REF!,#REF!,#REF!,#REF!,#REF!</definedName>
    <definedName name="T12?L4" localSheetId="12">#REF!,#REF!,#REF!,#REF!,#REF!,#REF!,#REF!,#REF!,#REF!,#REF!</definedName>
    <definedName name="T12?L4">#REF!,#REF!,#REF!,#REF!,#REF!,#REF!,#REF!,#REF!,#REF!,#REF!</definedName>
    <definedName name="T12?L5" localSheetId="17">#REF!,#REF!,#REF!,#REF!,#REF!,#REF!,#REF!,#REF!,#REF!,#REF!</definedName>
    <definedName name="T12?L5" localSheetId="2">#REF!,#REF!,#REF!,#REF!,#REF!,#REF!,#REF!,#REF!,#REF!,#REF!</definedName>
    <definedName name="T12?L5" localSheetId="3">#REF!,#REF!,#REF!,#REF!,#REF!,#REF!,#REF!,#REF!,#REF!,#REF!</definedName>
    <definedName name="T12?L5" localSheetId="1">#REF!,#REF!,#REF!,#REF!,#REF!,#REF!,#REF!,#REF!,#REF!,#REF!</definedName>
    <definedName name="T12?L5" localSheetId="4">#REF!,#REF!,#REF!,#REF!,#REF!,#REF!,#REF!,#REF!,#REF!,#REF!</definedName>
    <definedName name="T12?L5" localSheetId="5">#REF!,#REF!,#REF!,#REF!,#REF!,#REF!,#REF!,#REF!,#REF!,#REF!</definedName>
    <definedName name="T12?L5" localSheetId="9">#REF!,#REF!,#REF!,#REF!,#REF!,#REF!,#REF!,#REF!,#REF!,#REF!</definedName>
    <definedName name="T12?L5" localSheetId="0">#REF!,#REF!,#REF!,#REF!,#REF!,#REF!,#REF!,#REF!,#REF!,#REF!</definedName>
    <definedName name="T12?L5" localSheetId="12">#REF!,#REF!,#REF!,#REF!,#REF!,#REF!,#REF!,#REF!,#REF!,#REF!</definedName>
    <definedName name="T12?L5">#REF!,#REF!,#REF!,#REF!,#REF!,#REF!,#REF!,#REF!,#REF!,#REF!</definedName>
    <definedName name="T12?L6" localSheetId="17">#REF!,#REF!,#REF!,#REF!,#REF!,#REF!</definedName>
    <definedName name="T12?L6" localSheetId="2">#REF!,#REF!,#REF!,#REF!,#REF!,#REF!</definedName>
    <definedName name="T12?L6" localSheetId="3">#REF!,#REF!,#REF!,#REF!,#REF!,#REF!</definedName>
    <definedName name="T12?L6" localSheetId="1">#REF!,#REF!,#REF!,#REF!,#REF!,#REF!</definedName>
    <definedName name="T12?L6" localSheetId="4">#REF!,#REF!,#REF!,#REF!,#REF!,#REF!</definedName>
    <definedName name="T12?L6" localSheetId="5">#REF!,#REF!,#REF!,#REF!,#REF!,#REF!</definedName>
    <definedName name="T12?L6" localSheetId="14">#REF!,#REF!,#REF!,#REF!,#REF!,#REF!</definedName>
    <definedName name="T12?L6" localSheetId="7">#REF!,#REF!,#REF!,#REF!,#REF!,#REF!</definedName>
    <definedName name="T12?L6" localSheetId="9">#REF!,#REF!,#REF!,#REF!,#REF!,#REF!</definedName>
    <definedName name="T12?L6" localSheetId="0">#REF!,#REF!,#REF!,#REF!,#REF!,#REF!</definedName>
    <definedName name="T12?L6" localSheetId="12">#REF!,#REF!,#REF!,#REF!,#REF!,#REF!</definedName>
    <definedName name="T12?L6">#REF!,#REF!,#REF!,#REF!,#REF!,#REF!</definedName>
    <definedName name="T12?L7" localSheetId="17">#REF!,#REF!,#REF!,#REF!,#REF!,#REF!</definedName>
    <definedName name="T12?L7" localSheetId="2">#REF!,#REF!,#REF!,#REF!,#REF!,#REF!</definedName>
    <definedName name="T12?L7" localSheetId="3">#REF!,#REF!,#REF!,#REF!,#REF!,#REF!</definedName>
    <definedName name="T12?L7" localSheetId="1">#REF!,#REF!,#REF!,#REF!,#REF!,#REF!</definedName>
    <definedName name="T12?L7" localSheetId="4">#REF!,#REF!,#REF!,#REF!,#REF!,#REF!</definedName>
    <definedName name="T12?L7" localSheetId="5">#REF!,#REF!,#REF!,#REF!,#REF!,#REF!</definedName>
    <definedName name="T12?L7" localSheetId="9">#REF!,#REF!,#REF!,#REF!,#REF!,#REF!</definedName>
    <definedName name="T12?L7" localSheetId="0">#REF!,#REF!,#REF!,#REF!,#REF!,#REF!</definedName>
    <definedName name="T12?L7" localSheetId="12">#REF!,#REF!,#REF!,#REF!,#REF!,#REF!</definedName>
    <definedName name="T12?L7">#REF!,#REF!,#REF!,#REF!,#REF!,#REF!</definedName>
    <definedName name="T12?L8" localSheetId="17">#REF!,#REF!,#REF!,#REF!,#REF!,#REF!,#REF!,#REF!,#REF!,#REF!,#REF!,#REF!</definedName>
    <definedName name="T12?L8" localSheetId="2">#REF!,#REF!,#REF!,#REF!,#REF!,#REF!,#REF!,#REF!,#REF!,#REF!,#REF!,#REF!</definedName>
    <definedName name="T12?L8" localSheetId="3">#REF!,#REF!,#REF!,#REF!,#REF!,#REF!,#REF!,#REF!,#REF!,#REF!,#REF!,#REF!</definedName>
    <definedName name="T12?L8" localSheetId="1">#REF!,#REF!,#REF!,#REF!,#REF!,#REF!,#REF!,#REF!,#REF!,#REF!,#REF!,#REF!</definedName>
    <definedName name="T12?L8" localSheetId="4">#REF!,#REF!,#REF!,#REF!,#REF!,#REF!,#REF!,#REF!,#REF!,#REF!,#REF!,#REF!</definedName>
    <definedName name="T12?L8" localSheetId="5">#REF!,#REF!,#REF!,#REF!,#REF!,#REF!,#REF!,#REF!,#REF!,#REF!,#REF!,#REF!</definedName>
    <definedName name="T12?L8" localSheetId="14">#REF!,#REF!,#REF!,#REF!,#REF!,#REF!,#REF!,#REF!,#REF!,#REF!,#REF!,#REF!</definedName>
    <definedName name="T12?L8" localSheetId="7">#REF!,#REF!,#REF!,#REF!,#REF!,#REF!,#REF!,#REF!,#REF!,#REF!,#REF!,#REF!</definedName>
    <definedName name="T12?L8" localSheetId="9">#REF!,#REF!,#REF!,#REF!,#REF!,#REF!,#REF!,#REF!,#REF!,#REF!,#REF!,#REF!</definedName>
    <definedName name="T12?L8" localSheetId="0">#REF!,#REF!,#REF!,#REF!,#REF!,#REF!,#REF!,#REF!,#REF!,#REF!,#REF!,#REF!</definedName>
    <definedName name="T12?L8" localSheetId="12">#REF!,#REF!,#REF!,#REF!,#REF!,#REF!,#REF!,#REF!,#REF!,#REF!,#REF!,#REF!</definedName>
    <definedName name="T12?L8">#REF!,#REF!,#REF!,#REF!,#REF!,#REF!,#REF!,#REF!,#REF!,#REF!,#REF!,#REF!</definedName>
    <definedName name="T12?L9" localSheetId="17">#REF!,#REF!,#REF!,#REF!,#REF!,#REF!,#REF!,#REF!,#REF!,#REF!,#REF!,#REF!</definedName>
    <definedName name="T12?L9" localSheetId="2">#REF!,#REF!,#REF!,#REF!,#REF!,#REF!,#REF!,#REF!,#REF!,#REF!,#REF!,#REF!</definedName>
    <definedName name="T12?L9" localSheetId="3">#REF!,#REF!,#REF!,#REF!,#REF!,#REF!,#REF!,#REF!,#REF!,#REF!,#REF!,#REF!</definedName>
    <definedName name="T12?L9" localSheetId="1">#REF!,#REF!,#REF!,#REF!,#REF!,#REF!,#REF!,#REF!,#REF!,#REF!,#REF!,#REF!</definedName>
    <definedName name="T12?L9" localSheetId="4">#REF!,#REF!,#REF!,#REF!,#REF!,#REF!,#REF!,#REF!,#REF!,#REF!,#REF!,#REF!</definedName>
    <definedName name="T12?L9" localSheetId="5">#REF!,#REF!,#REF!,#REF!,#REF!,#REF!,#REF!,#REF!,#REF!,#REF!,#REF!,#REF!</definedName>
    <definedName name="T12?L9" localSheetId="9">#REF!,#REF!,#REF!,#REF!,#REF!,#REF!,#REF!,#REF!,#REF!,#REF!,#REF!,#REF!</definedName>
    <definedName name="T12?L9" localSheetId="0">#REF!,#REF!,#REF!,#REF!,#REF!,#REF!,#REF!,#REF!,#REF!,#REF!,#REF!,#REF!</definedName>
    <definedName name="T12?L9" localSheetId="12">#REF!,#REF!,#REF!,#REF!,#REF!,#REF!,#REF!,#REF!,#REF!,#REF!,#REF!,#REF!</definedName>
    <definedName name="T12?L9">#REF!,#REF!,#REF!,#REF!,#REF!,#REF!,#REF!,#REF!,#REF!,#REF!,#REF!,#REF!</definedName>
    <definedName name="T12?Name" localSheetId="17">#REF!</definedName>
    <definedName name="T12?Name" localSheetId="2">#REF!</definedName>
    <definedName name="T12?Name" localSheetId="3">#REF!</definedName>
    <definedName name="T12?Name" localSheetId="1">#REF!</definedName>
    <definedName name="T12?Name" localSheetId="4">#REF!</definedName>
    <definedName name="T12?Name" localSheetId="5">#REF!</definedName>
    <definedName name="T12?Name" localSheetId="14">#REF!</definedName>
    <definedName name="T12?Name" localSheetId="7">#REF!</definedName>
    <definedName name="T12?Name" localSheetId="9">#REF!</definedName>
    <definedName name="T12?Name" localSheetId="0">#REF!</definedName>
    <definedName name="T12?Name" localSheetId="12">#REF!</definedName>
    <definedName name="T12?Name">#REF!</definedName>
    <definedName name="T12?Table" localSheetId="17">#REF!</definedName>
    <definedName name="T12?Table" localSheetId="2">#REF!</definedName>
    <definedName name="T12?Table" localSheetId="3">#REF!</definedName>
    <definedName name="T12?Table" localSheetId="1">#REF!</definedName>
    <definedName name="T12?Table" localSheetId="4">#REF!</definedName>
    <definedName name="T12?Table" localSheetId="5">#REF!</definedName>
    <definedName name="T12?Table" localSheetId="9">#REF!</definedName>
    <definedName name="T12?Table" localSheetId="0">#REF!</definedName>
    <definedName name="T12?Table" localSheetId="12">#REF!</definedName>
    <definedName name="T12?Table">#REF!</definedName>
    <definedName name="T12?Title" localSheetId="17">#REF!</definedName>
    <definedName name="T12?Title" localSheetId="2">#REF!</definedName>
    <definedName name="T12?Title" localSheetId="3">#REF!</definedName>
    <definedName name="T12?Title" localSheetId="1">#REF!</definedName>
    <definedName name="T12?Title" localSheetId="4">#REF!</definedName>
    <definedName name="T12?Title" localSheetId="5">#REF!</definedName>
    <definedName name="T12?Title" localSheetId="9">#REF!</definedName>
    <definedName name="T12?Title" localSheetId="0">#REF!</definedName>
    <definedName name="T12?Title" localSheetId="12">#REF!</definedName>
    <definedName name="T12?Title">#REF!</definedName>
    <definedName name="T12?unit?ГА">'[36]12'!$E$16:$I$16, '[36]12'!$E$14:$I$14, '[36]12'!$E$9:$I$9, '[36]12'!$E$12:$I$12, '[36]12'!$E$18:$I$18, '[36]12'!$E$7:$I$7</definedName>
    <definedName name="T12?unit?ГКАЛ.Ч" localSheetId="17">#REF!,#REF!</definedName>
    <definedName name="T12?unit?ГКАЛ.Ч" localSheetId="2">#REF!,#REF!</definedName>
    <definedName name="T12?unit?ГКАЛ.Ч" localSheetId="3">#REF!,#REF!</definedName>
    <definedName name="T12?unit?ГКАЛ.Ч" localSheetId="1">#REF!,#REF!</definedName>
    <definedName name="T12?unit?ГКАЛ.Ч" localSheetId="4">#REF!,#REF!</definedName>
    <definedName name="T12?unit?ГКАЛ.Ч" localSheetId="5">#REF!,#REF!</definedName>
    <definedName name="T12?unit?ГКАЛ.Ч" localSheetId="14">#REF!,#REF!</definedName>
    <definedName name="T12?unit?ГКАЛ.Ч" localSheetId="7">#REF!,#REF!</definedName>
    <definedName name="T12?unit?ГКАЛ.Ч" localSheetId="9">#REF!,#REF!</definedName>
    <definedName name="T12?unit?ГКАЛ.Ч" localSheetId="0">#REF!,#REF!</definedName>
    <definedName name="T12?unit?ГКАЛ.Ч" localSheetId="12">#REF!,#REF!</definedName>
    <definedName name="T12?unit?ГКАЛ.Ч">#REF!,#REF!</definedName>
    <definedName name="T12?unit?МВТ" localSheetId="17">#REF!,#REF!</definedName>
    <definedName name="T12?unit?МВТ" localSheetId="2">#REF!,#REF!</definedName>
    <definedName name="T12?unit?МВТ" localSheetId="3">#REF!,#REF!</definedName>
    <definedName name="T12?unit?МВТ" localSheetId="1">#REF!,#REF!</definedName>
    <definedName name="T12?unit?МВТ" localSheetId="4">#REF!,#REF!</definedName>
    <definedName name="T12?unit?МВТ" localSheetId="5">#REF!,#REF!</definedName>
    <definedName name="T12?unit?МВТ" localSheetId="9">#REF!,#REF!</definedName>
    <definedName name="T12?unit?МВТ" localSheetId="0">#REF!,#REF!</definedName>
    <definedName name="T12?unit?МВТ" localSheetId="12">#REF!,#REF!</definedName>
    <definedName name="T12?unit?МВТ">#REF!,#REF!</definedName>
    <definedName name="T12?unit?МКВТЧ" localSheetId="17">#REF!,#REF!</definedName>
    <definedName name="T12?unit?МКВТЧ" localSheetId="2">#REF!,#REF!</definedName>
    <definedName name="T12?unit?МКВТЧ" localSheetId="3">#REF!,#REF!</definedName>
    <definedName name="T12?unit?МКВТЧ" localSheetId="1">#REF!,#REF!</definedName>
    <definedName name="T12?unit?МКВТЧ" localSheetId="4">#REF!,#REF!</definedName>
    <definedName name="T12?unit?МКВТЧ" localSheetId="5">#REF!,#REF!</definedName>
    <definedName name="T12?unit?МКВТЧ" localSheetId="9">#REF!,#REF!</definedName>
    <definedName name="T12?unit?МКВТЧ" localSheetId="0">#REF!,#REF!</definedName>
    <definedName name="T12?unit?МКВТЧ" localSheetId="12">#REF!,#REF!</definedName>
    <definedName name="T12?unit?МКВТЧ">#REF!,#REF!</definedName>
    <definedName name="T12?unit?ПРЦ" localSheetId="17">#REF!</definedName>
    <definedName name="T12?unit?ПРЦ" localSheetId="2">#REF!</definedName>
    <definedName name="T12?unit?ПРЦ" localSheetId="3">#REF!</definedName>
    <definedName name="T12?unit?ПРЦ" localSheetId="1">#REF!</definedName>
    <definedName name="T12?unit?ПРЦ" localSheetId="4">#REF!</definedName>
    <definedName name="T12?unit?ПРЦ" localSheetId="5">#REF!</definedName>
    <definedName name="T12?unit?ПРЦ" localSheetId="14">#REF!</definedName>
    <definedName name="T12?unit?ПРЦ" localSheetId="7">#REF!</definedName>
    <definedName name="T12?unit?ПРЦ" localSheetId="9">#REF!</definedName>
    <definedName name="T12?unit?ПРЦ" localSheetId="0">#REF!</definedName>
    <definedName name="T12?unit?ПРЦ" localSheetId="12">#REF!</definedName>
    <definedName name="T12?unit?ПРЦ">#REF!</definedName>
    <definedName name="T12?unit?РУБ.ГКАЛ" localSheetId="17">#REF!,#REF!,#REF!,#REF!</definedName>
    <definedName name="T12?unit?РУБ.ГКАЛ" localSheetId="2">#REF!,#REF!,#REF!,#REF!</definedName>
    <definedName name="T12?unit?РУБ.ГКАЛ" localSheetId="3">#REF!,#REF!,#REF!,#REF!</definedName>
    <definedName name="T12?unit?РУБ.ГКАЛ" localSheetId="1">#REF!,#REF!,#REF!,#REF!</definedName>
    <definedName name="T12?unit?РУБ.ГКАЛ" localSheetId="4">#REF!,#REF!,#REF!,#REF!</definedName>
    <definedName name="T12?unit?РУБ.ГКАЛ" localSheetId="5">#REF!,#REF!,#REF!,#REF!</definedName>
    <definedName name="T12?unit?РУБ.ГКАЛ" localSheetId="14">#REF!,#REF!,#REF!,#REF!</definedName>
    <definedName name="T12?unit?РУБ.ГКАЛ" localSheetId="7">#REF!,#REF!,#REF!,#REF!</definedName>
    <definedName name="T12?unit?РУБ.ГКАЛ" localSheetId="9">#REF!,#REF!,#REF!,#REF!</definedName>
    <definedName name="T12?unit?РУБ.ГКАЛ" localSheetId="0">#REF!,#REF!,#REF!,#REF!</definedName>
    <definedName name="T12?unit?РУБ.ГКАЛ" localSheetId="12">#REF!,#REF!,#REF!,#REF!</definedName>
    <definedName name="T12?unit?РУБ.ГКАЛ">#REF!,#REF!,#REF!,#REF!</definedName>
    <definedName name="T12?unit?РУБ.КВТ" localSheetId="17">#REF!,#REF!</definedName>
    <definedName name="T12?unit?РУБ.КВТ" localSheetId="2">#REF!,#REF!</definedName>
    <definedName name="T12?unit?РУБ.КВТ" localSheetId="3">#REF!,#REF!</definedName>
    <definedName name="T12?unit?РУБ.КВТ" localSheetId="1">#REF!,#REF!</definedName>
    <definedName name="T12?unit?РУБ.КВТ" localSheetId="4">#REF!,#REF!</definedName>
    <definedName name="T12?unit?РУБ.КВТ" localSheetId="5">#REF!,#REF!</definedName>
    <definedName name="T12?unit?РУБ.КВТ" localSheetId="14">#REF!,#REF!</definedName>
    <definedName name="T12?unit?РУБ.КВТ" localSheetId="7">#REF!,#REF!</definedName>
    <definedName name="T12?unit?РУБ.КВТ" localSheetId="9">#REF!,#REF!</definedName>
    <definedName name="T12?unit?РУБ.КВТ" localSheetId="0">#REF!,#REF!</definedName>
    <definedName name="T12?unit?РУБ.КВТ" localSheetId="12">#REF!,#REF!</definedName>
    <definedName name="T12?unit?РУБ.КВТ">#REF!,#REF!</definedName>
    <definedName name="T12?unit?РУБ.ТКВТЧ" localSheetId="17">#REF!,#REF!,#REF!,#REF!</definedName>
    <definedName name="T12?unit?РУБ.ТКВТЧ" localSheetId="2">#REF!,#REF!,#REF!,#REF!</definedName>
    <definedName name="T12?unit?РУБ.ТКВТЧ" localSheetId="3">#REF!,#REF!,#REF!,#REF!</definedName>
    <definedName name="T12?unit?РУБ.ТКВТЧ" localSheetId="1">#REF!,#REF!,#REF!,#REF!</definedName>
    <definedName name="T12?unit?РУБ.ТКВТЧ" localSheetId="4">#REF!,#REF!,#REF!,#REF!</definedName>
    <definedName name="T12?unit?РУБ.ТКВТЧ" localSheetId="5">#REF!,#REF!,#REF!,#REF!</definedName>
    <definedName name="T12?unit?РУБ.ТКВТЧ" localSheetId="14">#REF!,#REF!,#REF!,#REF!</definedName>
    <definedName name="T12?unit?РУБ.ТКВТЧ" localSheetId="7">#REF!,#REF!,#REF!,#REF!</definedName>
    <definedName name="T12?unit?РУБ.ТКВТЧ" localSheetId="9">#REF!,#REF!,#REF!,#REF!</definedName>
    <definedName name="T12?unit?РУБ.ТКВТЧ" localSheetId="0">#REF!,#REF!,#REF!,#REF!</definedName>
    <definedName name="T12?unit?РУБ.ТКВТЧ" localSheetId="12">#REF!,#REF!,#REF!,#REF!</definedName>
    <definedName name="T12?unit?РУБ.ТКВТЧ">#REF!,#REF!,#REF!,#REF!</definedName>
    <definedName name="T12?unit?ТГКАЛ" localSheetId="17">#REF!,#REF!</definedName>
    <definedName name="T12?unit?ТГКАЛ" localSheetId="2">#REF!,#REF!</definedName>
    <definedName name="T12?unit?ТГКАЛ" localSheetId="3">#REF!,#REF!</definedName>
    <definedName name="T12?unit?ТГКАЛ" localSheetId="1">#REF!,#REF!</definedName>
    <definedName name="T12?unit?ТГКАЛ" localSheetId="4">#REF!,#REF!</definedName>
    <definedName name="T12?unit?ТГКАЛ" localSheetId="5">#REF!,#REF!</definedName>
    <definedName name="T12?unit?ТГКАЛ" localSheetId="14">#REF!,#REF!</definedName>
    <definedName name="T12?unit?ТГКАЛ" localSheetId="7">#REF!,#REF!</definedName>
    <definedName name="T12?unit?ТГКАЛ" localSheetId="9">#REF!,#REF!</definedName>
    <definedName name="T12?unit?ТГКАЛ" localSheetId="0">#REF!,#REF!</definedName>
    <definedName name="T12?unit?ТГКАЛ" localSheetId="12">#REF!,#REF!</definedName>
    <definedName name="T12?unit?ТГКАЛ">#REF!,#REF!</definedName>
    <definedName name="T12?unit?ТРУБ">'[36]12'!$E$15:$I$15, '[36]12'!$E$13:$I$13, '[36]12'!$E$6:$I$6, '[36]12'!$E$8:$I$8, '[36]12'!$E$11:$I$11, '[36]12'!$E$17:$I$17, '[36]12'!$E$20:$I$20</definedName>
    <definedName name="T12?unit?ТРУБ.ГКАЛ.Ч" localSheetId="17">#REF!,#REF!</definedName>
    <definedName name="T12?unit?ТРУБ.ГКАЛ.Ч" localSheetId="2">#REF!,#REF!</definedName>
    <definedName name="T12?unit?ТРУБ.ГКАЛ.Ч" localSheetId="3">#REF!,#REF!</definedName>
    <definedName name="T12?unit?ТРУБ.ГКАЛ.Ч" localSheetId="1">#REF!,#REF!</definedName>
    <definedName name="T12?unit?ТРУБ.ГКАЛ.Ч" localSheetId="4">#REF!,#REF!</definedName>
    <definedName name="T12?unit?ТРУБ.ГКАЛ.Ч" localSheetId="5">#REF!,#REF!</definedName>
    <definedName name="T12?unit?ТРУБ.ГКАЛ.Ч" localSheetId="14">#REF!,#REF!</definedName>
    <definedName name="T12?unit?ТРУБ.ГКАЛ.Ч" localSheetId="7">#REF!,#REF!</definedName>
    <definedName name="T12?unit?ТРУБ.ГКАЛ.Ч" localSheetId="9">#REF!,#REF!</definedName>
    <definedName name="T12?unit?ТРУБ.ГКАЛ.Ч" localSheetId="0">#REF!,#REF!</definedName>
    <definedName name="T12?unit?ТРУБ.ГКАЛ.Ч" localSheetId="12">#REF!,#REF!</definedName>
    <definedName name="T12?unit?ТРУБ.ГКАЛ.Ч">#REF!,#REF!</definedName>
    <definedName name="T12_Copy" localSheetId="17">#REF!</definedName>
    <definedName name="T12_Copy" localSheetId="2">#REF!</definedName>
    <definedName name="T12_Copy" localSheetId="3">#REF!</definedName>
    <definedName name="T12_Copy" localSheetId="1">#REF!</definedName>
    <definedName name="T12_Copy" localSheetId="4">#REF!</definedName>
    <definedName name="T12_Copy" localSheetId="5">#REF!</definedName>
    <definedName name="T12_Copy" localSheetId="14">#REF!</definedName>
    <definedName name="T12_Copy" localSheetId="7">#REF!</definedName>
    <definedName name="T12_Copy" localSheetId="9">#REF!</definedName>
    <definedName name="T12_Copy" localSheetId="0">#REF!</definedName>
    <definedName name="T12_Copy" localSheetId="12">#REF!</definedName>
    <definedName name="T12_Copy">#REF!</definedName>
    <definedName name="T12_Copy1" localSheetId="17">#REF!</definedName>
    <definedName name="T12_Copy1" localSheetId="2">#REF!</definedName>
    <definedName name="T12_Copy1" localSheetId="3">#REF!</definedName>
    <definedName name="T12_Copy1" localSheetId="1">#REF!</definedName>
    <definedName name="T12_Copy1" localSheetId="4">#REF!</definedName>
    <definedName name="T12_Copy1" localSheetId="5">#REF!</definedName>
    <definedName name="T12_Copy1" localSheetId="9">#REF!</definedName>
    <definedName name="T12_Copy1" localSheetId="0">#REF!</definedName>
    <definedName name="T12_Copy1" localSheetId="12">#REF!</definedName>
    <definedName name="T12_Copy1">#REF!</definedName>
    <definedName name="T12_Copy2" localSheetId="17">#REF!</definedName>
    <definedName name="T12_Copy2" localSheetId="2">#REF!</definedName>
    <definedName name="T12_Copy2" localSheetId="3">#REF!</definedName>
    <definedName name="T12_Copy2" localSheetId="1">#REF!</definedName>
    <definedName name="T12_Copy2" localSheetId="4">#REF!</definedName>
    <definedName name="T12_Copy2" localSheetId="5">#REF!</definedName>
    <definedName name="T12_Copy2" localSheetId="9">#REF!</definedName>
    <definedName name="T12_Copy2" localSheetId="0">#REF!</definedName>
    <definedName name="T12_Copy2" localSheetId="12">#REF!</definedName>
    <definedName name="T12_Copy2">#REF!</definedName>
    <definedName name="T12_Copy3" localSheetId="17">#REF!</definedName>
    <definedName name="T12_Copy3" localSheetId="2">#REF!</definedName>
    <definedName name="T12_Copy3" localSheetId="3">#REF!</definedName>
    <definedName name="T12_Copy3" localSheetId="1">#REF!</definedName>
    <definedName name="T12_Copy3" localSheetId="4">#REF!</definedName>
    <definedName name="T12_Copy3" localSheetId="5">#REF!</definedName>
    <definedName name="T12_Copy3" localSheetId="9">#REF!</definedName>
    <definedName name="T12_Copy3" localSheetId="12">#REF!</definedName>
    <definedName name="T12_Copy3">#REF!</definedName>
    <definedName name="T12_Copy4" localSheetId="17">#REF!</definedName>
    <definedName name="T12_Copy4" localSheetId="2">#REF!</definedName>
    <definedName name="T12_Copy4" localSheetId="3">#REF!</definedName>
    <definedName name="T12_Copy4" localSheetId="1">#REF!</definedName>
    <definedName name="T12_Copy4" localSheetId="4">#REF!</definedName>
    <definedName name="T12_Copy4" localSheetId="5">#REF!</definedName>
    <definedName name="T12_Copy4" localSheetId="9">#REF!</definedName>
    <definedName name="T12_Copy4" localSheetId="12">#REF!</definedName>
    <definedName name="T12_Copy4">#REF!</definedName>
    <definedName name="T12_Name1" localSheetId="17">#REF!</definedName>
    <definedName name="T12_Name1" localSheetId="2">#REF!</definedName>
    <definedName name="T12_Name1" localSheetId="3">#REF!</definedName>
    <definedName name="T12_Name1" localSheetId="1">#REF!</definedName>
    <definedName name="T12_Name1" localSheetId="4">#REF!</definedName>
    <definedName name="T12_Name1" localSheetId="5">#REF!</definedName>
    <definedName name="T12_Name1" localSheetId="9">#REF!</definedName>
    <definedName name="T12_Name1" localSheetId="12">#REF!</definedName>
    <definedName name="T12_Name1">#REF!</definedName>
    <definedName name="T12_Name2" localSheetId="17">#REF!</definedName>
    <definedName name="T12_Name2" localSheetId="2">#REF!</definedName>
    <definedName name="T12_Name2" localSheetId="3">#REF!</definedName>
    <definedName name="T12_Name2" localSheetId="1">#REF!</definedName>
    <definedName name="T12_Name2" localSheetId="4">#REF!</definedName>
    <definedName name="T12_Name2" localSheetId="5">#REF!</definedName>
    <definedName name="T12_Name2" localSheetId="9">#REF!</definedName>
    <definedName name="T12_Name2" localSheetId="12">#REF!</definedName>
    <definedName name="T12_Name2">#REF!</definedName>
    <definedName name="T12_Name3" localSheetId="17">#REF!</definedName>
    <definedName name="T12_Name3" localSheetId="2">#REF!</definedName>
    <definedName name="T12_Name3" localSheetId="3">#REF!</definedName>
    <definedName name="T12_Name3" localSheetId="1">#REF!</definedName>
    <definedName name="T12_Name3" localSheetId="4">#REF!</definedName>
    <definedName name="T12_Name3" localSheetId="5">#REF!</definedName>
    <definedName name="T12_Name3" localSheetId="9">#REF!</definedName>
    <definedName name="T12_Name3" localSheetId="12">#REF!</definedName>
    <definedName name="T12_Name3">#REF!</definedName>
    <definedName name="T12_Name4" localSheetId="17">#REF!</definedName>
    <definedName name="T12_Name4" localSheetId="2">#REF!</definedName>
    <definedName name="T12_Name4" localSheetId="3">#REF!</definedName>
    <definedName name="T12_Name4" localSheetId="1">#REF!</definedName>
    <definedName name="T12_Name4" localSheetId="4">#REF!</definedName>
    <definedName name="T12_Name4" localSheetId="5">#REF!</definedName>
    <definedName name="T12_Name4" localSheetId="9">#REF!</definedName>
    <definedName name="T12_Name4" localSheetId="12">#REF!</definedName>
    <definedName name="T12_Name4">#REF!</definedName>
    <definedName name="T13?axis?ПРД?БАЗ">'[36]13'!$I$6:$J$16,'[36]13'!$F$6:$G$16</definedName>
    <definedName name="T13?axis?ПРД?ПРЕД">'[36]13'!$K$6:$L$16,'[36]13'!$D$6:$E$16</definedName>
    <definedName name="T13?axis?ПРД?РЕГ" localSheetId="17">#REF!</definedName>
    <definedName name="T13?axis?ПРД?РЕГ" localSheetId="2">#REF!</definedName>
    <definedName name="T13?axis?ПРД?РЕГ" localSheetId="3">#REF!</definedName>
    <definedName name="T13?axis?ПРД?РЕГ" localSheetId="1">#REF!</definedName>
    <definedName name="T13?axis?ПРД?РЕГ" localSheetId="4">#REF!</definedName>
    <definedName name="T13?axis?ПРД?РЕГ" localSheetId="5">#REF!</definedName>
    <definedName name="T13?axis?ПРД?РЕГ" localSheetId="14">#REF!</definedName>
    <definedName name="T13?axis?ПРД?РЕГ" localSheetId="7">#REF!</definedName>
    <definedName name="T13?axis?ПРД?РЕГ" localSheetId="9">#REF!</definedName>
    <definedName name="T13?axis?ПРД?РЕГ" localSheetId="0">#REF!</definedName>
    <definedName name="T13?axis?ПРД?РЕГ" localSheetId="12">#REF!</definedName>
    <definedName name="T13?axis?ПРД?РЕГ">#REF!</definedName>
    <definedName name="T13?axis?ПФ?ПЛАН">'[36]13'!$I$6:$I$16,'[36]13'!$D$6:$D$16,'[36]13'!$K$6:$K$16,'[36]13'!$F$6:$F$16</definedName>
    <definedName name="T13?axis?ПФ?ФАКТ">'[36]13'!$J$6:$J$16,'[36]13'!$E$6:$E$16,'[36]13'!$L$6:$L$16,'[36]13'!$G$6:$G$16</definedName>
    <definedName name="T13?Data">'[36]13'!$D$6:$L$7, '[36]13'!$D$8:$L$8, '[36]13'!$D$9:$L$16</definedName>
    <definedName name="T13?item_ext?РОСТ" localSheetId="17">#REF!</definedName>
    <definedName name="T13?item_ext?РОСТ" localSheetId="2">#REF!</definedName>
    <definedName name="T13?item_ext?РОСТ" localSheetId="3">#REF!</definedName>
    <definedName name="T13?item_ext?РОСТ" localSheetId="1">#REF!</definedName>
    <definedName name="T13?item_ext?РОСТ" localSheetId="4">#REF!</definedName>
    <definedName name="T13?item_ext?РОСТ" localSheetId="5">#REF!</definedName>
    <definedName name="T13?item_ext?РОСТ" localSheetId="14">#REF!</definedName>
    <definedName name="T13?item_ext?РОСТ" localSheetId="7">#REF!</definedName>
    <definedName name="T13?item_ext?РОСТ" localSheetId="9">#REF!</definedName>
    <definedName name="T13?item_ext?РОСТ" localSheetId="0">#REF!</definedName>
    <definedName name="T13?item_ext?РОСТ" localSheetId="12">#REF!</definedName>
    <definedName name="T13?item_ext?РОСТ">#REF!</definedName>
    <definedName name="T13?L1.1" localSheetId="17">#REF!</definedName>
    <definedName name="T13?L1.1" localSheetId="2">#REF!</definedName>
    <definedName name="T13?L1.1" localSheetId="3">#REF!</definedName>
    <definedName name="T13?L1.1" localSheetId="1">#REF!</definedName>
    <definedName name="T13?L1.1" localSheetId="4">#REF!</definedName>
    <definedName name="T13?L1.1" localSheetId="5">#REF!</definedName>
    <definedName name="T13?L1.1" localSheetId="9">#REF!</definedName>
    <definedName name="T13?L1.1" localSheetId="0">#REF!</definedName>
    <definedName name="T13?L1.1" localSheetId="12">#REF!</definedName>
    <definedName name="T13?L1.1">#REF!</definedName>
    <definedName name="T13?L1.2" localSheetId="17">#REF!</definedName>
    <definedName name="T13?L1.2" localSheetId="2">#REF!</definedName>
    <definedName name="T13?L1.2" localSheetId="3">#REF!</definedName>
    <definedName name="T13?L1.2" localSheetId="1">#REF!</definedName>
    <definedName name="T13?L1.2" localSheetId="4">#REF!</definedName>
    <definedName name="T13?L1.2" localSheetId="5">#REF!</definedName>
    <definedName name="T13?L1.2" localSheetId="9">#REF!</definedName>
    <definedName name="T13?L1.2" localSheetId="0">#REF!</definedName>
    <definedName name="T13?L1.2" localSheetId="12">#REF!</definedName>
    <definedName name="T13?L1.2">#REF!</definedName>
    <definedName name="T13?L2" localSheetId="17">#REF!</definedName>
    <definedName name="T13?L2" localSheetId="2">#REF!</definedName>
    <definedName name="T13?L2" localSheetId="3">#REF!</definedName>
    <definedName name="T13?L2" localSheetId="1">#REF!</definedName>
    <definedName name="T13?L2" localSheetId="4">#REF!</definedName>
    <definedName name="T13?L2" localSheetId="5">#REF!</definedName>
    <definedName name="T13?L2" localSheetId="9">#REF!</definedName>
    <definedName name="T13?L2" localSheetId="12">#REF!</definedName>
    <definedName name="T13?L2">#REF!</definedName>
    <definedName name="T13?L2.1" localSheetId="17">#REF!</definedName>
    <definedName name="T13?L2.1" localSheetId="2">#REF!</definedName>
    <definedName name="T13?L2.1" localSheetId="3">#REF!</definedName>
    <definedName name="T13?L2.1" localSheetId="1">#REF!</definedName>
    <definedName name="T13?L2.1" localSheetId="4">#REF!</definedName>
    <definedName name="T13?L2.1" localSheetId="5">#REF!</definedName>
    <definedName name="T13?L2.1" localSheetId="9">#REF!</definedName>
    <definedName name="T13?L2.1" localSheetId="12">#REF!</definedName>
    <definedName name="T13?L2.1">#REF!</definedName>
    <definedName name="T13?L2.1.1" localSheetId="17">#REF!</definedName>
    <definedName name="T13?L2.1.1" localSheetId="2">#REF!</definedName>
    <definedName name="T13?L2.1.1" localSheetId="3">#REF!</definedName>
    <definedName name="T13?L2.1.1" localSheetId="1">#REF!</definedName>
    <definedName name="T13?L2.1.1" localSheetId="4">#REF!</definedName>
    <definedName name="T13?L2.1.1" localSheetId="5">#REF!</definedName>
    <definedName name="T13?L2.1.1" localSheetId="9">#REF!</definedName>
    <definedName name="T13?L2.1.1" localSheetId="12">#REF!</definedName>
    <definedName name="T13?L2.1.1">#REF!</definedName>
    <definedName name="T13?L2.1.2" localSheetId="17">#REF!</definedName>
    <definedName name="T13?L2.1.2" localSheetId="2">#REF!</definedName>
    <definedName name="T13?L2.1.2" localSheetId="3">#REF!</definedName>
    <definedName name="T13?L2.1.2" localSheetId="1">#REF!</definedName>
    <definedName name="T13?L2.1.2" localSheetId="4">#REF!</definedName>
    <definedName name="T13?L2.1.2" localSheetId="5">#REF!</definedName>
    <definedName name="T13?L2.1.2" localSheetId="9">#REF!</definedName>
    <definedName name="T13?L2.1.2" localSheetId="12">#REF!</definedName>
    <definedName name="T13?L2.1.2">#REF!</definedName>
    <definedName name="T13?L2.2" localSheetId="17">#REF!</definedName>
    <definedName name="T13?L2.2" localSheetId="2">#REF!</definedName>
    <definedName name="T13?L2.2" localSheetId="3">#REF!</definedName>
    <definedName name="T13?L2.2" localSheetId="1">#REF!</definedName>
    <definedName name="T13?L2.2" localSheetId="4">#REF!</definedName>
    <definedName name="T13?L2.2" localSheetId="5">#REF!</definedName>
    <definedName name="T13?L2.2" localSheetId="9">#REF!</definedName>
    <definedName name="T13?L2.2" localSheetId="12">#REF!</definedName>
    <definedName name="T13?L2.2">#REF!</definedName>
    <definedName name="T13?L2.2.1" localSheetId="17">#REF!</definedName>
    <definedName name="T13?L2.2.1" localSheetId="2">#REF!</definedName>
    <definedName name="T13?L2.2.1" localSheetId="3">#REF!</definedName>
    <definedName name="T13?L2.2.1" localSheetId="1">#REF!</definedName>
    <definedName name="T13?L2.2.1" localSheetId="4">#REF!</definedName>
    <definedName name="T13?L2.2.1" localSheetId="5">#REF!</definedName>
    <definedName name="T13?L2.2.1" localSheetId="9">#REF!</definedName>
    <definedName name="T13?L2.2.1" localSheetId="12">#REF!</definedName>
    <definedName name="T13?L2.2.1">#REF!</definedName>
    <definedName name="T13?L2.2.2" localSheetId="17">#REF!</definedName>
    <definedName name="T13?L2.2.2" localSheetId="2">#REF!</definedName>
    <definedName name="T13?L2.2.2" localSheetId="3">#REF!</definedName>
    <definedName name="T13?L2.2.2" localSheetId="1">#REF!</definedName>
    <definedName name="T13?L2.2.2" localSheetId="4">#REF!</definedName>
    <definedName name="T13?L2.2.2" localSheetId="5">#REF!</definedName>
    <definedName name="T13?L2.2.2" localSheetId="9">#REF!</definedName>
    <definedName name="T13?L2.2.2" localSheetId="12">#REF!</definedName>
    <definedName name="T13?L2.2.2">#REF!</definedName>
    <definedName name="T13?L3" localSheetId="17">#REF!</definedName>
    <definedName name="T13?L3" localSheetId="2">#REF!</definedName>
    <definedName name="T13?L3" localSheetId="3">#REF!</definedName>
    <definedName name="T13?L3" localSheetId="1">#REF!</definedName>
    <definedName name="T13?L3" localSheetId="4">#REF!</definedName>
    <definedName name="T13?L3" localSheetId="5">#REF!</definedName>
    <definedName name="T13?L3" localSheetId="9">#REF!</definedName>
    <definedName name="T13?L3" localSheetId="12">#REF!</definedName>
    <definedName name="T13?L3">#REF!</definedName>
    <definedName name="T13?L4" localSheetId="17">#REF!</definedName>
    <definedName name="T13?L4" localSheetId="2">#REF!</definedName>
    <definedName name="T13?L4" localSheetId="3">#REF!</definedName>
    <definedName name="T13?L4" localSheetId="1">#REF!</definedName>
    <definedName name="T13?L4" localSheetId="4">#REF!</definedName>
    <definedName name="T13?L4" localSheetId="5">#REF!</definedName>
    <definedName name="T13?L4" localSheetId="9">#REF!</definedName>
    <definedName name="T13?L4" localSheetId="12">#REF!</definedName>
    <definedName name="T13?L4">#REF!</definedName>
    <definedName name="T13?L5" localSheetId="17">#REF!</definedName>
    <definedName name="T13?L5" localSheetId="2">#REF!</definedName>
    <definedName name="T13?L5" localSheetId="3">#REF!</definedName>
    <definedName name="T13?L5" localSheetId="1">#REF!</definedName>
    <definedName name="T13?L5" localSheetId="4">#REF!</definedName>
    <definedName name="T13?L5" localSheetId="5">#REF!</definedName>
    <definedName name="T13?L5" localSheetId="9">#REF!</definedName>
    <definedName name="T13?L5" localSheetId="12">#REF!</definedName>
    <definedName name="T13?L5">#REF!</definedName>
    <definedName name="T13?Name" localSheetId="17">#REF!</definedName>
    <definedName name="T13?Name" localSheetId="2">#REF!</definedName>
    <definedName name="T13?Name" localSheetId="3">#REF!</definedName>
    <definedName name="T13?Name" localSheetId="1">#REF!</definedName>
    <definedName name="T13?Name" localSheetId="4">#REF!</definedName>
    <definedName name="T13?Name" localSheetId="5">#REF!</definedName>
    <definedName name="T13?Name" localSheetId="9">#REF!</definedName>
    <definedName name="T13?Name" localSheetId="12">#REF!</definedName>
    <definedName name="T13?Name">#REF!</definedName>
    <definedName name="T13?Table" localSheetId="17">#REF!</definedName>
    <definedName name="T13?Table" localSheetId="2">#REF!</definedName>
    <definedName name="T13?Table" localSheetId="3">#REF!</definedName>
    <definedName name="T13?Table" localSheetId="1">#REF!</definedName>
    <definedName name="T13?Table" localSheetId="4">#REF!</definedName>
    <definedName name="T13?Table" localSheetId="5">#REF!</definedName>
    <definedName name="T13?Table" localSheetId="9">#REF!</definedName>
    <definedName name="T13?Table" localSheetId="12">#REF!</definedName>
    <definedName name="T13?Table">#REF!</definedName>
    <definedName name="T13?Title" localSheetId="17">#REF!</definedName>
    <definedName name="T13?Title" localSheetId="2">#REF!</definedName>
    <definedName name="T13?Title" localSheetId="3">#REF!</definedName>
    <definedName name="T13?Title" localSheetId="1">#REF!</definedName>
    <definedName name="T13?Title" localSheetId="4">#REF!</definedName>
    <definedName name="T13?Title" localSheetId="5">#REF!</definedName>
    <definedName name="T13?Title" localSheetId="9">#REF!</definedName>
    <definedName name="T13?Title" localSheetId="12">#REF!</definedName>
    <definedName name="T13?Title">#REF!</definedName>
    <definedName name="T13?unit?МКВТЧ" localSheetId="17">#REF!</definedName>
    <definedName name="T13?unit?МКВТЧ" localSheetId="2">#REF!</definedName>
    <definedName name="T13?unit?МКВТЧ" localSheetId="3">#REF!</definedName>
    <definedName name="T13?unit?МКВТЧ" localSheetId="1">#REF!</definedName>
    <definedName name="T13?unit?МКВТЧ" localSheetId="4">#REF!</definedName>
    <definedName name="T13?unit?МКВТЧ" localSheetId="5">#REF!</definedName>
    <definedName name="T13?unit?МКВТЧ" localSheetId="9">#REF!</definedName>
    <definedName name="T13?unit?МКВТЧ" localSheetId="12">#REF!</definedName>
    <definedName name="T13?unit?МКВТЧ">#REF!</definedName>
    <definedName name="T13?unit?ПРЦ" localSheetId="17">#REF!</definedName>
    <definedName name="T13?unit?ПРЦ" localSheetId="2">#REF!</definedName>
    <definedName name="T13?unit?ПРЦ" localSheetId="3">#REF!</definedName>
    <definedName name="T13?unit?ПРЦ" localSheetId="1">#REF!</definedName>
    <definedName name="T13?unit?ПРЦ" localSheetId="4">#REF!</definedName>
    <definedName name="T13?unit?ПРЦ" localSheetId="5">#REF!</definedName>
    <definedName name="T13?unit?ПРЦ" localSheetId="9">#REF!</definedName>
    <definedName name="T13?unit?ПРЦ" localSheetId="12">#REF!</definedName>
    <definedName name="T13?unit?ПРЦ">#REF!</definedName>
    <definedName name="T13?unit?РУБ.ТКВТЧ" localSheetId="17">#REF!</definedName>
    <definedName name="T13?unit?РУБ.ТКВТЧ" localSheetId="2">#REF!</definedName>
    <definedName name="T13?unit?РУБ.ТКВТЧ" localSheetId="3">#REF!</definedName>
    <definedName name="T13?unit?РУБ.ТКВТЧ" localSheetId="1">#REF!</definedName>
    <definedName name="T13?unit?РУБ.ТКВТЧ" localSheetId="4">#REF!</definedName>
    <definedName name="T13?unit?РУБ.ТКВТЧ" localSheetId="5">#REF!</definedName>
    <definedName name="T13?unit?РУБ.ТКВТЧ" localSheetId="9">#REF!</definedName>
    <definedName name="T13?unit?РУБ.ТКВТЧ" localSheetId="12">#REF!</definedName>
    <definedName name="T13?unit?РУБ.ТКВТЧ">#REF!</definedName>
    <definedName name="T13?unit?РУБ.ТМКБ">'[36]13'!$D$14:$H$14,'[36]13'!$D$11:$H$11</definedName>
    <definedName name="T13?unit?ТГКАЛ" localSheetId="17">#REF!</definedName>
    <definedName name="T13?unit?ТГКАЛ" localSheetId="2">#REF!</definedName>
    <definedName name="T13?unit?ТГКАЛ" localSheetId="3">#REF!</definedName>
    <definedName name="T13?unit?ТГКАЛ" localSheetId="1">#REF!</definedName>
    <definedName name="T13?unit?ТГКАЛ" localSheetId="4">#REF!</definedName>
    <definedName name="T13?unit?ТГКАЛ" localSheetId="5">#REF!</definedName>
    <definedName name="T13?unit?ТГКАЛ" localSheetId="14">#REF!</definedName>
    <definedName name="T13?unit?ТГКАЛ" localSheetId="7">#REF!</definedName>
    <definedName name="T13?unit?ТГКАЛ" localSheetId="9">#REF!</definedName>
    <definedName name="T13?unit?ТГКАЛ" localSheetId="0">#REF!</definedName>
    <definedName name="T13?unit?ТГКАЛ" localSheetId="12">#REF!</definedName>
    <definedName name="T13?unit?ТГКАЛ">#REF!</definedName>
    <definedName name="T13?unit?ТМКБ">'[36]13'!$D$13:$H$13,'[36]13'!$D$10:$H$10</definedName>
    <definedName name="T13?unit?ТРУБ">'[36]13'!$D$12:$H$12,'[36]13'!$D$15:$H$16,'[36]13'!$D$8:$H$9</definedName>
    <definedName name="T13_Copy1" localSheetId="17">#REF!</definedName>
    <definedName name="T13_Copy1" localSheetId="2">#REF!</definedName>
    <definedName name="T13_Copy1" localSheetId="3">#REF!</definedName>
    <definedName name="T13_Copy1" localSheetId="1">#REF!</definedName>
    <definedName name="T13_Copy1" localSheetId="4">#REF!</definedName>
    <definedName name="T13_Copy1" localSheetId="5">#REF!</definedName>
    <definedName name="T13_Copy1" localSheetId="14">#REF!</definedName>
    <definedName name="T13_Copy1" localSheetId="7">#REF!</definedName>
    <definedName name="T13_Copy1" localSheetId="9">#REF!</definedName>
    <definedName name="T13_Copy1" localSheetId="0">#REF!</definedName>
    <definedName name="T13_Copy1" localSheetId="12">#REF!</definedName>
    <definedName name="T13_Copy1">#REF!</definedName>
    <definedName name="T13_Copy2" localSheetId="17">#REF!</definedName>
    <definedName name="T13_Copy2" localSheetId="2">#REF!</definedName>
    <definedName name="T13_Copy2" localSheetId="3">#REF!</definedName>
    <definedName name="T13_Copy2" localSheetId="1">#REF!</definedName>
    <definedName name="T13_Copy2" localSheetId="4">#REF!</definedName>
    <definedName name="T13_Copy2" localSheetId="5">#REF!</definedName>
    <definedName name="T13_Copy2" localSheetId="9">#REF!</definedName>
    <definedName name="T13_Copy2" localSheetId="0">#REF!</definedName>
    <definedName name="T13_Copy2" localSheetId="12">#REF!</definedName>
    <definedName name="T13_Copy2">#REF!</definedName>
    <definedName name="T13_Name1" localSheetId="17">#REF!</definedName>
    <definedName name="T13_Name1" localSheetId="2">#REF!</definedName>
    <definedName name="T13_Name1" localSheetId="3">#REF!</definedName>
    <definedName name="T13_Name1" localSheetId="1">#REF!</definedName>
    <definedName name="T13_Name1" localSheetId="4">#REF!</definedName>
    <definedName name="T13_Name1" localSheetId="5">#REF!</definedName>
    <definedName name="T13_Name1" localSheetId="9">#REF!</definedName>
    <definedName name="T13_Name1" localSheetId="0">#REF!</definedName>
    <definedName name="T13_Name1" localSheetId="12">#REF!</definedName>
    <definedName name="T13_Name1">#REF!</definedName>
    <definedName name="T13_Name2" localSheetId="17">#REF!</definedName>
    <definedName name="T13_Name2" localSheetId="2">#REF!</definedName>
    <definedName name="T13_Name2" localSheetId="3">#REF!</definedName>
    <definedName name="T13_Name2" localSheetId="1">#REF!</definedName>
    <definedName name="T13_Name2" localSheetId="4">#REF!</definedName>
    <definedName name="T13_Name2" localSheetId="5">#REF!</definedName>
    <definedName name="T13_Name2" localSheetId="9">#REF!</definedName>
    <definedName name="T13_Name2" localSheetId="12">#REF!</definedName>
    <definedName name="T13_Name2">#REF!</definedName>
    <definedName name="T14?axis?R?ВРАС" localSheetId="17">#REF!</definedName>
    <definedName name="T14?axis?R?ВРАС" localSheetId="2">#REF!</definedName>
    <definedName name="T14?axis?R?ВРАС" localSheetId="3">#REF!</definedName>
    <definedName name="T14?axis?R?ВРАС" localSheetId="1">#REF!</definedName>
    <definedName name="T14?axis?R?ВРАС" localSheetId="4">#REF!</definedName>
    <definedName name="T14?axis?R?ВРАС" localSheetId="5">#REF!</definedName>
    <definedName name="T14?axis?R?ВРАС" localSheetId="9">#REF!</definedName>
    <definedName name="T14?axis?R?ВРАС" localSheetId="12">#REF!</definedName>
    <definedName name="T14?axis?R?ВРАС">#REF!</definedName>
    <definedName name="T14?axis?R?ВРАС?" localSheetId="17">#REF!</definedName>
    <definedName name="T14?axis?R?ВРАС?" localSheetId="2">#REF!</definedName>
    <definedName name="T14?axis?R?ВРАС?" localSheetId="3">#REF!</definedName>
    <definedName name="T14?axis?R?ВРАС?" localSheetId="1">#REF!</definedName>
    <definedName name="T14?axis?R?ВРАС?" localSheetId="4">#REF!</definedName>
    <definedName name="T14?axis?R?ВРАС?" localSheetId="5">#REF!</definedName>
    <definedName name="T14?axis?R?ВРАС?" localSheetId="9">#REF!</definedName>
    <definedName name="T14?axis?R?ВРАС?" localSheetId="12">#REF!</definedName>
    <definedName name="T14?axis?R?ВРАС?">#REF!</definedName>
    <definedName name="T14?axis?R?ПЭ" localSheetId="17">#REF!,#REF!</definedName>
    <definedName name="T14?axis?R?ПЭ" localSheetId="2">#REF!,#REF!</definedName>
    <definedName name="T14?axis?R?ПЭ" localSheetId="3">#REF!,#REF!</definedName>
    <definedName name="T14?axis?R?ПЭ" localSheetId="1">#REF!,#REF!</definedName>
    <definedName name="T14?axis?R?ПЭ" localSheetId="4">#REF!,#REF!</definedName>
    <definedName name="T14?axis?R?ПЭ" localSheetId="5">#REF!,#REF!</definedName>
    <definedName name="T14?axis?R?ПЭ" localSheetId="14">#REF!,#REF!</definedName>
    <definedName name="T14?axis?R?ПЭ" localSheetId="7">#REF!,#REF!</definedName>
    <definedName name="T14?axis?R?ПЭ" localSheetId="9">#REF!,#REF!</definedName>
    <definedName name="T14?axis?R?ПЭ" localSheetId="0">#REF!,#REF!</definedName>
    <definedName name="T14?axis?R?ПЭ" localSheetId="12">#REF!,#REF!</definedName>
    <definedName name="T14?axis?R?ПЭ">#REF!,#REF!</definedName>
    <definedName name="T14?axis?R?ПЭ?">'[45]14'!$B$8:$B$8,'[45]14'!$B$12:$B$12</definedName>
    <definedName name="T14?axis?ПРД?БАЗ">'[36]14'!$J$6:$K$20,'[36]14'!$G$6:$H$20</definedName>
    <definedName name="T14?axis?ПРД?ПРЕД">'[36]14'!$L$6:$M$20,'[36]14'!$E$6:$F$20</definedName>
    <definedName name="T14?axis?ПРД?РЕГ" localSheetId="17">#REF!</definedName>
    <definedName name="T14?axis?ПРД?РЕГ" localSheetId="2">#REF!</definedName>
    <definedName name="T14?axis?ПРД?РЕГ" localSheetId="3">#REF!</definedName>
    <definedName name="T14?axis?ПРД?РЕГ" localSheetId="1">#REF!</definedName>
    <definedName name="T14?axis?ПРД?РЕГ" localSheetId="4">#REF!</definedName>
    <definedName name="T14?axis?ПРД?РЕГ" localSheetId="5">#REF!</definedName>
    <definedName name="T14?axis?ПРД?РЕГ" localSheetId="14">#REF!</definedName>
    <definedName name="T14?axis?ПРД?РЕГ" localSheetId="7">#REF!</definedName>
    <definedName name="T14?axis?ПРД?РЕГ" localSheetId="9">#REF!</definedName>
    <definedName name="T14?axis?ПРД?РЕГ" localSheetId="0">#REF!</definedName>
    <definedName name="T14?axis?ПРД?РЕГ" localSheetId="12">#REF!</definedName>
    <definedName name="T14?axis?ПРД?РЕГ">#REF!</definedName>
    <definedName name="T14?axis?ПФ?ПЛАН">'[36]14'!$G$6:$G$20,'[36]14'!$J$6:$J$20,'[36]14'!$L$6:$L$20,'[36]14'!$E$6:$E$20</definedName>
    <definedName name="T14?axis?ПФ?ФАКТ">'[36]14'!$H$6:$H$20,'[36]14'!$K$6:$K$20,'[36]14'!$M$6:$M$20,'[36]14'!$F$6:$F$20</definedName>
    <definedName name="T14?Data">'[36]14'!$E$7:$M$18,  '[36]14'!$E$20:$M$20</definedName>
    <definedName name="T14?item_ext?ВСЕГО" localSheetId="17">#REF!,#REF!</definedName>
    <definedName name="T14?item_ext?ВСЕГО" localSheetId="2">#REF!,#REF!</definedName>
    <definedName name="T14?item_ext?ВСЕГО" localSheetId="3">#REF!,#REF!</definedName>
    <definedName name="T14?item_ext?ВСЕГО" localSheetId="1">#REF!,#REF!</definedName>
    <definedName name="T14?item_ext?ВСЕГО" localSheetId="4">#REF!,#REF!</definedName>
    <definedName name="T14?item_ext?ВСЕГО" localSheetId="5">#REF!,#REF!</definedName>
    <definedName name="T14?item_ext?ВСЕГО" localSheetId="14">#REF!,#REF!</definedName>
    <definedName name="T14?item_ext?ВСЕГО" localSheetId="7">#REF!,#REF!</definedName>
    <definedName name="T14?item_ext?ВСЕГО" localSheetId="9">#REF!,#REF!</definedName>
    <definedName name="T14?item_ext?ВСЕГО" localSheetId="0">#REF!,#REF!</definedName>
    <definedName name="T14?item_ext?ВСЕГО" localSheetId="12">#REF!,#REF!</definedName>
    <definedName name="T14?item_ext?ВСЕГО">#REF!,#REF!</definedName>
    <definedName name="T14?item_ext?РОСТ" localSheetId="17">#REF!</definedName>
    <definedName name="T14?item_ext?РОСТ" localSheetId="2">#REF!</definedName>
    <definedName name="T14?item_ext?РОСТ" localSheetId="3">#REF!</definedName>
    <definedName name="T14?item_ext?РОСТ" localSheetId="1">#REF!</definedName>
    <definedName name="T14?item_ext?РОСТ" localSheetId="4">#REF!</definedName>
    <definedName name="T14?item_ext?РОСТ" localSheetId="5">#REF!</definedName>
    <definedName name="T14?item_ext?РОСТ" localSheetId="14">#REF!</definedName>
    <definedName name="T14?item_ext?РОСТ" localSheetId="7">#REF!</definedName>
    <definedName name="T14?item_ext?РОСТ" localSheetId="9">#REF!</definedName>
    <definedName name="T14?item_ext?РОСТ" localSheetId="0">#REF!</definedName>
    <definedName name="T14?item_ext?РОСТ" localSheetId="12">#REF!</definedName>
    <definedName name="T14?item_ext?РОСТ">#REF!</definedName>
    <definedName name="T14?L1">'[36]14'!$A$13:$M$13, '[36]14'!$A$10:$M$10, '[36]14'!$A$7:$M$7, '[36]14'!$A$16:$M$16</definedName>
    <definedName name="T14?L1.1">'[36]14'!$A$14:$M$14, '[36]14'!$A$11:$M$11, '[36]14'!$A$8:$M$8, '[36]14'!$A$17:$M$17</definedName>
    <definedName name="T14?L1.2">'[36]14'!$A$15:$M$15, '[36]14'!$A$12:$M$12, '[36]14'!$A$9:$M$9, '[36]14'!$A$18:$M$18</definedName>
    <definedName name="T14?L2" localSheetId="17">#REF!</definedName>
    <definedName name="T14?L2" localSheetId="2">#REF!</definedName>
    <definedName name="T14?L2" localSheetId="3">#REF!</definedName>
    <definedName name="T14?L2" localSheetId="1">#REF!</definedName>
    <definedName name="T14?L2" localSheetId="4">#REF!</definedName>
    <definedName name="T14?L2" localSheetId="5">#REF!</definedName>
    <definedName name="T14?L2" localSheetId="14">#REF!</definedName>
    <definedName name="T14?L2" localSheetId="7">#REF!</definedName>
    <definedName name="T14?L2" localSheetId="9">#REF!</definedName>
    <definedName name="T14?L2" localSheetId="0">#REF!</definedName>
    <definedName name="T14?L2" localSheetId="12">#REF!</definedName>
    <definedName name="T14?L2">#REF!</definedName>
    <definedName name="T14?L3" localSheetId="17">#REF!,#REF!,#REF!,#REF!</definedName>
    <definedName name="T14?L3" localSheetId="2">#REF!,#REF!,#REF!,#REF!</definedName>
    <definedName name="T14?L3" localSheetId="3">#REF!,#REF!,#REF!,#REF!</definedName>
    <definedName name="T14?L3" localSheetId="1">#REF!,#REF!,#REF!,#REF!</definedName>
    <definedName name="T14?L3" localSheetId="4">#REF!,#REF!,#REF!,#REF!</definedName>
    <definedName name="T14?L3" localSheetId="5">#REF!,#REF!,#REF!,#REF!</definedName>
    <definedName name="T14?L3" localSheetId="14">#REF!,#REF!,#REF!,#REF!</definedName>
    <definedName name="T14?L3" localSheetId="7">#REF!,#REF!,#REF!,#REF!</definedName>
    <definedName name="T14?L3" localSheetId="9">#REF!,#REF!,#REF!,#REF!</definedName>
    <definedName name="T14?L3" localSheetId="0">#REF!,#REF!,#REF!,#REF!</definedName>
    <definedName name="T14?L3" localSheetId="12">#REF!,#REF!,#REF!,#REF!</definedName>
    <definedName name="T14?L3">#REF!,#REF!,#REF!,#REF!</definedName>
    <definedName name="T14?L4" localSheetId="17">#REF!,#REF!,#REF!,#REF!</definedName>
    <definedName name="T14?L4" localSheetId="2">#REF!,#REF!,#REF!,#REF!</definedName>
    <definedName name="T14?L4" localSheetId="3">#REF!,#REF!,#REF!,#REF!</definedName>
    <definedName name="T14?L4" localSheetId="1">#REF!,#REF!,#REF!,#REF!</definedName>
    <definedName name="T14?L4" localSheetId="4">#REF!,#REF!,#REF!,#REF!</definedName>
    <definedName name="T14?L4" localSheetId="5">#REF!,#REF!,#REF!,#REF!</definedName>
    <definedName name="T14?L4" localSheetId="9">#REF!,#REF!,#REF!,#REF!</definedName>
    <definedName name="T14?L4" localSheetId="0">#REF!,#REF!,#REF!,#REF!</definedName>
    <definedName name="T14?L4" localSheetId="12">#REF!,#REF!,#REF!,#REF!</definedName>
    <definedName name="T14?L4">#REF!,#REF!,#REF!,#REF!</definedName>
    <definedName name="T14?L5">'[45]14'!$E$10,'[45]14'!$E$12:$E$12,'[45]14'!$E$6,'[45]14'!$E$8:$E$8</definedName>
    <definedName name="T14?Name" localSheetId="17">#REF!</definedName>
    <definedName name="T14?Name" localSheetId="2">#REF!</definedName>
    <definedName name="T14?Name" localSheetId="3">#REF!</definedName>
    <definedName name="T14?Name" localSheetId="1">#REF!</definedName>
    <definedName name="T14?Name" localSheetId="4">#REF!</definedName>
    <definedName name="T14?Name" localSheetId="5">#REF!</definedName>
    <definedName name="T14?Name" localSheetId="14">#REF!</definedName>
    <definedName name="T14?Name" localSheetId="7">#REF!</definedName>
    <definedName name="T14?Name" localSheetId="9">#REF!</definedName>
    <definedName name="T14?Name" localSheetId="0">#REF!</definedName>
    <definedName name="T14?Name" localSheetId="12">#REF!</definedName>
    <definedName name="T14?Name">#REF!</definedName>
    <definedName name="T14?Table" localSheetId="17">#REF!</definedName>
    <definedName name="T14?Table" localSheetId="2">#REF!</definedName>
    <definedName name="T14?Table" localSheetId="3">#REF!</definedName>
    <definedName name="T14?Table" localSheetId="1">#REF!</definedName>
    <definedName name="T14?Table" localSheetId="4">#REF!</definedName>
    <definedName name="T14?Table" localSheetId="5">#REF!</definedName>
    <definedName name="T14?Table" localSheetId="9">#REF!</definedName>
    <definedName name="T14?Table" localSheetId="0">#REF!</definedName>
    <definedName name="T14?Table" localSheetId="12">#REF!</definedName>
    <definedName name="T14?Table">#REF!</definedName>
    <definedName name="T14?Title" localSheetId="17">#REF!</definedName>
    <definedName name="T14?Title" localSheetId="2">#REF!</definedName>
    <definedName name="T14?Title" localSheetId="3">#REF!</definedName>
    <definedName name="T14?Title" localSheetId="1">#REF!</definedName>
    <definedName name="T14?Title" localSheetId="4">#REF!</definedName>
    <definedName name="T14?Title" localSheetId="5">#REF!</definedName>
    <definedName name="T14?Title" localSheetId="9">#REF!</definedName>
    <definedName name="T14?Title" localSheetId="0">#REF!</definedName>
    <definedName name="T14?Title" localSheetId="12">#REF!</definedName>
    <definedName name="T14?Title">#REF!</definedName>
    <definedName name="T14?unit?КОП.КВТЧ" localSheetId="17">#REF!</definedName>
    <definedName name="T14?unit?КОП.КВТЧ" localSheetId="2">#REF!</definedName>
    <definedName name="T14?unit?КОП.КВТЧ" localSheetId="3">#REF!</definedName>
    <definedName name="T14?unit?КОП.КВТЧ" localSheetId="1">#REF!</definedName>
    <definedName name="T14?unit?КОП.КВТЧ" localSheetId="4">#REF!</definedName>
    <definedName name="T14?unit?КОП.КВТЧ" localSheetId="5">#REF!</definedName>
    <definedName name="T14?unit?КОП.КВТЧ" localSheetId="9">#REF!</definedName>
    <definedName name="T14?unit?КОП.КВТЧ" localSheetId="12">#REF!</definedName>
    <definedName name="T14?unit?КОП.КВТЧ">#REF!</definedName>
    <definedName name="T14?unit?МКВТЧ" localSheetId="17">#REF!</definedName>
    <definedName name="T14?unit?МКВТЧ" localSheetId="2">#REF!</definedName>
    <definedName name="T14?unit?МКВТЧ" localSheetId="3">#REF!</definedName>
    <definedName name="T14?unit?МКВТЧ" localSheetId="1">#REF!</definedName>
    <definedName name="T14?unit?МКВТЧ" localSheetId="4">#REF!</definedName>
    <definedName name="T14?unit?МКВТЧ" localSheetId="5">#REF!</definedName>
    <definedName name="T14?unit?МКВТЧ" localSheetId="9">#REF!</definedName>
    <definedName name="T14?unit?МКВТЧ" localSheetId="12">#REF!</definedName>
    <definedName name="T14?unit?МКВТЧ">#REF!</definedName>
    <definedName name="T14?unit?ПРЦ">'[36]14'!$E$15:$I$15, '[36]14'!$E$12:$I$12, '[36]14'!$E$9:$I$9, '[36]14'!$E$18:$I$18, '[36]14'!$J$6:$M$20</definedName>
    <definedName name="T14?unit?ТРУБ">'[36]14'!$E$13:$I$14, '[36]14'!$E$10:$I$11, '[36]14'!$E$7:$I$8, '[36]14'!$E$16:$I$17, '[36]14'!$E$20:$I$20</definedName>
    <definedName name="T14_Copy" localSheetId="17">#REF!</definedName>
    <definedName name="T14_Copy" localSheetId="2">#REF!</definedName>
    <definedName name="T14_Copy" localSheetId="3">#REF!</definedName>
    <definedName name="T14_Copy" localSheetId="1">#REF!</definedName>
    <definedName name="T14_Copy" localSheetId="4">#REF!</definedName>
    <definedName name="T14_Copy" localSheetId="5">#REF!</definedName>
    <definedName name="T14_Copy" localSheetId="14">#REF!</definedName>
    <definedName name="T14_Copy" localSheetId="7">#REF!</definedName>
    <definedName name="T14_Copy" localSheetId="9">#REF!</definedName>
    <definedName name="T14_Copy" localSheetId="0">#REF!</definedName>
    <definedName name="T14_Copy" localSheetId="12">#REF!</definedName>
    <definedName name="T14_Copy">#REF!</definedName>
    <definedName name="T14_Copy1" localSheetId="17">#REF!</definedName>
    <definedName name="T14_Copy1" localSheetId="2">#REF!</definedName>
    <definedName name="T14_Copy1" localSheetId="3">#REF!</definedName>
    <definedName name="T14_Copy1" localSheetId="1">#REF!</definedName>
    <definedName name="T14_Copy1" localSheetId="4">#REF!</definedName>
    <definedName name="T14_Copy1" localSheetId="5">#REF!</definedName>
    <definedName name="T14_Copy1" localSheetId="9">#REF!</definedName>
    <definedName name="T14_Copy1" localSheetId="0">#REF!</definedName>
    <definedName name="T14_Copy1" localSheetId="12">#REF!</definedName>
    <definedName name="T14_Copy1">#REF!</definedName>
    <definedName name="T14_Copy2" localSheetId="17">#REF!</definedName>
    <definedName name="T14_Copy2" localSheetId="2">#REF!</definedName>
    <definedName name="T14_Copy2" localSheetId="3">#REF!</definedName>
    <definedName name="T14_Copy2" localSheetId="1">#REF!</definedName>
    <definedName name="T14_Copy2" localSheetId="4">#REF!</definedName>
    <definedName name="T14_Copy2" localSheetId="5">#REF!</definedName>
    <definedName name="T14_Copy2" localSheetId="9">#REF!</definedName>
    <definedName name="T14_Copy2" localSheetId="0">#REF!</definedName>
    <definedName name="T14_Copy2" localSheetId="12">#REF!</definedName>
    <definedName name="T14_Copy2">#REF!</definedName>
    <definedName name="T14_Name1" localSheetId="17">#REF!</definedName>
    <definedName name="T14_Name1" localSheetId="2">#REF!</definedName>
    <definedName name="T14_Name1" localSheetId="3">#REF!</definedName>
    <definedName name="T14_Name1" localSheetId="1">#REF!</definedName>
    <definedName name="T14_Name1" localSheetId="4">#REF!</definedName>
    <definedName name="T14_Name1" localSheetId="5">#REF!</definedName>
    <definedName name="T14_Name1" localSheetId="9">#REF!</definedName>
    <definedName name="T14_Name1" localSheetId="12">#REF!</definedName>
    <definedName name="T14_Name1">#REF!</definedName>
    <definedName name="T14_Name2" localSheetId="17">#REF!</definedName>
    <definedName name="T14_Name2" localSheetId="2">#REF!</definedName>
    <definedName name="T14_Name2" localSheetId="3">#REF!</definedName>
    <definedName name="T14_Name2" localSheetId="1">#REF!</definedName>
    <definedName name="T14_Name2" localSheetId="4">#REF!</definedName>
    <definedName name="T14_Name2" localSheetId="5">#REF!</definedName>
    <definedName name="T14_Name2" localSheetId="9">#REF!</definedName>
    <definedName name="T14_Name2" localSheetId="12">#REF!</definedName>
    <definedName name="T14_Name2">#REF!</definedName>
    <definedName name="T15?axis?ПРД?БАЗ">'[36]15'!$I$6:$J$11,'[36]15'!$F$6:$G$11</definedName>
    <definedName name="T15?axis?ПРД?ПРЕД">'[36]15'!$K$6:$L$11,'[36]15'!$D$6:$E$11</definedName>
    <definedName name="T15?axis?ПРД?РЕГ" localSheetId="17">'[47]15'!#REF!,'[47]15'!$H$10:$H$52,'[47]15'!#REF!,'[47]15'!#REF!,'[47]15'!#REF!,'[47]15'!$F$10:$F$52,'[47]15'!$D$10:$D$52</definedName>
    <definedName name="T15?axis?ПРД?РЕГ" localSheetId="2">'[47]15'!#REF!,'[47]15'!$H$10:$H$52,'[47]15'!#REF!,'[47]15'!#REF!,'[47]15'!#REF!,'[47]15'!$F$10:$F$52,'[47]15'!$D$10:$D$52</definedName>
    <definedName name="T15?axis?ПРД?РЕГ" localSheetId="3">'[47]15'!#REF!,'[47]15'!$H$10:$H$52,'[47]15'!#REF!,'[47]15'!#REF!,'[47]15'!#REF!,'[47]15'!$F$10:$F$52,'[47]15'!$D$10:$D$52</definedName>
    <definedName name="T15?axis?ПРД?РЕГ" localSheetId="1">'[47]15'!#REF!,'[47]15'!$H$10:$H$52,'[47]15'!#REF!,'[47]15'!#REF!,'[47]15'!#REF!,'[47]15'!$F$10:$F$52,'[47]15'!$D$10:$D$52</definedName>
    <definedName name="T15?axis?ПРД?РЕГ" localSheetId="4">'[47]15'!#REF!,'[47]15'!$H$10:$H$52,'[47]15'!#REF!,'[47]15'!#REF!,'[47]15'!#REF!,'[47]15'!$F$10:$F$52,'[47]15'!$D$10:$D$52</definedName>
    <definedName name="T15?axis?ПРД?РЕГ" localSheetId="5">'[47]15'!#REF!,'[47]15'!$H$10:$H$52,'[47]15'!#REF!,'[47]15'!#REF!,'[47]15'!#REF!,'[47]15'!$F$10:$F$52,'[47]15'!$D$10:$D$52</definedName>
    <definedName name="T15?axis?ПРД?РЕГ" localSheetId="14">'[47]15'!#REF!,'[47]15'!$H$10:$H$52,'[47]15'!#REF!,'[47]15'!#REF!,'[47]15'!#REF!,'[47]15'!$F$10:$F$52,'[47]15'!$D$10:$D$52</definedName>
    <definedName name="T15?axis?ПРД?РЕГ" localSheetId="10">'[47]15'!#REF!,'[47]15'!$H$10:$H$52,'[47]15'!#REF!,'[47]15'!#REF!,'[47]15'!#REF!,'[47]15'!$F$10:$F$52,'[47]15'!$D$10:$D$52</definedName>
    <definedName name="T15?axis?ПРД?РЕГ" localSheetId="11">'[47]15'!#REF!,'[47]15'!$H$10:$H$52,'[47]15'!#REF!,'[47]15'!#REF!,'[47]15'!#REF!,'[47]15'!$F$10:$F$52,'[47]15'!$D$10:$D$52</definedName>
    <definedName name="T15?axis?ПРД?РЕГ" localSheetId="7">'[47]15'!#REF!,'[47]15'!$H$10:$H$52,'[47]15'!#REF!,'[47]15'!#REF!,'[47]15'!#REF!,'[47]15'!$F$10:$F$52,'[47]15'!$D$10:$D$52</definedName>
    <definedName name="T15?axis?ПРД?РЕГ" localSheetId="9">'[47]15'!#REF!,'[47]15'!$H$10:$H$52,'[47]15'!#REF!,'[47]15'!#REF!,'[47]15'!#REF!,'[47]15'!$F$10:$F$52,'[47]15'!$D$10:$D$52</definedName>
    <definedName name="T15?axis?ПРД?РЕГ" localSheetId="0">'[47]15'!#REF!,'[47]15'!$H$10:$H$52,'[47]15'!#REF!,'[47]15'!#REF!,'[47]15'!#REF!,'[47]15'!$F$10:$F$52,'[47]15'!$D$10:$D$52</definedName>
    <definedName name="T15?axis?ПРД?РЕГ" localSheetId="12">'[47]15'!#REF!,'[47]15'!$H$10:$H$52,'[47]15'!#REF!,'[47]15'!#REF!,'[47]15'!#REF!,'[47]15'!$F$10:$F$52,'[47]15'!$D$10:$D$52</definedName>
    <definedName name="T15?axis?ПРД?РЕГ">'[47]15'!#REF!,'[47]15'!$H$10:$H$52,'[47]15'!#REF!,'[47]15'!#REF!,'[47]15'!#REF!,'[47]15'!$F$10:$F$52,'[47]15'!$D$10:$D$52</definedName>
    <definedName name="T15?axis?ПФ?ПЛАН">'[36]15'!$I$6:$I$11,'[36]15'!$D$6:$D$11,'[36]15'!$K$6:$K$11,'[36]15'!$F$6:$F$11</definedName>
    <definedName name="T15?axis?ПФ?ФАКТ">'[36]15'!$J$6:$J$11,'[36]15'!$E$6:$E$11,'[36]15'!$L$6:$L$11,'[36]15'!$G$6:$G$11</definedName>
    <definedName name="T15?Columns" localSheetId="17">#REF!</definedName>
    <definedName name="T15?Columns" localSheetId="2">#REF!</definedName>
    <definedName name="T15?Columns" localSheetId="3">#REF!</definedName>
    <definedName name="T15?Columns" localSheetId="1">#REF!</definedName>
    <definedName name="T15?Columns" localSheetId="4">#REF!</definedName>
    <definedName name="T15?Columns" localSheetId="5">#REF!</definedName>
    <definedName name="T15?Columns" localSheetId="14">#REF!</definedName>
    <definedName name="T15?Columns" localSheetId="7">#REF!</definedName>
    <definedName name="T15?Columns" localSheetId="9">#REF!</definedName>
    <definedName name="T15?Columns" localSheetId="0">#REF!</definedName>
    <definedName name="T15?Columns" localSheetId="12">#REF!</definedName>
    <definedName name="T15?Columns">#REF!</definedName>
    <definedName name="T15?Data">'[47]15'!$C$26:$H$30,'[47]15'!$C$31:$F$31,'[47]15'!$C$32:$H$35,'[47]15'!$C$37:$H$37,'[47]15'!$C$39:$H$43,'[47]15'!$C$45:$H$52,'[47]15'!$C$10:$H$24</definedName>
    <definedName name="T15?item_ext?ПРОЧЕЕ" localSheetId="17">'[47]15'!#REF!</definedName>
    <definedName name="T15?item_ext?ПРОЧЕЕ" localSheetId="2">'[47]15'!#REF!</definedName>
    <definedName name="T15?item_ext?ПРОЧЕЕ" localSheetId="3">'[47]15'!#REF!</definedName>
    <definedName name="T15?item_ext?ПРОЧЕЕ" localSheetId="1">'[47]15'!#REF!</definedName>
    <definedName name="T15?item_ext?ПРОЧЕЕ" localSheetId="4">'[47]15'!#REF!</definedName>
    <definedName name="T15?item_ext?ПРОЧЕЕ" localSheetId="5">'[47]15'!#REF!</definedName>
    <definedName name="T15?item_ext?ПРОЧЕЕ" localSheetId="9">'[47]15'!#REF!</definedName>
    <definedName name="T15?item_ext?ПРОЧЕЕ" localSheetId="0">'[47]15'!#REF!</definedName>
    <definedName name="T15?item_ext?ПРОЧЕЕ" localSheetId="12">'[47]15'!#REF!</definedName>
    <definedName name="T15?item_ext?ПРОЧЕЕ">'[47]15'!#REF!</definedName>
    <definedName name="T15?item_ext?ПТЭ" localSheetId="17">'[47]15'!#REF!</definedName>
    <definedName name="T15?item_ext?ПТЭ" localSheetId="2">'[47]15'!#REF!</definedName>
    <definedName name="T15?item_ext?ПТЭ" localSheetId="3">'[47]15'!#REF!</definedName>
    <definedName name="T15?item_ext?ПТЭ" localSheetId="1">'[47]15'!#REF!</definedName>
    <definedName name="T15?item_ext?ПТЭ" localSheetId="4">'[47]15'!#REF!</definedName>
    <definedName name="T15?item_ext?ПТЭ" localSheetId="5">'[47]15'!#REF!</definedName>
    <definedName name="T15?item_ext?ПТЭ" localSheetId="9">'[47]15'!#REF!</definedName>
    <definedName name="T15?item_ext?ПТЭ" localSheetId="0">'[47]15'!#REF!</definedName>
    <definedName name="T15?item_ext?ПТЭ" localSheetId="12">'[47]15'!#REF!</definedName>
    <definedName name="T15?item_ext?ПТЭ">'[47]15'!#REF!</definedName>
    <definedName name="T15?item_ext?РОСТ" localSheetId="17">[46]экология!#REF!</definedName>
    <definedName name="T15?item_ext?РОСТ" localSheetId="2">[46]экология!#REF!</definedName>
    <definedName name="T15?item_ext?РОСТ" localSheetId="3">[46]экология!#REF!</definedName>
    <definedName name="T15?item_ext?РОСТ" localSheetId="1">[46]экология!#REF!</definedName>
    <definedName name="T15?item_ext?РОСТ" localSheetId="4">[46]экология!#REF!</definedName>
    <definedName name="T15?item_ext?РОСТ" localSheetId="5">[46]экология!#REF!</definedName>
    <definedName name="T15?item_ext?РОСТ" localSheetId="9">[46]экология!#REF!</definedName>
    <definedName name="T15?item_ext?РОСТ" localSheetId="0">[46]экология!#REF!</definedName>
    <definedName name="T15?item_ext?РОСТ" localSheetId="12">[46]экология!#REF!</definedName>
    <definedName name="T15?item_ext?РОСТ">[46]экология!#REF!</definedName>
    <definedName name="T15?item_ext?ТЭ" localSheetId="17">'[47]15'!#REF!</definedName>
    <definedName name="T15?item_ext?ТЭ" localSheetId="2">'[47]15'!#REF!</definedName>
    <definedName name="T15?item_ext?ТЭ" localSheetId="3">'[47]15'!#REF!</definedName>
    <definedName name="T15?item_ext?ТЭ" localSheetId="1">'[47]15'!#REF!</definedName>
    <definedName name="T15?item_ext?ТЭ" localSheetId="4">'[47]15'!#REF!</definedName>
    <definedName name="T15?item_ext?ТЭ" localSheetId="5">'[47]15'!#REF!</definedName>
    <definedName name="T15?item_ext?ТЭ" localSheetId="9">'[47]15'!#REF!</definedName>
    <definedName name="T15?item_ext?ТЭ" localSheetId="12">'[47]15'!#REF!</definedName>
    <definedName name="T15?item_ext?ТЭ">'[47]15'!#REF!</definedName>
    <definedName name="T15?item_ext?ЭЭ" localSheetId="17">'[47]15'!#REF!</definedName>
    <definedName name="T15?item_ext?ЭЭ" localSheetId="2">'[47]15'!#REF!</definedName>
    <definedName name="T15?item_ext?ЭЭ" localSheetId="3">'[47]15'!#REF!</definedName>
    <definedName name="T15?item_ext?ЭЭ" localSheetId="1">'[47]15'!#REF!</definedName>
    <definedName name="T15?item_ext?ЭЭ" localSheetId="4">'[47]15'!#REF!</definedName>
    <definedName name="T15?item_ext?ЭЭ" localSheetId="5">'[47]15'!#REF!</definedName>
    <definedName name="T15?item_ext?ЭЭ" localSheetId="9">'[47]15'!#REF!</definedName>
    <definedName name="T15?item_ext?ЭЭ" localSheetId="12">'[47]15'!#REF!</definedName>
    <definedName name="T15?item_ext?ЭЭ">'[47]15'!#REF!</definedName>
    <definedName name="T15?ItemComments" localSheetId="17">#REF!</definedName>
    <definedName name="T15?ItemComments" localSheetId="2">#REF!</definedName>
    <definedName name="T15?ItemComments" localSheetId="3">#REF!</definedName>
    <definedName name="T15?ItemComments" localSheetId="1">#REF!</definedName>
    <definedName name="T15?ItemComments" localSheetId="4">#REF!</definedName>
    <definedName name="T15?ItemComments" localSheetId="5">#REF!</definedName>
    <definedName name="T15?ItemComments" localSheetId="14">#REF!</definedName>
    <definedName name="T15?ItemComments" localSheetId="7">#REF!</definedName>
    <definedName name="T15?ItemComments" localSheetId="9">#REF!</definedName>
    <definedName name="T15?ItemComments" localSheetId="0">#REF!</definedName>
    <definedName name="T15?ItemComments" localSheetId="12">#REF!</definedName>
    <definedName name="T15?ItemComments">#REF!</definedName>
    <definedName name="T15?Items" localSheetId="17">#REF!</definedName>
    <definedName name="T15?Items" localSheetId="2">#REF!</definedName>
    <definedName name="T15?Items" localSheetId="3">#REF!</definedName>
    <definedName name="T15?Items" localSheetId="1">#REF!</definedName>
    <definedName name="T15?Items" localSheetId="4">#REF!</definedName>
    <definedName name="T15?Items" localSheetId="5">#REF!</definedName>
    <definedName name="T15?Items" localSheetId="9">#REF!</definedName>
    <definedName name="T15?Items" localSheetId="0">#REF!</definedName>
    <definedName name="T15?Items" localSheetId="12">#REF!</definedName>
    <definedName name="T15?Items">#REF!</definedName>
    <definedName name="T15?Name" localSheetId="17">[46]экология!#REF!</definedName>
    <definedName name="T15?Name" localSheetId="2">[46]экология!#REF!</definedName>
    <definedName name="T15?Name" localSheetId="3">[46]экология!#REF!</definedName>
    <definedName name="T15?Name" localSheetId="1">[46]экология!#REF!</definedName>
    <definedName name="T15?Name" localSheetId="4">[46]экология!#REF!</definedName>
    <definedName name="T15?Name" localSheetId="5">[46]экология!#REF!</definedName>
    <definedName name="T15?Name" localSheetId="9">[46]экология!#REF!</definedName>
    <definedName name="T15?Name" localSheetId="0">[46]экология!#REF!</definedName>
    <definedName name="T15?Name" localSheetId="12">[46]экология!#REF!</definedName>
    <definedName name="T15?Name">[46]экология!#REF!</definedName>
    <definedName name="T15?Scope" localSheetId="17">#REF!</definedName>
    <definedName name="T15?Scope" localSheetId="2">#REF!</definedName>
    <definedName name="T15?Scope" localSheetId="3">#REF!</definedName>
    <definedName name="T15?Scope" localSheetId="1">#REF!</definedName>
    <definedName name="T15?Scope" localSheetId="4">#REF!</definedName>
    <definedName name="T15?Scope" localSheetId="5">#REF!</definedName>
    <definedName name="T15?Scope" localSheetId="14">#REF!</definedName>
    <definedName name="T15?Scope" localSheetId="7">#REF!</definedName>
    <definedName name="T15?Scope" localSheetId="9">#REF!</definedName>
    <definedName name="T15?Scope" localSheetId="0">#REF!</definedName>
    <definedName name="T15?Scope" localSheetId="12">#REF!</definedName>
    <definedName name="T15?Scope">#REF!</definedName>
    <definedName name="T15?unit?ПРЦ" localSheetId="17">[46]экология!#REF!</definedName>
    <definedName name="T15?unit?ПРЦ" localSheetId="2">[46]экология!#REF!</definedName>
    <definedName name="T15?unit?ПРЦ" localSheetId="3">[46]экология!#REF!</definedName>
    <definedName name="T15?unit?ПРЦ" localSheetId="1">[46]экология!#REF!</definedName>
    <definedName name="T15?unit?ПРЦ" localSheetId="4">[46]экология!#REF!</definedName>
    <definedName name="T15?unit?ПРЦ" localSheetId="5">[46]экология!#REF!</definedName>
    <definedName name="T15?unit?ПРЦ" localSheetId="14">[46]экология!#REF!</definedName>
    <definedName name="T15?unit?ПРЦ" localSheetId="7">[46]экология!#REF!</definedName>
    <definedName name="T15?unit?ПРЦ" localSheetId="9">[46]экология!#REF!</definedName>
    <definedName name="T15?unit?ПРЦ" localSheetId="0">[46]экология!#REF!</definedName>
    <definedName name="T15?unit?ПРЦ" localSheetId="12">[46]экология!#REF!</definedName>
    <definedName name="T15?unit?ПРЦ">[46]экология!#REF!</definedName>
    <definedName name="T15?ВРАС" localSheetId="17">#REF!</definedName>
    <definedName name="T15?ВРАС" localSheetId="2">#REF!</definedName>
    <definedName name="T15?ВРАС" localSheetId="3">#REF!</definedName>
    <definedName name="T15?ВРАС" localSheetId="1">#REF!</definedName>
    <definedName name="T15?ВРАС" localSheetId="4">#REF!</definedName>
    <definedName name="T15?ВРАС" localSheetId="5">#REF!</definedName>
    <definedName name="T15?ВРАС" localSheetId="14">#REF!</definedName>
    <definedName name="T15?ВРАС" localSheetId="7">#REF!</definedName>
    <definedName name="T15?ВРАС" localSheetId="9">#REF!</definedName>
    <definedName name="T15?ВРАС" localSheetId="0">#REF!</definedName>
    <definedName name="T15?ВРАС" localSheetId="12">#REF!</definedName>
    <definedName name="T15?ВРАС">#REF!</definedName>
    <definedName name="T15_Protect">'[35]15'!$E$25:$I$29,'[35]15'!$E$31:$I$34,'[35]15'!$E$36:$I$38,'[35]15'!$E$42:$I$43,'[35]15'!$E$9:$I$17,'[35]15'!$B$36:$B$38,'[35]15'!$E$19:$I$21</definedName>
    <definedName name="T16?axis?R?ДОГОВОР" localSheetId="2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3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5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14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10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11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7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 localSheetId="0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">'[36]16'!$E$40:$M$40,'[36]16'!$E$60:$M$60,'[36]16'!$E$36:$M$36,'[36]16'!$E$32:$M$32,'[36]16'!$E$28:$M$28,'[36]16'!$E$24:$M$24,'[36]16'!$E$68:$M$68,'[36]16'!$E$56:$M$56,'[36]16'!$E$20:$M$20,P1_T16?axis?R?ДОГОВОР</definedName>
    <definedName name="T16?axis?R?ДОГОВОР?" localSheetId="2">'[36]16'!$A$8,'[36]16'!$A$12,'[36]16'!$A$16,P1_T16?axis?R?ДОГОВОР?</definedName>
    <definedName name="T16?axis?R?ДОГОВОР?" localSheetId="3">'[36]16'!$A$8,'[36]16'!$A$12,'[36]16'!$A$16,P1_T16?axis?R?ДОГОВОР?</definedName>
    <definedName name="T16?axis?R?ДОГОВОР?" localSheetId="5">'[36]16'!$A$8,'[36]16'!$A$12,'[36]16'!$A$16,P1_T16?axis?R?ДОГОВОР?</definedName>
    <definedName name="T16?axis?R?ДОГОВОР?" localSheetId="14">'[36]16'!$A$8,'[36]16'!$A$12,'[36]16'!$A$16,P1_T16?axis?R?ДОГОВОР?</definedName>
    <definedName name="T16?axis?R?ДОГОВОР?" localSheetId="10">'[36]16'!$A$8,'[36]16'!$A$12,'[36]16'!$A$16,P1_T16?axis?R?ДОГОВОР?</definedName>
    <definedName name="T16?axis?R?ДОГОВОР?" localSheetId="11">'[36]16'!$A$8,'[36]16'!$A$12,'[36]16'!$A$16,P1_T16?axis?R?ДОГОВОР?</definedName>
    <definedName name="T16?axis?R?ДОГОВОР?" localSheetId="7">'[36]16'!$A$8,'[36]16'!$A$12,'[36]16'!$A$16,P1_T16?axis?R?ДОГОВОР?</definedName>
    <definedName name="T16?axis?R?ДОГОВОР?" localSheetId="0">'[36]16'!$A$8,'[36]16'!$A$12,'[36]16'!$A$16,P1_T16?axis?R?ДОГОВОР?</definedName>
    <definedName name="T16?axis?R?ДОГОВОР?">'[36]16'!$A$8,'[36]16'!$A$12,'[36]16'!$A$16,P1_T16?axis?R?ДОГОВОР?</definedName>
    <definedName name="T16?axis?R?ОРГ" localSheetId="17">#REF!</definedName>
    <definedName name="T16?axis?R?ОРГ" localSheetId="2">#REF!</definedName>
    <definedName name="T16?axis?R?ОРГ" localSheetId="3">#REF!</definedName>
    <definedName name="T16?axis?R?ОРГ" localSheetId="1">#REF!</definedName>
    <definedName name="T16?axis?R?ОРГ" localSheetId="4">#REF!</definedName>
    <definedName name="T16?axis?R?ОРГ" localSheetId="5">#REF!</definedName>
    <definedName name="T16?axis?R?ОРГ" localSheetId="14">#REF!</definedName>
    <definedName name="T16?axis?R?ОРГ" localSheetId="7">#REF!</definedName>
    <definedName name="T16?axis?R?ОРГ" localSheetId="9">#REF!</definedName>
    <definedName name="T16?axis?R?ОРГ" localSheetId="0">#REF!</definedName>
    <definedName name="T16?axis?R?ОРГ" localSheetId="12">#REF!</definedName>
    <definedName name="T16?axis?R?ОРГ">#REF!</definedName>
    <definedName name="T16?axis?R?ОРГ?" localSheetId="17">#REF!</definedName>
    <definedName name="T16?axis?R?ОРГ?" localSheetId="2">#REF!</definedName>
    <definedName name="T16?axis?R?ОРГ?" localSheetId="3">#REF!</definedName>
    <definedName name="T16?axis?R?ОРГ?" localSheetId="1">#REF!</definedName>
    <definedName name="T16?axis?R?ОРГ?" localSheetId="4">#REF!</definedName>
    <definedName name="T16?axis?R?ОРГ?" localSheetId="5">#REF!</definedName>
    <definedName name="T16?axis?R?ОРГ?" localSheetId="9">#REF!</definedName>
    <definedName name="T16?axis?R?ОРГ?" localSheetId="0">#REF!</definedName>
    <definedName name="T16?axis?R?ОРГ?" localSheetId="12">#REF!</definedName>
    <definedName name="T16?axis?R?ОРГ?">#REF!</definedName>
    <definedName name="T16?axis?ПРД?БАЗ">'[36]16'!$J$6:$K$88,               '[36]16'!$G$6:$H$88</definedName>
    <definedName name="T16?axis?ПРД?ПРЕД">'[36]16'!$L$6:$M$88,               '[36]16'!$E$6:$F$88</definedName>
    <definedName name="T16?axis?ПРД?РЕГ" localSheetId="17">#REF!</definedName>
    <definedName name="T16?axis?ПРД?РЕГ" localSheetId="2">#REF!</definedName>
    <definedName name="T16?axis?ПРД?РЕГ" localSheetId="3">#REF!</definedName>
    <definedName name="T16?axis?ПРД?РЕГ" localSheetId="1">#REF!</definedName>
    <definedName name="T16?axis?ПРД?РЕГ" localSheetId="4">#REF!</definedName>
    <definedName name="T16?axis?ПРД?РЕГ" localSheetId="5">#REF!</definedName>
    <definedName name="T16?axis?ПРД?РЕГ" localSheetId="14">#REF!</definedName>
    <definedName name="T16?axis?ПРД?РЕГ" localSheetId="7">#REF!</definedName>
    <definedName name="T16?axis?ПРД?РЕГ" localSheetId="9">#REF!</definedName>
    <definedName name="T16?axis?ПРД?РЕГ" localSheetId="0">#REF!</definedName>
    <definedName name="T16?axis?ПРД?РЕГ" localSheetId="12">#REF!</definedName>
    <definedName name="T16?axis?ПРД?РЕГ">#REF!</definedName>
    <definedName name="T16?axis?ПФ?ПЛАН">'[36]16'!$J$6:$J$88,               '[36]16'!$E$6:$E$88,               '[36]16'!$L$6:$L$88,               '[36]16'!$G$6:$G$88</definedName>
    <definedName name="T16?axis?ПФ?ФАКТ">'[36]16'!$K$6:$K$88,               '[36]16'!$F$6:$F$88,               '[36]16'!$M$6:$M$88,               '[36]16'!$H$6:$H$88</definedName>
    <definedName name="T16?Columns" localSheetId="17">#REF!</definedName>
    <definedName name="T16?Columns" localSheetId="2">#REF!</definedName>
    <definedName name="T16?Columns" localSheetId="3">#REF!</definedName>
    <definedName name="T16?Columns" localSheetId="1">#REF!</definedName>
    <definedName name="T16?Columns" localSheetId="4">#REF!</definedName>
    <definedName name="T16?Columns" localSheetId="5">#REF!</definedName>
    <definedName name="T16?Columns" localSheetId="14">#REF!</definedName>
    <definedName name="T16?Columns" localSheetId="7">#REF!</definedName>
    <definedName name="T16?Columns" localSheetId="9">#REF!</definedName>
    <definedName name="T16?Columns" localSheetId="0">#REF!</definedName>
    <definedName name="T16?Columns" localSheetId="12">#REF!</definedName>
    <definedName name="T16?Columns">#REF!</definedName>
    <definedName name="T16?Data" localSheetId="17">#REF!</definedName>
    <definedName name="T16?Data" localSheetId="2">#REF!</definedName>
    <definedName name="T16?Data" localSheetId="3">#REF!</definedName>
    <definedName name="T16?Data" localSheetId="1">#REF!</definedName>
    <definedName name="T16?Data" localSheetId="4">#REF!</definedName>
    <definedName name="T16?Data" localSheetId="5">#REF!</definedName>
    <definedName name="T16?Data" localSheetId="9">#REF!</definedName>
    <definedName name="T16?Data" localSheetId="0">#REF!</definedName>
    <definedName name="T16?Data" localSheetId="12">#REF!</definedName>
    <definedName name="T16?Data">#REF!</definedName>
    <definedName name="T16?item_ext?ПТЭ" localSheetId="17">'[47]16'!#REF!</definedName>
    <definedName name="T16?item_ext?ПТЭ" localSheetId="2">'[47]16'!#REF!</definedName>
    <definedName name="T16?item_ext?ПТЭ" localSheetId="3">'[47]16'!#REF!</definedName>
    <definedName name="T16?item_ext?ПТЭ" localSheetId="1">'[47]16'!#REF!</definedName>
    <definedName name="T16?item_ext?ПТЭ" localSheetId="4">'[47]16'!#REF!</definedName>
    <definedName name="T16?item_ext?ПТЭ" localSheetId="5">'[47]16'!#REF!</definedName>
    <definedName name="T16?item_ext?ПТЭ" localSheetId="9">'[47]16'!#REF!</definedName>
    <definedName name="T16?item_ext?ПТЭ" localSheetId="0">'[47]16'!#REF!</definedName>
    <definedName name="T16?item_ext?ПТЭ" localSheetId="12">'[47]16'!#REF!</definedName>
    <definedName name="T16?item_ext?ПТЭ">'[47]16'!#REF!</definedName>
    <definedName name="T16?item_ext?РОСТ" localSheetId="17">#REF!</definedName>
    <definedName name="T16?item_ext?РОСТ" localSheetId="2">#REF!</definedName>
    <definedName name="T16?item_ext?РОСТ" localSheetId="3">#REF!</definedName>
    <definedName name="T16?item_ext?РОСТ" localSheetId="1">#REF!</definedName>
    <definedName name="T16?item_ext?РОСТ" localSheetId="4">#REF!</definedName>
    <definedName name="T16?item_ext?РОСТ" localSheetId="5">#REF!</definedName>
    <definedName name="T16?item_ext?РОСТ" localSheetId="14">#REF!</definedName>
    <definedName name="T16?item_ext?РОСТ" localSheetId="7">#REF!</definedName>
    <definedName name="T16?item_ext?РОСТ" localSheetId="9">#REF!</definedName>
    <definedName name="T16?item_ext?РОСТ" localSheetId="0">#REF!</definedName>
    <definedName name="T16?item_ext?РОСТ" localSheetId="12">#REF!</definedName>
    <definedName name="T16?item_ext?РОСТ">#REF!</definedName>
    <definedName name="T16?item_ext?ТЭ" localSheetId="17">'[47]16'!#REF!</definedName>
    <definedName name="T16?item_ext?ТЭ" localSheetId="2">'[47]16'!#REF!</definedName>
    <definedName name="T16?item_ext?ТЭ" localSheetId="3">'[47]16'!#REF!</definedName>
    <definedName name="T16?item_ext?ТЭ" localSheetId="1">'[47]16'!#REF!</definedName>
    <definedName name="T16?item_ext?ТЭ" localSheetId="4">'[47]16'!#REF!</definedName>
    <definedName name="T16?item_ext?ТЭ" localSheetId="5">'[47]16'!#REF!</definedName>
    <definedName name="T16?item_ext?ТЭ" localSheetId="14">'[47]16'!#REF!</definedName>
    <definedName name="T16?item_ext?ТЭ" localSheetId="7">'[47]16'!#REF!</definedName>
    <definedName name="T16?item_ext?ТЭ" localSheetId="9">'[47]16'!#REF!</definedName>
    <definedName name="T16?item_ext?ТЭ" localSheetId="0">'[47]16'!#REF!</definedName>
    <definedName name="T16?item_ext?ТЭ" localSheetId="12">'[47]16'!#REF!</definedName>
    <definedName name="T16?item_ext?ТЭ">'[47]16'!#REF!</definedName>
    <definedName name="T16?item_ext?ЭЭ" localSheetId="17">'[47]16'!#REF!</definedName>
    <definedName name="T16?item_ext?ЭЭ" localSheetId="2">'[47]16'!#REF!</definedName>
    <definedName name="T16?item_ext?ЭЭ" localSheetId="3">'[47]16'!#REF!</definedName>
    <definedName name="T16?item_ext?ЭЭ" localSheetId="1">'[47]16'!#REF!</definedName>
    <definedName name="T16?item_ext?ЭЭ" localSheetId="4">'[47]16'!#REF!</definedName>
    <definedName name="T16?item_ext?ЭЭ" localSheetId="5">'[47]16'!#REF!</definedName>
    <definedName name="T16?item_ext?ЭЭ" localSheetId="14">'[47]16'!#REF!</definedName>
    <definedName name="T16?item_ext?ЭЭ" localSheetId="7">'[47]16'!#REF!</definedName>
    <definedName name="T16?item_ext?ЭЭ" localSheetId="9">'[47]16'!#REF!</definedName>
    <definedName name="T16?item_ext?ЭЭ" localSheetId="0">'[47]16'!#REF!</definedName>
    <definedName name="T16?item_ext?ЭЭ" localSheetId="12">'[47]16'!#REF!</definedName>
    <definedName name="T16?item_ext?ЭЭ">'[47]16'!#REF!</definedName>
    <definedName name="T16?ItemComments" localSheetId="17">#REF!</definedName>
    <definedName name="T16?ItemComments" localSheetId="2">#REF!</definedName>
    <definedName name="T16?ItemComments" localSheetId="3">#REF!</definedName>
    <definedName name="T16?ItemComments" localSheetId="1">#REF!</definedName>
    <definedName name="T16?ItemComments" localSheetId="4">#REF!</definedName>
    <definedName name="T16?ItemComments" localSheetId="5">#REF!</definedName>
    <definedName name="T16?ItemComments" localSheetId="14">#REF!</definedName>
    <definedName name="T16?ItemComments" localSheetId="7">#REF!</definedName>
    <definedName name="T16?ItemComments" localSheetId="9">#REF!</definedName>
    <definedName name="T16?ItemComments" localSheetId="0">#REF!</definedName>
    <definedName name="T16?ItemComments" localSheetId="12">#REF!</definedName>
    <definedName name="T16?ItemComments">#REF!</definedName>
    <definedName name="T16?Items" localSheetId="17">#REF!</definedName>
    <definedName name="T16?Items" localSheetId="2">#REF!</definedName>
    <definedName name="T16?Items" localSheetId="3">#REF!</definedName>
    <definedName name="T16?Items" localSheetId="1">#REF!</definedName>
    <definedName name="T16?Items" localSheetId="4">#REF!</definedName>
    <definedName name="T16?Items" localSheetId="5">#REF!</definedName>
    <definedName name="T16?Items" localSheetId="9">#REF!</definedName>
    <definedName name="T16?Items" localSheetId="0">#REF!</definedName>
    <definedName name="T16?Items" localSheetId="12">#REF!</definedName>
    <definedName name="T16?Items">#REF!</definedName>
    <definedName name="T16?L1" localSheetId="2">'[36]16'!$A$38:$M$38,'[36]16'!$A$58:$M$58,'[36]16'!$A$34:$M$34,'[36]16'!$A$30:$M$30,'[36]16'!$A$26:$M$26,'[36]16'!$A$22:$M$22,'[36]16'!$A$66:$M$66,'[36]16'!$A$54:$M$54,'[36]16'!$A$18:$M$18,P1_T16?L1</definedName>
    <definedName name="T16?L1" localSheetId="3">'[36]16'!$A$38:$M$38,'[36]16'!$A$58:$M$58,'[36]16'!$A$34:$M$34,'[36]16'!$A$30:$M$30,'[36]16'!$A$26:$M$26,'[36]16'!$A$22:$M$22,'[36]16'!$A$66:$M$66,'[36]16'!$A$54:$M$54,'[36]16'!$A$18:$M$18,P1_T16?L1</definedName>
    <definedName name="T16?L1" localSheetId="5">'[36]16'!$A$38:$M$38,'[36]16'!$A$58:$M$58,'[36]16'!$A$34:$M$34,'[36]16'!$A$30:$M$30,'[36]16'!$A$26:$M$26,'[36]16'!$A$22:$M$22,'[36]16'!$A$66:$M$66,'[36]16'!$A$54:$M$54,'[36]16'!$A$18:$M$18,P1_T16?L1</definedName>
    <definedName name="T16?L1" localSheetId="14">'[36]16'!$A$38:$M$38,'[36]16'!$A$58:$M$58,'[36]16'!$A$34:$M$34,'[36]16'!$A$30:$M$30,'[36]16'!$A$26:$M$26,'[36]16'!$A$22:$M$22,'[36]16'!$A$66:$M$66,'[36]16'!$A$54:$M$54,'[36]16'!$A$18:$M$18,P1_T16?L1</definedName>
    <definedName name="T16?L1" localSheetId="10">'[36]16'!$A$38:$M$38,'[36]16'!$A$58:$M$58,'[36]16'!$A$34:$M$34,'[36]16'!$A$30:$M$30,'[36]16'!$A$26:$M$26,'[36]16'!$A$22:$M$22,'[36]16'!$A$66:$M$66,'[36]16'!$A$54:$M$54,'[36]16'!$A$18:$M$18,P1_T16?L1</definedName>
    <definedName name="T16?L1" localSheetId="11">'[36]16'!$A$38:$M$38,'[36]16'!$A$58:$M$58,'[36]16'!$A$34:$M$34,'[36]16'!$A$30:$M$30,'[36]16'!$A$26:$M$26,'[36]16'!$A$22:$M$22,'[36]16'!$A$66:$M$66,'[36]16'!$A$54:$M$54,'[36]16'!$A$18:$M$18,P1_T16?L1</definedName>
    <definedName name="T16?L1" localSheetId="7">'[36]16'!$A$38:$M$38,'[36]16'!$A$58:$M$58,'[36]16'!$A$34:$M$34,'[36]16'!$A$30:$M$30,'[36]16'!$A$26:$M$26,'[36]16'!$A$22:$M$22,'[36]16'!$A$66:$M$66,'[36]16'!$A$54:$M$54,'[36]16'!$A$18:$M$18,P1_T16?L1</definedName>
    <definedName name="T16?L1" localSheetId="0">'[36]16'!$A$38:$M$38,'[36]16'!$A$58:$M$58,'[36]16'!$A$34:$M$34,'[36]16'!$A$30:$M$30,'[36]16'!$A$26:$M$26,'[36]16'!$A$22:$M$22,'[36]16'!$A$66:$M$66,'[36]16'!$A$54:$M$54,'[36]16'!$A$18:$M$18,P1_T16?L1</definedName>
    <definedName name="T16?L1">'[36]16'!$A$38:$M$38,'[36]16'!$A$58:$M$58,'[36]16'!$A$34:$M$34,'[36]16'!$A$30:$M$30,'[36]16'!$A$26:$M$26,'[36]16'!$A$22:$M$22,'[36]16'!$A$66:$M$66,'[36]16'!$A$54:$M$54,'[36]16'!$A$18:$M$18,P1_T16?L1</definedName>
    <definedName name="T16?L1.x" localSheetId="2">'[36]16'!$A$40:$M$40,'[36]16'!$A$60:$M$60,'[36]16'!$A$36:$M$36,'[36]16'!$A$32:$M$32,'[36]16'!$A$28:$M$28,'[36]16'!$A$24:$M$24,'[36]16'!$A$68:$M$68,'[36]16'!$A$56:$M$56,'[36]16'!$A$20:$M$20,P1_T16?L1.x</definedName>
    <definedName name="T16?L1.x" localSheetId="3">'[36]16'!$A$40:$M$40,'[36]16'!$A$60:$M$60,'[36]16'!$A$36:$M$36,'[36]16'!$A$32:$M$32,'[36]16'!$A$28:$M$28,'[36]16'!$A$24:$M$24,'[36]16'!$A$68:$M$68,'[36]16'!$A$56:$M$56,'[36]16'!$A$20:$M$20,P1_T16?L1.x</definedName>
    <definedName name="T16?L1.x" localSheetId="5">'[36]16'!$A$40:$M$40,'[36]16'!$A$60:$M$60,'[36]16'!$A$36:$M$36,'[36]16'!$A$32:$M$32,'[36]16'!$A$28:$M$28,'[36]16'!$A$24:$M$24,'[36]16'!$A$68:$M$68,'[36]16'!$A$56:$M$56,'[36]16'!$A$20:$M$20,P1_T16?L1.x</definedName>
    <definedName name="T16?L1.x" localSheetId="14">'[36]16'!$A$40:$M$40,'[36]16'!$A$60:$M$60,'[36]16'!$A$36:$M$36,'[36]16'!$A$32:$M$32,'[36]16'!$A$28:$M$28,'[36]16'!$A$24:$M$24,'[36]16'!$A$68:$M$68,'[36]16'!$A$56:$M$56,'[36]16'!$A$20:$M$20,P1_T16?L1.x</definedName>
    <definedName name="T16?L1.x" localSheetId="10">'[36]16'!$A$40:$M$40,'[36]16'!$A$60:$M$60,'[36]16'!$A$36:$M$36,'[36]16'!$A$32:$M$32,'[36]16'!$A$28:$M$28,'[36]16'!$A$24:$M$24,'[36]16'!$A$68:$M$68,'[36]16'!$A$56:$M$56,'[36]16'!$A$20:$M$20,P1_T16?L1.x</definedName>
    <definedName name="T16?L1.x" localSheetId="11">'[36]16'!$A$40:$M$40,'[36]16'!$A$60:$M$60,'[36]16'!$A$36:$M$36,'[36]16'!$A$32:$M$32,'[36]16'!$A$28:$M$28,'[36]16'!$A$24:$M$24,'[36]16'!$A$68:$M$68,'[36]16'!$A$56:$M$56,'[36]16'!$A$20:$M$20,P1_T16?L1.x</definedName>
    <definedName name="T16?L1.x" localSheetId="7">'[36]16'!$A$40:$M$40,'[36]16'!$A$60:$M$60,'[36]16'!$A$36:$M$36,'[36]16'!$A$32:$M$32,'[36]16'!$A$28:$M$28,'[36]16'!$A$24:$M$24,'[36]16'!$A$68:$M$68,'[36]16'!$A$56:$M$56,'[36]16'!$A$20:$M$20,P1_T16?L1.x</definedName>
    <definedName name="T16?L1.x" localSheetId="0">'[36]16'!$A$40:$M$40,'[36]16'!$A$60:$M$60,'[36]16'!$A$36:$M$36,'[36]16'!$A$32:$M$32,'[36]16'!$A$28:$M$28,'[36]16'!$A$24:$M$24,'[36]16'!$A$68:$M$68,'[36]16'!$A$56:$M$56,'[36]16'!$A$20:$M$20,P1_T16?L1.x</definedName>
    <definedName name="T16?L1.x">'[36]16'!$A$40:$M$40,'[36]16'!$A$60:$M$60,'[36]16'!$A$36:$M$36,'[36]16'!$A$32:$M$32,'[36]16'!$A$28:$M$28,'[36]16'!$A$24:$M$24,'[36]16'!$A$68:$M$68,'[36]16'!$A$56:$M$56,'[36]16'!$A$20:$M$20,P1_T16?L1.x</definedName>
    <definedName name="T16?L2" localSheetId="17">#REF!</definedName>
    <definedName name="T16?L2" localSheetId="2">#REF!</definedName>
    <definedName name="T16?L2" localSheetId="3">#REF!</definedName>
    <definedName name="T16?L2" localSheetId="1">#REF!</definedName>
    <definedName name="T16?L2" localSheetId="4">#REF!</definedName>
    <definedName name="T16?L2" localSheetId="5">#REF!</definedName>
    <definedName name="T16?L2" localSheetId="14">#REF!</definedName>
    <definedName name="T16?L2" localSheetId="7">#REF!</definedName>
    <definedName name="T16?L2" localSheetId="9">#REF!</definedName>
    <definedName name="T16?L2" localSheetId="0">#REF!</definedName>
    <definedName name="T16?L2" localSheetId="12">#REF!</definedName>
    <definedName name="T16?L2">#REF!</definedName>
    <definedName name="T16?Name" localSheetId="17">#REF!</definedName>
    <definedName name="T16?Name" localSheetId="2">#REF!</definedName>
    <definedName name="T16?Name" localSheetId="3">#REF!</definedName>
    <definedName name="T16?Name" localSheetId="1">#REF!</definedName>
    <definedName name="T16?Name" localSheetId="4">#REF!</definedName>
    <definedName name="T16?Name" localSheetId="5">#REF!</definedName>
    <definedName name="T16?Name" localSheetId="9">#REF!</definedName>
    <definedName name="T16?Name" localSheetId="0">#REF!</definedName>
    <definedName name="T16?Name" localSheetId="12">#REF!</definedName>
    <definedName name="T16?Name">#REF!</definedName>
    <definedName name="T16?Scope" localSheetId="17">#REF!</definedName>
    <definedName name="T16?Scope" localSheetId="2">#REF!</definedName>
    <definedName name="T16?Scope" localSheetId="3">#REF!</definedName>
    <definedName name="T16?Scope" localSheetId="1">#REF!</definedName>
    <definedName name="T16?Scope" localSheetId="4">#REF!</definedName>
    <definedName name="T16?Scope" localSheetId="5">#REF!</definedName>
    <definedName name="T16?Scope" localSheetId="9">#REF!</definedName>
    <definedName name="T16?Scope" localSheetId="0">#REF!</definedName>
    <definedName name="T16?Scope" localSheetId="12">#REF!</definedName>
    <definedName name="T16?Scope">#REF!</definedName>
    <definedName name="T16?Table" localSheetId="17">#REF!</definedName>
    <definedName name="T16?Table" localSheetId="2">#REF!</definedName>
    <definedName name="T16?Table" localSheetId="3">#REF!</definedName>
    <definedName name="T16?Table" localSheetId="1">#REF!</definedName>
    <definedName name="T16?Table" localSheetId="4">#REF!</definedName>
    <definedName name="T16?Table" localSheetId="5">#REF!</definedName>
    <definedName name="T16?Table" localSheetId="9">#REF!</definedName>
    <definedName name="T16?Table" localSheetId="12">#REF!</definedName>
    <definedName name="T16?Table">#REF!</definedName>
    <definedName name="T16?Title" localSheetId="17">#REF!</definedName>
    <definedName name="T16?Title" localSheetId="2">#REF!</definedName>
    <definedName name="T16?Title" localSheetId="3">#REF!</definedName>
    <definedName name="T16?Title" localSheetId="1">#REF!</definedName>
    <definedName name="T16?Title" localSheetId="4">#REF!</definedName>
    <definedName name="T16?Title" localSheetId="5">#REF!</definedName>
    <definedName name="T16?Title" localSheetId="9">#REF!</definedName>
    <definedName name="T16?Title" localSheetId="12">#REF!</definedName>
    <definedName name="T16?Title">#REF!</definedName>
    <definedName name="T16?unit?ПРЦ" localSheetId="17">#REF!</definedName>
    <definedName name="T16?unit?ПРЦ" localSheetId="2">#REF!</definedName>
    <definedName name="T16?unit?ПРЦ" localSheetId="3">#REF!</definedName>
    <definedName name="T16?unit?ПРЦ" localSheetId="1">#REF!</definedName>
    <definedName name="T16?unit?ПРЦ" localSheetId="4">#REF!</definedName>
    <definedName name="T16?unit?ПРЦ" localSheetId="5">#REF!</definedName>
    <definedName name="T16?unit?ПРЦ" localSheetId="9">#REF!</definedName>
    <definedName name="T16?unit?ПРЦ" localSheetId="12">#REF!</definedName>
    <definedName name="T16?unit?ПРЦ">#REF!</definedName>
    <definedName name="T16?unit?РУБ.ЧЕЛ">'[47]16'!$D$15:$G$15,'[47]16'!$D$18:$G$18,'[47]16'!$D$21:$G$21,'[47]16'!$D$24:$G$24,'[47]16'!$D$27:$G$27,'[47]16'!$D$30:$G$31,'[47]16'!$D$38:$G$38,'[47]16'!$D$44:$G$44,'[47]16'!$D$47:$G$47,'[47]16'!$D$10:$G$10</definedName>
    <definedName name="T16?unit?ТРУБ" localSheetId="17">#REF!</definedName>
    <definedName name="T16?unit?ТРУБ" localSheetId="2">#REF!</definedName>
    <definedName name="T16?unit?ТРУБ" localSheetId="3">#REF!</definedName>
    <definedName name="T16?unit?ТРУБ" localSheetId="1">#REF!</definedName>
    <definedName name="T16?unit?ТРУБ" localSheetId="4">#REF!</definedName>
    <definedName name="T16?unit?ТРУБ" localSheetId="5">#REF!</definedName>
    <definedName name="T16?unit?ТРУБ" localSheetId="14">#REF!</definedName>
    <definedName name="T16?unit?ТРУБ" localSheetId="7">#REF!</definedName>
    <definedName name="T16?unit?ТРУБ" localSheetId="9">#REF!</definedName>
    <definedName name="T16?unit?ТРУБ" localSheetId="0">#REF!</definedName>
    <definedName name="T16?unit?ТРУБ" localSheetId="12">#REF!</definedName>
    <definedName name="T16?unit?ТРУБ">#REF!</definedName>
    <definedName name="T16?unit?ЧЕЛ">'[47]16'!$D$37:$G$37,'[47]16'!$D$43:$G$43,'[47]16'!$D$7:$G$8</definedName>
    <definedName name="T16?Units" localSheetId="17">#REF!</definedName>
    <definedName name="T16?Units" localSheetId="2">#REF!</definedName>
    <definedName name="T16?Units" localSheetId="3">#REF!</definedName>
    <definedName name="T16?Units" localSheetId="1">#REF!</definedName>
    <definedName name="T16?Units" localSheetId="4">#REF!</definedName>
    <definedName name="T16?Units" localSheetId="5">#REF!</definedName>
    <definedName name="T16?Units" localSheetId="14">#REF!</definedName>
    <definedName name="T16?Units" localSheetId="7">#REF!</definedName>
    <definedName name="T16?Units" localSheetId="9">#REF!</definedName>
    <definedName name="T16?Units" localSheetId="0">#REF!</definedName>
    <definedName name="T16?Units" localSheetId="12">#REF!</definedName>
    <definedName name="T16?Units">#REF!</definedName>
    <definedName name="T16_Copy" localSheetId="17">#REF!</definedName>
    <definedName name="T16_Copy" localSheetId="2">#REF!</definedName>
    <definedName name="T16_Copy" localSheetId="3">#REF!</definedName>
    <definedName name="T16_Copy" localSheetId="1">#REF!</definedName>
    <definedName name="T16_Copy" localSheetId="4">#REF!</definedName>
    <definedName name="T16_Copy" localSheetId="5">#REF!</definedName>
    <definedName name="T16_Copy" localSheetId="9">#REF!</definedName>
    <definedName name="T16_Copy" localSheetId="0">#REF!</definedName>
    <definedName name="T16_Copy" localSheetId="12">#REF!</definedName>
    <definedName name="T16_Copy">#REF!</definedName>
    <definedName name="T16_Copy2" localSheetId="17">#REF!</definedName>
    <definedName name="T16_Copy2" localSheetId="2">#REF!</definedName>
    <definedName name="T16_Copy2" localSheetId="3">#REF!</definedName>
    <definedName name="T16_Copy2" localSheetId="1">#REF!</definedName>
    <definedName name="T16_Copy2" localSheetId="4">#REF!</definedName>
    <definedName name="T16_Copy2" localSheetId="5">#REF!</definedName>
    <definedName name="T16_Copy2" localSheetId="9">#REF!</definedName>
    <definedName name="T16_Copy2" localSheetId="0">#REF!</definedName>
    <definedName name="T16_Copy2" localSheetId="12">#REF!</definedName>
    <definedName name="T16_Copy2">#REF!</definedName>
    <definedName name="T16_Protect" localSheetId="2">'[35]16'!$G$44:$K$44,'[35]16'!$G$7:$K$8,P1_T16_Protect</definedName>
    <definedName name="T16_Protect" localSheetId="3">'[35]16'!$G$44:$K$44,'[35]16'!$G$7:$K$8,P1_T16_Protect</definedName>
    <definedName name="T16_Protect" localSheetId="5">'[35]16'!$G$44:$K$44,'[35]16'!$G$7:$K$8,P1_T16_Protect</definedName>
    <definedName name="T16_Protect" localSheetId="14">'[35]16'!$G$44:$K$44,'[35]16'!$G$7:$K$8,P1_T16_Protect</definedName>
    <definedName name="T16_Protect" localSheetId="10">'[35]16'!$G$44:$K$44,'[35]16'!$G$7:$K$8,P1_T16_Protect</definedName>
    <definedName name="T16_Protect" localSheetId="11">'[35]16'!$G$44:$K$44,'[35]16'!$G$7:$K$8,P1_T16_Protect</definedName>
    <definedName name="T16_Protect" localSheetId="7">'[35]16'!$G$44:$K$44,'[35]16'!$G$7:$K$8,P1_T16_Protect</definedName>
    <definedName name="T16_Protect" localSheetId="0">'[35]16'!$G$44:$K$44,'[35]16'!$G$7:$K$8,P1_T16_Protect</definedName>
    <definedName name="T16_Protect">'[35]16'!$G$44:$K$44,'[35]16'!$G$7:$K$8,P1_T16_Protect</definedName>
    <definedName name="T17.1?axis?C?НП">'[36]17.1'!$E$6:$L$16, '[36]17.1'!$E$18:$L$28</definedName>
    <definedName name="T17.1?axis?C?НП?" localSheetId="17">#REF!</definedName>
    <definedName name="T17.1?axis?C?НП?" localSheetId="2">#REF!</definedName>
    <definedName name="T17.1?axis?C?НП?" localSheetId="3">#REF!</definedName>
    <definedName name="T17.1?axis?C?НП?" localSheetId="1">#REF!</definedName>
    <definedName name="T17.1?axis?C?НП?" localSheetId="4">#REF!</definedName>
    <definedName name="T17.1?axis?C?НП?" localSheetId="5">#REF!</definedName>
    <definedName name="T17.1?axis?C?НП?" localSheetId="14">#REF!</definedName>
    <definedName name="T17.1?axis?C?НП?" localSheetId="7">#REF!</definedName>
    <definedName name="T17.1?axis?C?НП?" localSheetId="9">#REF!</definedName>
    <definedName name="T17.1?axis?C?НП?" localSheetId="0">#REF!</definedName>
    <definedName name="T17.1?axis?C?НП?" localSheetId="12">#REF!</definedName>
    <definedName name="T17.1?axis?C?НП?">#REF!</definedName>
    <definedName name="T17.1?axis?R?ВОБР" localSheetId="17">#REF!</definedName>
    <definedName name="T17.1?axis?R?ВОБР" localSheetId="2">#REF!</definedName>
    <definedName name="T17.1?axis?R?ВОБР" localSheetId="3">#REF!</definedName>
    <definedName name="T17.1?axis?R?ВОБР" localSheetId="1">#REF!</definedName>
    <definedName name="T17.1?axis?R?ВОБР" localSheetId="4">#REF!</definedName>
    <definedName name="T17.1?axis?R?ВОБР" localSheetId="5">#REF!</definedName>
    <definedName name="T17.1?axis?R?ВОБР" localSheetId="9">#REF!</definedName>
    <definedName name="T17.1?axis?R?ВОБР" localSheetId="0">#REF!</definedName>
    <definedName name="T17.1?axis?R?ВОБР" localSheetId="12">#REF!</definedName>
    <definedName name="T17.1?axis?R?ВОБР">#REF!</definedName>
    <definedName name="T17.1?axis?R?ВОБР?" localSheetId="17">#REF!</definedName>
    <definedName name="T17.1?axis?R?ВОБР?" localSheetId="2">#REF!</definedName>
    <definedName name="T17.1?axis?R?ВОБР?" localSheetId="3">#REF!</definedName>
    <definedName name="T17.1?axis?R?ВОБР?" localSheetId="1">#REF!</definedName>
    <definedName name="T17.1?axis?R?ВОБР?" localSheetId="4">#REF!</definedName>
    <definedName name="T17.1?axis?R?ВОБР?" localSheetId="5">#REF!</definedName>
    <definedName name="T17.1?axis?R?ВОБР?" localSheetId="9">#REF!</definedName>
    <definedName name="T17.1?axis?R?ВОБР?" localSheetId="0">#REF!</definedName>
    <definedName name="T17.1?axis?R?ВОБР?" localSheetId="12">#REF!</definedName>
    <definedName name="T17.1?axis?R?ВОБР?">#REF!</definedName>
    <definedName name="T17.1?axis?R?НАП" localSheetId="17">#REF!</definedName>
    <definedName name="T17.1?axis?R?НАП" localSheetId="2">#REF!</definedName>
    <definedName name="T17.1?axis?R?НАП" localSheetId="3">#REF!</definedName>
    <definedName name="T17.1?axis?R?НАП" localSheetId="1">#REF!</definedName>
    <definedName name="T17.1?axis?R?НАП" localSheetId="4">#REF!</definedName>
    <definedName name="T17.1?axis?R?НАП" localSheetId="5">#REF!</definedName>
    <definedName name="T17.1?axis?R?НАП" localSheetId="9">#REF!</definedName>
    <definedName name="T17.1?axis?R?НАП" localSheetId="12">#REF!</definedName>
    <definedName name="T17.1?axis?R?НАП">#REF!</definedName>
    <definedName name="T17.1?axis?R?НАП?" localSheetId="17">#REF!</definedName>
    <definedName name="T17.1?axis?R?НАП?" localSheetId="2">#REF!</definedName>
    <definedName name="T17.1?axis?R?НАП?" localSheetId="3">#REF!</definedName>
    <definedName name="T17.1?axis?R?НАП?" localSheetId="1">#REF!</definedName>
    <definedName name="T17.1?axis?R?НАП?" localSheetId="4">#REF!</definedName>
    <definedName name="T17.1?axis?R?НАП?" localSheetId="5">#REF!</definedName>
    <definedName name="T17.1?axis?R?НАП?" localSheetId="9">#REF!</definedName>
    <definedName name="T17.1?axis?R?НАП?" localSheetId="12">#REF!</definedName>
    <definedName name="T17.1?axis?R?НАП?">#REF!</definedName>
    <definedName name="T17.1?axis?ПРД?БАЗ" localSheetId="17">#REF!</definedName>
    <definedName name="T17.1?axis?ПРД?БАЗ" localSheetId="2">#REF!</definedName>
    <definedName name="T17.1?axis?ПРД?БАЗ" localSheetId="3">#REF!</definedName>
    <definedName name="T17.1?axis?ПРД?БАЗ" localSheetId="1">#REF!</definedName>
    <definedName name="T17.1?axis?ПРД?БАЗ" localSheetId="4">#REF!</definedName>
    <definedName name="T17.1?axis?ПРД?БАЗ" localSheetId="5">#REF!</definedName>
    <definedName name="T17.1?axis?ПРД?БАЗ" localSheetId="9">#REF!</definedName>
    <definedName name="T17.1?axis?ПРД?БАЗ" localSheetId="12">#REF!</definedName>
    <definedName name="T17.1?axis?ПРД?БАЗ">#REF!</definedName>
    <definedName name="T17.1?axis?ПРД?РЕГ" localSheetId="17">#REF!</definedName>
    <definedName name="T17.1?axis?ПРД?РЕГ" localSheetId="2">#REF!</definedName>
    <definedName name="T17.1?axis?ПРД?РЕГ" localSheetId="3">#REF!</definedName>
    <definedName name="T17.1?axis?ПРД?РЕГ" localSheetId="1">#REF!</definedName>
    <definedName name="T17.1?axis?ПРД?РЕГ" localSheetId="4">#REF!</definedName>
    <definedName name="T17.1?axis?ПРД?РЕГ" localSheetId="5">#REF!</definedName>
    <definedName name="T17.1?axis?ПРД?РЕГ" localSheetId="9">#REF!</definedName>
    <definedName name="T17.1?axis?ПРД?РЕГ" localSheetId="12">#REF!</definedName>
    <definedName name="T17.1?axis?ПРД?РЕГ">#REF!</definedName>
    <definedName name="T17.1?Data">'[36]17.1'!$E$6:$L$16, '[36]17.1'!$N$6:$N$16, '[36]17.1'!$E$18:$L$28, '[36]17.1'!$N$18:$N$28</definedName>
    <definedName name="T17.1?item_ext?ВСЕГО">'[36]17.1'!$N$6:$N$16, '[36]17.1'!$N$18:$N$28</definedName>
    <definedName name="T17.1?item_ext?НАП" localSheetId="17">#REF!</definedName>
    <definedName name="T17.1?item_ext?НАП" localSheetId="2">#REF!</definedName>
    <definedName name="T17.1?item_ext?НАП" localSheetId="3">#REF!</definedName>
    <definedName name="T17.1?item_ext?НАП" localSheetId="1">#REF!</definedName>
    <definedName name="T17.1?item_ext?НАП" localSheetId="4">#REF!</definedName>
    <definedName name="T17.1?item_ext?НАП" localSheetId="5">#REF!</definedName>
    <definedName name="T17.1?item_ext?НАП" localSheetId="14">#REF!</definedName>
    <definedName name="T17.1?item_ext?НАП" localSheetId="7">#REF!</definedName>
    <definedName name="T17.1?item_ext?НАП" localSheetId="9">#REF!</definedName>
    <definedName name="T17.1?item_ext?НАП" localSheetId="0">#REF!</definedName>
    <definedName name="T17.1?item_ext?НАП" localSheetId="12">#REF!</definedName>
    <definedName name="T17.1?item_ext?НАП">#REF!</definedName>
    <definedName name="T17.1?L1">'[36]17.1'!$A$6:$N$6, '[36]17.1'!$A$18:$N$18</definedName>
    <definedName name="T17.1?L2">'[36]17.1'!$A$7:$N$7, '[36]17.1'!$A$19:$N$19</definedName>
    <definedName name="T17.1?L3">'[36]17.1'!$A$8:$N$8, '[36]17.1'!$A$20:$N$20</definedName>
    <definedName name="T17.1?L3.1">'[36]17.1'!$A$9:$N$9, '[36]17.1'!$A$21:$N$21</definedName>
    <definedName name="T17.1?L4">'[36]17.1'!$A$10:$N$10, '[36]17.1'!$A$22:$N$22</definedName>
    <definedName name="T17.1?L4.1">'[36]17.1'!$A$11:$N$11, '[36]17.1'!$A$23:$N$23</definedName>
    <definedName name="T17.1?L5">'[36]17.1'!$A$12:$N$12, '[36]17.1'!$A$24:$N$24</definedName>
    <definedName name="T17.1?L5.1">'[36]17.1'!$A$13:$N$13, '[36]17.1'!$A$25:$N$25</definedName>
    <definedName name="T17.1?L6">'[36]17.1'!$A$14:$N$14, '[36]17.1'!$A$26:$N$26</definedName>
    <definedName name="T17.1?L7">'[36]17.1'!$A$15:$N$15, '[36]17.1'!$A$27:$N$27</definedName>
    <definedName name="T17.1?L8">'[36]17.1'!$A$16:$N$16, '[36]17.1'!$A$28:$N$28</definedName>
    <definedName name="T17.1?Name" localSheetId="17">#REF!</definedName>
    <definedName name="T17.1?Name" localSheetId="2">#REF!</definedName>
    <definedName name="T17.1?Name" localSheetId="3">#REF!</definedName>
    <definedName name="T17.1?Name" localSheetId="1">#REF!</definedName>
    <definedName name="T17.1?Name" localSheetId="4">#REF!</definedName>
    <definedName name="T17.1?Name" localSheetId="5">#REF!</definedName>
    <definedName name="T17.1?Name" localSheetId="14">#REF!</definedName>
    <definedName name="T17.1?Name" localSheetId="7">#REF!</definedName>
    <definedName name="T17.1?Name" localSheetId="9">#REF!</definedName>
    <definedName name="T17.1?Name" localSheetId="0">#REF!</definedName>
    <definedName name="T17.1?Name" localSheetId="12">#REF!</definedName>
    <definedName name="T17.1?Name">#REF!</definedName>
    <definedName name="T17.1?Table" localSheetId="17">#REF!</definedName>
    <definedName name="T17.1?Table" localSheetId="2">#REF!</definedName>
    <definedName name="T17.1?Table" localSheetId="3">#REF!</definedName>
    <definedName name="T17.1?Table" localSheetId="1">#REF!</definedName>
    <definedName name="T17.1?Table" localSheetId="4">#REF!</definedName>
    <definedName name="T17.1?Table" localSheetId="5">#REF!</definedName>
    <definedName name="T17.1?Table" localSheetId="9">#REF!</definedName>
    <definedName name="T17.1?Table" localSheetId="0">#REF!</definedName>
    <definedName name="T17.1?Table" localSheetId="12">#REF!</definedName>
    <definedName name="T17.1?Table">#REF!</definedName>
    <definedName name="T17.1?Title" localSheetId="17">#REF!</definedName>
    <definedName name="T17.1?Title" localSheetId="2">#REF!</definedName>
    <definedName name="T17.1?Title" localSheetId="3">#REF!</definedName>
    <definedName name="T17.1?Title" localSheetId="1">#REF!</definedName>
    <definedName name="T17.1?Title" localSheetId="4">#REF!</definedName>
    <definedName name="T17.1?Title" localSheetId="5">#REF!</definedName>
    <definedName name="T17.1?Title" localSheetId="9">#REF!</definedName>
    <definedName name="T17.1?Title" localSheetId="0">#REF!</definedName>
    <definedName name="T17.1?Title" localSheetId="12">#REF!</definedName>
    <definedName name="T17.1?Title">#REF!</definedName>
    <definedName name="T17.1?unit?РУБ">'[36]17.1'!$D$9:$N$9, '[36]17.1'!$D$11:$N$11, '[36]17.1'!$D$13:$N$13, '[36]17.1'!$D$21:$N$21, '[36]17.1'!$D$23:$N$23, '[36]17.1'!$D$25:$N$25</definedName>
    <definedName name="T17.1?unit?ТРУБ">'[36]17.1'!$D$8:$N$8, '[36]17.1'!$D$10:$N$10, '[36]17.1'!$D$12:$N$12, '[36]17.1'!$D$14:$N$16, '[36]17.1'!$D$20:$N$20, '[36]17.1'!$D$22:$N$22, '[36]17.1'!$D$24:$N$24, '[36]17.1'!$D$26:$N$28</definedName>
    <definedName name="T17.1?unit?ЧДН">'[36]17.1'!$D$7:$N$7, '[36]17.1'!$D$19:$N$19</definedName>
    <definedName name="T17.1?unit?ЧЕЛ">'[36]17.1'!$D$18:$N$18, '[36]17.1'!$D$6:$N$6</definedName>
    <definedName name="T17.1_Copy" localSheetId="17">#REF!</definedName>
    <definedName name="T17.1_Copy" localSheetId="2">#REF!</definedName>
    <definedName name="T17.1_Copy" localSheetId="3">#REF!</definedName>
    <definedName name="T17.1_Copy" localSheetId="1">#REF!</definedName>
    <definedName name="T17.1_Copy" localSheetId="4">#REF!</definedName>
    <definedName name="T17.1_Copy" localSheetId="5">#REF!</definedName>
    <definedName name="T17.1_Copy" localSheetId="14">#REF!</definedName>
    <definedName name="T17.1_Copy" localSheetId="7">#REF!</definedName>
    <definedName name="T17.1_Copy" localSheetId="9">#REF!</definedName>
    <definedName name="T17.1_Copy" localSheetId="0">#REF!</definedName>
    <definedName name="T17.1_Copy" localSheetId="12">#REF!</definedName>
    <definedName name="T17.1_Copy">#REF!</definedName>
    <definedName name="T17.1_Protect">'[35]17.1'!$D$14:$F$17,'[35]17.1'!$D$19:$F$22,'[35]17.1'!$I$9:$I$12,'[35]17.1'!$I$14:$I$17,'[35]17.1'!$I$19:$I$22,'[35]17.1'!$D$9:$F$12</definedName>
    <definedName name="T17?axis?ПРД?БАЗ">'[36]17'!$I$6:$J$13,'[36]17'!$F$6:$G$13</definedName>
    <definedName name="T17?axis?ПРД?ПРЕД">'[36]17'!$K$6:$L$13,'[36]17'!$D$6:$E$13</definedName>
    <definedName name="T17?axis?ПРД?РЕГ" localSheetId="17">#REF!</definedName>
    <definedName name="T17?axis?ПРД?РЕГ" localSheetId="2">#REF!</definedName>
    <definedName name="T17?axis?ПРД?РЕГ" localSheetId="3">#REF!</definedName>
    <definedName name="T17?axis?ПРД?РЕГ" localSheetId="1">#REF!</definedName>
    <definedName name="T17?axis?ПРД?РЕГ" localSheetId="4">#REF!</definedName>
    <definedName name="T17?axis?ПРД?РЕГ" localSheetId="5">#REF!</definedName>
    <definedName name="T17?axis?ПРД?РЕГ" localSheetId="14">#REF!</definedName>
    <definedName name="T17?axis?ПРД?РЕГ" localSheetId="7">#REF!</definedName>
    <definedName name="T17?axis?ПРД?РЕГ" localSheetId="9">#REF!</definedName>
    <definedName name="T17?axis?ПРД?РЕГ" localSheetId="0">#REF!</definedName>
    <definedName name="T17?axis?ПРД?РЕГ" localSheetId="12">#REF!</definedName>
    <definedName name="T17?axis?ПРД?РЕГ">#REF!</definedName>
    <definedName name="T17?axis?ПФ?ПЛАН">'[36]17'!$I$6:$I$13,'[36]17'!$D$6:$D$13,'[36]17'!$K$6:$K$13,'[36]17'!$F$6:$F$13</definedName>
    <definedName name="T17?axis?ПФ?ФАКТ">'[36]17'!$J$6:$J$13,'[36]17'!$E$6:$E$13,'[36]17'!$L$6:$L$13,'[36]17'!$G$6:$G$13</definedName>
    <definedName name="T17?Data" localSheetId="17">#REF!</definedName>
    <definedName name="T17?Data" localSheetId="2">#REF!</definedName>
    <definedName name="T17?Data" localSheetId="3">#REF!</definedName>
    <definedName name="T17?Data" localSheetId="1">#REF!</definedName>
    <definedName name="T17?Data" localSheetId="4">#REF!</definedName>
    <definedName name="T17?Data" localSheetId="5">#REF!</definedName>
    <definedName name="T17?Data" localSheetId="14">#REF!</definedName>
    <definedName name="T17?Data" localSheetId="7">#REF!</definedName>
    <definedName name="T17?Data" localSheetId="9">#REF!</definedName>
    <definedName name="T17?Data" localSheetId="0">#REF!</definedName>
    <definedName name="T17?Data" localSheetId="12">#REF!</definedName>
    <definedName name="T17?Data">#REF!</definedName>
    <definedName name="T17?item_ext?ВСЕГО" localSheetId="17">#REF!</definedName>
    <definedName name="T17?item_ext?ВСЕГО" localSheetId="2">#REF!</definedName>
    <definedName name="T17?item_ext?ВСЕГО" localSheetId="3">#REF!</definedName>
    <definedName name="T17?item_ext?ВСЕГО" localSheetId="1">#REF!</definedName>
    <definedName name="T17?item_ext?ВСЕГО" localSheetId="4">#REF!</definedName>
    <definedName name="T17?item_ext?ВСЕГО" localSheetId="5">#REF!</definedName>
    <definedName name="T17?item_ext?ВСЕГО" localSheetId="9">#REF!</definedName>
    <definedName name="T17?item_ext?ВСЕГО" localSheetId="0">#REF!</definedName>
    <definedName name="T17?item_ext?ВСЕГО" localSheetId="12">#REF!</definedName>
    <definedName name="T17?item_ext?ВСЕГО">#REF!</definedName>
    <definedName name="T17?item_ext?ПТЭ" localSheetId="17">#REF!</definedName>
    <definedName name="T17?item_ext?ПТЭ" localSheetId="2">#REF!</definedName>
    <definedName name="T17?item_ext?ПТЭ" localSheetId="3">#REF!</definedName>
    <definedName name="T17?item_ext?ПТЭ" localSheetId="1">#REF!</definedName>
    <definedName name="T17?item_ext?ПТЭ" localSheetId="4">#REF!</definedName>
    <definedName name="T17?item_ext?ПТЭ" localSheetId="5">#REF!</definedName>
    <definedName name="T17?item_ext?ПТЭ" localSheetId="9">#REF!</definedName>
    <definedName name="T17?item_ext?ПТЭ" localSheetId="0">#REF!</definedName>
    <definedName name="T17?item_ext?ПТЭ" localSheetId="12">#REF!</definedName>
    <definedName name="T17?item_ext?ПТЭ">#REF!</definedName>
    <definedName name="T17?item_ext?ПЭ" localSheetId="17">#REF!</definedName>
    <definedName name="T17?item_ext?ПЭ" localSheetId="2">#REF!</definedName>
    <definedName name="T17?item_ext?ПЭ" localSheetId="3">#REF!</definedName>
    <definedName name="T17?item_ext?ПЭ" localSheetId="1">#REF!</definedName>
    <definedName name="T17?item_ext?ПЭ" localSheetId="4">#REF!</definedName>
    <definedName name="T17?item_ext?ПЭ" localSheetId="5">#REF!</definedName>
    <definedName name="T17?item_ext?ПЭ" localSheetId="9">#REF!</definedName>
    <definedName name="T17?item_ext?ПЭ" localSheetId="12">#REF!</definedName>
    <definedName name="T17?item_ext?ПЭ">#REF!</definedName>
    <definedName name="T17?item_ext?РОСТ" localSheetId="17">#REF!</definedName>
    <definedName name="T17?item_ext?РОСТ" localSheetId="2">#REF!</definedName>
    <definedName name="T17?item_ext?РОСТ" localSheetId="3">#REF!</definedName>
    <definedName name="T17?item_ext?РОСТ" localSheetId="1">#REF!</definedName>
    <definedName name="T17?item_ext?РОСТ" localSheetId="4">#REF!</definedName>
    <definedName name="T17?item_ext?РОСТ" localSheetId="5">#REF!</definedName>
    <definedName name="T17?item_ext?РОСТ" localSheetId="9">#REF!</definedName>
    <definedName name="T17?item_ext?РОСТ" localSheetId="12">#REF!</definedName>
    <definedName name="T17?item_ext?РОСТ">#REF!</definedName>
    <definedName name="T17?item_ext?ТЭ" localSheetId="17">#REF!</definedName>
    <definedName name="T17?item_ext?ТЭ" localSheetId="2">#REF!</definedName>
    <definedName name="T17?item_ext?ТЭ" localSheetId="3">#REF!</definedName>
    <definedName name="T17?item_ext?ТЭ" localSheetId="1">#REF!</definedName>
    <definedName name="T17?item_ext?ТЭ" localSheetId="4">#REF!</definedName>
    <definedName name="T17?item_ext?ТЭ" localSheetId="5">#REF!</definedName>
    <definedName name="T17?item_ext?ТЭ" localSheetId="9">#REF!</definedName>
    <definedName name="T17?item_ext?ТЭ" localSheetId="12">#REF!</definedName>
    <definedName name="T17?item_ext?ТЭ">#REF!</definedName>
    <definedName name="T17?item_ext?ЭЭ" localSheetId="17">#REF!</definedName>
    <definedName name="T17?item_ext?ЭЭ" localSheetId="2">#REF!</definedName>
    <definedName name="T17?item_ext?ЭЭ" localSheetId="3">#REF!</definedName>
    <definedName name="T17?item_ext?ЭЭ" localSheetId="1">#REF!</definedName>
    <definedName name="T17?item_ext?ЭЭ" localSheetId="4">#REF!</definedName>
    <definedName name="T17?item_ext?ЭЭ" localSheetId="5">#REF!</definedName>
    <definedName name="T17?item_ext?ЭЭ" localSheetId="9">#REF!</definedName>
    <definedName name="T17?item_ext?ЭЭ" localSheetId="12">#REF!</definedName>
    <definedName name="T17?item_ext?ЭЭ">#REF!</definedName>
    <definedName name="T17?L1" localSheetId="17">#REF!</definedName>
    <definedName name="T17?L1" localSheetId="2">#REF!</definedName>
    <definedName name="T17?L1" localSheetId="3">#REF!</definedName>
    <definedName name="T17?L1" localSheetId="1">#REF!</definedName>
    <definedName name="T17?L1" localSheetId="4">#REF!</definedName>
    <definedName name="T17?L1" localSheetId="5">#REF!</definedName>
    <definedName name="T17?L1" localSheetId="9">#REF!</definedName>
    <definedName name="T17?L1" localSheetId="12">#REF!</definedName>
    <definedName name="T17?L1">#REF!</definedName>
    <definedName name="T17?L2" localSheetId="17">#REF!</definedName>
    <definedName name="T17?L2" localSheetId="2">#REF!</definedName>
    <definedName name="T17?L2" localSheetId="3">#REF!</definedName>
    <definedName name="T17?L2" localSheetId="1">#REF!</definedName>
    <definedName name="T17?L2" localSheetId="4">#REF!</definedName>
    <definedName name="T17?L2" localSheetId="5">#REF!</definedName>
    <definedName name="T17?L2" localSheetId="9">#REF!</definedName>
    <definedName name="T17?L2" localSheetId="12">#REF!</definedName>
    <definedName name="T17?L2">#REF!</definedName>
    <definedName name="T17?L3" localSheetId="17">#REF!</definedName>
    <definedName name="T17?L3" localSheetId="2">#REF!</definedName>
    <definedName name="T17?L3" localSheetId="3">#REF!</definedName>
    <definedName name="T17?L3" localSheetId="1">#REF!</definedName>
    <definedName name="T17?L3" localSheetId="4">#REF!</definedName>
    <definedName name="T17?L3" localSheetId="5">#REF!</definedName>
    <definedName name="T17?L3" localSheetId="9">#REF!</definedName>
    <definedName name="T17?L3" localSheetId="12">#REF!</definedName>
    <definedName name="T17?L3">#REF!</definedName>
    <definedName name="T17?L4" localSheetId="17">#REF!</definedName>
    <definedName name="T17?L4" localSheetId="2">#REF!</definedName>
    <definedName name="T17?L4" localSheetId="3">#REF!</definedName>
    <definedName name="T17?L4" localSheetId="1">#REF!</definedName>
    <definedName name="T17?L4" localSheetId="4">#REF!</definedName>
    <definedName name="T17?L4" localSheetId="5">#REF!</definedName>
    <definedName name="T17?L4" localSheetId="9">#REF!</definedName>
    <definedName name="T17?L4" localSheetId="12">#REF!</definedName>
    <definedName name="T17?L4">#REF!</definedName>
    <definedName name="T17?L5" localSheetId="17">#REF!</definedName>
    <definedName name="T17?L5" localSheetId="2">#REF!</definedName>
    <definedName name="T17?L5" localSheetId="3">#REF!</definedName>
    <definedName name="T17?L5" localSheetId="1">#REF!</definedName>
    <definedName name="T17?L5" localSheetId="4">#REF!</definedName>
    <definedName name="T17?L5" localSheetId="5">#REF!</definedName>
    <definedName name="T17?L5" localSheetId="9">#REF!</definedName>
    <definedName name="T17?L5" localSheetId="12">#REF!</definedName>
    <definedName name="T17?L5">#REF!</definedName>
    <definedName name="T17?L6" localSheetId="17">#REF!</definedName>
    <definedName name="T17?L6" localSheetId="2">#REF!</definedName>
    <definedName name="T17?L6" localSheetId="3">#REF!</definedName>
    <definedName name="T17?L6" localSheetId="1">#REF!</definedName>
    <definedName name="T17?L6" localSheetId="4">#REF!</definedName>
    <definedName name="T17?L6" localSheetId="5">#REF!</definedName>
    <definedName name="T17?L6" localSheetId="9">#REF!</definedName>
    <definedName name="T17?L6" localSheetId="12">#REF!</definedName>
    <definedName name="T17?L6">#REF!</definedName>
    <definedName name="T17?L7">'[24]29'!$L$60,'[24]29'!$O$60,'[24]29'!$F$60,'[24]29'!$I$60</definedName>
    <definedName name="T17?L8" localSheetId="17">#REF!</definedName>
    <definedName name="T17?L8" localSheetId="2">#REF!</definedName>
    <definedName name="T17?L8" localSheetId="3">#REF!</definedName>
    <definedName name="T17?L8" localSheetId="1">#REF!</definedName>
    <definedName name="T17?L8" localSheetId="4">#REF!</definedName>
    <definedName name="T17?L8" localSheetId="5">#REF!</definedName>
    <definedName name="T17?L8" localSheetId="14">#REF!</definedName>
    <definedName name="T17?L8" localSheetId="7">#REF!</definedName>
    <definedName name="T17?L8" localSheetId="9">#REF!</definedName>
    <definedName name="T17?L8" localSheetId="0">#REF!</definedName>
    <definedName name="T17?L8" localSheetId="12">#REF!</definedName>
    <definedName name="T17?L8">#REF!</definedName>
    <definedName name="T17?Name" localSheetId="17">#REF!</definedName>
    <definedName name="T17?Name" localSheetId="2">#REF!</definedName>
    <definedName name="T17?Name" localSheetId="3">#REF!</definedName>
    <definedName name="T17?Name" localSheetId="1">#REF!</definedName>
    <definedName name="T17?Name" localSheetId="4">#REF!</definedName>
    <definedName name="T17?Name" localSheetId="5">#REF!</definedName>
    <definedName name="T17?Name" localSheetId="9">#REF!</definedName>
    <definedName name="T17?Name" localSheetId="0">#REF!</definedName>
    <definedName name="T17?Name" localSheetId="12">#REF!</definedName>
    <definedName name="T17?Name">#REF!</definedName>
    <definedName name="T17?Table" localSheetId="17">#REF!</definedName>
    <definedName name="T17?Table" localSheetId="2">#REF!</definedName>
    <definedName name="T17?Table" localSheetId="3">#REF!</definedName>
    <definedName name="T17?Table" localSheetId="1">#REF!</definedName>
    <definedName name="T17?Table" localSheetId="4">#REF!</definedName>
    <definedName name="T17?Table" localSheetId="5">#REF!</definedName>
    <definedName name="T17?Table" localSheetId="9">#REF!</definedName>
    <definedName name="T17?Table" localSheetId="0">#REF!</definedName>
    <definedName name="T17?Table" localSheetId="12">#REF!</definedName>
    <definedName name="T17?Table">#REF!</definedName>
    <definedName name="T17?Title" localSheetId="17">#REF!</definedName>
    <definedName name="T17?Title" localSheetId="2">#REF!</definedName>
    <definedName name="T17?Title" localSheetId="3">#REF!</definedName>
    <definedName name="T17?Title" localSheetId="1">#REF!</definedName>
    <definedName name="T17?Title" localSheetId="4">#REF!</definedName>
    <definedName name="T17?Title" localSheetId="5">#REF!</definedName>
    <definedName name="T17?Title" localSheetId="9">#REF!</definedName>
    <definedName name="T17?Title" localSheetId="12">#REF!</definedName>
    <definedName name="T17?Title">#REF!</definedName>
    <definedName name="T17?unit?ГКАЛЧ">'[24]29'!$M$26:$M$33,'[24]29'!$P$26:$P$33,'[24]29'!$G$52:$G$59,'[24]29'!$J$52:$J$59,'[24]29'!$M$52:$M$59,'[24]29'!$P$52:$P$59,'[24]29'!$G$26:$G$33,'[24]29'!$J$26:$J$33</definedName>
    <definedName name="T17?unit?ПРЦ" localSheetId="17">#REF!</definedName>
    <definedName name="T17?unit?ПРЦ" localSheetId="2">#REF!</definedName>
    <definedName name="T17?unit?ПРЦ" localSheetId="3">#REF!</definedName>
    <definedName name="T17?unit?ПРЦ" localSheetId="1">#REF!</definedName>
    <definedName name="T17?unit?ПРЦ" localSheetId="4">#REF!</definedName>
    <definedName name="T17?unit?ПРЦ" localSheetId="5">#REF!</definedName>
    <definedName name="T17?unit?ПРЦ" localSheetId="14">#REF!</definedName>
    <definedName name="T17?unit?ПРЦ" localSheetId="7">#REF!</definedName>
    <definedName name="T17?unit?ПРЦ" localSheetId="9">#REF!</definedName>
    <definedName name="T17?unit?ПРЦ" localSheetId="0">#REF!</definedName>
    <definedName name="T17?unit?ПРЦ" localSheetId="12">#REF!</definedName>
    <definedName name="T17?unit?ПРЦ">#REF!</definedName>
    <definedName name="T17?unit?РУБ.ГКАЛ" localSheetId="2">'[24]29'!$O$18:$O$25,P1_T17?unit?РУБ.ГКАЛ,P2_T17?unit?РУБ.ГКАЛ</definedName>
    <definedName name="T17?unit?РУБ.ГКАЛ" localSheetId="3">'[24]29'!$O$18:$O$25,P1_T17?unit?РУБ.ГКАЛ,P2_T17?unit?РУБ.ГКАЛ</definedName>
    <definedName name="T17?unit?РУБ.ГКАЛ" localSheetId="5">'[24]29'!$O$18:$O$25,P1_T17?unit?РУБ.ГКАЛ,P2_T17?unit?РУБ.ГКАЛ</definedName>
    <definedName name="T17?unit?РУБ.ГКАЛ" localSheetId="14">'[24]29'!$O$18:$O$25,P1_T17?unit?РУБ.ГКАЛ,P2_T17?unit?РУБ.ГКАЛ</definedName>
    <definedName name="T17?unit?РУБ.ГКАЛ" localSheetId="10">'[24]29'!$O$18:$O$25,P1_T17?unit?РУБ.ГКАЛ,P2_T17?unit?РУБ.ГКАЛ</definedName>
    <definedName name="T17?unit?РУБ.ГКАЛ" localSheetId="11">'[24]29'!$O$18:$O$25,P1_T17?unit?РУБ.ГКАЛ,P2_T17?unit?РУБ.ГКАЛ</definedName>
    <definedName name="T17?unit?РУБ.ГКАЛ" localSheetId="7">'[24]29'!$O$18:$O$25,P1_T17?unit?РУБ.ГКАЛ,P2_T17?unit?РУБ.ГКАЛ</definedName>
    <definedName name="T17?unit?РУБ.ГКАЛ" localSheetId="0">'[24]29'!$O$18:$O$25,P1_T17?unit?РУБ.ГКАЛ,P2_T17?unit?РУБ.ГКАЛ</definedName>
    <definedName name="T17?unit?РУБ.ГКАЛ">'[24]29'!$O$18:$O$25,P1_T17?unit?РУБ.ГКАЛ,P2_T17?unit?РУБ.ГКАЛ</definedName>
    <definedName name="T17?unit?ТГКАЛ" localSheetId="2">'[24]29'!$P$18:$P$25,P1_T17?unit?ТГКАЛ,P2_T17?unit?ТГКАЛ</definedName>
    <definedName name="T17?unit?ТГКАЛ" localSheetId="3">'[24]29'!$P$18:$P$25,P1_T17?unit?ТГКАЛ,P2_T17?unit?ТГКАЛ</definedName>
    <definedName name="T17?unit?ТГКАЛ" localSheetId="5">'[24]29'!$P$18:$P$25,P1_T17?unit?ТГКАЛ,P2_T17?unit?ТГКАЛ</definedName>
    <definedName name="T17?unit?ТГКАЛ" localSheetId="14">'[24]29'!$P$18:$P$25,P1_T17?unit?ТГКАЛ,P2_T17?unit?ТГКАЛ</definedName>
    <definedName name="T17?unit?ТГКАЛ" localSheetId="10">'[24]29'!$P$18:$P$25,P1_T17?unit?ТГКАЛ,P2_T17?unit?ТГКАЛ</definedName>
    <definedName name="T17?unit?ТГКАЛ" localSheetId="11">'[24]29'!$P$18:$P$25,P1_T17?unit?ТГКАЛ,P2_T17?unit?ТГКАЛ</definedName>
    <definedName name="T17?unit?ТГКАЛ" localSheetId="7">'[24]29'!$P$18:$P$25,P1_T17?unit?ТГКАЛ,P2_T17?unit?ТГКАЛ</definedName>
    <definedName name="T17?unit?ТГКАЛ" localSheetId="0">'[24]29'!$P$18:$P$25,P1_T17?unit?ТГКАЛ,P2_T17?unit?ТГКАЛ</definedName>
    <definedName name="T17?unit?ТГКАЛ">'[24]29'!$P$18:$P$25,P1_T17?unit?ТГКАЛ,P2_T17?unit?ТГКАЛ</definedName>
    <definedName name="T17?unit?ТРУБ" localSheetId="17">#REF!</definedName>
    <definedName name="T17?unit?ТРУБ" localSheetId="2">#REF!</definedName>
    <definedName name="T17?unit?ТРУБ" localSheetId="3">#REF!</definedName>
    <definedName name="T17?unit?ТРУБ" localSheetId="1">#REF!</definedName>
    <definedName name="T17?unit?ТРУБ" localSheetId="4">#REF!</definedName>
    <definedName name="T17?unit?ТРУБ" localSheetId="5">#REF!</definedName>
    <definedName name="T17?unit?ТРУБ" localSheetId="14">#REF!</definedName>
    <definedName name="T17?unit?ТРУБ" localSheetId="7">#REF!</definedName>
    <definedName name="T17?unit?ТРУБ" localSheetId="9">#REF!</definedName>
    <definedName name="T17?unit?ТРУБ" localSheetId="0">#REF!</definedName>
    <definedName name="T17?unit?ТРУБ" localSheetId="12">#REF!</definedName>
    <definedName name="T17?unit?ТРУБ">#REF!</definedName>
    <definedName name="T17?unit?ТРУБ.ГКАЛЧ.МЕС">'[24]29'!$L$26:$L$33,'[24]29'!$O$26:$O$33,'[24]29'!$F$52:$F$59,'[24]29'!$I$52:$I$59,'[24]29'!$L$52:$L$59,'[24]29'!$O$52:$O$59,'[24]29'!$F$26:$F$33,'[24]29'!$I$26:$I$33</definedName>
    <definedName name="T17?unit?ЧДН" localSheetId="17">#REF!</definedName>
    <definedName name="T17?unit?ЧДН" localSheetId="2">#REF!</definedName>
    <definedName name="T17?unit?ЧДН" localSheetId="3">#REF!</definedName>
    <definedName name="T17?unit?ЧДН" localSheetId="1">#REF!</definedName>
    <definedName name="T17?unit?ЧДН" localSheetId="4">#REF!</definedName>
    <definedName name="T17?unit?ЧДН" localSheetId="5">#REF!</definedName>
    <definedName name="T17?unit?ЧДН" localSheetId="14">#REF!</definedName>
    <definedName name="T17?unit?ЧДН" localSheetId="7">#REF!</definedName>
    <definedName name="T17?unit?ЧДН" localSheetId="9">#REF!</definedName>
    <definedName name="T17?unit?ЧДН" localSheetId="0">#REF!</definedName>
    <definedName name="T17?unit?ЧДН" localSheetId="12">#REF!</definedName>
    <definedName name="T17?unit?ЧДН">#REF!</definedName>
    <definedName name="T17?unit?ЧЕЛ" localSheetId="17">#REF!</definedName>
    <definedName name="T17?unit?ЧЕЛ" localSheetId="2">#REF!</definedName>
    <definedName name="T17?unit?ЧЕЛ" localSheetId="3">#REF!</definedName>
    <definedName name="T17?unit?ЧЕЛ" localSheetId="1">#REF!</definedName>
    <definedName name="T17?unit?ЧЕЛ" localSheetId="4">#REF!</definedName>
    <definedName name="T17?unit?ЧЕЛ" localSheetId="5">#REF!</definedName>
    <definedName name="T17?unit?ЧЕЛ" localSheetId="9">#REF!</definedName>
    <definedName name="T17?unit?ЧЕЛ" localSheetId="0">#REF!</definedName>
    <definedName name="T17?unit?ЧЕЛ" localSheetId="12">#REF!</definedName>
    <definedName name="T17?unit?ЧЕЛ">#REF!</definedName>
    <definedName name="T17_Protect" localSheetId="17">#REF!,#REF!,P1_T17_Protect</definedName>
    <definedName name="T17_Protect" localSheetId="2">#REF!,#REF!,P1_T17_Protect</definedName>
    <definedName name="T17_Protect" localSheetId="3">#REF!,#REF!,P1_T17_Protect</definedName>
    <definedName name="T17_Protect" localSheetId="1">#REF!,#REF!,P1_T17_Protect</definedName>
    <definedName name="T17_Protect" localSheetId="4">#REF!,#REF!,P1_T17_Protect</definedName>
    <definedName name="T17_Protect" localSheetId="5">#REF!,#REF!,P1_T17_Protect</definedName>
    <definedName name="T17_Protect" localSheetId="14">#REF!,#REF!,P1_T17_Protect</definedName>
    <definedName name="T17_Protect" localSheetId="10">#REF!,#REF!,P1_T17_Protect</definedName>
    <definedName name="T17_Protect" localSheetId="11">#REF!,#REF!,P1_T17_Protect</definedName>
    <definedName name="T17_Protect" localSheetId="7">#REF!,#REF!,P1_T17_Protect</definedName>
    <definedName name="T17_Protect" localSheetId="9">#REF!,#REF!,P1_T17_Protect</definedName>
    <definedName name="T17_Protect" localSheetId="0">#REF!,#REF!,P1_T17_Protect</definedName>
    <definedName name="T17_Protect" localSheetId="12">#REF!,#REF!,P1_T17_Protect</definedName>
    <definedName name="T17_Protect">#REF!,#REF!,P1_T17_Protect</definedName>
    <definedName name="T17_Protection" localSheetId="2">P2_T17_Protection,P3_T17_Protection,P4_T17_Protection,P5_T17_Protection,'7.1. (1 кв. 2014) (с ТП) (2 (3'!P6_T17_Protection</definedName>
    <definedName name="T17_Protection" localSheetId="3">P2_T17_Protection,P3_T17_Protection,P4_T17_Protection,P5_T17_Protection,'7.1. (1 кв. 2014) (с ТП) (2)'!P6_T17_Protection</definedName>
    <definedName name="T17_Protection" localSheetId="5">P2_T17_Protection,P3_T17_Protection,P4_T17_Protection,P5_T17_Protection,'7.1. 3 квартал с ТП (ВЛ, КЛ)'!P6_T17_Protection</definedName>
    <definedName name="T17_Protection" localSheetId="14">P2_T17_Protection,P3_T17_Protection,P4_T17_Protection,P5_T17_Protection,'7.2. 3 кв'!P6_T17_Protection</definedName>
    <definedName name="T17_Protection" localSheetId="10">P2_T17_Protection,P3_T17_Protection,P4_T17_Protection,P5_T17_Protection,'8. (3 кв. 2014)'!P6_T17_Protection</definedName>
    <definedName name="T17_Protection" localSheetId="11">P2_T17_Protection,P3_T17_Protection,P4_T17_Protection,P5_T17_Protection,'9. (3 кв. 2014)'!P6_T17_Protection</definedName>
    <definedName name="T17_Protection" localSheetId="7">P2_T17_Protection,P3_T17_Protection,P4_T17_Protection,P5_T17_Protection,'II-ДЗ (2014)'!P6_T17_Protection</definedName>
    <definedName name="T17_Protection" localSheetId="0">P2_T17_Protection,P3_T17_Protection,P4_T17_Protection,P5_T17_Protection,'IV-ДЦ'!P6_T17_Protection</definedName>
    <definedName name="T17_Protection">P2_T17_Protection,P3_T17_Protection,P4_T17_Protection,P5_T17_Protection,P6_T17_Protection</definedName>
    <definedName name="T18.1?axis?C?ПЭ" localSheetId="17">#REF!</definedName>
    <definedName name="T18.1?axis?C?ПЭ" localSheetId="2">#REF!</definedName>
    <definedName name="T18.1?axis?C?ПЭ" localSheetId="3">#REF!</definedName>
    <definedName name="T18.1?axis?C?ПЭ" localSheetId="1">#REF!</definedName>
    <definedName name="T18.1?axis?C?ПЭ" localSheetId="4">#REF!</definedName>
    <definedName name="T18.1?axis?C?ПЭ" localSheetId="5">#REF!</definedName>
    <definedName name="T18.1?axis?C?ПЭ" localSheetId="14">#REF!</definedName>
    <definedName name="T18.1?axis?C?ПЭ" localSheetId="7">#REF!</definedName>
    <definedName name="T18.1?axis?C?ПЭ" localSheetId="9">#REF!</definedName>
    <definedName name="T18.1?axis?C?ПЭ" localSheetId="0">#REF!</definedName>
    <definedName name="T18.1?axis?C?ПЭ" localSheetId="12">#REF!</definedName>
    <definedName name="T18.1?axis?C?ПЭ">#REF!</definedName>
    <definedName name="T18.1?axis?C?ПЭ?" localSheetId="17">#REF!</definedName>
    <definedName name="T18.1?axis?C?ПЭ?" localSheetId="2">#REF!</definedName>
    <definedName name="T18.1?axis?C?ПЭ?" localSheetId="3">#REF!</definedName>
    <definedName name="T18.1?axis?C?ПЭ?" localSheetId="1">#REF!</definedName>
    <definedName name="T18.1?axis?C?ПЭ?" localSheetId="4">#REF!</definedName>
    <definedName name="T18.1?axis?C?ПЭ?" localSheetId="5">#REF!</definedName>
    <definedName name="T18.1?axis?C?ПЭ?" localSheetId="9">#REF!</definedName>
    <definedName name="T18.1?axis?C?ПЭ?" localSheetId="0">#REF!</definedName>
    <definedName name="T18.1?axis?C?ПЭ?" localSheetId="12">#REF!</definedName>
    <definedName name="T18.1?axis?C?ПЭ?">#REF!</definedName>
    <definedName name="T18.1?axis?R?ВРАС" localSheetId="17">#REF!,#REF!</definedName>
    <definedName name="T18.1?axis?R?ВРАС" localSheetId="2">#REF!,#REF!</definedName>
    <definedName name="T18.1?axis?R?ВРАС" localSheetId="3">#REF!,#REF!</definedName>
    <definedName name="T18.1?axis?R?ВРАС" localSheetId="1">#REF!,#REF!</definedName>
    <definedName name="T18.1?axis?R?ВРАС" localSheetId="4">#REF!,#REF!</definedName>
    <definedName name="T18.1?axis?R?ВРАС" localSheetId="5">#REF!,#REF!</definedName>
    <definedName name="T18.1?axis?R?ВРАС" localSheetId="14">#REF!,#REF!</definedName>
    <definedName name="T18.1?axis?R?ВРАС" localSheetId="7">#REF!,#REF!</definedName>
    <definedName name="T18.1?axis?R?ВРАС" localSheetId="9">#REF!,#REF!</definedName>
    <definedName name="T18.1?axis?R?ВРАС" localSheetId="0">#REF!,#REF!</definedName>
    <definedName name="T18.1?axis?R?ВРАС" localSheetId="12">#REF!,#REF!</definedName>
    <definedName name="T18.1?axis?R?ВРАС">#REF!,#REF!</definedName>
    <definedName name="T18.1?axis?R?ВРАС?">'[45]18.1'!$B$28:$B$28,'[45]18.1'!$B$32:$B$32</definedName>
    <definedName name="T18.1?axis?ПРД?БАЗ" localSheetId="17">#REF!,#REF!</definedName>
    <definedName name="T18.1?axis?ПРД?БАЗ" localSheetId="2">#REF!,#REF!</definedName>
    <definedName name="T18.1?axis?ПРД?БАЗ" localSheetId="3">#REF!,#REF!</definedName>
    <definedName name="T18.1?axis?ПРД?БАЗ" localSheetId="1">#REF!,#REF!</definedName>
    <definedName name="T18.1?axis?ПРД?БАЗ" localSheetId="4">#REF!,#REF!</definedName>
    <definedName name="T18.1?axis?ПРД?БАЗ" localSheetId="5">#REF!,#REF!</definedName>
    <definedName name="T18.1?axis?ПРД?БАЗ" localSheetId="14">#REF!,#REF!</definedName>
    <definedName name="T18.1?axis?ПРД?БАЗ" localSheetId="7">#REF!,#REF!</definedName>
    <definedName name="T18.1?axis?ПРД?БАЗ" localSheetId="9">#REF!,#REF!</definedName>
    <definedName name="T18.1?axis?ПРД?БАЗ" localSheetId="0">#REF!,#REF!</definedName>
    <definedName name="T18.1?axis?ПРД?БАЗ" localSheetId="12">#REF!,#REF!</definedName>
    <definedName name="T18.1?axis?ПРД?БАЗ">#REF!,#REF!</definedName>
    <definedName name="T18.1?axis?ПРД?РЕГ" localSheetId="17">#REF!,#REF!</definedName>
    <definedName name="T18.1?axis?ПРД?РЕГ" localSheetId="2">#REF!,#REF!</definedName>
    <definedName name="T18.1?axis?ПРД?РЕГ" localSheetId="3">#REF!,#REF!</definedName>
    <definedName name="T18.1?axis?ПРД?РЕГ" localSheetId="1">#REF!,#REF!</definedName>
    <definedName name="T18.1?axis?ПРД?РЕГ" localSheetId="4">#REF!,#REF!</definedName>
    <definedName name="T18.1?axis?ПРД?РЕГ" localSheetId="5">#REF!,#REF!</definedName>
    <definedName name="T18.1?axis?ПРД?РЕГ" localSheetId="9">#REF!,#REF!</definedName>
    <definedName name="T18.1?axis?ПРД?РЕГ" localSheetId="0">#REF!,#REF!</definedName>
    <definedName name="T18.1?axis?ПРД?РЕГ" localSheetId="12">#REF!,#REF!</definedName>
    <definedName name="T18.1?axis?ПРД?РЕГ">#REF!,#REF!</definedName>
    <definedName name="T18.1?Data" localSheetId="17">'6.3.'!P1_T18.1?Data,'6.3.'!P2_T18.1?Data</definedName>
    <definedName name="T18.1?Data" localSheetId="2">'7.1. (1 кв. 2014) (с ТП) (2 (3'!P1_T18.1?Data,'7.1. (1 кв. 2014) (с ТП) (2 (3'!P2_T18.1?Data</definedName>
    <definedName name="T18.1?Data" localSheetId="3">'7.1. (1 кв. 2014) (с ТП) (2)'!P1_T18.1?Data,'7.1. (1 кв. 2014) (с ТП) (2)'!P2_T18.1?Data</definedName>
    <definedName name="T18.1?Data" localSheetId="1">'7.1. (1 полугодие 2014)'!P1_T18.1?Data,'7.1. (1 полугодие 2014)'!P2_T18.1?Data</definedName>
    <definedName name="T18.1?Data" localSheetId="4">'7.1. (3 квартал) без ТП '!P1_T18.1?Data,'7.1. (3 квартал) без ТП '!P2_T18.1?Data</definedName>
    <definedName name="T18.1?Data" localSheetId="5">'7.1. 3 квартал с ТП (ВЛ, КЛ)'!P1_T18.1?Data,'7.1. 3 квартал с ТП (ВЛ, КЛ)'!P2_T18.1?Data</definedName>
    <definedName name="T18.1?Data" localSheetId="14">'7.2. 3 кв'!P1_T18.1?Data,'7.2. 3 кв'!P2_T18.1?Data</definedName>
    <definedName name="T18.1?Data" localSheetId="10">P1_T18.1?Data,P2_T18.1?Data</definedName>
    <definedName name="T18.1?Data" localSheetId="11">P1_T18.1?Data,P2_T18.1?Data</definedName>
    <definedName name="T18.1?Data" localSheetId="7">'II-ДЗ (2014)'!P1_T18.1?Data,'II-ДЗ (2014)'!P2_T18.1?Data</definedName>
    <definedName name="T18.1?Data" localSheetId="9">'IV-ДЗ'!P1_T18.1?Data,'IV-ДЗ'!P2_T18.1?Data</definedName>
    <definedName name="T18.1?Data" localSheetId="0">'IV-ДЦ'!P1_T18.1?Data,'IV-ДЦ'!P2_T18.1?Data</definedName>
    <definedName name="T18.1?Data" localSheetId="12">'Приложение 1'!P1_T18.1?Data,'Приложение 1'!P2_T18.1?Data</definedName>
    <definedName name="T18.1?Data">P1_T18.1?Data,P2_T18.1?Data</definedName>
    <definedName name="T18.1?L1" localSheetId="17">#REF!,#REF!</definedName>
    <definedName name="T18.1?L1" localSheetId="2">#REF!,#REF!</definedName>
    <definedName name="T18.1?L1" localSheetId="3">#REF!,#REF!</definedName>
    <definedName name="T18.1?L1" localSheetId="1">#REF!,#REF!</definedName>
    <definedName name="T18.1?L1" localSheetId="4">#REF!,#REF!</definedName>
    <definedName name="T18.1?L1" localSheetId="5">#REF!,#REF!</definedName>
    <definedName name="T18.1?L1" localSheetId="14">#REF!,#REF!</definedName>
    <definedName name="T18.1?L1" localSheetId="7">#REF!,#REF!</definedName>
    <definedName name="T18.1?L1" localSheetId="9">#REF!,#REF!</definedName>
    <definedName name="T18.1?L1" localSheetId="0">#REF!,#REF!</definedName>
    <definedName name="T18.1?L1" localSheetId="12">#REF!,#REF!</definedName>
    <definedName name="T18.1?L1">#REF!,#REF!</definedName>
    <definedName name="T18.1?L10" localSheetId="17">#REF!,#REF!</definedName>
    <definedName name="T18.1?L10" localSheetId="2">#REF!,#REF!</definedName>
    <definedName name="T18.1?L10" localSheetId="3">#REF!,#REF!</definedName>
    <definedName name="T18.1?L10" localSheetId="1">#REF!,#REF!</definedName>
    <definedName name="T18.1?L10" localSheetId="4">#REF!,#REF!</definedName>
    <definedName name="T18.1?L10" localSheetId="5">#REF!,#REF!</definedName>
    <definedName name="T18.1?L10" localSheetId="9">#REF!,#REF!</definedName>
    <definedName name="T18.1?L10" localSheetId="0">#REF!,#REF!</definedName>
    <definedName name="T18.1?L10" localSheetId="12">#REF!,#REF!</definedName>
    <definedName name="T18.1?L10">#REF!,#REF!</definedName>
    <definedName name="T18.1?L11" localSheetId="17">#REF!,#REF!</definedName>
    <definedName name="T18.1?L11" localSheetId="2">#REF!,#REF!</definedName>
    <definedName name="T18.1?L11" localSheetId="3">#REF!,#REF!</definedName>
    <definedName name="T18.1?L11" localSheetId="1">#REF!,#REF!</definedName>
    <definedName name="T18.1?L11" localSheetId="4">#REF!,#REF!</definedName>
    <definedName name="T18.1?L11" localSheetId="5">#REF!,#REF!</definedName>
    <definedName name="T18.1?L11" localSheetId="9">#REF!,#REF!</definedName>
    <definedName name="T18.1?L11" localSheetId="0">#REF!,#REF!</definedName>
    <definedName name="T18.1?L11" localSheetId="12">#REF!,#REF!</definedName>
    <definedName name="T18.1?L11">#REF!,#REF!</definedName>
    <definedName name="T18.1?L12" localSheetId="17">#REF!,#REF!</definedName>
    <definedName name="T18.1?L12" localSheetId="2">#REF!,#REF!</definedName>
    <definedName name="T18.1?L12" localSheetId="3">#REF!,#REF!</definedName>
    <definedName name="T18.1?L12" localSheetId="1">#REF!,#REF!</definedName>
    <definedName name="T18.1?L12" localSheetId="4">#REF!,#REF!</definedName>
    <definedName name="T18.1?L12" localSheetId="5">#REF!,#REF!</definedName>
    <definedName name="T18.1?L12" localSheetId="9">#REF!,#REF!</definedName>
    <definedName name="T18.1?L12" localSheetId="12">#REF!,#REF!</definedName>
    <definedName name="T18.1?L12">#REF!,#REF!</definedName>
    <definedName name="T18.1?L13" localSheetId="17">#REF!,#REF!</definedName>
    <definedName name="T18.1?L13" localSheetId="2">#REF!,#REF!</definedName>
    <definedName name="T18.1?L13" localSheetId="3">#REF!,#REF!</definedName>
    <definedName name="T18.1?L13" localSheetId="1">#REF!,#REF!</definedName>
    <definedName name="T18.1?L13" localSheetId="4">#REF!,#REF!</definedName>
    <definedName name="T18.1?L13" localSheetId="5">#REF!,#REF!</definedName>
    <definedName name="T18.1?L13" localSheetId="9">#REF!,#REF!</definedName>
    <definedName name="T18.1?L13" localSheetId="12">#REF!,#REF!</definedName>
    <definedName name="T18.1?L13">#REF!,#REF!</definedName>
    <definedName name="T18.1?L14" localSheetId="17">#REF!,#REF!</definedName>
    <definedName name="T18.1?L14" localSheetId="2">#REF!,#REF!</definedName>
    <definedName name="T18.1?L14" localSheetId="3">#REF!,#REF!</definedName>
    <definedName name="T18.1?L14" localSheetId="1">#REF!,#REF!</definedName>
    <definedName name="T18.1?L14" localSheetId="4">#REF!,#REF!</definedName>
    <definedName name="T18.1?L14" localSheetId="5">#REF!,#REF!</definedName>
    <definedName name="T18.1?L14" localSheetId="9">#REF!,#REF!</definedName>
    <definedName name="T18.1?L14" localSheetId="12">#REF!,#REF!</definedName>
    <definedName name="T18.1?L14">#REF!,#REF!</definedName>
    <definedName name="T18.1?L15" localSheetId="17">#REF!,#REF!</definedName>
    <definedName name="T18.1?L15" localSheetId="2">#REF!,#REF!</definedName>
    <definedName name="T18.1?L15" localSheetId="3">#REF!,#REF!</definedName>
    <definedName name="T18.1?L15" localSheetId="1">#REF!,#REF!</definedName>
    <definedName name="T18.1?L15" localSheetId="4">#REF!,#REF!</definedName>
    <definedName name="T18.1?L15" localSheetId="5">#REF!,#REF!</definedName>
    <definedName name="T18.1?L15" localSheetId="9">#REF!,#REF!</definedName>
    <definedName name="T18.1?L15" localSheetId="12">#REF!,#REF!</definedName>
    <definedName name="T18.1?L15">#REF!,#REF!</definedName>
    <definedName name="T18.1?L15.1" localSheetId="17">#REF!,#REF!</definedName>
    <definedName name="T18.1?L15.1" localSheetId="2">#REF!,#REF!</definedName>
    <definedName name="T18.1?L15.1" localSheetId="3">#REF!,#REF!</definedName>
    <definedName name="T18.1?L15.1" localSheetId="1">#REF!,#REF!</definedName>
    <definedName name="T18.1?L15.1" localSheetId="4">#REF!,#REF!</definedName>
    <definedName name="T18.1?L15.1" localSheetId="5">#REF!,#REF!</definedName>
    <definedName name="T18.1?L15.1" localSheetId="9">#REF!,#REF!</definedName>
    <definedName name="T18.1?L15.1" localSheetId="12">#REF!,#REF!</definedName>
    <definedName name="T18.1?L15.1">#REF!,#REF!</definedName>
    <definedName name="T18.1?L15.1.1" localSheetId="17">#REF!,#REF!</definedName>
    <definedName name="T18.1?L15.1.1" localSheetId="2">#REF!,#REF!</definedName>
    <definedName name="T18.1?L15.1.1" localSheetId="3">#REF!,#REF!</definedName>
    <definedName name="T18.1?L15.1.1" localSheetId="1">#REF!,#REF!</definedName>
    <definedName name="T18.1?L15.1.1" localSheetId="4">#REF!,#REF!</definedName>
    <definedName name="T18.1?L15.1.1" localSheetId="5">#REF!,#REF!</definedName>
    <definedName name="T18.1?L15.1.1" localSheetId="9">#REF!,#REF!</definedName>
    <definedName name="T18.1?L15.1.1" localSheetId="12">#REF!,#REF!</definedName>
    <definedName name="T18.1?L15.1.1">#REF!,#REF!</definedName>
    <definedName name="T18.1?L15.1.2" localSheetId="17">#REF!,#REF!</definedName>
    <definedName name="T18.1?L15.1.2" localSheetId="2">#REF!,#REF!</definedName>
    <definedName name="T18.1?L15.1.2" localSheetId="3">#REF!,#REF!</definedName>
    <definedName name="T18.1?L15.1.2" localSheetId="1">#REF!,#REF!</definedName>
    <definedName name="T18.1?L15.1.2" localSheetId="4">#REF!,#REF!</definedName>
    <definedName name="T18.1?L15.1.2" localSheetId="5">#REF!,#REF!</definedName>
    <definedName name="T18.1?L15.1.2" localSheetId="9">#REF!,#REF!</definedName>
    <definedName name="T18.1?L15.1.2" localSheetId="12">#REF!,#REF!</definedName>
    <definedName name="T18.1?L15.1.2">#REF!,#REF!</definedName>
    <definedName name="T18.1?L16" localSheetId="17">#REF!,#REF!</definedName>
    <definedName name="T18.1?L16" localSheetId="2">#REF!,#REF!</definedName>
    <definedName name="T18.1?L16" localSheetId="3">#REF!,#REF!</definedName>
    <definedName name="T18.1?L16" localSheetId="1">#REF!,#REF!</definedName>
    <definedName name="T18.1?L16" localSheetId="4">#REF!,#REF!</definedName>
    <definedName name="T18.1?L16" localSheetId="5">#REF!,#REF!</definedName>
    <definedName name="T18.1?L16" localSheetId="9">#REF!,#REF!</definedName>
    <definedName name="T18.1?L16" localSheetId="12">#REF!,#REF!</definedName>
    <definedName name="T18.1?L16">#REF!,#REF!</definedName>
    <definedName name="T18.1?L16.1" localSheetId="17">#REF!,#REF!</definedName>
    <definedName name="T18.1?L16.1" localSheetId="2">#REF!,#REF!</definedName>
    <definedName name="T18.1?L16.1" localSheetId="3">#REF!,#REF!</definedName>
    <definedName name="T18.1?L16.1" localSheetId="1">#REF!,#REF!</definedName>
    <definedName name="T18.1?L16.1" localSheetId="4">#REF!,#REF!</definedName>
    <definedName name="T18.1?L16.1" localSheetId="5">#REF!,#REF!</definedName>
    <definedName name="T18.1?L16.1" localSheetId="9">#REF!,#REF!</definedName>
    <definedName name="T18.1?L16.1" localSheetId="12">#REF!,#REF!</definedName>
    <definedName name="T18.1?L16.1">#REF!,#REF!</definedName>
    <definedName name="T18.1?L2" localSheetId="17">#REF!,#REF!</definedName>
    <definedName name="T18.1?L2" localSheetId="2">#REF!,#REF!</definedName>
    <definedName name="T18.1?L2" localSheetId="3">#REF!,#REF!</definedName>
    <definedName name="T18.1?L2" localSheetId="1">#REF!,#REF!</definedName>
    <definedName name="T18.1?L2" localSheetId="4">#REF!,#REF!</definedName>
    <definedName name="T18.1?L2" localSheetId="5">#REF!,#REF!</definedName>
    <definedName name="T18.1?L2" localSheetId="9">#REF!,#REF!</definedName>
    <definedName name="T18.1?L2" localSheetId="12">#REF!,#REF!</definedName>
    <definedName name="T18.1?L2">#REF!,#REF!</definedName>
    <definedName name="T18.1?L3" localSheetId="17">#REF!,#REF!</definedName>
    <definedName name="T18.1?L3" localSheetId="2">#REF!,#REF!</definedName>
    <definedName name="T18.1?L3" localSheetId="3">#REF!,#REF!</definedName>
    <definedName name="T18.1?L3" localSheetId="1">#REF!,#REF!</definedName>
    <definedName name="T18.1?L3" localSheetId="4">#REF!,#REF!</definedName>
    <definedName name="T18.1?L3" localSheetId="5">#REF!,#REF!</definedName>
    <definedName name="T18.1?L3" localSheetId="9">#REF!,#REF!</definedName>
    <definedName name="T18.1?L3" localSheetId="12">#REF!,#REF!</definedName>
    <definedName name="T18.1?L3">#REF!,#REF!</definedName>
    <definedName name="T18.1?L4" localSheetId="17">#REF!,#REF!</definedName>
    <definedName name="T18.1?L4" localSheetId="2">#REF!,#REF!</definedName>
    <definedName name="T18.1?L4" localSheetId="3">#REF!,#REF!</definedName>
    <definedName name="T18.1?L4" localSheetId="1">#REF!,#REF!</definedName>
    <definedName name="T18.1?L4" localSheetId="4">#REF!,#REF!</definedName>
    <definedName name="T18.1?L4" localSheetId="5">#REF!,#REF!</definedName>
    <definedName name="T18.1?L4" localSheetId="9">#REF!,#REF!</definedName>
    <definedName name="T18.1?L4" localSheetId="12">#REF!,#REF!</definedName>
    <definedName name="T18.1?L4">#REF!,#REF!</definedName>
    <definedName name="T18.1?L5" localSheetId="17">#REF!,#REF!</definedName>
    <definedName name="T18.1?L5" localSheetId="2">#REF!,#REF!</definedName>
    <definedName name="T18.1?L5" localSheetId="3">#REF!,#REF!</definedName>
    <definedName name="T18.1?L5" localSheetId="1">#REF!,#REF!</definedName>
    <definedName name="T18.1?L5" localSheetId="4">#REF!,#REF!</definedName>
    <definedName name="T18.1?L5" localSheetId="5">#REF!,#REF!</definedName>
    <definedName name="T18.1?L5" localSheetId="9">#REF!,#REF!</definedName>
    <definedName name="T18.1?L5" localSheetId="12">#REF!,#REF!</definedName>
    <definedName name="T18.1?L5">#REF!,#REF!</definedName>
    <definedName name="T18.1?L6" localSheetId="17">#REF!,#REF!</definedName>
    <definedName name="T18.1?L6" localSheetId="2">#REF!,#REF!</definedName>
    <definedName name="T18.1?L6" localSheetId="3">#REF!,#REF!</definedName>
    <definedName name="T18.1?L6" localSheetId="1">#REF!,#REF!</definedName>
    <definedName name="T18.1?L6" localSheetId="4">#REF!,#REF!</definedName>
    <definedName name="T18.1?L6" localSheetId="5">#REF!,#REF!</definedName>
    <definedName name="T18.1?L6" localSheetId="9">#REF!,#REF!</definedName>
    <definedName name="T18.1?L6" localSheetId="12">#REF!,#REF!</definedName>
    <definedName name="T18.1?L6">#REF!,#REF!</definedName>
    <definedName name="T18.1?L6.1" localSheetId="17">#REF!,#REF!</definedName>
    <definedName name="T18.1?L6.1" localSheetId="2">#REF!,#REF!</definedName>
    <definedName name="T18.1?L6.1" localSheetId="3">#REF!,#REF!</definedName>
    <definedName name="T18.1?L6.1" localSheetId="1">#REF!,#REF!</definedName>
    <definedName name="T18.1?L6.1" localSheetId="4">#REF!,#REF!</definedName>
    <definedName name="T18.1?L6.1" localSheetId="5">#REF!,#REF!</definedName>
    <definedName name="T18.1?L6.1" localSheetId="9">#REF!,#REF!</definedName>
    <definedName name="T18.1?L6.1" localSheetId="12">#REF!,#REF!</definedName>
    <definedName name="T18.1?L6.1">#REF!,#REF!</definedName>
    <definedName name="T18.1?L6.2" localSheetId="17">#REF!,#REF!</definedName>
    <definedName name="T18.1?L6.2" localSheetId="2">#REF!,#REF!</definedName>
    <definedName name="T18.1?L6.2" localSheetId="3">#REF!,#REF!</definedName>
    <definedName name="T18.1?L6.2" localSheetId="1">#REF!,#REF!</definedName>
    <definedName name="T18.1?L6.2" localSheetId="4">#REF!,#REF!</definedName>
    <definedName name="T18.1?L6.2" localSheetId="5">#REF!,#REF!</definedName>
    <definedName name="T18.1?L6.2" localSheetId="9">#REF!,#REF!</definedName>
    <definedName name="T18.1?L6.2" localSheetId="12">#REF!,#REF!</definedName>
    <definedName name="T18.1?L6.2">#REF!,#REF!</definedName>
    <definedName name="T18.1?L6.3" localSheetId="17">#REF!,#REF!</definedName>
    <definedName name="T18.1?L6.3" localSheetId="2">#REF!,#REF!</definedName>
    <definedName name="T18.1?L6.3" localSheetId="3">#REF!,#REF!</definedName>
    <definedName name="T18.1?L6.3" localSheetId="1">#REF!,#REF!</definedName>
    <definedName name="T18.1?L6.3" localSheetId="4">#REF!,#REF!</definedName>
    <definedName name="T18.1?L6.3" localSheetId="5">#REF!,#REF!</definedName>
    <definedName name="T18.1?L6.3" localSheetId="9">#REF!,#REF!</definedName>
    <definedName name="T18.1?L6.3" localSheetId="12">#REF!,#REF!</definedName>
    <definedName name="T18.1?L6.3">#REF!,#REF!</definedName>
    <definedName name="T18.1?L7" localSheetId="17">#REF!,#REF!</definedName>
    <definedName name="T18.1?L7" localSheetId="2">#REF!,#REF!</definedName>
    <definedName name="T18.1?L7" localSheetId="3">#REF!,#REF!</definedName>
    <definedName name="T18.1?L7" localSheetId="1">#REF!,#REF!</definedName>
    <definedName name="T18.1?L7" localSheetId="4">#REF!,#REF!</definedName>
    <definedName name="T18.1?L7" localSheetId="5">#REF!,#REF!</definedName>
    <definedName name="T18.1?L7" localSheetId="9">#REF!,#REF!</definedName>
    <definedName name="T18.1?L7" localSheetId="12">#REF!,#REF!</definedName>
    <definedName name="T18.1?L7">#REF!,#REF!</definedName>
    <definedName name="T18.1?L8" localSheetId="17">#REF!,#REF!</definedName>
    <definedName name="T18.1?L8" localSheetId="2">#REF!,#REF!</definedName>
    <definedName name="T18.1?L8" localSheetId="3">#REF!,#REF!</definedName>
    <definedName name="T18.1?L8" localSheetId="1">#REF!,#REF!</definedName>
    <definedName name="T18.1?L8" localSheetId="4">#REF!,#REF!</definedName>
    <definedName name="T18.1?L8" localSheetId="5">#REF!,#REF!</definedName>
    <definedName name="T18.1?L8" localSheetId="9">#REF!,#REF!</definedName>
    <definedName name="T18.1?L8" localSheetId="12">#REF!,#REF!</definedName>
    <definedName name="T18.1?L8">#REF!,#REF!</definedName>
    <definedName name="T18.1?L9" localSheetId="17">#REF!,#REF!</definedName>
    <definedName name="T18.1?L9" localSheetId="2">#REF!,#REF!</definedName>
    <definedName name="T18.1?L9" localSheetId="3">#REF!,#REF!</definedName>
    <definedName name="T18.1?L9" localSheetId="1">#REF!,#REF!</definedName>
    <definedName name="T18.1?L9" localSheetId="4">#REF!,#REF!</definedName>
    <definedName name="T18.1?L9" localSheetId="5">#REF!,#REF!</definedName>
    <definedName name="T18.1?L9" localSheetId="9">#REF!,#REF!</definedName>
    <definedName name="T18.1?L9" localSheetId="12">#REF!,#REF!</definedName>
    <definedName name="T18.1?L9">#REF!,#REF!</definedName>
    <definedName name="T18.1?L9.1" localSheetId="17">#REF!,#REF!</definedName>
    <definedName name="T18.1?L9.1" localSheetId="2">#REF!,#REF!</definedName>
    <definedName name="T18.1?L9.1" localSheetId="3">#REF!,#REF!</definedName>
    <definedName name="T18.1?L9.1" localSheetId="1">#REF!,#REF!</definedName>
    <definedName name="T18.1?L9.1" localSheetId="4">#REF!,#REF!</definedName>
    <definedName name="T18.1?L9.1" localSheetId="5">#REF!,#REF!</definedName>
    <definedName name="T18.1?L9.1" localSheetId="9">#REF!,#REF!</definedName>
    <definedName name="T18.1?L9.1" localSheetId="12">#REF!,#REF!</definedName>
    <definedName name="T18.1?L9.1">#REF!,#REF!</definedName>
    <definedName name="T18.1?L9.2" localSheetId="17">#REF!,#REF!</definedName>
    <definedName name="T18.1?L9.2" localSheetId="2">#REF!,#REF!</definedName>
    <definedName name="T18.1?L9.2" localSheetId="3">#REF!,#REF!</definedName>
    <definedName name="T18.1?L9.2" localSheetId="1">#REF!,#REF!</definedName>
    <definedName name="T18.1?L9.2" localSheetId="4">#REF!,#REF!</definedName>
    <definedName name="T18.1?L9.2" localSheetId="5">#REF!,#REF!</definedName>
    <definedName name="T18.1?L9.2" localSheetId="9">#REF!,#REF!</definedName>
    <definedName name="T18.1?L9.2" localSheetId="12">#REF!,#REF!</definedName>
    <definedName name="T18.1?L9.2">#REF!,#REF!</definedName>
    <definedName name="T18.1?L9.3" localSheetId="17">#REF!,#REF!</definedName>
    <definedName name="T18.1?L9.3" localSheetId="2">#REF!,#REF!</definedName>
    <definedName name="T18.1?L9.3" localSheetId="3">#REF!,#REF!</definedName>
    <definedName name="T18.1?L9.3" localSheetId="1">#REF!,#REF!</definedName>
    <definedName name="T18.1?L9.3" localSheetId="4">#REF!,#REF!</definedName>
    <definedName name="T18.1?L9.3" localSheetId="5">#REF!,#REF!</definedName>
    <definedName name="T18.1?L9.3" localSheetId="9">#REF!,#REF!</definedName>
    <definedName name="T18.1?L9.3" localSheetId="12">#REF!,#REF!</definedName>
    <definedName name="T18.1?L9.3">#REF!,#REF!</definedName>
    <definedName name="T18.1?L9.4" localSheetId="17">#REF!,#REF!</definedName>
    <definedName name="T18.1?L9.4" localSheetId="2">#REF!,#REF!</definedName>
    <definedName name="T18.1?L9.4" localSheetId="3">#REF!,#REF!</definedName>
    <definedName name="T18.1?L9.4" localSheetId="1">#REF!,#REF!</definedName>
    <definedName name="T18.1?L9.4" localSheetId="4">#REF!,#REF!</definedName>
    <definedName name="T18.1?L9.4" localSheetId="5">#REF!,#REF!</definedName>
    <definedName name="T18.1?L9.4" localSheetId="9">#REF!,#REF!</definedName>
    <definedName name="T18.1?L9.4" localSheetId="12">#REF!,#REF!</definedName>
    <definedName name="T18.1?L9.4">#REF!,#REF!</definedName>
    <definedName name="T18.1?L9.5" localSheetId="17">#REF!,#REF!</definedName>
    <definedName name="T18.1?L9.5" localSheetId="2">#REF!,#REF!</definedName>
    <definedName name="T18.1?L9.5" localSheetId="3">#REF!,#REF!</definedName>
    <definedName name="T18.1?L9.5" localSheetId="1">#REF!,#REF!</definedName>
    <definedName name="T18.1?L9.5" localSheetId="4">#REF!,#REF!</definedName>
    <definedName name="T18.1?L9.5" localSheetId="5">#REF!,#REF!</definedName>
    <definedName name="T18.1?L9.5" localSheetId="9">#REF!,#REF!</definedName>
    <definedName name="T18.1?L9.5" localSheetId="12">#REF!,#REF!</definedName>
    <definedName name="T18.1?L9.5">#REF!,#REF!</definedName>
    <definedName name="T18.1?L9.5.x">'[45]18.1'!$C$28:$D$28,'[45]18.1'!$F$28:$G$28</definedName>
    <definedName name="T18.1?L9.6" localSheetId="17">#REF!,#REF!</definedName>
    <definedName name="T18.1?L9.6" localSheetId="2">#REF!,#REF!</definedName>
    <definedName name="T18.1?L9.6" localSheetId="3">#REF!,#REF!</definedName>
    <definedName name="T18.1?L9.6" localSheetId="1">#REF!,#REF!</definedName>
    <definedName name="T18.1?L9.6" localSheetId="4">#REF!,#REF!</definedName>
    <definedName name="T18.1?L9.6" localSheetId="5">#REF!,#REF!</definedName>
    <definedName name="T18.1?L9.6" localSheetId="14">#REF!,#REF!</definedName>
    <definedName name="T18.1?L9.6" localSheetId="7">#REF!,#REF!</definedName>
    <definedName name="T18.1?L9.6" localSheetId="9">#REF!,#REF!</definedName>
    <definedName name="T18.1?L9.6" localSheetId="0">#REF!,#REF!</definedName>
    <definedName name="T18.1?L9.6" localSheetId="12">#REF!,#REF!</definedName>
    <definedName name="T18.1?L9.6">#REF!,#REF!</definedName>
    <definedName name="T18.1?L9.6.x">'[45]18.1'!$C$32:$D$32,'[45]18.1'!$F$32:$G$32</definedName>
    <definedName name="T18.1?Name" localSheetId="17">#REF!</definedName>
    <definedName name="T18.1?Name" localSheetId="2">#REF!</definedName>
    <definedName name="T18.1?Name" localSheetId="3">#REF!</definedName>
    <definedName name="T18.1?Name" localSheetId="1">#REF!</definedName>
    <definedName name="T18.1?Name" localSheetId="4">#REF!</definedName>
    <definedName name="T18.1?Name" localSheetId="5">#REF!</definedName>
    <definedName name="T18.1?Name" localSheetId="14">#REF!</definedName>
    <definedName name="T18.1?Name" localSheetId="7">#REF!</definedName>
    <definedName name="T18.1?Name" localSheetId="9">#REF!</definedName>
    <definedName name="T18.1?Name" localSheetId="0">#REF!</definedName>
    <definedName name="T18.1?Name" localSheetId="12">#REF!</definedName>
    <definedName name="T18.1?Name">#REF!</definedName>
    <definedName name="T18.1?Table" localSheetId="17">#REF!</definedName>
    <definedName name="T18.1?Table" localSheetId="2">#REF!</definedName>
    <definedName name="T18.1?Table" localSheetId="3">#REF!</definedName>
    <definedName name="T18.1?Table" localSheetId="1">#REF!</definedName>
    <definedName name="T18.1?Table" localSheetId="4">#REF!</definedName>
    <definedName name="T18.1?Table" localSheetId="5">#REF!</definedName>
    <definedName name="T18.1?Table" localSheetId="9">#REF!</definedName>
    <definedName name="T18.1?Table" localSheetId="0">#REF!</definedName>
    <definedName name="T18.1?Table" localSheetId="12">#REF!</definedName>
    <definedName name="T18.1?Table">#REF!</definedName>
    <definedName name="T18.1?Title" localSheetId="17">#REF!</definedName>
    <definedName name="T18.1?Title" localSheetId="2">#REF!</definedName>
    <definedName name="T18.1?Title" localSheetId="3">#REF!</definedName>
    <definedName name="T18.1?Title" localSheetId="1">#REF!</definedName>
    <definedName name="T18.1?Title" localSheetId="4">#REF!</definedName>
    <definedName name="T18.1?Title" localSheetId="5">#REF!</definedName>
    <definedName name="T18.1?Title" localSheetId="9">#REF!</definedName>
    <definedName name="T18.1?Title" localSheetId="0">#REF!</definedName>
    <definedName name="T18.1?Title" localSheetId="12">#REF!</definedName>
    <definedName name="T18.1?Title">#REF!</definedName>
    <definedName name="T18.1?unit?ТРУБ" localSheetId="17">#REF!</definedName>
    <definedName name="T18.1?unit?ТРУБ" localSheetId="2">#REF!</definedName>
    <definedName name="T18.1?unit?ТРУБ" localSheetId="3">#REF!</definedName>
    <definedName name="T18.1?unit?ТРУБ" localSheetId="1">#REF!</definedName>
    <definedName name="T18.1?unit?ТРУБ" localSheetId="4">#REF!</definedName>
    <definedName name="T18.1?unit?ТРУБ" localSheetId="5">#REF!</definedName>
    <definedName name="T18.1?unit?ТРУБ" localSheetId="9">#REF!</definedName>
    <definedName name="T18.1?unit?ТРУБ" localSheetId="12">#REF!</definedName>
    <definedName name="T18.1?unit?ТРУБ">#REF!</definedName>
    <definedName name="T18.2?axis?R?ВРАС">'[47]18.2'!$C$30:$D$30,'[47]18.2'!$C$34:$D$34</definedName>
    <definedName name="T18.2?axis?R?ВРАС?">'[45]18.2'!$B$31:$B$31,'[45]18.2'!$B$35:$B$35</definedName>
    <definedName name="T18.2?axis?R?НАП">'[47]18.2'!$C$40:$D$43,'[47]18.2'!$C$14:$D$17</definedName>
    <definedName name="T18.2?axis?R?НАП?">'[47]18.2'!$B$14:$B$17,'[47]18.2'!$B$40:$B$43</definedName>
    <definedName name="T18.2?Data">'[47]18.2'!$C$48:$D$49,'[47]18.2'!$C$8:$D$11,'[47]18.2'!$C$13:$D$22,'[47]18.2'!$C$24:$D$28,'[47]18.2'!$C$30:$D$30,'[47]18.2'!$C$32:$D$32,'[47]18.2'!$C$34:$D$34,'[47]18.2'!$C$36:$D$38,'[47]18.2'!$C$40:$D$46</definedName>
    <definedName name="T18.2?item_ext?ВСЕГО">'[45]18.2'!$C$9:$C$50,'[45]18.2'!$E$9:$E$50</definedName>
    <definedName name="T18.2?item_ext?СБЫТ" localSheetId="17">'[35]18.2'!#REF!,'[35]18.2'!#REF!</definedName>
    <definedName name="T18.2?item_ext?СБЫТ" localSheetId="2">'[35]18.2'!#REF!,'[35]18.2'!#REF!</definedName>
    <definedName name="T18.2?item_ext?СБЫТ" localSheetId="3">'[35]18.2'!#REF!,'[35]18.2'!#REF!</definedName>
    <definedName name="T18.2?item_ext?СБЫТ" localSheetId="1">'[35]18.2'!#REF!,'[35]18.2'!#REF!</definedName>
    <definedName name="T18.2?item_ext?СБЫТ" localSheetId="4">'[35]18.2'!#REF!,'[35]18.2'!#REF!</definedName>
    <definedName name="T18.2?item_ext?СБЫТ" localSheetId="5">'[35]18.2'!#REF!,'[35]18.2'!#REF!</definedName>
    <definedName name="T18.2?item_ext?СБЫТ" localSheetId="14">'[35]18.2'!#REF!,'[35]18.2'!#REF!</definedName>
    <definedName name="T18.2?item_ext?СБЫТ" localSheetId="10">'[35]18.2'!#REF!,'[35]18.2'!#REF!</definedName>
    <definedName name="T18.2?item_ext?СБЫТ" localSheetId="11">'[35]18.2'!#REF!,'[35]18.2'!#REF!</definedName>
    <definedName name="T18.2?item_ext?СБЫТ" localSheetId="7">'[35]18.2'!#REF!,'[35]18.2'!#REF!</definedName>
    <definedName name="T18.2?item_ext?СБЫТ" localSheetId="9">'[35]18.2'!#REF!,'[35]18.2'!#REF!</definedName>
    <definedName name="T18.2?item_ext?СБЫТ" localSheetId="0">'[35]18.2'!#REF!,'[35]18.2'!#REF!</definedName>
    <definedName name="T18.2?item_ext?СБЫТ" localSheetId="12">'[35]18.2'!#REF!,'[35]18.2'!#REF!</definedName>
    <definedName name="T18.2?item_ext?СБЫТ">'[35]18.2'!#REF!,'[35]18.2'!#REF!</definedName>
    <definedName name="T18.2?L7.5.x">'[45]18.2'!$C$31:$F$31</definedName>
    <definedName name="T18.2?L7.6.x">'[45]18.2'!$C$35:$F$35</definedName>
    <definedName name="T18.2?Name" localSheetId="17">'[47]18.2'!#REF!</definedName>
    <definedName name="T18.2?Name" localSheetId="2">'[47]18.2'!#REF!</definedName>
    <definedName name="T18.2?Name" localSheetId="3">'[47]18.2'!#REF!</definedName>
    <definedName name="T18.2?Name" localSheetId="1">'[47]18.2'!#REF!</definedName>
    <definedName name="T18.2?Name" localSheetId="4">'[47]18.2'!#REF!</definedName>
    <definedName name="T18.2?Name" localSheetId="5">'[47]18.2'!#REF!</definedName>
    <definedName name="T18.2?Name" localSheetId="9">'[47]18.2'!#REF!</definedName>
    <definedName name="T18.2?Name" localSheetId="0">'[47]18.2'!#REF!</definedName>
    <definedName name="T18.2?Name" localSheetId="12">'[47]18.2'!#REF!</definedName>
    <definedName name="T18.2?Name">'[47]18.2'!#REF!</definedName>
    <definedName name="T18.2?ВРАС">'[35]18.2'!$B$34:$B$36,'[35]18.2'!$B$28:$B$30</definedName>
    <definedName name="T18.2_Protect" localSheetId="2">'[35]18.2'!$F$56:$J$57,'[35]18.2'!$F$60:$J$60,'[35]18.2'!$F$62:$J$65,'[35]18.2'!$F$6:$J$8,P1_T18.2_Protect</definedName>
    <definedName name="T18.2_Protect" localSheetId="3">'[35]18.2'!$F$56:$J$57,'[35]18.2'!$F$60:$J$60,'[35]18.2'!$F$62:$J$65,'[35]18.2'!$F$6:$J$8,P1_T18.2_Protect</definedName>
    <definedName name="T18.2_Protect" localSheetId="5">'[35]18.2'!$F$56:$J$57,'[35]18.2'!$F$60:$J$60,'[35]18.2'!$F$62:$J$65,'[35]18.2'!$F$6:$J$8,P1_T18.2_Protect</definedName>
    <definedName name="T18.2_Protect" localSheetId="14">'[35]18.2'!$F$56:$J$57,'[35]18.2'!$F$60:$J$60,'[35]18.2'!$F$62:$J$65,'[35]18.2'!$F$6:$J$8,P1_T18.2_Protect</definedName>
    <definedName name="T18.2_Protect" localSheetId="10">'[35]18.2'!$F$56:$J$57,'[35]18.2'!$F$60:$J$60,'[35]18.2'!$F$62:$J$65,'[35]18.2'!$F$6:$J$8,P1_T18.2_Protect</definedName>
    <definedName name="T18.2_Protect" localSheetId="11">'[35]18.2'!$F$56:$J$57,'[35]18.2'!$F$60:$J$60,'[35]18.2'!$F$62:$J$65,'[35]18.2'!$F$6:$J$8,P1_T18.2_Protect</definedName>
    <definedName name="T18.2_Protect" localSheetId="7">'[35]18.2'!$F$56:$J$57,'[35]18.2'!$F$60:$J$60,'[35]18.2'!$F$62:$J$65,'[35]18.2'!$F$6:$J$8,P1_T18.2_Protect</definedName>
    <definedName name="T18.2_Protect" localSheetId="0">'[35]18.2'!$F$56:$J$57,'[35]18.2'!$F$60:$J$60,'[35]18.2'!$F$62:$J$65,'[35]18.2'!$F$6:$J$8,P1_T18.2_Protect</definedName>
    <definedName name="T18.2_Protect">'[35]18.2'!$F$56:$J$57,'[35]18.2'!$F$60:$J$60,'[35]18.2'!$F$62:$J$65,'[35]18.2'!$F$6:$J$8,P1_T18.2_Protect</definedName>
    <definedName name="T18?axis?R?ВРАС" localSheetId="17">#REF!,#REF!</definedName>
    <definedName name="T18?axis?R?ВРАС" localSheetId="2">#REF!,#REF!</definedName>
    <definedName name="T18?axis?R?ВРАС" localSheetId="3">#REF!,#REF!</definedName>
    <definedName name="T18?axis?R?ВРАС" localSheetId="1">#REF!,#REF!</definedName>
    <definedName name="T18?axis?R?ВРАС" localSheetId="4">#REF!,#REF!</definedName>
    <definedName name="T18?axis?R?ВРАС" localSheetId="5">#REF!,#REF!</definedName>
    <definedName name="T18?axis?R?ВРАС" localSheetId="14">#REF!,#REF!</definedName>
    <definedName name="T18?axis?R?ВРАС" localSheetId="7">#REF!,#REF!</definedName>
    <definedName name="T18?axis?R?ВРАС" localSheetId="9">#REF!,#REF!</definedName>
    <definedName name="T18?axis?R?ВРАС" localSheetId="0">#REF!,#REF!</definedName>
    <definedName name="T18?axis?R?ВРАС" localSheetId="12">#REF!,#REF!</definedName>
    <definedName name="T18?axis?R?ВРАС">#REF!,#REF!</definedName>
    <definedName name="T18?axis?R?ВРАС?" localSheetId="17">#REF!,#REF!</definedName>
    <definedName name="T18?axis?R?ВРАС?" localSheetId="2">#REF!,#REF!</definedName>
    <definedName name="T18?axis?R?ВРАС?" localSheetId="3">#REF!,#REF!</definedName>
    <definedName name="T18?axis?R?ВРАС?" localSheetId="1">#REF!,#REF!</definedName>
    <definedName name="T18?axis?R?ВРАС?" localSheetId="4">#REF!,#REF!</definedName>
    <definedName name="T18?axis?R?ВРАС?" localSheetId="5">#REF!,#REF!</definedName>
    <definedName name="T18?axis?R?ВРАС?" localSheetId="9">#REF!,#REF!</definedName>
    <definedName name="T18?axis?R?ВРАС?" localSheetId="0">#REF!,#REF!</definedName>
    <definedName name="T18?axis?R?ВРАС?" localSheetId="12">#REF!,#REF!</definedName>
    <definedName name="T18?axis?R?ВРАС?">#REF!,#REF!</definedName>
    <definedName name="T18?axis?R?ДОГОВОР">'[36]18'!$D$14:$L$16,'[36]18'!$D$20:$L$22,'[36]18'!$D$26:$L$28,'[36]18'!$D$32:$L$34,'[36]18'!$D$38:$L$40,'[36]18'!$D$8:$L$10</definedName>
    <definedName name="T18?axis?R?ДОГОВОР?">'[36]18'!$B$14:$B$16,'[36]18'!$B$20:$B$22,'[36]18'!$B$26:$B$28,'[36]18'!$B$32:$B$34,'[36]18'!$B$38:$B$40,'[36]18'!$B$8:$B$10</definedName>
    <definedName name="T18?axis?ПРД?БАЗ">'[36]18'!$I$6:$J$42,'[36]18'!$F$6:$G$42</definedName>
    <definedName name="T18?axis?ПРД?ПРЕД">'[36]18'!$K$6:$L$42,'[36]18'!$D$6:$E$42</definedName>
    <definedName name="T18?axis?ПРД?РЕГ" localSheetId="17">#REF!</definedName>
    <definedName name="T18?axis?ПРД?РЕГ" localSheetId="2">#REF!</definedName>
    <definedName name="T18?axis?ПРД?РЕГ" localSheetId="3">#REF!</definedName>
    <definedName name="T18?axis?ПРД?РЕГ" localSheetId="1">#REF!</definedName>
    <definedName name="T18?axis?ПРД?РЕГ" localSheetId="4">#REF!</definedName>
    <definedName name="T18?axis?ПРД?РЕГ" localSheetId="5">#REF!</definedName>
    <definedName name="T18?axis?ПРД?РЕГ" localSheetId="14">#REF!</definedName>
    <definedName name="T18?axis?ПРД?РЕГ" localSheetId="7">#REF!</definedName>
    <definedName name="T18?axis?ПРД?РЕГ" localSheetId="9">#REF!</definedName>
    <definedName name="T18?axis?ПРД?РЕГ" localSheetId="0">#REF!</definedName>
    <definedName name="T18?axis?ПРД?РЕГ" localSheetId="12">#REF!</definedName>
    <definedName name="T18?axis?ПРД?РЕГ">#REF!</definedName>
    <definedName name="T18?axis?ПФ?ПЛАН">'[36]18'!$I$6:$I$42,'[36]18'!$D$6:$D$42,'[36]18'!$K$6:$K$42,'[36]18'!$F$6:$F$42</definedName>
    <definedName name="T18?axis?ПФ?ФАКТ">'[36]18'!$J$6:$J$42,'[36]18'!$E$6:$E$42,'[36]18'!$L$6:$L$42,'[36]18'!$G$6:$G$42</definedName>
    <definedName name="T18?Data" localSheetId="17">#REF!,#REF!,#REF!,#REF!,#REF!,#REF!,#REF!,#REF!,#REF!,#REF!</definedName>
    <definedName name="T18?Data" localSheetId="2">#REF!,#REF!,#REF!,#REF!,#REF!,#REF!,#REF!,#REF!,#REF!,#REF!</definedName>
    <definedName name="T18?Data" localSheetId="3">#REF!,#REF!,#REF!,#REF!,#REF!,#REF!,#REF!,#REF!,#REF!,#REF!</definedName>
    <definedName name="T18?Data" localSheetId="1">#REF!,#REF!,#REF!,#REF!,#REF!,#REF!,#REF!,#REF!,#REF!,#REF!</definedName>
    <definedName name="T18?Data" localSheetId="4">#REF!,#REF!,#REF!,#REF!,#REF!,#REF!,#REF!,#REF!,#REF!,#REF!</definedName>
    <definedName name="T18?Data" localSheetId="5">#REF!,#REF!,#REF!,#REF!,#REF!,#REF!,#REF!,#REF!,#REF!,#REF!</definedName>
    <definedName name="T18?Data" localSheetId="14">#REF!,#REF!,#REF!,#REF!,#REF!,#REF!,#REF!,#REF!,#REF!,#REF!</definedName>
    <definedName name="T18?Data" localSheetId="7">#REF!,#REF!,#REF!,#REF!,#REF!,#REF!,#REF!,#REF!,#REF!,#REF!</definedName>
    <definedName name="T18?Data" localSheetId="9">#REF!,#REF!,#REF!,#REF!,#REF!,#REF!,#REF!,#REF!,#REF!,#REF!</definedName>
    <definedName name="T18?Data" localSheetId="0">#REF!,#REF!,#REF!,#REF!,#REF!,#REF!,#REF!,#REF!,#REF!,#REF!</definedName>
    <definedName name="T18?Data" localSheetId="12">#REF!,#REF!,#REF!,#REF!,#REF!,#REF!,#REF!,#REF!,#REF!,#REF!</definedName>
    <definedName name="T18?Data">#REF!,#REF!,#REF!,#REF!,#REF!,#REF!,#REF!,#REF!,#REF!,#REF!</definedName>
    <definedName name="T18?L1" localSheetId="17">#REF!</definedName>
    <definedName name="T18?L1" localSheetId="2">#REF!</definedName>
    <definedName name="T18?L1" localSheetId="3">#REF!</definedName>
    <definedName name="T18?L1" localSheetId="1">#REF!</definedName>
    <definedName name="T18?L1" localSheetId="4">#REF!</definedName>
    <definedName name="T18?L1" localSheetId="5">#REF!</definedName>
    <definedName name="T18?L1" localSheetId="14">#REF!</definedName>
    <definedName name="T18?L1" localSheetId="7">#REF!</definedName>
    <definedName name="T18?L1" localSheetId="9">#REF!</definedName>
    <definedName name="T18?L1" localSheetId="0">#REF!</definedName>
    <definedName name="T18?L1" localSheetId="12">#REF!</definedName>
    <definedName name="T18?L1">#REF!</definedName>
    <definedName name="T18?L10" localSheetId="17">#REF!</definedName>
    <definedName name="T18?L10" localSheetId="2">#REF!</definedName>
    <definedName name="T18?L10" localSheetId="3">#REF!</definedName>
    <definedName name="T18?L10" localSheetId="1">#REF!</definedName>
    <definedName name="T18?L10" localSheetId="4">#REF!</definedName>
    <definedName name="T18?L10" localSheetId="5">#REF!</definedName>
    <definedName name="T18?L10" localSheetId="9">#REF!</definedName>
    <definedName name="T18?L10" localSheetId="0">#REF!</definedName>
    <definedName name="T18?L10" localSheetId="12">#REF!</definedName>
    <definedName name="T18?L10">#REF!</definedName>
    <definedName name="T18?L11" localSheetId="17">#REF!</definedName>
    <definedName name="T18?L11" localSheetId="2">#REF!</definedName>
    <definedName name="T18?L11" localSheetId="3">#REF!</definedName>
    <definedName name="T18?L11" localSheetId="1">#REF!</definedName>
    <definedName name="T18?L11" localSheetId="4">#REF!</definedName>
    <definedName name="T18?L11" localSheetId="5">#REF!</definedName>
    <definedName name="T18?L11" localSheetId="9">#REF!</definedName>
    <definedName name="T18?L11" localSheetId="0">#REF!</definedName>
    <definedName name="T18?L11" localSheetId="12">#REF!</definedName>
    <definedName name="T18?L11">#REF!</definedName>
    <definedName name="T18?L11.1" localSheetId="17">#REF!</definedName>
    <definedName name="T18?L11.1" localSheetId="2">#REF!</definedName>
    <definedName name="T18?L11.1" localSheetId="3">#REF!</definedName>
    <definedName name="T18?L11.1" localSheetId="1">#REF!</definedName>
    <definedName name="T18?L11.1" localSheetId="4">#REF!</definedName>
    <definedName name="T18?L11.1" localSheetId="5">#REF!</definedName>
    <definedName name="T18?L11.1" localSheetId="9">#REF!</definedName>
    <definedName name="T18?L11.1" localSheetId="12">#REF!</definedName>
    <definedName name="T18?L11.1">#REF!</definedName>
    <definedName name="T18?L11.2" localSheetId="17">#REF!</definedName>
    <definedName name="T18?L11.2" localSheetId="2">#REF!</definedName>
    <definedName name="T18?L11.2" localSheetId="3">#REF!</definedName>
    <definedName name="T18?L11.2" localSheetId="1">#REF!</definedName>
    <definedName name="T18?L11.2" localSheetId="4">#REF!</definedName>
    <definedName name="T18?L11.2" localSheetId="5">#REF!</definedName>
    <definedName name="T18?L11.2" localSheetId="9">#REF!</definedName>
    <definedName name="T18?L11.2" localSheetId="12">#REF!</definedName>
    <definedName name="T18?L11.2">#REF!</definedName>
    <definedName name="T18?L12" localSheetId="17">#REF!</definedName>
    <definedName name="T18?L12" localSheetId="2">#REF!</definedName>
    <definedName name="T18?L12" localSheetId="3">#REF!</definedName>
    <definedName name="T18?L12" localSheetId="1">#REF!</definedName>
    <definedName name="T18?L12" localSheetId="4">#REF!</definedName>
    <definedName name="T18?L12" localSheetId="5">#REF!</definedName>
    <definedName name="T18?L12" localSheetId="9">#REF!</definedName>
    <definedName name="T18?L12" localSheetId="12">#REF!</definedName>
    <definedName name="T18?L12">#REF!</definedName>
    <definedName name="T18?L13" localSheetId="17">#REF!</definedName>
    <definedName name="T18?L13" localSheetId="2">#REF!</definedName>
    <definedName name="T18?L13" localSheetId="3">#REF!</definedName>
    <definedName name="T18?L13" localSheetId="1">#REF!</definedName>
    <definedName name="T18?L13" localSheetId="4">#REF!</definedName>
    <definedName name="T18?L13" localSheetId="5">#REF!</definedName>
    <definedName name="T18?L13" localSheetId="9">#REF!</definedName>
    <definedName name="T18?L13" localSheetId="12">#REF!</definedName>
    <definedName name="T18?L13">#REF!</definedName>
    <definedName name="T18?L14" localSheetId="17">#REF!</definedName>
    <definedName name="T18?L14" localSheetId="2">#REF!</definedName>
    <definedName name="T18?L14" localSheetId="3">#REF!</definedName>
    <definedName name="T18?L14" localSheetId="1">#REF!</definedName>
    <definedName name="T18?L14" localSheetId="4">#REF!</definedName>
    <definedName name="T18?L14" localSheetId="5">#REF!</definedName>
    <definedName name="T18?L14" localSheetId="9">#REF!</definedName>
    <definedName name="T18?L14" localSheetId="12">#REF!</definedName>
    <definedName name="T18?L14">#REF!</definedName>
    <definedName name="T18?L15" localSheetId="17">#REF!</definedName>
    <definedName name="T18?L15" localSheetId="2">#REF!</definedName>
    <definedName name="T18?L15" localSheetId="3">#REF!</definedName>
    <definedName name="T18?L15" localSheetId="1">#REF!</definedName>
    <definedName name="T18?L15" localSheetId="4">#REF!</definedName>
    <definedName name="T18?L15" localSheetId="5">#REF!</definedName>
    <definedName name="T18?L15" localSheetId="9">#REF!</definedName>
    <definedName name="T18?L15" localSheetId="12">#REF!</definedName>
    <definedName name="T18?L15">#REF!</definedName>
    <definedName name="T18?L16" localSheetId="17">#REF!</definedName>
    <definedName name="T18?L16" localSheetId="2">#REF!</definedName>
    <definedName name="T18?L16" localSheetId="3">#REF!</definedName>
    <definedName name="T18?L16" localSheetId="1">#REF!</definedName>
    <definedName name="T18?L16" localSheetId="4">#REF!</definedName>
    <definedName name="T18?L16" localSheetId="5">#REF!</definedName>
    <definedName name="T18?L16" localSheetId="9">#REF!</definedName>
    <definedName name="T18?L16" localSheetId="12">#REF!</definedName>
    <definedName name="T18?L16">#REF!</definedName>
    <definedName name="T18?L16.1" localSheetId="17">#REF!</definedName>
    <definedName name="T18?L16.1" localSheetId="2">#REF!</definedName>
    <definedName name="T18?L16.1" localSheetId="3">#REF!</definedName>
    <definedName name="T18?L16.1" localSheetId="1">#REF!</definedName>
    <definedName name="T18?L16.1" localSheetId="4">#REF!</definedName>
    <definedName name="T18?L16.1" localSheetId="5">#REF!</definedName>
    <definedName name="T18?L16.1" localSheetId="9">#REF!</definedName>
    <definedName name="T18?L16.1" localSheetId="12">#REF!</definedName>
    <definedName name="T18?L16.1">#REF!</definedName>
    <definedName name="T18?L16.1.1" localSheetId="17">#REF!</definedName>
    <definedName name="T18?L16.1.1" localSheetId="2">#REF!</definedName>
    <definedName name="T18?L16.1.1" localSheetId="3">#REF!</definedName>
    <definedName name="T18?L16.1.1" localSheetId="1">#REF!</definedName>
    <definedName name="T18?L16.1.1" localSheetId="4">#REF!</definedName>
    <definedName name="T18?L16.1.1" localSheetId="5">#REF!</definedName>
    <definedName name="T18?L16.1.1" localSheetId="9">#REF!</definedName>
    <definedName name="T18?L16.1.1" localSheetId="12">#REF!</definedName>
    <definedName name="T18?L16.1.1">#REF!</definedName>
    <definedName name="T18?L16.1.2" localSheetId="17">#REF!</definedName>
    <definedName name="T18?L16.1.2" localSheetId="2">#REF!</definedName>
    <definedName name="T18?L16.1.2" localSheetId="3">#REF!</definedName>
    <definedName name="T18?L16.1.2" localSheetId="1">#REF!</definedName>
    <definedName name="T18?L16.1.2" localSheetId="4">#REF!</definedName>
    <definedName name="T18?L16.1.2" localSheetId="5">#REF!</definedName>
    <definedName name="T18?L16.1.2" localSheetId="9">#REF!</definedName>
    <definedName name="T18?L16.1.2" localSheetId="12">#REF!</definedName>
    <definedName name="T18?L16.1.2">#REF!</definedName>
    <definedName name="T18?L16.1.3" localSheetId="17">#REF!</definedName>
    <definedName name="T18?L16.1.3" localSheetId="2">#REF!</definedName>
    <definedName name="T18?L16.1.3" localSheetId="3">#REF!</definedName>
    <definedName name="T18?L16.1.3" localSheetId="1">#REF!</definedName>
    <definedName name="T18?L16.1.3" localSheetId="4">#REF!</definedName>
    <definedName name="T18?L16.1.3" localSheetId="5">#REF!</definedName>
    <definedName name="T18?L16.1.3" localSheetId="9">#REF!</definedName>
    <definedName name="T18?L16.1.3" localSheetId="12">#REF!</definedName>
    <definedName name="T18?L16.1.3">#REF!</definedName>
    <definedName name="T18?L17" localSheetId="17">#REF!</definedName>
    <definedName name="T18?L17" localSheetId="2">#REF!</definedName>
    <definedName name="T18?L17" localSheetId="3">#REF!</definedName>
    <definedName name="T18?L17" localSheetId="1">#REF!</definedName>
    <definedName name="T18?L17" localSheetId="4">#REF!</definedName>
    <definedName name="T18?L17" localSheetId="5">#REF!</definedName>
    <definedName name="T18?L17" localSheetId="9">#REF!</definedName>
    <definedName name="T18?L17" localSheetId="12">#REF!</definedName>
    <definedName name="T18?L17">#REF!</definedName>
    <definedName name="T18?L17.1" localSheetId="17">#REF!</definedName>
    <definedName name="T18?L17.1" localSheetId="2">#REF!</definedName>
    <definedName name="T18?L17.1" localSheetId="3">#REF!</definedName>
    <definedName name="T18?L17.1" localSheetId="1">#REF!</definedName>
    <definedName name="T18?L17.1" localSheetId="4">#REF!</definedName>
    <definedName name="T18?L17.1" localSheetId="5">#REF!</definedName>
    <definedName name="T18?L17.1" localSheetId="9">#REF!</definedName>
    <definedName name="T18?L17.1" localSheetId="12">#REF!</definedName>
    <definedName name="T18?L17.1">#REF!</definedName>
    <definedName name="T18?L17.2" localSheetId="17">#REF!</definedName>
    <definedName name="T18?L17.2" localSheetId="2">#REF!</definedName>
    <definedName name="T18?L17.2" localSheetId="3">#REF!</definedName>
    <definedName name="T18?L17.2" localSheetId="1">#REF!</definedName>
    <definedName name="T18?L17.2" localSheetId="4">#REF!</definedName>
    <definedName name="T18?L17.2" localSheetId="5">#REF!</definedName>
    <definedName name="T18?L17.2" localSheetId="9">#REF!</definedName>
    <definedName name="T18?L17.2" localSheetId="12">#REF!</definedName>
    <definedName name="T18?L17.2">#REF!</definedName>
    <definedName name="T18?L17.3" localSheetId="17">#REF!</definedName>
    <definedName name="T18?L17.3" localSheetId="2">#REF!</definedName>
    <definedName name="T18?L17.3" localSheetId="3">#REF!</definedName>
    <definedName name="T18?L17.3" localSheetId="1">#REF!</definedName>
    <definedName name="T18?L17.3" localSheetId="4">#REF!</definedName>
    <definedName name="T18?L17.3" localSheetId="5">#REF!</definedName>
    <definedName name="T18?L17.3" localSheetId="9">#REF!</definedName>
    <definedName name="T18?L17.3" localSheetId="12">#REF!</definedName>
    <definedName name="T18?L17.3">#REF!</definedName>
    <definedName name="T18?L17.4" localSheetId="17">#REF!</definedName>
    <definedName name="T18?L17.4" localSheetId="2">#REF!</definedName>
    <definedName name="T18?L17.4" localSheetId="3">#REF!</definedName>
    <definedName name="T18?L17.4" localSheetId="1">#REF!</definedName>
    <definedName name="T18?L17.4" localSheetId="4">#REF!</definedName>
    <definedName name="T18?L17.4" localSheetId="5">#REF!</definedName>
    <definedName name="T18?L17.4" localSheetId="9">#REF!</definedName>
    <definedName name="T18?L17.4" localSheetId="12">#REF!</definedName>
    <definedName name="T18?L17.4">#REF!</definedName>
    <definedName name="T18?L18" localSheetId="17">#REF!</definedName>
    <definedName name="T18?L18" localSheetId="2">#REF!</definedName>
    <definedName name="T18?L18" localSheetId="3">#REF!</definedName>
    <definedName name="T18?L18" localSheetId="1">#REF!</definedName>
    <definedName name="T18?L18" localSheetId="4">#REF!</definedName>
    <definedName name="T18?L18" localSheetId="5">#REF!</definedName>
    <definedName name="T18?L18" localSheetId="9">#REF!</definedName>
    <definedName name="T18?L18" localSheetId="12">#REF!</definedName>
    <definedName name="T18?L18">#REF!</definedName>
    <definedName name="T18?L2" localSheetId="17">#REF!</definedName>
    <definedName name="T18?L2" localSheetId="2">#REF!</definedName>
    <definedName name="T18?L2" localSheetId="3">#REF!</definedName>
    <definedName name="T18?L2" localSheetId="1">#REF!</definedName>
    <definedName name="T18?L2" localSheetId="4">#REF!</definedName>
    <definedName name="T18?L2" localSheetId="5">#REF!</definedName>
    <definedName name="T18?L2" localSheetId="9">#REF!</definedName>
    <definedName name="T18?L2" localSheetId="12">#REF!</definedName>
    <definedName name="T18?L2">#REF!</definedName>
    <definedName name="T18?L3" localSheetId="17">#REF!</definedName>
    <definedName name="T18?L3" localSheetId="2">#REF!</definedName>
    <definedName name="T18?L3" localSheetId="3">#REF!</definedName>
    <definedName name="T18?L3" localSheetId="1">#REF!</definedName>
    <definedName name="T18?L3" localSheetId="4">#REF!</definedName>
    <definedName name="T18?L3" localSheetId="5">#REF!</definedName>
    <definedName name="T18?L3" localSheetId="9">#REF!</definedName>
    <definedName name="T18?L3" localSheetId="12">#REF!</definedName>
    <definedName name="T18?L3">#REF!</definedName>
    <definedName name="T18?L4" localSheetId="17">#REF!</definedName>
    <definedName name="T18?L4" localSheetId="2">#REF!</definedName>
    <definedName name="T18?L4" localSheetId="3">#REF!</definedName>
    <definedName name="T18?L4" localSheetId="1">#REF!</definedName>
    <definedName name="T18?L4" localSheetId="4">#REF!</definedName>
    <definedName name="T18?L4" localSheetId="5">#REF!</definedName>
    <definedName name="T18?L4" localSheetId="9">#REF!</definedName>
    <definedName name="T18?L4" localSheetId="12">#REF!</definedName>
    <definedName name="T18?L4">#REF!</definedName>
    <definedName name="T18?L5" localSheetId="17">#REF!</definedName>
    <definedName name="T18?L5" localSheetId="2">#REF!</definedName>
    <definedName name="T18?L5" localSheetId="3">#REF!</definedName>
    <definedName name="T18?L5" localSheetId="1">#REF!</definedName>
    <definedName name="T18?L5" localSheetId="4">#REF!</definedName>
    <definedName name="T18?L5" localSheetId="5">#REF!</definedName>
    <definedName name="T18?L5" localSheetId="9">#REF!</definedName>
    <definedName name="T18?L5" localSheetId="12">#REF!</definedName>
    <definedName name="T18?L5">#REF!</definedName>
    <definedName name="T18?L6" localSheetId="17">#REF!</definedName>
    <definedName name="T18?L6" localSheetId="2">#REF!</definedName>
    <definedName name="T18?L6" localSheetId="3">#REF!</definedName>
    <definedName name="T18?L6" localSheetId="1">#REF!</definedName>
    <definedName name="T18?L6" localSheetId="4">#REF!</definedName>
    <definedName name="T18?L6" localSheetId="5">#REF!</definedName>
    <definedName name="T18?L6" localSheetId="9">#REF!</definedName>
    <definedName name="T18?L6" localSheetId="12">#REF!</definedName>
    <definedName name="T18?L6">#REF!</definedName>
    <definedName name="T18?L6.1" localSheetId="17">#REF!</definedName>
    <definedName name="T18?L6.1" localSheetId="2">#REF!</definedName>
    <definedName name="T18?L6.1" localSheetId="3">#REF!</definedName>
    <definedName name="T18?L6.1" localSheetId="1">#REF!</definedName>
    <definedName name="T18?L6.1" localSheetId="4">#REF!</definedName>
    <definedName name="T18?L6.1" localSheetId="5">#REF!</definedName>
    <definedName name="T18?L6.1" localSheetId="9">#REF!</definedName>
    <definedName name="T18?L6.1" localSheetId="12">#REF!</definedName>
    <definedName name="T18?L6.1">#REF!</definedName>
    <definedName name="T18?L6.2" localSheetId="17">#REF!</definedName>
    <definedName name="T18?L6.2" localSheetId="2">#REF!</definedName>
    <definedName name="T18?L6.2" localSheetId="3">#REF!</definedName>
    <definedName name="T18?L6.2" localSheetId="1">#REF!</definedName>
    <definedName name="T18?L6.2" localSheetId="4">#REF!</definedName>
    <definedName name="T18?L6.2" localSheetId="5">#REF!</definedName>
    <definedName name="T18?L6.2" localSheetId="9">#REF!</definedName>
    <definedName name="T18?L6.2" localSheetId="12">#REF!</definedName>
    <definedName name="T18?L6.2">#REF!</definedName>
    <definedName name="T18?L6.3" localSheetId="17">#REF!</definedName>
    <definedName name="T18?L6.3" localSheetId="2">#REF!</definedName>
    <definedName name="T18?L6.3" localSheetId="3">#REF!</definedName>
    <definedName name="T18?L6.3" localSheetId="1">#REF!</definedName>
    <definedName name="T18?L6.3" localSheetId="4">#REF!</definedName>
    <definedName name="T18?L6.3" localSheetId="5">#REF!</definedName>
    <definedName name="T18?L6.3" localSheetId="9">#REF!</definedName>
    <definedName name="T18?L6.3" localSheetId="12">#REF!</definedName>
    <definedName name="T18?L6.3">#REF!</definedName>
    <definedName name="T18?L7" localSheetId="17">#REF!</definedName>
    <definedName name="T18?L7" localSheetId="2">#REF!</definedName>
    <definedName name="T18?L7" localSheetId="3">#REF!</definedName>
    <definedName name="T18?L7" localSheetId="1">#REF!</definedName>
    <definedName name="T18?L7" localSheetId="4">#REF!</definedName>
    <definedName name="T18?L7" localSheetId="5">#REF!</definedName>
    <definedName name="T18?L7" localSheetId="9">#REF!</definedName>
    <definedName name="T18?L7" localSheetId="12">#REF!</definedName>
    <definedName name="T18?L7">#REF!</definedName>
    <definedName name="T18?L8" localSheetId="17">#REF!</definedName>
    <definedName name="T18?L8" localSheetId="2">#REF!</definedName>
    <definedName name="T18?L8" localSheetId="3">#REF!</definedName>
    <definedName name="T18?L8" localSheetId="1">#REF!</definedName>
    <definedName name="T18?L8" localSheetId="4">#REF!</definedName>
    <definedName name="T18?L8" localSheetId="5">#REF!</definedName>
    <definedName name="T18?L8" localSheetId="9">#REF!</definedName>
    <definedName name="T18?L8" localSheetId="12">#REF!</definedName>
    <definedName name="T18?L8">#REF!</definedName>
    <definedName name="T18?L9" localSheetId="17">#REF!</definedName>
    <definedName name="T18?L9" localSheetId="2">#REF!</definedName>
    <definedName name="T18?L9" localSheetId="3">#REF!</definedName>
    <definedName name="T18?L9" localSheetId="1">#REF!</definedName>
    <definedName name="T18?L9" localSheetId="4">#REF!</definedName>
    <definedName name="T18?L9" localSheetId="5">#REF!</definedName>
    <definedName name="T18?L9" localSheetId="9">#REF!</definedName>
    <definedName name="T18?L9" localSheetId="12">#REF!</definedName>
    <definedName name="T18?L9">#REF!</definedName>
    <definedName name="T18?L9.1" localSheetId="17">#REF!</definedName>
    <definedName name="T18?L9.1" localSheetId="2">#REF!</definedName>
    <definedName name="T18?L9.1" localSheetId="3">#REF!</definedName>
    <definedName name="T18?L9.1" localSheetId="1">#REF!</definedName>
    <definedName name="T18?L9.1" localSheetId="4">#REF!</definedName>
    <definedName name="T18?L9.1" localSheetId="5">#REF!</definedName>
    <definedName name="T18?L9.1" localSheetId="9">#REF!</definedName>
    <definedName name="T18?L9.1" localSheetId="12">#REF!</definedName>
    <definedName name="T18?L9.1">#REF!</definedName>
    <definedName name="T18?L9.2" localSheetId="17">#REF!</definedName>
    <definedName name="T18?L9.2" localSheetId="2">#REF!</definedName>
    <definedName name="T18?L9.2" localSheetId="3">#REF!</definedName>
    <definedName name="T18?L9.2" localSheetId="1">#REF!</definedName>
    <definedName name="T18?L9.2" localSheetId="4">#REF!</definedName>
    <definedName name="T18?L9.2" localSheetId="5">#REF!</definedName>
    <definedName name="T18?L9.2" localSheetId="9">#REF!</definedName>
    <definedName name="T18?L9.2" localSheetId="12">#REF!</definedName>
    <definedName name="T18?L9.2">#REF!</definedName>
    <definedName name="T18?L9.3" localSheetId="17">#REF!</definedName>
    <definedName name="T18?L9.3" localSheetId="2">#REF!</definedName>
    <definedName name="T18?L9.3" localSheetId="3">#REF!</definedName>
    <definedName name="T18?L9.3" localSheetId="1">#REF!</definedName>
    <definedName name="T18?L9.3" localSheetId="4">#REF!</definedName>
    <definedName name="T18?L9.3" localSheetId="5">#REF!</definedName>
    <definedName name="T18?L9.3" localSheetId="9">#REF!</definedName>
    <definedName name="T18?L9.3" localSheetId="12">#REF!</definedName>
    <definedName name="T18?L9.3">#REF!</definedName>
    <definedName name="T18?L9.4" localSheetId="17">#REF!</definedName>
    <definedName name="T18?L9.4" localSheetId="2">#REF!</definedName>
    <definedName name="T18?L9.4" localSheetId="3">#REF!</definedName>
    <definedName name="T18?L9.4" localSheetId="1">#REF!</definedName>
    <definedName name="T18?L9.4" localSheetId="4">#REF!</definedName>
    <definedName name="T18?L9.4" localSheetId="5">#REF!</definedName>
    <definedName name="T18?L9.4" localSheetId="9">#REF!</definedName>
    <definedName name="T18?L9.4" localSheetId="12">#REF!</definedName>
    <definedName name="T18?L9.4">#REF!</definedName>
    <definedName name="T18?L9.5" localSheetId="17">#REF!</definedName>
    <definedName name="T18?L9.5" localSheetId="2">#REF!</definedName>
    <definedName name="T18?L9.5" localSheetId="3">#REF!</definedName>
    <definedName name="T18?L9.5" localSheetId="1">#REF!</definedName>
    <definedName name="T18?L9.5" localSheetId="4">#REF!</definedName>
    <definedName name="T18?L9.5" localSheetId="5">#REF!</definedName>
    <definedName name="T18?L9.5" localSheetId="9">#REF!</definedName>
    <definedName name="T18?L9.5" localSheetId="12">#REF!</definedName>
    <definedName name="T18?L9.5">#REF!</definedName>
    <definedName name="T18?L9.6" localSheetId="17">#REF!</definedName>
    <definedName name="T18?L9.6" localSheetId="2">#REF!</definedName>
    <definedName name="T18?L9.6" localSheetId="3">#REF!</definedName>
    <definedName name="T18?L9.6" localSheetId="1">#REF!</definedName>
    <definedName name="T18?L9.6" localSheetId="4">#REF!</definedName>
    <definedName name="T18?L9.6" localSheetId="5">#REF!</definedName>
    <definedName name="T18?L9.6" localSheetId="9">#REF!</definedName>
    <definedName name="T18?L9.6" localSheetId="12">#REF!</definedName>
    <definedName name="T18?L9.6">#REF!</definedName>
    <definedName name="T18?L9.6.x" localSheetId="17">#REF!</definedName>
    <definedName name="T18?L9.6.x" localSheetId="2">#REF!</definedName>
    <definedName name="T18?L9.6.x" localSheetId="3">#REF!</definedName>
    <definedName name="T18?L9.6.x" localSheetId="1">#REF!</definedName>
    <definedName name="T18?L9.6.x" localSheetId="4">#REF!</definedName>
    <definedName name="T18?L9.6.x" localSheetId="5">#REF!</definedName>
    <definedName name="T18?L9.6.x" localSheetId="9">#REF!</definedName>
    <definedName name="T18?L9.6.x" localSheetId="12">#REF!</definedName>
    <definedName name="T18?L9.6.x">#REF!</definedName>
    <definedName name="T18?L9.7" localSheetId="17">#REF!</definedName>
    <definedName name="T18?L9.7" localSheetId="2">#REF!</definedName>
    <definedName name="T18?L9.7" localSheetId="3">#REF!</definedName>
    <definedName name="T18?L9.7" localSheetId="1">#REF!</definedName>
    <definedName name="T18?L9.7" localSheetId="4">#REF!</definedName>
    <definedName name="T18?L9.7" localSheetId="5">#REF!</definedName>
    <definedName name="T18?L9.7" localSheetId="9">#REF!</definedName>
    <definedName name="T18?L9.7" localSheetId="12">#REF!</definedName>
    <definedName name="T18?L9.7">#REF!</definedName>
    <definedName name="T18?L9.7.x" localSheetId="17">#REF!</definedName>
    <definedName name="T18?L9.7.x" localSheetId="2">#REF!</definedName>
    <definedName name="T18?L9.7.x" localSheetId="3">#REF!</definedName>
    <definedName name="T18?L9.7.x" localSheetId="1">#REF!</definedName>
    <definedName name="T18?L9.7.x" localSheetId="4">#REF!</definedName>
    <definedName name="T18?L9.7.x" localSheetId="5">#REF!</definedName>
    <definedName name="T18?L9.7.x" localSheetId="9">#REF!</definedName>
    <definedName name="T18?L9.7.x" localSheetId="12">#REF!</definedName>
    <definedName name="T18?L9.7.x">#REF!</definedName>
    <definedName name="T18?Name" localSheetId="17">#REF!</definedName>
    <definedName name="T18?Name" localSheetId="2">#REF!</definedName>
    <definedName name="T18?Name" localSheetId="3">#REF!</definedName>
    <definedName name="T18?Name" localSheetId="1">#REF!</definedName>
    <definedName name="T18?Name" localSheetId="4">#REF!</definedName>
    <definedName name="T18?Name" localSheetId="5">#REF!</definedName>
    <definedName name="T18?Name" localSheetId="9">#REF!</definedName>
    <definedName name="T18?Name" localSheetId="12">#REF!</definedName>
    <definedName name="T18?Name">#REF!</definedName>
    <definedName name="T18?Table" localSheetId="17">#REF!</definedName>
    <definedName name="T18?Table" localSheetId="2">#REF!</definedName>
    <definedName name="T18?Table" localSheetId="3">#REF!</definedName>
    <definedName name="T18?Table" localSheetId="1">#REF!</definedName>
    <definedName name="T18?Table" localSheetId="4">#REF!</definedName>
    <definedName name="T18?Table" localSheetId="5">#REF!</definedName>
    <definedName name="T18?Table" localSheetId="9">#REF!</definedName>
    <definedName name="T18?Table" localSheetId="12">#REF!</definedName>
    <definedName name="T18?Table">#REF!</definedName>
    <definedName name="T18?Title" localSheetId="17">#REF!</definedName>
    <definedName name="T18?Title" localSheetId="2">#REF!</definedName>
    <definedName name="T18?Title" localSheetId="3">#REF!</definedName>
    <definedName name="T18?Title" localSheetId="1">#REF!</definedName>
    <definedName name="T18?Title" localSheetId="4">#REF!</definedName>
    <definedName name="T18?Title" localSheetId="5">#REF!</definedName>
    <definedName name="T18?Title" localSheetId="9">#REF!</definedName>
    <definedName name="T18?Title" localSheetId="12">#REF!</definedName>
    <definedName name="T18?Title">#REF!</definedName>
    <definedName name="T18?unit?ТРУБ" localSheetId="17">#REF!</definedName>
    <definedName name="T18?unit?ТРУБ" localSheetId="2">#REF!</definedName>
    <definedName name="T18?unit?ТРУБ" localSheetId="3">#REF!</definedName>
    <definedName name="T18?unit?ТРУБ" localSheetId="1">#REF!</definedName>
    <definedName name="T18?unit?ТРУБ" localSheetId="4">#REF!</definedName>
    <definedName name="T18?unit?ТРУБ" localSheetId="5">#REF!</definedName>
    <definedName name="T18?unit?ТРУБ" localSheetId="9">#REF!</definedName>
    <definedName name="T18?unit?ТРУБ" localSheetId="12">#REF!</definedName>
    <definedName name="T18?unit?ТРУБ">#REF!</definedName>
    <definedName name="T18_1_Copy1" localSheetId="17">#REF!</definedName>
    <definedName name="T18_1_Copy1" localSheetId="2">#REF!</definedName>
    <definedName name="T18_1_Copy1" localSheetId="3">#REF!</definedName>
    <definedName name="T18_1_Copy1" localSheetId="1">#REF!</definedName>
    <definedName name="T18_1_Copy1" localSheetId="4">#REF!</definedName>
    <definedName name="T18_1_Copy1" localSheetId="5">#REF!</definedName>
    <definedName name="T18_1_Copy1" localSheetId="9">#REF!</definedName>
    <definedName name="T18_1_Copy1" localSheetId="12">#REF!</definedName>
    <definedName name="T18_1_Copy1">#REF!</definedName>
    <definedName name="T18_1_Copy2" localSheetId="17">#REF!</definedName>
    <definedName name="T18_1_Copy2" localSheetId="2">#REF!</definedName>
    <definedName name="T18_1_Copy2" localSheetId="3">#REF!</definedName>
    <definedName name="T18_1_Copy2" localSheetId="1">#REF!</definedName>
    <definedName name="T18_1_Copy2" localSheetId="4">#REF!</definedName>
    <definedName name="T18_1_Copy2" localSheetId="5">#REF!</definedName>
    <definedName name="T18_1_Copy2" localSheetId="9">#REF!</definedName>
    <definedName name="T18_1_Copy2" localSheetId="12">#REF!</definedName>
    <definedName name="T18_1_Copy2">#REF!</definedName>
    <definedName name="T18_1_Copy3" localSheetId="17">#REF!</definedName>
    <definedName name="T18_1_Copy3" localSheetId="2">#REF!</definedName>
    <definedName name="T18_1_Copy3" localSheetId="3">#REF!</definedName>
    <definedName name="T18_1_Copy3" localSheetId="1">#REF!</definedName>
    <definedName name="T18_1_Copy3" localSheetId="4">#REF!</definedName>
    <definedName name="T18_1_Copy3" localSheetId="5">#REF!</definedName>
    <definedName name="T18_1_Copy3" localSheetId="9">#REF!</definedName>
    <definedName name="T18_1_Copy3" localSheetId="12">#REF!</definedName>
    <definedName name="T18_1_Copy3">#REF!</definedName>
    <definedName name="T18_1_Name1" localSheetId="17">#REF!</definedName>
    <definedName name="T18_1_Name1" localSheetId="2">#REF!</definedName>
    <definedName name="T18_1_Name1" localSheetId="3">#REF!</definedName>
    <definedName name="T18_1_Name1" localSheetId="1">#REF!</definedName>
    <definedName name="T18_1_Name1" localSheetId="4">#REF!</definedName>
    <definedName name="T18_1_Name1" localSheetId="5">#REF!</definedName>
    <definedName name="T18_1_Name1" localSheetId="9">#REF!</definedName>
    <definedName name="T18_1_Name1" localSheetId="12">#REF!</definedName>
    <definedName name="T18_1_Name1">#REF!</definedName>
    <definedName name="T18_1_Name2" localSheetId="17">#REF!</definedName>
    <definedName name="T18_1_Name2" localSheetId="2">#REF!</definedName>
    <definedName name="T18_1_Name2" localSheetId="3">#REF!</definedName>
    <definedName name="T18_1_Name2" localSheetId="1">#REF!</definedName>
    <definedName name="T18_1_Name2" localSheetId="4">#REF!</definedName>
    <definedName name="T18_1_Name2" localSheetId="5">#REF!</definedName>
    <definedName name="T18_1_Name2" localSheetId="9">#REF!</definedName>
    <definedName name="T18_1_Name2" localSheetId="12">#REF!</definedName>
    <definedName name="T18_1_Name2">#REF!</definedName>
    <definedName name="T18_1_Name3" localSheetId="17">#REF!</definedName>
    <definedName name="T18_1_Name3" localSheetId="2">#REF!</definedName>
    <definedName name="T18_1_Name3" localSheetId="3">#REF!</definedName>
    <definedName name="T18_1_Name3" localSheetId="1">#REF!</definedName>
    <definedName name="T18_1_Name3" localSheetId="4">#REF!</definedName>
    <definedName name="T18_1_Name3" localSheetId="5">#REF!</definedName>
    <definedName name="T18_1_Name3" localSheetId="9">#REF!</definedName>
    <definedName name="T18_1_Name3" localSheetId="12">#REF!</definedName>
    <definedName name="T18_1_Name3">#REF!</definedName>
    <definedName name="T18_Copy1" localSheetId="17">[46]страховые!#REF!</definedName>
    <definedName name="T18_Copy1" localSheetId="2">[46]страховые!#REF!</definedName>
    <definedName name="T18_Copy1" localSheetId="3">[46]страховые!#REF!</definedName>
    <definedName name="T18_Copy1" localSheetId="1">[46]страховые!#REF!</definedName>
    <definedName name="T18_Copy1" localSheetId="4">[46]страховые!#REF!</definedName>
    <definedName name="T18_Copy1" localSheetId="5">[46]страховые!#REF!</definedName>
    <definedName name="T18_Copy1" localSheetId="9">[46]страховые!#REF!</definedName>
    <definedName name="T18_Copy1" localSheetId="0">[46]страховые!#REF!</definedName>
    <definedName name="T18_Copy1" localSheetId="12">[46]страховые!#REF!</definedName>
    <definedName name="T18_Copy1">[46]страховые!#REF!</definedName>
    <definedName name="T18_Copy2" localSheetId="17">[46]страховые!#REF!</definedName>
    <definedName name="T18_Copy2" localSheetId="2">[46]страховые!#REF!</definedName>
    <definedName name="T18_Copy2" localSheetId="3">[46]страховые!#REF!</definedName>
    <definedName name="T18_Copy2" localSheetId="1">[46]страховые!#REF!</definedName>
    <definedName name="T18_Copy2" localSheetId="4">[46]страховые!#REF!</definedName>
    <definedName name="T18_Copy2" localSheetId="5">[46]страховые!#REF!</definedName>
    <definedName name="T18_Copy2" localSheetId="9">[46]страховые!#REF!</definedName>
    <definedName name="T18_Copy2" localSheetId="0">[46]страховые!#REF!</definedName>
    <definedName name="T18_Copy2" localSheetId="12">[46]страховые!#REF!</definedName>
    <definedName name="T18_Copy2">[46]страховые!#REF!</definedName>
    <definedName name="T18_Copy3" localSheetId="17">[46]страховые!#REF!</definedName>
    <definedName name="T18_Copy3" localSheetId="2">[46]страховые!#REF!</definedName>
    <definedName name="T18_Copy3" localSheetId="3">[46]страховые!#REF!</definedName>
    <definedName name="T18_Copy3" localSheetId="1">[46]страховые!#REF!</definedName>
    <definedName name="T18_Copy3" localSheetId="4">[46]страховые!#REF!</definedName>
    <definedName name="T18_Copy3" localSheetId="5">[46]страховые!#REF!</definedName>
    <definedName name="T18_Copy3" localSheetId="9">[46]страховые!#REF!</definedName>
    <definedName name="T18_Copy3" localSheetId="0">[46]страховые!#REF!</definedName>
    <definedName name="T18_Copy3" localSheetId="12">[46]страховые!#REF!</definedName>
    <definedName name="T18_Copy3">[46]страховые!#REF!</definedName>
    <definedName name="T18_Copy4" localSheetId="17">[46]страховые!#REF!</definedName>
    <definedName name="T18_Copy4" localSheetId="2">[46]страховые!#REF!</definedName>
    <definedName name="T18_Copy4" localSheetId="3">[46]страховые!#REF!</definedName>
    <definedName name="T18_Copy4" localSheetId="1">[46]страховые!#REF!</definedName>
    <definedName name="T18_Copy4" localSheetId="4">[46]страховые!#REF!</definedName>
    <definedName name="T18_Copy4" localSheetId="5">[46]страховые!#REF!</definedName>
    <definedName name="T18_Copy4" localSheetId="9">[46]страховые!#REF!</definedName>
    <definedName name="T18_Copy4" localSheetId="0">[46]страховые!#REF!</definedName>
    <definedName name="T18_Copy4" localSheetId="12">[46]страховые!#REF!</definedName>
    <definedName name="T18_Copy4">[46]страховые!#REF!</definedName>
    <definedName name="T18_Copy5" localSheetId="17">[46]страховые!#REF!</definedName>
    <definedName name="T18_Copy5" localSheetId="2">[46]страховые!#REF!</definedName>
    <definedName name="T18_Copy5" localSheetId="3">[46]страховые!#REF!</definedName>
    <definedName name="T18_Copy5" localSheetId="1">[46]страховые!#REF!</definedName>
    <definedName name="T18_Copy5" localSheetId="4">[46]страховые!#REF!</definedName>
    <definedName name="T18_Copy5" localSheetId="5">[46]страховые!#REF!</definedName>
    <definedName name="T18_Copy5" localSheetId="9">[46]страховые!#REF!</definedName>
    <definedName name="T18_Copy5" localSheetId="0">[46]страховые!#REF!</definedName>
    <definedName name="T18_Copy5" localSheetId="12">[46]страховые!#REF!</definedName>
    <definedName name="T18_Copy5">[46]страховые!#REF!</definedName>
    <definedName name="T18_Copy6" localSheetId="17">[46]страховые!#REF!</definedName>
    <definedName name="T18_Copy6" localSheetId="2">[46]страховые!#REF!</definedName>
    <definedName name="T18_Copy6" localSheetId="3">[46]страховые!#REF!</definedName>
    <definedName name="T18_Copy6" localSheetId="1">[46]страховые!#REF!</definedName>
    <definedName name="T18_Copy6" localSheetId="4">[46]страховые!#REF!</definedName>
    <definedName name="T18_Copy6" localSheetId="5">[46]страховые!#REF!</definedName>
    <definedName name="T18_Copy6" localSheetId="9">[46]страховые!#REF!</definedName>
    <definedName name="T18_Copy6" localSheetId="0">[46]страховые!#REF!</definedName>
    <definedName name="T18_Copy6" localSheetId="12">[46]страховые!#REF!</definedName>
    <definedName name="T18_Copy6">[46]страховые!#REF!</definedName>
    <definedName name="T18_Name1" localSheetId="17">#REF!</definedName>
    <definedName name="T18_Name1" localSheetId="2">#REF!</definedName>
    <definedName name="T18_Name1" localSheetId="3">#REF!</definedName>
    <definedName name="T18_Name1" localSheetId="1">#REF!</definedName>
    <definedName name="T18_Name1" localSheetId="4">#REF!</definedName>
    <definedName name="T18_Name1" localSheetId="5">#REF!</definedName>
    <definedName name="T18_Name1" localSheetId="14">#REF!</definedName>
    <definedName name="T18_Name1" localSheetId="7">#REF!</definedName>
    <definedName name="T18_Name1" localSheetId="9">#REF!</definedName>
    <definedName name="T18_Name1" localSheetId="0">#REF!</definedName>
    <definedName name="T18_Name1" localSheetId="12">#REF!</definedName>
    <definedName name="T18_Name1">#REF!</definedName>
    <definedName name="T18_Name2" localSheetId="17">#REF!</definedName>
    <definedName name="T18_Name2" localSheetId="2">#REF!</definedName>
    <definedName name="T18_Name2" localSheetId="3">#REF!</definedName>
    <definedName name="T18_Name2" localSheetId="1">#REF!</definedName>
    <definedName name="T18_Name2" localSheetId="4">#REF!</definedName>
    <definedName name="T18_Name2" localSheetId="5">#REF!</definedName>
    <definedName name="T18_Name2" localSheetId="9">#REF!</definedName>
    <definedName name="T18_Name2" localSheetId="0">#REF!</definedName>
    <definedName name="T18_Name2" localSheetId="12">#REF!</definedName>
    <definedName name="T18_Name2">#REF!</definedName>
    <definedName name="T19.1.1?axis?C?ПЭ" localSheetId="17">#REF!</definedName>
    <definedName name="T19.1.1?axis?C?ПЭ" localSheetId="2">#REF!</definedName>
    <definedName name="T19.1.1?axis?C?ПЭ" localSheetId="3">#REF!</definedName>
    <definedName name="T19.1.1?axis?C?ПЭ" localSheetId="1">#REF!</definedName>
    <definedName name="T19.1.1?axis?C?ПЭ" localSheetId="4">#REF!</definedName>
    <definedName name="T19.1.1?axis?C?ПЭ" localSheetId="5">#REF!</definedName>
    <definedName name="T19.1.1?axis?C?ПЭ" localSheetId="9">#REF!</definedName>
    <definedName name="T19.1.1?axis?C?ПЭ" localSheetId="0">#REF!</definedName>
    <definedName name="T19.1.1?axis?C?ПЭ" localSheetId="12">#REF!</definedName>
    <definedName name="T19.1.1?axis?C?ПЭ">#REF!</definedName>
    <definedName name="T19.1.1?axis?C?ПЭ?" localSheetId="17">#REF!</definedName>
    <definedName name="T19.1.1?axis?C?ПЭ?" localSheetId="2">#REF!</definedName>
    <definedName name="T19.1.1?axis?C?ПЭ?" localSheetId="3">#REF!</definedName>
    <definedName name="T19.1.1?axis?C?ПЭ?" localSheetId="1">#REF!</definedName>
    <definedName name="T19.1.1?axis?C?ПЭ?" localSheetId="4">#REF!</definedName>
    <definedName name="T19.1.1?axis?C?ПЭ?" localSheetId="5">#REF!</definedName>
    <definedName name="T19.1.1?axis?C?ПЭ?" localSheetId="9">#REF!</definedName>
    <definedName name="T19.1.1?axis?C?ПЭ?" localSheetId="12">#REF!</definedName>
    <definedName name="T19.1.1?axis?C?ПЭ?">#REF!</definedName>
    <definedName name="T19.1.1?axis?C?СЦТ" localSheetId="17">#REF!</definedName>
    <definedName name="T19.1.1?axis?C?СЦТ" localSheetId="2">#REF!</definedName>
    <definedName name="T19.1.1?axis?C?СЦТ" localSheetId="3">#REF!</definedName>
    <definedName name="T19.1.1?axis?C?СЦТ" localSheetId="1">#REF!</definedName>
    <definedName name="T19.1.1?axis?C?СЦТ" localSheetId="4">#REF!</definedName>
    <definedName name="T19.1.1?axis?C?СЦТ" localSheetId="5">#REF!</definedName>
    <definedName name="T19.1.1?axis?C?СЦТ" localSheetId="9">#REF!</definedName>
    <definedName name="T19.1.1?axis?C?СЦТ" localSheetId="12">#REF!</definedName>
    <definedName name="T19.1.1?axis?C?СЦТ">#REF!</definedName>
    <definedName name="T19.1.1?axis?C?СЦТ?" localSheetId="17">#REF!</definedName>
    <definedName name="T19.1.1?axis?C?СЦТ?" localSheetId="2">#REF!</definedName>
    <definedName name="T19.1.1?axis?C?СЦТ?" localSheetId="3">#REF!</definedName>
    <definedName name="T19.1.1?axis?C?СЦТ?" localSheetId="1">#REF!</definedName>
    <definedName name="T19.1.1?axis?C?СЦТ?" localSheetId="4">#REF!</definedName>
    <definedName name="T19.1.1?axis?C?СЦТ?" localSheetId="5">#REF!</definedName>
    <definedName name="T19.1.1?axis?C?СЦТ?" localSheetId="9">#REF!</definedName>
    <definedName name="T19.1.1?axis?C?СЦТ?" localSheetId="12">#REF!</definedName>
    <definedName name="T19.1.1?axis?C?СЦТ?">#REF!</definedName>
    <definedName name="T19.1.1?axis?R?ВРАС" localSheetId="17">#REF!,#REF!</definedName>
    <definedName name="T19.1.1?axis?R?ВРАС" localSheetId="2">#REF!,#REF!</definedName>
    <definedName name="T19.1.1?axis?R?ВРАС" localSheetId="3">#REF!,#REF!</definedName>
    <definedName name="T19.1.1?axis?R?ВРАС" localSheetId="1">#REF!,#REF!</definedName>
    <definedName name="T19.1.1?axis?R?ВРАС" localSheetId="4">#REF!,#REF!</definedName>
    <definedName name="T19.1.1?axis?R?ВРАС" localSheetId="5">#REF!,#REF!</definedName>
    <definedName name="T19.1.1?axis?R?ВРАС" localSheetId="14">#REF!,#REF!</definedName>
    <definedName name="T19.1.1?axis?R?ВРАС" localSheetId="7">#REF!,#REF!</definedName>
    <definedName name="T19.1.1?axis?R?ВРАС" localSheetId="9">#REF!,#REF!</definedName>
    <definedName name="T19.1.1?axis?R?ВРАС" localSheetId="0">#REF!,#REF!</definedName>
    <definedName name="T19.1.1?axis?R?ВРАС" localSheetId="12">#REF!,#REF!</definedName>
    <definedName name="T19.1.1?axis?R?ВРАС">#REF!,#REF!</definedName>
    <definedName name="T19.1.1?axis?R?ВРАС?" localSheetId="17">#REF!,#REF!</definedName>
    <definedName name="T19.1.1?axis?R?ВРАС?" localSheetId="2">#REF!,#REF!</definedName>
    <definedName name="T19.1.1?axis?R?ВРАС?" localSheetId="3">#REF!,#REF!</definedName>
    <definedName name="T19.1.1?axis?R?ВРАС?" localSheetId="1">#REF!,#REF!</definedName>
    <definedName name="T19.1.1?axis?R?ВРАС?" localSheetId="4">#REF!,#REF!</definedName>
    <definedName name="T19.1.1?axis?R?ВРАС?" localSheetId="5">#REF!,#REF!</definedName>
    <definedName name="T19.1.1?axis?R?ВРАС?" localSheetId="9">#REF!,#REF!</definedName>
    <definedName name="T19.1.1?axis?R?ВРАС?" localSheetId="0">#REF!,#REF!</definedName>
    <definedName name="T19.1.1?axis?R?ВРАС?" localSheetId="12">#REF!,#REF!</definedName>
    <definedName name="T19.1.1?axis?R?ВРАС?">#REF!,#REF!</definedName>
    <definedName name="T19.1.1?axis?ПРД?БАЗ" localSheetId="17">#REF!,#REF!</definedName>
    <definedName name="T19.1.1?axis?ПРД?БАЗ" localSheetId="2">#REF!,#REF!</definedName>
    <definedName name="T19.1.1?axis?ПРД?БАЗ" localSheetId="3">#REF!,#REF!</definedName>
    <definedName name="T19.1.1?axis?ПРД?БАЗ" localSheetId="1">#REF!,#REF!</definedName>
    <definedName name="T19.1.1?axis?ПРД?БАЗ" localSheetId="4">#REF!,#REF!</definedName>
    <definedName name="T19.1.1?axis?ПРД?БАЗ" localSheetId="5">#REF!,#REF!</definedName>
    <definedName name="T19.1.1?axis?ПРД?БАЗ" localSheetId="9">#REF!,#REF!</definedName>
    <definedName name="T19.1.1?axis?ПРД?БАЗ" localSheetId="0">#REF!,#REF!</definedName>
    <definedName name="T19.1.1?axis?ПРД?БАЗ" localSheetId="12">#REF!,#REF!</definedName>
    <definedName name="T19.1.1?axis?ПРД?БАЗ">#REF!,#REF!</definedName>
    <definedName name="T19.1.1?axis?ПРД?РЕГ" localSheetId="17">#REF!,#REF!</definedName>
    <definedName name="T19.1.1?axis?ПРД?РЕГ" localSheetId="2">#REF!,#REF!</definedName>
    <definedName name="T19.1.1?axis?ПРД?РЕГ" localSheetId="3">#REF!,#REF!</definedName>
    <definedName name="T19.1.1?axis?ПРД?РЕГ" localSheetId="1">#REF!,#REF!</definedName>
    <definedName name="T19.1.1?axis?ПРД?РЕГ" localSheetId="4">#REF!,#REF!</definedName>
    <definedName name="T19.1.1?axis?ПРД?РЕГ" localSheetId="5">#REF!,#REF!</definedName>
    <definedName name="T19.1.1?axis?ПРД?РЕГ" localSheetId="9">#REF!,#REF!</definedName>
    <definedName name="T19.1.1?axis?ПРД?РЕГ" localSheetId="12">#REF!,#REF!</definedName>
    <definedName name="T19.1.1?axis?ПРД?РЕГ">#REF!,#REF!</definedName>
    <definedName name="T19.1.1?Data" localSheetId="17">'6.3.'!P1_T19.1.1?Data,'6.3.'!P2_T19.1.1?Data</definedName>
    <definedName name="T19.1.1?Data" localSheetId="2">'7.1. (1 кв. 2014) (с ТП) (2 (3'!P1_T19.1.1?Data,'7.1. (1 кв. 2014) (с ТП) (2 (3'!P2_T19.1.1?Data</definedName>
    <definedName name="T19.1.1?Data" localSheetId="3">'7.1. (1 кв. 2014) (с ТП) (2)'!P1_T19.1.1?Data,'7.1. (1 кв. 2014) (с ТП) (2)'!P2_T19.1.1?Data</definedName>
    <definedName name="T19.1.1?Data" localSheetId="1">'7.1. (1 полугодие 2014)'!P1_T19.1.1?Data,'7.1. (1 полугодие 2014)'!P2_T19.1.1?Data</definedName>
    <definedName name="T19.1.1?Data" localSheetId="4">'7.1. (3 квартал) без ТП '!P1_T19.1.1?Data,'7.1. (3 квартал) без ТП '!P2_T19.1.1?Data</definedName>
    <definedName name="T19.1.1?Data" localSheetId="5">'7.1. 3 квартал с ТП (ВЛ, КЛ)'!P1_T19.1.1?Data,'7.1. 3 квартал с ТП (ВЛ, КЛ)'!P2_T19.1.1?Data</definedName>
    <definedName name="T19.1.1?Data" localSheetId="14">'7.2. 3 кв'!P1_T19.1.1?Data,'7.2. 3 кв'!P2_T19.1.1?Data</definedName>
    <definedName name="T19.1.1?Data" localSheetId="10">P1_T19.1.1?Data,P2_T19.1.1?Data</definedName>
    <definedName name="T19.1.1?Data" localSheetId="11">P1_T19.1.1?Data,P2_T19.1.1?Data</definedName>
    <definedName name="T19.1.1?Data" localSheetId="7">'II-ДЗ (2014)'!P1_T19.1.1?Data,'II-ДЗ (2014)'!P2_T19.1.1?Data</definedName>
    <definedName name="T19.1.1?Data" localSheetId="9">'IV-ДЗ'!P1_T19.1.1?Data,'IV-ДЗ'!P2_T19.1.1?Data</definedName>
    <definedName name="T19.1.1?Data" localSheetId="0">'IV-ДЦ'!P1_T19.1.1?Data,'IV-ДЦ'!P2_T19.1.1?Data</definedName>
    <definedName name="T19.1.1?Data" localSheetId="12">'Приложение 1'!P1_T19.1.1?Data,'Приложение 1'!P2_T19.1.1?Data</definedName>
    <definedName name="T19.1.1?Data">P1_T19.1.1?Data,P2_T19.1.1?Data</definedName>
    <definedName name="T19.1.1?L1" localSheetId="17">#REF!,#REF!</definedName>
    <definedName name="T19.1.1?L1" localSheetId="2">#REF!,#REF!</definedName>
    <definedName name="T19.1.1?L1" localSheetId="3">#REF!,#REF!</definedName>
    <definedName name="T19.1.1?L1" localSheetId="1">#REF!,#REF!</definedName>
    <definedName name="T19.1.1?L1" localSheetId="4">#REF!,#REF!</definedName>
    <definedName name="T19.1.1?L1" localSheetId="5">#REF!,#REF!</definedName>
    <definedName name="T19.1.1?L1" localSheetId="14">#REF!,#REF!</definedName>
    <definedName name="T19.1.1?L1" localSheetId="7">#REF!,#REF!</definedName>
    <definedName name="T19.1.1?L1" localSheetId="9">#REF!,#REF!</definedName>
    <definedName name="T19.1.1?L1" localSheetId="0">#REF!,#REF!</definedName>
    <definedName name="T19.1.1?L1" localSheetId="12">#REF!,#REF!</definedName>
    <definedName name="T19.1.1?L1">#REF!,#REF!</definedName>
    <definedName name="T19.1.1?L10" localSheetId="17">#REF!,#REF!</definedName>
    <definedName name="T19.1.1?L10" localSheetId="2">#REF!,#REF!</definedName>
    <definedName name="T19.1.1?L10" localSheetId="3">#REF!,#REF!</definedName>
    <definedName name="T19.1.1?L10" localSheetId="1">#REF!,#REF!</definedName>
    <definedName name="T19.1.1?L10" localSheetId="4">#REF!,#REF!</definedName>
    <definedName name="T19.1.1?L10" localSheetId="5">#REF!,#REF!</definedName>
    <definedName name="T19.1.1?L10" localSheetId="9">#REF!,#REF!</definedName>
    <definedName name="T19.1.1?L10" localSheetId="0">#REF!,#REF!</definedName>
    <definedName name="T19.1.1?L10" localSheetId="12">#REF!,#REF!</definedName>
    <definedName name="T19.1.1?L10">#REF!,#REF!</definedName>
    <definedName name="T19.1.1?L11" localSheetId="17">#REF!,#REF!</definedName>
    <definedName name="T19.1.1?L11" localSheetId="2">#REF!,#REF!</definedName>
    <definedName name="T19.1.1?L11" localSheetId="3">#REF!,#REF!</definedName>
    <definedName name="T19.1.1?L11" localSheetId="1">#REF!,#REF!</definedName>
    <definedName name="T19.1.1?L11" localSheetId="4">#REF!,#REF!</definedName>
    <definedName name="T19.1.1?L11" localSheetId="5">#REF!,#REF!</definedName>
    <definedName name="T19.1.1?L11" localSheetId="9">#REF!,#REF!</definedName>
    <definedName name="T19.1.1?L11" localSheetId="0">#REF!,#REF!</definedName>
    <definedName name="T19.1.1?L11" localSheetId="12">#REF!,#REF!</definedName>
    <definedName name="T19.1.1?L11">#REF!,#REF!</definedName>
    <definedName name="T19.1.1?L12" localSheetId="17">#REF!,#REF!</definedName>
    <definedName name="T19.1.1?L12" localSheetId="2">#REF!,#REF!</definedName>
    <definedName name="T19.1.1?L12" localSheetId="3">#REF!,#REF!</definedName>
    <definedName name="T19.1.1?L12" localSheetId="1">#REF!,#REF!</definedName>
    <definedName name="T19.1.1?L12" localSheetId="4">#REF!,#REF!</definedName>
    <definedName name="T19.1.1?L12" localSheetId="5">#REF!,#REF!</definedName>
    <definedName name="T19.1.1?L12" localSheetId="9">#REF!,#REF!</definedName>
    <definedName name="T19.1.1?L12" localSheetId="12">#REF!,#REF!</definedName>
    <definedName name="T19.1.1?L12">#REF!,#REF!</definedName>
    <definedName name="T19.1.1?L13" localSheetId="17">#REF!,#REF!</definedName>
    <definedName name="T19.1.1?L13" localSheetId="2">#REF!,#REF!</definedName>
    <definedName name="T19.1.1?L13" localSheetId="3">#REF!,#REF!</definedName>
    <definedName name="T19.1.1?L13" localSheetId="1">#REF!,#REF!</definedName>
    <definedName name="T19.1.1?L13" localSheetId="4">#REF!,#REF!</definedName>
    <definedName name="T19.1.1?L13" localSheetId="5">#REF!,#REF!</definedName>
    <definedName name="T19.1.1?L13" localSheetId="9">#REF!,#REF!</definedName>
    <definedName name="T19.1.1?L13" localSheetId="12">#REF!,#REF!</definedName>
    <definedName name="T19.1.1?L13">#REF!,#REF!</definedName>
    <definedName name="T19.1.1?L14" localSheetId="17">#REF!,#REF!</definedName>
    <definedName name="T19.1.1?L14" localSheetId="2">#REF!,#REF!</definedName>
    <definedName name="T19.1.1?L14" localSheetId="3">#REF!,#REF!</definedName>
    <definedName name="T19.1.1?L14" localSheetId="1">#REF!,#REF!</definedName>
    <definedName name="T19.1.1?L14" localSheetId="4">#REF!,#REF!</definedName>
    <definedName name="T19.1.1?L14" localSheetId="5">#REF!,#REF!</definedName>
    <definedName name="T19.1.1?L14" localSheetId="9">#REF!,#REF!</definedName>
    <definedName name="T19.1.1?L14" localSheetId="12">#REF!,#REF!</definedName>
    <definedName name="T19.1.1?L14">#REF!,#REF!</definedName>
    <definedName name="T19.1.1?L14.1" localSheetId="17">#REF!,#REF!</definedName>
    <definedName name="T19.1.1?L14.1" localSheetId="2">#REF!,#REF!</definedName>
    <definedName name="T19.1.1?L14.1" localSheetId="3">#REF!,#REF!</definedName>
    <definedName name="T19.1.1?L14.1" localSheetId="1">#REF!,#REF!</definedName>
    <definedName name="T19.1.1?L14.1" localSheetId="4">#REF!,#REF!</definedName>
    <definedName name="T19.1.1?L14.1" localSheetId="5">#REF!,#REF!</definedName>
    <definedName name="T19.1.1?L14.1" localSheetId="9">#REF!,#REF!</definedName>
    <definedName name="T19.1.1?L14.1" localSheetId="12">#REF!,#REF!</definedName>
    <definedName name="T19.1.1?L14.1">#REF!,#REF!</definedName>
    <definedName name="T19.1.1?L15" localSheetId="17">#REF!,#REF!</definedName>
    <definedName name="T19.1.1?L15" localSheetId="2">#REF!,#REF!</definedName>
    <definedName name="T19.1.1?L15" localSheetId="3">#REF!,#REF!</definedName>
    <definedName name="T19.1.1?L15" localSheetId="1">#REF!,#REF!</definedName>
    <definedName name="T19.1.1?L15" localSheetId="4">#REF!,#REF!</definedName>
    <definedName name="T19.1.1?L15" localSheetId="5">#REF!,#REF!</definedName>
    <definedName name="T19.1.1?L15" localSheetId="9">#REF!,#REF!</definedName>
    <definedName name="T19.1.1?L15" localSheetId="12">#REF!,#REF!</definedName>
    <definedName name="T19.1.1?L15">#REF!,#REF!</definedName>
    <definedName name="T19.1.1?L15.1" localSheetId="17">#REF!,#REF!</definedName>
    <definedName name="T19.1.1?L15.1" localSheetId="2">#REF!,#REF!</definedName>
    <definedName name="T19.1.1?L15.1" localSheetId="3">#REF!,#REF!</definedName>
    <definedName name="T19.1.1?L15.1" localSheetId="1">#REF!,#REF!</definedName>
    <definedName name="T19.1.1?L15.1" localSheetId="4">#REF!,#REF!</definedName>
    <definedName name="T19.1.1?L15.1" localSheetId="5">#REF!,#REF!</definedName>
    <definedName name="T19.1.1?L15.1" localSheetId="9">#REF!,#REF!</definedName>
    <definedName name="T19.1.1?L15.1" localSheetId="12">#REF!,#REF!</definedName>
    <definedName name="T19.1.1?L15.1">#REF!,#REF!</definedName>
    <definedName name="T19.1.1?L2" localSheetId="17">#REF!,#REF!</definedName>
    <definedName name="T19.1.1?L2" localSheetId="2">#REF!,#REF!</definedName>
    <definedName name="T19.1.1?L2" localSheetId="3">#REF!,#REF!</definedName>
    <definedName name="T19.1.1?L2" localSheetId="1">#REF!,#REF!</definedName>
    <definedName name="T19.1.1?L2" localSheetId="4">#REF!,#REF!</definedName>
    <definedName name="T19.1.1?L2" localSheetId="5">#REF!,#REF!</definedName>
    <definedName name="T19.1.1?L2" localSheetId="9">#REF!,#REF!</definedName>
    <definedName name="T19.1.1?L2" localSheetId="12">#REF!,#REF!</definedName>
    <definedName name="T19.1.1?L2">#REF!,#REF!</definedName>
    <definedName name="T19.1.1?L3" localSheetId="17">#REF!,#REF!</definedName>
    <definedName name="T19.1.1?L3" localSheetId="2">#REF!,#REF!</definedName>
    <definedName name="T19.1.1?L3" localSheetId="3">#REF!,#REF!</definedName>
    <definedName name="T19.1.1?L3" localSheetId="1">#REF!,#REF!</definedName>
    <definedName name="T19.1.1?L3" localSheetId="4">#REF!,#REF!</definedName>
    <definedName name="T19.1.1?L3" localSheetId="5">#REF!,#REF!</definedName>
    <definedName name="T19.1.1?L3" localSheetId="9">#REF!,#REF!</definedName>
    <definedName name="T19.1.1?L3" localSheetId="12">#REF!,#REF!</definedName>
    <definedName name="T19.1.1?L3">#REF!,#REF!</definedName>
    <definedName name="T19.1.1?L4" localSheetId="17">#REF!,#REF!</definedName>
    <definedName name="T19.1.1?L4" localSheetId="2">#REF!,#REF!</definedName>
    <definedName name="T19.1.1?L4" localSheetId="3">#REF!,#REF!</definedName>
    <definedName name="T19.1.1?L4" localSheetId="1">#REF!,#REF!</definedName>
    <definedName name="T19.1.1?L4" localSheetId="4">#REF!,#REF!</definedName>
    <definedName name="T19.1.1?L4" localSheetId="5">#REF!,#REF!</definedName>
    <definedName name="T19.1.1?L4" localSheetId="9">#REF!,#REF!</definedName>
    <definedName name="T19.1.1?L4" localSheetId="12">#REF!,#REF!</definedName>
    <definedName name="T19.1.1?L4">#REF!,#REF!</definedName>
    <definedName name="T19.1.1?L5" localSheetId="17">#REF!,#REF!</definedName>
    <definedName name="T19.1.1?L5" localSheetId="2">#REF!,#REF!</definedName>
    <definedName name="T19.1.1?L5" localSheetId="3">#REF!,#REF!</definedName>
    <definedName name="T19.1.1?L5" localSheetId="1">#REF!,#REF!</definedName>
    <definedName name="T19.1.1?L5" localSheetId="4">#REF!,#REF!</definedName>
    <definedName name="T19.1.1?L5" localSheetId="5">#REF!,#REF!</definedName>
    <definedName name="T19.1.1?L5" localSheetId="9">#REF!,#REF!</definedName>
    <definedName name="T19.1.1?L5" localSheetId="12">#REF!,#REF!</definedName>
    <definedName name="T19.1.1?L5">#REF!,#REF!</definedName>
    <definedName name="T19.1.1?L6" localSheetId="17">#REF!,#REF!</definedName>
    <definedName name="T19.1.1?L6" localSheetId="2">#REF!,#REF!</definedName>
    <definedName name="T19.1.1?L6" localSheetId="3">#REF!,#REF!</definedName>
    <definedName name="T19.1.1?L6" localSheetId="1">#REF!,#REF!</definedName>
    <definedName name="T19.1.1?L6" localSheetId="4">#REF!,#REF!</definedName>
    <definedName name="T19.1.1?L6" localSheetId="5">#REF!,#REF!</definedName>
    <definedName name="T19.1.1?L6" localSheetId="9">#REF!,#REF!</definedName>
    <definedName name="T19.1.1?L6" localSheetId="12">#REF!,#REF!</definedName>
    <definedName name="T19.1.1?L6">#REF!,#REF!</definedName>
    <definedName name="T19.1.1?L6.1" localSheetId="17">#REF!,#REF!</definedName>
    <definedName name="T19.1.1?L6.1" localSheetId="2">#REF!,#REF!</definedName>
    <definedName name="T19.1.1?L6.1" localSheetId="3">#REF!,#REF!</definedName>
    <definedName name="T19.1.1?L6.1" localSheetId="1">#REF!,#REF!</definedName>
    <definedName name="T19.1.1?L6.1" localSheetId="4">#REF!,#REF!</definedName>
    <definedName name="T19.1.1?L6.1" localSheetId="5">#REF!,#REF!</definedName>
    <definedName name="T19.1.1?L6.1" localSheetId="9">#REF!,#REF!</definedName>
    <definedName name="T19.1.1?L6.1" localSheetId="12">#REF!,#REF!</definedName>
    <definedName name="T19.1.1?L6.1">#REF!,#REF!</definedName>
    <definedName name="T19.1.1?L6.2" localSheetId="17">#REF!,#REF!</definedName>
    <definedName name="T19.1.1?L6.2" localSheetId="2">#REF!,#REF!</definedName>
    <definedName name="T19.1.1?L6.2" localSheetId="3">#REF!,#REF!</definedName>
    <definedName name="T19.1.1?L6.2" localSheetId="1">#REF!,#REF!</definedName>
    <definedName name="T19.1.1?L6.2" localSheetId="4">#REF!,#REF!</definedName>
    <definedName name="T19.1.1?L6.2" localSheetId="5">#REF!,#REF!</definedName>
    <definedName name="T19.1.1?L6.2" localSheetId="9">#REF!,#REF!</definedName>
    <definedName name="T19.1.1?L6.2" localSheetId="12">#REF!,#REF!</definedName>
    <definedName name="T19.1.1?L6.2">#REF!,#REF!</definedName>
    <definedName name="T19.1.1?L6.3" localSheetId="17">#REF!,#REF!</definedName>
    <definedName name="T19.1.1?L6.3" localSheetId="2">#REF!,#REF!</definedName>
    <definedName name="T19.1.1?L6.3" localSheetId="3">#REF!,#REF!</definedName>
    <definedName name="T19.1.1?L6.3" localSheetId="1">#REF!,#REF!</definedName>
    <definedName name="T19.1.1?L6.3" localSheetId="4">#REF!,#REF!</definedName>
    <definedName name="T19.1.1?L6.3" localSheetId="5">#REF!,#REF!</definedName>
    <definedName name="T19.1.1?L6.3" localSheetId="9">#REF!,#REF!</definedName>
    <definedName name="T19.1.1?L6.3" localSheetId="12">#REF!,#REF!</definedName>
    <definedName name="T19.1.1?L6.3">#REF!,#REF!</definedName>
    <definedName name="T19.1.1?L7" localSheetId="17">#REF!,#REF!</definedName>
    <definedName name="T19.1.1?L7" localSheetId="2">#REF!,#REF!</definedName>
    <definedName name="T19.1.1?L7" localSheetId="3">#REF!,#REF!</definedName>
    <definedName name="T19.1.1?L7" localSheetId="1">#REF!,#REF!</definedName>
    <definedName name="T19.1.1?L7" localSheetId="4">#REF!,#REF!</definedName>
    <definedName name="T19.1.1?L7" localSheetId="5">#REF!,#REF!</definedName>
    <definedName name="T19.1.1?L7" localSheetId="9">#REF!,#REF!</definedName>
    <definedName name="T19.1.1?L7" localSheetId="12">#REF!,#REF!</definedName>
    <definedName name="T19.1.1?L7">#REF!,#REF!</definedName>
    <definedName name="T19.1.1?L8" localSheetId="17">#REF!,#REF!</definedName>
    <definedName name="T19.1.1?L8" localSheetId="2">#REF!,#REF!</definedName>
    <definedName name="T19.1.1?L8" localSheetId="3">#REF!,#REF!</definedName>
    <definedName name="T19.1.1?L8" localSheetId="1">#REF!,#REF!</definedName>
    <definedName name="T19.1.1?L8" localSheetId="4">#REF!,#REF!</definedName>
    <definedName name="T19.1.1?L8" localSheetId="5">#REF!,#REF!</definedName>
    <definedName name="T19.1.1?L8" localSheetId="9">#REF!,#REF!</definedName>
    <definedName name="T19.1.1?L8" localSheetId="12">#REF!,#REF!</definedName>
    <definedName name="T19.1.1?L8">#REF!,#REF!</definedName>
    <definedName name="T19.1.1?L9" localSheetId="17">#REF!,#REF!</definedName>
    <definedName name="T19.1.1?L9" localSheetId="2">#REF!,#REF!</definedName>
    <definedName name="T19.1.1?L9" localSheetId="3">#REF!,#REF!</definedName>
    <definedName name="T19.1.1?L9" localSheetId="1">#REF!,#REF!</definedName>
    <definedName name="T19.1.1?L9" localSheetId="4">#REF!,#REF!</definedName>
    <definedName name="T19.1.1?L9" localSheetId="5">#REF!,#REF!</definedName>
    <definedName name="T19.1.1?L9" localSheetId="9">#REF!,#REF!</definedName>
    <definedName name="T19.1.1?L9" localSheetId="12">#REF!,#REF!</definedName>
    <definedName name="T19.1.1?L9">#REF!,#REF!</definedName>
    <definedName name="T19.1.1?L9.1" localSheetId="17">#REF!,#REF!</definedName>
    <definedName name="T19.1.1?L9.1" localSheetId="2">#REF!,#REF!</definedName>
    <definedName name="T19.1.1?L9.1" localSheetId="3">#REF!,#REF!</definedName>
    <definedName name="T19.1.1?L9.1" localSheetId="1">#REF!,#REF!</definedName>
    <definedName name="T19.1.1?L9.1" localSheetId="4">#REF!,#REF!</definedName>
    <definedName name="T19.1.1?L9.1" localSheetId="5">#REF!,#REF!</definedName>
    <definedName name="T19.1.1?L9.1" localSheetId="9">#REF!,#REF!</definedName>
    <definedName name="T19.1.1?L9.1" localSheetId="12">#REF!,#REF!</definedName>
    <definedName name="T19.1.1?L9.1">#REF!,#REF!</definedName>
    <definedName name="T19.1.1?L9.2" localSheetId="17">#REF!,#REF!</definedName>
    <definedName name="T19.1.1?L9.2" localSheetId="2">#REF!,#REF!</definedName>
    <definedName name="T19.1.1?L9.2" localSheetId="3">#REF!,#REF!</definedName>
    <definedName name="T19.1.1?L9.2" localSheetId="1">#REF!,#REF!</definedName>
    <definedName name="T19.1.1?L9.2" localSheetId="4">#REF!,#REF!</definedName>
    <definedName name="T19.1.1?L9.2" localSheetId="5">#REF!,#REF!</definedName>
    <definedName name="T19.1.1?L9.2" localSheetId="9">#REF!,#REF!</definedName>
    <definedName name="T19.1.1?L9.2" localSheetId="12">#REF!,#REF!</definedName>
    <definedName name="T19.1.1?L9.2">#REF!,#REF!</definedName>
    <definedName name="T19.1.1?L9.3" localSheetId="17">#REF!,#REF!</definedName>
    <definedName name="T19.1.1?L9.3" localSheetId="2">#REF!,#REF!</definedName>
    <definedName name="T19.1.1?L9.3" localSheetId="3">#REF!,#REF!</definedName>
    <definedName name="T19.1.1?L9.3" localSheetId="1">#REF!,#REF!</definedName>
    <definedName name="T19.1.1?L9.3" localSheetId="4">#REF!,#REF!</definedName>
    <definedName name="T19.1.1?L9.3" localSheetId="5">#REF!,#REF!</definedName>
    <definedName name="T19.1.1?L9.3" localSheetId="9">#REF!,#REF!</definedName>
    <definedName name="T19.1.1?L9.3" localSheetId="12">#REF!,#REF!</definedName>
    <definedName name="T19.1.1?L9.3">#REF!,#REF!</definedName>
    <definedName name="T19.1.1?L9.4" localSheetId="17">#REF!,#REF!</definedName>
    <definedName name="T19.1.1?L9.4" localSheetId="2">#REF!,#REF!</definedName>
    <definedName name="T19.1.1?L9.4" localSheetId="3">#REF!,#REF!</definedName>
    <definedName name="T19.1.1?L9.4" localSheetId="1">#REF!,#REF!</definedName>
    <definedName name="T19.1.1?L9.4" localSheetId="4">#REF!,#REF!</definedName>
    <definedName name="T19.1.1?L9.4" localSheetId="5">#REF!,#REF!</definedName>
    <definedName name="T19.1.1?L9.4" localSheetId="9">#REF!,#REF!</definedName>
    <definedName name="T19.1.1?L9.4" localSheetId="12">#REF!,#REF!</definedName>
    <definedName name="T19.1.1?L9.4">#REF!,#REF!</definedName>
    <definedName name="T19.1.1?L9.5" localSheetId="17">#REF!,#REF!</definedName>
    <definedName name="T19.1.1?L9.5" localSheetId="2">#REF!,#REF!</definedName>
    <definedName name="T19.1.1?L9.5" localSheetId="3">#REF!,#REF!</definedName>
    <definedName name="T19.1.1?L9.5" localSheetId="1">#REF!,#REF!</definedName>
    <definedName name="T19.1.1?L9.5" localSheetId="4">#REF!,#REF!</definedName>
    <definedName name="T19.1.1?L9.5" localSheetId="5">#REF!,#REF!</definedName>
    <definedName name="T19.1.1?L9.5" localSheetId="9">#REF!,#REF!</definedName>
    <definedName name="T19.1.1?L9.5" localSheetId="12">#REF!,#REF!</definedName>
    <definedName name="T19.1.1?L9.5">#REF!,#REF!</definedName>
    <definedName name="T19.1.1?L9.5.x" localSheetId="17">#REF!,#REF!</definedName>
    <definedName name="T19.1.1?L9.5.x" localSheetId="2">#REF!,#REF!</definedName>
    <definedName name="T19.1.1?L9.5.x" localSheetId="3">#REF!,#REF!</definedName>
    <definedName name="T19.1.1?L9.5.x" localSheetId="1">#REF!,#REF!</definedName>
    <definedName name="T19.1.1?L9.5.x" localSheetId="4">#REF!,#REF!</definedName>
    <definedName name="T19.1.1?L9.5.x" localSheetId="5">#REF!,#REF!</definedName>
    <definedName name="T19.1.1?L9.5.x" localSheetId="9">#REF!,#REF!</definedName>
    <definedName name="T19.1.1?L9.5.x" localSheetId="12">#REF!,#REF!</definedName>
    <definedName name="T19.1.1?L9.5.x">#REF!,#REF!</definedName>
    <definedName name="T19.1.1?L9.6" localSheetId="17">#REF!,#REF!</definedName>
    <definedName name="T19.1.1?L9.6" localSheetId="2">#REF!,#REF!</definedName>
    <definedName name="T19.1.1?L9.6" localSheetId="3">#REF!,#REF!</definedName>
    <definedName name="T19.1.1?L9.6" localSheetId="1">#REF!,#REF!</definedName>
    <definedName name="T19.1.1?L9.6" localSheetId="4">#REF!,#REF!</definedName>
    <definedName name="T19.1.1?L9.6" localSheetId="5">#REF!,#REF!</definedName>
    <definedName name="T19.1.1?L9.6" localSheetId="9">#REF!,#REF!</definedName>
    <definedName name="T19.1.1?L9.6" localSheetId="12">#REF!,#REF!</definedName>
    <definedName name="T19.1.1?L9.6">#REF!,#REF!</definedName>
    <definedName name="T19.1.1?L9.6.x" localSheetId="17">#REF!,#REF!</definedName>
    <definedName name="T19.1.1?L9.6.x" localSheetId="2">#REF!,#REF!</definedName>
    <definedName name="T19.1.1?L9.6.x" localSheetId="3">#REF!,#REF!</definedName>
    <definedName name="T19.1.1?L9.6.x" localSheetId="1">#REF!,#REF!</definedName>
    <definedName name="T19.1.1?L9.6.x" localSheetId="4">#REF!,#REF!</definedName>
    <definedName name="T19.1.1?L9.6.x" localSheetId="5">#REF!,#REF!</definedName>
    <definedName name="T19.1.1?L9.6.x" localSheetId="9">#REF!,#REF!</definedName>
    <definedName name="T19.1.1?L9.6.x" localSheetId="12">#REF!,#REF!</definedName>
    <definedName name="T19.1.1?L9.6.x">#REF!,#REF!</definedName>
    <definedName name="T19.1.1?Name" localSheetId="17">#REF!</definedName>
    <definedName name="T19.1.1?Name" localSheetId="2">#REF!</definedName>
    <definedName name="T19.1.1?Name" localSheetId="3">#REF!</definedName>
    <definedName name="T19.1.1?Name" localSheetId="1">#REF!</definedName>
    <definedName name="T19.1.1?Name" localSheetId="4">#REF!</definedName>
    <definedName name="T19.1.1?Name" localSheetId="5">#REF!</definedName>
    <definedName name="T19.1.1?Name" localSheetId="14">#REF!</definedName>
    <definedName name="T19.1.1?Name" localSheetId="7">#REF!</definedName>
    <definedName name="T19.1.1?Name" localSheetId="9">#REF!</definedName>
    <definedName name="T19.1.1?Name" localSheetId="0">#REF!</definedName>
    <definedName name="T19.1.1?Name" localSheetId="12">#REF!</definedName>
    <definedName name="T19.1.1?Name">#REF!</definedName>
    <definedName name="T19.1.1?Table" localSheetId="17">#REF!</definedName>
    <definedName name="T19.1.1?Table" localSheetId="2">#REF!</definedName>
    <definedName name="T19.1.1?Table" localSheetId="3">#REF!</definedName>
    <definedName name="T19.1.1?Table" localSheetId="1">#REF!</definedName>
    <definedName name="T19.1.1?Table" localSheetId="4">#REF!</definedName>
    <definedName name="T19.1.1?Table" localSheetId="5">#REF!</definedName>
    <definedName name="T19.1.1?Table" localSheetId="9">#REF!</definedName>
    <definedName name="T19.1.1?Table" localSheetId="0">#REF!</definedName>
    <definedName name="T19.1.1?Table" localSheetId="12">#REF!</definedName>
    <definedName name="T19.1.1?Table">#REF!</definedName>
    <definedName name="T19.1.1?Title" localSheetId="17">#REF!</definedName>
    <definedName name="T19.1.1?Title" localSheetId="2">#REF!</definedName>
    <definedName name="T19.1.1?Title" localSheetId="3">#REF!</definedName>
    <definedName name="T19.1.1?Title" localSheetId="1">#REF!</definedName>
    <definedName name="T19.1.1?Title" localSheetId="4">#REF!</definedName>
    <definedName name="T19.1.1?Title" localSheetId="5">#REF!</definedName>
    <definedName name="T19.1.1?Title" localSheetId="9">#REF!</definedName>
    <definedName name="T19.1.1?Title" localSheetId="0">#REF!</definedName>
    <definedName name="T19.1.1?Title" localSheetId="12">#REF!</definedName>
    <definedName name="T19.1.1?Title">#REF!</definedName>
    <definedName name="T19.1.1?unit?ТРУБ" localSheetId="17">#REF!</definedName>
    <definedName name="T19.1.1?unit?ТРУБ" localSheetId="2">#REF!</definedName>
    <definedName name="T19.1.1?unit?ТРУБ" localSheetId="3">#REF!</definedName>
    <definedName name="T19.1.1?unit?ТРУБ" localSheetId="1">#REF!</definedName>
    <definedName name="T19.1.1?unit?ТРУБ" localSheetId="4">#REF!</definedName>
    <definedName name="T19.1.1?unit?ТРУБ" localSheetId="5">#REF!</definedName>
    <definedName name="T19.1.1?unit?ТРУБ" localSheetId="9">#REF!</definedName>
    <definedName name="T19.1.1?unit?ТРУБ" localSheetId="12">#REF!</definedName>
    <definedName name="T19.1.1?unit?ТРУБ">#REF!</definedName>
    <definedName name="T19.1.2?axis?C?СЦТ" localSheetId="17">#REF!</definedName>
    <definedName name="T19.1.2?axis?C?СЦТ" localSheetId="2">#REF!</definedName>
    <definedName name="T19.1.2?axis?C?СЦТ" localSheetId="3">#REF!</definedName>
    <definedName name="T19.1.2?axis?C?СЦТ" localSheetId="1">#REF!</definedName>
    <definedName name="T19.1.2?axis?C?СЦТ" localSheetId="4">#REF!</definedName>
    <definedName name="T19.1.2?axis?C?СЦТ" localSheetId="5">#REF!</definedName>
    <definedName name="T19.1.2?axis?C?СЦТ" localSheetId="9">#REF!</definedName>
    <definedName name="T19.1.2?axis?C?СЦТ" localSheetId="12">#REF!</definedName>
    <definedName name="T19.1.2?axis?C?СЦТ">#REF!</definedName>
    <definedName name="T19.1.2?axis?C?СЦТ?" localSheetId="17">#REF!</definedName>
    <definedName name="T19.1.2?axis?C?СЦТ?" localSheetId="2">#REF!</definedName>
    <definedName name="T19.1.2?axis?C?СЦТ?" localSheetId="3">#REF!</definedName>
    <definedName name="T19.1.2?axis?C?СЦТ?" localSheetId="1">#REF!</definedName>
    <definedName name="T19.1.2?axis?C?СЦТ?" localSheetId="4">#REF!</definedName>
    <definedName name="T19.1.2?axis?C?СЦТ?" localSheetId="5">#REF!</definedName>
    <definedName name="T19.1.2?axis?C?СЦТ?" localSheetId="9">#REF!</definedName>
    <definedName name="T19.1.2?axis?C?СЦТ?" localSheetId="12">#REF!</definedName>
    <definedName name="T19.1.2?axis?C?СЦТ?">#REF!</definedName>
    <definedName name="T19.1.2?axis?R?ВРАС" localSheetId="17">#REF!,#REF!</definedName>
    <definedName name="T19.1.2?axis?R?ВРАС" localSheetId="2">#REF!,#REF!</definedName>
    <definedName name="T19.1.2?axis?R?ВРАС" localSheetId="3">#REF!,#REF!</definedName>
    <definedName name="T19.1.2?axis?R?ВРАС" localSheetId="1">#REF!,#REF!</definedName>
    <definedName name="T19.1.2?axis?R?ВРАС" localSheetId="4">#REF!,#REF!</definedName>
    <definedName name="T19.1.2?axis?R?ВРАС" localSheetId="5">#REF!,#REF!</definedName>
    <definedName name="T19.1.2?axis?R?ВРАС" localSheetId="14">#REF!,#REF!</definedName>
    <definedName name="T19.1.2?axis?R?ВРАС" localSheetId="7">#REF!,#REF!</definedName>
    <definedName name="T19.1.2?axis?R?ВРАС" localSheetId="9">#REF!,#REF!</definedName>
    <definedName name="T19.1.2?axis?R?ВРАС" localSheetId="0">#REF!,#REF!</definedName>
    <definedName name="T19.1.2?axis?R?ВРАС" localSheetId="12">#REF!,#REF!</definedName>
    <definedName name="T19.1.2?axis?R?ВРАС">#REF!,#REF!</definedName>
    <definedName name="T19.1.2?axis?R?ВРАС?" localSheetId="17">#REF!,#REF!</definedName>
    <definedName name="T19.1.2?axis?R?ВРАС?" localSheetId="2">#REF!,#REF!</definedName>
    <definedName name="T19.1.2?axis?R?ВРАС?" localSheetId="3">#REF!,#REF!</definedName>
    <definedName name="T19.1.2?axis?R?ВРАС?" localSheetId="1">#REF!,#REF!</definedName>
    <definedName name="T19.1.2?axis?R?ВРАС?" localSheetId="4">#REF!,#REF!</definedName>
    <definedName name="T19.1.2?axis?R?ВРАС?" localSheetId="5">#REF!,#REF!</definedName>
    <definedName name="T19.1.2?axis?R?ВРАС?" localSheetId="9">#REF!,#REF!</definedName>
    <definedName name="T19.1.2?axis?R?ВРАС?" localSheetId="0">#REF!,#REF!</definedName>
    <definedName name="T19.1.2?axis?R?ВРАС?" localSheetId="12">#REF!,#REF!</definedName>
    <definedName name="T19.1.2?axis?R?ВРАС?">#REF!,#REF!</definedName>
    <definedName name="T19.1.2?axis?ПРД?БАЗ" localSheetId="17">#REF!,#REF!</definedName>
    <definedName name="T19.1.2?axis?ПРД?БАЗ" localSheetId="2">#REF!,#REF!</definedName>
    <definedName name="T19.1.2?axis?ПРД?БАЗ" localSheetId="3">#REF!,#REF!</definedName>
    <definedName name="T19.1.2?axis?ПРД?БАЗ" localSheetId="1">#REF!,#REF!</definedName>
    <definedName name="T19.1.2?axis?ПРД?БАЗ" localSheetId="4">#REF!,#REF!</definedName>
    <definedName name="T19.1.2?axis?ПРД?БАЗ" localSheetId="5">#REF!,#REF!</definedName>
    <definedName name="T19.1.2?axis?ПРД?БАЗ" localSheetId="9">#REF!,#REF!</definedName>
    <definedName name="T19.1.2?axis?ПРД?БАЗ" localSheetId="0">#REF!,#REF!</definedName>
    <definedName name="T19.1.2?axis?ПРД?БАЗ" localSheetId="12">#REF!,#REF!</definedName>
    <definedName name="T19.1.2?axis?ПРД?БАЗ">#REF!,#REF!</definedName>
    <definedName name="T19.1.2?axis?ПРД?РЕГ" localSheetId="17">#REF!,#REF!</definedName>
    <definedName name="T19.1.2?axis?ПРД?РЕГ" localSheetId="2">#REF!,#REF!</definedName>
    <definedName name="T19.1.2?axis?ПРД?РЕГ" localSheetId="3">#REF!,#REF!</definedName>
    <definedName name="T19.1.2?axis?ПРД?РЕГ" localSheetId="1">#REF!,#REF!</definedName>
    <definedName name="T19.1.2?axis?ПРД?РЕГ" localSheetId="4">#REF!,#REF!</definedName>
    <definedName name="T19.1.2?axis?ПРД?РЕГ" localSheetId="5">#REF!,#REF!</definedName>
    <definedName name="T19.1.2?axis?ПРД?РЕГ" localSheetId="9">#REF!,#REF!</definedName>
    <definedName name="T19.1.2?axis?ПРД?РЕГ" localSheetId="12">#REF!,#REF!</definedName>
    <definedName name="T19.1.2?axis?ПРД?РЕГ">#REF!,#REF!</definedName>
    <definedName name="T19.1.2?Data" localSheetId="17">'6.3.'!P1_T19.1.2?Data,'6.3.'!P2_T19.1.2?Data</definedName>
    <definedName name="T19.1.2?Data" localSheetId="2">'7.1. (1 кв. 2014) (с ТП) (2 (3'!P1_T19.1.2?Data,'7.1. (1 кв. 2014) (с ТП) (2 (3'!P2_T19.1.2?Data</definedName>
    <definedName name="T19.1.2?Data" localSheetId="3">'7.1. (1 кв. 2014) (с ТП) (2)'!P1_T19.1.2?Data,'7.1. (1 кв. 2014) (с ТП) (2)'!P2_T19.1.2?Data</definedName>
    <definedName name="T19.1.2?Data" localSheetId="1">'7.1. (1 полугодие 2014)'!P1_T19.1.2?Data,'7.1. (1 полугодие 2014)'!P2_T19.1.2?Data</definedName>
    <definedName name="T19.1.2?Data" localSheetId="4">'7.1. (3 квартал) без ТП '!P1_T19.1.2?Data,'7.1. (3 квартал) без ТП '!P2_T19.1.2?Data</definedName>
    <definedName name="T19.1.2?Data" localSheetId="5">'7.1. 3 квартал с ТП (ВЛ, КЛ)'!P1_T19.1.2?Data,'7.1. 3 квартал с ТП (ВЛ, КЛ)'!P2_T19.1.2?Data</definedName>
    <definedName name="T19.1.2?Data" localSheetId="14">P1_T19.1.2?Data,P2_T19.1.2?Data</definedName>
    <definedName name="T19.1.2?Data" localSheetId="10">P1_T19.1.2?Data,P2_T19.1.2?Data</definedName>
    <definedName name="T19.1.2?Data" localSheetId="11">P1_T19.1.2?Data,P2_T19.1.2?Data</definedName>
    <definedName name="T19.1.2?Data" localSheetId="7">P1_T19.1.2?Data,P2_T19.1.2?Data</definedName>
    <definedName name="T19.1.2?Data" localSheetId="9">'IV-ДЗ'!P1_T19.1.2?Data,'IV-ДЗ'!P2_T19.1.2?Data</definedName>
    <definedName name="T19.1.2?Data" localSheetId="0">'IV-ДЦ'!P1_T19.1.2?Data,'IV-ДЦ'!P2_T19.1.2?Data</definedName>
    <definedName name="T19.1.2?Data" localSheetId="12">'Приложение 1'!P1_T19.1.2?Data,'Приложение 1'!P2_T19.1.2?Data</definedName>
    <definedName name="T19.1.2?Data">P1_T19.1.2?Data,P2_T19.1.2?Data</definedName>
    <definedName name="T19.1.2?L1" localSheetId="17">#REF!,#REF!</definedName>
    <definedName name="T19.1.2?L1" localSheetId="2">#REF!,#REF!</definedName>
    <definedName name="T19.1.2?L1" localSheetId="3">#REF!,#REF!</definedName>
    <definedName name="T19.1.2?L1" localSheetId="1">#REF!,#REF!</definedName>
    <definedName name="T19.1.2?L1" localSheetId="4">#REF!,#REF!</definedName>
    <definedName name="T19.1.2?L1" localSheetId="5">#REF!,#REF!</definedName>
    <definedName name="T19.1.2?L1" localSheetId="14">#REF!,#REF!</definedName>
    <definedName name="T19.1.2?L1" localSheetId="7">#REF!,#REF!</definedName>
    <definedName name="T19.1.2?L1" localSheetId="9">#REF!,#REF!</definedName>
    <definedName name="T19.1.2?L1" localSheetId="0">#REF!,#REF!</definedName>
    <definedName name="T19.1.2?L1" localSheetId="12">#REF!,#REF!</definedName>
    <definedName name="T19.1.2?L1">#REF!,#REF!</definedName>
    <definedName name="T19.1.2?L10" localSheetId="17">#REF!,#REF!</definedName>
    <definedName name="T19.1.2?L10" localSheetId="2">#REF!,#REF!</definedName>
    <definedName name="T19.1.2?L10" localSheetId="3">#REF!,#REF!</definedName>
    <definedName name="T19.1.2?L10" localSheetId="1">#REF!,#REF!</definedName>
    <definedName name="T19.1.2?L10" localSheetId="4">#REF!,#REF!</definedName>
    <definedName name="T19.1.2?L10" localSheetId="5">#REF!,#REF!</definedName>
    <definedName name="T19.1.2?L10" localSheetId="9">#REF!,#REF!</definedName>
    <definedName name="T19.1.2?L10" localSheetId="0">#REF!,#REF!</definedName>
    <definedName name="T19.1.2?L10" localSheetId="12">#REF!,#REF!</definedName>
    <definedName name="T19.1.2?L10">#REF!,#REF!</definedName>
    <definedName name="T19.1.2?L11" localSheetId="17">#REF!,#REF!</definedName>
    <definedName name="T19.1.2?L11" localSheetId="2">#REF!,#REF!</definedName>
    <definedName name="T19.1.2?L11" localSheetId="3">#REF!,#REF!</definedName>
    <definedName name="T19.1.2?L11" localSheetId="1">#REF!,#REF!</definedName>
    <definedName name="T19.1.2?L11" localSheetId="4">#REF!,#REF!</definedName>
    <definedName name="T19.1.2?L11" localSheetId="5">#REF!,#REF!</definedName>
    <definedName name="T19.1.2?L11" localSheetId="9">#REF!,#REF!</definedName>
    <definedName name="T19.1.2?L11" localSheetId="0">#REF!,#REF!</definedName>
    <definedName name="T19.1.2?L11" localSheetId="12">#REF!,#REF!</definedName>
    <definedName name="T19.1.2?L11">#REF!,#REF!</definedName>
    <definedName name="T19.1.2?L12" localSheetId="17">#REF!,#REF!</definedName>
    <definedName name="T19.1.2?L12" localSheetId="2">#REF!,#REF!</definedName>
    <definedName name="T19.1.2?L12" localSheetId="3">#REF!,#REF!</definedName>
    <definedName name="T19.1.2?L12" localSheetId="1">#REF!,#REF!</definedName>
    <definedName name="T19.1.2?L12" localSheetId="4">#REF!,#REF!</definedName>
    <definedName name="T19.1.2?L12" localSheetId="5">#REF!,#REF!</definedName>
    <definedName name="T19.1.2?L12" localSheetId="9">#REF!,#REF!</definedName>
    <definedName name="T19.1.2?L12" localSheetId="12">#REF!,#REF!</definedName>
    <definedName name="T19.1.2?L12">#REF!,#REF!</definedName>
    <definedName name="T19.1.2?L13" localSheetId="17">#REF!,#REF!</definedName>
    <definedName name="T19.1.2?L13" localSheetId="2">#REF!,#REF!</definedName>
    <definedName name="T19.1.2?L13" localSheetId="3">#REF!,#REF!</definedName>
    <definedName name="T19.1.2?L13" localSheetId="1">#REF!,#REF!</definedName>
    <definedName name="T19.1.2?L13" localSheetId="4">#REF!,#REF!</definedName>
    <definedName name="T19.1.2?L13" localSheetId="5">#REF!,#REF!</definedName>
    <definedName name="T19.1.2?L13" localSheetId="9">#REF!,#REF!</definedName>
    <definedName name="T19.1.2?L13" localSheetId="12">#REF!,#REF!</definedName>
    <definedName name="T19.1.2?L13">#REF!,#REF!</definedName>
    <definedName name="T19.1.2?L14" localSheetId="17">#REF!,#REF!</definedName>
    <definedName name="T19.1.2?L14" localSheetId="2">#REF!,#REF!</definedName>
    <definedName name="T19.1.2?L14" localSheetId="3">#REF!,#REF!</definedName>
    <definedName name="T19.1.2?L14" localSheetId="1">#REF!,#REF!</definedName>
    <definedName name="T19.1.2?L14" localSheetId="4">#REF!,#REF!</definedName>
    <definedName name="T19.1.2?L14" localSheetId="5">#REF!,#REF!</definedName>
    <definedName name="T19.1.2?L14" localSheetId="9">#REF!,#REF!</definedName>
    <definedName name="T19.1.2?L14" localSheetId="12">#REF!,#REF!</definedName>
    <definedName name="T19.1.2?L14">#REF!,#REF!</definedName>
    <definedName name="T19.1.2?L14.1" localSheetId="17">#REF!,#REF!</definedName>
    <definedName name="T19.1.2?L14.1" localSheetId="2">#REF!,#REF!</definedName>
    <definedName name="T19.1.2?L14.1" localSheetId="3">#REF!,#REF!</definedName>
    <definedName name="T19.1.2?L14.1" localSheetId="1">#REF!,#REF!</definedName>
    <definedName name="T19.1.2?L14.1" localSheetId="4">#REF!,#REF!</definedName>
    <definedName name="T19.1.2?L14.1" localSheetId="5">#REF!,#REF!</definedName>
    <definedName name="T19.1.2?L14.1" localSheetId="9">#REF!,#REF!</definedName>
    <definedName name="T19.1.2?L14.1" localSheetId="12">#REF!,#REF!</definedName>
    <definedName name="T19.1.2?L14.1">#REF!,#REF!</definedName>
    <definedName name="T19.1.2?L15" localSheetId="17">#REF!,#REF!</definedName>
    <definedName name="T19.1.2?L15" localSheetId="2">#REF!,#REF!</definedName>
    <definedName name="T19.1.2?L15" localSheetId="3">#REF!,#REF!</definedName>
    <definedName name="T19.1.2?L15" localSheetId="1">#REF!,#REF!</definedName>
    <definedName name="T19.1.2?L15" localSheetId="4">#REF!,#REF!</definedName>
    <definedName name="T19.1.2?L15" localSheetId="5">#REF!,#REF!</definedName>
    <definedName name="T19.1.2?L15" localSheetId="9">#REF!,#REF!</definedName>
    <definedName name="T19.1.2?L15" localSheetId="12">#REF!,#REF!</definedName>
    <definedName name="T19.1.2?L15">#REF!,#REF!</definedName>
    <definedName name="T19.1.2?L15.1" localSheetId="17">#REF!,#REF!</definedName>
    <definedName name="T19.1.2?L15.1" localSheetId="2">#REF!,#REF!</definedName>
    <definedName name="T19.1.2?L15.1" localSheetId="3">#REF!,#REF!</definedName>
    <definedName name="T19.1.2?L15.1" localSheetId="1">#REF!,#REF!</definedName>
    <definedName name="T19.1.2?L15.1" localSheetId="4">#REF!,#REF!</definedName>
    <definedName name="T19.1.2?L15.1" localSheetId="5">#REF!,#REF!</definedName>
    <definedName name="T19.1.2?L15.1" localSheetId="9">#REF!,#REF!</definedName>
    <definedName name="T19.1.2?L15.1" localSheetId="12">#REF!,#REF!</definedName>
    <definedName name="T19.1.2?L15.1">#REF!,#REF!</definedName>
    <definedName name="T19.1.2?L2" localSheetId="17">#REF!,#REF!</definedName>
    <definedName name="T19.1.2?L2" localSheetId="2">#REF!,#REF!</definedName>
    <definedName name="T19.1.2?L2" localSheetId="3">#REF!,#REF!</definedName>
    <definedName name="T19.1.2?L2" localSheetId="1">#REF!,#REF!</definedName>
    <definedName name="T19.1.2?L2" localSheetId="4">#REF!,#REF!</definedName>
    <definedName name="T19.1.2?L2" localSheetId="5">#REF!,#REF!</definedName>
    <definedName name="T19.1.2?L2" localSheetId="9">#REF!,#REF!</definedName>
    <definedName name="T19.1.2?L2" localSheetId="12">#REF!,#REF!</definedName>
    <definedName name="T19.1.2?L2">#REF!,#REF!</definedName>
    <definedName name="T19.1.2?L3" localSheetId="17">#REF!,#REF!</definedName>
    <definedName name="T19.1.2?L3" localSheetId="2">#REF!,#REF!</definedName>
    <definedName name="T19.1.2?L3" localSheetId="3">#REF!,#REF!</definedName>
    <definedName name="T19.1.2?L3" localSheetId="1">#REF!,#REF!</definedName>
    <definedName name="T19.1.2?L3" localSheetId="4">#REF!,#REF!</definedName>
    <definedName name="T19.1.2?L3" localSheetId="5">#REF!,#REF!</definedName>
    <definedName name="T19.1.2?L3" localSheetId="9">#REF!,#REF!</definedName>
    <definedName name="T19.1.2?L3" localSheetId="12">#REF!,#REF!</definedName>
    <definedName name="T19.1.2?L3">#REF!,#REF!</definedName>
    <definedName name="T19.1.2?L4" localSheetId="17">#REF!,#REF!</definedName>
    <definedName name="T19.1.2?L4" localSheetId="2">#REF!,#REF!</definedName>
    <definedName name="T19.1.2?L4" localSheetId="3">#REF!,#REF!</definedName>
    <definedName name="T19.1.2?L4" localSheetId="1">#REF!,#REF!</definedName>
    <definedName name="T19.1.2?L4" localSheetId="4">#REF!,#REF!</definedName>
    <definedName name="T19.1.2?L4" localSheetId="5">#REF!,#REF!</definedName>
    <definedName name="T19.1.2?L4" localSheetId="9">#REF!,#REF!</definedName>
    <definedName name="T19.1.2?L4" localSheetId="12">#REF!,#REF!</definedName>
    <definedName name="T19.1.2?L4">#REF!,#REF!</definedName>
    <definedName name="T19.1.2?L5" localSheetId="17">#REF!,#REF!</definedName>
    <definedName name="T19.1.2?L5" localSheetId="2">#REF!,#REF!</definedName>
    <definedName name="T19.1.2?L5" localSheetId="3">#REF!,#REF!</definedName>
    <definedName name="T19.1.2?L5" localSheetId="1">#REF!,#REF!</definedName>
    <definedName name="T19.1.2?L5" localSheetId="4">#REF!,#REF!</definedName>
    <definedName name="T19.1.2?L5" localSheetId="5">#REF!,#REF!</definedName>
    <definedName name="T19.1.2?L5" localSheetId="9">#REF!,#REF!</definedName>
    <definedName name="T19.1.2?L5" localSheetId="12">#REF!,#REF!</definedName>
    <definedName name="T19.1.2?L5">#REF!,#REF!</definedName>
    <definedName name="T19.1.2?L6" localSheetId="17">#REF!,#REF!</definedName>
    <definedName name="T19.1.2?L6" localSheetId="2">#REF!,#REF!</definedName>
    <definedName name="T19.1.2?L6" localSheetId="3">#REF!,#REF!</definedName>
    <definedName name="T19.1.2?L6" localSheetId="1">#REF!,#REF!</definedName>
    <definedName name="T19.1.2?L6" localSheetId="4">#REF!,#REF!</definedName>
    <definedName name="T19.1.2?L6" localSheetId="5">#REF!,#REF!</definedName>
    <definedName name="T19.1.2?L6" localSheetId="9">#REF!,#REF!</definedName>
    <definedName name="T19.1.2?L6" localSheetId="12">#REF!,#REF!</definedName>
    <definedName name="T19.1.2?L6">#REF!,#REF!</definedName>
    <definedName name="T19.1.2?L6.1" localSheetId="17">#REF!,#REF!</definedName>
    <definedName name="T19.1.2?L6.1" localSheetId="2">#REF!,#REF!</definedName>
    <definedName name="T19.1.2?L6.1" localSheetId="3">#REF!,#REF!</definedName>
    <definedName name="T19.1.2?L6.1" localSheetId="1">#REF!,#REF!</definedName>
    <definedName name="T19.1.2?L6.1" localSheetId="4">#REF!,#REF!</definedName>
    <definedName name="T19.1.2?L6.1" localSheetId="5">#REF!,#REF!</definedName>
    <definedName name="T19.1.2?L6.1" localSheetId="9">#REF!,#REF!</definedName>
    <definedName name="T19.1.2?L6.1" localSheetId="12">#REF!,#REF!</definedName>
    <definedName name="T19.1.2?L6.1">#REF!,#REF!</definedName>
    <definedName name="T19.1.2?L6.2" localSheetId="17">#REF!,#REF!</definedName>
    <definedName name="T19.1.2?L6.2" localSheetId="2">#REF!,#REF!</definedName>
    <definedName name="T19.1.2?L6.2" localSheetId="3">#REF!,#REF!</definedName>
    <definedName name="T19.1.2?L6.2" localSheetId="1">#REF!,#REF!</definedName>
    <definedName name="T19.1.2?L6.2" localSheetId="4">#REF!,#REF!</definedName>
    <definedName name="T19.1.2?L6.2" localSheetId="5">#REF!,#REF!</definedName>
    <definedName name="T19.1.2?L6.2" localSheetId="9">#REF!,#REF!</definedName>
    <definedName name="T19.1.2?L6.2" localSheetId="12">#REF!,#REF!</definedName>
    <definedName name="T19.1.2?L6.2">#REF!,#REF!</definedName>
    <definedName name="T19.1.2?L6.3" localSheetId="17">#REF!,#REF!</definedName>
    <definedName name="T19.1.2?L6.3" localSheetId="2">#REF!,#REF!</definedName>
    <definedName name="T19.1.2?L6.3" localSheetId="3">#REF!,#REF!</definedName>
    <definedName name="T19.1.2?L6.3" localSheetId="1">#REF!,#REF!</definedName>
    <definedName name="T19.1.2?L6.3" localSheetId="4">#REF!,#REF!</definedName>
    <definedName name="T19.1.2?L6.3" localSheetId="5">#REF!,#REF!</definedName>
    <definedName name="T19.1.2?L6.3" localSheetId="9">#REF!,#REF!</definedName>
    <definedName name="T19.1.2?L6.3" localSheetId="12">#REF!,#REF!</definedName>
    <definedName name="T19.1.2?L6.3">#REF!,#REF!</definedName>
    <definedName name="T19.1.2?L7" localSheetId="17">#REF!,#REF!</definedName>
    <definedName name="T19.1.2?L7" localSheetId="2">#REF!,#REF!</definedName>
    <definedName name="T19.1.2?L7" localSheetId="3">#REF!,#REF!</definedName>
    <definedName name="T19.1.2?L7" localSheetId="1">#REF!,#REF!</definedName>
    <definedName name="T19.1.2?L7" localSheetId="4">#REF!,#REF!</definedName>
    <definedName name="T19.1.2?L7" localSheetId="5">#REF!,#REF!</definedName>
    <definedName name="T19.1.2?L7" localSheetId="9">#REF!,#REF!</definedName>
    <definedName name="T19.1.2?L7" localSheetId="12">#REF!,#REF!</definedName>
    <definedName name="T19.1.2?L7">#REF!,#REF!</definedName>
    <definedName name="T19.1.2?L8" localSheetId="17">#REF!,#REF!</definedName>
    <definedName name="T19.1.2?L8" localSheetId="2">#REF!,#REF!</definedName>
    <definedName name="T19.1.2?L8" localSheetId="3">#REF!,#REF!</definedName>
    <definedName name="T19.1.2?L8" localSheetId="1">#REF!,#REF!</definedName>
    <definedName name="T19.1.2?L8" localSheetId="4">#REF!,#REF!</definedName>
    <definedName name="T19.1.2?L8" localSheetId="5">#REF!,#REF!</definedName>
    <definedName name="T19.1.2?L8" localSheetId="9">#REF!,#REF!</definedName>
    <definedName name="T19.1.2?L8" localSheetId="12">#REF!,#REF!</definedName>
    <definedName name="T19.1.2?L8">#REF!,#REF!</definedName>
    <definedName name="T19.1.2?L9" localSheetId="17">#REF!,#REF!</definedName>
    <definedName name="T19.1.2?L9" localSheetId="2">#REF!,#REF!</definedName>
    <definedName name="T19.1.2?L9" localSheetId="3">#REF!,#REF!</definedName>
    <definedName name="T19.1.2?L9" localSheetId="1">#REF!,#REF!</definedName>
    <definedName name="T19.1.2?L9" localSheetId="4">#REF!,#REF!</definedName>
    <definedName name="T19.1.2?L9" localSheetId="5">#REF!,#REF!</definedName>
    <definedName name="T19.1.2?L9" localSheetId="9">#REF!,#REF!</definedName>
    <definedName name="T19.1.2?L9" localSheetId="12">#REF!,#REF!</definedName>
    <definedName name="T19.1.2?L9">#REF!,#REF!</definedName>
    <definedName name="T19.1.2?L9.1" localSheetId="17">#REF!,#REF!</definedName>
    <definedName name="T19.1.2?L9.1" localSheetId="2">#REF!,#REF!</definedName>
    <definedName name="T19.1.2?L9.1" localSheetId="3">#REF!,#REF!</definedName>
    <definedName name="T19.1.2?L9.1" localSheetId="1">#REF!,#REF!</definedName>
    <definedName name="T19.1.2?L9.1" localSheetId="4">#REF!,#REF!</definedName>
    <definedName name="T19.1.2?L9.1" localSheetId="5">#REF!,#REF!</definedName>
    <definedName name="T19.1.2?L9.1" localSheetId="9">#REF!,#REF!</definedName>
    <definedName name="T19.1.2?L9.1" localSheetId="12">#REF!,#REF!</definedName>
    <definedName name="T19.1.2?L9.1">#REF!,#REF!</definedName>
    <definedName name="T19.1.2?L9.2" localSheetId="17">#REF!,#REF!</definedName>
    <definedName name="T19.1.2?L9.2" localSheetId="2">#REF!,#REF!</definedName>
    <definedName name="T19.1.2?L9.2" localSheetId="3">#REF!,#REF!</definedName>
    <definedName name="T19.1.2?L9.2" localSheetId="1">#REF!,#REF!</definedName>
    <definedName name="T19.1.2?L9.2" localSheetId="4">#REF!,#REF!</definedName>
    <definedName name="T19.1.2?L9.2" localSheetId="5">#REF!,#REF!</definedName>
    <definedName name="T19.1.2?L9.2" localSheetId="9">#REF!,#REF!</definedName>
    <definedName name="T19.1.2?L9.2" localSheetId="12">#REF!,#REF!</definedName>
    <definedName name="T19.1.2?L9.2">#REF!,#REF!</definedName>
    <definedName name="T19.1.2?L9.3" localSheetId="17">#REF!,#REF!</definedName>
    <definedName name="T19.1.2?L9.3" localSheetId="2">#REF!,#REF!</definedName>
    <definedName name="T19.1.2?L9.3" localSheetId="3">#REF!,#REF!</definedName>
    <definedName name="T19.1.2?L9.3" localSheetId="1">#REF!,#REF!</definedName>
    <definedName name="T19.1.2?L9.3" localSheetId="4">#REF!,#REF!</definedName>
    <definedName name="T19.1.2?L9.3" localSheetId="5">#REF!,#REF!</definedName>
    <definedName name="T19.1.2?L9.3" localSheetId="9">#REF!,#REF!</definedName>
    <definedName name="T19.1.2?L9.3" localSheetId="12">#REF!,#REF!</definedName>
    <definedName name="T19.1.2?L9.3">#REF!,#REF!</definedName>
    <definedName name="T19.1.2?L9.4" localSheetId="17">#REF!,#REF!</definedName>
    <definedName name="T19.1.2?L9.4" localSheetId="2">#REF!,#REF!</definedName>
    <definedName name="T19.1.2?L9.4" localSheetId="3">#REF!,#REF!</definedName>
    <definedName name="T19.1.2?L9.4" localSheetId="1">#REF!,#REF!</definedName>
    <definedName name="T19.1.2?L9.4" localSheetId="4">#REF!,#REF!</definedName>
    <definedName name="T19.1.2?L9.4" localSheetId="5">#REF!,#REF!</definedName>
    <definedName name="T19.1.2?L9.4" localSheetId="9">#REF!,#REF!</definedName>
    <definedName name="T19.1.2?L9.4" localSheetId="12">#REF!,#REF!</definedName>
    <definedName name="T19.1.2?L9.4">#REF!,#REF!</definedName>
    <definedName name="T19.1.2?L9.5" localSheetId="17">#REF!,#REF!</definedName>
    <definedName name="T19.1.2?L9.5" localSheetId="2">#REF!,#REF!</definedName>
    <definedName name="T19.1.2?L9.5" localSheetId="3">#REF!,#REF!</definedName>
    <definedName name="T19.1.2?L9.5" localSheetId="1">#REF!,#REF!</definedName>
    <definedName name="T19.1.2?L9.5" localSheetId="4">#REF!,#REF!</definedName>
    <definedName name="T19.1.2?L9.5" localSheetId="5">#REF!,#REF!</definedName>
    <definedName name="T19.1.2?L9.5" localSheetId="9">#REF!,#REF!</definedName>
    <definedName name="T19.1.2?L9.5" localSheetId="12">#REF!,#REF!</definedName>
    <definedName name="T19.1.2?L9.5">#REF!,#REF!</definedName>
    <definedName name="T19.1.2?L9.5.x" localSheetId="17">#REF!,#REF!</definedName>
    <definedName name="T19.1.2?L9.5.x" localSheetId="2">#REF!,#REF!</definedName>
    <definedName name="T19.1.2?L9.5.x" localSheetId="3">#REF!,#REF!</definedName>
    <definedName name="T19.1.2?L9.5.x" localSheetId="1">#REF!,#REF!</definedName>
    <definedName name="T19.1.2?L9.5.x" localSheetId="4">#REF!,#REF!</definedName>
    <definedName name="T19.1.2?L9.5.x" localSheetId="5">#REF!,#REF!</definedName>
    <definedName name="T19.1.2?L9.5.x" localSheetId="9">#REF!,#REF!</definedName>
    <definedName name="T19.1.2?L9.5.x" localSheetId="12">#REF!,#REF!</definedName>
    <definedName name="T19.1.2?L9.5.x">#REF!,#REF!</definedName>
    <definedName name="T19.1.2?L9.6" localSheetId="17">#REF!,#REF!</definedName>
    <definedName name="T19.1.2?L9.6" localSheetId="2">#REF!,#REF!</definedName>
    <definedName name="T19.1.2?L9.6" localSheetId="3">#REF!,#REF!</definedName>
    <definedName name="T19.1.2?L9.6" localSheetId="1">#REF!,#REF!</definedName>
    <definedName name="T19.1.2?L9.6" localSheetId="4">#REF!,#REF!</definedName>
    <definedName name="T19.1.2?L9.6" localSheetId="5">#REF!,#REF!</definedName>
    <definedName name="T19.1.2?L9.6" localSheetId="9">#REF!,#REF!</definedName>
    <definedName name="T19.1.2?L9.6" localSheetId="12">#REF!,#REF!</definedName>
    <definedName name="T19.1.2?L9.6">#REF!,#REF!</definedName>
    <definedName name="T19.1.2?L9.6.x" localSheetId="17">#REF!,#REF!</definedName>
    <definedName name="T19.1.2?L9.6.x" localSheetId="2">#REF!,#REF!</definedName>
    <definedName name="T19.1.2?L9.6.x" localSheetId="3">#REF!,#REF!</definedName>
    <definedName name="T19.1.2?L9.6.x" localSheetId="1">#REF!,#REF!</definedName>
    <definedName name="T19.1.2?L9.6.x" localSheetId="4">#REF!,#REF!</definedName>
    <definedName name="T19.1.2?L9.6.x" localSheetId="5">#REF!,#REF!</definedName>
    <definedName name="T19.1.2?L9.6.x" localSheetId="9">#REF!,#REF!</definedName>
    <definedName name="T19.1.2?L9.6.x" localSheetId="12">#REF!,#REF!</definedName>
    <definedName name="T19.1.2?L9.6.x">#REF!,#REF!</definedName>
    <definedName name="T19.1.2?Name" localSheetId="17">#REF!</definedName>
    <definedName name="T19.1.2?Name" localSheetId="2">#REF!</definedName>
    <definedName name="T19.1.2?Name" localSheetId="3">#REF!</definedName>
    <definedName name="T19.1.2?Name" localSheetId="1">#REF!</definedName>
    <definedName name="T19.1.2?Name" localSheetId="4">#REF!</definedName>
    <definedName name="T19.1.2?Name" localSheetId="5">#REF!</definedName>
    <definedName name="T19.1.2?Name" localSheetId="14">#REF!</definedName>
    <definedName name="T19.1.2?Name" localSheetId="7">#REF!</definedName>
    <definedName name="T19.1.2?Name" localSheetId="9">#REF!</definedName>
    <definedName name="T19.1.2?Name" localSheetId="0">#REF!</definedName>
    <definedName name="T19.1.2?Name" localSheetId="12">#REF!</definedName>
    <definedName name="T19.1.2?Name">#REF!</definedName>
    <definedName name="T19.1.2?Table" localSheetId="17">#REF!</definedName>
    <definedName name="T19.1.2?Table" localSheetId="2">#REF!</definedName>
    <definedName name="T19.1.2?Table" localSheetId="3">#REF!</definedName>
    <definedName name="T19.1.2?Table" localSheetId="1">#REF!</definedName>
    <definedName name="T19.1.2?Table" localSheetId="4">#REF!</definedName>
    <definedName name="T19.1.2?Table" localSheetId="5">#REF!</definedName>
    <definedName name="T19.1.2?Table" localSheetId="9">#REF!</definedName>
    <definedName name="T19.1.2?Table" localSheetId="0">#REF!</definedName>
    <definedName name="T19.1.2?Table" localSheetId="12">#REF!</definedName>
    <definedName name="T19.1.2?Table">#REF!</definedName>
    <definedName name="T19.1.2?Title" localSheetId="17">#REF!</definedName>
    <definedName name="T19.1.2?Title" localSheetId="2">#REF!</definedName>
    <definedName name="T19.1.2?Title" localSheetId="3">#REF!</definedName>
    <definedName name="T19.1.2?Title" localSheetId="1">#REF!</definedName>
    <definedName name="T19.1.2?Title" localSheetId="4">#REF!</definedName>
    <definedName name="T19.1.2?Title" localSheetId="5">#REF!</definedName>
    <definedName name="T19.1.2?Title" localSheetId="9">#REF!</definedName>
    <definedName name="T19.1.2?Title" localSheetId="0">#REF!</definedName>
    <definedName name="T19.1.2?Title" localSheetId="12">#REF!</definedName>
    <definedName name="T19.1.2?Title">#REF!</definedName>
    <definedName name="T19.1.2?unit?ТРУБ" localSheetId="17">#REF!</definedName>
    <definedName name="T19.1.2?unit?ТРУБ" localSheetId="2">#REF!</definedName>
    <definedName name="T19.1.2?unit?ТРУБ" localSheetId="3">#REF!</definedName>
    <definedName name="T19.1.2?unit?ТРУБ" localSheetId="1">#REF!</definedName>
    <definedName name="T19.1.2?unit?ТРУБ" localSheetId="4">#REF!</definedName>
    <definedName name="T19.1.2?unit?ТРУБ" localSheetId="5">#REF!</definedName>
    <definedName name="T19.1.2?unit?ТРУБ" localSheetId="9">#REF!</definedName>
    <definedName name="T19.1.2?unit?ТРУБ" localSheetId="12">#REF!</definedName>
    <definedName name="T19.1.2?unit?ТРУБ">#REF!</definedName>
    <definedName name="T19.2?axis?C?СЦТ" localSheetId="17">#REF!</definedName>
    <definedName name="T19.2?axis?C?СЦТ" localSheetId="2">#REF!</definedName>
    <definedName name="T19.2?axis?C?СЦТ" localSheetId="3">#REF!</definedName>
    <definedName name="T19.2?axis?C?СЦТ" localSheetId="1">#REF!</definedName>
    <definedName name="T19.2?axis?C?СЦТ" localSheetId="4">#REF!</definedName>
    <definedName name="T19.2?axis?C?СЦТ" localSheetId="5">#REF!</definedName>
    <definedName name="T19.2?axis?C?СЦТ" localSheetId="9">#REF!</definedName>
    <definedName name="T19.2?axis?C?СЦТ" localSheetId="12">#REF!</definedName>
    <definedName name="T19.2?axis?C?СЦТ">#REF!</definedName>
    <definedName name="T19.2?axis?C?СЦТ?" localSheetId="17">#REF!</definedName>
    <definedName name="T19.2?axis?C?СЦТ?" localSheetId="2">#REF!</definedName>
    <definedName name="T19.2?axis?C?СЦТ?" localSheetId="3">#REF!</definedName>
    <definedName name="T19.2?axis?C?СЦТ?" localSheetId="1">#REF!</definedName>
    <definedName name="T19.2?axis?C?СЦТ?" localSheetId="4">#REF!</definedName>
    <definedName name="T19.2?axis?C?СЦТ?" localSheetId="5">#REF!</definedName>
    <definedName name="T19.2?axis?C?СЦТ?" localSheetId="9">#REF!</definedName>
    <definedName name="T19.2?axis?C?СЦТ?" localSheetId="12">#REF!</definedName>
    <definedName name="T19.2?axis?C?СЦТ?">#REF!</definedName>
    <definedName name="T19.2?axis?R?ВРАС" localSheetId="17">#REF!,#REF!</definedName>
    <definedName name="T19.2?axis?R?ВРАС" localSheetId="2">#REF!,#REF!</definedName>
    <definedName name="T19.2?axis?R?ВРАС" localSheetId="3">#REF!,#REF!</definedName>
    <definedName name="T19.2?axis?R?ВРАС" localSheetId="1">#REF!,#REF!</definedName>
    <definedName name="T19.2?axis?R?ВРАС" localSheetId="4">#REF!,#REF!</definedName>
    <definedName name="T19.2?axis?R?ВРАС" localSheetId="5">#REF!,#REF!</definedName>
    <definedName name="T19.2?axis?R?ВРАС" localSheetId="14">#REF!,#REF!</definedName>
    <definedName name="T19.2?axis?R?ВРАС" localSheetId="7">#REF!,#REF!</definedName>
    <definedName name="T19.2?axis?R?ВРАС" localSheetId="9">#REF!,#REF!</definedName>
    <definedName name="T19.2?axis?R?ВРАС" localSheetId="0">#REF!,#REF!</definedName>
    <definedName name="T19.2?axis?R?ВРАС" localSheetId="12">#REF!,#REF!</definedName>
    <definedName name="T19.2?axis?R?ВРАС">#REF!,#REF!</definedName>
    <definedName name="T19.2?axis?R?ВРАС?" localSheetId="17">#REF!,#REF!</definedName>
    <definedName name="T19.2?axis?R?ВРАС?" localSheetId="2">#REF!,#REF!</definedName>
    <definedName name="T19.2?axis?R?ВРАС?" localSheetId="3">#REF!,#REF!</definedName>
    <definedName name="T19.2?axis?R?ВРАС?" localSheetId="1">#REF!,#REF!</definedName>
    <definedName name="T19.2?axis?R?ВРАС?" localSheetId="4">#REF!,#REF!</definedName>
    <definedName name="T19.2?axis?R?ВРАС?" localSheetId="5">#REF!,#REF!</definedName>
    <definedName name="T19.2?axis?R?ВРАС?" localSheetId="9">#REF!,#REF!</definedName>
    <definedName name="T19.2?axis?R?ВРАС?" localSheetId="0">#REF!,#REF!</definedName>
    <definedName name="T19.2?axis?R?ВРАС?" localSheetId="12">#REF!,#REF!</definedName>
    <definedName name="T19.2?axis?R?ВРАС?">#REF!,#REF!</definedName>
    <definedName name="T19.2?axis?ПРД?БАЗ" localSheetId="17">#REF!,#REF!</definedName>
    <definedName name="T19.2?axis?ПРД?БАЗ" localSheetId="2">#REF!,#REF!</definedName>
    <definedName name="T19.2?axis?ПРД?БАЗ" localSheetId="3">#REF!,#REF!</definedName>
    <definedName name="T19.2?axis?ПРД?БАЗ" localSheetId="1">#REF!,#REF!</definedName>
    <definedName name="T19.2?axis?ПРД?БАЗ" localSheetId="4">#REF!,#REF!</definedName>
    <definedName name="T19.2?axis?ПРД?БАЗ" localSheetId="5">#REF!,#REF!</definedName>
    <definedName name="T19.2?axis?ПРД?БАЗ" localSheetId="9">#REF!,#REF!</definedName>
    <definedName name="T19.2?axis?ПРД?БАЗ" localSheetId="0">#REF!,#REF!</definedName>
    <definedName name="T19.2?axis?ПРД?БАЗ" localSheetId="12">#REF!,#REF!</definedName>
    <definedName name="T19.2?axis?ПРД?БАЗ">#REF!,#REF!</definedName>
    <definedName name="T19.2?axis?ПРД?РЕГ" localSheetId="17">#REF!,#REF!</definedName>
    <definedName name="T19.2?axis?ПРД?РЕГ" localSheetId="2">#REF!,#REF!</definedName>
    <definedName name="T19.2?axis?ПРД?РЕГ" localSheetId="3">#REF!,#REF!</definedName>
    <definedName name="T19.2?axis?ПРД?РЕГ" localSheetId="1">#REF!,#REF!</definedName>
    <definedName name="T19.2?axis?ПРД?РЕГ" localSheetId="4">#REF!,#REF!</definedName>
    <definedName name="T19.2?axis?ПРД?РЕГ" localSheetId="5">#REF!,#REF!</definedName>
    <definedName name="T19.2?axis?ПРД?РЕГ" localSheetId="9">#REF!,#REF!</definedName>
    <definedName name="T19.2?axis?ПРД?РЕГ" localSheetId="12">#REF!,#REF!</definedName>
    <definedName name="T19.2?axis?ПРД?РЕГ">#REF!,#REF!</definedName>
    <definedName name="T19.2?Data" localSheetId="17">'6.3.'!P1_T19.2?Data,'6.3.'!P2_T19.2?Data</definedName>
    <definedName name="T19.2?Data" localSheetId="2">'7.1. (1 кв. 2014) (с ТП) (2 (3'!P1_T19.2?Data,'7.1. (1 кв. 2014) (с ТП) (2 (3'!P2_T19.2?Data</definedName>
    <definedName name="T19.2?Data" localSheetId="3">'7.1. (1 кв. 2014) (с ТП) (2)'!P1_T19.2?Data,'7.1. (1 кв. 2014) (с ТП) (2)'!P2_T19.2?Data</definedName>
    <definedName name="T19.2?Data" localSheetId="1">'7.1. (1 полугодие 2014)'!P1_T19.2?Data,'7.1. (1 полугодие 2014)'!P2_T19.2?Data</definedName>
    <definedName name="T19.2?Data" localSheetId="4">'7.1. (3 квартал) без ТП '!P1_T19.2?Data,'7.1. (3 квартал) без ТП '!P2_T19.2?Data</definedName>
    <definedName name="T19.2?Data" localSheetId="5">'7.1. 3 квартал с ТП (ВЛ, КЛ)'!P1_T19.2?Data,'7.1. 3 квартал с ТП (ВЛ, КЛ)'!P2_T19.2?Data</definedName>
    <definedName name="T19.2?Data" localSheetId="14">'7.2. 3 кв'!P1_T19.2?Data,'7.2. 3 кв'!P2_T19.2?Data</definedName>
    <definedName name="T19.2?Data" localSheetId="10">P1_T19.2?Data,P2_T19.2?Data</definedName>
    <definedName name="T19.2?Data" localSheetId="11">P1_T19.2?Data,P2_T19.2?Data</definedName>
    <definedName name="T19.2?Data" localSheetId="7">'II-ДЗ (2014)'!P1_T19.2?Data,'II-ДЗ (2014)'!P2_T19.2?Data</definedName>
    <definedName name="T19.2?Data" localSheetId="9">'IV-ДЗ'!P1_T19.2?Data,'IV-ДЗ'!P2_T19.2?Data</definedName>
    <definedName name="T19.2?Data" localSheetId="0">'IV-ДЦ'!P1_T19.2?Data,'IV-ДЦ'!P2_T19.2?Data</definedName>
    <definedName name="T19.2?Data" localSheetId="12">'Приложение 1'!P1_T19.2?Data,'Приложение 1'!P2_T19.2?Data</definedName>
    <definedName name="T19.2?Data">P1_T19.2?Data,P2_T19.2?Data</definedName>
    <definedName name="T19.2?item_ext?СБЫТ" localSheetId="17">#REF!,#REF!,#REF!,#REF!</definedName>
    <definedName name="T19.2?item_ext?СБЫТ" localSheetId="2">#REF!,#REF!,#REF!,#REF!</definedName>
    <definedName name="T19.2?item_ext?СБЫТ" localSheetId="3">#REF!,#REF!,#REF!,#REF!</definedName>
    <definedName name="T19.2?item_ext?СБЫТ" localSheetId="1">#REF!,#REF!,#REF!,#REF!</definedName>
    <definedName name="T19.2?item_ext?СБЫТ" localSheetId="4">#REF!,#REF!,#REF!,#REF!</definedName>
    <definedName name="T19.2?item_ext?СБЫТ" localSheetId="5">#REF!,#REF!,#REF!,#REF!</definedName>
    <definedName name="T19.2?item_ext?СБЫТ" localSheetId="14">#REF!,#REF!,#REF!,#REF!</definedName>
    <definedName name="T19.2?item_ext?СБЫТ" localSheetId="7">#REF!,#REF!,#REF!,#REF!</definedName>
    <definedName name="T19.2?item_ext?СБЫТ" localSheetId="9">#REF!,#REF!,#REF!,#REF!</definedName>
    <definedName name="T19.2?item_ext?СБЫТ" localSheetId="0">#REF!,#REF!,#REF!,#REF!</definedName>
    <definedName name="T19.2?item_ext?СБЫТ" localSheetId="12">#REF!,#REF!,#REF!,#REF!</definedName>
    <definedName name="T19.2?item_ext?СБЫТ">#REF!,#REF!,#REF!,#REF!</definedName>
    <definedName name="T19.2?L1" localSheetId="17">#REF!,#REF!</definedName>
    <definedName name="T19.2?L1" localSheetId="2">#REF!,#REF!</definedName>
    <definedName name="T19.2?L1" localSheetId="3">#REF!,#REF!</definedName>
    <definedName name="T19.2?L1" localSheetId="1">#REF!,#REF!</definedName>
    <definedName name="T19.2?L1" localSheetId="4">#REF!,#REF!</definedName>
    <definedName name="T19.2?L1" localSheetId="5">#REF!,#REF!</definedName>
    <definedName name="T19.2?L1" localSheetId="14">#REF!,#REF!</definedName>
    <definedName name="T19.2?L1" localSheetId="7">#REF!,#REF!</definedName>
    <definedName name="T19.2?L1" localSheetId="9">#REF!,#REF!</definedName>
    <definedName name="T19.2?L1" localSheetId="0">#REF!,#REF!</definedName>
    <definedName name="T19.2?L1" localSheetId="12">#REF!,#REF!</definedName>
    <definedName name="T19.2?L1">#REF!,#REF!</definedName>
    <definedName name="T19.2?L1.1" localSheetId="17">#REF!,#REF!</definedName>
    <definedName name="T19.2?L1.1" localSheetId="2">#REF!,#REF!</definedName>
    <definedName name="T19.2?L1.1" localSheetId="3">#REF!,#REF!</definedName>
    <definedName name="T19.2?L1.1" localSheetId="1">#REF!,#REF!</definedName>
    <definedName name="T19.2?L1.1" localSheetId="4">#REF!,#REF!</definedName>
    <definedName name="T19.2?L1.1" localSheetId="5">#REF!,#REF!</definedName>
    <definedName name="T19.2?L1.1" localSheetId="9">#REF!,#REF!</definedName>
    <definedName name="T19.2?L1.1" localSheetId="0">#REF!,#REF!</definedName>
    <definedName name="T19.2?L1.1" localSheetId="12">#REF!,#REF!</definedName>
    <definedName name="T19.2?L1.1">#REF!,#REF!</definedName>
    <definedName name="T19.2?L1.2" localSheetId="17">#REF!,#REF!</definedName>
    <definedName name="T19.2?L1.2" localSheetId="2">#REF!,#REF!</definedName>
    <definedName name="T19.2?L1.2" localSheetId="3">#REF!,#REF!</definedName>
    <definedName name="T19.2?L1.2" localSheetId="1">#REF!,#REF!</definedName>
    <definedName name="T19.2?L1.2" localSheetId="4">#REF!,#REF!</definedName>
    <definedName name="T19.2?L1.2" localSheetId="5">#REF!,#REF!</definedName>
    <definedName name="T19.2?L1.2" localSheetId="9">#REF!,#REF!</definedName>
    <definedName name="T19.2?L1.2" localSheetId="0">#REF!,#REF!</definedName>
    <definedName name="T19.2?L1.2" localSheetId="12">#REF!,#REF!</definedName>
    <definedName name="T19.2?L1.2">#REF!,#REF!</definedName>
    <definedName name="T19.2?L1.3" localSheetId="17">#REF!,#REF!</definedName>
    <definedName name="T19.2?L1.3" localSheetId="2">#REF!,#REF!</definedName>
    <definedName name="T19.2?L1.3" localSheetId="3">#REF!,#REF!</definedName>
    <definedName name="T19.2?L1.3" localSheetId="1">#REF!,#REF!</definedName>
    <definedName name="T19.2?L1.3" localSheetId="4">#REF!,#REF!</definedName>
    <definedName name="T19.2?L1.3" localSheetId="5">#REF!,#REF!</definedName>
    <definedName name="T19.2?L1.3" localSheetId="9">#REF!,#REF!</definedName>
    <definedName name="T19.2?L1.3" localSheetId="12">#REF!,#REF!</definedName>
    <definedName name="T19.2?L1.3">#REF!,#REF!</definedName>
    <definedName name="T19.2?L10" localSheetId="17">#REF!,#REF!</definedName>
    <definedName name="T19.2?L10" localSheetId="2">#REF!,#REF!</definedName>
    <definedName name="T19.2?L10" localSheetId="3">#REF!,#REF!</definedName>
    <definedName name="T19.2?L10" localSheetId="1">#REF!,#REF!</definedName>
    <definedName name="T19.2?L10" localSheetId="4">#REF!,#REF!</definedName>
    <definedName name="T19.2?L10" localSheetId="5">#REF!,#REF!</definedName>
    <definedName name="T19.2?L10" localSheetId="9">#REF!,#REF!</definedName>
    <definedName name="T19.2?L10" localSheetId="12">#REF!,#REF!</definedName>
    <definedName name="T19.2?L10">#REF!,#REF!</definedName>
    <definedName name="T19.2?L11" localSheetId="17">#REF!,#REF!</definedName>
    <definedName name="T19.2?L11" localSheetId="2">#REF!,#REF!</definedName>
    <definedName name="T19.2?L11" localSheetId="3">#REF!,#REF!</definedName>
    <definedName name="T19.2?L11" localSheetId="1">#REF!,#REF!</definedName>
    <definedName name="T19.2?L11" localSheetId="4">#REF!,#REF!</definedName>
    <definedName name="T19.2?L11" localSheetId="5">#REF!,#REF!</definedName>
    <definedName name="T19.2?L11" localSheetId="9">#REF!,#REF!</definedName>
    <definedName name="T19.2?L11" localSheetId="12">#REF!,#REF!</definedName>
    <definedName name="T19.2?L11">#REF!,#REF!</definedName>
    <definedName name="T19.2?L12" localSheetId="17">#REF!,#REF!</definedName>
    <definedName name="T19.2?L12" localSheetId="2">#REF!,#REF!</definedName>
    <definedName name="T19.2?L12" localSheetId="3">#REF!,#REF!</definedName>
    <definedName name="T19.2?L12" localSheetId="1">#REF!,#REF!</definedName>
    <definedName name="T19.2?L12" localSheetId="4">#REF!,#REF!</definedName>
    <definedName name="T19.2?L12" localSheetId="5">#REF!,#REF!</definedName>
    <definedName name="T19.2?L12" localSheetId="9">#REF!,#REF!</definedName>
    <definedName name="T19.2?L12" localSheetId="12">#REF!,#REF!</definedName>
    <definedName name="T19.2?L12">#REF!,#REF!</definedName>
    <definedName name="T19.2?L13" localSheetId="17">#REF!,#REF!</definedName>
    <definedName name="T19.2?L13" localSheetId="2">#REF!,#REF!</definedName>
    <definedName name="T19.2?L13" localSheetId="3">#REF!,#REF!</definedName>
    <definedName name="T19.2?L13" localSheetId="1">#REF!,#REF!</definedName>
    <definedName name="T19.2?L13" localSheetId="4">#REF!,#REF!</definedName>
    <definedName name="T19.2?L13" localSheetId="5">#REF!,#REF!</definedName>
    <definedName name="T19.2?L13" localSheetId="9">#REF!,#REF!</definedName>
    <definedName name="T19.2?L13" localSheetId="12">#REF!,#REF!</definedName>
    <definedName name="T19.2?L13">#REF!,#REF!</definedName>
    <definedName name="T19.2?L14" localSheetId="17">#REF!,#REF!</definedName>
    <definedName name="T19.2?L14" localSheetId="2">#REF!,#REF!</definedName>
    <definedName name="T19.2?L14" localSheetId="3">#REF!,#REF!</definedName>
    <definedName name="T19.2?L14" localSheetId="1">#REF!,#REF!</definedName>
    <definedName name="T19.2?L14" localSheetId="4">#REF!,#REF!</definedName>
    <definedName name="T19.2?L14" localSheetId="5">#REF!,#REF!</definedName>
    <definedName name="T19.2?L14" localSheetId="9">#REF!,#REF!</definedName>
    <definedName name="T19.2?L14" localSheetId="12">#REF!,#REF!</definedName>
    <definedName name="T19.2?L14">#REF!,#REF!</definedName>
    <definedName name="T19.2?L14.1" localSheetId="17">#REF!,#REF!</definedName>
    <definedName name="T19.2?L14.1" localSheetId="2">#REF!,#REF!</definedName>
    <definedName name="T19.2?L14.1" localSheetId="3">#REF!,#REF!</definedName>
    <definedName name="T19.2?L14.1" localSheetId="1">#REF!,#REF!</definedName>
    <definedName name="T19.2?L14.1" localSheetId="4">#REF!,#REF!</definedName>
    <definedName name="T19.2?L14.1" localSheetId="5">#REF!,#REF!</definedName>
    <definedName name="T19.2?L14.1" localSheetId="9">#REF!,#REF!</definedName>
    <definedName name="T19.2?L14.1" localSheetId="12">#REF!,#REF!</definedName>
    <definedName name="T19.2?L14.1">#REF!,#REF!</definedName>
    <definedName name="T19.2?L15.1" localSheetId="17">#REF!</definedName>
    <definedName name="T19.2?L15.1" localSheetId="2">#REF!</definedName>
    <definedName name="T19.2?L15.1" localSheetId="3">#REF!</definedName>
    <definedName name="T19.2?L15.1" localSheetId="1">#REF!</definedName>
    <definedName name="T19.2?L15.1" localSheetId="4">#REF!</definedName>
    <definedName name="T19.2?L15.1" localSheetId="5">#REF!</definedName>
    <definedName name="T19.2?L15.1" localSheetId="14">#REF!</definedName>
    <definedName name="T19.2?L15.1" localSheetId="7">#REF!</definedName>
    <definedName name="T19.2?L15.1" localSheetId="9">#REF!</definedName>
    <definedName name="T19.2?L15.1" localSheetId="0">#REF!</definedName>
    <definedName name="T19.2?L15.1" localSheetId="12">#REF!</definedName>
    <definedName name="T19.2?L15.1">#REF!</definedName>
    <definedName name="T19.2?L15.2" localSheetId="17">#REF!</definedName>
    <definedName name="T19.2?L15.2" localSheetId="2">#REF!</definedName>
    <definedName name="T19.2?L15.2" localSheetId="3">#REF!</definedName>
    <definedName name="T19.2?L15.2" localSheetId="1">#REF!</definedName>
    <definedName name="T19.2?L15.2" localSheetId="4">#REF!</definedName>
    <definedName name="T19.2?L15.2" localSheetId="5">#REF!</definedName>
    <definedName name="T19.2?L15.2" localSheetId="9">#REF!</definedName>
    <definedName name="T19.2?L15.2" localSheetId="0">#REF!</definedName>
    <definedName name="T19.2?L15.2" localSheetId="12">#REF!</definedName>
    <definedName name="T19.2?L15.2">#REF!</definedName>
    <definedName name="T19.2?L2" localSheetId="17">#REF!,#REF!</definedName>
    <definedName name="T19.2?L2" localSheetId="2">#REF!,#REF!</definedName>
    <definedName name="T19.2?L2" localSheetId="3">#REF!,#REF!</definedName>
    <definedName name="T19.2?L2" localSheetId="1">#REF!,#REF!</definedName>
    <definedName name="T19.2?L2" localSheetId="4">#REF!,#REF!</definedName>
    <definedName name="T19.2?L2" localSheetId="5">#REF!,#REF!</definedName>
    <definedName name="T19.2?L2" localSheetId="14">#REF!,#REF!</definedName>
    <definedName name="T19.2?L2" localSheetId="7">#REF!,#REF!</definedName>
    <definedName name="T19.2?L2" localSheetId="9">#REF!,#REF!</definedName>
    <definedName name="T19.2?L2" localSheetId="0">#REF!,#REF!</definedName>
    <definedName name="T19.2?L2" localSheetId="12">#REF!,#REF!</definedName>
    <definedName name="T19.2?L2">#REF!,#REF!</definedName>
    <definedName name="T19.2?L3" localSheetId="17">#REF!,#REF!</definedName>
    <definedName name="T19.2?L3" localSheetId="2">#REF!,#REF!</definedName>
    <definedName name="T19.2?L3" localSheetId="3">#REF!,#REF!</definedName>
    <definedName name="T19.2?L3" localSheetId="1">#REF!,#REF!</definedName>
    <definedName name="T19.2?L3" localSheetId="4">#REF!,#REF!</definedName>
    <definedName name="T19.2?L3" localSheetId="5">#REF!,#REF!</definedName>
    <definedName name="T19.2?L3" localSheetId="9">#REF!,#REF!</definedName>
    <definedName name="T19.2?L3" localSheetId="0">#REF!,#REF!</definedName>
    <definedName name="T19.2?L3" localSheetId="12">#REF!,#REF!</definedName>
    <definedName name="T19.2?L3">#REF!,#REF!</definedName>
    <definedName name="T19.2?L4" localSheetId="17">#REF!,#REF!</definedName>
    <definedName name="T19.2?L4" localSheetId="2">#REF!,#REF!</definedName>
    <definedName name="T19.2?L4" localSheetId="3">#REF!,#REF!</definedName>
    <definedName name="T19.2?L4" localSheetId="1">#REF!,#REF!</definedName>
    <definedName name="T19.2?L4" localSheetId="4">#REF!,#REF!</definedName>
    <definedName name="T19.2?L4" localSheetId="5">#REF!,#REF!</definedName>
    <definedName name="T19.2?L4" localSheetId="9">#REF!,#REF!</definedName>
    <definedName name="T19.2?L4" localSheetId="0">#REF!,#REF!</definedName>
    <definedName name="T19.2?L4" localSheetId="12">#REF!,#REF!</definedName>
    <definedName name="T19.2?L4">#REF!,#REF!</definedName>
    <definedName name="T19.2?L5" localSheetId="17">#REF!,#REF!</definedName>
    <definedName name="T19.2?L5" localSheetId="2">#REF!,#REF!</definedName>
    <definedName name="T19.2?L5" localSheetId="3">#REF!,#REF!</definedName>
    <definedName name="T19.2?L5" localSheetId="1">#REF!,#REF!</definedName>
    <definedName name="T19.2?L5" localSheetId="4">#REF!,#REF!</definedName>
    <definedName name="T19.2?L5" localSheetId="5">#REF!,#REF!</definedName>
    <definedName name="T19.2?L5" localSheetId="9">#REF!,#REF!</definedName>
    <definedName name="T19.2?L5" localSheetId="12">#REF!,#REF!</definedName>
    <definedName name="T19.2?L5">#REF!,#REF!</definedName>
    <definedName name="T19.2?L5.1" localSheetId="17">#REF!,#REF!</definedName>
    <definedName name="T19.2?L5.1" localSheetId="2">#REF!,#REF!</definedName>
    <definedName name="T19.2?L5.1" localSheetId="3">#REF!,#REF!</definedName>
    <definedName name="T19.2?L5.1" localSheetId="1">#REF!,#REF!</definedName>
    <definedName name="T19.2?L5.1" localSheetId="4">#REF!,#REF!</definedName>
    <definedName name="T19.2?L5.1" localSheetId="5">#REF!,#REF!</definedName>
    <definedName name="T19.2?L5.1" localSheetId="9">#REF!,#REF!</definedName>
    <definedName name="T19.2?L5.1" localSheetId="12">#REF!,#REF!</definedName>
    <definedName name="T19.2?L5.1">#REF!,#REF!</definedName>
    <definedName name="T19.2?L5.2" localSheetId="17">#REF!,#REF!</definedName>
    <definedName name="T19.2?L5.2" localSheetId="2">#REF!,#REF!</definedName>
    <definedName name="T19.2?L5.2" localSheetId="3">#REF!,#REF!</definedName>
    <definedName name="T19.2?L5.2" localSheetId="1">#REF!,#REF!</definedName>
    <definedName name="T19.2?L5.2" localSheetId="4">#REF!,#REF!</definedName>
    <definedName name="T19.2?L5.2" localSheetId="5">#REF!,#REF!</definedName>
    <definedName name="T19.2?L5.2" localSheetId="9">#REF!,#REF!</definedName>
    <definedName name="T19.2?L5.2" localSheetId="12">#REF!,#REF!</definedName>
    <definedName name="T19.2?L5.2">#REF!,#REF!</definedName>
    <definedName name="T19.2?L5.3" localSheetId="17">#REF!,#REF!</definedName>
    <definedName name="T19.2?L5.3" localSheetId="2">#REF!,#REF!</definedName>
    <definedName name="T19.2?L5.3" localSheetId="3">#REF!,#REF!</definedName>
    <definedName name="T19.2?L5.3" localSheetId="1">#REF!,#REF!</definedName>
    <definedName name="T19.2?L5.3" localSheetId="4">#REF!,#REF!</definedName>
    <definedName name="T19.2?L5.3" localSheetId="5">#REF!,#REF!</definedName>
    <definedName name="T19.2?L5.3" localSheetId="9">#REF!,#REF!</definedName>
    <definedName name="T19.2?L5.3" localSheetId="12">#REF!,#REF!</definedName>
    <definedName name="T19.2?L5.3">#REF!,#REF!</definedName>
    <definedName name="T19.2?L6" localSheetId="17">#REF!,#REF!</definedName>
    <definedName name="T19.2?L6" localSheetId="2">#REF!,#REF!</definedName>
    <definedName name="T19.2?L6" localSheetId="3">#REF!,#REF!</definedName>
    <definedName name="T19.2?L6" localSheetId="1">#REF!,#REF!</definedName>
    <definedName name="T19.2?L6" localSheetId="4">#REF!,#REF!</definedName>
    <definedName name="T19.2?L6" localSheetId="5">#REF!,#REF!</definedName>
    <definedName name="T19.2?L6" localSheetId="9">#REF!,#REF!</definedName>
    <definedName name="T19.2?L6" localSheetId="12">#REF!,#REF!</definedName>
    <definedName name="T19.2?L6">#REF!,#REF!</definedName>
    <definedName name="T19.2?L7" localSheetId="17">#REF!,#REF!</definedName>
    <definedName name="T19.2?L7" localSheetId="2">#REF!,#REF!</definedName>
    <definedName name="T19.2?L7" localSheetId="3">#REF!,#REF!</definedName>
    <definedName name="T19.2?L7" localSheetId="1">#REF!,#REF!</definedName>
    <definedName name="T19.2?L7" localSheetId="4">#REF!,#REF!</definedName>
    <definedName name="T19.2?L7" localSheetId="5">#REF!,#REF!</definedName>
    <definedName name="T19.2?L7" localSheetId="9">#REF!,#REF!</definedName>
    <definedName name="T19.2?L7" localSheetId="12">#REF!,#REF!</definedName>
    <definedName name="T19.2?L7">#REF!,#REF!</definedName>
    <definedName name="T19.2?L8" localSheetId="17">#REF!,#REF!</definedName>
    <definedName name="T19.2?L8" localSheetId="2">#REF!,#REF!</definedName>
    <definedName name="T19.2?L8" localSheetId="3">#REF!,#REF!</definedName>
    <definedName name="T19.2?L8" localSheetId="1">#REF!,#REF!</definedName>
    <definedName name="T19.2?L8" localSheetId="4">#REF!,#REF!</definedName>
    <definedName name="T19.2?L8" localSheetId="5">#REF!,#REF!</definedName>
    <definedName name="T19.2?L8" localSheetId="9">#REF!,#REF!</definedName>
    <definedName name="T19.2?L8" localSheetId="12">#REF!,#REF!</definedName>
    <definedName name="T19.2?L8">#REF!,#REF!</definedName>
    <definedName name="T19.2?L8.1" localSheetId="17">#REF!,#REF!</definedName>
    <definedName name="T19.2?L8.1" localSheetId="2">#REF!,#REF!</definedName>
    <definedName name="T19.2?L8.1" localSheetId="3">#REF!,#REF!</definedName>
    <definedName name="T19.2?L8.1" localSheetId="1">#REF!,#REF!</definedName>
    <definedName name="T19.2?L8.1" localSheetId="4">#REF!,#REF!</definedName>
    <definedName name="T19.2?L8.1" localSheetId="5">#REF!,#REF!</definedName>
    <definedName name="T19.2?L8.1" localSheetId="9">#REF!,#REF!</definedName>
    <definedName name="T19.2?L8.1" localSheetId="12">#REF!,#REF!</definedName>
    <definedName name="T19.2?L8.1">#REF!,#REF!</definedName>
    <definedName name="T19.2?L8.2" localSheetId="17">#REF!,#REF!</definedName>
    <definedName name="T19.2?L8.2" localSheetId="2">#REF!,#REF!</definedName>
    <definedName name="T19.2?L8.2" localSheetId="3">#REF!,#REF!</definedName>
    <definedName name="T19.2?L8.2" localSheetId="1">#REF!,#REF!</definedName>
    <definedName name="T19.2?L8.2" localSheetId="4">#REF!,#REF!</definedName>
    <definedName name="T19.2?L8.2" localSheetId="5">#REF!,#REF!</definedName>
    <definedName name="T19.2?L8.2" localSheetId="9">#REF!,#REF!</definedName>
    <definedName name="T19.2?L8.2" localSheetId="12">#REF!,#REF!</definedName>
    <definedName name="T19.2?L8.2">#REF!,#REF!</definedName>
    <definedName name="T19.2?L8.3" localSheetId="17">#REF!,#REF!</definedName>
    <definedName name="T19.2?L8.3" localSheetId="2">#REF!,#REF!</definedName>
    <definedName name="T19.2?L8.3" localSheetId="3">#REF!,#REF!</definedName>
    <definedName name="T19.2?L8.3" localSheetId="1">#REF!,#REF!</definedName>
    <definedName name="T19.2?L8.3" localSheetId="4">#REF!,#REF!</definedName>
    <definedName name="T19.2?L8.3" localSheetId="5">#REF!,#REF!</definedName>
    <definedName name="T19.2?L8.3" localSheetId="9">#REF!,#REF!</definedName>
    <definedName name="T19.2?L8.3" localSheetId="12">#REF!,#REF!</definedName>
    <definedName name="T19.2?L8.3">#REF!,#REF!</definedName>
    <definedName name="T19.2?L8.4" localSheetId="17">#REF!,#REF!</definedName>
    <definedName name="T19.2?L8.4" localSheetId="2">#REF!,#REF!</definedName>
    <definedName name="T19.2?L8.4" localSheetId="3">#REF!,#REF!</definedName>
    <definedName name="T19.2?L8.4" localSheetId="1">#REF!,#REF!</definedName>
    <definedName name="T19.2?L8.4" localSheetId="4">#REF!,#REF!</definedName>
    <definedName name="T19.2?L8.4" localSheetId="5">#REF!,#REF!</definedName>
    <definedName name="T19.2?L8.4" localSheetId="9">#REF!,#REF!</definedName>
    <definedName name="T19.2?L8.4" localSheetId="12">#REF!,#REF!</definedName>
    <definedName name="T19.2?L8.4">#REF!,#REF!</definedName>
    <definedName name="T19.2?L8.5" localSheetId="17">#REF!,#REF!</definedName>
    <definedName name="T19.2?L8.5" localSheetId="2">#REF!,#REF!</definedName>
    <definedName name="T19.2?L8.5" localSheetId="3">#REF!,#REF!</definedName>
    <definedName name="T19.2?L8.5" localSheetId="1">#REF!,#REF!</definedName>
    <definedName name="T19.2?L8.5" localSheetId="4">#REF!,#REF!</definedName>
    <definedName name="T19.2?L8.5" localSheetId="5">#REF!,#REF!</definedName>
    <definedName name="T19.2?L8.5" localSheetId="9">#REF!,#REF!</definedName>
    <definedName name="T19.2?L8.5" localSheetId="12">#REF!,#REF!</definedName>
    <definedName name="T19.2?L8.5">#REF!,#REF!</definedName>
    <definedName name="T19.2?L8.5.x" localSheetId="17">#REF!,#REF!</definedName>
    <definedName name="T19.2?L8.5.x" localSheetId="2">#REF!,#REF!</definedName>
    <definedName name="T19.2?L8.5.x" localSheetId="3">#REF!,#REF!</definedName>
    <definedName name="T19.2?L8.5.x" localSheetId="1">#REF!,#REF!</definedName>
    <definedName name="T19.2?L8.5.x" localSheetId="4">#REF!,#REF!</definedName>
    <definedName name="T19.2?L8.5.x" localSheetId="5">#REF!,#REF!</definedName>
    <definedName name="T19.2?L8.5.x" localSheetId="9">#REF!,#REF!</definedName>
    <definedName name="T19.2?L8.5.x" localSheetId="12">#REF!,#REF!</definedName>
    <definedName name="T19.2?L8.5.x">#REF!,#REF!</definedName>
    <definedName name="T19.2?L8.6" localSheetId="17">#REF!,#REF!</definedName>
    <definedName name="T19.2?L8.6" localSheetId="2">#REF!,#REF!</definedName>
    <definedName name="T19.2?L8.6" localSheetId="3">#REF!,#REF!</definedName>
    <definedName name="T19.2?L8.6" localSheetId="1">#REF!,#REF!</definedName>
    <definedName name="T19.2?L8.6" localSheetId="4">#REF!,#REF!</definedName>
    <definedName name="T19.2?L8.6" localSheetId="5">#REF!,#REF!</definedName>
    <definedName name="T19.2?L8.6" localSheetId="9">#REF!,#REF!</definedName>
    <definedName name="T19.2?L8.6" localSheetId="12">#REF!,#REF!</definedName>
    <definedName name="T19.2?L8.6">#REF!,#REF!</definedName>
    <definedName name="T19.2?L8.6.x" localSheetId="17">#REF!,#REF!</definedName>
    <definedName name="T19.2?L8.6.x" localSheetId="2">#REF!,#REF!</definedName>
    <definedName name="T19.2?L8.6.x" localSheetId="3">#REF!,#REF!</definedName>
    <definedName name="T19.2?L8.6.x" localSheetId="1">#REF!,#REF!</definedName>
    <definedName name="T19.2?L8.6.x" localSheetId="4">#REF!,#REF!</definedName>
    <definedName name="T19.2?L8.6.x" localSheetId="5">#REF!,#REF!</definedName>
    <definedName name="T19.2?L8.6.x" localSheetId="9">#REF!,#REF!</definedName>
    <definedName name="T19.2?L8.6.x" localSheetId="12">#REF!,#REF!</definedName>
    <definedName name="T19.2?L8.6.x">#REF!,#REF!</definedName>
    <definedName name="T19.2?L9" localSheetId="17">#REF!,#REF!</definedName>
    <definedName name="T19.2?L9" localSheetId="2">#REF!,#REF!</definedName>
    <definedName name="T19.2?L9" localSheetId="3">#REF!,#REF!</definedName>
    <definedName name="T19.2?L9" localSheetId="1">#REF!,#REF!</definedName>
    <definedName name="T19.2?L9" localSheetId="4">#REF!,#REF!</definedName>
    <definedName name="T19.2?L9" localSheetId="5">#REF!,#REF!</definedName>
    <definedName name="T19.2?L9" localSheetId="9">#REF!,#REF!</definedName>
    <definedName name="T19.2?L9" localSheetId="12">#REF!,#REF!</definedName>
    <definedName name="T19.2?L9">#REF!,#REF!</definedName>
    <definedName name="T19.2?Name" localSheetId="17">#REF!</definedName>
    <definedName name="T19.2?Name" localSheetId="2">#REF!</definedName>
    <definedName name="T19.2?Name" localSheetId="3">#REF!</definedName>
    <definedName name="T19.2?Name" localSheetId="1">#REF!</definedName>
    <definedName name="T19.2?Name" localSheetId="4">#REF!</definedName>
    <definedName name="T19.2?Name" localSheetId="5">#REF!</definedName>
    <definedName name="T19.2?Name" localSheetId="14">#REF!</definedName>
    <definedName name="T19.2?Name" localSheetId="7">#REF!</definedName>
    <definedName name="T19.2?Name" localSheetId="9">#REF!</definedName>
    <definedName name="T19.2?Name" localSheetId="0">#REF!</definedName>
    <definedName name="T19.2?Name" localSheetId="12">#REF!</definedName>
    <definedName name="T19.2?Name">#REF!</definedName>
    <definedName name="T19.2?Table" localSheetId="17">#REF!</definedName>
    <definedName name="T19.2?Table" localSheetId="2">#REF!</definedName>
    <definedName name="T19.2?Table" localSheetId="3">#REF!</definedName>
    <definedName name="T19.2?Table" localSheetId="1">#REF!</definedName>
    <definedName name="T19.2?Table" localSheetId="4">#REF!</definedName>
    <definedName name="T19.2?Table" localSheetId="5">#REF!</definedName>
    <definedName name="T19.2?Table" localSheetId="9">#REF!</definedName>
    <definedName name="T19.2?Table" localSheetId="0">#REF!</definedName>
    <definedName name="T19.2?Table" localSheetId="12">#REF!</definedName>
    <definedName name="T19.2?Table">#REF!</definedName>
    <definedName name="T19.2?Title" localSheetId="17">#REF!</definedName>
    <definedName name="T19.2?Title" localSheetId="2">#REF!</definedName>
    <definedName name="T19.2?Title" localSheetId="3">#REF!</definedName>
    <definedName name="T19.2?Title" localSheetId="1">#REF!</definedName>
    <definedName name="T19.2?Title" localSheetId="4">#REF!</definedName>
    <definedName name="T19.2?Title" localSheetId="5">#REF!</definedName>
    <definedName name="T19.2?Title" localSheetId="9">#REF!</definedName>
    <definedName name="T19.2?Title" localSheetId="0">#REF!</definedName>
    <definedName name="T19.2?Title" localSheetId="12">#REF!</definedName>
    <definedName name="T19.2?Title">#REF!</definedName>
    <definedName name="T19.2?unit?РУБ.ГКАЛ" localSheetId="17">#REF!</definedName>
    <definedName name="T19.2?unit?РУБ.ГКАЛ" localSheetId="2">#REF!</definedName>
    <definedName name="T19.2?unit?РУБ.ГКАЛ" localSheetId="3">#REF!</definedName>
    <definedName name="T19.2?unit?РУБ.ГКАЛ" localSheetId="1">#REF!</definedName>
    <definedName name="T19.2?unit?РУБ.ГКАЛ" localSheetId="4">#REF!</definedName>
    <definedName name="T19.2?unit?РУБ.ГКАЛ" localSheetId="5">#REF!</definedName>
    <definedName name="T19.2?unit?РУБ.ГКАЛ" localSheetId="9">#REF!</definedName>
    <definedName name="T19.2?unit?РУБ.ГКАЛ" localSheetId="12">#REF!</definedName>
    <definedName name="T19.2?unit?РУБ.ГКАЛ">#REF!</definedName>
    <definedName name="T19.2?unit?ТГКАЛ" localSheetId="17">#REF!</definedName>
    <definedName name="T19.2?unit?ТГКАЛ" localSheetId="2">#REF!</definedName>
    <definedName name="T19.2?unit?ТГКАЛ" localSheetId="3">#REF!</definedName>
    <definedName name="T19.2?unit?ТГКАЛ" localSheetId="1">#REF!</definedName>
    <definedName name="T19.2?unit?ТГКАЛ" localSheetId="4">#REF!</definedName>
    <definedName name="T19.2?unit?ТГКАЛ" localSheetId="5">#REF!</definedName>
    <definedName name="T19.2?unit?ТГКАЛ" localSheetId="9">#REF!</definedName>
    <definedName name="T19.2?unit?ТГКАЛ" localSheetId="12">#REF!</definedName>
    <definedName name="T19.2?unit?ТГКАЛ">#REF!</definedName>
    <definedName name="T19.2?unit?ТРУБ" localSheetId="17">#REF!,#REF!</definedName>
    <definedName name="T19.2?unit?ТРУБ" localSheetId="2">#REF!,#REF!</definedName>
    <definedName name="T19.2?unit?ТРУБ" localSheetId="3">#REF!,#REF!</definedName>
    <definedName name="T19.2?unit?ТРУБ" localSheetId="1">#REF!,#REF!</definedName>
    <definedName name="T19.2?unit?ТРУБ" localSheetId="4">#REF!,#REF!</definedName>
    <definedName name="T19.2?unit?ТРУБ" localSheetId="5">#REF!,#REF!</definedName>
    <definedName name="T19.2?unit?ТРУБ" localSheetId="14">#REF!,#REF!</definedName>
    <definedName name="T19.2?unit?ТРУБ" localSheetId="7">#REF!,#REF!</definedName>
    <definedName name="T19.2?unit?ТРУБ" localSheetId="9">#REF!,#REF!</definedName>
    <definedName name="T19.2?unit?ТРУБ" localSheetId="0">#REF!,#REF!</definedName>
    <definedName name="T19.2?unit?ТРУБ" localSheetId="12">#REF!,#REF!</definedName>
    <definedName name="T19.2?unit?ТРУБ">#REF!,#REF!</definedName>
    <definedName name="T19?axis?R?ВРАС" localSheetId="17">#REF!,#REF!</definedName>
    <definedName name="T19?axis?R?ВРАС" localSheetId="2">#REF!,#REF!</definedName>
    <definedName name="T19?axis?R?ВРАС" localSheetId="3">#REF!,#REF!</definedName>
    <definedName name="T19?axis?R?ВРАС" localSheetId="1">#REF!,#REF!</definedName>
    <definedName name="T19?axis?R?ВРАС" localSheetId="4">#REF!,#REF!</definedName>
    <definedName name="T19?axis?R?ВРАС" localSheetId="5">#REF!,#REF!</definedName>
    <definedName name="T19?axis?R?ВРАС" localSheetId="9">#REF!,#REF!</definedName>
    <definedName name="T19?axis?R?ВРАС" localSheetId="0">#REF!,#REF!</definedName>
    <definedName name="T19?axis?R?ВРАС" localSheetId="12">#REF!,#REF!</definedName>
    <definedName name="T19?axis?R?ВРАС">#REF!,#REF!</definedName>
    <definedName name="T19?axis?R?ВРАС?" localSheetId="17">[46]НИОКР!#REF!</definedName>
    <definedName name="T19?axis?R?ВРАС?" localSheetId="2">[46]НИОКР!#REF!</definedName>
    <definedName name="T19?axis?R?ВРАС?" localSheetId="3">[46]НИОКР!#REF!</definedName>
    <definedName name="T19?axis?R?ВРАС?" localSheetId="1">[46]НИОКР!#REF!</definedName>
    <definedName name="T19?axis?R?ВРАС?" localSheetId="4">[46]НИОКР!#REF!</definedName>
    <definedName name="T19?axis?R?ВРАС?" localSheetId="5">[46]НИОКР!#REF!</definedName>
    <definedName name="T19?axis?R?ВРАС?" localSheetId="9">[46]НИОКР!#REF!</definedName>
    <definedName name="T19?axis?R?ВРАС?" localSheetId="0">[46]НИОКР!#REF!</definedName>
    <definedName name="T19?axis?R?ВРАС?" localSheetId="12">[46]НИОКР!#REF!</definedName>
    <definedName name="T19?axis?R?ВРАС?">[46]НИОКР!#REF!</definedName>
    <definedName name="T19?axis?R?ДОГОВОР">'[36]19'!$E$8:$M$9,'[36]19'!$E$13:$M$14,'[36]19'!$E$18:$M$18,'[36]19'!$E$26:$M$27,'[36]19'!$E$22:$M$22</definedName>
    <definedName name="T19?axis?R?ДОГОВОР?">'[36]19'!$A$8:$A$9,'[36]19'!$A$13:$A$14,'[36]19'!$A$18,'[36]19'!$A$26:$A$27,'[36]19'!$A$22</definedName>
    <definedName name="T19?axis?ПРД?БАЗ">'[36]19'!$J$6:$K$30,'[36]19'!$G$6:$H$30</definedName>
    <definedName name="T19?axis?ПРД?ПРЕД">'[36]19'!$L$6:$M$30,'[36]19'!$E$6:$F$30</definedName>
    <definedName name="T19?axis?ПРД?РЕГ" localSheetId="17">#REF!</definedName>
    <definedName name="T19?axis?ПРД?РЕГ" localSheetId="2">#REF!</definedName>
    <definedName name="T19?axis?ПРД?РЕГ" localSheetId="3">#REF!</definedName>
    <definedName name="T19?axis?ПРД?РЕГ" localSheetId="1">#REF!</definedName>
    <definedName name="T19?axis?ПРД?РЕГ" localSheetId="4">#REF!</definedName>
    <definedName name="T19?axis?ПРД?РЕГ" localSheetId="5">#REF!</definedName>
    <definedName name="T19?axis?ПРД?РЕГ" localSheetId="14">#REF!</definedName>
    <definedName name="T19?axis?ПРД?РЕГ" localSheetId="7">#REF!</definedName>
    <definedName name="T19?axis?ПРД?РЕГ" localSheetId="9">#REF!</definedName>
    <definedName name="T19?axis?ПРД?РЕГ" localSheetId="0">#REF!</definedName>
    <definedName name="T19?axis?ПРД?РЕГ" localSheetId="12">#REF!</definedName>
    <definedName name="T19?axis?ПРД?РЕГ">#REF!</definedName>
    <definedName name="T19?axis?ПФ?ПЛАН">'[36]19'!$J$6:$J$30,'[36]19'!$E$6:$E$30,'[36]19'!$L$6:$L$30,'[36]19'!$G$6:$G$30</definedName>
    <definedName name="T19?axis?ПФ?ФАКТ">'[36]19'!$K$6:$K$30,'[36]19'!$F$6:$F$30,'[36]19'!$M$6:$M$30,'[36]19'!$H$6:$H$30</definedName>
    <definedName name="T19?Data">'[24]19'!$J$8:$M$16,'[24]19'!$C$8:$H$16</definedName>
    <definedName name="T19?item_ext?РОСТ" localSheetId="17">[46]НИОКР!#REF!</definedName>
    <definedName name="T19?item_ext?РОСТ" localSheetId="2">[46]НИОКР!#REF!</definedName>
    <definedName name="T19?item_ext?РОСТ" localSheetId="3">[46]НИОКР!#REF!</definedName>
    <definedName name="T19?item_ext?РОСТ" localSheetId="1">[46]НИОКР!#REF!</definedName>
    <definedName name="T19?item_ext?РОСТ" localSheetId="4">[46]НИОКР!#REF!</definedName>
    <definedName name="T19?item_ext?РОСТ" localSheetId="5">[46]НИОКР!#REF!</definedName>
    <definedName name="T19?item_ext?РОСТ" localSheetId="9">[46]НИОКР!#REF!</definedName>
    <definedName name="T19?item_ext?РОСТ" localSheetId="0">[46]НИОКР!#REF!</definedName>
    <definedName name="T19?item_ext?РОСТ" localSheetId="12">[46]НИОКР!#REF!</definedName>
    <definedName name="T19?item_ext?РОСТ">[46]НИОКР!#REF!</definedName>
    <definedName name="T19?L1">'[36]19'!$A$16:$M$16, '[36]19'!$A$11:$M$11, '[36]19'!$A$6:$M$6, '[36]19'!$A$20:$M$20, '[36]19'!$A$24:$M$24</definedName>
    <definedName name="T19?L1.x">'[36]19'!$A$18:$M$18, '[36]19'!$A$13:$M$14, '[36]19'!$A$8:$M$9, '[36]19'!$A$22:$M$22, '[36]19'!$A$26:$M$27</definedName>
    <definedName name="T19?L10" localSheetId="17">#REF!</definedName>
    <definedName name="T19?L10" localSheetId="2">#REF!</definedName>
    <definedName name="T19?L10" localSheetId="3">#REF!</definedName>
    <definedName name="T19?L10" localSheetId="1">#REF!</definedName>
    <definedName name="T19?L10" localSheetId="4">#REF!</definedName>
    <definedName name="T19?L10" localSheetId="5">#REF!</definedName>
    <definedName name="T19?L10" localSheetId="14">#REF!</definedName>
    <definedName name="T19?L10" localSheetId="7">#REF!</definedName>
    <definedName name="T19?L10" localSheetId="9">#REF!</definedName>
    <definedName name="T19?L10" localSheetId="0">#REF!</definedName>
    <definedName name="T19?L10" localSheetId="12">#REF!</definedName>
    <definedName name="T19?L10">#REF!</definedName>
    <definedName name="T19?L10.1" localSheetId="17">#REF!</definedName>
    <definedName name="T19?L10.1" localSheetId="2">#REF!</definedName>
    <definedName name="T19?L10.1" localSheetId="3">#REF!</definedName>
    <definedName name="T19?L10.1" localSheetId="1">#REF!</definedName>
    <definedName name="T19?L10.1" localSheetId="4">#REF!</definedName>
    <definedName name="T19?L10.1" localSheetId="5">#REF!</definedName>
    <definedName name="T19?L10.1" localSheetId="9">#REF!</definedName>
    <definedName name="T19?L10.1" localSheetId="0">#REF!</definedName>
    <definedName name="T19?L10.1" localSheetId="12">#REF!</definedName>
    <definedName name="T19?L10.1">#REF!</definedName>
    <definedName name="T19?L10.2" localSheetId="17">#REF!</definedName>
    <definedName name="T19?L10.2" localSheetId="2">#REF!</definedName>
    <definedName name="T19?L10.2" localSheetId="3">#REF!</definedName>
    <definedName name="T19?L10.2" localSheetId="1">#REF!</definedName>
    <definedName name="T19?L10.2" localSheetId="4">#REF!</definedName>
    <definedName name="T19?L10.2" localSheetId="5">#REF!</definedName>
    <definedName name="T19?L10.2" localSheetId="9">#REF!</definedName>
    <definedName name="T19?L10.2" localSheetId="0">#REF!</definedName>
    <definedName name="T19?L10.2" localSheetId="12">#REF!</definedName>
    <definedName name="T19?L10.2">#REF!</definedName>
    <definedName name="T19?L11" localSheetId="17">#REF!</definedName>
    <definedName name="T19?L11" localSheetId="2">#REF!</definedName>
    <definedName name="T19?L11" localSheetId="3">#REF!</definedName>
    <definedName name="T19?L11" localSheetId="1">#REF!</definedName>
    <definedName name="T19?L11" localSheetId="4">#REF!</definedName>
    <definedName name="T19?L11" localSheetId="5">#REF!</definedName>
    <definedName name="T19?L11" localSheetId="9">#REF!</definedName>
    <definedName name="T19?L11" localSheetId="12">#REF!</definedName>
    <definedName name="T19?L11">#REF!</definedName>
    <definedName name="T19?L12" localSheetId="17">#REF!</definedName>
    <definedName name="T19?L12" localSheetId="2">#REF!</definedName>
    <definedName name="T19?L12" localSheetId="3">#REF!</definedName>
    <definedName name="T19?L12" localSheetId="1">#REF!</definedName>
    <definedName name="T19?L12" localSheetId="4">#REF!</definedName>
    <definedName name="T19?L12" localSheetId="5">#REF!</definedName>
    <definedName name="T19?L12" localSheetId="9">#REF!</definedName>
    <definedName name="T19?L12" localSheetId="12">#REF!</definedName>
    <definedName name="T19?L12">#REF!</definedName>
    <definedName name="T19?L13" localSheetId="17">#REF!</definedName>
    <definedName name="T19?L13" localSheetId="2">#REF!</definedName>
    <definedName name="T19?L13" localSheetId="3">#REF!</definedName>
    <definedName name="T19?L13" localSheetId="1">#REF!</definedName>
    <definedName name="T19?L13" localSheetId="4">#REF!</definedName>
    <definedName name="T19?L13" localSheetId="5">#REF!</definedName>
    <definedName name="T19?L13" localSheetId="9">#REF!</definedName>
    <definedName name="T19?L13" localSheetId="12">#REF!</definedName>
    <definedName name="T19?L13">#REF!</definedName>
    <definedName name="T19?L14" localSheetId="17">#REF!</definedName>
    <definedName name="T19?L14" localSheetId="2">#REF!</definedName>
    <definedName name="T19?L14" localSheetId="3">#REF!</definedName>
    <definedName name="T19?L14" localSheetId="1">#REF!</definedName>
    <definedName name="T19?L14" localSheetId="4">#REF!</definedName>
    <definedName name="T19?L14" localSheetId="5">#REF!</definedName>
    <definedName name="T19?L14" localSheetId="9">#REF!</definedName>
    <definedName name="T19?L14" localSheetId="12">#REF!</definedName>
    <definedName name="T19?L14">#REF!</definedName>
    <definedName name="T19?L15" localSheetId="17">#REF!</definedName>
    <definedName name="T19?L15" localSheetId="2">#REF!</definedName>
    <definedName name="T19?L15" localSheetId="3">#REF!</definedName>
    <definedName name="T19?L15" localSheetId="1">#REF!</definedName>
    <definedName name="T19?L15" localSheetId="4">#REF!</definedName>
    <definedName name="T19?L15" localSheetId="5">#REF!</definedName>
    <definedName name="T19?L15" localSheetId="9">#REF!</definedName>
    <definedName name="T19?L15" localSheetId="12">#REF!</definedName>
    <definedName name="T19?L15">#REF!</definedName>
    <definedName name="T19?L15.1" localSheetId="17">#REF!</definedName>
    <definedName name="T19?L15.1" localSheetId="2">#REF!</definedName>
    <definedName name="T19?L15.1" localSheetId="3">#REF!</definedName>
    <definedName name="T19?L15.1" localSheetId="1">#REF!</definedName>
    <definedName name="T19?L15.1" localSheetId="4">#REF!</definedName>
    <definedName name="T19?L15.1" localSheetId="5">#REF!</definedName>
    <definedName name="T19?L15.1" localSheetId="9">#REF!</definedName>
    <definedName name="T19?L15.1" localSheetId="12">#REF!</definedName>
    <definedName name="T19?L15.1">#REF!</definedName>
    <definedName name="T19?L15.1.1" localSheetId="17">#REF!</definedName>
    <definedName name="T19?L15.1.1" localSheetId="2">#REF!</definedName>
    <definedName name="T19?L15.1.1" localSheetId="3">#REF!</definedName>
    <definedName name="T19?L15.1.1" localSheetId="1">#REF!</definedName>
    <definedName name="T19?L15.1.1" localSheetId="4">#REF!</definedName>
    <definedName name="T19?L15.1.1" localSheetId="5">#REF!</definedName>
    <definedName name="T19?L15.1.1" localSheetId="9">#REF!</definedName>
    <definedName name="T19?L15.1.1" localSheetId="12">#REF!</definedName>
    <definedName name="T19?L15.1.1">#REF!</definedName>
    <definedName name="T19?L15.1.2" localSheetId="17">#REF!</definedName>
    <definedName name="T19?L15.1.2" localSheetId="2">#REF!</definedName>
    <definedName name="T19?L15.1.2" localSheetId="3">#REF!</definedName>
    <definedName name="T19?L15.1.2" localSheetId="1">#REF!</definedName>
    <definedName name="T19?L15.1.2" localSheetId="4">#REF!</definedName>
    <definedName name="T19?L15.1.2" localSheetId="5">#REF!</definedName>
    <definedName name="T19?L15.1.2" localSheetId="9">#REF!</definedName>
    <definedName name="T19?L15.1.2" localSheetId="12">#REF!</definedName>
    <definedName name="T19?L15.1.2">#REF!</definedName>
    <definedName name="T19?L16" localSheetId="17">#REF!</definedName>
    <definedName name="T19?L16" localSheetId="2">#REF!</definedName>
    <definedName name="T19?L16" localSheetId="3">#REF!</definedName>
    <definedName name="T19?L16" localSheetId="1">#REF!</definedName>
    <definedName name="T19?L16" localSheetId="4">#REF!</definedName>
    <definedName name="T19?L16" localSheetId="5">#REF!</definedName>
    <definedName name="T19?L16" localSheetId="9">#REF!</definedName>
    <definedName name="T19?L16" localSheetId="12">#REF!</definedName>
    <definedName name="T19?L16">#REF!</definedName>
    <definedName name="T19?L16.1" localSheetId="17">#REF!</definedName>
    <definedName name="T19?L16.1" localSheetId="2">#REF!</definedName>
    <definedName name="T19?L16.1" localSheetId="3">#REF!</definedName>
    <definedName name="T19?L16.1" localSheetId="1">#REF!</definedName>
    <definedName name="T19?L16.1" localSheetId="4">#REF!</definedName>
    <definedName name="T19?L16.1" localSheetId="5">#REF!</definedName>
    <definedName name="T19?L16.1" localSheetId="9">#REF!</definedName>
    <definedName name="T19?L16.1" localSheetId="12">#REF!</definedName>
    <definedName name="T19?L16.1">#REF!</definedName>
    <definedName name="T19?L16.2" localSheetId="17">#REF!</definedName>
    <definedName name="T19?L16.2" localSheetId="2">#REF!</definedName>
    <definedName name="T19?L16.2" localSheetId="3">#REF!</definedName>
    <definedName name="T19?L16.2" localSheetId="1">#REF!</definedName>
    <definedName name="T19?L16.2" localSheetId="4">#REF!</definedName>
    <definedName name="T19?L16.2" localSheetId="5">#REF!</definedName>
    <definedName name="T19?L16.2" localSheetId="9">#REF!</definedName>
    <definedName name="T19?L16.2" localSheetId="12">#REF!</definedName>
    <definedName name="T19?L16.2">#REF!</definedName>
    <definedName name="T19?L16.3" localSheetId="17">#REF!</definedName>
    <definedName name="T19?L16.3" localSheetId="2">#REF!</definedName>
    <definedName name="T19?L16.3" localSheetId="3">#REF!</definedName>
    <definedName name="T19?L16.3" localSheetId="1">#REF!</definedName>
    <definedName name="T19?L16.3" localSheetId="4">#REF!</definedName>
    <definedName name="T19?L16.3" localSheetId="5">#REF!</definedName>
    <definedName name="T19?L16.3" localSheetId="9">#REF!</definedName>
    <definedName name="T19?L16.3" localSheetId="12">#REF!</definedName>
    <definedName name="T19?L16.3">#REF!</definedName>
    <definedName name="T19?L2" localSheetId="17">#REF!</definedName>
    <definedName name="T19?L2" localSheetId="2">#REF!</definedName>
    <definedName name="T19?L2" localSheetId="3">#REF!</definedName>
    <definedName name="T19?L2" localSheetId="1">#REF!</definedName>
    <definedName name="T19?L2" localSheetId="4">#REF!</definedName>
    <definedName name="T19?L2" localSheetId="5">#REF!</definedName>
    <definedName name="T19?L2" localSheetId="9">#REF!</definedName>
    <definedName name="T19?L2" localSheetId="12">#REF!</definedName>
    <definedName name="T19?L2">#REF!</definedName>
    <definedName name="T19?L3" localSheetId="17">#REF!</definedName>
    <definedName name="T19?L3" localSheetId="2">#REF!</definedName>
    <definedName name="T19?L3" localSheetId="3">#REF!</definedName>
    <definedName name="T19?L3" localSheetId="1">#REF!</definedName>
    <definedName name="T19?L3" localSheetId="4">#REF!</definedName>
    <definedName name="T19?L3" localSheetId="5">#REF!</definedName>
    <definedName name="T19?L3" localSheetId="9">#REF!</definedName>
    <definedName name="T19?L3" localSheetId="12">#REF!</definedName>
    <definedName name="T19?L3">#REF!</definedName>
    <definedName name="T19?L4" localSheetId="17">#REF!</definedName>
    <definedName name="T19?L4" localSheetId="2">#REF!</definedName>
    <definedName name="T19?L4" localSheetId="3">#REF!</definedName>
    <definedName name="T19?L4" localSheetId="1">#REF!</definedName>
    <definedName name="T19?L4" localSheetId="4">#REF!</definedName>
    <definedName name="T19?L4" localSheetId="5">#REF!</definedName>
    <definedName name="T19?L4" localSheetId="9">#REF!</definedName>
    <definedName name="T19?L4" localSheetId="12">#REF!</definedName>
    <definedName name="T19?L4">#REF!</definedName>
    <definedName name="T19?L5" localSheetId="17">#REF!</definedName>
    <definedName name="T19?L5" localSheetId="2">#REF!</definedName>
    <definedName name="T19?L5" localSheetId="3">#REF!</definedName>
    <definedName name="T19?L5" localSheetId="1">#REF!</definedName>
    <definedName name="T19?L5" localSheetId="4">#REF!</definedName>
    <definedName name="T19?L5" localSheetId="5">#REF!</definedName>
    <definedName name="T19?L5" localSheetId="9">#REF!</definedName>
    <definedName name="T19?L5" localSheetId="12">#REF!</definedName>
    <definedName name="T19?L5">#REF!</definedName>
    <definedName name="T19?L6" localSheetId="17">#REF!</definedName>
    <definedName name="T19?L6" localSheetId="2">#REF!</definedName>
    <definedName name="T19?L6" localSheetId="3">#REF!</definedName>
    <definedName name="T19?L6" localSheetId="1">#REF!</definedName>
    <definedName name="T19?L6" localSheetId="4">#REF!</definedName>
    <definedName name="T19?L6" localSheetId="5">#REF!</definedName>
    <definedName name="T19?L6" localSheetId="9">#REF!</definedName>
    <definedName name="T19?L6" localSheetId="12">#REF!</definedName>
    <definedName name="T19?L6">#REF!</definedName>
    <definedName name="T19?L6.1" localSheetId="17">#REF!</definedName>
    <definedName name="T19?L6.1" localSheetId="2">#REF!</definedName>
    <definedName name="T19?L6.1" localSheetId="3">#REF!</definedName>
    <definedName name="T19?L6.1" localSheetId="1">#REF!</definedName>
    <definedName name="T19?L6.1" localSheetId="4">#REF!</definedName>
    <definedName name="T19?L6.1" localSheetId="5">#REF!</definedName>
    <definedName name="T19?L6.1" localSheetId="9">#REF!</definedName>
    <definedName name="T19?L6.1" localSheetId="12">#REF!</definedName>
    <definedName name="T19?L6.1">#REF!</definedName>
    <definedName name="T19?L6.2" localSheetId="17">#REF!</definedName>
    <definedName name="T19?L6.2" localSheetId="2">#REF!</definedName>
    <definedName name="T19?L6.2" localSheetId="3">#REF!</definedName>
    <definedName name="T19?L6.2" localSheetId="1">#REF!</definedName>
    <definedName name="T19?L6.2" localSheetId="4">#REF!</definedName>
    <definedName name="T19?L6.2" localSheetId="5">#REF!</definedName>
    <definedName name="T19?L6.2" localSheetId="9">#REF!</definedName>
    <definedName name="T19?L6.2" localSheetId="12">#REF!</definedName>
    <definedName name="T19?L6.2">#REF!</definedName>
    <definedName name="T19?L6.3" localSheetId="17">#REF!</definedName>
    <definedName name="T19?L6.3" localSheetId="2">#REF!</definedName>
    <definedName name="T19?L6.3" localSheetId="3">#REF!</definedName>
    <definedName name="T19?L6.3" localSheetId="1">#REF!</definedName>
    <definedName name="T19?L6.3" localSheetId="4">#REF!</definedName>
    <definedName name="T19?L6.3" localSheetId="5">#REF!</definedName>
    <definedName name="T19?L6.3" localSheetId="9">#REF!</definedName>
    <definedName name="T19?L6.3" localSheetId="12">#REF!</definedName>
    <definedName name="T19?L6.3">#REF!</definedName>
    <definedName name="T19?L7" localSheetId="17">#REF!</definedName>
    <definedName name="T19?L7" localSheetId="2">#REF!</definedName>
    <definedName name="T19?L7" localSheetId="3">#REF!</definedName>
    <definedName name="T19?L7" localSheetId="1">#REF!</definedName>
    <definedName name="T19?L7" localSheetId="4">#REF!</definedName>
    <definedName name="T19?L7" localSheetId="5">#REF!</definedName>
    <definedName name="T19?L7" localSheetId="9">#REF!</definedName>
    <definedName name="T19?L7" localSheetId="12">#REF!</definedName>
    <definedName name="T19?L7">#REF!</definedName>
    <definedName name="T19?L8" localSheetId="17">#REF!</definedName>
    <definedName name="T19?L8" localSheetId="2">#REF!</definedName>
    <definedName name="T19?L8" localSheetId="3">#REF!</definedName>
    <definedName name="T19?L8" localSheetId="1">#REF!</definedName>
    <definedName name="T19?L8" localSheetId="4">#REF!</definedName>
    <definedName name="T19?L8" localSheetId="5">#REF!</definedName>
    <definedName name="T19?L8" localSheetId="9">#REF!</definedName>
    <definedName name="T19?L8" localSheetId="12">#REF!</definedName>
    <definedName name="T19?L8">#REF!</definedName>
    <definedName name="T19?L9" localSheetId="17">#REF!</definedName>
    <definedName name="T19?L9" localSheetId="2">#REF!</definedName>
    <definedName name="T19?L9" localSheetId="3">#REF!</definedName>
    <definedName name="T19?L9" localSheetId="1">#REF!</definedName>
    <definedName name="T19?L9" localSheetId="4">#REF!</definedName>
    <definedName name="T19?L9" localSheetId="5">#REF!</definedName>
    <definedName name="T19?L9" localSheetId="9">#REF!</definedName>
    <definedName name="T19?L9" localSheetId="12">#REF!</definedName>
    <definedName name="T19?L9">#REF!</definedName>
    <definedName name="T19?L9.1" localSheetId="17">#REF!</definedName>
    <definedName name="T19?L9.1" localSheetId="2">#REF!</definedName>
    <definedName name="T19?L9.1" localSheetId="3">#REF!</definedName>
    <definedName name="T19?L9.1" localSheetId="1">#REF!</definedName>
    <definedName name="T19?L9.1" localSheetId="4">#REF!</definedName>
    <definedName name="T19?L9.1" localSheetId="5">#REF!</definedName>
    <definedName name="T19?L9.1" localSheetId="9">#REF!</definedName>
    <definedName name="T19?L9.1" localSheetId="12">#REF!</definedName>
    <definedName name="T19?L9.1">#REF!</definedName>
    <definedName name="T19?L9.2" localSheetId="17">#REF!</definedName>
    <definedName name="T19?L9.2" localSheetId="2">#REF!</definedName>
    <definedName name="T19?L9.2" localSheetId="3">#REF!</definedName>
    <definedName name="T19?L9.2" localSheetId="1">#REF!</definedName>
    <definedName name="T19?L9.2" localSheetId="4">#REF!</definedName>
    <definedName name="T19?L9.2" localSheetId="5">#REF!</definedName>
    <definedName name="T19?L9.2" localSheetId="9">#REF!</definedName>
    <definedName name="T19?L9.2" localSheetId="12">#REF!</definedName>
    <definedName name="T19?L9.2">#REF!</definedName>
    <definedName name="T19?L9.3" localSheetId="17">#REF!</definedName>
    <definedName name="T19?L9.3" localSheetId="2">#REF!</definedName>
    <definedName name="T19?L9.3" localSheetId="3">#REF!</definedName>
    <definedName name="T19?L9.3" localSheetId="1">#REF!</definedName>
    <definedName name="T19?L9.3" localSheetId="4">#REF!</definedName>
    <definedName name="T19?L9.3" localSheetId="5">#REF!</definedName>
    <definedName name="T19?L9.3" localSheetId="9">#REF!</definedName>
    <definedName name="T19?L9.3" localSheetId="12">#REF!</definedName>
    <definedName name="T19?L9.3">#REF!</definedName>
    <definedName name="T19?L9.4" localSheetId="17">#REF!</definedName>
    <definedName name="T19?L9.4" localSheetId="2">#REF!</definedName>
    <definedName name="T19?L9.4" localSheetId="3">#REF!</definedName>
    <definedName name="T19?L9.4" localSheetId="1">#REF!</definedName>
    <definedName name="T19?L9.4" localSheetId="4">#REF!</definedName>
    <definedName name="T19?L9.4" localSheetId="5">#REF!</definedName>
    <definedName name="T19?L9.4" localSheetId="9">#REF!</definedName>
    <definedName name="T19?L9.4" localSheetId="12">#REF!</definedName>
    <definedName name="T19?L9.4">#REF!</definedName>
    <definedName name="T19?L9.5" localSheetId="17">#REF!</definedName>
    <definedName name="T19?L9.5" localSheetId="2">#REF!</definedName>
    <definedName name="T19?L9.5" localSheetId="3">#REF!</definedName>
    <definedName name="T19?L9.5" localSheetId="1">#REF!</definedName>
    <definedName name="T19?L9.5" localSheetId="4">#REF!</definedName>
    <definedName name="T19?L9.5" localSheetId="5">#REF!</definedName>
    <definedName name="T19?L9.5" localSheetId="9">#REF!</definedName>
    <definedName name="T19?L9.5" localSheetId="12">#REF!</definedName>
    <definedName name="T19?L9.5">#REF!</definedName>
    <definedName name="T19?L9.5.x" localSheetId="17">#REF!</definedName>
    <definedName name="T19?L9.5.x" localSheetId="2">#REF!</definedName>
    <definedName name="T19?L9.5.x" localSheetId="3">#REF!</definedName>
    <definedName name="T19?L9.5.x" localSheetId="1">#REF!</definedName>
    <definedName name="T19?L9.5.x" localSheetId="4">#REF!</definedName>
    <definedName name="T19?L9.5.x" localSheetId="5">#REF!</definedName>
    <definedName name="T19?L9.5.x" localSheetId="9">#REF!</definedName>
    <definedName name="T19?L9.5.x" localSheetId="12">#REF!</definedName>
    <definedName name="T19?L9.5.x">#REF!</definedName>
    <definedName name="T19?L9.6" localSheetId="17">#REF!</definedName>
    <definedName name="T19?L9.6" localSheetId="2">#REF!</definedName>
    <definedName name="T19?L9.6" localSheetId="3">#REF!</definedName>
    <definedName name="T19?L9.6" localSheetId="1">#REF!</definedName>
    <definedName name="T19?L9.6" localSheetId="4">#REF!</definedName>
    <definedName name="T19?L9.6" localSheetId="5">#REF!</definedName>
    <definedName name="T19?L9.6" localSheetId="9">#REF!</definedName>
    <definedName name="T19?L9.6" localSheetId="12">#REF!</definedName>
    <definedName name="T19?L9.6">#REF!</definedName>
    <definedName name="T19?L9.6.x" localSheetId="17">#REF!</definedName>
    <definedName name="T19?L9.6.x" localSheetId="2">#REF!</definedName>
    <definedName name="T19?L9.6.x" localSheetId="3">#REF!</definedName>
    <definedName name="T19?L9.6.x" localSheetId="1">#REF!</definedName>
    <definedName name="T19?L9.6.x" localSheetId="4">#REF!</definedName>
    <definedName name="T19?L9.6.x" localSheetId="5">#REF!</definedName>
    <definedName name="T19?L9.6.x" localSheetId="9">#REF!</definedName>
    <definedName name="T19?L9.6.x" localSheetId="12">#REF!</definedName>
    <definedName name="T19?L9.6.x">#REF!</definedName>
    <definedName name="T19?Name" localSheetId="17">[46]НИОКР!#REF!</definedName>
    <definedName name="T19?Name" localSheetId="2">[46]НИОКР!#REF!</definedName>
    <definedName name="T19?Name" localSheetId="3">[46]НИОКР!#REF!</definedName>
    <definedName name="T19?Name" localSheetId="1">[46]НИОКР!#REF!</definedName>
    <definedName name="T19?Name" localSheetId="4">[46]НИОКР!#REF!</definedName>
    <definedName name="T19?Name" localSheetId="5">[46]НИОКР!#REF!</definedName>
    <definedName name="T19?Name" localSheetId="9">[46]НИОКР!#REF!</definedName>
    <definedName name="T19?Name" localSheetId="12">[46]НИОКР!#REF!</definedName>
    <definedName name="T19?Name">[46]НИОКР!#REF!</definedName>
    <definedName name="T19?Table" localSheetId="17">#REF!</definedName>
    <definedName name="T19?Table" localSheetId="2">#REF!</definedName>
    <definedName name="T19?Table" localSheetId="3">#REF!</definedName>
    <definedName name="T19?Table" localSheetId="1">#REF!</definedName>
    <definedName name="T19?Table" localSheetId="4">#REF!</definedName>
    <definedName name="T19?Table" localSheetId="5">#REF!</definedName>
    <definedName name="T19?Table" localSheetId="14">#REF!</definedName>
    <definedName name="T19?Table" localSheetId="7">#REF!</definedName>
    <definedName name="T19?Table" localSheetId="9">#REF!</definedName>
    <definedName name="T19?Table" localSheetId="0">#REF!</definedName>
    <definedName name="T19?Table" localSheetId="12">#REF!</definedName>
    <definedName name="T19?Table">#REF!</definedName>
    <definedName name="T19?Title" localSheetId="17">#REF!</definedName>
    <definedName name="T19?Title" localSheetId="2">#REF!</definedName>
    <definedName name="T19?Title" localSheetId="3">#REF!</definedName>
    <definedName name="T19?Title" localSheetId="1">#REF!</definedName>
    <definedName name="T19?Title" localSheetId="4">#REF!</definedName>
    <definedName name="T19?Title" localSheetId="5">#REF!</definedName>
    <definedName name="T19?Title" localSheetId="9">#REF!</definedName>
    <definedName name="T19?Title" localSheetId="0">#REF!</definedName>
    <definedName name="T19?Title" localSheetId="12">#REF!</definedName>
    <definedName name="T19?Title">#REF!</definedName>
    <definedName name="T19?unit?ПРЦ" localSheetId="17">[46]НИОКР!#REF!</definedName>
    <definedName name="T19?unit?ПРЦ" localSheetId="2">[46]НИОКР!#REF!</definedName>
    <definedName name="T19?unit?ПРЦ" localSheetId="3">[46]НИОКР!#REF!</definedName>
    <definedName name="T19?unit?ПРЦ" localSheetId="1">[46]НИОКР!#REF!</definedName>
    <definedName name="T19?unit?ПРЦ" localSheetId="4">[46]НИОКР!#REF!</definedName>
    <definedName name="T19?unit?ПРЦ" localSheetId="5">[46]НИОКР!#REF!</definedName>
    <definedName name="T19?unit?ПРЦ" localSheetId="9">[46]НИОКР!#REF!</definedName>
    <definedName name="T19?unit?ПРЦ" localSheetId="0">[46]НИОКР!#REF!</definedName>
    <definedName name="T19?unit?ПРЦ" localSheetId="12">[46]НИОКР!#REF!</definedName>
    <definedName name="T19?unit?ПРЦ">[46]НИОКР!#REF!</definedName>
    <definedName name="T19?unit?ТРУБ" localSheetId="17">#REF!</definedName>
    <definedName name="T19?unit?ТРУБ" localSheetId="2">#REF!</definedName>
    <definedName name="T19?unit?ТРУБ" localSheetId="3">#REF!</definedName>
    <definedName name="T19?unit?ТРУБ" localSheetId="1">#REF!</definedName>
    <definedName name="T19?unit?ТРУБ" localSheetId="4">#REF!</definedName>
    <definedName name="T19?unit?ТРУБ" localSheetId="5">#REF!</definedName>
    <definedName name="T19?unit?ТРУБ" localSheetId="14">#REF!</definedName>
    <definedName name="T19?unit?ТРУБ" localSheetId="7">#REF!</definedName>
    <definedName name="T19?unit?ТРУБ" localSheetId="9">#REF!</definedName>
    <definedName name="T19?unit?ТРУБ" localSheetId="0">#REF!</definedName>
    <definedName name="T19?unit?ТРУБ" localSheetId="12">#REF!</definedName>
    <definedName name="T19?unit?ТРУБ">#REF!</definedName>
    <definedName name="T19_1_1_Copy1" localSheetId="17">#REF!</definedName>
    <definedName name="T19_1_1_Copy1" localSheetId="2">#REF!</definedName>
    <definedName name="T19_1_1_Copy1" localSheetId="3">#REF!</definedName>
    <definedName name="T19_1_1_Copy1" localSheetId="1">#REF!</definedName>
    <definedName name="T19_1_1_Copy1" localSheetId="4">#REF!</definedName>
    <definedName name="T19_1_1_Copy1" localSheetId="5">#REF!</definedName>
    <definedName name="T19_1_1_Copy1" localSheetId="9">#REF!</definedName>
    <definedName name="T19_1_1_Copy1" localSheetId="0">#REF!</definedName>
    <definedName name="T19_1_1_Copy1" localSheetId="12">#REF!</definedName>
    <definedName name="T19_1_1_Copy1">#REF!</definedName>
    <definedName name="T19_1_1_Copy2" localSheetId="17">#REF!</definedName>
    <definedName name="T19_1_1_Copy2" localSheetId="2">#REF!</definedName>
    <definedName name="T19_1_1_Copy2" localSheetId="3">#REF!</definedName>
    <definedName name="T19_1_1_Copy2" localSheetId="1">#REF!</definedName>
    <definedName name="T19_1_1_Copy2" localSheetId="4">#REF!</definedName>
    <definedName name="T19_1_1_Copy2" localSheetId="5">#REF!</definedName>
    <definedName name="T19_1_1_Copy2" localSheetId="9">#REF!</definedName>
    <definedName name="T19_1_1_Copy2" localSheetId="0">#REF!</definedName>
    <definedName name="T19_1_1_Copy2" localSheetId="12">#REF!</definedName>
    <definedName name="T19_1_1_Copy2">#REF!</definedName>
    <definedName name="T19_1_1_Copy3" localSheetId="17">#REF!</definedName>
    <definedName name="T19_1_1_Copy3" localSheetId="2">#REF!</definedName>
    <definedName name="T19_1_1_Copy3" localSheetId="3">#REF!</definedName>
    <definedName name="T19_1_1_Copy3" localSheetId="1">#REF!</definedName>
    <definedName name="T19_1_1_Copy3" localSheetId="4">#REF!</definedName>
    <definedName name="T19_1_1_Copy3" localSheetId="5">#REF!</definedName>
    <definedName name="T19_1_1_Copy3" localSheetId="9">#REF!</definedName>
    <definedName name="T19_1_1_Copy3" localSheetId="12">#REF!</definedName>
    <definedName name="T19_1_1_Copy3">#REF!</definedName>
    <definedName name="T19_1_1_Name1" localSheetId="17">#REF!</definedName>
    <definedName name="T19_1_1_Name1" localSheetId="2">#REF!</definedName>
    <definedName name="T19_1_1_Name1" localSheetId="3">#REF!</definedName>
    <definedName name="T19_1_1_Name1" localSheetId="1">#REF!</definedName>
    <definedName name="T19_1_1_Name1" localSheetId="4">#REF!</definedName>
    <definedName name="T19_1_1_Name1" localSheetId="5">#REF!</definedName>
    <definedName name="T19_1_1_Name1" localSheetId="9">#REF!</definedName>
    <definedName name="T19_1_1_Name1" localSheetId="12">#REF!</definedName>
    <definedName name="T19_1_1_Name1">#REF!</definedName>
    <definedName name="T19_1_1_Name2" localSheetId="17">#REF!</definedName>
    <definedName name="T19_1_1_Name2" localSheetId="2">#REF!</definedName>
    <definedName name="T19_1_1_Name2" localSheetId="3">#REF!</definedName>
    <definedName name="T19_1_1_Name2" localSheetId="1">#REF!</definedName>
    <definedName name="T19_1_1_Name2" localSheetId="4">#REF!</definedName>
    <definedName name="T19_1_1_Name2" localSheetId="5">#REF!</definedName>
    <definedName name="T19_1_1_Name2" localSheetId="9">#REF!</definedName>
    <definedName name="T19_1_1_Name2" localSheetId="12">#REF!</definedName>
    <definedName name="T19_1_1_Name2">#REF!</definedName>
    <definedName name="T19_1_1_Name3" localSheetId="17">#REF!</definedName>
    <definedName name="T19_1_1_Name3" localSheetId="2">#REF!</definedName>
    <definedName name="T19_1_1_Name3" localSheetId="3">#REF!</definedName>
    <definedName name="T19_1_1_Name3" localSheetId="1">#REF!</definedName>
    <definedName name="T19_1_1_Name3" localSheetId="4">#REF!</definedName>
    <definedName name="T19_1_1_Name3" localSheetId="5">#REF!</definedName>
    <definedName name="T19_1_1_Name3" localSheetId="9">#REF!</definedName>
    <definedName name="T19_1_1_Name3" localSheetId="12">#REF!</definedName>
    <definedName name="T19_1_1_Name3">#REF!</definedName>
    <definedName name="T19_1_2_Copy1" localSheetId="17">#REF!</definedName>
    <definedName name="T19_1_2_Copy1" localSheetId="2">#REF!</definedName>
    <definedName name="T19_1_2_Copy1" localSheetId="3">#REF!</definedName>
    <definedName name="T19_1_2_Copy1" localSheetId="1">#REF!</definedName>
    <definedName name="T19_1_2_Copy1" localSheetId="4">#REF!</definedName>
    <definedName name="T19_1_2_Copy1" localSheetId="5">#REF!</definedName>
    <definedName name="T19_1_2_Copy1" localSheetId="9">#REF!</definedName>
    <definedName name="T19_1_2_Copy1" localSheetId="12">#REF!</definedName>
    <definedName name="T19_1_2_Copy1">#REF!</definedName>
    <definedName name="T19_1_2_Copy2" localSheetId="17">#REF!</definedName>
    <definedName name="T19_1_2_Copy2" localSheetId="2">#REF!</definedName>
    <definedName name="T19_1_2_Copy2" localSheetId="3">#REF!</definedName>
    <definedName name="T19_1_2_Copy2" localSheetId="1">#REF!</definedName>
    <definedName name="T19_1_2_Copy2" localSheetId="4">#REF!</definedName>
    <definedName name="T19_1_2_Copy2" localSheetId="5">#REF!</definedName>
    <definedName name="T19_1_2_Copy2" localSheetId="9">#REF!</definedName>
    <definedName name="T19_1_2_Copy2" localSheetId="12">#REF!</definedName>
    <definedName name="T19_1_2_Copy2">#REF!</definedName>
    <definedName name="T19_1_2_Copy3" localSheetId="17">#REF!</definedName>
    <definedName name="T19_1_2_Copy3" localSheetId="2">#REF!</definedName>
    <definedName name="T19_1_2_Copy3" localSheetId="3">#REF!</definedName>
    <definedName name="T19_1_2_Copy3" localSheetId="1">#REF!</definedName>
    <definedName name="T19_1_2_Copy3" localSheetId="4">#REF!</definedName>
    <definedName name="T19_1_2_Copy3" localSheetId="5">#REF!</definedName>
    <definedName name="T19_1_2_Copy3" localSheetId="9">#REF!</definedName>
    <definedName name="T19_1_2_Copy3" localSheetId="12">#REF!</definedName>
    <definedName name="T19_1_2_Copy3">#REF!</definedName>
    <definedName name="T19_1_2_Name1" localSheetId="17">#REF!</definedName>
    <definedName name="T19_1_2_Name1" localSheetId="2">#REF!</definedName>
    <definedName name="T19_1_2_Name1" localSheetId="3">#REF!</definedName>
    <definedName name="T19_1_2_Name1" localSheetId="1">#REF!</definedName>
    <definedName name="T19_1_2_Name1" localSheetId="4">#REF!</definedName>
    <definedName name="T19_1_2_Name1" localSheetId="5">#REF!</definedName>
    <definedName name="T19_1_2_Name1" localSheetId="9">#REF!</definedName>
    <definedName name="T19_1_2_Name1" localSheetId="12">#REF!</definedName>
    <definedName name="T19_1_2_Name1">#REF!</definedName>
    <definedName name="T19_1_2_Name2" localSheetId="17">#REF!</definedName>
    <definedName name="T19_1_2_Name2" localSheetId="2">#REF!</definedName>
    <definedName name="T19_1_2_Name2" localSheetId="3">#REF!</definedName>
    <definedName name="T19_1_2_Name2" localSheetId="1">#REF!</definedName>
    <definedName name="T19_1_2_Name2" localSheetId="4">#REF!</definedName>
    <definedName name="T19_1_2_Name2" localSheetId="5">#REF!</definedName>
    <definedName name="T19_1_2_Name2" localSheetId="9">#REF!</definedName>
    <definedName name="T19_1_2_Name2" localSheetId="12">#REF!</definedName>
    <definedName name="T19_1_2_Name2">#REF!</definedName>
    <definedName name="T19_1_2_Name3" localSheetId="17">#REF!</definedName>
    <definedName name="T19_1_2_Name3" localSheetId="2">#REF!</definedName>
    <definedName name="T19_1_2_Name3" localSheetId="3">#REF!</definedName>
    <definedName name="T19_1_2_Name3" localSheetId="1">#REF!</definedName>
    <definedName name="T19_1_2_Name3" localSheetId="4">#REF!</definedName>
    <definedName name="T19_1_2_Name3" localSheetId="5">#REF!</definedName>
    <definedName name="T19_1_2_Name3" localSheetId="9">#REF!</definedName>
    <definedName name="T19_1_2_Name3" localSheetId="12">#REF!</definedName>
    <definedName name="T19_1_2_Name3">#REF!</definedName>
    <definedName name="T19_2_Copy1" localSheetId="17">#REF!</definedName>
    <definedName name="T19_2_Copy1" localSheetId="2">#REF!</definedName>
    <definedName name="T19_2_Copy1" localSheetId="3">#REF!</definedName>
    <definedName name="T19_2_Copy1" localSheetId="1">#REF!</definedName>
    <definedName name="T19_2_Copy1" localSheetId="4">#REF!</definedName>
    <definedName name="T19_2_Copy1" localSheetId="5">#REF!</definedName>
    <definedName name="T19_2_Copy1" localSheetId="9">#REF!</definedName>
    <definedName name="T19_2_Copy1" localSheetId="12">#REF!</definedName>
    <definedName name="T19_2_Copy1">#REF!</definedName>
    <definedName name="T19_2_Copy2" localSheetId="17">#REF!</definedName>
    <definedName name="T19_2_Copy2" localSheetId="2">#REF!</definedName>
    <definedName name="T19_2_Copy2" localSheetId="3">#REF!</definedName>
    <definedName name="T19_2_Copy2" localSheetId="1">#REF!</definedName>
    <definedName name="T19_2_Copy2" localSheetId="4">#REF!</definedName>
    <definedName name="T19_2_Copy2" localSheetId="5">#REF!</definedName>
    <definedName name="T19_2_Copy2" localSheetId="9">#REF!</definedName>
    <definedName name="T19_2_Copy2" localSheetId="12">#REF!</definedName>
    <definedName name="T19_2_Copy2">#REF!</definedName>
    <definedName name="T19_2_Copy3" localSheetId="17">#REF!</definedName>
    <definedName name="T19_2_Copy3" localSheetId="2">#REF!</definedName>
    <definedName name="T19_2_Copy3" localSheetId="3">#REF!</definedName>
    <definedName name="T19_2_Copy3" localSheetId="1">#REF!</definedName>
    <definedName name="T19_2_Copy3" localSheetId="4">#REF!</definedName>
    <definedName name="T19_2_Copy3" localSheetId="5">#REF!</definedName>
    <definedName name="T19_2_Copy3" localSheetId="9">#REF!</definedName>
    <definedName name="T19_2_Copy3" localSheetId="12">#REF!</definedName>
    <definedName name="T19_2_Copy3">#REF!</definedName>
    <definedName name="T19_2_Name1" localSheetId="17">#REF!</definedName>
    <definedName name="T19_2_Name1" localSheetId="2">#REF!</definedName>
    <definedName name="T19_2_Name1" localSheetId="3">#REF!</definedName>
    <definedName name="T19_2_Name1" localSheetId="1">#REF!</definedName>
    <definedName name="T19_2_Name1" localSheetId="4">#REF!</definedName>
    <definedName name="T19_2_Name1" localSheetId="5">#REF!</definedName>
    <definedName name="T19_2_Name1" localSheetId="9">#REF!</definedName>
    <definedName name="T19_2_Name1" localSheetId="12">#REF!</definedName>
    <definedName name="T19_2_Name1">#REF!</definedName>
    <definedName name="T19_2_Name2" localSheetId="17">#REF!</definedName>
    <definedName name="T19_2_Name2" localSheetId="2">#REF!</definedName>
    <definedName name="T19_2_Name2" localSheetId="3">#REF!</definedName>
    <definedName name="T19_2_Name2" localSheetId="1">#REF!</definedName>
    <definedName name="T19_2_Name2" localSheetId="4">#REF!</definedName>
    <definedName name="T19_2_Name2" localSheetId="5">#REF!</definedName>
    <definedName name="T19_2_Name2" localSheetId="9">#REF!</definedName>
    <definedName name="T19_2_Name2" localSheetId="12">#REF!</definedName>
    <definedName name="T19_2_Name2">#REF!</definedName>
    <definedName name="T19_2_Name3" localSheetId="17">#REF!</definedName>
    <definedName name="T19_2_Name3" localSheetId="2">#REF!</definedName>
    <definedName name="T19_2_Name3" localSheetId="3">#REF!</definedName>
    <definedName name="T19_2_Name3" localSheetId="1">#REF!</definedName>
    <definedName name="T19_2_Name3" localSheetId="4">#REF!</definedName>
    <definedName name="T19_2_Name3" localSheetId="5">#REF!</definedName>
    <definedName name="T19_2_Name3" localSheetId="9">#REF!</definedName>
    <definedName name="T19_2_Name3" localSheetId="12">#REF!</definedName>
    <definedName name="T19_2_Name3">#REF!</definedName>
    <definedName name="T19_Copy" localSheetId="17">[46]НИОКР!#REF!</definedName>
    <definedName name="T19_Copy" localSheetId="2">[46]НИОКР!#REF!</definedName>
    <definedName name="T19_Copy" localSheetId="3">[46]НИОКР!#REF!</definedName>
    <definedName name="T19_Copy" localSheetId="1">[46]НИОКР!#REF!</definedName>
    <definedName name="T19_Copy" localSheetId="4">[46]НИОКР!#REF!</definedName>
    <definedName name="T19_Copy" localSheetId="5">[46]НИОКР!#REF!</definedName>
    <definedName name="T19_Copy" localSheetId="9">[46]НИОКР!#REF!</definedName>
    <definedName name="T19_Copy" localSheetId="12">[46]НИОКР!#REF!</definedName>
    <definedName name="T19_Copy">[46]НИОКР!#REF!</definedName>
    <definedName name="T19_Copy1" localSheetId="17">#REF!</definedName>
    <definedName name="T19_Copy1" localSheetId="2">#REF!</definedName>
    <definedName name="T19_Copy1" localSheetId="3">#REF!</definedName>
    <definedName name="T19_Copy1" localSheetId="1">#REF!</definedName>
    <definedName name="T19_Copy1" localSheetId="4">#REF!</definedName>
    <definedName name="T19_Copy1" localSheetId="5">#REF!</definedName>
    <definedName name="T19_Copy1" localSheetId="14">#REF!</definedName>
    <definedName name="T19_Copy1" localSheetId="7">#REF!</definedName>
    <definedName name="T19_Copy1" localSheetId="9">#REF!</definedName>
    <definedName name="T19_Copy1" localSheetId="0">#REF!</definedName>
    <definedName name="T19_Copy1" localSheetId="12">#REF!</definedName>
    <definedName name="T19_Copy1">#REF!</definedName>
    <definedName name="T19_Copy2" localSheetId="17">[46]НИОКР!#REF!</definedName>
    <definedName name="T19_Copy2" localSheetId="2">[46]НИОКР!#REF!</definedName>
    <definedName name="T19_Copy2" localSheetId="3">[46]НИОКР!#REF!</definedName>
    <definedName name="T19_Copy2" localSheetId="1">[46]НИОКР!#REF!</definedName>
    <definedName name="T19_Copy2" localSheetId="4">[46]НИОКР!#REF!</definedName>
    <definedName name="T19_Copy2" localSheetId="5">[46]НИОКР!#REF!</definedName>
    <definedName name="T19_Copy2" localSheetId="14">[46]НИОКР!#REF!</definedName>
    <definedName name="T19_Copy2" localSheetId="7">[46]НИОКР!#REF!</definedName>
    <definedName name="T19_Copy2" localSheetId="9">[46]НИОКР!#REF!</definedName>
    <definedName name="T19_Copy2" localSheetId="12">[46]НИОКР!#REF!</definedName>
    <definedName name="T19_Copy2">[46]НИОКР!#REF!</definedName>
    <definedName name="T19_Name1" localSheetId="17">#REF!</definedName>
    <definedName name="T19_Name1" localSheetId="2">#REF!</definedName>
    <definedName name="T19_Name1" localSheetId="3">#REF!</definedName>
    <definedName name="T19_Name1" localSheetId="1">#REF!</definedName>
    <definedName name="T19_Name1" localSheetId="4">#REF!</definedName>
    <definedName name="T19_Name1" localSheetId="5">#REF!</definedName>
    <definedName name="T19_Name1" localSheetId="14">#REF!</definedName>
    <definedName name="T19_Name1" localSheetId="7">#REF!</definedName>
    <definedName name="T19_Name1" localSheetId="9">#REF!</definedName>
    <definedName name="T19_Name1" localSheetId="0">#REF!</definedName>
    <definedName name="T19_Name1" localSheetId="12">#REF!</definedName>
    <definedName name="T19_Name1">#REF!</definedName>
    <definedName name="T19_Name2" localSheetId="17">#REF!</definedName>
    <definedName name="T19_Name2" localSheetId="2">#REF!</definedName>
    <definedName name="T19_Name2" localSheetId="3">#REF!</definedName>
    <definedName name="T19_Name2" localSheetId="1">#REF!</definedName>
    <definedName name="T19_Name2" localSheetId="4">#REF!</definedName>
    <definedName name="T19_Name2" localSheetId="5">#REF!</definedName>
    <definedName name="T19_Name2" localSheetId="9">#REF!</definedName>
    <definedName name="T19_Name2" localSheetId="0">#REF!</definedName>
    <definedName name="T19_Name2" localSheetId="12">#REF!</definedName>
    <definedName name="T19_Name2">#REF!</definedName>
    <definedName name="T19_Protection">'[24]19'!$E$13:$H$13,'[24]19'!$E$15:$H$15,'[24]19'!$J$8:$M$11,'[24]19'!$J$13:$M$13,'[24]19'!$J$15:$M$15,'[24]19'!$E$4:$H$4,'[24]19'!$J$4:$M$4,'[24]19'!$E$8:$H$11</definedName>
    <definedName name="T2.1?axis?R?ПЭ" localSheetId="17">#REF!,#REF!,#REF!,#REF!,#REF!,#REF!</definedName>
    <definedName name="T2.1?axis?R?ПЭ" localSheetId="2">#REF!,#REF!,#REF!,#REF!,#REF!,#REF!</definedName>
    <definedName name="T2.1?axis?R?ПЭ" localSheetId="3">#REF!,#REF!,#REF!,#REF!,#REF!,#REF!</definedName>
    <definedName name="T2.1?axis?R?ПЭ" localSheetId="1">#REF!,#REF!,#REF!,#REF!,#REF!,#REF!</definedName>
    <definedName name="T2.1?axis?R?ПЭ" localSheetId="4">#REF!,#REF!,#REF!,#REF!,#REF!,#REF!</definedName>
    <definedName name="T2.1?axis?R?ПЭ" localSheetId="5">#REF!,#REF!,#REF!,#REF!,#REF!,#REF!</definedName>
    <definedName name="T2.1?axis?R?ПЭ" localSheetId="14">#REF!,#REF!,#REF!,#REF!,#REF!,#REF!</definedName>
    <definedName name="T2.1?axis?R?ПЭ" localSheetId="7">#REF!,#REF!,#REF!,#REF!,#REF!,#REF!</definedName>
    <definedName name="T2.1?axis?R?ПЭ" localSheetId="9">#REF!,#REF!,#REF!,#REF!,#REF!,#REF!</definedName>
    <definedName name="T2.1?axis?R?ПЭ" localSheetId="0">#REF!,#REF!,#REF!,#REF!,#REF!,#REF!</definedName>
    <definedName name="T2.1?axis?R?ПЭ" localSheetId="12">#REF!,#REF!,#REF!,#REF!,#REF!,#REF!</definedName>
    <definedName name="T2.1?axis?R?ПЭ">#REF!,#REF!,#REF!,#REF!,#REF!,#REF!</definedName>
    <definedName name="T2.1?axis?R?ПЭ?">'[45]2.1'!$B$13:$B$13,'[45]2.1'!$B$27:$B$27,'[45]2.1'!$B$31:$B$31,'[45]2.1'!$B$38:$B$38,'[45]2.1'!$B$42:$B$42,'[45]2.1'!$B$9:$B$9</definedName>
    <definedName name="T2.1?axis?ПРД?БАЗ">'[45]2.1'!$C$6:$C$45</definedName>
    <definedName name="T2.1?axis?ПРД?РЕГ">'[45]2.1'!$D$6:$D$45</definedName>
    <definedName name="T2.1?Data">#N/A</definedName>
    <definedName name="T2.1?L1" localSheetId="17">#REF!</definedName>
    <definedName name="T2.1?L1" localSheetId="2">#REF!</definedName>
    <definedName name="T2.1?L1" localSheetId="3">#REF!</definedName>
    <definedName name="T2.1?L1" localSheetId="1">#REF!</definedName>
    <definedName name="T2.1?L1" localSheetId="4">#REF!</definedName>
    <definedName name="T2.1?L1" localSheetId="5">#REF!</definedName>
    <definedName name="T2.1?L1" localSheetId="14">#REF!</definedName>
    <definedName name="T2.1?L1" localSheetId="7">#REF!</definedName>
    <definedName name="T2.1?L1" localSheetId="9">#REF!</definedName>
    <definedName name="T2.1?L1" localSheetId="0">#REF!</definedName>
    <definedName name="T2.1?L1" localSheetId="12">#REF!</definedName>
    <definedName name="T2.1?L1">#REF!</definedName>
    <definedName name="T2.1?L1.1" localSheetId="17">#REF!</definedName>
    <definedName name="T2.1?L1.1" localSheetId="2">#REF!</definedName>
    <definedName name="T2.1?L1.1" localSheetId="3">#REF!</definedName>
    <definedName name="T2.1?L1.1" localSheetId="1">#REF!</definedName>
    <definedName name="T2.1?L1.1" localSheetId="4">#REF!</definedName>
    <definedName name="T2.1?L1.1" localSheetId="5">#REF!</definedName>
    <definedName name="T2.1?L1.1" localSheetId="9">#REF!</definedName>
    <definedName name="T2.1?L1.1" localSheetId="0">#REF!</definedName>
    <definedName name="T2.1?L1.1" localSheetId="12">#REF!</definedName>
    <definedName name="T2.1?L1.1">#REF!</definedName>
    <definedName name="T2.1?L1.1.x" localSheetId="17">#REF!</definedName>
    <definedName name="T2.1?L1.1.x" localSheetId="2">#REF!</definedName>
    <definedName name="T2.1?L1.1.x" localSheetId="3">#REF!</definedName>
    <definedName name="T2.1?L1.1.x" localSheetId="1">#REF!</definedName>
    <definedName name="T2.1?L1.1.x" localSheetId="4">#REF!</definedName>
    <definedName name="T2.1?L1.1.x" localSheetId="5">#REF!</definedName>
    <definedName name="T2.1?L1.1.x" localSheetId="9">#REF!</definedName>
    <definedName name="T2.1?L1.1.x" localSheetId="0">#REF!</definedName>
    <definedName name="T2.1?L1.1.x" localSheetId="12">#REF!</definedName>
    <definedName name="T2.1?L1.1.x">#REF!</definedName>
    <definedName name="T2.1?L1.2" localSheetId="17">#REF!</definedName>
    <definedName name="T2.1?L1.2" localSheetId="2">#REF!</definedName>
    <definedName name="T2.1?L1.2" localSheetId="3">#REF!</definedName>
    <definedName name="T2.1?L1.2" localSheetId="1">#REF!</definedName>
    <definedName name="T2.1?L1.2" localSheetId="4">#REF!</definedName>
    <definedName name="T2.1?L1.2" localSheetId="5">#REF!</definedName>
    <definedName name="T2.1?L1.2" localSheetId="9">#REF!</definedName>
    <definedName name="T2.1?L1.2" localSheetId="12">#REF!</definedName>
    <definedName name="T2.1?L1.2">#REF!</definedName>
    <definedName name="T2.1?L1.2.x" localSheetId="17">#REF!</definedName>
    <definedName name="T2.1?L1.2.x" localSheetId="2">#REF!</definedName>
    <definedName name="T2.1?L1.2.x" localSheetId="3">#REF!</definedName>
    <definedName name="T2.1?L1.2.x" localSheetId="1">#REF!</definedName>
    <definedName name="T2.1?L1.2.x" localSheetId="4">#REF!</definedName>
    <definedName name="T2.1?L1.2.x" localSheetId="5">#REF!</definedName>
    <definedName name="T2.1?L1.2.x" localSheetId="9">#REF!</definedName>
    <definedName name="T2.1?L1.2.x" localSheetId="12">#REF!</definedName>
    <definedName name="T2.1?L1.2.x">#REF!</definedName>
    <definedName name="T2.1?L2" localSheetId="17">#REF!</definedName>
    <definedName name="T2.1?L2" localSheetId="2">#REF!</definedName>
    <definedName name="T2.1?L2" localSheetId="3">#REF!</definedName>
    <definedName name="T2.1?L2" localSheetId="1">#REF!</definedName>
    <definedName name="T2.1?L2" localSheetId="4">#REF!</definedName>
    <definedName name="T2.1?L2" localSheetId="5">#REF!</definedName>
    <definedName name="T2.1?L2" localSheetId="9">#REF!</definedName>
    <definedName name="T2.1?L2" localSheetId="12">#REF!</definedName>
    <definedName name="T2.1?L2">#REF!</definedName>
    <definedName name="T2.1?L3" localSheetId="17">#REF!</definedName>
    <definedName name="T2.1?L3" localSheetId="2">#REF!</definedName>
    <definedName name="T2.1?L3" localSheetId="3">#REF!</definedName>
    <definedName name="T2.1?L3" localSheetId="1">#REF!</definedName>
    <definedName name="T2.1?L3" localSheetId="4">#REF!</definedName>
    <definedName name="T2.1?L3" localSheetId="5">#REF!</definedName>
    <definedName name="T2.1?L3" localSheetId="9">#REF!</definedName>
    <definedName name="T2.1?L3" localSheetId="12">#REF!</definedName>
    <definedName name="T2.1?L3">#REF!</definedName>
    <definedName name="T2.1?L3.1" localSheetId="17">#REF!</definedName>
    <definedName name="T2.1?L3.1" localSheetId="2">#REF!</definedName>
    <definedName name="T2.1?L3.1" localSheetId="3">#REF!</definedName>
    <definedName name="T2.1?L3.1" localSheetId="1">#REF!</definedName>
    <definedName name="T2.1?L3.1" localSheetId="4">#REF!</definedName>
    <definedName name="T2.1?L3.1" localSheetId="5">#REF!</definedName>
    <definedName name="T2.1?L3.1" localSheetId="9">#REF!</definedName>
    <definedName name="T2.1?L3.1" localSheetId="12">#REF!</definedName>
    <definedName name="T2.1?L3.1">#REF!</definedName>
    <definedName name="T2.1?L3.1.1" localSheetId="17">#REF!</definedName>
    <definedName name="T2.1?L3.1.1" localSheetId="2">#REF!</definedName>
    <definedName name="T2.1?L3.1.1" localSheetId="3">#REF!</definedName>
    <definedName name="T2.1?L3.1.1" localSheetId="1">#REF!</definedName>
    <definedName name="T2.1?L3.1.1" localSheetId="4">#REF!</definedName>
    <definedName name="T2.1?L3.1.1" localSheetId="5">#REF!</definedName>
    <definedName name="T2.1?L3.1.1" localSheetId="9">#REF!</definedName>
    <definedName name="T2.1?L3.1.1" localSheetId="12">#REF!</definedName>
    <definedName name="T2.1?L3.1.1">#REF!</definedName>
    <definedName name="T2.1?L3.1.1.ПРЦ" localSheetId="17">#REF!</definedName>
    <definedName name="T2.1?L3.1.1.ПРЦ" localSheetId="2">#REF!</definedName>
    <definedName name="T2.1?L3.1.1.ПРЦ" localSheetId="3">#REF!</definedName>
    <definedName name="T2.1?L3.1.1.ПРЦ" localSheetId="1">#REF!</definedName>
    <definedName name="T2.1?L3.1.1.ПРЦ" localSheetId="4">#REF!</definedName>
    <definedName name="T2.1?L3.1.1.ПРЦ" localSheetId="5">#REF!</definedName>
    <definedName name="T2.1?L3.1.1.ПРЦ" localSheetId="9">#REF!</definedName>
    <definedName name="T2.1?L3.1.1.ПРЦ" localSheetId="12">#REF!</definedName>
    <definedName name="T2.1?L3.1.1.ПРЦ">#REF!</definedName>
    <definedName name="T2.1?L3.1.2" localSheetId="17">#REF!</definedName>
    <definedName name="T2.1?L3.1.2" localSheetId="2">#REF!</definedName>
    <definedName name="T2.1?L3.1.2" localSheetId="3">#REF!</definedName>
    <definedName name="T2.1?L3.1.2" localSheetId="1">#REF!</definedName>
    <definedName name="T2.1?L3.1.2" localSheetId="4">#REF!</definedName>
    <definedName name="T2.1?L3.1.2" localSheetId="5">#REF!</definedName>
    <definedName name="T2.1?L3.1.2" localSheetId="9">#REF!</definedName>
    <definedName name="T2.1?L3.1.2" localSheetId="12">#REF!</definedName>
    <definedName name="T2.1?L3.1.2">#REF!</definedName>
    <definedName name="T2.1?L3.1.2.ГКАЛЧ" localSheetId="17">#REF!</definedName>
    <definedName name="T2.1?L3.1.2.ГКАЛЧ" localSheetId="2">#REF!</definedName>
    <definedName name="T2.1?L3.1.2.ГКАЛЧ" localSheetId="3">#REF!</definedName>
    <definedName name="T2.1?L3.1.2.ГКАЛЧ" localSheetId="1">#REF!</definedName>
    <definedName name="T2.1?L3.1.2.ГКАЛЧ" localSheetId="4">#REF!</definedName>
    <definedName name="T2.1?L3.1.2.ГКАЛЧ" localSheetId="5">#REF!</definedName>
    <definedName name="T2.1?L3.1.2.ГКАЛЧ" localSheetId="9">#REF!</definedName>
    <definedName name="T2.1?L3.1.2.ГКАЛЧ" localSheetId="12">#REF!</definedName>
    <definedName name="T2.1?L3.1.2.ГКАЛЧ">#REF!</definedName>
    <definedName name="T2.1?L3.2" localSheetId="17">#REF!</definedName>
    <definedName name="T2.1?L3.2" localSheetId="2">#REF!</definedName>
    <definedName name="T2.1?L3.2" localSheetId="3">#REF!</definedName>
    <definedName name="T2.1?L3.2" localSheetId="1">#REF!</definedName>
    <definedName name="T2.1?L3.2" localSheetId="4">#REF!</definedName>
    <definedName name="T2.1?L3.2" localSheetId="5">#REF!</definedName>
    <definedName name="T2.1?L3.2" localSheetId="9">#REF!</definedName>
    <definedName name="T2.1?L3.2" localSheetId="12">#REF!</definedName>
    <definedName name="T2.1?L3.2">#REF!</definedName>
    <definedName name="T2.1?L3.2.ПРЦ" localSheetId="17">#REF!</definedName>
    <definedName name="T2.1?L3.2.ПРЦ" localSheetId="2">#REF!</definedName>
    <definedName name="T2.1?L3.2.ПРЦ" localSheetId="3">#REF!</definedName>
    <definedName name="T2.1?L3.2.ПРЦ" localSheetId="1">#REF!</definedName>
    <definedName name="T2.1?L3.2.ПРЦ" localSheetId="4">#REF!</definedName>
    <definedName name="T2.1?L3.2.ПРЦ" localSheetId="5">#REF!</definedName>
    <definedName name="T2.1?L3.2.ПРЦ" localSheetId="9">#REF!</definedName>
    <definedName name="T2.1?L3.2.ПРЦ" localSheetId="12">#REF!</definedName>
    <definedName name="T2.1?L3.2.ПРЦ">#REF!</definedName>
    <definedName name="T2.1?L4" localSheetId="17">#REF!</definedName>
    <definedName name="T2.1?L4" localSheetId="2">#REF!</definedName>
    <definedName name="T2.1?L4" localSheetId="3">#REF!</definedName>
    <definedName name="T2.1?L4" localSheetId="1">#REF!</definedName>
    <definedName name="T2.1?L4" localSheetId="4">#REF!</definedName>
    <definedName name="T2.1?L4" localSheetId="5">#REF!</definedName>
    <definedName name="T2.1?L4" localSheetId="9">#REF!</definedName>
    <definedName name="T2.1?L4" localSheetId="12">#REF!</definedName>
    <definedName name="T2.1?L4">#REF!</definedName>
    <definedName name="T2.1?L4.1" localSheetId="17">#REF!</definedName>
    <definedName name="T2.1?L4.1" localSheetId="2">#REF!</definedName>
    <definedName name="T2.1?L4.1" localSheetId="3">#REF!</definedName>
    <definedName name="T2.1?L4.1" localSheetId="1">#REF!</definedName>
    <definedName name="T2.1?L4.1" localSheetId="4">#REF!</definedName>
    <definedName name="T2.1?L4.1" localSheetId="5">#REF!</definedName>
    <definedName name="T2.1?L4.1" localSheetId="9">#REF!</definedName>
    <definedName name="T2.1?L4.1" localSheetId="12">#REF!</definedName>
    <definedName name="T2.1?L4.1">#REF!</definedName>
    <definedName name="T2.1?L4.1.x" localSheetId="17">#REF!</definedName>
    <definedName name="T2.1?L4.1.x" localSheetId="2">#REF!</definedName>
    <definedName name="T2.1?L4.1.x" localSheetId="3">#REF!</definedName>
    <definedName name="T2.1?L4.1.x" localSheetId="1">#REF!</definedName>
    <definedName name="T2.1?L4.1.x" localSheetId="4">#REF!</definedName>
    <definedName name="T2.1?L4.1.x" localSheetId="5">#REF!</definedName>
    <definedName name="T2.1?L4.1.x" localSheetId="9">#REF!</definedName>
    <definedName name="T2.1?L4.1.x" localSheetId="12">#REF!</definedName>
    <definedName name="T2.1?L4.1.x">#REF!</definedName>
    <definedName name="T2.1?L4.2" localSheetId="17">#REF!</definedName>
    <definedName name="T2.1?L4.2" localSheetId="2">#REF!</definedName>
    <definedName name="T2.1?L4.2" localSheetId="3">#REF!</definedName>
    <definedName name="T2.1?L4.2" localSheetId="1">#REF!</definedName>
    <definedName name="T2.1?L4.2" localSheetId="4">#REF!</definedName>
    <definedName name="T2.1?L4.2" localSheetId="5">#REF!</definedName>
    <definedName name="T2.1?L4.2" localSheetId="9">#REF!</definedName>
    <definedName name="T2.1?L4.2" localSheetId="12">#REF!</definedName>
    <definedName name="T2.1?L4.2">#REF!</definedName>
    <definedName name="T2.1?L4.2.x">'[45]2.1'!$C$31:$D$31</definedName>
    <definedName name="T2.1?L5" localSheetId="17">#REF!</definedName>
    <definedName name="T2.1?L5" localSheetId="2">#REF!</definedName>
    <definedName name="T2.1?L5" localSheetId="3">#REF!</definedName>
    <definedName name="T2.1?L5" localSheetId="1">#REF!</definedName>
    <definedName name="T2.1?L5" localSheetId="4">#REF!</definedName>
    <definedName name="T2.1?L5" localSheetId="5">#REF!</definedName>
    <definedName name="T2.1?L5" localSheetId="14">#REF!</definedName>
    <definedName name="T2.1?L5" localSheetId="7">#REF!</definedName>
    <definedName name="T2.1?L5" localSheetId="9">#REF!</definedName>
    <definedName name="T2.1?L5" localSheetId="0">#REF!</definedName>
    <definedName name="T2.1?L5" localSheetId="12">#REF!</definedName>
    <definedName name="T2.1?L5">#REF!</definedName>
    <definedName name="T2.1?L6" localSheetId="17">#REF!</definedName>
    <definedName name="T2.1?L6" localSheetId="2">#REF!</definedName>
    <definedName name="T2.1?L6" localSheetId="3">#REF!</definedName>
    <definedName name="T2.1?L6" localSheetId="1">#REF!</definedName>
    <definedName name="T2.1?L6" localSheetId="4">#REF!</definedName>
    <definedName name="T2.1?L6" localSheetId="5">#REF!</definedName>
    <definedName name="T2.1?L6" localSheetId="9">#REF!</definedName>
    <definedName name="T2.1?L6" localSheetId="0">#REF!</definedName>
    <definedName name="T2.1?L6" localSheetId="12">#REF!</definedName>
    <definedName name="T2.1?L6">#REF!</definedName>
    <definedName name="T2.1?L7" localSheetId="17">#REF!</definedName>
    <definedName name="T2.1?L7" localSheetId="2">#REF!</definedName>
    <definedName name="T2.1?L7" localSheetId="3">#REF!</definedName>
    <definedName name="T2.1?L7" localSheetId="1">#REF!</definedName>
    <definedName name="T2.1?L7" localSheetId="4">#REF!</definedName>
    <definedName name="T2.1?L7" localSheetId="5">#REF!</definedName>
    <definedName name="T2.1?L7" localSheetId="9">#REF!</definedName>
    <definedName name="T2.1?L7" localSheetId="0">#REF!</definedName>
    <definedName name="T2.1?L7" localSheetId="12">#REF!</definedName>
    <definedName name="T2.1?L7">#REF!</definedName>
    <definedName name="T2.1?L7.1" localSheetId="17">#REF!</definedName>
    <definedName name="T2.1?L7.1" localSheetId="2">#REF!</definedName>
    <definedName name="T2.1?L7.1" localSheetId="3">#REF!</definedName>
    <definedName name="T2.1?L7.1" localSheetId="1">#REF!</definedName>
    <definedName name="T2.1?L7.1" localSheetId="4">#REF!</definedName>
    <definedName name="T2.1?L7.1" localSheetId="5">#REF!</definedName>
    <definedName name="T2.1?L7.1" localSheetId="9">#REF!</definedName>
    <definedName name="T2.1?L7.1" localSheetId="12">#REF!</definedName>
    <definedName name="T2.1?L7.1">#REF!</definedName>
    <definedName name="T2.1?L7.1.x">'[45]2.1'!$C$38:$D$38</definedName>
    <definedName name="T2.1?L7.2" localSheetId="17">#REF!</definedName>
    <definedName name="T2.1?L7.2" localSheetId="2">#REF!</definedName>
    <definedName name="T2.1?L7.2" localSheetId="3">#REF!</definedName>
    <definedName name="T2.1?L7.2" localSheetId="1">#REF!</definedName>
    <definedName name="T2.1?L7.2" localSheetId="4">#REF!</definedName>
    <definedName name="T2.1?L7.2" localSheetId="5">#REF!</definedName>
    <definedName name="T2.1?L7.2" localSheetId="14">#REF!</definedName>
    <definedName name="T2.1?L7.2" localSheetId="7">#REF!</definedName>
    <definedName name="T2.1?L7.2" localSheetId="9">#REF!</definedName>
    <definedName name="T2.1?L7.2" localSheetId="0">#REF!</definedName>
    <definedName name="T2.1?L7.2" localSheetId="12">#REF!</definedName>
    <definedName name="T2.1?L7.2">#REF!</definedName>
    <definedName name="T2.1?L7.2.x" localSheetId="17">#REF!</definedName>
    <definedName name="T2.1?L7.2.x" localSheetId="2">#REF!</definedName>
    <definedName name="T2.1?L7.2.x" localSheetId="3">#REF!</definedName>
    <definedName name="T2.1?L7.2.x" localSheetId="1">#REF!</definedName>
    <definedName name="T2.1?L7.2.x" localSheetId="4">#REF!</definedName>
    <definedName name="T2.1?L7.2.x" localSheetId="5">#REF!</definedName>
    <definedName name="T2.1?L7.2.x" localSheetId="9">#REF!</definedName>
    <definedName name="T2.1?L7.2.x" localSheetId="0">#REF!</definedName>
    <definedName name="T2.1?L7.2.x" localSheetId="12">#REF!</definedName>
    <definedName name="T2.1?L7.2.x">#REF!</definedName>
    <definedName name="T2.1?L7.3" localSheetId="17">#REF!</definedName>
    <definedName name="T2.1?L7.3" localSheetId="2">#REF!</definedName>
    <definedName name="T2.1?L7.3" localSheetId="3">#REF!</definedName>
    <definedName name="T2.1?L7.3" localSheetId="1">#REF!</definedName>
    <definedName name="T2.1?L7.3" localSheetId="4">#REF!</definedName>
    <definedName name="T2.1?L7.3" localSheetId="5">#REF!</definedName>
    <definedName name="T2.1?L7.3" localSheetId="9">#REF!</definedName>
    <definedName name="T2.1?L7.3" localSheetId="0">#REF!</definedName>
    <definedName name="T2.1?L7.3" localSheetId="12">#REF!</definedName>
    <definedName name="T2.1?L7.3">#REF!</definedName>
    <definedName name="T2.1?Name" localSheetId="17">#REF!</definedName>
    <definedName name="T2.1?Name" localSheetId="2">#REF!</definedName>
    <definedName name="T2.1?Name" localSheetId="3">#REF!</definedName>
    <definedName name="T2.1?Name" localSheetId="1">#REF!</definedName>
    <definedName name="T2.1?Name" localSheetId="4">#REF!</definedName>
    <definedName name="T2.1?Name" localSheetId="5">#REF!</definedName>
    <definedName name="T2.1?Name" localSheetId="9">#REF!</definedName>
    <definedName name="T2.1?Name" localSheetId="12">#REF!</definedName>
    <definedName name="T2.1?Name">#REF!</definedName>
    <definedName name="T2.1?Protection" localSheetId="17">'6.3.'!P6_T2.1?Protection</definedName>
    <definedName name="T2.1?Protection" localSheetId="2">'7.1. (1 кв. 2014) (с ТП) (2 (3'!P6_T2.1?Protection</definedName>
    <definedName name="T2.1?Protection" localSheetId="3">'7.1. (1 кв. 2014) (с ТП) (2)'!P6_T2.1?Protection</definedName>
    <definedName name="T2.1?Protection" localSheetId="1">'7.1. (1 полугодие 2014)'!P6_T2.1?Protection</definedName>
    <definedName name="T2.1?Protection" localSheetId="4">'7.1. (3 квартал) без ТП '!P6_T2.1?Protection</definedName>
    <definedName name="T2.1?Protection" localSheetId="5">'7.1. 3 квартал с ТП (ВЛ, КЛ)'!P6_T2.1?Protection</definedName>
    <definedName name="T2.1?Protection" localSheetId="14">'7.2. 3 кв'!P6_T2.1?Protection</definedName>
    <definedName name="T2.1?Protection" localSheetId="10">'8. (3 кв. 2014)'!P6_T2.1?Protection</definedName>
    <definedName name="T2.1?Protection" localSheetId="11">'9. (3 кв. 2014)'!P6_T2.1?Protection</definedName>
    <definedName name="T2.1?Protection" localSheetId="7">'II-ДЗ (2014)'!P6_T2.1?Protection</definedName>
    <definedName name="T2.1?Protection" localSheetId="9">'IV-ДЗ'!P6_T2.1?Protection</definedName>
    <definedName name="T2.1?Protection" localSheetId="0">'IV-ДЦ'!P6_T2.1?Protection</definedName>
    <definedName name="T2.1?Protection" localSheetId="12">'Приложение 1'!P6_T2.1?Protection</definedName>
    <definedName name="T2.1?Protection">P6_T2.1?Protection</definedName>
    <definedName name="T2.1?Table" localSheetId="17">#REF!</definedName>
    <definedName name="T2.1?Table" localSheetId="2">#REF!</definedName>
    <definedName name="T2.1?Table" localSheetId="3">#REF!</definedName>
    <definedName name="T2.1?Table" localSheetId="1">#REF!</definedName>
    <definedName name="T2.1?Table" localSheetId="4">#REF!</definedName>
    <definedName name="T2.1?Table" localSheetId="5">#REF!</definedName>
    <definedName name="T2.1?Table" localSheetId="14">#REF!</definedName>
    <definedName name="T2.1?Table" localSheetId="7">#REF!</definedName>
    <definedName name="T2.1?Table" localSheetId="9">#REF!</definedName>
    <definedName name="T2.1?Table" localSheetId="0">#REF!</definedName>
    <definedName name="T2.1?Table" localSheetId="12">#REF!</definedName>
    <definedName name="T2.1?Table">#REF!</definedName>
    <definedName name="T2.1?Title" localSheetId="17">#REF!</definedName>
    <definedName name="T2.1?Title" localSheetId="2">#REF!</definedName>
    <definedName name="T2.1?Title" localSheetId="3">#REF!</definedName>
    <definedName name="T2.1?Title" localSheetId="1">#REF!</definedName>
    <definedName name="T2.1?Title" localSheetId="4">#REF!</definedName>
    <definedName name="T2.1?Title" localSheetId="5">#REF!</definedName>
    <definedName name="T2.1?Title" localSheetId="9">#REF!</definedName>
    <definedName name="T2.1?Title" localSheetId="0">#REF!</definedName>
    <definedName name="T2.1?Title" localSheetId="12">#REF!</definedName>
    <definedName name="T2.1?Title">#REF!</definedName>
    <definedName name="T2.1?unit?КВТЧ.ГКАЛ" localSheetId="17">#REF!</definedName>
    <definedName name="T2.1?unit?КВТЧ.ГКАЛ" localSheetId="2">#REF!</definedName>
    <definedName name="T2.1?unit?КВТЧ.ГКАЛ" localSheetId="3">#REF!</definedName>
    <definedName name="T2.1?unit?КВТЧ.ГКАЛ" localSheetId="1">#REF!</definedName>
    <definedName name="T2.1?unit?КВТЧ.ГКАЛ" localSheetId="4">#REF!</definedName>
    <definedName name="T2.1?unit?КВТЧ.ГКАЛ" localSheetId="5">#REF!</definedName>
    <definedName name="T2.1?unit?КВТЧ.ГКАЛ" localSheetId="9">#REF!</definedName>
    <definedName name="T2.1?unit?КВТЧ.ГКАЛ" localSheetId="0">#REF!</definedName>
    <definedName name="T2.1?unit?КВТЧ.ГКАЛ" localSheetId="12">#REF!</definedName>
    <definedName name="T2.1?unit?КВТЧ.ГКАЛ">#REF!</definedName>
    <definedName name="T2.1?unit?МКВТЧ" localSheetId="17">#REF!,#REF!,#REF!,#REF!</definedName>
    <definedName name="T2.1?unit?МКВТЧ" localSheetId="2">#REF!,#REF!,#REF!,#REF!</definedName>
    <definedName name="T2.1?unit?МКВТЧ" localSheetId="3">#REF!,#REF!,#REF!,#REF!</definedName>
    <definedName name="T2.1?unit?МКВТЧ" localSheetId="1">#REF!,#REF!,#REF!,#REF!</definedName>
    <definedName name="T2.1?unit?МКВТЧ" localSheetId="4">#REF!,#REF!,#REF!,#REF!</definedName>
    <definedName name="T2.1?unit?МКВТЧ" localSheetId="5">#REF!,#REF!,#REF!,#REF!</definedName>
    <definedName name="T2.1?unit?МКВТЧ" localSheetId="14">#REF!,#REF!,#REF!,#REF!</definedName>
    <definedName name="T2.1?unit?МКВТЧ" localSheetId="7">#REF!,#REF!,#REF!,#REF!</definedName>
    <definedName name="T2.1?unit?МКВТЧ" localSheetId="9">#REF!,#REF!,#REF!,#REF!</definedName>
    <definedName name="T2.1?unit?МКВТЧ" localSheetId="0">#REF!,#REF!,#REF!,#REF!</definedName>
    <definedName name="T2.1?unit?МКВТЧ" localSheetId="12">#REF!,#REF!,#REF!,#REF!</definedName>
    <definedName name="T2.1?unit?МКВТЧ">#REF!,#REF!,#REF!,#REF!</definedName>
    <definedName name="T2.1?unit?ПРЦ" localSheetId="17">#REF!,#REF!</definedName>
    <definedName name="T2.1?unit?ПРЦ" localSheetId="2">#REF!,#REF!</definedName>
    <definedName name="T2.1?unit?ПРЦ" localSheetId="3">#REF!,#REF!</definedName>
    <definedName name="T2.1?unit?ПРЦ" localSheetId="1">#REF!,#REF!</definedName>
    <definedName name="T2.1?unit?ПРЦ" localSheetId="4">#REF!,#REF!</definedName>
    <definedName name="T2.1?unit?ПРЦ" localSheetId="5">#REF!,#REF!</definedName>
    <definedName name="T2.1?unit?ПРЦ" localSheetId="14">#REF!,#REF!</definedName>
    <definedName name="T2.1?unit?ПРЦ" localSheetId="7">#REF!,#REF!</definedName>
    <definedName name="T2.1?unit?ПРЦ" localSheetId="9">#REF!,#REF!</definedName>
    <definedName name="T2.1?unit?ПРЦ" localSheetId="0">#REF!,#REF!</definedName>
    <definedName name="T2.1?unit?ПРЦ" localSheetId="12">#REF!,#REF!</definedName>
    <definedName name="T2.1?unit?ПРЦ">#REF!,#REF!</definedName>
    <definedName name="T2.1_Copy1" localSheetId="17">#REF!</definedName>
    <definedName name="T2.1_Copy1" localSheetId="2">#REF!</definedName>
    <definedName name="T2.1_Copy1" localSheetId="3">#REF!</definedName>
    <definedName name="T2.1_Copy1" localSheetId="1">#REF!</definedName>
    <definedName name="T2.1_Copy1" localSheetId="4">#REF!</definedName>
    <definedName name="T2.1_Copy1" localSheetId="5">#REF!</definedName>
    <definedName name="T2.1_Copy1" localSheetId="14">#REF!</definedName>
    <definedName name="T2.1_Copy1" localSheetId="7">#REF!</definedName>
    <definedName name="T2.1_Copy1" localSheetId="9">#REF!</definedName>
    <definedName name="T2.1_Copy1" localSheetId="0">#REF!</definedName>
    <definedName name="T2.1_Copy1" localSheetId="12">#REF!</definedName>
    <definedName name="T2.1_Copy1">#REF!</definedName>
    <definedName name="T2.1_Copy2" localSheetId="17">#REF!</definedName>
    <definedName name="T2.1_Copy2" localSheetId="2">#REF!</definedName>
    <definedName name="T2.1_Copy2" localSheetId="3">#REF!</definedName>
    <definedName name="T2.1_Copy2" localSheetId="1">#REF!</definedName>
    <definedName name="T2.1_Copy2" localSheetId="4">#REF!</definedName>
    <definedName name="T2.1_Copy2" localSheetId="5">#REF!</definedName>
    <definedName name="T2.1_Copy2" localSheetId="9">#REF!</definedName>
    <definedName name="T2.1_Copy2" localSheetId="0">#REF!</definedName>
    <definedName name="T2.1_Copy2" localSheetId="12">#REF!</definedName>
    <definedName name="T2.1_Copy2">#REF!</definedName>
    <definedName name="T2.1_Copy3" localSheetId="17">#REF!</definedName>
    <definedName name="T2.1_Copy3" localSheetId="2">#REF!</definedName>
    <definedName name="T2.1_Copy3" localSheetId="3">#REF!</definedName>
    <definedName name="T2.1_Copy3" localSheetId="1">#REF!</definedName>
    <definedName name="T2.1_Copy3" localSheetId="4">#REF!</definedName>
    <definedName name="T2.1_Copy3" localSheetId="5">#REF!</definedName>
    <definedName name="T2.1_Copy3" localSheetId="9">#REF!</definedName>
    <definedName name="T2.1_Copy3" localSheetId="0">#REF!</definedName>
    <definedName name="T2.1_Copy3" localSheetId="12">#REF!</definedName>
    <definedName name="T2.1_Copy3">#REF!</definedName>
    <definedName name="T2.1_Copy4" localSheetId="17">#REF!</definedName>
    <definedName name="T2.1_Copy4" localSheetId="2">#REF!</definedName>
    <definedName name="T2.1_Copy4" localSheetId="3">#REF!</definedName>
    <definedName name="T2.1_Copy4" localSheetId="1">#REF!</definedName>
    <definedName name="T2.1_Copy4" localSheetId="4">#REF!</definedName>
    <definedName name="T2.1_Copy4" localSheetId="5">#REF!</definedName>
    <definedName name="T2.1_Copy4" localSheetId="9">#REF!</definedName>
    <definedName name="T2.1_Copy4" localSheetId="12">#REF!</definedName>
    <definedName name="T2.1_Copy4">#REF!</definedName>
    <definedName name="T2.1_Copy5" localSheetId="17">#REF!</definedName>
    <definedName name="T2.1_Copy5" localSheetId="2">#REF!</definedName>
    <definedName name="T2.1_Copy5" localSheetId="3">#REF!</definedName>
    <definedName name="T2.1_Copy5" localSheetId="1">#REF!</definedName>
    <definedName name="T2.1_Copy5" localSheetId="4">#REF!</definedName>
    <definedName name="T2.1_Copy5" localSheetId="5">#REF!</definedName>
    <definedName name="T2.1_Copy5" localSheetId="9">#REF!</definedName>
    <definedName name="T2.1_Copy5" localSheetId="12">#REF!</definedName>
    <definedName name="T2.1_Copy5">#REF!</definedName>
    <definedName name="T2.1_Copy6" localSheetId="17">#REF!</definedName>
    <definedName name="T2.1_Copy6" localSheetId="2">#REF!</definedName>
    <definedName name="T2.1_Copy6" localSheetId="3">#REF!</definedName>
    <definedName name="T2.1_Copy6" localSheetId="1">#REF!</definedName>
    <definedName name="T2.1_Copy6" localSheetId="4">#REF!</definedName>
    <definedName name="T2.1_Copy6" localSheetId="5">#REF!</definedName>
    <definedName name="T2.1_Copy6" localSheetId="9">#REF!</definedName>
    <definedName name="T2.1_Copy6" localSheetId="12">#REF!</definedName>
    <definedName name="T2.1_Copy6">#REF!</definedName>
    <definedName name="T2.1_Name1" localSheetId="17">#REF!</definedName>
    <definedName name="T2.1_Name1" localSheetId="2">#REF!</definedName>
    <definedName name="T2.1_Name1" localSheetId="3">#REF!</definedName>
    <definedName name="T2.1_Name1" localSheetId="1">#REF!</definedName>
    <definedName name="T2.1_Name1" localSheetId="4">#REF!</definedName>
    <definedName name="T2.1_Name1" localSheetId="5">#REF!</definedName>
    <definedName name="T2.1_Name1" localSheetId="9">#REF!</definedName>
    <definedName name="T2.1_Name1" localSheetId="12">#REF!</definedName>
    <definedName name="T2.1_Name1">#REF!</definedName>
    <definedName name="T2.1_Name2" localSheetId="17">#REF!</definedName>
    <definedName name="T2.1_Name2" localSheetId="2">#REF!</definedName>
    <definedName name="T2.1_Name2" localSheetId="3">#REF!</definedName>
    <definedName name="T2.1_Name2" localSheetId="1">#REF!</definedName>
    <definedName name="T2.1_Name2" localSheetId="4">#REF!</definedName>
    <definedName name="T2.1_Name2" localSheetId="5">#REF!</definedName>
    <definedName name="T2.1_Name2" localSheetId="9">#REF!</definedName>
    <definedName name="T2.1_Name2" localSheetId="12">#REF!</definedName>
    <definedName name="T2.1_Name2">#REF!</definedName>
    <definedName name="T2.1_Name3" localSheetId="17">#REF!</definedName>
    <definedName name="T2.1_Name3" localSheetId="2">#REF!</definedName>
    <definedName name="T2.1_Name3" localSheetId="3">#REF!</definedName>
    <definedName name="T2.1_Name3" localSheetId="1">#REF!</definedName>
    <definedName name="T2.1_Name3" localSheetId="4">#REF!</definedName>
    <definedName name="T2.1_Name3" localSheetId="5">#REF!</definedName>
    <definedName name="T2.1_Name3" localSheetId="9">#REF!</definedName>
    <definedName name="T2.1_Name3" localSheetId="12">#REF!</definedName>
    <definedName name="T2.1_Name3">#REF!</definedName>
    <definedName name="T2.1_Name4" localSheetId="17">#REF!</definedName>
    <definedName name="T2.1_Name4" localSheetId="2">#REF!</definedName>
    <definedName name="T2.1_Name4" localSheetId="3">#REF!</definedName>
    <definedName name="T2.1_Name4" localSheetId="1">#REF!</definedName>
    <definedName name="T2.1_Name4" localSheetId="4">#REF!</definedName>
    <definedName name="T2.1_Name4" localSheetId="5">#REF!</definedName>
    <definedName name="T2.1_Name4" localSheetId="9">#REF!</definedName>
    <definedName name="T2.1_Name4" localSheetId="12">#REF!</definedName>
    <definedName name="T2.1_Name4">#REF!</definedName>
    <definedName name="T2.1_Name5" localSheetId="17">#REF!</definedName>
    <definedName name="T2.1_Name5" localSheetId="2">#REF!</definedName>
    <definedName name="T2.1_Name5" localSheetId="3">#REF!</definedName>
    <definedName name="T2.1_Name5" localSheetId="1">#REF!</definedName>
    <definedName name="T2.1_Name5" localSheetId="4">#REF!</definedName>
    <definedName name="T2.1_Name5" localSheetId="5">#REF!</definedName>
    <definedName name="T2.1_Name5" localSheetId="9">#REF!</definedName>
    <definedName name="T2.1_Name5" localSheetId="12">#REF!</definedName>
    <definedName name="T2.1_Name5">#REF!</definedName>
    <definedName name="T2.1_Name6" localSheetId="17">#REF!</definedName>
    <definedName name="T2.1_Name6" localSheetId="2">#REF!</definedName>
    <definedName name="T2.1_Name6" localSheetId="3">#REF!</definedName>
    <definedName name="T2.1_Name6" localSheetId="1">#REF!</definedName>
    <definedName name="T2.1_Name6" localSheetId="4">#REF!</definedName>
    <definedName name="T2.1_Name6" localSheetId="5">#REF!</definedName>
    <definedName name="T2.1_Name6" localSheetId="9">#REF!</definedName>
    <definedName name="T2.1_Name6" localSheetId="12">#REF!</definedName>
    <definedName name="T2.1_Name6">#REF!</definedName>
    <definedName name="T2.2?axis?ПРД?БАЗ" localSheetId="17">#REF!</definedName>
    <definedName name="T2.2?axis?ПРД?БАЗ" localSheetId="2">#REF!</definedName>
    <definedName name="T2.2?axis?ПРД?БАЗ" localSheetId="3">#REF!</definedName>
    <definedName name="T2.2?axis?ПРД?БАЗ" localSheetId="1">#REF!</definedName>
    <definedName name="T2.2?axis?ПРД?БАЗ" localSheetId="4">#REF!</definedName>
    <definedName name="T2.2?axis?ПРД?БАЗ" localSheetId="5">#REF!</definedName>
    <definedName name="T2.2?axis?ПРД?БАЗ" localSheetId="9">#REF!</definedName>
    <definedName name="T2.2?axis?ПРД?БАЗ" localSheetId="12">#REF!</definedName>
    <definedName name="T2.2?axis?ПРД?БАЗ">#REF!</definedName>
    <definedName name="T2.2?axis?ПРД?РЕГ" localSheetId="17">#REF!</definedName>
    <definedName name="T2.2?axis?ПРД?РЕГ" localSheetId="2">#REF!</definedName>
    <definedName name="T2.2?axis?ПРД?РЕГ" localSheetId="3">#REF!</definedName>
    <definedName name="T2.2?axis?ПРД?РЕГ" localSheetId="1">#REF!</definedName>
    <definedName name="T2.2?axis?ПРД?РЕГ" localSheetId="4">#REF!</definedName>
    <definedName name="T2.2?axis?ПРД?РЕГ" localSheetId="5">#REF!</definedName>
    <definedName name="T2.2?axis?ПРД?РЕГ" localSheetId="9">#REF!</definedName>
    <definedName name="T2.2?axis?ПРД?РЕГ" localSheetId="12">#REF!</definedName>
    <definedName name="T2.2?axis?ПРД?РЕГ">#REF!</definedName>
    <definedName name="T2.2?Data" localSheetId="17">#REF!,#REF!,#REF!,#REF!</definedName>
    <definedName name="T2.2?Data" localSheetId="2">#REF!,#REF!,#REF!,#REF!</definedName>
    <definedName name="T2.2?Data" localSheetId="3">#REF!,#REF!,#REF!,#REF!</definedName>
    <definedName name="T2.2?Data" localSheetId="1">#REF!,#REF!,#REF!,#REF!</definedName>
    <definedName name="T2.2?Data" localSheetId="4">#REF!,#REF!,#REF!,#REF!</definedName>
    <definedName name="T2.2?Data" localSheetId="5">#REF!,#REF!,#REF!,#REF!</definedName>
    <definedName name="T2.2?Data" localSheetId="14">#REF!,#REF!,#REF!,#REF!</definedName>
    <definedName name="T2.2?Data" localSheetId="7">#REF!,#REF!,#REF!,#REF!</definedName>
    <definedName name="T2.2?Data" localSheetId="9">#REF!,#REF!,#REF!,#REF!</definedName>
    <definedName name="T2.2?Data" localSheetId="0">#REF!,#REF!,#REF!,#REF!</definedName>
    <definedName name="T2.2?Data" localSheetId="12">#REF!,#REF!,#REF!,#REF!</definedName>
    <definedName name="T2.2?Data">#REF!,#REF!,#REF!,#REF!</definedName>
    <definedName name="T2.2?L1" localSheetId="17">#REF!</definedName>
    <definedName name="T2.2?L1" localSheetId="2">#REF!</definedName>
    <definedName name="T2.2?L1" localSheetId="3">#REF!</definedName>
    <definedName name="T2.2?L1" localSheetId="1">#REF!</definedName>
    <definedName name="T2.2?L1" localSheetId="4">#REF!</definedName>
    <definedName name="T2.2?L1" localSheetId="5">#REF!</definedName>
    <definedName name="T2.2?L1" localSheetId="14">#REF!</definedName>
    <definedName name="T2.2?L1" localSheetId="7">#REF!</definedName>
    <definedName name="T2.2?L1" localSheetId="9">#REF!</definedName>
    <definedName name="T2.2?L1" localSheetId="0">#REF!</definedName>
    <definedName name="T2.2?L1" localSheetId="12">#REF!</definedName>
    <definedName name="T2.2?L1">#REF!</definedName>
    <definedName name="T2.2?L2" localSheetId="17">#REF!</definedName>
    <definedName name="T2.2?L2" localSheetId="2">#REF!</definedName>
    <definedName name="T2.2?L2" localSheetId="3">#REF!</definedName>
    <definedName name="T2.2?L2" localSheetId="1">#REF!</definedName>
    <definedName name="T2.2?L2" localSheetId="4">#REF!</definedName>
    <definedName name="T2.2?L2" localSheetId="5">#REF!</definedName>
    <definedName name="T2.2?L2" localSheetId="9">#REF!</definedName>
    <definedName name="T2.2?L2" localSheetId="0">#REF!</definedName>
    <definedName name="T2.2?L2" localSheetId="12">#REF!</definedName>
    <definedName name="T2.2?L2">#REF!</definedName>
    <definedName name="T2.2?L2.1" localSheetId="17">#REF!</definedName>
    <definedName name="T2.2?L2.1" localSheetId="2">#REF!</definedName>
    <definedName name="T2.2?L2.1" localSheetId="3">#REF!</definedName>
    <definedName name="T2.2?L2.1" localSheetId="1">#REF!</definedName>
    <definedName name="T2.2?L2.1" localSheetId="4">#REF!</definedName>
    <definedName name="T2.2?L2.1" localSheetId="5">#REF!</definedName>
    <definedName name="T2.2?L2.1" localSheetId="9">#REF!</definedName>
    <definedName name="T2.2?L2.1" localSheetId="0">#REF!</definedName>
    <definedName name="T2.2?L2.1" localSheetId="12">#REF!</definedName>
    <definedName name="T2.2?L2.1">#REF!</definedName>
    <definedName name="T2.2?L2.1.1" localSheetId="17">#REF!</definedName>
    <definedName name="T2.2?L2.1.1" localSheetId="2">#REF!</definedName>
    <definedName name="T2.2?L2.1.1" localSheetId="3">#REF!</definedName>
    <definedName name="T2.2?L2.1.1" localSheetId="1">#REF!</definedName>
    <definedName name="T2.2?L2.1.1" localSheetId="4">#REF!</definedName>
    <definedName name="T2.2?L2.1.1" localSheetId="5">#REF!</definedName>
    <definedName name="T2.2?L2.1.1" localSheetId="9">#REF!</definedName>
    <definedName name="T2.2?L2.1.1" localSheetId="12">#REF!</definedName>
    <definedName name="T2.2?L2.1.1">#REF!</definedName>
    <definedName name="T2.2?L2.1.2" localSheetId="17">#REF!</definedName>
    <definedName name="T2.2?L2.1.2" localSheetId="2">#REF!</definedName>
    <definedName name="T2.2?L2.1.2" localSheetId="3">#REF!</definedName>
    <definedName name="T2.2?L2.1.2" localSheetId="1">#REF!</definedName>
    <definedName name="T2.2?L2.1.2" localSheetId="4">#REF!</definedName>
    <definedName name="T2.2?L2.1.2" localSheetId="5">#REF!</definedName>
    <definedName name="T2.2?L2.1.2" localSheetId="9">#REF!</definedName>
    <definedName name="T2.2?L2.1.2" localSheetId="12">#REF!</definedName>
    <definedName name="T2.2?L2.1.2">#REF!</definedName>
    <definedName name="T2.2?L2.2" localSheetId="17">#REF!</definedName>
    <definedName name="T2.2?L2.2" localSheetId="2">#REF!</definedName>
    <definedName name="T2.2?L2.2" localSheetId="3">#REF!</definedName>
    <definedName name="T2.2?L2.2" localSheetId="1">#REF!</definedName>
    <definedName name="T2.2?L2.2" localSheetId="4">#REF!</definedName>
    <definedName name="T2.2?L2.2" localSheetId="5">#REF!</definedName>
    <definedName name="T2.2?L2.2" localSheetId="9">#REF!</definedName>
    <definedName name="T2.2?L2.2" localSheetId="12">#REF!</definedName>
    <definedName name="T2.2?L2.2">#REF!</definedName>
    <definedName name="T2.2?L2.3" localSheetId="17">#REF!</definedName>
    <definedName name="T2.2?L2.3" localSheetId="2">#REF!</definedName>
    <definedName name="T2.2?L2.3" localSheetId="3">#REF!</definedName>
    <definedName name="T2.2?L2.3" localSheetId="1">#REF!</definedName>
    <definedName name="T2.2?L2.3" localSheetId="4">#REF!</definedName>
    <definedName name="T2.2?L2.3" localSheetId="5">#REF!</definedName>
    <definedName name="T2.2?L2.3" localSheetId="9">#REF!</definedName>
    <definedName name="T2.2?L2.3" localSheetId="12">#REF!</definedName>
    <definedName name="T2.2?L2.3">#REF!</definedName>
    <definedName name="T2.2?L3" localSheetId="17">#REF!</definedName>
    <definedName name="T2.2?L3" localSheetId="2">#REF!</definedName>
    <definedName name="T2.2?L3" localSheetId="3">#REF!</definedName>
    <definedName name="T2.2?L3" localSheetId="1">#REF!</definedName>
    <definedName name="T2.2?L3" localSheetId="4">#REF!</definedName>
    <definedName name="T2.2?L3" localSheetId="5">#REF!</definedName>
    <definedName name="T2.2?L3" localSheetId="9">#REF!</definedName>
    <definedName name="T2.2?L3" localSheetId="12">#REF!</definedName>
    <definedName name="T2.2?L3">#REF!</definedName>
    <definedName name="T2.2?L3.1" localSheetId="17">#REF!</definedName>
    <definedName name="T2.2?L3.1" localSheetId="2">#REF!</definedName>
    <definedName name="T2.2?L3.1" localSheetId="3">#REF!</definedName>
    <definedName name="T2.2?L3.1" localSheetId="1">#REF!</definedName>
    <definedName name="T2.2?L3.1" localSheetId="4">#REF!</definedName>
    <definedName name="T2.2?L3.1" localSheetId="5">#REF!</definedName>
    <definedName name="T2.2?L3.1" localSheetId="9">#REF!</definedName>
    <definedName name="T2.2?L3.1" localSheetId="12">#REF!</definedName>
    <definedName name="T2.2?L3.1">#REF!</definedName>
    <definedName name="T2.2?L4" localSheetId="17">#REF!</definedName>
    <definedName name="T2.2?L4" localSheetId="2">#REF!</definedName>
    <definedName name="T2.2?L4" localSheetId="3">#REF!</definedName>
    <definedName name="T2.2?L4" localSheetId="1">#REF!</definedName>
    <definedName name="T2.2?L4" localSheetId="4">#REF!</definedName>
    <definedName name="T2.2?L4" localSheetId="5">#REF!</definedName>
    <definedName name="T2.2?L4" localSheetId="9">#REF!</definedName>
    <definedName name="T2.2?L4" localSheetId="12">#REF!</definedName>
    <definedName name="T2.2?L4">#REF!</definedName>
    <definedName name="T2.2?L4.1" localSheetId="17">#REF!</definedName>
    <definedName name="T2.2?L4.1" localSheetId="2">#REF!</definedName>
    <definedName name="T2.2?L4.1" localSheetId="3">#REF!</definedName>
    <definedName name="T2.2?L4.1" localSheetId="1">#REF!</definedName>
    <definedName name="T2.2?L4.1" localSheetId="4">#REF!</definedName>
    <definedName name="T2.2?L4.1" localSheetId="5">#REF!</definedName>
    <definedName name="T2.2?L4.1" localSheetId="9">#REF!</definedName>
    <definedName name="T2.2?L4.1" localSheetId="12">#REF!</definedName>
    <definedName name="T2.2?L4.1">#REF!</definedName>
    <definedName name="T2.2?L4.2" localSheetId="17">#REF!</definedName>
    <definedName name="T2.2?L4.2" localSheetId="2">#REF!</definedName>
    <definedName name="T2.2?L4.2" localSheetId="3">#REF!</definedName>
    <definedName name="T2.2?L4.2" localSheetId="1">#REF!</definedName>
    <definedName name="T2.2?L4.2" localSheetId="4">#REF!</definedName>
    <definedName name="T2.2?L4.2" localSheetId="5">#REF!</definedName>
    <definedName name="T2.2?L4.2" localSheetId="9">#REF!</definedName>
    <definedName name="T2.2?L4.2" localSheetId="12">#REF!</definedName>
    <definedName name="T2.2?L4.2">#REF!</definedName>
    <definedName name="T2.2?L4.3" localSheetId="17">#REF!</definedName>
    <definedName name="T2.2?L4.3" localSheetId="2">#REF!</definedName>
    <definedName name="T2.2?L4.3" localSheetId="3">#REF!</definedName>
    <definedName name="T2.2?L4.3" localSheetId="1">#REF!</definedName>
    <definedName name="T2.2?L4.3" localSheetId="4">#REF!</definedName>
    <definedName name="T2.2?L4.3" localSheetId="5">#REF!</definedName>
    <definedName name="T2.2?L4.3" localSheetId="9">#REF!</definedName>
    <definedName name="T2.2?L4.3" localSheetId="12">#REF!</definedName>
    <definedName name="T2.2?L4.3">#REF!</definedName>
    <definedName name="T2.2?L5" localSheetId="17">#REF!</definedName>
    <definedName name="T2.2?L5" localSheetId="2">#REF!</definedName>
    <definedName name="T2.2?L5" localSheetId="3">#REF!</definedName>
    <definedName name="T2.2?L5" localSheetId="1">#REF!</definedName>
    <definedName name="T2.2?L5" localSheetId="4">#REF!</definedName>
    <definedName name="T2.2?L5" localSheetId="5">#REF!</definedName>
    <definedName name="T2.2?L5" localSheetId="9">#REF!</definedName>
    <definedName name="T2.2?L5" localSheetId="12">#REF!</definedName>
    <definedName name="T2.2?L5">#REF!</definedName>
    <definedName name="T2.2?L5.1" localSheetId="17">#REF!</definedName>
    <definedName name="T2.2?L5.1" localSheetId="2">#REF!</definedName>
    <definedName name="T2.2?L5.1" localSheetId="3">#REF!</definedName>
    <definedName name="T2.2?L5.1" localSheetId="1">#REF!</definedName>
    <definedName name="T2.2?L5.1" localSheetId="4">#REF!</definedName>
    <definedName name="T2.2?L5.1" localSheetId="5">#REF!</definedName>
    <definedName name="T2.2?L5.1" localSheetId="9">#REF!</definedName>
    <definedName name="T2.2?L5.1" localSheetId="12">#REF!</definedName>
    <definedName name="T2.2?L5.1">#REF!</definedName>
    <definedName name="T2.2?L5.2" localSheetId="17">#REF!</definedName>
    <definedName name="T2.2?L5.2" localSheetId="2">#REF!</definedName>
    <definedName name="T2.2?L5.2" localSheetId="3">#REF!</definedName>
    <definedName name="T2.2?L5.2" localSheetId="1">#REF!</definedName>
    <definedName name="T2.2?L5.2" localSheetId="4">#REF!</definedName>
    <definedName name="T2.2?L5.2" localSheetId="5">#REF!</definedName>
    <definedName name="T2.2?L5.2" localSheetId="9">#REF!</definedName>
    <definedName name="T2.2?L5.2" localSheetId="12">#REF!</definedName>
    <definedName name="T2.2?L5.2">#REF!</definedName>
    <definedName name="T2.2?L5.3" localSheetId="17">#REF!</definedName>
    <definedName name="T2.2?L5.3" localSheetId="2">#REF!</definedName>
    <definedName name="T2.2?L5.3" localSheetId="3">#REF!</definedName>
    <definedName name="T2.2?L5.3" localSheetId="1">#REF!</definedName>
    <definedName name="T2.2?L5.3" localSheetId="4">#REF!</definedName>
    <definedName name="T2.2?L5.3" localSheetId="5">#REF!</definedName>
    <definedName name="T2.2?L5.3" localSheetId="9">#REF!</definedName>
    <definedName name="T2.2?L5.3" localSheetId="12">#REF!</definedName>
    <definedName name="T2.2?L5.3">#REF!</definedName>
    <definedName name="T2.2?Name" localSheetId="17">#REF!</definedName>
    <definedName name="T2.2?Name" localSheetId="2">#REF!</definedName>
    <definedName name="T2.2?Name" localSheetId="3">#REF!</definedName>
    <definedName name="T2.2?Name" localSheetId="1">#REF!</definedName>
    <definedName name="T2.2?Name" localSheetId="4">#REF!</definedName>
    <definedName name="T2.2?Name" localSheetId="5">#REF!</definedName>
    <definedName name="T2.2?Name" localSheetId="9">#REF!</definedName>
    <definedName name="T2.2?Name" localSheetId="12">#REF!</definedName>
    <definedName name="T2.2?Name">#REF!</definedName>
    <definedName name="T2.2?Table" localSheetId="17">#REF!</definedName>
    <definedName name="T2.2?Table" localSheetId="2">#REF!</definedName>
    <definedName name="T2.2?Table" localSheetId="3">#REF!</definedName>
    <definedName name="T2.2?Table" localSheetId="1">#REF!</definedName>
    <definedName name="T2.2?Table" localSheetId="4">#REF!</definedName>
    <definedName name="T2.2?Table" localSheetId="5">#REF!</definedName>
    <definedName name="T2.2?Table" localSheetId="9">#REF!</definedName>
    <definedName name="T2.2?Table" localSheetId="12">#REF!</definedName>
    <definedName name="T2.2?Table">#REF!</definedName>
    <definedName name="T2.2?Title" localSheetId="17">#REF!</definedName>
    <definedName name="T2.2?Title" localSheetId="2">#REF!</definedName>
    <definedName name="T2.2?Title" localSheetId="3">#REF!</definedName>
    <definedName name="T2.2?Title" localSheetId="1">#REF!</definedName>
    <definedName name="T2.2?Title" localSheetId="4">#REF!</definedName>
    <definedName name="T2.2?Title" localSheetId="5">#REF!</definedName>
    <definedName name="T2.2?Title" localSheetId="9">#REF!</definedName>
    <definedName name="T2.2?Title" localSheetId="12">#REF!</definedName>
    <definedName name="T2.2?Title">#REF!</definedName>
    <definedName name="T2.2?unit?МКВТЧ" localSheetId="17">#REF!,#REF!,#REF!</definedName>
    <definedName name="T2.2?unit?МКВТЧ" localSheetId="2">#REF!,#REF!,#REF!</definedName>
    <definedName name="T2.2?unit?МКВТЧ" localSheetId="3">#REF!,#REF!,#REF!</definedName>
    <definedName name="T2.2?unit?МКВТЧ" localSheetId="1">#REF!,#REF!,#REF!</definedName>
    <definedName name="T2.2?unit?МКВТЧ" localSheetId="4">#REF!,#REF!,#REF!</definedName>
    <definedName name="T2.2?unit?МКВТЧ" localSheetId="5">#REF!,#REF!,#REF!</definedName>
    <definedName name="T2.2?unit?МКВТЧ" localSheetId="14">#REF!,#REF!,#REF!</definedName>
    <definedName name="T2.2?unit?МКВТЧ" localSheetId="7">#REF!,#REF!,#REF!</definedName>
    <definedName name="T2.2?unit?МКВТЧ" localSheetId="9">#REF!,#REF!,#REF!</definedName>
    <definedName name="T2.2?unit?МКВТЧ" localSheetId="0">#REF!,#REF!,#REF!</definedName>
    <definedName name="T2.2?unit?МКВТЧ" localSheetId="12">#REF!,#REF!,#REF!</definedName>
    <definedName name="T2.2?unit?МКВТЧ">#REF!,#REF!,#REF!</definedName>
    <definedName name="T2.3_Protect">'[35]2.3'!$F$30:$G$34,'[35]2.3'!$H$24:$K$28</definedName>
    <definedName name="T2?axis?ПРД?БАЗ">'[36]2'!$I$6:$J$19,'[36]2'!$F$6:$G$19</definedName>
    <definedName name="T2?axis?ПРД?ПРЕД">'[36]2'!$K$6:$L$19,'[36]2'!$D$6:$E$19</definedName>
    <definedName name="T2?axis?ПРД?РЕГ" localSheetId="17">#REF!</definedName>
    <definedName name="T2?axis?ПРД?РЕГ" localSheetId="2">#REF!</definedName>
    <definedName name="T2?axis?ПРД?РЕГ" localSheetId="3">#REF!</definedName>
    <definedName name="T2?axis?ПРД?РЕГ" localSheetId="1">#REF!</definedName>
    <definedName name="T2?axis?ПРД?РЕГ" localSheetId="4">#REF!</definedName>
    <definedName name="T2?axis?ПРД?РЕГ" localSheetId="5">#REF!</definedName>
    <definedName name="T2?axis?ПРД?РЕГ" localSheetId="14">#REF!</definedName>
    <definedName name="T2?axis?ПРД?РЕГ" localSheetId="7">#REF!</definedName>
    <definedName name="T2?axis?ПРД?РЕГ" localSheetId="9">#REF!</definedName>
    <definedName name="T2?axis?ПРД?РЕГ" localSheetId="0">#REF!</definedName>
    <definedName name="T2?axis?ПРД?РЕГ" localSheetId="12">#REF!</definedName>
    <definedName name="T2?axis?ПРД?РЕГ">#REF!</definedName>
    <definedName name="T2?axis?ПФ?ПЛАН">'[36]2'!$I$6:$I$19,'[36]2'!$D$6:$D$19,'[36]2'!$K$6:$K$19,'[36]2'!$F$6:$F$19</definedName>
    <definedName name="T2?axis?ПФ?ФАКТ">'[36]2'!$J$6:$J$19,'[36]2'!$E$6:$E$19,'[36]2'!$L$6:$L$19,'[36]2'!$G$6:$G$19</definedName>
    <definedName name="T2?Data" localSheetId="17">#REF!</definedName>
    <definedName name="T2?Data" localSheetId="2">#REF!</definedName>
    <definedName name="T2?Data" localSheetId="3">#REF!</definedName>
    <definedName name="T2?Data" localSheetId="1">#REF!</definedName>
    <definedName name="T2?Data" localSheetId="4">#REF!</definedName>
    <definedName name="T2?Data" localSheetId="5">#REF!</definedName>
    <definedName name="T2?Data" localSheetId="14">#REF!</definedName>
    <definedName name="T2?Data" localSheetId="7">#REF!</definedName>
    <definedName name="T2?Data" localSheetId="9">#REF!</definedName>
    <definedName name="T2?Data" localSheetId="0">#REF!</definedName>
    <definedName name="T2?Data" localSheetId="12">#REF!</definedName>
    <definedName name="T2?Data">#REF!</definedName>
    <definedName name="T2?item_ext?РОСТ" localSheetId="17">#REF!</definedName>
    <definedName name="T2?item_ext?РОСТ" localSheetId="2">#REF!</definedName>
    <definedName name="T2?item_ext?РОСТ" localSheetId="3">#REF!</definedName>
    <definedName name="T2?item_ext?РОСТ" localSheetId="1">#REF!</definedName>
    <definedName name="T2?item_ext?РОСТ" localSheetId="4">#REF!</definedName>
    <definedName name="T2?item_ext?РОСТ" localSheetId="5">#REF!</definedName>
    <definedName name="T2?item_ext?РОСТ" localSheetId="9">#REF!</definedName>
    <definedName name="T2?item_ext?РОСТ" localSheetId="0">#REF!</definedName>
    <definedName name="T2?item_ext?РОСТ" localSheetId="12">#REF!</definedName>
    <definedName name="T2?item_ext?РОСТ">#REF!</definedName>
    <definedName name="T2?L1" localSheetId="17">#REF!</definedName>
    <definedName name="T2?L1" localSheetId="2">#REF!</definedName>
    <definedName name="T2?L1" localSheetId="3">#REF!</definedName>
    <definedName name="T2?L1" localSheetId="1">#REF!</definedName>
    <definedName name="T2?L1" localSheetId="4">#REF!</definedName>
    <definedName name="T2?L1" localSheetId="5">#REF!</definedName>
    <definedName name="T2?L1" localSheetId="9">#REF!</definedName>
    <definedName name="T2?L1" localSheetId="0">#REF!</definedName>
    <definedName name="T2?L1" localSheetId="12">#REF!</definedName>
    <definedName name="T2?L1">#REF!</definedName>
    <definedName name="T2?L2" localSheetId="17">#REF!</definedName>
    <definedName name="T2?L2" localSheetId="2">#REF!</definedName>
    <definedName name="T2?L2" localSheetId="3">#REF!</definedName>
    <definedName name="T2?L2" localSheetId="1">#REF!</definedName>
    <definedName name="T2?L2" localSheetId="4">#REF!</definedName>
    <definedName name="T2?L2" localSheetId="5">#REF!</definedName>
    <definedName name="T2?L2" localSheetId="9">#REF!</definedName>
    <definedName name="T2?L2" localSheetId="12">#REF!</definedName>
    <definedName name="T2?L2">#REF!</definedName>
    <definedName name="T2?L2.1" localSheetId="17">#REF!</definedName>
    <definedName name="T2?L2.1" localSheetId="2">#REF!</definedName>
    <definedName name="T2?L2.1" localSheetId="3">#REF!</definedName>
    <definedName name="T2?L2.1" localSheetId="1">#REF!</definedName>
    <definedName name="T2?L2.1" localSheetId="4">#REF!</definedName>
    <definedName name="T2?L2.1" localSheetId="5">#REF!</definedName>
    <definedName name="T2?L2.1" localSheetId="9">#REF!</definedName>
    <definedName name="T2?L2.1" localSheetId="12">#REF!</definedName>
    <definedName name="T2?L2.1">#REF!</definedName>
    <definedName name="T2?L2.1.ПРЦ" localSheetId="17">#REF!</definedName>
    <definedName name="T2?L2.1.ПРЦ" localSheetId="2">#REF!</definedName>
    <definedName name="T2?L2.1.ПРЦ" localSheetId="3">#REF!</definedName>
    <definedName name="T2?L2.1.ПРЦ" localSheetId="1">#REF!</definedName>
    <definedName name="T2?L2.1.ПРЦ" localSheetId="4">#REF!</definedName>
    <definedName name="T2?L2.1.ПРЦ" localSheetId="5">#REF!</definedName>
    <definedName name="T2?L2.1.ПРЦ" localSheetId="9">#REF!</definedName>
    <definedName name="T2?L2.1.ПРЦ" localSheetId="12">#REF!</definedName>
    <definedName name="T2?L2.1.ПРЦ">#REF!</definedName>
    <definedName name="T2?L2.2" localSheetId="17">#REF!</definedName>
    <definedName name="T2?L2.2" localSheetId="2">#REF!</definedName>
    <definedName name="T2?L2.2" localSheetId="3">#REF!</definedName>
    <definedName name="T2?L2.2" localSheetId="1">#REF!</definedName>
    <definedName name="T2?L2.2" localSheetId="4">#REF!</definedName>
    <definedName name="T2?L2.2" localSheetId="5">#REF!</definedName>
    <definedName name="T2?L2.2" localSheetId="9">#REF!</definedName>
    <definedName name="T2?L2.2" localSheetId="12">#REF!</definedName>
    <definedName name="T2?L2.2">#REF!</definedName>
    <definedName name="T2?L2.2.КВТЧ" localSheetId="17">#REF!</definedName>
    <definedName name="T2?L2.2.КВТЧ" localSheetId="2">#REF!</definedName>
    <definedName name="T2?L2.2.КВТЧ" localSheetId="3">#REF!</definedName>
    <definedName name="T2?L2.2.КВТЧ" localSheetId="1">#REF!</definedName>
    <definedName name="T2?L2.2.КВТЧ" localSheetId="4">#REF!</definedName>
    <definedName name="T2?L2.2.КВТЧ" localSheetId="5">#REF!</definedName>
    <definedName name="T2?L2.2.КВТЧ" localSheetId="9">#REF!</definedName>
    <definedName name="T2?L2.2.КВТЧ" localSheetId="12">#REF!</definedName>
    <definedName name="T2?L2.2.КВТЧ">#REF!</definedName>
    <definedName name="T2?L3" localSheetId="17">#REF!</definedName>
    <definedName name="T2?L3" localSheetId="2">#REF!</definedName>
    <definedName name="T2?L3" localSheetId="3">#REF!</definedName>
    <definedName name="T2?L3" localSheetId="1">#REF!</definedName>
    <definedName name="T2?L3" localSheetId="4">#REF!</definedName>
    <definedName name="T2?L3" localSheetId="5">#REF!</definedName>
    <definedName name="T2?L3" localSheetId="9">#REF!</definedName>
    <definedName name="T2?L3" localSheetId="12">#REF!</definedName>
    <definedName name="T2?L3">#REF!</definedName>
    <definedName name="T2?L4" localSheetId="17">#REF!</definedName>
    <definedName name="T2?L4" localSheetId="2">#REF!</definedName>
    <definedName name="T2?L4" localSheetId="3">#REF!</definedName>
    <definedName name="T2?L4" localSheetId="1">#REF!</definedName>
    <definedName name="T2?L4" localSheetId="4">#REF!</definedName>
    <definedName name="T2?L4" localSheetId="5">#REF!</definedName>
    <definedName name="T2?L4" localSheetId="9">#REF!</definedName>
    <definedName name="T2?L4" localSheetId="12">#REF!</definedName>
    <definedName name="T2?L4">#REF!</definedName>
    <definedName name="T2?L4.ПРЦ" localSheetId="17">#REF!</definedName>
    <definedName name="T2?L4.ПРЦ" localSheetId="2">#REF!</definedName>
    <definedName name="T2?L4.ПРЦ" localSheetId="3">#REF!</definedName>
    <definedName name="T2?L4.ПРЦ" localSheetId="1">#REF!</definedName>
    <definedName name="T2?L4.ПРЦ" localSheetId="4">#REF!</definedName>
    <definedName name="T2?L4.ПРЦ" localSheetId="5">#REF!</definedName>
    <definedName name="T2?L4.ПРЦ" localSheetId="9">#REF!</definedName>
    <definedName name="T2?L4.ПРЦ" localSheetId="12">#REF!</definedName>
    <definedName name="T2?L4.ПРЦ">#REF!</definedName>
    <definedName name="T2?L5" localSheetId="17">#REF!</definedName>
    <definedName name="T2?L5" localSheetId="2">#REF!</definedName>
    <definedName name="T2?L5" localSheetId="3">#REF!</definedName>
    <definedName name="T2?L5" localSheetId="1">#REF!</definedName>
    <definedName name="T2?L5" localSheetId="4">#REF!</definedName>
    <definedName name="T2?L5" localSheetId="5">#REF!</definedName>
    <definedName name="T2?L5" localSheetId="9">#REF!</definedName>
    <definedName name="T2?L5" localSheetId="12">#REF!</definedName>
    <definedName name="T2?L5">#REF!</definedName>
    <definedName name="T2?L6" localSheetId="17">#REF!</definedName>
    <definedName name="T2?L6" localSheetId="2">#REF!</definedName>
    <definedName name="T2?L6" localSheetId="3">#REF!</definedName>
    <definedName name="T2?L6" localSheetId="1">#REF!</definedName>
    <definedName name="T2?L6" localSheetId="4">#REF!</definedName>
    <definedName name="T2?L6" localSheetId="5">#REF!</definedName>
    <definedName name="T2?L6" localSheetId="9">#REF!</definedName>
    <definedName name="T2?L6" localSheetId="12">#REF!</definedName>
    <definedName name="T2?L6">#REF!</definedName>
    <definedName name="T2?L7" localSheetId="17">#REF!</definedName>
    <definedName name="T2?L7" localSheetId="2">#REF!</definedName>
    <definedName name="T2?L7" localSheetId="3">#REF!</definedName>
    <definedName name="T2?L7" localSheetId="1">#REF!</definedName>
    <definedName name="T2?L7" localSheetId="4">#REF!</definedName>
    <definedName name="T2?L7" localSheetId="5">#REF!</definedName>
    <definedName name="T2?L7" localSheetId="9">#REF!</definedName>
    <definedName name="T2?L7" localSheetId="12">#REF!</definedName>
    <definedName name="T2?L7">#REF!</definedName>
    <definedName name="T2?L7.ПРЦ" localSheetId="17">#REF!</definedName>
    <definedName name="T2?L7.ПРЦ" localSheetId="2">#REF!</definedName>
    <definedName name="T2?L7.ПРЦ" localSheetId="3">#REF!</definedName>
    <definedName name="T2?L7.ПРЦ" localSheetId="1">#REF!</definedName>
    <definedName name="T2?L7.ПРЦ" localSheetId="4">#REF!</definedName>
    <definedName name="T2?L7.ПРЦ" localSheetId="5">#REF!</definedName>
    <definedName name="T2?L7.ПРЦ" localSheetId="9">#REF!</definedName>
    <definedName name="T2?L7.ПРЦ" localSheetId="12">#REF!</definedName>
    <definedName name="T2?L7.ПРЦ">#REF!</definedName>
    <definedName name="T2?L8" localSheetId="17">#REF!</definedName>
    <definedName name="T2?L8" localSheetId="2">#REF!</definedName>
    <definedName name="T2?L8" localSheetId="3">#REF!</definedName>
    <definedName name="T2?L8" localSheetId="1">#REF!</definedName>
    <definedName name="T2?L8" localSheetId="4">#REF!</definedName>
    <definedName name="T2?L8" localSheetId="5">#REF!</definedName>
    <definedName name="T2?L8" localSheetId="9">#REF!</definedName>
    <definedName name="T2?L8" localSheetId="12">#REF!</definedName>
    <definedName name="T2?L8">#REF!</definedName>
    <definedName name="T2?Name" localSheetId="17">#REF!</definedName>
    <definedName name="T2?Name" localSheetId="2">#REF!</definedName>
    <definedName name="T2?Name" localSheetId="3">#REF!</definedName>
    <definedName name="T2?Name" localSheetId="1">#REF!</definedName>
    <definedName name="T2?Name" localSheetId="4">#REF!</definedName>
    <definedName name="T2?Name" localSheetId="5">#REF!</definedName>
    <definedName name="T2?Name" localSheetId="9">#REF!</definedName>
    <definedName name="T2?Name" localSheetId="12">#REF!</definedName>
    <definedName name="T2?Name">#REF!</definedName>
    <definedName name="T2?Protection" localSheetId="17">P1_T2?Protection,P2_T2?Protection</definedName>
    <definedName name="T2?Protection" localSheetId="2">P1_T2?Protection,P2_T2?Protection</definedName>
    <definedName name="T2?Protection" localSheetId="3">P1_T2?Protection,P2_T2?Protection</definedName>
    <definedName name="T2?Protection" localSheetId="1">P1_T2?Protection,P2_T2?Protection</definedName>
    <definedName name="T2?Protection" localSheetId="4">P1_T2?Protection,P2_T2?Protection</definedName>
    <definedName name="T2?Protection" localSheetId="5">P1_T2?Protection,P2_T2?Protection</definedName>
    <definedName name="T2?Protection" localSheetId="14">P1_T2?Protection,P2_T2?Protection</definedName>
    <definedName name="T2?Protection" localSheetId="10">P1_T2?Protection,P2_T2?Protection</definedName>
    <definedName name="T2?Protection" localSheetId="11">P1_T2?Protection,P2_T2?Protection</definedName>
    <definedName name="T2?Protection" localSheetId="7">P1_T2?Protection,P2_T2?Protection</definedName>
    <definedName name="T2?Protection" localSheetId="9">P1_T2?Protection,P2_T2?Protection</definedName>
    <definedName name="T2?Protection" localSheetId="0">P1_T2?Protection,P2_T2?Protection</definedName>
    <definedName name="T2?Protection" localSheetId="12">P1_T2?Protection,P2_T2?Protection</definedName>
    <definedName name="T2?Protection">P1_T2?Protection,P2_T2?Protection</definedName>
    <definedName name="T2?Table" localSheetId="17">#REF!</definedName>
    <definedName name="T2?Table" localSheetId="2">#REF!</definedName>
    <definedName name="T2?Table" localSheetId="3">#REF!</definedName>
    <definedName name="T2?Table" localSheetId="1">#REF!</definedName>
    <definedName name="T2?Table" localSheetId="4">#REF!</definedName>
    <definedName name="T2?Table" localSheetId="5">#REF!</definedName>
    <definedName name="T2?Table" localSheetId="14">#REF!</definedName>
    <definedName name="T2?Table" localSheetId="7">#REF!</definedName>
    <definedName name="T2?Table" localSheetId="9">#REF!</definedName>
    <definedName name="T2?Table" localSheetId="0">#REF!</definedName>
    <definedName name="T2?Table" localSheetId="12">#REF!</definedName>
    <definedName name="T2?Table">#REF!</definedName>
    <definedName name="T2?Title" localSheetId="17">#REF!</definedName>
    <definedName name="T2?Title" localSheetId="2">#REF!</definedName>
    <definedName name="T2?Title" localSheetId="3">#REF!</definedName>
    <definedName name="T2?Title" localSheetId="1">#REF!</definedName>
    <definedName name="T2?Title" localSheetId="4">#REF!</definedName>
    <definedName name="T2?Title" localSheetId="5">#REF!</definedName>
    <definedName name="T2?Title" localSheetId="9">#REF!</definedName>
    <definedName name="T2?Title" localSheetId="0">#REF!</definedName>
    <definedName name="T2?Title" localSheetId="12">#REF!</definedName>
    <definedName name="T2?Title">#REF!</definedName>
    <definedName name="T2?unit?КВТЧ.ГКАЛ" localSheetId="17">#REF!</definedName>
    <definedName name="T2?unit?КВТЧ.ГКАЛ" localSheetId="2">#REF!</definedName>
    <definedName name="T2?unit?КВТЧ.ГКАЛ" localSheetId="3">#REF!</definedName>
    <definedName name="T2?unit?КВТЧ.ГКАЛ" localSheetId="1">#REF!</definedName>
    <definedName name="T2?unit?КВТЧ.ГКАЛ" localSheetId="4">#REF!</definedName>
    <definedName name="T2?unit?КВТЧ.ГКАЛ" localSheetId="5">#REF!</definedName>
    <definedName name="T2?unit?КВТЧ.ГКАЛ" localSheetId="9">#REF!</definedName>
    <definedName name="T2?unit?КВТЧ.ГКАЛ" localSheetId="0">#REF!</definedName>
    <definedName name="T2?unit?КВТЧ.ГКАЛ" localSheetId="12">#REF!</definedName>
    <definedName name="T2?unit?КВТЧ.ГКАЛ">#REF!</definedName>
    <definedName name="T2?unit?МКВТЧ">'[36]2'!$D$6:$H$8,   '[36]2'!$D$10:$H$10,   '[36]2'!$D$12:$H$13,   '[36]2'!$D$15:$H$15</definedName>
    <definedName name="T2?unit?ПРЦ">'[36]2'!$D$9:$H$9,   '[36]2'!$D$14:$H$14,   '[36]2'!$I$6:$L$19,   '[36]2'!$D$18:$H$18</definedName>
    <definedName name="T2?unit?ТГКАЛ">'[36]2'!$D$16:$H$17,   '[36]2'!$D$19:$H$19</definedName>
    <definedName name="T2_" localSheetId="17">#REF!</definedName>
    <definedName name="T2_" localSheetId="2">#REF!</definedName>
    <definedName name="T2_" localSheetId="3">#REF!</definedName>
    <definedName name="T2_" localSheetId="1">#REF!</definedName>
    <definedName name="T2_" localSheetId="4">#REF!</definedName>
    <definedName name="T2_" localSheetId="5">#REF!</definedName>
    <definedName name="T2_" localSheetId="14">#REF!</definedName>
    <definedName name="T2_" localSheetId="7">#REF!</definedName>
    <definedName name="T2_" localSheetId="9">#REF!</definedName>
    <definedName name="T2_" localSheetId="0">#REF!</definedName>
    <definedName name="T2_" localSheetId="12">#REF!</definedName>
    <definedName name="T2_">#REF!</definedName>
    <definedName name="T2_DiapProt" localSheetId="17">P1_T2_DiapProt,P2_T2_DiapProt</definedName>
    <definedName name="T2_DiapProt" localSheetId="2">P1_T2_DiapProt,P2_T2_DiapProt</definedName>
    <definedName name="T2_DiapProt" localSheetId="3">P1_T2_DiapProt,P2_T2_DiapProt</definedName>
    <definedName name="T2_DiapProt" localSheetId="1">P1_T2_DiapProt,P2_T2_DiapProt</definedName>
    <definedName name="T2_DiapProt" localSheetId="4">P1_T2_DiapProt,P2_T2_DiapProt</definedName>
    <definedName name="T2_DiapProt" localSheetId="5">P1_T2_DiapProt,P2_T2_DiapProt</definedName>
    <definedName name="T2_DiapProt" localSheetId="13">P1_T2_DiapProt,P2_T2_DiapProt</definedName>
    <definedName name="T2_DiapProt" localSheetId="14">P1_T2_DiapProt,P2_T2_DiapProt</definedName>
    <definedName name="T2_DiapProt" localSheetId="15">P1_T2_DiapProt,P2_T2_DiapProt</definedName>
    <definedName name="T2_DiapProt" localSheetId="10">P1_T2_DiapProt,P2_T2_DiapProt</definedName>
    <definedName name="T2_DiapProt" localSheetId="16">P1_T2_DiapProt,P2_T2_DiapProt</definedName>
    <definedName name="T2_DiapProt" localSheetId="11">P1_T2_DiapProt,P2_T2_DiapProt</definedName>
    <definedName name="T2_DiapProt" localSheetId="7">P1_T2_DiapProt,P2_T2_DiapProt</definedName>
    <definedName name="T2_DiapProt" localSheetId="9">P1_T2_DiapProt,P2_T2_DiapProt</definedName>
    <definedName name="T2_DiapProt" localSheetId="0">P1_T2_DiapProt,P2_T2_DiapProt</definedName>
    <definedName name="T2_DiapProt" localSheetId="12">P1_T2_DiapProt,P2_T2_DiapProt</definedName>
    <definedName name="T2_DiapProt">P1_T2_DiapProt,P2_T2_DiapProt</definedName>
    <definedName name="T20.1?axis?R?ИФИН" localSheetId="17">#REF!,#REF!,#REF!,#REF!,#REF!</definedName>
    <definedName name="T20.1?axis?R?ИФИН" localSheetId="2">#REF!,#REF!,#REF!,#REF!,#REF!</definedName>
    <definedName name="T20.1?axis?R?ИФИН" localSheetId="3">#REF!,#REF!,#REF!,#REF!,#REF!</definedName>
    <definedName name="T20.1?axis?R?ИФИН" localSheetId="1">#REF!,#REF!,#REF!,#REF!,#REF!</definedName>
    <definedName name="T20.1?axis?R?ИФИН" localSheetId="4">#REF!,#REF!,#REF!,#REF!,#REF!</definedName>
    <definedName name="T20.1?axis?R?ИФИН" localSheetId="5">#REF!,#REF!,#REF!,#REF!,#REF!</definedName>
    <definedName name="T20.1?axis?R?ИФИН" localSheetId="14">#REF!,#REF!,#REF!,#REF!,#REF!</definedName>
    <definedName name="T20.1?axis?R?ИФИН" localSheetId="7">#REF!,#REF!,#REF!,#REF!,#REF!</definedName>
    <definedName name="T20.1?axis?R?ИФИН" localSheetId="9">#REF!,#REF!,#REF!,#REF!,#REF!</definedName>
    <definedName name="T20.1?axis?R?ИФИН" localSheetId="0">#REF!,#REF!,#REF!,#REF!,#REF!</definedName>
    <definedName name="T20.1?axis?R?ИФИН" localSheetId="12">#REF!,#REF!,#REF!,#REF!,#REF!</definedName>
    <definedName name="T20.1?axis?R?ИФИН">#REF!,#REF!,#REF!,#REF!,#REF!</definedName>
    <definedName name="T20.1?axis?R?ИФИН?" localSheetId="17">#REF!,#REF!,#REF!,#REF!,#REF!</definedName>
    <definedName name="T20.1?axis?R?ИФИН?" localSheetId="2">#REF!,#REF!,#REF!,#REF!,#REF!</definedName>
    <definedName name="T20.1?axis?R?ИФИН?" localSheetId="3">#REF!,#REF!,#REF!,#REF!,#REF!</definedName>
    <definedName name="T20.1?axis?R?ИФИН?" localSheetId="1">#REF!,#REF!,#REF!,#REF!,#REF!</definedName>
    <definedName name="T20.1?axis?R?ИФИН?" localSheetId="4">#REF!,#REF!,#REF!,#REF!,#REF!</definedName>
    <definedName name="T20.1?axis?R?ИФИН?" localSheetId="5">#REF!,#REF!,#REF!,#REF!,#REF!</definedName>
    <definedName name="T20.1?axis?R?ИФИН?" localSheetId="9">#REF!,#REF!,#REF!,#REF!,#REF!</definedName>
    <definedName name="T20.1?axis?R?ИФИН?" localSheetId="0">#REF!,#REF!,#REF!,#REF!,#REF!</definedName>
    <definedName name="T20.1?axis?R?ИФИН?" localSheetId="12">#REF!,#REF!,#REF!,#REF!,#REF!</definedName>
    <definedName name="T20.1?axis?R?ИФИН?">#REF!,#REF!,#REF!,#REF!,#REF!</definedName>
    <definedName name="T20.1?axis?R?СТРО" localSheetId="17">#REF!,#REF!,#REF!,#REF!,#REF!</definedName>
    <definedName name="T20.1?axis?R?СТРО" localSheetId="2">#REF!,#REF!,#REF!,#REF!,#REF!</definedName>
    <definedName name="T20.1?axis?R?СТРО" localSheetId="3">#REF!,#REF!,#REF!,#REF!,#REF!</definedName>
    <definedName name="T20.1?axis?R?СТРО" localSheetId="1">#REF!,#REF!,#REF!,#REF!,#REF!</definedName>
    <definedName name="T20.1?axis?R?СТРО" localSheetId="4">#REF!,#REF!,#REF!,#REF!,#REF!</definedName>
    <definedName name="T20.1?axis?R?СТРО" localSheetId="5">#REF!,#REF!,#REF!,#REF!,#REF!</definedName>
    <definedName name="T20.1?axis?R?СТРО" localSheetId="9">#REF!,#REF!,#REF!,#REF!,#REF!</definedName>
    <definedName name="T20.1?axis?R?СТРО" localSheetId="0">#REF!,#REF!,#REF!,#REF!,#REF!</definedName>
    <definedName name="T20.1?axis?R?СТРО" localSheetId="12">#REF!,#REF!,#REF!,#REF!,#REF!</definedName>
    <definedName name="T20.1?axis?R?СТРО">#REF!,#REF!,#REF!,#REF!,#REF!</definedName>
    <definedName name="T20.1?axis?R?СТРО?" localSheetId="17">#REF!,#REF!,#REF!,#REF!,#REF!</definedName>
    <definedName name="T20.1?axis?R?СТРО?" localSheetId="2">#REF!,#REF!,#REF!,#REF!,#REF!</definedName>
    <definedName name="T20.1?axis?R?СТРО?" localSheetId="3">#REF!,#REF!,#REF!,#REF!,#REF!</definedName>
    <definedName name="T20.1?axis?R?СТРО?" localSheetId="1">#REF!,#REF!,#REF!,#REF!,#REF!</definedName>
    <definedName name="T20.1?axis?R?СТРО?" localSheetId="4">#REF!,#REF!,#REF!,#REF!,#REF!</definedName>
    <definedName name="T20.1?axis?R?СТРО?" localSheetId="5">#REF!,#REF!,#REF!,#REF!,#REF!</definedName>
    <definedName name="T20.1?axis?R?СТРО?" localSheetId="9">#REF!,#REF!,#REF!,#REF!,#REF!</definedName>
    <definedName name="T20.1?axis?R?СТРО?" localSheetId="12">#REF!,#REF!,#REF!,#REF!,#REF!</definedName>
    <definedName name="T20.1?axis?R?СТРО?">#REF!,#REF!,#REF!,#REF!,#REF!</definedName>
    <definedName name="T20.1?Data" localSheetId="17">#REF!,#REF!,#REF!,#REF!,#REF!,#REF!,#REF!,#REF!,#REF!,#REF!</definedName>
    <definedName name="T20.1?Data" localSheetId="2">#REF!,#REF!,#REF!,#REF!,#REF!,#REF!,#REF!,#REF!,#REF!,#REF!</definedName>
    <definedName name="T20.1?Data" localSheetId="3">#REF!,#REF!,#REF!,#REF!,#REF!,#REF!,#REF!,#REF!,#REF!,#REF!</definedName>
    <definedName name="T20.1?Data" localSheetId="1">#REF!,#REF!,#REF!,#REF!,#REF!,#REF!,#REF!,#REF!,#REF!,#REF!</definedName>
    <definedName name="T20.1?Data" localSheetId="4">#REF!,#REF!,#REF!,#REF!,#REF!,#REF!,#REF!,#REF!,#REF!,#REF!</definedName>
    <definedName name="T20.1?Data" localSheetId="5">#REF!,#REF!,#REF!,#REF!,#REF!,#REF!,#REF!,#REF!,#REF!,#REF!</definedName>
    <definedName name="T20.1?Data" localSheetId="14">#REF!,#REF!,#REF!,#REF!,#REF!,#REF!,#REF!,#REF!,#REF!,#REF!</definedName>
    <definedName name="T20.1?Data" localSheetId="7">#REF!,#REF!,#REF!,#REF!,#REF!,#REF!,#REF!,#REF!,#REF!,#REF!</definedName>
    <definedName name="T20.1?Data" localSheetId="9">#REF!,#REF!,#REF!,#REF!,#REF!,#REF!,#REF!,#REF!,#REF!,#REF!</definedName>
    <definedName name="T20.1?Data" localSheetId="0">#REF!,#REF!,#REF!,#REF!,#REF!,#REF!,#REF!,#REF!,#REF!,#REF!</definedName>
    <definedName name="T20.1?Data" localSheetId="12">#REF!,#REF!,#REF!,#REF!,#REF!,#REF!,#REF!,#REF!,#REF!,#REF!</definedName>
    <definedName name="T20.1?Data">#REF!,#REF!,#REF!,#REF!,#REF!,#REF!,#REF!,#REF!,#REF!,#REF!</definedName>
    <definedName name="T20.1?item_ext?ИТОГО" localSheetId="17">#REF!</definedName>
    <definedName name="T20.1?item_ext?ИТОГО" localSheetId="2">#REF!</definedName>
    <definedName name="T20.1?item_ext?ИТОГО" localSheetId="3">#REF!</definedName>
    <definedName name="T20.1?item_ext?ИТОГО" localSheetId="1">#REF!</definedName>
    <definedName name="T20.1?item_ext?ИТОГО" localSheetId="4">#REF!</definedName>
    <definedName name="T20.1?item_ext?ИТОГО" localSheetId="5">#REF!</definedName>
    <definedName name="T20.1?item_ext?ИТОГО" localSheetId="14">#REF!</definedName>
    <definedName name="T20.1?item_ext?ИТОГО" localSheetId="7">#REF!</definedName>
    <definedName name="T20.1?item_ext?ИТОГО" localSheetId="9">#REF!</definedName>
    <definedName name="T20.1?item_ext?ИТОГО" localSheetId="0">#REF!</definedName>
    <definedName name="T20.1?item_ext?ИТОГО" localSheetId="12">#REF!</definedName>
    <definedName name="T20.1?item_ext?ИТОГО">#REF!</definedName>
    <definedName name="T20.1?item_ext?ИТОГО.ВСЕГО" localSheetId="17">#REF!</definedName>
    <definedName name="T20.1?item_ext?ИТОГО.ВСЕГО" localSheetId="2">#REF!</definedName>
    <definedName name="T20.1?item_ext?ИТОГО.ВСЕГО" localSheetId="3">#REF!</definedName>
    <definedName name="T20.1?item_ext?ИТОГО.ВСЕГО" localSheetId="1">#REF!</definedName>
    <definedName name="T20.1?item_ext?ИТОГО.ВСЕГО" localSheetId="4">#REF!</definedName>
    <definedName name="T20.1?item_ext?ИТОГО.ВСЕГО" localSheetId="5">#REF!</definedName>
    <definedName name="T20.1?item_ext?ИТОГО.ВСЕГО" localSheetId="9">#REF!</definedName>
    <definedName name="T20.1?item_ext?ИТОГО.ВСЕГО" localSheetId="0">#REF!</definedName>
    <definedName name="T20.1?item_ext?ИТОГО.ВСЕГО" localSheetId="12">#REF!</definedName>
    <definedName name="T20.1?item_ext?ИТОГО.ВСЕГО">#REF!</definedName>
    <definedName name="T20.1?item_ext?ПТЭ" localSheetId="17">#REF!</definedName>
    <definedName name="T20.1?item_ext?ПТЭ" localSheetId="2">#REF!</definedName>
    <definedName name="T20.1?item_ext?ПТЭ" localSheetId="3">#REF!</definedName>
    <definedName name="T20.1?item_ext?ПТЭ" localSheetId="1">#REF!</definedName>
    <definedName name="T20.1?item_ext?ПТЭ" localSheetId="4">#REF!</definedName>
    <definedName name="T20.1?item_ext?ПТЭ" localSheetId="5">#REF!</definedName>
    <definedName name="T20.1?item_ext?ПТЭ" localSheetId="9">#REF!</definedName>
    <definedName name="T20.1?item_ext?ПТЭ" localSheetId="0">#REF!</definedName>
    <definedName name="T20.1?item_ext?ПТЭ" localSheetId="12">#REF!</definedName>
    <definedName name="T20.1?item_ext?ПТЭ">#REF!</definedName>
    <definedName name="T20.1?item_ext?ПТЭ.ВСЕГО" localSheetId="17">#REF!</definedName>
    <definedName name="T20.1?item_ext?ПТЭ.ВСЕГО" localSheetId="2">#REF!</definedName>
    <definedName name="T20.1?item_ext?ПТЭ.ВСЕГО" localSheetId="3">#REF!</definedName>
    <definedName name="T20.1?item_ext?ПТЭ.ВСЕГО" localSheetId="1">#REF!</definedName>
    <definedName name="T20.1?item_ext?ПТЭ.ВСЕГО" localSheetId="4">#REF!</definedName>
    <definedName name="T20.1?item_ext?ПТЭ.ВСЕГО" localSheetId="5">#REF!</definedName>
    <definedName name="T20.1?item_ext?ПТЭ.ВСЕГО" localSheetId="9">#REF!</definedName>
    <definedName name="T20.1?item_ext?ПТЭ.ВСЕГО" localSheetId="12">#REF!</definedName>
    <definedName name="T20.1?item_ext?ПТЭ.ВСЕГО">#REF!</definedName>
    <definedName name="T20.1?item_ext?ПЭ" localSheetId="17">#REF!</definedName>
    <definedName name="T20.1?item_ext?ПЭ" localSheetId="2">#REF!</definedName>
    <definedName name="T20.1?item_ext?ПЭ" localSheetId="3">#REF!</definedName>
    <definedName name="T20.1?item_ext?ПЭ" localSheetId="1">#REF!</definedName>
    <definedName name="T20.1?item_ext?ПЭ" localSheetId="4">#REF!</definedName>
    <definedName name="T20.1?item_ext?ПЭ" localSheetId="5">#REF!</definedName>
    <definedName name="T20.1?item_ext?ПЭ" localSheetId="9">#REF!</definedName>
    <definedName name="T20.1?item_ext?ПЭ" localSheetId="12">#REF!</definedName>
    <definedName name="T20.1?item_ext?ПЭ">#REF!</definedName>
    <definedName name="T20.1?item_ext?ПЭ.ВСЕГО" localSheetId="17">#REF!</definedName>
    <definedName name="T20.1?item_ext?ПЭ.ВСЕГО" localSheetId="2">#REF!</definedName>
    <definedName name="T20.1?item_ext?ПЭ.ВСЕГО" localSheetId="3">#REF!</definedName>
    <definedName name="T20.1?item_ext?ПЭ.ВСЕГО" localSheetId="1">#REF!</definedName>
    <definedName name="T20.1?item_ext?ПЭ.ВСЕГО" localSheetId="4">#REF!</definedName>
    <definedName name="T20.1?item_ext?ПЭ.ВСЕГО" localSheetId="5">#REF!</definedName>
    <definedName name="T20.1?item_ext?ПЭ.ВСЕГО" localSheetId="9">#REF!</definedName>
    <definedName name="T20.1?item_ext?ПЭ.ВСЕГО" localSheetId="12">#REF!</definedName>
    <definedName name="T20.1?item_ext?ПЭ.ВСЕГО">#REF!</definedName>
    <definedName name="T20.1?item_ext?ТЭ" localSheetId="17">#REF!</definedName>
    <definedName name="T20.1?item_ext?ТЭ" localSheetId="2">#REF!</definedName>
    <definedName name="T20.1?item_ext?ТЭ" localSheetId="3">#REF!</definedName>
    <definedName name="T20.1?item_ext?ТЭ" localSheetId="1">#REF!</definedName>
    <definedName name="T20.1?item_ext?ТЭ" localSheetId="4">#REF!</definedName>
    <definedName name="T20.1?item_ext?ТЭ" localSheetId="5">#REF!</definedName>
    <definedName name="T20.1?item_ext?ТЭ" localSheetId="9">#REF!</definedName>
    <definedName name="T20.1?item_ext?ТЭ" localSheetId="12">#REF!</definedName>
    <definedName name="T20.1?item_ext?ТЭ">#REF!</definedName>
    <definedName name="T20.1?item_ext?ТЭ.ВСЕГО" localSheetId="17">#REF!</definedName>
    <definedName name="T20.1?item_ext?ТЭ.ВСЕГО" localSheetId="2">#REF!</definedName>
    <definedName name="T20.1?item_ext?ТЭ.ВСЕГО" localSheetId="3">#REF!</definedName>
    <definedName name="T20.1?item_ext?ТЭ.ВСЕГО" localSheetId="1">#REF!</definedName>
    <definedName name="T20.1?item_ext?ТЭ.ВСЕГО" localSheetId="4">#REF!</definedName>
    <definedName name="T20.1?item_ext?ТЭ.ВСЕГО" localSheetId="5">#REF!</definedName>
    <definedName name="T20.1?item_ext?ТЭ.ВСЕГО" localSheetId="9">#REF!</definedName>
    <definedName name="T20.1?item_ext?ТЭ.ВСЕГО" localSheetId="12">#REF!</definedName>
    <definedName name="T20.1?item_ext?ТЭ.ВСЕГО">#REF!</definedName>
    <definedName name="T20.1?item_ext?ЭЭ" localSheetId="17">#REF!</definedName>
    <definedName name="T20.1?item_ext?ЭЭ" localSheetId="2">#REF!</definedName>
    <definedName name="T20.1?item_ext?ЭЭ" localSheetId="3">#REF!</definedName>
    <definedName name="T20.1?item_ext?ЭЭ" localSheetId="1">#REF!</definedName>
    <definedName name="T20.1?item_ext?ЭЭ" localSheetId="4">#REF!</definedName>
    <definedName name="T20.1?item_ext?ЭЭ" localSheetId="5">#REF!</definedName>
    <definedName name="T20.1?item_ext?ЭЭ" localSheetId="9">#REF!</definedName>
    <definedName name="T20.1?item_ext?ЭЭ" localSheetId="12">#REF!</definedName>
    <definedName name="T20.1?item_ext?ЭЭ">#REF!</definedName>
    <definedName name="T20.1?item_ext?ЭЭ.ВСЕГО" localSheetId="17">#REF!</definedName>
    <definedName name="T20.1?item_ext?ЭЭ.ВСЕГО" localSheetId="2">#REF!</definedName>
    <definedName name="T20.1?item_ext?ЭЭ.ВСЕГО" localSheetId="3">#REF!</definedName>
    <definedName name="T20.1?item_ext?ЭЭ.ВСЕГО" localSheetId="1">#REF!</definedName>
    <definedName name="T20.1?item_ext?ЭЭ.ВСЕГО" localSheetId="4">#REF!</definedName>
    <definedName name="T20.1?item_ext?ЭЭ.ВСЕГО" localSheetId="5">#REF!</definedName>
    <definedName name="T20.1?item_ext?ЭЭ.ВСЕГО" localSheetId="9">#REF!</definedName>
    <definedName name="T20.1?item_ext?ЭЭ.ВСЕГО" localSheetId="12">#REF!</definedName>
    <definedName name="T20.1?item_ext?ЭЭ.ВСЕГО">#REF!</definedName>
    <definedName name="T20.1?L2" localSheetId="17">#REF!,#REF!,#REF!,#REF!,#REF!,#REF!,#REF!,#REF!,#REF!,#REF!</definedName>
    <definedName name="T20.1?L2" localSheetId="2">#REF!,#REF!,#REF!,#REF!,#REF!,#REF!,#REF!,#REF!,#REF!,#REF!</definedName>
    <definedName name="T20.1?L2" localSheetId="3">#REF!,#REF!,#REF!,#REF!,#REF!,#REF!,#REF!,#REF!,#REF!,#REF!</definedName>
    <definedName name="T20.1?L2" localSheetId="1">#REF!,#REF!,#REF!,#REF!,#REF!,#REF!,#REF!,#REF!,#REF!,#REF!</definedName>
    <definedName name="T20.1?L2" localSheetId="4">#REF!,#REF!,#REF!,#REF!,#REF!,#REF!,#REF!,#REF!,#REF!,#REF!</definedName>
    <definedName name="T20.1?L2" localSheetId="5">#REF!,#REF!,#REF!,#REF!,#REF!,#REF!,#REF!,#REF!,#REF!,#REF!</definedName>
    <definedName name="T20.1?L2" localSheetId="14">#REF!,#REF!,#REF!,#REF!,#REF!,#REF!,#REF!,#REF!,#REF!,#REF!</definedName>
    <definedName name="T20.1?L2" localSheetId="7">#REF!,#REF!,#REF!,#REF!,#REF!,#REF!,#REF!,#REF!,#REF!,#REF!</definedName>
    <definedName name="T20.1?L2" localSheetId="9">#REF!,#REF!,#REF!,#REF!,#REF!,#REF!,#REF!,#REF!,#REF!,#REF!</definedName>
    <definedName name="T20.1?L2" localSheetId="0">#REF!,#REF!,#REF!,#REF!,#REF!,#REF!,#REF!,#REF!,#REF!,#REF!</definedName>
    <definedName name="T20.1?L2" localSheetId="12">#REF!,#REF!,#REF!,#REF!,#REF!,#REF!,#REF!,#REF!,#REF!,#REF!</definedName>
    <definedName name="T20.1?L2">#REF!,#REF!,#REF!,#REF!,#REF!,#REF!,#REF!,#REF!,#REF!,#REF!</definedName>
    <definedName name="T20.1?L3" localSheetId="17">#REF!,#REF!,#REF!,#REF!,#REF!,#REF!,#REF!,#REF!,#REF!,#REF!</definedName>
    <definedName name="T20.1?L3" localSheetId="2">#REF!,#REF!,#REF!,#REF!,#REF!,#REF!,#REF!,#REF!,#REF!,#REF!</definedName>
    <definedName name="T20.1?L3" localSheetId="3">#REF!,#REF!,#REF!,#REF!,#REF!,#REF!,#REF!,#REF!,#REF!,#REF!</definedName>
    <definedName name="T20.1?L3" localSheetId="1">#REF!,#REF!,#REF!,#REF!,#REF!,#REF!,#REF!,#REF!,#REF!,#REF!</definedName>
    <definedName name="T20.1?L3" localSheetId="4">#REF!,#REF!,#REF!,#REF!,#REF!,#REF!,#REF!,#REF!,#REF!,#REF!</definedName>
    <definedName name="T20.1?L3" localSheetId="5">#REF!,#REF!,#REF!,#REF!,#REF!,#REF!,#REF!,#REF!,#REF!,#REF!</definedName>
    <definedName name="T20.1?L3" localSheetId="9">#REF!,#REF!,#REF!,#REF!,#REF!,#REF!,#REF!,#REF!,#REF!,#REF!</definedName>
    <definedName name="T20.1?L3" localSheetId="0">#REF!,#REF!,#REF!,#REF!,#REF!,#REF!,#REF!,#REF!,#REF!,#REF!</definedName>
    <definedName name="T20.1?L3" localSheetId="12">#REF!,#REF!,#REF!,#REF!,#REF!,#REF!,#REF!,#REF!,#REF!,#REF!</definedName>
    <definedName name="T20.1?L3">#REF!,#REF!,#REF!,#REF!,#REF!,#REF!,#REF!,#REF!,#REF!,#REF!</definedName>
    <definedName name="T20.1?L4" localSheetId="17">#REF!,#REF!,#REF!,#REF!,#REF!,#REF!,#REF!,#REF!,#REF!,#REF!</definedName>
    <definedName name="T20.1?L4" localSheetId="2">#REF!,#REF!,#REF!,#REF!,#REF!,#REF!,#REF!,#REF!,#REF!,#REF!</definedName>
    <definedName name="T20.1?L4" localSheetId="3">#REF!,#REF!,#REF!,#REF!,#REF!,#REF!,#REF!,#REF!,#REF!,#REF!</definedName>
    <definedName name="T20.1?L4" localSheetId="1">#REF!,#REF!,#REF!,#REF!,#REF!,#REF!,#REF!,#REF!,#REF!,#REF!</definedName>
    <definedName name="T20.1?L4" localSheetId="4">#REF!,#REF!,#REF!,#REF!,#REF!,#REF!,#REF!,#REF!,#REF!,#REF!</definedName>
    <definedName name="T20.1?L4" localSheetId="5">#REF!,#REF!,#REF!,#REF!,#REF!,#REF!,#REF!,#REF!,#REF!,#REF!</definedName>
    <definedName name="T20.1?L4" localSheetId="9">#REF!,#REF!,#REF!,#REF!,#REF!,#REF!,#REF!,#REF!,#REF!,#REF!</definedName>
    <definedName name="T20.1?L4" localSheetId="0">#REF!,#REF!,#REF!,#REF!,#REF!,#REF!,#REF!,#REF!,#REF!,#REF!</definedName>
    <definedName name="T20.1?L4" localSheetId="12">#REF!,#REF!,#REF!,#REF!,#REF!,#REF!,#REF!,#REF!,#REF!,#REF!</definedName>
    <definedName name="T20.1?L4">#REF!,#REF!,#REF!,#REF!,#REF!,#REF!,#REF!,#REF!,#REF!,#REF!</definedName>
    <definedName name="T20.1?L5" localSheetId="17">#REF!,#REF!,#REF!,#REF!,#REF!,#REF!,#REF!,#REF!,#REF!,#REF!</definedName>
    <definedName name="T20.1?L5" localSheetId="2">#REF!,#REF!,#REF!,#REF!,#REF!,#REF!,#REF!,#REF!,#REF!,#REF!</definedName>
    <definedName name="T20.1?L5" localSheetId="3">#REF!,#REF!,#REF!,#REF!,#REF!,#REF!,#REF!,#REF!,#REF!,#REF!</definedName>
    <definedName name="T20.1?L5" localSheetId="1">#REF!,#REF!,#REF!,#REF!,#REF!,#REF!,#REF!,#REF!,#REF!,#REF!</definedName>
    <definedName name="T20.1?L5" localSheetId="4">#REF!,#REF!,#REF!,#REF!,#REF!,#REF!,#REF!,#REF!,#REF!,#REF!</definedName>
    <definedName name="T20.1?L5" localSheetId="5">#REF!,#REF!,#REF!,#REF!,#REF!,#REF!,#REF!,#REF!,#REF!,#REF!</definedName>
    <definedName name="T20.1?L5" localSheetId="9">#REF!,#REF!,#REF!,#REF!,#REF!,#REF!,#REF!,#REF!,#REF!,#REF!</definedName>
    <definedName name="T20.1?L5" localSheetId="12">#REF!,#REF!,#REF!,#REF!,#REF!,#REF!,#REF!,#REF!,#REF!,#REF!</definedName>
    <definedName name="T20.1?L5">#REF!,#REF!,#REF!,#REF!,#REF!,#REF!,#REF!,#REF!,#REF!,#REF!</definedName>
    <definedName name="T20.1?L6" localSheetId="17">#REF!,#REF!,#REF!,#REF!,#REF!,#REF!,#REF!,#REF!,#REF!,#REF!</definedName>
    <definedName name="T20.1?L6" localSheetId="2">#REF!,#REF!,#REF!,#REF!,#REF!,#REF!,#REF!,#REF!,#REF!,#REF!</definedName>
    <definedName name="T20.1?L6" localSheetId="3">#REF!,#REF!,#REF!,#REF!,#REF!,#REF!,#REF!,#REF!,#REF!,#REF!</definedName>
    <definedName name="T20.1?L6" localSheetId="1">#REF!,#REF!,#REF!,#REF!,#REF!,#REF!,#REF!,#REF!,#REF!,#REF!</definedName>
    <definedName name="T20.1?L6" localSheetId="4">#REF!,#REF!,#REF!,#REF!,#REF!,#REF!,#REF!,#REF!,#REF!,#REF!</definedName>
    <definedName name="T20.1?L6" localSheetId="5">#REF!,#REF!,#REF!,#REF!,#REF!,#REF!,#REF!,#REF!,#REF!,#REF!</definedName>
    <definedName name="T20.1?L6" localSheetId="9">#REF!,#REF!,#REF!,#REF!,#REF!,#REF!,#REF!,#REF!,#REF!,#REF!</definedName>
    <definedName name="T20.1?L6" localSheetId="12">#REF!,#REF!,#REF!,#REF!,#REF!,#REF!,#REF!,#REF!,#REF!,#REF!</definedName>
    <definedName name="T20.1?L6">#REF!,#REF!,#REF!,#REF!,#REF!,#REF!,#REF!,#REF!,#REF!,#REF!</definedName>
    <definedName name="T20.1?Name" localSheetId="17">#REF!</definedName>
    <definedName name="T20.1?Name" localSheetId="2">#REF!</definedName>
    <definedName name="T20.1?Name" localSheetId="3">#REF!</definedName>
    <definedName name="T20.1?Name" localSheetId="1">#REF!</definedName>
    <definedName name="T20.1?Name" localSheetId="4">#REF!</definedName>
    <definedName name="T20.1?Name" localSheetId="5">#REF!</definedName>
    <definedName name="T20.1?Name" localSheetId="14">#REF!</definedName>
    <definedName name="T20.1?Name" localSheetId="7">#REF!</definedName>
    <definedName name="T20.1?Name" localSheetId="9">#REF!</definedName>
    <definedName name="T20.1?Name" localSheetId="0">#REF!</definedName>
    <definedName name="T20.1?Name" localSheetId="12">#REF!</definedName>
    <definedName name="T20.1?Name">#REF!</definedName>
    <definedName name="T20.1?Table" localSheetId="17">#REF!</definedName>
    <definedName name="T20.1?Table" localSheetId="2">#REF!</definedName>
    <definedName name="T20.1?Table" localSheetId="3">#REF!</definedName>
    <definedName name="T20.1?Table" localSheetId="1">#REF!</definedName>
    <definedName name="T20.1?Table" localSheetId="4">#REF!</definedName>
    <definedName name="T20.1?Table" localSheetId="5">#REF!</definedName>
    <definedName name="T20.1?Table" localSheetId="9">#REF!</definedName>
    <definedName name="T20.1?Table" localSheetId="0">#REF!</definedName>
    <definedName name="T20.1?Table" localSheetId="12">#REF!</definedName>
    <definedName name="T20.1?Table">#REF!</definedName>
    <definedName name="T20.1?Title" localSheetId="17">#REF!</definedName>
    <definedName name="T20.1?Title" localSheetId="2">#REF!</definedName>
    <definedName name="T20.1?Title" localSheetId="3">#REF!</definedName>
    <definedName name="T20.1?Title" localSheetId="1">#REF!</definedName>
    <definedName name="T20.1?Title" localSheetId="4">#REF!</definedName>
    <definedName name="T20.1?Title" localSheetId="5">#REF!</definedName>
    <definedName name="T20.1?Title" localSheetId="9">#REF!</definedName>
    <definedName name="T20.1?Title" localSheetId="0">#REF!</definedName>
    <definedName name="T20.1?Title" localSheetId="12">#REF!</definedName>
    <definedName name="T20.1?Title">#REF!</definedName>
    <definedName name="T20.1?unit?ТРУБ" localSheetId="17">#REF!</definedName>
    <definedName name="T20.1?unit?ТРУБ" localSheetId="2">#REF!</definedName>
    <definedName name="T20.1?unit?ТРУБ" localSheetId="3">#REF!</definedName>
    <definedName name="T20.1?unit?ТРУБ" localSheetId="1">#REF!</definedName>
    <definedName name="T20.1?unit?ТРУБ" localSheetId="4">#REF!</definedName>
    <definedName name="T20.1?unit?ТРУБ" localSheetId="5">#REF!</definedName>
    <definedName name="T20.1?unit?ТРУБ" localSheetId="9">#REF!</definedName>
    <definedName name="T20.1?unit?ТРУБ" localSheetId="12">#REF!</definedName>
    <definedName name="T20.1?unit?ТРУБ">#REF!</definedName>
    <definedName name="T20?axis?R?ДОГОВОР">'[36]20'!$G$7:$O$26,       '[36]20'!$G$28:$O$41</definedName>
    <definedName name="T20?axis?R?ДОГОВОР?">'[36]20'!$D$7:$D$26,       '[36]20'!$D$28:$D$41</definedName>
    <definedName name="T20?axis?ПРД?БАЗ">'[36]20'!$L$6:$M$42,  '[36]20'!$I$6:$J$42</definedName>
    <definedName name="T20?axis?ПРД?ПРЕД">'[36]20'!$N$6:$O$41,  '[36]20'!$G$6:$H$42</definedName>
    <definedName name="T20?axis?ПРД?РЕГ" localSheetId="17">#REF!,#REF!,#REF!,#REF!,#REF!</definedName>
    <definedName name="T20?axis?ПРД?РЕГ" localSheetId="2">#REF!,#REF!,#REF!,#REF!,#REF!</definedName>
    <definedName name="T20?axis?ПРД?РЕГ" localSheetId="3">#REF!,#REF!,#REF!,#REF!,#REF!</definedName>
    <definedName name="T20?axis?ПРД?РЕГ" localSheetId="1">#REF!,#REF!,#REF!,#REF!,#REF!</definedName>
    <definedName name="T20?axis?ПРД?РЕГ" localSheetId="4">#REF!,#REF!,#REF!,#REF!,#REF!</definedName>
    <definedName name="T20?axis?ПРД?РЕГ" localSheetId="5">#REF!,#REF!,#REF!,#REF!,#REF!</definedName>
    <definedName name="T20?axis?ПРД?РЕГ" localSheetId="14">#REF!,#REF!,#REF!,#REF!,#REF!</definedName>
    <definedName name="T20?axis?ПРД?РЕГ" localSheetId="7">#REF!,#REF!,#REF!,#REF!,#REF!</definedName>
    <definedName name="T20?axis?ПРД?РЕГ" localSheetId="9">#REF!,#REF!,#REF!,#REF!,#REF!</definedName>
    <definedName name="T20?axis?ПРД?РЕГ" localSheetId="0">#REF!,#REF!,#REF!,#REF!,#REF!</definedName>
    <definedName name="T20?axis?ПРД?РЕГ" localSheetId="12">#REF!,#REF!,#REF!,#REF!,#REF!</definedName>
    <definedName name="T20?axis?ПРД?РЕГ">#REF!,#REF!,#REF!,#REF!,#REF!</definedName>
    <definedName name="T20?axis?ПФ?ПЛАН">'[36]20'!$L$6:$L$42,  '[36]20'!$G$6:$G$42,  '[36]20'!$N$6:$N$42,  '[36]20'!$I$6:$I$42</definedName>
    <definedName name="T20?axis?ПФ?ФАКТ">'[36]20'!$M$6:$M$42,  '[36]20'!$H$6:$H$42,  '[36]20'!$O$6:$O$42,  '[36]20'!$J$6:$J$42</definedName>
    <definedName name="T20?Data">'[36]20'!$G$6:$O$6,       '[36]20'!$G$8:$O$25,       '[36]20'!$G$27:$O$27,       '[36]20'!$G$29:$O$40,       '[36]20'!$G$42:$O$42</definedName>
    <definedName name="T20?item_ext?ВСЕГО" localSheetId="17">#REF!</definedName>
    <definedName name="T20?item_ext?ВСЕГО" localSheetId="2">#REF!</definedName>
    <definedName name="T20?item_ext?ВСЕГО" localSheetId="3">#REF!</definedName>
    <definedName name="T20?item_ext?ВСЕГО" localSheetId="1">#REF!</definedName>
    <definedName name="T20?item_ext?ВСЕГО" localSheetId="4">#REF!</definedName>
    <definedName name="T20?item_ext?ВСЕГО" localSheetId="5">#REF!</definedName>
    <definedName name="T20?item_ext?ВСЕГО" localSheetId="14">#REF!</definedName>
    <definedName name="T20?item_ext?ВСЕГО" localSheetId="7">#REF!</definedName>
    <definedName name="T20?item_ext?ВСЕГО" localSheetId="9">#REF!</definedName>
    <definedName name="T20?item_ext?ВСЕГО" localSheetId="0">#REF!</definedName>
    <definedName name="T20?item_ext?ВСЕГО" localSheetId="12">#REF!</definedName>
    <definedName name="T20?item_ext?ВСЕГО">#REF!</definedName>
    <definedName name="T20?item_ext?ПТЭ" localSheetId="17">#REF!</definedName>
    <definedName name="T20?item_ext?ПТЭ" localSheetId="2">#REF!</definedName>
    <definedName name="T20?item_ext?ПТЭ" localSheetId="3">#REF!</definedName>
    <definedName name="T20?item_ext?ПТЭ" localSheetId="1">#REF!</definedName>
    <definedName name="T20?item_ext?ПТЭ" localSheetId="4">#REF!</definedName>
    <definedName name="T20?item_ext?ПТЭ" localSheetId="5">#REF!</definedName>
    <definedName name="T20?item_ext?ПТЭ" localSheetId="9">#REF!</definedName>
    <definedName name="T20?item_ext?ПТЭ" localSheetId="0">#REF!</definedName>
    <definedName name="T20?item_ext?ПТЭ" localSheetId="12">#REF!</definedName>
    <definedName name="T20?item_ext?ПТЭ">#REF!</definedName>
    <definedName name="T20?item_ext?ПЭ" localSheetId="17">#REF!</definedName>
    <definedName name="T20?item_ext?ПЭ" localSheetId="2">#REF!</definedName>
    <definedName name="T20?item_ext?ПЭ" localSheetId="3">#REF!</definedName>
    <definedName name="T20?item_ext?ПЭ" localSheetId="1">#REF!</definedName>
    <definedName name="T20?item_ext?ПЭ" localSheetId="4">#REF!</definedName>
    <definedName name="T20?item_ext?ПЭ" localSheetId="5">#REF!</definedName>
    <definedName name="T20?item_ext?ПЭ" localSheetId="9">#REF!</definedName>
    <definedName name="T20?item_ext?ПЭ" localSheetId="0">#REF!</definedName>
    <definedName name="T20?item_ext?ПЭ" localSheetId="12">#REF!</definedName>
    <definedName name="T20?item_ext?ПЭ">#REF!</definedName>
    <definedName name="T20?item_ext?РОСТ" localSheetId="17">[46]аренда!#REF!</definedName>
    <definedName name="T20?item_ext?РОСТ" localSheetId="2">[46]аренда!#REF!</definedName>
    <definedName name="T20?item_ext?РОСТ" localSheetId="3">[46]аренда!#REF!</definedName>
    <definedName name="T20?item_ext?РОСТ" localSheetId="1">[46]аренда!#REF!</definedName>
    <definedName name="T20?item_ext?РОСТ" localSheetId="4">[46]аренда!#REF!</definedName>
    <definedName name="T20?item_ext?РОСТ" localSheetId="5">[46]аренда!#REF!</definedName>
    <definedName name="T20?item_ext?РОСТ" localSheetId="9">[46]аренда!#REF!</definedName>
    <definedName name="T20?item_ext?РОСТ" localSheetId="0">[46]аренда!#REF!</definedName>
    <definedName name="T20?item_ext?РОСТ" localSheetId="12">[46]аренда!#REF!</definedName>
    <definedName name="T20?item_ext?РОСТ">[46]аренда!#REF!</definedName>
    <definedName name="T20?item_ext?ТЭ" localSheetId="17">#REF!</definedName>
    <definedName name="T20?item_ext?ТЭ" localSheetId="2">#REF!</definedName>
    <definedName name="T20?item_ext?ТЭ" localSheetId="3">#REF!</definedName>
    <definedName name="T20?item_ext?ТЭ" localSheetId="1">#REF!</definedName>
    <definedName name="T20?item_ext?ТЭ" localSheetId="4">#REF!</definedName>
    <definedName name="T20?item_ext?ТЭ" localSheetId="5">#REF!</definedName>
    <definedName name="T20?item_ext?ТЭ" localSheetId="14">#REF!</definedName>
    <definedName name="T20?item_ext?ТЭ" localSheetId="7">#REF!</definedName>
    <definedName name="T20?item_ext?ТЭ" localSheetId="9">#REF!</definedName>
    <definedName name="T20?item_ext?ТЭ" localSheetId="0">#REF!</definedName>
    <definedName name="T20?item_ext?ТЭ" localSheetId="12">#REF!</definedName>
    <definedName name="T20?item_ext?ТЭ">#REF!</definedName>
    <definedName name="T20?item_ext?ЭЭ" localSheetId="17">#REF!</definedName>
    <definedName name="T20?item_ext?ЭЭ" localSheetId="2">#REF!</definedName>
    <definedName name="T20?item_ext?ЭЭ" localSheetId="3">#REF!</definedName>
    <definedName name="T20?item_ext?ЭЭ" localSheetId="1">#REF!</definedName>
    <definedName name="T20?item_ext?ЭЭ" localSheetId="4">#REF!</definedName>
    <definedName name="T20?item_ext?ЭЭ" localSheetId="5">#REF!</definedName>
    <definedName name="T20?item_ext?ЭЭ" localSheetId="9">#REF!</definedName>
    <definedName name="T20?item_ext?ЭЭ" localSheetId="0">#REF!</definedName>
    <definedName name="T20?item_ext?ЭЭ" localSheetId="12">#REF!</definedName>
    <definedName name="T20?item_ext?ЭЭ">#REF!</definedName>
    <definedName name="T20?L1" localSheetId="17">#REF!</definedName>
    <definedName name="T20?L1" localSheetId="2">#REF!</definedName>
    <definedName name="T20?L1" localSheetId="3">#REF!</definedName>
    <definedName name="T20?L1" localSheetId="1">#REF!</definedName>
    <definedName name="T20?L1" localSheetId="4">#REF!</definedName>
    <definedName name="T20?L1" localSheetId="5">#REF!</definedName>
    <definedName name="T20?L1" localSheetId="9">#REF!</definedName>
    <definedName name="T20?L1" localSheetId="0">#REF!</definedName>
    <definedName name="T20?L1" localSheetId="12">#REF!</definedName>
    <definedName name="T20?L1">#REF!</definedName>
    <definedName name="T20?L1.1">'[36]20'!$A$20:$O$20,'[36]20'!$A$17:$O$17,'[36]20'!$A$8:$O$8,'[36]20'!$A$11:$O$11,'[36]20'!$A$14:$O$14,'[36]20'!$A$23:$O$23</definedName>
    <definedName name="T20?L1.2">'[36]20'!$A$21:$O$21,'[36]20'!$A$18:$O$18,'[36]20'!$A$9:$O$9,'[36]20'!$A$12:$O$12,'[36]20'!$A$15:$O$15,'[36]20'!$A$24:$O$24</definedName>
    <definedName name="T20?L1.3">'[36]20'!$A$22:$O$22,'[36]20'!$A$19:$O$19,'[36]20'!$A$10:$O$10,'[36]20'!$A$13:$O$13,'[36]20'!$A$16:$O$16,'[36]20'!$A$25:$O$25</definedName>
    <definedName name="T20?L2" localSheetId="17">#REF!</definedName>
    <definedName name="T20?L2" localSheetId="2">#REF!</definedName>
    <definedName name="T20?L2" localSheetId="3">#REF!</definedName>
    <definedName name="T20?L2" localSheetId="1">#REF!</definedName>
    <definedName name="T20?L2" localSheetId="4">#REF!</definedName>
    <definedName name="T20?L2" localSheetId="5">#REF!</definedName>
    <definedName name="T20?L2" localSheetId="14">#REF!</definedName>
    <definedName name="T20?L2" localSheetId="7">#REF!</definedName>
    <definedName name="T20?L2" localSheetId="9">#REF!</definedName>
    <definedName name="T20?L2" localSheetId="0">#REF!</definedName>
    <definedName name="T20?L2" localSheetId="12">#REF!</definedName>
    <definedName name="T20?L2">#REF!</definedName>
    <definedName name="T20?L2.1">'[36]20'!$A$29:$O$29,   '[36]20'!$A$32:$O$32,   '[36]20'!$A$35:$O$35,   '[36]20'!$A$38:$O$38</definedName>
    <definedName name="T20?L2.10" localSheetId="17">#REF!</definedName>
    <definedName name="T20?L2.10" localSheetId="2">#REF!</definedName>
    <definedName name="T20?L2.10" localSheetId="3">#REF!</definedName>
    <definedName name="T20?L2.10" localSheetId="1">#REF!</definedName>
    <definedName name="T20?L2.10" localSheetId="4">#REF!</definedName>
    <definedName name="T20?L2.10" localSheetId="5">#REF!</definedName>
    <definedName name="T20?L2.10" localSheetId="14">#REF!</definedName>
    <definedName name="T20?L2.10" localSheetId="7">#REF!</definedName>
    <definedName name="T20?L2.10" localSheetId="9">#REF!</definedName>
    <definedName name="T20?L2.10" localSheetId="0">#REF!</definedName>
    <definedName name="T20?L2.10" localSheetId="12">#REF!</definedName>
    <definedName name="T20?L2.10">#REF!</definedName>
    <definedName name="T20?L2.10.1" localSheetId="17">#REF!</definedName>
    <definedName name="T20?L2.10.1" localSheetId="2">#REF!</definedName>
    <definedName name="T20?L2.10.1" localSheetId="3">#REF!</definedName>
    <definedName name="T20?L2.10.1" localSheetId="1">#REF!</definedName>
    <definedName name="T20?L2.10.1" localSheetId="4">#REF!</definedName>
    <definedName name="T20?L2.10.1" localSheetId="5">#REF!</definedName>
    <definedName name="T20?L2.10.1" localSheetId="9">#REF!</definedName>
    <definedName name="T20?L2.10.1" localSheetId="0">#REF!</definedName>
    <definedName name="T20?L2.10.1" localSheetId="12">#REF!</definedName>
    <definedName name="T20?L2.10.1">#REF!</definedName>
    <definedName name="T20?L2.10.2" localSheetId="17">#REF!</definedName>
    <definedName name="T20?L2.10.2" localSheetId="2">#REF!</definedName>
    <definedName name="T20?L2.10.2" localSheetId="3">#REF!</definedName>
    <definedName name="T20?L2.10.2" localSheetId="1">#REF!</definedName>
    <definedName name="T20?L2.10.2" localSheetId="4">#REF!</definedName>
    <definedName name="T20?L2.10.2" localSheetId="5">#REF!</definedName>
    <definedName name="T20?L2.10.2" localSheetId="9">#REF!</definedName>
    <definedName name="T20?L2.10.2" localSheetId="0">#REF!</definedName>
    <definedName name="T20?L2.10.2" localSheetId="12">#REF!</definedName>
    <definedName name="T20?L2.10.2">#REF!</definedName>
    <definedName name="T20?L2.10.3" localSheetId="17">#REF!</definedName>
    <definedName name="T20?L2.10.3" localSheetId="2">#REF!</definedName>
    <definedName name="T20?L2.10.3" localSheetId="3">#REF!</definedName>
    <definedName name="T20?L2.10.3" localSheetId="1">#REF!</definedName>
    <definedName name="T20?L2.10.3" localSheetId="4">#REF!</definedName>
    <definedName name="T20?L2.10.3" localSheetId="5">#REF!</definedName>
    <definedName name="T20?L2.10.3" localSheetId="9">#REF!</definedName>
    <definedName name="T20?L2.10.3" localSheetId="12">#REF!</definedName>
    <definedName name="T20?L2.10.3">#REF!</definedName>
    <definedName name="T20?L2.10.4" localSheetId="17">#REF!</definedName>
    <definedName name="T20?L2.10.4" localSheetId="2">#REF!</definedName>
    <definedName name="T20?L2.10.4" localSheetId="3">#REF!</definedName>
    <definedName name="T20?L2.10.4" localSheetId="1">#REF!</definedName>
    <definedName name="T20?L2.10.4" localSheetId="4">#REF!</definedName>
    <definedName name="T20?L2.10.4" localSheetId="5">#REF!</definedName>
    <definedName name="T20?L2.10.4" localSheetId="9">#REF!</definedName>
    <definedName name="T20?L2.10.4" localSheetId="12">#REF!</definedName>
    <definedName name="T20?L2.10.4">#REF!</definedName>
    <definedName name="T20?L2.2">'[36]20'!$A$30:$O$30,   '[36]20'!$A$33:$O$33,   '[36]20'!$A$36:$O$36,   '[36]20'!$A$39:$O$39</definedName>
    <definedName name="T20?L2.3">'[36]20'!$A$31:$O$31,   '[36]20'!$A$34:$O$34,   '[36]20'!$A$37:$O$37,   '[36]20'!$A$40:$O$40</definedName>
    <definedName name="T20?L2.4" localSheetId="17">#REF!</definedName>
    <definedName name="T20?L2.4" localSheetId="2">#REF!</definedName>
    <definedName name="T20?L2.4" localSheetId="3">#REF!</definedName>
    <definedName name="T20?L2.4" localSheetId="1">#REF!</definedName>
    <definedName name="T20?L2.4" localSheetId="4">#REF!</definedName>
    <definedName name="T20?L2.4" localSheetId="5">#REF!</definedName>
    <definedName name="T20?L2.4" localSheetId="14">#REF!</definedName>
    <definedName name="T20?L2.4" localSheetId="7">#REF!</definedName>
    <definedName name="T20?L2.4" localSheetId="9">#REF!</definedName>
    <definedName name="T20?L2.4" localSheetId="0">#REF!</definedName>
    <definedName name="T20?L2.4" localSheetId="12">#REF!</definedName>
    <definedName name="T20?L2.4">#REF!</definedName>
    <definedName name="T20?L2.5" localSheetId="17">#REF!</definedName>
    <definedName name="T20?L2.5" localSheetId="2">#REF!</definedName>
    <definedName name="T20?L2.5" localSheetId="3">#REF!</definedName>
    <definedName name="T20?L2.5" localSheetId="1">#REF!</definedName>
    <definedName name="T20?L2.5" localSheetId="4">#REF!</definedName>
    <definedName name="T20?L2.5" localSheetId="5">#REF!</definedName>
    <definedName name="T20?L2.5" localSheetId="9">#REF!</definedName>
    <definedName name="T20?L2.5" localSheetId="0">#REF!</definedName>
    <definedName name="T20?L2.5" localSheetId="12">#REF!</definedName>
    <definedName name="T20?L2.5">#REF!</definedName>
    <definedName name="T20?L2.6" localSheetId="17">#REF!</definedName>
    <definedName name="T20?L2.6" localSheetId="2">#REF!</definedName>
    <definedName name="T20?L2.6" localSheetId="3">#REF!</definedName>
    <definedName name="T20?L2.6" localSheetId="1">#REF!</definedName>
    <definedName name="T20?L2.6" localSheetId="4">#REF!</definedName>
    <definedName name="T20?L2.6" localSheetId="5">#REF!</definedName>
    <definedName name="T20?L2.6" localSheetId="9">#REF!</definedName>
    <definedName name="T20?L2.6" localSheetId="0">#REF!</definedName>
    <definedName name="T20?L2.6" localSheetId="12">#REF!</definedName>
    <definedName name="T20?L2.6">#REF!</definedName>
    <definedName name="T20?L2.7" localSheetId="17">#REF!</definedName>
    <definedName name="T20?L2.7" localSheetId="2">#REF!</definedName>
    <definedName name="T20?L2.7" localSheetId="3">#REF!</definedName>
    <definedName name="T20?L2.7" localSheetId="1">#REF!</definedName>
    <definedName name="T20?L2.7" localSheetId="4">#REF!</definedName>
    <definedName name="T20?L2.7" localSheetId="5">#REF!</definedName>
    <definedName name="T20?L2.7" localSheetId="9">#REF!</definedName>
    <definedName name="T20?L2.7" localSheetId="12">#REF!</definedName>
    <definedName name="T20?L2.7">#REF!</definedName>
    <definedName name="T20?L2.8" localSheetId="17">#REF!</definedName>
    <definedName name="T20?L2.8" localSheetId="2">#REF!</definedName>
    <definedName name="T20?L2.8" localSheetId="3">#REF!</definedName>
    <definedName name="T20?L2.8" localSheetId="1">#REF!</definedName>
    <definedName name="T20?L2.8" localSheetId="4">#REF!</definedName>
    <definedName name="T20?L2.8" localSheetId="5">#REF!</definedName>
    <definedName name="T20?L2.8" localSheetId="9">#REF!</definedName>
    <definedName name="T20?L2.8" localSheetId="12">#REF!</definedName>
    <definedName name="T20?L2.8">#REF!</definedName>
    <definedName name="T20?L2.9" localSheetId="17">#REF!</definedName>
    <definedName name="T20?L2.9" localSheetId="2">#REF!</definedName>
    <definedName name="T20?L2.9" localSheetId="3">#REF!</definedName>
    <definedName name="T20?L2.9" localSheetId="1">#REF!</definedName>
    <definedName name="T20?L2.9" localSheetId="4">#REF!</definedName>
    <definedName name="T20?L2.9" localSheetId="5">#REF!</definedName>
    <definedName name="T20?L2.9" localSheetId="9">#REF!</definedName>
    <definedName name="T20?L2.9" localSheetId="12">#REF!</definedName>
    <definedName name="T20?L2.9">#REF!</definedName>
    <definedName name="T20?Name" localSheetId="17">[46]аренда!#REF!</definedName>
    <definedName name="T20?Name" localSheetId="2">[46]аренда!#REF!</definedName>
    <definedName name="T20?Name" localSheetId="3">[46]аренда!#REF!</definedName>
    <definedName name="T20?Name" localSheetId="1">[46]аренда!#REF!</definedName>
    <definedName name="T20?Name" localSheetId="4">[46]аренда!#REF!</definedName>
    <definedName name="T20?Name" localSheetId="5">[46]аренда!#REF!</definedName>
    <definedName name="T20?Name" localSheetId="9">[46]аренда!#REF!</definedName>
    <definedName name="T20?Name" localSheetId="12">[46]аренда!#REF!</definedName>
    <definedName name="T20?Name">[46]аренда!#REF!</definedName>
    <definedName name="T20?Table" localSheetId="17">#REF!</definedName>
    <definedName name="T20?Table" localSheetId="2">#REF!</definedName>
    <definedName name="T20?Table" localSheetId="3">#REF!</definedName>
    <definedName name="T20?Table" localSheetId="1">#REF!</definedName>
    <definedName name="T20?Table" localSheetId="4">#REF!</definedName>
    <definedName name="T20?Table" localSheetId="5">#REF!</definedName>
    <definedName name="T20?Table" localSheetId="14">#REF!</definedName>
    <definedName name="T20?Table" localSheetId="7">#REF!</definedName>
    <definedName name="T20?Table" localSheetId="9">#REF!</definedName>
    <definedName name="T20?Table" localSheetId="0">#REF!</definedName>
    <definedName name="T20?Table" localSheetId="12">#REF!</definedName>
    <definedName name="T20?Table">#REF!</definedName>
    <definedName name="T20?Title" localSheetId="17">#REF!</definedName>
    <definedName name="T20?Title" localSheetId="2">#REF!</definedName>
    <definedName name="T20?Title" localSheetId="3">#REF!</definedName>
    <definedName name="T20?Title" localSheetId="1">#REF!</definedName>
    <definedName name="T20?Title" localSheetId="4">#REF!</definedName>
    <definedName name="T20?Title" localSheetId="5">#REF!</definedName>
    <definedName name="T20?Title" localSheetId="9">#REF!</definedName>
    <definedName name="T20?Title" localSheetId="0">#REF!</definedName>
    <definedName name="T20?Title" localSheetId="12">#REF!</definedName>
    <definedName name="T20?Title">#REF!</definedName>
    <definedName name="T20?unit?МКВТЧ">'[24]20'!$C$13:$M$13,'[24]20'!$C$15:$M$19,'[24]20'!$C$8:$M$11</definedName>
    <definedName name="T20?unit?ПРЦ" localSheetId="17">[46]аренда!#REF!</definedName>
    <definedName name="T20?unit?ПРЦ" localSheetId="2">[46]аренда!#REF!</definedName>
    <definedName name="T20?unit?ПРЦ" localSheetId="3">[46]аренда!#REF!</definedName>
    <definedName name="T20?unit?ПРЦ" localSheetId="1">[46]аренда!#REF!</definedName>
    <definedName name="T20?unit?ПРЦ" localSheetId="4">[46]аренда!#REF!</definedName>
    <definedName name="T20?unit?ПРЦ" localSheetId="5">[46]аренда!#REF!</definedName>
    <definedName name="T20?unit?ПРЦ" localSheetId="9">[46]аренда!#REF!</definedName>
    <definedName name="T20?unit?ПРЦ" localSheetId="0">[46]аренда!#REF!</definedName>
    <definedName name="T20?unit?ПРЦ" localSheetId="12">[46]аренда!#REF!</definedName>
    <definedName name="T20?unit?ПРЦ">[46]аренда!#REF!</definedName>
    <definedName name="T20?unit?ТРУБ" localSheetId="17">#REF!</definedName>
    <definedName name="T20?unit?ТРУБ" localSheetId="2">#REF!</definedName>
    <definedName name="T20?unit?ТРУБ" localSheetId="3">#REF!</definedName>
    <definedName name="T20?unit?ТРУБ" localSheetId="1">#REF!</definedName>
    <definedName name="T20?unit?ТРУБ" localSheetId="4">#REF!</definedName>
    <definedName name="T20?unit?ТРУБ" localSheetId="5">#REF!</definedName>
    <definedName name="T20?unit?ТРУБ" localSheetId="14">#REF!</definedName>
    <definedName name="T20?unit?ТРУБ" localSheetId="7">#REF!</definedName>
    <definedName name="T20?unit?ТРУБ" localSheetId="9">#REF!</definedName>
    <definedName name="T20?unit?ТРУБ" localSheetId="0">#REF!</definedName>
    <definedName name="T20?unit?ТРУБ" localSheetId="12">#REF!</definedName>
    <definedName name="T20?unit?ТРУБ">#REF!</definedName>
    <definedName name="T20_1_Copy1" localSheetId="17">#REF!</definedName>
    <definedName name="T20_1_Copy1" localSheetId="2">#REF!</definedName>
    <definedName name="T20_1_Copy1" localSheetId="3">#REF!</definedName>
    <definedName name="T20_1_Copy1" localSheetId="1">#REF!</definedName>
    <definedName name="T20_1_Copy1" localSheetId="4">#REF!</definedName>
    <definedName name="T20_1_Copy1" localSheetId="5">#REF!</definedName>
    <definedName name="T20_1_Copy1" localSheetId="9">#REF!</definedName>
    <definedName name="T20_1_Copy1" localSheetId="0">#REF!</definedName>
    <definedName name="T20_1_Copy1" localSheetId="12">#REF!</definedName>
    <definedName name="T20_1_Copy1">#REF!</definedName>
    <definedName name="T20_1_Copy2" localSheetId="17">#REF!</definedName>
    <definedName name="T20_1_Copy2" localSheetId="2">#REF!</definedName>
    <definedName name="T20_1_Copy2" localSheetId="3">#REF!</definedName>
    <definedName name="T20_1_Copy2" localSheetId="1">#REF!</definedName>
    <definedName name="T20_1_Copy2" localSheetId="4">#REF!</definedName>
    <definedName name="T20_1_Copy2" localSheetId="5">#REF!</definedName>
    <definedName name="T20_1_Copy2" localSheetId="9">#REF!</definedName>
    <definedName name="T20_1_Copy2" localSheetId="0">#REF!</definedName>
    <definedName name="T20_1_Copy2" localSheetId="12">#REF!</definedName>
    <definedName name="T20_1_Copy2">#REF!</definedName>
    <definedName name="T20_1_Copy3" localSheetId="17">#REF!</definedName>
    <definedName name="T20_1_Copy3" localSheetId="2">#REF!</definedName>
    <definedName name="T20_1_Copy3" localSheetId="3">#REF!</definedName>
    <definedName name="T20_1_Copy3" localSheetId="1">#REF!</definedName>
    <definedName name="T20_1_Copy3" localSheetId="4">#REF!</definedName>
    <definedName name="T20_1_Copy3" localSheetId="5">#REF!</definedName>
    <definedName name="T20_1_Copy3" localSheetId="9">#REF!</definedName>
    <definedName name="T20_1_Copy3" localSheetId="12">#REF!</definedName>
    <definedName name="T20_1_Copy3">#REF!</definedName>
    <definedName name="T20_1_Copy4" localSheetId="17">#REF!</definedName>
    <definedName name="T20_1_Copy4" localSheetId="2">#REF!</definedName>
    <definedName name="T20_1_Copy4" localSheetId="3">#REF!</definedName>
    <definedName name="T20_1_Copy4" localSheetId="1">#REF!</definedName>
    <definedName name="T20_1_Copy4" localSheetId="4">#REF!</definedName>
    <definedName name="T20_1_Copy4" localSheetId="5">#REF!</definedName>
    <definedName name="T20_1_Copy4" localSheetId="9">#REF!</definedName>
    <definedName name="T20_1_Copy4" localSheetId="12">#REF!</definedName>
    <definedName name="T20_1_Copy4">#REF!</definedName>
    <definedName name="T20_1_Copy5" localSheetId="17">#REF!</definedName>
    <definedName name="T20_1_Copy5" localSheetId="2">#REF!</definedName>
    <definedName name="T20_1_Copy5" localSheetId="3">#REF!</definedName>
    <definedName name="T20_1_Copy5" localSheetId="1">#REF!</definedName>
    <definedName name="T20_1_Copy5" localSheetId="4">#REF!</definedName>
    <definedName name="T20_1_Copy5" localSheetId="5">#REF!</definedName>
    <definedName name="T20_1_Copy5" localSheetId="9">#REF!</definedName>
    <definedName name="T20_1_Copy5" localSheetId="12">#REF!</definedName>
    <definedName name="T20_1_Copy5">#REF!</definedName>
    <definedName name="T20_1_Name1" localSheetId="17">#REF!</definedName>
    <definedName name="T20_1_Name1" localSheetId="2">#REF!</definedName>
    <definedName name="T20_1_Name1" localSheetId="3">#REF!</definedName>
    <definedName name="T20_1_Name1" localSheetId="1">#REF!</definedName>
    <definedName name="T20_1_Name1" localSheetId="4">#REF!</definedName>
    <definedName name="T20_1_Name1" localSheetId="5">#REF!</definedName>
    <definedName name="T20_1_Name1" localSheetId="9">#REF!</definedName>
    <definedName name="T20_1_Name1" localSheetId="12">#REF!</definedName>
    <definedName name="T20_1_Name1">#REF!</definedName>
    <definedName name="T20_1_Name2" localSheetId="17">#REF!</definedName>
    <definedName name="T20_1_Name2" localSheetId="2">#REF!</definedName>
    <definedName name="T20_1_Name2" localSheetId="3">#REF!</definedName>
    <definedName name="T20_1_Name2" localSheetId="1">#REF!</definedName>
    <definedName name="T20_1_Name2" localSheetId="4">#REF!</definedName>
    <definedName name="T20_1_Name2" localSheetId="5">#REF!</definedName>
    <definedName name="T20_1_Name2" localSheetId="9">#REF!</definedName>
    <definedName name="T20_1_Name2" localSheetId="12">#REF!</definedName>
    <definedName name="T20_1_Name2">#REF!</definedName>
    <definedName name="T20_1_Name3" localSheetId="17">#REF!</definedName>
    <definedName name="T20_1_Name3" localSheetId="2">#REF!</definedName>
    <definedName name="T20_1_Name3" localSheetId="3">#REF!</definedName>
    <definedName name="T20_1_Name3" localSheetId="1">#REF!</definedName>
    <definedName name="T20_1_Name3" localSheetId="4">#REF!</definedName>
    <definedName name="T20_1_Name3" localSheetId="5">#REF!</definedName>
    <definedName name="T20_1_Name3" localSheetId="9">#REF!</definedName>
    <definedName name="T20_1_Name3" localSheetId="12">#REF!</definedName>
    <definedName name="T20_1_Name3">#REF!</definedName>
    <definedName name="T20_1_Name4" localSheetId="17">#REF!</definedName>
    <definedName name="T20_1_Name4" localSheetId="2">#REF!</definedName>
    <definedName name="T20_1_Name4" localSheetId="3">#REF!</definedName>
    <definedName name="T20_1_Name4" localSheetId="1">#REF!</definedName>
    <definedName name="T20_1_Name4" localSheetId="4">#REF!</definedName>
    <definedName name="T20_1_Name4" localSheetId="5">#REF!</definedName>
    <definedName name="T20_1_Name4" localSheetId="9">#REF!</definedName>
    <definedName name="T20_1_Name4" localSheetId="12">#REF!</definedName>
    <definedName name="T20_1_Name4">#REF!</definedName>
    <definedName name="T20_1_Name5" localSheetId="17">#REF!</definedName>
    <definedName name="T20_1_Name5" localSheetId="2">#REF!</definedName>
    <definedName name="T20_1_Name5" localSheetId="3">#REF!</definedName>
    <definedName name="T20_1_Name5" localSheetId="1">#REF!</definedName>
    <definedName name="T20_1_Name5" localSheetId="4">#REF!</definedName>
    <definedName name="T20_1_Name5" localSheetId="5">#REF!</definedName>
    <definedName name="T20_1_Name5" localSheetId="9">#REF!</definedName>
    <definedName name="T20_1_Name5" localSheetId="12">#REF!</definedName>
    <definedName name="T20_1_Name5">#REF!</definedName>
    <definedName name="T20_Copy1" localSheetId="17">[46]аренда!#REF!</definedName>
    <definedName name="T20_Copy1" localSheetId="2">[46]аренда!#REF!</definedName>
    <definedName name="T20_Copy1" localSheetId="3">[46]аренда!#REF!</definedName>
    <definedName name="T20_Copy1" localSheetId="1">[46]аренда!#REF!</definedName>
    <definedName name="T20_Copy1" localSheetId="4">[46]аренда!#REF!</definedName>
    <definedName name="T20_Copy1" localSheetId="5">[46]аренда!#REF!</definedName>
    <definedName name="T20_Copy1" localSheetId="9">[46]аренда!#REF!</definedName>
    <definedName name="T20_Copy1" localSheetId="12">[46]аренда!#REF!</definedName>
    <definedName name="T20_Copy1">[46]аренда!#REF!</definedName>
    <definedName name="T20_Copy2" localSheetId="17">[46]аренда!#REF!</definedName>
    <definedName name="T20_Copy2" localSheetId="2">[46]аренда!#REF!</definedName>
    <definedName name="T20_Copy2" localSheetId="3">[46]аренда!#REF!</definedName>
    <definedName name="T20_Copy2" localSheetId="1">[46]аренда!#REF!</definedName>
    <definedName name="T20_Copy2" localSheetId="4">[46]аренда!#REF!</definedName>
    <definedName name="T20_Copy2" localSheetId="5">[46]аренда!#REF!</definedName>
    <definedName name="T20_Copy2" localSheetId="9">[46]аренда!#REF!</definedName>
    <definedName name="T20_Copy2" localSheetId="12">[46]аренда!#REF!</definedName>
    <definedName name="T20_Copy2">[46]аренда!#REF!</definedName>
    <definedName name="T20_Protect">'[35]20'!$E$13:$I$20,'[35]20'!$E$9:$I$10</definedName>
    <definedName name="T20_Protection" localSheetId="2">'[24]20'!$E$8:$H$11,P1_T20_Protection</definedName>
    <definedName name="T20_Protection" localSheetId="3">'[24]20'!$E$8:$H$11,P1_T20_Protection</definedName>
    <definedName name="T20_Protection" localSheetId="5">'[24]20'!$E$8:$H$11,P1_T20_Protection</definedName>
    <definedName name="T20_Protection" localSheetId="14">'[24]20'!$E$8:$H$11,P1_T20_Protection</definedName>
    <definedName name="T20_Protection" localSheetId="10">'[24]20'!$E$8:$H$11,P1_T20_Protection</definedName>
    <definedName name="T20_Protection" localSheetId="11">'[24]20'!$E$8:$H$11,P1_T20_Protection</definedName>
    <definedName name="T20_Protection" localSheetId="7">'[24]20'!$E$8:$H$11,P1_T20_Protection</definedName>
    <definedName name="T20_Protection" localSheetId="0">'[24]20'!$E$8:$H$11,P1_T20_Protection</definedName>
    <definedName name="T20_Protection">'[24]20'!$E$8:$H$11,P1_T20_Protection</definedName>
    <definedName name="T21.1?axis?C?ПЭ" localSheetId="17">#REF!</definedName>
    <definedName name="T21.1?axis?C?ПЭ" localSheetId="2">#REF!</definedName>
    <definedName name="T21.1?axis?C?ПЭ" localSheetId="3">#REF!</definedName>
    <definedName name="T21.1?axis?C?ПЭ" localSheetId="1">#REF!</definedName>
    <definedName name="T21.1?axis?C?ПЭ" localSheetId="4">#REF!</definedName>
    <definedName name="T21.1?axis?C?ПЭ" localSheetId="5">#REF!</definedName>
    <definedName name="T21.1?axis?C?ПЭ" localSheetId="14">#REF!</definedName>
    <definedName name="T21.1?axis?C?ПЭ" localSheetId="7">#REF!</definedName>
    <definedName name="T21.1?axis?C?ПЭ" localSheetId="9">#REF!</definedName>
    <definedName name="T21.1?axis?C?ПЭ" localSheetId="0">#REF!</definedName>
    <definedName name="T21.1?axis?C?ПЭ" localSheetId="12">#REF!</definedName>
    <definedName name="T21.1?axis?C?ПЭ">#REF!</definedName>
    <definedName name="T21.1?axis?C?ПЭ?" localSheetId="17">#REF!</definedName>
    <definedName name="T21.1?axis?C?ПЭ?" localSheetId="2">#REF!</definedName>
    <definedName name="T21.1?axis?C?ПЭ?" localSheetId="3">#REF!</definedName>
    <definedName name="T21.1?axis?C?ПЭ?" localSheetId="1">#REF!</definedName>
    <definedName name="T21.1?axis?C?ПЭ?" localSheetId="4">#REF!</definedName>
    <definedName name="T21.1?axis?C?ПЭ?" localSheetId="5">#REF!</definedName>
    <definedName name="T21.1?axis?C?ПЭ?" localSheetId="9">#REF!</definedName>
    <definedName name="T21.1?axis?C?ПЭ?" localSheetId="0">#REF!</definedName>
    <definedName name="T21.1?axis?C?ПЭ?" localSheetId="12">#REF!</definedName>
    <definedName name="T21.1?axis?C?ПЭ?">#REF!</definedName>
    <definedName name="T21.1?axis?R?ВРАС" localSheetId="17">#REF!,#REF!</definedName>
    <definedName name="T21.1?axis?R?ВРАС" localSheetId="2">#REF!,#REF!</definedName>
    <definedName name="T21.1?axis?R?ВРАС" localSheetId="3">#REF!,#REF!</definedName>
    <definedName name="T21.1?axis?R?ВРАС" localSheetId="1">#REF!,#REF!</definedName>
    <definedName name="T21.1?axis?R?ВРАС" localSheetId="4">#REF!,#REF!</definedName>
    <definedName name="T21.1?axis?R?ВРАС" localSheetId="5">#REF!,#REF!</definedName>
    <definedName name="T21.1?axis?R?ВРАС" localSheetId="14">#REF!,#REF!</definedName>
    <definedName name="T21.1?axis?R?ВРАС" localSheetId="7">#REF!,#REF!</definedName>
    <definedName name="T21.1?axis?R?ВРАС" localSheetId="9">#REF!,#REF!</definedName>
    <definedName name="T21.1?axis?R?ВРАС" localSheetId="0">#REF!,#REF!</definedName>
    <definedName name="T21.1?axis?R?ВРАС" localSheetId="12">#REF!,#REF!</definedName>
    <definedName name="T21.1?axis?R?ВРАС">#REF!,#REF!</definedName>
    <definedName name="T21.1?axis?R?ВРАС?" localSheetId="17">#REF!,#REF!</definedName>
    <definedName name="T21.1?axis?R?ВРАС?" localSheetId="2">#REF!,#REF!</definedName>
    <definedName name="T21.1?axis?R?ВРАС?" localSheetId="3">#REF!,#REF!</definedName>
    <definedName name="T21.1?axis?R?ВРАС?" localSheetId="1">#REF!,#REF!</definedName>
    <definedName name="T21.1?axis?R?ВРАС?" localSheetId="4">#REF!,#REF!</definedName>
    <definedName name="T21.1?axis?R?ВРАС?" localSheetId="5">#REF!,#REF!</definedName>
    <definedName name="T21.1?axis?R?ВРАС?" localSheetId="9">#REF!,#REF!</definedName>
    <definedName name="T21.1?axis?R?ВРАС?" localSheetId="0">#REF!,#REF!</definedName>
    <definedName name="T21.1?axis?R?ВРАС?" localSheetId="12">#REF!,#REF!</definedName>
    <definedName name="T21.1?axis?R?ВРАС?">#REF!,#REF!</definedName>
    <definedName name="T21.1?axis?ПРД?БАЗ" localSheetId="17">#REF!,#REF!</definedName>
    <definedName name="T21.1?axis?ПРД?БАЗ" localSheetId="2">#REF!,#REF!</definedName>
    <definedName name="T21.1?axis?ПРД?БАЗ" localSheetId="3">#REF!,#REF!</definedName>
    <definedName name="T21.1?axis?ПРД?БАЗ" localSheetId="1">#REF!,#REF!</definedName>
    <definedName name="T21.1?axis?ПРД?БАЗ" localSheetId="4">#REF!,#REF!</definedName>
    <definedName name="T21.1?axis?ПРД?БАЗ" localSheetId="5">#REF!,#REF!</definedName>
    <definedName name="T21.1?axis?ПРД?БАЗ" localSheetId="9">#REF!,#REF!</definedName>
    <definedName name="T21.1?axis?ПРД?БАЗ" localSheetId="0">#REF!,#REF!</definedName>
    <definedName name="T21.1?axis?ПРД?БАЗ" localSheetId="12">#REF!,#REF!</definedName>
    <definedName name="T21.1?axis?ПРД?БАЗ">#REF!,#REF!</definedName>
    <definedName name="T21.1?axis?ПРД?РЕГ" localSheetId="17">#REF!,#REF!</definedName>
    <definedName name="T21.1?axis?ПРД?РЕГ" localSheetId="2">#REF!,#REF!</definedName>
    <definedName name="T21.1?axis?ПРД?РЕГ" localSheetId="3">#REF!,#REF!</definedName>
    <definedName name="T21.1?axis?ПРД?РЕГ" localSheetId="1">#REF!,#REF!</definedName>
    <definedName name="T21.1?axis?ПРД?РЕГ" localSheetId="4">#REF!,#REF!</definedName>
    <definedName name="T21.1?axis?ПРД?РЕГ" localSheetId="5">#REF!,#REF!</definedName>
    <definedName name="T21.1?axis?ПРД?РЕГ" localSheetId="9">#REF!,#REF!</definedName>
    <definedName name="T21.1?axis?ПРД?РЕГ" localSheetId="12">#REF!,#REF!</definedName>
    <definedName name="T21.1?axis?ПРД?РЕГ">#REF!,#REF!</definedName>
    <definedName name="T21.1?Data" localSheetId="17">#REF!,#REF!,#REF!,#REF!,#REF!,#REF!,#REF!,#REF!,'6.3.'!P1_T21.1?Data</definedName>
    <definedName name="T21.1?Data" localSheetId="2">#REF!,#REF!,#REF!,#REF!,#REF!,#REF!,#REF!,#REF!,'7.1. (1 кв. 2014) (с ТП) (2 (3'!P1_T21.1?Data</definedName>
    <definedName name="T21.1?Data" localSheetId="3">#REF!,#REF!,#REF!,#REF!,#REF!,#REF!,#REF!,#REF!,'7.1. (1 кв. 2014) (с ТП) (2)'!P1_T21.1?Data</definedName>
    <definedName name="T21.1?Data" localSheetId="1">#REF!,#REF!,#REF!,#REF!,#REF!,#REF!,#REF!,#REF!,'7.1. (1 полугодие 2014)'!P1_T21.1?Data</definedName>
    <definedName name="T21.1?Data" localSheetId="4">#REF!,#REF!,#REF!,#REF!,#REF!,#REF!,#REF!,#REF!,'7.1. (3 квартал) без ТП '!P1_T21.1?Data</definedName>
    <definedName name="T21.1?Data" localSheetId="5">#REF!,#REF!,#REF!,#REF!,#REF!,#REF!,#REF!,#REF!,'7.1. 3 квартал с ТП (ВЛ, КЛ)'!P1_T21.1?Data</definedName>
    <definedName name="T21.1?Data" localSheetId="14">#REF!,#REF!,#REF!,#REF!,#REF!,#REF!,#REF!,#REF!,'7.2. 3 кв'!P1_T21.1?Data</definedName>
    <definedName name="T21.1?Data" localSheetId="10">#REF!,#REF!,#REF!,#REF!,#REF!,#REF!,#REF!,#REF!,P1_T21.1?Data</definedName>
    <definedName name="T21.1?Data" localSheetId="11">#REF!,#REF!,#REF!,#REF!,#REF!,#REF!,#REF!,#REF!,P1_T21.1?Data</definedName>
    <definedName name="T21.1?Data" localSheetId="7">#REF!,#REF!,#REF!,#REF!,#REF!,#REF!,#REF!,#REF!,'II-ДЗ (2014)'!P1_T21.1?Data</definedName>
    <definedName name="T21.1?Data" localSheetId="9">#REF!,#REF!,#REF!,#REF!,#REF!,#REF!,#REF!,#REF!,'IV-ДЗ'!P1_T21.1?Data</definedName>
    <definedName name="T21.1?Data" localSheetId="0">#REF!,#REF!,#REF!,#REF!,#REF!,#REF!,#REF!,#REF!,'IV-ДЦ'!P1_T21.1?Data</definedName>
    <definedName name="T21.1?Data" localSheetId="12">#REF!,#REF!,#REF!,#REF!,#REF!,#REF!,#REF!,#REF!,'Приложение 1'!P1_T21.1?Data</definedName>
    <definedName name="T21.1?Data">#REF!,#REF!,#REF!,#REF!,#REF!,#REF!,#REF!,#REF!,P1_T21.1?Data</definedName>
    <definedName name="T21.1?L1" localSheetId="17">#REF!,#REF!</definedName>
    <definedName name="T21.1?L1" localSheetId="2">#REF!,#REF!</definedName>
    <definedName name="T21.1?L1" localSheetId="3">#REF!,#REF!</definedName>
    <definedName name="T21.1?L1" localSheetId="1">#REF!,#REF!</definedName>
    <definedName name="T21.1?L1" localSheetId="4">#REF!,#REF!</definedName>
    <definedName name="T21.1?L1" localSheetId="5">#REF!,#REF!</definedName>
    <definedName name="T21.1?L1" localSheetId="14">#REF!,#REF!</definedName>
    <definedName name="T21.1?L1" localSheetId="7">#REF!,#REF!</definedName>
    <definedName name="T21.1?L1" localSheetId="9">#REF!,#REF!</definedName>
    <definedName name="T21.1?L1" localSheetId="0">#REF!,#REF!</definedName>
    <definedName name="T21.1?L1" localSheetId="12">#REF!,#REF!</definedName>
    <definedName name="T21.1?L1">#REF!,#REF!</definedName>
    <definedName name="T21.1?L1.1" localSheetId="17">#REF!,#REF!</definedName>
    <definedName name="T21.1?L1.1" localSheetId="2">#REF!,#REF!</definedName>
    <definedName name="T21.1?L1.1" localSheetId="3">#REF!,#REF!</definedName>
    <definedName name="T21.1?L1.1" localSheetId="1">#REF!,#REF!</definedName>
    <definedName name="T21.1?L1.1" localSheetId="4">#REF!,#REF!</definedName>
    <definedName name="T21.1?L1.1" localSheetId="5">#REF!,#REF!</definedName>
    <definedName name="T21.1?L1.1" localSheetId="9">#REF!,#REF!</definedName>
    <definedName name="T21.1?L1.1" localSheetId="0">#REF!,#REF!</definedName>
    <definedName name="T21.1?L1.1" localSheetId="12">#REF!,#REF!</definedName>
    <definedName name="T21.1?L1.1">#REF!,#REF!</definedName>
    <definedName name="T21.1?L2" localSheetId="17">#REF!,#REF!</definedName>
    <definedName name="T21.1?L2" localSheetId="2">#REF!,#REF!</definedName>
    <definedName name="T21.1?L2" localSheetId="3">#REF!,#REF!</definedName>
    <definedName name="T21.1?L2" localSheetId="1">#REF!,#REF!</definedName>
    <definedName name="T21.1?L2" localSheetId="4">#REF!,#REF!</definedName>
    <definedName name="T21.1?L2" localSheetId="5">#REF!,#REF!</definedName>
    <definedName name="T21.1?L2" localSheetId="9">#REF!,#REF!</definedName>
    <definedName name="T21.1?L2" localSheetId="0">#REF!,#REF!</definedName>
    <definedName name="T21.1?L2" localSheetId="12">#REF!,#REF!</definedName>
    <definedName name="T21.1?L2">#REF!,#REF!</definedName>
    <definedName name="T21.1?L2.1" localSheetId="17">#REF!,#REF!</definedName>
    <definedName name="T21.1?L2.1" localSheetId="2">#REF!,#REF!</definedName>
    <definedName name="T21.1?L2.1" localSheetId="3">#REF!,#REF!</definedName>
    <definedName name="T21.1?L2.1" localSheetId="1">#REF!,#REF!</definedName>
    <definedName name="T21.1?L2.1" localSheetId="4">#REF!,#REF!</definedName>
    <definedName name="T21.1?L2.1" localSheetId="5">#REF!,#REF!</definedName>
    <definedName name="T21.1?L2.1" localSheetId="9">#REF!,#REF!</definedName>
    <definedName name="T21.1?L2.1" localSheetId="12">#REF!,#REF!</definedName>
    <definedName name="T21.1?L2.1">#REF!,#REF!</definedName>
    <definedName name="T21.1?L3" localSheetId="17">#REF!,#REF!</definedName>
    <definedName name="T21.1?L3" localSheetId="2">#REF!,#REF!</definedName>
    <definedName name="T21.1?L3" localSheetId="3">#REF!,#REF!</definedName>
    <definedName name="T21.1?L3" localSheetId="1">#REF!,#REF!</definedName>
    <definedName name="T21.1?L3" localSheetId="4">#REF!,#REF!</definedName>
    <definedName name="T21.1?L3" localSheetId="5">#REF!,#REF!</definedName>
    <definedName name="T21.1?L3" localSheetId="9">#REF!,#REF!</definedName>
    <definedName name="T21.1?L3" localSheetId="12">#REF!,#REF!</definedName>
    <definedName name="T21.1?L3">#REF!,#REF!</definedName>
    <definedName name="T21.1?L4" localSheetId="17">#REF!,#REF!</definedName>
    <definedName name="T21.1?L4" localSheetId="2">#REF!,#REF!</definedName>
    <definedName name="T21.1?L4" localSheetId="3">#REF!,#REF!</definedName>
    <definedName name="T21.1?L4" localSheetId="1">#REF!,#REF!</definedName>
    <definedName name="T21.1?L4" localSheetId="4">#REF!,#REF!</definedName>
    <definedName name="T21.1?L4" localSheetId="5">#REF!,#REF!</definedName>
    <definedName name="T21.1?L4" localSheetId="9">#REF!,#REF!</definedName>
    <definedName name="T21.1?L4" localSheetId="12">#REF!,#REF!</definedName>
    <definedName name="T21.1?L4">#REF!,#REF!</definedName>
    <definedName name="T21.1?L5" localSheetId="17">#REF!,#REF!</definedName>
    <definedName name="T21.1?L5" localSheetId="2">#REF!,#REF!</definedName>
    <definedName name="T21.1?L5" localSheetId="3">#REF!,#REF!</definedName>
    <definedName name="T21.1?L5" localSheetId="1">#REF!,#REF!</definedName>
    <definedName name="T21.1?L5" localSheetId="4">#REF!,#REF!</definedName>
    <definedName name="T21.1?L5" localSheetId="5">#REF!,#REF!</definedName>
    <definedName name="T21.1?L5" localSheetId="9">#REF!,#REF!</definedName>
    <definedName name="T21.1?L5" localSheetId="12">#REF!,#REF!</definedName>
    <definedName name="T21.1?L5">#REF!,#REF!</definedName>
    <definedName name="T21.1?L5.1" localSheetId="17">#REF!,#REF!</definedName>
    <definedName name="T21.1?L5.1" localSheetId="2">#REF!,#REF!</definedName>
    <definedName name="T21.1?L5.1" localSheetId="3">#REF!,#REF!</definedName>
    <definedName name="T21.1?L5.1" localSheetId="1">#REF!,#REF!</definedName>
    <definedName name="T21.1?L5.1" localSheetId="4">#REF!,#REF!</definedName>
    <definedName name="T21.1?L5.1" localSheetId="5">#REF!,#REF!</definedName>
    <definedName name="T21.1?L5.1" localSheetId="9">#REF!,#REF!</definedName>
    <definedName name="T21.1?L5.1" localSheetId="12">#REF!,#REF!</definedName>
    <definedName name="T21.1?L5.1">#REF!,#REF!</definedName>
    <definedName name="T21.1?L5.2" localSheetId="17">#REF!,#REF!</definedName>
    <definedName name="T21.1?L5.2" localSheetId="2">#REF!,#REF!</definedName>
    <definedName name="T21.1?L5.2" localSheetId="3">#REF!,#REF!</definedName>
    <definedName name="T21.1?L5.2" localSheetId="1">#REF!,#REF!</definedName>
    <definedName name="T21.1?L5.2" localSheetId="4">#REF!,#REF!</definedName>
    <definedName name="T21.1?L5.2" localSheetId="5">#REF!,#REF!</definedName>
    <definedName name="T21.1?L5.2" localSheetId="9">#REF!,#REF!</definedName>
    <definedName name="T21.1?L5.2" localSheetId="12">#REF!,#REF!</definedName>
    <definedName name="T21.1?L5.2">#REF!,#REF!</definedName>
    <definedName name="T21.1?L5.3" localSheetId="17">#REF!,#REF!</definedName>
    <definedName name="T21.1?L5.3" localSheetId="2">#REF!,#REF!</definedName>
    <definedName name="T21.1?L5.3" localSheetId="3">#REF!,#REF!</definedName>
    <definedName name="T21.1?L5.3" localSheetId="1">#REF!,#REF!</definedName>
    <definedName name="T21.1?L5.3" localSheetId="4">#REF!,#REF!</definedName>
    <definedName name="T21.1?L5.3" localSheetId="5">#REF!,#REF!</definedName>
    <definedName name="T21.1?L5.3" localSheetId="9">#REF!,#REF!</definedName>
    <definedName name="T21.1?L5.3" localSheetId="12">#REF!,#REF!</definedName>
    <definedName name="T21.1?L5.3">#REF!,#REF!</definedName>
    <definedName name="T21.1?L5.3.x" localSheetId="17">#REF!,#REF!</definedName>
    <definedName name="T21.1?L5.3.x" localSheetId="2">#REF!,#REF!</definedName>
    <definedName name="T21.1?L5.3.x" localSheetId="3">#REF!,#REF!</definedName>
    <definedName name="T21.1?L5.3.x" localSheetId="1">#REF!,#REF!</definedName>
    <definedName name="T21.1?L5.3.x" localSheetId="4">#REF!,#REF!</definedName>
    <definedName name="T21.1?L5.3.x" localSheetId="5">#REF!,#REF!</definedName>
    <definedName name="T21.1?L5.3.x" localSheetId="9">#REF!,#REF!</definedName>
    <definedName name="T21.1?L5.3.x" localSheetId="12">#REF!,#REF!</definedName>
    <definedName name="T21.1?L5.3.x">#REF!,#REF!</definedName>
    <definedName name="T21.1?L6" localSheetId="17">#REF!,#REF!</definedName>
    <definedName name="T21.1?L6" localSheetId="2">#REF!,#REF!</definedName>
    <definedName name="T21.1?L6" localSheetId="3">#REF!,#REF!</definedName>
    <definedName name="T21.1?L6" localSheetId="1">#REF!,#REF!</definedName>
    <definedName name="T21.1?L6" localSheetId="4">#REF!,#REF!</definedName>
    <definedName name="T21.1?L6" localSheetId="5">#REF!,#REF!</definedName>
    <definedName name="T21.1?L6" localSheetId="9">#REF!,#REF!</definedName>
    <definedName name="T21.1?L6" localSheetId="12">#REF!,#REF!</definedName>
    <definedName name="T21.1?L6">#REF!,#REF!</definedName>
    <definedName name="T21.1?L7" localSheetId="17">#REF!,#REF!</definedName>
    <definedName name="T21.1?L7" localSheetId="2">#REF!,#REF!</definedName>
    <definedName name="T21.1?L7" localSheetId="3">#REF!,#REF!</definedName>
    <definedName name="T21.1?L7" localSheetId="1">#REF!,#REF!</definedName>
    <definedName name="T21.1?L7" localSheetId="4">#REF!,#REF!</definedName>
    <definedName name="T21.1?L7" localSheetId="5">#REF!,#REF!</definedName>
    <definedName name="T21.1?L7" localSheetId="9">#REF!,#REF!</definedName>
    <definedName name="T21.1?L7" localSheetId="12">#REF!,#REF!</definedName>
    <definedName name="T21.1?L7">#REF!,#REF!</definedName>
    <definedName name="T21.1?L7.1" localSheetId="17">#REF!,#REF!</definedName>
    <definedName name="T21.1?L7.1" localSheetId="2">#REF!,#REF!</definedName>
    <definedName name="T21.1?L7.1" localSheetId="3">#REF!,#REF!</definedName>
    <definedName name="T21.1?L7.1" localSheetId="1">#REF!,#REF!</definedName>
    <definedName name="T21.1?L7.1" localSheetId="4">#REF!,#REF!</definedName>
    <definedName name="T21.1?L7.1" localSheetId="5">#REF!,#REF!</definedName>
    <definedName name="T21.1?L7.1" localSheetId="9">#REF!,#REF!</definedName>
    <definedName name="T21.1?L7.1" localSheetId="12">#REF!,#REF!</definedName>
    <definedName name="T21.1?L7.1">#REF!,#REF!</definedName>
    <definedName name="T21.1?L7.2" localSheetId="17">#REF!,#REF!</definedName>
    <definedName name="T21.1?L7.2" localSheetId="2">#REF!,#REF!</definedName>
    <definedName name="T21.1?L7.2" localSheetId="3">#REF!,#REF!</definedName>
    <definedName name="T21.1?L7.2" localSheetId="1">#REF!,#REF!</definedName>
    <definedName name="T21.1?L7.2" localSheetId="4">#REF!,#REF!</definedName>
    <definedName name="T21.1?L7.2" localSheetId="5">#REF!,#REF!</definedName>
    <definedName name="T21.1?L7.2" localSheetId="9">#REF!,#REF!</definedName>
    <definedName name="T21.1?L7.2" localSheetId="12">#REF!,#REF!</definedName>
    <definedName name="T21.1?L7.2">#REF!,#REF!</definedName>
    <definedName name="T21.1?L7.3" localSheetId="17">#REF!,#REF!</definedName>
    <definedName name="T21.1?L7.3" localSheetId="2">#REF!,#REF!</definedName>
    <definedName name="T21.1?L7.3" localSheetId="3">#REF!,#REF!</definedName>
    <definedName name="T21.1?L7.3" localSheetId="1">#REF!,#REF!</definedName>
    <definedName name="T21.1?L7.3" localSheetId="4">#REF!,#REF!</definedName>
    <definedName name="T21.1?L7.3" localSheetId="5">#REF!,#REF!</definedName>
    <definedName name="T21.1?L7.3" localSheetId="9">#REF!,#REF!</definedName>
    <definedName name="T21.1?L7.3" localSheetId="12">#REF!,#REF!</definedName>
    <definedName name="T21.1?L7.3">#REF!,#REF!</definedName>
    <definedName name="T21.1?L7.4" localSheetId="17">#REF!,#REF!</definedName>
    <definedName name="T21.1?L7.4" localSheetId="2">#REF!,#REF!</definedName>
    <definedName name="T21.1?L7.4" localSheetId="3">#REF!,#REF!</definedName>
    <definedName name="T21.1?L7.4" localSheetId="1">#REF!,#REF!</definedName>
    <definedName name="T21.1?L7.4" localSheetId="4">#REF!,#REF!</definedName>
    <definedName name="T21.1?L7.4" localSheetId="5">#REF!,#REF!</definedName>
    <definedName name="T21.1?L7.4" localSheetId="9">#REF!,#REF!</definedName>
    <definedName name="T21.1?L7.4" localSheetId="12">#REF!,#REF!</definedName>
    <definedName name="T21.1?L7.4">#REF!,#REF!</definedName>
    <definedName name="T21.1?L7.4.x" localSheetId="17">#REF!,#REF!</definedName>
    <definedName name="T21.1?L7.4.x" localSheetId="2">#REF!,#REF!</definedName>
    <definedName name="T21.1?L7.4.x" localSheetId="3">#REF!,#REF!</definedName>
    <definedName name="T21.1?L7.4.x" localSheetId="1">#REF!,#REF!</definedName>
    <definedName name="T21.1?L7.4.x" localSheetId="4">#REF!,#REF!</definedName>
    <definedName name="T21.1?L7.4.x" localSheetId="5">#REF!,#REF!</definedName>
    <definedName name="T21.1?L7.4.x" localSheetId="9">#REF!,#REF!</definedName>
    <definedName name="T21.1?L7.4.x" localSheetId="12">#REF!,#REF!</definedName>
    <definedName name="T21.1?L7.4.x">#REF!,#REF!</definedName>
    <definedName name="T21.1?L8" localSheetId="17">#REF!,#REF!</definedName>
    <definedName name="T21.1?L8" localSheetId="2">#REF!,#REF!</definedName>
    <definedName name="T21.1?L8" localSheetId="3">#REF!,#REF!</definedName>
    <definedName name="T21.1?L8" localSheetId="1">#REF!,#REF!</definedName>
    <definedName name="T21.1?L8" localSheetId="4">#REF!,#REF!</definedName>
    <definedName name="T21.1?L8" localSheetId="5">#REF!,#REF!</definedName>
    <definedName name="T21.1?L8" localSheetId="9">#REF!,#REF!</definedName>
    <definedName name="T21.1?L8" localSheetId="12">#REF!,#REF!</definedName>
    <definedName name="T21.1?L8">#REF!,#REF!</definedName>
    <definedName name="T21.1?Name" localSheetId="17">#REF!</definedName>
    <definedName name="T21.1?Name" localSheetId="2">#REF!</definedName>
    <definedName name="T21.1?Name" localSheetId="3">#REF!</definedName>
    <definedName name="T21.1?Name" localSheetId="1">#REF!</definedName>
    <definedName name="T21.1?Name" localSheetId="4">#REF!</definedName>
    <definedName name="T21.1?Name" localSheetId="5">#REF!</definedName>
    <definedName name="T21.1?Name" localSheetId="14">#REF!</definedName>
    <definedName name="T21.1?Name" localSheetId="7">#REF!</definedName>
    <definedName name="T21.1?Name" localSheetId="9">#REF!</definedName>
    <definedName name="T21.1?Name" localSheetId="0">#REF!</definedName>
    <definedName name="T21.1?Name" localSheetId="12">#REF!</definedName>
    <definedName name="T21.1?Name">#REF!</definedName>
    <definedName name="T21.1?Table" localSheetId="17">#REF!</definedName>
    <definedName name="T21.1?Table" localSheetId="2">#REF!</definedName>
    <definedName name="T21.1?Table" localSheetId="3">#REF!</definedName>
    <definedName name="T21.1?Table" localSheetId="1">#REF!</definedName>
    <definedName name="T21.1?Table" localSheetId="4">#REF!</definedName>
    <definedName name="T21.1?Table" localSheetId="5">#REF!</definedName>
    <definedName name="T21.1?Table" localSheetId="9">#REF!</definedName>
    <definedName name="T21.1?Table" localSheetId="0">#REF!</definedName>
    <definedName name="T21.1?Table" localSheetId="12">#REF!</definedName>
    <definedName name="T21.1?Table">#REF!</definedName>
    <definedName name="T21.1?Title" localSheetId="17">#REF!</definedName>
    <definedName name="T21.1?Title" localSheetId="2">#REF!</definedName>
    <definedName name="T21.1?Title" localSheetId="3">#REF!</definedName>
    <definedName name="T21.1?Title" localSheetId="1">#REF!</definedName>
    <definedName name="T21.1?Title" localSheetId="4">#REF!</definedName>
    <definedName name="T21.1?Title" localSheetId="5">#REF!</definedName>
    <definedName name="T21.1?Title" localSheetId="9">#REF!</definedName>
    <definedName name="T21.1?Title" localSheetId="0">#REF!</definedName>
    <definedName name="T21.1?Title" localSheetId="12">#REF!</definedName>
    <definedName name="T21.1?Title">#REF!</definedName>
    <definedName name="T21.1?unit?ТРУБ" localSheetId="17">#REF!</definedName>
    <definedName name="T21.1?unit?ТРУБ" localSheetId="2">#REF!</definedName>
    <definedName name="T21.1?unit?ТРУБ" localSheetId="3">#REF!</definedName>
    <definedName name="T21.1?unit?ТРУБ" localSheetId="1">#REF!</definedName>
    <definedName name="T21.1?unit?ТРУБ" localSheetId="4">#REF!</definedName>
    <definedName name="T21.1?unit?ТРУБ" localSheetId="5">#REF!</definedName>
    <definedName name="T21.1?unit?ТРУБ" localSheetId="9">#REF!</definedName>
    <definedName name="T21.1?unit?ТРУБ" localSheetId="12">#REF!</definedName>
    <definedName name="T21.1?unit?ТРУБ">#REF!</definedName>
    <definedName name="T21.1_Copy1" localSheetId="17">#REF!</definedName>
    <definedName name="T21.1_Copy1" localSheetId="2">#REF!</definedName>
    <definedName name="T21.1_Copy1" localSheetId="3">#REF!</definedName>
    <definedName name="T21.1_Copy1" localSheetId="1">#REF!</definedName>
    <definedName name="T21.1_Copy1" localSheetId="4">#REF!</definedName>
    <definedName name="T21.1_Copy1" localSheetId="5">#REF!</definedName>
    <definedName name="T21.1_Copy1" localSheetId="9">#REF!</definedName>
    <definedName name="T21.1_Copy1" localSheetId="12">#REF!</definedName>
    <definedName name="T21.1_Copy1">#REF!</definedName>
    <definedName name="T21.1_Copy2" localSheetId="17">#REF!</definedName>
    <definedName name="T21.1_Copy2" localSheetId="2">#REF!</definedName>
    <definedName name="T21.1_Copy2" localSheetId="3">#REF!</definedName>
    <definedName name="T21.1_Copy2" localSheetId="1">#REF!</definedName>
    <definedName name="T21.1_Copy2" localSheetId="4">#REF!</definedName>
    <definedName name="T21.1_Copy2" localSheetId="5">#REF!</definedName>
    <definedName name="T21.1_Copy2" localSheetId="9">#REF!</definedName>
    <definedName name="T21.1_Copy2" localSheetId="12">#REF!</definedName>
    <definedName name="T21.1_Copy2">#REF!</definedName>
    <definedName name="T21.1_Copy3" localSheetId="17">#REF!</definedName>
    <definedName name="T21.1_Copy3" localSheetId="2">#REF!</definedName>
    <definedName name="T21.1_Copy3" localSheetId="3">#REF!</definedName>
    <definedName name="T21.1_Copy3" localSheetId="1">#REF!</definedName>
    <definedName name="T21.1_Copy3" localSheetId="4">#REF!</definedName>
    <definedName name="T21.1_Copy3" localSheetId="5">#REF!</definedName>
    <definedName name="T21.1_Copy3" localSheetId="9">#REF!</definedName>
    <definedName name="T21.1_Copy3" localSheetId="12">#REF!</definedName>
    <definedName name="T21.1_Copy3">#REF!</definedName>
    <definedName name="T21.1_Name1" localSheetId="17">#REF!</definedName>
    <definedName name="T21.1_Name1" localSheetId="2">#REF!</definedName>
    <definedName name="T21.1_Name1" localSheetId="3">#REF!</definedName>
    <definedName name="T21.1_Name1" localSheetId="1">#REF!</definedName>
    <definedName name="T21.1_Name1" localSheetId="4">#REF!</definedName>
    <definedName name="T21.1_Name1" localSheetId="5">#REF!</definedName>
    <definedName name="T21.1_Name1" localSheetId="9">#REF!</definedName>
    <definedName name="T21.1_Name1" localSheetId="12">#REF!</definedName>
    <definedName name="T21.1_Name1">#REF!</definedName>
    <definedName name="T21.1_Name2" localSheetId="17">#REF!</definedName>
    <definedName name="T21.1_Name2" localSheetId="2">#REF!</definedName>
    <definedName name="T21.1_Name2" localSheetId="3">#REF!</definedName>
    <definedName name="T21.1_Name2" localSheetId="1">#REF!</definedName>
    <definedName name="T21.1_Name2" localSheetId="4">#REF!</definedName>
    <definedName name="T21.1_Name2" localSheetId="5">#REF!</definedName>
    <definedName name="T21.1_Name2" localSheetId="9">#REF!</definedName>
    <definedName name="T21.1_Name2" localSheetId="12">#REF!</definedName>
    <definedName name="T21.1_Name2">#REF!</definedName>
    <definedName name="T21.1_Name3" localSheetId="17">#REF!</definedName>
    <definedName name="T21.1_Name3" localSheetId="2">#REF!</definedName>
    <definedName name="T21.1_Name3" localSheetId="3">#REF!</definedName>
    <definedName name="T21.1_Name3" localSheetId="1">#REF!</definedName>
    <definedName name="T21.1_Name3" localSheetId="4">#REF!</definedName>
    <definedName name="T21.1_Name3" localSheetId="5">#REF!</definedName>
    <definedName name="T21.1_Name3" localSheetId="9">#REF!</definedName>
    <definedName name="T21.1_Name3" localSheetId="12">#REF!</definedName>
    <definedName name="T21.1_Name3">#REF!</definedName>
    <definedName name="T21.2.1?axis?C?ПЭ" localSheetId="17">#REF!</definedName>
    <definedName name="T21.2.1?axis?C?ПЭ" localSheetId="2">#REF!</definedName>
    <definedName name="T21.2.1?axis?C?ПЭ" localSheetId="3">#REF!</definedName>
    <definedName name="T21.2.1?axis?C?ПЭ" localSheetId="1">#REF!</definedName>
    <definedName name="T21.2.1?axis?C?ПЭ" localSheetId="4">#REF!</definedName>
    <definedName name="T21.2.1?axis?C?ПЭ" localSheetId="5">#REF!</definedName>
    <definedName name="T21.2.1?axis?C?ПЭ" localSheetId="9">#REF!</definedName>
    <definedName name="T21.2.1?axis?C?ПЭ" localSheetId="12">#REF!</definedName>
    <definedName name="T21.2.1?axis?C?ПЭ">#REF!</definedName>
    <definedName name="T21.2.1?axis?C?ПЭ?" localSheetId="17">#REF!</definedName>
    <definedName name="T21.2.1?axis?C?ПЭ?" localSheetId="2">#REF!</definedName>
    <definedName name="T21.2.1?axis?C?ПЭ?" localSheetId="3">#REF!</definedName>
    <definedName name="T21.2.1?axis?C?ПЭ?" localSheetId="1">#REF!</definedName>
    <definedName name="T21.2.1?axis?C?ПЭ?" localSheetId="4">#REF!</definedName>
    <definedName name="T21.2.1?axis?C?ПЭ?" localSheetId="5">#REF!</definedName>
    <definedName name="T21.2.1?axis?C?ПЭ?" localSheetId="9">#REF!</definedName>
    <definedName name="T21.2.1?axis?C?ПЭ?" localSheetId="12">#REF!</definedName>
    <definedName name="T21.2.1?axis?C?ПЭ?">#REF!</definedName>
    <definedName name="T21.2.1?axis?R?ВРАС" localSheetId="17">#REF!,#REF!</definedName>
    <definedName name="T21.2.1?axis?R?ВРАС" localSheetId="2">#REF!,#REF!</definedName>
    <definedName name="T21.2.1?axis?R?ВРАС" localSheetId="3">#REF!,#REF!</definedName>
    <definedName name="T21.2.1?axis?R?ВРАС" localSheetId="1">#REF!,#REF!</definedName>
    <definedName name="T21.2.1?axis?R?ВРАС" localSheetId="4">#REF!,#REF!</definedName>
    <definedName name="T21.2.1?axis?R?ВРАС" localSheetId="5">#REF!,#REF!</definedName>
    <definedName name="T21.2.1?axis?R?ВРАС" localSheetId="14">#REF!,#REF!</definedName>
    <definedName name="T21.2.1?axis?R?ВРАС" localSheetId="7">#REF!,#REF!</definedName>
    <definedName name="T21.2.1?axis?R?ВРАС" localSheetId="9">#REF!,#REF!</definedName>
    <definedName name="T21.2.1?axis?R?ВРАС" localSheetId="0">#REF!,#REF!</definedName>
    <definedName name="T21.2.1?axis?R?ВРАС" localSheetId="12">#REF!,#REF!</definedName>
    <definedName name="T21.2.1?axis?R?ВРАС">#REF!,#REF!</definedName>
    <definedName name="T21.2.1?axis?R?ВРАС?" localSheetId="17">#REF!,#REF!</definedName>
    <definedName name="T21.2.1?axis?R?ВРАС?" localSheetId="2">#REF!,#REF!</definedName>
    <definedName name="T21.2.1?axis?R?ВРАС?" localSheetId="3">#REF!,#REF!</definedName>
    <definedName name="T21.2.1?axis?R?ВРАС?" localSheetId="1">#REF!,#REF!</definedName>
    <definedName name="T21.2.1?axis?R?ВРАС?" localSheetId="4">#REF!,#REF!</definedName>
    <definedName name="T21.2.1?axis?R?ВРАС?" localSheetId="5">#REF!,#REF!</definedName>
    <definedName name="T21.2.1?axis?R?ВРАС?" localSheetId="9">#REF!,#REF!</definedName>
    <definedName name="T21.2.1?axis?R?ВРАС?" localSheetId="0">#REF!,#REF!</definedName>
    <definedName name="T21.2.1?axis?R?ВРАС?" localSheetId="12">#REF!,#REF!</definedName>
    <definedName name="T21.2.1?axis?R?ВРАС?">#REF!,#REF!</definedName>
    <definedName name="T21.2.1?axis?ПРД?БАЗ" localSheetId="17">#REF!,#REF!</definedName>
    <definedName name="T21.2.1?axis?ПРД?БАЗ" localSheetId="2">#REF!,#REF!</definedName>
    <definedName name="T21.2.1?axis?ПРД?БАЗ" localSheetId="3">#REF!,#REF!</definedName>
    <definedName name="T21.2.1?axis?ПРД?БАЗ" localSheetId="1">#REF!,#REF!</definedName>
    <definedName name="T21.2.1?axis?ПРД?БАЗ" localSheetId="4">#REF!,#REF!</definedName>
    <definedName name="T21.2.1?axis?ПРД?БАЗ" localSheetId="5">#REF!,#REF!</definedName>
    <definedName name="T21.2.1?axis?ПРД?БАЗ" localSheetId="9">#REF!,#REF!</definedName>
    <definedName name="T21.2.1?axis?ПРД?БАЗ" localSheetId="0">#REF!,#REF!</definedName>
    <definedName name="T21.2.1?axis?ПРД?БАЗ" localSheetId="12">#REF!,#REF!</definedName>
    <definedName name="T21.2.1?axis?ПРД?БАЗ">#REF!,#REF!</definedName>
    <definedName name="T21.2.1?axis?ПРД?РЕГ" localSheetId="17">#REF!,#REF!</definedName>
    <definedName name="T21.2.1?axis?ПРД?РЕГ" localSheetId="2">#REF!,#REF!</definedName>
    <definedName name="T21.2.1?axis?ПРД?РЕГ" localSheetId="3">#REF!,#REF!</definedName>
    <definedName name="T21.2.1?axis?ПРД?РЕГ" localSheetId="1">#REF!,#REF!</definedName>
    <definedName name="T21.2.1?axis?ПРД?РЕГ" localSheetId="4">#REF!,#REF!</definedName>
    <definedName name="T21.2.1?axis?ПРД?РЕГ" localSheetId="5">#REF!,#REF!</definedName>
    <definedName name="T21.2.1?axis?ПРД?РЕГ" localSheetId="9">#REF!,#REF!</definedName>
    <definedName name="T21.2.1?axis?ПРД?РЕГ" localSheetId="12">#REF!,#REF!</definedName>
    <definedName name="T21.2.1?axis?ПРД?РЕГ">#REF!,#REF!</definedName>
    <definedName name="T21.2.1?Data" localSheetId="17">'6.3.'!P1_T21.2.1?Data,'6.3.'!P2_T21.2.1?Data</definedName>
    <definedName name="T21.2.1?Data" localSheetId="2">'7.1. (1 кв. 2014) (с ТП) (2 (3'!P1_T21.2.1?Data,'7.1. (1 кв. 2014) (с ТП) (2 (3'!P2_T21.2.1?Data</definedName>
    <definedName name="T21.2.1?Data" localSheetId="3">'7.1. (1 кв. 2014) (с ТП) (2)'!P1_T21.2.1?Data,'7.1. (1 кв. 2014) (с ТП) (2)'!P2_T21.2.1?Data</definedName>
    <definedName name="T21.2.1?Data" localSheetId="1">'7.1. (1 полугодие 2014)'!P1_T21.2.1?Data,'7.1. (1 полугодие 2014)'!P2_T21.2.1?Data</definedName>
    <definedName name="T21.2.1?Data" localSheetId="4">'7.1. (3 квартал) без ТП '!P1_T21.2.1?Data,'7.1. (3 квартал) без ТП '!P2_T21.2.1?Data</definedName>
    <definedName name="T21.2.1?Data" localSheetId="5">'7.1. 3 квартал с ТП (ВЛ, КЛ)'!P1_T21.2.1?Data,'7.1. 3 квартал с ТП (ВЛ, КЛ)'!P2_T21.2.1?Data</definedName>
    <definedName name="T21.2.1?Data" localSheetId="14">'7.2. 3 кв'!P1_T21.2.1?Data,'7.2. 3 кв'!P2_T21.2.1?Data</definedName>
    <definedName name="T21.2.1?Data" localSheetId="10">P1_T21.2.1?Data,P2_T21.2.1?Data</definedName>
    <definedName name="T21.2.1?Data" localSheetId="11">P1_T21.2.1?Data,P2_T21.2.1?Data</definedName>
    <definedName name="T21.2.1?Data" localSheetId="7">'II-ДЗ (2014)'!P1_T21.2.1?Data,'II-ДЗ (2014)'!P2_T21.2.1?Data</definedName>
    <definedName name="T21.2.1?Data" localSheetId="9">'IV-ДЗ'!P1_T21.2.1?Data,'IV-ДЗ'!P2_T21.2.1?Data</definedName>
    <definedName name="T21.2.1?Data" localSheetId="0">'IV-ДЦ'!P1_T21.2.1?Data,'IV-ДЦ'!P2_T21.2.1?Data</definedName>
    <definedName name="T21.2.1?Data" localSheetId="12">'Приложение 1'!P1_T21.2.1?Data,'Приложение 1'!P2_T21.2.1?Data</definedName>
    <definedName name="T21.2.1?Data">P1_T21.2.1?Data,P2_T21.2.1?Data</definedName>
    <definedName name="T21.2.1?L1" localSheetId="17">#REF!,#REF!</definedName>
    <definedName name="T21.2.1?L1" localSheetId="2">#REF!,#REF!</definedName>
    <definedName name="T21.2.1?L1" localSheetId="3">#REF!,#REF!</definedName>
    <definedName name="T21.2.1?L1" localSheetId="1">#REF!,#REF!</definedName>
    <definedName name="T21.2.1?L1" localSheetId="4">#REF!,#REF!</definedName>
    <definedName name="T21.2.1?L1" localSheetId="5">#REF!,#REF!</definedName>
    <definedName name="T21.2.1?L1" localSheetId="14">#REF!,#REF!</definedName>
    <definedName name="T21.2.1?L1" localSheetId="7">#REF!,#REF!</definedName>
    <definedName name="T21.2.1?L1" localSheetId="9">#REF!,#REF!</definedName>
    <definedName name="T21.2.1?L1" localSheetId="0">#REF!,#REF!</definedName>
    <definedName name="T21.2.1?L1" localSheetId="12">#REF!,#REF!</definedName>
    <definedName name="T21.2.1?L1">#REF!,#REF!</definedName>
    <definedName name="T21.2.1?L1.1" localSheetId="17">#REF!,#REF!</definedName>
    <definedName name="T21.2.1?L1.1" localSheetId="2">#REF!,#REF!</definedName>
    <definedName name="T21.2.1?L1.1" localSheetId="3">#REF!,#REF!</definedName>
    <definedName name="T21.2.1?L1.1" localSheetId="1">#REF!,#REF!</definedName>
    <definedName name="T21.2.1?L1.1" localSheetId="4">#REF!,#REF!</definedName>
    <definedName name="T21.2.1?L1.1" localSheetId="5">#REF!,#REF!</definedName>
    <definedName name="T21.2.1?L1.1" localSheetId="9">#REF!,#REF!</definedName>
    <definedName name="T21.2.1?L1.1" localSheetId="0">#REF!,#REF!</definedName>
    <definedName name="T21.2.1?L1.1" localSheetId="12">#REF!,#REF!</definedName>
    <definedName name="T21.2.1?L1.1">#REF!,#REF!</definedName>
    <definedName name="T21.2.1?L2" localSheetId="17">#REF!,#REF!</definedName>
    <definedName name="T21.2.1?L2" localSheetId="2">#REF!,#REF!</definedName>
    <definedName name="T21.2.1?L2" localSheetId="3">#REF!,#REF!</definedName>
    <definedName name="T21.2.1?L2" localSheetId="1">#REF!,#REF!</definedName>
    <definedName name="T21.2.1?L2" localSheetId="4">#REF!,#REF!</definedName>
    <definedName name="T21.2.1?L2" localSheetId="5">#REF!,#REF!</definedName>
    <definedName name="T21.2.1?L2" localSheetId="9">#REF!,#REF!</definedName>
    <definedName name="T21.2.1?L2" localSheetId="0">#REF!,#REF!</definedName>
    <definedName name="T21.2.1?L2" localSheetId="12">#REF!,#REF!</definedName>
    <definedName name="T21.2.1?L2">#REF!,#REF!</definedName>
    <definedName name="T21.2.1?L2.1" localSheetId="17">#REF!,#REF!</definedName>
    <definedName name="T21.2.1?L2.1" localSheetId="2">#REF!,#REF!</definedName>
    <definedName name="T21.2.1?L2.1" localSheetId="3">#REF!,#REF!</definedName>
    <definedName name="T21.2.1?L2.1" localSheetId="1">#REF!,#REF!</definedName>
    <definedName name="T21.2.1?L2.1" localSheetId="4">#REF!,#REF!</definedName>
    <definedName name="T21.2.1?L2.1" localSheetId="5">#REF!,#REF!</definedName>
    <definedName name="T21.2.1?L2.1" localSheetId="9">#REF!,#REF!</definedName>
    <definedName name="T21.2.1?L2.1" localSheetId="12">#REF!,#REF!</definedName>
    <definedName name="T21.2.1?L2.1">#REF!,#REF!</definedName>
    <definedName name="T21.2.1?L3" localSheetId="17">#REF!,#REF!</definedName>
    <definedName name="T21.2.1?L3" localSheetId="2">#REF!,#REF!</definedName>
    <definedName name="T21.2.1?L3" localSheetId="3">#REF!,#REF!</definedName>
    <definedName name="T21.2.1?L3" localSheetId="1">#REF!,#REF!</definedName>
    <definedName name="T21.2.1?L3" localSheetId="4">#REF!,#REF!</definedName>
    <definedName name="T21.2.1?L3" localSheetId="5">#REF!,#REF!</definedName>
    <definedName name="T21.2.1?L3" localSheetId="9">#REF!,#REF!</definedName>
    <definedName name="T21.2.1?L3" localSheetId="12">#REF!,#REF!</definedName>
    <definedName name="T21.2.1?L3">#REF!,#REF!</definedName>
    <definedName name="T21.2.1?L4" localSheetId="17">#REF!,#REF!</definedName>
    <definedName name="T21.2.1?L4" localSheetId="2">#REF!,#REF!</definedName>
    <definedName name="T21.2.1?L4" localSheetId="3">#REF!,#REF!</definedName>
    <definedName name="T21.2.1?L4" localSheetId="1">#REF!,#REF!</definedName>
    <definedName name="T21.2.1?L4" localSheetId="4">#REF!,#REF!</definedName>
    <definedName name="T21.2.1?L4" localSheetId="5">#REF!,#REF!</definedName>
    <definedName name="T21.2.1?L4" localSheetId="9">#REF!,#REF!</definedName>
    <definedName name="T21.2.1?L4" localSheetId="12">#REF!,#REF!</definedName>
    <definedName name="T21.2.1?L4">#REF!,#REF!</definedName>
    <definedName name="T21.2.1?L5" localSheetId="17">#REF!,#REF!</definedName>
    <definedName name="T21.2.1?L5" localSheetId="2">#REF!,#REF!</definedName>
    <definedName name="T21.2.1?L5" localSheetId="3">#REF!,#REF!</definedName>
    <definedName name="T21.2.1?L5" localSheetId="1">#REF!,#REF!</definedName>
    <definedName name="T21.2.1?L5" localSheetId="4">#REF!,#REF!</definedName>
    <definedName name="T21.2.1?L5" localSheetId="5">#REF!,#REF!</definedName>
    <definedName name="T21.2.1?L5" localSheetId="9">#REF!,#REF!</definedName>
    <definedName name="T21.2.1?L5" localSheetId="12">#REF!,#REF!</definedName>
    <definedName name="T21.2.1?L5">#REF!,#REF!</definedName>
    <definedName name="T21.2.1?L5.1" localSheetId="17">#REF!,#REF!</definedName>
    <definedName name="T21.2.1?L5.1" localSheetId="2">#REF!,#REF!</definedName>
    <definedName name="T21.2.1?L5.1" localSheetId="3">#REF!,#REF!</definedName>
    <definedName name="T21.2.1?L5.1" localSheetId="1">#REF!,#REF!</definedName>
    <definedName name="T21.2.1?L5.1" localSheetId="4">#REF!,#REF!</definedName>
    <definedName name="T21.2.1?L5.1" localSheetId="5">#REF!,#REF!</definedName>
    <definedName name="T21.2.1?L5.1" localSheetId="9">#REF!,#REF!</definedName>
    <definedName name="T21.2.1?L5.1" localSheetId="12">#REF!,#REF!</definedName>
    <definedName name="T21.2.1?L5.1">#REF!,#REF!</definedName>
    <definedName name="T21.2.1?L5.2" localSheetId="17">#REF!,#REF!</definedName>
    <definedName name="T21.2.1?L5.2" localSheetId="2">#REF!,#REF!</definedName>
    <definedName name="T21.2.1?L5.2" localSheetId="3">#REF!,#REF!</definedName>
    <definedName name="T21.2.1?L5.2" localSheetId="1">#REF!,#REF!</definedName>
    <definedName name="T21.2.1?L5.2" localSheetId="4">#REF!,#REF!</definedName>
    <definedName name="T21.2.1?L5.2" localSheetId="5">#REF!,#REF!</definedName>
    <definedName name="T21.2.1?L5.2" localSheetId="9">#REF!,#REF!</definedName>
    <definedName name="T21.2.1?L5.2" localSheetId="12">#REF!,#REF!</definedName>
    <definedName name="T21.2.1?L5.2">#REF!,#REF!</definedName>
    <definedName name="T21.2.1?L5.3" localSheetId="17">#REF!,#REF!</definedName>
    <definedName name="T21.2.1?L5.3" localSheetId="2">#REF!,#REF!</definedName>
    <definedName name="T21.2.1?L5.3" localSheetId="3">#REF!,#REF!</definedName>
    <definedName name="T21.2.1?L5.3" localSheetId="1">#REF!,#REF!</definedName>
    <definedName name="T21.2.1?L5.3" localSheetId="4">#REF!,#REF!</definedName>
    <definedName name="T21.2.1?L5.3" localSheetId="5">#REF!,#REF!</definedName>
    <definedName name="T21.2.1?L5.3" localSheetId="9">#REF!,#REF!</definedName>
    <definedName name="T21.2.1?L5.3" localSheetId="12">#REF!,#REF!</definedName>
    <definedName name="T21.2.1?L5.3">#REF!,#REF!</definedName>
    <definedName name="T21.2.1?L5.3.x" localSheetId="17">#REF!,#REF!</definedName>
    <definedName name="T21.2.1?L5.3.x" localSheetId="2">#REF!,#REF!</definedName>
    <definedName name="T21.2.1?L5.3.x" localSheetId="3">#REF!,#REF!</definedName>
    <definedName name="T21.2.1?L5.3.x" localSheetId="1">#REF!,#REF!</definedName>
    <definedName name="T21.2.1?L5.3.x" localSheetId="4">#REF!,#REF!</definedName>
    <definedName name="T21.2.1?L5.3.x" localSheetId="5">#REF!,#REF!</definedName>
    <definedName name="T21.2.1?L5.3.x" localSheetId="9">#REF!,#REF!</definedName>
    <definedName name="T21.2.1?L5.3.x" localSheetId="12">#REF!,#REF!</definedName>
    <definedName name="T21.2.1?L5.3.x">#REF!,#REF!</definedName>
    <definedName name="T21.2.1?L6" localSheetId="17">#REF!,#REF!</definedName>
    <definedName name="T21.2.1?L6" localSheetId="2">#REF!,#REF!</definedName>
    <definedName name="T21.2.1?L6" localSheetId="3">#REF!,#REF!</definedName>
    <definedName name="T21.2.1?L6" localSheetId="1">#REF!,#REF!</definedName>
    <definedName name="T21.2.1?L6" localSheetId="4">#REF!,#REF!</definedName>
    <definedName name="T21.2.1?L6" localSheetId="5">#REF!,#REF!</definedName>
    <definedName name="T21.2.1?L6" localSheetId="9">#REF!,#REF!</definedName>
    <definedName name="T21.2.1?L6" localSheetId="12">#REF!,#REF!</definedName>
    <definedName name="T21.2.1?L6">#REF!,#REF!</definedName>
    <definedName name="T21.2.1?L7" localSheetId="17">#REF!,#REF!</definedName>
    <definedName name="T21.2.1?L7" localSheetId="2">#REF!,#REF!</definedName>
    <definedName name="T21.2.1?L7" localSheetId="3">#REF!,#REF!</definedName>
    <definedName name="T21.2.1?L7" localSheetId="1">#REF!,#REF!</definedName>
    <definedName name="T21.2.1?L7" localSheetId="4">#REF!,#REF!</definedName>
    <definedName name="T21.2.1?L7" localSheetId="5">#REF!,#REF!</definedName>
    <definedName name="T21.2.1?L7" localSheetId="9">#REF!,#REF!</definedName>
    <definedName name="T21.2.1?L7" localSheetId="12">#REF!,#REF!</definedName>
    <definedName name="T21.2.1?L7">#REF!,#REF!</definedName>
    <definedName name="T21.2.1?L7.1" localSheetId="17">#REF!,#REF!</definedName>
    <definedName name="T21.2.1?L7.1" localSheetId="2">#REF!,#REF!</definedName>
    <definedName name="T21.2.1?L7.1" localSheetId="3">#REF!,#REF!</definedName>
    <definedName name="T21.2.1?L7.1" localSheetId="1">#REF!,#REF!</definedName>
    <definedName name="T21.2.1?L7.1" localSheetId="4">#REF!,#REF!</definedName>
    <definedName name="T21.2.1?L7.1" localSheetId="5">#REF!,#REF!</definedName>
    <definedName name="T21.2.1?L7.1" localSheetId="9">#REF!,#REF!</definedName>
    <definedName name="T21.2.1?L7.1" localSheetId="12">#REF!,#REF!</definedName>
    <definedName name="T21.2.1?L7.1">#REF!,#REF!</definedName>
    <definedName name="T21.2.1?L7.2" localSheetId="17">#REF!,#REF!</definedName>
    <definedName name="T21.2.1?L7.2" localSheetId="2">#REF!,#REF!</definedName>
    <definedName name="T21.2.1?L7.2" localSheetId="3">#REF!,#REF!</definedName>
    <definedName name="T21.2.1?L7.2" localSheetId="1">#REF!,#REF!</definedName>
    <definedName name="T21.2.1?L7.2" localSheetId="4">#REF!,#REF!</definedName>
    <definedName name="T21.2.1?L7.2" localSheetId="5">#REF!,#REF!</definedName>
    <definedName name="T21.2.1?L7.2" localSheetId="9">#REF!,#REF!</definedName>
    <definedName name="T21.2.1?L7.2" localSheetId="12">#REF!,#REF!</definedName>
    <definedName name="T21.2.1?L7.2">#REF!,#REF!</definedName>
    <definedName name="T21.2.1?L7.3" localSheetId="17">#REF!,#REF!</definedName>
    <definedName name="T21.2.1?L7.3" localSheetId="2">#REF!,#REF!</definedName>
    <definedName name="T21.2.1?L7.3" localSheetId="3">#REF!,#REF!</definedName>
    <definedName name="T21.2.1?L7.3" localSheetId="1">#REF!,#REF!</definedName>
    <definedName name="T21.2.1?L7.3" localSheetId="4">#REF!,#REF!</definedName>
    <definedName name="T21.2.1?L7.3" localSheetId="5">#REF!,#REF!</definedName>
    <definedName name="T21.2.1?L7.3" localSheetId="9">#REF!,#REF!</definedName>
    <definedName name="T21.2.1?L7.3" localSheetId="12">#REF!,#REF!</definedName>
    <definedName name="T21.2.1?L7.3">#REF!,#REF!</definedName>
    <definedName name="T21.2.1?L7.4" localSheetId="17">#REF!,#REF!</definedName>
    <definedName name="T21.2.1?L7.4" localSheetId="2">#REF!,#REF!</definedName>
    <definedName name="T21.2.1?L7.4" localSheetId="3">#REF!,#REF!</definedName>
    <definedName name="T21.2.1?L7.4" localSheetId="1">#REF!,#REF!</definedName>
    <definedName name="T21.2.1?L7.4" localSheetId="4">#REF!,#REF!</definedName>
    <definedName name="T21.2.1?L7.4" localSheetId="5">#REF!,#REF!</definedName>
    <definedName name="T21.2.1?L7.4" localSheetId="9">#REF!,#REF!</definedName>
    <definedName name="T21.2.1?L7.4" localSheetId="12">#REF!,#REF!</definedName>
    <definedName name="T21.2.1?L7.4">#REF!,#REF!</definedName>
    <definedName name="T21.2.1?L7.4.x" localSheetId="17">#REF!,#REF!</definedName>
    <definedName name="T21.2.1?L7.4.x" localSheetId="2">#REF!,#REF!</definedName>
    <definedName name="T21.2.1?L7.4.x" localSheetId="3">#REF!,#REF!</definedName>
    <definedName name="T21.2.1?L7.4.x" localSheetId="1">#REF!,#REF!</definedName>
    <definedName name="T21.2.1?L7.4.x" localSheetId="4">#REF!,#REF!</definedName>
    <definedName name="T21.2.1?L7.4.x" localSheetId="5">#REF!,#REF!</definedName>
    <definedName name="T21.2.1?L7.4.x" localSheetId="9">#REF!,#REF!</definedName>
    <definedName name="T21.2.1?L7.4.x" localSheetId="12">#REF!,#REF!</definedName>
    <definedName name="T21.2.1?L7.4.x">#REF!,#REF!</definedName>
    <definedName name="T21.2.1?L8" localSheetId="17">#REF!,#REF!</definedName>
    <definedName name="T21.2.1?L8" localSheetId="2">#REF!,#REF!</definedName>
    <definedName name="T21.2.1?L8" localSheetId="3">#REF!,#REF!</definedName>
    <definedName name="T21.2.1?L8" localSheetId="1">#REF!,#REF!</definedName>
    <definedName name="T21.2.1?L8" localSheetId="4">#REF!,#REF!</definedName>
    <definedName name="T21.2.1?L8" localSheetId="5">#REF!,#REF!</definedName>
    <definedName name="T21.2.1?L8" localSheetId="9">#REF!,#REF!</definedName>
    <definedName name="T21.2.1?L8" localSheetId="12">#REF!,#REF!</definedName>
    <definedName name="T21.2.1?L8">#REF!,#REF!</definedName>
    <definedName name="T21.2.1?Name" localSheetId="17">#REF!</definedName>
    <definedName name="T21.2.1?Name" localSheetId="2">#REF!</definedName>
    <definedName name="T21.2.1?Name" localSheetId="3">#REF!</definedName>
    <definedName name="T21.2.1?Name" localSheetId="1">#REF!</definedName>
    <definedName name="T21.2.1?Name" localSheetId="4">#REF!</definedName>
    <definedName name="T21.2.1?Name" localSheetId="5">#REF!</definedName>
    <definedName name="T21.2.1?Name" localSheetId="14">#REF!</definedName>
    <definedName name="T21.2.1?Name" localSheetId="7">#REF!</definedName>
    <definedName name="T21.2.1?Name" localSheetId="9">#REF!</definedName>
    <definedName name="T21.2.1?Name" localSheetId="0">#REF!</definedName>
    <definedName name="T21.2.1?Name" localSheetId="12">#REF!</definedName>
    <definedName name="T21.2.1?Name">#REF!</definedName>
    <definedName name="T21.2.1?Table" localSheetId="17">#REF!</definedName>
    <definedName name="T21.2.1?Table" localSheetId="2">#REF!</definedName>
    <definedName name="T21.2.1?Table" localSheetId="3">#REF!</definedName>
    <definedName name="T21.2.1?Table" localSheetId="1">#REF!</definedName>
    <definedName name="T21.2.1?Table" localSheetId="4">#REF!</definedName>
    <definedName name="T21.2.1?Table" localSheetId="5">#REF!</definedName>
    <definedName name="T21.2.1?Table" localSheetId="9">#REF!</definedName>
    <definedName name="T21.2.1?Table" localSheetId="0">#REF!</definedName>
    <definedName name="T21.2.1?Table" localSheetId="12">#REF!</definedName>
    <definedName name="T21.2.1?Table">#REF!</definedName>
    <definedName name="T21.2.1?Title" localSheetId="17">#REF!</definedName>
    <definedName name="T21.2.1?Title" localSheetId="2">#REF!</definedName>
    <definedName name="T21.2.1?Title" localSheetId="3">#REF!</definedName>
    <definedName name="T21.2.1?Title" localSheetId="1">#REF!</definedName>
    <definedName name="T21.2.1?Title" localSheetId="4">#REF!</definedName>
    <definedName name="T21.2.1?Title" localSheetId="5">#REF!</definedName>
    <definedName name="T21.2.1?Title" localSheetId="9">#REF!</definedName>
    <definedName name="T21.2.1?Title" localSheetId="0">#REF!</definedName>
    <definedName name="T21.2.1?Title" localSheetId="12">#REF!</definedName>
    <definedName name="T21.2.1?Title">#REF!</definedName>
    <definedName name="T21.2.1?unit?ТРУБ" localSheetId="17">#REF!</definedName>
    <definedName name="T21.2.1?unit?ТРУБ" localSheetId="2">#REF!</definedName>
    <definedName name="T21.2.1?unit?ТРУБ" localSheetId="3">#REF!</definedName>
    <definedName name="T21.2.1?unit?ТРУБ" localSheetId="1">#REF!</definedName>
    <definedName name="T21.2.1?unit?ТРУБ" localSheetId="4">#REF!</definedName>
    <definedName name="T21.2.1?unit?ТРУБ" localSheetId="5">#REF!</definedName>
    <definedName name="T21.2.1?unit?ТРУБ" localSheetId="9">#REF!</definedName>
    <definedName name="T21.2.1?unit?ТРУБ" localSheetId="12">#REF!</definedName>
    <definedName name="T21.2.1?unit?ТРУБ">#REF!</definedName>
    <definedName name="T21.2.1_Copy1" localSheetId="17">#REF!</definedName>
    <definedName name="T21.2.1_Copy1" localSheetId="2">#REF!</definedName>
    <definedName name="T21.2.1_Copy1" localSheetId="3">#REF!</definedName>
    <definedName name="T21.2.1_Copy1" localSheetId="1">#REF!</definedName>
    <definedName name="T21.2.1_Copy1" localSheetId="4">#REF!</definedName>
    <definedName name="T21.2.1_Copy1" localSheetId="5">#REF!</definedName>
    <definedName name="T21.2.1_Copy1" localSheetId="9">#REF!</definedName>
    <definedName name="T21.2.1_Copy1" localSheetId="12">#REF!</definedName>
    <definedName name="T21.2.1_Copy1">#REF!</definedName>
    <definedName name="T21.2.1_Copy2" localSheetId="17">#REF!</definedName>
    <definedName name="T21.2.1_Copy2" localSheetId="2">#REF!</definedName>
    <definedName name="T21.2.1_Copy2" localSheetId="3">#REF!</definedName>
    <definedName name="T21.2.1_Copy2" localSheetId="1">#REF!</definedName>
    <definedName name="T21.2.1_Copy2" localSheetId="4">#REF!</definedName>
    <definedName name="T21.2.1_Copy2" localSheetId="5">#REF!</definedName>
    <definedName name="T21.2.1_Copy2" localSheetId="9">#REF!</definedName>
    <definedName name="T21.2.1_Copy2" localSheetId="12">#REF!</definedName>
    <definedName name="T21.2.1_Copy2">#REF!</definedName>
    <definedName name="T21.2.1_Copy3" localSheetId="17">#REF!</definedName>
    <definedName name="T21.2.1_Copy3" localSheetId="2">#REF!</definedName>
    <definedName name="T21.2.1_Copy3" localSheetId="3">#REF!</definedName>
    <definedName name="T21.2.1_Copy3" localSheetId="1">#REF!</definedName>
    <definedName name="T21.2.1_Copy3" localSheetId="4">#REF!</definedName>
    <definedName name="T21.2.1_Copy3" localSheetId="5">#REF!</definedName>
    <definedName name="T21.2.1_Copy3" localSheetId="9">#REF!</definedName>
    <definedName name="T21.2.1_Copy3" localSheetId="12">#REF!</definedName>
    <definedName name="T21.2.1_Copy3">#REF!</definedName>
    <definedName name="T21.2.1_Name1" localSheetId="17">#REF!</definedName>
    <definedName name="T21.2.1_Name1" localSheetId="2">#REF!</definedName>
    <definedName name="T21.2.1_Name1" localSheetId="3">#REF!</definedName>
    <definedName name="T21.2.1_Name1" localSheetId="1">#REF!</definedName>
    <definedName name="T21.2.1_Name1" localSheetId="4">#REF!</definedName>
    <definedName name="T21.2.1_Name1" localSheetId="5">#REF!</definedName>
    <definedName name="T21.2.1_Name1" localSheetId="9">#REF!</definedName>
    <definedName name="T21.2.1_Name1" localSheetId="12">#REF!</definedName>
    <definedName name="T21.2.1_Name1">#REF!</definedName>
    <definedName name="T21.2.1_Name2" localSheetId="17">#REF!</definedName>
    <definedName name="T21.2.1_Name2" localSheetId="2">#REF!</definedName>
    <definedName name="T21.2.1_Name2" localSheetId="3">#REF!</definedName>
    <definedName name="T21.2.1_Name2" localSheetId="1">#REF!</definedName>
    <definedName name="T21.2.1_Name2" localSheetId="4">#REF!</definedName>
    <definedName name="T21.2.1_Name2" localSheetId="5">#REF!</definedName>
    <definedName name="T21.2.1_Name2" localSheetId="9">#REF!</definedName>
    <definedName name="T21.2.1_Name2" localSheetId="12">#REF!</definedName>
    <definedName name="T21.2.1_Name2">#REF!</definedName>
    <definedName name="T21.2.1_Name3" localSheetId="17">#REF!</definedName>
    <definedName name="T21.2.1_Name3" localSheetId="2">#REF!</definedName>
    <definedName name="T21.2.1_Name3" localSheetId="3">#REF!</definedName>
    <definedName name="T21.2.1_Name3" localSheetId="1">#REF!</definedName>
    <definedName name="T21.2.1_Name3" localSheetId="4">#REF!</definedName>
    <definedName name="T21.2.1_Name3" localSheetId="5">#REF!</definedName>
    <definedName name="T21.2.1_Name3" localSheetId="9">#REF!</definedName>
    <definedName name="T21.2.1_Name3" localSheetId="12">#REF!</definedName>
    <definedName name="T21.2.1_Name3">#REF!</definedName>
    <definedName name="T21.2.2?axis?C?СЦТ" localSheetId="17">#REF!</definedName>
    <definedName name="T21.2.2?axis?C?СЦТ" localSheetId="2">#REF!</definedName>
    <definedName name="T21.2.2?axis?C?СЦТ" localSheetId="3">#REF!</definedName>
    <definedName name="T21.2.2?axis?C?СЦТ" localSheetId="1">#REF!</definedName>
    <definedName name="T21.2.2?axis?C?СЦТ" localSheetId="4">#REF!</definedName>
    <definedName name="T21.2.2?axis?C?СЦТ" localSheetId="5">#REF!</definedName>
    <definedName name="T21.2.2?axis?C?СЦТ" localSheetId="9">#REF!</definedName>
    <definedName name="T21.2.2?axis?C?СЦТ" localSheetId="12">#REF!</definedName>
    <definedName name="T21.2.2?axis?C?СЦТ">#REF!</definedName>
    <definedName name="T21.2.2?axis?C?СЦТ?" localSheetId="17">#REF!</definedName>
    <definedName name="T21.2.2?axis?C?СЦТ?" localSheetId="2">#REF!</definedName>
    <definedName name="T21.2.2?axis?C?СЦТ?" localSheetId="3">#REF!</definedName>
    <definedName name="T21.2.2?axis?C?СЦТ?" localSheetId="1">#REF!</definedName>
    <definedName name="T21.2.2?axis?C?СЦТ?" localSheetId="4">#REF!</definedName>
    <definedName name="T21.2.2?axis?C?СЦТ?" localSheetId="5">#REF!</definedName>
    <definedName name="T21.2.2?axis?C?СЦТ?" localSheetId="9">#REF!</definedName>
    <definedName name="T21.2.2?axis?C?СЦТ?" localSheetId="12">#REF!</definedName>
    <definedName name="T21.2.2?axis?C?СЦТ?">#REF!</definedName>
    <definedName name="T21.2.2?axis?R?ВРАС" localSheetId="17">#REF!,#REF!</definedName>
    <definedName name="T21.2.2?axis?R?ВРАС" localSheetId="2">#REF!,#REF!</definedName>
    <definedName name="T21.2.2?axis?R?ВРАС" localSheetId="3">#REF!,#REF!</definedName>
    <definedName name="T21.2.2?axis?R?ВРАС" localSheetId="1">#REF!,#REF!</definedName>
    <definedName name="T21.2.2?axis?R?ВРАС" localSheetId="4">#REF!,#REF!</definedName>
    <definedName name="T21.2.2?axis?R?ВРАС" localSheetId="5">#REF!,#REF!</definedName>
    <definedName name="T21.2.2?axis?R?ВРАС" localSheetId="14">#REF!,#REF!</definedName>
    <definedName name="T21.2.2?axis?R?ВРАС" localSheetId="7">#REF!,#REF!</definedName>
    <definedName name="T21.2.2?axis?R?ВРАС" localSheetId="9">#REF!,#REF!</definedName>
    <definedName name="T21.2.2?axis?R?ВРАС" localSheetId="0">#REF!,#REF!</definedName>
    <definedName name="T21.2.2?axis?R?ВРАС" localSheetId="12">#REF!,#REF!</definedName>
    <definedName name="T21.2.2?axis?R?ВРАС">#REF!,#REF!</definedName>
    <definedName name="T21.2.2?axis?R?ВРАС?" localSheetId="17">#REF!,#REF!</definedName>
    <definedName name="T21.2.2?axis?R?ВРАС?" localSheetId="2">#REF!,#REF!</definedName>
    <definedName name="T21.2.2?axis?R?ВРАС?" localSheetId="3">#REF!,#REF!</definedName>
    <definedName name="T21.2.2?axis?R?ВРАС?" localSheetId="1">#REF!,#REF!</definedName>
    <definedName name="T21.2.2?axis?R?ВРАС?" localSheetId="4">#REF!,#REF!</definedName>
    <definedName name="T21.2.2?axis?R?ВРАС?" localSheetId="5">#REF!,#REF!</definedName>
    <definedName name="T21.2.2?axis?R?ВРАС?" localSheetId="9">#REF!,#REF!</definedName>
    <definedName name="T21.2.2?axis?R?ВРАС?" localSheetId="0">#REF!,#REF!</definedName>
    <definedName name="T21.2.2?axis?R?ВРАС?" localSheetId="12">#REF!,#REF!</definedName>
    <definedName name="T21.2.2?axis?R?ВРАС?">#REF!,#REF!</definedName>
    <definedName name="T21.2.2?axis?ПРД?БАЗ" localSheetId="17">#REF!,#REF!</definedName>
    <definedName name="T21.2.2?axis?ПРД?БАЗ" localSheetId="2">#REF!,#REF!</definedName>
    <definedName name="T21.2.2?axis?ПРД?БАЗ" localSheetId="3">#REF!,#REF!</definedName>
    <definedName name="T21.2.2?axis?ПРД?БАЗ" localSheetId="1">#REF!,#REF!</definedName>
    <definedName name="T21.2.2?axis?ПРД?БАЗ" localSheetId="4">#REF!,#REF!</definedName>
    <definedName name="T21.2.2?axis?ПРД?БАЗ" localSheetId="5">#REF!,#REF!</definedName>
    <definedName name="T21.2.2?axis?ПРД?БАЗ" localSheetId="9">#REF!,#REF!</definedName>
    <definedName name="T21.2.2?axis?ПРД?БАЗ" localSheetId="0">#REF!,#REF!</definedName>
    <definedName name="T21.2.2?axis?ПРД?БАЗ" localSheetId="12">#REF!,#REF!</definedName>
    <definedName name="T21.2.2?axis?ПРД?БАЗ">#REF!,#REF!</definedName>
    <definedName name="T21.2.2?axis?ПРД?РЕГ" localSheetId="17">#REF!,#REF!</definedName>
    <definedName name="T21.2.2?axis?ПРД?РЕГ" localSheetId="2">#REF!,#REF!</definedName>
    <definedName name="T21.2.2?axis?ПРД?РЕГ" localSheetId="3">#REF!,#REF!</definedName>
    <definedName name="T21.2.2?axis?ПРД?РЕГ" localSheetId="1">#REF!,#REF!</definedName>
    <definedName name="T21.2.2?axis?ПРД?РЕГ" localSheetId="4">#REF!,#REF!</definedName>
    <definedName name="T21.2.2?axis?ПРД?РЕГ" localSheetId="5">#REF!,#REF!</definedName>
    <definedName name="T21.2.2?axis?ПРД?РЕГ" localSheetId="9">#REF!,#REF!</definedName>
    <definedName name="T21.2.2?axis?ПРД?РЕГ" localSheetId="12">#REF!,#REF!</definedName>
    <definedName name="T21.2.2?axis?ПРД?РЕГ">#REF!,#REF!</definedName>
    <definedName name="T21.2.2?Data" localSheetId="17">'6.3.'!P1_T21.2.2?Data,'6.3.'!P2_T21.2.2?Data</definedName>
    <definedName name="T21.2.2?Data" localSheetId="2">'7.1. (1 кв. 2014) (с ТП) (2 (3'!P1_T21.2.2?Data,'7.1. (1 кв. 2014) (с ТП) (2 (3'!P2_T21.2.2?Data</definedName>
    <definedName name="T21.2.2?Data" localSheetId="3">'7.1. (1 кв. 2014) (с ТП) (2)'!P1_T21.2.2?Data,'7.1. (1 кв. 2014) (с ТП) (2)'!P2_T21.2.2?Data</definedName>
    <definedName name="T21.2.2?Data" localSheetId="1">'7.1. (1 полугодие 2014)'!P1_T21.2.2?Data,'7.1. (1 полугодие 2014)'!P2_T21.2.2?Data</definedName>
    <definedName name="T21.2.2?Data" localSheetId="4">'7.1. (3 квартал) без ТП '!P1_T21.2.2?Data,'7.1. (3 квартал) без ТП '!P2_T21.2.2?Data</definedName>
    <definedName name="T21.2.2?Data" localSheetId="5">'7.1. 3 квартал с ТП (ВЛ, КЛ)'!P1_T21.2.2?Data,'7.1. 3 квартал с ТП (ВЛ, КЛ)'!P2_T21.2.2?Data</definedName>
    <definedName name="T21.2.2?Data" localSheetId="14">P1_T21.2.2?Data,P2_T21.2.2?Data</definedName>
    <definedName name="T21.2.2?Data" localSheetId="10">P1_T21.2.2?Data,P2_T21.2.2?Data</definedName>
    <definedName name="T21.2.2?Data" localSheetId="11">P1_T21.2.2?Data,P2_T21.2.2?Data</definedName>
    <definedName name="T21.2.2?Data" localSheetId="7">P1_T21.2.2?Data,P2_T21.2.2?Data</definedName>
    <definedName name="T21.2.2?Data" localSheetId="9">'IV-ДЗ'!P1_T21.2.2?Data,'IV-ДЗ'!P2_T21.2.2?Data</definedName>
    <definedName name="T21.2.2?Data" localSheetId="0">'IV-ДЦ'!P1_T21.2.2?Data,'IV-ДЦ'!P2_T21.2.2?Data</definedName>
    <definedName name="T21.2.2?Data" localSheetId="12">'Приложение 1'!P1_T21.2.2?Data,'Приложение 1'!P2_T21.2.2?Data</definedName>
    <definedName name="T21.2.2?Data">P1_T21.2.2?Data,P2_T21.2.2?Data</definedName>
    <definedName name="T21.2.2?L1" localSheetId="17">#REF!,#REF!</definedName>
    <definedName name="T21.2.2?L1" localSheetId="2">#REF!,#REF!</definedName>
    <definedName name="T21.2.2?L1" localSheetId="3">#REF!,#REF!</definedName>
    <definedName name="T21.2.2?L1" localSheetId="1">#REF!,#REF!</definedName>
    <definedName name="T21.2.2?L1" localSheetId="4">#REF!,#REF!</definedName>
    <definedName name="T21.2.2?L1" localSheetId="5">#REF!,#REF!</definedName>
    <definedName name="T21.2.2?L1" localSheetId="14">#REF!,#REF!</definedName>
    <definedName name="T21.2.2?L1" localSheetId="7">#REF!,#REF!</definedName>
    <definedName name="T21.2.2?L1" localSheetId="9">#REF!,#REF!</definedName>
    <definedName name="T21.2.2?L1" localSheetId="0">#REF!,#REF!</definedName>
    <definedName name="T21.2.2?L1" localSheetId="12">#REF!,#REF!</definedName>
    <definedName name="T21.2.2?L1">#REF!,#REF!</definedName>
    <definedName name="T21.2.2?L1.1" localSheetId="17">#REF!,#REF!</definedName>
    <definedName name="T21.2.2?L1.1" localSheetId="2">#REF!,#REF!</definedName>
    <definedName name="T21.2.2?L1.1" localSheetId="3">#REF!,#REF!</definedName>
    <definedName name="T21.2.2?L1.1" localSheetId="1">#REF!,#REF!</definedName>
    <definedName name="T21.2.2?L1.1" localSheetId="4">#REF!,#REF!</definedName>
    <definedName name="T21.2.2?L1.1" localSheetId="5">#REF!,#REF!</definedName>
    <definedName name="T21.2.2?L1.1" localSheetId="9">#REF!,#REF!</definedName>
    <definedName name="T21.2.2?L1.1" localSheetId="0">#REF!,#REF!</definedName>
    <definedName name="T21.2.2?L1.1" localSheetId="12">#REF!,#REF!</definedName>
    <definedName name="T21.2.2?L1.1">#REF!,#REF!</definedName>
    <definedName name="T21.2.2?L2" localSheetId="17">#REF!,#REF!</definedName>
    <definedName name="T21.2.2?L2" localSheetId="2">#REF!,#REF!</definedName>
    <definedName name="T21.2.2?L2" localSheetId="3">#REF!,#REF!</definedName>
    <definedName name="T21.2.2?L2" localSheetId="1">#REF!,#REF!</definedName>
    <definedName name="T21.2.2?L2" localSheetId="4">#REF!,#REF!</definedName>
    <definedName name="T21.2.2?L2" localSheetId="5">#REF!,#REF!</definedName>
    <definedName name="T21.2.2?L2" localSheetId="9">#REF!,#REF!</definedName>
    <definedName name="T21.2.2?L2" localSheetId="0">#REF!,#REF!</definedName>
    <definedName name="T21.2.2?L2" localSheetId="12">#REF!,#REF!</definedName>
    <definedName name="T21.2.2?L2">#REF!,#REF!</definedName>
    <definedName name="T21.2.2?L2.1" localSheetId="17">#REF!,#REF!</definedName>
    <definedName name="T21.2.2?L2.1" localSheetId="2">#REF!,#REF!</definedName>
    <definedName name="T21.2.2?L2.1" localSheetId="3">#REF!,#REF!</definedName>
    <definedName name="T21.2.2?L2.1" localSheetId="1">#REF!,#REF!</definedName>
    <definedName name="T21.2.2?L2.1" localSheetId="4">#REF!,#REF!</definedName>
    <definedName name="T21.2.2?L2.1" localSheetId="5">#REF!,#REF!</definedName>
    <definedName name="T21.2.2?L2.1" localSheetId="9">#REF!,#REF!</definedName>
    <definedName name="T21.2.2?L2.1" localSheetId="12">#REF!,#REF!</definedName>
    <definedName name="T21.2.2?L2.1">#REF!,#REF!</definedName>
    <definedName name="T21.2.2?L3" localSheetId="17">#REF!,#REF!</definedName>
    <definedName name="T21.2.2?L3" localSheetId="2">#REF!,#REF!</definedName>
    <definedName name="T21.2.2?L3" localSheetId="3">#REF!,#REF!</definedName>
    <definedName name="T21.2.2?L3" localSheetId="1">#REF!,#REF!</definedName>
    <definedName name="T21.2.2?L3" localSheetId="4">#REF!,#REF!</definedName>
    <definedName name="T21.2.2?L3" localSheetId="5">#REF!,#REF!</definedName>
    <definedName name="T21.2.2?L3" localSheetId="9">#REF!,#REF!</definedName>
    <definedName name="T21.2.2?L3" localSheetId="12">#REF!,#REF!</definedName>
    <definedName name="T21.2.2?L3">#REF!,#REF!</definedName>
    <definedName name="T21.2.2?L4" localSheetId="17">#REF!,#REF!</definedName>
    <definedName name="T21.2.2?L4" localSheetId="2">#REF!,#REF!</definedName>
    <definedName name="T21.2.2?L4" localSheetId="3">#REF!,#REF!</definedName>
    <definedName name="T21.2.2?L4" localSheetId="1">#REF!,#REF!</definedName>
    <definedName name="T21.2.2?L4" localSheetId="4">#REF!,#REF!</definedName>
    <definedName name="T21.2.2?L4" localSheetId="5">#REF!,#REF!</definedName>
    <definedName name="T21.2.2?L4" localSheetId="9">#REF!,#REF!</definedName>
    <definedName name="T21.2.2?L4" localSheetId="12">#REF!,#REF!</definedName>
    <definedName name="T21.2.2?L4">#REF!,#REF!</definedName>
    <definedName name="T21.2.2?L5" localSheetId="17">#REF!,#REF!</definedName>
    <definedName name="T21.2.2?L5" localSheetId="2">#REF!,#REF!</definedName>
    <definedName name="T21.2.2?L5" localSheetId="3">#REF!,#REF!</definedName>
    <definedName name="T21.2.2?L5" localSheetId="1">#REF!,#REF!</definedName>
    <definedName name="T21.2.2?L5" localSheetId="4">#REF!,#REF!</definedName>
    <definedName name="T21.2.2?L5" localSheetId="5">#REF!,#REF!</definedName>
    <definedName name="T21.2.2?L5" localSheetId="9">#REF!,#REF!</definedName>
    <definedName name="T21.2.2?L5" localSheetId="12">#REF!,#REF!</definedName>
    <definedName name="T21.2.2?L5">#REF!,#REF!</definedName>
    <definedName name="T21.2.2?L5.1" localSheetId="17">#REF!,#REF!</definedName>
    <definedName name="T21.2.2?L5.1" localSheetId="2">#REF!,#REF!</definedName>
    <definedName name="T21.2.2?L5.1" localSheetId="3">#REF!,#REF!</definedName>
    <definedName name="T21.2.2?L5.1" localSheetId="1">#REF!,#REF!</definedName>
    <definedName name="T21.2.2?L5.1" localSheetId="4">#REF!,#REF!</definedName>
    <definedName name="T21.2.2?L5.1" localSheetId="5">#REF!,#REF!</definedName>
    <definedName name="T21.2.2?L5.1" localSheetId="9">#REF!,#REF!</definedName>
    <definedName name="T21.2.2?L5.1" localSheetId="12">#REF!,#REF!</definedName>
    <definedName name="T21.2.2?L5.1">#REF!,#REF!</definedName>
    <definedName name="T21.2.2?L5.2" localSheetId="17">#REF!,#REF!</definedName>
    <definedName name="T21.2.2?L5.2" localSheetId="2">#REF!,#REF!</definedName>
    <definedName name="T21.2.2?L5.2" localSheetId="3">#REF!,#REF!</definedName>
    <definedName name="T21.2.2?L5.2" localSheetId="1">#REF!,#REF!</definedName>
    <definedName name="T21.2.2?L5.2" localSheetId="4">#REF!,#REF!</definedName>
    <definedName name="T21.2.2?L5.2" localSheetId="5">#REF!,#REF!</definedName>
    <definedName name="T21.2.2?L5.2" localSheetId="9">#REF!,#REF!</definedName>
    <definedName name="T21.2.2?L5.2" localSheetId="12">#REF!,#REF!</definedName>
    <definedName name="T21.2.2?L5.2">#REF!,#REF!</definedName>
    <definedName name="T21.2.2?L5.3" localSheetId="17">#REF!,#REF!</definedName>
    <definedName name="T21.2.2?L5.3" localSheetId="2">#REF!,#REF!</definedName>
    <definedName name="T21.2.2?L5.3" localSheetId="3">#REF!,#REF!</definedName>
    <definedName name="T21.2.2?L5.3" localSheetId="1">#REF!,#REF!</definedName>
    <definedName name="T21.2.2?L5.3" localSheetId="4">#REF!,#REF!</definedName>
    <definedName name="T21.2.2?L5.3" localSheetId="5">#REF!,#REF!</definedName>
    <definedName name="T21.2.2?L5.3" localSheetId="9">#REF!,#REF!</definedName>
    <definedName name="T21.2.2?L5.3" localSheetId="12">#REF!,#REF!</definedName>
    <definedName name="T21.2.2?L5.3">#REF!,#REF!</definedName>
    <definedName name="T21.2.2?L5.3.x" localSheetId="17">#REF!,#REF!</definedName>
    <definedName name="T21.2.2?L5.3.x" localSheetId="2">#REF!,#REF!</definedName>
    <definedName name="T21.2.2?L5.3.x" localSheetId="3">#REF!,#REF!</definedName>
    <definedName name="T21.2.2?L5.3.x" localSheetId="1">#REF!,#REF!</definedName>
    <definedName name="T21.2.2?L5.3.x" localSheetId="4">#REF!,#REF!</definedName>
    <definedName name="T21.2.2?L5.3.x" localSheetId="5">#REF!,#REF!</definedName>
    <definedName name="T21.2.2?L5.3.x" localSheetId="9">#REF!,#REF!</definedName>
    <definedName name="T21.2.2?L5.3.x" localSheetId="12">#REF!,#REF!</definedName>
    <definedName name="T21.2.2?L5.3.x">#REF!,#REF!</definedName>
    <definedName name="T21.2.2?L6" localSheetId="17">#REF!,#REF!</definedName>
    <definedName name="T21.2.2?L6" localSheetId="2">#REF!,#REF!</definedName>
    <definedName name="T21.2.2?L6" localSheetId="3">#REF!,#REF!</definedName>
    <definedName name="T21.2.2?L6" localSheetId="1">#REF!,#REF!</definedName>
    <definedName name="T21.2.2?L6" localSheetId="4">#REF!,#REF!</definedName>
    <definedName name="T21.2.2?L6" localSheetId="5">#REF!,#REF!</definedName>
    <definedName name="T21.2.2?L6" localSheetId="9">#REF!,#REF!</definedName>
    <definedName name="T21.2.2?L6" localSheetId="12">#REF!,#REF!</definedName>
    <definedName name="T21.2.2?L6">#REF!,#REF!</definedName>
    <definedName name="T21.2.2?L7" localSheetId="17">#REF!,#REF!</definedName>
    <definedName name="T21.2.2?L7" localSheetId="2">#REF!,#REF!</definedName>
    <definedName name="T21.2.2?L7" localSheetId="3">#REF!,#REF!</definedName>
    <definedName name="T21.2.2?L7" localSheetId="1">#REF!,#REF!</definedName>
    <definedName name="T21.2.2?L7" localSheetId="4">#REF!,#REF!</definedName>
    <definedName name="T21.2.2?L7" localSheetId="5">#REF!,#REF!</definedName>
    <definedName name="T21.2.2?L7" localSheetId="9">#REF!,#REF!</definedName>
    <definedName name="T21.2.2?L7" localSheetId="12">#REF!,#REF!</definedName>
    <definedName name="T21.2.2?L7">#REF!,#REF!</definedName>
    <definedName name="T21.2.2?L7.1" localSheetId="17">#REF!,#REF!</definedName>
    <definedName name="T21.2.2?L7.1" localSheetId="2">#REF!,#REF!</definedName>
    <definedName name="T21.2.2?L7.1" localSheetId="3">#REF!,#REF!</definedName>
    <definedName name="T21.2.2?L7.1" localSheetId="1">#REF!,#REF!</definedName>
    <definedName name="T21.2.2?L7.1" localSheetId="4">#REF!,#REF!</definedName>
    <definedName name="T21.2.2?L7.1" localSheetId="5">#REF!,#REF!</definedName>
    <definedName name="T21.2.2?L7.1" localSheetId="9">#REF!,#REF!</definedName>
    <definedName name="T21.2.2?L7.1" localSheetId="12">#REF!,#REF!</definedName>
    <definedName name="T21.2.2?L7.1">#REF!,#REF!</definedName>
    <definedName name="T21.2.2?L7.2" localSheetId="17">#REF!,#REF!</definedName>
    <definedName name="T21.2.2?L7.2" localSheetId="2">#REF!,#REF!</definedName>
    <definedName name="T21.2.2?L7.2" localSheetId="3">#REF!,#REF!</definedName>
    <definedName name="T21.2.2?L7.2" localSheetId="1">#REF!,#REF!</definedName>
    <definedName name="T21.2.2?L7.2" localSheetId="4">#REF!,#REF!</definedName>
    <definedName name="T21.2.2?L7.2" localSheetId="5">#REF!,#REF!</definedName>
    <definedName name="T21.2.2?L7.2" localSheetId="9">#REF!,#REF!</definedName>
    <definedName name="T21.2.2?L7.2" localSheetId="12">#REF!,#REF!</definedName>
    <definedName name="T21.2.2?L7.2">#REF!,#REF!</definedName>
    <definedName name="T21.2.2?L7.3" localSheetId="17">#REF!,#REF!</definedName>
    <definedName name="T21.2.2?L7.3" localSheetId="2">#REF!,#REF!</definedName>
    <definedName name="T21.2.2?L7.3" localSheetId="3">#REF!,#REF!</definedName>
    <definedName name="T21.2.2?L7.3" localSheetId="1">#REF!,#REF!</definedName>
    <definedName name="T21.2.2?L7.3" localSheetId="4">#REF!,#REF!</definedName>
    <definedName name="T21.2.2?L7.3" localSheetId="5">#REF!,#REF!</definedName>
    <definedName name="T21.2.2?L7.3" localSheetId="9">#REF!,#REF!</definedName>
    <definedName name="T21.2.2?L7.3" localSheetId="12">#REF!,#REF!</definedName>
    <definedName name="T21.2.2?L7.3">#REF!,#REF!</definedName>
    <definedName name="T21.2.2?L7.4" localSheetId="17">#REF!,#REF!</definedName>
    <definedName name="T21.2.2?L7.4" localSheetId="2">#REF!,#REF!</definedName>
    <definedName name="T21.2.2?L7.4" localSheetId="3">#REF!,#REF!</definedName>
    <definedName name="T21.2.2?L7.4" localSheetId="1">#REF!,#REF!</definedName>
    <definedName name="T21.2.2?L7.4" localSheetId="4">#REF!,#REF!</definedName>
    <definedName name="T21.2.2?L7.4" localSheetId="5">#REF!,#REF!</definedName>
    <definedName name="T21.2.2?L7.4" localSheetId="9">#REF!,#REF!</definedName>
    <definedName name="T21.2.2?L7.4" localSheetId="12">#REF!,#REF!</definedName>
    <definedName name="T21.2.2?L7.4">#REF!,#REF!</definedName>
    <definedName name="T21.2.2?L7.4.x" localSheetId="17">#REF!,#REF!</definedName>
    <definedName name="T21.2.2?L7.4.x" localSheetId="2">#REF!,#REF!</definedName>
    <definedName name="T21.2.2?L7.4.x" localSheetId="3">#REF!,#REF!</definedName>
    <definedName name="T21.2.2?L7.4.x" localSheetId="1">#REF!,#REF!</definedName>
    <definedName name="T21.2.2?L7.4.x" localSheetId="4">#REF!,#REF!</definedName>
    <definedName name="T21.2.2?L7.4.x" localSheetId="5">#REF!,#REF!</definedName>
    <definedName name="T21.2.2?L7.4.x" localSheetId="9">#REF!,#REF!</definedName>
    <definedName name="T21.2.2?L7.4.x" localSheetId="12">#REF!,#REF!</definedName>
    <definedName name="T21.2.2?L7.4.x">#REF!,#REF!</definedName>
    <definedName name="T21.2.2?L8" localSheetId="17">#REF!,#REF!</definedName>
    <definedName name="T21.2.2?L8" localSheetId="2">#REF!,#REF!</definedName>
    <definedName name="T21.2.2?L8" localSheetId="3">#REF!,#REF!</definedName>
    <definedName name="T21.2.2?L8" localSheetId="1">#REF!,#REF!</definedName>
    <definedName name="T21.2.2?L8" localSheetId="4">#REF!,#REF!</definedName>
    <definedName name="T21.2.2?L8" localSheetId="5">#REF!,#REF!</definedName>
    <definedName name="T21.2.2?L8" localSheetId="9">#REF!,#REF!</definedName>
    <definedName name="T21.2.2?L8" localSheetId="12">#REF!,#REF!</definedName>
    <definedName name="T21.2.2?L8">#REF!,#REF!</definedName>
    <definedName name="T21.2.2?Name" localSheetId="17">#REF!</definedName>
    <definedName name="T21.2.2?Name" localSheetId="2">#REF!</definedName>
    <definedName name="T21.2.2?Name" localSheetId="3">#REF!</definedName>
    <definedName name="T21.2.2?Name" localSheetId="1">#REF!</definedName>
    <definedName name="T21.2.2?Name" localSheetId="4">#REF!</definedName>
    <definedName name="T21.2.2?Name" localSheetId="5">#REF!</definedName>
    <definedName name="T21.2.2?Name" localSheetId="14">#REF!</definedName>
    <definedName name="T21.2.2?Name" localSheetId="7">#REF!</definedName>
    <definedName name="T21.2.2?Name" localSheetId="9">#REF!</definedName>
    <definedName name="T21.2.2?Name" localSheetId="0">#REF!</definedName>
    <definedName name="T21.2.2?Name" localSheetId="12">#REF!</definedName>
    <definedName name="T21.2.2?Name">#REF!</definedName>
    <definedName name="T21.2.2?Table" localSheetId="17">#REF!</definedName>
    <definedName name="T21.2.2?Table" localSheetId="2">#REF!</definedName>
    <definedName name="T21.2.2?Table" localSheetId="3">#REF!</definedName>
    <definedName name="T21.2.2?Table" localSheetId="1">#REF!</definedName>
    <definedName name="T21.2.2?Table" localSheetId="4">#REF!</definedName>
    <definedName name="T21.2.2?Table" localSheetId="5">#REF!</definedName>
    <definedName name="T21.2.2?Table" localSheetId="9">#REF!</definedName>
    <definedName name="T21.2.2?Table" localSheetId="0">#REF!</definedName>
    <definedName name="T21.2.2?Table" localSheetId="12">#REF!</definedName>
    <definedName name="T21.2.2?Table">#REF!</definedName>
    <definedName name="T21.2.2?Title" localSheetId="17">#REF!</definedName>
    <definedName name="T21.2.2?Title" localSheetId="2">#REF!</definedName>
    <definedName name="T21.2.2?Title" localSheetId="3">#REF!</definedName>
    <definedName name="T21.2.2?Title" localSheetId="1">#REF!</definedName>
    <definedName name="T21.2.2?Title" localSheetId="4">#REF!</definedName>
    <definedName name="T21.2.2?Title" localSheetId="5">#REF!</definedName>
    <definedName name="T21.2.2?Title" localSheetId="9">#REF!</definedName>
    <definedName name="T21.2.2?Title" localSheetId="0">#REF!</definedName>
    <definedName name="T21.2.2?Title" localSheetId="12">#REF!</definedName>
    <definedName name="T21.2.2?Title">#REF!</definedName>
    <definedName name="T21.2.2?unit?ТРУБ" localSheetId="17">#REF!</definedName>
    <definedName name="T21.2.2?unit?ТРУБ" localSheetId="2">#REF!</definedName>
    <definedName name="T21.2.2?unit?ТРУБ" localSheetId="3">#REF!</definedName>
    <definedName name="T21.2.2?unit?ТРУБ" localSheetId="1">#REF!</definedName>
    <definedName name="T21.2.2?unit?ТРУБ" localSheetId="4">#REF!</definedName>
    <definedName name="T21.2.2?unit?ТРУБ" localSheetId="5">#REF!</definedName>
    <definedName name="T21.2.2?unit?ТРУБ" localSheetId="9">#REF!</definedName>
    <definedName name="T21.2.2?unit?ТРУБ" localSheetId="12">#REF!</definedName>
    <definedName name="T21.2.2?unit?ТРУБ">#REF!</definedName>
    <definedName name="T21.2.2_Copy1" localSheetId="17">#REF!</definedName>
    <definedName name="T21.2.2_Copy1" localSheetId="2">#REF!</definedName>
    <definedName name="T21.2.2_Copy1" localSheetId="3">#REF!</definedName>
    <definedName name="T21.2.2_Copy1" localSheetId="1">#REF!</definedName>
    <definedName name="T21.2.2_Copy1" localSheetId="4">#REF!</definedName>
    <definedName name="T21.2.2_Copy1" localSheetId="5">#REF!</definedName>
    <definedName name="T21.2.2_Copy1" localSheetId="9">#REF!</definedName>
    <definedName name="T21.2.2_Copy1" localSheetId="12">#REF!</definedName>
    <definedName name="T21.2.2_Copy1">#REF!</definedName>
    <definedName name="T21.2.2_Copy2" localSheetId="17">#REF!</definedName>
    <definedName name="T21.2.2_Copy2" localSheetId="2">#REF!</definedName>
    <definedName name="T21.2.2_Copy2" localSheetId="3">#REF!</definedName>
    <definedName name="T21.2.2_Copy2" localSheetId="1">#REF!</definedName>
    <definedName name="T21.2.2_Copy2" localSheetId="4">#REF!</definedName>
    <definedName name="T21.2.2_Copy2" localSheetId="5">#REF!</definedName>
    <definedName name="T21.2.2_Copy2" localSheetId="9">#REF!</definedName>
    <definedName name="T21.2.2_Copy2" localSheetId="12">#REF!</definedName>
    <definedName name="T21.2.2_Copy2">#REF!</definedName>
    <definedName name="T21.2.2_Copy3" localSheetId="17">#REF!</definedName>
    <definedName name="T21.2.2_Copy3" localSheetId="2">#REF!</definedName>
    <definedName name="T21.2.2_Copy3" localSheetId="3">#REF!</definedName>
    <definedName name="T21.2.2_Copy3" localSheetId="1">#REF!</definedName>
    <definedName name="T21.2.2_Copy3" localSheetId="4">#REF!</definedName>
    <definedName name="T21.2.2_Copy3" localSheetId="5">#REF!</definedName>
    <definedName name="T21.2.2_Copy3" localSheetId="9">#REF!</definedName>
    <definedName name="T21.2.2_Copy3" localSheetId="12">#REF!</definedName>
    <definedName name="T21.2.2_Copy3">#REF!</definedName>
    <definedName name="T21.2.2_Name1" localSheetId="17">#REF!</definedName>
    <definedName name="T21.2.2_Name1" localSheetId="2">#REF!</definedName>
    <definedName name="T21.2.2_Name1" localSheetId="3">#REF!</definedName>
    <definedName name="T21.2.2_Name1" localSheetId="1">#REF!</definedName>
    <definedName name="T21.2.2_Name1" localSheetId="4">#REF!</definedName>
    <definedName name="T21.2.2_Name1" localSheetId="5">#REF!</definedName>
    <definedName name="T21.2.2_Name1" localSheetId="9">#REF!</definedName>
    <definedName name="T21.2.2_Name1" localSheetId="12">#REF!</definedName>
    <definedName name="T21.2.2_Name1">#REF!</definedName>
    <definedName name="T21.2.2_Name2" localSheetId="17">#REF!</definedName>
    <definedName name="T21.2.2_Name2" localSheetId="2">#REF!</definedName>
    <definedName name="T21.2.2_Name2" localSheetId="3">#REF!</definedName>
    <definedName name="T21.2.2_Name2" localSheetId="1">#REF!</definedName>
    <definedName name="T21.2.2_Name2" localSheetId="4">#REF!</definedName>
    <definedName name="T21.2.2_Name2" localSheetId="5">#REF!</definedName>
    <definedName name="T21.2.2_Name2" localSheetId="9">#REF!</definedName>
    <definedName name="T21.2.2_Name2" localSheetId="12">#REF!</definedName>
    <definedName name="T21.2.2_Name2">#REF!</definedName>
    <definedName name="T21.2.2_Name3" localSheetId="17">#REF!</definedName>
    <definedName name="T21.2.2_Name3" localSheetId="2">#REF!</definedName>
    <definedName name="T21.2.2_Name3" localSheetId="3">#REF!</definedName>
    <definedName name="T21.2.2_Name3" localSheetId="1">#REF!</definedName>
    <definedName name="T21.2.2_Name3" localSheetId="4">#REF!</definedName>
    <definedName name="T21.2.2_Name3" localSheetId="5">#REF!</definedName>
    <definedName name="T21.2.2_Name3" localSheetId="9">#REF!</definedName>
    <definedName name="T21.2.2_Name3" localSheetId="12">#REF!</definedName>
    <definedName name="T21.2.2_Name3">#REF!</definedName>
    <definedName name="T21.3?axis?R?ВРАС">'[47]21.3'!$C$28:$D$28,'[47]21.3'!$C$46:$D$46</definedName>
    <definedName name="T21.3?axis?R?ВРАС?">'[47]21.3'!$B$28:$B$28,'[47]21.3'!$B$46:$B$46</definedName>
    <definedName name="T21.3?axis?R?НАП">'[47]21.3'!$C$13:$D$16,'[47]21.3'!$C$34:$D$37,'[47]21.3'!$C$39:$D$42,'[47]21.3'!$C$50:$D$53</definedName>
    <definedName name="T21.3?axis?R?НАП?">'[47]21.3'!$B$13:$B$16,'[47]21.3'!$B$34:$B$37,'[47]21.3'!$B$39:$B$42,'[47]21.3'!$B$50:$B$53</definedName>
    <definedName name="T21.3?Columns" localSheetId="17">#REF!</definedName>
    <definedName name="T21.3?Columns" localSheetId="2">#REF!</definedName>
    <definedName name="T21.3?Columns" localSheetId="3">#REF!</definedName>
    <definedName name="T21.3?Columns" localSheetId="1">#REF!</definedName>
    <definedName name="T21.3?Columns" localSheetId="4">#REF!</definedName>
    <definedName name="T21.3?Columns" localSheetId="5">#REF!</definedName>
    <definedName name="T21.3?Columns" localSheetId="14">#REF!</definedName>
    <definedName name="T21.3?Columns" localSheetId="7">#REF!</definedName>
    <definedName name="T21.3?Columns" localSheetId="9">#REF!</definedName>
    <definedName name="T21.3?Columns" localSheetId="0">#REF!</definedName>
    <definedName name="T21.3?Columns" localSheetId="12">#REF!</definedName>
    <definedName name="T21.3?Columns">#REF!</definedName>
    <definedName name="T21.3?Data">'[47]21.3'!$C$12:$D$17,'[47]21.3'!$C$19:$D$22,'[47]21.3'!$C$24:$D$26,'[47]21.3'!$C$28:$D$28,'[47]21.3'!$C$30:$D$31,'[47]21.3'!$C$33:$D$44,'[47]21.3'!$C$46:$D$46,'[47]21.3'!$C$48:$D$48,'[47]21.3'!$C$50:$D$53,'[47]21.3'!$C$10:$D$10</definedName>
    <definedName name="T21.3?item_ext?ВСЕГО">'[47]21.3'!$C$10:$C$53,'[47]21.3'!$D$10:$D$53</definedName>
    <definedName name="T21.3?item_ext?СБЫТ" localSheetId="17">#REF!,#REF!</definedName>
    <definedName name="T21.3?item_ext?СБЫТ" localSheetId="2">#REF!,#REF!</definedName>
    <definedName name="T21.3?item_ext?СБЫТ" localSheetId="3">#REF!,#REF!</definedName>
    <definedName name="T21.3?item_ext?СБЫТ" localSheetId="1">#REF!,#REF!</definedName>
    <definedName name="T21.3?item_ext?СБЫТ" localSheetId="4">#REF!,#REF!</definedName>
    <definedName name="T21.3?item_ext?СБЫТ" localSheetId="5">#REF!,#REF!</definedName>
    <definedName name="T21.3?item_ext?СБЫТ" localSheetId="14">#REF!,#REF!</definedName>
    <definedName name="T21.3?item_ext?СБЫТ" localSheetId="7">#REF!,#REF!</definedName>
    <definedName name="T21.3?item_ext?СБЫТ" localSheetId="9">#REF!,#REF!</definedName>
    <definedName name="T21.3?item_ext?СБЫТ" localSheetId="0">#REF!,#REF!</definedName>
    <definedName name="T21.3?item_ext?СБЫТ" localSheetId="12">#REF!,#REF!</definedName>
    <definedName name="T21.3?item_ext?СБЫТ">#REF!,#REF!</definedName>
    <definedName name="T21.3?ItemComments" localSheetId="17">#REF!</definedName>
    <definedName name="T21.3?ItemComments" localSheetId="2">#REF!</definedName>
    <definedName name="T21.3?ItemComments" localSheetId="3">#REF!</definedName>
    <definedName name="T21.3?ItemComments" localSheetId="1">#REF!</definedName>
    <definedName name="T21.3?ItemComments" localSheetId="4">#REF!</definedName>
    <definedName name="T21.3?ItemComments" localSheetId="5">#REF!</definedName>
    <definedName name="T21.3?ItemComments" localSheetId="14">#REF!</definedName>
    <definedName name="T21.3?ItemComments" localSheetId="7">#REF!</definedName>
    <definedName name="T21.3?ItemComments" localSheetId="9">#REF!</definedName>
    <definedName name="T21.3?ItemComments" localSheetId="0">#REF!</definedName>
    <definedName name="T21.3?ItemComments" localSheetId="12">#REF!</definedName>
    <definedName name="T21.3?ItemComments">#REF!</definedName>
    <definedName name="T21.3?Items" localSheetId="17">#REF!</definedName>
    <definedName name="T21.3?Items" localSheetId="2">#REF!</definedName>
    <definedName name="T21.3?Items" localSheetId="3">#REF!</definedName>
    <definedName name="T21.3?Items" localSheetId="1">#REF!</definedName>
    <definedName name="T21.3?Items" localSheetId="4">#REF!</definedName>
    <definedName name="T21.3?Items" localSheetId="5">#REF!</definedName>
    <definedName name="T21.3?Items" localSheetId="9">#REF!</definedName>
    <definedName name="T21.3?Items" localSheetId="0">#REF!</definedName>
    <definedName name="T21.3?Items" localSheetId="12">#REF!</definedName>
    <definedName name="T21.3?Items">#REF!</definedName>
    <definedName name="T21.3?Name" localSheetId="17">'[47]21.3'!#REF!</definedName>
    <definedName name="T21.3?Name" localSheetId="2">'[47]21.3'!#REF!</definedName>
    <definedName name="T21.3?Name" localSheetId="3">'[47]21.3'!#REF!</definedName>
    <definedName name="T21.3?Name" localSheetId="1">'[47]21.3'!#REF!</definedName>
    <definedName name="T21.3?Name" localSheetId="4">'[47]21.3'!#REF!</definedName>
    <definedName name="T21.3?Name" localSheetId="5">'[47]21.3'!#REF!</definedName>
    <definedName name="T21.3?Name" localSheetId="9">'[47]21.3'!#REF!</definedName>
    <definedName name="T21.3?Name" localSheetId="0">'[47]21.3'!#REF!</definedName>
    <definedName name="T21.3?Name" localSheetId="12">'[47]21.3'!#REF!</definedName>
    <definedName name="T21.3?Name">'[47]21.3'!#REF!</definedName>
    <definedName name="T21.3?Scope" localSheetId="17">#REF!</definedName>
    <definedName name="T21.3?Scope" localSheetId="2">#REF!</definedName>
    <definedName name="T21.3?Scope" localSheetId="3">#REF!</definedName>
    <definedName name="T21.3?Scope" localSheetId="1">#REF!</definedName>
    <definedName name="T21.3?Scope" localSheetId="4">#REF!</definedName>
    <definedName name="T21.3?Scope" localSheetId="5">#REF!</definedName>
    <definedName name="T21.3?Scope" localSheetId="14">#REF!</definedName>
    <definedName name="T21.3?Scope" localSheetId="7">#REF!</definedName>
    <definedName name="T21.3?Scope" localSheetId="9">#REF!</definedName>
    <definedName name="T21.3?Scope" localSheetId="0">#REF!</definedName>
    <definedName name="T21.3?Scope" localSheetId="12">#REF!</definedName>
    <definedName name="T21.3?Scope">#REF!</definedName>
    <definedName name="T21.3?ВРАС" localSheetId="17">#REF!,#REF!</definedName>
    <definedName name="T21.3?ВРАС" localSheetId="2">#REF!,#REF!</definedName>
    <definedName name="T21.3?ВРАС" localSheetId="3">#REF!,#REF!</definedName>
    <definedName name="T21.3?ВРАС" localSheetId="1">#REF!,#REF!</definedName>
    <definedName name="T21.3?ВРАС" localSheetId="4">#REF!,#REF!</definedName>
    <definedName name="T21.3?ВРАС" localSheetId="5">#REF!,#REF!</definedName>
    <definedName name="T21.3?ВРАС" localSheetId="14">#REF!,#REF!</definedName>
    <definedName name="T21.3?ВРАС" localSheetId="7">#REF!,#REF!</definedName>
    <definedName name="T21.3?ВРАС" localSheetId="9">#REF!,#REF!</definedName>
    <definedName name="T21.3?ВРАС" localSheetId="0">#REF!,#REF!</definedName>
    <definedName name="T21.3?ВРАС" localSheetId="12">#REF!,#REF!</definedName>
    <definedName name="T21.3?ВРАС">#REF!,#REF!</definedName>
    <definedName name="T21.3_Protect" localSheetId="17">#REF!,#REF!,#REF!,#REF!,#REF!,#REF!,#REF!</definedName>
    <definedName name="T21.3_Protect" localSheetId="2">#REF!,#REF!,#REF!,#REF!,#REF!,#REF!,#REF!</definedName>
    <definedName name="T21.3_Protect" localSheetId="3">#REF!,#REF!,#REF!,#REF!,#REF!,#REF!,#REF!</definedName>
    <definedName name="T21.3_Protect" localSheetId="1">#REF!,#REF!,#REF!,#REF!,#REF!,#REF!,#REF!</definedName>
    <definedName name="T21.3_Protect" localSheetId="4">#REF!,#REF!,#REF!,#REF!,#REF!,#REF!,#REF!</definedName>
    <definedName name="T21.3_Protect" localSheetId="5">#REF!,#REF!,#REF!,#REF!,#REF!,#REF!,#REF!</definedName>
    <definedName name="T21.3_Protect" localSheetId="14">#REF!,#REF!,#REF!,#REF!,#REF!,#REF!,#REF!</definedName>
    <definedName name="T21.3_Protect" localSheetId="7">#REF!,#REF!,#REF!,#REF!,#REF!,#REF!,#REF!</definedName>
    <definedName name="T21.3_Protect" localSheetId="9">#REF!,#REF!,#REF!,#REF!,#REF!,#REF!,#REF!</definedName>
    <definedName name="T21.3_Protect" localSheetId="0">#REF!,#REF!,#REF!,#REF!,#REF!,#REF!,#REF!</definedName>
    <definedName name="T21.3_Protect" localSheetId="12">#REF!,#REF!,#REF!,#REF!,#REF!,#REF!,#REF!</definedName>
    <definedName name="T21.3_Protect">#REF!,#REF!,#REF!,#REF!,#REF!,#REF!,#REF!</definedName>
    <definedName name="T21.4?axis?C?СЦТ" localSheetId="17">#REF!</definedName>
    <definedName name="T21.4?axis?C?СЦТ" localSheetId="2">#REF!</definedName>
    <definedName name="T21.4?axis?C?СЦТ" localSheetId="3">#REF!</definedName>
    <definedName name="T21.4?axis?C?СЦТ" localSheetId="1">#REF!</definedName>
    <definedName name="T21.4?axis?C?СЦТ" localSheetId="4">#REF!</definedName>
    <definedName name="T21.4?axis?C?СЦТ" localSheetId="5">#REF!</definedName>
    <definedName name="T21.4?axis?C?СЦТ" localSheetId="14">#REF!</definedName>
    <definedName name="T21.4?axis?C?СЦТ" localSheetId="7">#REF!</definedName>
    <definedName name="T21.4?axis?C?СЦТ" localSheetId="9">#REF!</definedName>
    <definedName name="T21.4?axis?C?СЦТ" localSheetId="0">#REF!</definedName>
    <definedName name="T21.4?axis?C?СЦТ" localSheetId="12">#REF!</definedName>
    <definedName name="T21.4?axis?C?СЦТ">#REF!</definedName>
    <definedName name="T21.4?axis?C?СЦТ?" localSheetId="17">#REF!</definedName>
    <definedName name="T21.4?axis?C?СЦТ?" localSheetId="2">#REF!</definedName>
    <definedName name="T21.4?axis?C?СЦТ?" localSheetId="3">#REF!</definedName>
    <definedName name="T21.4?axis?C?СЦТ?" localSheetId="1">#REF!</definedName>
    <definedName name="T21.4?axis?C?СЦТ?" localSheetId="4">#REF!</definedName>
    <definedName name="T21.4?axis?C?СЦТ?" localSheetId="5">#REF!</definedName>
    <definedName name="T21.4?axis?C?СЦТ?" localSheetId="9">#REF!</definedName>
    <definedName name="T21.4?axis?C?СЦТ?" localSheetId="0">#REF!</definedName>
    <definedName name="T21.4?axis?C?СЦТ?" localSheetId="12">#REF!</definedName>
    <definedName name="T21.4?axis?C?СЦТ?">#REF!</definedName>
    <definedName name="T21.4?axis?R?ВРАС" localSheetId="17">#REF!,#REF!</definedName>
    <definedName name="T21.4?axis?R?ВРАС" localSheetId="2">#REF!,#REF!</definedName>
    <definedName name="T21.4?axis?R?ВРАС" localSheetId="3">#REF!,#REF!</definedName>
    <definedName name="T21.4?axis?R?ВРАС" localSheetId="1">#REF!,#REF!</definedName>
    <definedName name="T21.4?axis?R?ВРАС" localSheetId="4">#REF!,#REF!</definedName>
    <definedName name="T21.4?axis?R?ВРАС" localSheetId="5">#REF!,#REF!</definedName>
    <definedName name="T21.4?axis?R?ВРАС" localSheetId="14">#REF!,#REF!</definedName>
    <definedName name="T21.4?axis?R?ВРАС" localSheetId="7">#REF!,#REF!</definedName>
    <definedName name="T21.4?axis?R?ВРАС" localSheetId="9">#REF!,#REF!</definedName>
    <definedName name="T21.4?axis?R?ВРАС" localSheetId="0">#REF!,#REF!</definedName>
    <definedName name="T21.4?axis?R?ВРАС" localSheetId="12">#REF!,#REF!</definedName>
    <definedName name="T21.4?axis?R?ВРАС">#REF!,#REF!</definedName>
    <definedName name="T21.4?axis?R?ВРАС?" localSheetId="17">#REF!,#REF!</definedName>
    <definedName name="T21.4?axis?R?ВРАС?" localSheetId="2">#REF!,#REF!</definedName>
    <definedName name="T21.4?axis?R?ВРАС?" localSheetId="3">#REF!,#REF!</definedName>
    <definedName name="T21.4?axis?R?ВРАС?" localSheetId="1">#REF!,#REF!</definedName>
    <definedName name="T21.4?axis?R?ВРАС?" localSheetId="4">#REF!,#REF!</definedName>
    <definedName name="T21.4?axis?R?ВРАС?" localSheetId="5">#REF!,#REF!</definedName>
    <definedName name="T21.4?axis?R?ВРАС?" localSheetId="9">#REF!,#REF!</definedName>
    <definedName name="T21.4?axis?R?ВРАС?" localSheetId="0">#REF!,#REF!</definedName>
    <definedName name="T21.4?axis?R?ВРАС?" localSheetId="12">#REF!,#REF!</definedName>
    <definedName name="T21.4?axis?R?ВРАС?">#REF!,#REF!</definedName>
    <definedName name="T21.4?axis?ПРД?БАЗ" localSheetId="17">#REF!,#REF!</definedName>
    <definedName name="T21.4?axis?ПРД?БАЗ" localSheetId="2">#REF!,#REF!</definedName>
    <definedName name="T21.4?axis?ПРД?БАЗ" localSheetId="3">#REF!,#REF!</definedName>
    <definedName name="T21.4?axis?ПРД?БАЗ" localSheetId="1">#REF!,#REF!</definedName>
    <definedName name="T21.4?axis?ПРД?БАЗ" localSheetId="4">#REF!,#REF!</definedName>
    <definedName name="T21.4?axis?ПРД?БАЗ" localSheetId="5">#REF!,#REF!</definedName>
    <definedName name="T21.4?axis?ПРД?БАЗ" localSheetId="9">#REF!,#REF!</definedName>
    <definedName name="T21.4?axis?ПРД?БАЗ" localSheetId="0">#REF!,#REF!</definedName>
    <definedName name="T21.4?axis?ПРД?БАЗ" localSheetId="12">#REF!,#REF!</definedName>
    <definedName name="T21.4?axis?ПРД?БАЗ">#REF!,#REF!</definedName>
    <definedName name="T21.4?axis?ПРД?РЕГ" localSheetId="17">#REF!,#REF!</definedName>
    <definedName name="T21.4?axis?ПРД?РЕГ" localSheetId="2">#REF!,#REF!</definedName>
    <definedName name="T21.4?axis?ПРД?РЕГ" localSheetId="3">#REF!,#REF!</definedName>
    <definedName name="T21.4?axis?ПРД?РЕГ" localSheetId="1">#REF!,#REF!</definedName>
    <definedName name="T21.4?axis?ПРД?РЕГ" localSheetId="4">#REF!,#REF!</definedName>
    <definedName name="T21.4?axis?ПРД?РЕГ" localSheetId="5">#REF!,#REF!</definedName>
    <definedName name="T21.4?axis?ПРД?РЕГ" localSheetId="9">#REF!,#REF!</definedName>
    <definedName name="T21.4?axis?ПРД?РЕГ" localSheetId="12">#REF!,#REF!</definedName>
    <definedName name="T21.4?axis?ПРД?РЕГ">#REF!,#REF!</definedName>
    <definedName name="T21.4?Data" localSheetId="17">'6.3.'!P1_T21.4?Data,'6.3.'!P2_T21.4?Data</definedName>
    <definedName name="T21.4?Data" localSheetId="2">'7.1. (1 кв. 2014) (с ТП) (2 (3'!P1_T21.4?Data,'7.1. (1 кв. 2014) (с ТП) (2 (3'!P2_T21.4?Data</definedName>
    <definedName name="T21.4?Data" localSheetId="3">'7.1. (1 кв. 2014) (с ТП) (2)'!P1_T21.4?Data,'7.1. (1 кв. 2014) (с ТП) (2)'!P2_T21.4?Data</definedName>
    <definedName name="T21.4?Data" localSheetId="1">'7.1. (1 полугодие 2014)'!P1_T21.4?Data,'7.1. (1 полугодие 2014)'!P2_T21.4?Data</definedName>
    <definedName name="T21.4?Data" localSheetId="4">'7.1. (3 квартал) без ТП '!P1_T21.4?Data,'7.1. (3 квартал) без ТП '!P2_T21.4?Data</definedName>
    <definedName name="T21.4?Data" localSheetId="5">'7.1. 3 квартал с ТП (ВЛ, КЛ)'!P1_T21.4?Data,'7.1. 3 квартал с ТП (ВЛ, КЛ)'!P2_T21.4?Data</definedName>
    <definedName name="T21.4?Data" localSheetId="14">'7.2. 3 кв'!P1_T21.4?Data,'7.2. 3 кв'!P2_T21.4?Data</definedName>
    <definedName name="T21.4?Data" localSheetId="10">P1_T21.4?Data,P2_T21.4?Data</definedName>
    <definedName name="T21.4?Data" localSheetId="11">P1_T21.4?Data,P2_T21.4?Data</definedName>
    <definedName name="T21.4?Data" localSheetId="7">'II-ДЗ (2014)'!P1_T21.4?Data,'II-ДЗ (2014)'!P2_T21.4?Data</definedName>
    <definedName name="T21.4?Data" localSheetId="9">'IV-ДЗ'!P1_T21.4?Data,'IV-ДЗ'!P2_T21.4?Data</definedName>
    <definedName name="T21.4?Data" localSheetId="0">'IV-ДЦ'!P1_T21.4?Data,'IV-ДЦ'!P2_T21.4?Data</definedName>
    <definedName name="T21.4?Data" localSheetId="12">'Приложение 1'!P1_T21.4?Data,'Приложение 1'!P2_T21.4?Data</definedName>
    <definedName name="T21.4?Data">P1_T21.4?Data,P2_T21.4?Data</definedName>
    <definedName name="T21.4?L1" localSheetId="17">#REF!,#REF!</definedName>
    <definedName name="T21.4?L1" localSheetId="2">#REF!,#REF!</definedName>
    <definedName name="T21.4?L1" localSheetId="3">#REF!,#REF!</definedName>
    <definedName name="T21.4?L1" localSheetId="1">#REF!,#REF!</definedName>
    <definedName name="T21.4?L1" localSheetId="4">#REF!,#REF!</definedName>
    <definedName name="T21.4?L1" localSheetId="5">#REF!,#REF!</definedName>
    <definedName name="T21.4?L1" localSheetId="14">#REF!,#REF!</definedName>
    <definedName name="T21.4?L1" localSheetId="7">#REF!,#REF!</definedName>
    <definedName name="T21.4?L1" localSheetId="9">#REF!,#REF!</definedName>
    <definedName name="T21.4?L1" localSheetId="0">#REF!,#REF!</definedName>
    <definedName name="T21.4?L1" localSheetId="12">#REF!,#REF!</definedName>
    <definedName name="T21.4?L1">#REF!,#REF!</definedName>
    <definedName name="T21.4?L1.1" localSheetId="17">#REF!,#REF!</definedName>
    <definedName name="T21.4?L1.1" localSheetId="2">#REF!,#REF!</definedName>
    <definedName name="T21.4?L1.1" localSheetId="3">#REF!,#REF!</definedName>
    <definedName name="T21.4?L1.1" localSheetId="1">#REF!,#REF!</definedName>
    <definedName name="T21.4?L1.1" localSheetId="4">#REF!,#REF!</definedName>
    <definedName name="T21.4?L1.1" localSheetId="5">#REF!,#REF!</definedName>
    <definedName name="T21.4?L1.1" localSheetId="9">#REF!,#REF!</definedName>
    <definedName name="T21.4?L1.1" localSheetId="0">#REF!,#REF!</definedName>
    <definedName name="T21.4?L1.1" localSheetId="12">#REF!,#REF!</definedName>
    <definedName name="T21.4?L1.1">#REF!,#REF!</definedName>
    <definedName name="T21.4?L2" localSheetId="17">#REF!,#REF!</definedName>
    <definedName name="T21.4?L2" localSheetId="2">#REF!,#REF!</definedName>
    <definedName name="T21.4?L2" localSheetId="3">#REF!,#REF!</definedName>
    <definedName name="T21.4?L2" localSheetId="1">#REF!,#REF!</definedName>
    <definedName name="T21.4?L2" localSheetId="4">#REF!,#REF!</definedName>
    <definedName name="T21.4?L2" localSheetId="5">#REF!,#REF!</definedName>
    <definedName name="T21.4?L2" localSheetId="9">#REF!,#REF!</definedName>
    <definedName name="T21.4?L2" localSheetId="0">#REF!,#REF!</definedName>
    <definedName name="T21.4?L2" localSheetId="12">#REF!,#REF!</definedName>
    <definedName name="T21.4?L2">#REF!,#REF!</definedName>
    <definedName name="T21.4?L2.1" localSheetId="17">#REF!,#REF!</definedName>
    <definedName name="T21.4?L2.1" localSheetId="2">#REF!,#REF!</definedName>
    <definedName name="T21.4?L2.1" localSheetId="3">#REF!,#REF!</definedName>
    <definedName name="T21.4?L2.1" localSheetId="1">#REF!,#REF!</definedName>
    <definedName name="T21.4?L2.1" localSheetId="4">#REF!,#REF!</definedName>
    <definedName name="T21.4?L2.1" localSheetId="5">#REF!,#REF!</definedName>
    <definedName name="T21.4?L2.1" localSheetId="9">#REF!,#REF!</definedName>
    <definedName name="T21.4?L2.1" localSheetId="12">#REF!,#REF!</definedName>
    <definedName name="T21.4?L2.1">#REF!,#REF!</definedName>
    <definedName name="T21.4?L3" localSheetId="17">#REF!,#REF!</definedName>
    <definedName name="T21.4?L3" localSheetId="2">#REF!,#REF!</definedName>
    <definedName name="T21.4?L3" localSheetId="3">#REF!,#REF!</definedName>
    <definedName name="T21.4?L3" localSheetId="1">#REF!,#REF!</definedName>
    <definedName name="T21.4?L3" localSheetId="4">#REF!,#REF!</definedName>
    <definedName name="T21.4?L3" localSheetId="5">#REF!,#REF!</definedName>
    <definedName name="T21.4?L3" localSheetId="9">#REF!,#REF!</definedName>
    <definedName name="T21.4?L3" localSheetId="12">#REF!,#REF!</definedName>
    <definedName name="T21.4?L3">#REF!,#REF!</definedName>
    <definedName name="T21.4?L4" localSheetId="17">#REF!,#REF!</definedName>
    <definedName name="T21.4?L4" localSheetId="2">#REF!,#REF!</definedName>
    <definedName name="T21.4?L4" localSheetId="3">#REF!,#REF!</definedName>
    <definedName name="T21.4?L4" localSheetId="1">#REF!,#REF!</definedName>
    <definedName name="T21.4?L4" localSheetId="4">#REF!,#REF!</definedName>
    <definedName name="T21.4?L4" localSheetId="5">#REF!,#REF!</definedName>
    <definedName name="T21.4?L4" localSheetId="9">#REF!,#REF!</definedName>
    <definedName name="T21.4?L4" localSheetId="12">#REF!,#REF!</definedName>
    <definedName name="T21.4?L4">#REF!,#REF!</definedName>
    <definedName name="T21.4?L5" localSheetId="17">#REF!,#REF!</definedName>
    <definedName name="T21.4?L5" localSheetId="2">#REF!,#REF!</definedName>
    <definedName name="T21.4?L5" localSheetId="3">#REF!,#REF!</definedName>
    <definedName name="T21.4?L5" localSheetId="1">#REF!,#REF!</definedName>
    <definedName name="T21.4?L5" localSheetId="4">#REF!,#REF!</definedName>
    <definedName name="T21.4?L5" localSheetId="5">#REF!,#REF!</definedName>
    <definedName name="T21.4?L5" localSheetId="9">#REF!,#REF!</definedName>
    <definedName name="T21.4?L5" localSheetId="12">#REF!,#REF!</definedName>
    <definedName name="T21.4?L5">#REF!,#REF!</definedName>
    <definedName name="T21.4?L5.1" localSheetId="17">#REF!,#REF!</definedName>
    <definedName name="T21.4?L5.1" localSheetId="2">#REF!,#REF!</definedName>
    <definedName name="T21.4?L5.1" localSheetId="3">#REF!,#REF!</definedName>
    <definedName name="T21.4?L5.1" localSheetId="1">#REF!,#REF!</definedName>
    <definedName name="T21.4?L5.1" localSheetId="4">#REF!,#REF!</definedName>
    <definedName name="T21.4?L5.1" localSheetId="5">#REF!,#REF!</definedName>
    <definedName name="T21.4?L5.1" localSheetId="9">#REF!,#REF!</definedName>
    <definedName name="T21.4?L5.1" localSheetId="12">#REF!,#REF!</definedName>
    <definedName name="T21.4?L5.1">#REF!,#REF!</definedName>
    <definedName name="T21.4?L5.2" localSheetId="17">#REF!,#REF!</definedName>
    <definedName name="T21.4?L5.2" localSheetId="2">#REF!,#REF!</definedName>
    <definedName name="T21.4?L5.2" localSheetId="3">#REF!,#REF!</definedName>
    <definedName name="T21.4?L5.2" localSheetId="1">#REF!,#REF!</definedName>
    <definedName name="T21.4?L5.2" localSheetId="4">#REF!,#REF!</definedName>
    <definedName name="T21.4?L5.2" localSheetId="5">#REF!,#REF!</definedName>
    <definedName name="T21.4?L5.2" localSheetId="9">#REF!,#REF!</definedName>
    <definedName name="T21.4?L5.2" localSheetId="12">#REF!,#REF!</definedName>
    <definedName name="T21.4?L5.2">#REF!,#REF!</definedName>
    <definedName name="T21.4?L5.3" localSheetId="17">#REF!,#REF!</definedName>
    <definedName name="T21.4?L5.3" localSheetId="2">#REF!,#REF!</definedName>
    <definedName name="T21.4?L5.3" localSheetId="3">#REF!,#REF!</definedName>
    <definedName name="T21.4?L5.3" localSheetId="1">#REF!,#REF!</definedName>
    <definedName name="T21.4?L5.3" localSheetId="4">#REF!,#REF!</definedName>
    <definedName name="T21.4?L5.3" localSheetId="5">#REF!,#REF!</definedName>
    <definedName name="T21.4?L5.3" localSheetId="9">#REF!,#REF!</definedName>
    <definedName name="T21.4?L5.3" localSheetId="12">#REF!,#REF!</definedName>
    <definedName name="T21.4?L5.3">#REF!,#REF!</definedName>
    <definedName name="T21.4?L5.3.x" localSheetId="17">#REF!,#REF!</definedName>
    <definedName name="T21.4?L5.3.x" localSheetId="2">#REF!,#REF!</definedName>
    <definedName name="T21.4?L5.3.x" localSheetId="3">#REF!,#REF!</definedName>
    <definedName name="T21.4?L5.3.x" localSheetId="1">#REF!,#REF!</definedName>
    <definedName name="T21.4?L5.3.x" localSheetId="4">#REF!,#REF!</definedName>
    <definedName name="T21.4?L5.3.x" localSheetId="5">#REF!,#REF!</definedName>
    <definedName name="T21.4?L5.3.x" localSheetId="9">#REF!,#REF!</definedName>
    <definedName name="T21.4?L5.3.x" localSheetId="12">#REF!,#REF!</definedName>
    <definedName name="T21.4?L5.3.x">#REF!,#REF!</definedName>
    <definedName name="T21.4?L6" localSheetId="17">#REF!,#REF!</definedName>
    <definedName name="T21.4?L6" localSheetId="2">#REF!,#REF!</definedName>
    <definedName name="T21.4?L6" localSheetId="3">#REF!,#REF!</definedName>
    <definedName name="T21.4?L6" localSheetId="1">#REF!,#REF!</definedName>
    <definedName name="T21.4?L6" localSheetId="4">#REF!,#REF!</definedName>
    <definedName name="T21.4?L6" localSheetId="5">#REF!,#REF!</definedName>
    <definedName name="T21.4?L6" localSheetId="9">#REF!,#REF!</definedName>
    <definedName name="T21.4?L6" localSheetId="12">#REF!,#REF!</definedName>
    <definedName name="T21.4?L6">#REF!,#REF!</definedName>
    <definedName name="T21.4?L7" localSheetId="17">#REF!,#REF!</definedName>
    <definedName name="T21.4?L7" localSheetId="2">#REF!,#REF!</definedName>
    <definedName name="T21.4?L7" localSheetId="3">#REF!,#REF!</definedName>
    <definedName name="T21.4?L7" localSheetId="1">#REF!,#REF!</definedName>
    <definedName name="T21.4?L7" localSheetId="4">#REF!,#REF!</definedName>
    <definedName name="T21.4?L7" localSheetId="5">#REF!,#REF!</definedName>
    <definedName name="T21.4?L7" localSheetId="9">#REF!,#REF!</definedName>
    <definedName name="T21.4?L7" localSheetId="12">#REF!,#REF!</definedName>
    <definedName name="T21.4?L7">#REF!,#REF!</definedName>
    <definedName name="T21.4?L7.1" localSheetId="17">#REF!,#REF!</definedName>
    <definedName name="T21.4?L7.1" localSheetId="2">#REF!,#REF!</definedName>
    <definedName name="T21.4?L7.1" localSheetId="3">#REF!,#REF!</definedName>
    <definedName name="T21.4?L7.1" localSheetId="1">#REF!,#REF!</definedName>
    <definedName name="T21.4?L7.1" localSheetId="4">#REF!,#REF!</definedName>
    <definedName name="T21.4?L7.1" localSheetId="5">#REF!,#REF!</definedName>
    <definedName name="T21.4?L7.1" localSheetId="9">#REF!,#REF!</definedName>
    <definedName name="T21.4?L7.1" localSheetId="12">#REF!,#REF!</definedName>
    <definedName name="T21.4?L7.1">#REF!,#REF!</definedName>
    <definedName name="T21.4?L7.2" localSheetId="17">#REF!,#REF!</definedName>
    <definedName name="T21.4?L7.2" localSheetId="2">#REF!,#REF!</definedName>
    <definedName name="T21.4?L7.2" localSheetId="3">#REF!,#REF!</definedName>
    <definedName name="T21.4?L7.2" localSheetId="1">#REF!,#REF!</definedName>
    <definedName name="T21.4?L7.2" localSheetId="4">#REF!,#REF!</definedName>
    <definedName name="T21.4?L7.2" localSheetId="5">#REF!,#REF!</definedName>
    <definedName name="T21.4?L7.2" localSheetId="9">#REF!,#REF!</definedName>
    <definedName name="T21.4?L7.2" localSheetId="12">#REF!,#REF!</definedName>
    <definedName name="T21.4?L7.2">#REF!,#REF!</definedName>
    <definedName name="T21.4?L7.3" localSheetId="17">#REF!,#REF!</definedName>
    <definedName name="T21.4?L7.3" localSheetId="2">#REF!,#REF!</definedName>
    <definedName name="T21.4?L7.3" localSheetId="3">#REF!,#REF!</definedName>
    <definedName name="T21.4?L7.3" localSheetId="1">#REF!,#REF!</definedName>
    <definedName name="T21.4?L7.3" localSheetId="4">#REF!,#REF!</definedName>
    <definedName name="T21.4?L7.3" localSheetId="5">#REF!,#REF!</definedName>
    <definedName name="T21.4?L7.3" localSheetId="9">#REF!,#REF!</definedName>
    <definedName name="T21.4?L7.3" localSheetId="12">#REF!,#REF!</definedName>
    <definedName name="T21.4?L7.3">#REF!,#REF!</definedName>
    <definedName name="T21.4?L7.4" localSheetId="17">#REF!,#REF!</definedName>
    <definedName name="T21.4?L7.4" localSheetId="2">#REF!,#REF!</definedName>
    <definedName name="T21.4?L7.4" localSheetId="3">#REF!,#REF!</definedName>
    <definedName name="T21.4?L7.4" localSheetId="1">#REF!,#REF!</definedName>
    <definedName name="T21.4?L7.4" localSheetId="4">#REF!,#REF!</definedName>
    <definedName name="T21.4?L7.4" localSheetId="5">#REF!,#REF!</definedName>
    <definedName name="T21.4?L7.4" localSheetId="9">#REF!,#REF!</definedName>
    <definedName name="T21.4?L7.4" localSheetId="12">#REF!,#REF!</definedName>
    <definedName name="T21.4?L7.4">#REF!,#REF!</definedName>
    <definedName name="T21.4?L7.4.x" localSheetId="17">#REF!,#REF!</definedName>
    <definedName name="T21.4?L7.4.x" localSheetId="2">#REF!,#REF!</definedName>
    <definedName name="T21.4?L7.4.x" localSheetId="3">#REF!,#REF!</definedName>
    <definedName name="T21.4?L7.4.x" localSheetId="1">#REF!,#REF!</definedName>
    <definedName name="T21.4?L7.4.x" localSheetId="4">#REF!,#REF!</definedName>
    <definedName name="T21.4?L7.4.x" localSheetId="5">#REF!,#REF!</definedName>
    <definedName name="T21.4?L7.4.x" localSheetId="9">#REF!,#REF!</definedName>
    <definedName name="T21.4?L7.4.x" localSheetId="12">#REF!,#REF!</definedName>
    <definedName name="T21.4?L7.4.x">#REF!,#REF!</definedName>
    <definedName name="T21.4?L8" localSheetId="17">#REF!,#REF!</definedName>
    <definedName name="T21.4?L8" localSheetId="2">#REF!,#REF!</definedName>
    <definedName name="T21.4?L8" localSheetId="3">#REF!,#REF!</definedName>
    <definedName name="T21.4?L8" localSheetId="1">#REF!,#REF!</definedName>
    <definedName name="T21.4?L8" localSheetId="4">#REF!,#REF!</definedName>
    <definedName name="T21.4?L8" localSheetId="5">#REF!,#REF!</definedName>
    <definedName name="T21.4?L8" localSheetId="9">#REF!,#REF!</definedName>
    <definedName name="T21.4?L8" localSheetId="12">#REF!,#REF!</definedName>
    <definedName name="T21.4?L8">#REF!,#REF!</definedName>
    <definedName name="T21.4?L8.1" localSheetId="17">#REF!,#REF!</definedName>
    <definedName name="T21.4?L8.1" localSheetId="2">#REF!,#REF!</definedName>
    <definedName name="T21.4?L8.1" localSheetId="3">#REF!,#REF!</definedName>
    <definedName name="T21.4?L8.1" localSheetId="1">#REF!,#REF!</definedName>
    <definedName name="T21.4?L8.1" localSheetId="4">#REF!,#REF!</definedName>
    <definedName name="T21.4?L8.1" localSheetId="5">#REF!,#REF!</definedName>
    <definedName name="T21.4?L8.1" localSheetId="9">#REF!,#REF!</definedName>
    <definedName name="T21.4?L8.1" localSheetId="12">#REF!,#REF!</definedName>
    <definedName name="T21.4?L8.1">#REF!,#REF!</definedName>
    <definedName name="T21.4?L8.2" localSheetId="17">#REF!,#REF!</definedName>
    <definedName name="T21.4?L8.2" localSheetId="2">#REF!,#REF!</definedName>
    <definedName name="T21.4?L8.2" localSheetId="3">#REF!,#REF!</definedName>
    <definedName name="T21.4?L8.2" localSheetId="1">#REF!,#REF!</definedName>
    <definedName name="T21.4?L8.2" localSheetId="4">#REF!,#REF!</definedName>
    <definedName name="T21.4?L8.2" localSheetId="5">#REF!,#REF!</definedName>
    <definedName name="T21.4?L8.2" localSheetId="9">#REF!,#REF!</definedName>
    <definedName name="T21.4?L8.2" localSheetId="12">#REF!,#REF!</definedName>
    <definedName name="T21.4?L8.2">#REF!,#REF!</definedName>
    <definedName name="T21.4?Name" localSheetId="17">#REF!</definedName>
    <definedName name="T21.4?Name" localSheetId="2">#REF!</definedName>
    <definedName name="T21.4?Name" localSheetId="3">#REF!</definedName>
    <definedName name="T21.4?Name" localSheetId="1">#REF!</definedName>
    <definedName name="T21.4?Name" localSheetId="4">#REF!</definedName>
    <definedName name="T21.4?Name" localSheetId="5">#REF!</definedName>
    <definedName name="T21.4?Name" localSheetId="14">#REF!</definedName>
    <definedName name="T21.4?Name" localSheetId="7">#REF!</definedName>
    <definedName name="T21.4?Name" localSheetId="9">#REF!</definedName>
    <definedName name="T21.4?Name" localSheetId="0">#REF!</definedName>
    <definedName name="T21.4?Name" localSheetId="12">#REF!</definedName>
    <definedName name="T21.4?Name">#REF!</definedName>
    <definedName name="T21.4?Table" localSheetId="17">#REF!</definedName>
    <definedName name="T21.4?Table" localSheetId="2">#REF!</definedName>
    <definedName name="T21.4?Table" localSheetId="3">#REF!</definedName>
    <definedName name="T21.4?Table" localSheetId="1">#REF!</definedName>
    <definedName name="T21.4?Table" localSheetId="4">#REF!</definedName>
    <definedName name="T21.4?Table" localSheetId="5">#REF!</definedName>
    <definedName name="T21.4?Table" localSheetId="9">#REF!</definedName>
    <definedName name="T21.4?Table" localSheetId="0">#REF!</definedName>
    <definedName name="T21.4?Table" localSheetId="12">#REF!</definedName>
    <definedName name="T21.4?Table">#REF!</definedName>
    <definedName name="T21.4?Title" localSheetId="17">#REF!</definedName>
    <definedName name="T21.4?Title" localSheetId="2">#REF!</definedName>
    <definedName name="T21.4?Title" localSheetId="3">#REF!</definedName>
    <definedName name="T21.4?Title" localSheetId="1">#REF!</definedName>
    <definedName name="T21.4?Title" localSheetId="4">#REF!</definedName>
    <definedName name="T21.4?Title" localSheetId="5">#REF!</definedName>
    <definedName name="T21.4?Title" localSheetId="9">#REF!</definedName>
    <definedName name="T21.4?Title" localSheetId="0">#REF!</definedName>
    <definedName name="T21.4?Title" localSheetId="12">#REF!</definedName>
    <definedName name="T21.4?Title">#REF!</definedName>
    <definedName name="T21.4?unit?ТРУБ" localSheetId="17">#REF!</definedName>
    <definedName name="T21.4?unit?ТРУБ" localSheetId="2">#REF!</definedName>
    <definedName name="T21.4?unit?ТРУБ" localSheetId="3">#REF!</definedName>
    <definedName name="T21.4?unit?ТРУБ" localSheetId="1">#REF!</definedName>
    <definedName name="T21.4?unit?ТРУБ" localSheetId="4">#REF!</definedName>
    <definedName name="T21.4?unit?ТРУБ" localSheetId="5">#REF!</definedName>
    <definedName name="T21.4?unit?ТРУБ" localSheetId="9">#REF!</definedName>
    <definedName name="T21.4?unit?ТРУБ" localSheetId="12">#REF!</definedName>
    <definedName name="T21.4?unit?ТРУБ">#REF!</definedName>
    <definedName name="T21.4_Copy1" localSheetId="17">#REF!</definedName>
    <definedName name="T21.4_Copy1" localSheetId="2">#REF!</definedName>
    <definedName name="T21.4_Copy1" localSheetId="3">#REF!</definedName>
    <definedName name="T21.4_Copy1" localSheetId="1">#REF!</definedName>
    <definedName name="T21.4_Copy1" localSheetId="4">#REF!</definedName>
    <definedName name="T21.4_Copy1" localSheetId="5">#REF!</definedName>
    <definedName name="T21.4_Copy1" localSheetId="9">#REF!</definedName>
    <definedName name="T21.4_Copy1" localSheetId="12">#REF!</definedName>
    <definedName name="T21.4_Copy1">#REF!</definedName>
    <definedName name="T21.4_Copy2" localSheetId="17">#REF!</definedName>
    <definedName name="T21.4_Copy2" localSheetId="2">#REF!</definedName>
    <definedName name="T21.4_Copy2" localSheetId="3">#REF!</definedName>
    <definedName name="T21.4_Copy2" localSheetId="1">#REF!</definedName>
    <definedName name="T21.4_Copy2" localSheetId="4">#REF!</definedName>
    <definedName name="T21.4_Copy2" localSheetId="5">#REF!</definedName>
    <definedName name="T21.4_Copy2" localSheetId="9">#REF!</definedName>
    <definedName name="T21.4_Copy2" localSheetId="12">#REF!</definedName>
    <definedName name="T21.4_Copy2">#REF!</definedName>
    <definedName name="T21.4_Copy3" localSheetId="17">#REF!</definedName>
    <definedName name="T21.4_Copy3" localSheetId="2">#REF!</definedName>
    <definedName name="T21.4_Copy3" localSheetId="3">#REF!</definedName>
    <definedName name="T21.4_Copy3" localSheetId="1">#REF!</definedName>
    <definedName name="T21.4_Copy3" localSheetId="4">#REF!</definedName>
    <definedName name="T21.4_Copy3" localSheetId="5">#REF!</definedName>
    <definedName name="T21.4_Copy3" localSheetId="9">#REF!</definedName>
    <definedName name="T21.4_Copy3" localSheetId="12">#REF!</definedName>
    <definedName name="T21.4_Copy3">#REF!</definedName>
    <definedName name="T21.4_Name1" localSheetId="17">#REF!</definedName>
    <definedName name="T21.4_Name1" localSheetId="2">#REF!</definedName>
    <definedName name="T21.4_Name1" localSheetId="3">#REF!</definedName>
    <definedName name="T21.4_Name1" localSheetId="1">#REF!</definedName>
    <definedName name="T21.4_Name1" localSheetId="4">#REF!</definedName>
    <definedName name="T21.4_Name1" localSheetId="5">#REF!</definedName>
    <definedName name="T21.4_Name1" localSheetId="9">#REF!</definedName>
    <definedName name="T21.4_Name1" localSheetId="12">#REF!</definedName>
    <definedName name="T21.4_Name1">#REF!</definedName>
    <definedName name="T21.4_Name2" localSheetId="17">#REF!</definedName>
    <definedName name="T21.4_Name2" localSheetId="2">#REF!</definedName>
    <definedName name="T21.4_Name2" localSheetId="3">#REF!</definedName>
    <definedName name="T21.4_Name2" localSheetId="1">#REF!</definedName>
    <definedName name="T21.4_Name2" localSheetId="4">#REF!</definedName>
    <definedName name="T21.4_Name2" localSheetId="5">#REF!</definedName>
    <definedName name="T21.4_Name2" localSheetId="9">#REF!</definedName>
    <definedName name="T21.4_Name2" localSheetId="12">#REF!</definedName>
    <definedName name="T21.4_Name2">#REF!</definedName>
    <definedName name="T21.4_Name3" localSheetId="17">#REF!</definedName>
    <definedName name="T21.4_Name3" localSheetId="2">#REF!</definedName>
    <definedName name="T21.4_Name3" localSheetId="3">#REF!</definedName>
    <definedName name="T21.4_Name3" localSheetId="1">#REF!</definedName>
    <definedName name="T21.4_Name3" localSheetId="4">#REF!</definedName>
    <definedName name="T21.4_Name3" localSheetId="5">#REF!</definedName>
    <definedName name="T21.4_Name3" localSheetId="9">#REF!</definedName>
    <definedName name="T21.4_Name3" localSheetId="12">#REF!</definedName>
    <definedName name="T21.4_Name3">#REF!</definedName>
    <definedName name="T21?axis?R?ВРАС" localSheetId="17">#REF!,#REF!</definedName>
    <definedName name="T21?axis?R?ВРАС" localSheetId="2">#REF!,#REF!</definedName>
    <definedName name="T21?axis?R?ВРАС" localSheetId="3">#REF!,#REF!</definedName>
    <definedName name="T21?axis?R?ВРАС" localSheetId="1">#REF!,#REF!</definedName>
    <definedName name="T21?axis?R?ВРАС" localSheetId="4">#REF!,#REF!</definedName>
    <definedName name="T21?axis?R?ВРАС" localSheetId="5">#REF!,#REF!</definedName>
    <definedName name="T21?axis?R?ВРАС" localSheetId="14">#REF!,#REF!</definedName>
    <definedName name="T21?axis?R?ВРАС" localSheetId="7">#REF!,#REF!</definedName>
    <definedName name="T21?axis?R?ВРАС" localSheetId="9">#REF!,#REF!</definedName>
    <definedName name="T21?axis?R?ВРАС" localSheetId="0">#REF!,#REF!</definedName>
    <definedName name="T21?axis?R?ВРАС" localSheetId="12">#REF!,#REF!</definedName>
    <definedName name="T21?axis?R?ВРАС">#REF!,#REF!</definedName>
    <definedName name="T21?axis?R?ВРАС?" localSheetId="17">#REF!,#REF!</definedName>
    <definedName name="T21?axis?R?ВРАС?" localSheetId="2">#REF!,#REF!</definedName>
    <definedName name="T21?axis?R?ВРАС?" localSheetId="3">#REF!,#REF!</definedName>
    <definedName name="T21?axis?R?ВРАС?" localSheetId="1">#REF!,#REF!</definedName>
    <definedName name="T21?axis?R?ВРАС?" localSheetId="4">#REF!,#REF!</definedName>
    <definedName name="T21?axis?R?ВРАС?" localSheetId="5">#REF!,#REF!</definedName>
    <definedName name="T21?axis?R?ВРАС?" localSheetId="9">#REF!,#REF!</definedName>
    <definedName name="T21?axis?R?ВРАС?" localSheetId="0">#REF!,#REF!</definedName>
    <definedName name="T21?axis?R?ВРАС?" localSheetId="12">#REF!,#REF!</definedName>
    <definedName name="T21?axis?R?ВРАС?">#REF!,#REF!</definedName>
    <definedName name="T21?axis?R?ДОГОВОР" localSheetId="17">#REF!</definedName>
    <definedName name="T21?axis?R?ДОГОВОР" localSheetId="2">#REF!</definedName>
    <definedName name="T21?axis?R?ДОГОВОР" localSheetId="3">#REF!</definedName>
    <definedName name="T21?axis?R?ДОГОВОР" localSheetId="1">#REF!</definedName>
    <definedName name="T21?axis?R?ДОГОВОР" localSheetId="4">#REF!</definedName>
    <definedName name="T21?axis?R?ДОГОВОР" localSheetId="5">#REF!</definedName>
    <definedName name="T21?axis?R?ДОГОВОР" localSheetId="14">#REF!</definedName>
    <definedName name="T21?axis?R?ДОГОВОР" localSheetId="7">#REF!</definedName>
    <definedName name="T21?axis?R?ДОГОВОР" localSheetId="9">#REF!</definedName>
    <definedName name="T21?axis?R?ДОГОВОР" localSheetId="0">#REF!</definedName>
    <definedName name="T21?axis?R?ДОГОВОР" localSheetId="12">#REF!</definedName>
    <definedName name="T21?axis?R?ДОГОВОР">#REF!</definedName>
    <definedName name="T21?axis?R?ДОГОВОР?" localSheetId="17">#REF!</definedName>
    <definedName name="T21?axis?R?ДОГОВОР?" localSheetId="2">#REF!</definedName>
    <definedName name="T21?axis?R?ДОГОВОР?" localSheetId="3">#REF!</definedName>
    <definedName name="T21?axis?R?ДОГОВОР?" localSheetId="1">#REF!</definedName>
    <definedName name="T21?axis?R?ДОГОВОР?" localSheetId="4">#REF!</definedName>
    <definedName name="T21?axis?R?ДОГОВОР?" localSheetId="5">#REF!</definedName>
    <definedName name="T21?axis?R?ДОГОВОР?" localSheetId="9">#REF!</definedName>
    <definedName name="T21?axis?R?ДОГОВОР?" localSheetId="0">#REF!</definedName>
    <definedName name="T21?axis?R?ДОГОВОР?" localSheetId="12">#REF!</definedName>
    <definedName name="T21?axis?R?ДОГОВОР?">#REF!</definedName>
    <definedName name="T21?axis?R?ПЭ">'[24]21'!$D$14:$S$16,'[24]21'!$D$26:$S$28,'[24]21'!$D$20:$S$22</definedName>
    <definedName name="T21?axis?R?ПЭ?">'[24]21'!$B$14:$B$16,'[24]21'!$B$26:$B$28,'[24]21'!$B$20:$B$22</definedName>
    <definedName name="T21?axis?ПРД?БАЗ">'[36]21'!$I$6:$J$18,'[36]21'!$F$6:$G$18</definedName>
    <definedName name="T21?axis?ПРД?ПРЕД">'[36]21'!$K$6:$L$18,'[36]21'!$D$6:$E$18</definedName>
    <definedName name="T21?axis?ПРД?РЕГ" localSheetId="17">#REF!</definedName>
    <definedName name="T21?axis?ПРД?РЕГ" localSheetId="2">#REF!</definedName>
    <definedName name="T21?axis?ПРД?РЕГ" localSheetId="3">#REF!</definedName>
    <definedName name="T21?axis?ПРД?РЕГ" localSheetId="1">#REF!</definedName>
    <definedName name="T21?axis?ПРД?РЕГ" localSheetId="4">#REF!</definedName>
    <definedName name="T21?axis?ПРД?РЕГ" localSheetId="5">#REF!</definedName>
    <definedName name="T21?axis?ПРД?РЕГ" localSheetId="14">#REF!</definedName>
    <definedName name="T21?axis?ПРД?РЕГ" localSheetId="7">#REF!</definedName>
    <definedName name="T21?axis?ПРД?РЕГ" localSheetId="9">#REF!</definedName>
    <definedName name="T21?axis?ПРД?РЕГ" localSheetId="0">#REF!</definedName>
    <definedName name="T21?axis?ПРД?РЕГ" localSheetId="12">#REF!</definedName>
    <definedName name="T21?axis?ПРД?РЕГ">#REF!</definedName>
    <definedName name="T21?axis?ПФ?ПЛАН">'[36]21'!$I$6:$I$18,'[36]21'!$D$6:$D$18,'[36]21'!$K$6:$K$18,'[36]21'!$F$6:$F$18</definedName>
    <definedName name="T21?axis?ПФ?ФАКТ">'[36]21'!$J$6:$J$18,'[36]21'!$E$6:$E$18,'[36]21'!$L$6:$L$18,'[36]21'!$G$6:$G$18</definedName>
    <definedName name="T21?Data">'[24]21'!$D$14:$S$16,'[24]21'!$D$18:$S$18,'[24]21'!$D$20:$S$22,'[24]21'!$D$24:$S$24,'[24]21'!$D$26:$S$28,'[24]21'!$D$31:$S$33,'[24]21'!$D$11:$S$12</definedName>
    <definedName name="T21?item_ext?РОСТ" localSheetId="17">#REF!</definedName>
    <definedName name="T21?item_ext?РОСТ" localSheetId="2">#REF!</definedName>
    <definedName name="T21?item_ext?РОСТ" localSheetId="3">#REF!</definedName>
    <definedName name="T21?item_ext?РОСТ" localSheetId="1">#REF!</definedName>
    <definedName name="T21?item_ext?РОСТ" localSheetId="4">#REF!</definedName>
    <definedName name="T21?item_ext?РОСТ" localSheetId="5">#REF!</definedName>
    <definedName name="T21?item_ext?РОСТ" localSheetId="14">#REF!</definedName>
    <definedName name="T21?item_ext?РОСТ" localSheetId="7">#REF!</definedName>
    <definedName name="T21?item_ext?РОСТ" localSheetId="9">#REF!</definedName>
    <definedName name="T21?item_ext?РОСТ" localSheetId="0">#REF!</definedName>
    <definedName name="T21?item_ext?РОСТ" localSheetId="12">#REF!</definedName>
    <definedName name="T21?item_ext?РОСТ">#REF!</definedName>
    <definedName name="T21?L1">'[24]21'!$D$11:$S$12,'[24]21'!$D$14:$S$16,'[24]21'!$D$18:$S$18,'[24]21'!$D$20:$S$22,'[24]21'!$D$26:$S$28,'[24]21'!$D$24:$S$24</definedName>
    <definedName name="T21?L1.1" localSheetId="17">#REF!</definedName>
    <definedName name="T21?L1.1" localSheetId="2">#REF!</definedName>
    <definedName name="T21?L1.1" localSheetId="3">#REF!</definedName>
    <definedName name="T21?L1.1" localSheetId="1">#REF!</definedName>
    <definedName name="T21?L1.1" localSheetId="4">#REF!</definedName>
    <definedName name="T21?L1.1" localSheetId="5">#REF!</definedName>
    <definedName name="T21?L1.1" localSheetId="14">#REF!</definedName>
    <definedName name="T21?L1.1" localSheetId="7">#REF!</definedName>
    <definedName name="T21?L1.1" localSheetId="9">#REF!</definedName>
    <definedName name="T21?L1.1" localSheetId="0">#REF!</definedName>
    <definedName name="T21?L1.1" localSheetId="12">#REF!</definedName>
    <definedName name="T21?L1.1">#REF!</definedName>
    <definedName name="T21?L2" localSheetId="17">#REF!</definedName>
    <definedName name="T21?L2" localSheetId="2">#REF!</definedName>
    <definedName name="T21?L2" localSheetId="3">#REF!</definedName>
    <definedName name="T21?L2" localSheetId="1">#REF!</definedName>
    <definedName name="T21?L2" localSheetId="4">#REF!</definedName>
    <definedName name="T21?L2" localSheetId="5">#REF!</definedName>
    <definedName name="T21?L2" localSheetId="9">#REF!</definedName>
    <definedName name="T21?L2" localSheetId="0">#REF!</definedName>
    <definedName name="T21?L2" localSheetId="12">#REF!</definedName>
    <definedName name="T21?L2">#REF!</definedName>
    <definedName name="T21?L2.1" localSheetId="17">#REF!</definedName>
    <definedName name="T21?L2.1" localSheetId="2">#REF!</definedName>
    <definedName name="T21?L2.1" localSheetId="3">#REF!</definedName>
    <definedName name="T21?L2.1" localSheetId="1">#REF!</definedName>
    <definedName name="T21?L2.1" localSheetId="4">#REF!</definedName>
    <definedName name="T21?L2.1" localSheetId="5">#REF!</definedName>
    <definedName name="T21?L2.1" localSheetId="9">#REF!</definedName>
    <definedName name="T21?L2.1" localSheetId="0">#REF!</definedName>
    <definedName name="T21?L2.1" localSheetId="12">#REF!</definedName>
    <definedName name="T21?L2.1">#REF!</definedName>
    <definedName name="T21?L3" localSheetId="17">#REF!</definedName>
    <definedName name="T21?L3" localSheetId="2">#REF!</definedName>
    <definedName name="T21?L3" localSheetId="3">#REF!</definedName>
    <definedName name="T21?L3" localSheetId="1">#REF!</definedName>
    <definedName name="T21?L3" localSheetId="4">#REF!</definedName>
    <definedName name="T21?L3" localSheetId="5">#REF!</definedName>
    <definedName name="T21?L3" localSheetId="9">#REF!</definedName>
    <definedName name="T21?L3" localSheetId="12">#REF!</definedName>
    <definedName name="T21?L3">#REF!</definedName>
    <definedName name="T21?L4" localSheetId="17">#REF!</definedName>
    <definedName name="T21?L4" localSheetId="2">#REF!</definedName>
    <definedName name="T21?L4" localSheetId="3">#REF!</definedName>
    <definedName name="T21?L4" localSheetId="1">#REF!</definedName>
    <definedName name="T21?L4" localSheetId="4">#REF!</definedName>
    <definedName name="T21?L4" localSheetId="5">#REF!</definedName>
    <definedName name="T21?L4" localSheetId="9">#REF!</definedName>
    <definedName name="T21?L4" localSheetId="12">#REF!</definedName>
    <definedName name="T21?L4">#REF!</definedName>
    <definedName name="T21?L4.x" localSheetId="17">#REF!</definedName>
    <definedName name="T21?L4.x" localSheetId="2">#REF!</definedName>
    <definedName name="T21?L4.x" localSheetId="3">#REF!</definedName>
    <definedName name="T21?L4.x" localSheetId="1">#REF!</definedName>
    <definedName name="T21?L4.x" localSheetId="4">#REF!</definedName>
    <definedName name="T21?L4.x" localSheetId="5">#REF!</definedName>
    <definedName name="T21?L4.x" localSheetId="9">#REF!</definedName>
    <definedName name="T21?L4.x" localSheetId="12">#REF!</definedName>
    <definedName name="T21?L4.x">#REF!</definedName>
    <definedName name="T21?L5" localSheetId="17">#REF!</definedName>
    <definedName name="T21?L5" localSheetId="2">#REF!</definedName>
    <definedName name="T21?L5" localSheetId="3">#REF!</definedName>
    <definedName name="T21?L5" localSheetId="1">#REF!</definedName>
    <definedName name="T21?L5" localSheetId="4">#REF!</definedName>
    <definedName name="T21?L5" localSheetId="5">#REF!</definedName>
    <definedName name="T21?L5" localSheetId="9">#REF!</definedName>
    <definedName name="T21?L5" localSheetId="12">#REF!</definedName>
    <definedName name="T21?L5">#REF!</definedName>
    <definedName name="T21?L5.1" localSheetId="17">#REF!</definedName>
    <definedName name="T21?L5.1" localSheetId="2">#REF!</definedName>
    <definedName name="T21?L5.1" localSheetId="3">#REF!</definedName>
    <definedName name="T21?L5.1" localSheetId="1">#REF!</definedName>
    <definedName name="T21?L5.1" localSheetId="4">#REF!</definedName>
    <definedName name="T21?L5.1" localSheetId="5">#REF!</definedName>
    <definedName name="T21?L5.1" localSheetId="9">#REF!</definedName>
    <definedName name="T21?L5.1" localSheetId="12">#REF!</definedName>
    <definedName name="T21?L5.1">#REF!</definedName>
    <definedName name="T21?L5.2" localSheetId="17">#REF!</definedName>
    <definedName name="T21?L5.2" localSheetId="2">#REF!</definedName>
    <definedName name="T21?L5.2" localSheetId="3">#REF!</definedName>
    <definedName name="T21?L5.2" localSheetId="1">#REF!</definedName>
    <definedName name="T21?L5.2" localSheetId="4">#REF!</definedName>
    <definedName name="T21?L5.2" localSheetId="5">#REF!</definedName>
    <definedName name="T21?L5.2" localSheetId="9">#REF!</definedName>
    <definedName name="T21?L5.2" localSheetId="12">#REF!</definedName>
    <definedName name="T21?L5.2">#REF!</definedName>
    <definedName name="T21?L5.3" localSheetId="17">#REF!</definedName>
    <definedName name="T21?L5.3" localSheetId="2">#REF!</definedName>
    <definedName name="T21?L5.3" localSheetId="3">#REF!</definedName>
    <definedName name="T21?L5.3" localSheetId="1">#REF!</definedName>
    <definedName name="T21?L5.3" localSheetId="4">#REF!</definedName>
    <definedName name="T21?L5.3" localSheetId="5">#REF!</definedName>
    <definedName name="T21?L5.3" localSheetId="9">#REF!</definedName>
    <definedName name="T21?L5.3" localSheetId="12">#REF!</definedName>
    <definedName name="T21?L5.3">#REF!</definedName>
    <definedName name="T21?L5.3.x" localSheetId="17">#REF!</definedName>
    <definedName name="T21?L5.3.x" localSheetId="2">#REF!</definedName>
    <definedName name="T21?L5.3.x" localSheetId="3">#REF!</definedName>
    <definedName name="T21?L5.3.x" localSheetId="1">#REF!</definedName>
    <definedName name="T21?L5.3.x" localSheetId="4">#REF!</definedName>
    <definedName name="T21?L5.3.x" localSheetId="5">#REF!</definedName>
    <definedName name="T21?L5.3.x" localSheetId="9">#REF!</definedName>
    <definedName name="T21?L5.3.x" localSheetId="12">#REF!</definedName>
    <definedName name="T21?L5.3.x">#REF!</definedName>
    <definedName name="T21?L6" localSheetId="17">#REF!</definedName>
    <definedName name="T21?L6" localSheetId="2">#REF!</definedName>
    <definedName name="T21?L6" localSheetId="3">#REF!</definedName>
    <definedName name="T21?L6" localSheetId="1">#REF!</definedName>
    <definedName name="T21?L6" localSheetId="4">#REF!</definedName>
    <definedName name="T21?L6" localSheetId="5">#REF!</definedName>
    <definedName name="T21?L6" localSheetId="9">#REF!</definedName>
    <definedName name="T21?L6" localSheetId="12">#REF!</definedName>
    <definedName name="T21?L6">#REF!</definedName>
    <definedName name="T21?L7" localSheetId="17">#REF!</definedName>
    <definedName name="T21?L7" localSheetId="2">#REF!</definedName>
    <definedName name="T21?L7" localSheetId="3">#REF!</definedName>
    <definedName name="T21?L7" localSheetId="1">#REF!</definedName>
    <definedName name="T21?L7" localSheetId="4">#REF!</definedName>
    <definedName name="T21?L7" localSheetId="5">#REF!</definedName>
    <definedName name="T21?L7" localSheetId="9">#REF!</definedName>
    <definedName name="T21?L7" localSheetId="12">#REF!</definedName>
    <definedName name="T21?L7">#REF!</definedName>
    <definedName name="T21?L7.1" localSheetId="17">#REF!</definedName>
    <definedName name="T21?L7.1" localSheetId="2">#REF!</definedName>
    <definedName name="T21?L7.1" localSheetId="3">#REF!</definedName>
    <definedName name="T21?L7.1" localSheetId="1">#REF!</definedName>
    <definedName name="T21?L7.1" localSheetId="4">#REF!</definedName>
    <definedName name="T21?L7.1" localSheetId="5">#REF!</definedName>
    <definedName name="T21?L7.1" localSheetId="9">#REF!</definedName>
    <definedName name="T21?L7.1" localSheetId="12">#REF!</definedName>
    <definedName name="T21?L7.1">#REF!</definedName>
    <definedName name="T21?L7.2" localSheetId="17">#REF!</definedName>
    <definedName name="T21?L7.2" localSheetId="2">#REF!</definedName>
    <definedName name="T21?L7.2" localSheetId="3">#REF!</definedName>
    <definedName name="T21?L7.2" localSheetId="1">#REF!</definedName>
    <definedName name="T21?L7.2" localSheetId="4">#REF!</definedName>
    <definedName name="T21?L7.2" localSheetId="5">#REF!</definedName>
    <definedName name="T21?L7.2" localSheetId="9">#REF!</definedName>
    <definedName name="T21?L7.2" localSheetId="12">#REF!</definedName>
    <definedName name="T21?L7.2">#REF!</definedName>
    <definedName name="T21?L7.3" localSheetId="17">#REF!</definedName>
    <definedName name="T21?L7.3" localSheetId="2">#REF!</definedName>
    <definedName name="T21?L7.3" localSheetId="3">#REF!</definedName>
    <definedName name="T21?L7.3" localSheetId="1">#REF!</definedName>
    <definedName name="T21?L7.3" localSheetId="4">#REF!</definedName>
    <definedName name="T21?L7.3" localSheetId="5">#REF!</definedName>
    <definedName name="T21?L7.3" localSheetId="9">#REF!</definedName>
    <definedName name="T21?L7.3" localSheetId="12">#REF!</definedName>
    <definedName name="T21?L7.3">#REF!</definedName>
    <definedName name="T21?L7.4" localSheetId="17">#REF!</definedName>
    <definedName name="T21?L7.4" localSheetId="2">#REF!</definedName>
    <definedName name="T21?L7.4" localSheetId="3">#REF!</definedName>
    <definedName name="T21?L7.4" localSheetId="1">#REF!</definedName>
    <definedName name="T21?L7.4" localSheetId="4">#REF!</definedName>
    <definedName name="T21?L7.4" localSheetId="5">#REF!</definedName>
    <definedName name="T21?L7.4" localSheetId="9">#REF!</definedName>
    <definedName name="T21?L7.4" localSheetId="12">#REF!</definedName>
    <definedName name="T21?L7.4">#REF!</definedName>
    <definedName name="T21?L7.4.x" localSheetId="17">#REF!</definedName>
    <definedName name="T21?L7.4.x" localSheetId="2">#REF!</definedName>
    <definedName name="T21?L7.4.x" localSheetId="3">#REF!</definedName>
    <definedName name="T21?L7.4.x" localSheetId="1">#REF!</definedName>
    <definedName name="T21?L7.4.x" localSheetId="4">#REF!</definedName>
    <definedName name="T21?L7.4.x" localSheetId="5">#REF!</definedName>
    <definedName name="T21?L7.4.x" localSheetId="9">#REF!</definedName>
    <definedName name="T21?L7.4.x" localSheetId="12">#REF!</definedName>
    <definedName name="T21?L7.4.x">#REF!</definedName>
    <definedName name="T21?L8" localSheetId="17">#REF!</definedName>
    <definedName name="T21?L8" localSheetId="2">#REF!</definedName>
    <definedName name="T21?L8" localSheetId="3">#REF!</definedName>
    <definedName name="T21?L8" localSheetId="1">#REF!</definedName>
    <definedName name="T21?L8" localSheetId="4">#REF!</definedName>
    <definedName name="T21?L8" localSheetId="5">#REF!</definedName>
    <definedName name="T21?L8" localSheetId="9">#REF!</definedName>
    <definedName name="T21?L8" localSheetId="12">#REF!</definedName>
    <definedName name="T21?L8">#REF!</definedName>
    <definedName name="T21?L8.1" localSheetId="17">#REF!</definedName>
    <definedName name="T21?L8.1" localSheetId="2">#REF!</definedName>
    <definedName name="T21?L8.1" localSheetId="3">#REF!</definedName>
    <definedName name="T21?L8.1" localSheetId="1">#REF!</definedName>
    <definedName name="T21?L8.1" localSheetId="4">#REF!</definedName>
    <definedName name="T21?L8.1" localSheetId="5">#REF!</definedName>
    <definedName name="T21?L8.1" localSheetId="9">#REF!</definedName>
    <definedName name="T21?L8.1" localSheetId="12">#REF!</definedName>
    <definedName name="T21?L8.1">#REF!</definedName>
    <definedName name="T21?L8.2" localSheetId="17">#REF!</definedName>
    <definedName name="T21?L8.2" localSheetId="2">#REF!</definedName>
    <definedName name="T21?L8.2" localSheetId="3">#REF!</definedName>
    <definedName name="T21?L8.2" localSheetId="1">#REF!</definedName>
    <definedName name="T21?L8.2" localSheetId="4">#REF!</definedName>
    <definedName name="T21?L8.2" localSheetId="5">#REF!</definedName>
    <definedName name="T21?L8.2" localSheetId="9">#REF!</definedName>
    <definedName name="T21?L8.2" localSheetId="12">#REF!</definedName>
    <definedName name="T21?L8.2">#REF!</definedName>
    <definedName name="T21?L8.3" localSheetId="17">#REF!</definedName>
    <definedName name="T21?L8.3" localSheetId="2">#REF!</definedName>
    <definedName name="T21?L8.3" localSheetId="3">#REF!</definedName>
    <definedName name="T21?L8.3" localSheetId="1">#REF!</definedName>
    <definedName name="T21?L8.3" localSheetId="4">#REF!</definedName>
    <definedName name="T21?L8.3" localSheetId="5">#REF!</definedName>
    <definedName name="T21?L8.3" localSheetId="9">#REF!</definedName>
    <definedName name="T21?L8.3" localSheetId="12">#REF!</definedName>
    <definedName name="T21?L8.3">#REF!</definedName>
    <definedName name="T21?L8.4" localSheetId="17">#REF!</definedName>
    <definedName name="T21?L8.4" localSheetId="2">#REF!</definedName>
    <definedName name="T21?L8.4" localSheetId="3">#REF!</definedName>
    <definedName name="T21?L8.4" localSheetId="1">#REF!</definedName>
    <definedName name="T21?L8.4" localSheetId="4">#REF!</definedName>
    <definedName name="T21?L8.4" localSheetId="5">#REF!</definedName>
    <definedName name="T21?L8.4" localSheetId="9">#REF!</definedName>
    <definedName name="T21?L8.4" localSheetId="12">#REF!</definedName>
    <definedName name="T21?L8.4">#REF!</definedName>
    <definedName name="T21?Name" localSheetId="17">#REF!</definedName>
    <definedName name="T21?Name" localSheetId="2">#REF!</definedName>
    <definedName name="T21?Name" localSheetId="3">#REF!</definedName>
    <definedName name="T21?Name" localSheetId="1">#REF!</definedName>
    <definedName name="T21?Name" localSheetId="4">#REF!</definedName>
    <definedName name="T21?Name" localSheetId="5">#REF!</definedName>
    <definedName name="T21?Name" localSheetId="9">#REF!</definedName>
    <definedName name="T21?Name" localSheetId="12">#REF!</definedName>
    <definedName name="T21?Name">#REF!</definedName>
    <definedName name="T21?Table" localSheetId="17">#REF!</definedName>
    <definedName name="T21?Table" localSheetId="2">#REF!</definedName>
    <definedName name="T21?Table" localSheetId="3">#REF!</definedName>
    <definedName name="T21?Table" localSheetId="1">#REF!</definedName>
    <definedName name="T21?Table" localSheetId="4">#REF!</definedName>
    <definedName name="T21?Table" localSheetId="5">#REF!</definedName>
    <definedName name="T21?Table" localSheetId="9">#REF!</definedName>
    <definedName name="T21?Table" localSheetId="12">#REF!</definedName>
    <definedName name="T21?Table">#REF!</definedName>
    <definedName name="T21?Title" localSheetId="17">#REF!</definedName>
    <definedName name="T21?Title" localSheetId="2">#REF!</definedName>
    <definedName name="T21?Title" localSheetId="3">#REF!</definedName>
    <definedName name="T21?Title" localSheetId="1">#REF!</definedName>
    <definedName name="T21?Title" localSheetId="4">#REF!</definedName>
    <definedName name="T21?Title" localSheetId="5">#REF!</definedName>
    <definedName name="T21?Title" localSheetId="9">#REF!</definedName>
    <definedName name="T21?Title" localSheetId="12">#REF!</definedName>
    <definedName name="T21?Title">#REF!</definedName>
    <definedName name="T21?unit?ПРЦ" localSheetId="17">#REF!</definedName>
    <definedName name="T21?unit?ПРЦ" localSheetId="2">#REF!</definedName>
    <definedName name="T21?unit?ПРЦ" localSheetId="3">#REF!</definedName>
    <definedName name="T21?unit?ПРЦ" localSheetId="1">#REF!</definedName>
    <definedName name="T21?unit?ПРЦ" localSheetId="4">#REF!</definedName>
    <definedName name="T21?unit?ПРЦ" localSheetId="5">#REF!</definedName>
    <definedName name="T21?unit?ПРЦ" localSheetId="9">#REF!</definedName>
    <definedName name="T21?unit?ПРЦ" localSheetId="12">#REF!</definedName>
    <definedName name="T21?unit?ПРЦ">#REF!</definedName>
    <definedName name="T21?unit?ТРУБ" localSheetId="17">#REF!</definedName>
    <definedName name="T21?unit?ТРУБ" localSheetId="2">#REF!</definedName>
    <definedName name="T21?unit?ТРУБ" localSheetId="3">#REF!</definedName>
    <definedName name="T21?unit?ТРУБ" localSheetId="1">#REF!</definedName>
    <definedName name="T21?unit?ТРУБ" localSheetId="4">#REF!</definedName>
    <definedName name="T21?unit?ТРУБ" localSheetId="5">#REF!</definedName>
    <definedName name="T21?unit?ТРУБ" localSheetId="9">#REF!</definedName>
    <definedName name="T21?unit?ТРУБ" localSheetId="12">#REF!</definedName>
    <definedName name="T21?unit?ТРУБ">#REF!</definedName>
    <definedName name="T21_Copy" localSheetId="17">#REF!</definedName>
    <definedName name="T21_Copy" localSheetId="2">#REF!</definedName>
    <definedName name="T21_Copy" localSheetId="3">#REF!</definedName>
    <definedName name="T21_Copy" localSheetId="1">#REF!</definedName>
    <definedName name="T21_Copy" localSheetId="4">#REF!</definedName>
    <definedName name="T21_Copy" localSheetId="5">#REF!</definedName>
    <definedName name="T21_Copy" localSheetId="9">#REF!</definedName>
    <definedName name="T21_Copy" localSheetId="12">#REF!</definedName>
    <definedName name="T21_Copy">#REF!</definedName>
    <definedName name="T21_Copy1" localSheetId="17">#REF!</definedName>
    <definedName name="T21_Copy1" localSheetId="2">#REF!</definedName>
    <definedName name="T21_Copy1" localSheetId="3">#REF!</definedName>
    <definedName name="T21_Copy1" localSheetId="1">#REF!</definedName>
    <definedName name="T21_Copy1" localSheetId="4">#REF!</definedName>
    <definedName name="T21_Copy1" localSheetId="5">#REF!</definedName>
    <definedName name="T21_Copy1" localSheetId="9">#REF!</definedName>
    <definedName name="T21_Copy1" localSheetId="12">#REF!</definedName>
    <definedName name="T21_Copy1">#REF!</definedName>
    <definedName name="T21_Copy2" localSheetId="17">#REF!</definedName>
    <definedName name="T21_Copy2" localSheetId="2">#REF!</definedName>
    <definedName name="T21_Copy2" localSheetId="3">#REF!</definedName>
    <definedName name="T21_Copy2" localSheetId="1">#REF!</definedName>
    <definedName name="T21_Copy2" localSheetId="4">#REF!</definedName>
    <definedName name="T21_Copy2" localSheetId="5">#REF!</definedName>
    <definedName name="T21_Copy2" localSheetId="9">#REF!</definedName>
    <definedName name="T21_Copy2" localSheetId="12">#REF!</definedName>
    <definedName name="T21_Copy2">#REF!</definedName>
    <definedName name="T21_Name1" localSheetId="17">#REF!</definedName>
    <definedName name="T21_Name1" localSheetId="2">#REF!</definedName>
    <definedName name="T21_Name1" localSheetId="3">#REF!</definedName>
    <definedName name="T21_Name1" localSheetId="1">#REF!</definedName>
    <definedName name="T21_Name1" localSheetId="4">#REF!</definedName>
    <definedName name="T21_Name1" localSheetId="5">#REF!</definedName>
    <definedName name="T21_Name1" localSheetId="9">#REF!</definedName>
    <definedName name="T21_Name1" localSheetId="12">#REF!</definedName>
    <definedName name="T21_Name1">#REF!</definedName>
    <definedName name="T21_Name2" localSheetId="17">#REF!</definedName>
    <definedName name="T21_Name2" localSheetId="2">#REF!</definedName>
    <definedName name="T21_Name2" localSheetId="3">#REF!</definedName>
    <definedName name="T21_Name2" localSheetId="1">#REF!</definedName>
    <definedName name="T21_Name2" localSheetId="4">#REF!</definedName>
    <definedName name="T21_Name2" localSheetId="5">#REF!</definedName>
    <definedName name="T21_Name2" localSheetId="9">#REF!</definedName>
    <definedName name="T21_Name2" localSheetId="12">#REF!</definedName>
    <definedName name="T21_Name2">#REF!</definedName>
    <definedName name="T21_Protection" localSheetId="2">P2_T21_Protection,'7.1. (1 кв. 2014) (с ТП) (2 (3'!P3_T21_Protection</definedName>
    <definedName name="T21_Protection" localSheetId="3">P2_T21_Protection,'7.1. (1 кв. 2014) (с ТП) (2)'!P3_T21_Protection</definedName>
    <definedName name="T21_Protection" localSheetId="5">P2_T21_Protection,'7.1. 3 квартал с ТП (ВЛ, КЛ)'!P3_T21_Protection</definedName>
    <definedName name="T21_Protection" localSheetId="14">P2_T21_Protection,'7.2. 3 кв'!P3_T21_Protection</definedName>
    <definedName name="T21_Protection" localSheetId="10">P2_T21_Protection,'8. (3 кв. 2014)'!P3_T21_Protection</definedName>
    <definedName name="T21_Protection" localSheetId="11">P2_T21_Protection,'9. (3 кв. 2014)'!P3_T21_Protection</definedName>
    <definedName name="T21_Protection" localSheetId="7">P2_T21_Protection,'II-ДЗ (2014)'!P3_T21_Protection</definedName>
    <definedName name="T21_Protection" localSheetId="0">P2_T21_Protection,'IV-ДЦ'!P3_T21_Protection</definedName>
    <definedName name="T21_Protection">P2_T21_Protection,P3_T21_Protection</definedName>
    <definedName name="T22?axis?C?СЦТ" localSheetId="17">#REF!,#REF!</definedName>
    <definedName name="T22?axis?C?СЦТ" localSheetId="2">#REF!,#REF!</definedName>
    <definedName name="T22?axis?C?СЦТ" localSheetId="3">#REF!,#REF!</definedName>
    <definedName name="T22?axis?C?СЦТ" localSheetId="1">#REF!,#REF!</definedName>
    <definedName name="T22?axis?C?СЦТ" localSheetId="4">#REF!,#REF!</definedName>
    <definedName name="T22?axis?C?СЦТ" localSheetId="5">#REF!,#REF!</definedName>
    <definedName name="T22?axis?C?СЦТ" localSheetId="14">#REF!,#REF!</definedName>
    <definedName name="T22?axis?C?СЦТ" localSheetId="7">#REF!,#REF!</definedName>
    <definedName name="T22?axis?C?СЦТ" localSheetId="9">#REF!,#REF!</definedName>
    <definedName name="T22?axis?C?СЦТ" localSheetId="0">#REF!,#REF!</definedName>
    <definedName name="T22?axis?C?СЦТ" localSheetId="12">#REF!,#REF!</definedName>
    <definedName name="T22?axis?C?СЦТ">#REF!,#REF!</definedName>
    <definedName name="T22?axis?C?СЦТ?" localSheetId="17">#REF!,#REF!</definedName>
    <definedName name="T22?axis?C?СЦТ?" localSheetId="2">#REF!,#REF!</definedName>
    <definedName name="T22?axis?C?СЦТ?" localSheetId="3">#REF!,#REF!</definedName>
    <definedName name="T22?axis?C?СЦТ?" localSheetId="1">#REF!,#REF!</definedName>
    <definedName name="T22?axis?C?СЦТ?" localSheetId="4">#REF!,#REF!</definedName>
    <definedName name="T22?axis?C?СЦТ?" localSheetId="5">#REF!,#REF!</definedName>
    <definedName name="T22?axis?C?СЦТ?" localSheetId="9">#REF!,#REF!</definedName>
    <definedName name="T22?axis?C?СЦТ?" localSheetId="0">#REF!,#REF!</definedName>
    <definedName name="T22?axis?C?СЦТ?" localSheetId="12">#REF!,#REF!</definedName>
    <definedName name="T22?axis?C?СЦТ?">#REF!,#REF!</definedName>
    <definedName name="T22?axis?R?ДОГОВОР">'[36]22'!$E$8:$M$9,'[36]22'!$E$13:$M$14,'[36]22'!$E$22:$M$23,'[36]22'!$E$18:$M$18</definedName>
    <definedName name="T22?axis?R?ДОГОВОР?">'[36]22'!$A$8:$A$9,'[36]22'!$A$13:$A$14,'[36]22'!$A$22:$A$23,'[36]22'!$A$18</definedName>
    <definedName name="T22?axis?R?ПЭ" localSheetId="17">#REF!</definedName>
    <definedName name="T22?axis?R?ПЭ" localSheetId="2">#REF!</definedName>
    <definedName name="T22?axis?R?ПЭ" localSheetId="3">#REF!</definedName>
    <definedName name="T22?axis?R?ПЭ" localSheetId="1">#REF!</definedName>
    <definedName name="T22?axis?R?ПЭ" localSheetId="4">#REF!</definedName>
    <definedName name="T22?axis?R?ПЭ" localSheetId="5">#REF!</definedName>
    <definedName name="T22?axis?R?ПЭ" localSheetId="14">#REF!</definedName>
    <definedName name="T22?axis?R?ПЭ" localSheetId="7">#REF!</definedName>
    <definedName name="T22?axis?R?ПЭ" localSheetId="9">#REF!</definedName>
    <definedName name="T22?axis?R?ПЭ" localSheetId="0">#REF!</definedName>
    <definedName name="T22?axis?R?ПЭ" localSheetId="12">#REF!</definedName>
    <definedName name="T22?axis?R?ПЭ">#REF!</definedName>
    <definedName name="T22?axis?R?ПЭ?" localSheetId="17">#REF!</definedName>
    <definedName name="T22?axis?R?ПЭ?" localSheetId="2">#REF!</definedName>
    <definedName name="T22?axis?R?ПЭ?" localSheetId="3">#REF!</definedName>
    <definedName name="T22?axis?R?ПЭ?" localSheetId="1">#REF!</definedName>
    <definedName name="T22?axis?R?ПЭ?" localSheetId="4">#REF!</definedName>
    <definedName name="T22?axis?R?ПЭ?" localSheetId="5">#REF!</definedName>
    <definedName name="T22?axis?R?ПЭ?" localSheetId="9">#REF!</definedName>
    <definedName name="T22?axis?R?ПЭ?" localSheetId="0">#REF!</definedName>
    <definedName name="T22?axis?R?ПЭ?" localSheetId="12">#REF!</definedName>
    <definedName name="T22?axis?R?ПЭ?">#REF!</definedName>
    <definedName name="T22?axis?ПРД?БАЗ">'[36]22'!$J$6:$K$26, '[36]22'!$G$6:$H$26</definedName>
    <definedName name="T22?axis?ПРД?ПРЕД">'[36]22'!$L$6:$M$26, '[36]22'!$E$6:$F$26</definedName>
    <definedName name="T22?axis?ПФ?ПЛАН">'[36]22'!$J$6:$J$26,'[36]22'!$E$6:$E$26,'[36]22'!$L$6:$L$26,'[36]22'!$G$6:$G$26</definedName>
    <definedName name="T22?axis?ПФ?ФАКТ">'[36]22'!$K$6:$K$26,'[36]22'!$F$6:$F$26,'[36]22'!$M$6:$M$26,'[36]22'!$H$6:$H$26</definedName>
    <definedName name="T22?Data" localSheetId="17">#REF!,#REF!,#REF!</definedName>
    <definedName name="T22?Data" localSheetId="2">#REF!,#REF!,#REF!</definedName>
    <definedName name="T22?Data" localSheetId="3">#REF!,#REF!,#REF!</definedName>
    <definedName name="T22?Data" localSheetId="1">#REF!,#REF!,#REF!</definedName>
    <definedName name="T22?Data" localSheetId="4">#REF!,#REF!,#REF!</definedName>
    <definedName name="T22?Data" localSheetId="5">#REF!,#REF!,#REF!</definedName>
    <definedName name="T22?Data" localSheetId="14">#REF!,#REF!,#REF!</definedName>
    <definedName name="T22?Data" localSheetId="7">#REF!,#REF!,#REF!</definedName>
    <definedName name="T22?Data" localSheetId="9">#REF!,#REF!,#REF!</definedName>
    <definedName name="T22?Data" localSheetId="0">#REF!,#REF!,#REF!</definedName>
    <definedName name="T22?Data" localSheetId="12">#REF!,#REF!,#REF!</definedName>
    <definedName name="T22?Data">#REF!,#REF!,#REF!</definedName>
    <definedName name="T22?item_ext?ВСЕГО">'[24]22'!$E$8:$F$31,'[24]22'!$I$8:$J$31</definedName>
    <definedName name="T22?item_ext?РОСТ" localSheetId="17">'[46]другие затраты с-ст'!#REF!</definedName>
    <definedName name="T22?item_ext?РОСТ" localSheetId="2">'[46]другие затраты с-ст'!#REF!</definedName>
    <definedName name="T22?item_ext?РОСТ" localSheetId="3">'[46]другие затраты с-ст'!#REF!</definedName>
    <definedName name="T22?item_ext?РОСТ" localSheetId="1">'[46]другие затраты с-ст'!#REF!</definedName>
    <definedName name="T22?item_ext?РОСТ" localSheetId="4">'[46]другие затраты с-ст'!#REF!</definedName>
    <definedName name="T22?item_ext?РОСТ" localSheetId="5">'[46]другие затраты с-ст'!#REF!</definedName>
    <definedName name="T22?item_ext?РОСТ" localSheetId="9">'[46]другие затраты с-ст'!#REF!</definedName>
    <definedName name="T22?item_ext?РОСТ" localSheetId="0">'[46]другие затраты с-ст'!#REF!</definedName>
    <definedName name="T22?item_ext?РОСТ" localSheetId="12">'[46]другие затраты с-ст'!#REF!</definedName>
    <definedName name="T22?item_ext?РОСТ">'[46]другие затраты с-ст'!#REF!</definedName>
    <definedName name="T22?item_ext?ТЭ" localSheetId="17">#REF!</definedName>
    <definedName name="T22?item_ext?ТЭ" localSheetId="2">#REF!</definedName>
    <definedName name="T22?item_ext?ТЭ" localSheetId="3">#REF!</definedName>
    <definedName name="T22?item_ext?ТЭ" localSheetId="1">#REF!</definedName>
    <definedName name="T22?item_ext?ТЭ" localSheetId="4">#REF!</definedName>
    <definedName name="T22?item_ext?ТЭ" localSheetId="5">#REF!</definedName>
    <definedName name="T22?item_ext?ТЭ" localSheetId="14">#REF!</definedName>
    <definedName name="T22?item_ext?ТЭ" localSheetId="7">#REF!</definedName>
    <definedName name="T22?item_ext?ТЭ" localSheetId="9">#REF!</definedName>
    <definedName name="T22?item_ext?ТЭ" localSheetId="0">#REF!</definedName>
    <definedName name="T22?item_ext?ТЭ" localSheetId="12">#REF!</definedName>
    <definedName name="T22?item_ext?ТЭ">#REF!</definedName>
    <definedName name="T22?item_ext?ЭС">'[24]22'!$K$8:$L$31,'[24]22'!$G$8:$H$31</definedName>
    <definedName name="T22?item_ext?ЭЭ" localSheetId="17">#REF!</definedName>
    <definedName name="T22?item_ext?ЭЭ" localSheetId="2">#REF!</definedName>
    <definedName name="T22?item_ext?ЭЭ" localSheetId="3">#REF!</definedName>
    <definedName name="T22?item_ext?ЭЭ" localSheetId="1">#REF!</definedName>
    <definedName name="T22?item_ext?ЭЭ" localSheetId="4">#REF!</definedName>
    <definedName name="T22?item_ext?ЭЭ" localSheetId="5">#REF!</definedName>
    <definedName name="T22?item_ext?ЭЭ" localSheetId="14">#REF!</definedName>
    <definedName name="T22?item_ext?ЭЭ" localSheetId="7">#REF!</definedName>
    <definedName name="T22?item_ext?ЭЭ" localSheetId="9">#REF!</definedName>
    <definedName name="T22?item_ext?ЭЭ" localSheetId="0">#REF!</definedName>
    <definedName name="T22?item_ext?ЭЭ" localSheetId="12">#REF!</definedName>
    <definedName name="T22?item_ext?ЭЭ">#REF!</definedName>
    <definedName name="T22?L1">'[24]22'!$G$8:$G$31,'[24]22'!$I$8:$I$31,'[24]22'!$K$8:$K$31,'[24]22'!$E$8:$E$31</definedName>
    <definedName name="T22?L1.1" localSheetId="17">#REF!,#REF!,#REF!</definedName>
    <definedName name="T22?L1.1" localSheetId="2">#REF!,#REF!,#REF!</definedName>
    <definedName name="T22?L1.1" localSheetId="3">#REF!,#REF!,#REF!</definedName>
    <definedName name="T22?L1.1" localSheetId="1">#REF!,#REF!,#REF!</definedName>
    <definedName name="T22?L1.1" localSheetId="4">#REF!,#REF!,#REF!</definedName>
    <definedName name="T22?L1.1" localSheetId="5">#REF!,#REF!,#REF!</definedName>
    <definedName name="T22?L1.1" localSheetId="14">#REF!,#REF!,#REF!</definedName>
    <definedName name="T22?L1.1" localSheetId="7">#REF!,#REF!,#REF!</definedName>
    <definedName name="T22?L1.1" localSheetId="9">#REF!,#REF!,#REF!</definedName>
    <definedName name="T22?L1.1" localSheetId="0">#REF!,#REF!,#REF!</definedName>
    <definedName name="T22?L1.1" localSheetId="12">#REF!,#REF!,#REF!</definedName>
    <definedName name="T22?L1.1">#REF!,#REF!,#REF!</definedName>
    <definedName name="T22?L1.1.x" localSheetId="17">#REF!,#REF!,#REF!</definedName>
    <definedName name="T22?L1.1.x" localSheetId="2">#REF!,#REF!,#REF!</definedName>
    <definedName name="T22?L1.1.x" localSheetId="3">#REF!,#REF!,#REF!</definedName>
    <definedName name="T22?L1.1.x" localSheetId="1">#REF!,#REF!,#REF!</definedName>
    <definedName name="T22?L1.1.x" localSheetId="4">#REF!,#REF!,#REF!</definedName>
    <definedName name="T22?L1.1.x" localSheetId="5">#REF!,#REF!,#REF!</definedName>
    <definedName name="T22?L1.1.x" localSheetId="9">#REF!,#REF!,#REF!</definedName>
    <definedName name="T22?L1.1.x" localSheetId="0">#REF!,#REF!,#REF!</definedName>
    <definedName name="T22?L1.1.x" localSheetId="12">#REF!,#REF!,#REF!</definedName>
    <definedName name="T22?L1.1.x">#REF!,#REF!,#REF!</definedName>
    <definedName name="T22?L1.2" localSheetId="17">#REF!,#REF!</definedName>
    <definedName name="T22?L1.2" localSheetId="2">#REF!,#REF!</definedName>
    <definedName name="T22?L1.2" localSheetId="3">#REF!,#REF!</definedName>
    <definedName name="T22?L1.2" localSheetId="1">#REF!,#REF!</definedName>
    <definedName name="T22?L1.2" localSheetId="4">#REF!,#REF!</definedName>
    <definedName name="T22?L1.2" localSheetId="5">#REF!,#REF!</definedName>
    <definedName name="T22?L1.2" localSheetId="14">#REF!,#REF!</definedName>
    <definedName name="T22?L1.2" localSheetId="7">#REF!,#REF!</definedName>
    <definedName name="T22?L1.2" localSheetId="9">#REF!,#REF!</definedName>
    <definedName name="T22?L1.2" localSheetId="0">#REF!,#REF!</definedName>
    <definedName name="T22?L1.2" localSheetId="12">#REF!,#REF!</definedName>
    <definedName name="T22?L1.2">#REF!,#REF!</definedName>
    <definedName name="T22?L1.3" localSheetId="17">#REF!,#REF!</definedName>
    <definedName name="T22?L1.3" localSheetId="2">#REF!,#REF!</definedName>
    <definedName name="T22?L1.3" localSheetId="3">#REF!,#REF!</definedName>
    <definedName name="T22?L1.3" localSheetId="1">#REF!,#REF!</definedName>
    <definedName name="T22?L1.3" localSheetId="4">#REF!,#REF!</definedName>
    <definedName name="T22?L1.3" localSheetId="5">#REF!,#REF!</definedName>
    <definedName name="T22?L1.3" localSheetId="9">#REF!,#REF!</definedName>
    <definedName name="T22?L1.3" localSheetId="0">#REF!,#REF!</definedName>
    <definedName name="T22?L1.3" localSheetId="12">#REF!,#REF!</definedName>
    <definedName name="T22?L1.3">#REF!,#REF!</definedName>
    <definedName name="T22?L1.4" localSheetId="17">#REF!,#REF!</definedName>
    <definedName name="T22?L1.4" localSheetId="2">#REF!,#REF!</definedName>
    <definedName name="T22?L1.4" localSheetId="3">#REF!,#REF!</definedName>
    <definedName name="T22?L1.4" localSheetId="1">#REF!,#REF!</definedName>
    <definedName name="T22?L1.4" localSheetId="4">#REF!,#REF!</definedName>
    <definedName name="T22?L1.4" localSheetId="5">#REF!,#REF!</definedName>
    <definedName name="T22?L1.4" localSheetId="9">#REF!,#REF!</definedName>
    <definedName name="T22?L1.4" localSheetId="0">#REF!,#REF!</definedName>
    <definedName name="T22?L1.4" localSheetId="12">#REF!,#REF!</definedName>
    <definedName name="T22?L1.4">#REF!,#REF!</definedName>
    <definedName name="T22?L1.4.x" localSheetId="17">#REF!,#REF!</definedName>
    <definedName name="T22?L1.4.x" localSheetId="2">#REF!,#REF!</definedName>
    <definedName name="T22?L1.4.x" localSheetId="3">#REF!,#REF!</definedName>
    <definedName name="T22?L1.4.x" localSheetId="1">#REF!,#REF!</definedName>
    <definedName name="T22?L1.4.x" localSheetId="4">#REF!,#REF!</definedName>
    <definedName name="T22?L1.4.x" localSheetId="5">#REF!,#REF!</definedName>
    <definedName name="T22?L1.4.x" localSheetId="9">#REF!,#REF!</definedName>
    <definedName name="T22?L1.4.x" localSheetId="12">#REF!,#REF!</definedName>
    <definedName name="T22?L1.4.x">#REF!,#REF!</definedName>
    <definedName name="T22?L1.x">'[36]22'!$A$13:$M$14, '[36]22'!$A$8:$M$9, '[36]22'!$A$18:$M$18, '[36]22'!$A$22:$M$23</definedName>
    <definedName name="T22?L10" localSheetId="17">#REF!</definedName>
    <definedName name="T22?L10" localSheetId="2">#REF!</definedName>
    <definedName name="T22?L10" localSheetId="3">#REF!</definedName>
    <definedName name="T22?L10" localSheetId="1">#REF!</definedName>
    <definedName name="T22?L10" localSheetId="4">#REF!</definedName>
    <definedName name="T22?L10" localSheetId="5">#REF!</definedName>
    <definedName name="T22?L10" localSheetId="14">#REF!</definedName>
    <definedName name="T22?L10" localSheetId="7">#REF!</definedName>
    <definedName name="T22?L10" localSheetId="9">#REF!</definedName>
    <definedName name="T22?L10" localSheetId="0">#REF!</definedName>
    <definedName name="T22?L10" localSheetId="12">#REF!</definedName>
    <definedName name="T22?L10">#REF!</definedName>
    <definedName name="T22?L10.1" localSheetId="17">#REF!</definedName>
    <definedName name="T22?L10.1" localSheetId="2">#REF!</definedName>
    <definedName name="T22?L10.1" localSheetId="3">#REF!</definedName>
    <definedName name="T22?L10.1" localSheetId="1">#REF!</definedName>
    <definedName name="T22?L10.1" localSheetId="4">#REF!</definedName>
    <definedName name="T22?L10.1" localSheetId="5">#REF!</definedName>
    <definedName name="T22?L10.1" localSheetId="9">#REF!</definedName>
    <definedName name="T22?L10.1" localSheetId="0">#REF!</definedName>
    <definedName name="T22?L10.1" localSheetId="12">#REF!</definedName>
    <definedName name="T22?L10.1">#REF!</definedName>
    <definedName name="T22?L10.1.x" localSheetId="17">#REF!</definedName>
    <definedName name="T22?L10.1.x" localSheetId="2">#REF!</definedName>
    <definedName name="T22?L10.1.x" localSheetId="3">#REF!</definedName>
    <definedName name="T22?L10.1.x" localSheetId="1">#REF!</definedName>
    <definedName name="T22?L10.1.x" localSheetId="4">#REF!</definedName>
    <definedName name="T22?L10.1.x" localSheetId="5">#REF!</definedName>
    <definedName name="T22?L10.1.x" localSheetId="9">#REF!</definedName>
    <definedName name="T22?L10.1.x" localSheetId="0">#REF!</definedName>
    <definedName name="T22?L10.1.x" localSheetId="12">#REF!</definedName>
    <definedName name="T22?L10.1.x">#REF!</definedName>
    <definedName name="T22?L10.2" localSheetId="17">#REF!</definedName>
    <definedName name="T22?L10.2" localSheetId="2">#REF!</definedName>
    <definedName name="T22?L10.2" localSheetId="3">#REF!</definedName>
    <definedName name="T22?L10.2" localSheetId="1">#REF!</definedName>
    <definedName name="T22?L10.2" localSheetId="4">#REF!</definedName>
    <definedName name="T22?L10.2" localSheetId="5">#REF!</definedName>
    <definedName name="T22?L10.2" localSheetId="9">#REF!</definedName>
    <definedName name="T22?L10.2" localSheetId="12">#REF!</definedName>
    <definedName name="T22?L10.2">#REF!</definedName>
    <definedName name="T22?L10.3" localSheetId="17">#REF!</definedName>
    <definedName name="T22?L10.3" localSheetId="2">#REF!</definedName>
    <definedName name="T22?L10.3" localSheetId="3">#REF!</definedName>
    <definedName name="T22?L10.3" localSheetId="1">#REF!</definedName>
    <definedName name="T22?L10.3" localSheetId="4">#REF!</definedName>
    <definedName name="T22?L10.3" localSheetId="5">#REF!</definedName>
    <definedName name="T22?L10.3" localSheetId="9">#REF!</definedName>
    <definedName name="T22?L10.3" localSheetId="12">#REF!</definedName>
    <definedName name="T22?L10.3">#REF!</definedName>
    <definedName name="T22?L10.4" localSheetId="17">#REF!</definedName>
    <definedName name="T22?L10.4" localSheetId="2">#REF!</definedName>
    <definedName name="T22?L10.4" localSheetId="3">#REF!</definedName>
    <definedName name="T22?L10.4" localSheetId="1">#REF!</definedName>
    <definedName name="T22?L10.4" localSheetId="4">#REF!</definedName>
    <definedName name="T22?L10.4" localSheetId="5">#REF!</definedName>
    <definedName name="T22?L10.4" localSheetId="9">#REF!</definedName>
    <definedName name="T22?L10.4" localSheetId="12">#REF!</definedName>
    <definedName name="T22?L10.4">#REF!</definedName>
    <definedName name="T22?L10.4.x" localSheetId="17">#REF!</definedName>
    <definedName name="T22?L10.4.x" localSheetId="2">#REF!</definedName>
    <definedName name="T22?L10.4.x" localSheetId="3">#REF!</definedName>
    <definedName name="T22?L10.4.x" localSheetId="1">#REF!</definedName>
    <definedName name="T22?L10.4.x" localSheetId="4">#REF!</definedName>
    <definedName name="T22?L10.4.x" localSheetId="5">#REF!</definedName>
    <definedName name="T22?L10.4.x" localSheetId="9">#REF!</definedName>
    <definedName name="T22?L10.4.x" localSheetId="12">#REF!</definedName>
    <definedName name="T22?L10.4.x">#REF!</definedName>
    <definedName name="T22?L11" localSheetId="17">#REF!</definedName>
    <definedName name="T22?L11" localSheetId="2">#REF!</definedName>
    <definedName name="T22?L11" localSheetId="3">#REF!</definedName>
    <definedName name="T22?L11" localSheetId="1">#REF!</definedName>
    <definedName name="T22?L11" localSheetId="4">#REF!</definedName>
    <definedName name="T22?L11" localSheetId="5">#REF!</definedName>
    <definedName name="T22?L11" localSheetId="9">#REF!</definedName>
    <definedName name="T22?L11" localSheetId="12">#REF!</definedName>
    <definedName name="T22?L11">#REF!</definedName>
    <definedName name="T22?L11.1" localSheetId="17">#REF!</definedName>
    <definedName name="T22?L11.1" localSheetId="2">#REF!</definedName>
    <definedName name="T22?L11.1" localSheetId="3">#REF!</definedName>
    <definedName name="T22?L11.1" localSheetId="1">#REF!</definedName>
    <definedName name="T22?L11.1" localSheetId="4">#REF!</definedName>
    <definedName name="T22?L11.1" localSheetId="5">#REF!</definedName>
    <definedName name="T22?L11.1" localSheetId="9">#REF!</definedName>
    <definedName name="T22?L11.1" localSheetId="12">#REF!</definedName>
    <definedName name="T22?L11.1">#REF!</definedName>
    <definedName name="T22?L11.1.x" localSheetId="17">#REF!</definedName>
    <definedName name="T22?L11.1.x" localSheetId="2">#REF!</definedName>
    <definedName name="T22?L11.1.x" localSheetId="3">#REF!</definedName>
    <definedName name="T22?L11.1.x" localSheetId="1">#REF!</definedName>
    <definedName name="T22?L11.1.x" localSheetId="4">#REF!</definedName>
    <definedName name="T22?L11.1.x" localSheetId="5">#REF!</definedName>
    <definedName name="T22?L11.1.x" localSheetId="9">#REF!</definedName>
    <definedName name="T22?L11.1.x" localSheetId="12">#REF!</definedName>
    <definedName name="T22?L11.1.x">#REF!</definedName>
    <definedName name="T22?L11.2" localSheetId="17">#REF!</definedName>
    <definedName name="T22?L11.2" localSheetId="2">#REF!</definedName>
    <definedName name="T22?L11.2" localSheetId="3">#REF!</definedName>
    <definedName name="T22?L11.2" localSheetId="1">#REF!</definedName>
    <definedName name="T22?L11.2" localSheetId="4">#REF!</definedName>
    <definedName name="T22?L11.2" localSheetId="5">#REF!</definedName>
    <definedName name="T22?L11.2" localSheetId="9">#REF!</definedName>
    <definedName name="T22?L11.2" localSheetId="12">#REF!</definedName>
    <definedName name="T22?L11.2">#REF!</definedName>
    <definedName name="T22?L11.3" localSheetId="17">#REF!</definedName>
    <definedName name="T22?L11.3" localSheetId="2">#REF!</definedName>
    <definedName name="T22?L11.3" localSheetId="3">#REF!</definedName>
    <definedName name="T22?L11.3" localSheetId="1">#REF!</definedName>
    <definedName name="T22?L11.3" localSheetId="4">#REF!</definedName>
    <definedName name="T22?L11.3" localSheetId="5">#REF!</definedName>
    <definedName name="T22?L11.3" localSheetId="9">#REF!</definedName>
    <definedName name="T22?L11.3" localSheetId="12">#REF!</definedName>
    <definedName name="T22?L11.3">#REF!</definedName>
    <definedName name="T22?L11.4" localSheetId="17">#REF!</definedName>
    <definedName name="T22?L11.4" localSheetId="2">#REF!</definedName>
    <definedName name="T22?L11.4" localSheetId="3">#REF!</definedName>
    <definedName name="T22?L11.4" localSheetId="1">#REF!</definedName>
    <definedName name="T22?L11.4" localSheetId="4">#REF!</definedName>
    <definedName name="T22?L11.4" localSheetId="5">#REF!</definedName>
    <definedName name="T22?L11.4" localSheetId="9">#REF!</definedName>
    <definedName name="T22?L11.4" localSheetId="12">#REF!</definedName>
    <definedName name="T22?L11.4">#REF!</definedName>
    <definedName name="T22?L11.4.x" localSheetId="17">#REF!</definedName>
    <definedName name="T22?L11.4.x" localSheetId="2">#REF!</definedName>
    <definedName name="T22?L11.4.x" localSheetId="3">#REF!</definedName>
    <definedName name="T22?L11.4.x" localSheetId="1">#REF!</definedName>
    <definedName name="T22?L11.4.x" localSheetId="4">#REF!</definedName>
    <definedName name="T22?L11.4.x" localSheetId="5">#REF!</definedName>
    <definedName name="T22?L11.4.x" localSheetId="9">#REF!</definedName>
    <definedName name="T22?L11.4.x" localSheetId="12">#REF!</definedName>
    <definedName name="T22?L11.4.x">#REF!</definedName>
    <definedName name="T22?L2">'[24]22'!$H$8:$H$31,'[24]22'!$J$8:$J$31,'[24]22'!$L$8:$L$31,'[24]22'!$F$8:$F$31</definedName>
    <definedName name="T22?L2.1" localSheetId="17">#REF!,#REF!,#REF!</definedName>
    <definedName name="T22?L2.1" localSheetId="2">#REF!,#REF!,#REF!</definedName>
    <definedName name="T22?L2.1" localSheetId="3">#REF!,#REF!,#REF!</definedName>
    <definedName name="T22?L2.1" localSheetId="1">#REF!,#REF!,#REF!</definedName>
    <definedName name="T22?L2.1" localSheetId="4">#REF!,#REF!,#REF!</definedName>
    <definedName name="T22?L2.1" localSheetId="5">#REF!,#REF!,#REF!</definedName>
    <definedName name="T22?L2.1" localSheetId="14">#REF!,#REF!,#REF!</definedName>
    <definedName name="T22?L2.1" localSheetId="7">#REF!,#REF!,#REF!</definedName>
    <definedName name="T22?L2.1" localSheetId="9">#REF!,#REF!,#REF!</definedName>
    <definedName name="T22?L2.1" localSheetId="0">#REF!,#REF!,#REF!</definedName>
    <definedName name="T22?L2.1" localSheetId="12">#REF!,#REF!,#REF!</definedName>
    <definedName name="T22?L2.1">#REF!,#REF!,#REF!</definedName>
    <definedName name="T22?L2.1.x" localSheetId="17">#REF!,#REF!,#REF!</definedName>
    <definedName name="T22?L2.1.x" localSheetId="2">#REF!,#REF!,#REF!</definedName>
    <definedName name="T22?L2.1.x" localSheetId="3">#REF!,#REF!,#REF!</definedName>
    <definedName name="T22?L2.1.x" localSheetId="1">#REF!,#REF!,#REF!</definedName>
    <definedName name="T22?L2.1.x" localSheetId="4">#REF!,#REF!,#REF!</definedName>
    <definedName name="T22?L2.1.x" localSheetId="5">#REF!,#REF!,#REF!</definedName>
    <definedName name="T22?L2.1.x" localSheetId="9">#REF!,#REF!,#REF!</definedName>
    <definedName name="T22?L2.1.x" localSheetId="0">#REF!,#REF!,#REF!</definedName>
    <definedName name="T22?L2.1.x" localSheetId="12">#REF!,#REF!,#REF!</definedName>
    <definedName name="T22?L2.1.x">#REF!,#REF!,#REF!</definedName>
    <definedName name="T22?L2.2" localSheetId="17">#REF!,#REF!</definedName>
    <definedName name="T22?L2.2" localSheetId="2">#REF!,#REF!</definedName>
    <definedName name="T22?L2.2" localSheetId="3">#REF!,#REF!</definedName>
    <definedName name="T22?L2.2" localSheetId="1">#REF!,#REF!</definedName>
    <definedName name="T22?L2.2" localSheetId="4">#REF!,#REF!</definedName>
    <definedName name="T22?L2.2" localSheetId="5">#REF!,#REF!</definedName>
    <definedName name="T22?L2.2" localSheetId="14">#REF!,#REF!</definedName>
    <definedName name="T22?L2.2" localSheetId="7">#REF!,#REF!</definedName>
    <definedName name="T22?L2.2" localSheetId="9">#REF!,#REF!</definedName>
    <definedName name="T22?L2.2" localSheetId="0">#REF!,#REF!</definedName>
    <definedName name="T22?L2.2" localSheetId="12">#REF!,#REF!</definedName>
    <definedName name="T22?L2.2">#REF!,#REF!</definedName>
    <definedName name="T22?L2.3" localSheetId="17">#REF!,#REF!</definedName>
    <definedName name="T22?L2.3" localSheetId="2">#REF!,#REF!</definedName>
    <definedName name="T22?L2.3" localSheetId="3">#REF!,#REF!</definedName>
    <definedName name="T22?L2.3" localSheetId="1">#REF!,#REF!</definedName>
    <definedName name="T22?L2.3" localSheetId="4">#REF!,#REF!</definedName>
    <definedName name="T22?L2.3" localSheetId="5">#REF!,#REF!</definedName>
    <definedName name="T22?L2.3" localSheetId="9">#REF!,#REF!</definedName>
    <definedName name="T22?L2.3" localSheetId="0">#REF!,#REF!</definedName>
    <definedName name="T22?L2.3" localSheetId="12">#REF!,#REF!</definedName>
    <definedName name="T22?L2.3">#REF!,#REF!</definedName>
    <definedName name="T22?L2.4" localSheetId="17">#REF!,#REF!</definedName>
    <definedName name="T22?L2.4" localSheetId="2">#REF!,#REF!</definedName>
    <definedName name="T22?L2.4" localSheetId="3">#REF!,#REF!</definedName>
    <definedName name="T22?L2.4" localSheetId="1">#REF!,#REF!</definedName>
    <definedName name="T22?L2.4" localSheetId="4">#REF!,#REF!</definedName>
    <definedName name="T22?L2.4" localSheetId="5">#REF!,#REF!</definedName>
    <definedName name="T22?L2.4" localSheetId="9">#REF!,#REF!</definedName>
    <definedName name="T22?L2.4" localSheetId="0">#REF!,#REF!</definedName>
    <definedName name="T22?L2.4" localSheetId="12">#REF!,#REF!</definedName>
    <definedName name="T22?L2.4">#REF!,#REF!</definedName>
    <definedName name="T22?L2.4.x" localSheetId="17">#REF!,#REF!</definedName>
    <definedName name="T22?L2.4.x" localSheetId="2">#REF!,#REF!</definedName>
    <definedName name="T22?L2.4.x" localSheetId="3">#REF!,#REF!</definedName>
    <definedName name="T22?L2.4.x" localSheetId="1">#REF!,#REF!</definedName>
    <definedName name="T22?L2.4.x" localSheetId="4">#REF!,#REF!</definedName>
    <definedName name="T22?L2.4.x" localSheetId="5">#REF!,#REF!</definedName>
    <definedName name="T22?L2.4.x" localSheetId="9">#REF!,#REF!</definedName>
    <definedName name="T22?L2.4.x" localSheetId="12">#REF!,#REF!</definedName>
    <definedName name="T22?L2.4.x">#REF!,#REF!</definedName>
    <definedName name="T22?L3" localSheetId="17">#REF!,#REF!,#REF!</definedName>
    <definedName name="T22?L3" localSheetId="2">#REF!,#REF!,#REF!</definedName>
    <definedName name="T22?L3" localSheetId="3">#REF!,#REF!,#REF!</definedName>
    <definedName name="T22?L3" localSheetId="1">#REF!,#REF!,#REF!</definedName>
    <definedName name="T22?L3" localSheetId="4">#REF!,#REF!,#REF!</definedName>
    <definedName name="T22?L3" localSheetId="5">#REF!,#REF!,#REF!</definedName>
    <definedName name="T22?L3" localSheetId="14">#REF!,#REF!,#REF!</definedName>
    <definedName name="T22?L3" localSheetId="7">#REF!,#REF!,#REF!</definedName>
    <definedName name="T22?L3" localSheetId="9">#REF!,#REF!,#REF!</definedName>
    <definedName name="T22?L3" localSheetId="0">#REF!,#REF!,#REF!</definedName>
    <definedName name="T22?L3" localSheetId="12">#REF!,#REF!,#REF!</definedName>
    <definedName name="T22?L3">#REF!,#REF!,#REF!</definedName>
    <definedName name="T22?L3.1" localSheetId="17">#REF!,#REF!,#REF!</definedName>
    <definedName name="T22?L3.1" localSheetId="2">#REF!,#REF!,#REF!</definedName>
    <definedName name="T22?L3.1" localSheetId="3">#REF!,#REF!,#REF!</definedName>
    <definedName name="T22?L3.1" localSheetId="1">#REF!,#REF!,#REF!</definedName>
    <definedName name="T22?L3.1" localSheetId="4">#REF!,#REF!,#REF!</definedName>
    <definedName name="T22?L3.1" localSheetId="5">#REF!,#REF!,#REF!</definedName>
    <definedName name="T22?L3.1" localSheetId="9">#REF!,#REF!,#REF!</definedName>
    <definedName name="T22?L3.1" localSheetId="0">#REF!,#REF!,#REF!</definedName>
    <definedName name="T22?L3.1" localSheetId="12">#REF!,#REF!,#REF!</definedName>
    <definedName name="T22?L3.1">#REF!,#REF!,#REF!</definedName>
    <definedName name="T22?L3.1.x" localSheetId="17">#REF!,#REF!,#REF!</definedName>
    <definedName name="T22?L3.1.x" localSheetId="2">#REF!,#REF!,#REF!</definedName>
    <definedName name="T22?L3.1.x" localSheetId="3">#REF!,#REF!,#REF!</definedName>
    <definedName name="T22?L3.1.x" localSheetId="1">#REF!,#REF!,#REF!</definedName>
    <definedName name="T22?L3.1.x" localSheetId="4">#REF!,#REF!,#REF!</definedName>
    <definedName name="T22?L3.1.x" localSheetId="5">#REF!,#REF!,#REF!</definedName>
    <definedName name="T22?L3.1.x" localSheetId="9">#REF!,#REF!,#REF!</definedName>
    <definedName name="T22?L3.1.x" localSheetId="0">#REF!,#REF!,#REF!</definedName>
    <definedName name="T22?L3.1.x" localSheetId="12">#REF!,#REF!,#REF!</definedName>
    <definedName name="T22?L3.1.x">#REF!,#REF!,#REF!</definedName>
    <definedName name="T22?L3.2" localSheetId="17">#REF!,#REF!</definedName>
    <definedName name="T22?L3.2" localSheetId="2">#REF!,#REF!</definedName>
    <definedName name="T22?L3.2" localSheetId="3">#REF!,#REF!</definedName>
    <definedName name="T22?L3.2" localSheetId="1">#REF!,#REF!</definedName>
    <definedName name="T22?L3.2" localSheetId="4">#REF!,#REF!</definedName>
    <definedName name="T22?L3.2" localSheetId="5">#REF!,#REF!</definedName>
    <definedName name="T22?L3.2" localSheetId="14">#REF!,#REF!</definedName>
    <definedName name="T22?L3.2" localSheetId="7">#REF!,#REF!</definedName>
    <definedName name="T22?L3.2" localSheetId="9">#REF!,#REF!</definedName>
    <definedName name="T22?L3.2" localSheetId="0">#REF!,#REF!</definedName>
    <definedName name="T22?L3.2" localSheetId="12">#REF!,#REF!</definedName>
    <definedName name="T22?L3.2">#REF!,#REF!</definedName>
    <definedName name="T22?L3.3" localSheetId="17">#REF!,#REF!</definedName>
    <definedName name="T22?L3.3" localSheetId="2">#REF!,#REF!</definedName>
    <definedName name="T22?L3.3" localSheetId="3">#REF!,#REF!</definedName>
    <definedName name="T22?L3.3" localSheetId="1">#REF!,#REF!</definedName>
    <definedName name="T22?L3.3" localSheetId="4">#REF!,#REF!</definedName>
    <definedName name="T22?L3.3" localSheetId="5">#REF!,#REF!</definedName>
    <definedName name="T22?L3.3" localSheetId="9">#REF!,#REF!</definedName>
    <definedName name="T22?L3.3" localSheetId="0">#REF!,#REF!</definedName>
    <definedName name="T22?L3.3" localSheetId="12">#REF!,#REF!</definedName>
    <definedName name="T22?L3.3">#REF!,#REF!</definedName>
    <definedName name="T22?L3.4" localSheetId="17">#REF!,#REF!</definedName>
    <definedName name="T22?L3.4" localSheetId="2">#REF!,#REF!</definedName>
    <definedName name="T22?L3.4" localSheetId="3">#REF!,#REF!</definedName>
    <definedName name="T22?L3.4" localSheetId="1">#REF!,#REF!</definedName>
    <definedName name="T22?L3.4" localSheetId="4">#REF!,#REF!</definedName>
    <definedName name="T22?L3.4" localSheetId="5">#REF!,#REF!</definedName>
    <definedName name="T22?L3.4" localSheetId="9">#REF!,#REF!</definedName>
    <definedName name="T22?L3.4" localSheetId="0">#REF!,#REF!</definedName>
    <definedName name="T22?L3.4" localSheetId="12">#REF!,#REF!</definedName>
    <definedName name="T22?L3.4">#REF!,#REF!</definedName>
    <definedName name="T22?L3.4.x" localSheetId="17">#REF!,#REF!</definedName>
    <definedName name="T22?L3.4.x" localSheetId="2">#REF!,#REF!</definedName>
    <definedName name="T22?L3.4.x" localSheetId="3">#REF!,#REF!</definedName>
    <definedName name="T22?L3.4.x" localSheetId="1">#REF!,#REF!</definedName>
    <definedName name="T22?L3.4.x" localSheetId="4">#REF!,#REF!</definedName>
    <definedName name="T22?L3.4.x" localSheetId="5">#REF!,#REF!</definedName>
    <definedName name="T22?L3.4.x" localSheetId="9">#REF!,#REF!</definedName>
    <definedName name="T22?L3.4.x" localSheetId="12">#REF!,#REF!</definedName>
    <definedName name="T22?L3.4.x">#REF!,#REF!</definedName>
    <definedName name="T22?L4" localSheetId="17">#REF!,#REF!,#REF!</definedName>
    <definedName name="T22?L4" localSheetId="2">#REF!,#REF!,#REF!</definedName>
    <definedName name="T22?L4" localSheetId="3">#REF!,#REF!,#REF!</definedName>
    <definedName name="T22?L4" localSheetId="1">#REF!,#REF!,#REF!</definedName>
    <definedName name="T22?L4" localSheetId="4">#REF!,#REF!,#REF!</definedName>
    <definedName name="T22?L4" localSheetId="5">#REF!,#REF!,#REF!</definedName>
    <definedName name="T22?L4" localSheetId="14">#REF!,#REF!,#REF!</definedName>
    <definedName name="T22?L4" localSheetId="7">#REF!,#REF!,#REF!</definedName>
    <definedName name="T22?L4" localSheetId="9">#REF!,#REF!,#REF!</definedName>
    <definedName name="T22?L4" localSheetId="0">#REF!,#REF!,#REF!</definedName>
    <definedName name="T22?L4" localSheetId="12">#REF!,#REF!,#REF!</definedName>
    <definedName name="T22?L4">#REF!,#REF!,#REF!</definedName>
    <definedName name="T22?L4.1" localSheetId="17">#REF!,#REF!,#REF!</definedName>
    <definedName name="T22?L4.1" localSheetId="2">#REF!,#REF!,#REF!</definedName>
    <definedName name="T22?L4.1" localSheetId="3">#REF!,#REF!,#REF!</definedName>
    <definedName name="T22?L4.1" localSheetId="1">#REF!,#REF!,#REF!</definedName>
    <definedName name="T22?L4.1" localSheetId="4">#REF!,#REF!,#REF!</definedName>
    <definedName name="T22?L4.1" localSheetId="5">#REF!,#REF!,#REF!</definedName>
    <definedName name="T22?L4.1" localSheetId="9">#REF!,#REF!,#REF!</definedName>
    <definedName name="T22?L4.1" localSheetId="0">#REF!,#REF!,#REF!</definedName>
    <definedName name="T22?L4.1" localSheetId="12">#REF!,#REF!,#REF!</definedName>
    <definedName name="T22?L4.1">#REF!,#REF!,#REF!</definedName>
    <definedName name="T22?L4.1.x" localSheetId="17">#REF!,#REF!,#REF!</definedName>
    <definedName name="T22?L4.1.x" localSheetId="2">#REF!,#REF!,#REF!</definedName>
    <definedName name="T22?L4.1.x" localSheetId="3">#REF!,#REF!,#REF!</definedName>
    <definedName name="T22?L4.1.x" localSheetId="1">#REF!,#REF!,#REF!</definedName>
    <definedName name="T22?L4.1.x" localSheetId="4">#REF!,#REF!,#REF!</definedName>
    <definedName name="T22?L4.1.x" localSheetId="5">#REF!,#REF!,#REF!</definedName>
    <definedName name="T22?L4.1.x" localSheetId="9">#REF!,#REF!,#REF!</definedName>
    <definedName name="T22?L4.1.x" localSheetId="0">#REF!,#REF!,#REF!</definedName>
    <definedName name="T22?L4.1.x" localSheetId="12">#REF!,#REF!,#REF!</definedName>
    <definedName name="T22?L4.1.x">#REF!,#REF!,#REF!</definedName>
    <definedName name="T22?L4.2" localSheetId="17">#REF!,#REF!</definedName>
    <definedName name="T22?L4.2" localSheetId="2">#REF!,#REF!</definedName>
    <definedName name="T22?L4.2" localSheetId="3">#REF!,#REF!</definedName>
    <definedName name="T22?L4.2" localSheetId="1">#REF!,#REF!</definedName>
    <definedName name="T22?L4.2" localSheetId="4">#REF!,#REF!</definedName>
    <definedName name="T22?L4.2" localSheetId="5">#REF!,#REF!</definedName>
    <definedName name="T22?L4.2" localSheetId="14">#REF!,#REF!</definedName>
    <definedName name="T22?L4.2" localSheetId="7">#REF!,#REF!</definedName>
    <definedName name="T22?L4.2" localSheetId="9">#REF!,#REF!</definedName>
    <definedName name="T22?L4.2" localSheetId="0">#REF!,#REF!</definedName>
    <definedName name="T22?L4.2" localSheetId="12">#REF!,#REF!</definedName>
    <definedName name="T22?L4.2">#REF!,#REF!</definedName>
    <definedName name="T22?L4.3" localSheetId="17">#REF!,#REF!</definedName>
    <definedName name="T22?L4.3" localSheetId="2">#REF!,#REF!</definedName>
    <definedName name="T22?L4.3" localSheetId="3">#REF!,#REF!</definedName>
    <definedName name="T22?L4.3" localSheetId="1">#REF!,#REF!</definedName>
    <definedName name="T22?L4.3" localSheetId="4">#REF!,#REF!</definedName>
    <definedName name="T22?L4.3" localSheetId="5">#REF!,#REF!</definedName>
    <definedName name="T22?L4.3" localSheetId="9">#REF!,#REF!</definedName>
    <definedName name="T22?L4.3" localSheetId="0">#REF!,#REF!</definedName>
    <definedName name="T22?L4.3" localSheetId="12">#REF!,#REF!</definedName>
    <definedName name="T22?L4.3">#REF!,#REF!</definedName>
    <definedName name="T22?L4.4" localSheetId="17">#REF!,#REF!</definedName>
    <definedName name="T22?L4.4" localSheetId="2">#REF!,#REF!</definedName>
    <definedName name="T22?L4.4" localSheetId="3">#REF!,#REF!</definedName>
    <definedName name="T22?L4.4" localSheetId="1">#REF!,#REF!</definedName>
    <definedName name="T22?L4.4" localSheetId="4">#REF!,#REF!</definedName>
    <definedName name="T22?L4.4" localSheetId="5">#REF!,#REF!</definedName>
    <definedName name="T22?L4.4" localSheetId="9">#REF!,#REF!</definedName>
    <definedName name="T22?L4.4" localSheetId="0">#REF!,#REF!</definedName>
    <definedName name="T22?L4.4" localSheetId="12">#REF!,#REF!</definedName>
    <definedName name="T22?L4.4">#REF!,#REF!</definedName>
    <definedName name="T22?L4.4.x" localSheetId="17">#REF!,#REF!</definedName>
    <definedName name="T22?L4.4.x" localSheetId="2">#REF!,#REF!</definedName>
    <definedName name="T22?L4.4.x" localSheetId="3">#REF!,#REF!</definedName>
    <definedName name="T22?L4.4.x" localSheetId="1">#REF!,#REF!</definedName>
    <definedName name="T22?L4.4.x" localSheetId="4">#REF!,#REF!</definedName>
    <definedName name="T22?L4.4.x" localSheetId="5">#REF!,#REF!</definedName>
    <definedName name="T22?L4.4.x" localSheetId="9">#REF!,#REF!</definedName>
    <definedName name="T22?L4.4.x" localSheetId="12">#REF!,#REF!</definedName>
    <definedName name="T22?L4.4.x">#REF!,#REF!</definedName>
    <definedName name="T22?L5.1" localSheetId="17">#REF!,#REF!,#REF!</definedName>
    <definedName name="T22?L5.1" localSheetId="2">#REF!,#REF!,#REF!</definedName>
    <definedName name="T22?L5.1" localSheetId="3">#REF!,#REF!,#REF!</definedName>
    <definedName name="T22?L5.1" localSheetId="1">#REF!,#REF!,#REF!</definedName>
    <definedName name="T22?L5.1" localSheetId="4">#REF!,#REF!,#REF!</definedName>
    <definedName name="T22?L5.1" localSheetId="5">#REF!,#REF!,#REF!</definedName>
    <definedName name="T22?L5.1" localSheetId="14">#REF!,#REF!,#REF!</definedName>
    <definedName name="T22?L5.1" localSheetId="7">#REF!,#REF!,#REF!</definedName>
    <definedName name="T22?L5.1" localSheetId="9">#REF!,#REF!,#REF!</definedName>
    <definedName name="T22?L5.1" localSheetId="0">#REF!,#REF!,#REF!</definedName>
    <definedName name="T22?L5.1" localSheetId="12">#REF!,#REF!,#REF!</definedName>
    <definedName name="T22?L5.1">#REF!,#REF!,#REF!</definedName>
    <definedName name="T22?L5.1.x" localSheetId="17">#REF!,#REF!,#REF!</definedName>
    <definedName name="T22?L5.1.x" localSheetId="2">#REF!,#REF!,#REF!</definedName>
    <definedName name="T22?L5.1.x" localSheetId="3">#REF!,#REF!,#REF!</definedName>
    <definedName name="T22?L5.1.x" localSheetId="1">#REF!,#REF!,#REF!</definedName>
    <definedName name="T22?L5.1.x" localSheetId="4">#REF!,#REF!,#REF!</definedName>
    <definedName name="T22?L5.1.x" localSheetId="5">#REF!,#REF!,#REF!</definedName>
    <definedName name="T22?L5.1.x" localSheetId="9">#REF!,#REF!,#REF!</definedName>
    <definedName name="T22?L5.1.x" localSheetId="0">#REF!,#REF!,#REF!</definedName>
    <definedName name="T22?L5.1.x" localSheetId="12">#REF!,#REF!,#REF!</definedName>
    <definedName name="T22?L5.1.x">#REF!,#REF!,#REF!</definedName>
    <definedName name="T22?L5.2" localSheetId="17">#REF!,#REF!</definedName>
    <definedName name="T22?L5.2" localSheetId="2">#REF!,#REF!</definedName>
    <definedName name="T22?L5.2" localSheetId="3">#REF!,#REF!</definedName>
    <definedName name="T22?L5.2" localSheetId="1">#REF!,#REF!</definedName>
    <definedName name="T22?L5.2" localSheetId="4">#REF!,#REF!</definedName>
    <definedName name="T22?L5.2" localSheetId="5">#REF!,#REF!</definedName>
    <definedName name="T22?L5.2" localSheetId="14">#REF!,#REF!</definedName>
    <definedName name="T22?L5.2" localSheetId="7">#REF!,#REF!</definedName>
    <definedName name="T22?L5.2" localSheetId="9">#REF!,#REF!</definedName>
    <definedName name="T22?L5.2" localSheetId="0">#REF!,#REF!</definedName>
    <definedName name="T22?L5.2" localSheetId="12">#REF!,#REF!</definedName>
    <definedName name="T22?L5.2">#REF!,#REF!</definedName>
    <definedName name="T22?L5.3" localSheetId="17">#REF!,#REF!</definedName>
    <definedName name="T22?L5.3" localSheetId="2">#REF!,#REF!</definedName>
    <definedName name="T22?L5.3" localSheetId="3">#REF!,#REF!</definedName>
    <definedName name="T22?L5.3" localSheetId="1">#REF!,#REF!</definedName>
    <definedName name="T22?L5.3" localSheetId="4">#REF!,#REF!</definedName>
    <definedName name="T22?L5.3" localSheetId="5">#REF!,#REF!</definedName>
    <definedName name="T22?L5.3" localSheetId="9">#REF!,#REF!</definedName>
    <definedName name="T22?L5.3" localSheetId="0">#REF!,#REF!</definedName>
    <definedName name="T22?L5.3" localSheetId="12">#REF!,#REF!</definedName>
    <definedName name="T22?L5.3">#REF!,#REF!</definedName>
    <definedName name="T22?L5.4" localSheetId="17">#REF!,#REF!</definedName>
    <definedName name="T22?L5.4" localSheetId="2">#REF!,#REF!</definedName>
    <definedName name="T22?L5.4" localSheetId="3">#REF!,#REF!</definedName>
    <definedName name="T22?L5.4" localSheetId="1">#REF!,#REF!</definedName>
    <definedName name="T22?L5.4" localSheetId="4">#REF!,#REF!</definedName>
    <definedName name="T22?L5.4" localSheetId="5">#REF!,#REF!</definedName>
    <definedName name="T22?L5.4" localSheetId="9">#REF!,#REF!</definedName>
    <definedName name="T22?L5.4" localSheetId="0">#REF!,#REF!</definedName>
    <definedName name="T22?L5.4" localSheetId="12">#REF!,#REF!</definedName>
    <definedName name="T22?L5.4">#REF!,#REF!</definedName>
    <definedName name="T22?L5.4.x" localSheetId="17">#REF!,#REF!</definedName>
    <definedName name="T22?L5.4.x" localSheetId="2">#REF!,#REF!</definedName>
    <definedName name="T22?L5.4.x" localSheetId="3">#REF!,#REF!</definedName>
    <definedName name="T22?L5.4.x" localSheetId="1">#REF!,#REF!</definedName>
    <definedName name="T22?L5.4.x" localSheetId="4">#REF!,#REF!</definedName>
    <definedName name="T22?L5.4.x" localSheetId="5">#REF!,#REF!</definedName>
    <definedName name="T22?L5.4.x" localSheetId="9">#REF!,#REF!</definedName>
    <definedName name="T22?L5.4.x" localSheetId="12">#REF!,#REF!</definedName>
    <definedName name="T22?L5.4.x">#REF!,#REF!</definedName>
    <definedName name="T22?L6" localSheetId="17">#REF!,#REF!,#REF!</definedName>
    <definedName name="T22?L6" localSheetId="2">#REF!,#REF!,#REF!</definedName>
    <definedName name="T22?L6" localSheetId="3">#REF!,#REF!,#REF!</definedName>
    <definedName name="T22?L6" localSheetId="1">#REF!,#REF!,#REF!</definedName>
    <definedName name="T22?L6" localSheetId="4">#REF!,#REF!,#REF!</definedName>
    <definedName name="T22?L6" localSheetId="5">#REF!,#REF!,#REF!</definedName>
    <definedName name="T22?L6" localSheetId="14">#REF!,#REF!,#REF!</definedName>
    <definedName name="T22?L6" localSheetId="7">#REF!,#REF!,#REF!</definedName>
    <definedName name="T22?L6" localSheetId="9">#REF!,#REF!,#REF!</definedName>
    <definedName name="T22?L6" localSheetId="0">#REF!,#REF!,#REF!</definedName>
    <definedName name="T22?L6" localSheetId="12">#REF!,#REF!,#REF!</definedName>
    <definedName name="T22?L6">#REF!,#REF!,#REF!</definedName>
    <definedName name="T22?L6.1" localSheetId="17">#REF!,#REF!,#REF!</definedName>
    <definedName name="T22?L6.1" localSheetId="2">#REF!,#REF!,#REF!</definedName>
    <definedName name="T22?L6.1" localSheetId="3">#REF!,#REF!,#REF!</definedName>
    <definedName name="T22?L6.1" localSheetId="1">#REF!,#REF!,#REF!</definedName>
    <definedName name="T22?L6.1" localSheetId="4">#REF!,#REF!,#REF!</definedName>
    <definedName name="T22?L6.1" localSheetId="5">#REF!,#REF!,#REF!</definedName>
    <definedName name="T22?L6.1" localSheetId="9">#REF!,#REF!,#REF!</definedName>
    <definedName name="T22?L6.1" localSheetId="0">#REF!,#REF!,#REF!</definedName>
    <definedName name="T22?L6.1" localSheetId="12">#REF!,#REF!,#REF!</definedName>
    <definedName name="T22?L6.1">#REF!,#REF!,#REF!</definedName>
    <definedName name="T22?L6.1.x" localSheetId="17">#REF!,#REF!,#REF!</definedName>
    <definedName name="T22?L6.1.x" localSheetId="2">#REF!,#REF!,#REF!</definedName>
    <definedName name="T22?L6.1.x" localSheetId="3">#REF!,#REF!,#REF!</definedName>
    <definedName name="T22?L6.1.x" localSheetId="1">#REF!,#REF!,#REF!</definedName>
    <definedName name="T22?L6.1.x" localSheetId="4">#REF!,#REF!,#REF!</definedName>
    <definedName name="T22?L6.1.x" localSheetId="5">#REF!,#REF!,#REF!</definedName>
    <definedName name="T22?L6.1.x" localSheetId="9">#REF!,#REF!,#REF!</definedName>
    <definedName name="T22?L6.1.x" localSheetId="0">#REF!,#REF!,#REF!</definedName>
    <definedName name="T22?L6.1.x" localSheetId="12">#REF!,#REF!,#REF!</definedName>
    <definedName name="T22?L6.1.x">#REF!,#REF!,#REF!</definedName>
    <definedName name="T22?L6.2" localSheetId="17">#REF!,#REF!</definedName>
    <definedName name="T22?L6.2" localSheetId="2">#REF!,#REF!</definedName>
    <definedName name="T22?L6.2" localSheetId="3">#REF!,#REF!</definedName>
    <definedName name="T22?L6.2" localSheetId="1">#REF!,#REF!</definedName>
    <definedName name="T22?L6.2" localSheetId="4">#REF!,#REF!</definedName>
    <definedName name="T22?L6.2" localSheetId="5">#REF!,#REF!</definedName>
    <definedName name="T22?L6.2" localSheetId="14">#REF!,#REF!</definedName>
    <definedName name="T22?L6.2" localSheetId="7">#REF!,#REF!</definedName>
    <definedName name="T22?L6.2" localSheetId="9">#REF!,#REF!</definedName>
    <definedName name="T22?L6.2" localSheetId="0">#REF!,#REF!</definedName>
    <definedName name="T22?L6.2" localSheetId="12">#REF!,#REF!</definedName>
    <definedName name="T22?L6.2">#REF!,#REF!</definedName>
    <definedName name="T22?L6.3" localSheetId="17">#REF!,#REF!</definedName>
    <definedName name="T22?L6.3" localSheetId="2">#REF!,#REF!</definedName>
    <definedName name="T22?L6.3" localSheetId="3">#REF!,#REF!</definedName>
    <definedName name="T22?L6.3" localSheetId="1">#REF!,#REF!</definedName>
    <definedName name="T22?L6.3" localSheetId="4">#REF!,#REF!</definedName>
    <definedName name="T22?L6.3" localSheetId="5">#REF!,#REF!</definedName>
    <definedName name="T22?L6.3" localSheetId="9">#REF!,#REF!</definedName>
    <definedName name="T22?L6.3" localSheetId="0">#REF!,#REF!</definedName>
    <definedName name="T22?L6.3" localSheetId="12">#REF!,#REF!</definedName>
    <definedName name="T22?L6.3">#REF!,#REF!</definedName>
    <definedName name="T22?L6.4" localSheetId="17">#REF!,#REF!</definedName>
    <definedName name="T22?L6.4" localSheetId="2">#REF!,#REF!</definedName>
    <definedName name="T22?L6.4" localSheetId="3">#REF!,#REF!</definedName>
    <definedName name="T22?L6.4" localSheetId="1">#REF!,#REF!</definedName>
    <definedName name="T22?L6.4" localSheetId="4">#REF!,#REF!</definedName>
    <definedName name="T22?L6.4" localSheetId="5">#REF!,#REF!</definedName>
    <definedName name="T22?L6.4" localSheetId="9">#REF!,#REF!</definedName>
    <definedName name="T22?L6.4" localSheetId="0">#REF!,#REF!</definedName>
    <definedName name="T22?L6.4" localSheetId="12">#REF!,#REF!</definedName>
    <definedName name="T22?L6.4">#REF!,#REF!</definedName>
    <definedName name="T22?L6.4.x" localSheetId="17">#REF!,#REF!</definedName>
    <definedName name="T22?L6.4.x" localSheetId="2">#REF!,#REF!</definedName>
    <definedName name="T22?L6.4.x" localSheetId="3">#REF!,#REF!</definedName>
    <definedName name="T22?L6.4.x" localSheetId="1">#REF!,#REF!</definedName>
    <definedName name="T22?L6.4.x" localSheetId="4">#REF!,#REF!</definedName>
    <definedName name="T22?L6.4.x" localSheetId="5">#REF!,#REF!</definedName>
    <definedName name="T22?L6.4.x" localSheetId="9">#REF!,#REF!</definedName>
    <definedName name="T22?L6.4.x" localSheetId="12">#REF!,#REF!</definedName>
    <definedName name="T22?L6.4.x">#REF!,#REF!</definedName>
    <definedName name="T22?L7" localSheetId="17">#REF!</definedName>
    <definedName name="T22?L7" localSheetId="2">#REF!</definedName>
    <definedName name="T22?L7" localSheetId="3">#REF!</definedName>
    <definedName name="T22?L7" localSheetId="1">#REF!</definedName>
    <definedName name="T22?L7" localSheetId="4">#REF!</definedName>
    <definedName name="T22?L7" localSheetId="5">#REF!</definedName>
    <definedName name="T22?L7" localSheetId="14">#REF!</definedName>
    <definedName name="T22?L7" localSheetId="7">#REF!</definedName>
    <definedName name="T22?L7" localSheetId="9">#REF!</definedName>
    <definedName name="T22?L7" localSheetId="0">#REF!</definedName>
    <definedName name="T22?L7" localSheetId="12">#REF!</definedName>
    <definedName name="T22?L7">#REF!</definedName>
    <definedName name="T22?L7.1" localSheetId="17">#REF!,#REF!,#REF!</definedName>
    <definedName name="T22?L7.1" localSheetId="2">#REF!,#REF!,#REF!</definedName>
    <definedName name="T22?L7.1" localSheetId="3">#REF!,#REF!,#REF!</definedName>
    <definedName name="T22?L7.1" localSheetId="1">#REF!,#REF!,#REF!</definedName>
    <definedName name="T22?L7.1" localSheetId="4">#REF!,#REF!,#REF!</definedName>
    <definedName name="T22?L7.1" localSheetId="5">#REF!,#REF!,#REF!</definedName>
    <definedName name="T22?L7.1" localSheetId="14">#REF!,#REF!,#REF!</definedName>
    <definedName name="T22?L7.1" localSheetId="7">#REF!,#REF!,#REF!</definedName>
    <definedName name="T22?L7.1" localSheetId="9">#REF!,#REF!,#REF!</definedName>
    <definedName name="T22?L7.1" localSheetId="0">#REF!,#REF!,#REF!</definedName>
    <definedName name="T22?L7.1" localSheetId="12">#REF!,#REF!,#REF!</definedName>
    <definedName name="T22?L7.1">#REF!,#REF!,#REF!</definedName>
    <definedName name="T22?L7.1.x" localSheetId="17">#REF!</definedName>
    <definedName name="T22?L7.1.x" localSheetId="2">#REF!</definedName>
    <definedName name="T22?L7.1.x" localSheetId="3">#REF!</definedName>
    <definedName name="T22?L7.1.x" localSheetId="1">#REF!</definedName>
    <definedName name="T22?L7.1.x" localSheetId="4">#REF!</definedName>
    <definedName name="T22?L7.1.x" localSheetId="5">#REF!</definedName>
    <definedName name="T22?L7.1.x" localSheetId="14">#REF!</definedName>
    <definedName name="T22?L7.1.x" localSheetId="7">#REF!</definedName>
    <definedName name="T22?L7.1.x" localSheetId="9">#REF!</definedName>
    <definedName name="T22?L7.1.x" localSheetId="0">#REF!</definedName>
    <definedName name="T22?L7.1.x" localSheetId="12">#REF!</definedName>
    <definedName name="T22?L7.1.x">#REF!</definedName>
    <definedName name="T22?L7.2" localSheetId="17">#REF!</definedName>
    <definedName name="T22?L7.2" localSheetId="2">#REF!</definedName>
    <definedName name="T22?L7.2" localSheetId="3">#REF!</definedName>
    <definedName name="T22?L7.2" localSheetId="1">#REF!</definedName>
    <definedName name="T22?L7.2" localSheetId="4">#REF!</definedName>
    <definedName name="T22?L7.2" localSheetId="5">#REF!</definedName>
    <definedName name="T22?L7.2" localSheetId="9">#REF!</definedName>
    <definedName name="T22?L7.2" localSheetId="0">#REF!</definedName>
    <definedName name="T22?L7.2" localSheetId="12">#REF!</definedName>
    <definedName name="T22?L7.2">#REF!</definedName>
    <definedName name="T22?L7.3" localSheetId="17">#REF!</definedName>
    <definedName name="T22?L7.3" localSheetId="2">#REF!</definedName>
    <definedName name="T22?L7.3" localSheetId="3">#REF!</definedName>
    <definedName name="T22?L7.3" localSheetId="1">#REF!</definedName>
    <definedName name="T22?L7.3" localSheetId="4">#REF!</definedName>
    <definedName name="T22?L7.3" localSheetId="5">#REF!</definedName>
    <definedName name="T22?L7.3" localSheetId="9">#REF!</definedName>
    <definedName name="T22?L7.3" localSheetId="0">#REF!</definedName>
    <definedName name="T22?L7.3" localSheetId="12">#REF!</definedName>
    <definedName name="T22?L7.3">#REF!</definedName>
    <definedName name="T22?L7.4" localSheetId="17">#REF!</definedName>
    <definedName name="T22?L7.4" localSheetId="2">#REF!</definedName>
    <definedName name="T22?L7.4" localSheetId="3">#REF!</definedName>
    <definedName name="T22?L7.4" localSheetId="1">#REF!</definedName>
    <definedName name="T22?L7.4" localSheetId="4">#REF!</definedName>
    <definedName name="T22?L7.4" localSheetId="5">#REF!</definedName>
    <definedName name="T22?L7.4" localSheetId="9">#REF!</definedName>
    <definedName name="T22?L7.4" localSheetId="12">#REF!</definedName>
    <definedName name="T22?L7.4">#REF!</definedName>
    <definedName name="T22?L7.4.x" localSheetId="17">#REF!</definedName>
    <definedName name="T22?L7.4.x" localSheetId="2">#REF!</definedName>
    <definedName name="T22?L7.4.x" localSheetId="3">#REF!</definedName>
    <definedName name="T22?L7.4.x" localSheetId="1">#REF!</definedName>
    <definedName name="T22?L7.4.x" localSheetId="4">#REF!</definedName>
    <definedName name="T22?L7.4.x" localSheetId="5">#REF!</definedName>
    <definedName name="T22?L7.4.x" localSheetId="9">#REF!</definedName>
    <definedName name="T22?L7.4.x" localSheetId="12">#REF!</definedName>
    <definedName name="T22?L7.4.x">#REF!</definedName>
    <definedName name="T22?L8" localSheetId="17">#REF!</definedName>
    <definedName name="T22?L8" localSheetId="2">#REF!</definedName>
    <definedName name="T22?L8" localSheetId="3">#REF!</definedName>
    <definedName name="T22?L8" localSheetId="1">#REF!</definedName>
    <definedName name="T22?L8" localSheetId="4">#REF!</definedName>
    <definedName name="T22?L8" localSheetId="5">#REF!</definedName>
    <definedName name="T22?L8" localSheetId="9">#REF!</definedName>
    <definedName name="T22?L8" localSheetId="12">#REF!</definedName>
    <definedName name="T22?L8">#REF!</definedName>
    <definedName name="T22?L8.1" localSheetId="17">#REF!,#REF!,#REF!</definedName>
    <definedName name="T22?L8.1" localSheetId="2">#REF!,#REF!,#REF!</definedName>
    <definedName name="T22?L8.1" localSheetId="3">#REF!,#REF!,#REF!</definedName>
    <definedName name="T22?L8.1" localSheetId="1">#REF!,#REF!,#REF!</definedName>
    <definedName name="T22?L8.1" localSheetId="4">#REF!,#REF!,#REF!</definedName>
    <definedName name="T22?L8.1" localSheetId="5">#REF!,#REF!,#REF!</definedName>
    <definedName name="T22?L8.1" localSheetId="14">#REF!,#REF!,#REF!</definedName>
    <definedName name="T22?L8.1" localSheetId="7">#REF!,#REF!,#REF!</definedName>
    <definedName name="T22?L8.1" localSheetId="9">#REF!,#REF!,#REF!</definedName>
    <definedName name="T22?L8.1" localSheetId="0">#REF!,#REF!,#REF!</definedName>
    <definedName name="T22?L8.1" localSheetId="12">#REF!,#REF!,#REF!</definedName>
    <definedName name="T22?L8.1">#REF!,#REF!,#REF!</definedName>
    <definedName name="T22?L8.1.x" localSheetId="17">#REF!,#REF!,#REF!</definedName>
    <definedName name="T22?L8.1.x" localSheetId="2">#REF!,#REF!,#REF!</definedName>
    <definedName name="T22?L8.1.x" localSheetId="3">#REF!,#REF!,#REF!</definedName>
    <definedName name="T22?L8.1.x" localSheetId="1">#REF!,#REF!,#REF!</definedName>
    <definedName name="T22?L8.1.x" localSheetId="4">#REF!,#REF!,#REF!</definedName>
    <definedName name="T22?L8.1.x" localSheetId="5">#REF!,#REF!,#REF!</definedName>
    <definedName name="T22?L8.1.x" localSheetId="9">#REF!,#REF!,#REF!</definedName>
    <definedName name="T22?L8.1.x" localSheetId="0">#REF!,#REF!,#REF!</definedName>
    <definedName name="T22?L8.1.x" localSheetId="12">#REF!,#REF!,#REF!</definedName>
    <definedName name="T22?L8.1.x">#REF!,#REF!,#REF!</definedName>
    <definedName name="T22?L8.2" localSheetId="17">#REF!</definedName>
    <definedName name="T22?L8.2" localSheetId="2">#REF!</definedName>
    <definedName name="T22?L8.2" localSheetId="3">#REF!</definedName>
    <definedName name="T22?L8.2" localSheetId="1">#REF!</definedName>
    <definedName name="T22?L8.2" localSheetId="4">#REF!</definedName>
    <definedName name="T22?L8.2" localSheetId="5">#REF!</definedName>
    <definedName name="T22?L8.2" localSheetId="14">#REF!</definedName>
    <definedName name="T22?L8.2" localSheetId="7">#REF!</definedName>
    <definedName name="T22?L8.2" localSheetId="9">#REF!</definedName>
    <definedName name="T22?L8.2" localSheetId="0">#REF!</definedName>
    <definedName name="T22?L8.2" localSheetId="12">#REF!</definedName>
    <definedName name="T22?L8.2">#REF!</definedName>
    <definedName name="T22?L8.3" localSheetId="17">#REF!</definedName>
    <definedName name="T22?L8.3" localSheetId="2">#REF!</definedName>
    <definedName name="T22?L8.3" localSheetId="3">#REF!</definedName>
    <definedName name="T22?L8.3" localSheetId="1">#REF!</definedName>
    <definedName name="T22?L8.3" localSheetId="4">#REF!</definedName>
    <definedName name="T22?L8.3" localSheetId="5">#REF!</definedName>
    <definedName name="T22?L8.3" localSheetId="9">#REF!</definedName>
    <definedName name="T22?L8.3" localSheetId="0">#REF!</definedName>
    <definedName name="T22?L8.3" localSheetId="12">#REF!</definedName>
    <definedName name="T22?L8.3">#REF!</definedName>
    <definedName name="T22?L8.4" localSheetId="17">#REF!</definedName>
    <definedName name="T22?L8.4" localSheetId="2">#REF!</definedName>
    <definedName name="T22?L8.4" localSheetId="3">#REF!</definedName>
    <definedName name="T22?L8.4" localSheetId="1">#REF!</definedName>
    <definedName name="T22?L8.4" localSheetId="4">#REF!</definedName>
    <definedName name="T22?L8.4" localSheetId="5">#REF!</definedName>
    <definedName name="T22?L8.4" localSheetId="9">#REF!</definedName>
    <definedName name="T22?L8.4" localSheetId="0">#REF!</definedName>
    <definedName name="T22?L8.4" localSheetId="12">#REF!</definedName>
    <definedName name="T22?L8.4">#REF!</definedName>
    <definedName name="T22?L8.4.x" localSheetId="17">#REF!</definedName>
    <definedName name="T22?L8.4.x" localSheetId="2">#REF!</definedName>
    <definedName name="T22?L8.4.x" localSheetId="3">#REF!</definedName>
    <definedName name="T22?L8.4.x" localSheetId="1">#REF!</definedName>
    <definedName name="T22?L8.4.x" localSheetId="4">#REF!</definedName>
    <definedName name="T22?L8.4.x" localSheetId="5">#REF!</definedName>
    <definedName name="T22?L8.4.x" localSheetId="9">#REF!</definedName>
    <definedName name="T22?L8.4.x" localSheetId="12">#REF!</definedName>
    <definedName name="T22?L8.4.x">#REF!</definedName>
    <definedName name="T22?L9" localSheetId="17">#REF!</definedName>
    <definedName name="T22?L9" localSheetId="2">#REF!</definedName>
    <definedName name="T22?L9" localSheetId="3">#REF!</definedName>
    <definedName name="T22?L9" localSheetId="1">#REF!</definedName>
    <definedName name="T22?L9" localSheetId="4">#REF!</definedName>
    <definedName name="T22?L9" localSheetId="5">#REF!</definedName>
    <definedName name="T22?L9" localSheetId="9">#REF!</definedName>
    <definedName name="T22?L9" localSheetId="12">#REF!</definedName>
    <definedName name="T22?L9">#REF!</definedName>
    <definedName name="T22?L9.1" localSheetId="17">#REF!,#REF!,#REF!</definedName>
    <definedName name="T22?L9.1" localSheetId="2">#REF!,#REF!,#REF!</definedName>
    <definedName name="T22?L9.1" localSheetId="3">#REF!,#REF!,#REF!</definedName>
    <definedName name="T22?L9.1" localSheetId="1">#REF!,#REF!,#REF!</definedName>
    <definedName name="T22?L9.1" localSheetId="4">#REF!,#REF!,#REF!</definedName>
    <definedName name="T22?L9.1" localSheetId="5">#REF!,#REF!,#REF!</definedName>
    <definedName name="T22?L9.1" localSheetId="14">#REF!,#REF!,#REF!</definedName>
    <definedName name="T22?L9.1" localSheetId="7">#REF!,#REF!,#REF!</definedName>
    <definedName name="T22?L9.1" localSheetId="9">#REF!,#REF!,#REF!</definedName>
    <definedName name="T22?L9.1" localSheetId="0">#REF!,#REF!,#REF!</definedName>
    <definedName name="T22?L9.1" localSheetId="12">#REF!,#REF!,#REF!</definedName>
    <definedName name="T22?L9.1">#REF!,#REF!,#REF!</definedName>
    <definedName name="T22?L9.1.x" localSheetId="17">#REF!,#REF!,#REF!</definedName>
    <definedName name="T22?L9.1.x" localSheetId="2">#REF!,#REF!,#REF!</definedName>
    <definedName name="T22?L9.1.x" localSheetId="3">#REF!,#REF!,#REF!</definedName>
    <definedName name="T22?L9.1.x" localSheetId="1">#REF!,#REF!,#REF!</definedName>
    <definedName name="T22?L9.1.x" localSheetId="4">#REF!,#REF!,#REF!</definedName>
    <definedName name="T22?L9.1.x" localSheetId="5">#REF!,#REF!,#REF!</definedName>
    <definedName name="T22?L9.1.x" localSheetId="9">#REF!,#REF!,#REF!</definedName>
    <definedName name="T22?L9.1.x" localSheetId="0">#REF!,#REF!,#REF!</definedName>
    <definedName name="T22?L9.1.x" localSheetId="12">#REF!,#REF!,#REF!</definedName>
    <definedName name="T22?L9.1.x">#REF!,#REF!,#REF!</definedName>
    <definedName name="T22?L9.2" localSheetId="17">#REF!</definedName>
    <definedName name="T22?L9.2" localSheetId="2">#REF!</definedName>
    <definedName name="T22?L9.2" localSheetId="3">#REF!</definedName>
    <definedName name="T22?L9.2" localSheetId="1">#REF!</definedName>
    <definedName name="T22?L9.2" localSheetId="4">#REF!</definedName>
    <definedName name="T22?L9.2" localSheetId="5">#REF!</definedName>
    <definedName name="T22?L9.2" localSheetId="14">#REF!</definedName>
    <definedName name="T22?L9.2" localSheetId="7">#REF!</definedName>
    <definedName name="T22?L9.2" localSheetId="9">#REF!</definedName>
    <definedName name="T22?L9.2" localSheetId="0">#REF!</definedName>
    <definedName name="T22?L9.2" localSheetId="12">#REF!</definedName>
    <definedName name="T22?L9.2">#REF!</definedName>
    <definedName name="T22?L9.3" localSheetId="17">#REF!</definedName>
    <definedName name="T22?L9.3" localSheetId="2">#REF!</definedName>
    <definedName name="T22?L9.3" localSheetId="3">#REF!</definedName>
    <definedName name="T22?L9.3" localSheetId="1">#REF!</definedName>
    <definedName name="T22?L9.3" localSheetId="4">#REF!</definedName>
    <definedName name="T22?L9.3" localSheetId="5">#REF!</definedName>
    <definedName name="T22?L9.3" localSheetId="9">#REF!</definedName>
    <definedName name="T22?L9.3" localSheetId="0">#REF!</definedName>
    <definedName name="T22?L9.3" localSheetId="12">#REF!</definedName>
    <definedName name="T22?L9.3">#REF!</definedName>
    <definedName name="T22?L9.4" localSheetId="17">#REF!</definedName>
    <definedName name="T22?L9.4" localSheetId="2">#REF!</definedName>
    <definedName name="T22?L9.4" localSheetId="3">#REF!</definedName>
    <definedName name="T22?L9.4" localSheetId="1">#REF!</definedName>
    <definedName name="T22?L9.4" localSheetId="4">#REF!</definedName>
    <definedName name="T22?L9.4" localSheetId="5">#REF!</definedName>
    <definedName name="T22?L9.4" localSheetId="9">#REF!</definedName>
    <definedName name="T22?L9.4" localSheetId="0">#REF!</definedName>
    <definedName name="T22?L9.4" localSheetId="12">#REF!</definedName>
    <definedName name="T22?L9.4">#REF!</definedName>
    <definedName name="T22?L9.4.x" localSheetId="17">#REF!</definedName>
    <definedName name="T22?L9.4.x" localSheetId="2">#REF!</definedName>
    <definedName name="T22?L9.4.x" localSheetId="3">#REF!</definedName>
    <definedName name="T22?L9.4.x" localSheetId="1">#REF!</definedName>
    <definedName name="T22?L9.4.x" localSheetId="4">#REF!</definedName>
    <definedName name="T22?L9.4.x" localSheetId="5">#REF!</definedName>
    <definedName name="T22?L9.4.x" localSheetId="9">#REF!</definedName>
    <definedName name="T22?L9.4.x" localSheetId="12">#REF!</definedName>
    <definedName name="T22?L9.4.x">#REF!</definedName>
    <definedName name="T22?Name" localSheetId="17">'[46]другие затраты с-ст'!#REF!</definedName>
    <definedName name="T22?Name" localSheetId="2">'[46]другие затраты с-ст'!#REF!</definedName>
    <definedName name="T22?Name" localSheetId="3">'[46]другие затраты с-ст'!#REF!</definedName>
    <definedName name="T22?Name" localSheetId="1">'[46]другие затраты с-ст'!#REF!</definedName>
    <definedName name="T22?Name" localSheetId="4">'[46]другие затраты с-ст'!#REF!</definedName>
    <definedName name="T22?Name" localSheetId="5">'[46]другие затраты с-ст'!#REF!</definedName>
    <definedName name="T22?Name" localSheetId="9">'[46]другие затраты с-ст'!#REF!</definedName>
    <definedName name="T22?Name" localSheetId="12">'[46]другие затраты с-ст'!#REF!</definedName>
    <definedName name="T22?Name">'[46]другие затраты с-ст'!#REF!</definedName>
    <definedName name="T22?Table" localSheetId="17">#REF!</definedName>
    <definedName name="T22?Table" localSheetId="2">#REF!</definedName>
    <definedName name="T22?Table" localSheetId="3">#REF!</definedName>
    <definedName name="T22?Table" localSheetId="1">#REF!</definedName>
    <definedName name="T22?Table" localSheetId="4">#REF!</definedName>
    <definedName name="T22?Table" localSheetId="5">#REF!</definedName>
    <definedName name="T22?Table" localSheetId="14">#REF!</definedName>
    <definedName name="T22?Table" localSheetId="7">#REF!</definedName>
    <definedName name="T22?Table" localSheetId="9">#REF!</definedName>
    <definedName name="T22?Table" localSheetId="0">#REF!</definedName>
    <definedName name="T22?Table" localSheetId="12">#REF!</definedName>
    <definedName name="T22?Table">#REF!</definedName>
    <definedName name="T22?Title" localSheetId="17">#REF!</definedName>
    <definedName name="T22?Title" localSheetId="2">#REF!</definedName>
    <definedName name="T22?Title" localSheetId="3">#REF!</definedName>
    <definedName name="T22?Title" localSheetId="1">#REF!</definedName>
    <definedName name="T22?Title" localSheetId="4">#REF!</definedName>
    <definedName name="T22?Title" localSheetId="5">#REF!</definedName>
    <definedName name="T22?Title" localSheetId="9">#REF!</definedName>
    <definedName name="T22?Title" localSheetId="0">#REF!</definedName>
    <definedName name="T22?Title" localSheetId="12">#REF!</definedName>
    <definedName name="T22?Title">#REF!</definedName>
    <definedName name="T22?unit?ГКАЛ.Ч">'[24]22'!$G$8:$G$31,'[24]22'!$I$8:$I$31,'[24]22'!$K$8:$K$31,'[24]22'!$E$8:$E$31</definedName>
    <definedName name="T22?unit?МКВТЧ" localSheetId="17">#REF!</definedName>
    <definedName name="T22?unit?МКВТЧ" localSheetId="2">#REF!</definedName>
    <definedName name="T22?unit?МКВТЧ" localSheetId="3">#REF!</definedName>
    <definedName name="T22?unit?МКВТЧ" localSheetId="1">#REF!</definedName>
    <definedName name="T22?unit?МКВТЧ" localSheetId="4">#REF!</definedName>
    <definedName name="T22?unit?МКВТЧ" localSheetId="5">#REF!</definedName>
    <definedName name="T22?unit?МКВТЧ" localSheetId="14">#REF!</definedName>
    <definedName name="T22?unit?МКВТЧ" localSheetId="7">#REF!</definedName>
    <definedName name="T22?unit?МКВТЧ" localSheetId="9">#REF!</definedName>
    <definedName name="T22?unit?МКВТЧ" localSheetId="0">#REF!</definedName>
    <definedName name="T22?unit?МКВТЧ" localSheetId="12">#REF!</definedName>
    <definedName name="T22?unit?МКВТЧ">#REF!</definedName>
    <definedName name="T22?unit?ПРЦ" localSheetId="17">'[46]другие затраты с-ст'!#REF!</definedName>
    <definedName name="T22?unit?ПРЦ" localSheetId="2">'[46]другие затраты с-ст'!#REF!</definedName>
    <definedName name="T22?unit?ПРЦ" localSheetId="3">'[46]другие затраты с-ст'!#REF!</definedName>
    <definedName name="T22?unit?ПРЦ" localSheetId="1">'[46]другие затраты с-ст'!#REF!</definedName>
    <definedName name="T22?unit?ПРЦ" localSheetId="4">'[46]другие затраты с-ст'!#REF!</definedName>
    <definedName name="T22?unit?ПРЦ" localSheetId="5">'[46]другие затраты с-ст'!#REF!</definedName>
    <definedName name="T22?unit?ПРЦ" localSheetId="14">'[46]другие затраты с-ст'!#REF!</definedName>
    <definedName name="T22?unit?ПРЦ" localSheetId="7">'[46]другие затраты с-ст'!#REF!</definedName>
    <definedName name="T22?unit?ПРЦ" localSheetId="9">'[46]другие затраты с-ст'!#REF!</definedName>
    <definedName name="T22?unit?ПРЦ" localSheetId="0">'[46]другие затраты с-ст'!#REF!</definedName>
    <definedName name="T22?unit?ПРЦ" localSheetId="12">'[46]другие затраты с-ст'!#REF!</definedName>
    <definedName name="T22?unit?ПРЦ">'[46]другие затраты с-ст'!#REF!</definedName>
    <definedName name="T22?unit?РУБ.ТКВТ" localSheetId="17">#REF!</definedName>
    <definedName name="T22?unit?РУБ.ТКВТ" localSheetId="2">#REF!</definedName>
    <definedName name="T22?unit?РУБ.ТКВТ" localSheetId="3">#REF!</definedName>
    <definedName name="T22?unit?РУБ.ТКВТ" localSheetId="1">#REF!</definedName>
    <definedName name="T22?unit?РУБ.ТКВТ" localSheetId="4">#REF!</definedName>
    <definedName name="T22?unit?РУБ.ТКВТ" localSheetId="5">#REF!</definedName>
    <definedName name="T22?unit?РУБ.ТКВТ" localSheetId="14">#REF!</definedName>
    <definedName name="T22?unit?РУБ.ТКВТ" localSheetId="7">#REF!</definedName>
    <definedName name="T22?unit?РУБ.ТКВТ" localSheetId="9">#REF!</definedName>
    <definedName name="T22?unit?РУБ.ТКВТ" localSheetId="0">#REF!</definedName>
    <definedName name="T22?unit?РУБ.ТКВТ" localSheetId="12">#REF!</definedName>
    <definedName name="T22?unit?РУБ.ТКВТ">#REF!</definedName>
    <definedName name="T22?unit?РУБ.ТКВТЧ" localSheetId="17">#REF!,#REF!</definedName>
    <definedName name="T22?unit?РУБ.ТКВТЧ" localSheetId="2">#REF!,#REF!</definedName>
    <definedName name="T22?unit?РУБ.ТКВТЧ" localSheetId="3">#REF!,#REF!</definedName>
    <definedName name="T22?unit?РУБ.ТКВТЧ" localSheetId="1">#REF!,#REF!</definedName>
    <definedName name="T22?unit?РУБ.ТКВТЧ" localSheetId="4">#REF!,#REF!</definedName>
    <definedName name="T22?unit?РУБ.ТКВТЧ" localSheetId="5">#REF!,#REF!</definedName>
    <definedName name="T22?unit?РУБ.ТКВТЧ" localSheetId="14">#REF!,#REF!</definedName>
    <definedName name="T22?unit?РУБ.ТКВТЧ" localSheetId="7">#REF!,#REF!</definedName>
    <definedName name="T22?unit?РУБ.ТКВТЧ" localSheetId="9">#REF!,#REF!</definedName>
    <definedName name="T22?unit?РУБ.ТКВТЧ" localSheetId="0">#REF!,#REF!</definedName>
    <definedName name="T22?unit?РУБ.ТКВТЧ" localSheetId="12">#REF!,#REF!</definedName>
    <definedName name="T22?unit?РУБ.ТКВТЧ">#REF!,#REF!</definedName>
    <definedName name="T22?unit?ТГКАЛ">'[24]22'!$H$8:$H$31,'[24]22'!$J$8:$J$31,'[24]22'!$L$8:$L$31,'[24]22'!$F$8:$F$31</definedName>
    <definedName name="T22?unit?ТКВТ" localSheetId="17">#REF!</definedName>
    <definedName name="T22?unit?ТКВТ" localSheetId="2">#REF!</definedName>
    <definedName name="T22?unit?ТКВТ" localSheetId="3">#REF!</definedName>
    <definedName name="T22?unit?ТКВТ" localSheetId="1">#REF!</definedName>
    <definedName name="T22?unit?ТКВТ" localSheetId="4">#REF!</definedName>
    <definedName name="T22?unit?ТКВТ" localSheetId="5">#REF!</definedName>
    <definedName name="T22?unit?ТКВТ" localSheetId="14">#REF!</definedName>
    <definedName name="T22?unit?ТКВТ" localSheetId="7">#REF!</definedName>
    <definedName name="T22?unit?ТКВТ" localSheetId="9">#REF!</definedName>
    <definedName name="T22?unit?ТКВТ" localSheetId="0">#REF!</definedName>
    <definedName name="T22?unit?ТКВТ" localSheetId="12">#REF!</definedName>
    <definedName name="T22?unit?ТКВТ">#REF!</definedName>
    <definedName name="T22?unit?ТРУБ" localSheetId="17">#REF!,#REF!,#REF!,#REF!,#REF!</definedName>
    <definedName name="T22?unit?ТРУБ" localSheetId="2">#REF!,#REF!,#REF!,#REF!,#REF!</definedName>
    <definedName name="T22?unit?ТРУБ" localSheetId="3">#REF!,#REF!,#REF!,#REF!,#REF!</definedName>
    <definedName name="T22?unit?ТРУБ" localSheetId="1">#REF!,#REF!,#REF!,#REF!,#REF!</definedName>
    <definedName name="T22?unit?ТРУБ" localSheetId="4">#REF!,#REF!,#REF!,#REF!,#REF!</definedName>
    <definedName name="T22?unit?ТРУБ" localSheetId="5">#REF!,#REF!,#REF!,#REF!,#REF!</definedName>
    <definedName name="T22?unit?ТРУБ" localSheetId="14">#REF!,#REF!,#REF!,#REF!,#REF!</definedName>
    <definedName name="T22?unit?ТРУБ" localSheetId="7">#REF!,#REF!,#REF!,#REF!,#REF!</definedName>
    <definedName name="T22?unit?ТРУБ" localSheetId="9">#REF!,#REF!,#REF!,#REF!,#REF!</definedName>
    <definedName name="T22?unit?ТРУБ" localSheetId="0">#REF!,#REF!,#REF!,#REF!,#REF!</definedName>
    <definedName name="T22?unit?ТРУБ" localSheetId="12">#REF!,#REF!,#REF!,#REF!,#REF!</definedName>
    <definedName name="T22?unit?ТРУБ">#REF!,#REF!,#REF!,#REF!,#REF!</definedName>
    <definedName name="T22_Copy" localSheetId="17">'[46]другие затраты с-ст'!#REF!</definedName>
    <definedName name="T22_Copy" localSheetId="2">'[46]другие затраты с-ст'!#REF!</definedName>
    <definedName name="T22_Copy" localSheetId="3">'[46]другие затраты с-ст'!#REF!</definedName>
    <definedName name="T22_Copy" localSheetId="1">'[46]другие затраты с-ст'!#REF!</definedName>
    <definedName name="T22_Copy" localSheetId="4">'[46]другие затраты с-ст'!#REF!</definedName>
    <definedName name="T22_Copy" localSheetId="5">'[46]другие затраты с-ст'!#REF!</definedName>
    <definedName name="T22_Copy" localSheetId="9">'[46]другие затраты с-ст'!#REF!</definedName>
    <definedName name="T22_Copy" localSheetId="0">'[46]другие затраты с-ст'!#REF!</definedName>
    <definedName name="T22_Copy" localSheetId="12">'[46]другие затраты с-ст'!#REF!</definedName>
    <definedName name="T22_Copy">'[46]другие затраты с-ст'!#REF!</definedName>
    <definedName name="T22_Copy_" localSheetId="17">#REF!</definedName>
    <definedName name="T22_Copy_" localSheetId="2">#REF!</definedName>
    <definedName name="T22_Copy_" localSheetId="3">#REF!</definedName>
    <definedName name="T22_Copy_" localSheetId="1">#REF!</definedName>
    <definedName name="T22_Copy_" localSheetId="4">#REF!</definedName>
    <definedName name="T22_Copy_" localSheetId="5">#REF!</definedName>
    <definedName name="T22_Copy_" localSheetId="14">#REF!</definedName>
    <definedName name="T22_Copy_" localSheetId="7">#REF!</definedName>
    <definedName name="T22_Copy_" localSheetId="9">#REF!</definedName>
    <definedName name="T22_Copy_" localSheetId="0">#REF!</definedName>
    <definedName name="T22_Copy_" localSheetId="12">#REF!</definedName>
    <definedName name="T22_Copy_">#REF!</definedName>
    <definedName name="T22_Copy1_1" localSheetId="17">#REF!</definedName>
    <definedName name="T22_Copy1_1" localSheetId="2">#REF!</definedName>
    <definedName name="T22_Copy1_1" localSheetId="3">#REF!</definedName>
    <definedName name="T22_Copy1_1" localSheetId="1">#REF!</definedName>
    <definedName name="T22_Copy1_1" localSheetId="4">#REF!</definedName>
    <definedName name="T22_Copy1_1" localSheetId="5">#REF!</definedName>
    <definedName name="T22_Copy1_1" localSheetId="9">#REF!</definedName>
    <definedName name="T22_Copy1_1" localSheetId="0">#REF!</definedName>
    <definedName name="T22_Copy1_1" localSheetId="12">#REF!</definedName>
    <definedName name="T22_Copy1_1">#REF!</definedName>
    <definedName name="T22_Copy1_2" localSheetId="17">#REF!</definedName>
    <definedName name="T22_Copy1_2" localSheetId="2">#REF!</definedName>
    <definedName name="T22_Copy1_2" localSheetId="3">#REF!</definedName>
    <definedName name="T22_Copy1_2" localSheetId="1">#REF!</definedName>
    <definedName name="T22_Copy1_2" localSheetId="4">#REF!</definedName>
    <definedName name="T22_Copy1_2" localSheetId="5">#REF!</definedName>
    <definedName name="T22_Copy1_2" localSheetId="9">#REF!</definedName>
    <definedName name="T22_Copy1_2" localSheetId="0">#REF!</definedName>
    <definedName name="T22_Copy1_2" localSheetId="12">#REF!</definedName>
    <definedName name="T22_Copy1_2">#REF!</definedName>
    <definedName name="T22_Copy10_1" localSheetId="17">#REF!</definedName>
    <definedName name="T22_Copy10_1" localSheetId="2">#REF!</definedName>
    <definedName name="T22_Copy10_1" localSheetId="3">#REF!</definedName>
    <definedName name="T22_Copy10_1" localSheetId="1">#REF!</definedName>
    <definedName name="T22_Copy10_1" localSheetId="4">#REF!</definedName>
    <definedName name="T22_Copy10_1" localSheetId="5">#REF!</definedName>
    <definedName name="T22_Copy10_1" localSheetId="9">#REF!</definedName>
    <definedName name="T22_Copy10_1" localSheetId="12">#REF!</definedName>
    <definedName name="T22_Copy10_1">#REF!</definedName>
    <definedName name="T22_Copy10_2" localSheetId="17">#REF!</definedName>
    <definedName name="T22_Copy10_2" localSheetId="2">#REF!</definedName>
    <definedName name="T22_Copy10_2" localSheetId="3">#REF!</definedName>
    <definedName name="T22_Copy10_2" localSheetId="1">#REF!</definedName>
    <definedName name="T22_Copy10_2" localSheetId="4">#REF!</definedName>
    <definedName name="T22_Copy10_2" localSheetId="5">#REF!</definedName>
    <definedName name="T22_Copy10_2" localSheetId="9">#REF!</definedName>
    <definedName name="T22_Copy10_2" localSheetId="12">#REF!</definedName>
    <definedName name="T22_Copy10_2">#REF!</definedName>
    <definedName name="T22_Copy11_1" localSheetId="17">#REF!</definedName>
    <definedName name="T22_Copy11_1" localSheetId="2">#REF!</definedName>
    <definedName name="T22_Copy11_1" localSheetId="3">#REF!</definedName>
    <definedName name="T22_Copy11_1" localSheetId="1">#REF!</definedName>
    <definedName name="T22_Copy11_1" localSheetId="4">#REF!</definedName>
    <definedName name="T22_Copy11_1" localSheetId="5">#REF!</definedName>
    <definedName name="T22_Copy11_1" localSheetId="9">#REF!</definedName>
    <definedName name="T22_Copy11_1" localSheetId="12">#REF!</definedName>
    <definedName name="T22_Copy11_1">#REF!</definedName>
    <definedName name="T22_Copy11_2" localSheetId="17">#REF!</definedName>
    <definedName name="T22_Copy11_2" localSheetId="2">#REF!</definedName>
    <definedName name="T22_Copy11_2" localSheetId="3">#REF!</definedName>
    <definedName name="T22_Copy11_2" localSheetId="1">#REF!</definedName>
    <definedName name="T22_Copy11_2" localSheetId="4">#REF!</definedName>
    <definedName name="T22_Copy11_2" localSheetId="5">#REF!</definedName>
    <definedName name="T22_Copy11_2" localSheetId="9">#REF!</definedName>
    <definedName name="T22_Copy11_2" localSheetId="12">#REF!</definedName>
    <definedName name="T22_Copy11_2">#REF!</definedName>
    <definedName name="T22_Copy2" localSheetId="17">'[46]другие затраты с-ст'!#REF!</definedName>
    <definedName name="T22_Copy2" localSheetId="2">'[46]другие затраты с-ст'!#REF!</definedName>
    <definedName name="T22_Copy2" localSheetId="3">'[46]другие затраты с-ст'!#REF!</definedName>
    <definedName name="T22_Copy2" localSheetId="1">'[46]другие затраты с-ст'!#REF!</definedName>
    <definedName name="T22_Copy2" localSheetId="4">'[46]другие затраты с-ст'!#REF!</definedName>
    <definedName name="T22_Copy2" localSheetId="5">'[46]другие затраты с-ст'!#REF!</definedName>
    <definedName name="T22_Copy2" localSheetId="9">'[46]другие затраты с-ст'!#REF!</definedName>
    <definedName name="T22_Copy2" localSheetId="12">'[46]другие затраты с-ст'!#REF!</definedName>
    <definedName name="T22_Copy2">'[46]другие затраты с-ст'!#REF!</definedName>
    <definedName name="T22_Copy2_1" localSheetId="17">#REF!</definedName>
    <definedName name="T22_Copy2_1" localSheetId="2">#REF!</definedName>
    <definedName name="T22_Copy2_1" localSheetId="3">#REF!</definedName>
    <definedName name="T22_Copy2_1" localSheetId="1">#REF!</definedName>
    <definedName name="T22_Copy2_1" localSheetId="4">#REF!</definedName>
    <definedName name="T22_Copy2_1" localSheetId="5">#REF!</definedName>
    <definedName name="T22_Copy2_1" localSheetId="14">#REF!</definedName>
    <definedName name="T22_Copy2_1" localSheetId="7">#REF!</definedName>
    <definedName name="T22_Copy2_1" localSheetId="9">#REF!</definedName>
    <definedName name="T22_Copy2_1" localSheetId="0">#REF!</definedName>
    <definedName name="T22_Copy2_1" localSheetId="12">#REF!</definedName>
    <definedName name="T22_Copy2_1">#REF!</definedName>
    <definedName name="T22_Copy2_2" localSheetId="17">#REF!</definedName>
    <definedName name="T22_Copy2_2" localSheetId="2">#REF!</definedName>
    <definedName name="T22_Copy2_2" localSheetId="3">#REF!</definedName>
    <definedName name="T22_Copy2_2" localSheetId="1">#REF!</definedName>
    <definedName name="T22_Copy2_2" localSheetId="4">#REF!</definedName>
    <definedName name="T22_Copy2_2" localSheetId="5">#REF!</definedName>
    <definedName name="T22_Copy2_2" localSheetId="9">#REF!</definedName>
    <definedName name="T22_Copy2_2" localSheetId="0">#REF!</definedName>
    <definedName name="T22_Copy2_2" localSheetId="12">#REF!</definedName>
    <definedName name="T22_Copy2_2">#REF!</definedName>
    <definedName name="T22_Copy3_1" localSheetId="17">#REF!</definedName>
    <definedName name="T22_Copy3_1" localSheetId="2">#REF!</definedName>
    <definedName name="T22_Copy3_1" localSheetId="3">#REF!</definedName>
    <definedName name="T22_Copy3_1" localSheetId="1">#REF!</definedName>
    <definedName name="T22_Copy3_1" localSheetId="4">#REF!</definedName>
    <definedName name="T22_Copy3_1" localSheetId="5">#REF!</definedName>
    <definedName name="T22_Copy3_1" localSheetId="9">#REF!</definedName>
    <definedName name="T22_Copy3_1" localSheetId="0">#REF!</definedName>
    <definedName name="T22_Copy3_1" localSheetId="12">#REF!</definedName>
    <definedName name="T22_Copy3_1">#REF!</definedName>
    <definedName name="T22_Copy3_2" localSheetId="17">#REF!</definedName>
    <definedName name="T22_Copy3_2" localSheetId="2">#REF!</definedName>
    <definedName name="T22_Copy3_2" localSheetId="3">#REF!</definedName>
    <definedName name="T22_Copy3_2" localSheetId="1">#REF!</definedName>
    <definedName name="T22_Copy3_2" localSheetId="4">#REF!</definedName>
    <definedName name="T22_Copy3_2" localSheetId="5">#REF!</definedName>
    <definedName name="T22_Copy3_2" localSheetId="9">#REF!</definedName>
    <definedName name="T22_Copy3_2" localSheetId="12">#REF!</definedName>
    <definedName name="T22_Copy3_2">#REF!</definedName>
    <definedName name="T22_Copy4_1" localSheetId="17">#REF!</definedName>
    <definedName name="T22_Copy4_1" localSheetId="2">#REF!</definedName>
    <definedName name="T22_Copy4_1" localSheetId="3">#REF!</definedName>
    <definedName name="T22_Copy4_1" localSheetId="1">#REF!</definedName>
    <definedName name="T22_Copy4_1" localSheetId="4">#REF!</definedName>
    <definedName name="T22_Copy4_1" localSheetId="5">#REF!</definedName>
    <definedName name="T22_Copy4_1" localSheetId="9">#REF!</definedName>
    <definedName name="T22_Copy4_1" localSheetId="12">#REF!</definedName>
    <definedName name="T22_Copy4_1">#REF!</definedName>
    <definedName name="T22_Copy4_2" localSheetId="17">#REF!</definedName>
    <definedName name="T22_Copy4_2" localSheetId="2">#REF!</definedName>
    <definedName name="T22_Copy4_2" localSheetId="3">#REF!</definedName>
    <definedName name="T22_Copy4_2" localSheetId="1">#REF!</definedName>
    <definedName name="T22_Copy4_2" localSheetId="4">#REF!</definedName>
    <definedName name="T22_Copy4_2" localSheetId="5">#REF!</definedName>
    <definedName name="T22_Copy4_2" localSheetId="9">#REF!</definedName>
    <definedName name="T22_Copy4_2" localSheetId="12">#REF!</definedName>
    <definedName name="T22_Copy4_2">#REF!</definedName>
    <definedName name="T22_Copy5_1" localSheetId="17">#REF!</definedName>
    <definedName name="T22_Copy5_1" localSheetId="2">#REF!</definedName>
    <definedName name="T22_Copy5_1" localSheetId="3">#REF!</definedName>
    <definedName name="T22_Copy5_1" localSheetId="1">#REF!</definedName>
    <definedName name="T22_Copy5_1" localSheetId="4">#REF!</definedName>
    <definedName name="T22_Copy5_1" localSheetId="5">#REF!</definedName>
    <definedName name="T22_Copy5_1" localSheetId="9">#REF!</definedName>
    <definedName name="T22_Copy5_1" localSheetId="12">#REF!</definedName>
    <definedName name="T22_Copy5_1">#REF!</definedName>
    <definedName name="T22_Copy5_2" localSheetId="17">#REF!</definedName>
    <definedName name="T22_Copy5_2" localSheetId="2">#REF!</definedName>
    <definedName name="T22_Copy5_2" localSheetId="3">#REF!</definedName>
    <definedName name="T22_Copy5_2" localSheetId="1">#REF!</definedName>
    <definedName name="T22_Copy5_2" localSheetId="4">#REF!</definedName>
    <definedName name="T22_Copy5_2" localSheetId="5">#REF!</definedName>
    <definedName name="T22_Copy5_2" localSheetId="9">#REF!</definedName>
    <definedName name="T22_Copy5_2" localSheetId="12">#REF!</definedName>
    <definedName name="T22_Copy5_2">#REF!</definedName>
    <definedName name="T22_Copy6_1" localSheetId="17">#REF!</definedName>
    <definedName name="T22_Copy6_1" localSheetId="2">#REF!</definedName>
    <definedName name="T22_Copy6_1" localSheetId="3">#REF!</definedName>
    <definedName name="T22_Copy6_1" localSheetId="1">#REF!</definedName>
    <definedName name="T22_Copy6_1" localSheetId="4">#REF!</definedName>
    <definedName name="T22_Copy6_1" localSheetId="5">#REF!</definedName>
    <definedName name="T22_Copy6_1" localSheetId="9">#REF!</definedName>
    <definedName name="T22_Copy6_1" localSheetId="12">#REF!</definedName>
    <definedName name="T22_Copy6_1">#REF!</definedName>
    <definedName name="T22_Copy6_2" localSheetId="17">#REF!</definedName>
    <definedName name="T22_Copy6_2" localSheetId="2">#REF!</definedName>
    <definedName name="T22_Copy6_2" localSheetId="3">#REF!</definedName>
    <definedName name="T22_Copy6_2" localSheetId="1">#REF!</definedName>
    <definedName name="T22_Copy6_2" localSheetId="4">#REF!</definedName>
    <definedName name="T22_Copy6_2" localSheetId="5">#REF!</definedName>
    <definedName name="T22_Copy6_2" localSheetId="9">#REF!</definedName>
    <definedName name="T22_Copy6_2" localSheetId="12">#REF!</definedName>
    <definedName name="T22_Copy6_2">#REF!</definedName>
    <definedName name="T22_Copy7_1" localSheetId="17">#REF!</definedName>
    <definedName name="T22_Copy7_1" localSheetId="2">#REF!</definedName>
    <definedName name="T22_Copy7_1" localSheetId="3">#REF!</definedName>
    <definedName name="T22_Copy7_1" localSheetId="1">#REF!</definedName>
    <definedName name="T22_Copy7_1" localSheetId="4">#REF!</definedName>
    <definedName name="T22_Copy7_1" localSheetId="5">#REF!</definedName>
    <definedName name="T22_Copy7_1" localSheetId="9">#REF!</definedName>
    <definedName name="T22_Copy7_1" localSheetId="12">#REF!</definedName>
    <definedName name="T22_Copy7_1">#REF!</definedName>
    <definedName name="T22_Copy7_2" localSheetId="17">#REF!</definedName>
    <definedName name="T22_Copy7_2" localSheetId="2">#REF!</definedName>
    <definedName name="T22_Copy7_2" localSheetId="3">#REF!</definedName>
    <definedName name="T22_Copy7_2" localSheetId="1">#REF!</definedName>
    <definedName name="T22_Copy7_2" localSheetId="4">#REF!</definedName>
    <definedName name="T22_Copy7_2" localSheetId="5">#REF!</definedName>
    <definedName name="T22_Copy7_2" localSheetId="9">#REF!</definedName>
    <definedName name="T22_Copy7_2" localSheetId="12">#REF!</definedName>
    <definedName name="T22_Copy7_2">#REF!</definedName>
    <definedName name="T22_Copy8_1" localSheetId="17">#REF!</definedName>
    <definedName name="T22_Copy8_1" localSheetId="2">#REF!</definedName>
    <definedName name="T22_Copy8_1" localSheetId="3">#REF!</definedName>
    <definedName name="T22_Copy8_1" localSheetId="1">#REF!</definedName>
    <definedName name="T22_Copy8_1" localSheetId="4">#REF!</definedName>
    <definedName name="T22_Copy8_1" localSheetId="5">#REF!</definedName>
    <definedName name="T22_Copy8_1" localSheetId="9">#REF!</definedName>
    <definedName name="T22_Copy8_1" localSheetId="12">#REF!</definedName>
    <definedName name="T22_Copy8_1">#REF!</definedName>
    <definedName name="T22_Copy8_2" localSheetId="17">#REF!</definedName>
    <definedName name="T22_Copy8_2" localSheetId="2">#REF!</definedName>
    <definedName name="T22_Copy8_2" localSheetId="3">#REF!</definedName>
    <definedName name="T22_Copy8_2" localSheetId="1">#REF!</definedName>
    <definedName name="T22_Copy8_2" localSheetId="4">#REF!</definedName>
    <definedName name="T22_Copy8_2" localSheetId="5">#REF!</definedName>
    <definedName name="T22_Copy8_2" localSheetId="9">#REF!</definedName>
    <definedName name="T22_Copy8_2" localSheetId="12">#REF!</definedName>
    <definedName name="T22_Copy8_2">#REF!</definedName>
    <definedName name="T22_Copy9_1" localSheetId="17">#REF!</definedName>
    <definedName name="T22_Copy9_1" localSheetId="2">#REF!</definedName>
    <definedName name="T22_Copy9_1" localSheetId="3">#REF!</definedName>
    <definedName name="T22_Copy9_1" localSheetId="1">#REF!</definedName>
    <definedName name="T22_Copy9_1" localSheetId="4">#REF!</definedName>
    <definedName name="T22_Copy9_1" localSheetId="5">#REF!</definedName>
    <definedName name="T22_Copy9_1" localSheetId="9">#REF!</definedName>
    <definedName name="T22_Copy9_1" localSheetId="12">#REF!</definedName>
    <definedName name="T22_Copy9_1">#REF!</definedName>
    <definedName name="T22_Copy9_2" localSheetId="17">#REF!</definedName>
    <definedName name="T22_Copy9_2" localSheetId="2">#REF!</definedName>
    <definedName name="T22_Copy9_2" localSheetId="3">#REF!</definedName>
    <definedName name="T22_Copy9_2" localSheetId="1">#REF!</definedName>
    <definedName name="T22_Copy9_2" localSheetId="4">#REF!</definedName>
    <definedName name="T22_Copy9_2" localSheetId="5">#REF!</definedName>
    <definedName name="T22_Copy9_2" localSheetId="9">#REF!</definedName>
    <definedName name="T22_Copy9_2" localSheetId="12">#REF!</definedName>
    <definedName name="T22_Copy9_2">#REF!</definedName>
    <definedName name="T22_Name_" localSheetId="17">#REF!</definedName>
    <definedName name="T22_Name_" localSheetId="2">#REF!</definedName>
    <definedName name="T22_Name_" localSheetId="3">#REF!</definedName>
    <definedName name="T22_Name_" localSheetId="1">#REF!</definedName>
    <definedName name="T22_Name_" localSheetId="4">#REF!</definedName>
    <definedName name="T22_Name_" localSheetId="5">#REF!</definedName>
    <definedName name="T22_Name_" localSheetId="9">#REF!</definedName>
    <definedName name="T22_Name_" localSheetId="12">#REF!</definedName>
    <definedName name="T22_Name_">#REF!</definedName>
    <definedName name="T22_Name1_1" localSheetId="17">#REF!</definedName>
    <definedName name="T22_Name1_1" localSheetId="2">#REF!</definedName>
    <definedName name="T22_Name1_1" localSheetId="3">#REF!</definedName>
    <definedName name="T22_Name1_1" localSheetId="1">#REF!</definedName>
    <definedName name="T22_Name1_1" localSheetId="4">#REF!</definedName>
    <definedName name="T22_Name1_1" localSheetId="5">#REF!</definedName>
    <definedName name="T22_Name1_1" localSheetId="9">#REF!</definedName>
    <definedName name="T22_Name1_1" localSheetId="12">#REF!</definedName>
    <definedName name="T22_Name1_1">#REF!</definedName>
    <definedName name="T22_Name1_2" localSheetId="17">#REF!</definedName>
    <definedName name="T22_Name1_2" localSheetId="2">#REF!</definedName>
    <definedName name="T22_Name1_2" localSheetId="3">#REF!</definedName>
    <definedName name="T22_Name1_2" localSheetId="1">#REF!</definedName>
    <definedName name="T22_Name1_2" localSheetId="4">#REF!</definedName>
    <definedName name="T22_Name1_2" localSheetId="5">#REF!</definedName>
    <definedName name="T22_Name1_2" localSheetId="9">#REF!</definedName>
    <definedName name="T22_Name1_2" localSheetId="12">#REF!</definedName>
    <definedName name="T22_Name1_2">#REF!</definedName>
    <definedName name="T22_Name10_1" localSheetId="17">#REF!</definedName>
    <definedName name="T22_Name10_1" localSheetId="2">#REF!</definedName>
    <definedName name="T22_Name10_1" localSheetId="3">#REF!</definedName>
    <definedName name="T22_Name10_1" localSheetId="1">#REF!</definedName>
    <definedName name="T22_Name10_1" localSheetId="4">#REF!</definedName>
    <definedName name="T22_Name10_1" localSheetId="5">#REF!</definedName>
    <definedName name="T22_Name10_1" localSheetId="9">#REF!</definedName>
    <definedName name="T22_Name10_1" localSheetId="12">#REF!</definedName>
    <definedName name="T22_Name10_1">#REF!</definedName>
    <definedName name="T22_Name10_2" localSheetId="17">#REF!</definedName>
    <definedName name="T22_Name10_2" localSheetId="2">#REF!</definedName>
    <definedName name="T22_Name10_2" localSheetId="3">#REF!</definedName>
    <definedName name="T22_Name10_2" localSheetId="1">#REF!</definedName>
    <definedName name="T22_Name10_2" localSheetId="4">#REF!</definedName>
    <definedName name="T22_Name10_2" localSheetId="5">#REF!</definedName>
    <definedName name="T22_Name10_2" localSheetId="9">#REF!</definedName>
    <definedName name="T22_Name10_2" localSheetId="12">#REF!</definedName>
    <definedName name="T22_Name10_2">#REF!</definedName>
    <definedName name="T22_Name11_1" localSheetId="17">#REF!</definedName>
    <definedName name="T22_Name11_1" localSheetId="2">#REF!</definedName>
    <definedName name="T22_Name11_1" localSheetId="3">#REF!</definedName>
    <definedName name="T22_Name11_1" localSheetId="1">#REF!</definedName>
    <definedName name="T22_Name11_1" localSheetId="4">#REF!</definedName>
    <definedName name="T22_Name11_1" localSheetId="5">#REF!</definedName>
    <definedName name="T22_Name11_1" localSheetId="9">#REF!</definedName>
    <definedName name="T22_Name11_1" localSheetId="12">#REF!</definedName>
    <definedName name="T22_Name11_1">#REF!</definedName>
    <definedName name="T22_Name11_2" localSheetId="17">#REF!</definedName>
    <definedName name="T22_Name11_2" localSheetId="2">#REF!</definedName>
    <definedName name="T22_Name11_2" localSheetId="3">#REF!</definedName>
    <definedName name="T22_Name11_2" localSheetId="1">#REF!</definedName>
    <definedName name="T22_Name11_2" localSheetId="4">#REF!</definedName>
    <definedName name="T22_Name11_2" localSheetId="5">#REF!</definedName>
    <definedName name="T22_Name11_2" localSheetId="9">#REF!</definedName>
    <definedName name="T22_Name11_2" localSheetId="12">#REF!</definedName>
    <definedName name="T22_Name11_2">#REF!</definedName>
    <definedName name="T22_Name2_1" localSheetId="17">#REF!</definedName>
    <definedName name="T22_Name2_1" localSheetId="2">#REF!</definedName>
    <definedName name="T22_Name2_1" localSheetId="3">#REF!</definedName>
    <definedName name="T22_Name2_1" localSheetId="1">#REF!</definedName>
    <definedName name="T22_Name2_1" localSheetId="4">#REF!</definedName>
    <definedName name="T22_Name2_1" localSheetId="5">#REF!</definedName>
    <definedName name="T22_Name2_1" localSheetId="9">#REF!</definedName>
    <definedName name="T22_Name2_1" localSheetId="12">#REF!</definedName>
    <definedName name="T22_Name2_1">#REF!</definedName>
    <definedName name="T22_Name2_2" localSheetId="17">#REF!</definedName>
    <definedName name="T22_Name2_2" localSheetId="2">#REF!</definedName>
    <definedName name="T22_Name2_2" localSheetId="3">#REF!</definedName>
    <definedName name="T22_Name2_2" localSheetId="1">#REF!</definedName>
    <definedName name="T22_Name2_2" localSheetId="4">#REF!</definedName>
    <definedName name="T22_Name2_2" localSheetId="5">#REF!</definedName>
    <definedName name="T22_Name2_2" localSheetId="9">#REF!</definedName>
    <definedName name="T22_Name2_2" localSheetId="12">#REF!</definedName>
    <definedName name="T22_Name2_2">#REF!</definedName>
    <definedName name="T22_Name3_1" localSheetId="17">#REF!</definedName>
    <definedName name="T22_Name3_1" localSheetId="2">#REF!</definedName>
    <definedName name="T22_Name3_1" localSheetId="3">#REF!</definedName>
    <definedName name="T22_Name3_1" localSheetId="1">#REF!</definedName>
    <definedName name="T22_Name3_1" localSheetId="4">#REF!</definedName>
    <definedName name="T22_Name3_1" localSheetId="5">#REF!</definedName>
    <definedName name="T22_Name3_1" localSheetId="9">#REF!</definedName>
    <definedName name="T22_Name3_1" localSheetId="12">#REF!</definedName>
    <definedName name="T22_Name3_1">#REF!</definedName>
    <definedName name="T22_Name3_2" localSheetId="17">#REF!</definedName>
    <definedName name="T22_Name3_2" localSheetId="2">#REF!</definedName>
    <definedName name="T22_Name3_2" localSheetId="3">#REF!</definedName>
    <definedName name="T22_Name3_2" localSheetId="1">#REF!</definedName>
    <definedName name="T22_Name3_2" localSheetId="4">#REF!</definedName>
    <definedName name="T22_Name3_2" localSheetId="5">#REF!</definedName>
    <definedName name="T22_Name3_2" localSheetId="9">#REF!</definedName>
    <definedName name="T22_Name3_2" localSheetId="12">#REF!</definedName>
    <definedName name="T22_Name3_2">#REF!</definedName>
    <definedName name="T22_Name4_1" localSheetId="17">#REF!</definedName>
    <definedName name="T22_Name4_1" localSheetId="2">#REF!</definedName>
    <definedName name="T22_Name4_1" localSheetId="3">#REF!</definedName>
    <definedName name="T22_Name4_1" localSheetId="1">#REF!</definedName>
    <definedName name="T22_Name4_1" localSheetId="4">#REF!</definedName>
    <definedName name="T22_Name4_1" localSheetId="5">#REF!</definedName>
    <definedName name="T22_Name4_1" localSheetId="9">#REF!</definedName>
    <definedName name="T22_Name4_1" localSheetId="12">#REF!</definedName>
    <definedName name="T22_Name4_1">#REF!</definedName>
    <definedName name="T22_Name4_2" localSheetId="17">#REF!</definedName>
    <definedName name="T22_Name4_2" localSheetId="2">#REF!</definedName>
    <definedName name="T22_Name4_2" localSheetId="3">#REF!</definedName>
    <definedName name="T22_Name4_2" localSheetId="1">#REF!</definedName>
    <definedName name="T22_Name4_2" localSheetId="4">#REF!</definedName>
    <definedName name="T22_Name4_2" localSheetId="5">#REF!</definedName>
    <definedName name="T22_Name4_2" localSheetId="9">#REF!</definedName>
    <definedName name="T22_Name4_2" localSheetId="12">#REF!</definedName>
    <definedName name="T22_Name4_2">#REF!</definedName>
    <definedName name="T22_Name5_1" localSheetId="17">#REF!</definedName>
    <definedName name="T22_Name5_1" localSheetId="2">#REF!</definedName>
    <definedName name="T22_Name5_1" localSheetId="3">#REF!</definedName>
    <definedName name="T22_Name5_1" localSheetId="1">#REF!</definedName>
    <definedName name="T22_Name5_1" localSheetId="4">#REF!</definedName>
    <definedName name="T22_Name5_1" localSheetId="5">#REF!</definedName>
    <definedName name="T22_Name5_1" localSheetId="9">#REF!</definedName>
    <definedName name="T22_Name5_1" localSheetId="12">#REF!</definedName>
    <definedName name="T22_Name5_1">#REF!</definedName>
    <definedName name="T22_Name5_2" localSheetId="17">#REF!</definedName>
    <definedName name="T22_Name5_2" localSheetId="2">#REF!</definedName>
    <definedName name="T22_Name5_2" localSheetId="3">#REF!</definedName>
    <definedName name="T22_Name5_2" localSheetId="1">#REF!</definedName>
    <definedName name="T22_Name5_2" localSheetId="4">#REF!</definedName>
    <definedName name="T22_Name5_2" localSheetId="5">#REF!</definedName>
    <definedName name="T22_Name5_2" localSheetId="9">#REF!</definedName>
    <definedName name="T22_Name5_2" localSheetId="12">#REF!</definedName>
    <definedName name="T22_Name5_2">#REF!</definedName>
    <definedName name="T22_Name6_1" localSheetId="17">#REF!</definedName>
    <definedName name="T22_Name6_1" localSheetId="2">#REF!</definedName>
    <definedName name="T22_Name6_1" localSheetId="3">#REF!</definedName>
    <definedName name="T22_Name6_1" localSheetId="1">#REF!</definedName>
    <definedName name="T22_Name6_1" localSheetId="4">#REF!</definedName>
    <definedName name="T22_Name6_1" localSheetId="5">#REF!</definedName>
    <definedName name="T22_Name6_1" localSheetId="9">#REF!</definedName>
    <definedName name="T22_Name6_1" localSheetId="12">#REF!</definedName>
    <definedName name="T22_Name6_1">#REF!</definedName>
    <definedName name="T22_Name6_2" localSheetId="17">#REF!</definedName>
    <definedName name="T22_Name6_2" localSheetId="2">#REF!</definedName>
    <definedName name="T22_Name6_2" localSheetId="3">#REF!</definedName>
    <definedName name="T22_Name6_2" localSheetId="1">#REF!</definedName>
    <definedName name="T22_Name6_2" localSheetId="4">#REF!</definedName>
    <definedName name="T22_Name6_2" localSheetId="5">#REF!</definedName>
    <definedName name="T22_Name6_2" localSheetId="9">#REF!</definedName>
    <definedName name="T22_Name6_2" localSheetId="12">#REF!</definedName>
    <definedName name="T22_Name6_2">#REF!</definedName>
    <definedName name="T22_Name7_1" localSheetId="17">#REF!</definedName>
    <definedName name="T22_Name7_1" localSheetId="2">#REF!</definedName>
    <definedName name="T22_Name7_1" localSheetId="3">#REF!</definedName>
    <definedName name="T22_Name7_1" localSheetId="1">#REF!</definedName>
    <definedName name="T22_Name7_1" localSheetId="4">#REF!</definedName>
    <definedName name="T22_Name7_1" localSheetId="5">#REF!</definedName>
    <definedName name="T22_Name7_1" localSheetId="9">#REF!</definedName>
    <definedName name="T22_Name7_1" localSheetId="12">#REF!</definedName>
    <definedName name="T22_Name7_1">#REF!</definedName>
    <definedName name="T22_Name7_2" localSheetId="17">#REF!</definedName>
    <definedName name="T22_Name7_2" localSheetId="2">#REF!</definedName>
    <definedName name="T22_Name7_2" localSheetId="3">#REF!</definedName>
    <definedName name="T22_Name7_2" localSheetId="1">#REF!</definedName>
    <definedName name="T22_Name7_2" localSheetId="4">#REF!</definedName>
    <definedName name="T22_Name7_2" localSheetId="5">#REF!</definedName>
    <definedName name="T22_Name7_2" localSheetId="9">#REF!</definedName>
    <definedName name="T22_Name7_2" localSheetId="12">#REF!</definedName>
    <definedName name="T22_Name7_2">#REF!</definedName>
    <definedName name="T22_Name8_1" localSheetId="17">#REF!</definedName>
    <definedName name="T22_Name8_1" localSheetId="2">#REF!</definedName>
    <definedName name="T22_Name8_1" localSheetId="3">#REF!</definedName>
    <definedName name="T22_Name8_1" localSheetId="1">#REF!</definedName>
    <definedName name="T22_Name8_1" localSheetId="4">#REF!</definedName>
    <definedName name="T22_Name8_1" localSheetId="5">#REF!</definedName>
    <definedName name="T22_Name8_1" localSheetId="9">#REF!</definedName>
    <definedName name="T22_Name8_1" localSheetId="12">#REF!</definedName>
    <definedName name="T22_Name8_1">#REF!</definedName>
    <definedName name="T22_Name8_2" localSheetId="17">#REF!</definedName>
    <definedName name="T22_Name8_2" localSheetId="2">#REF!</definedName>
    <definedName name="T22_Name8_2" localSheetId="3">#REF!</definedName>
    <definedName name="T22_Name8_2" localSheetId="1">#REF!</definedName>
    <definedName name="T22_Name8_2" localSheetId="4">#REF!</definedName>
    <definedName name="T22_Name8_2" localSheetId="5">#REF!</definedName>
    <definedName name="T22_Name8_2" localSheetId="9">#REF!</definedName>
    <definedName name="T22_Name8_2" localSheetId="12">#REF!</definedName>
    <definedName name="T22_Name8_2">#REF!</definedName>
    <definedName name="T22_Name9_1" localSheetId="17">#REF!</definedName>
    <definedName name="T22_Name9_1" localSheetId="2">#REF!</definedName>
    <definedName name="T22_Name9_1" localSheetId="3">#REF!</definedName>
    <definedName name="T22_Name9_1" localSheetId="1">#REF!</definedName>
    <definedName name="T22_Name9_1" localSheetId="4">#REF!</definedName>
    <definedName name="T22_Name9_1" localSheetId="5">#REF!</definedName>
    <definedName name="T22_Name9_1" localSheetId="9">#REF!</definedName>
    <definedName name="T22_Name9_1" localSheetId="12">#REF!</definedName>
    <definedName name="T22_Name9_1">#REF!</definedName>
    <definedName name="T22_Name9_2" localSheetId="17">#REF!</definedName>
    <definedName name="T22_Name9_2" localSheetId="2">#REF!</definedName>
    <definedName name="T22_Name9_2" localSheetId="3">#REF!</definedName>
    <definedName name="T22_Name9_2" localSheetId="1">#REF!</definedName>
    <definedName name="T22_Name9_2" localSheetId="4">#REF!</definedName>
    <definedName name="T22_Name9_2" localSheetId="5">#REF!</definedName>
    <definedName name="T22_Name9_2" localSheetId="9">#REF!</definedName>
    <definedName name="T22_Name9_2" localSheetId="12">#REF!</definedName>
    <definedName name="T22_Name9_2">#REF!</definedName>
    <definedName name="T22_Protection">'[24]22'!$E$19:$L$23,'[24]22'!$E$25:$L$25,'[24]22'!$E$27:$L$31,'[24]22'!$E$17:$L$17</definedName>
    <definedName name="T23?axis?R?ВТОП">'[24]23'!$E$8:$P$30,'[24]23'!$E$36:$P$58</definedName>
    <definedName name="T23?axis?R?ВТОП?">'[24]23'!$C$8:$C$30,'[24]23'!$C$36:$C$58</definedName>
    <definedName name="T23?axis?R?ПЭ">'[24]23'!$E$8:$P$30,'[24]23'!$E$36:$P$58</definedName>
    <definedName name="T23?axis?R?ПЭ?">'[24]23'!$B$8:$B$30,'[24]23'!$B$36:$B$58</definedName>
    <definedName name="T23?axis?R?СЦТ">'[24]23'!$E$32:$P$34,'[24]23'!$E$60:$P$62</definedName>
    <definedName name="T23?axis?R?СЦТ?">'[24]23'!$A$60:$A$62,'[24]23'!$A$32:$A$34</definedName>
    <definedName name="T23?axis?ПРД?БАЗ">'[36]23'!$I$6:$J$13,'[36]23'!$F$6:$G$13</definedName>
    <definedName name="T23?axis?ПРД?ПРЕД">'[36]23'!$K$6:$L$13,'[36]23'!$D$6:$E$13</definedName>
    <definedName name="T23?axis?ПРД?РЕГ" localSheetId="17">'[46]налоги в с-ст'!#REF!</definedName>
    <definedName name="T23?axis?ПРД?РЕГ" localSheetId="2">'[46]налоги в с-ст'!#REF!</definedName>
    <definedName name="T23?axis?ПРД?РЕГ" localSheetId="3">'[46]налоги в с-ст'!#REF!</definedName>
    <definedName name="T23?axis?ПРД?РЕГ" localSheetId="1">'[46]налоги в с-ст'!#REF!</definedName>
    <definedName name="T23?axis?ПРД?РЕГ" localSheetId="4">'[46]налоги в с-ст'!#REF!</definedName>
    <definedName name="T23?axis?ПРД?РЕГ" localSheetId="5">'[46]налоги в с-ст'!#REF!</definedName>
    <definedName name="T23?axis?ПРД?РЕГ" localSheetId="9">'[46]налоги в с-ст'!#REF!</definedName>
    <definedName name="T23?axis?ПРД?РЕГ" localSheetId="0">'[46]налоги в с-ст'!#REF!</definedName>
    <definedName name="T23?axis?ПРД?РЕГ" localSheetId="12">'[46]налоги в с-ст'!#REF!</definedName>
    <definedName name="T23?axis?ПРД?РЕГ">'[46]налоги в с-ст'!#REF!</definedName>
    <definedName name="T23?axis?ПФ?ПЛАН">'[36]23'!$I$6:$I$13,'[36]23'!$D$6:$D$13,'[36]23'!$K$6:$K$13,'[36]23'!$F$6:$F$13</definedName>
    <definedName name="T23?axis?ПФ?ФАКТ">'[36]23'!$J$6:$J$13,'[36]23'!$E$6:$E$13,'[36]23'!$L$6:$L$13,'[36]23'!$G$6:$G$13</definedName>
    <definedName name="T23?Data">'[24]23'!$E$37:$P$63,'[24]23'!$E$9:$P$35</definedName>
    <definedName name="T23?item_ext?ВСЕГО">'[24]23'!$A$55:$P$58,'[24]23'!$A$27:$P$30</definedName>
    <definedName name="T23?item_ext?ИТОГО">'[24]23'!$A$59:$P$59,'[24]23'!$A$31:$P$31</definedName>
    <definedName name="T23?item_ext?РОСТ" localSheetId="17">'[46]налоги в с-ст'!#REF!</definedName>
    <definedName name="T23?item_ext?РОСТ" localSheetId="2">'[46]налоги в с-ст'!#REF!</definedName>
    <definedName name="T23?item_ext?РОСТ" localSheetId="3">'[46]налоги в с-ст'!#REF!</definedName>
    <definedName name="T23?item_ext?РОСТ" localSheetId="1">'[46]налоги в с-ст'!#REF!</definedName>
    <definedName name="T23?item_ext?РОСТ" localSheetId="4">'[46]налоги в с-ст'!#REF!</definedName>
    <definedName name="T23?item_ext?РОСТ" localSheetId="5">'[46]налоги в с-ст'!#REF!</definedName>
    <definedName name="T23?item_ext?РОСТ" localSheetId="9">'[46]налоги в с-ст'!#REF!</definedName>
    <definedName name="T23?item_ext?РОСТ" localSheetId="0">'[46]налоги в с-ст'!#REF!</definedName>
    <definedName name="T23?item_ext?РОСТ" localSheetId="12">'[46]налоги в с-ст'!#REF!</definedName>
    <definedName name="T23?item_ext?РОСТ">'[46]налоги в с-ст'!#REF!</definedName>
    <definedName name="T23?item_ext?СЦТ">'[24]23'!$A$60:$P$62,'[24]23'!$A$32:$P$34</definedName>
    <definedName name="T23?L1" localSheetId="17">'[46]налоги в с-ст'!#REF!</definedName>
    <definedName name="T23?L1" localSheetId="2">'[46]налоги в с-ст'!#REF!</definedName>
    <definedName name="T23?L1" localSheetId="3">'[46]налоги в с-ст'!#REF!</definedName>
    <definedName name="T23?L1" localSheetId="1">'[46]налоги в с-ст'!#REF!</definedName>
    <definedName name="T23?L1" localSheetId="4">'[46]налоги в с-ст'!#REF!</definedName>
    <definedName name="T23?L1" localSheetId="5">'[46]налоги в с-ст'!#REF!</definedName>
    <definedName name="T23?L1" localSheetId="9">'[46]налоги в с-ст'!#REF!</definedName>
    <definedName name="T23?L1" localSheetId="0">'[46]налоги в с-ст'!#REF!</definedName>
    <definedName name="T23?L1" localSheetId="12">'[46]налоги в с-ст'!#REF!</definedName>
    <definedName name="T23?L1">'[46]налоги в с-ст'!#REF!</definedName>
    <definedName name="T23?L1.1" localSheetId="17">'[46]налоги в с-ст'!#REF!</definedName>
    <definedName name="T23?L1.1" localSheetId="2">'[46]налоги в с-ст'!#REF!</definedName>
    <definedName name="T23?L1.1" localSheetId="3">'[46]налоги в с-ст'!#REF!</definedName>
    <definedName name="T23?L1.1" localSheetId="1">'[46]налоги в с-ст'!#REF!</definedName>
    <definedName name="T23?L1.1" localSheetId="4">'[46]налоги в с-ст'!#REF!</definedName>
    <definedName name="T23?L1.1" localSheetId="5">'[46]налоги в с-ст'!#REF!</definedName>
    <definedName name="T23?L1.1" localSheetId="9">'[46]налоги в с-ст'!#REF!</definedName>
    <definedName name="T23?L1.1" localSheetId="0">'[46]налоги в с-ст'!#REF!</definedName>
    <definedName name="T23?L1.1" localSheetId="12">'[46]налоги в с-ст'!#REF!</definedName>
    <definedName name="T23?L1.1">'[46]налоги в с-ст'!#REF!</definedName>
    <definedName name="T23?L1.1.1" localSheetId="17">#REF!</definedName>
    <definedName name="T23?L1.1.1" localSheetId="2">#REF!</definedName>
    <definedName name="T23?L1.1.1" localSheetId="3">#REF!</definedName>
    <definedName name="T23?L1.1.1" localSheetId="1">#REF!</definedName>
    <definedName name="T23?L1.1.1" localSheetId="4">#REF!</definedName>
    <definedName name="T23?L1.1.1" localSheetId="5">#REF!</definedName>
    <definedName name="T23?L1.1.1" localSheetId="14">#REF!</definedName>
    <definedName name="T23?L1.1.1" localSheetId="7">#REF!</definedName>
    <definedName name="T23?L1.1.1" localSheetId="9">#REF!</definedName>
    <definedName name="T23?L1.1.1" localSheetId="0">#REF!</definedName>
    <definedName name="T23?L1.1.1" localSheetId="12">#REF!</definedName>
    <definedName name="T23?L1.1.1">#REF!</definedName>
    <definedName name="T23?L1.2" localSheetId="17">'[46]налоги в с-ст'!#REF!</definedName>
    <definedName name="T23?L1.2" localSheetId="2">'[46]налоги в с-ст'!#REF!</definedName>
    <definedName name="T23?L1.2" localSheetId="3">'[46]налоги в с-ст'!#REF!</definedName>
    <definedName name="T23?L1.2" localSheetId="1">'[46]налоги в с-ст'!#REF!</definedName>
    <definedName name="T23?L1.2" localSheetId="4">'[46]налоги в с-ст'!#REF!</definedName>
    <definedName name="T23?L1.2" localSheetId="5">'[46]налоги в с-ст'!#REF!</definedName>
    <definedName name="T23?L1.2" localSheetId="14">'[46]налоги в с-ст'!#REF!</definedName>
    <definedName name="T23?L1.2" localSheetId="7">'[46]налоги в с-ст'!#REF!</definedName>
    <definedName name="T23?L1.2" localSheetId="9">'[46]налоги в с-ст'!#REF!</definedName>
    <definedName name="T23?L1.2" localSheetId="0">'[46]налоги в с-ст'!#REF!</definedName>
    <definedName name="T23?L1.2" localSheetId="12">'[46]налоги в с-ст'!#REF!</definedName>
    <definedName name="T23?L1.2">'[46]налоги в с-ст'!#REF!</definedName>
    <definedName name="T23?L2" localSheetId="17">'[46]налоги в с-ст'!#REF!</definedName>
    <definedName name="T23?L2" localSheetId="2">'[46]налоги в с-ст'!#REF!</definedName>
    <definedName name="T23?L2" localSheetId="3">'[46]налоги в с-ст'!#REF!</definedName>
    <definedName name="T23?L2" localSheetId="1">'[46]налоги в с-ст'!#REF!</definedName>
    <definedName name="T23?L2" localSheetId="4">'[46]налоги в с-ст'!#REF!</definedName>
    <definedName name="T23?L2" localSheetId="5">'[46]налоги в с-ст'!#REF!</definedName>
    <definedName name="T23?L2" localSheetId="14">'[46]налоги в с-ст'!#REF!</definedName>
    <definedName name="T23?L2" localSheetId="7">'[46]налоги в с-ст'!#REF!</definedName>
    <definedName name="T23?L2" localSheetId="9">'[46]налоги в с-ст'!#REF!</definedName>
    <definedName name="T23?L2" localSheetId="0">'[46]налоги в с-ст'!#REF!</definedName>
    <definedName name="T23?L2" localSheetId="12">'[46]налоги в с-ст'!#REF!</definedName>
    <definedName name="T23?L2">'[46]налоги в с-ст'!#REF!</definedName>
    <definedName name="T23?L2.1" localSheetId="17">#REF!</definedName>
    <definedName name="T23?L2.1" localSheetId="2">#REF!</definedName>
    <definedName name="T23?L2.1" localSheetId="3">#REF!</definedName>
    <definedName name="T23?L2.1" localSheetId="1">#REF!</definedName>
    <definedName name="T23?L2.1" localSheetId="4">#REF!</definedName>
    <definedName name="T23?L2.1" localSheetId="5">#REF!</definedName>
    <definedName name="T23?L2.1" localSheetId="14">#REF!</definedName>
    <definedName name="T23?L2.1" localSheetId="7">#REF!</definedName>
    <definedName name="T23?L2.1" localSheetId="9">#REF!</definedName>
    <definedName name="T23?L2.1" localSheetId="0">#REF!</definedName>
    <definedName name="T23?L2.1" localSheetId="12">#REF!</definedName>
    <definedName name="T23?L2.1">#REF!</definedName>
    <definedName name="T23?L2.1.1" localSheetId="17">#REF!</definedName>
    <definedName name="T23?L2.1.1" localSheetId="2">#REF!</definedName>
    <definedName name="T23?L2.1.1" localSheetId="3">#REF!</definedName>
    <definedName name="T23?L2.1.1" localSheetId="1">#REF!</definedName>
    <definedName name="T23?L2.1.1" localSheetId="4">#REF!</definedName>
    <definedName name="T23?L2.1.1" localSheetId="5">#REF!</definedName>
    <definedName name="T23?L2.1.1" localSheetId="9">#REF!</definedName>
    <definedName name="T23?L2.1.1" localSheetId="0">#REF!</definedName>
    <definedName name="T23?L2.1.1" localSheetId="12">#REF!</definedName>
    <definedName name="T23?L2.1.1">#REF!</definedName>
    <definedName name="T23?L2.2" localSheetId="17">#REF!</definedName>
    <definedName name="T23?L2.2" localSheetId="2">#REF!</definedName>
    <definedName name="T23?L2.2" localSheetId="3">#REF!</definedName>
    <definedName name="T23?L2.2" localSheetId="1">#REF!</definedName>
    <definedName name="T23?L2.2" localSheetId="4">#REF!</definedName>
    <definedName name="T23?L2.2" localSheetId="5">#REF!</definedName>
    <definedName name="T23?L2.2" localSheetId="9">#REF!</definedName>
    <definedName name="T23?L2.2" localSheetId="0">#REF!</definedName>
    <definedName name="T23?L2.2" localSheetId="12">#REF!</definedName>
    <definedName name="T23?L2.2">#REF!</definedName>
    <definedName name="T23?L3" localSheetId="17">'[46]налоги в с-ст'!#REF!</definedName>
    <definedName name="T23?L3" localSheetId="2">'[46]налоги в с-ст'!#REF!</definedName>
    <definedName name="T23?L3" localSheetId="3">'[46]налоги в с-ст'!#REF!</definedName>
    <definedName name="T23?L3" localSheetId="1">'[46]налоги в с-ст'!#REF!</definedName>
    <definedName name="T23?L3" localSheetId="4">'[46]налоги в с-ст'!#REF!</definedName>
    <definedName name="T23?L3" localSheetId="5">'[46]налоги в с-ст'!#REF!</definedName>
    <definedName name="T23?L3" localSheetId="9">'[46]налоги в с-ст'!#REF!</definedName>
    <definedName name="T23?L3" localSheetId="0">'[46]налоги в с-ст'!#REF!</definedName>
    <definedName name="T23?L3" localSheetId="12">'[46]налоги в с-ст'!#REF!</definedName>
    <definedName name="T23?L3">'[46]налоги в с-ст'!#REF!</definedName>
    <definedName name="T23?L4" localSheetId="17">'[46]налоги в с-ст'!#REF!</definedName>
    <definedName name="T23?L4" localSheetId="2">'[46]налоги в с-ст'!#REF!</definedName>
    <definedName name="T23?L4" localSheetId="3">'[46]налоги в с-ст'!#REF!</definedName>
    <definedName name="T23?L4" localSheetId="1">'[46]налоги в с-ст'!#REF!</definedName>
    <definedName name="T23?L4" localSheetId="4">'[46]налоги в с-ст'!#REF!</definedName>
    <definedName name="T23?L4" localSheetId="5">'[46]налоги в с-ст'!#REF!</definedName>
    <definedName name="T23?L4" localSheetId="9">'[46]налоги в с-ст'!#REF!</definedName>
    <definedName name="T23?L4" localSheetId="0">'[46]налоги в с-ст'!#REF!</definedName>
    <definedName name="T23?L4" localSheetId="12">'[46]налоги в с-ст'!#REF!</definedName>
    <definedName name="T23?L4">'[46]налоги в с-ст'!#REF!</definedName>
    <definedName name="T23?L4.1" localSheetId="17">#REF!</definedName>
    <definedName name="T23?L4.1" localSheetId="2">#REF!</definedName>
    <definedName name="T23?L4.1" localSheetId="3">#REF!</definedName>
    <definedName name="T23?L4.1" localSheetId="1">#REF!</definedName>
    <definedName name="T23?L4.1" localSheetId="4">#REF!</definedName>
    <definedName name="T23?L4.1" localSheetId="5">#REF!</definedName>
    <definedName name="T23?L4.1" localSheetId="14">#REF!</definedName>
    <definedName name="T23?L4.1" localSheetId="7">#REF!</definedName>
    <definedName name="T23?L4.1" localSheetId="9">#REF!</definedName>
    <definedName name="T23?L4.1" localSheetId="0">#REF!</definedName>
    <definedName name="T23?L4.1" localSheetId="12">#REF!</definedName>
    <definedName name="T23?L4.1">#REF!</definedName>
    <definedName name="T23?L4.2" localSheetId="17">#REF!</definedName>
    <definedName name="T23?L4.2" localSheetId="2">#REF!</definedName>
    <definedName name="T23?L4.2" localSheetId="3">#REF!</definedName>
    <definedName name="T23?L4.2" localSheetId="1">#REF!</definedName>
    <definedName name="T23?L4.2" localSheetId="4">#REF!</definedName>
    <definedName name="T23?L4.2" localSheetId="5">#REF!</definedName>
    <definedName name="T23?L4.2" localSheetId="9">#REF!</definedName>
    <definedName name="T23?L4.2" localSheetId="0">#REF!</definedName>
    <definedName name="T23?L4.2" localSheetId="12">#REF!</definedName>
    <definedName name="T23?L4.2">#REF!</definedName>
    <definedName name="T23?L5" localSheetId="17">#REF!</definedName>
    <definedName name="T23?L5" localSheetId="2">#REF!</definedName>
    <definedName name="T23?L5" localSheetId="3">#REF!</definedName>
    <definedName name="T23?L5" localSheetId="1">#REF!</definedName>
    <definedName name="T23?L5" localSheetId="4">#REF!</definedName>
    <definedName name="T23?L5" localSheetId="5">#REF!</definedName>
    <definedName name="T23?L5" localSheetId="9">#REF!</definedName>
    <definedName name="T23?L5" localSheetId="0">#REF!</definedName>
    <definedName name="T23?L5" localSheetId="12">#REF!</definedName>
    <definedName name="T23?L5">#REF!</definedName>
    <definedName name="T23?L5.1" localSheetId="17">#REF!</definedName>
    <definedName name="T23?L5.1" localSheetId="2">#REF!</definedName>
    <definedName name="T23?L5.1" localSheetId="3">#REF!</definedName>
    <definedName name="T23?L5.1" localSheetId="1">#REF!</definedName>
    <definedName name="T23?L5.1" localSheetId="4">#REF!</definedName>
    <definedName name="T23?L5.1" localSheetId="5">#REF!</definedName>
    <definedName name="T23?L5.1" localSheetId="9">#REF!</definedName>
    <definedName name="T23?L5.1" localSheetId="12">#REF!</definedName>
    <definedName name="T23?L5.1">#REF!</definedName>
    <definedName name="T23?L5.2" localSheetId="17">#REF!</definedName>
    <definedName name="T23?L5.2" localSheetId="2">#REF!</definedName>
    <definedName name="T23?L5.2" localSheetId="3">#REF!</definedName>
    <definedName name="T23?L5.2" localSheetId="1">#REF!</definedName>
    <definedName name="T23?L5.2" localSheetId="4">#REF!</definedName>
    <definedName name="T23?L5.2" localSheetId="5">#REF!</definedName>
    <definedName name="T23?L5.2" localSheetId="9">#REF!</definedName>
    <definedName name="T23?L5.2" localSheetId="12">#REF!</definedName>
    <definedName name="T23?L5.2">#REF!</definedName>
    <definedName name="T23?L6" localSheetId="17">#REF!</definedName>
    <definedName name="T23?L6" localSheetId="2">#REF!</definedName>
    <definedName name="T23?L6" localSheetId="3">#REF!</definedName>
    <definedName name="T23?L6" localSheetId="1">#REF!</definedName>
    <definedName name="T23?L6" localSheetId="4">#REF!</definedName>
    <definedName name="T23?L6" localSheetId="5">#REF!</definedName>
    <definedName name="T23?L6" localSheetId="9">#REF!</definedName>
    <definedName name="T23?L6" localSheetId="12">#REF!</definedName>
    <definedName name="T23?L6">#REF!</definedName>
    <definedName name="T23?L6.1" localSheetId="17">#REF!</definedName>
    <definedName name="T23?L6.1" localSheetId="2">#REF!</definedName>
    <definedName name="T23?L6.1" localSheetId="3">#REF!</definedName>
    <definedName name="T23?L6.1" localSheetId="1">#REF!</definedName>
    <definedName name="T23?L6.1" localSheetId="4">#REF!</definedName>
    <definedName name="T23?L6.1" localSheetId="5">#REF!</definedName>
    <definedName name="T23?L6.1" localSheetId="9">#REF!</definedName>
    <definedName name="T23?L6.1" localSheetId="12">#REF!</definedName>
    <definedName name="T23?L6.1">#REF!</definedName>
    <definedName name="T23?L6.2" localSheetId="17">#REF!</definedName>
    <definedName name="T23?L6.2" localSheetId="2">#REF!</definedName>
    <definedName name="T23?L6.2" localSheetId="3">#REF!</definedName>
    <definedName name="T23?L6.2" localSheetId="1">#REF!</definedName>
    <definedName name="T23?L6.2" localSheetId="4">#REF!</definedName>
    <definedName name="T23?L6.2" localSheetId="5">#REF!</definedName>
    <definedName name="T23?L6.2" localSheetId="9">#REF!</definedName>
    <definedName name="T23?L6.2" localSheetId="12">#REF!</definedName>
    <definedName name="T23?L6.2">#REF!</definedName>
    <definedName name="T23?L7" localSheetId="17">#REF!</definedName>
    <definedName name="T23?L7" localSheetId="2">#REF!</definedName>
    <definedName name="T23?L7" localSheetId="3">#REF!</definedName>
    <definedName name="T23?L7" localSheetId="1">#REF!</definedName>
    <definedName name="T23?L7" localSheetId="4">#REF!</definedName>
    <definedName name="T23?L7" localSheetId="5">#REF!</definedName>
    <definedName name="T23?L7" localSheetId="9">#REF!</definedName>
    <definedName name="T23?L7" localSheetId="12">#REF!</definedName>
    <definedName name="T23?L7">#REF!</definedName>
    <definedName name="T23?L7.1" localSheetId="17">#REF!</definedName>
    <definedName name="T23?L7.1" localSheetId="2">#REF!</definedName>
    <definedName name="T23?L7.1" localSheetId="3">#REF!</definedName>
    <definedName name="T23?L7.1" localSheetId="1">#REF!</definedName>
    <definedName name="T23?L7.1" localSheetId="4">#REF!</definedName>
    <definedName name="T23?L7.1" localSheetId="5">#REF!</definedName>
    <definedName name="T23?L7.1" localSheetId="9">#REF!</definedName>
    <definedName name="T23?L7.1" localSheetId="12">#REF!</definedName>
    <definedName name="T23?L7.1">#REF!</definedName>
    <definedName name="T23?L7.2" localSheetId="17">#REF!</definedName>
    <definedName name="T23?L7.2" localSheetId="2">#REF!</definedName>
    <definedName name="T23?L7.2" localSheetId="3">#REF!</definedName>
    <definedName name="T23?L7.2" localSheetId="1">#REF!</definedName>
    <definedName name="T23?L7.2" localSheetId="4">#REF!</definedName>
    <definedName name="T23?L7.2" localSheetId="5">#REF!</definedName>
    <definedName name="T23?L7.2" localSheetId="9">#REF!</definedName>
    <definedName name="T23?L7.2" localSheetId="12">#REF!</definedName>
    <definedName name="T23?L7.2">#REF!</definedName>
    <definedName name="T23?Name" localSheetId="17">'[46]налоги в с-ст'!#REF!</definedName>
    <definedName name="T23?Name" localSheetId="2">'[46]налоги в с-ст'!#REF!</definedName>
    <definedName name="T23?Name" localSheetId="3">'[46]налоги в с-ст'!#REF!</definedName>
    <definedName name="T23?Name" localSheetId="1">'[46]налоги в с-ст'!#REF!</definedName>
    <definedName name="T23?Name" localSheetId="4">'[46]налоги в с-ст'!#REF!</definedName>
    <definedName name="T23?Name" localSheetId="5">'[46]налоги в с-ст'!#REF!</definedName>
    <definedName name="T23?Name" localSheetId="9">'[46]налоги в с-ст'!#REF!</definedName>
    <definedName name="T23?Name" localSheetId="12">'[46]налоги в с-ст'!#REF!</definedName>
    <definedName name="T23?Name">'[46]налоги в с-ст'!#REF!</definedName>
    <definedName name="T23?Table" localSheetId="17">'[46]налоги в с-ст'!#REF!</definedName>
    <definedName name="T23?Table" localSheetId="2">'[46]налоги в с-ст'!#REF!</definedName>
    <definedName name="T23?Table" localSheetId="3">'[46]налоги в с-ст'!#REF!</definedName>
    <definedName name="T23?Table" localSheetId="1">'[46]налоги в с-ст'!#REF!</definedName>
    <definedName name="T23?Table" localSheetId="4">'[46]налоги в с-ст'!#REF!</definedName>
    <definedName name="T23?Table" localSheetId="5">'[46]налоги в с-ст'!#REF!</definedName>
    <definedName name="T23?Table" localSheetId="9">'[46]налоги в с-ст'!#REF!</definedName>
    <definedName name="T23?Table" localSheetId="12">'[46]налоги в с-ст'!#REF!</definedName>
    <definedName name="T23?Table">'[46]налоги в с-ст'!#REF!</definedName>
    <definedName name="T23?Title" localSheetId="17">'[46]налоги в с-ст'!#REF!</definedName>
    <definedName name="T23?Title" localSheetId="2">'[46]налоги в с-ст'!#REF!</definedName>
    <definedName name="T23?Title" localSheetId="3">'[46]налоги в с-ст'!#REF!</definedName>
    <definedName name="T23?Title" localSheetId="1">'[46]налоги в с-ст'!#REF!</definedName>
    <definedName name="T23?Title" localSheetId="4">'[46]налоги в с-ст'!#REF!</definedName>
    <definedName name="T23?Title" localSheetId="5">'[46]налоги в с-ст'!#REF!</definedName>
    <definedName name="T23?Title" localSheetId="9">'[46]налоги в с-ст'!#REF!</definedName>
    <definedName name="T23?Title" localSheetId="12">'[46]налоги в с-ст'!#REF!</definedName>
    <definedName name="T23?Title">'[46]налоги в с-ст'!#REF!</definedName>
    <definedName name="T23?unit?МВТ" localSheetId="17">#REF!,#REF!</definedName>
    <definedName name="T23?unit?МВТ" localSheetId="2">#REF!,#REF!</definedName>
    <definedName name="T23?unit?МВТ" localSheetId="3">#REF!,#REF!</definedName>
    <definedName name="T23?unit?МВТ" localSheetId="1">#REF!,#REF!</definedName>
    <definedName name="T23?unit?МВТ" localSheetId="4">#REF!,#REF!</definedName>
    <definedName name="T23?unit?МВТ" localSheetId="5">#REF!,#REF!</definedName>
    <definedName name="T23?unit?МВТ" localSheetId="14">#REF!,#REF!</definedName>
    <definedName name="T23?unit?МВТ" localSheetId="7">#REF!,#REF!</definedName>
    <definedName name="T23?unit?МВТ" localSheetId="9">#REF!,#REF!</definedName>
    <definedName name="T23?unit?МВТ" localSheetId="0">#REF!,#REF!</definedName>
    <definedName name="T23?unit?МВТ" localSheetId="12">#REF!,#REF!</definedName>
    <definedName name="T23?unit?МВТ">#REF!,#REF!</definedName>
    <definedName name="T23?unit?МКВТЧ" localSheetId="17">#REF!,#REF!</definedName>
    <definedName name="T23?unit?МКВТЧ" localSheetId="2">#REF!,#REF!</definedName>
    <definedName name="T23?unit?МКВТЧ" localSheetId="3">#REF!,#REF!</definedName>
    <definedName name="T23?unit?МКВТЧ" localSheetId="1">#REF!,#REF!</definedName>
    <definedName name="T23?unit?МКВТЧ" localSheetId="4">#REF!,#REF!</definedName>
    <definedName name="T23?unit?МКВТЧ" localSheetId="5">#REF!,#REF!</definedName>
    <definedName name="T23?unit?МКВТЧ" localSheetId="9">#REF!,#REF!</definedName>
    <definedName name="T23?unit?МКВТЧ" localSheetId="0">#REF!,#REF!</definedName>
    <definedName name="T23?unit?МКВТЧ" localSheetId="12">#REF!,#REF!</definedName>
    <definedName name="T23?unit?МКВТЧ">#REF!,#REF!</definedName>
    <definedName name="T23?unit?ПРЦ">'[36]23'!$D$12:$H$12,'[36]23'!$I$6:$L$13</definedName>
    <definedName name="T23?unit?РУБ.ТКВТ" localSheetId="17">#REF!,#REF!,#REF!,#REF!</definedName>
    <definedName name="T23?unit?РУБ.ТКВТ" localSheetId="2">#REF!,#REF!,#REF!,#REF!</definedName>
    <definedName name="T23?unit?РУБ.ТКВТ" localSheetId="3">#REF!,#REF!,#REF!,#REF!</definedName>
    <definedName name="T23?unit?РУБ.ТКВТ" localSheetId="1">#REF!,#REF!,#REF!,#REF!</definedName>
    <definedName name="T23?unit?РУБ.ТКВТ" localSheetId="4">#REF!,#REF!,#REF!,#REF!</definedName>
    <definedName name="T23?unit?РУБ.ТКВТ" localSheetId="5">#REF!,#REF!,#REF!,#REF!</definedName>
    <definedName name="T23?unit?РУБ.ТКВТ" localSheetId="14">#REF!,#REF!,#REF!,#REF!</definedName>
    <definedName name="T23?unit?РУБ.ТКВТ" localSheetId="7">#REF!,#REF!,#REF!,#REF!</definedName>
    <definedName name="T23?unit?РУБ.ТКВТ" localSheetId="9">#REF!,#REF!,#REF!,#REF!</definedName>
    <definedName name="T23?unit?РУБ.ТКВТ" localSheetId="0">#REF!,#REF!,#REF!,#REF!</definedName>
    <definedName name="T23?unit?РУБ.ТКВТ" localSheetId="12">#REF!,#REF!,#REF!,#REF!</definedName>
    <definedName name="T23?unit?РУБ.ТКВТ">#REF!,#REF!,#REF!,#REF!</definedName>
    <definedName name="T23?unit?РУБ.ТКВТЧ" localSheetId="17">#REF!,#REF!,#REF!,#REF!</definedName>
    <definedName name="T23?unit?РУБ.ТКВТЧ" localSheetId="2">#REF!,#REF!,#REF!,#REF!</definedName>
    <definedName name="T23?unit?РУБ.ТКВТЧ" localSheetId="3">#REF!,#REF!,#REF!,#REF!</definedName>
    <definedName name="T23?unit?РУБ.ТКВТЧ" localSheetId="1">#REF!,#REF!,#REF!,#REF!</definedName>
    <definedName name="T23?unit?РУБ.ТКВТЧ" localSheetId="4">#REF!,#REF!,#REF!,#REF!</definedName>
    <definedName name="T23?unit?РУБ.ТКВТЧ" localSheetId="5">#REF!,#REF!,#REF!,#REF!</definedName>
    <definedName name="T23?unit?РУБ.ТКВТЧ" localSheetId="9">#REF!,#REF!,#REF!,#REF!</definedName>
    <definedName name="T23?unit?РУБ.ТКВТЧ" localSheetId="0">#REF!,#REF!,#REF!,#REF!</definedName>
    <definedName name="T23?unit?РУБ.ТКВТЧ" localSheetId="12">#REF!,#REF!,#REF!,#REF!</definedName>
    <definedName name="T23?unit?РУБ.ТКВТЧ">#REF!,#REF!,#REF!,#REF!</definedName>
    <definedName name="T23?unit?ТРУБ">'[36]23'!$D$9:$H$9,'[36]23'!$D$11:$H$11,'[36]23'!$D$13:$H$13,'[36]23'!$D$6:$H$7</definedName>
    <definedName name="T23?unit?ЧСЛ" localSheetId="17">#REF!</definedName>
    <definedName name="T23?unit?ЧСЛ" localSheetId="2">#REF!</definedName>
    <definedName name="T23?unit?ЧСЛ" localSheetId="3">#REF!</definedName>
    <definedName name="T23?unit?ЧСЛ" localSheetId="1">#REF!</definedName>
    <definedName name="T23?unit?ЧСЛ" localSheetId="4">#REF!</definedName>
    <definedName name="T23?unit?ЧСЛ" localSheetId="5">#REF!</definedName>
    <definedName name="T23?unit?ЧСЛ" localSheetId="14">#REF!</definedName>
    <definedName name="T23?unit?ЧСЛ" localSheetId="7">#REF!</definedName>
    <definedName name="T23?unit?ЧСЛ" localSheetId="9">#REF!</definedName>
    <definedName name="T23?unit?ЧСЛ" localSheetId="0">#REF!</definedName>
    <definedName name="T23?unit?ЧСЛ" localSheetId="12">#REF!</definedName>
    <definedName name="T23?unit?ЧСЛ">#REF!</definedName>
    <definedName name="T23_Protection" localSheetId="2">'[24]23'!$A$60:$A$62,'[24]23'!$F$60:$J$62,'[24]23'!$O$60:$P$62,'[24]23'!$A$9:$A$25,P1_T23_Protection</definedName>
    <definedName name="T23_Protection" localSheetId="3">'[24]23'!$A$60:$A$62,'[24]23'!$F$60:$J$62,'[24]23'!$O$60:$P$62,'[24]23'!$A$9:$A$25,P1_T23_Protection</definedName>
    <definedName name="T23_Protection" localSheetId="5">'[24]23'!$A$60:$A$62,'[24]23'!$F$60:$J$62,'[24]23'!$O$60:$P$62,'[24]23'!$A$9:$A$25,P1_T23_Protection</definedName>
    <definedName name="T23_Protection" localSheetId="14">'[24]23'!$A$60:$A$62,'[24]23'!$F$60:$J$62,'[24]23'!$O$60:$P$62,'[24]23'!$A$9:$A$25,P1_T23_Protection</definedName>
    <definedName name="T23_Protection" localSheetId="10">'[24]23'!$A$60:$A$62,'[24]23'!$F$60:$J$62,'[24]23'!$O$60:$P$62,'[24]23'!$A$9:$A$25,P1_T23_Protection</definedName>
    <definedName name="T23_Protection" localSheetId="11">'[24]23'!$A$60:$A$62,'[24]23'!$F$60:$J$62,'[24]23'!$O$60:$P$62,'[24]23'!$A$9:$A$25,P1_T23_Protection</definedName>
    <definedName name="T23_Protection" localSheetId="7">'[24]23'!$A$60:$A$62,'[24]23'!$F$60:$J$62,'[24]23'!$O$60:$P$62,'[24]23'!$A$9:$A$25,P1_T23_Protection</definedName>
    <definedName name="T23_Protection" localSheetId="0">'[24]23'!$A$60:$A$62,'[24]23'!$F$60:$J$62,'[24]23'!$O$60:$P$62,'[24]23'!$A$9:$A$25,P1_T23_Protection</definedName>
    <definedName name="T23_Protection">'[24]23'!$A$60:$A$62,'[24]23'!$F$60:$J$62,'[24]23'!$O$60:$P$62,'[24]23'!$A$9:$A$25,P1_T23_Protection</definedName>
    <definedName name="T24.1?axis?C?СЦТ" localSheetId="17">#REF!</definedName>
    <definedName name="T24.1?axis?C?СЦТ" localSheetId="2">#REF!</definedName>
    <definedName name="T24.1?axis?C?СЦТ" localSheetId="3">#REF!</definedName>
    <definedName name="T24.1?axis?C?СЦТ" localSheetId="1">#REF!</definedName>
    <definedName name="T24.1?axis?C?СЦТ" localSheetId="4">#REF!</definedName>
    <definedName name="T24.1?axis?C?СЦТ" localSheetId="5">#REF!</definedName>
    <definedName name="T24.1?axis?C?СЦТ" localSheetId="14">#REF!</definedName>
    <definedName name="T24.1?axis?C?СЦТ" localSheetId="7">#REF!</definedName>
    <definedName name="T24.1?axis?C?СЦТ" localSheetId="9">#REF!</definedName>
    <definedName name="T24.1?axis?C?СЦТ" localSheetId="0">#REF!</definedName>
    <definedName name="T24.1?axis?C?СЦТ" localSheetId="12">#REF!</definedName>
    <definedName name="T24.1?axis?C?СЦТ">#REF!</definedName>
    <definedName name="T24.1?axis?C?СЦТ?" localSheetId="17">#REF!</definedName>
    <definedName name="T24.1?axis?C?СЦТ?" localSheetId="2">#REF!</definedName>
    <definedName name="T24.1?axis?C?СЦТ?" localSheetId="3">#REF!</definedName>
    <definedName name="T24.1?axis?C?СЦТ?" localSheetId="1">#REF!</definedName>
    <definedName name="T24.1?axis?C?СЦТ?" localSheetId="4">#REF!</definedName>
    <definedName name="T24.1?axis?C?СЦТ?" localSheetId="5">#REF!</definedName>
    <definedName name="T24.1?axis?C?СЦТ?" localSheetId="9">#REF!</definedName>
    <definedName name="T24.1?axis?C?СЦТ?" localSheetId="0">#REF!</definedName>
    <definedName name="T24.1?axis?C?СЦТ?" localSheetId="12">#REF!</definedName>
    <definedName name="T24.1?axis?C?СЦТ?">#REF!</definedName>
    <definedName name="T24.1?axis?ПРД?БАЗ" localSheetId="17">#REF!,#REF!</definedName>
    <definedName name="T24.1?axis?ПРД?БАЗ" localSheetId="2">#REF!,#REF!</definedName>
    <definedName name="T24.1?axis?ПРД?БАЗ" localSheetId="3">#REF!,#REF!</definedName>
    <definedName name="T24.1?axis?ПРД?БАЗ" localSheetId="1">#REF!,#REF!</definedName>
    <definedName name="T24.1?axis?ПРД?БАЗ" localSheetId="4">#REF!,#REF!</definedName>
    <definedName name="T24.1?axis?ПРД?БАЗ" localSheetId="5">#REF!,#REF!</definedName>
    <definedName name="T24.1?axis?ПРД?БАЗ" localSheetId="14">#REF!,#REF!</definedName>
    <definedName name="T24.1?axis?ПРД?БАЗ" localSheetId="7">#REF!,#REF!</definedName>
    <definedName name="T24.1?axis?ПРД?БАЗ" localSheetId="9">#REF!,#REF!</definedName>
    <definedName name="T24.1?axis?ПРД?БАЗ" localSheetId="0">#REF!,#REF!</definedName>
    <definedName name="T24.1?axis?ПРД?БАЗ" localSheetId="12">#REF!,#REF!</definedName>
    <definedName name="T24.1?axis?ПРД?БАЗ">#REF!,#REF!</definedName>
    <definedName name="T24.1?axis?ПРД?РЕГ" localSheetId="17">#REF!,#REF!</definedName>
    <definedName name="T24.1?axis?ПРД?РЕГ" localSheetId="2">#REF!,#REF!</definedName>
    <definedName name="T24.1?axis?ПРД?РЕГ" localSheetId="3">#REF!,#REF!</definedName>
    <definedName name="T24.1?axis?ПРД?РЕГ" localSheetId="1">#REF!,#REF!</definedName>
    <definedName name="T24.1?axis?ПРД?РЕГ" localSheetId="4">#REF!,#REF!</definedName>
    <definedName name="T24.1?axis?ПРД?РЕГ" localSheetId="5">#REF!,#REF!</definedName>
    <definedName name="T24.1?axis?ПРД?РЕГ" localSheetId="9">#REF!,#REF!</definedName>
    <definedName name="T24.1?axis?ПРД?РЕГ" localSheetId="0">#REF!,#REF!</definedName>
    <definedName name="T24.1?axis?ПРД?РЕГ" localSheetId="12">#REF!,#REF!</definedName>
    <definedName name="T24.1?axis?ПРД?РЕГ">#REF!,#REF!</definedName>
    <definedName name="T24.1?Data">'[36]24.1'!$E$6:$J$21, '[36]24.1'!$E$23, '[36]24.1'!$H$23:$J$23, '[36]24.1'!$E$28:$J$42, '[36]24.1'!$E$44, '[36]24.1'!$H$44:$J$44</definedName>
    <definedName name="T24.1?L0.1" localSheetId="17">#REF!</definedName>
    <definedName name="T24.1?L0.1" localSheetId="2">#REF!</definedName>
    <definedName name="T24.1?L0.1" localSheetId="3">#REF!</definedName>
    <definedName name="T24.1?L0.1" localSheetId="1">#REF!</definedName>
    <definedName name="T24.1?L0.1" localSheetId="4">#REF!</definedName>
    <definedName name="T24.1?L0.1" localSheetId="5">#REF!</definedName>
    <definedName name="T24.1?L0.1" localSheetId="14">#REF!</definedName>
    <definedName name="T24.1?L0.1" localSheetId="7">#REF!</definedName>
    <definedName name="T24.1?L0.1" localSheetId="9">#REF!</definedName>
    <definedName name="T24.1?L0.1" localSheetId="0">#REF!</definedName>
    <definedName name="T24.1?L0.1" localSheetId="12">#REF!</definedName>
    <definedName name="T24.1?L0.1">#REF!</definedName>
    <definedName name="T24.1?L0.2" localSheetId="17">#REF!</definedName>
    <definedName name="T24.1?L0.2" localSheetId="2">#REF!</definedName>
    <definedName name="T24.1?L0.2" localSheetId="3">#REF!</definedName>
    <definedName name="T24.1?L0.2" localSheetId="1">#REF!</definedName>
    <definedName name="T24.1?L0.2" localSheetId="4">#REF!</definedName>
    <definedName name="T24.1?L0.2" localSheetId="5">#REF!</definedName>
    <definedName name="T24.1?L0.2" localSheetId="9">#REF!</definedName>
    <definedName name="T24.1?L0.2" localSheetId="0">#REF!</definedName>
    <definedName name="T24.1?L0.2" localSheetId="12">#REF!</definedName>
    <definedName name="T24.1?L0.2">#REF!</definedName>
    <definedName name="T24.1?L1" localSheetId="17">#REF!</definedName>
    <definedName name="T24.1?L1" localSheetId="2">#REF!</definedName>
    <definedName name="T24.1?L1" localSheetId="3">#REF!</definedName>
    <definedName name="T24.1?L1" localSheetId="1">#REF!</definedName>
    <definedName name="T24.1?L1" localSheetId="4">#REF!</definedName>
    <definedName name="T24.1?L1" localSheetId="5">#REF!</definedName>
    <definedName name="T24.1?L1" localSheetId="9">#REF!</definedName>
    <definedName name="T24.1?L1" localSheetId="0">#REF!</definedName>
    <definedName name="T24.1?L1" localSheetId="12">#REF!</definedName>
    <definedName name="T24.1?L1">#REF!</definedName>
    <definedName name="T24.1?L1.1" localSheetId="17">#REF!</definedName>
    <definedName name="T24.1?L1.1" localSheetId="2">#REF!</definedName>
    <definedName name="T24.1?L1.1" localSheetId="3">#REF!</definedName>
    <definedName name="T24.1?L1.1" localSheetId="1">#REF!</definedName>
    <definedName name="T24.1?L1.1" localSheetId="4">#REF!</definedName>
    <definedName name="T24.1?L1.1" localSheetId="5">#REF!</definedName>
    <definedName name="T24.1?L1.1" localSheetId="9">#REF!</definedName>
    <definedName name="T24.1?L1.1" localSheetId="12">#REF!</definedName>
    <definedName name="T24.1?L1.1">#REF!</definedName>
    <definedName name="T24.1?L1.1.1" localSheetId="17">#REF!</definedName>
    <definedName name="T24.1?L1.1.1" localSheetId="2">#REF!</definedName>
    <definedName name="T24.1?L1.1.1" localSheetId="3">#REF!</definedName>
    <definedName name="T24.1?L1.1.1" localSheetId="1">#REF!</definedName>
    <definedName name="T24.1?L1.1.1" localSheetId="4">#REF!</definedName>
    <definedName name="T24.1?L1.1.1" localSheetId="5">#REF!</definedName>
    <definedName name="T24.1?L1.1.1" localSheetId="9">#REF!</definedName>
    <definedName name="T24.1?L1.1.1" localSheetId="12">#REF!</definedName>
    <definedName name="T24.1?L1.1.1">#REF!</definedName>
    <definedName name="T24.1?L1.2" localSheetId="17">#REF!</definedName>
    <definedName name="T24.1?L1.2" localSheetId="2">#REF!</definedName>
    <definedName name="T24.1?L1.2" localSheetId="3">#REF!</definedName>
    <definedName name="T24.1?L1.2" localSheetId="1">#REF!</definedName>
    <definedName name="T24.1?L1.2" localSheetId="4">#REF!</definedName>
    <definedName name="T24.1?L1.2" localSheetId="5">#REF!</definedName>
    <definedName name="T24.1?L1.2" localSheetId="9">#REF!</definedName>
    <definedName name="T24.1?L1.2" localSheetId="12">#REF!</definedName>
    <definedName name="T24.1?L1.2">#REF!</definedName>
    <definedName name="T24.1?L1.2.1" localSheetId="17">#REF!</definedName>
    <definedName name="T24.1?L1.2.1" localSheetId="2">#REF!</definedName>
    <definedName name="T24.1?L1.2.1" localSheetId="3">#REF!</definedName>
    <definedName name="T24.1?L1.2.1" localSheetId="1">#REF!</definedName>
    <definedName name="T24.1?L1.2.1" localSheetId="4">#REF!</definedName>
    <definedName name="T24.1?L1.2.1" localSheetId="5">#REF!</definedName>
    <definedName name="T24.1?L1.2.1" localSheetId="9">#REF!</definedName>
    <definedName name="T24.1?L1.2.1" localSheetId="12">#REF!</definedName>
    <definedName name="T24.1?L1.2.1">#REF!</definedName>
    <definedName name="T24.1?L1.2.2" localSheetId="17">#REF!</definedName>
    <definedName name="T24.1?L1.2.2" localSheetId="2">#REF!</definedName>
    <definedName name="T24.1?L1.2.2" localSheetId="3">#REF!</definedName>
    <definedName name="T24.1?L1.2.2" localSheetId="1">#REF!</definedName>
    <definedName name="T24.1?L1.2.2" localSheetId="4">#REF!</definedName>
    <definedName name="T24.1?L1.2.2" localSheetId="5">#REF!</definedName>
    <definedName name="T24.1?L1.2.2" localSheetId="9">#REF!</definedName>
    <definedName name="T24.1?L1.2.2" localSheetId="12">#REF!</definedName>
    <definedName name="T24.1?L1.2.2">#REF!</definedName>
    <definedName name="T24.1?L2" localSheetId="17">#REF!</definedName>
    <definedName name="T24.1?L2" localSheetId="2">#REF!</definedName>
    <definedName name="T24.1?L2" localSheetId="3">#REF!</definedName>
    <definedName name="T24.1?L2" localSheetId="1">#REF!</definedName>
    <definedName name="T24.1?L2" localSheetId="4">#REF!</definedName>
    <definedName name="T24.1?L2" localSheetId="5">#REF!</definedName>
    <definedName name="T24.1?L2" localSheetId="9">#REF!</definedName>
    <definedName name="T24.1?L2" localSheetId="12">#REF!</definedName>
    <definedName name="T24.1?L2">#REF!</definedName>
    <definedName name="T24.1?L2.1" localSheetId="17">#REF!</definedName>
    <definedName name="T24.1?L2.1" localSheetId="2">#REF!</definedName>
    <definedName name="T24.1?L2.1" localSheetId="3">#REF!</definedName>
    <definedName name="T24.1?L2.1" localSheetId="1">#REF!</definedName>
    <definedName name="T24.1?L2.1" localSheetId="4">#REF!</definedName>
    <definedName name="T24.1?L2.1" localSheetId="5">#REF!</definedName>
    <definedName name="T24.1?L2.1" localSheetId="9">#REF!</definedName>
    <definedName name="T24.1?L2.1" localSheetId="12">#REF!</definedName>
    <definedName name="T24.1?L2.1">#REF!</definedName>
    <definedName name="T24.1?L2.2" localSheetId="17">#REF!</definedName>
    <definedName name="T24.1?L2.2" localSheetId="2">#REF!</definedName>
    <definedName name="T24.1?L2.2" localSheetId="3">#REF!</definedName>
    <definedName name="T24.1?L2.2" localSheetId="1">#REF!</definedName>
    <definedName name="T24.1?L2.2" localSheetId="4">#REF!</definedName>
    <definedName name="T24.1?L2.2" localSheetId="5">#REF!</definedName>
    <definedName name="T24.1?L2.2" localSheetId="9">#REF!</definedName>
    <definedName name="T24.1?L2.2" localSheetId="12">#REF!</definedName>
    <definedName name="T24.1?L2.2">#REF!</definedName>
    <definedName name="T24.1?L3" localSheetId="17">#REF!</definedName>
    <definedName name="T24.1?L3" localSheetId="2">#REF!</definedName>
    <definedName name="T24.1?L3" localSheetId="3">#REF!</definedName>
    <definedName name="T24.1?L3" localSheetId="1">#REF!</definedName>
    <definedName name="T24.1?L3" localSheetId="4">#REF!</definedName>
    <definedName name="T24.1?L3" localSheetId="5">#REF!</definedName>
    <definedName name="T24.1?L3" localSheetId="9">#REF!</definedName>
    <definedName name="T24.1?L3" localSheetId="12">#REF!</definedName>
    <definedName name="T24.1?L3">#REF!</definedName>
    <definedName name="T24.1?L4" localSheetId="17">#REF!</definedName>
    <definedName name="T24.1?L4" localSheetId="2">#REF!</definedName>
    <definedName name="T24.1?L4" localSheetId="3">#REF!</definedName>
    <definedName name="T24.1?L4" localSheetId="1">#REF!</definedName>
    <definedName name="T24.1?L4" localSheetId="4">#REF!</definedName>
    <definedName name="T24.1?L4" localSheetId="5">#REF!</definedName>
    <definedName name="T24.1?L4" localSheetId="9">#REF!</definedName>
    <definedName name="T24.1?L4" localSheetId="12">#REF!</definedName>
    <definedName name="T24.1?L4">#REF!</definedName>
    <definedName name="T24.1?L4.1" localSheetId="17">#REF!</definedName>
    <definedName name="T24.1?L4.1" localSheetId="2">#REF!</definedName>
    <definedName name="T24.1?L4.1" localSheetId="3">#REF!</definedName>
    <definedName name="T24.1?L4.1" localSheetId="1">#REF!</definedName>
    <definedName name="T24.1?L4.1" localSheetId="4">#REF!</definedName>
    <definedName name="T24.1?L4.1" localSheetId="5">#REF!</definedName>
    <definedName name="T24.1?L4.1" localSheetId="9">#REF!</definedName>
    <definedName name="T24.1?L4.1" localSheetId="12">#REF!</definedName>
    <definedName name="T24.1?L4.1">#REF!</definedName>
    <definedName name="T24.1?L4.2" localSheetId="17">#REF!</definedName>
    <definedName name="T24.1?L4.2" localSheetId="2">#REF!</definedName>
    <definedName name="T24.1?L4.2" localSheetId="3">#REF!</definedName>
    <definedName name="T24.1?L4.2" localSheetId="1">#REF!</definedName>
    <definedName name="T24.1?L4.2" localSheetId="4">#REF!</definedName>
    <definedName name="T24.1?L4.2" localSheetId="5">#REF!</definedName>
    <definedName name="T24.1?L4.2" localSheetId="9">#REF!</definedName>
    <definedName name="T24.1?L4.2" localSheetId="12">#REF!</definedName>
    <definedName name="T24.1?L4.2">#REF!</definedName>
    <definedName name="T24.1?L5" localSheetId="17">#REF!</definedName>
    <definedName name="T24.1?L5" localSheetId="2">#REF!</definedName>
    <definedName name="T24.1?L5" localSheetId="3">#REF!</definedName>
    <definedName name="T24.1?L5" localSheetId="1">#REF!</definedName>
    <definedName name="T24.1?L5" localSheetId="4">#REF!</definedName>
    <definedName name="T24.1?L5" localSheetId="5">#REF!</definedName>
    <definedName name="T24.1?L5" localSheetId="9">#REF!</definedName>
    <definedName name="T24.1?L5" localSheetId="12">#REF!</definedName>
    <definedName name="T24.1?L5">#REF!</definedName>
    <definedName name="T24.1?L5.1" localSheetId="17">#REF!</definedName>
    <definedName name="T24.1?L5.1" localSheetId="2">#REF!</definedName>
    <definedName name="T24.1?L5.1" localSheetId="3">#REF!</definedName>
    <definedName name="T24.1?L5.1" localSheetId="1">#REF!</definedName>
    <definedName name="T24.1?L5.1" localSheetId="4">#REF!</definedName>
    <definedName name="T24.1?L5.1" localSheetId="5">#REF!</definedName>
    <definedName name="T24.1?L5.1" localSheetId="9">#REF!</definedName>
    <definedName name="T24.1?L5.1" localSheetId="12">#REF!</definedName>
    <definedName name="T24.1?L5.1">#REF!</definedName>
    <definedName name="T24.1?L5.2" localSheetId="17">#REF!</definedName>
    <definedName name="T24.1?L5.2" localSheetId="2">#REF!</definedName>
    <definedName name="T24.1?L5.2" localSheetId="3">#REF!</definedName>
    <definedName name="T24.1?L5.2" localSheetId="1">#REF!</definedName>
    <definedName name="T24.1?L5.2" localSheetId="4">#REF!</definedName>
    <definedName name="T24.1?L5.2" localSheetId="5">#REF!</definedName>
    <definedName name="T24.1?L5.2" localSheetId="9">#REF!</definedName>
    <definedName name="T24.1?L5.2" localSheetId="12">#REF!</definedName>
    <definedName name="T24.1?L5.2">#REF!</definedName>
    <definedName name="T24.1?L6" localSheetId="17">#REF!</definedName>
    <definedName name="T24.1?L6" localSheetId="2">#REF!</definedName>
    <definedName name="T24.1?L6" localSheetId="3">#REF!</definedName>
    <definedName name="T24.1?L6" localSheetId="1">#REF!</definedName>
    <definedName name="T24.1?L6" localSheetId="4">#REF!</definedName>
    <definedName name="T24.1?L6" localSheetId="5">#REF!</definedName>
    <definedName name="T24.1?L6" localSheetId="9">#REF!</definedName>
    <definedName name="T24.1?L6" localSheetId="12">#REF!</definedName>
    <definedName name="T24.1?L6">#REF!</definedName>
    <definedName name="T24.1?L6.1" localSheetId="17">#REF!</definedName>
    <definedName name="T24.1?L6.1" localSheetId="2">#REF!</definedName>
    <definedName name="T24.1?L6.1" localSheetId="3">#REF!</definedName>
    <definedName name="T24.1?L6.1" localSheetId="1">#REF!</definedName>
    <definedName name="T24.1?L6.1" localSheetId="4">#REF!</definedName>
    <definedName name="T24.1?L6.1" localSheetId="5">#REF!</definedName>
    <definedName name="T24.1?L6.1" localSheetId="9">#REF!</definedName>
    <definedName name="T24.1?L6.1" localSheetId="12">#REF!</definedName>
    <definedName name="T24.1?L6.1">#REF!</definedName>
    <definedName name="T24.1?L6.2" localSheetId="17">#REF!</definedName>
    <definedName name="T24.1?L6.2" localSheetId="2">#REF!</definedName>
    <definedName name="T24.1?L6.2" localSheetId="3">#REF!</definedName>
    <definedName name="T24.1?L6.2" localSheetId="1">#REF!</definedName>
    <definedName name="T24.1?L6.2" localSheetId="4">#REF!</definedName>
    <definedName name="T24.1?L6.2" localSheetId="5">#REF!</definedName>
    <definedName name="T24.1?L6.2" localSheetId="9">#REF!</definedName>
    <definedName name="T24.1?L6.2" localSheetId="12">#REF!</definedName>
    <definedName name="T24.1?L6.2">#REF!</definedName>
    <definedName name="T24.1?Name" localSheetId="17">#REF!</definedName>
    <definedName name="T24.1?Name" localSheetId="2">#REF!</definedName>
    <definedName name="T24.1?Name" localSheetId="3">#REF!</definedName>
    <definedName name="T24.1?Name" localSheetId="1">#REF!</definedName>
    <definedName name="T24.1?Name" localSheetId="4">#REF!</definedName>
    <definedName name="T24.1?Name" localSheetId="5">#REF!</definedName>
    <definedName name="T24.1?Name" localSheetId="9">#REF!</definedName>
    <definedName name="T24.1?Name" localSheetId="12">#REF!</definedName>
    <definedName name="T24.1?Name">#REF!</definedName>
    <definedName name="T24.1?Table" localSheetId="17">#REF!</definedName>
    <definedName name="T24.1?Table" localSheetId="2">#REF!</definedName>
    <definedName name="T24.1?Table" localSheetId="3">#REF!</definedName>
    <definedName name="T24.1?Table" localSheetId="1">#REF!</definedName>
    <definedName name="T24.1?Table" localSheetId="4">#REF!</definedName>
    <definedName name="T24.1?Table" localSheetId="5">#REF!</definedName>
    <definedName name="T24.1?Table" localSheetId="9">#REF!</definedName>
    <definedName name="T24.1?Table" localSheetId="12">#REF!</definedName>
    <definedName name="T24.1?Table">#REF!</definedName>
    <definedName name="T24.1?Title" localSheetId="17">#REF!</definedName>
    <definedName name="T24.1?Title" localSheetId="2">#REF!</definedName>
    <definedName name="T24.1?Title" localSheetId="3">#REF!</definedName>
    <definedName name="T24.1?Title" localSheetId="1">#REF!</definedName>
    <definedName name="T24.1?Title" localSheetId="4">#REF!</definedName>
    <definedName name="T24.1?Title" localSheetId="5">#REF!</definedName>
    <definedName name="T24.1?Title" localSheetId="9">#REF!</definedName>
    <definedName name="T24.1?Title" localSheetId="12">#REF!</definedName>
    <definedName name="T24.1?Title">#REF!</definedName>
    <definedName name="T24.1?unit?ПРЦ" localSheetId="17">#REF!</definedName>
    <definedName name="T24.1?unit?ПРЦ" localSheetId="2">#REF!</definedName>
    <definedName name="T24.1?unit?ПРЦ" localSheetId="3">#REF!</definedName>
    <definedName name="T24.1?unit?ПРЦ" localSheetId="1">#REF!</definedName>
    <definedName name="T24.1?unit?ПРЦ" localSheetId="4">#REF!</definedName>
    <definedName name="T24.1?unit?ПРЦ" localSheetId="5">#REF!</definedName>
    <definedName name="T24.1?unit?ПРЦ" localSheetId="9">#REF!</definedName>
    <definedName name="T24.1?unit?ПРЦ" localSheetId="12">#REF!</definedName>
    <definedName name="T24.1?unit?ПРЦ">#REF!</definedName>
    <definedName name="T24.1?unit?РУБ.ГКАЛ" localSheetId="17">#REF!</definedName>
    <definedName name="T24.1?unit?РУБ.ГКАЛ" localSheetId="2">#REF!</definedName>
    <definedName name="T24.1?unit?РУБ.ГКАЛ" localSheetId="3">#REF!</definedName>
    <definedName name="T24.1?unit?РУБ.ГКАЛ" localSheetId="1">#REF!</definedName>
    <definedName name="T24.1?unit?РУБ.ГКАЛ" localSheetId="4">#REF!</definedName>
    <definedName name="T24.1?unit?РУБ.ГКАЛ" localSheetId="5">#REF!</definedName>
    <definedName name="T24.1?unit?РУБ.ГКАЛ" localSheetId="9">#REF!</definedName>
    <definedName name="T24.1?unit?РУБ.ГКАЛ" localSheetId="12">#REF!</definedName>
    <definedName name="T24.1?unit?РУБ.ГКАЛ">#REF!</definedName>
    <definedName name="T24.1?unit?ТГКАЛ" localSheetId="17">#REF!</definedName>
    <definedName name="T24.1?unit?ТГКАЛ" localSheetId="2">#REF!</definedName>
    <definedName name="T24.1?unit?ТГКАЛ" localSheetId="3">#REF!</definedName>
    <definedName name="T24.1?unit?ТГКАЛ" localSheetId="1">#REF!</definedName>
    <definedName name="T24.1?unit?ТГКАЛ" localSheetId="4">#REF!</definedName>
    <definedName name="T24.1?unit?ТГКАЛ" localSheetId="5">#REF!</definedName>
    <definedName name="T24.1?unit?ТГКАЛ" localSheetId="9">#REF!</definedName>
    <definedName name="T24.1?unit?ТГКАЛ" localSheetId="12">#REF!</definedName>
    <definedName name="T24.1?unit?ТГКАЛ">#REF!</definedName>
    <definedName name="T24.1?unit?ТРУБ">'[36]24.1'!$E$5:$E$44, '[36]24.1'!$J$5:$J$44</definedName>
    <definedName name="T24.1_Copy1" localSheetId="17">'[46]% за кредит'!#REF!</definedName>
    <definedName name="T24.1_Copy1" localSheetId="2">'[46]% за кредит'!#REF!</definedName>
    <definedName name="T24.1_Copy1" localSheetId="3">'[46]% за кредит'!#REF!</definedName>
    <definedName name="T24.1_Copy1" localSheetId="1">'[46]% за кредит'!#REF!</definedName>
    <definedName name="T24.1_Copy1" localSheetId="4">'[46]% за кредит'!#REF!</definedName>
    <definedName name="T24.1_Copy1" localSheetId="5">'[46]% за кредит'!#REF!</definedName>
    <definedName name="T24.1_Copy1" localSheetId="9">'[46]% за кредит'!#REF!</definedName>
    <definedName name="T24.1_Copy1" localSheetId="0">'[46]% за кредит'!#REF!</definedName>
    <definedName name="T24.1_Copy1" localSheetId="12">'[46]% за кредит'!#REF!</definedName>
    <definedName name="T24.1_Copy1">'[46]% за кредит'!#REF!</definedName>
    <definedName name="T24.1_Copy2" localSheetId="17">'[46]% за кредит'!#REF!</definedName>
    <definedName name="T24.1_Copy2" localSheetId="2">'[46]% за кредит'!#REF!</definedName>
    <definedName name="T24.1_Copy2" localSheetId="3">'[46]% за кредит'!#REF!</definedName>
    <definedName name="T24.1_Copy2" localSheetId="1">'[46]% за кредит'!#REF!</definedName>
    <definedName name="T24.1_Copy2" localSheetId="4">'[46]% за кредит'!#REF!</definedName>
    <definedName name="T24.1_Copy2" localSheetId="5">'[46]% за кредит'!#REF!</definedName>
    <definedName name="T24.1_Copy2" localSheetId="9">'[46]% за кредит'!#REF!</definedName>
    <definedName name="T24.1_Copy2" localSheetId="0">'[46]% за кредит'!#REF!</definedName>
    <definedName name="T24.1_Copy2" localSheetId="12">'[46]% за кредит'!#REF!</definedName>
    <definedName name="T24.1_Copy2">'[46]% за кредит'!#REF!</definedName>
    <definedName name="T24?axis?R?ДОГОВОР">'[36]24'!$D$27:$L$37,'[36]24'!$D$8:$L$18</definedName>
    <definedName name="T24?axis?R?ДОГОВОР?">'[36]24'!$B$27:$B$37,'[36]24'!$B$8:$B$18</definedName>
    <definedName name="T24?axis?R?НАП">'[47]24'!$D$7:$E$8,'[47]24'!$D$10:$E$12,'[47]24'!$D$14:$E$15,'[47]24'!$D$17:$E$19,'[47]24'!$D$22:$E$23,'[47]24'!$D$25:$E$27,'[47]24'!$D$33:$E$34,'[47]24'!$D$36:$E$38,'[47]24'!$D$40:$E$41,'[47]24'!$D$43:$E$45</definedName>
    <definedName name="T24?axis?R?НАП?">'[47]24'!$B$7:$B$8,'[47]24'!$B$10:$B$12,'[47]24'!$B$14:$B$15,'[47]24'!$B$17:$B$19,'[47]24'!$B$22:$B$23,'[47]24'!$B$25:$B$27,'[47]24'!$B$33:$B$34,'[47]24'!$B$36:$B$38,'[47]24'!$B$40:$B$41,'[47]24'!$B$43:$B$45</definedName>
    <definedName name="T24?axis?ПРД?БАЗ">'[36]24'!$I$6:$J$39,'[36]24'!$F$6:$G$39</definedName>
    <definedName name="T24?axis?ПРД?ПРЕД">'[36]24'!$K$6:$L$39,'[36]24'!$D$6:$E$39</definedName>
    <definedName name="T24?axis?ПРД?РЕГ" localSheetId="17">#REF!</definedName>
    <definedName name="T24?axis?ПРД?РЕГ" localSheetId="2">#REF!</definedName>
    <definedName name="T24?axis?ПРД?РЕГ" localSheetId="3">#REF!</definedName>
    <definedName name="T24?axis?ПРД?РЕГ" localSheetId="1">#REF!</definedName>
    <definedName name="T24?axis?ПРД?РЕГ" localSheetId="4">#REF!</definedName>
    <definedName name="T24?axis?ПРД?РЕГ" localSheetId="5">#REF!</definedName>
    <definedName name="T24?axis?ПРД?РЕГ" localSheetId="14">#REF!</definedName>
    <definedName name="T24?axis?ПРД?РЕГ" localSheetId="7">#REF!</definedName>
    <definedName name="T24?axis?ПРД?РЕГ" localSheetId="9">#REF!</definedName>
    <definedName name="T24?axis?ПРД?РЕГ" localSheetId="0">#REF!</definedName>
    <definedName name="T24?axis?ПРД?РЕГ" localSheetId="12">#REF!</definedName>
    <definedName name="T24?axis?ПРД?РЕГ">#REF!</definedName>
    <definedName name="T24?axis?ПФ?ПЛАН">'[36]24'!$I$6:$I$39,'[36]24'!$D$6:$D$39,'[36]24'!$K$6:$K$39,'[36]24'!$F$6:$F$38</definedName>
    <definedName name="T24?axis?ПФ?ФАКТ">'[36]24'!$J$6:$J$39,'[36]24'!$E$6:$E$39,'[36]24'!$L$6:$L$39,'[36]24'!$G$6:$G$39</definedName>
    <definedName name="T24?Data">'[36]24'!$D$6:$L$6, '[36]24'!$D$8:$L$18, '[36]24'!$D$20:$L$25, '[36]24'!$D$27:$L$37, '[36]24'!$D$39:$L$39</definedName>
    <definedName name="T24?item_ext?РОСТ" localSheetId="17">#REF!</definedName>
    <definedName name="T24?item_ext?РОСТ" localSheetId="2">#REF!</definedName>
    <definedName name="T24?item_ext?РОСТ" localSheetId="3">#REF!</definedName>
    <definedName name="T24?item_ext?РОСТ" localSheetId="1">#REF!</definedName>
    <definedName name="T24?item_ext?РОСТ" localSheetId="4">#REF!</definedName>
    <definedName name="T24?item_ext?РОСТ" localSheetId="5">#REF!</definedName>
    <definedName name="T24?item_ext?РОСТ" localSheetId="14">#REF!</definedName>
    <definedName name="T24?item_ext?РОСТ" localSheetId="7">#REF!</definedName>
    <definedName name="T24?item_ext?РОСТ" localSheetId="9">#REF!</definedName>
    <definedName name="T24?item_ext?РОСТ" localSheetId="0">#REF!</definedName>
    <definedName name="T24?item_ext?РОСТ" localSheetId="12">#REF!</definedName>
    <definedName name="T24?item_ext?РОСТ">#REF!</definedName>
    <definedName name="T24?L1" localSheetId="17">#REF!</definedName>
    <definedName name="T24?L1" localSheetId="2">#REF!</definedName>
    <definedName name="T24?L1" localSheetId="3">#REF!</definedName>
    <definedName name="T24?L1" localSheetId="1">#REF!</definedName>
    <definedName name="T24?L1" localSheetId="4">#REF!</definedName>
    <definedName name="T24?L1" localSheetId="5">#REF!</definedName>
    <definedName name="T24?L1" localSheetId="9">#REF!</definedName>
    <definedName name="T24?L1" localSheetId="0">#REF!</definedName>
    <definedName name="T24?L1" localSheetId="12">#REF!</definedName>
    <definedName name="T24?L1">#REF!</definedName>
    <definedName name="T24?L1.1">'[47]24'!$D$7:$E$8,'[47]24'!$D$10:$E$12</definedName>
    <definedName name="T24?L1.x" localSheetId="17">#REF!</definedName>
    <definedName name="T24?L1.x" localSheetId="2">#REF!</definedName>
    <definedName name="T24?L1.x" localSheetId="3">#REF!</definedName>
    <definedName name="T24?L1.x" localSheetId="1">#REF!</definedName>
    <definedName name="T24?L1.x" localSheetId="4">#REF!</definedName>
    <definedName name="T24?L1.x" localSheetId="5">#REF!</definedName>
    <definedName name="T24?L1.x" localSheetId="14">#REF!</definedName>
    <definedName name="T24?L1.x" localSheetId="7">#REF!</definedName>
    <definedName name="T24?L1.x" localSheetId="9">#REF!</definedName>
    <definedName name="T24?L1.x" localSheetId="0">#REF!</definedName>
    <definedName name="T24?L1.x" localSheetId="12">#REF!</definedName>
    <definedName name="T24?L1.x">#REF!</definedName>
    <definedName name="T24?L2" localSheetId="17">#REF!</definedName>
    <definedName name="T24?L2" localSheetId="2">#REF!</definedName>
    <definedName name="T24?L2" localSheetId="3">#REF!</definedName>
    <definedName name="T24?L2" localSheetId="1">#REF!</definedName>
    <definedName name="T24?L2" localSheetId="4">#REF!</definedName>
    <definedName name="T24?L2" localSheetId="5">#REF!</definedName>
    <definedName name="T24?L2" localSheetId="9">#REF!</definedName>
    <definedName name="T24?L2" localSheetId="0">#REF!</definedName>
    <definedName name="T24?L2" localSheetId="12">#REF!</definedName>
    <definedName name="T24?L2">#REF!</definedName>
    <definedName name="T24?L2.1" localSheetId="17">#REF!</definedName>
    <definedName name="T24?L2.1" localSheetId="2">#REF!</definedName>
    <definedName name="T24?L2.1" localSheetId="3">#REF!</definedName>
    <definedName name="T24?L2.1" localSheetId="1">#REF!</definedName>
    <definedName name="T24?L2.1" localSheetId="4">#REF!</definedName>
    <definedName name="T24?L2.1" localSheetId="5">#REF!</definedName>
    <definedName name="T24?L2.1" localSheetId="9">#REF!</definedName>
    <definedName name="T24?L2.1" localSheetId="0">#REF!</definedName>
    <definedName name="T24?L2.1" localSheetId="12">#REF!</definedName>
    <definedName name="T24?L2.1">#REF!</definedName>
    <definedName name="T24?L2.2" localSheetId="17">#REF!</definedName>
    <definedName name="T24?L2.2" localSheetId="2">#REF!</definedName>
    <definedName name="T24?L2.2" localSheetId="3">#REF!</definedName>
    <definedName name="T24?L2.2" localSheetId="1">#REF!</definedName>
    <definedName name="T24?L2.2" localSheetId="4">#REF!</definedName>
    <definedName name="T24?L2.2" localSheetId="5">#REF!</definedName>
    <definedName name="T24?L2.2" localSheetId="9">#REF!</definedName>
    <definedName name="T24?L2.2" localSheetId="12">#REF!</definedName>
    <definedName name="T24?L2.2">#REF!</definedName>
    <definedName name="T24?L3" localSheetId="17">#REF!</definedName>
    <definedName name="T24?L3" localSheetId="2">#REF!</definedName>
    <definedName name="T24?L3" localSheetId="3">#REF!</definedName>
    <definedName name="T24?L3" localSheetId="1">#REF!</definedName>
    <definedName name="T24?L3" localSheetId="4">#REF!</definedName>
    <definedName name="T24?L3" localSheetId="5">#REF!</definedName>
    <definedName name="T24?L3" localSheetId="9">#REF!</definedName>
    <definedName name="T24?L3" localSheetId="12">#REF!</definedName>
    <definedName name="T24?L3">#REF!</definedName>
    <definedName name="T24?L4" localSheetId="17">#REF!</definedName>
    <definedName name="T24?L4" localSheetId="2">#REF!</definedName>
    <definedName name="T24?L4" localSheetId="3">#REF!</definedName>
    <definedName name="T24?L4" localSheetId="1">#REF!</definedName>
    <definedName name="T24?L4" localSheetId="4">#REF!</definedName>
    <definedName name="T24?L4" localSheetId="5">#REF!</definedName>
    <definedName name="T24?L4" localSheetId="9">#REF!</definedName>
    <definedName name="T24?L4" localSheetId="12">#REF!</definedName>
    <definedName name="T24?L4">#REF!</definedName>
    <definedName name="T24?L4.1">'[47]24'!$D$22:$E$23,'[47]24'!$D$25:$E$27</definedName>
    <definedName name="T24?L5" localSheetId="17">#REF!</definedName>
    <definedName name="T24?L5" localSheetId="2">#REF!</definedName>
    <definedName name="T24?L5" localSheetId="3">#REF!</definedName>
    <definedName name="T24?L5" localSheetId="1">#REF!</definedName>
    <definedName name="T24?L5" localSheetId="4">#REF!</definedName>
    <definedName name="T24?L5" localSheetId="5">#REF!</definedName>
    <definedName name="T24?L5" localSheetId="14">#REF!</definedName>
    <definedName name="T24?L5" localSheetId="7">#REF!</definedName>
    <definedName name="T24?L5" localSheetId="9">#REF!</definedName>
    <definedName name="T24?L5" localSheetId="0">#REF!</definedName>
    <definedName name="T24?L5" localSheetId="12">#REF!</definedName>
    <definedName name="T24?L5">#REF!</definedName>
    <definedName name="T24?L5.1">'[47]24'!$D$33:$E$33,'[47]24'!$D$36:$E$38</definedName>
    <definedName name="T24?L5.x" localSheetId="17">#REF!</definedName>
    <definedName name="T24?L5.x" localSheetId="2">#REF!</definedName>
    <definedName name="T24?L5.x" localSheetId="3">#REF!</definedName>
    <definedName name="T24?L5.x" localSheetId="1">#REF!</definedName>
    <definedName name="T24?L5.x" localSheetId="4">#REF!</definedName>
    <definedName name="T24?L5.x" localSheetId="5">#REF!</definedName>
    <definedName name="T24?L5.x" localSheetId="14">#REF!</definedName>
    <definedName name="T24?L5.x" localSheetId="7">#REF!</definedName>
    <definedName name="T24?L5.x" localSheetId="9">#REF!</definedName>
    <definedName name="T24?L5.x" localSheetId="0">#REF!</definedName>
    <definedName name="T24?L5.x" localSheetId="12">#REF!</definedName>
    <definedName name="T24?L5.x">#REF!</definedName>
    <definedName name="T24?L6" localSheetId="17">#REF!</definedName>
    <definedName name="T24?L6" localSheetId="2">#REF!</definedName>
    <definedName name="T24?L6" localSheetId="3">#REF!</definedName>
    <definedName name="T24?L6" localSheetId="1">#REF!</definedName>
    <definedName name="T24?L6" localSheetId="4">#REF!</definedName>
    <definedName name="T24?L6" localSheetId="5">#REF!</definedName>
    <definedName name="T24?L6" localSheetId="9">#REF!</definedName>
    <definedName name="T24?L6" localSheetId="0">#REF!</definedName>
    <definedName name="T24?L6" localSheetId="12">#REF!</definedName>
    <definedName name="T24?L6">#REF!</definedName>
    <definedName name="T24?L6.1">'[47]24'!$D$40:$E$40,'[47]24'!$D$43:$E$45</definedName>
    <definedName name="T24?Name" localSheetId="17">#REF!</definedName>
    <definedName name="T24?Name" localSheetId="2">#REF!</definedName>
    <definedName name="T24?Name" localSheetId="3">#REF!</definedName>
    <definedName name="T24?Name" localSheetId="1">#REF!</definedName>
    <definedName name="T24?Name" localSheetId="4">#REF!</definedName>
    <definedName name="T24?Name" localSheetId="5">#REF!</definedName>
    <definedName name="T24?Name" localSheetId="14">#REF!</definedName>
    <definedName name="T24?Name" localSheetId="7">#REF!</definedName>
    <definedName name="T24?Name" localSheetId="9">#REF!</definedName>
    <definedName name="T24?Name" localSheetId="0">#REF!</definedName>
    <definedName name="T24?Name" localSheetId="12">#REF!</definedName>
    <definedName name="T24?Name">#REF!</definedName>
    <definedName name="T24?Table" localSheetId="17">#REF!</definedName>
    <definedName name="T24?Table" localSheetId="2">#REF!</definedName>
    <definedName name="T24?Table" localSheetId="3">#REF!</definedName>
    <definedName name="T24?Table" localSheetId="1">#REF!</definedName>
    <definedName name="T24?Table" localSheetId="4">#REF!</definedName>
    <definedName name="T24?Table" localSheetId="5">#REF!</definedName>
    <definedName name="T24?Table" localSheetId="9">#REF!</definedName>
    <definedName name="T24?Table" localSheetId="0">#REF!</definedName>
    <definedName name="T24?Table" localSheetId="12">#REF!</definedName>
    <definedName name="T24?Table">#REF!</definedName>
    <definedName name="T24?Title" localSheetId="17">#REF!</definedName>
    <definedName name="T24?Title" localSheetId="2">#REF!</definedName>
    <definedName name="T24?Title" localSheetId="3">#REF!</definedName>
    <definedName name="T24?Title" localSheetId="1">#REF!</definedName>
    <definedName name="T24?Title" localSheetId="4">#REF!</definedName>
    <definedName name="T24?Title" localSheetId="5">#REF!</definedName>
    <definedName name="T24?Title" localSheetId="9">#REF!</definedName>
    <definedName name="T24?Title" localSheetId="0">#REF!</definedName>
    <definedName name="T24?Title" localSheetId="12">#REF!</definedName>
    <definedName name="T24?Title">#REF!</definedName>
    <definedName name="T24?unit?ПРЦ">'[36]24'!$D$22:$H$22, '[36]24'!$I$6:$L$6, '[36]24'!$I$8:$L$18, '[36]24'!$I$20:$L$25, '[36]24'!$I$27:$L$37, '[36]24'!$I$39:$L$39</definedName>
    <definedName name="T24?unit?ТРУБ">'[36]24'!$D$6:$H$6, '[36]24'!$D$8:$H$18, '[36]24'!$D$20:$H$21, '[36]24'!$D$23:$H$25, '[36]24'!$D$27:$H$37, '[36]24'!$D$39:$H$39</definedName>
    <definedName name="T24_1_Copy" localSheetId="17">#REF!</definedName>
    <definedName name="T24_1_Copy" localSheetId="2">#REF!</definedName>
    <definedName name="T24_1_Copy" localSheetId="3">#REF!</definedName>
    <definedName name="T24_1_Copy" localSheetId="1">#REF!</definedName>
    <definedName name="T24_1_Copy" localSheetId="4">#REF!</definedName>
    <definedName name="T24_1_Copy" localSheetId="5">#REF!</definedName>
    <definedName name="T24_1_Copy" localSheetId="14">#REF!</definedName>
    <definedName name="T24_1_Copy" localSheetId="7">#REF!</definedName>
    <definedName name="T24_1_Copy" localSheetId="9">#REF!</definedName>
    <definedName name="T24_1_Copy" localSheetId="0">#REF!</definedName>
    <definedName name="T24_1_Copy" localSheetId="12">#REF!</definedName>
    <definedName name="T24_1_Copy">#REF!</definedName>
    <definedName name="T24_1_Name" localSheetId="17">#REF!</definedName>
    <definedName name="T24_1_Name" localSheetId="2">#REF!</definedName>
    <definedName name="T24_1_Name" localSheetId="3">#REF!</definedName>
    <definedName name="T24_1_Name" localSheetId="1">#REF!</definedName>
    <definedName name="T24_1_Name" localSheetId="4">#REF!</definedName>
    <definedName name="T24_1_Name" localSheetId="5">#REF!</definedName>
    <definedName name="T24_1_Name" localSheetId="9">#REF!</definedName>
    <definedName name="T24_1_Name" localSheetId="0">#REF!</definedName>
    <definedName name="T24_1_Name" localSheetId="12">#REF!</definedName>
    <definedName name="T24_1_Name">#REF!</definedName>
    <definedName name="T24_Copy1" localSheetId="17">#REF!</definedName>
    <definedName name="T24_Copy1" localSheetId="2">#REF!</definedName>
    <definedName name="T24_Copy1" localSheetId="3">#REF!</definedName>
    <definedName name="T24_Copy1" localSheetId="1">#REF!</definedName>
    <definedName name="T24_Copy1" localSheetId="4">#REF!</definedName>
    <definedName name="T24_Copy1" localSheetId="5">#REF!</definedName>
    <definedName name="T24_Copy1" localSheetId="9">#REF!</definedName>
    <definedName name="T24_Copy1" localSheetId="0">#REF!</definedName>
    <definedName name="T24_Copy1" localSheetId="12">#REF!</definedName>
    <definedName name="T24_Copy1">#REF!</definedName>
    <definedName name="T24_Copy2" localSheetId="17">#REF!</definedName>
    <definedName name="T24_Copy2" localSheetId="2">#REF!</definedName>
    <definedName name="T24_Copy2" localSheetId="3">#REF!</definedName>
    <definedName name="T24_Copy2" localSheetId="1">#REF!</definedName>
    <definedName name="T24_Copy2" localSheetId="4">#REF!</definedName>
    <definedName name="T24_Copy2" localSheetId="5">#REF!</definedName>
    <definedName name="T24_Copy2" localSheetId="9">#REF!</definedName>
    <definedName name="T24_Copy2" localSheetId="12">#REF!</definedName>
    <definedName name="T24_Copy2">#REF!</definedName>
    <definedName name="T24_Protection">'[24]24'!$E$24:$H$37,'[24]24'!$B$35:$B$37,'[24]24'!$E$41:$H$42,'[24]24'!$J$8:$M$21,'[24]24'!$J$24:$M$37,'[24]24'!$J$41:$M$42,'[24]24'!$E$8:$H$21</definedName>
    <definedName name="T25.1?axis?C?СЦТ" localSheetId="17">#REF!</definedName>
    <definedName name="T25.1?axis?C?СЦТ" localSheetId="2">#REF!</definedName>
    <definedName name="T25.1?axis?C?СЦТ" localSheetId="3">#REF!</definedName>
    <definedName name="T25.1?axis?C?СЦТ" localSheetId="1">#REF!</definedName>
    <definedName name="T25.1?axis?C?СЦТ" localSheetId="4">#REF!</definedName>
    <definedName name="T25.1?axis?C?СЦТ" localSheetId="5">#REF!</definedName>
    <definedName name="T25.1?axis?C?СЦТ" localSheetId="14">#REF!</definedName>
    <definedName name="T25.1?axis?C?СЦТ" localSheetId="7">#REF!</definedName>
    <definedName name="T25.1?axis?C?СЦТ" localSheetId="9">#REF!</definedName>
    <definedName name="T25.1?axis?C?СЦТ" localSheetId="0">#REF!</definedName>
    <definedName name="T25.1?axis?C?СЦТ" localSheetId="12">#REF!</definedName>
    <definedName name="T25.1?axis?C?СЦТ">#REF!</definedName>
    <definedName name="T25.1?axis?C?СЦТ?" localSheetId="17">#REF!</definedName>
    <definedName name="T25.1?axis?C?СЦТ?" localSheetId="2">#REF!</definedName>
    <definedName name="T25.1?axis?C?СЦТ?" localSheetId="3">#REF!</definedName>
    <definedName name="T25.1?axis?C?СЦТ?" localSheetId="1">#REF!</definedName>
    <definedName name="T25.1?axis?C?СЦТ?" localSheetId="4">#REF!</definedName>
    <definedName name="T25.1?axis?C?СЦТ?" localSheetId="5">#REF!</definedName>
    <definedName name="T25.1?axis?C?СЦТ?" localSheetId="9">#REF!</definedName>
    <definedName name="T25.1?axis?C?СЦТ?" localSheetId="0">#REF!</definedName>
    <definedName name="T25.1?axis?C?СЦТ?" localSheetId="12">#REF!</definedName>
    <definedName name="T25.1?axis?C?СЦТ?">#REF!</definedName>
    <definedName name="T25.1?axis?ПРД?БАЗ" localSheetId="17">#REF!,#REF!</definedName>
    <definedName name="T25.1?axis?ПРД?БАЗ" localSheetId="2">#REF!,#REF!</definedName>
    <definedName name="T25.1?axis?ПРД?БАЗ" localSheetId="3">#REF!,#REF!</definedName>
    <definedName name="T25.1?axis?ПРД?БАЗ" localSheetId="1">#REF!,#REF!</definedName>
    <definedName name="T25.1?axis?ПРД?БАЗ" localSheetId="4">#REF!,#REF!</definedName>
    <definedName name="T25.1?axis?ПРД?БАЗ" localSheetId="5">#REF!,#REF!</definedName>
    <definedName name="T25.1?axis?ПРД?БАЗ" localSheetId="14">#REF!,#REF!</definedName>
    <definedName name="T25.1?axis?ПРД?БАЗ" localSheetId="7">#REF!,#REF!</definedName>
    <definedName name="T25.1?axis?ПРД?БАЗ" localSheetId="9">#REF!,#REF!</definedName>
    <definedName name="T25.1?axis?ПРД?БАЗ" localSheetId="0">#REF!,#REF!</definedName>
    <definedName name="T25.1?axis?ПРД?БАЗ" localSheetId="12">#REF!,#REF!</definedName>
    <definedName name="T25.1?axis?ПРД?БАЗ">#REF!,#REF!</definedName>
    <definedName name="T25.1?axis?ПРД?РЕГ" localSheetId="17">#REF!,#REF!</definedName>
    <definedName name="T25.1?axis?ПРД?РЕГ" localSheetId="2">#REF!,#REF!</definedName>
    <definedName name="T25.1?axis?ПРД?РЕГ" localSheetId="3">#REF!,#REF!</definedName>
    <definedName name="T25.1?axis?ПРД?РЕГ" localSheetId="1">#REF!,#REF!</definedName>
    <definedName name="T25.1?axis?ПРД?РЕГ" localSheetId="4">#REF!,#REF!</definedName>
    <definedName name="T25.1?axis?ПРД?РЕГ" localSheetId="5">#REF!,#REF!</definedName>
    <definedName name="T25.1?axis?ПРД?РЕГ" localSheetId="9">#REF!,#REF!</definedName>
    <definedName name="T25.1?axis?ПРД?РЕГ" localSheetId="0">#REF!,#REF!</definedName>
    <definedName name="T25.1?axis?ПРД?РЕГ" localSheetId="12">#REF!,#REF!</definedName>
    <definedName name="T25.1?axis?ПРД?РЕГ">#REF!,#REF!</definedName>
    <definedName name="T25.1?Data" localSheetId="17">#REF!</definedName>
    <definedName name="T25.1?Data" localSheetId="2">#REF!</definedName>
    <definedName name="T25.1?Data" localSheetId="3">#REF!</definedName>
    <definedName name="T25.1?Data" localSheetId="1">#REF!</definedName>
    <definedName name="T25.1?Data" localSheetId="4">#REF!</definedName>
    <definedName name="T25.1?Data" localSheetId="5">#REF!</definedName>
    <definedName name="T25.1?Data" localSheetId="14">#REF!</definedName>
    <definedName name="T25.1?Data" localSheetId="7">#REF!</definedName>
    <definedName name="T25.1?Data" localSheetId="9">#REF!</definedName>
    <definedName name="T25.1?Data" localSheetId="0">#REF!</definedName>
    <definedName name="T25.1?Data" localSheetId="12">#REF!</definedName>
    <definedName name="T25.1?Data">#REF!</definedName>
    <definedName name="T25.1?L1" localSheetId="17">#REF!</definedName>
    <definedName name="T25.1?L1" localSheetId="2">#REF!</definedName>
    <definedName name="T25.1?L1" localSheetId="3">#REF!</definedName>
    <definedName name="T25.1?L1" localSheetId="1">#REF!</definedName>
    <definedName name="T25.1?L1" localSheetId="4">#REF!</definedName>
    <definedName name="T25.1?L1" localSheetId="5">#REF!</definedName>
    <definedName name="T25.1?L1" localSheetId="9">#REF!</definedName>
    <definedName name="T25.1?L1" localSheetId="0">#REF!</definedName>
    <definedName name="T25.1?L1" localSheetId="12">#REF!</definedName>
    <definedName name="T25.1?L1">#REF!</definedName>
    <definedName name="T25.1?L1.1" localSheetId="17">#REF!</definedName>
    <definedName name="T25.1?L1.1" localSheetId="2">#REF!</definedName>
    <definedName name="T25.1?L1.1" localSheetId="3">#REF!</definedName>
    <definedName name="T25.1?L1.1" localSheetId="1">#REF!</definedName>
    <definedName name="T25.1?L1.1" localSheetId="4">#REF!</definedName>
    <definedName name="T25.1?L1.1" localSheetId="5">#REF!</definedName>
    <definedName name="T25.1?L1.1" localSheetId="9">#REF!</definedName>
    <definedName name="T25.1?L1.1" localSheetId="0">#REF!</definedName>
    <definedName name="T25.1?L1.1" localSheetId="12">#REF!</definedName>
    <definedName name="T25.1?L1.1">#REF!</definedName>
    <definedName name="T25.1?L1.2" localSheetId="17">#REF!</definedName>
    <definedName name="T25.1?L1.2" localSheetId="2">#REF!</definedName>
    <definedName name="T25.1?L1.2" localSheetId="3">#REF!</definedName>
    <definedName name="T25.1?L1.2" localSheetId="1">#REF!</definedName>
    <definedName name="T25.1?L1.2" localSheetId="4">#REF!</definedName>
    <definedName name="T25.1?L1.2" localSheetId="5">#REF!</definedName>
    <definedName name="T25.1?L1.2" localSheetId="9">#REF!</definedName>
    <definedName name="T25.1?L1.2" localSheetId="12">#REF!</definedName>
    <definedName name="T25.1?L1.2">#REF!</definedName>
    <definedName name="T25.1?L2" localSheetId="17">#REF!</definedName>
    <definedName name="T25.1?L2" localSheetId="2">#REF!</definedName>
    <definedName name="T25.1?L2" localSheetId="3">#REF!</definedName>
    <definedName name="T25.1?L2" localSheetId="1">#REF!</definedName>
    <definedName name="T25.1?L2" localSheetId="4">#REF!</definedName>
    <definedName name="T25.1?L2" localSheetId="5">#REF!</definedName>
    <definedName name="T25.1?L2" localSheetId="9">#REF!</definedName>
    <definedName name="T25.1?L2" localSheetId="12">#REF!</definedName>
    <definedName name="T25.1?L2">#REF!</definedName>
    <definedName name="T25.1?L2.1" localSheetId="17">#REF!</definedName>
    <definedName name="T25.1?L2.1" localSheetId="2">#REF!</definedName>
    <definedName name="T25.1?L2.1" localSheetId="3">#REF!</definedName>
    <definedName name="T25.1?L2.1" localSheetId="1">#REF!</definedName>
    <definedName name="T25.1?L2.1" localSheetId="4">#REF!</definedName>
    <definedName name="T25.1?L2.1" localSheetId="5">#REF!</definedName>
    <definedName name="T25.1?L2.1" localSheetId="9">#REF!</definedName>
    <definedName name="T25.1?L2.1" localSheetId="12">#REF!</definedName>
    <definedName name="T25.1?L2.1">#REF!</definedName>
    <definedName name="T25.1?L2.2" localSheetId="17">#REF!</definedName>
    <definedName name="T25.1?L2.2" localSheetId="2">#REF!</definedName>
    <definedName name="T25.1?L2.2" localSheetId="3">#REF!</definedName>
    <definedName name="T25.1?L2.2" localSheetId="1">#REF!</definedName>
    <definedName name="T25.1?L2.2" localSheetId="4">#REF!</definedName>
    <definedName name="T25.1?L2.2" localSheetId="5">#REF!</definedName>
    <definedName name="T25.1?L2.2" localSheetId="9">#REF!</definedName>
    <definedName name="T25.1?L2.2" localSheetId="12">#REF!</definedName>
    <definedName name="T25.1?L2.2">#REF!</definedName>
    <definedName name="T25.1?L3" localSheetId="17">#REF!</definedName>
    <definedName name="T25.1?L3" localSheetId="2">#REF!</definedName>
    <definedName name="T25.1?L3" localSheetId="3">#REF!</definedName>
    <definedName name="T25.1?L3" localSheetId="1">#REF!</definedName>
    <definedName name="T25.1?L3" localSheetId="4">#REF!</definedName>
    <definedName name="T25.1?L3" localSheetId="5">#REF!</definedName>
    <definedName name="T25.1?L3" localSheetId="9">#REF!</definedName>
    <definedName name="T25.1?L3" localSheetId="12">#REF!</definedName>
    <definedName name="T25.1?L3">#REF!</definedName>
    <definedName name="T25.1?L3.1" localSheetId="17">#REF!</definedName>
    <definedName name="T25.1?L3.1" localSheetId="2">#REF!</definedName>
    <definedName name="T25.1?L3.1" localSheetId="3">#REF!</definedName>
    <definedName name="T25.1?L3.1" localSheetId="1">#REF!</definedName>
    <definedName name="T25.1?L3.1" localSheetId="4">#REF!</definedName>
    <definedName name="T25.1?L3.1" localSheetId="5">#REF!</definedName>
    <definedName name="T25.1?L3.1" localSheetId="9">#REF!</definedName>
    <definedName name="T25.1?L3.1" localSheetId="12">#REF!</definedName>
    <definedName name="T25.1?L3.1">#REF!</definedName>
    <definedName name="T25.1?L3.2" localSheetId="17">#REF!</definedName>
    <definedName name="T25.1?L3.2" localSheetId="2">#REF!</definedName>
    <definedName name="T25.1?L3.2" localSheetId="3">#REF!</definedName>
    <definedName name="T25.1?L3.2" localSheetId="1">#REF!</definedName>
    <definedName name="T25.1?L3.2" localSheetId="4">#REF!</definedName>
    <definedName name="T25.1?L3.2" localSheetId="5">#REF!</definedName>
    <definedName name="T25.1?L3.2" localSheetId="9">#REF!</definedName>
    <definedName name="T25.1?L3.2" localSheetId="12">#REF!</definedName>
    <definedName name="T25.1?L3.2">#REF!</definedName>
    <definedName name="T25.1?L4" localSheetId="17">#REF!</definedName>
    <definedName name="T25.1?L4" localSheetId="2">#REF!</definedName>
    <definedName name="T25.1?L4" localSheetId="3">#REF!</definedName>
    <definedName name="T25.1?L4" localSheetId="1">#REF!</definedName>
    <definedName name="T25.1?L4" localSheetId="4">#REF!</definedName>
    <definedName name="T25.1?L4" localSheetId="5">#REF!</definedName>
    <definedName name="T25.1?L4" localSheetId="9">#REF!</definedName>
    <definedName name="T25.1?L4" localSheetId="12">#REF!</definedName>
    <definedName name="T25.1?L4">#REF!</definedName>
    <definedName name="T25.1?L4.1" localSheetId="17">#REF!</definedName>
    <definedName name="T25.1?L4.1" localSheetId="2">#REF!</definedName>
    <definedName name="T25.1?L4.1" localSheetId="3">#REF!</definedName>
    <definedName name="T25.1?L4.1" localSheetId="1">#REF!</definedName>
    <definedName name="T25.1?L4.1" localSheetId="4">#REF!</definedName>
    <definedName name="T25.1?L4.1" localSheetId="5">#REF!</definedName>
    <definedName name="T25.1?L4.1" localSheetId="9">#REF!</definedName>
    <definedName name="T25.1?L4.1" localSheetId="12">#REF!</definedName>
    <definedName name="T25.1?L4.1">#REF!</definedName>
    <definedName name="T25.1?L4.2" localSheetId="17">#REF!</definedName>
    <definedName name="T25.1?L4.2" localSheetId="2">#REF!</definedName>
    <definedName name="T25.1?L4.2" localSheetId="3">#REF!</definedName>
    <definedName name="T25.1?L4.2" localSheetId="1">#REF!</definedName>
    <definedName name="T25.1?L4.2" localSheetId="4">#REF!</definedName>
    <definedName name="T25.1?L4.2" localSheetId="5">#REF!</definedName>
    <definedName name="T25.1?L4.2" localSheetId="9">#REF!</definedName>
    <definedName name="T25.1?L4.2" localSheetId="12">#REF!</definedName>
    <definedName name="T25.1?L4.2">#REF!</definedName>
    <definedName name="T25.1?L5" localSheetId="17">#REF!</definedName>
    <definedName name="T25.1?L5" localSheetId="2">#REF!</definedName>
    <definedName name="T25.1?L5" localSheetId="3">#REF!</definedName>
    <definedName name="T25.1?L5" localSheetId="1">#REF!</definedName>
    <definedName name="T25.1?L5" localSheetId="4">#REF!</definedName>
    <definedName name="T25.1?L5" localSheetId="5">#REF!</definedName>
    <definedName name="T25.1?L5" localSheetId="9">#REF!</definedName>
    <definedName name="T25.1?L5" localSheetId="12">#REF!</definedName>
    <definedName name="T25.1?L5">#REF!</definedName>
    <definedName name="T25.1?L5.1" localSheetId="17">#REF!</definedName>
    <definedName name="T25.1?L5.1" localSheetId="2">#REF!</definedName>
    <definedName name="T25.1?L5.1" localSheetId="3">#REF!</definedName>
    <definedName name="T25.1?L5.1" localSheetId="1">#REF!</definedName>
    <definedName name="T25.1?L5.1" localSheetId="4">#REF!</definedName>
    <definedName name="T25.1?L5.1" localSheetId="5">#REF!</definedName>
    <definedName name="T25.1?L5.1" localSheetId="9">#REF!</definedName>
    <definedName name="T25.1?L5.1" localSheetId="12">#REF!</definedName>
    <definedName name="T25.1?L5.1">#REF!</definedName>
    <definedName name="T25.1?L5.2" localSheetId="17">#REF!</definedName>
    <definedName name="T25.1?L5.2" localSheetId="2">#REF!</definedName>
    <definedName name="T25.1?L5.2" localSheetId="3">#REF!</definedName>
    <definedName name="T25.1?L5.2" localSheetId="1">#REF!</definedName>
    <definedName name="T25.1?L5.2" localSheetId="4">#REF!</definedName>
    <definedName name="T25.1?L5.2" localSheetId="5">#REF!</definedName>
    <definedName name="T25.1?L5.2" localSheetId="9">#REF!</definedName>
    <definedName name="T25.1?L5.2" localSheetId="12">#REF!</definedName>
    <definedName name="T25.1?L5.2">#REF!</definedName>
    <definedName name="T25.1?Name" localSheetId="17">#REF!</definedName>
    <definedName name="T25.1?Name" localSheetId="2">#REF!</definedName>
    <definedName name="T25.1?Name" localSheetId="3">#REF!</definedName>
    <definedName name="T25.1?Name" localSheetId="1">#REF!</definedName>
    <definedName name="T25.1?Name" localSheetId="4">#REF!</definedName>
    <definedName name="T25.1?Name" localSheetId="5">#REF!</definedName>
    <definedName name="T25.1?Name" localSheetId="9">#REF!</definedName>
    <definedName name="T25.1?Name" localSheetId="12">#REF!</definedName>
    <definedName name="T25.1?Name">#REF!</definedName>
    <definedName name="T25.1?Table" localSheetId="17">#REF!</definedName>
    <definedName name="T25.1?Table" localSheetId="2">#REF!</definedName>
    <definedName name="T25.1?Table" localSheetId="3">#REF!</definedName>
    <definedName name="T25.1?Table" localSheetId="1">#REF!</definedName>
    <definedName name="T25.1?Table" localSheetId="4">#REF!</definedName>
    <definedName name="T25.1?Table" localSheetId="5">#REF!</definedName>
    <definedName name="T25.1?Table" localSheetId="9">#REF!</definedName>
    <definedName name="T25.1?Table" localSheetId="12">#REF!</definedName>
    <definedName name="T25.1?Table">#REF!</definedName>
    <definedName name="T25.1?Title" localSheetId="17">#REF!</definedName>
    <definedName name="T25.1?Title" localSheetId="2">#REF!</definedName>
    <definedName name="T25.1?Title" localSheetId="3">#REF!</definedName>
    <definedName name="T25.1?Title" localSheetId="1">#REF!</definedName>
    <definedName name="T25.1?Title" localSheetId="4">#REF!</definedName>
    <definedName name="T25.1?Title" localSheetId="5">#REF!</definedName>
    <definedName name="T25.1?Title" localSheetId="9">#REF!</definedName>
    <definedName name="T25.1?Title" localSheetId="12">#REF!</definedName>
    <definedName name="T25.1?Title">#REF!</definedName>
    <definedName name="T25.1?unit?ПРЦ" localSheetId="17">#REF!</definedName>
    <definedName name="T25.1?unit?ПРЦ" localSheetId="2">#REF!</definedName>
    <definedName name="T25.1?unit?ПРЦ" localSheetId="3">#REF!</definedName>
    <definedName name="T25.1?unit?ПРЦ" localSheetId="1">#REF!</definedName>
    <definedName name="T25.1?unit?ПРЦ" localSheetId="4">#REF!</definedName>
    <definedName name="T25.1?unit?ПРЦ" localSheetId="5">#REF!</definedName>
    <definedName name="T25.1?unit?ПРЦ" localSheetId="9">#REF!</definedName>
    <definedName name="T25.1?unit?ПРЦ" localSheetId="12">#REF!</definedName>
    <definedName name="T25.1?unit?ПРЦ">#REF!</definedName>
    <definedName name="T25.1?unit?РУБ.ГКАЛ" localSheetId="17">#REF!,#REF!</definedName>
    <definedName name="T25.1?unit?РУБ.ГКАЛ" localSheetId="2">#REF!,#REF!</definedName>
    <definedName name="T25.1?unit?РУБ.ГКАЛ" localSheetId="3">#REF!,#REF!</definedName>
    <definedName name="T25.1?unit?РУБ.ГКАЛ" localSheetId="1">#REF!,#REF!</definedName>
    <definedName name="T25.1?unit?РУБ.ГКАЛ" localSheetId="4">#REF!,#REF!</definedName>
    <definedName name="T25.1?unit?РУБ.ГКАЛ" localSheetId="5">#REF!,#REF!</definedName>
    <definedName name="T25.1?unit?РУБ.ГКАЛ" localSheetId="14">#REF!,#REF!</definedName>
    <definedName name="T25.1?unit?РУБ.ГКАЛ" localSheetId="7">#REF!,#REF!</definedName>
    <definedName name="T25.1?unit?РУБ.ГКАЛ" localSheetId="9">#REF!,#REF!</definedName>
    <definedName name="T25.1?unit?РУБ.ГКАЛ" localSheetId="0">#REF!,#REF!</definedName>
    <definedName name="T25.1?unit?РУБ.ГКАЛ" localSheetId="12">#REF!,#REF!</definedName>
    <definedName name="T25.1?unit?РУБ.ГКАЛ">#REF!,#REF!</definedName>
    <definedName name="T25.1?unit?ТГКАЛ" localSheetId="17">#REF!</definedName>
    <definedName name="T25.1?unit?ТГКАЛ" localSheetId="2">#REF!</definedName>
    <definedName name="T25.1?unit?ТГКАЛ" localSheetId="3">#REF!</definedName>
    <definedName name="T25.1?unit?ТГКАЛ" localSheetId="1">#REF!</definedName>
    <definedName name="T25.1?unit?ТГКАЛ" localSheetId="4">#REF!</definedName>
    <definedName name="T25.1?unit?ТГКАЛ" localSheetId="5">#REF!</definedName>
    <definedName name="T25.1?unit?ТГКАЛ" localSheetId="14">#REF!</definedName>
    <definedName name="T25.1?unit?ТГКАЛ" localSheetId="7">#REF!</definedName>
    <definedName name="T25.1?unit?ТГКАЛ" localSheetId="9">#REF!</definedName>
    <definedName name="T25.1?unit?ТГКАЛ" localSheetId="0">#REF!</definedName>
    <definedName name="T25.1?unit?ТГКАЛ" localSheetId="12">#REF!</definedName>
    <definedName name="T25.1?unit?ТГКАЛ">#REF!</definedName>
    <definedName name="T25.1?unit?ТРУБ" localSheetId="17">#REF!</definedName>
    <definedName name="T25.1?unit?ТРУБ" localSheetId="2">#REF!</definedName>
    <definedName name="T25.1?unit?ТРУБ" localSheetId="3">#REF!</definedName>
    <definedName name="T25.1?unit?ТРУБ" localSheetId="1">#REF!</definedName>
    <definedName name="T25.1?unit?ТРУБ" localSheetId="4">#REF!</definedName>
    <definedName name="T25.1?unit?ТРУБ" localSheetId="5">#REF!</definedName>
    <definedName name="T25.1?unit?ТРУБ" localSheetId="9">#REF!</definedName>
    <definedName name="T25.1?unit?ТРУБ" localSheetId="0">#REF!</definedName>
    <definedName name="T25.1?unit?ТРУБ" localSheetId="12">#REF!</definedName>
    <definedName name="T25.1?unit?ТРУБ">#REF!</definedName>
    <definedName name="T25?axis?R?ВРАС" localSheetId="17">#REF!</definedName>
    <definedName name="T25?axis?R?ВРАС" localSheetId="2">#REF!</definedName>
    <definedName name="T25?axis?R?ВРАС" localSheetId="3">#REF!</definedName>
    <definedName name="T25?axis?R?ВРАС" localSheetId="1">#REF!</definedName>
    <definedName name="T25?axis?R?ВРАС" localSheetId="4">#REF!</definedName>
    <definedName name="T25?axis?R?ВРАС" localSheetId="5">#REF!</definedName>
    <definedName name="T25?axis?R?ВРАС" localSheetId="9">#REF!</definedName>
    <definedName name="T25?axis?R?ВРАС" localSheetId="0">#REF!</definedName>
    <definedName name="T25?axis?R?ВРАС" localSheetId="12">#REF!</definedName>
    <definedName name="T25?axis?R?ВРАС">#REF!</definedName>
    <definedName name="T25?axis?R?ВРАС?" localSheetId="17">#REF!</definedName>
    <definedName name="T25?axis?R?ВРАС?" localSheetId="2">#REF!</definedName>
    <definedName name="T25?axis?R?ВРАС?" localSheetId="3">#REF!</definedName>
    <definedName name="T25?axis?R?ВРАС?" localSheetId="1">#REF!</definedName>
    <definedName name="T25?axis?R?ВРАС?" localSheetId="4">#REF!</definedName>
    <definedName name="T25?axis?R?ВРАС?" localSheetId="5">#REF!</definedName>
    <definedName name="T25?axis?R?ВРАС?" localSheetId="9">#REF!</definedName>
    <definedName name="T25?axis?R?ВРАС?" localSheetId="12">#REF!</definedName>
    <definedName name="T25?axis?R?ВРАС?">#REF!</definedName>
    <definedName name="T25?axis?R?ДОГОВОР">'[36]25'!$G$19:$O$20, '[36]25'!$G$9:$O$10, '[36]25'!$G$14:$O$15, '[36]25'!$G$24:$O$24, '[36]25'!$G$29:$O$34, '[36]25'!$G$38:$O$40</definedName>
    <definedName name="T25?axis?R?ДОГОВОР?">'[36]25'!$E$19:$E$20, '[36]25'!$E$9:$E$10, '[36]25'!$E$14:$E$15, '[36]25'!$E$24, '[36]25'!$E$29:$E$34, '[36]25'!$E$38:$E$40</definedName>
    <definedName name="T25?axis?ПРД?БАЗ" localSheetId="17">#REF!</definedName>
    <definedName name="T25?axis?ПРД?БАЗ" localSheetId="2">#REF!</definedName>
    <definedName name="T25?axis?ПРД?БАЗ" localSheetId="3">#REF!</definedName>
    <definedName name="T25?axis?ПРД?БАЗ" localSheetId="1">#REF!</definedName>
    <definedName name="T25?axis?ПРД?БАЗ" localSheetId="4">#REF!</definedName>
    <definedName name="T25?axis?ПРД?БАЗ" localSheetId="5">#REF!</definedName>
    <definedName name="T25?axis?ПРД?БАЗ" localSheetId="14">#REF!</definedName>
    <definedName name="T25?axis?ПРД?БАЗ" localSheetId="7">#REF!</definedName>
    <definedName name="T25?axis?ПРД?БАЗ" localSheetId="9">#REF!</definedName>
    <definedName name="T25?axis?ПРД?БАЗ" localSheetId="0">#REF!</definedName>
    <definedName name="T25?axis?ПРД?БАЗ" localSheetId="12">#REF!</definedName>
    <definedName name="T25?axis?ПРД?БАЗ">#REF!</definedName>
    <definedName name="T25?axis?ПРД?ПРЕД" localSheetId="17">#REF!</definedName>
    <definedName name="T25?axis?ПРД?ПРЕД" localSheetId="2">#REF!</definedName>
    <definedName name="T25?axis?ПРД?ПРЕД" localSheetId="3">#REF!</definedName>
    <definedName name="T25?axis?ПРД?ПРЕД" localSheetId="1">#REF!</definedName>
    <definedName name="T25?axis?ПРД?ПРЕД" localSheetId="4">#REF!</definedName>
    <definedName name="T25?axis?ПРД?ПРЕД" localSheetId="5">#REF!</definedName>
    <definedName name="T25?axis?ПРД?ПРЕД" localSheetId="9">#REF!</definedName>
    <definedName name="T25?axis?ПРД?ПРЕД" localSheetId="0">#REF!</definedName>
    <definedName name="T25?axis?ПРД?ПРЕД" localSheetId="12">#REF!</definedName>
    <definedName name="T25?axis?ПРД?ПРЕД">#REF!</definedName>
    <definedName name="T25?axis?ПРД?РЕГ" localSheetId="17">#REF!</definedName>
    <definedName name="T25?axis?ПРД?РЕГ" localSheetId="2">#REF!</definedName>
    <definedName name="T25?axis?ПРД?РЕГ" localSheetId="3">#REF!</definedName>
    <definedName name="T25?axis?ПРД?РЕГ" localSheetId="1">#REF!</definedName>
    <definedName name="T25?axis?ПРД?РЕГ" localSheetId="4">#REF!</definedName>
    <definedName name="T25?axis?ПРД?РЕГ" localSheetId="5">#REF!</definedName>
    <definedName name="T25?axis?ПРД?РЕГ" localSheetId="9">#REF!</definedName>
    <definedName name="T25?axis?ПРД?РЕГ" localSheetId="0">#REF!</definedName>
    <definedName name="T25?axis?ПРД?РЕГ" localSheetId="12">#REF!</definedName>
    <definedName name="T25?axis?ПРД?РЕГ">#REF!</definedName>
    <definedName name="T25?axis?ПФ?ПЛАН">'[36]25'!$I$7:$I$51,         '[36]25'!$L$7:$L$51</definedName>
    <definedName name="T25?axis?ПФ?ФАКТ">'[36]25'!$J$7:$J$51,         '[36]25'!$M$7:$M$51</definedName>
    <definedName name="T25?Data" localSheetId="17">#REF!</definedName>
    <definedName name="T25?Data" localSheetId="2">#REF!</definedName>
    <definedName name="T25?Data" localSheetId="3">#REF!</definedName>
    <definedName name="T25?Data" localSheetId="1">#REF!</definedName>
    <definedName name="T25?Data" localSheetId="4">#REF!</definedName>
    <definedName name="T25?Data" localSheetId="5">#REF!</definedName>
    <definedName name="T25?Data" localSheetId="14">#REF!</definedName>
    <definedName name="T25?Data" localSheetId="7">#REF!</definedName>
    <definedName name="T25?Data" localSheetId="9">#REF!</definedName>
    <definedName name="T25?Data" localSheetId="0">#REF!</definedName>
    <definedName name="T25?Data" localSheetId="12">#REF!</definedName>
    <definedName name="T25?Data">#REF!</definedName>
    <definedName name="T25?item_ext?РОСТ" localSheetId="17">#REF!</definedName>
    <definedName name="T25?item_ext?РОСТ" localSheetId="2">#REF!</definedName>
    <definedName name="T25?item_ext?РОСТ" localSheetId="3">#REF!</definedName>
    <definedName name="T25?item_ext?РОСТ" localSheetId="1">#REF!</definedName>
    <definedName name="T25?item_ext?РОСТ" localSheetId="4">#REF!</definedName>
    <definedName name="T25?item_ext?РОСТ" localSheetId="5">#REF!</definedName>
    <definedName name="T25?item_ext?РОСТ" localSheetId="9">#REF!</definedName>
    <definedName name="T25?item_ext?РОСТ" localSheetId="0">#REF!</definedName>
    <definedName name="T25?item_ext?РОСТ" localSheetId="12">#REF!</definedName>
    <definedName name="T25?item_ext?РОСТ">#REF!</definedName>
    <definedName name="T25?item_ext?РОСТ2" localSheetId="17">#REF!</definedName>
    <definedName name="T25?item_ext?РОСТ2" localSheetId="2">#REF!</definedName>
    <definedName name="T25?item_ext?РОСТ2" localSheetId="3">#REF!</definedName>
    <definedName name="T25?item_ext?РОСТ2" localSheetId="1">#REF!</definedName>
    <definedName name="T25?item_ext?РОСТ2" localSheetId="4">#REF!</definedName>
    <definedName name="T25?item_ext?РОСТ2" localSheetId="5">#REF!</definedName>
    <definedName name="T25?item_ext?РОСТ2" localSheetId="9">#REF!</definedName>
    <definedName name="T25?item_ext?РОСТ2" localSheetId="0">#REF!</definedName>
    <definedName name="T25?item_ext?РОСТ2" localSheetId="12">#REF!</definedName>
    <definedName name="T25?item_ext?РОСТ2">#REF!</definedName>
    <definedName name="T25?L1" xml:space="preserve"> '[36]25'!$A$17:$O$17,  '[36]25'!$A$7:$O$7,  '[36]25'!$A$12:$O$12,  '[36]25'!$A$22:$O$22,  '[36]25'!$A$26:$O$26,  '[36]25'!$A$36:$O$36</definedName>
    <definedName name="T25?L1.1">'[36]25'!$A$19:$O$20, '[36]25'!$A$31:$O$31, '[36]25'!$A$9:$O$10, '[36]25'!$A$14:$O$15, '[36]25'!$A$24:$O$24, '[36]25'!$A$29:$O$29, '[36]25'!$A$33:$O$33, '[36]25'!$A$38:$O$40</definedName>
    <definedName name="T25?L1.2" localSheetId="17">#REF!</definedName>
    <definedName name="T25?L1.2" localSheetId="2">#REF!</definedName>
    <definedName name="T25?L1.2" localSheetId="3">#REF!</definedName>
    <definedName name="T25?L1.2" localSheetId="1">#REF!</definedName>
    <definedName name="T25?L1.2" localSheetId="4">#REF!</definedName>
    <definedName name="T25?L1.2" localSheetId="5">#REF!</definedName>
    <definedName name="T25?L1.2" localSheetId="14">#REF!</definedName>
    <definedName name="T25?L1.2" localSheetId="7">#REF!</definedName>
    <definedName name="T25?L1.2" localSheetId="9">#REF!</definedName>
    <definedName name="T25?L1.2" localSheetId="0">#REF!</definedName>
    <definedName name="T25?L1.2" localSheetId="12">#REF!</definedName>
    <definedName name="T25?L1.2">#REF!</definedName>
    <definedName name="T25?L1.2.1" xml:space="preserve"> '[36]25'!$A$32:$O$32,     '[36]25'!$A$30:$O$30,     '[36]25'!$A$34:$O$34</definedName>
    <definedName name="T25?L2" localSheetId="17">#REF!</definedName>
    <definedName name="T25?L2" localSheetId="2">#REF!</definedName>
    <definedName name="T25?L2" localSheetId="3">#REF!</definedName>
    <definedName name="T25?L2" localSheetId="1">#REF!</definedName>
    <definedName name="T25?L2" localSheetId="4">#REF!</definedName>
    <definedName name="T25?L2" localSheetId="5">#REF!</definedName>
    <definedName name="T25?L2" localSheetId="14">#REF!</definedName>
    <definedName name="T25?L2" localSheetId="7">#REF!</definedName>
    <definedName name="T25?L2" localSheetId="9">#REF!</definedName>
    <definedName name="T25?L2" localSheetId="0">#REF!</definedName>
    <definedName name="T25?L2" localSheetId="12">#REF!</definedName>
    <definedName name="T25?L2">#REF!</definedName>
    <definedName name="T25?L2.1" localSheetId="17">#REF!</definedName>
    <definedName name="T25?L2.1" localSheetId="2">#REF!</definedName>
    <definedName name="T25?L2.1" localSheetId="3">#REF!</definedName>
    <definedName name="T25?L2.1" localSheetId="1">#REF!</definedName>
    <definedName name="T25?L2.1" localSheetId="4">#REF!</definedName>
    <definedName name="T25?L2.1" localSheetId="5">#REF!</definedName>
    <definedName name="T25?L2.1" localSheetId="9">#REF!</definedName>
    <definedName name="T25?L2.1" localSheetId="0">#REF!</definedName>
    <definedName name="T25?L2.1" localSheetId="12">#REF!</definedName>
    <definedName name="T25?L2.1">#REF!</definedName>
    <definedName name="T25?L2.1.1" localSheetId="17">#REF!</definedName>
    <definedName name="T25?L2.1.1" localSheetId="2">#REF!</definedName>
    <definedName name="T25?L2.1.1" localSheetId="3">#REF!</definedName>
    <definedName name="T25?L2.1.1" localSheetId="1">#REF!</definedName>
    <definedName name="T25?L2.1.1" localSheetId="4">#REF!</definedName>
    <definedName name="T25?L2.1.1" localSheetId="5">#REF!</definedName>
    <definedName name="T25?L2.1.1" localSheetId="9">#REF!</definedName>
    <definedName name="T25?L2.1.1" localSheetId="0">#REF!</definedName>
    <definedName name="T25?L2.1.1" localSheetId="12">#REF!</definedName>
    <definedName name="T25?L2.1.1">#REF!</definedName>
    <definedName name="T25?L2.1.2" localSheetId="17">#REF!</definedName>
    <definedName name="T25?L2.1.2" localSheetId="2">#REF!</definedName>
    <definedName name="T25?L2.1.2" localSheetId="3">#REF!</definedName>
    <definedName name="T25?L2.1.2" localSheetId="1">#REF!</definedName>
    <definedName name="T25?L2.1.2" localSheetId="4">#REF!</definedName>
    <definedName name="T25?L2.1.2" localSheetId="5">#REF!</definedName>
    <definedName name="T25?L2.1.2" localSheetId="9">#REF!</definedName>
    <definedName name="T25?L2.1.2" localSheetId="12">#REF!</definedName>
    <definedName name="T25?L2.1.2">#REF!</definedName>
    <definedName name="T25?L2.2" localSheetId="17">#REF!</definedName>
    <definedName name="T25?L2.2" localSheetId="2">#REF!</definedName>
    <definedName name="T25?L2.2" localSheetId="3">#REF!</definedName>
    <definedName name="T25?L2.2" localSheetId="1">#REF!</definedName>
    <definedName name="T25?L2.2" localSheetId="4">#REF!</definedName>
    <definedName name="T25?L2.2" localSheetId="5">#REF!</definedName>
    <definedName name="T25?L2.2" localSheetId="9">#REF!</definedName>
    <definedName name="T25?L2.2" localSheetId="12">#REF!</definedName>
    <definedName name="T25?L2.2">#REF!</definedName>
    <definedName name="T25?L2.2.1" localSheetId="17">#REF!</definedName>
    <definedName name="T25?L2.2.1" localSheetId="2">#REF!</definedName>
    <definedName name="T25?L2.2.1" localSheetId="3">#REF!</definedName>
    <definedName name="T25?L2.2.1" localSheetId="1">#REF!</definedName>
    <definedName name="T25?L2.2.1" localSheetId="4">#REF!</definedName>
    <definedName name="T25?L2.2.1" localSheetId="5">#REF!</definedName>
    <definedName name="T25?L2.2.1" localSheetId="9">#REF!</definedName>
    <definedName name="T25?L2.2.1" localSheetId="12">#REF!</definedName>
    <definedName name="T25?L2.2.1">#REF!</definedName>
    <definedName name="T25?L2.2.2" localSheetId="17">#REF!</definedName>
    <definedName name="T25?L2.2.2" localSheetId="2">#REF!</definedName>
    <definedName name="T25?L2.2.2" localSheetId="3">#REF!</definedName>
    <definedName name="T25?L2.2.2" localSheetId="1">#REF!</definedName>
    <definedName name="T25?L2.2.2" localSheetId="4">#REF!</definedName>
    <definedName name="T25?L2.2.2" localSheetId="5">#REF!</definedName>
    <definedName name="T25?L2.2.2" localSheetId="9">#REF!</definedName>
    <definedName name="T25?L2.2.2" localSheetId="12">#REF!</definedName>
    <definedName name="T25?L2.2.2">#REF!</definedName>
    <definedName name="T25?L2.2.3" localSheetId="17">#REF!</definedName>
    <definedName name="T25?L2.2.3" localSheetId="2">#REF!</definedName>
    <definedName name="T25?L2.2.3" localSheetId="3">#REF!</definedName>
    <definedName name="T25?L2.2.3" localSheetId="1">#REF!</definedName>
    <definedName name="T25?L2.2.3" localSheetId="4">#REF!</definedName>
    <definedName name="T25?L2.2.3" localSheetId="5">#REF!</definedName>
    <definedName name="T25?L2.2.3" localSheetId="9">#REF!</definedName>
    <definedName name="T25?L2.2.3" localSheetId="12">#REF!</definedName>
    <definedName name="T25?L2.2.3">#REF!</definedName>
    <definedName name="T25?L2.2.4" localSheetId="17">#REF!</definedName>
    <definedName name="T25?L2.2.4" localSheetId="2">#REF!</definedName>
    <definedName name="T25?L2.2.4" localSheetId="3">#REF!</definedName>
    <definedName name="T25?L2.2.4" localSheetId="1">#REF!</definedName>
    <definedName name="T25?L2.2.4" localSheetId="4">#REF!</definedName>
    <definedName name="T25?L2.2.4" localSheetId="5">#REF!</definedName>
    <definedName name="T25?L2.2.4" localSheetId="9">#REF!</definedName>
    <definedName name="T25?L2.2.4" localSheetId="12">#REF!</definedName>
    <definedName name="T25?L2.2.4">#REF!</definedName>
    <definedName name="T25?L3">'[47]25'!$D$17:$E$17,'[47]25'!$D$20:$E$22</definedName>
    <definedName name="T25?L4">'[47]25'!$D$24:$E$25,'[47]25'!$D$27:$E$29</definedName>
    <definedName name="T25?L5">'[47]25'!$D$31:$E$31,'[47]25'!$D$34:$E$36</definedName>
    <definedName name="T25?L6">'[47]25'!$D$38:$E$38,'[47]25'!$D$41:$E$43</definedName>
    <definedName name="T25?Name" localSheetId="17">#REF!</definedName>
    <definedName name="T25?Name" localSheetId="2">#REF!</definedName>
    <definedName name="T25?Name" localSheetId="3">#REF!</definedName>
    <definedName name="T25?Name" localSheetId="1">#REF!</definedName>
    <definedName name="T25?Name" localSheetId="4">#REF!</definedName>
    <definedName name="T25?Name" localSheetId="5">#REF!</definedName>
    <definedName name="T25?Name" localSheetId="14">#REF!</definedName>
    <definedName name="T25?Name" localSheetId="7">#REF!</definedName>
    <definedName name="T25?Name" localSheetId="9">#REF!</definedName>
    <definedName name="T25?Name" localSheetId="0">#REF!</definedName>
    <definedName name="T25?Name" localSheetId="12">#REF!</definedName>
    <definedName name="T25?Name">#REF!</definedName>
    <definedName name="T25?Table" localSheetId="17">#REF!</definedName>
    <definedName name="T25?Table" localSheetId="2">#REF!</definedName>
    <definedName name="T25?Table" localSheetId="3">#REF!</definedName>
    <definedName name="T25?Table" localSheetId="1">#REF!</definedName>
    <definedName name="T25?Table" localSheetId="4">#REF!</definedName>
    <definedName name="T25?Table" localSheetId="5">#REF!</definedName>
    <definedName name="T25?Table" localSheetId="9">#REF!</definedName>
    <definedName name="T25?Table" localSheetId="0">#REF!</definedName>
    <definedName name="T25?Table" localSheetId="12">#REF!</definedName>
    <definedName name="T25?Table">#REF!</definedName>
    <definedName name="T25?Title" localSheetId="17">#REF!</definedName>
    <definedName name="T25?Title" localSheetId="2">#REF!</definedName>
    <definedName name="T25?Title" localSheetId="3">#REF!</definedName>
    <definedName name="T25?Title" localSheetId="1">#REF!</definedName>
    <definedName name="T25?Title" localSheetId="4">#REF!</definedName>
    <definedName name="T25?Title" localSheetId="5">#REF!</definedName>
    <definedName name="T25?Title" localSheetId="9">#REF!</definedName>
    <definedName name="T25?Title" localSheetId="0">#REF!</definedName>
    <definedName name="T25?Title" localSheetId="12">#REF!</definedName>
    <definedName name="T25?Title">#REF!</definedName>
    <definedName name="T25?unit?ГА" xml:space="preserve"> '[36]25'!$G$32:$K$32,     '[36]25'!$G$27:$K$27,     '[36]25'!$G$30:$K$30,     '[36]25'!$G$34:$K$34</definedName>
    <definedName name="T25?unit?МКВТЧ">'[47]25'!$D$9:$E$15,'[47]25'!$D$24:$E$29</definedName>
    <definedName name="T25?unit?ПРЦ" localSheetId="17">#REF!</definedName>
    <definedName name="T25?unit?ПРЦ" localSheetId="2">#REF!</definedName>
    <definedName name="T25?unit?ПРЦ" localSheetId="3">#REF!</definedName>
    <definedName name="T25?unit?ПРЦ" localSheetId="1">#REF!</definedName>
    <definedName name="T25?unit?ПРЦ" localSheetId="4">#REF!</definedName>
    <definedName name="T25?unit?ПРЦ" localSheetId="5">#REF!</definedName>
    <definedName name="T25?unit?ПРЦ" localSheetId="14">#REF!</definedName>
    <definedName name="T25?unit?ПРЦ" localSheetId="7">#REF!</definedName>
    <definedName name="T25?unit?ПРЦ" localSheetId="9">#REF!</definedName>
    <definedName name="T25?unit?ПРЦ" localSheetId="0">#REF!</definedName>
    <definedName name="T25?unit?ПРЦ" localSheetId="12">#REF!</definedName>
    <definedName name="T25?unit?ПРЦ">#REF!</definedName>
    <definedName name="T25?unit?РУБ.МВТЧ">'[47]25'!$D$38:$E$43,'[47]25'!$D$6:$E$8</definedName>
    <definedName name="T25?unit?ТРУБ" xml:space="preserve"> '[36]25'!$G$31:$K$31,     '[36]25'!$G$6:$K$26,     '[36]25'!$G$29:$K$29,     '[36]25'!$G$33:$K$33,     '[36]25'!$G$36:$K$51</definedName>
    <definedName name="T25_1_Copy" localSheetId="17">#REF!</definedName>
    <definedName name="T25_1_Copy" localSheetId="2">#REF!</definedName>
    <definedName name="T25_1_Copy" localSheetId="3">#REF!</definedName>
    <definedName name="T25_1_Copy" localSheetId="1">#REF!</definedName>
    <definedName name="T25_1_Copy" localSheetId="4">#REF!</definedName>
    <definedName name="T25_1_Copy" localSheetId="5">#REF!</definedName>
    <definedName name="T25_1_Copy" localSheetId="14">#REF!</definedName>
    <definedName name="T25_1_Copy" localSheetId="7">#REF!</definedName>
    <definedName name="T25_1_Copy" localSheetId="9">#REF!</definedName>
    <definedName name="T25_1_Copy" localSheetId="0">#REF!</definedName>
    <definedName name="T25_1_Copy" localSheetId="12">#REF!</definedName>
    <definedName name="T25_1_Copy">#REF!</definedName>
    <definedName name="T25_1_Name" localSheetId="17">#REF!</definedName>
    <definedName name="T25_1_Name" localSheetId="2">#REF!</definedName>
    <definedName name="T25_1_Name" localSheetId="3">#REF!</definedName>
    <definedName name="T25_1_Name" localSheetId="1">#REF!</definedName>
    <definedName name="T25_1_Name" localSheetId="4">#REF!</definedName>
    <definedName name="T25_1_Name" localSheetId="5">#REF!</definedName>
    <definedName name="T25_1_Name" localSheetId="9">#REF!</definedName>
    <definedName name="T25_1_Name" localSheetId="0">#REF!</definedName>
    <definedName name="T25_1_Name" localSheetId="12">#REF!</definedName>
    <definedName name="T25_1_Name">#REF!</definedName>
    <definedName name="T25_Copy1" localSheetId="17">#REF!</definedName>
    <definedName name="T25_Copy1" localSheetId="2">#REF!</definedName>
    <definedName name="T25_Copy1" localSheetId="3">#REF!</definedName>
    <definedName name="T25_Copy1" localSheetId="1">#REF!</definedName>
    <definedName name="T25_Copy1" localSheetId="4">#REF!</definedName>
    <definedName name="T25_Copy1" localSheetId="5">#REF!</definedName>
    <definedName name="T25_Copy1" localSheetId="9">#REF!</definedName>
    <definedName name="T25_Copy1" localSheetId="0">#REF!</definedName>
    <definedName name="T25_Copy1" localSheetId="12">#REF!</definedName>
    <definedName name="T25_Copy1">#REF!</definedName>
    <definedName name="T25_Copy2" localSheetId="17">#REF!</definedName>
    <definedName name="T25_Copy2" localSheetId="2">#REF!</definedName>
    <definedName name="T25_Copy2" localSheetId="3">#REF!</definedName>
    <definedName name="T25_Copy2" localSheetId="1">#REF!</definedName>
    <definedName name="T25_Copy2" localSheetId="4">#REF!</definedName>
    <definedName name="T25_Copy2" localSheetId="5">#REF!</definedName>
    <definedName name="T25_Copy2" localSheetId="9">#REF!</definedName>
    <definedName name="T25_Copy2" localSheetId="12">#REF!</definedName>
    <definedName name="T25_Copy2">#REF!</definedName>
    <definedName name="T25_Copy3" localSheetId="17">#REF!</definedName>
    <definedName name="T25_Copy3" localSheetId="2">#REF!</definedName>
    <definedName name="T25_Copy3" localSheetId="3">#REF!</definedName>
    <definedName name="T25_Copy3" localSheetId="1">#REF!</definedName>
    <definedName name="T25_Copy3" localSheetId="4">#REF!</definedName>
    <definedName name="T25_Copy3" localSheetId="5">#REF!</definedName>
    <definedName name="T25_Copy3" localSheetId="9">#REF!</definedName>
    <definedName name="T25_Copy3" localSheetId="12">#REF!</definedName>
    <definedName name="T25_Copy3">#REF!</definedName>
    <definedName name="T25_Copy4" localSheetId="17">#REF!</definedName>
    <definedName name="T25_Copy4" localSheetId="2">#REF!</definedName>
    <definedName name="T25_Copy4" localSheetId="3">#REF!</definedName>
    <definedName name="T25_Copy4" localSheetId="1">#REF!</definedName>
    <definedName name="T25_Copy4" localSheetId="4">#REF!</definedName>
    <definedName name="T25_Copy4" localSheetId="5">#REF!</definedName>
    <definedName name="T25_Copy4" localSheetId="9">#REF!</definedName>
    <definedName name="T25_Copy4" localSheetId="12">#REF!</definedName>
    <definedName name="T25_Copy4">#REF!</definedName>
    <definedName name="T25_protection" localSheetId="2">P1_T25_protection,P2_T25_protection</definedName>
    <definedName name="T25_protection" localSheetId="3">P1_T25_protection,P2_T25_protection</definedName>
    <definedName name="T25_protection" localSheetId="5">P1_T25_protection,P2_T25_protection</definedName>
    <definedName name="T25_protection" localSheetId="14">P1_T25_protection,P2_T25_protection</definedName>
    <definedName name="T25_protection" localSheetId="10">P1_T25_protection,P2_T25_protection</definedName>
    <definedName name="T25_protection" localSheetId="11">P1_T25_protection,P2_T25_protection</definedName>
    <definedName name="T25_protection" localSheetId="7">P1_T25_protection,P2_T25_protection</definedName>
    <definedName name="T25_protection" localSheetId="0">P1_T25_protection,P2_T25_protection</definedName>
    <definedName name="T25_protection">P1_T25_protection,P2_T25_protection</definedName>
    <definedName name="T26?axis?R?ВРАС">'[24]26'!$C$34:$N$36,'[24]26'!$C$22:$N$24</definedName>
    <definedName name="T26?axis?R?ВРАС?">'[24]26'!$B$34:$B$36,'[24]26'!$B$22:$B$24</definedName>
    <definedName name="T26?axis?ПРД?БАЗ">'[36]26'!$I$6:$J$20,'[36]26'!$F$6:$G$20</definedName>
    <definedName name="T26?axis?ПРД?ПРЕД">'[36]26'!$K$6:$L$20,'[36]26'!$D$6:$E$20</definedName>
    <definedName name="T26?axis?ПРД?РЕГ" localSheetId="17">#REF!</definedName>
    <definedName name="T26?axis?ПРД?РЕГ" localSheetId="2">#REF!</definedName>
    <definedName name="T26?axis?ПРД?РЕГ" localSheetId="3">#REF!</definedName>
    <definedName name="T26?axis?ПРД?РЕГ" localSheetId="1">#REF!</definedName>
    <definedName name="T26?axis?ПРД?РЕГ" localSheetId="4">#REF!</definedName>
    <definedName name="T26?axis?ПРД?РЕГ" localSheetId="5">#REF!</definedName>
    <definedName name="T26?axis?ПРД?РЕГ" localSheetId="14">#REF!</definedName>
    <definedName name="T26?axis?ПРД?РЕГ" localSheetId="7">#REF!</definedName>
    <definedName name="T26?axis?ПРД?РЕГ" localSheetId="9">#REF!</definedName>
    <definedName name="T26?axis?ПРД?РЕГ" localSheetId="0">#REF!</definedName>
    <definedName name="T26?axis?ПРД?РЕГ" localSheetId="12">#REF!</definedName>
    <definedName name="T26?axis?ПРД?РЕГ">#REF!</definedName>
    <definedName name="T26?axis?ПФ?ПЛАН">'[36]26'!$I$6:$I$20,'[36]26'!$D$6:$D$20,'[36]26'!$K$6:$K$20,'[36]26'!$F$6:$F$20</definedName>
    <definedName name="T26?axis?ПФ?ФАКТ">'[36]26'!$J$6:$J$20,'[36]26'!$E$6:$E$20,'[36]26'!$L$6:$L$20,'[36]26'!$G$6:$G$20</definedName>
    <definedName name="T26?Data">'[36]26'!$D$6:$L$8, '[36]26'!$D$10:$L$20</definedName>
    <definedName name="T26?item_ext?РОСТ" localSheetId="17">'[46]поощрение (ДВ)'!#REF!</definedName>
    <definedName name="T26?item_ext?РОСТ" localSheetId="2">'[46]поощрение (ДВ)'!#REF!</definedName>
    <definedName name="T26?item_ext?РОСТ" localSheetId="3">'[46]поощрение (ДВ)'!#REF!</definedName>
    <definedName name="T26?item_ext?РОСТ" localSheetId="1">'[46]поощрение (ДВ)'!#REF!</definedName>
    <definedName name="T26?item_ext?РОСТ" localSheetId="4">'[46]поощрение (ДВ)'!#REF!</definedName>
    <definedName name="T26?item_ext?РОСТ" localSheetId="5">'[46]поощрение (ДВ)'!#REF!</definedName>
    <definedName name="T26?item_ext?РОСТ" localSheetId="9">'[46]поощрение (ДВ)'!#REF!</definedName>
    <definedName name="T26?item_ext?РОСТ" localSheetId="0">'[46]поощрение (ДВ)'!#REF!</definedName>
    <definedName name="T26?item_ext?РОСТ" localSheetId="12">'[46]поощрение (ДВ)'!#REF!</definedName>
    <definedName name="T26?item_ext?РОСТ">'[46]поощрение (ДВ)'!#REF!</definedName>
    <definedName name="T26?L1">'[24]26'!$F$8:$N$8,'[24]26'!$C$8:$D$8</definedName>
    <definedName name="T26?L1.1">'[24]26'!$F$10:$N$10,'[24]26'!$C$10:$D$10</definedName>
    <definedName name="T26?L1.2" localSheetId="17">#REF!</definedName>
    <definedName name="T26?L1.2" localSheetId="2">#REF!</definedName>
    <definedName name="T26?L1.2" localSheetId="3">#REF!</definedName>
    <definedName name="T26?L1.2" localSheetId="1">#REF!</definedName>
    <definedName name="T26?L1.2" localSheetId="4">#REF!</definedName>
    <definedName name="T26?L1.2" localSheetId="5">#REF!</definedName>
    <definedName name="T26?L1.2" localSheetId="14">#REF!</definedName>
    <definedName name="T26?L1.2" localSheetId="7">#REF!</definedName>
    <definedName name="T26?L1.2" localSheetId="9">#REF!</definedName>
    <definedName name="T26?L1.2" localSheetId="0">#REF!</definedName>
    <definedName name="T26?L1.2" localSheetId="12">#REF!</definedName>
    <definedName name="T26?L1.2">#REF!</definedName>
    <definedName name="T26?L1.3" localSheetId="17">#REF!</definedName>
    <definedName name="T26?L1.3" localSheetId="2">#REF!</definedName>
    <definedName name="T26?L1.3" localSheetId="3">#REF!</definedName>
    <definedName name="T26?L1.3" localSheetId="1">#REF!</definedName>
    <definedName name="T26?L1.3" localSheetId="4">#REF!</definedName>
    <definedName name="T26?L1.3" localSheetId="5">#REF!</definedName>
    <definedName name="T26?L1.3" localSheetId="9">#REF!</definedName>
    <definedName name="T26?L1.3" localSheetId="0">#REF!</definedName>
    <definedName name="T26?L1.3" localSheetId="12">#REF!</definedName>
    <definedName name="T26?L1.3">#REF!</definedName>
    <definedName name="T26?L2">'[24]26'!$F$11:$N$11,'[24]26'!$C$11:$D$11</definedName>
    <definedName name="T26?L2.1">'[24]26'!$F$13:$N$13,'[24]26'!$C$13:$D$13</definedName>
    <definedName name="T26?L2.7" localSheetId="17">'[46]поощрение (ДВ)'!#REF!</definedName>
    <definedName name="T26?L2.7" localSheetId="2">'[46]поощрение (ДВ)'!#REF!</definedName>
    <definedName name="T26?L2.7" localSheetId="3">'[46]поощрение (ДВ)'!#REF!</definedName>
    <definedName name="T26?L2.7" localSheetId="1">'[46]поощрение (ДВ)'!#REF!</definedName>
    <definedName name="T26?L2.7" localSheetId="4">'[46]поощрение (ДВ)'!#REF!</definedName>
    <definedName name="T26?L2.7" localSheetId="5">'[46]поощрение (ДВ)'!#REF!</definedName>
    <definedName name="T26?L2.7" localSheetId="9">'[46]поощрение (ДВ)'!#REF!</definedName>
    <definedName name="T26?L2.7" localSheetId="0">'[46]поощрение (ДВ)'!#REF!</definedName>
    <definedName name="T26?L2.7" localSheetId="12">'[46]поощрение (ДВ)'!#REF!</definedName>
    <definedName name="T26?L2.7">'[46]поощрение (ДВ)'!#REF!</definedName>
    <definedName name="T26?L2.8" localSheetId="17">'[46]поощрение (ДВ)'!#REF!</definedName>
    <definedName name="T26?L2.8" localSheetId="2">'[46]поощрение (ДВ)'!#REF!</definedName>
    <definedName name="T26?L2.8" localSheetId="3">'[46]поощрение (ДВ)'!#REF!</definedName>
    <definedName name="T26?L2.8" localSheetId="1">'[46]поощрение (ДВ)'!#REF!</definedName>
    <definedName name="T26?L2.8" localSheetId="4">'[46]поощрение (ДВ)'!#REF!</definedName>
    <definedName name="T26?L2.8" localSheetId="5">'[46]поощрение (ДВ)'!#REF!</definedName>
    <definedName name="T26?L2.8" localSheetId="9">'[46]поощрение (ДВ)'!#REF!</definedName>
    <definedName name="T26?L2.8" localSheetId="0">'[46]поощрение (ДВ)'!#REF!</definedName>
    <definedName name="T26?L2.8" localSheetId="12">'[46]поощрение (ДВ)'!#REF!</definedName>
    <definedName name="T26?L2.8">'[46]поощрение (ДВ)'!#REF!</definedName>
    <definedName name="T26?L3">'[24]26'!$F$14:$N$14,'[24]26'!$C$14:$D$14</definedName>
    <definedName name="T26?L4">'[24]26'!$F$15:$N$15,'[24]26'!$C$15:$D$15</definedName>
    <definedName name="T26?L5">'[24]26'!$F$16:$N$16,'[24]26'!$C$16:$D$16</definedName>
    <definedName name="T26?L5.1">'[24]26'!$F$18:$N$18,'[24]26'!$C$18:$D$18</definedName>
    <definedName name="T26?L5.2">'[24]26'!$F$19:$N$19,'[24]26'!$C$19:$D$19</definedName>
    <definedName name="T26?L5.3">'[24]26'!$F$20:$N$20,'[24]26'!$C$20:$D$20</definedName>
    <definedName name="T26?L5.3.x">'[24]26'!$F$22:$N$24,'[24]26'!$C$22:$D$24</definedName>
    <definedName name="T26?L6">'[24]26'!$F$26:$N$26,'[24]26'!$C$26:$D$26</definedName>
    <definedName name="T26?L7">'[24]26'!$F$27:$N$27,'[24]26'!$C$27:$D$27</definedName>
    <definedName name="T26?L7.1">'[24]26'!$F$29:$N$29,'[24]26'!$C$29:$D$29</definedName>
    <definedName name="T26?L7.2">'[24]26'!$F$30:$N$30,'[24]26'!$C$30:$D$30</definedName>
    <definedName name="T26?L7.3">'[24]26'!$F$31:$N$31,'[24]26'!$C$31:$D$31</definedName>
    <definedName name="T26?L7.4">'[24]26'!$F$32:$N$32,'[24]26'!$C$32:$D$32</definedName>
    <definedName name="T26?L7.4.x">'[24]26'!$F$34:$N$36,'[24]26'!$C$34:$D$36</definedName>
    <definedName name="T26?L8">'[24]26'!$F$38:$N$38,'[24]26'!$C$38:$D$38</definedName>
    <definedName name="T26?Name" localSheetId="17">'[46]поощрение (ДВ)'!#REF!</definedName>
    <definedName name="T26?Name" localSheetId="2">'[46]поощрение (ДВ)'!#REF!</definedName>
    <definedName name="T26?Name" localSheetId="3">'[46]поощрение (ДВ)'!#REF!</definedName>
    <definedName name="T26?Name" localSheetId="1">'[46]поощрение (ДВ)'!#REF!</definedName>
    <definedName name="T26?Name" localSheetId="4">'[46]поощрение (ДВ)'!#REF!</definedName>
    <definedName name="T26?Name" localSheetId="5">'[46]поощрение (ДВ)'!#REF!</definedName>
    <definedName name="T26?Name" localSheetId="9">'[46]поощрение (ДВ)'!#REF!</definedName>
    <definedName name="T26?Name" localSheetId="0">'[46]поощрение (ДВ)'!#REF!</definedName>
    <definedName name="T26?Name" localSheetId="12">'[46]поощрение (ДВ)'!#REF!</definedName>
    <definedName name="T26?Name">'[46]поощрение (ДВ)'!#REF!</definedName>
    <definedName name="T26?Table" localSheetId="17">#REF!</definedName>
    <definedName name="T26?Table" localSheetId="2">#REF!</definedName>
    <definedName name="T26?Table" localSheetId="3">#REF!</definedName>
    <definedName name="T26?Table" localSheetId="1">#REF!</definedName>
    <definedName name="T26?Table" localSheetId="4">#REF!</definedName>
    <definedName name="T26?Table" localSheetId="5">#REF!</definedName>
    <definedName name="T26?Table" localSheetId="14">#REF!</definedName>
    <definedName name="T26?Table" localSheetId="7">#REF!</definedName>
    <definedName name="T26?Table" localSheetId="9">#REF!</definedName>
    <definedName name="T26?Table" localSheetId="0">#REF!</definedName>
    <definedName name="T26?Table" localSheetId="12">#REF!</definedName>
    <definedName name="T26?Table">#REF!</definedName>
    <definedName name="T26?Title" localSheetId="17">#REF!</definedName>
    <definedName name="T26?Title" localSheetId="2">#REF!</definedName>
    <definedName name="T26?Title" localSheetId="3">#REF!</definedName>
    <definedName name="T26?Title" localSheetId="1">#REF!</definedName>
    <definedName name="T26?Title" localSheetId="4">#REF!</definedName>
    <definedName name="T26?Title" localSheetId="5">#REF!</definedName>
    <definedName name="T26?Title" localSheetId="9">#REF!</definedName>
    <definedName name="T26?Title" localSheetId="0">#REF!</definedName>
    <definedName name="T26?Title" localSheetId="12">#REF!</definedName>
    <definedName name="T26?Title">#REF!</definedName>
    <definedName name="T26?unit?МКВТЧ" localSheetId="17">#REF!,#REF!</definedName>
    <definedName name="T26?unit?МКВТЧ" localSheetId="2">#REF!,#REF!</definedName>
    <definedName name="T26?unit?МКВТЧ" localSheetId="3">#REF!,#REF!</definedName>
    <definedName name="T26?unit?МКВТЧ" localSheetId="1">#REF!,#REF!</definedName>
    <definedName name="T26?unit?МКВТЧ" localSheetId="4">#REF!,#REF!</definedName>
    <definedName name="T26?unit?МКВТЧ" localSheetId="5">#REF!,#REF!</definedName>
    <definedName name="T26?unit?МКВТЧ" localSheetId="14">#REF!,#REF!</definedName>
    <definedName name="T26?unit?МКВТЧ" localSheetId="7">#REF!,#REF!</definedName>
    <definedName name="T26?unit?МКВТЧ" localSheetId="9">#REF!,#REF!</definedName>
    <definedName name="T26?unit?МКВТЧ" localSheetId="0">#REF!,#REF!</definedName>
    <definedName name="T26?unit?МКВТЧ" localSheetId="12">#REF!,#REF!</definedName>
    <definedName name="T26?unit?МКВТЧ">#REF!,#REF!</definedName>
    <definedName name="T26?unit?ПРЦ" localSheetId="17">'[46]поощрение (ДВ)'!#REF!</definedName>
    <definedName name="T26?unit?ПРЦ" localSheetId="2">'[46]поощрение (ДВ)'!#REF!</definedName>
    <definedName name="T26?unit?ПРЦ" localSheetId="3">'[46]поощрение (ДВ)'!#REF!</definedName>
    <definedName name="T26?unit?ПРЦ" localSheetId="1">'[46]поощрение (ДВ)'!#REF!</definedName>
    <definedName name="T26?unit?ПРЦ" localSheetId="4">'[46]поощрение (ДВ)'!#REF!</definedName>
    <definedName name="T26?unit?ПРЦ" localSheetId="5">'[46]поощрение (ДВ)'!#REF!</definedName>
    <definedName name="T26?unit?ПРЦ" localSheetId="9">'[46]поощрение (ДВ)'!#REF!</definedName>
    <definedName name="T26?unit?ПРЦ" localSheetId="0">'[46]поощрение (ДВ)'!#REF!</definedName>
    <definedName name="T26?unit?ПРЦ" localSheetId="12">'[46]поощрение (ДВ)'!#REF!</definedName>
    <definedName name="T26?unit?ПРЦ">'[46]поощрение (ДВ)'!#REF!</definedName>
    <definedName name="T26?unit?РУБ.ТКВТЧ" localSheetId="17">#REF!</definedName>
    <definedName name="T26?unit?РУБ.ТКВТЧ" localSheetId="2">#REF!</definedName>
    <definedName name="T26?unit?РУБ.ТКВТЧ" localSheetId="3">#REF!</definedName>
    <definedName name="T26?unit?РУБ.ТКВТЧ" localSheetId="1">#REF!</definedName>
    <definedName name="T26?unit?РУБ.ТКВТЧ" localSheetId="4">#REF!</definedName>
    <definedName name="T26?unit?РУБ.ТКВТЧ" localSheetId="5">#REF!</definedName>
    <definedName name="T26?unit?РУБ.ТКВТЧ" localSheetId="14">#REF!</definedName>
    <definedName name="T26?unit?РУБ.ТКВТЧ" localSheetId="7">#REF!</definedName>
    <definedName name="T26?unit?РУБ.ТКВТЧ" localSheetId="9">#REF!</definedName>
    <definedName name="T26?unit?РУБ.ТКВТЧ" localSheetId="0">#REF!</definedName>
    <definedName name="T26?unit?РУБ.ТКВТЧ" localSheetId="12">#REF!</definedName>
    <definedName name="T26?unit?РУБ.ТКВТЧ">#REF!</definedName>
    <definedName name="T26?unit?ТРУБ" localSheetId="17">#REF!</definedName>
    <definedName name="T26?unit?ТРУБ" localSheetId="2">#REF!</definedName>
    <definedName name="T26?unit?ТРУБ" localSheetId="3">#REF!</definedName>
    <definedName name="T26?unit?ТРУБ" localSheetId="1">#REF!</definedName>
    <definedName name="T26?unit?ТРУБ" localSheetId="4">#REF!</definedName>
    <definedName name="T26?unit?ТРУБ" localSheetId="5">#REF!</definedName>
    <definedName name="T26?unit?ТРУБ" localSheetId="9">#REF!</definedName>
    <definedName name="T26?unit?ТРУБ" localSheetId="0">#REF!</definedName>
    <definedName name="T26?unit?ТРУБ" localSheetId="12">#REF!</definedName>
    <definedName name="T26?unit?ТРУБ">#REF!</definedName>
    <definedName name="T26_Protection" localSheetId="2">'[24]26'!$K$34:$N$36,'[24]26'!$B$22:$B$24,P1_T26_Protection,P2_T26_Protection</definedName>
    <definedName name="T26_Protection" localSheetId="3">'[24]26'!$K$34:$N$36,'[24]26'!$B$22:$B$24,P1_T26_Protection,P2_T26_Protection</definedName>
    <definedName name="T26_Protection" localSheetId="5">'[24]26'!$K$34:$N$36,'[24]26'!$B$22:$B$24,P1_T26_Protection,P2_T26_Protection</definedName>
    <definedName name="T26_Protection" localSheetId="14">'[24]26'!$K$34:$N$36,'[24]26'!$B$22:$B$24,P1_T26_Protection,P2_T26_Protection</definedName>
    <definedName name="T26_Protection" localSheetId="10">'[24]26'!$K$34:$N$36,'[24]26'!$B$22:$B$24,P1_T26_Protection,P2_T26_Protection</definedName>
    <definedName name="T26_Protection" localSheetId="11">'[24]26'!$K$34:$N$36,'[24]26'!$B$22:$B$24,P1_T26_Protection,P2_T26_Protection</definedName>
    <definedName name="T26_Protection" localSheetId="7">'[24]26'!$K$34:$N$36,'[24]26'!$B$22:$B$24,P1_T26_Protection,P2_T26_Protection</definedName>
    <definedName name="T26_Protection" localSheetId="0">'[24]26'!$K$34:$N$36,'[24]26'!$B$22:$B$24,P1_T26_Protection,P2_T26_Protection</definedName>
    <definedName name="T26_Protection">'[24]26'!$K$34:$N$36,'[24]26'!$B$22:$B$24,P1_T26_Protection,P2_T26_Protection</definedName>
    <definedName name="T27?axis?C?НАП" localSheetId="17">#REF!,#REF!</definedName>
    <definedName name="T27?axis?C?НАП" localSheetId="2">#REF!,#REF!</definedName>
    <definedName name="T27?axis?C?НАП" localSheetId="3">#REF!,#REF!</definedName>
    <definedName name="T27?axis?C?НАП" localSheetId="1">#REF!,#REF!</definedName>
    <definedName name="T27?axis?C?НАП" localSheetId="4">#REF!,#REF!</definedName>
    <definedName name="T27?axis?C?НАП" localSheetId="5">#REF!,#REF!</definedName>
    <definedName name="T27?axis?C?НАП" localSheetId="14">#REF!,#REF!</definedName>
    <definedName name="T27?axis?C?НАП" localSheetId="7">#REF!,#REF!</definedName>
    <definedName name="T27?axis?C?НАП" localSheetId="9">#REF!,#REF!</definedName>
    <definedName name="T27?axis?C?НАП" localSheetId="0">#REF!,#REF!</definedName>
    <definedName name="T27?axis?C?НАП" localSheetId="12">#REF!,#REF!</definedName>
    <definedName name="T27?axis?C?НАП">#REF!,#REF!</definedName>
    <definedName name="T27?axis?C?НАП?" localSheetId="17">#REF!,#REF!</definedName>
    <definedName name="T27?axis?C?НАП?" localSheetId="2">#REF!,#REF!</definedName>
    <definedName name="T27?axis?C?НАП?" localSheetId="3">#REF!,#REF!</definedName>
    <definedName name="T27?axis?C?НАП?" localSheetId="1">#REF!,#REF!</definedName>
    <definedName name="T27?axis?C?НАП?" localSheetId="4">#REF!,#REF!</definedName>
    <definedName name="T27?axis?C?НАП?" localSheetId="5">#REF!,#REF!</definedName>
    <definedName name="T27?axis?C?НАП?" localSheetId="9">#REF!,#REF!</definedName>
    <definedName name="T27?axis?C?НАП?" localSheetId="0">#REF!,#REF!</definedName>
    <definedName name="T27?axis?C?НАП?" localSheetId="12">#REF!,#REF!</definedName>
    <definedName name="T27?axis?C?НАП?">#REF!,#REF!</definedName>
    <definedName name="T27?axis?C?ПОТ" localSheetId="17">#REF!,#REF!</definedName>
    <definedName name="T27?axis?C?ПОТ" localSheetId="2">#REF!,#REF!</definedName>
    <definedName name="T27?axis?C?ПОТ" localSheetId="3">#REF!,#REF!</definedName>
    <definedName name="T27?axis?C?ПОТ" localSheetId="1">#REF!,#REF!</definedName>
    <definedName name="T27?axis?C?ПОТ" localSheetId="4">#REF!,#REF!</definedName>
    <definedName name="T27?axis?C?ПОТ" localSheetId="5">#REF!,#REF!</definedName>
    <definedName name="T27?axis?C?ПОТ" localSheetId="9">#REF!,#REF!</definedName>
    <definedName name="T27?axis?C?ПОТ" localSheetId="0">#REF!,#REF!</definedName>
    <definedName name="T27?axis?C?ПОТ" localSheetId="12">#REF!,#REF!</definedName>
    <definedName name="T27?axis?C?ПОТ">#REF!,#REF!</definedName>
    <definedName name="T27?axis?C?ПОТ?" localSheetId="17">#REF!,#REF!</definedName>
    <definedName name="T27?axis?C?ПОТ?" localSheetId="2">#REF!,#REF!</definedName>
    <definedName name="T27?axis?C?ПОТ?" localSheetId="3">#REF!,#REF!</definedName>
    <definedName name="T27?axis?C?ПОТ?" localSheetId="1">#REF!,#REF!</definedName>
    <definedName name="T27?axis?C?ПОТ?" localSheetId="4">#REF!,#REF!</definedName>
    <definedName name="T27?axis?C?ПОТ?" localSheetId="5">#REF!,#REF!</definedName>
    <definedName name="T27?axis?C?ПОТ?" localSheetId="9">#REF!,#REF!</definedName>
    <definedName name="T27?axis?C?ПОТ?" localSheetId="12">#REF!,#REF!</definedName>
    <definedName name="T27?axis?C?ПОТ?">#REF!,#REF!</definedName>
    <definedName name="T27?axis?R?ВРАС">'[24]27'!$C$34:$S$36,'[24]27'!$C$22:$S$24</definedName>
    <definedName name="T27?axis?R?ВРАС?">'[24]27'!$B$34:$B$36,'[24]27'!$B$22:$B$24</definedName>
    <definedName name="T27?axis?ПРД?БАЗ">'[36]27'!$I$6:$J$11,'[36]27'!$F$6:$G$11</definedName>
    <definedName name="T27?axis?ПРД?ПРЕД">'[36]27'!$K$6:$L$11,'[36]27'!$D$6:$E$11</definedName>
    <definedName name="T27?axis?ПРД?РЕГ" localSheetId="17">#REF!</definedName>
    <definedName name="T27?axis?ПРД?РЕГ" localSheetId="2">#REF!</definedName>
    <definedName name="T27?axis?ПРД?РЕГ" localSheetId="3">#REF!</definedName>
    <definedName name="T27?axis?ПРД?РЕГ" localSheetId="1">#REF!</definedName>
    <definedName name="T27?axis?ПРД?РЕГ" localSheetId="4">#REF!</definedName>
    <definedName name="T27?axis?ПРД?РЕГ" localSheetId="5">#REF!</definedName>
    <definedName name="T27?axis?ПРД?РЕГ" localSheetId="14">#REF!</definedName>
    <definedName name="T27?axis?ПРД?РЕГ" localSheetId="7">#REF!</definedName>
    <definedName name="T27?axis?ПРД?РЕГ" localSheetId="9">#REF!</definedName>
    <definedName name="T27?axis?ПРД?РЕГ" localSheetId="0">#REF!</definedName>
    <definedName name="T27?axis?ПРД?РЕГ" localSheetId="12">#REF!</definedName>
    <definedName name="T27?axis?ПРД?РЕГ">#REF!</definedName>
    <definedName name="T27?axis?ПФ?ПЛАН">'[36]27'!$I$6:$I$11,'[36]27'!$D$6:$D$11,'[36]27'!$K$6:$K$11,'[36]27'!$F$6:$F$11</definedName>
    <definedName name="T27?axis?ПФ?ФАКТ">'[36]27'!$J$6:$J$11,'[36]27'!$E$6:$E$11,'[36]27'!$L$6:$L$11,'[36]27'!$G$6:$G$11</definedName>
    <definedName name="T27?Data" localSheetId="17">#REF!</definedName>
    <definedName name="T27?Data" localSheetId="2">#REF!</definedName>
    <definedName name="T27?Data" localSheetId="3">#REF!</definedName>
    <definedName name="T27?Data" localSheetId="1">#REF!</definedName>
    <definedName name="T27?Data" localSheetId="4">#REF!</definedName>
    <definedName name="T27?Data" localSheetId="5">#REF!</definedName>
    <definedName name="T27?Data" localSheetId="14">#REF!</definedName>
    <definedName name="T27?Data" localSheetId="7">#REF!</definedName>
    <definedName name="T27?Data" localSheetId="9">#REF!</definedName>
    <definedName name="T27?Data" localSheetId="0">#REF!</definedName>
    <definedName name="T27?Data" localSheetId="12">#REF!</definedName>
    <definedName name="T27?Data">#REF!</definedName>
    <definedName name="T27?item_ext?РОСТ" localSheetId="17">#REF!</definedName>
    <definedName name="T27?item_ext?РОСТ" localSheetId="2">#REF!</definedName>
    <definedName name="T27?item_ext?РОСТ" localSheetId="3">#REF!</definedName>
    <definedName name="T27?item_ext?РОСТ" localSheetId="1">#REF!</definedName>
    <definedName name="T27?item_ext?РОСТ" localSheetId="4">#REF!</definedName>
    <definedName name="T27?item_ext?РОСТ" localSheetId="5">#REF!</definedName>
    <definedName name="T27?item_ext?РОСТ" localSheetId="9">#REF!</definedName>
    <definedName name="T27?item_ext?РОСТ" localSheetId="0">#REF!</definedName>
    <definedName name="T27?item_ext?РОСТ" localSheetId="12">#REF!</definedName>
    <definedName name="T27?item_ext?РОСТ">#REF!</definedName>
    <definedName name="T27?L1" localSheetId="17">#REF!</definedName>
    <definedName name="T27?L1" localSheetId="2">#REF!</definedName>
    <definedName name="T27?L1" localSheetId="3">#REF!</definedName>
    <definedName name="T27?L1" localSheetId="1">#REF!</definedName>
    <definedName name="T27?L1" localSheetId="4">#REF!</definedName>
    <definedName name="T27?L1" localSheetId="5">#REF!</definedName>
    <definedName name="T27?L1" localSheetId="9">#REF!</definedName>
    <definedName name="T27?L1" localSheetId="0">#REF!</definedName>
    <definedName name="T27?L1" localSheetId="12">#REF!</definedName>
    <definedName name="T27?L1">#REF!</definedName>
    <definedName name="T27?L1.1">'[24]27'!$F$10:$S$10,'[24]27'!$C$10:$D$10</definedName>
    <definedName name="T27?L2" localSheetId="17">#REF!</definedName>
    <definedName name="T27?L2" localSheetId="2">#REF!</definedName>
    <definedName name="T27?L2" localSheetId="3">#REF!</definedName>
    <definedName name="T27?L2" localSheetId="1">#REF!</definedName>
    <definedName name="T27?L2" localSheetId="4">#REF!</definedName>
    <definedName name="T27?L2" localSheetId="5">#REF!</definedName>
    <definedName name="T27?L2" localSheetId="14">#REF!</definedName>
    <definedName name="T27?L2" localSheetId="7">#REF!</definedName>
    <definedName name="T27?L2" localSheetId="9">#REF!</definedName>
    <definedName name="T27?L2" localSheetId="0">#REF!</definedName>
    <definedName name="T27?L2" localSheetId="12">#REF!</definedName>
    <definedName name="T27?L2">#REF!</definedName>
    <definedName name="T27?L2.1">'[24]27'!$F$13:$S$13,'[24]27'!$C$13:$D$13</definedName>
    <definedName name="T27?L3" localSheetId="17">#REF!</definedName>
    <definedName name="T27?L3" localSheetId="2">#REF!</definedName>
    <definedName name="T27?L3" localSheetId="3">#REF!</definedName>
    <definedName name="T27?L3" localSheetId="1">#REF!</definedName>
    <definedName name="T27?L3" localSheetId="4">#REF!</definedName>
    <definedName name="T27?L3" localSheetId="5">#REF!</definedName>
    <definedName name="T27?L3" localSheetId="14">#REF!</definedName>
    <definedName name="T27?L3" localSheetId="7">#REF!</definedName>
    <definedName name="T27?L3" localSheetId="9">#REF!</definedName>
    <definedName name="T27?L3" localSheetId="0">#REF!</definedName>
    <definedName name="T27?L3" localSheetId="12">#REF!</definedName>
    <definedName name="T27?L3">#REF!</definedName>
    <definedName name="T27?L3.1" localSheetId="17">'6.3.'!P1_T27?L3.1</definedName>
    <definedName name="T27?L3.1" localSheetId="2">'7.1. (1 кв. 2014) (с ТП) (2 (3'!P1_T27?L3.1</definedName>
    <definedName name="T27?L3.1" localSheetId="3">'7.1. (1 кв. 2014) (с ТП) (2)'!P1_T27?L3.1</definedName>
    <definedName name="T27?L3.1" localSheetId="1">'7.1. (1 полугодие 2014)'!P1_T27?L3.1</definedName>
    <definedName name="T27?L3.1" localSheetId="4">'7.1. (3 квартал) без ТП '!P1_T27?L3.1</definedName>
    <definedName name="T27?L3.1" localSheetId="5">'7.1. 3 квартал с ТП (ВЛ, КЛ)'!P1_T27?L3.1</definedName>
    <definedName name="T27?L3.1" localSheetId="14">'7.2. 3 кв'!P1_T27?L3.1</definedName>
    <definedName name="T27?L3.1" localSheetId="10">P1_T27?L3.1</definedName>
    <definedName name="T27?L3.1" localSheetId="11">P1_T27?L3.1</definedName>
    <definedName name="T27?L3.1" localSheetId="7">'II-ДЗ (2014)'!P1_T27?L3.1</definedName>
    <definedName name="T27?L3.1" localSheetId="9">'IV-ДЗ'!P1_T27?L3.1</definedName>
    <definedName name="T27?L3.1" localSheetId="0">'IV-ДЦ'!P1_T27?L3.1</definedName>
    <definedName name="T27?L3.1" localSheetId="12">'Приложение 1'!P1_T27?L3.1</definedName>
    <definedName name="T27?L3.1">P1_T27?L3.1</definedName>
    <definedName name="T27?L3.2" localSheetId="17">'6.3.'!P1_T27?L3.2</definedName>
    <definedName name="T27?L3.2" localSheetId="2">'7.1. (1 кв. 2014) (с ТП) (2 (3'!P1_T27?L3.2</definedName>
    <definedName name="T27?L3.2" localSheetId="3">'7.1. (1 кв. 2014) (с ТП) (2)'!P1_T27?L3.2</definedName>
    <definedName name="T27?L3.2" localSheetId="1">'7.1. (1 полугодие 2014)'!P1_T27?L3.2</definedName>
    <definedName name="T27?L3.2" localSheetId="4">'7.1. (3 квартал) без ТП '!P1_T27?L3.2</definedName>
    <definedName name="T27?L3.2" localSheetId="5">'7.1. 3 квартал с ТП (ВЛ, КЛ)'!P1_T27?L3.2</definedName>
    <definedName name="T27?L3.2" localSheetId="14">P1_T27?L3.2</definedName>
    <definedName name="T27?L3.2" localSheetId="10">P1_T27?L3.2</definedName>
    <definedName name="T27?L3.2" localSheetId="11">P1_T27?L3.2</definedName>
    <definedName name="T27?L3.2" localSheetId="7">P1_T27?L3.2</definedName>
    <definedName name="T27?L3.2" localSheetId="9">'IV-ДЗ'!P1_T27?L3.2</definedName>
    <definedName name="T27?L3.2" localSheetId="0">'IV-ДЦ'!P1_T27?L3.2</definedName>
    <definedName name="T27?L3.2" localSheetId="12">'Приложение 1'!P1_T27?L3.2</definedName>
    <definedName name="T27?L3.2">P1_T27?L3.2</definedName>
    <definedName name="T27?L4" localSheetId="17">#REF!</definedName>
    <definedName name="T27?L4" localSheetId="2">#REF!</definedName>
    <definedName name="T27?L4" localSheetId="3">#REF!</definedName>
    <definedName name="T27?L4" localSheetId="1">#REF!</definedName>
    <definedName name="T27?L4" localSheetId="4">#REF!</definedName>
    <definedName name="T27?L4" localSheetId="5">#REF!</definedName>
    <definedName name="T27?L4" localSheetId="14">#REF!</definedName>
    <definedName name="T27?L4" localSheetId="7">#REF!</definedName>
    <definedName name="T27?L4" localSheetId="9">#REF!</definedName>
    <definedName name="T27?L4" localSheetId="0">#REF!</definedName>
    <definedName name="T27?L4" localSheetId="12">#REF!</definedName>
    <definedName name="T27?L4">#REF!</definedName>
    <definedName name="T27?L4.1" localSheetId="17">#REF!,'6.3.'!P1_T27?L4.1</definedName>
    <definedName name="T27?L4.1" localSheetId="2">#REF!,'7.1. (1 кв. 2014) (с ТП) (2 (3'!P1_T27?L4.1</definedName>
    <definedName name="T27?L4.1" localSheetId="3">#REF!,'7.1. (1 кв. 2014) (с ТП) (2)'!P1_T27?L4.1</definedName>
    <definedName name="T27?L4.1" localSheetId="1">#REF!,'7.1. (1 полугодие 2014)'!P1_T27?L4.1</definedName>
    <definedName name="T27?L4.1" localSheetId="4">#REF!,'7.1. (3 квартал) без ТП '!P1_T27?L4.1</definedName>
    <definedName name="T27?L4.1" localSheetId="5">#REF!,'7.1. 3 квартал с ТП (ВЛ, КЛ)'!P1_T27?L4.1</definedName>
    <definedName name="T27?L4.1" localSheetId="14">#REF!,'7.2. 3 кв'!P1_T27?L4.1</definedName>
    <definedName name="T27?L4.1" localSheetId="10">#REF!,P1_T27?L4.1</definedName>
    <definedName name="T27?L4.1" localSheetId="11">#REF!,P1_T27?L4.1</definedName>
    <definedName name="T27?L4.1" localSheetId="7">#REF!,'II-ДЗ (2014)'!P1_T27?L4.1</definedName>
    <definedName name="T27?L4.1" localSheetId="9">#REF!,'IV-ДЗ'!P1_T27?L4.1</definedName>
    <definedName name="T27?L4.1" localSheetId="0">#REF!,'IV-ДЦ'!P1_T27?L4.1</definedName>
    <definedName name="T27?L4.1" localSheetId="12">#REF!,'Приложение 1'!P1_T27?L4.1</definedName>
    <definedName name="T27?L4.1">#REF!,P1_T27?L4.1</definedName>
    <definedName name="T27?L4.1.1" localSheetId="17">#REF!,#REF!,#REF!,#REF!,#REF!,#REF!,#REF!</definedName>
    <definedName name="T27?L4.1.1" localSheetId="2">#REF!,#REF!,#REF!,#REF!,#REF!,#REF!,#REF!</definedName>
    <definedName name="T27?L4.1.1" localSheetId="3">#REF!,#REF!,#REF!,#REF!,#REF!,#REF!,#REF!</definedName>
    <definedName name="T27?L4.1.1" localSheetId="1">#REF!,#REF!,#REF!,#REF!,#REF!,#REF!,#REF!</definedName>
    <definedName name="T27?L4.1.1" localSheetId="4">#REF!,#REF!,#REF!,#REF!,#REF!,#REF!,#REF!</definedName>
    <definedName name="T27?L4.1.1" localSheetId="5">#REF!,#REF!,#REF!,#REF!,#REF!,#REF!,#REF!</definedName>
    <definedName name="T27?L4.1.1" localSheetId="14">#REF!,#REF!,#REF!,#REF!,#REF!,#REF!,#REF!</definedName>
    <definedName name="T27?L4.1.1" localSheetId="7">#REF!,#REF!,#REF!,#REF!,#REF!,#REF!,#REF!</definedName>
    <definedName name="T27?L4.1.1" localSheetId="9">#REF!,#REF!,#REF!,#REF!,#REF!,#REF!,#REF!</definedName>
    <definedName name="T27?L4.1.1" localSheetId="0">#REF!,#REF!,#REF!,#REF!,#REF!,#REF!,#REF!</definedName>
    <definedName name="T27?L4.1.1" localSheetId="12">#REF!,#REF!,#REF!,#REF!,#REF!,#REF!,#REF!</definedName>
    <definedName name="T27?L4.1.1">#REF!,#REF!,#REF!,#REF!,#REF!,#REF!,#REF!</definedName>
    <definedName name="T27?L4.1.1.1" localSheetId="17">#REF!,'6.3.'!P1_T27?L4.1.1.1</definedName>
    <definedName name="T27?L4.1.1.1" localSheetId="2">#REF!,'7.1. (1 кв. 2014) (с ТП) (2 (3'!P1_T27?L4.1.1.1</definedName>
    <definedName name="T27?L4.1.1.1" localSheetId="3">#REF!,'7.1. (1 кв. 2014) (с ТП) (2)'!P1_T27?L4.1.1.1</definedName>
    <definedName name="T27?L4.1.1.1" localSheetId="1">#REF!,'7.1. (1 полугодие 2014)'!P1_T27?L4.1.1.1</definedName>
    <definedName name="T27?L4.1.1.1" localSheetId="4">#REF!,'7.1. (3 квартал) без ТП '!P1_T27?L4.1.1.1</definedName>
    <definedName name="T27?L4.1.1.1" localSheetId="5">#REF!,'7.1. 3 квартал с ТП (ВЛ, КЛ)'!P1_T27?L4.1.1.1</definedName>
    <definedName name="T27?L4.1.1.1" localSheetId="14">#REF!,P1_T27?L4.1.1.1</definedName>
    <definedName name="T27?L4.1.1.1" localSheetId="10">#REF!,P1_T27?L4.1.1.1</definedName>
    <definedName name="T27?L4.1.1.1" localSheetId="11">#REF!,P1_T27?L4.1.1.1</definedName>
    <definedName name="T27?L4.1.1.1" localSheetId="7">#REF!,P1_T27?L4.1.1.1</definedName>
    <definedName name="T27?L4.1.1.1" localSheetId="9">#REF!,'IV-ДЗ'!P1_T27?L4.1.1.1</definedName>
    <definedName name="T27?L4.1.1.1" localSheetId="0">#REF!,'IV-ДЦ'!P1_T27?L4.1.1.1</definedName>
    <definedName name="T27?L4.1.1.1" localSheetId="12">#REF!,'Приложение 1'!P1_T27?L4.1.1.1</definedName>
    <definedName name="T27?L4.1.1.1">#REF!,P1_T27?L4.1.1.1</definedName>
    <definedName name="T27?L4.1.2" localSheetId="17">#REF!,'6.3.'!P1_T27?L4.1.2</definedName>
    <definedName name="T27?L4.1.2" localSheetId="2">#REF!,'7.1. (1 кв. 2014) (с ТП) (2 (3'!P1_T27?L4.1.2</definedName>
    <definedName name="T27?L4.1.2" localSheetId="3">#REF!,'7.1. (1 кв. 2014) (с ТП) (2)'!P1_T27?L4.1.2</definedName>
    <definedName name="T27?L4.1.2" localSheetId="1">#REF!,'7.1. (1 полугодие 2014)'!P1_T27?L4.1.2</definedName>
    <definedName name="T27?L4.1.2" localSheetId="4">#REF!,'7.1. (3 квартал) без ТП '!P1_T27?L4.1.2</definedName>
    <definedName name="T27?L4.1.2" localSheetId="5">#REF!,'7.1. 3 квартал с ТП (ВЛ, КЛ)'!P1_T27?L4.1.2</definedName>
    <definedName name="T27?L4.1.2" localSheetId="14">#REF!,P1_T27?L4.1.2</definedName>
    <definedName name="T27?L4.1.2" localSheetId="10">#REF!,P1_T27?L4.1.2</definedName>
    <definedName name="T27?L4.1.2" localSheetId="11">#REF!,P1_T27?L4.1.2</definedName>
    <definedName name="T27?L4.1.2" localSheetId="7">#REF!,P1_T27?L4.1.2</definedName>
    <definedName name="T27?L4.1.2" localSheetId="9">#REF!,'IV-ДЗ'!P1_T27?L4.1.2</definedName>
    <definedName name="T27?L4.1.2" localSheetId="0">#REF!,'IV-ДЦ'!P1_T27?L4.1.2</definedName>
    <definedName name="T27?L4.1.2" localSheetId="12">#REF!,'Приложение 1'!P1_T27?L4.1.2</definedName>
    <definedName name="T27?L4.1.2">#REF!,P1_T27?L4.1.2</definedName>
    <definedName name="T27?L4.2" localSheetId="17">#REF!,#REF!,#REF!,#REF!,#REF!,'6.3.'!P1_T27?L4.2</definedName>
    <definedName name="T27?L4.2" localSheetId="2">#REF!,#REF!,#REF!,#REF!,#REF!,'7.1. (1 кв. 2014) (с ТП) (2 (3'!P1_T27?L4.2</definedName>
    <definedName name="T27?L4.2" localSheetId="3">#REF!,#REF!,#REF!,#REF!,#REF!,'7.1. (1 кв. 2014) (с ТП) (2)'!P1_T27?L4.2</definedName>
    <definedName name="T27?L4.2" localSheetId="1">#REF!,#REF!,#REF!,#REF!,#REF!,'7.1. (1 полугодие 2014)'!P1_T27?L4.2</definedName>
    <definedName name="T27?L4.2" localSheetId="4">#REF!,#REF!,#REF!,#REF!,#REF!,'7.1. (3 квартал) без ТП '!P1_T27?L4.2</definedName>
    <definedName name="T27?L4.2" localSheetId="5">#REF!,#REF!,#REF!,#REF!,#REF!,'7.1. 3 квартал с ТП (ВЛ, КЛ)'!P1_T27?L4.2</definedName>
    <definedName name="T27?L4.2" localSheetId="14">#REF!,#REF!,#REF!,#REF!,#REF!,'7.2. 3 кв'!P1_T27?L4.2</definedName>
    <definedName name="T27?L4.2" localSheetId="10">#REF!,#REF!,#REF!,#REF!,#REF!,P1_T27?L4.2</definedName>
    <definedName name="T27?L4.2" localSheetId="11">#REF!,#REF!,#REF!,#REF!,#REF!,P1_T27?L4.2</definedName>
    <definedName name="T27?L4.2" localSheetId="7">#REF!,#REF!,#REF!,#REF!,#REF!,'II-ДЗ (2014)'!P1_T27?L4.2</definedName>
    <definedName name="T27?L4.2" localSheetId="9">#REF!,#REF!,#REF!,#REF!,#REF!,'IV-ДЗ'!P1_T27?L4.2</definedName>
    <definedName name="T27?L4.2" localSheetId="0">#REF!,#REF!,#REF!,#REF!,#REF!,'IV-ДЦ'!P1_T27?L4.2</definedName>
    <definedName name="T27?L4.2" localSheetId="12">#REF!,#REF!,#REF!,#REF!,#REF!,'Приложение 1'!P1_T27?L4.2</definedName>
    <definedName name="T27?L4.2">#REF!,#REF!,#REF!,#REF!,#REF!,P1_T27?L4.2</definedName>
    <definedName name="T27?L5" localSheetId="17">#REF!</definedName>
    <definedName name="T27?L5" localSheetId="2">#REF!</definedName>
    <definedName name="T27?L5" localSheetId="3">#REF!</definedName>
    <definedName name="T27?L5" localSheetId="1">#REF!</definedName>
    <definedName name="T27?L5" localSheetId="4">#REF!</definedName>
    <definedName name="T27?L5" localSheetId="5">#REF!</definedName>
    <definedName name="T27?L5" localSheetId="14">#REF!</definedName>
    <definedName name="T27?L5" localSheetId="7">#REF!</definedName>
    <definedName name="T27?L5" localSheetId="9">#REF!</definedName>
    <definedName name="T27?L5" localSheetId="0">#REF!</definedName>
    <definedName name="T27?L5" localSheetId="12">#REF!</definedName>
    <definedName name="T27?L5">#REF!</definedName>
    <definedName name="T27?L5.1" localSheetId="17">#REF!,#REF!,#REF!,#REF!</definedName>
    <definedName name="T27?L5.1" localSheetId="2">#REF!,#REF!,#REF!,#REF!</definedName>
    <definedName name="T27?L5.1" localSheetId="3">#REF!,#REF!,#REF!,#REF!</definedName>
    <definedName name="T27?L5.1" localSheetId="1">#REF!,#REF!,#REF!,#REF!</definedName>
    <definedName name="T27?L5.1" localSheetId="4">#REF!,#REF!,#REF!,#REF!</definedName>
    <definedName name="T27?L5.1" localSheetId="5">#REF!,#REF!,#REF!,#REF!</definedName>
    <definedName name="T27?L5.1" localSheetId="14">#REF!,#REF!,#REF!,#REF!</definedName>
    <definedName name="T27?L5.1" localSheetId="7">#REF!,#REF!,#REF!,#REF!</definedName>
    <definedName name="T27?L5.1" localSheetId="9">#REF!,#REF!,#REF!,#REF!</definedName>
    <definedName name="T27?L5.1" localSheetId="0">#REF!,#REF!,#REF!,#REF!</definedName>
    <definedName name="T27?L5.1" localSheetId="12">#REF!,#REF!,#REF!,#REF!</definedName>
    <definedName name="T27?L5.1">#REF!,#REF!,#REF!,#REF!</definedName>
    <definedName name="T27?L5.2" localSheetId="17">#REF!,#REF!,#REF!,#REF!</definedName>
    <definedName name="T27?L5.2" localSheetId="2">#REF!,#REF!,#REF!,#REF!</definedName>
    <definedName name="T27?L5.2" localSheetId="3">#REF!,#REF!,#REF!,#REF!</definedName>
    <definedName name="T27?L5.2" localSheetId="1">#REF!,#REF!,#REF!,#REF!</definedName>
    <definedName name="T27?L5.2" localSheetId="4">#REF!,#REF!,#REF!,#REF!</definedName>
    <definedName name="T27?L5.2" localSheetId="5">#REF!,#REF!,#REF!,#REF!</definedName>
    <definedName name="T27?L5.2" localSheetId="9">#REF!,#REF!,#REF!,#REF!</definedName>
    <definedName name="T27?L5.2" localSheetId="0">#REF!,#REF!,#REF!,#REF!</definedName>
    <definedName name="T27?L5.2" localSheetId="12">#REF!,#REF!,#REF!,#REF!</definedName>
    <definedName name="T27?L5.2">#REF!,#REF!,#REF!,#REF!</definedName>
    <definedName name="T27?L5.3">'[24]27'!$F$20:$S$20,'[24]27'!$C$20:$D$20</definedName>
    <definedName name="T27?L5.3.x">'[24]27'!$F$22:$S$24,'[24]27'!$C$22:$D$24</definedName>
    <definedName name="T27?L6" localSheetId="17">#REF!</definedName>
    <definedName name="T27?L6" localSheetId="2">#REF!</definedName>
    <definedName name="T27?L6" localSheetId="3">#REF!</definedName>
    <definedName name="T27?L6" localSheetId="1">#REF!</definedName>
    <definedName name="T27?L6" localSheetId="4">#REF!</definedName>
    <definedName name="T27?L6" localSheetId="5">#REF!</definedName>
    <definedName name="T27?L6" localSheetId="14">#REF!</definedName>
    <definedName name="T27?L6" localSheetId="7">#REF!</definedName>
    <definedName name="T27?L6" localSheetId="9">#REF!</definedName>
    <definedName name="T27?L6" localSheetId="0">#REF!</definedName>
    <definedName name="T27?L6" localSheetId="12">#REF!</definedName>
    <definedName name="T27?L6">#REF!</definedName>
    <definedName name="T27?L6.1" localSheetId="17">#REF!,#REF!,#REF!,#REF!</definedName>
    <definedName name="T27?L6.1" localSheetId="2">#REF!,#REF!,#REF!,#REF!</definedName>
    <definedName name="T27?L6.1" localSheetId="3">#REF!,#REF!,#REF!,#REF!</definedName>
    <definedName name="T27?L6.1" localSheetId="1">#REF!,#REF!,#REF!,#REF!</definedName>
    <definedName name="T27?L6.1" localSheetId="4">#REF!,#REF!,#REF!,#REF!</definedName>
    <definedName name="T27?L6.1" localSheetId="5">#REF!,#REF!,#REF!,#REF!</definedName>
    <definedName name="T27?L6.1" localSheetId="14">#REF!,#REF!,#REF!,#REF!</definedName>
    <definedName name="T27?L6.1" localSheetId="7">#REF!,#REF!,#REF!,#REF!</definedName>
    <definedName name="T27?L6.1" localSheetId="9">#REF!,#REF!,#REF!,#REF!</definedName>
    <definedName name="T27?L6.1" localSheetId="0">#REF!,#REF!,#REF!,#REF!</definedName>
    <definedName name="T27?L6.1" localSheetId="12">#REF!,#REF!,#REF!,#REF!</definedName>
    <definedName name="T27?L6.1">#REF!,#REF!,#REF!,#REF!</definedName>
    <definedName name="T27?L6.2" localSheetId="17">#REF!,#REF!,#REF!,#REF!</definedName>
    <definedName name="T27?L6.2" localSheetId="2">#REF!,#REF!,#REF!,#REF!</definedName>
    <definedName name="T27?L6.2" localSheetId="3">#REF!,#REF!,#REF!,#REF!</definedName>
    <definedName name="T27?L6.2" localSheetId="1">#REF!,#REF!,#REF!,#REF!</definedName>
    <definedName name="T27?L6.2" localSheetId="4">#REF!,#REF!,#REF!,#REF!</definedName>
    <definedName name="T27?L6.2" localSheetId="5">#REF!,#REF!,#REF!,#REF!</definedName>
    <definedName name="T27?L6.2" localSheetId="9">#REF!,#REF!,#REF!,#REF!</definedName>
    <definedName name="T27?L6.2" localSheetId="0">#REF!,#REF!,#REF!,#REF!</definedName>
    <definedName name="T27?L6.2" localSheetId="12">#REF!,#REF!,#REF!,#REF!</definedName>
    <definedName name="T27?L6.2">#REF!,#REF!,#REF!,#REF!</definedName>
    <definedName name="T27?L6.2.1" localSheetId="17">#REF!,#REF!,#REF!,#REF!</definedName>
    <definedName name="T27?L6.2.1" localSheetId="2">#REF!,#REF!,#REF!,#REF!</definedName>
    <definedName name="T27?L6.2.1" localSheetId="3">#REF!,#REF!,#REF!,#REF!</definedName>
    <definedName name="T27?L6.2.1" localSheetId="1">#REF!,#REF!,#REF!,#REF!</definedName>
    <definedName name="T27?L6.2.1" localSheetId="4">#REF!,#REF!,#REF!,#REF!</definedName>
    <definedName name="T27?L6.2.1" localSheetId="5">#REF!,#REF!,#REF!,#REF!</definedName>
    <definedName name="T27?L6.2.1" localSheetId="9">#REF!,#REF!,#REF!,#REF!</definedName>
    <definedName name="T27?L6.2.1" localSheetId="0">#REF!,#REF!,#REF!,#REF!</definedName>
    <definedName name="T27?L6.2.1" localSheetId="12">#REF!,#REF!,#REF!,#REF!</definedName>
    <definedName name="T27?L6.2.1">#REF!,#REF!,#REF!,#REF!</definedName>
    <definedName name="T27?L6.3.1" localSheetId="17">#REF!,#REF!,#REF!,#REF!</definedName>
    <definedName name="T27?L6.3.1" localSheetId="2">#REF!,#REF!,#REF!,#REF!</definedName>
    <definedName name="T27?L6.3.1" localSheetId="3">#REF!,#REF!,#REF!,#REF!</definedName>
    <definedName name="T27?L6.3.1" localSheetId="1">#REF!,#REF!,#REF!,#REF!</definedName>
    <definedName name="T27?L6.3.1" localSheetId="4">#REF!,#REF!,#REF!,#REF!</definedName>
    <definedName name="T27?L6.3.1" localSheetId="5">#REF!,#REF!,#REF!,#REF!</definedName>
    <definedName name="T27?L6.3.1" localSheetId="9">#REF!,#REF!,#REF!,#REF!</definedName>
    <definedName name="T27?L6.3.1" localSheetId="12">#REF!,#REF!,#REF!,#REF!</definedName>
    <definedName name="T27?L6.3.1">#REF!,#REF!,#REF!,#REF!</definedName>
    <definedName name="T27?L6.3.2" localSheetId="17">#REF!,#REF!,#REF!,#REF!</definedName>
    <definedName name="T27?L6.3.2" localSheetId="2">#REF!,#REF!,#REF!,#REF!</definedName>
    <definedName name="T27?L6.3.2" localSheetId="3">#REF!,#REF!,#REF!,#REF!</definedName>
    <definedName name="T27?L6.3.2" localSheetId="1">#REF!,#REF!,#REF!,#REF!</definedName>
    <definedName name="T27?L6.3.2" localSheetId="4">#REF!,#REF!,#REF!,#REF!</definedName>
    <definedName name="T27?L6.3.2" localSheetId="5">#REF!,#REF!,#REF!,#REF!</definedName>
    <definedName name="T27?L6.3.2" localSheetId="9">#REF!,#REF!,#REF!,#REF!</definedName>
    <definedName name="T27?L6.3.2" localSheetId="12">#REF!,#REF!,#REF!,#REF!</definedName>
    <definedName name="T27?L6.3.2">#REF!,#REF!,#REF!,#REF!</definedName>
    <definedName name="T27?L7">'[24]27'!$F$27:$S$27,'[24]27'!$C$27:$D$27</definedName>
    <definedName name="T27?L7.1">'[24]27'!$F$29:$S$29,'[24]27'!$C$29:$D$29</definedName>
    <definedName name="T27?L7.2">'[24]27'!$F$30:$S$30,'[24]27'!$C$30:$D$30</definedName>
    <definedName name="T27?L7.3">'[24]27'!$F$31:$S$31,'[24]27'!$C$31:$D$31</definedName>
    <definedName name="T27?L7.4">'[24]27'!$F$32:$S$32,'[24]27'!$C$32:$D$32</definedName>
    <definedName name="T27?L7.4.x">'[24]27'!$F$34:$S$36,'[24]27'!$C$34:$D$36</definedName>
    <definedName name="T27?L8">'[24]27'!$F$38:$S$38,'[24]27'!$C$38:$D$38</definedName>
    <definedName name="T27?Name" localSheetId="17">#REF!</definedName>
    <definedName name="T27?Name" localSheetId="2">#REF!</definedName>
    <definedName name="T27?Name" localSheetId="3">#REF!</definedName>
    <definedName name="T27?Name" localSheetId="1">#REF!</definedName>
    <definedName name="T27?Name" localSheetId="4">#REF!</definedName>
    <definedName name="T27?Name" localSheetId="5">#REF!</definedName>
    <definedName name="T27?Name" localSheetId="14">#REF!</definedName>
    <definedName name="T27?Name" localSheetId="7">#REF!</definedName>
    <definedName name="T27?Name" localSheetId="9">#REF!</definedName>
    <definedName name="T27?Name" localSheetId="0">#REF!</definedName>
    <definedName name="T27?Name" localSheetId="12">#REF!</definedName>
    <definedName name="T27?Name">#REF!</definedName>
    <definedName name="T27?Table" localSheetId="17">#REF!</definedName>
    <definedName name="T27?Table" localSheetId="2">#REF!</definedName>
    <definedName name="T27?Table" localSheetId="3">#REF!</definedName>
    <definedName name="T27?Table" localSheetId="1">#REF!</definedName>
    <definedName name="T27?Table" localSheetId="4">#REF!</definedName>
    <definedName name="T27?Table" localSheetId="5">#REF!</definedName>
    <definedName name="T27?Table" localSheetId="9">#REF!</definedName>
    <definedName name="T27?Table" localSheetId="0">#REF!</definedName>
    <definedName name="T27?Table" localSheetId="12">#REF!</definedName>
    <definedName name="T27?Table">#REF!</definedName>
    <definedName name="T27?Title" localSheetId="17">#REF!</definedName>
    <definedName name="T27?Title" localSheetId="2">#REF!</definedName>
    <definedName name="T27?Title" localSheetId="3">#REF!</definedName>
    <definedName name="T27?Title" localSheetId="1">#REF!</definedName>
    <definedName name="T27?Title" localSheetId="4">#REF!</definedName>
    <definedName name="T27?Title" localSheetId="5">#REF!</definedName>
    <definedName name="T27?Title" localSheetId="9">#REF!</definedName>
    <definedName name="T27?Title" localSheetId="0">#REF!</definedName>
    <definedName name="T27?Title" localSheetId="12">#REF!</definedName>
    <definedName name="T27?Title">#REF!</definedName>
    <definedName name="T27?unit?МВТ" localSheetId="17">#REF!</definedName>
    <definedName name="T27?unit?МВТ" localSheetId="2">#REF!</definedName>
    <definedName name="T27?unit?МВТ" localSheetId="3">#REF!</definedName>
    <definedName name="T27?unit?МВТ" localSheetId="1">#REF!</definedName>
    <definedName name="T27?unit?МВТ" localSheetId="4">#REF!</definedName>
    <definedName name="T27?unit?МВТ" localSheetId="5">#REF!</definedName>
    <definedName name="T27?unit?МВТ" localSheetId="9">#REF!</definedName>
    <definedName name="T27?unit?МВТ" localSheetId="12">#REF!</definedName>
    <definedName name="T27?unit?МВТ">#REF!</definedName>
    <definedName name="T27?unit?МКВТЧ" localSheetId="17">#REF!</definedName>
    <definedName name="T27?unit?МКВТЧ" localSheetId="2">#REF!</definedName>
    <definedName name="T27?unit?МКВТЧ" localSheetId="3">#REF!</definedName>
    <definedName name="T27?unit?МКВТЧ" localSheetId="1">#REF!</definedName>
    <definedName name="T27?unit?МКВТЧ" localSheetId="4">#REF!</definedName>
    <definedName name="T27?unit?МКВТЧ" localSheetId="5">#REF!</definedName>
    <definedName name="T27?unit?МКВТЧ" localSheetId="9">#REF!</definedName>
    <definedName name="T27?unit?МКВТЧ" localSheetId="12">#REF!</definedName>
    <definedName name="T27?unit?МКВТЧ">#REF!</definedName>
    <definedName name="T27?unit?ПРЦ">'[36]27'!$D$7:$H$7, '[36]27'!$I$6:$L$11</definedName>
    <definedName name="T27?unit?РУБ.МВТ" localSheetId="17">#REF!,#REF!,#REF!</definedName>
    <definedName name="T27?unit?РУБ.МВТ" localSheetId="2">#REF!,#REF!,#REF!</definedName>
    <definedName name="T27?unit?РУБ.МВТ" localSheetId="3">#REF!,#REF!,#REF!</definedName>
    <definedName name="T27?unit?РУБ.МВТ" localSheetId="1">#REF!,#REF!,#REF!</definedName>
    <definedName name="T27?unit?РУБ.МВТ" localSheetId="4">#REF!,#REF!,#REF!</definedName>
    <definedName name="T27?unit?РУБ.МВТ" localSheetId="5">#REF!,#REF!,#REF!</definedName>
    <definedName name="T27?unit?РУБ.МВТ" localSheetId="14">#REF!,#REF!,#REF!</definedName>
    <definedName name="T27?unit?РУБ.МВТ" localSheetId="7">#REF!,#REF!,#REF!</definedName>
    <definedName name="T27?unit?РУБ.МВТ" localSheetId="9">#REF!,#REF!,#REF!</definedName>
    <definedName name="T27?unit?РУБ.МВТ" localSheetId="0">#REF!,#REF!,#REF!</definedName>
    <definedName name="T27?unit?РУБ.МВТ" localSheetId="12">#REF!,#REF!,#REF!</definedName>
    <definedName name="T27?unit?РУБ.МВТ">#REF!,#REF!,#REF!</definedName>
    <definedName name="T27?unit?РУБ.МВТЧ" localSheetId="17">#REF!,#REF!,#REF!,#REF!,#REF!,#REF!,#REF!</definedName>
    <definedName name="T27?unit?РУБ.МВТЧ" localSheetId="2">#REF!,#REF!,#REF!,#REF!,#REF!,#REF!,#REF!</definedName>
    <definedName name="T27?unit?РУБ.МВТЧ" localSheetId="3">#REF!,#REF!,#REF!,#REF!,#REF!,#REF!,#REF!</definedName>
    <definedName name="T27?unit?РУБ.МВТЧ" localSheetId="1">#REF!,#REF!,#REF!,#REF!,#REF!,#REF!,#REF!</definedName>
    <definedName name="T27?unit?РУБ.МВТЧ" localSheetId="4">#REF!,#REF!,#REF!,#REF!,#REF!,#REF!,#REF!</definedName>
    <definedName name="T27?unit?РУБ.МВТЧ" localSheetId="5">#REF!,#REF!,#REF!,#REF!,#REF!,#REF!,#REF!</definedName>
    <definedName name="T27?unit?РУБ.МВТЧ" localSheetId="14">#REF!,#REF!,#REF!,#REF!,#REF!,#REF!,#REF!</definedName>
    <definedName name="T27?unit?РУБ.МВТЧ" localSheetId="7">#REF!,#REF!,#REF!,#REF!,#REF!,#REF!,#REF!</definedName>
    <definedName name="T27?unit?РУБ.МВТЧ" localSheetId="9">#REF!,#REF!,#REF!,#REF!,#REF!,#REF!,#REF!</definedName>
    <definedName name="T27?unit?РУБ.МВТЧ" localSheetId="0">#REF!,#REF!,#REF!,#REF!,#REF!,#REF!,#REF!</definedName>
    <definedName name="T27?unit?РУБ.МВТЧ" localSheetId="12">#REF!,#REF!,#REF!,#REF!,#REF!,#REF!,#REF!</definedName>
    <definedName name="T27?unit?РУБ.МВТЧ">#REF!,#REF!,#REF!,#REF!,#REF!,#REF!,#REF!</definedName>
    <definedName name="T27?unit?ТРУБ">'[36]27'!$D$6:$H$6, '[36]27'!$D$8:$H$11</definedName>
    <definedName name="T27_Copy" localSheetId="17">#REF!</definedName>
    <definedName name="T27_Copy" localSheetId="2">#REF!</definedName>
    <definedName name="T27_Copy" localSheetId="3">#REF!</definedName>
    <definedName name="T27_Copy" localSheetId="1">#REF!</definedName>
    <definedName name="T27_Copy" localSheetId="4">#REF!</definedName>
    <definedName name="T27_Copy" localSheetId="5">#REF!</definedName>
    <definedName name="T27_Copy" localSheetId="14">#REF!</definedName>
    <definedName name="T27_Copy" localSheetId="7">#REF!</definedName>
    <definedName name="T27_Copy" localSheetId="9">#REF!</definedName>
    <definedName name="T27_Copy" localSheetId="0">#REF!</definedName>
    <definedName name="T27_Copy" localSheetId="12">#REF!</definedName>
    <definedName name="T27_Copy">#REF!</definedName>
    <definedName name="T27_Name" localSheetId="17">#REF!</definedName>
    <definedName name="T27_Name" localSheetId="2">#REF!</definedName>
    <definedName name="T27_Name" localSheetId="3">#REF!</definedName>
    <definedName name="T27_Name" localSheetId="1">#REF!</definedName>
    <definedName name="T27_Name" localSheetId="4">#REF!</definedName>
    <definedName name="T27_Name" localSheetId="5">#REF!</definedName>
    <definedName name="T27_Name" localSheetId="9">#REF!</definedName>
    <definedName name="T27_Name" localSheetId="0">#REF!</definedName>
    <definedName name="T27_Name" localSheetId="12">#REF!</definedName>
    <definedName name="T27_Name">#REF!</definedName>
    <definedName name="T27_Protect">'[35]27'!$E$12:$E$13,'[35]27'!$K$4:$AH$4,'[35]27'!$AK$12:$AK$13</definedName>
    <definedName name="T27_Protection" localSheetId="2">'[24]27'!$P$34:$S$36,'[24]27'!$B$22:$B$24,P1_T27_Protection,P2_T27_Protection,P3_T27_Protection</definedName>
    <definedName name="T27_Protection" localSheetId="3">'[24]27'!$P$34:$S$36,'[24]27'!$B$22:$B$24,P1_T27_Protection,P2_T27_Protection,P3_T27_Protection</definedName>
    <definedName name="T27_Protection" localSheetId="5">'[24]27'!$P$34:$S$36,'[24]27'!$B$22:$B$24,P1_T27_Protection,P2_T27_Protection,P3_T27_Protection</definedName>
    <definedName name="T27_Protection" localSheetId="14">'[24]27'!$P$34:$S$36,'[24]27'!$B$22:$B$24,P1_T27_Protection,P2_T27_Protection,P3_T27_Protection</definedName>
    <definedName name="T27_Protection" localSheetId="10">'[24]27'!$P$34:$S$36,'[24]27'!$B$22:$B$24,P1_T27_Protection,P2_T27_Protection,P3_T27_Protection</definedName>
    <definedName name="T27_Protection" localSheetId="11">'[24]27'!$P$34:$S$36,'[24]27'!$B$22:$B$24,P1_T27_Protection,P2_T27_Protection,P3_T27_Protection</definedName>
    <definedName name="T27_Protection" localSheetId="7">'[24]27'!$P$34:$S$36,'[24]27'!$B$22:$B$24,P1_T27_Protection,P2_T27_Protection,P3_T27_Protection</definedName>
    <definedName name="T27_Protection" localSheetId="0">'[24]27'!$P$34:$S$36,'[24]27'!$B$22:$B$24,P1_T27_Protection,P2_T27_Protection,P3_T27_Protection</definedName>
    <definedName name="T27_Protection">'[24]27'!$P$34:$S$36,'[24]27'!$B$22:$B$24,P1_T27_Protection,P2_T27_Protection,P3_T27_Protection</definedName>
    <definedName name="T28.1?axis?C?СЦТ" localSheetId="17">#REF!</definedName>
    <definedName name="T28.1?axis?C?СЦТ" localSheetId="2">#REF!</definedName>
    <definedName name="T28.1?axis?C?СЦТ" localSheetId="3">#REF!</definedName>
    <definedName name="T28.1?axis?C?СЦТ" localSheetId="1">#REF!</definedName>
    <definedName name="T28.1?axis?C?СЦТ" localSheetId="4">#REF!</definedName>
    <definedName name="T28.1?axis?C?СЦТ" localSheetId="5">#REF!</definedName>
    <definedName name="T28.1?axis?C?СЦТ" localSheetId="14">#REF!</definedName>
    <definedName name="T28.1?axis?C?СЦТ" localSheetId="7">#REF!</definedName>
    <definedName name="T28.1?axis?C?СЦТ" localSheetId="9">#REF!</definedName>
    <definedName name="T28.1?axis?C?СЦТ" localSheetId="0">#REF!</definedName>
    <definedName name="T28.1?axis?C?СЦТ" localSheetId="12">#REF!</definedName>
    <definedName name="T28.1?axis?C?СЦТ">#REF!</definedName>
    <definedName name="T28.1?axis?C?СЦТ?" localSheetId="17">#REF!</definedName>
    <definedName name="T28.1?axis?C?СЦТ?" localSheetId="2">#REF!</definedName>
    <definedName name="T28.1?axis?C?СЦТ?" localSheetId="3">#REF!</definedName>
    <definedName name="T28.1?axis?C?СЦТ?" localSheetId="1">#REF!</definedName>
    <definedName name="T28.1?axis?C?СЦТ?" localSheetId="4">#REF!</definedName>
    <definedName name="T28.1?axis?C?СЦТ?" localSheetId="5">#REF!</definedName>
    <definedName name="T28.1?axis?C?СЦТ?" localSheetId="9">#REF!</definedName>
    <definedName name="T28.1?axis?C?СЦТ?" localSheetId="0">#REF!</definedName>
    <definedName name="T28.1?axis?C?СЦТ?" localSheetId="12">#REF!</definedName>
    <definedName name="T28.1?axis?C?СЦТ?">#REF!</definedName>
    <definedName name="T28.1?axis?ПРД?БАЗ" localSheetId="17">#REF!,#REF!</definedName>
    <definedName name="T28.1?axis?ПРД?БАЗ" localSheetId="2">#REF!,#REF!</definedName>
    <definedName name="T28.1?axis?ПРД?БАЗ" localSheetId="3">#REF!,#REF!</definedName>
    <definedName name="T28.1?axis?ПРД?БАЗ" localSheetId="1">#REF!,#REF!</definedName>
    <definedName name="T28.1?axis?ПРД?БАЗ" localSheetId="4">#REF!,#REF!</definedName>
    <definedName name="T28.1?axis?ПРД?БАЗ" localSheetId="5">#REF!,#REF!</definedName>
    <definedName name="T28.1?axis?ПРД?БАЗ" localSheetId="14">#REF!,#REF!</definedName>
    <definedName name="T28.1?axis?ПРД?БАЗ" localSheetId="7">#REF!,#REF!</definedName>
    <definedName name="T28.1?axis?ПРД?БАЗ" localSheetId="9">#REF!,#REF!</definedName>
    <definedName name="T28.1?axis?ПРД?БАЗ" localSheetId="0">#REF!,#REF!</definedName>
    <definedName name="T28.1?axis?ПРД?БАЗ" localSheetId="12">#REF!,#REF!</definedName>
    <definedName name="T28.1?axis?ПРД?БАЗ">#REF!,#REF!</definedName>
    <definedName name="T28.1?axis?ПРД?РЕГ" localSheetId="17">#REF!,#REF!</definedName>
    <definedName name="T28.1?axis?ПРД?РЕГ" localSheetId="2">#REF!,#REF!</definedName>
    <definedName name="T28.1?axis?ПРД?РЕГ" localSheetId="3">#REF!,#REF!</definedName>
    <definedName name="T28.1?axis?ПРД?РЕГ" localSheetId="1">#REF!,#REF!</definedName>
    <definedName name="T28.1?axis?ПРД?РЕГ" localSheetId="4">#REF!,#REF!</definedName>
    <definedName name="T28.1?axis?ПРД?РЕГ" localSheetId="5">#REF!,#REF!</definedName>
    <definedName name="T28.1?axis?ПРД?РЕГ" localSheetId="9">#REF!,#REF!</definedName>
    <definedName name="T28.1?axis?ПРД?РЕГ" localSheetId="0">#REF!,#REF!</definedName>
    <definedName name="T28.1?axis?ПРД?РЕГ" localSheetId="12">#REF!,#REF!</definedName>
    <definedName name="T28.1?axis?ПРД?РЕГ">#REF!,#REF!</definedName>
    <definedName name="T28.1?Data" localSheetId="17">#REF!</definedName>
    <definedName name="T28.1?Data" localSheetId="2">#REF!</definedName>
    <definedName name="T28.1?Data" localSheetId="3">#REF!</definedName>
    <definedName name="T28.1?Data" localSheetId="1">#REF!</definedName>
    <definedName name="T28.1?Data" localSheetId="4">#REF!</definedName>
    <definedName name="T28.1?Data" localSheetId="5">#REF!</definedName>
    <definedName name="T28.1?Data" localSheetId="14">#REF!</definedName>
    <definedName name="T28.1?Data" localSheetId="7">#REF!</definedName>
    <definedName name="T28.1?Data" localSheetId="9">#REF!</definedName>
    <definedName name="T28.1?Data" localSheetId="0">#REF!</definedName>
    <definedName name="T28.1?Data" localSheetId="12">#REF!</definedName>
    <definedName name="T28.1?Data">#REF!</definedName>
    <definedName name="T28.1?L1" localSheetId="17">#REF!</definedName>
    <definedName name="T28.1?L1" localSheetId="2">#REF!</definedName>
    <definedName name="T28.1?L1" localSheetId="3">#REF!</definedName>
    <definedName name="T28.1?L1" localSheetId="1">#REF!</definedName>
    <definedName name="T28.1?L1" localSheetId="4">#REF!</definedName>
    <definedName name="T28.1?L1" localSheetId="5">#REF!</definedName>
    <definedName name="T28.1?L1" localSheetId="9">#REF!</definedName>
    <definedName name="T28.1?L1" localSheetId="0">#REF!</definedName>
    <definedName name="T28.1?L1" localSheetId="12">#REF!</definedName>
    <definedName name="T28.1?L1">#REF!</definedName>
    <definedName name="T28.1?L2" localSheetId="17">#REF!</definedName>
    <definedName name="T28.1?L2" localSheetId="2">#REF!</definedName>
    <definedName name="T28.1?L2" localSheetId="3">#REF!</definedName>
    <definedName name="T28.1?L2" localSheetId="1">#REF!</definedName>
    <definedName name="T28.1?L2" localSheetId="4">#REF!</definedName>
    <definedName name="T28.1?L2" localSheetId="5">#REF!</definedName>
    <definedName name="T28.1?L2" localSheetId="9">#REF!</definedName>
    <definedName name="T28.1?L2" localSheetId="0">#REF!</definedName>
    <definedName name="T28.1?L2" localSheetId="12">#REF!</definedName>
    <definedName name="T28.1?L2">#REF!</definedName>
    <definedName name="T28.1?L3" localSheetId="17">#REF!</definedName>
    <definedName name="T28.1?L3" localSheetId="2">#REF!</definedName>
    <definedName name="T28.1?L3" localSheetId="3">#REF!</definedName>
    <definedName name="T28.1?L3" localSheetId="1">#REF!</definedName>
    <definedName name="T28.1?L3" localSheetId="4">#REF!</definedName>
    <definedName name="T28.1?L3" localSheetId="5">#REF!</definedName>
    <definedName name="T28.1?L3" localSheetId="9">#REF!</definedName>
    <definedName name="T28.1?L3" localSheetId="12">#REF!</definedName>
    <definedName name="T28.1?L3">#REF!</definedName>
    <definedName name="T28.1?Name" localSheetId="17">#REF!</definedName>
    <definedName name="T28.1?Name" localSheetId="2">#REF!</definedName>
    <definedName name="T28.1?Name" localSheetId="3">#REF!</definedName>
    <definedName name="T28.1?Name" localSheetId="1">#REF!</definedName>
    <definedName name="T28.1?Name" localSheetId="4">#REF!</definedName>
    <definedName name="T28.1?Name" localSheetId="5">#REF!</definedName>
    <definedName name="T28.1?Name" localSheetId="9">#REF!</definedName>
    <definedName name="T28.1?Name" localSheetId="12">#REF!</definedName>
    <definedName name="T28.1?Name">#REF!</definedName>
    <definedName name="T28.1?Table" localSheetId="17">#REF!</definedName>
    <definedName name="T28.1?Table" localSheetId="2">#REF!</definedName>
    <definedName name="T28.1?Table" localSheetId="3">#REF!</definedName>
    <definedName name="T28.1?Table" localSheetId="1">#REF!</definedName>
    <definedName name="T28.1?Table" localSheetId="4">#REF!</definedName>
    <definedName name="T28.1?Table" localSheetId="5">#REF!</definedName>
    <definedName name="T28.1?Table" localSheetId="9">#REF!</definedName>
    <definedName name="T28.1?Table" localSheetId="12">#REF!</definedName>
    <definedName name="T28.1?Table">#REF!</definedName>
    <definedName name="T28.1?Title" localSheetId="17">#REF!</definedName>
    <definedName name="T28.1?Title" localSheetId="2">#REF!</definedName>
    <definedName name="T28.1?Title" localSheetId="3">#REF!</definedName>
    <definedName name="T28.1?Title" localSheetId="1">#REF!</definedName>
    <definedName name="T28.1?Title" localSheetId="4">#REF!</definedName>
    <definedName name="T28.1?Title" localSheetId="5">#REF!</definedName>
    <definedName name="T28.1?Title" localSheetId="9">#REF!</definedName>
    <definedName name="T28.1?Title" localSheetId="12">#REF!</definedName>
    <definedName name="T28.1?Title">#REF!</definedName>
    <definedName name="T28.1?unit?ГКАЛЧ" localSheetId="17">#REF!</definedName>
    <definedName name="T28.1?unit?ГКАЛЧ" localSheetId="2">#REF!</definedName>
    <definedName name="T28.1?unit?ГКАЛЧ" localSheetId="3">#REF!</definedName>
    <definedName name="T28.1?unit?ГКАЛЧ" localSheetId="1">#REF!</definedName>
    <definedName name="T28.1?unit?ГКАЛЧ" localSheetId="4">#REF!</definedName>
    <definedName name="T28.1?unit?ГКАЛЧ" localSheetId="5">#REF!</definedName>
    <definedName name="T28.1?unit?ГКАЛЧ" localSheetId="9">#REF!</definedName>
    <definedName name="T28.1?unit?ГКАЛЧ" localSheetId="12">#REF!</definedName>
    <definedName name="T28.1?unit?ГКАЛЧ">#REF!</definedName>
    <definedName name="T28.1?unit?РУБ.ГКАЛЧ" localSheetId="17">#REF!</definedName>
    <definedName name="T28.1?unit?РУБ.ГКАЛЧ" localSheetId="2">#REF!</definedName>
    <definedName name="T28.1?unit?РУБ.ГКАЛЧ" localSheetId="3">#REF!</definedName>
    <definedName name="T28.1?unit?РУБ.ГКАЛЧ" localSheetId="1">#REF!</definedName>
    <definedName name="T28.1?unit?РУБ.ГКАЛЧ" localSheetId="4">#REF!</definedName>
    <definedName name="T28.1?unit?РУБ.ГКАЛЧ" localSheetId="5">#REF!</definedName>
    <definedName name="T28.1?unit?РУБ.ГКАЛЧ" localSheetId="9">#REF!</definedName>
    <definedName name="T28.1?unit?РУБ.ГКАЛЧ" localSheetId="12">#REF!</definedName>
    <definedName name="T28.1?unit?РУБ.ГКАЛЧ">#REF!</definedName>
    <definedName name="T28.1?unit?ТРУБ" localSheetId="17">#REF!</definedName>
    <definedName name="T28.1?unit?ТРУБ" localSheetId="2">#REF!</definedName>
    <definedName name="T28.1?unit?ТРУБ" localSheetId="3">#REF!</definedName>
    <definedName name="T28.1?unit?ТРУБ" localSheetId="1">#REF!</definedName>
    <definedName name="T28.1?unit?ТРУБ" localSheetId="4">#REF!</definedName>
    <definedName name="T28.1?unit?ТРУБ" localSheetId="5">#REF!</definedName>
    <definedName name="T28.1?unit?ТРУБ" localSheetId="9">#REF!</definedName>
    <definedName name="T28.1?unit?ТРУБ" localSheetId="12">#REF!</definedName>
    <definedName name="T28.1?unit?ТРУБ">#REF!</definedName>
    <definedName name="T28.2?axis?C?СЦТ" localSheetId="17">#REF!</definedName>
    <definedName name="T28.2?axis?C?СЦТ" localSheetId="2">#REF!</definedName>
    <definedName name="T28.2?axis?C?СЦТ" localSheetId="3">#REF!</definedName>
    <definedName name="T28.2?axis?C?СЦТ" localSheetId="1">#REF!</definedName>
    <definedName name="T28.2?axis?C?СЦТ" localSheetId="4">#REF!</definedName>
    <definedName name="T28.2?axis?C?СЦТ" localSheetId="5">#REF!</definedName>
    <definedName name="T28.2?axis?C?СЦТ" localSheetId="9">#REF!</definedName>
    <definedName name="T28.2?axis?C?СЦТ" localSheetId="12">#REF!</definedName>
    <definedName name="T28.2?axis?C?СЦТ">#REF!</definedName>
    <definedName name="T28.2?axis?C?СЦТ?" localSheetId="17">#REF!</definedName>
    <definedName name="T28.2?axis?C?СЦТ?" localSheetId="2">#REF!</definedName>
    <definedName name="T28.2?axis?C?СЦТ?" localSheetId="3">#REF!</definedName>
    <definedName name="T28.2?axis?C?СЦТ?" localSheetId="1">#REF!</definedName>
    <definedName name="T28.2?axis?C?СЦТ?" localSheetId="4">#REF!</definedName>
    <definedName name="T28.2?axis?C?СЦТ?" localSheetId="5">#REF!</definedName>
    <definedName name="T28.2?axis?C?СЦТ?" localSheetId="9">#REF!</definedName>
    <definedName name="T28.2?axis?C?СЦТ?" localSheetId="12">#REF!</definedName>
    <definedName name="T28.2?axis?C?СЦТ?">#REF!</definedName>
    <definedName name="T28.2?axis?R?ПАР" localSheetId="17">#REF!,#REF!,#REF!,#REF!</definedName>
    <definedName name="T28.2?axis?R?ПАР" localSheetId="2">#REF!,#REF!,#REF!,#REF!</definedName>
    <definedName name="T28.2?axis?R?ПАР" localSheetId="3">#REF!,#REF!,#REF!,#REF!</definedName>
    <definedName name="T28.2?axis?R?ПАР" localSheetId="1">#REF!,#REF!,#REF!,#REF!</definedName>
    <definedName name="T28.2?axis?R?ПАР" localSheetId="4">#REF!,#REF!,#REF!,#REF!</definedName>
    <definedName name="T28.2?axis?R?ПАР" localSheetId="5">#REF!,#REF!,#REF!,#REF!</definedName>
    <definedName name="T28.2?axis?R?ПАР" localSheetId="14">#REF!,#REF!,#REF!,#REF!</definedName>
    <definedName name="T28.2?axis?R?ПАР" localSheetId="7">#REF!,#REF!,#REF!,#REF!</definedName>
    <definedName name="T28.2?axis?R?ПАР" localSheetId="9">#REF!,#REF!,#REF!,#REF!</definedName>
    <definedName name="T28.2?axis?R?ПАР" localSheetId="0">#REF!,#REF!,#REF!,#REF!</definedName>
    <definedName name="T28.2?axis?R?ПАР" localSheetId="12">#REF!,#REF!,#REF!,#REF!</definedName>
    <definedName name="T28.2?axis?R?ПАР">#REF!,#REF!,#REF!,#REF!</definedName>
    <definedName name="T28.2?axis?R?ПАР?" localSheetId="17">#REF!,#REF!</definedName>
    <definedName name="T28.2?axis?R?ПАР?" localSheetId="2">#REF!,#REF!</definedName>
    <definedName name="T28.2?axis?R?ПАР?" localSheetId="3">#REF!,#REF!</definedName>
    <definedName name="T28.2?axis?R?ПАР?" localSheetId="1">#REF!,#REF!</definedName>
    <definedName name="T28.2?axis?R?ПАР?" localSheetId="4">#REF!,#REF!</definedName>
    <definedName name="T28.2?axis?R?ПАР?" localSheetId="5">#REF!,#REF!</definedName>
    <definedName name="T28.2?axis?R?ПАР?" localSheetId="14">#REF!,#REF!</definedName>
    <definedName name="T28.2?axis?R?ПАР?" localSheetId="7">#REF!,#REF!</definedName>
    <definedName name="T28.2?axis?R?ПАР?" localSheetId="9">#REF!,#REF!</definedName>
    <definedName name="T28.2?axis?R?ПАР?" localSheetId="0">#REF!,#REF!</definedName>
    <definedName name="T28.2?axis?R?ПАР?" localSheetId="12">#REF!,#REF!</definedName>
    <definedName name="T28.2?axis?R?ПАР?">#REF!,#REF!</definedName>
    <definedName name="T28.2?axis?ПРД?БАЗ" localSheetId="17">#REF!,#REF!</definedName>
    <definedName name="T28.2?axis?ПРД?БАЗ" localSheetId="2">#REF!,#REF!</definedName>
    <definedName name="T28.2?axis?ПРД?БАЗ" localSheetId="3">#REF!,#REF!</definedName>
    <definedName name="T28.2?axis?ПРД?БАЗ" localSheetId="1">#REF!,#REF!</definedName>
    <definedName name="T28.2?axis?ПРД?БАЗ" localSheetId="4">#REF!,#REF!</definedName>
    <definedName name="T28.2?axis?ПРД?БАЗ" localSheetId="5">#REF!,#REF!</definedName>
    <definedName name="T28.2?axis?ПРД?БАЗ" localSheetId="9">#REF!,#REF!</definedName>
    <definedName name="T28.2?axis?ПРД?БАЗ" localSheetId="0">#REF!,#REF!</definedName>
    <definedName name="T28.2?axis?ПРД?БАЗ" localSheetId="12">#REF!,#REF!</definedName>
    <definedName name="T28.2?axis?ПРД?БАЗ">#REF!,#REF!</definedName>
    <definedName name="T28.2?axis?ПРД?РЕГ" localSheetId="17">#REF!,#REF!</definedName>
    <definedName name="T28.2?axis?ПРД?РЕГ" localSheetId="2">#REF!,#REF!</definedName>
    <definedName name="T28.2?axis?ПРД?РЕГ" localSheetId="3">#REF!,#REF!</definedName>
    <definedName name="T28.2?axis?ПРД?РЕГ" localSheetId="1">#REF!,#REF!</definedName>
    <definedName name="T28.2?axis?ПРД?РЕГ" localSheetId="4">#REF!,#REF!</definedName>
    <definedName name="T28.2?axis?ПРД?РЕГ" localSheetId="5">#REF!,#REF!</definedName>
    <definedName name="T28.2?axis?ПРД?РЕГ" localSheetId="9">#REF!,#REF!</definedName>
    <definedName name="T28.2?axis?ПРД?РЕГ" localSheetId="0">#REF!,#REF!</definedName>
    <definedName name="T28.2?axis?ПРД?РЕГ" localSheetId="12">#REF!,#REF!</definedName>
    <definedName name="T28.2?axis?ПРД?РЕГ">#REF!,#REF!</definedName>
    <definedName name="T28.2?Data" localSheetId="17">#REF!,#REF!,#REF!,#REF!,#REF!,#REF!,#REF!,#REF!</definedName>
    <definedName name="T28.2?Data" localSheetId="2">#REF!,#REF!,#REF!,#REF!,#REF!,#REF!,#REF!,#REF!</definedName>
    <definedName name="T28.2?Data" localSheetId="3">#REF!,#REF!,#REF!,#REF!,#REF!,#REF!,#REF!,#REF!</definedName>
    <definedName name="T28.2?Data" localSheetId="1">#REF!,#REF!,#REF!,#REF!,#REF!,#REF!,#REF!,#REF!</definedName>
    <definedName name="T28.2?Data" localSheetId="4">#REF!,#REF!,#REF!,#REF!,#REF!,#REF!,#REF!,#REF!</definedName>
    <definedName name="T28.2?Data" localSheetId="5">#REF!,#REF!,#REF!,#REF!,#REF!,#REF!,#REF!,#REF!</definedName>
    <definedName name="T28.2?Data" localSheetId="14">#REF!,#REF!,#REF!,#REF!,#REF!,#REF!,#REF!,#REF!</definedName>
    <definedName name="T28.2?Data" localSheetId="7">#REF!,#REF!,#REF!,#REF!,#REF!,#REF!,#REF!,#REF!</definedName>
    <definedName name="T28.2?Data" localSheetId="9">#REF!,#REF!,#REF!,#REF!,#REF!,#REF!,#REF!,#REF!</definedName>
    <definedName name="T28.2?Data" localSheetId="0">#REF!,#REF!,#REF!,#REF!,#REF!,#REF!,#REF!,#REF!</definedName>
    <definedName name="T28.2?Data" localSheetId="12">#REF!,#REF!,#REF!,#REF!,#REF!,#REF!,#REF!,#REF!</definedName>
    <definedName name="T28.2?Data">#REF!,#REF!,#REF!,#REF!,#REF!,#REF!,#REF!,#REF!</definedName>
    <definedName name="T28.2?L0.1" localSheetId="17">#REF!,#REF!</definedName>
    <definedName name="T28.2?L0.1" localSheetId="2">#REF!,#REF!</definedName>
    <definedName name="T28.2?L0.1" localSheetId="3">#REF!,#REF!</definedName>
    <definedName name="T28.2?L0.1" localSheetId="1">#REF!,#REF!</definedName>
    <definedName name="T28.2?L0.1" localSheetId="4">#REF!,#REF!</definedName>
    <definedName name="T28.2?L0.1" localSheetId="5">#REF!,#REF!</definedName>
    <definedName name="T28.2?L0.1" localSheetId="14">#REF!,#REF!</definedName>
    <definedName name="T28.2?L0.1" localSheetId="7">#REF!,#REF!</definedName>
    <definedName name="T28.2?L0.1" localSheetId="9">#REF!,#REF!</definedName>
    <definedName name="T28.2?L0.1" localSheetId="0">#REF!,#REF!</definedName>
    <definedName name="T28.2?L0.1" localSheetId="12">#REF!,#REF!</definedName>
    <definedName name="T28.2?L0.1">#REF!,#REF!</definedName>
    <definedName name="T28.2?L0.2" localSheetId="17">#REF!,#REF!</definedName>
    <definedName name="T28.2?L0.2" localSheetId="2">#REF!,#REF!</definedName>
    <definedName name="T28.2?L0.2" localSheetId="3">#REF!,#REF!</definedName>
    <definedName name="T28.2?L0.2" localSheetId="1">#REF!,#REF!</definedName>
    <definedName name="T28.2?L0.2" localSheetId="4">#REF!,#REF!</definedName>
    <definedName name="T28.2?L0.2" localSheetId="5">#REF!,#REF!</definedName>
    <definedName name="T28.2?L0.2" localSheetId="9">#REF!,#REF!</definedName>
    <definedName name="T28.2?L0.2" localSheetId="0">#REF!,#REF!</definedName>
    <definedName name="T28.2?L0.2" localSheetId="12">#REF!,#REF!</definedName>
    <definedName name="T28.2?L0.2">#REF!,#REF!</definedName>
    <definedName name="T28.2?L0.3" localSheetId="17">#REF!,#REF!</definedName>
    <definedName name="T28.2?L0.3" localSheetId="2">#REF!,#REF!</definedName>
    <definedName name="T28.2?L0.3" localSheetId="3">#REF!,#REF!</definedName>
    <definedName name="T28.2?L0.3" localSheetId="1">#REF!,#REF!</definedName>
    <definedName name="T28.2?L0.3" localSheetId="4">#REF!,#REF!</definedName>
    <definedName name="T28.2?L0.3" localSheetId="5">#REF!,#REF!</definedName>
    <definedName name="T28.2?L0.3" localSheetId="9">#REF!,#REF!</definedName>
    <definedName name="T28.2?L0.3" localSheetId="0">#REF!,#REF!</definedName>
    <definedName name="T28.2?L0.3" localSheetId="12">#REF!,#REF!</definedName>
    <definedName name="T28.2?L0.3">#REF!,#REF!</definedName>
    <definedName name="T28.2?L1" localSheetId="17">#REF!,#REF!</definedName>
    <definedName name="T28.2?L1" localSheetId="2">#REF!,#REF!</definedName>
    <definedName name="T28.2?L1" localSheetId="3">#REF!,#REF!</definedName>
    <definedName name="T28.2?L1" localSheetId="1">#REF!,#REF!</definedName>
    <definedName name="T28.2?L1" localSheetId="4">#REF!,#REF!</definedName>
    <definedName name="T28.2?L1" localSheetId="5">#REF!,#REF!</definedName>
    <definedName name="T28.2?L1" localSheetId="9">#REF!,#REF!</definedName>
    <definedName name="T28.2?L1" localSheetId="12">#REF!,#REF!</definedName>
    <definedName name="T28.2?L1">#REF!,#REF!</definedName>
    <definedName name="T28.2?L1.1" localSheetId="17">#REF!,#REF!</definedName>
    <definedName name="T28.2?L1.1" localSheetId="2">#REF!,#REF!</definedName>
    <definedName name="T28.2?L1.1" localSheetId="3">#REF!,#REF!</definedName>
    <definedName name="T28.2?L1.1" localSheetId="1">#REF!,#REF!</definedName>
    <definedName name="T28.2?L1.1" localSheetId="4">#REF!,#REF!</definedName>
    <definedName name="T28.2?L1.1" localSheetId="5">#REF!,#REF!</definedName>
    <definedName name="T28.2?L1.1" localSheetId="9">#REF!,#REF!</definedName>
    <definedName name="T28.2?L1.1" localSheetId="12">#REF!,#REF!</definedName>
    <definedName name="T28.2?L1.1">#REF!,#REF!</definedName>
    <definedName name="T28.2?L2" localSheetId="17">#REF!,#REF!</definedName>
    <definedName name="T28.2?L2" localSheetId="2">#REF!,#REF!</definedName>
    <definedName name="T28.2?L2" localSheetId="3">#REF!,#REF!</definedName>
    <definedName name="T28.2?L2" localSheetId="1">#REF!,#REF!</definedName>
    <definedName name="T28.2?L2" localSheetId="4">#REF!,#REF!</definedName>
    <definedName name="T28.2?L2" localSheetId="5">#REF!,#REF!</definedName>
    <definedName name="T28.2?L2" localSheetId="9">#REF!,#REF!</definedName>
    <definedName name="T28.2?L2" localSheetId="12">#REF!,#REF!</definedName>
    <definedName name="T28.2?L2">#REF!,#REF!</definedName>
    <definedName name="T28.2?L3" localSheetId="17">#REF!,#REF!</definedName>
    <definedName name="T28.2?L3" localSheetId="2">#REF!,#REF!</definedName>
    <definedName name="T28.2?L3" localSheetId="3">#REF!,#REF!</definedName>
    <definedName name="T28.2?L3" localSheetId="1">#REF!,#REF!</definedName>
    <definedName name="T28.2?L3" localSheetId="4">#REF!,#REF!</definedName>
    <definedName name="T28.2?L3" localSheetId="5">#REF!,#REF!</definedName>
    <definedName name="T28.2?L3" localSheetId="9">#REF!,#REF!</definedName>
    <definedName name="T28.2?L3" localSheetId="12">#REF!,#REF!</definedName>
    <definedName name="T28.2?L3">#REF!,#REF!</definedName>
    <definedName name="T28.2?L4" localSheetId="17">#REF!,#REF!</definedName>
    <definedName name="T28.2?L4" localSheetId="2">#REF!,#REF!</definedName>
    <definedName name="T28.2?L4" localSheetId="3">#REF!,#REF!</definedName>
    <definedName name="T28.2?L4" localSheetId="1">#REF!,#REF!</definedName>
    <definedName name="T28.2?L4" localSheetId="4">#REF!,#REF!</definedName>
    <definedName name="T28.2?L4" localSheetId="5">#REF!,#REF!</definedName>
    <definedName name="T28.2?L4" localSheetId="9">#REF!,#REF!</definedName>
    <definedName name="T28.2?L4" localSheetId="12">#REF!,#REF!</definedName>
    <definedName name="T28.2?L4">#REF!,#REF!</definedName>
    <definedName name="T28.2?L5" localSheetId="17">#REF!,#REF!</definedName>
    <definedName name="T28.2?L5" localSheetId="2">#REF!,#REF!</definedName>
    <definedName name="T28.2?L5" localSheetId="3">#REF!,#REF!</definedName>
    <definedName name="T28.2?L5" localSheetId="1">#REF!,#REF!</definedName>
    <definedName name="T28.2?L5" localSheetId="4">#REF!,#REF!</definedName>
    <definedName name="T28.2?L5" localSheetId="5">#REF!,#REF!</definedName>
    <definedName name="T28.2?L5" localSheetId="9">#REF!,#REF!</definedName>
    <definedName name="T28.2?L5" localSheetId="12">#REF!,#REF!</definedName>
    <definedName name="T28.2?L5">#REF!,#REF!</definedName>
    <definedName name="T28.2?Name" localSheetId="17">#REF!</definedName>
    <definedName name="T28.2?Name" localSheetId="2">#REF!</definedName>
    <definedName name="T28.2?Name" localSheetId="3">#REF!</definedName>
    <definedName name="T28.2?Name" localSheetId="1">#REF!</definedName>
    <definedName name="T28.2?Name" localSheetId="4">#REF!</definedName>
    <definedName name="T28.2?Name" localSheetId="5">#REF!</definedName>
    <definedName name="T28.2?Name" localSheetId="14">#REF!</definedName>
    <definedName name="T28.2?Name" localSheetId="7">#REF!</definedName>
    <definedName name="T28.2?Name" localSheetId="9">#REF!</definedName>
    <definedName name="T28.2?Name" localSheetId="0">#REF!</definedName>
    <definedName name="T28.2?Name" localSheetId="12">#REF!</definedName>
    <definedName name="T28.2?Name">#REF!</definedName>
    <definedName name="T28.2?Table" localSheetId="17">#REF!</definedName>
    <definedName name="T28.2?Table" localSheetId="2">#REF!</definedName>
    <definedName name="T28.2?Table" localSheetId="3">#REF!</definedName>
    <definedName name="T28.2?Table" localSheetId="1">#REF!</definedName>
    <definedName name="T28.2?Table" localSheetId="4">#REF!</definedName>
    <definedName name="T28.2?Table" localSheetId="5">#REF!</definedName>
    <definedName name="T28.2?Table" localSheetId="9">#REF!</definedName>
    <definedName name="T28.2?Table" localSheetId="0">#REF!</definedName>
    <definedName name="T28.2?Table" localSheetId="12">#REF!</definedName>
    <definedName name="T28.2?Table">#REF!</definedName>
    <definedName name="T28.2?Title" localSheetId="17">#REF!</definedName>
    <definedName name="T28.2?Title" localSheetId="2">#REF!</definedName>
    <definedName name="T28.2?Title" localSheetId="3">#REF!</definedName>
    <definedName name="T28.2?Title" localSheetId="1">#REF!</definedName>
    <definedName name="T28.2?Title" localSheetId="4">#REF!</definedName>
    <definedName name="T28.2?Title" localSheetId="5">#REF!</definedName>
    <definedName name="T28.2?Title" localSheetId="9">#REF!</definedName>
    <definedName name="T28.2?Title" localSheetId="0">#REF!</definedName>
    <definedName name="T28.2?Title" localSheetId="12">#REF!</definedName>
    <definedName name="T28.2?Title">#REF!</definedName>
    <definedName name="T28.2?unit?КГ.ГКАЛ" localSheetId="17">#REF!,#REF!</definedName>
    <definedName name="T28.2?unit?КГ.ГКАЛ" localSheetId="2">#REF!,#REF!</definedName>
    <definedName name="T28.2?unit?КГ.ГКАЛ" localSheetId="3">#REF!,#REF!</definedName>
    <definedName name="T28.2?unit?КГ.ГКАЛ" localSheetId="1">#REF!,#REF!</definedName>
    <definedName name="T28.2?unit?КГ.ГКАЛ" localSheetId="4">#REF!,#REF!</definedName>
    <definedName name="T28.2?unit?КГ.ГКАЛ" localSheetId="5">#REF!,#REF!</definedName>
    <definedName name="T28.2?unit?КГ.ГКАЛ" localSheetId="14">#REF!,#REF!</definedName>
    <definedName name="T28.2?unit?КГ.ГКАЛ" localSheetId="7">#REF!,#REF!</definedName>
    <definedName name="T28.2?unit?КГ.ГКАЛ" localSheetId="9">#REF!,#REF!</definedName>
    <definedName name="T28.2?unit?КГ.ГКАЛ" localSheetId="0">#REF!,#REF!</definedName>
    <definedName name="T28.2?unit?КГ.ГКАЛ" localSheetId="12">#REF!,#REF!</definedName>
    <definedName name="T28.2?unit?КГ.ГКАЛ">#REF!,#REF!</definedName>
    <definedName name="T28.2?unit?РУБ.ГКАЛ" localSheetId="17">#REF!,#REF!</definedName>
    <definedName name="T28.2?unit?РУБ.ГКАЛ" localSheetId="2">#REF!,#REF!</definedName>
    <definedName name="T28.2?unit?РУБ.ГКАЛ" localSheetId="3">#REF!,#REF!</definedName>
    <definedName name="T28.2?unit?РУБ.ГКАЛ" localSheetId="1">#REF!,#REF!</definedName>
    <definedName name="T28.2?unit?РУБ.ГКАЛ" localSheetId="4">#REF!,#REF!</definedName>
    <definedName name="T28.2?unit?РУБ.ГКАЛ" localSheetId="5">#REF!,#REF!</definedName>
    <definedName name="T28.2?unit?РУБ.ГКАЛ" localSheetId="9">#REF!,#REF!</definedName>
    <definedName name="T28.2?unit?РУБ.ГКАЛ" localSheetId="0">#REF!,#REF!</definedName>
    <definedName name="T28.2?unit?РУБ.ГКАЛ" localSheetId="12">#REF!,#REF!</definedName>
    <definedName name="T28.2?unit?РУБ.ГКАЛ">#REF!,#REF!</definedName>
    <definedName name="T28.2?unit?РУБ.ТУТ" localSheetId="17">#REF!</definedName>
    <definedName name="T28.2?unit?РУБ.ТУТ" localSheetId="2">#REF!</definedName>
    <definedName name="T28.2?unit?РУБ.ТУТ" localSheetId="3">#REF!</definedName>
    <definedName name="T28.2?unit?РУБ.ТУТ" localSheetId="1">#REF!</definedName>
    <definedName name="T28.2?unit?РУБ.ТУТ" localSheetId="4">#REF!</definedName>
    <definedName name="T28.2?unit?РУБ.ТУТ" localSheetId="5">#REF!</definedName>
    <definedName name="T28.2?unit?РУБ.ТУТ" localSheetId="14">#REF!</definedName>
    <definedName name="T28.2?unit?РУБ.ТУТ" localSheetId="7">#REF!</definedName>
    <definedName name="T28.2?unit?РУБ.ТУТ" localSheetId="9">#REF!</definedName>
    <definedName name="T28.2?unit?РУБ.ТУТ" localSheetId="0">#REF!</definedName>
    <definedName name="T28.2?unit?РУБ.ТУТ" localSheetId="12">#REF!</definedName>
    <definedName name="T28.2?unit?РУБ.ТУТ">#REF!</definedName>
    <definedName name="T28.2?unit?ТГКАЛ" localSheetId="17">#REF!</definedName>
    <definedName name="T28.2?unit?ТГКАЛ" localSheetId="2">#REF!</definedName>
    <definedName name="T28.2?unit?ТГКАЛ" localSheetId="3">#REF!</definedName>
    <definedName name="T28.2?unit?ТГКАЛ" localSheetId="1">#REF!</definedName>
    <definedName name="T28.2?unit?ТГКАЛ" localSheetId="4">#REF!</definedName>
    <definedName name="T28.2?unit?ТГКАЛ" localSheetId="5">#REF!</definedName>
    <definedName name="T28.2?unit?ТГКАЛ" localSheetId="9">#REF!</definedName>
    <definedName name="T28.2?unit?ТГКАЛ" localSheetId="0">#REF!</definedName>
    <definedName name="T28.2?unit?ТГКАЛ" localSheetId="12">#REF!</definedName>
    <definedName name="T28.2?unit?ТГКАЛ">#REF!</definedName>
    <definedName name="T28.2?unit?ТРУБ" localSheetId="17">#REF!</definedName>
    <definedName name="T28.2?unit?ТРУБ" localSheetId="2">#REF!</definedName>
    <definedName name="T28.2?unit?ТРУБ" localSheetId="3">#REF!</definedName>
    <definedName name="T28.2?unit?ТРУБ" localSheetId="1">#REF!</definedName>
    <definedName name="T28.2?unit?ТРУБ" localSheetId="4">#REF!</definedName>
    <definedName name="T28.2?unit?ТРУБ" localSheetId="5">#REF!</definedName>
    <definedName name="T28.2?unit?ТРУБ" localSheetId="9">#REF!</definedName>
    <definedName name="T28.2?unit?ТРУБ" localSheetId="0">#REF!</definedName>
    <definedName name="T28.2?unit?ТРУБ" localSheetId="12">#REF!</definedName>
    <definedName name="T28.2?unit?ТРУБ">#REF!</definedName>
    <definedName name="T28.2?unit?ЧСЛ" localSheetId="17">#REF!</definedName>
    <definedName name="T28.2?unit?ЧСЛ" localSheetId="2">#REF!</definedName>
    <definedName name="T28.2?unit?ЧСЛ" localSheetId="3">#REF!</definedName>
    <definedName name="T28.2?unit?ЧСЛ" localSheetId="1">#REF!</definedName>
    <definedName name="T28.2?unit?ЧСЛ" localSheetId="4">#REF!</definedName>
    <definedName name="T28.2?unit?ЧСЛ" localSheetId="5">#REF!</definedName>
    <definedName name="T28.2?unit?ЧСЛ" localSheetId="9">#REF!</definedName>
    <definedName name="T28.2?unit?ЧСЛ" localSheetId="12">#REF!</definedName>
    <definedName name="T28.2?unit?ЧСЛ">#REF!</definedName>
    <definedName name="T28.2_Copy" localSheetId="17">#REF!</definedName>
    <definedName name="T28.2_Copy" localSheetId="2">#REF!</definedName>
    <definedName name="T28.2_Copy" localSheetId="3">#REF!</definedName>
    <definedName name="T28.2_Copy" localSheetId="1">#REF!</definedName>
    <definedName name="T28.2_Copy" localSheetId="4">#REF!</definedName>
    <definedName name="T28.2_Copy" localSheetId="5">#REF!</definedName>
    <definedName name="T28.2_Copy" localSheetId="9">#REF!</definedName>
    <definedName name="T28.2_Copy" localSheetId="12">#REF!</definedName>
    <definedName name="T28.2_Copy">#REF!</definedName>
    <definedName name="T28.2_Name" localSheetId="17">#REF!</definedName>
    <definedName name="T28.2_Name" localSheetId="2">#REF!</definedName>
    <definedName name="T28.2_Name" localSheetId="3">#REF!</definedName>
    <definedName name="T28.2_Name" localSheetId="1">#REF!</definedName>
    <definedName name="T28.2_Name" localSheetId="4">#REF!</definedName>
    <definedName name="T28.2_Name" localSheetId="5">#REF!</definedName>
    <definedName name="T28.2_Name" localSheetId="9">#REF!</definedName>
    <definedName name="T28.2_Name" localSheetId="12">#REF!</definedName>
    <definedName name="T28.2_Name">#REF!</definedName>
    <definedName name="T28.3?axis?C?ПАР" localSheetId="17">#REF!,#REF!</definedName>
    <definedName name="T28.3?axis?C?ПАР" localSheetId="2">#REF!,#REF!</definedName>
    <definedName name="T28.3?axis?C?ПАР" localSheetId="3">#REF!,#REF!</definedName>
    <definedName name="T28.3?axis?C?ПАР" localSheetId="1">#REF!,#REF!</definedName>
    <definedName name="T28.3?axis?C?ПАР" localSheetId="4">#REF!,#REF!</definedName>
    <definedName name="T28.3?axis?C?ПАР" localSheetId="5">#REF!,#REF!</definedName>
    <definedName name="T28.3?axis?C?ПАР" localSheetId="14">#REF!,#REF!</definedName>
    <definedName name="T28.3?axis?C?ПАР" localSheetId="7">#REF!,#REF!</definedName>
    <definedName name="T28.3?axis?C?ПАР" localSheetId="9">#REF!,#REF!</definedName>
    <definedName name="T28.3?axis?C?ПАР" localSheetId="0">#REF!,#REF!</definedName>
    <definedName name="T28.3?axis?C?ПАР" localSheetId="12">#REF!,#REF!</definedName>
    <definedName name="T28.3?axis?C?ПАР">#REF!,#REF!</definedName>
    <definedName name="T28.3?axis?C?ПАР?" localSheetId="17">#REF!</definedName>
    <definedName name="T28.3?axis?C?ПАР?" localSheetId="2">#REF!</definedName>
    <definedName name="T28.3?axis?C?ПАР?" localSheetId="3">#REF!</definedName>
    <definedName name="T28.3?axis?C?ПАР?" localSheetId="1">#REF!</definedName>
    <definedName name="T28.3?axis?C?ПАР?" localSheetId="4">#REF!</definedName>
    <definedName name="T28.3?axis?C?ПАР?" localSheetId="5">#REF!</definedName>
    <definedName name="T28.3?axis?C?ПАР?" localSheetId="14">#REF!</definedName>
    <definedName name="T28.3?axis?C?ПАР?" localSheetId="7">#REF!</definedName>
    <definedName name="T28.3?axis?C?ПАР?" localSheetId="9">#REF!</definedName>
    <definedName name="T28.3?axis?C?ПАР?" localSheetId="0">#REF!</definedName>
    <definedName name="T28.3?axis?C?ПАР?" localSheetId="12">#REF!</definedName>
    <definedName name="T28.3?axis?C?ПАР?">#REF!</definedName>
    <definedName name="T28.3?axis?C?ПОТ" localSheetId="17">#REF!,#REF!</definedName>
    <definedName name="T28.3?axis?C?ПОТ" localSheetId="2">#REF!,#REF!</definedName>
    <definedName name="T28.3?axis?C?ПОТ" localSheetId="3">#REF!,#REF!</definedName>
    <definedName name="T28.3?axis?C?ПОТ" localSheetId="1">#REF!,#REF!</definedName>
    <definedName name="T28.3?axis?C?ПОТ" localSheetId="4">#REF!,#REF!</definedName>
    <definedName name="T28.3?axis?C?ПОТ" localSheetId="5">#REF!,#REF!</definedName>
    <definedName name="T28.3?axis?C?ПОТ" localSheetId="14">#REF!,#REF!</definedName>
    <definedName name="T28.3?axis?C?ПОТ" localSheetId="7">#REF!,#REF!</definedName>
    <definedName name="T28.3?axis?C?ПОТ" localSheetId="9">#REF!,#REF!</definedName>
    <definedName name="T28.3?axis?C?ПОТ" localSheetId="0">#REF!,#REF!</definedName>
    <definedName name="T28.3?axis?C?ПОТ" localSheetId="12">#REF!,#REF!</definedName>
    <definedName name="T28.3?axis?C?ПОТ">#REF!,#REF!</definedName>
    <definedName name="T28.3?axis?C?ПОТ?" localSheetId="17">#REF!</definedName>
    <definedName name="T28.3?axis?C?ПОТ?" localSheetId="2">#REF!</definedName>
    <definedName name="T28.3?axis?C?ПОТ?" localSheetId="3">#REF!</definedName>
    <definedName name="T28.3?axis?C?ПОТ?" localSheetId="1">#REF!</definedName>
    <definedName name="T28.3?axis?C?ПОТ?" localSheetId="4">#REF!</definedName>
    <definedName name="T28.3?axis?C?ПОТ?" localSheetId="5">#REF!</definedName>
    <definedName name="T28.3?axis?C?ПОТ?" localSheetId="14">#REF!</definedName>
    <definedName name="T28.3?axis?C?ПОТ?" localSheetId="7">#REF!</definedName>
    <definedName name="T28.3?axis?C?ПОТ?" localSheetId="9">#REF!</definedName>
    <definedName name="T28.3?axis?C?ПОТ?" localSheetId="0">#REF!</definedName>
    <definedName name="T28.3?axis?C?ПОТ?" localSheetId="12">#REF!</definedName>
    <definedName name="T28.3?axis?C?ПОТ?">#REF!</definedName>
    <definedName name="T28.3?axis?R?СЦТ" localSheetId="17">#REF!,#REF!</definedName>
    <definedName name="T28.3?axis?R?СЦТ" localSheetId="2">#REF!,#REF!</definedName>
    <definedName name="T28.3?axis?R?СЦТ" localSheetId="3">#REF!,#REF!</definedName>
    <definedName name="T28.3?axis?R?СЦТ" localSheetId="1">#REF!,#REF!</definedName>
    <definedName name="T28.3?axis?R?СЦТ" localSheetId="4">#REF!,#REF!</definedName>
    <definedName name="T28.3?axis?R?СЦТ" localSheetId="5">#REF!,#REF!</definedName>
    <definedName name="T28.3?axis?R?СЦТ" localSheetId="14">#REF!,#REF!</definedName>
    <definedName name="T28.3?axis?R?СЦТ" localSheetId="7">#REF!,#REF!</definedName>
    <definedName name="T28.3?axis?R?СЦТ" localSheetId="9">#REF!,#REF!</definedName>
    <definedName name="T28.3?axis?R?СЦТ" localSheetId="0">#REF!,#REF!</definedName>
    <definedName name="T28.3?axis?R?СЦТ" localSheetId="12">#REF!,#REF!</definedName>
    <definedName name="T28.3?axis?R?СЦТ">#REF!,#REF!</definedName>
    <definedName name="T28.3?axis?R?СЦТ?" localSheetId="17">#REF!,#REF!</definedName>
    <definedName name="T28.3?axis?R?СЦТ?" localSheetId="2">#REF!,#REF!</definedName>
    <definedName name="T28.3?axis?R?СЦТ?" localSheetId="3">#REF!,#REF!</definedName>
    <definedName name="T28.3?axis?R?СЦТ?" localSheetId="1">#REF!,#REF!</definedName>
    <definedName name="T28.3?axis?R?СЦТ?" localSheetId="4">#REF!,#REF!</definedName>
    <definedName name="T28.3?axis?R?СЦТ?" localSheetId="5">#REF!,#REF!</definedName>
    <definedName name="T28.3?axis?R?СЦТ?" localSheetId="9">#REF!,#REF!</definedName>
    <definedName name="T28.3?axis?R?СЦТ?" localSheetId="0">#REF!,#REF!</definedName>
    <definedName name="T28.3?axis?R?СЦТ?" localSheetId="12">#REF!,#REF!</definedName>
    <definedName name="T28.3?axis?R?СЦТ?">#REF!,#REF!</definedName>
    <definedName name="T28.3?Data" localSheetId="17">#REF!,#REF!</definedName>
    <definedName name="T28.3?Data" localSheetId="2">#REF!,#REF!</definedName>
    <definedName name="T28.3?Data" localSheetId="3">#REF!,#REF!</definedName>
    <definedName name="T28.3?Data" localSheetId="1">#REF!,#REF!</definedName>
    <definedName name="T28.3?Data" localSheetId="4">#REF!,#REF!</definedName>
    <definedName name="T28.3?Data" localSheetId="5">#REF!,#REF!</definedName>
    <definedName name="T28.3?Data" localSheetId="9">#REF!,#REF!</definedName>
    <definedName name="T28.3?Data" localSheetId="0">#REF!,#REF!</definedName>
    <definedName name="T28.3?Data" localSheetId="12">#REF!,#REF!</definedName>
    <definedName name="T28.3?Data">#REF!,#REF!</definedName>
    <definedName name="T28.3?L1" localSheetId="17">#REF!,#REF!</definedName>
    <definedName name="T28.3?L1" localSheetId="2">#REF!,#REF!</definedName>
    <definedName name="T28.3?L1" localSheetId="3">#REF!,#REF!</definedName>
    <definedName name="T28.3?L1" localSheetId="1">#REF!,#REF!</definedName>
    <definedName name="T28.3?L1" localSheetId="4">#REF!,#REF!</definedName>
    <definedName name="T28.3?L1" localSheetId="5">#REF!,#REF!</definedName>
    <definedName name="T28.3?L1" localSheetId="9">#REF!,#REF!</definedName>
    <definedName name="T28.3?L1" localSheetId="12">#REF!,#REF!</definedName>
    <definedName name="T28.3?L1">#REF!,#REF!</definedName>
    <definedName name="T28.3?L2" localSheetId="17">#REF!,#REF!</definedName>
    <definedName name="T28.3?L2" localSheetId="2">#REF!,#REF!</definedName>
    <definedName name="T28.3?L2" localSheetId="3">#REF!,#REF!</definedName>
    <definedName name="T28.3?L2" localSheetId="1">#REF!,#REF!</definedName>
    <definedName name="T28.3?L2" localSheetId="4">#REF!,#REF!</definedName>
    <definedName name="T28.3?L2" localSheetId="5">#REF!,#REF!</definedName>
    <definedName name="T28.3?L2" localSheetId="9">#REF!,#REF!</definedName>
    <definedName name="T28.3?L2" localSheetId="12">#REF!,#REF!</definedName>
    <definedName name="T28.3?L2">#REF!,#REF!</definedName>
    <definedName name="T28.3?L3" localSheetId="17">#REF!,#REF!</definedName>
    <definedName name="T28.3?L3" localSheetId="2">#REF!,#REF!</definedName>
    <definedName name="T28.3?L3" localSheetId="3">#REF!,#REF!</definedName>
    <definedName name="T28.3?L3" localSheetId="1">#REF!,#REF!</definedName>
    <definedName name="T28.3?L3" localSheetId="4">#REF!,#REF!</definedName>
    <definedName name="T28.3?L3" localSheetId="5">#REF!,#REF!</definedName>
    <definedName name="T28.3?L3" localSheetId="9">#REF!,#REF!</definedName>
    <definedName name="T28.3?L3" localSheetId="12">#REF!,#REF!</definedName>
    <definedName name="T28.3?L3">#REF!,#REF!</definedName>
    <definedName name="T28.3?L3.1" localSheetId="17">#REF!,#REF!</definedName>
    <definedName name="T28.3?L3.1" localSheetId="2">#REF!,#REF!</definedName>
    <definedName name="T28.3?L3.1" localSheetId="3">#REF!,#REF!</definedName>
    <definedName name="T28.3?L3.1" localSheetId="1">#REF!,#REF!</definedName>
    <definedName name="T28.3?L3.1" localSheetId="4">#REF!,#REF!</definedName>
    <definedName name="T28.3?L3.1" localSheetId="5">#REF!,#REF!</definedName>
    <definedName name="T28.3?L3.1" localSheetId="9">#REF!,#REF!</definedName>
    <definedName name="T28.3?L3.1" localSheetId="12">#REF!,#REF!</definedName>
    <definedName name="T28.3?L3.1">#REF!,#REF!</definedName>
    <definedName name="T28.3?L3.2" localSheetId="17">#REF!,#REF!</definedName>
    <definedName name="T28.3?L3.2" localSheetId="2">#REF!,#REF!</definedName>
    <definedName name="T28.3?L3.2" localSheetId="3">#REF!,#REF!</definedName>
    <definedName name="T28.3?L3.2" localSheetId="1">#REF!,#REF!</definedName>
    <definedName name="T28.3?L3.2" localSheetId="4">#REF!,#REF!</definedName>
    <definedName name="T28.3?L3.2" localSheetId="5">#REF!,#REF!</definedName>
    <definedName name="T28.3?L3.2" localSheetId="9">#REF!,#REF!</definedName>
    <definedName name="T28.3?L3.2" localSheetId="12">#REF!,#REF!</definedName>
    <definedName name="T28.3?L3.2">#REF!,#REF!</definedName>
    <definedName name="T28.3?L4" localSheetId="17">#REF!,#REF!</definedName>
    <definedName name="T28.3?L4" localSheetId="2">#REF!,#REF!</definedName>
    <definedName name="T28.3?L4" localSheetId="3">#REF!,#REF!</definedName>
    <definedName name="T28.3?L4" localSheetId="1">#REF!,#REF!</definedName>
    <definedName name="T28.3?L4" localSheetId="4">#REF!,#REF!</definedName>
    <definedName name="T28.3?L4" localSheetId="5">#REF!,#REF!</definedName>
    <definedName name="T28.3?L4" localSheetId="9">#REF!,#REF!</definedName>
    <definedName name="T28.3?L4" localSheetId="12">#REF!,#REF!</definedName>
    <definedName name="T28.3?L4">#REF!,#REF!</definedName>
    <definedName name="T28.3?L4.1" localSheetId="17">#REF!,#REF!</definedName>
    <definedName name="T28.3?L4.1" localSheetId="2">#REF!,#REF!</definedName>
    <definedName name="T28.3?L4.1" localSheetId="3">#REF!,#REF!</definedName>
    <definedName name="T28.3?L4.1" localSheetId="1">#REF!,#REF!</definedName>
    <definedName name="T28.3?L4.1" localSheetId="4">#REF!,#REF!</definedName>
    <definedName name="T28.3?L4.1" localSheetId="5">#REF!,#REF!</definedName>
    <definedName name="T28.3?L4.1" localSheetId="9">#REF!,#REF!</definedName>
    <definedName name="T28.3?L4.1" localSheetId="12">#REF!,#REF!</definedName>
    <definedName name="T28.3?L4.1">#REF!,#REF!</definedName>
    <definedName name="T28.3?L4.2" localSheetId="17">#REF!,#REF!</definedName>
    <definedName name="T28.3?L4.2" localSheetId="2">#REF!,#REF!</definedName>
    <definedName name="T28.3?L4.2" localSheetId="3">#REF!,#REF!</definedName>
    <definedName name="T28.3?L4.2" localSheetId="1">#REF!,#REF!</definedName>
    <definedName name="T28.3?L4.2" localSheetId="4">#REF!,#REF!</definedName>
    <definedName name="T28.3?L4.2" localSheetId="5">#REF!,#REF!</definedName>
    <definedName name="T28.3?L4.2" localSheetId="9">#REF!,#REF!</definedName>
    <definedName name="T28.3?L4.2" localSheetId="12">#REF!,#REF!</definedName>
    <definedName name="T28.3?L4.2">#REF!,#REF!</definedName>
    <definedName name="T28.3?L5" localSheetId="17">#REF!,#REF!</definedName>
    <definedName name="T28.3?L5" localSheetId="2">#REF!,#REF!</definedName>
    <definedName name="T28.3?L5" localSheetId="3">#REF!,#REF!</definedName>
    <definedName name="T28.3?L5" localSheetId="1">#REF!,#REF!</definedName>
    <definedName name="T28.3?L5" localSheetId="4">#REF!,#REF!</definedName>
    <definedName name="T28.3?L5" localSheetId="5">#REF!,#REF!</definedName>
    <definedName name="T28.3?L5" localSheetId="9">#REF!,#REF!</definedName>
    <definedName name="T28.3?L5" localSheetId="12">#REF!,#REF!</definedName>
    <definedName name="T28.3?L5">#REF!,#REF!</definedName>
    <definedName name="T28.3?L6" localSheetId="17">#REF!,#REF!</definedName>
    <definedName name="T28.3?L6" localSheetId="2">#REF!,#REF!</definedName>
    <definedName name="T28.3?L6" localSheetId="3">#REF!,#REF!</definedName>
    <definedName name="T28.3?L6" localSheetId="1">#REF!,#REF!</definedName>
    <definedName name="T28.3?L6" localSheetId="4">#REF!,#REF!</definedName>
    <definedName name="T28.3?L6" localSheetId="5">#REF!,#REF!</definedName>
    <definedName name="T28.3?L6" localSheetId="9">#REF!,#REF!</definedName>
    <definedName name="T28.3?L6" localSheetId="12">#REF!,#REF!</definedName>
    <definedName name="T28.3?L6">#REF!,#REF!</definedName>
    <definedName name="T28.3?L6.1" localSheetId="17">#REF!,#REF!</definedName>
    <definedName name="T28.3?L6.1" localSheetId="2">#REF!,#REF!</definedName>
    <definedName name="T28.3?L6.1" localSheetId="3">#REF!,#REF!</definedName>
    <definedName name="T28.3?L6.1" localSheetId="1">#REF!,#REF!</definedName>
    <definedName name="T28.3?L6.1" localSheetId="4">#REF!,#REF!</definedName>
    <definedName name="T28.3?L6.1" localSheetId="5">#REF!,#REF!</definedName>
    <definedName name="T28.3?L6.1" localSheetId="9">#REF!,#REF!</definedName>
    <definedName name="T28.3?L6.1" localSheetId="12">#REF!,#REF!</definedName>
    <definedName name="T28.3?L6.1">#REF!,#REF!</definedName>
    <definedName name="T28.3?L6.2" localSheetId="17">#REF!,#REF!</definedName>
    <definedName name="T28.3?L6.2" localSheetId="2">#REF!,#REF!</definedName>
    <definedName name="T28.3?L6.2" localSheetId="3">#REF!,#REF!</definedName>
    <definedName name="T28.3?L6.2" localSheetId="1">#REF!,#REF!</definedName>
    <definedName name="T28.3?L6.2" localSheetId="4">#REF!,#REF!</definedName>
    <definedName name="T28.3?L6.2" localSheetId="5">#REF!,#REF!</definedName>
    <definedName name="T28.3?L6.2" localSheetId="9">#REF!,#REF!</definedName>
    <definedName name="T28.3?L6.2" localSheetId="12">#REF!,#REF!</definedName>
    <definedName name="T28.3?L6.2">#REF!,#REF!</definedName>
    <definedName name="T28.3?Name" localSheetId="17">#REF!</definedName>
    <definedName name="T28.3?Name" localSheetId="2">#REF!</definedName>
    <definedName name="T28.3?Name" localSheetId="3">#REF!</definedName>
    <definedName name="T28.3?Name" localSheetId="1">#REF!</definedName>
    <definedName name="T28.3?Name" localSheetId="4">#REF!</definedName>
    <definedName name="T28.3?Name" localSheetId="5">#REF!</definedName>
    <definedName name="T28.3?Name" localSheetId="14">#REF!</definedName>
    <definedName name="T28.3?Name" localSheetId="7">#REF!</definedName>
    <definedName name="T28.3?Name" localSheetId="9">#REF!</definedName>
    <definedName name="T28.3?Name" localSheetId="0">#REF!</definedName>
    <definedName name="T28.3?Name" localSheetId="12">#REF!</definedName>
    <definedName name="T28.3?Name">#REF!</definedName>
    <definedName name="T28.3?Table" localSheetId="17">#REF!</definedName>
    <definedName name="T28.3?Table" localSheetId="2">#REF!</definedName>
    <definedName name="T28.3?Table" localSheetId="3">#REF!</definedName>
    <definedName name="T28.3?Table" localSheetId="1">#REF!</definedName>
    <definedName name="T28.3?Table" localSheetId="4">#REF!</definedName>
    <definedName name="T28.3?Table" localSheetId="5">#REF!</definedName>
    <definedName name="T28.3?Table" localSheetId="9">#REF!</definedName>
    <definedName name="T28.3?Table" localSheetId="0">#REF!</definedName>
    <definedName name="T28.3?Table" localSheetId="12">#REF!</definedName>
    <definedName name="T28.3?Table">#REF!</definedName>
    <definedName name="T28.3?Title" localSheetId="17">#REF!</definedName>
    <definedName name="T28.3?Title" localSheetId="2">#REF!</definedName>
    <definedName name="T28.3?Title" localSheetId="3">#REF!</definedName>
    <definedName name="T28.3?Title" localSheetId="1">#REF!</definedName>
    <definedName name="T28.3?Title" localSheetId="4">#REF!</definedName>
    <definedName name="T28.3?Title" localSheetId="5">#REF!</definedName>
    <definedName name="T28.3?Title" localSheetId="9">#REF!</definedName>
    <definedName name="T28.3?Title" localSheetId="0">#REF!</definedName>
    <definedName name="T28.3?Title" localSheetId="12">#REF!</definedName>
    <definedName name="T28.3?Title">#REF!</definedName>
    <definedName name="T28.3?unit?ГКАЛЧ" localSheetId="17">#REF!,#REF!</definedName>
    <definedName name="T28.3?unit?ГКАЛЧ" localSheetId="2">#REF!,#REF!</definedName>
    <definedName name="T28.3?unit?ГКАЛЧ" localSheetId="3">#REF!,#REF!</definedName>
    <definedName name="T28.3?unit?ГКАЛЧ" localSheetId="1">#REF!,#REF!</definedName>
    <definedName name="T28.3?unit?ГКАЛЧ" localSheetId="4">#REF!,#REF!</definedName>
    <definedName name="T28.3?unit?ГКАЛЧ" localSheetId="5">#REF!,#REF!</definedName>
    <definedName name="T28.3?unit?ГКАЛЧ" localSheetId="14">#REF!,#REF!</definedName>
    <definedName name="T28.3?unit?ГКАЛЧ" localSheetId="7">#REF!,#REF!</definedName>
    <definedName name="T28.3?unit?ГКАЛЧ" localSheetId="9">#REF!,#REF!</definedName>
    <definedName name="T28.3?unit?ГКАЛЧ" localSheetId="0">#REF!,#REF!</definedName>
    <definedName name="T28.3?unit?ГКАЛЧ" localSheetId="12">#REF!,#REF!</definedName>
    <definedName name="T28.3?unit?ГКАЛЧ">#REF!,#REF!</definedName>
    <definedName name="T28.3?unit?РУБ.ГКАЛ" localSheetId="17">'6.3.'!P1_T28.3?unit?РУБ.ГКАЛ,'6.3.'!P2_T28.3?unit?РУБ.ГКАЛ</definedName>
    <definedName name="T28.3?unit?РУБ.ГКАЛ" localSheetId="2">'7.1. (1 кв. 2014) (с ТП) (2 (3'!P1_T28.3?unit?РУБ.ГКАЛ,'7.1. (1 кв. 2014) (с ТП) (2 (3'!P2_T28.3?unit?РУБ.ГКАЛ</definedName>
    <definedName name="T28.3?unit?РУБ.ГКАЛ" localSheetId="3">'7.1. (1 кв. 2014) (с ТП) (2)'!P1_T28.3?unit?РУБ.ГКАЛ,'7.1. (1 кв. 2014) (с ТП) (2)'!P2_T28.3?unit?РУБ.ГКАЛ</definedName>
    <definedName name="T28.3?unit?РУБ.ГКАЛ" localSheetId="1">'7.1. (1 полугодие 2014)'!P1_T28.3?unit?РУБ.ГКАЛ,'7.1. (1 полугодие 2014)'!P2_T28.3?unit?РУБ.ГКАЛ</definedName>
    <definedName name="T28.3?unit?РУБ.ГКАЛ" localSheetId="4">'7.1. (3 квартал) без ТП '!P1_T28.3?unit?РУБ.ГКАЛ,'7.1. (3 квартал) без ТП '!P2_T28.3?unit?РУБ.ГКАЛ</definedName>
    <definedName name="T28.3?unit?РУБ.ГКАЛ" localSheetId="5">'7.1. 3 квартал с ТП (ВЛ, КЛ)'!P1_T28.3?unit?РУБ.ГКАЛ,'7.1. 3 квартал с ТП (ВЛ, КЛ)'!P2_T28.3?unit?РУБ.ГКАЛ</definedName>
    <definedName name="T28.3?unit?РУБ.ГКАЛ" localSheetId="14">'7.2. 3 кв'!P1_T28.3?unit?РУБ.ГКАЛ,'7.2. 3 кв'!P2_T28.3?unit?РУБ.ГКАЛ</definedName>
    <definedName name="T28.3?unit?РУБ.ГКАЛ" localSheetId="10">P1_T28.3?unit?РУБ.ГКАЛ,P2_T28.3?unit?РУБ.ГКАЛ</definedName>
    <definedName name="T28.3?unit?РУБ.ГКАЛ" localSheetId="11">P1_T28.3?unit?РУБ.ГКАЛ,P2_T28.3?unit?РУБ.ГКАЛ</definedName>
    <definedName name="T28.3?unit?РУБ.ГКАЛ" localSheetId="7">'II-ДЗ (2014)'!P1_T28.3?unit?РУБ.ГКАЛ,'II-ДЗ (2014)'!P2_T28.3?unit?РУБ.ГКАЛ</definedName>
    <definedName name="T28.3?unit?РУБ.ГКАЛ" localSheetId="9">'IV-ДЗ'!P1_T28.3?unit?РУБ.ГКАЛ,'IV-ДЗ'!P2_T28.3?unit?РУБ.ГКАЛ</definedName>
    <definedName name="T28.3?unit?РУБ.ГКАЛ" localSheetId="0">'IV-ДЦ'!P1_T28.3?unit?РУБ.ГКАЛ,'IV-ДЦ'!P2_T28.3?unit?РУБ.ГКАЛ</definedName>
    <definedName name="T28.3?unit?РУБ.ГКАЛ" localSheetId="12">'Приложение 1'!P1_T28.3?unit?РУБ.ГКАЛ,'Приложение 1'!P2_T28.3?unit?РУБ.ГКАЛ</definedName>
    <definedName name="T28.3?unit?РУБ.ГКАЛ">P1_T28.3?unit?РУБ.ГКАЛ,P2_T28.3?unit?РУБ.ГКАЛ</definedName>
    <definedName name="T28.3?unit?РУБ.ГКАЛЧ" localSheetId="17">#REF!,#REF!</definedName>
    <definedName name="T28.3?unit?РУБ.ГКАЛЧ" localSheetId="2">#REF!,#REF!</definedName>
    <definedName name="T28.3?unit?РУБ.ГКАЛЧ" localSheetId="3">#REF!,#REF!</definedName>
    <definedName name="T28.3?unit?РУБ.ГКАЛЧ" localSheetId="1">#REF!,#REF!</definedName>
    <definedName name="T28.3?unit?РУБ.ГКАЛЧ" localSheetId="4">#REF!,#REF!</definedName>
    <definedName name="T28.3?unit?РУБ.ГКАЛЧ" localSheetId="5">#REF!,#REF!</definedName>
    <definedName name="T28.3?unit?РУБ.ГКАЛЧ" localSheetId="14">#REF!,#REF!</definedName>
    <definedName name="T28.3?unit?РУБ.ГКАЛЧ" localSheetId="7">#REF!,#REF!</definedName>
    <definedName name="T28.3?unit?РУБ.ГКАЛЧ" localSheetId="9">#REF!,#REF!</definedName>
    <definedName name="T28.3?unit?РУБ.ГКАЛЧ" localSheetId="0">#REF!,#REF!</definedName>
    <definedName name="T28.3?unit?РУБ.ГКАЛЧ" localSheetId="12">#REF!,#REF!</definedName>
    <definedName name="T28.3?unit?РУБ.ГКАЛЧ">#REF!,#REF!</definedName>
    <definedName name="T28.3?unit?ТГКАЛ" localSheetId="17">#REF!,#REF!</definedName>
    <definedName name="T28.3?unit?ТГКАЛ" localSheetId="2">#REF!,#REF!</definedName>
    <definedName name="T28.3?unit?ТГКАЛ" localSheetId="3">#REF!,#REF!</definedName>
    <definedName name="T28.3?unit?ТГКАЛ" localSheetId="1">#REF!,#REF!</definedName>
    <definedName name="T28.3?unit?ТГКАЛ" localSheetId="4">#REF!,#REF!</definedName>
    <definedName name="T28.3?unit?ТГКАЛ" localSheetId="5">#REF!,#REF!</definedName>
    <definedName name="T28.3?unit?ТГКАЛ" localSheetId="9">#REF!,#REF!</definedName>
    <definedName name="T28.3?unit?ТГКАЛ" localSheetId="0">#REF!,#REF!</definedName>
    <definedName name="T28.3?unit?ТГКАЛ" localSheetId="12">#REF!,#REF!</definedName>
    <definedName name="T28.3?unit?ТГКАЛ">#REF!,#REF!</definedName>
    <definedName name="T28.3?unit?ТРУБ" localSheetId="17">#REF!,#REF!,#REF!,#REF!</definedName>
    <definedName name="T28.3?unit?ТРУБ" localSheetId="2">#REF!,#REF!,#REF!,#REF!</definedName>
    <definedName name="T28.3?unit?ТРУБ" localSheetId="3">#REF!,#REF!,#REF!,#REF!</definedName>
    <definedName name="T28.3?unit?ТРУБ" localSheetId="1">#REF!,#REF!,#REF!,#REF!</definedName>
    <definedName name="T28.3?unit?ТРУБ" localSheetId="4">#REF!,#REF!,#REF!,#REF!</definedName>
    <definedName name="T28.3?unit?ТРУБ" localSheetId="5">#REF!,#REF!,#REF!,#REF!</definedName>
    <definedName name="T28.3?unit?ТРУБ" localSheetId="14">#REF!,#REF!,#REF!,#REF!</definedName>
    <definedName name="T28.3?unit?ТРУБ" localSheetId="7">#REF!,#REF!,#REF!,#REF!</definedName>
    <definedName name="T28.3?unit?ТРУБ" localSheetId="9">#REF!,#REF!,#REF!,#REF!</definedName>
    <definedName name="T28.3?unit?ТРУБ" localSheetId="0">#REF!,#REF!,#REF!,#REF!</definedName>
    <definedName name="T28.3?unit?ТРУБ" localSheetId="12">#REF!,#REF!,#REF!,#REF!</definedName>
    <definedName name="T28.3?unit?ТРУБ">#REF!,#REF!,#REF!,#REF!</definedName>
    <definedName name="T28?axis?R?ПАР" localSheetId="17">#REF!,#REF!</definedName>
    <definedName name="T28?axis?R?ПАР" localSheetId="2">#REF!,#REF!</definedName>
    <definedName name="T28?axis?R?ПАР" localSheetId="3">#REF!,#REF!</definedName>
    <definedName name="T28?axis?R?ПАР" localSheetId="1">#REF!,#REF!</definedName>
    <definedName name="T28?axis?R?ПАР" localSheetId="4">#REF!,#REF!</definedName>
    <definedName name="T28?axis?R?ПАР" localSheetId="5">#REF!,#REF!</definedName>
    <definedName name="T28?axis?R?ПАР" localSheetId="14">#REF!,#REF!</definedName>
    <definedName name="T28?axis?R?ПАР" localSheetId="7">#REF!,#REF!</definedName>
    <definedName name="T28?axis?R?ПАР" localSheetId="9">#REF!,#REF!</definedName>
    <definedName name="T28?axis?R?ПАР" localSheetId="0">#REF!,#REF!</definedName>
    <definedName name="T28?axis?R?ПАР" localSheetId="12">#REF!,#REF!</definedName>
    <definedName name="T28?axis?R?ПАР">#REF!,#REF!</definedName>
    <definedName name="T28?axis?R?ПАР?" localSheetId="17">#REF!,#REF!</definedName>
    <definedName name="T28?axis?R?ПАР?" localSheetId="2">#REF!,#REF!</definedName>
    <definedName name="T28?axis?R?ПАР?" localSheetId="3">#REF!,#REF!</definedName>
    <definedName name="T28?axis?R?ПАР?" localSheetId="1">#REF!,#REF!</definedName>
    <definedName name="T28?axis?R?ПАР?" localSheetId="4">#REF!,#REF!</definedName>
    <definedName name="T28?axis?R?ПАР?" localSheetId="5">#REF!,#REF!</definedName>
    <definedName name="T28?axis?R?ПАР?" localSheetId="9">#REF!,#REF!</definedName>
    <definedName name="T28?axis?R?ПАР?" localSheetId="0">#REF!,#REF!</definedName>
    <definedName name="T28?axis?R?ПАР?" localSheetId="12">#REF!,#REF!</definedName>
    <definedName name="T28?axis?R?ПАР?">#REF!,#REF!</definedName>
    <definedName name="T28?axis?R?ПЭ" localSheetId="2">P2_T28?axis?R?ПЭ,P3_T28?axis?R?ПЭ,P4_T28?axis?R?ПЭ,P5_T28?axis?R?ПЭ,'7.1. (1 кв. 2014) (с ТП) (2 (3'!P6_T28?axis?R?ПЭ</definedName>
    <definedName name="T28?axis?R?ПЭ" localSheetId="3">P2_T28?axis?R?ПЭ,P3_T28?axis?R?ПЭ,P4_T28?axis?R?ПЭ,P5_T28?axis?R?ПЭ,'7.1. (1 кв. 2014) (с ТП) (2)'!P6_T28?axis?R?ПЭ</definedName>
    <definedName name="T28?axis?R?ПЭ" localSheetId="5">P2_T28?axis?R?ПЭ,P3_T28?axis?R?ПЭ,P4_T28?axis?R?ПЭ,P5_T28?axis?R?ПЭ,'7.1. 3 квартал с ТП (ВЛ, КЛ)'!P6_T28?axis?R?ПЭ</definedName>
    <definedName name="T28?axis?R?ПЭ" localSheetId="14">P2_T28?axis?R?ПЭ,P3_T28?axis?R?ПЭ,P4_T28?axis?R?ПЭ,P5_T28?axis?R?ПЭ,'7.2. 3 кв'!P6_T28?axis?R?ПЭ</definedName>
    <definedName name="T28?axis?R?ПЭ" localSheetId="10">P2_T28?axis?R?ПЭ,P3_T28?axis?R?ПЭ,P4_T28?axis?R?ПЭ,P5_T28?axis?R?ПЭ,'8. (3 кв. 2014)'!P6_T28?axis?R?ПЭ</definedName>
    <definedName name="T28?axis?R?ПЭ" localSheetId="11">P2_T28?axis?R?ПЭ,P3_T28?axis?R?ПЭ,P4_T28?axis?R?ПЭ,P5_T28?axis?R?ПЭ,'9. (3 кв. 2014)'!P6_T28?axis?R?ПЭ</definedName>
    <definedName name="T28?axis?R?ПЭ" localSheetId="7">P2_T28?axis?R?ПЭ,P3_T28?axis?R?ПЭ,P4_T28?axis?R?ПЭ,P5_T28?axis?R?ПЭ,'II-ДЗ (2014)'!P6_T28?axis?R?ПЭ</definedName>
    <definedName name="T28?axis?R?ПЭ" localSheetId="0">P2_T28?axis?R?ПЭ,P3_T28?axis?R?ПЭ,P4_T28?axis?R?ПЭ,P5_T28?axis?R?ПЭ,'IV-ДЦ'!P6_T28?axis?R?ПЭ</definedName>
    <definedName name="T28?axis?R?ПЭ">P2_T28?axis?R?ПЭ,P3_T28?axis?R?ПЭ,P4_T28?axis?R?ПЭ,P5_T28?axis?R?ПЭ,P6_T28?axis?R?ПЭ</definedName>
    <definedName name="T28?axis?R?ПЭ?" localSheetId="2">P2_T28?axis?R?ПЭ?,P3_T28?axis?R?ПЭ?,P4_T28?axis?R?ПЭ?,P5_T28?axis?R?ПЭ?,'7.1. (1 кв. 2014) (с ТП) (2 (3'!P6_T28?axis?R?ПЭ?</definedName>
    <definedName name="T28?axis?R?ПЭ?" localSheetId="3">P2_T28?axis?R?ПЭ?,P3_T28?axis?R?ПЭ?,P4_T28?axis?R?ПЭ?,P5_T28?axis?R?ПЭ?,'7.1. (1 кв. 2014) (с ТП) (2)'!P6_T28?axis?R?ПЭ?</definedName>
    <definedName name="T28?axis?R?ПЭ?" localSheetId="5">P2_T28?axis?R?ПЭ?,P3_T28?axis?R?ПЭ?,P4_T28?axis?R?ПЭ?,P5_T28?axis?R?ПЭ?,'7.1. 3 квартал с ТП (ВЛ, КЛ)'!P6_T28?axis?R?ПЭ?</definedName>
    <definedName name="T28?axis?R?ПЭ?" localSheetId="14">P2_T28?axis?R?ПЭ?,P3_T28?axis?R?ПЭ?,P4_T28?axis?R?ПЭ?,P5_T28?axis?R?ПЭ?,'7.2. 3 кв'!P6_T28?axis?R?ПЭ?</definedName>
    <definedName name="T28?axis?R?ПЭ?" localSheetId="10">P2_T28?axis?R?ПЭ?,P3_T28?axis?R?ПЭ?,P4_T28?axis?R?ПЭ?,P5_T28?axis?R?ПЭ?,'8. (3 кв. 2014)'!P6_T28?axis?R?ПЭ?</definedName>
    <definedName name="T28?axis?R?ПЭ?" localSheetId="11">P2_T28?axis?R?ПЭ?,P3_T28?axis?R?ПЭ?,P4_T28?axis?R?ПЭ?,P5_T28?axis?R?ПЭ?,'9. (3 кв. 2014)'!P6_T28?axis?R?ПЭ?</definedName>
    <definedName name="T28?axis?R?ПЭ?" localSheetId="7">P2_T28?axis?R?ПЭ?,P3_T28?axis?R?ПЭ?,P4_T28?axis?R?ПЭ?,P5_T28?axis?R?ПЭ?,'II-ДЗ (2014)'!P6_T28?axis?R?ПЭ?</definedName>
    <definedName name="T28?axis?R?ПЭ?" localSheetId="0">P2_T28?axis?R?ПЭ?,P3_T28?axis?R?ПЭ?,P4_T28?axis?R?ПЭ?,P5_T28?axis?R?ПЭ?,'IV-ДЦ'!P6_T28?axis?R?ПЭ?</definedName>
    <definedName name="T28?axis?R?ПЭ?">P2_T28?axis?R?ПЭ?,P3_T28?axis?R?ПЭ?,P4_T28?axis?R?ПЭ?,P5_T28?axis?R?ПЭ?,P6_T28?axis?R?ПЭ?</definedName>
    <definedName name="T28?axis?R?СЦТ" localSheetId="17">#REF!,#REF!</definedName>
    <definedName name="T28?axis?R?СЦТ" localSheetId="2">#REF!,#REF!</definedName>
    <definedName name="T28?axis?R?СЦТ" localSheetId="3">#REF!,#REF!</definedName>
    <definedName name="T28?axis?R?СЦТ" localSheetId="1">#REF!,#REF!</definedName>
    <definedName name="T28?axis?R?СЦТ" localSheetId="4">#REF!,#REF!</definedName>
    <definedName name="T28?axis?R?СЦТ" localSheetId="5">#REF!,#REF!</definedName>
    <definedName name="T28?axis?R?СЦТ" localSheetId="14">#REF!,#REF!</definedName>
    <definedName name="T28?axis?R?СЦТ" localSheetId="7">#REF!,#REF!</definedName>
    <definedName name="T28?axis?R?СЦТ" localSheetId="9">#REF!,#REF!</definedName>
    <definedName name="T28?axis?R?СЦТ" localSheetId="0">#REF!,#REF!</definedName>
    <definedName name="T28?axis?R?СЦТ" localSheetId="12">#REF!,#REF!</definedName>
    <definedName name="T28?axis?R?СЦТ">#REF!,#REF!</definedName>
    <definedName name="T28?axis?R?СЦТ?" localSheetId="17">#REF!,#REF!</definedName>
    <definedName name="T28?axis?R?СЦТ?" localSheetId="2">#REF!,#REF!</definedName>
    <definedName name="T28?axis?R?СЦТ?" localSheetId="3">#REF!,#REF!</definedName>
    <definedName name="T28?axis?R?СЦТ?" localSheetId="1">#REF!,#REF!</definedName>
    <definedName name="T28?axis?R?СЦТ?" localSheetId="4">#REF!,#REF!</definedName>
    <definedName name="T28?axis?R?СЦТ?" localSheetId="5">#REF!,#REF!</definedName>
    <definedName name="T28?axis?R?СЦТ?" localSheetId="9">#REF!,#REF!</definedName>
    <definedName name="T28?axis?R?СЦТ?" localSheetId="0">#REF!,#REF!</definedName>
    <definedName name="T28?axis?R?СЦТ?" localSheetId="12">#REF!,#REF!</definedName>
    <definedName name="T28?axis?R?СЦТ?">#REF!,#REF!</definedName>
    <definedName name="T28?axis?ПРД?БАЗ">'[36]28'!$I$6:$J$17,'[36]28'!$F$6:$G$17</definedName>
    <definedName name="T28?axis?ПРД?ПРЕД">'[36]28'!$K$6:$L$17,'[36]28'!$D$6:$E$17</definedName>
    <definedName name="T28?axis?ПРД?РЕГ" localSheetId="17">'[46]другие из прибыли'!#REF!</definedName>
    <definedName name="T28?axis?ПРД?РЕГ" localSheetId="2">'[46]другие из прибыли'!#REF!</definedName>
    <definedName name="T28?axis?ПРД?РЕГ" localSheetId="3">'[46]другие из прибыли'!#REF!</definedName>
    <definedName name="T28?axis?ПРД?РЕГ" localSheetId="1">'[46]другие из прибыли'!#REF!</definedName>
    <definedName name="T28?axis?ПРД?РЕГ" localSheetId="4">'[46]другие из прибыли'!#REF!</definedName>
    <definedName name="T28?axis?ПРД?РЕГ" localSheetId="5">'[46]другие из прибыли'!#REF!</definedName>
    <definedName name="T28?axis?ПРД?РЕГ" localSheetId="9">'[46]другие из прибыли'!#REF!</definedName>
    <definedName name="T28?axis?ПРД?РЕГ" localSheetId="0">'[46]другие из прибыли'!#REF!</definedName>
    <definedName name="T28?axis?ПРД?РЕГ" localSheetId="12">'[46]другие из прибыли'!#REF!</definedName>
    <definedName name="T28?axis?ПРД?РЕГ">'[46]другие из прибыли'!#REF!</definedName>
    <definedName name="T28?axis?ПФ?ПЛАН">'[36]28'!$I$6:$I$17,'[36]28'!$D$6:$D$17,'[36]28'!$K$6:$K$17,'[36]28'!$F$6:$F$17</definedName>
    <definedName name="T28?axis?ПФ?ФАКТ">'[36]28'!$J$6:$J$17,'[36]28'!$E$6:$E$17,'[36]28'!$L$6:$L$17,'[36]28'!$G$6:$G$17</definedName>
    <definedName name="T28?Data" localSheetId="2">'[24]28'!$D$190:$E$213,'[24]28'!$G$164:$H$187,'[24]28'!$D$164:$E$187,'[24]28'!$D$138:$I$161,'[24]28'!$D$8:$I$109,'[24]28'!$D$112:$I$135,P1_T28?Data</definedName>
    <definedName name="T28?Data" localSheetId="3">'[24]28'!$D$190:$E$213,'[24]28'!$G$164:$H$187,'[24]28'!$D$164:$E$187,'[24]28'!$D$138:$I$161,'[24]28'!$D$8:$I$109,'[24]28'!$D$112:$I$135,P1_T28?Data</definedName>
    <definedName name="T28?Data" localSheetId="5">'[24]28'!$D$190:$E$213,'[24]28'!$G$164:$H$187,'[24]28'!$D$164:$E$187,'[24]28'!$D$138:$I$161,'[24]28'!$D$8:$I$109,'[24]28'!$D$112:$I$135,P1_T28?Data</definedName>
    <definedName name="T28?Data" localSheetId="14">'[24]28'!$D$190:$E$213,'[24]28'!$G$164:$H$187,'[24]28'!$D$164:$E$187,'[24]28'!$D$138:$I$161,'[24]28'!$D$8:$I$109,'[24]28'!$D$112:$I$135,P1_T28?Data</definedName>
    <definedName name="T28?Data" localSheetId="10">'[24]28'!$D$190:$E$213,'[24]28'!$G$164:$H$187,'[24]28'!$D$164:$E$187,'[24]28'!$D$138:$I$161,'[24]28'!$D$8:$I$109,'[24]28'!$D$112:$I$135,P1_T28?Data</definedName>
    <definedName name="T28?Data" localSheetId="11">'[24]28'!$D$190:$E$213,'[24]28'!$G$164:$H$187,'[24]28'!$D$164:$E$187,'[24]28'!$D$138:$I$161,'[24]28'!$D$8:$I$109,'[24]28'!$D$112:$I$135,P1_T28?Data</definedName>
    <definedName name="T28?Data" localSheetId="7">'[24]28'!$D$190:$E$213,'[24]28'!$G$164:$H$187,'[24]28'!$D$164:$E$187,'[24]28'!$D$138:$I$161,'[24]28'!$D$8:$I$109,'[24]28'!$D$112:$I$135,P1_T28?Data</definedName>
    <definedName name="T28?Data" localSheetId="0">'[24]28'!$D$190:$E$213,'[24]28'!$G$164:$H$187,'[24]28'!$D$164:$E$187,'[24]28'!$D$138:$I$161,'[24]28'!$D$8:$I$109,'[24]28'!$D$112:$I$135,P1_T28?Data</definedName>
    <definedName name="T28?Data">'[24]28'!$D$190:$E$213,'[24]28'!$G$164:$H$187,'[24]28'!$D$164:$E$187,'[24]28'!$D$138:$I$161,'[24]28'!$D$8:$I$109,'[24]28'!$D$112:$I$135,P1_T28?Data</definedName>
    <definedName name="T28?item_ext?ВСЕГО">'[24]28'!$I$8:$I$292,'[24]28'!$F$8:$F$292</definedName>
    <definedName name="T28?item_ext?ТЭ">'[24]28'!$E$8:$E$292,'[24]28'!$H$8:$H$292</definedName>
    <definedName name="T28?item_ext?ЭЭ">'[24]28'!$D$8:$D$292,'[24]28'!$G$8:$G$292</definedName>
    <definedName name="T28?L1.1.x">'[24]28'!$D$16:$I$18,'[24]28'!$D$11:$I$13</definedName>
    <definedName name="T28?L10.1.x">'[24]28'!$D$250:$I$252,'[24]28'!$D$245:$I$247</definedName>
    <definedName name="T28?L11.1.x">'[24]28'!$D$276:$I$278,'[24]28'!$D$271:$I$273</definedName>
    <definedName name="T28?L2.1.x">'[24]28'!$D$42:$I$44,'[24]28'!$D$37:$I$39</definedName>
    <definedName name="T28?L3" localSheetId="17">#REF!,#REF!</definedName>
    <definedName name="T28?L3" localSheetId="2">#REF!,#REF!</definedName>
    <definedName name="T28?L3" localSheetId="3">#REF!,#REF!</definedName>
    <definedName name="T28?L3" localSheetId="1">#REF!,#REF!</definedName>
    <definedName name="T28?L3" localSheetId="4">#REF!,#REF!</definedName>
    <definedName name="T28?L3" localSheetId="5">#REF!,#REF!</definedName>
    <definedName name="T28?L3" localSheetId="14">#REF!,#REF!</definedName>
    <definedName name="T28?L3" localSheetId="7">#REF!,#REF!</definedName>
    <definedName name="T28?L3" localSheetId="9">#REF!,#REF!</definedName>
    <definedName name="T28?L3" localSheetId="0">#REF!,#REF!</definedName>
    <definedName name="T28?L3" localSheetId="12">#REF!,#REF!</definedName>
    <definedName name="T28?L3">#REF!,#REF!</definedName>
    <definedName name="T28?L3.1.x">'[24]28'!$D$68:$I$70,'[24]28'!$D$63:$I$65</definedName>
    <definedName name="T28?L4" localSheetId="17">#REF!,#REF!</definedName>
    <definedName name="T28?L4" localSheetId="2">#REF!,#REF!</definedName>
    <definedName name="T28?L4" localSheetId="3">#REF!,#REF!</definedName>
    <definedName name="T28?L4" localSheetId="1">#REF!,#REF!</definedName>
    <definedName name="T28?L4" localSheetId="4">#REF!,#REF!</definedName>
    <definedName name="T28?L4" localSheetId="5">#REF!,#REF!</definedName>
    <definedName name="T28?L4" localSheetId="14">#REF!,#REF!</definedName>
    <definedName name="T28?L4" localSheetId="7">#REF!,#REF!</definedName>
    <definedName name="T28?L4" localSheetId="9">#REF!,#REF!</definedName>
    <definedName name="T28?L4" localSheetId="0">#REF!,#REF!</definedName>
    <definedName name="T28?L4" localSheetId="12">#REF!,#REF!</definedName>
    <definedName name="T28?L4">#REF!,#REF!</definedName>
    <definedName name="T28?L4.1.x">'[24]28'!$D$94:$I$96,'[24]28'!$D$89:$I$91</definedName>
    <definedName name="T28?L5" localSheetId="17">#REF!,#REF!</definedName>
    <definedName name="T28?L5" localSheetId="2">#REF!,#REF!</definedName>
    <definedName name="T28?L5" localSheetId="3">#REF!,#REF!</definedName>
    <definedName name="T28?L5" localSheetId="1">#REF!,#REF!</definedName>
    <definedName name="T28?L5" localSheetId="4">#REF!,#REF!</definedName>
    <definedName name="T28?L5" localSheetId="5">#REF!,#REF!</definedName>
    <definedName name="T28?L5" localSheetId="14">#REF!,#REF!</definedName>
    <definedName name="T28?L5" localSheetId="7">#REF!,#REF!</definedName>
    <definedName name="T28?L5" localSheetId="9">#REF!,#REF!</definedName>
    <definedName name="T28?L5" localSheetId="0">#REF!,#REF!</definedName>
    <definedName name="T28?L5" localSheetId="12">#REF!,#REF!</definedName>
    <definedName name="T28?L5">#REF!,#REF!</definedName>
    <definedName name="T28?L5.1.x">'[24]28'!$D$120:$I$122,'[24]28'!$D$115:$I$117</definedName>
    <definedName name="T28?L6" localSheetId="17">#REF!,#REF!</definedName>
    <definedName name="T28?L6" localSheetId="2">#REF!,#REF!</definedName>
    <definedName name="T28?L6" localSheetId="3">#REF!,#REF!</definedName>
    <definedName name="T28?L6" localSheetId="1">#REF!,#REF!</definedName>
    <definedName name="T28?L6" localSheetId="4">#REF!,#REF!</definedName>
    <definedName name="T28?L6" localSheetId="5">#REF!,#REF!</definedName>
    <definedName name="T28?L6" localSheetId="14">#REF!,#REF!</definedName>
    <definedName name="T28?L6" localSheetId="7">#REF!,#REF!</definedName>
    <definedName name="T28?L6" localSheetId="9">#REF!,#REF!</definedName>
    <definedName name="T28?L6" localSheetId="0">#REF!,#REF!</definedName>
    <definedName name="T28?L6" localSheetId="12">#REF!,#REF!</definedName>
    <definedName name="T28?L6">#REF!,#REF!</definedName>
    <definedName name="T28?L6.1.x">'[24]28'!$D$146:$I$148,'[24]28'!$D$141:$I$143</definedName>
    <definedName name="T28?L7" localSheetId="17">#REF!,#REF!</definedName>
    <definedName name="T28?L7" localSheetId="2">#REF!,#REF!</definedName>
    <definedName name="T28?L7" localSheetId="3">#REF!,#REF!</definedName>
    <definedName name="T28?L7" localSheetId="1">#REF!,#REF!</definedName>
    <definedName name="T28?L7" localSheetId="4">#REF!,#REF!</definedName>
    <definedName name="T28?L7" localSheetId="5">#REF!,#REF!</definedName>
    <definedName name="T28?L7" localSheetId="14">#REF!,#REF!</definedName>
    <definedName name="T28?L7" localSheetId="7">#REF!,#REF!</definedName>
    <definedName name="T28?L7" localSheetId="9">#REF!,#REF!</definedName>
    <definedName name="T28?L7" localSheetId="0">#REF!,#REF!</definedName>
    <definedName name="T28?L7" localSheetId="12">#REF!,#REF!</definedName>
    <definedName name="T28?L7">#REF!,#REF!</definedName>
    <definedName name="T28?L7.1.x">'[24]28'!$D$172:$I$174,'[24]28'!$D$167:$I$169</definedName>
    <definedName name="T28?L8" localSheetId="17">#REF!,#REF!</definedName>
    <definedName name="T28?L8" localSheetId="2">#REF!,#REF!</definedName>
    <definedName name="T28?L8" localSheetId="3">#REF!,#REF!</definedName>
    <definedName name="T28?L8" localSheetId="1">#REF!,#REF!</definedName>
    <definedName name="T28?L8" localSheetId="4">#REF!,#REF!</definedName>
    <definedName name="T28?L8" localSheetId="5">#REF!,#REF!</definedName>
    <definedName name="T28?L8" localSheetId="14">#REF!,#REF!</definedName>
    <definedName name="T28?L8" localSheetId="7">#REF!,#REF!</definedName>
    <definedName name="T28?L8" localSheetId="9">#REF!,#REF!</definedName>
    <definedName name="T28?L8" localSheetId="0">#REF!,#REF!</definedName>
    <definedName name="T28?L8" localSheetId="12">#REF!,#REF!</definedName>
    <definedName name="T28?L8">#REF!,#REF!</definedName>
    <definedName name="T28?L8.1.x">'[24]28'!$D$198:$I$200,'[24]28'!$D$193:$I$195</definedName>
    <definedName name="T28?L9.1.x">'[24]28'!$D$224:$I$226,'[24]28'!$D$219:$I$221</definedName>
    <definedName name="T28?Name" localSheetId="17">'[46]другие из прибыли'!#REF!</definedName>
    <definedName name="T28?Name" localSheetId="2">'[46]другие из прибыли'!#REF!</definedName>
    <definedName name="T28?Name" localSheetId="3">'[46]другие из прибыли'!#REF!</definedName>
    <definedName name="T28?Name" localSheetId="1">'[46]другие из прибыли'!#REF!</definedName>
    <definedName name="T28?Name" localSheetId="4">'[46]другие из прибыли'!#REF!</definedName>
    <definedName name="T28?Name" localSheetId="5">'[46]другие из прибыли'!#REF!</definedName>
    <definedName name="T28?Name" localSheetId="9">'[46]другие из прибыли'!#REF!</definedName>
    <definedName name="T28?Name" localSheetId="0">'[46]другие из прибыли'!#REF!</definedName>
    <definedName name="T28?Name" localSheetId="12">'[46]другие из прибыли'!#REF!</definedName>
    <definedName name="T28?Name">'[46]другие из прибыли'!#REF!</definedName>
    <definedName name="T28?Table" localSheetId="17">#REF!</definedName>
    <definedName name="T28?Table" localSheetId="2">#REF!</definedName>
    <definedName name="T28?Table" localSheetId="3">#REF!</definedName>
    <definedName name="T28?Table" localSheetId="1">#REF!</definedName>
    <definedName name="T28?Table" localSheetId="4">#REF!</definedName>
    <definedName name="T28?Table" localSheetId="5">#REF!</definedName>
    <definedName name="T28?Table" localSheetId="14">#REF!</definedName>
    <definedName name="T28?Table" localSheetId="7">#REF!</definedName>
    <definedName name="T28?Table" localSheetId="9">#REF!</definedName>
    <definedName name="T28?Table" localSheetId="0">#REF!</definedName>
    <definedName name="T28?Table" localSheetId="12">#REF!</definedName>
    <definedName name="T28?Table">#REF!</definedName>
    <definedName name="T28?Title" localSheetId="17">#REF!</definedName>
    <definedName name="T28?Title" localSheetId="2">#REF!</definedName>
    <definedName name="T28?Title" localSheetId="3">#REF!</definedName>
    <definedName name="T28?Title" localSheetId="1">#REF!</definedName>
    <definedName name="T28?Title" localSheetId="4">#REF!</definedName>
    <definedName name="T28?Title" localSheetId="5">#REF!</definedName>
    <definedName name="T28?Title" localSheetId="9">#REF!</definedName>
    <definedName name="T28?Title" localSheetId="0">#REF!</definedName>
    <definedName name="T28?Title" localSheetId="12">#REF!</definedName>
    <definedName name="T28?Title">#REF!</definedName>
    <definedName name="T28?unit?ГКАЛЧ">'[24]28'!$H$164:$H$187,'[24]28'!$E$164:$E$187</definedName>
    <definedName name="T28?unit?МКВТЧ">'[24]28'!$G$190:$G$213,'[24]28'!$D$190:$D$213</definedName>
    <definedName name="T28?unit?РУБ.ГКАЛ">'[24]28'!$E$216:$E$239,'[24]28'!$E$268:$E$292,'[24]28'!$H$268:$H$292,'[24]28'!$H$216:$H$239</definedName>
    <definedName name="T28?unit?РУБ.ГКАЛЧ" localSheetId="17">#REF!</definedName>
    <definedName name="T28?unit?РУБ.ГКАЛЧ" localSheetId="2">#REF!</definedName>
    <definedName name="T28?unit?РУБ.ГКАЛЧ" localSheetId="3">#REF!</definedName>
    <definedName name="T28?unit?РУБ.ГКАЛЧ" localSheetId="1">#REF!</definedName>
    <definedName name="T28?unit?РУБ.ГКАЛЧ" localSheetId="4">#REF!</definedName>
    <definedName name="T28?unit?РУБ.ГКАЛЧ" localSheetId="5">#REF!</definedName>
    <definedName name="T28?unit?РУБ.ГКАЛЧ" localSheetId="14">#REF!</definedName>
    <definedName name="T28?unit?РУБ.ГКАЛЧ" localSheetId="7">#REF!</definedName>
    <definedName name="T28?unit?РУБ.ГКАЛЧ" localSheetId="9">#REF!</definedName>
    <definedName name="T28?unit?РУБ.ГКАЛЧ" localSheetId="0">#REF!</definedName>
    <definedName name="T28?unit?РУБ.ГКАЛЧ" localSheetId="12">#REF!</definedName>
    <definedName name="T28?unit?РУБ.ГКАЛЧ">#REF!</definedName>
    <definedName name="T28?unit?РУБ.ГКАЛЧ.МЕС">'[24]28'!$H$242:$H$265,'[24]28'!$E$242:$E$265</definedName>
    <definedName name="T28?unit?РУБ.ТКВТ.МЕС">'[24]28'!$G$242:$G$265,'[24]28'!$D$242:$D$265</definedName>
    <definedName name="T28?unit?РУБ.ТКВТЧ">'[24]28'!$G$216:$G$239,'[24]28'!$D$268:$D$292,'[24]28'!$G$268:$G$292,'[24]28'!$D$216:$D$239</definedName>
    <definedName name="T28?unit?ТГКАЛ">'[24]28'!$H$190:$H$213,'[24]28'!$E$190:$E$213</definedName>
    <definedName name="T28?unit?ТКВТ">'[24]28'!$G$164:$G$187,'[24]28'!$D$164:$D$187</definedName>
    <definedName name="T28?unit?ТРУБ">'[24]28'!$D$138:$I$161,'[24]28'!$D$8:$I$109</definedName>
    <definedName name="T28?unit?ЧАС" localSheetId="17">#REF!</definedName>
    <definedName name="T28?unit?ЧАС" localSheetId="2">#REF!</definedName>
    <definedName name="T28?unit?ЧАС" localSheetId="3">#REF!</definedName>
    <definedName name="T28?unit?ЧАС" localSheetId="1">#REF!</definedName>
    <definedName name="T28?unit?ЧАС" localSheetId="4">#REF!</definedName>
    <definedName name="T28?unit?ЧАС" localSheetId="5">#REF!</definedName>
    <definedName name="T28?unit?ЧАС" localSheetId="14">#REF!</definedName>
    <definedName name="T28?unit?ЧАС" localSheetId="7">#REF!</definedName>
    <definedName name="T28?unit?ЧАС" localSheetId="9">#REF!</definedName>
    <definedName name="T28?unit?ЧАС" localSheetId="0">#REF!</definedName>
    <definedName name="T28?unit?ЧАС" localSheetId="12">#REF!</definedName>
    <definedName name="T28?unit?ЧАС">#REF!</definedName>
    <definedName name="T28_1_Copy" localSheetId="17">#REF!</definedName>
    <definedName name="T28_1_Copy" localSheetId="2">#REF!</definedName>
    <definedName name="T28_1_Copy" localSheetId="3">#REF!</definedName>
    <definedName name="T28_1_Copy" localSheetId="1">#REF!</definedName>
    <definedName name="T28_1_Copy" localSheetId="4">#REF!</definedName>
    <definedName name="T28_1_Copy" localSheetId="5">#REF!</definedName>
    <definedName name="T28_1_Copy" localSheetId="9">#REF!</definedName>
    <definedName name="T28_1_Copy" localSheetId="0">#REF!</definedName>
    <definedName name="T28_1_Copy" localSheetId="12">#REF!</definedName>
    <definedName name="T28_1_Copy">#REF!</definedName>
    <definedName name="T28_1_Name" localSheetId="17">#REF!</definedName>
    <definedName name="T28_1_Name" localSheetId="2">#REF!</definedName>
    <definedName name="T28_1_Name" localSheetId="3">#REF!</definedName>
    <definedName name="T28_1_Name" localSheetId="1">#REF!</definedName>
    <definedName name="T28_1_Name" localSheetId="4">#REF!</definedName>
    <definedName name="T28_1_Name" localSheetId="5">#REF!</definedName>
    <definedName name="T28_1_Name" localSheetId="9">#REF!</definedName>
    <definedName name="T28_1_Name" localSheetId="0">#REF!</definedName>
    <definedName name="T28_1_Name" localSheetId="12">#REF!</definedName>
    <definedName name="T28_1_Name">#REF!</definedName>
    <definedName name="T28_3_Copy" localSheetId="17">#REF!</definedName>
    <definedName name="T28_3_Copy" localSheetId="2">#REF!</definedName>
    <definedName name="T28_3_Copy" localSheetId="3">#REF!</definedName>
    <definedName name="T28_3_Copy" localSheetId="1">#REF!</definedName>
    <definedName name="T28_3_Copy" localSheetId="4">#REF!</definedName>
    <definedName name="T28_3_Copy" localSheetId="5">#REF!</definedName>
    <definedName name="T28_3_Copy" localSheetId="9">#REF!</definedName>
    <definedName name="T28_3_Copy" localSheetId="12">#REF!</definedName>
    <definedName name="T28_3_Copy">#REF!</definedName>
    <definedName name="T28_3_Name" localSheetId="17">#REF!</definedName>
    <definedName name="T28_3_Name" localSheetId="2">#REF!</definedName>
    <definedName name="T28_3_Name" localSheetId="3">#REF!</definedName>
    <definedName name="T28_3_Name" localSheetId="1">#REF!</definedName>
    <definedName name="T28_3_Name" localSheetId="4">#REF!</definedName>
    <definedName name="T28_3_Name" localSheetId="5">#REF!</definedName>
    <definedName name="T28_3_Name" localSheetId="9">#REF!</definedName>
    <definedName name="T28_3_Name" localSheetId="12">#REF!</definedName>
    <definedName name="T28_3_Name">#REF!</definedName>
    <definedName name="T28_Copy" localSheetId="17">'[46]другие из прибыли'!#REF!</definedName>
    <definedName name="T28_Copy" localSheetId="2">'[46]другие из прибыли'!#REF!</definedName>
    <definedName name="T28_Copy" localSheetId="3">'[46]другие из прибыли'!#REF!</definedName>
    <definedName name="T28_Copy" localSheetId="1">'[46]другие из прибыли'!#REF!</definedName>
    <definedName name="T28_Copy" localSheetId="4">'[46]другие из прибыли'!#REF!</definedName>
    <definedName name="T28_Copy" localSheetId="5">'[46]другие из прибыли'!#REF!</definedName>
    <definedName name="T28_Copy" localSheetId="9">'[46]другие из прибыли'!#REF!</definedName>
    <definedName name="T28_Copy" localSheetId="12">'[46]другие из прибыли'!#REF!</definedName>
    <definedName name="T28_Copy">'[46]другие из прибыли'!#REF!</definedName>
    <definedName name="T28_Name" localSheetId="17">#REF!</definedName>
    <definedName name="T28_Name" localSheetId="2">#REF!</definedName>
    <definedName name="T28_Name" localSheetId="3">#REF!</definedName>
    <definedName name="T28_Name" localSheetId="1">#REF!</definedName>
    <definedName name="T28_Name" localSheetId="4">#REF!</definedName>
    <definedName name="T28_Name" localSheetId="5">#REF!</definedName>
    <definedName name="T28_Name" localSheetId="14">#REF!</definedName>
    <definedName name="T28_Name" localSheetId="7">#REF!</definedName>
    <definedName name="T28_Name" localSheetId="9">#REF!</definedName>
    <definedName name="T28_Name" localSheetId="0">#REF!</definedName>
    <definedName name="T28_Name" localSheetId="12">#REF!</definedName>
    <definedName name="T28_Name">#REF!</definedName>
    <definedName name="T28_Protection" localSheetId="2">P9_T28_Protection,P10_T28_Protection,P11_T28_Protection,'7.1. (1 кв. 2014) (с ТП) (2 (3'!P12_T28_Protection</definedName>
    <definedName name="T28_Protection" localSheetId="3">P9_T28_Protection,P10_T28_Protection,P11_T28_Protection,'7.1. (1 кв. 2014) (с ТП) (2)'!P12_T28_Protection</definedName>
    <definedName name="T28_Protection" localSheetId="5">P9_T28_Protection,P10_T28_Protection,P11_T28_Protection,'7.1. 3 квартал с ТП (ВЛ, КЛ)'!P12_T28_Protection</definedName>
    <definedName name="T28_Protection" localSheetId="14">P9_T28_Protection,P10_T28_Protection,P11_T28_Protection,'7.2. 3 кв'!P12_T28_Protection</definedName>
    <definedName name="T28_Protection" localSheetId="10">P9_T28_Protection,P10_T28_Protection,P11_T28_Protection,'8. (3 кв. 2014)'!P12_T28_Protection</definedName>
    <definedName name="T28_Protection" localSheetId="11">P9_T28_Protection,P10_T28_Protection,P11_T28_Protection,'9. (3 кв. 2014)'!P12_T28_Protection</definedName>
    <definedName name="T28_Protection" localSheetId="7">P9_T28_Protection,P10_T28_Protection,P11_T28_Protection,'II-ДЗ (2014)'!P12_T28_Protection</definedName>
    <definedName name="T28_Protection" localSheetId="0">P9_T28_Protection,P10_T28_Protection,P11_T28_Protection,'IV-ДЦ'!P12_T28_Protection</definedName>
    <definedName name="T28_Protection">P9_T28_Protection,P10_T28_Protection,P11_T28_Protection,P12_T28_Protection</definedName>
    <definedName name="T29?axis?C?НАП" localSheetId="17">#REF!</definedName>
    <definedName name="T29?axis?C?НАП" localSheetId="2">#REF!</definedName>
    <definedName name="T29?axis?C?НАП" localSheetId="3">#REF!</definedName>
    <definedName name="T29?axis?C?НАП" localSheetId="1">#REF!</definedName>
    <definedName name="T29?axis?C?НАП" localSheetId="4">#REF!</definedName>
    <definedName name="T29?axis?C?НАП" localSheetId="5">#REF!</definedName>
    <definedName name="T29?axis?C?НАП" localSheetId="14">#REF!</definedName>
    <definedName name="T29?axis?C?НАП" localSheetId="7">#REF!</definedName>
    <definedName name="T29?axis?C?НАП" localSheetId="9">#REF!</definedName>
    <definedName name="T29?axis?C?НАП" localSheetId="0">#REF!</definedName>
    <definedName name="T29?axis?C?НАП" localSheetId="12">#REF!</definedName>
    <definedName name="T29?axis?C?НАП">#REF!</definedName>
    <definedName name="T29?axis?C?НАП?" localSheetId="17">#REF!</definedName>
    <definedName name="T29?axis?C?НАП?" localSheetId="2">#REF!</definedName>
    <definedName name="T29?axis?C?НАП?" localSheetId="3">#REF!</definedName>
    <definedName name="T29?axis?C?НАП?" localSheetId="1">#REF!</definedName>
    <definedName name="T29?axis?C?НАП?" localSheetId="4">#REF!</definedName>
    <definedName name="T29?axis?C?НАП?" localSheetId="5">#REF!</definedName>
    <definedName name="T29?axis?C?НАП?" localSheetId="9">#REF!</definedName>
    <definedName name="T29?axis?C?НАП?" localSheetId="0">#REF!</definedName>
    <definedName name="T29?axis?C?НАП?" localSheetId="12">#REF!</definedName>
    <definedName name="T29?axis?C?НАП?">#REF!</definedName>
    <definedName name="T29?axis?R?ПОТ" localSheetId="17">#REF!</definedName>
    <definedName name="T29?axis?R?ПОТ" localSheetId="2">#REF!</definedName>
    <definedName name="T29?axis?R?ПОТ" localSheetId="3">#REF!</definedName>
    <definedName name="T29?axis?R?ПОТ" localSheetId="1">#REF!</definedName>
    <definedName name="T29?axis?R?ПОТ" localSheetId="4">#REF!</definedName>
    <definedName name="T29?axis?R?ПОТ" localSheetId="5">#REF!</definedName>
    <definedName name="T29?axis?R?ПОТ" localSheetId="9">#REF!</definedName>
    <definedName name="T29?axis?R?ПОТ" localSheetId="0">#REF!</definedName>
    <definedName name="T29?axis?R?ПОТ" localSheetId="12">#REF!</definedName>
    <definedName name="T29?axis?R?ПОТ">#REF!</definedName>
    <definedName name="T29?axis?R?ПОТ?" localSheetId="17">#REF!</definedName>
    <definedName name="T29?axis?R?ПОТ?" localSheetId="2">#REF!</definedName>
    <definedName name="T29?axis?R?ПОТ?" localSheetId="3">#REF!</definedName>
    <definedName name="T29?axis?R?ПОТ?" localSheetId="1">#REF!</definedName>
    <definedName name="T29?axis?R?ПОТ?" localSheetId="4">#REF!</definedName>
    <definedName name="T29?axis?R?ПОТ?" localSheetId="5">#REF!</definedName>
    <definedName name="T29?axis?R?ПОТ?" localSheetId="9">#REF!</definedName>
    <definedName name="T29?axis?R?ПОТ?" localSheetId="12">#REF!</definedName>
    <definedName name="T29?axis?R?ПОТ?">#REF!</definedName>
    <definedName name="T29?axis?ПФ?ПЛАН">'[36]29'!$F$5:$F$11,'[36]29'!$D$5:$D$11</definedName>
    <definedName name="T29?axis?ПФ?ФАКТ">'[36]29'!$G$5:$G$11,'[36]29'!$E$5:$E$11</definedName>
    <definedName name="T29?axis?ТЗОНА?НОЧЬ" localSheetId="17">#REF!</definedName>
    <definedName name="T29?axis?ТЗОНА?НОЧЬ" localSheetId="2">#REF!</definedName>
    <definedName name="T29?axis?ТЗОНА?НОЧЬ" localSheetId="3">#REF!</definedName>
    <definedName name="T29?axis?ТЗОНА?НОЧЬ" localSheetId="1">#REF!</definedName>
    <definedName name="T29?axis?ТЗОНА?НОЧЬ" localSheetId="4">#REF!</definedName>
    <definedName name="T29?axis?ТЗОНА?НОЧЬ" localSheetId="5">#REF!</definedName>
    <definedName name="T29?axis?ТЗОНА?НОЧЬ" localSheetId="14">#REF!</definedName>
    <definedName name="T29?axis?ТЗОНА?НОЧЬ" localSheetId="7">#REF!</definedName>
    <definedName name="T29?axis?ТЗОНА?НОЧЬ" localSheetId="9">#REF!</definedName>
    <definedName name="T29?axis?ТЗОНА?НОЧЬ" localSheetId="0">#REF!</definedName>
    <definedName name="T29?axis?ТЗОНА?НОЧЬ" localSheetId="12">#REF!</definedName>
    <definedName name="T29?axis?ТЗОНА?НОЧЬ">#REF!</definedName>
    <definedName name="T29?axis?ТЗОНА?ПИК" localSheetId="17">#REF!</definedName>
    <definedName name="T29?axis?ТЗОНА?ПИК" localSheetId="2">#REF!</definedName>
    <definedName name="T29?axis?ТЗОНА?ПИК" localSheetId="3">#REF!</definedName>
    <definedName name="T29?axis?ТЗОНА?ПИК" localSheetId="1">#REF!</definedName>
    <definedName name="T29?axis?ТЗОНА?ПИК" localSheetId="4">#REF!</definedName>
    <definedName name="T29?axis?ТЗОНА?ПИК" localSheetId="5">#REF!</definedName>
    <definedName name="T29?axis?ТЗОНА?ПИК" localSheetId="9">#REF!</definedName>
    <definedName name="T29?axis?ТЗОНА?ПИК" localSheetId="0">#REF!</definedName>
    <definedName name="T29?axis?ТЗОНА?ПИК" localSheetId="12">#REF!</definedName>
    <definedName name="T29?axis?ТЗОНА?ПИК">#REF!</definedName>
    <definedName name="T29?axis?ТЗОНА?ПОЛУПИК" localSheetId="17">#REF!</definedName>
    <definedName name="T29?axis?ТЗОНА?ПОЛУПИК" localSheetId="2">#REF!</definedName>
    <definedName name="T29?axis?ТЗОНА?ПОЛУПИК" localSheetId="3">#REF!</definedName>
    <definedName name="T29?axis?ТЗОНА?ПОЛУПИК" localSheetId="1">#REF!</definedName>
    <definedName name="T29?axis?ТЗОНА?ПОЛУПИК" localSheetId="4">#REF!</definedName>
    <definedName name="T29?axis?ТЗОНА?ПОЛУПИК" localSheetId="5">#REF!</definedName>
    <definedName name="T29?axis?ТЗОНА?ПОЛУПИК" localSheetId="9">#REF!</definedName>
    <definedName name="T29?axis?ТЗОНА?ПОЛУПИК" localSheetId="0">#REF!</definedName>
    <definedName name="T29?axis?ТЗОНА?ПОЛУПИК" localSheetId="12">#REF!</definedName>
    <definedName name="T29?axis?ТЗОНА?ПОЛУПИК">#REF!</definedName>
    <definedName name="T29?Data">'[36]29'!$D$6:$H$9, '[36]29'!$D$11:$H$11</definedName>
    <definedName name="T29?item_ext?1СТ" localSheetId="17">'6.3.'!P1_T29?item_ext?1СТ</definedName>
    <definedName name="T29?item_ext?1СТ" localSheetId="2">'7.1. (1 кв. 2014) (с ТП) (2 (3'!P1_T29?item_ext?1СТ</definedName>
    <definedName name="T29?item_ext?1СТ" localSheetId="3">'7.1. (1 кв. 2014) (с ТП) (2)'!P1_T29?item_ext?1СТ</definedName>
    <definedName name="T29?item_ext?1СТ" localSheetId="1">'7.1. (1 полугодие 2014)'!P1_T29?item_ext?1СТ</definedName>
    <definedName name="T29?item_ext?1СТ" localSheetId="4">'7.1. (3 квартал) без ТП '!P1_T29?item_ext?1СТ</definedName>
    <definedName name="T29?item_ext?1СТ" localSheetId="5">'7.1. 3 квартал с ТП (ВЛ, КЛ)'!P1_T29?item_ext?1СТ</definedName>
    <definedName name="T29?item_ext?1СТ" localSheetId="14">'7.2. 3 кв'!P1_T29?item_ext?1СТ</definedName>
    <definedName name="T29?item_ext?1СТ" localSheetId="10">P1_T29?item_ext?1СТ</definedName>
    <definedName name="T29?item_ext?1СТ" localSheetId="11">P1_T29?item_ext?1СТ</definedName>
    <definedName name="T29?item_ext?1СТ" localSheetId="7">'II-ДЗ (2014)'!P1_T29?item_ext?1СТ</definedName>
    <definedName name="T29?item_ext?1СТ" localSheetId="9">'IV-ДЗ'!P1_T29?item_ext?1СТ</definedName>
    <definedName name="T29?item_ext?1СТ" localSheetId="0">'IV-ДЦ'!P1_T29?item_ext?1СТ</definedName>
    <definedName name="T29?item_ext?1СТ" localSheetId="12">'Приложение 1'!P1_T29?item_ext?1СТ</definedName>
    <definedName name="T29?item_ext?1СТ">P1_T29?item_ext?1СТ</definedName>
    <definedName name="T29?item_ext?1СТ.ДО3" localSheetId="17">#REF!,#REF!</definedName>
    <definedName name="T29?item_ext?1СТ.ДО3" localSheetId="2">#REF!,#REF!</definedName>
    <definedName name="T29?item_ext?1СТ.ДО3" localSheetId="3">#REF!,#REF!</definedName>
    <definedName name="T29?item_ext?1СТ.ДО3" localSheetId="1">#REF!,#REF!</definedName>
    <definedName name="T29?item_ext?1СТ.ДО3" localSheetId="4">#REF!,#REF!</definedName>
    <definedName name="T29?item_ext?1СТ.ДО3" localSheetId="5">#REF!,#REF!</definedName>
    <definedName name="T29?item_ext?1СТ.ДО3" localSheetId="14">#REF!,#REF!</definedName>
    <definedName name="T29?item_ext?1СТ.ДО3" localSheetId="7">#REF!,#REF!</definedName>
    <definedName name="T29?item_ext?1СТ.ДО3" localSheetId="9">#REF!,#REF!</definedName>
    <definedName name="T29?item_ext?1СТ.ДО3" localSheetId="0">#REF!,#REF!</definedName>
    <definedName name="T29?item_ext?1СТ.ДО3" localSheetId="12">#REF!,#REF!</definedName>
    <definedName name="T29?item_ext?1СТ.ДО3">#REF!,#REF!</definedName>
    <definedName name="T29?item_ext?1СТ.ДО4" localSheetId="17">#REF!,#REF!</definedName>
    <definedName name="T29?item_ext?1СТ.ДО4" localSheetId="2">#REF!,#REF!</definedName>
    <definedName name="T29?item_ext?1СТ.ДО4" localSheetId="3">#REF!,#REF!</definedName>
    <definedName name="T29?item_ext?1СТ.ДО4" localSheetId="1">#REF!,#REF!</definedName>
    <definedName name="T29?item_ext?1СТ.ДО4" localSheetId="4">#REF!,#REF!</definedName>
    <definedName name="T29?item_ext?1СТ.ДО4" localSheetId="5">#REF!,#REF!</definedName>
    <definedName name="T29?item_ext?1СТ.ДО4" localSheetId="9">#REF!,#REF!</definedName>
    <definedName name="T29?item_ext?1СТ.ДО4" localSheetId="0">#REF!,#REF!</definedName>
    <definedName name="T29?item_ext?1СТ.ДО4" localSheetId="12">#REF!,#REF!</definedName>
    <definedName name="T29?item_ext?1СТ.ДО4">#REF!,#REF!</definedName>
    <definedName name="T29?item_ext?1СТ.ДО5" localSheetId="17">#REF!,#REF!</definedName>
    <definedName name="T29?item_ext?1СТ.ДО5" localSheetId="2">#REF!,#REF!</definedName>
    <definedName name="T29?item_ext?1СТ.ДО5" localSheetId="3">#REF!,#REF!</definedName>
    <definedName name="T29?item_ext?1СТ.ДО5" localSheetId="1">#REF!,#REF!</definedName>
    <definedName name="T29?item_ext?1СТ.ДО5" localSheetId="4">#REF!,#REF!</definedName>
    <definedName name="T29?item_ext?1СТ.ДО5" localSheetId="5">#REF!,#REF!</definedName>
    <definedName name="T29?item_ext?1СТ.ДО5" localSheetId="9">#REF!,#REF!</definedName>
    <definedName name="T29?item_ext?1СТ.ДО5" localSheetId="0">#REF!,#REF!</definedName>
    <definedName name="T29?item_ext?1СТ.ДО5" localSheetId="12">#REF!,#REF!</definedName>
    <definedName name="T29?item_ext?1СТ.ДО5">#REF!,#REF!</definedName>
    <definedName name="T29?item_ext?1СТ.ДО6" localSheetId="17">#REF!,#REF!</definedName>
    <definedName name="T29?item_ext?1СТ.ДО6" localSheetId="2">#REF!,#REF!</definedName>
    <definedName name="T29?item_ext?1СТ.ДО6" localSheetId="3">#REF!,#REF!</definedName>
    <definedName name="T29?item_ext?1СТ.ДО6" localSheetId="1">#REF!,#REF!</definedName>
    <definedName name="T29?item_ext?1СТ.ДО6" localSheetId="4">#REF!,#REF!</definedName>
    <definedName name="T29?item_ext?1СТ.ДО6" localSheetId="5">#REF!,#REF!</definedName>
    <definedName name="T29?item_ext?1СТ.ДО6" localSheetId="9">#REF!,#REF!</definedName>
    <definedName name="T29?item_ext?1СТ.ДО6" localSheetId="12">#REF!,#REF!</definedName>
    <definedName name="T29?item_ext?1СТ.ДО6">#REF!,#REF!</definedName>
    <definedName name="T29?item_ext?1СТ.ДО7" localSheetId="17">#REF!,#REF!</definedName>
    <definedName name="T29?item_ext?1СТ.ДО7" localSheetId="2">#REF!,#REF!</definedName>
    <definedName name="T29?item_ext?1СТ.ДО7" localSheetId="3">#REF!,#REF!</definedName>
    <definedName name="T29?item_ext?1СТ.ДО7" localSheetId="1">#REF!,#REF!</definedName>
    <definedName name="T29?item_ext?1СТ.ДО7" localSheetId="4">#REF!,#REF!</definedName>
    <definedName name="T29?item_ext?1СТ.ДО7" localSheetId="5">#REF!,#REF!</definedName>
    <definedName name="T29?item_ext?1СТ.ДО7" localSheetId="9">#REF!,#REF!</definedName>
    <definedName name="T29?item_ext?1СТ.ДО7" localSheetId="12">#REF!,#REF!</definedName>
    <definedName name="T29?item_ext?1СТ.ДО7">#REF!,#REF!</definedName>
    <definedName name="T29?item_ext?2СТ.М" localSheetId="17">'6.3.'!P1_T29?item_ext?2СТ.М</definedName>
    <definedName name="T29?item_ext?2СТ.М" localSheetId="2">'7.1. (1 кв. 2014) (с ТП) (2 (3'!P1_T29?item_ext?2СТ.М</definedName>
    <definedName name="T29?item_ext?2СТ.М" localSheetId="3">'7.1. (1 кв. 2014) (с ТП) (2)'!P1_T29?item_ext?2СТ.М</definedName>
    <definedName name="T29?item_ext?2СТ.М" localSheetId="1">'7.1. (1 полугодие 2014)'!P1_T29?item_ext?2СТ.М</definedName>
    <definedName name="T29?item_ext?2СТ.М" localSheetId="4">'7.1. (3 квартал) без ТП '!P1_T29?item_ext?2СТ.М</definedName>
    <definedName name="T29?item_ext?2СТ.М" localSheetId="5">'7.1. 3 квартал с ТП (ВЛ, КЛ)'!P1_T29?item_ext?2СТ.М</definedName>
    <definedName name="T29?item_ext?2СТ.М" localSheetId="14">P1_T29?item_ext?2СТ.М</definedName>
    <definedName name="T29?item_ext?2СТ.М" localSheetId="10">P1_T29?item_ext?2СТ.М</definedName>
    <definedName name="T29?item_ext?2СТ.М" localSheetId="11">P1_T29?item_ext?2СТ.М</definedName>
    <definedName name="T29?item_ext?2СТ.М" localSheetId="7">P1_T29?item_ext?2СТ.М</definedName>
    <definedName name="T29?item_ext?2СТ.М" localSheetId="9">'IV-ДЗ'!P1_T29?item_ext?2СТ.М</definedName>
    <definedName name="T29?item_ext?2СТ.М" localSheetId="0">'IV-ДЦ'!P1_T29?item_ext?2СТ.М</definedName>
    <definedName name="T29?item_ext?2СТ.М" localSheetId="12">'Приложение 1'!P1_T29?item_ext?2СТ.М</definedName>
    <definedName name="T29?item_ext?2СТ.М">P1_T29?item_ext?2СТ.М</definedName>
    <definedName name="T29?item_ext?2СТ.Э" localSheetId="17">'6.3.'!P1_T29?item_ext?2СТ.Э</definedName>
    <definedName name="T29?item_ext?2СТ.Э" localSheetId="2">'7.1. (1 кв. 2014) (с ТП) (2 (3'!P1_T29?item_ext?2СТ.Э</definedName>
    <definedName name="T29?item_ext?2СТ.Э" localSheetId="3">'7.1. (1 кв. 2014) (с ТП) (2)'!P1_T29?item_ext?2СТ.Э</definedName>
    <definedName name="T29?item_ext?2СТ.Э" localSheetId="1">'7.1. (1 полугодие 2014)'!P1_T29?item_ext?2СТ.Э</definedName>
    <definedName name="T29?item_ext?2СТ.Э" localSheetId="4">'7.1. (3 квартал) без ТП '!P1_T29?item_ext?2СТ.Э</definedName>
    <definedName name="T29?item_ext?2СТ.Э" localSheetId="5">'7.1. 3 квартал с ТП (ВЛ, КЛ)'!P1_T29?item_ext?2СТ.Э</definedName>
    <definedName name="T29?item_ext?2СТ.Э" localSheetId="14">P1_T29?item_ext?2СТ.Э</definedName>
    <definedName name="T29?item_ext?2СТ.Э" localSheetId="10">P1_T29?item_ext?2СТ.Э</definedName>
    <definedName name="T29?item_ext?2СТ.Э" localSheetId="11">P1_T29?item_ext?2СТ.Э</definedName>
    <definedName name="T29?item_ext?2СТ.Э" localSheetId="7">P1_T29?item_ext?2СТ.Э</definedName>
    <definedName name="T29?item_ext?2СТ.Э" localSheetId="9">'IV-ДЗ'!P1_T29?item_ext?2СТ.Э</definedName>
    <definedName name="T29?item_ext?2СТ.Э" localSheetId="0">'IV-ДЦ'!P1_T29?item_ext?2СТ.Э</definedName>
    <definedName name="T29?item_ext?2СТ.Э" localSheetId="12">'Приложение 1'!P1_T29?item_ext?2СТ.Э</definedName>
    <definedName name="T29?item_ext?2СТ.Э">P1_T29?item_ext?2СТ.Э</definedName>
    <definedName name="T29?L10" localSheetId="17">'6.3.'!P1_T29?L10</definedName>
    <definedName name="T29?L10" localSheetId="2">'7.1. (1 кв. 2014) (с ТП) (2 (3'!P1_T29?L10</definedName>
    <definedName name="T29?L10" localSheetId="3">'7.1. (1 кв. 2014) (с ТП) (2)'!P1_T29?L10</definedName>
    <definedName name="T29?L10" localSheetId="1">'7.1. (1 полугодие 2014)'!P1_T29?L10</definedName>
    <definedName name="T29?L10" localSheetId="4">'7.1. (3 квартал) без ТП '!P1_T29?L10</definedName>
    <definedName name="T29?L10" localSheetId="5">'7.1. 3 квартал с ТП (ВЛ, КЛ)'!P1_T29?L10</definedName>
    <definedName name="T29?L10" localSheetId="14">'7.2. 3 кв'!P1_T29?L10</definedName>
    <definedName name="T29?L10" localSheetId="10">P1_T29?L10</definedName>
    <definedName name="T29?L10" localSheetId="11">P1_T29?L10</definedName>
    <definedName name="T29?L10" localSheetId="7">'II-ДЗ (2014)'!P1_T29?L10</definedName>
    <definedName name="T29?L10" localSheetId="9">'IV-ДЗ'!P1_T29?L10</definedName>
    <definedName name="T29?L10" localSheetId="0">'IV-ДЦ'!P1_T29?L10</definedName>
    <definedName name="T29?L10" localSheetId="12">'Приложение 1'!P1_T29?L10</definedName>
    <definedName name="T29?L10">P1_T29?L10</definedName>
    <definedName name="T29?L4" localSheetId="17">#REF!,#REF!,#REF!,#REF!,#REF!,#REF!,#REF!</definedName>
    <definedName name="T29?L4" localSheetId="2">#REF!,#REF!,#REF!,#REF!,#REF!,#REF!,#REF!</definedName>
    <definedName name="T29?L4" localSheetId="3">#REF!,#REF!,#REF!,#REF!,#REF!,#REF!,#REF!</definedName>
    <definedName name="T29?L4" localSheetId="1">#REF!,#REF!,#REF!,#REF!,#REF!,#REF!,#REF!</definedName>
    <definedName name="T29?L4" localSheetId="4">#REF!,#REF!,#REF!,#REF!,#REF!,#REF!,#REF!</definedName>
    <definedName name="T29?L4" localSheetId="5">#REF!,#REF!,#REF!,#REF!,#REF!,#REF!,#REF!</definedName>
    <definedName name="T29?L4" localSheetId="14">#REF!,#REF!,#REF!,#REF!,#REF!,#REF!,#REF!</definedName>
    <definedName name="T29?L4" localSheetId="7">#REF!,#REF!,#REF!,#REF!,#REF!,#REF!,#REF!</definedName>
    <definedName name="T29?L4" localSheetId="9">#REF!,#REF!,#REF!,#REF!,#REF!,#REF!,#REF!</definedName>
    <definedName name="T29?L4" localSheetId="0">#REF!,#REF!,#REF!,#REF!,#REF!,#REF!,#REF!</definedName>
    <definedName name="T29?L4" localSheetId="12">#REF!,#REF!,#REF!,#REF!,#REF!,#REF!,#REF!</definedName>
    <definedName name="T29?L4">#REF!,#REF!,#REF!,#REF!,#REF!,#REF!,#REF!</definedName>
    <definedName name="T29?L5" localSheetId="17">'6.3.'!P1_T29?L5</definedName>
    <definedName name="T29?L5" localSheetId="2">'7.1. (1 кв. 2014) (с ТП) (2 (3'!P1_T29?L5</definedName>
    <definedName name="T29?L5" localSheetId="3">'7.1. (1 кв. 2014) (с ТП) (2)'!P1_T29?L5</definedName>
    <definedName name="T29?L5" localSheetId="1">'7.1. (1 полугодие 2014)'!P1_T29?L5</definedName>
    <definedName name="T29?L5" localSheetId="4">'7.1. (3 квартал) без ТП '!P1_T29?L5</definedName>
    <definedName name="T29?L5" localSheetId="5">'7.1. 3 квартал с ТП (ВЛ, КЛ)'!P1_T29?L5</definedName>
    <definedName name="T29?L5" localSheetId="14">'7.2. 3 кв'!P1_T29?L5</definedName>
    <definedName name="T29?L5" localSheetId="10">P1_T29?L5</definedName>
    <definedName name="T29?L5" localSheetId="11">P1_T29?L5</definedName>
    <definedName name="T29?L5" localSheetId="7">'II-ДЗ (2014)'!P1_T29?L5</definedName>
    <definedName name="T29?L5" localSheetId="9">'IV-ДЗ'!P1_T29?L5</definedName>
    <definedName name="T29?L5" localSheetId="0">'IV-ДЦ'!P1_T29?L5</definedName>
    <definedName name="T29?L5" localSheetId="12">'Приложение 1'!P1_T29?L5</definedName>
    <definedName name="T29?L5">P1_T29?L5</definedName>
    <definedName name="T29?L6" localSheetId="17">'6.3.'!P1_T29?L6</definedName>
    <definedName name="T29?L6" localSheetId="2">'7.1. (1 кв. 2014) (с ТП) (2 (3'!P1_T29?L6</definedName>
    <definedName name="T29?L6" localSheetId="3">'7.1. (1 кв. 2014) (с ТП) (2)'!P1_T29?L6</definedName>
    <definedName name="T29?L6" localSheetId="1">'7.1. (1 полугодие 2014)'!P1_T29?L6</definedName>
    <definedName name="T29?L6" localSheetId="4">'7.1. (3 квартал) без ТП '!P1_T29?L6</definedName>
    <definedName name="T29?L6" localSheetId="5">'7.1. 3 квартал с ТП (ВЛ, КЛ)'!P1_T29?L6</definedName>
    <definedName name="T29?L6" localSheetId="14">P1_T29?L6</definedName>
    <definedName name="T29?L6" localSheetId="10">P1_T29?L6</definedName>
    <definedName name="T29?L6" localSheetId="11">P1_T29?L6</definedName>
    <definedName name="T29?L6" localSheetId="7">P1_T29?L6</definedName>
    <definedName name="T29?L6" localSheetId="9">'IV-ДЗ'!P1_T29?L6</definedName>
    <definedName name="T29?L6" localSheetId="0">'IV-ДЦ'!P1_T29?L6</definedName>
    <definedName name="T29?L6" localSheetId="12">'Приложение 1'!P1_T29?L6</definedName>
    <definedName name="T29?L6">P1_T29?L6</definedName>
    <definedName name="T29?Name" localSheetId="17">#REF!</definedName>
    <definedName name="T29?Name" localSheetId="2">#REF!</definedName>
    <definedName name="T29?Name" localSheetId="3">#REF!</definedName>
    <definedName name="T29?Name" localSheetId="1">#REF!</definedName>
    <definedName name="T29?Name" localSheetId="4">#REF!</definedName>
    <definedName name="T29?Name" localSheetId="5">#REF!</definedName>
    <definedName name="T29?Name" localSheetId="14">#REF!</definedName>
    <definedName name="T29?Name" localSheetId="7">#REF!</definedName>
    <definedName name="T29?Name" localSheetId="9">#REF!</definedName>
    <definedName name="T29?Name" localSheetId="0">#REF!</definedName>
    <definedName name="T29?Name" localSheetId="12">#REF!</definedName>
    <definedName name="T29?Name">#REF!</definedName>
    <definedName name="T29?Table" localSheetId="17">#REF!</definedName>
    <definedName name="T29?Table" localSheetId="2">#REF!</definedName>
    <definedName name="T29?Table" localSheetId="3">#REF!</definedName>
    <definedName name="T29?Table" localSheetId="1">#REF!</definedName>
    <definedName name="T29?Table" localSheetId="4">#REF!</definedName>
    <definedName name="T29?Table" localSheetId="5">#REF!</definedName>
    <definedName name="T29?Table" localSheetId="9">#REF!</definedName>
    <definedName name="T29?Table" localSheetId="0">#REF!</definedName>
    <definedName name="T29?Table" localSheetId="12">#REF!</definedName>
    <definedName name="T29?Table">#REF!</definedName>
    <definedName name="T29?Title" localSheetId="17">#REF!</definedName>
    <definedName name="T29?Title" localSheetId="2">#REF!</definedName>
    <definedName name="T29?Title" localSheetId="3">#REF!</definedName>
    <definedName name="T29?Title" localSheetId="1">#REF!</definedName>
    <definedName name="T29?Title" localSheetId="4">#REF!</definedName>
    <definedName name="T29?Title" localSheetId="5">#REF!</definedName>
    <definedName name="T29?Title" localSheetId="9">#REF!</definedName>
    <definedName name="T29?Title" localSheetId="0">#REF!</definedName>
    <definedName name="T29?Title" localSheetId="12">#REF!</definedName>
    <definedName name="T29?Title">#REF!</definedName>
    <definedName name="T29?unit?R?IE" localSheetId="17">#REF!</definedName>
    <definedName name="T29?unit?R?IE" localSheetId="2">#REF!</definedName>
    <definedName name="T29?unit?R?IE" localSheetId="3">#REF!</definedName>
    <definedName name="T29?unit?R?IE" localSheetId="1">#REF!</definedName>
    <definedName name="T29?unit?R?IE" localSheetId="4">#REF!</definedName>
    <definedName name="T29?unit?R?IE" localSheetId="5">#REF!</definedName>
    <definedName name="T29?unit?R?IE" localSheetId="9">#REF!</definedName>
    <definedName name="T29?unit?R?IE" localSheetId="12">#REF!</definedName>
    <definedName name="T29?unit?R?IE">#REF!</definedName>
    <definedName name="T29?unit?R?IE?" localSheetId="17">#REF!</definedName>
    <definedName name="T29?unit?R?IE?" localSheetId="2">#REF!</definedName>
    <definedName name="T29?unit?R?IE?" localSheetId="3">#REF!</definedName>
    <definedName name="T29?unit?R?IE?" localSheetId="1">#REF!</definedName>
    <definedName name="T29?unit?R?IE?" localSheetId="4">#REF!</definedName>
    <definedName name="T29?unit?R?IE?" localSheetId="5">#REF!</definedName>
    <definedName name="T29?unit?R?IE?" localSheetId="9">#REF!</definedName>
    <definedName name="T29?unit?R?IE?" localSheetId="12">#REF!</definedName>
    <definedName name="T29?unit?R?IE?">#REF!</definedName>
    <definedName name="T29_Copy" localSheetId="17">[46]выпадающие!#REF!</definedName>
    <definedName name="T29_Copy" localSheetId="2">[46]выпадающие!#REF!</definedName>
    <definedName name="T29_Copy" localSheetId="3">[46]выпадающие!#REF!</definedName>
    <definedName name="T29_Copy" localSheetId="1">[46]выпадающие!#REF!</definedName>
    <definedName name="T29_Copy" localSheetId="4">[46]выпадающие!#REF!</definedName>
    <definedName name="T29_Copy" localSheetId="5">[46]выпадающие!#REF!</definedName>
    <definedName name="T29_Copy" localSheetId="9">[46]выпадающие!#REF!</definedName>
    <definedName name="T29_Copy" localSheetId="0">[46]выпадающие!#REF!</definedName>
    <definedName name="T29_Copy" localSheetId="12">[46]выпадающие!#REF!</definedName>
    <definedName name="T29_Copy">[46]выпадающие!#REF!</definedName>
    <definedName name="T29_Name" localSheetId="17">#REF!</definedName>
    <definedName name="T29_Name" localSheetId="2">#REF!</definedName>
    <definedName name="T29_Name" localSheetId="3">#REF!</definedName>
    <definedName name="T29_Name" localSheetId="1">#REF!</definedName>
    <definedName name="T29_Name" localSheetId="4">#REF!</definedName>
    <definedName name="T29_Name" localSheetId="5">#REF!</definedName>
    <definedName name="T29_Name" localSheetId="14">#REF!</definedName>
    <definedName name="T29_Name" localSheetId="7">#REF!</definedName>
    <definedName name="T29_Name" localSheetId="9">#REF!</definedName>
    <definedName name="T29_Name" localSheetId="0">#REF!</definedName>
    <definedName name="T29_Name" localSheetId="12">#REF!</definedName>
    <definedName name="T29_Name">#REF!</definedName>
    <definedName name="T3?axis?R?ВОБР">'[47]3'!$E$19:$N$21,'[47]3'!$E$24:$N$26</definedName>
    <definedName name="T3?axis?R?ВОБР?">'[47]3'!$C$19:$C$21,'[47]3'!$C$24:$C$26</definedName>
    <definedName name="T3?axis?ПРД?БАЗ">'[36]3'!$I$6:$J$20,'[36]3'!$F$6:$G$20</definedName>
    <definedName name="T3?axis?ПРД?ПРЕД">'[36]3'!$K$6:$L$20,'[36]3'!$D$6:$E$20</definedName>
    <definedName name="T3?axis?ПРД?РЕГ" localSheetId="17">#REF!</definedName>
    <definedName name="T3?axis?ПРД?РЕГ" localSheetId="2">#REF!</definedName>
    <definedName name="T3?axis?ПРД?РЕГ" localSheetId="3">#REF!</definedName>
    <definedName name="T3?axis?ПРД?РЕГ" localSheetId="1">#REF!</definedName>
    <definedName name="T3?axis?ПРД?РЕГ" localSheetId="4">#REF!</definedName>
    <definedName name="T3?axis?ПРД?РЕГ" localSheetId="5">#REF!</definedName>
    <definedName name="T3?axis?ПРД?РЕГ" localSheetId="14">#REF!</definedName>
    <definedName name="T3?axis?ПРД?РЕГ" localSheetId="7">#REF!</definedName>
    <definedName name="T3?axis?ПРД?РЕГ" localSheetId="9">#REF!</definedName>
    <definedName name="T3?axis?ПРД?РЕГ" localSheetId="0">#REF!</definedName>
    <definedName name="T3?axis?ПРД?РЕГ" localSheetId="12">#REF!</definedName>
    <definedName name="T3?axis?ПРД?РЕГ">#REF!</definedName>
    <definedName name="T3?axis?ПФ?ПЛАН">'[36]3'!$I$6:$I$20,'[36]3'!$D$6:$D$20,'[36]3'!$K$6:$K$20,'[36]3'!$F$6:$F$20</definedName>
    <definedName name="T3?axis?ПФ?ФАКТ">'[36]3'!$J$6:$J$20,'[36]3'!$E$6:$E$20,'[36]3'!$L$6:$L$20,'[36]3'!$G$6:$G$20</definedName>
    <definedName name="T3?Data" localSheetId="17">#REF!</definedName>
    <definedName name="T3?Data" localSheetId="2">#REF!</definedName>
    <definedName name="T3?Data" localSheetId="3">#REF!</definedName>
    <definedName name="T3?Data" localSheetId="1">#REF!</definedName>
    <definedName name="T3?Data" localSheetId="4">#REF!</definedName>
    <definedName name="T3?Data" localSheetId="5">#REF!</definedName>
    <definedName name="T3?Data" localSheetId="14">#REF!</definedName>
    <definedName name="T3?Data" localSheetId="7">#REF!</definedName>
    <definedName name="T3?Data" localSheetId="9">#REF!</definedName>
    <definedName name="T3?Data" localSheetId="0">#REF!</definedName>
    <definedName name="T3?Data" localSheetId="12">#REF!</definedName>
    <definedName name="T3?Data">#REF!</definedName>
    <definedName name="T3?item_ext?РОСТ" localSheetId="17">#REF!</definedName>
    <definedName name="T3?item_ext?РОСТ" localSheetId="2">#REF!</definedName>
    <definedName name="T3?item_ext?РОСТ" localSheetId="3">#REF!</definedName>
    <definedName name="T3?item_ext?РОСТ" localSheetId="1">#REF!</definedName>
    <definedName name="T3?item_ext?РОСТ" localSheetId="4">#REF!</definedName>
    <definedName name="T3?item_ext?РОСТ" localSheetId="5">#REF!</definedName>
    <definedName name="T3?item_ext?РОСТ" localSheetId="9">#REF!</definedName>
    <definedName name="T3?item_ext?РОСТ" localSheetId="0">#REF!</definedName>
    <definedName name="T3?item_ext?РОСТ" localSheetId="12">#REF!</definedName>
    <definedName name="T3?item_ext?РОСТ">#REF!</definedName>
    <definedName name="T3?L1" localSheetId="17">#REF!</definedName>
    <definedName name="T3?L1" localSheetId="2">#REF!</definedName>
    <definedName name="T3?L1" localSheetId="3">#REF!</definedName>
    <definedName name="T3?L1" localSheetId="1">#REF!</definedName>
    <definedName name="T3?L1" localSheetId="4">#REF!</definedName>
    <definedName name="T3?L1" localSheetId="5">#REF!</definedName>
    <definedName name="T3?L1" localSheetId="9">#REF!</definedName>
    <definedName name="T3?L1" localSheetId="0">#REF!</definedName>
    <definedName name="T3?L1" localSheetId="12">#REF!</definedName>
    <definedName name="T3?L1">#REF!</definedName>
    <definedName name="T3?L1.1" localSheetId="17">#REF!</definedName>
    <definedName name="T3?L1.1" localSheetId="2">#REF!</definedName>
    <definedName name="T3?L1.1" localSheetId="3">#REF!</definedName>
    <definedName name="T3?L1.1" localSheetId="1">#REF!</definedName>
    <definedName name="T3?L1.1" localSheetId="4">#REF!</definedName>
    <definedName name="T3?L1.1" localSheetId="5">#REF!</definedName>
    <definedName name="T3?L1.1" localSheetId="9">#REF!</definedName>
    <definedName name="T3?L1.1" localSheetId="12">#REF!</definedName>
    <definedName name="T3?L1.1">#REF!</definedName>
    <definedName name="T3?L1.4.1" localSheetId="17">#REF!</definedName>
    <definedName name="T3?L1.4.1" localSheetId="2">#REF!</definedName>
    <definedName name="T3?L1.4.1" localSheetId="3">#REF!</definedName>
    <definedName name="T3?L1.4.1" localSheetId="1">#REF!</definedName>
    <definedName name="T3?L1.4.1" localSheetId="4">#REF!</definedName>
    <definedName name="T3?L1.4.1" localSheetId="5">#REF!</definedName>
    <definedName name="T3?L1.4.1" localSheetId="9">#REF!</definedName>
    <definedName name="T3?L1.4.1" localSheetId="12">#REF!</definedName>
    <definedName name="T3?L1.4.1">#REF!</definedName>
    <definedName name="T3?L1.5.1" localSheetId="17">#REF!</definedName>
    <definedName name="T3?L1.5.1" localSheetId="2">#REF!</definedName>
    <definedName name="T3?L1.5.1" localSheetId="3">#REF!</definedName>
    <definedName name="T3?L1.5.1" localSheetId="1">#REF!</definedName>
    <definedName name="T3?L1.5.1" localSheetId="4">#REF!</definedName>
    <definedName name="T3?L1.5.1" localSheetId="5">#REF!</definedName>
    <definedName name="T3?L1.5.1" localSheetId="9">#REF!</definedName>
    <definedName name="T3?L1.5.1" localSheetId="12">#REF!</definedName>
    <definedName name="T3?L1.5.1">#REF!</definedName>
    <definedName name="T3?L10" localSheetId="17">#REF!</definedName>
    <definedName name="T3?L10" localSheetId="2">#REF!</definedName>
    <definedName name="T3?L10" localSheetId="3">#REF!</definedName>
    <definedName name="T3?L10" localSheetId="1">#REF!</definedName>
    <definedName name="T3?L10" localSheetId="4">#REF!</definedName>
    <definedName name="T3?L10" localSheetId="5">#REF!</definedName>
    <definedName name="T3?L10" localSheetId="9">#REF!</definedName>
    <definedName name="T3?L10" localSheetId="12">#REF!</definedName>
    <definedName name="T3?L10">#REF!</definedName>
    <definedName name="T3?L11" localSheetId="17">#REF!</definedName>
    <definedName name="T3?L11" localSheetId="2">#REF!</definedName>
    <definedName name="T3?L11" localSheetId="3">#REF!</definedName>
    <definedName name="T3?L11" localSheetId="1">#REF!</definedName>
    <definedName name="T3?L11" localSheetId="4">#REF!</definedName>
    <definedName name="T3?L11" localSheetId="5">#REF!</definedName>
    <definedName name="T3?L11" localSheetId="9">#REF!</definedName>
    <definedName name="T3?L11" localSheetId="12">#REF!</definedName>
    <definedName name="T3?L11">#REF!</definedName>
    <definedName name="T3?L12" localSheetId="17">#REF!</definedName>
    <definedName name="T3?L12" localSheetId="2">#REF!</definedName>
    <definedName name="T3?L12" localSheetId="3">#REF!</definedName>
    <definedName name="T3?L12" localSheetId="1">#REF!</definedName>
    <definedName name="T3?L12" localSheetId="4">#REF!</definedName>
    <definedName name="T3?L12" localSheetId="5">#REF!</definedName>
    <definedName name="T3?L12" localSheetId="9">#REF!</definedName>
    <definedName name="T3?L12" localSheetId="12">#REF!</definedName>
    <definedName name="T3?L12">#REF!</definedName>
    <definedName name="T3?L2" localSheetId="17">#REF!</definedName>
    <definedName name="T3?L2" localSheetId="2">#REF!</definedName>
    <definedName name="T3?L2" localSheetId="3">#REF!</definedName>
    <definedName name="T3?L2" localSheetId="1">#REF!</definedName>
    <definedName name="T3?L2" localSheetId="4">#REF!</definedName>
    <definedName name="T3?L2" localSheetId="5">#REF!</definedName>
    <definedName name="T3?L2" localSheetId="9">#REF!</definedName>
    <definedName name="T3?L2" localSheetId="12">#REF!</definedName>
    <definedName name="T3?L2">#REF!</definedName>
    <definedName name="T3?L2.1" localSheetId="17">#REF!</definedName>
    <definedName name="T3?L2.1" localSheetId="2">#REF!</definedName>
    <definedName name="T3?L2.1" localSheetId="3">#REF!</definedName>
    <definedName name="T3?L2.1" localSheetId="1">#REF!</definedName>
    <definedName name="T3?L2.1" localSheetId="4">#REF!</definedName>
    <definedName name="T3?L2.1" localSheetId="5">#REF!</definedName>
    <definedName name="T3?L2.1" localSheetId="9">#REF!</definedName>
    <definedName name="T3?L2.1" localSheetId="12">#REF!</definedName>
    <definedName name="T3?L2.1">#REF!</definedName>
    <definedName name="T3?L3" localSheetId="17">#REF!</definedName>
    <definedName name="T3?L3" localSheetId="2">#REF!</definedName>
    <definedName name="T3?L3" localSheetId="3">#REF!</definedName>
    <definedName name="T3?L3" localSheetId="1">#REF!</definedName>
    <definedName name="T3?L3" localSheetId="4">#REF!</definedName>
    <definedName name="T3?L3" localSheetId="5">#REF!</definedName>
    <definedName name="T3?L3" localSheetId="9">#REF!</definedName>
    <definedName name="T3?L3" localSheetId="12">#REF!</definedName>
    <definedName name="T3?L3">#REF!</definedName>
    <definedName name="T3?L3.1" localSheetId="17">#REF!</definedName>
    <definedName name="T3?L3.1" localSheetId="2">#REF!</definedName>
    <definedName name="T3?L3.1" localSheetId="3">#REF!</definedName>
    <definedName name="T3?L3.1" localSheetId="1">#REF!</definedName>
    <definedName name="T3?L3.1" localSheetId="4">#REF!</definedName>
    <definedName name="T3?L3.1" localSheetId="5">#REF!</definedName>
    <definedName name="T3?L3.1" localSheetId="9">#REF!</definedName>
    <definedName name="T3?L3.1" localSheetId="12">#REF!</definedName>
    <definedName name="T3?L3.1">#REF!</definedName>
    <definedName name="T3?L4" localSheetId="17">#REF!</definedName>
    <definedName name="T3?L4" localSheetId="2">#REF!</definedName>
    <definedName name="T3?L4" localSheetId="3">#REF!</definedName>
    <definedName name="T3?L4" localSheetId="1">#REF!</definedName>
    <definedName name="T3?L4" localSheetId="4">#REF!</definedName>
    <definedName name="T3?L4" localSheetId="5">#REF!</definedName>
    <definedName name="T3?L4" localSheetId="9">#REF!</definedName>
    <definedName name="T3?L4" localSheetId="12">#REF!</definedName>
    <definedName name="T3?L4">#REF!</definedName>
    <definedName name="T3?L5" localSheetId="17">#REF!</definedName>
    <definedName name="T3?L5" localSheetId="2">#REF!</definedName>
    <definedName name="T3?L5" localSheetId="3">#REF!</definedName>
    <definedName name="T3?L5" localSheetId="1">#REF!</definedName>
    <definedName name="T3?L5" localSheetId="4">#REF!</definedName>
    <definedName name="T3?L5" localSheetId="5">#REF!</definedName>
    <definedName name="T3?L5" localSheetId="9">#REF!</definedName>
    <definedName name="T3?L5" localSheetId="12">#REF!</definedName>
    <definedName name="T3?L5">#REF!</definedName>
    <definedName name="T3?L6" localSheetId="17">#REF!</definedName>
    <definedName name="T3?L6" localSheetId="2">#REF!</definedName>
    <definedName name="T3?L6" localSheetId="3">#REF!</definedName>
    <definedName name="T3?L6" localSheetId="1">#REF!</definedName>
    <definedName name="T3?L6" localSheetId="4">#REF!</definedName>
    <definedName name="T3?L6" localSheetId="5">#REF!</definedName>
    <definedName name="T3?L6" localSheetId="9">#REF!</definedName>
    <definedName name="T3?L6" localSheetId="12">#REF!</definedName>
    <definedName name="T3?L6">#REF!</definedName>
    <definedName name="T3?L7" localSheetId="17">#REF!</definedName>
    <definedName name="T3?L7" localSheetId="2">#REF!</definedName>
    <definedName name="T3?L7" localSheetId="3">#REF!</definedName>
    <definedName name="T3?L7" localSheetId="1">#REF!</definedName>
    <definedName name="T3?L7" localSheetId="4">#REF!</definedName>
    <definedName name="T3?L7" localSheetId="5">#REF!</definedName>
    <definedName name="T3?L7" localSheetId="9">#REF!</definedName>
    <definedName name="T3?L7" localSheetId="12">#REF!</definedName>
    <definedName name="T3?L7">#REF!</definedName>
    <definedName name="T3?L8" localSheetId="17">#REF!</definedName>
    <definedName name="T3?L8" localSheetId="2">#REF!</definedName>
    <definedName name="T3?L8" localSheetId="3">#REF!</definedName>
    <definedName name="T3?L8" localSheetId="1">#REF!</definedName>
    <definedName name="T3?L8" localSheetId="4">#REF!</definedName>
    <definedName name="T3?L8" localSheetId="5">#REF!</definedName>
    <definedName name="T3?L8" localSheetId="9">#REF!</definedName>
    <definedName name="T3?L8" localSheetId="12">#REF!</definedName>
    <definedName name="T3?L8">#REF!</definedName>
    <definedName name="T3?L9" localSheetId="17">#REF!</definedName>
    <definedName name="T3?L9" localSheetId="2">#REF!</definedName>
    <definedName name="T3?L9" localSheetId="3">#REF!</definedName>
    <definedName name="T3?L9" localSheetId="1">#REF!</definedName>
    <definedName name="T3?L9" localSheetId="4">#REF!</definedName>
    <definedName name="T3?L9" localSheetId="5">#REF!</definedName>
    <definedName name="T3?L9" localSheetId="9">#REF!</definedName>
    <definedName name="T3?L9" localSheetId="12">#REF!</definedName>
    <definedName name="T3?L9">#REF!</definedName>
    <definedName name="T3?Name" localSheetId="17">#REF!</definedName>
    <definedName name="T3?Name" localSheetId="2">#REF!</definedName>
    <definedName name="T3?Name" localSheetId="3">#REF!</definedName>
    <definedName name="T3?Name" localSheetId="1">#REF!</definedName>
    <definedName name="T3?Name" localSheetId="4">#REF!</definedName>
    <definedName name="T3?Name" localSheetId="5">#REF!</definedName>
    <definedName name="T3?Name" localSheetId="9">#REF!</definedName>
    <definedName name="T3?Name" localSheetId="12">#REF!</definedName>
    <definedName name="T3?Name">#REF!</definedName>
    <definedName name="T3?Table" localSheetId="17">#REF!</definedName>
    <definedName name="T3?Table" localSheetId="2">#REF!</definedName>
    <definedName name="T3?Table" localSheetId="3">#REF!</definedName>
    <definedName name="T3?Table" localSheetId="1">#REF!</definedName>
    <definedName name="T3?Table" localSheetId="4">#REF!</definedName>
    <definedName name="T3?Table" localSheetId="5">#REF!</definedName>
    <definedName name="T3?Table" localSheetId="9">#REF!</definedName>
    <definedName name="T3?Table" localSheetId="12">#REF!</definedName>
    <definedName name="T3?Table">#REF!</definedName>
    <definedName name="T3?Title" localSheetId="17">#REF!</definedName>
    <definedName name="T3?Title" localSheetId="2">#REF!</definedName>
    <definedName name="T3?Title" localSheetId="3">#REF!</definedName>
    <definedName name="T3?Title" localSheetId="1">#REF!</definedName>
    <definedName name="T3?Title" localSheetId="4">#REF!</definedName>
    <definedName name="T3?Title" localSheetId="5">#REF!</definedName>
    <definedName name="T3?Title" localSheetId="9">#REF!</definedName>
    <definedName name="T3?Title" localSheetId="12">#REF!</definedName>
    <definedName name="T3?Title">#REF!</definedName>
    <definedName name="T3?unit?Г.КВТЧ" localSheetId="17">#REF!</definedName>
    <definedName name="T3?unit?Г.КВТЧ" localSheetId="2">#REF!</definedName>
    <definedName name="T3?unit?Г.КВТЧ" localSheetId="3">#REF!</definedName>
    <definedName name="T3?unit?Г.КВТЧ" localSheetId="1">#REF!</definedName>
    <definedName name="T3?unit?Г.КВТЧ" localSheetId="4">#REF!</definedName>
    <definedName name="T3?unit?Г.КВТЧ" localSheetId="5">#REF!</definedName>
    <definedName name="T3?unit?Г.КВТЧ" localSheetId="9">#REF!</definedName>
    <definedName name="T3?unit?Г.КВТЧ" localSheetId="12">#REF!</definedName>
    <definedName name="T3?unit?Г.КВТЧ">#REF!</definedName>
    <definedName name="T3?unit?КГ.ГКАЛ">'[36]3'!$D$13:$H$13,   '[36]3'!$D$16:$H$16</definedName>
    <definedName name="T3?unit?КМ">'[47]3'!$E$34:$N$34,'[47]3'!$E$26:$N$26</definedName>
    <definedName name="T3?unit?МКВТЧ" localSheetId="17">#REF!</definedName>
    <definedName name="T3?unit?МКВТЧ" localSheetId="2">#REF!</definedName>
    <definedName name="T3?unit?МКВТЧ" localSheetId="3">#REF!</definedName>
    <definedName name="T3?unit?МКВТЧ" localSheetId="1">#REF!</definedName>
    <definedName name="T3?unit?МКВТЧ" localSheetId="4">#REF!</definedName>
    <definedName name="T3?unit?МКВТЧ" localSheetId="5">#REF!</definedName>
    <definedName name="T3?unit?МКВТЧ" localSheetId="14">#REF!</definedName>
    <definedName name="T3?unit?МКВТЧ" localSheetId="7">#REF!</definedName>
    <definedName name="T3?unit?МКВТЧ" localSheetId="9">#REF!</definedName>
    <definedName name="T3?unit?МКВТЧ" localSheetId="0">#REF!</definedName>
    <definedName name="T3?unit?МКВТЧ" localSheetId="12">#REF!</definedName>
    <definedName name="T3?unit?МКВТЧ">#REF!</definedName>
    <definedName name="T3?unit?ПРЦ">'[36]3'!$D$20:$H$20,   '[36]3'!$I$6:$L$20</definedName>
    <definedName name="T3?unit?ТГКАЛ">'[36]3'!$D$12:$H$12,   '[36]3'!$D$15:$H$15</definedName>
    <definedName name="T3?unit?ТКВТЧ.Г.КМ">'[47]3'!$E$33:$N$33,'[47]3'!$E$25:$N$25</definedName>
    <definedName name="T3?unit?ТКВТЧ.Г.ШТ">'[47]3'!$E$13:$N$13,'[47]3'!$E$16:$N$16,'[47]3'!$E$20:$N$20</definedName>
    <definedName name="T3?unit?ТТУТ">'[36]3'!$D$10:$H$11,   '[36]3'!$D$14:$H$14,   '[36]3'!$D$17:$H$19</definedName>
    <definedName name="T3?unit?ШТ">'[47]3'!$E$14:$N$14,'[47]3'!$E$17:$N$17,'[47]3'!$E$21:$N$21</definedName>
    <definedName name="T4.1?axis?R?ВТОП">'[36]4.1'!$E$5:$I$8, '[36]4.1'!$E$12:$I$15, '[36]4.1'!$E$18:$I$21</definedName>
    <definedName name="T4.1?axis?R?ВТОП?">'[36]4.1'!$C$5:$C$8, '[36]4.1'!$C$12:$C$15, '[36]4.1'!$C$18:$C$21</definedName>
    <definedName name="T4.1?axis?ПРД?БАЗ" localSheetId="17">#REF!</definedName>
    <definedName name="T4.1?axis?ПРД?БАЗ" localSheetId="2">#REF!</definedName>
    <definedName name="T4.1?axis?ПРД?БАЗ" localSheetId="3">#REF!</definedName>
    <definedName name="T4.1?axis?ПРД?БАЗ" localSheetId="1">#REF!</definedName>
    <definedName name="T4.1?axis?ПРД?БАЗ" localSheetId="4">#REF!</definedName>
    <definedName name="T4.1?axis?ПРД?БАЗ" localSheetId="5">#REF!</definedName>
    <definedName name="T4.1?axis?ПРД?БАЗ" localSheetId="14">#REF!</definedName>
    <definedName name="T4.1?axis?ПРД?БАЗ" localSheetId="7">#REF!</definedName>
    <definedName name="T4.1?axis?ПРД?БАЗ" localSheetId="9">#REF!</definedName>
    <definedName name="T4.1?axis?ПРД?БАЗ" localSheetId="0">#REF!</definedName>
    <definedName name="T4.1?axis?ПРД?БАЗ" localSheetId="12">#REF!</definedName>
    <definedName name="T4.1?axis?ПРД?БАЗ">#REF!</definedName>
    <definedName name="T4.1?axis?ПРД?ПРЕД" localSheetId="17">#REF!</definedName>
    <definedName name="T4.1?axis?ПРД?ПРЕД" localSheetId="2">#REF!</definedName>
    <definedName name="T4.1?axis?ПРД?ПРЕД" localSheetId="3">#REF!</definedName>
    <definedName name="T4.1?axis?ПРД?ПРЕД" localSheetId="1">#REF!</definedName>
    <definedName name="T4.1?axis?ПРД?ПРЕД" localSheetId="4">#REF!</definedName>
    <definedName name="T4.1?axis?ПРД?ПРЕД" localSheetId="5">#REF!</definedName>
    <definedName name="T4.1?axis?ПРД?ПРЕД" localSheetId="9">#REF!</definedName>
    <definedName name="T4.1?axis?ПРД?ПРЕД" localSheetId="0">#REF!</definedName>
    <definedName name="T4.1?axis?ПРД?ПРЕД" localSheetId="12">#REF!</definedName>
    <definedName name="T4.1?axis?ПРД?ПРЕД">#REF!</definedName>
    <definedName name="T4.1?axis?ПРД?ПРЕД2" localSheetId="17">#REF!</definedName>
    <definedName name="T4.1?axis?ПРД?ПРЕД2" localSheetId="2">#REF!</definedName>
    <definedName name="T4.1?axis?ПРД?ПРЕД2" localSheetId="3">#REF!</definedName>
    <definedName name="T4.1?axis?ПРД?ПРЕД2" localSheetId="1">#REF!</definedName>
    <definedName name="T4.1?axis?ПРД?ПРЕД2" localSheetId="4">#REF!</definedName>
    <definedName name="T4.1?axis?ПРД?ПРЕД2" localSheetId="5">#REF!</definedName>
    <definedName name="T4.1?axis?ПРД?ПРЕД2" localSheetId="9">#REF!</definedName>
    <definedName name="T4.1?axis?ПРД?ПРЕД2" localSheetId="0">#REF!</definedName>
    <definedName name="T4.1?axis?ПРД?ПРЕД2" localSheetId="12">#REF!</definedName>
    <definedName name="T4.1?axis?ПРД?ПРЕД2">#REF!</definedName>
    <definedName name="T4.1?axis?ПРД?РЕГ" localSheetId="17">#REF!</definedName>
    <definedName name="T4.1?axis?ПРД?РЕГ" localSheetId="2">#REF!</definedName>
    <definedName name="T4.1?axis?ПРД?РЕГ" localSheetId="3">#REF!</definedName>
    <definedName name="T4.1?axis?ПРД?РЕГ" localSheetId="1">#REF!</definedName>
    <definedName name="T4.1?axis?ПРД?РЕГ" localSheetId="4">#REF!</definedName>
    <definedName name="T4.1?axis?ПРД?РЕГ" localSheetId="5">#REF!</definedName>
    <definedName name="T4.1?axis?ПРД?РЕГ" localSheetId="9">#REF!</definedName>
    <definedName name="T4.1?axis?ПРД?РЕГ" localSheetId="12">#REF!</definedName>
    <definedName name="T4.1?axis?ПРД?РЕГ">#REF!</definedName>
    <definedName name="T4.1?Data">'[36]4.1'!$E$4:$I$9, '[36]4.1'!$E$11:$I$15, '[36]4.1'!$E$18:$I$21</definedName>
    <definedName name="T4.1?item_ext?СРПРЕД3" localSheetId="17">#REF!</definedName>
    <definedName name="T4.1?item_ext?СРПРЕД3" localSheetId="2">#REF!</definedName>
    <definedName name="T4.1?item_ext?СРПРЕД3" localSheetId="3">#REF!</definedName>
    <definedName name="T4.1?item_ext?СРПРЕД3" localSheetId="1">#REF!</definedName>
    <definedName name="T4.1?item_ext?СРПРЕД3" localSheetId="4">#REF!</definedName>
    <definedName name="T4.1?item_ext?СРПРЕД3" localSheetId="5">#REF!</definedName>
    <definedName name="T4.1?item_ext?СРПРЕД3" localSheetId="14">#REF!</definedName>
    <definedName name="T4.1?item_ext?СРПРЕД3" localSheetId="7">#REF!</definedName>
    <definedName name="T4.1?item_ext?СРПРЕД3" localSheetId="9">#REF!</definedName>
    <definedName name="T4.1?item_ext?СРПРЕД3" localSheetId="0">#REF!</definedName>
    <definedName name="T4.1?item_ext?СРПРЕД3" localSheetId="12">#REF!</definedName>
    <definedName name="T4.1?item_ext?СРПРЕД3">#REF!</definedName>
    <definedName name="T4.1?L1" localSheetId="17">#REF!</definedName>
    <definedName name="T4.1?L1" localSheetId="2">#REF!</definedName>
    <definedName name="T4.1?L1" localSheetId="3">#REF!</definedName>
    <definedName name="T4.1?L1" localSheetId="1">#REF!</definedName>
    <definedName name="T4.1?L1" localSheetId="4">#REF!</definedName>
    <definedName name="T4.1?L1" localSheetId="5">#REF!</definedName>
    <definedName name="T4.1?L1" localSheetId="9">#REF!</definedName>
    <definedName name="T4.1?L1" localSheetId="0">#REF!</definedName>
    <definedName name="T4.1?L1" localSheetId="12">#REF!</definedName>
    <definedName name="T4.1?L1">#REF!</definedName>
    <definedName name="T4.1?L1.1" localSheetId="17">#REF!</definedName>
    <definedName name="T4.1?L1.1" localSheetId="2">#REF!</definedName>
    <definedName name="T4.1?L1.1" localSheetId="3">#REF!</definedName>
    <definedName name="T4.1?L1.1" localSheetId="1">#REF!</definedName>
    <definedName name="T4.1?L1.1" localSheetId="4">#REF!</definedName>
    <definedName name="T4.1?L1.1" localSheetId="5">#REF!</definedName>
    <definedName name="T4.1?L1.1" localSheetId="9">#REF!</definedName>
    <definedName name="T4.1?L1.1" localSheetId="0">#REF!</definedName>
    <definedName name="T4.1?L1.1" localSheetId="12">#REF!</definedName>
    <definedName name="T4.1?L1.1">#REF!</definedName>
    <definedName name="T4.1?L1.2" localSheetId="17">#REF!</definedName>
    <definedName name="T4.1?L1.2" localSheetId="2">#REF!</definedName>
    <definedName name="T4.1?L1.2" localSheetId="3">#REF!</definedName>
    <definedName name="T4.1?L1.2" localSheetId="1">#REF!</definedName>
    <definedName name="T4.1?L1.2" localSheetId="4">#REF!</definedName>
    <definedName name="T4.1?L1.2" localSheetId="5">#REF!</definedName>
    <definedName name="T4.1?L1.2" localSheetId="9">#REF!</definedName>
    <definedName name="T4.1?L1.2" localSheetId="12">#REF!</definedName>
    <definedName name="T4.1?L1.2">#REF!</definedName>
    <definedName name="T4.1?L2" localSheetId="17">#REF!</definedName>
    <definedName name="T4.1?L2" localSheetId="2">#REF!</definedName>
    <definedName name="T4.1?L2" localSheetId="3">#REF!</definedName>
    <definedName name="T4.1?L2" localSheetId="1">#REF!</definedName>
    <definedName name="T4.1?L2" localSheetId="4">#REF!</definedName>
    <definedName name="T4.1?L2" localSheetId="5">#REF!</definedName>
    <definedName name="T4.1?L2" localSheetId="9">#REF!</definedName>
    <definedName name="T4.1?L2" localSheetId="12">#REF!</definedName>
    <definedName name="T4.1?L2">#REF!</definedName>
    <definedName name="T4.1?L3.1" localSheetId="17">#REF!</definedName>
    <definedName name="T4.1?L3.1" localSheetId="2">#REF!</definedName>
    <definedName name="T4.1?L3.1" localSheetId="3">#REF!</definedName>
    <definedName name="T4.1?L3.1" localSheetId="1">#REF!</definedName>
    <definedName name="T4.1?L3.1" localSheetId="4">#REF!</definedName>
    <definedName name="T4.1?L3.1" localSheetId="5">#REF!</definedName>
    <definedName name="T4.1?L3.1" localSheetId="9">#REF!</definedName>
    <definedName name="T4.1?L3.1" localSheetId="12">#REF!</definedName>
    <definedName name="T4.1?L3.1">#REF!</definedName>
    <definedName name="T4.1?Name" localSheetId="17">#REF!</definedName>
    <definedName name="T4.1?Name" localSheetId="2">#REF!</definedName>
    <definedName name="T4.1?Name" localSheetId="3">#REF!</definedName>
    <definedName name="T4.1?Name" localSheetId="1">#REF!</definedName>
    <definedName name="T4.1?Name" localSheetId="4">#REF!</definedName>
    <definedName name="T4.1?Name" localSheetId="5">#REF!</definedName>
    <definedName name="T4.1?Name" localSheetId="9">#REF!</definedName>
    <definedName name="T4.1?Name" localSheetId="12">#REF!</definedName>
    <definedName name="T4.1?Name">#REF!</definedName>
    <definedName name="T4.1?Table" localSheetId="17">#REF!</definedName>
    <definedName name="T4.1?Table" localSheetId="2">#REF!</definedName>
    <definedName name="T4.1?Table" localSheetId="3">#REF!</definedName>
    <definedName name="T4.1?Table" localSheetId="1">#REF!</definedName>
    <definedName name="T4.1?Table" localSheetId="4">#REF!</definedName>
    <definedName name="T4.1?Table" localSheetId="5">#REF!</definedName>
    <definedName name="T4.1?Table" localSheetId="9">#REF!</definedName>
    <definedName name="T4.1?Table" localSheetId="12">#REF!</definedName>
    <definedName name="T4.1?Table">#REF!</definedName>
    <definedName name="T4.1?Title" localSheetId="17">#REF!</definedName>
    <definedName name="T4.1?Title" localSheetId="2">#REF!</definedName>
    <definedName name="T4.1?Title" localSheetId="3">#REF!</definedName>
    <definedName name="T4.1?Title" localSheetId="1">#REF!</definedName>
    <definedName name="T4.1?Title" localSheetId="4">#REF!</definedName>
    <definedName name="T4.1?Title" localSheetId="5">#REF!</definedName>
    <definedName name="T4.1?Title" localSheetId="9">#REF!</definedName>
    <definedName name="T4.1?Title" localSheetId="12">#REF!</definedName>
    <definedName name="T4.1?Title">#REF!</definedName>
    <definedName name="T4.1?unit?ПРЦ" localSheetId="17">#REF!</definedName>
    <definedName name="T4.1?unit?ПРЦ" localSheetId="2">#REF!</definedName>
    <definedName name="T4.1?unit?ПРЦ" localSheetId="3">#REF!</definedName>
    <definedName name="T4.1?unit?ПРЦ" localSheetId="1">#REF!</definedName>
    <definedName name="T4.1?unit?ПРЦ" localSheetId="4">#REF!</definedName>
    <definedName name="T4.1?unit?ПРЦ" localSheetId="5">#REF!</definedName>
    <definedName name="T4.1?unit?ПРЦ" localSheetId="9">#REF!</definedName>
    <definedName name="T4.1?unit?ПРЦ" localSheetId="12">#REF!</definedName>
    <definedName name="T4.1?unit?ПРЦ">#REF!</definedName>
    <definedName name="T4.1?unit?ТТУТ" localSheetId="17">#REF!</definedName>
    <definedName name="T4.1?unit?ТТУТ" localSheetId="2">#REF!</definedName>
    <definedName name="T4.1?unit?ТТУТ" localSheetId="3">#REF!</definedName>
    <definedName name="T4.1?unit?ТТУТ" localSheetId="1">#REF!</definedName>
    <definedName name="T4.1?unit?ТТУТ" localSheetId="4">#REF!</definedName>
    <definedName name="T4.1?unit?ТТУТ" localSheetId="5">#REF!</definedName>
    <definedName name="T4.1?unit?ТТУТ" localSheetId="9">#REF!</definedName>
    <definedName name="T4.1?unit?ТТУТ" localSheetId="12">#REF!</definedName>
    <definedName name="T4.1?unit?ТТУТ">#REF!</definedName>
    <definedName name="T4?axis?R?ВТОП">'[36]4'!$E$7:$M$10,   '[36]4'!$E$14:$M$17,   '[36]4'!$E$20:$M$23,   '[36]4'!$E$26:$M$29,   '[36]4'!$E$32:$M$35,   '[36]4'!$E$38:$M$41,   '[36]4'!$E$45:$M$48,   '[36]4'!$E$51:$M$54,   '[36]4'!$E$58:$M$61,   '[36]4'!$E$65:$M$68,   '[36]4'!$E$72:$M$75</definedName>
    <definedName name="T4?axis?R?ВТОП?">'[36]4'!$C$7:$C$10,   '[36]4'!$C$14:$C$17,   '[36]4'!$C$20:$C$23,   '[36]4'!$C$26:$C$29,   '[36]4'!$C$32:$C$35,   '[36]4'!$C$38:$C$41,   '[36]4'!$C$45:$C$48,   '[36]4'!$C$51:$C$54,   '[36]4'!$C$58:$C$61,   '[36]4'!$C$65:$C$68,   '[36]4'!$C$72:$C$75</definedName>
    <definedName name="T4?axis?ПРД?БАЗ">'[36]4'!$J$6:$K$81,'[36]4'!$G$6:$H$81</definedName>
    <definedName name="T4?axis?ПРД?ПРЕД">'[36]4'!$L$6:$M$81,'[36]4'!$E$6:$F$81</definedName>
    <definedName name="T4?axis?ПРД?РЕГ" localSheetId="17">#REF!</definedName>
    <definedName name="T4?axis?ПРД?РЕГ" localSheetId="2">#REF!</definedName>
    <definedName name="T4?axis?ПРД?РЕГ" localSheetId="3">#REF!</definedName>
    <definedName name="T4?axis?ПРД?РЕГ" localSheetId="1">#REF!</definedName>
    <definedName name="T4?axis?ПРД?РЕГ" localSheetId="4">#REF!</definedName>
    <definedName name="T4?axis?ПРД?РЕГ" localSheetId="5">#REF!</definedName>
    <definedName name="T4?axis?ПРД?РЕГ" localSheetId="14">#REF!</definedName>
    <definedName name="T4?axis?ПРД?РЕГ" localSheetId="7">#REF!</definedName>
    <definedName name="T4?axis?ПРД?РЕГ" localSheetId="9">#REF!</definedName>
    <definedName name="T4?axis?ПРД?РЕГ" localSheetId="0">#REF!</definedName>
    <definedName name="T4?axis?ПРД?РЕГ" localSheetId="12">#REF!</definedName>
    <definedName name="T4?axis?ПРД?РЕГ">#REF!</definedName>
    <definedName name="T4?axis?ПФ?ПЛАН">'[36]4'!$J$6:$J$81,'[36]4'!$E$6:$E$81,'[36]4'!$L$6:$L$81,'[36]4'!$G$6:$G$81</definedName>
    <definedName name="T4?axis?ПФ?ФАКТ">'[36]4'!$K$6:$K$81,'[36]4'!$F$6:$F$81,'[36]4'!$M$6:$M$81,'[36]4'!$H$6:$H$81</definedName>
    <definedName name="T4?Columns" localSheetId="17">#REF!</definedName>
    <definedName name="T4?Columns" localSheetId="2">#REF!</definedName>
    <definedName name="T4?Columns" localSheetId="3">#REF!</definedName>
    <definedName name="T4?Columns" localSheetId="1">#REF!</definedName>
    <definedName name="T4?Columns" localSheetId="4">#REF!</definedName>
    <definedName name="T4?Columns" localSheetId="5">#REF!</definedName>
    <definedName name="T4?Columns" localSheetId="14">#REF!</definedName>
    <definedName name="T4?Columns" localSheetId="7">#REF!</definedName>
    <definedName name="T4?Columns" localSheetId="9">#REF!</definedName>
    <definedName name="T4?Columns" localSheetId="0">#REF!</definedName>
    <definedName name="T4?Columns" localSheetId="12">#REF!</definedName>
    <definedName name="T4?Columns">#REF!</definedName>
    <definedName name="T4?Data">'[36]4'!$E$6:$M$11, '[36]4'!$E$13:$M$17, '[36]4'!$E$20:$M$23, '[36]4'!$E$26:$M$29, '[36]4'!$E$32:$M$35, '[36]4'!$E$37:$M$42, '[36]4'!$E$45:$M$48, '[36]4'!$E$50:$M$55, '[36]4'!$E$57:$M$62, '[36]4'!$E$64:$M$69, '[36]4'!$E$72:$M$75, '[36]4'!$E$77:$M$78, '[36]4'!$E$80:$M$80</definedName>
    <definedName name="T4?item_ext?РОСТ" localSheetId="17">#REF!</definedName>
    <definedName name="T4?item_ext?РОСТ" localSheetId="2">#REF!</definedName>
    <definedName name="T4?item_ext?РОСТ" localSheetId="3">#REF!</definedName>
    <definedName name="T4?item_ext?РОСТ" localSheetId="1">#REF!</definedName>
    <definedName name="T4?item_ext?РОСТ" localSheetId="4">#REF!</definedName>
    <definedName name="T4?item_ext?РОСТ" localSheetId="5">#REF!</definedName>
    <definedName name="T4?item_ext?РОСТ" localSheetId="14">#REF!</definedName>
    <definedName name="T4?item_ext?РОСТ" localSheetId="7">#REF!</definedName>
    <definedName name="T4?item_ext?РОСТ" localSheetId="9">#REF!</definedName>
    <definedName name="T4?item_ext?РОСТ" localSheetId="0">#REF!</definedName>
    <definedName name="T4?item_ext?РОСТ" localSheetId="12">#REF!</definedName>
    <definedName name="T4?item_ext?РОСТ">#REF!</definedName>
    <definedName name="T4?ItemComments" localSheetId="17">#REF!</definedName>
    <definedName name="T4?ItemComments" localSheetId="2">#REF!</definedName>
    <definedName name="T4?ItemComments" localSheetId="3">#REF!</definedName>
    <definedName name="T4?ItemComments" localSheetId="1">#REF!</definedName>
    <definedName name="T4?ItemComments" localSheetId="4">#REF!</definedName>
    <definedName name="T4?ItemComments" localSheetId="5">#REF!</definedName>
    <definedName name="T4?ItemComments" localSheetId="9">#REF!</definedName>
    <definedName name="T4?ItemComments" localSheetId="0">#REF!</definedName>
    <definedName name="T4?ItemComments" localSheetId="12">#REF!</definedName>
    <definedName name="T4?ItemComments">#REF!</definedName>
    <definedName name="T4?Items" localSheetId="17">#REF!</definedName>
    <definedName name="T4?Items" localSheetId="2">#REF!</definedName>
    <definedName name="T4?Items" localSheetId="3">#REF!</definedName>
    <definedName name="T4?Items" localSheetId="1">#REF!</definedName>
    <definedName name="T4?Items" localSheetId="4">#REF!</definedName>
    <definedName name="T4?Items" localSheetId="5">#REF!</definedName>
    <definedName name="T4?Items" localSheetId="9">#REF!</definedName>
    <definedName name="T4?Items" localSheetId="0">#REF!</definedName>
    <definedName name="T4?Items" localSheetId="12">#REF!</definedName>
    <definedName name="T4?Items">#REF!</definedName>
    <definedName name="T4?L1" localSheetId="17">#REF!</definedName>
    <definedName name="T4?L1" localSheetId="2">#REF!</definedName>
    <definedName name="T4?L1" localSheetId="3">#REF!</definedName>
    <definedName name="T4?L1" localSheetId="1">#REF!</definedName>
    <definedName name="T4?L1" localSheetId="4">#REF!</definedName>
    <definedName name="T4?L1" localSheetId="5">#REF!</definedName>
    <definedName name="T4?L1" localSheetId="9">#REF!</definedName>
    <definedName name="T4?L1" localSheetId="12">#REF!</definedName>
    <definedName name="T4?L1">#REF!</definedName>
    <definedName name="T4?L1.1" localSheetId="17">#REF!</definedName>
    <definedName name="T4?L1.1" localSheetId="2">#REF!</definedName>
    <definedName name="T4?L1.1" localSheetId="3">#REF!</definedName>
    <definedName name="T4?L1.1" localSheetId="1">#REF!</definedName>
    <definedName name="T4?L1.1" localSheetId="4">#REF!</definedName>
    <definedName name="T4?L1.1" localSheetId="5">#REF!</definedName>
    <definedName name="T4?L1.1" localSheetId="9">#REF!</definedName>
    <definedName name="T4?L1.1" localSheetId="12">#REF!</definedName>
    <definedName name="T4?L1.1">#REF!</definedName>
    <definedName name="T4?L1.1.ВСЕГО">'[47]4'!$D$9:$G$9,'[47]4'!$I$9:$L$9</definedName>
    <definedName name="T4?L1.2" localSheetId="17">#REF!</definedName>
    <definedName name="T4?L1.2" localSheetId="2">#REF!</definedName>
    <definedName name="T4?L1.2" localSheetId="3">#REF!</definedName>
    <definedName name="T4?L1.2" localSheetId="1">#REF!</definedName>
    <definedName name="T4?L1.2" localSheetId="4">#REF!</definedName>
    <definedName name="T4?L1.2" localSheetId="5">#REF!</definedName>
    <definedName name="T4?L1.2" localSheetId="14">#REF!</definedName>
    <definedName name="T4?L1.2" localSheetId="7">#REF!</definedName>
    <definedName name="T4?L1.2" localSheetId="9">#REF!</definedName>
    <definedName name="T4?L1.2" localSheetId="0">#REF!</definedName>
    <definedName name="T4?L1.2" localSheetId="12">#REF!</definedName>
    <definedName name="T4?L1.2">#REF!</definedName>
    <definedName name="T4?L10" localSheetId="17">#REF!</definedName>
    <definedName name="T4?L10" localSheetId="2">#REF!</definedName>
    <definedName name="T4?L10" localSheetId="3">#REF!</definedName>
    <definedName name="T4?L10" localSheetId="1">#REF!</definedName>
    <definedName name="T4?L10" localSheetId="4">#REF!</definedName>
    <definedName name="T4?L10" localSheetId="5">#REF!</definedName>
    <definedName name="T4?L10" localSheetId="9">#REF!</definedName>
    <definedName name="T4?L10" localSheetId="0">#REF!</definedName>
    <definedName name="T4?L10" localSheetId="12">#REF!</definedName>
    <definedName name="T4?L10">#REF!</definedName>
    <definedName name="T4?L10.1" localSheetId="17">#REF!</definedName>
    <definedName name="T4?L10.1" localSheetId="2">#REF!</definedName>
    <definedName name="T4?L10.1" localSheetId="3">#REF!</definedName>
    <definedName name="T4?L10.1" localSheetId="1">#REF!</definedName>
    <definedName name="T4?L10.1" localSheetId="4">#REF!</definedName>
    <definedName name="T4?L10.1" localSheetId="5">#REF!</definedName>
    <definedName name="T4?L10.1" localSheetId="9">#REF!</definedName>
    <definedName name="T4?L10.1" localSheetId="0">#REF!</definedName>
    <definedName name="T4?L10.1" localSheetId="12">#REF!</definedName>
    <definedName name="T4?L10.1">#REF!</definedName>
    <definedName name="T4?L10.2" localSheetId="17">#REF!</definedName>
    <definedName name="T4?L10.2" localSheetId="2">#REF!</definedName>
    <definedName name="T4?L10.2" localSheetId="3">#REF!</definedName>
    <definedName name="T4?L10.2" localSheetId="1">#REF!</definedName>
    <definedName name="T4?L10.2" localSheetId="4">#REF!</definedName>
    <definedName name="T4?L10.2" localSheetId="5">#REF!</definedName>
    <definedName name="T4?L10.2" localSheetId="9">#REF!</definedName>
    <definedName name="T4?L10.2" localSheetId="12">#REF!</definedName>
    <definedName name="T4?L10.2">#REF!</definedName>
    <definedName name="T4?L11.1" localSheetId="17">#REF!</definedName>
    <definedName name="T4?L11.1" localSheetId="2">#REF!</definedName>
    <definedName name="T4?L11.1" localSheetId="3">#REF!</definedName>
    <definedName name="T4?L11.1" localSheetId="1">#REF!</definedName>
    <definedName name="T4?L11.1" localSheetId="4">#REF!</definedName>
    <definedName name="T4?L11.1" localSheetId="5">#REF!</definedName>
    <definedName name="T4?L11.1" localSheetId="9">#REF!</definedName>
    <definedName name="T4?L11.1" localSheetId="12">#REF!</definedName>
    <definedName name="T4?L11.1">#REF!</definedName>
    <definedName name="T4?L12" localSheetId="17">#REF!</definedName>
    <definedName name="T4?L12" localSheetId="2">#REF!</definedName>
    <definedName name="T4?L12" localSheetId="3">#REF!</definedName>
    <definedName name="T4?L12" localSheetId="1">#REF!</definedName>
    <definedName name="T4?L12" localSheetId="4">#REF!</definedName>
    <definedName name="T4?L12" localSheetId="5">#REF!</definedName>
    <definedName name="T4?L12" localSheetId="9">#REF!</definedName>
    <definedName name="T4?L12" localSheetId="12">#REF!</definedName>
    <definedName name="T4?L12">#REF!</definedName>
    <definedName name="T4?L13" localSheetId="17">#REF!</definedName>
    <definedName name="T4?L13" localSheetId="2">#REF!</definedName>
    <definedName name="T4?L13" localSheetId="3">#REF!</definedName>
    <definedName name="T4?L13" localSheetId="1">#REF!</definedName>
    <definedName name="T4?L13" localSheetId="4">#REF!</definedName>
    <definedName name="T4?L13" localSheetId="5">#REF!</definedName>
    <definedName name="T4?L13" localSheetId="9">#REF!</definedName>
    <definedName name="T4?L13" localSheetId="12">#REF!</definedName>
    <definedName name="T4?L13">#REF!</definedName>
    <definedName name="T4?L14" localSheetId="17">#REF!</definedName>
    <definedName name="T4?L14" localSheetId="2">#REF!</definedName>
    <definedName name="T4?L14" localSheetId="3">#REF!</definedName>
    <definedName name="T4?L14" localSheetId="1">#REF!</definedName>
    <definedName name="T4?L14" localSheetId="4">#REF!</definedName>
    <definedName name="T4?L14" localSheetId="5">#REF!</definedName>
    <definedName name="T4?L14" localSheetId="9">#REF!</definedName>
    <definedName name="T4?L14" localSheetId="12">#REF!</definedName>
    <definedName name="T4?L14">#REF!</definedName>
    <definedName name="T4?L2" localSheetId="17">#REF!</definedName>
    <definedName name="T4?L2" localSheetId="2">#REF!</definedName>
    <definedName name="T4?L2" localSheetId="3">#REF!</definedName>
    <definedName name="T4?L2" localSheetId="1">#REF!</definedName>
    <definedName name="T4?L2" localSheetId="4">#REF!</definedName>
    <definedName name="T4?L2" localSheetId="5">#REF!</definedName>
    <definedName name="T4?L2" localSheetId="9">#REF!</definedName>
    <definedName name="T4?L2" localSheetId="12">#REF!</definedName>
    <definedName name="T4?L2">#REF!</definedName>
    <definedName name="T4?L2.1" localSheetId="17">#REF!</definedName>
    <definedName name="T4?L2.1" localSheetId="2">#REF!</definedName>
    <definedName name="T4?L2.1" localSheetId="3">#REF!</definedName>
    <definedName name="T4?L2.1" localSheetId="1">#REF!</definedName>
    <definedName name="T4?L2.1" localSheetId="4">#REF!</definedName>
    <definedName name="T4?L2.1" localSheetId="5">#REF!</definedName>
    <definedName name="T4?L2.1" localSheetId="9">#REF!</definedName>
    <definedName name="T4?L2.1" localSheetId="12">#REF!</definedName>
    <definedName name="T4?L2.1">#REF!</definedName>
    <definedName name="T4?L3.1" localSheetId="17">#REF!</definedName>
    <definedName name="T4?L3.1" localSheetId="2">#REF!</definedName>
    <definedName name="T4?L3.1" localSheetId="3">#REF!</definedName>
    <definedName name="T4?L3.1" localSheetId="1">#REF!</definedName>
    <definedName name="T4?L3.1" localSheetId="4">#REF!</definedName>
    <definedName name="T4?L3.1" localSheetId="5">#REF!</definedName>
    <definedName name="T4?L3.1" localSheetId="9">#REF!</definedName>
    <definedName name="T4?L3.1" localSheetId="12">#REF!</definedName>
    <definedName name="T4?L3.1">#REF!</definedName>
    <definedName name="T4?L4">'[47]4'!$D$20:$G$20,'[47]4'!$I$20:$L$20</definedName>
    <definedName name="T4?L4.1" localSheetId="17">#REF!</definedName>
    <definedName name="T4?L4.1" localSheetId="2">#REF!</definedName>
    <definedName name="T4?L4.1" localSheetId="3">#REF!</definedName>
    <definedName name="T4?L4.1" localSheetId="1">#REF!</definedName>
    <definedName name="T4?L4.1" localSheetId="4">#REF!</definedName>
    <definedName name="T4?L4.1" localSheetId="5">#REF!</definedName>
    <definedName name="T4?L4.1" localSheetId="14">#REF!</definedName>
    <definedName name="T4?L4.1" localSheetId="7">#REF!</definedName>
    <definedName name="T4?L4.1" localSheetId="9">#REF!</definedName>
    <definedName name="T4?L4.1" localSheetId="0">#REF!</definedName>
    <definedName name="T4?L4.1" localSheetId="12">#REF!</definedName>
    <definedName name="T4?L4.1">#REF!</definedName>
    <definedName name="T4?L5.1" localSheetId="17">#REF!</definedName>
    <definedName name="T4?L5.1" localSheetId="2">#REF!</definedName>
    <definedName name="T4?L5.1" localSheetId="3">#REF!</definedName>
    <definedName name="T4?L5.1" localSheetId="1">#REF!</definedName>
    <definedName name="T4?L5.1" localSheetId="4">#REF!</definedName>
    <definedName name="T4?L5.1" localSheetId="5">#REF!</definedName>
    <definedName name="T4?L5.1" localSheetId="9">#REF!</definedName>
    <definedName name="T4?L5.1" localSheetId="0">#REF!</definedName>
    <definedName name="T4?L5.1" localSheetId="12">#REF!</definedName>
    <definedName name="T4?L5.1">#REF!</definedName>
    <definedName name="T4?L6" localSheetId="17">#REF!</definedName>
    <definedName name="T4?L6" localSheetId="2">#REF!</definedName>
    <definedName name="T4?L6" localSheetId="3">#REF!</definedName>
    <definedName name="T4?L6" localSheetId="1">#REF!</definedName>
    <definedName name="T4?L6" localSheetId="4">#REF!</definedName>
    <definedName name="T4?L6" localSheetId="5">#REF!</definedName>
    <definedName name="T4?L6" localSheetId="9">#REF!</definedName>
    <definedName name="T4?L6" localSheetId="0">#REF!</definedName>
    <definedName name="T4?L6" localSheetId="12">#REF!</definedName>
    <definedName name="T4?L6">#REF!</definedName>
    <definedName name="T4?L6.1" localSheetId="17">#REF!</definedName>
    <definedName name="T4?L6.1" localSheetId="2">#REF!</definedName>
    <definedName name="T4?L6.1" localSheetId="3">#REF!</definedName>
    <definedName name="T4?L6.1" localSheetId="1">#REF!</definedName>
    <definedName name="T4?L6.1" localSheetId="4">#REF!</definedName>
    <definedName name="T4?L6.1" localSheetId="5">#REF!</definedName>
    <definedName name="T4?L6.1" localSheetId="9">#REF!</definedName>
    <definedName name="T4?L6.1" localSheetId="12">#REF!</definedName>
    <definedName name="T4?L6.1">#REF!</definedName>
    <definedName name="T4?L6.2" localSheetId="17">#REF!</definedName>
    <definedName name="T4?L6.2" localSheetId="2">#REF!</definedName>
    <definedName name="T4?L6.2" localSheetId="3">#REF!</definedName>
    <definedName name="T4?L6.2" localSheetId="1">#REF!</definedName>
    <definedName name="T4?L6.2" localSheetId="4">#REF!</definedName>
    <definedName name="T4?L6.2" localSheetId="5">#REF!</definedName>
    <definedName name="T4?L6.2" localSheetId="9">#REF!</definedName>
    <definedName name="T4?L6.2" localSheetId="12">#REF!</definedName>
    <definedName name="T4?L6.2">#REF!</definedName>
    <definedName name="T4?L7.1" localSheetId="17">#REF!</definedName>
    <definedName name="T4?L7.1" localSheetId="2">#REF!</definedName>
    <definedName name="T4?L7.1" localSheetId="3">#REF!</definedName>
    <definedName name="T4?L7.1" localSheetId="1">#REF!</definedName>
    <definedName name="T4?L7.1" localSheetId="4">#REF!</definedName>
    <definedName name="T4?L7.1" localSheetId="5">#REF!</definedName>
    <definedName name="T4?L7.1" localSheetId="9">#REF!</definedName>
    <definedName name="T4?L7.1" localSheetId="12">#REF!</definedName>
    <definedName name="T4?L7.1">#REF!</definedName>
    <definedName name="T4?L8" localSheetId="17">#REF!</definedName>
    <definedName name="T4?L8" localSheetId="2">#REF!</definedName>
    <definedName name="T4?L8" localSheetId="3">#REF!</definedName>
    <definedName name="T4?L8" localSheetId="1">#REF!</definedName>
    <definedName name="T4?L8" localSheetId="4">#REF!</definedName>
    <definedName name="T4?L8" localSheetId="5">#REF!</definedName>
    <definedName name="T4?L8" localSheetId="9">#REF!</definedName>
    <definedName name="T4?L8" localSheetId="12">#REF!</definedName>
    <definedName name="T4?L8">#REF!</definedName>
    <definedName name="T4?L8.1" localSheetId="17">#REF!</definedName>
    <definedName name="T4?L8.1" localSheetId="2">#REF!</definedName>
    <definedName name="T4?L8.1" localSheetId="3">#REF!</definedName>
    <definedName name="T4?L8.1" localSheetId="1">#REF!</definedName>
    <definedName name="T4?L8.1" localSheetId="4">#REF!</definedName>
    <definedName name="T4?L8.1" localSheetId="5">#REF!</definedName>
    <definedName name="T4?L8.1" localSheetId="9">#REF!</definedName>
    <definedName name="T4?L8.1" localSheetId="12">#REF!</definedName>
    <definedName name="T4?L8.1">#REF!</definedName>
    <definedName name="T4?L8.2" localSheetId="17">#REF!</definedName>
    <definedName name="T4?L8.2" localSheetId="2">#REF!</definedName>
    <definedName name="T4?L8.2" localSheetId="3">#REF!</definedName>
    <definedName name="T4?L8.2" localSheetId="1">#REF!</definedName>
    <definedName name="T4?L8.2" localSheetId="4">#REF!</definedName>
    <definedName name="T4?L8.2" localSheetId="5">#REF!</definedName>
    <definedName name="T4?L8.2" localSheetId="9">#REF!</definedName>
    <definedName name="T4?L8.2" localSheetId="12">#REF!</definedName>
    <definedName name="T4?L8.2">#REF!</definedName>
    <definedName name="T4?L9" localSheetId="17">#REF!</definedName>
    <definedName name="T4?L9" localSheetId="2">#REF!</definedName>
    <definedName name="T4?L9" localSheetId="3">#REF!</definedName>
    <definedName name="T4?L9" localSheetId="1">#REF!</definedName>
    <definedName name="T4?L9" localSheetId="4">#REF!</definedName>
    <definedName name="T4?L9" localSheetId="5">#REF!</definedName>
    <definedName name="T4?L9" localSheetId="9">#REF!</definedName>
    <definedName name="T4?L9" localSheetId="12">#REF!</definedName>
    <definedName name="T4?L9">#REF!</definedName>
    <definedName name="T4?L9.1" localSheetId="17">#REF!</definedName>
    <definedName name="T4?L9.1" localSheetId="2">#REF!</definedName>
    <definedName name="T4?L9.1" localSheetId="3">#REF!</definedName>
    <definedName name="T4?L9.1" localSheetId="1">#REF!</definedName>
    <definedName name="T4?L9.1" localSheetId="4">#REF!</definedName>
    <definedName name="T4?L9.1" localSheetId="5">#REF!</definedName>
    <definedName name="T4?L9.1" localSheetId="9">#REF!</definedName>
    <definedName name="T4?L9.1" localSheetId="12">#REF!</definedName>
    <definedName name="T4?L9.1">#REF!</definedName>
    <definedName name="T4?L9.2" localSheetId="17">#REF!</definedName>
    <definedName name="T4?L9.2" localSheetId="2">#REF!</definedName>
    <definedName name="T4?L9.2" localSheetId="3">#REF!</definedName>
    <definedName name="T4?L9.2" localSheetId="1">#REF!</definedName>
    <definedName name="T4?L9.2" localSheetId="4">#REF!</definedName>
    <definedName name="T4?L9.2" localSheetId="5">#REF!</definedName>
    <definedName name="T4?L9.2" localSheetId="9">#REF!</definedName>
    <definedName name="T4?L9.2" localSheetId="12">#REF!</definedName>
    <definedName name="T4?L9.2">#REF!</definedName>
    <definedName name="T4?Name" localSheetId="17">#REF!</definedName>
    <definedName name="T4?Name" localSheetId="2">#REF!</definedName>
    <definedName name="T4?Name" localSheetId="3">#REF!</definedName>
    <definedName name="T4?Name" localSheetId="1">#REF!</definedName>
    <definedName name="T4?Name" localSheetId="4">#REF!</definedName>
    <definedName name="T4?Name" localSheetId="5">#REF!</definedName>
    <definedName name="T4?Name" localSheetId="9">#REF!</definedName>
    <definedName name="T4?Name" localSheetId="12">#REF!</definedName>
    <definedName name="T4?Name">#REF!</definedName>
    <definedName name="T4?Scope" localSheetId="17">#REF!</definedName>
    <definedName name="T4?Scope" localSheetId="2">#REF!</definedName>
    <definedName name="T4?Scope" localSheetId="3">#REF!</definedName>
    <definedName name="T4?Scope" localSheetId="1">#REF!</definedName>
    <definedName name="T4?Scope" localSheetId="4">#REF!</definedName>
    <definedName name="T4?Scope" localSheetId="5">#REF!</definedName>
    <definedName name="T4?Scope" localSheetId="9">#REF!</definedName>
    <definedName name="T4?Scope" localSheetId="12">#REF!</definedName>
    <definedName name="T4?Scope">#REF!</definedName>
    <definedName name="T4?Table" localSheetId="17">#REF!</definedName>
    <definedName name="T4?Table" localSheetId="2">#REF!</definedName>
    <definedName name="T4?Table" localSheetId="3">#REF!</definedName>
    <definedName name="T4?Table" localSheetId="1">#REF!</definedName>
    <definedName name="T4?Table" localSheetId="4">#REF!</definedName>
    <definedName name="T4?Table" localSheetId="5">#REF!</definedName>
    <definedName name="T4?Table" localSheetId="9">#REF!</definedName>
    <definedName name="T4?Table" localSheetId="12">#REF!</definedName>
    <definedName name="T4?Table">#REF!</definedName>
    <definedName name="T4?Title" localSheetId="17">#REF!</definedName>
    <definedName name="T4?Title" localSheetId="2">#REF!</definedName>
    <definedName name="T4?Title" localSheetId="3">#REF!</definedName>
    <definedName name="T4?Title" localSheetId="1">#REF!</definedName>
    <definedName name="T4?Title" localSheetId="4">#REF!</definedName>
    <definedName name="T4?Title" localSheetId="5">#REF!</definedName>
    <definedName name="T4?Title" localSheetId="9">#REF!</definedName>
    <definedName name="T4?Title" localSheetId="12">#REF!</definedName>
    <definedName name="T4?Title">#REF!</definedName>
    <definedName name="T4?unit?МКВТЧ" localSheetId="17">#REF!</definedName>
    <definedName name="T4?unit?МКВТЧ" localSheetId="2">#REF!</definedName>
    <definedName name="T4?unit?МКВТЧ" localSheetId="3">#REF!</definedName>
    <definedName name="T4?unit?МКВТЧ" localSheetId="1">#REF!</definedName>
    <definedName name="T4?unit?МКВТЧ" localSheetId="4">#REF!</definedName>
    <definedName name="T4?unit?МКВТЧ" localSheetId="5">#REF!</definedName>
    <definedName name="T4?unit?МКВТЧ" localSheetId="9">#REF!</definedName>
    <definedName name="T4?unit?МКВТЧ" localSheetId="12">#REF!</definedName>
    <definedName name="T4?unit?МКВТЧ">#REF!</definedName>
    <definedName name="T4?unit?ММКБ" localSheetId="17">#REF!</definedName>
    <definedName name="T4?unit?ММКБ" localSheetId="2">#REF!</definedName>
    <definedName name="T4?unit?ММКБ" localSheetId="3">#REF!</definedName>
    <definedName name="T4?unit?ММКБ" localSheetId="1">#REF!</definedName>
    <definedName name="T4?unit?ММКБ" localSheetId="4">#REF!</definedName>
    <definedName name="T4?unit?ММКБ" localSheetId="5">#REF!</definedName>
    <definedName name="T4?unit?ММКБ" localSheetId="9">#REF!</definedName>
    <definedName name="T4?unit?ММКБ" localSheetId="12">#REF!</definedName>
    <definedName name="T4?unit?ММКБ">#REF!</definedName>
    <definedName name="T4?unit?ПРЦ">'[36]4'!$J$6:$M$81, '[36]4'!$E$13:$I$17, '[36]4'!$E$78:$I$78</definedName>
    <definedName name="T4?unit?РУБ.МКБ">'[36]4'!$E$34:$I$34, '[36]4'!$E$47:$I$47, '[36]4'!$E$74:$I$74</definedName>
    <definedName name="T4?unit?РУБ.ТКВТЧ" localSheetId="17">#REF!</definedName>
    <definedName name="T4?unit?РУБ.ТКВТЧ" localSheetId="2">#REF!</definedName>
    <definedName name="T4?unit?РУБ.ТКВТЧ" localSheetId="3">#REF!</definedName>
    <definedName name="T4?unit?РУБ.ТКВТЧ" localSheetId="1">#REF!</definedName>
    <definedName name="T4?unit?РУБ.ТКВТЧ" localSheetId="4">#REF!</definedName>
    <definedName name="T4?unit?РУБ.ТКВТЧ" localSheetId="5">#REF!</definedName>
    <definedName name="T4?unit?РУБ.ТКВТЧ" localSheetId="14">#REF!</definedName>
    <definedName name="T4?unit?РУБ.ТКВТЧ" localSheetId="7">#REF!</definedName>
    <definedName name="T4?unit?РУБ.ТКВТЧ" localSheetId="9">#REF!</definedName>
    <definedName name="T4?unit?РУБ.ТКВТЧ" localSheetId="0">#REF!</definedName>
    <definedName name="T4?unit?РУБ.ТКВТЧ" localSheetId="12">#REF!</definedName>
    <definedName name="T4?unit?РУБ.ТКВТЧ">#REF!</definedName>
    <definedName name="T4?unit?РУБ.ТНТ">'[36]4'!$E$32:$I$33, '[36]4'!$E$35:$I$35, '[36]4'!$E$45:$I$46, '[36]4'!$E$48:$I$48, '[36]4'!$E$72:$I$73, '[36]4'!$E$75:$I$75</definedName>
    <definedName name="T4?unit?РУБ.ТУТ" localSheetId="17">#REF!</definedName>
    <definedName name="T4?unit?РУБ.ТУТ" localSheetId="2">#REF!</definedName>
    <definedName name="T4?unit?РУБ.ТУТ" localSheetId="3">#REF!</definedName>
    <definedName name="T4?unit?РУБ.ТУТ" localSheetId="1">#REF!</definedName>
    <definedName name="T4?unit?РУБ.ТУТ" localSheetId="4">#REF!</definedName>
    <definedName name="T4?unit?РУБ.ТУТ" localSheetId="5">#REF!</definedName>
    <definedName name="T4?unit?РУБ.ТУТ" localSheetId="14">#REF!</definedName>
    <definedName name="T4?unit?РУБ.ТУТ" localSheetId="7">#REF!</definedName>
    <definedName name="T4?unit?РУБ.ТУТ" localSheetId="9">#REF!</definedName>
    <definedName name="T4?unit?РУБ.ТУТ" localSheetId="0">#REF!</definedName>
    <definedName name="T4?unit?РУБ.ТУТ" localSheetId="12">#REF!</definedName>
    <definedName name="T4?unit?РУБ.ТУТ">#REF!</definedName>
    <definedName name="T4?unit?ТРУБ">'[36]4'!$E$37:$I$42, '[36]4'!$E$50:$I$55, '[36]4'!$E$57:$I$62</definedName>
    <definedName name="T4?unit?ТТНТ">'[36]4'!$E$26:$I$27, '[36]4'!$E$29:$I$29</definedName>
    <definedName name="T4?unit?ТТУТ" localSheetId="17">#REF!</definedName>
    <definedName name="T4?unit?ТТУТ" localSheetId="2">#REF!</definedName>
    <definedName name="T4?unit?ТТУТ" localSheetId="3">#REF!</definedName>
    <definedName name="T4?unit?ТТУТ" localSheetId="1">#REF!</definedName>
    <definedName name="T4?unit?ТТУТ" localSheetId="4">#REF!</definedName>
    <definedName name="T4?unit?ТТУТ" localSheetId="5">#REF!</definedName>
    <definedName name="T4?unit?ТТУТ" localSheetId="14">#REF!</definedName>
    <definedName name="T4?unit?ТТУТ" localSheetId="7">#REF!</definedName>
    <definedName name="T4?unit?ТТУТ" localSheetId="9">#REF!</definedName>
    <definedName name="T4?unit?ТТУТ" localSheetId="0">#REF!</definedName>
    <definedName name="T4?unit?ТТУТ" localSheetId="12">#REF!</definedName>
    <definedName name="T4?unit?ТТУТ">#REF!</definedName>
    <definedName name="T4?Units" localSheetId="17">#REF!</definedName>
    <definedName name="T4?Units" localSheetId="2">#REF!</definedName>
    <definedName name="T4?Units" localSheetId="3">#REF!</definedName>
    <definedName name="T4?Units" localSheetId="1">#REF!</definedName>
    <definedName name="T4?Units" localSheetId="4">#REF!</definedName>
    <definedName name="T4?Units" localSheetId="5">#REF!</definedName>
    <definedName name="T4?Units" localSheetId="9">#REF!</definedName>
    <definedName name="T4?Units" localSheetId="0">#REF!</definedName>
    <definedName name="T4?Units" localSheetId="12">#REF!</definedName>
    <definedName name="T4?Units">#REF!</definedName>
    <definedName name="T4?НАП" localSheetId="17">#REF!</definedName>
    <definedName name="T4?НАП" localSheetId="2">#REF!</definedName>
    <definedName name="T4?НАП" localSheetId="3">#REF!</definedName>
    <definedName name="T4?НАП" localSheetId="1">#REF!</definedName>
    <definedName name="T4?НАП" localSheetId="4">#REF!</definedName>
    <definedName name="T4?НАП" localSheetId="5">#REF!</definedName>
    <definedName name="T4?НАП" localSheetId="9">#REF!</definedName>
    <definedName name="T4?НАП" localSheetId="0">#REF!</definedName>
    <definedName name="T4?НАП" localSheetId="12">#REF!</definedName>
    <definedName name="T4?НАП">#REF!</definedName>
    <definedName name="T4_Protect" localSheetId="2">'[35]4'!$AA$24:$AD$28,'[35]4'!$G$11:$J$17,P1_T4_Protect,P2_T4_Protect</definedName>
    <definedName name="T4_Protect" localSheetId="3">'[35]4'!$AA$24:$AD$28,'[35]4'!$G$11:$J$17,P1_T4_Protect,P2_T4_Protect</definedName>
    <definedName name="T4_Protect" localSheetId="5">'[35]4'!$AA$24:$AD$28,'[35]4'!$G$11:$J$17,P1_T4_Protect,P2_T4_Protect</definedName>
    <definedName name="T4_Protect" localSheetId="14">'[35]4'!$AA$24:$AD$28,'[35]4'!$G$11:$J$17,P1_T4_Protect,P2_T4_Protect</definedName>
    <definedName name="T4_Protect" localSheetId="10">'[35]4'!$AA$24:$AD$28,'[35]4'!$G$11:$J$17,P1_T4_Protect,P2_T4_Protect</definedName>
    <definedName name="T4_Protect" localSheetId="11">'[35]4'!$AA$24:$AD$28,'[35]4'!$G$11:$J$17,P1_T4_Protect,P2_T4_Protect</definedName>
    <definedName name="T4_Protect" localSheetId="7">'[35]4'!$AA$24:$AD$28,'[35]4'!$G$11:$J$17,P1_T4_Protect,P2_T4_Protect</definedName>
    <definedName name="T4_Protect" localSheetId="0">'[35]4'!$AA$24:$AD$28,'[35]4'!$G$11:$J$17,P1_T4_Protect,P2_T4_Protect</definedName>
    <definedName name="T4_Protect">'[35]4'!$AA$24:$AD$28,'[35]4'!$G$11:$J$17,P1_T4_Protect,P2_T4_Protect</definedName>
    <definedName name="T5?axis?C?НАП?">'[48]5'!$C$6:$L$6</definedName>
    <definedName name="T5?axis?R?ОС">'[36]5'!$E$7:$Q$18, '[36]5'!$E$21:$Q$32, '[36]5'!$E$35:$Q$46, '[36]5'!$E$49:$Q$60, '[36]5'!$E$63:$Q$74, '[36]5'!$E$77:$Q$88</definedName>
    <definedName name="T5?axis?R?ОС?">'[36]5'!$C$77:$C$88, '[36]5'!$C$63:$C$74, '[36]5'!$C$49:$C$60, '[36]5'!$C$35:$C$46, '[36]5'!$C$21:$C$32, '[36]5'!$C$7:$C$18</definedName>
    <definedName name="T5?axis?ПРД?БАЗ">'[36]5'!$N$6:$O$89,'[36]5'!$G$6:$H$89</definedName>
    <definedName name="T5?axis?ПРД?ПРЕД">'[36]5'!$P$6:$Q$89,'[36]5'!$E$6:$F$89</definedName>
    <definedName name="T5?axis?ПРД?РЕГ" localSheetId="17">#REF!</definedName>
    <definedName name="T5?axis?ПРД?РЕГ" localSheetId="2">#REF!</definedName>
    <definedName name="T5?axis?ПРД?РЕГ" localSheetId="3">#REF!</definedName>
    <definedName name="T5?axis?ПРД?РЕГ" localSheetId="1">#REF!</definedName>
    <definedName name="T5?axis?ПРД?РЕГ" localSheetId="4">#REF!</definedName>
    <definedName name="T5?axis?ПРД?РЕГ" localSheetId="5">#REF!</definedName>
    <definedName name="T5?axis?ПРД?РЕГ" localSheetId="14">#REF!</definedName>
    <definedName name="T5?axis?ПРД?РЕГ" localSheetId="7">#REF!</definedName>
    <definedName name="T5?axis?ПРД?РЕГ" localSheetId="9">#REF!</definedName>
    <definedName name="T5?axis?ПРД?РЕГ" localSheetId="0">#REF!</definedName>
    <definedName name="T5?axis?ПРД?РЕГ" localSheetId="12">#REF!</definedName>
    <definedName name="T5?axis?ПРД?РЕГ">#REF!</definedName>
    <definedName name="T5?axis?ПРД?РЕГ.КВ1" localSheetId="17">#REF!</definedName>
    <definedName name="T5?axis?ПРД?РЕГ.КВ1" localSheetId="2">#REF!</definedName>
    <definedName name="T5?axis?ПРД?РЕГ.КВ1" localSheetId="3">#REF!</definedName>
    <definedName name="T5?axis?ПРД?РЕГ.КВ1" localSheetId="1">#REF!</definedName>
    <definedName name="T5?axis?ПРД?РЕГ.КВ1" localSheetId="4">#REF!</definedName>
    <definedName name="T5?axis?ПРД?РЕГ.КВ1" localSheetId="5">#REF!</definedName>
    <definedName name="T5?axis?ПРД?РЕГ.КВ1" localSheetId="9">#REF!</definedName>
    <definedName name="T5?axis?ПРД?РЕГ.КВ1" localSheetId="0">#REF!</definedName>
    <definedName name="T5?axis?ПРД?РЕГ.КВ1" localSheetId="12">#REF!</definedName>
    <definedName name="T5?axis?ПРД?РЕГ.КВ1">#REF!</definedName>
    <definedName name="T5?axis?ПРД?РЕГ.КВ2" localSheetId="17">#REF!</definedName>
    <definedName name="T5?axis?ПРД?РЕГ.КВ2" localSheetId="2">#REF!</definedName>
    <definedName name="T5?axis?ПРД?РЕГ.КВ2" localSheetId="3">#REF!</definedName>
    <definedName name="T5?axis?ПРД?РЕГ.КВ2" localSheetId="1">#REF!</definedName>
    <definedName name="T5?axis?ПРД?РЕГ.КВ2" localSheetId="4">#REF!</definedName>
    <definedName name="T5?axis?ПРД?РЕГ.КВ2" localSheetId="5">#REF!</definedName>
    <definedName name="T5?axis?ПРД?РЕГ.КВ2" localSheetId="9">#REF!</definedName>
    <definedName name="T5?axis?ПРД?РЕГ.КВ2" localSheetId="0">#REF!</definedName>
    <definedName name="T5?axis?ПРД?РЕГ.КВ2" localSheetId="12">#REF!</definedName>
    <definedName name="T5?axis?ПРД?РЕГ.КВ2">#REF!</definedName>
    <definedName name="T5?axis?ПРД?РЕГ.КВ3" localSheetId="17">#REF!</definedName>
    <definedName name="T5?axis?ПРД?РЕГ.КВ3" localSheetId="2">#REF!</definedName>
    <definedName name="T5?axis?ПРД?РЕГ.КВ3" localSheetId="3">#REF!</definedName>
    <definedName name="T5?axis?ПРД?РЕГ.КВ3" localSheetId="1">#REF!</definedName>
    <definedName name="T5?axis?ПРД?РЕГ.КВ3" localSheetId="4">#REF!</definedName>
    <definedName name="T5?axis?ПРД?РЕГ.КВ3" localSheetId="5">#REF!</definedName>
    <definedName name="T5?axis?ПРД?РЕГ.КВ3" localSheetId="9">#REF!</definedName>
    <definedName name="T5?axis?ПРД?РЕГ.КВ3" localSheetId="12">#REF!</definedName>
    <definedName name="T5?axis?ПРД?РЕГ.КВ3">#REF!</definedName>
    <definedName name="T5?axis?ПРД?РЕГ.КВ4" localSheetId="17">#REF!</definedName>
    <definedName name="T5?axis?ПРД?РЕГ.КВ4" localSheetId="2">#REF!</definedName>
    <definedName name="T5?axis?ПРД?РЕГ.КВ4" localSheetId="3">#REF!</definedName>
    <definedName name="T5?axis?ПРД?РЕГ.КВ4" localSheetId="1">#REF!</definedName>
    <definedName name="T5?axis?ПРД?РЕГ.КВ4" localSheetId="4">#REF!</definedName>
    <definedName name="T5?axis?ПРД?РЕГ.КВ4" localSheetId="5">#REF!</definedName>
    <definedName name="T5?axis?ПРД?РЕГ.КВ4" localSheetId="9">#REF!</definedName>
    <definedName name="T5?axis?ПРД?РЕГ.КВ4" localSheetId="12">#REF!</definedName>
    <definedName name="T5?axis?ПРД?РЕГ.КВ4">#REF!</definedName>
    <definedName name="T5?Data">'[36]5'!$E$6:$Q$18, '[36]5'!$E$20:$Q$32, '[36]5'!$E$34:$Q$46, '[36]5'!$E$48:$Q$60, '[36]5'!$E$63:$Q$74, '[36]5'!$E$76:$Q$88</definedName>
    <definedName name="T5?item_ext?РОСТ" localSheetId="17">#REF!</definedName>
    <definedName name="T5?item_ext?РОСТ" localSheetId="2">#REF!</definedName>
    <definedName name="T5?item_ext?РОСТ" localSheetId="3">#REF!</definedName>
    <definedName name="T5?item_ext?РОСТ" localSheetId="1">#REF!</definedName>
    <definedName name="T5?item_ext?РОСТ" localSheetId="4">#REF!</definedName>
    <definedName name="T5?item_ext?РОСТ" localSheetId="5">#REF!</definedName>
    <definedName name="T5?item_ext?РОСТ" localSheetId="14">#REF!</definedName>
    <definedName name="T5?item_ext?РОСТ" localSheetId="7">#REF!</definedName>
    <definedName name="T5?item_ext?РОСТ" localSheetId="9">#REF!</definedName>
    <definedName name="T5?item_ext?РОСТ" localSheetId="0">#REF!</definedName>
    <definedName name="T5?item_ext?РОСТ" localSheetId="12">#REF!</definedName>
    <definedName name="T5?item_ext?РОСТ">#REF!</definedName>
    <definedName name="T5?L1" localSheetId="17">#REF!</definedName>
    <definedName name="T5?L1" localSheetId="2">#REF!</definedName>
    <definedName name="T5?L1" localSheetId="3">#REF!</definedName>
    <definedName name="T5?L1" localSheetId="1">#REF!</definedName>
    <definedName name="T5?L1" localSheetId="4">#REF!</definedName>
    <definedName name="T5?L1" localSheetId="5">#REF!</definedName>
    <definedName name="T5?L1" localSheetId="9">#REF!</definedName>
    <definedName name="T5?L1" localSheetId="0">#REF!</definedName>
    <definedName name="T5?L1" localSheetId="12">#REF!</definedName>
    <definedName name="T5?L1">#REF!</definedName>
    <definedName name="T5?L1.1" localSheetId="17">#REF!</definedName>
    <definedName name="T5?L1.1" localSheetId="2">#REF!</definedName>
    <definedName name="T5?L1.1" localSheetId="3">#REF!</definedName>
    <definedName name="T5?L1.1" localSheetId="1">#REF!</definedName>
    <definedName name="T5?L1.1" localSheetId="4">#REF!</definedName>
    <definedName name="T5?L1.1" localSheetId="5">#REF!</definedName>
    <definedName name="T5?L1.1" localSheetId="9">#REF!</definedName>
    <definedName name="T5?L1.1" localSheetId="0">#REF!</definedName>
    <definedName name="T5?L1.1" localSheetId="12">#REF!</definedName>
    <definedName name="T5?L1.1">#REF!</definedName>
    <definedName name="T5?L1.1.ВСЕГО">'[47]5'!$D$9:$G$9,'[47]5'!$I$9:$L$9</definedName>
    <definedName name="T5?L2" localSheetId="17">#REF!</definedName>
    <definedName name="T5?L2" localSheetId="2">#REF!</definedName>
    <definedName name="T5?L2" localSheetId="3">#REF!</definedName>
    <definedName name="T5?L2" localSheetId="1">#REF!</definedName>
    <definedName name="T5?L2" localSheetId="4">#REF!</definedName>
    <definedName name="T5?L2" localSheetId="5">#REF!</definedName>
    <definedName name="T5?L2" localSheetId="14">#REF!</definedName>
    <definedName name="T5?L2" localSheetId="7">#REF!</definedName>
    <definedName name="T5?L2" localSheetId="9">#REF!</definedName>
    <definedName name="T5?L2" localSheetId="0">#REF!</definedName>
    <definedName name="T5?L2" localSheetId="12">#REF!</definedName>
    <definedName name="T5?L2">#REF!</definedName>
    <definedName name="T5?L2.1" localSheetId="17">#REF!</definedName>
    <definedName name="T5?L2.1" localSheetId="2">#REF!</definedName>
    <definedName name="T5?L2.1" localSheetId="3">#REF!</definedName>
    <definedName name="T5?L2.1" localSheetId="1">#REF!</definedName>
    <definedName name="T5?L2.1" localSheetId="4">#REF!</definedName>
    <definedName name="T5?L2.1" localSheetId="5">#REF!</definedName>
    <definedName name="T5?L2.1" localSheetId="9">#REF!</definedName>
    <definedName name="T5?L2.1" localSheetId="0">#REF!</definedName>
    <definedName name="T5?L2.1" localSheetId="12">#REF!</definedName>
    <definedName name="T5?L2.1">#REF!</definedName>
    <definedName name="T5?L3" localSheetId="17">#REF!</definedName>
    <definedName name="T5?L3" localSheetId="2">#REF!</definedName>
    <definedName name="T5?L3" localSheetId="3">#REF!</definedName>
    <definedName name="T5?L3" localSheetId="1">#REF!</definedName>
    <definedName name="T5?L3" localSheetId="4">#REF!</definedName>
    <definedName name="T5?L3" localSheetId="5">#REF!</definedName>
    <definedName name="T5?L3" localSheetId="9">#REF!</definedName>
    <definedName name="T5?L3" localSheetId="0">#REF!</definedName>
    <definedName name="T5?L3" localSheetId="12">#REF!</definedName>
    <definedName name="T5?L3">#REF!</definedName>
    <definedName name="T5?L3.1" localSheetId="17">#REF!</definedName>
    <definedName name="T5?L3.1" localSheetId="2">#REF!</definedName>
    <definedName name="T5?L3.1" localSheetId="3">#REF!</definedName>
    <definedName name="T5?L3.1" localSheetId="1">#REF!</definedName>
    <definedName name="T5?L3.1" localSheetId="4">#REF!</definedName>
    <definedName name="T5?L3.1" localSheetId="5">#REF!</definedName>
    <definedName name="T5?L3.1" localSheetId="9">#REF!</definedName>
    <definedName name="T5?L3.1" localSheetId="12">#REF!</definedName>
    <definedName name="T5?L3.1">#REF!</definedName>
    <definedName name="T5?L4" localSheetId="17">#REF!</definedName>
    <definedName name="T5?L4" localSheetId="2">#REF!</definedName>
    <definedName name="T5?L4" localSheetId="3">#REF!</definedName>
    <definedName name="T5?L4" localSheetId="1">#REF!</definedName>
    <definedName name="T5?L4" localSheetId="4">#REF!</definedName>
    <definedName name="T5?L4" localSheetId="5">#REF!</definedName>
    <definedName name="T5?L4" localSheetId="9">#REF!</definedName>
    <definedName name="T5?L4" localSheetId="12">#REF!</definedName>
    <definedName name="T5?L4">#REF!</definedName>
    <definedName name="T5?L4.1" localSheetId="17">#REF!</definedName>
    <definedName name="T5?L4.1" localSheetId="2">#REF!</definedName>
    <definedName name="T5?L4.1" localSheetId="3">#REF!</definedName>
    <definedName name="T5?L4.1" localSheetId="1">#REF!</definedName>
    <definedName name="T5?L4.1" localSheetId="4">#REF!</definedName>
    <definedName name="T5?L4.1" localSheetId="5">#REF!</definedName>
    <definedName name="T5?L4.1" localSheetId="9">#REF!</definedName>
    <definedName name="T5?L4.1" localSheetId="12">#REF!</definedName>
    <definedName name="T5?L4.1">#REF!</definedName>
    <definedName name="T5?L5.1" localSheetId="17">#REF!</definedName>
    <definedName name="T5?L5.1" localSheetId="2">#REF!</definedName>
    <definedName name="T5?L5.1" localSheetId="3">#REF!</definedName>
    <definedName name="T5?L5.1" localSheetId="1">#REF!</definedName>
    <definedName name="T5?L5.1" localSheetId="4">#REF!</definedName>
    <definedName name="T5?L5.1" localSheetId="5">#REF!</definedName>
    <definedName name="T5?L5.1" localSheetId="9">#REF!</definedName>
    <definedName name="T5?L5.1" localSheetId="12">#REF!</definedName>
    <definedName name="T5?L5.1">#REF!</definedName>
    <definedName name="T5?L6" localSheetId="17">#REF!</definedName>
    <definedName name="T5?L6" localSheetId="2">#REF!</definedName>
    <definedName name="T5?L6" localSheetId="3">#REF!</definedName>
    <definedName name="T5?L6" localSheetId="1">#REF!</definedName>
    <definedName name="T5?L6" localSheetId="4">#REF!</definedName>
    <definedName name="T5?L6" localSheetId="5">#REF!</definedName>
    <definedName name="T5?L6" localSheetId="9">#REF!</definedName>
    <definedName name="T5?L6" localSheetId="12">#REF!</definedName>
    <definedName name="T5?L6">#REF!</definedName>
    <definedName name="T5?L6.1" localSheetId="17">#REF!</definedName>
    <definedName name="T5?L6.1" localSheetId="2">#REF!</definedName>
    <definedName name="T5?L6.1" localSheetId="3">#REF!</definedName>
    <definedName name="T5?L6.1" localSheetId="1">#REF!</definedName>
    <definedName name="T5?L6.1" localSheetId="4">#REF!</definedName>
    <definedName name="T5?L6.1" localSheetId="5">#REF!</definedName>
    <definedName name="T5?L6.1" localSheetId="9">#REF!</definedName>
    <definedName name="T5?L6.1" localSheetId="12">#REF!</definedName>
    <definedName name="T5?L6.1">#REF!</definedName>
    <definedName name="T5?Name" localSheetId="17">#REF!</definedName>
    <definedName name="T5?Name" localSheetId="2">#REF!</definedName>
    <definedName name="T5?Name" localSheetId="3">#REF!</definedName>
    <definedName name="T5?Name" localSheetId="1">#REF!</definedName>
    <definedName name="T5?Name" localSheetId="4">#REF!</definedName>
    <definedName name="T5?Name" localSheetId="5">#REF!</definedName>
    <definedName name="T5?Name" localSheetId="9">#REF!</definedName>
    <definedName name="T5?Name" localSheetId="12">#REF!</definedName>
    <definedName name="T5?Name">#REF!</definedName>
    <definedName name="T5?Table" localSheetId="17">#REF!</definedName>
    <definedName name="T5?Table" localSheetId="2">#REF!</definedName>
    <definedName name="T5?Table" localSheetId="3">#REF!</definedName>
    <definedName name="T5?Table" localSheetId="1">#REF!</definedName>
    <definedName name="T5?Table" localSheetId="4">#REF!</definedName>
    <definedName name="T5?Table" localSheetId="5">#REF!</definedName>
    <definedName name="T5?Table" localSheetId="9">#REF!</definedName>
    <definedName name="T5?Table" localSheetId="12">#REF!</definedName>
    <definedName name="T5?Table">#REF!</definedName>
    <definedName name="T5?Title" localSheetId="17">#REF!</definedName>
    <definedName name="T5?Title" localSheetId="2">#REF!</definedName>
    <definedName name="T5?Title" localSheetId="3">#REF!</definedName>
    <definedName name="T5?Title" localSheetId="1">#REF!</definedName>
    <definedName name="T5?Title" localSheetId="4">#REF!</definedName>
    <definedName name="T5?Title" localSheetId="5">#REF!</definedName>
    <definedName name="T5?Title" localSheetId="9">#REF!</definedName>
    <definedName name="T5?Title" localSheetId="12">#REF!</definedName>
    <definedName name="T5?Title">#REF!</definedName>
    <definedName name="T5?unit?МВТ">'[47]5'!$C$8:$L$17,'[47]5'!$C$19:$L$23</definedName>
    <definedName name="T5?unit?ПРЦ">'[36]5'!$N$6:$Q$18, '[36]5'!$N$20:$Q$32, '[36]5'!$N$34:$Q$46, '[36]5'!$N$48:$Q$60, '[36]5'!$E$63:$Q$74, '[36]5'!$N$76:$Q$88</definedName>
    <definedName name="T5?unit?ТРУБ">'[36]5'!$E$76:$M$88, '[36]5'!$E$48:$M$60, '[36]5'!$E$34:$M$46, '[36]5'!$E$20:$M$32, '[36]5'!$E$6:$M$18</definedName>
    <definedName name="T6.1?axis?ПРД?БАЗ.КВ1" localSheetId="17">#REF!</definedName>
    <definedName name="T6.1?axis?ПРД?БАЗ.КВ1" localSheetId="2">#REF!</definedName>
    <definedName name="T6.1?axis?ПРД?БАЗ.КВ1" localSheetId="3">#REF!</definedName>
    <definedName name="T6.1?axis?ПРД?БАЗ.КВ1" localSheetId="1">#REF!</definedName>
    <definedName name="T6.1?axis?ПРД?БАЗ.КВ1" localSheetId="4">#REF!</definedName>
    <definedName name="T6.1?axis?ПРД?БАЗ.КВ1" localSheetId="5">#REF!</definedName>
    <definedName name="T6.1?axis?ПРД?БАЗ.КВ1" localSheetId="14">#REF!</definedName>
    <definedName name="T6.1?axis?ПРД?БАЗ.КВ1" localSheetId="7">#REF!</definedName>
    <definedName name="T6.1?axis?ПРД?БАЗ.КВ1" localSheetId="9">#REF!</definedName>
    <definedName name="T6.1?axis?ПРД?БАЗ.КВ1" localSheetId="0">#REF!</definedName>
    <definedName name="T6.1?axis?ПРД?БАЗ.КВ1" localSheetId="12">#REF!</definedName>
    <definedName name="T6.1?axis?ПРД?БАЗ.КВ1">#REF!</definedName>
    <definedName name="T6.1?axis?ПРД?БАЗ.КВ2" localSheetId="17">#REF!</definedName>
    <definedName name="T6.1?axis?ПРД?БАЗ.КВ2" localSheetId="2">#REF!</definedName>
    <definedName name="T6.1?axis?ПРД?БАЗ.КВ2" localSheetId="3">#REF!</definedName>
    <definedName name="T6.1?axis?ПРД?БАЗ.КВ2" localSheetId="1">#REF!</definedName>
    <definedName name="T6.1?axis?ПРД?БАЗ.КВ2" localSheetId="4">#REF!</definedName>
    <definedName name="T6.1?axis?ПРД?БАЗ.КВ2" localSheetId="5">#REF!</definedName>
    <definedName name="T6.1?axis?ПРД?БАЗ.КВ2" localSheetId="9">#REF!</definedName>
    <definedName name="T6.1?axis?ПРД?БАЗ.КВ2" localSheetId="0">#REF!</definedName>
    <definedName name="T6.1?axis?ПРД?БАЗ.КВ2" localSheetId="12">#REF!</definedName>
    <definedName name="T6.1?axis?ПРД?БАЗ.КВ2">#REF!</definedName>
    <definedName name="T6.1?axis?ПРД?БАЗ.КВ3" localSheetId="17">#REF!</definedName>
    <definedName name="T6.1?axis?ПРД?БАЗ.КВ3" localSheetId="2">#REF!</definedName>
    <definedName name="T6.1?axis?ПРД?БАЗ.КВ3" localSheetId="3">#REF!</definedName>
    <definedName name="T6.1?axis?ПРД?БАЗ.КВ3" localSheetId="1">#REF!</definedName>
    <definedName name="T6.1?axis?ПРД?БАЗ.КВ3" localSheetId="4">#REF!</definedName>
    <definedName name="T6.1?axis?ПРД?БАЗ.КВ3" localSheetId="5">#REF!</definedName>
    <definedName name="T6.1?axis?ПРД?БАЗ.КВ3" localSheetId="9">#REF!</definedName>
    <definedName name="T6.1?axis?ПРД?БАЗ.КВ3" localSheetId="0">#REF!</definedName>
    <definedName name="T6.1?axis?ПРД?БАЗ.КВ3" localSheetId="12">#REF!</definedName>
    <definedName name="T6.1?axis?ПРД?БАЗ.КВ3">#REF!</definedName>
    <definedName name="T6.1?axis?ПРД?БАЗ.КВ4" localSheetId="17">#REF!</definedName>
    <definedName name="T6.1?axis?ПРД?БАЗ.КВ4" localSheetId="2">#REF!</definedName>
    <definedName name="T6.1?axis?ПРД?БАЗ.КВ4" localSheetId="3">#REF!</definedName>
    <definedName name="T6.1?axis?ПРД?БАЗ.КВ4" localSheetId="1">#REF!</definedName>
    <definedName name="T6.1?axis?ПРД?БАЗ.КВ4" localSheetId="4">#REF!</definedName>
    <definedName name="T6.1?axis?ПРД?БАЗ.КВ4" localSheetId="5">#REF!</definedName>
    <definedName name="T6.1?axis?ПРД?БАЗ.КВ4" localSheetId="9">#REF!</definedName>
    <definedName name="T6.1?axis?ПРД?БАЗ.КВ4" localSheetId="12">#REF!</definedName>
    <definedName name="T6.1?axis?ПРД?БАЗ.КВ4">#REF!</definedName>
    <definedName name="T6.1?axis?ПРД?РЕГ" localSheetId="17">#REF!</definedName>
    <definedName name="T6.1?axis?ПРД?РЕГ" localSheetId="2">#REF!</definedName>
    <definedName name="T6.1?axis?ПРД?РЕГ" localSheetId="3">#REF!</definedName>
    <definedName name="T6.1?axis?ПРД?РЕГ" localSheetId="1">#REF!</definedName>
    <definedName name="T6.1?axis?ПРД?РЕГ" localSheetId="4">#REF!</definedName>
    <definedName name="T6.1?axis?ПРД?РЕГ" localSheetId="5">#REF!</definedName>
    <definedName name="T6.1?axis?ПРД?РЕГ" localSheetId="9">#REF!</definedName>
    <definedName name="T6.1?axis?ПРД?РЕГ" localSheetId="12">#REF!</definedName>
    <definedName name="T6.1?axis?ПРД?РЕГ">#REF!</definedName>
    <definedName name="T6.1?axis?ПРД?РЕГ.КВ1" localSheetId="17">#REF!</definedName>
    <definedName name="T6.1?axis?ПРД?РЕГ.КВ1" localSheetId="2">#REF!</definedName>
    <definedName name="T6.1?axis?ПРД?РЕГ.КВ1" localSheetId="3">#REF!</definedName>
    <definedName name="T6.1?axis?ПРД?РЕГ.КВ1" localSheetId="1">#REF!</definedName>
    <definedName name="T6.1?axis?ПРД?РЕГ.КВ1" localSheetId="4">#REF!</definedName>
    <definedName name="T6.1?axis?ПРД?РЕГ.КВ1" localSheetId="5">#REF!</definedName>
    <definedName name="T6.1?axis?ПРД?РЕГ.КВ1" localSheetId="9">#REF!</definedName>
    <definedName name="T6.1?axis?ПРД?РЕГ.КВ1" localSheetId="12">#REF!</definedName>
    <definedName name="T6.1?axis?ПРД?РЕГ.КВ1">#REF!</definedName>
    <definedName name="T6.1?axis?ПРД?РЕГ.КВ2" localSheetId="17">#REF!</definedName>
    <definedName name="T6.1?axis?ПРД?РЕГ.КВ2" localSheetId="2">#REF!</definedName>
    <definedName name="T6.1?axis?ПРД?РЕГ.КВ2" localSheetId="3">#REF!</definedName>
    <definedName name="T6.1?axis?ПРД?РЕГ.КВ2" localSheetId="1">#REF!</definedName>
    <definedName name="T6.1?axis?ПРД?РЕГ.КВ2" localSheetId="4">#REF!</definedName>
    <definedName name="T6.1?axis?ПРД?РЕГ.КВ2" localSheetId="5">#REF!</definedName>
    <definedName name="T6.1?axis?ПРД?РЕГ.КВ2" localSheetId="9">#REF!</definedName>
    <definedName name="T6.1?axis?ПРД?РЕГ.КВ2" localSheetId="12">#REF!</definedName>
    <definedName name="T6.1?axis?ПРД?РЕГ.КВ2">#REF!</definedName>
    <definedName name="T6.1?axis?ПРД?РЕГ.КВ3" localSheetId="17">#REF!</definedName>
    <definedName name="T6.1?axis?ПРД?РЕГ.КВ3" localSheetId="2">#REF!</definedName>
    <definedName name="T6.1?axis?ПРД?РЕГ.КВ3" localSheetId="3">#REF!</definedName>
    <definedName name="T6.1?axis?ПРД?РЕГ.КВ3" localSheetId="1">#REF!</definedName>
    <definedName name="T6.1?axis?ПРД?РЕГ.КВ3" localSheetId="4">#REF!</definedName>
    <definedName name="T6.1?axis?ПРД?РЕГ.КВ3" localSheetId="5">#REF!</definedName>
    <definedName name="T6.1?axis?ПРД?РЕГ.КВ3" localSheetId="9">#REF!</definedName>
    <definedName name="T6.1?axis?ПРД?РЕГ.КВ3" localSheetId="12">#REF!</definedName>
    <definedName name="T6.1?axis?ПРД?РЕГ.КВ3">#REF!</definedName>
    <definedName name="T6.1?axis?ПРД?РЕГ.КВ4" localSheetId="17">#REF!</definedName>
    <definedName name="T6.1?axis?ПРД?РЕГ.КВ4" localSheetId="2">#REF!</definedName>
    <definedName name="T6.1?axis?ПРД?РЕГ.КВ4" localSheetId="3">#REF!</definedName>
    <definedName name="T6.1?axis?ПРД?РЕГ.КВ4" localSheetId="1">#REF!</definedName>
    <definedName name="T6.1?axis?ПРД?РЕГ.КВ4" localSheetId="4">#REF!</definedName>
    <definedName name="T6.1?axis?ПРД?РЕГ.КВ4" localSheetId="5">#REF!</definedName>
    <definedName name="T6.1?axis?ПРД?РЕГ.КВ4" localSheetId="9">#REF!</definedName>
    <definedName name="T6.1?axis?ПРД?РЕГ.КВ4" localSheetId="12">#REF!</definedName>
    <definedName name="T6.1?axis?ПРД?РЕГ.КВ4">#REF!</definedName>
    <definedName name="T6.1?Data" localSheetId="17">#REF!</definedName>
    <definedName name="T6.1?Data" localSheetId="2">#REF!</definedName>
    <definedName name="T6.1?Data" localSheetId="3">#REF!</definedName>
    <definedName name="T6.1?Data" localSheetId="1">#REF!</definedName>
    <definedName name="T6.1?Data" localSheetId="4">#REF!</definedName>
    <definedName name="T6.1?Data" localSheetId="5">#REF!</definedName>
    <definedName name="T6.1?Data" localSheetId="9">#REF!</definedName>
    <definedName name="T6.1?Data" localSheetId="12">#REF!</definedName>
    <definedName name="T6.1?Data">#REF!</definedName>
    <definedName name="T6.1?L1" localSheetId="17">#REF!</definedName>
    <definedName name="T6.1?L1" localSheetId="2">#REF!</definedName>
    <definedName name="T6.1?L1" localSheetId="3">#REF!</definedName>
    <definedName name="T6.1?L1" localSheetId="1">#REF!</definedName>
    <definedName name="T6.1?L1" localSheetId="4">#REF!</definedName>
    <definedName name="T6.1?L1" localSheetId="5">#REF!</definedName>
    <definedName name="T6.1?L1" localSheetId="9">#REF!</definedName>
    <definedName name="T6.1?L1" localSheetId="12">#REF!</definedName>
    <definedName name="T6.1?L1">#REF!</definedName>
    <definedName name="T6.1?L2" localSheetId="17">#REF!</definedName>
    <definedName name="T6.1?L2" localSheetId="2">#REF!</definedName>
    <definedName name="T6.1?L2" localSheetId="3">#REF!</definedName>
    <definedName name="T6.1?L2" localSheetId="1">#REF!</definedName>
    <definedName name="T6.1?L2" localSheetId="4">#REF!</definedName>
    <definedName name="T6.1?L2" localSheetId="5">#REF!</definedName>
    <definedName name="T6.1?L2" localSheetId="9">#REF!</definedName>
    <definedName name="T6.1?L2" localSheetId="12">#REF!</definedName>
    <definedName name="T6.1?L2">#REF!</definedName>
    <definedName name="T6.1?Name" localSheetId="17">#REF!</definedName>
    <definedName name="T6.1?Name" localSheetId="2">#REF!</definedName>
    <definedName name="T6.1?Name" localSheetId="3">#REF!</definedName>
    <definedName name="T6.1?Name" localSheetId="1">#REF!</definedName>
    <definedName name="T6.1?Name" localSheetId="4">#REF!</definedName>
    <definedName name="T6.1?Name" localSheetId="5">#REF!</definedName>
    <definedName name="T6.1?Name" localSheetId="9">#REF!</definedName>
    <definedName name="T6.1?Name" localSheetId="12">#REF!</definedName>
    <definedName name="T6.1?Name">#REF!</definedName>
    <definedName name="T6.1?Table" localSheetId="17">#REF!</definedName>
    <definedName name="T6.1?Table" localSheetId="2">#REF!</definedName>
    <definedName name="T6.1?Table" localSheetId="3">#REF!</definedName>
    <definedName name="T6.1?Table" localSheetId="1">#REF!</definedName>
    <definedName name="T6.1?Table" localSheetId="4">#REF!</definedName>
    <definedName name="T6.1?Table" localSheetId="5">#REF!</definedName>
    <definedName name="T6.1?Table" localSheetId="9">#REF!</definedName>
    <definedName name="T6.1?Table" localSheetId="12">#REF!</definedName>
    <definedName name="T6.1?Table">#REF!</definedName>
    <definedName name="T6.1?Title" localSheetId="17">#REF!</definedName>
    <definedName name="T6.1?Title" localSheetId="2">#REF!</definedName>
    <definedName name="T6.1?Title" localSheetId="3">#REF!</definedName>
    <definedName name="T6.1?Title" localSheetId="1">#REF!</definedName>
    <definedName name="T6.1?Title" localSheetId="4">#REF!</definedName>
    <definedName name="T6.1?Title" localSheetId="5">#REF!</definedName>
    <definedName name="T6.1?Title" localSheetId="9">#REF!</definedName>
    <definedName name="T6.1?Title" localSheetId="12">#REF!</definedName>
    <definedName name="T6.1?Title">#REF!</definedName>
    <definedName name="T6.1?unit?ПРЦ" localSheetId="17">#REF!</definedName>
    <definedName name="T6.1?unit?ПРЦ" localSheetId="2">#REF!</definedName>
    <definedName name="T6.1?unit?ПРЦ" localSheetId="3">#REF!</definedName>
    <definedName name="T6.1?unit?ПРЦ" localSheetId="1">#REF!</definedName>
    <definedName name="T6.1?unit?ПРЦ" localSheetId="4">#REF!</definedName>
    <definedName name="T6.1?unit?ПРЦ" localSheetId="5">#REF!</definedName>
    <definedName name="T6.1?unit?ПРЦ" localSheetId="9">#REF!</definedName>
    <definedName name="T6.1?unit?ПРЦ" localSheetId="12">#REF!</definedName>
    <definedName name="T6.1?unit?ПРЦ">#REF!</definedName>
    <definedName name="T6.1?unit?РУБ" localSheetId="17">#REF!</definedName>
    <definedName name="T6.1?unit?РУБ" localSheetId="2">#REF!</definedName>
    <definedName name="T6.1?unit?РУБ" localSheetId="3">#REF!</definedName>
    <definedName name="T6.1?unit?РУБ" localSheetId="1">#REF!</definedName>
    <definedName name="T6.1?unit?РУБ" localSheetId="4">#REF!</definedName>
    <definedName name="T6.1?unit?РУБ" localSheetId="5">#REF!</definedName>
    <definedName name="T6.1?unit?РУБ" localSheetId="9">#REF!</definedName>
    <definedName name="T6.1?unit?РУБ" localSheetId="12">#REF!</definedName>
    <definedName name="T6.1?unit?РУБ">#REF!</definedName>
    <definedName name="T6?axis?C?НАП" localSheetId="17">#REF!,#REF!</definedName>
    <definedName name="T6?axis?C?НАП" localSheetId="2">#REF!,#REF!</definedName>
    <definedName name="T6?axis?C?НАП" localSheetId="3">#REF!,#REF!</definedName>
    <definedName name="T6?axis?C?НАП" localSheetId="1">#REF!,#REF!</definedName>
    <definedName name="T6?axis?C?НАП" localSheetId="4">#REF!,#REF!</definedName>
    <definedName name="T6?axis?C?НАП" localSheetId="5">#REF!,#REF!</definedName>
    <definedName name="T6?axis?C?НАП" localSheetId="14">#REF!,#REF!</definedName>
    <definedName name="T6?axis?C?НАП" localSheetId="7">#REF!,#REF!</definedName>
    <definedName name="T6?axis?C?НАП" localSheetId="9">#REF!,#REF!</definedName>
    <definedName name="T6?axis?C?НАП" localSheetId="0">#REF!,#REF!</definedName>
    <definedName name="T6?axis?C?НАП" localSheetId="12">#REF!,#REF!</definedName>
    <definedName name="T6?axis?C?НАП">#REF!,#REF!</definedName>
    <definedName name="T6?axis?C?НАП?" localSheetId="17">#REF!,#REF!</definedName>
    <definedName name="T6?axis?C?НАП?" localSheetId="2">#REF!,#REF!</definedName>
    <definedName name="T6?axis?C?НАП?" localSheetId="3">#REF!,#REF!</definedName>
    <definedName name="T6?axis?C?НАП?" localSheetId="1">#REF!,#REF!</definedName>
    <definedName name="T6?axis?C?НАП?" localSheetId="4">#REF!,#REF!</definedName>
    <definedName name="T6?axis?C?НАП?" localSheetId="5">#REF!,#REF!</definedName>
    <definedName name="T6?axis?C?НАП?" localSheetId="9">#REF!,#REF!</definedName>
    <definedName name="T6?axis?C?НАП?" localSheetId="0">#REF!,#REF!</definedName>
    <definedName name="T6?axis?C?НАП?" localSheetId="12">#REF!,#REF!</definedName>
    <definedName name="T6?axis?C?НАП?">#REF!,#REF!</definedName>
    <definedName name="T6?axis?R?ПОТ" localSheetId="17">#REF!,#REF!,#REF!,#REF!,#REF!,#REF!</definedName>
    <definedName name="T6?axis?R?ПОТ" localSheetId="2">#REF!,#REF!,#REF!,#REF!,#REF!,#REF!</definedName>
    <definedName name="T6?axis?R?ПОТ" localSheetId="3">#REF!,#REF!,#REF!,#REF!,#REF!,#REF!</definedName>
    <definedName name="T6?axis?R?ПОТ" localSheetId="1">#REF!,#REF!,#REF!,#REF!,#REF!,#REF!</definedName>
    <definedName name="T6?axis?R?ПОТ" localSheetId="4">#REF!,#REF!,#REF!,#REF!,#REF!,#REF!</definedName>
    <definedName name="T6?axis?R?ПОТ" localSheetId="5">#REF!,#REF!,#REF!,#REF!,#REF!,#REF!</definedName>
    <definedName name="T6?axis?R?ПОТ" localSheetId="14">#REF!,#REF!,#REF!,#REF!,#REF!,#REF!</definedName>
    <definedName name="T6?axis?R?ПОТ" localSheetId="7">#REF!,#REF!,#REF!,#REF!,#REF!,#REF!</definedName>
    <definedName name="T6?axis?R?ПОТ" localSheetId="9">#REF!,#REF!,#REF!,#REF!,#REF!,#REF!</definedName>
    <definedName name="T6?axis?R?ПОТ" localSheetId="0">#REF!,#REF!,#REF!,#REF!,#REF!,#REF!</definedName>
    <definedName name="T6?axis?R?ПОТ" localSheetId="12">#REF!,#REF!,#REF!,#REF!,#REF!,#REF!</definedName>
    <definedName name="T6?axis?R?ПОТ">#REF!,#REF!,#REF!,#REF!,#REF!,#REF!</definedName>
    <definedName name="T6?axis?R?ПОТ?" localSheetId="17">#REF!,#REF!,#REF!,#REF!,#REF!,#REF!</definedName>
    <definedName name="T6?axis?R?ПОТ?" localSheetId="2">#REF!,#REF!,#REF!,#REF!,#REF!,#REF!</definedName>
    <definedName name="T6?axis?R?ПОТ?" localSheetId="3">#REF!,#REF!,#REF!,#REF!,#REF!,#REF!</definedName>
    <definedName name="T6?axis?R?ПОТ?" localSheetId="1">#REF!,#REF!,#REF!,#REF!,#REF!,#REF!</definedName>
    <definedName name="T6?axis?R?ПОТ?" localSheetId="4">#REF!,#REF!,#REF!,#REF!,#REF!,#REF!</definedName>
    <definedName name="T6?axis?R?ПОТ?" localSheetId="5">#REF!,#REF!,#REF!,#REF!,#REF!,#REF!</definedName>
    <definedName name="T6?axis?R?ПОТ?" localSheetId="9">#REF!,#REF!,#REF!,#REF!,#REF!,#REF!</definedName>
    <definedName name="T6?axis?R?ПОТ?" localSheetId="0">#REF!,#REF!,#REF!,#REF!,#REF!,#REF!</definedName>
    <definedName name="T6?axis?R?ПОТ?" localSheetId="12">#REF!,#REF!,#REF!,#REF!,#REF!,#REF!</definedName>
    <definedName name="T6?axis?R?ПОТ?">#REF!,#REF!,#REF!,#REF!,#REF!,#REF!</definedName>
    <definedName name="T6?axis?ПРД?БАЗ">'[36]6'!$I$6:$J$47,'[36]6'!$F$6:$G$47</definedName>
    <definedName name="T6?axis?ПРД?ПРЕД">'[36]6'!$K$6:$L$47,'[36]6'!$D$6:$E$47</definedName>
    <definedName name="T6?axis?ПРД?РЕГ" localSheetId="17">#REF!</definedName>
    <definedName name="T6?axis?ПРД?РЕГ" localSheetId="2">#REF!</definedName>
    <definedName name="T6?axis?ПРД?РЕГ" localSheetId="3">#REF!</definedName>
    <definedName name="T6?axis?ПРД?РЕГ" localSheetId="1">#REF!</definedName>
    <definedName name="T6?axis?ПРД?РЕГ" localSheetId="4">#REF!</definedName>
    <definedName name="T6?axis?ПРД?РЕГ" localSheetId="5">#REF!</definedName>
    <definedName name="T6?axis?ПРД?РЕГ" localSheetId="14">#REF!</definedName>
    <definedName name="T6?axis?ПРД?РЕГ" localSheetId="7">#REF!</definedName>
    <definedName name="T6?axis?ПРД?РЕГ" localSheetId="9">#REF!</definedName>
    <definedName name="T6?axis?ПРД?РЕГ" localSheetId="0">#REF!</definedName>
    <definedName name="T6?axis?ПРД?РЕГ" localSheetId="12">#REF!</definedName>
    <definedName name="T6?axis?ПРД?РЕГ">#REF!</definedName>
    <definedName name="T6?axis?ПФ?ПЛАН">'[36]6'!$I$6:$I$47,'[36]6'!$D$6:$D$47,'[36]6'!$K$6:$K$47,'[36]6'!$F$6:$F$47</definedName>
    <definedName name="T6?axis?ПФ?ФАКТ">'[36]6'!$J$6:$J$47,'[36]6'!$L$6:$L$47,'[36]6'!$E$6:$E$47,'[36]6'!$G$6:$G$47</definedName>
    <definedName name="T6?Data">'[36]6'!$D$7:$L$14, '[36]6'!$D$16:$L$19, '[36]6'!$D$21:$L$22, '[36]6'!$D$24:$L$25, '[36]6'!$D$27:$L$28, '[36]6'!$D$30:$L$31, '[36]6'!$D$33:$L$35, '[36]6'!$D$37:$L$39, '[36]6'!$D$41:$L$47</definedName>
    <definedName name="T6?item_ext?РОСТ" localSheetId="17">#REF!</definedName>
    <definedName name="T6?item_ext?РОСТ" localSheetId="2">#REF!</definedName>
    <definedName name="T6?item_ext?РОСТ" localSheetId="3">#REF!</definedName>
    <definedName name="T6?item_ext?РОСТ" localSheetId="1">#REF!</definedName>
    <definedName name="T6?item_ext?РОСТ" localSheetId="4">#REF!</definedName>
    <definedName name="T6?item_ext?РОСТ" localSheetId="5">#REF!</definedName>
    <definedName name="T6?item_ext?РОСТ" localSheetId="14">#REF!</definedName>
    <definedName name="T6?item_ext?РОСТ" localSheetId="7">#REF!</definedName>
    <definedName name="T6?item_ext?РОСТ" localSheetId="9">#REF!</definedName>
    <definedName name="T6?item_ext?РОСТ" localSheetId="0">#REF!</definedName>
    <definedName name="T6?item_ext?РОСТ" localSheetId="12">#REF!</definedName>
    <definedName name="T6?item_ext?РОСТ">#REF!</definedName>
    <definedName name="T6?L1" localSheetId="17">#REF!,#REF!,#REF!,#REF!,#REF!,#REF!</definedName>
    <definedName name="T6?L1" localSheetId="2">#REF!,#REF!,#REF!,#REF!,#REF!,#REF!</definedName>
    <definedName name="T6?L1" localSheetId="3">#REF!,#REF!,#REF!,#REF!,#REF!,#REF!</definedName>
    <definedName name="T6?L1" localSheetId="1">#REF!,#REF!,#REF!,#REF!,#REF!,#REF!</definedName>
    <definedName name="T6?L1" localSheetId="4">#REF!,#REF!,#REF!,#REF!,#REF!,#REF!</definedName>
    <definedName name="T6?L1" localSheetId="5">#REF!,#REF!,#REF!,#REF!,#REF!,#REF!</definedName>
    <definedName name="T6?L1" localSheetId="14">#REF!,#REF!,#REF!,#REF!,#REF!,#REF!</definedName>
    <definedName name="T6?L1" localSheetId="7">#REF!,#REF!,#REF!,#REF!,#REF!,#REF!</definedName>
    <definedName name="T6?L1" localSheetId="9">#REF!,#REF!,#REF!,#REF!,#REF!,#REF!</definedName>
    <definedName name="T6?L1" localSheetId="0">#REF!,#REF!,#REF!,#REF!,#REF!,#REF!</definedName>
    <definedName name="T6?L1" localSheetId="12">#REF!,#REF!,#REF!,#REF!,#REF!,#REF!</definedName>
    <definedName name="T6?L1">#REF!,#REF!,#REF!,#REF!,#REF!,#REF!</definedName>
    <definedName name="T6?L1.1" localSheetId="17">#REF!</definedName>
    <definedName name="T6?L1.1" localSheetId="2">#REF!</definedName>
    <definedName name="T6?L1.1" localSheetId="3">#REF!</definedName>
    <definedName name="T6?L1.1" localSheetId="1">#REF!</definedName>
    <definedName name="T6?L1.1" localSheetId="4">#REF!</definedName>
    <definedName name="T6?L1.1" localSheetId="5">#REF!</definedName>
    <definedName name="T6?L1.1" localSheetId="14">#REF!</definedName>
    <definedName name="T6?L1.1" localSheetId="7">#REF!</definedName>
    <definedName name="T6?L1.1" localSheetId="9">#REF!</definedName>
    <definedName name="T6?L1.1" localSheetId="0">#REF!</definedName>
    <definedName name="T6?L1.1" localSheetId="12">#REF!</definedName>
    <definedName name="T6?L1.1">#REF!</definedName>
    <definedName name="T6?L1.1.1" localSheetId="17">#REF!</definedName>
    <definedName name="T6?L1.1.1" localSheetId="2">#REF!</definedName>
    <definedName name="T6?L1.1.1" localSheetId="3">#REF!</definedName>
    <definedName name="T6?L1.1.1" localSheetId="1">#REF!</definedName>
    <definedName name="T6?L1.1.1" localSheetId="4">#REF!</definedName>
    <definedName name="T6?L1.1.1" localSheetId="5">#REF!</definedName>
    <definedName name="T6?L1.1.1" localSheetId="9">#REF!</definedName>
    <definedName name="T6?L1.1.1" localSheetId="0">#REF!</definedName>
    <definedName name="T6?L1.1.1" localSheetId="12">#REF!</definedName>
    <definedName name="T6?L1.1.1">#REF!</definedName>
    <definedName name="T6?L1.2" localSheetId="17">#REF!</definedName>
    <definedName name="T6?L1.2" localSheetId="2">#REF!</definedName>
    <definedName name="T6?L1.2" localSheetId="3">#REF!</definedName>
    <definedName name="T6?L1.2" localSheetId="1">#REF!</definedName>
    <definedName name="T6?L1.2" localSheetId="4">#REF!</definedName>
    <definedName name="T6?L1.2" localSheetId="5">#REF!</definedName>
    <definedName name="T6?L1.2" localSheetId="9">#REF!</definedName>
    <definedName name="T6?L1.2" localSheetId="0">#REF!</definedName>
    <definedName name="T6?L1.2" localSheetId="12">#REF!</definedName>
    <definedName name="T6?L1.2">#REF!</definedName>
    <definedName name="T6?L1.2.1" localSheetId="17">#REF!</definedName>
    <definedName name="T6?L1.2.1" localSheetId="2">#REF!</definedName>
    <definedName name="T6?L1.2.1" localSheetId="3">#REF!</definedName>
    <definedName name="T6?L1.2.1" localSheetId="1">#REF!</definedName>
    <definedName name="T6?L1.2.1" localSheetId="4">#REF!</definedName>
    <definedName name="T6?L1.2.1" localSheetId="5">#REF!</definedName>
    <definedName name="T6?L1.2.1" localSheetId="9">#REF!</definedName>
    <definedName name="T6?L1.2.1" localSheetId="12">#REF!</definedName>
    <definedName name="T6?L1.2.1">#REF!</definedName>
    <definedName name="T6?L1.3" localSheetId="17">#REF!</definedName>
    <definedName name="T6?L1.3" localSheetId="2">#REF!</definedName>
    <definedName name="T6?L1.3" localSheetId="3">#REF!</definedName>
    <definedName name="T6?L1.3" localSheetId="1">#REF!</definedName>
    <definedName name="T6?L1.3" localSheetId="4">#REF!</definedName>
    <definedName name="T6?L1.3" localSheetId="5">#REF!</definedName>
    <definedName name="T6?L1.3" localSheetId="9">#REF!</definedName>
    <definedName name="T6?L1.3" localSheetId="12">#REF!</definedName>
    <definedName name="T6?L1.3">#REF!</definedName>
    <definedName name="T6?L1.3.1" localSheetId="17">#REF!</definedName>
    <definedName name="T6?L1.3.1" localSheetId="2">#REF!</definedName>
    <definedName name="T6?L1.3.1" localSheetId="3">#REF!</definedName>
    <definedName name="T6?L1.3.1" localSheetId="1">#REF!</definedName>
    <definedName name="T6?L1.3.1" localSheetId="4">#REF!</definedName>
    <definedName name="T6?L1.3.1" localSheetId="5">#REF!</definedName>
    <definedName name="T6?L1.3.1" localSheetId="9">#REF!</definedName>
    <definedName name="T6?L1.3.1" localSheetId="12">#REF!</definedName>
    <definedName name="T6?L1.3.1">#REF!</definedName>
    <definedName name="T6?L1.4" localSheetId="17">#REF!</definedName>
    <definedName name="T6?L1.4" localSheetId="2">#REF!</definedName>
    <definedName name="T6?L1.4" localSheetId="3">#REF!</definedName>
    <definedName name="T6?L1.4" localSheetId="1">#REF!</definedName>
    <definedName name="T6?L1.4" localSheetId="4">#REF!</definedName>
    <definedName name="T6?L1.4" localSheetId="5">#REF!</definedName>
    <definedName name="T6?L1.4" localSheetId="9">#REF!</definedName>
    <definedName name="T6?L1.4" localSheetId="12">#REF!</definedName>
    <definedName name="T6?L1.4">#REF!</definedName>
    <definedName name="T6?L1.5" localSheetId="17">#REF!</definedName>
    <definedName name="T6?L1.5" localSheetId="2">#REF!</definedName>
    <definedName name="T6?L1.5" localSheetId="3">#REF!</definedName>
    <definedName name="T6?L1.5" localSheetId="1">#REF!</definedName>
    <definedName name="T6?L1.5" localSheetId="4">#REF!</definedName>
    <definedName name="T6?L1.5" localSheetId="5">#REF!</definedName>
    <definedName name="T6?L1.5" localSheetId="9">#REF!</definedName>
    <definedName name="T6?L1.5" localSheetId="12">#REF!</definedName>
    <definedName name="T6?L1.5">#REF!</definedName>
    <definedName name="T6?L2" localSheetId="17">#REF!,#REF!,#REF!,#REF!,#REF!,#REF!</definedName>
    <definedName name="T6?L2" localSheetId="2">#REF!,#REF!,#REF!,#REF!,#REF!,#REF!</definedName>
    <definedName name="T6?L2" localSheetId="3">#REF!,#REF!,#REF!,#REF!,#REF!,#REF!</definedName>
    <definedName name="T6?L2" localSheetId="1">#REF!,#REF!,#REF!,#REF!,#REF!,#REF!</definedName>
    <definedName name="T6?L2" localSheetId="4">#REF!,#REF!,#REF!,#REF!,#REF!,#REF!</definedName>
    <definedName name="T6?L2" localSheetId="5">#REF!,#REF!,#REF!,#REF!,#REF!,#REF!</definedName>
    <definedName name="T6?L2" localSheetId="14">#REF!,#REF!,#REF!,#REF!,#REF!,#REF!</definedName>
    <definedName name="T6?L2" localSheetId="7">#REF!,#REF!,#REF!,#REF!,#REF!,#REF!</definedName>
    <definedName name="T6?L2" localSheetId="9">#REF!,#REF!,#REF!,#REF!,#REF!,#REF!</definedName>
    <definedName name="T6?L2" localSheetId="0">#REF!,#REF!,#REF!,#REF!,#REF!,#REF!</definedName>
    <definedName name="T6?L2" localSheetId="12">#REF!,#REF!,#REF!,#REF!,#REF!,#REF!</definedName>
    <definedName name="T6?L2">#REF!,#REF!,#REF!,#REF!,#REF!,#REF!</definedName>
    <definedName name="T6?L2.1" localSheetId="17">#REF!</definedName>
    <definedName name="T6?L2.1" localSheetId="2">#REF!</definedName>
    <definedName name="T6?L2.1" localSheetId="3">#REF!</definedName>
    <definedName name="T6?L2.1" localSheetId="1">#REF!</definedName>
    <definedName name="T6?L2.1" localSheetId="4">#REF!</definedName>
    <definedName name="T6?L2.1" localSheetId="5">#REF!</definedName>
    <definedName name="T6?L2.1" localSheetId="14">#REF!</definedName>
    <definedName name="T6?L2.1" localSheetId="7">#REF!</definedName>
    <definedName name="T6?L2.1" localSheetId="9">#REF!</definedName>
    <definedName name="T6?L2.1" localSheetId="0">#REF!</definedName>
    <definedName name="T6?L2.1" localSheetId="12">#REF!</definedName>
    <definedName name="T6?L2.1">#REF!</definedName>
    <definedName name="T6?L2.10" localSheetId="17">#REF!</definedName>
    <definedName name="T6?L2.10" localSheetId="2">#REF!</definedName>
    <definedName name="T6?L2.10" localSheetId="3">#REF!</definedName>
    <definedName name="T6?L2.10" localSheetId="1">#REF!</definedName>
    <definedName name="T6?L2.10" localSheetId="4">#REF!</definedName>
    <definedName name="T6?L2.10" localSheetId="5">#REF!</definedName>
    <definedName name="T6?L2.10" localSheetId="9">#REF!</definedName>
    <definedName name="T6?L2.10" localSheetId="0">#REF!</definedName>
    <definedName name="T6?L2.10" localSheetId="12">#REF!</definedName>
    <definedName name="T6?L2.10">#REF!</definedName>
    <definedName name="T6?L2.2" localSheetId="17">#REF!</definedName>
    <definedName name="T6?L2.2" localSheetId="2">#REF!</definedName>
    <definedName name="T6?L2.2" localSheetId="3">#REF!</definedName>
    <definedName name="T6?L2.2" localSheetId="1">#REF!</definedName>
    <definedName name="T6?L2.2" localSheetId="4">#REF!</definedName>
    <definedName name="T6?L2.2" localSheetId="5">#REF!</definedName>
    <definedName name="T6?L2.2" localSheetId="9">#REF!</definedName>
    <definedName name="T6?L2.2" localSheetId="0">#REF!</definedName>
    <definedName name="T6?L2.2" localSheetId="12">#REF!</definedName>
    <definedName name="T6?L2.2">#REF!</definedName>
    <definedName name="T6?L2.3" localSheetId="17">#REF!</definedName>
    <definedName name="T6?L2.3" localSheetId="2">#REF!</definedName>
    <definedName name="T6?L2.3" localSheetId="3">#REF!</definedName>
    <definedName name="T6?L2.3" localSheetId="1">#REF!</definedName>
    <definedName name="T6?L2.3" localSheetId="4">#REF!</definedName>
    <definedName name="T6?L2.3" localSheetId="5">#REF!</definedName>
    <definedName name="T6?L2.3" localSheetId="9">#REF!</definedName>
    <definedName name="T6?L2.3" localSheetId="12">#REF!</definedName>
    <definedName name="T6?L2.3">#REF!</definedName>
    <definedName name="T6?L2.4" localSheetId="17">#REF!</definedName>
    <definedName name="T6?L2.4" localSheetId="2">#REF!</definedName>
    <definedName name="T6?L2.4" localSheetId="3">#REF!</definedName>
    <definedName name="T6?L2.4" localSheetId="1">#REF!</definedName>
    <definedName name="T6?L2.4" localSheetId="4">#REF!</definedName>
    <definedName name="T6?L2.4" localSheetId="5">#REF!</definedName>
    <definedName name="T6?L2.4" localSheetId="9">#REF!</definedName>
    <definedName name="T6?L2.4" localSheetId="12">#REF!</definedName>
    <definedName name="T6?L2.4">#REF!</definedName>
    <definedName name="T6?L2.5.1" localSheetId="17">#REF!</definedName>
    <definedName name="T6?L2.5.1" localSheetId="2">#REF!</definedName>
    <definedName name="T6?L2.5.1" localSheetId="3">#REF!</definedName>
    <definedName name="T6?L2.5.1" localSheetId="1">#REF!</definedName>
    <definedName name="T6?L2.5.1" localSheetId="4">#REF!</definedName>
    <definedName name="T6?L2.5.1" localSheetId="5">#REF!</definedName>
    <definedName name="T6?L2.5.1" localSheetId="9">#REF!</definedName>
    <definedName name="T6?L2.5.1" localSheetId="12">#REF!</definedName>
    <definedName name="T6?L2.5.1">#REF!</definedName>
    <definedName name="T6?L2.5.2" localSheetId="17">#REF!</definedName>
    <definedName name="T6?L2.5.2" localSheetId="2">#REF!</definedName>
    <definedName name="T6?L2.5.2" localSheetId="3">#REF!</definedName>
    <definedName name="T6?L2.5.2" localSheetId="1">#REF!</definedName>
    <definedName name="T6?L2.5.2" localSheetId="4">#REF!</definedName>
    <definedName name="T6?L2.5.2" localSheetId="5">#REF!</definedName>
    <definedName name="T6?L2.5.2" localSheetId="9">#REF!</definedName>
    <definedName name="T6?L2.5.2" localSheetId="12">#REF!</definedName>
    <definedName name="T6?L2.5.2">#REF!</definedName>
    <definedName name="T6?L2.6.1" localSheetId="17">#REF!</definedName>
    <definedName name="T6?L2.6.1" localSheetId="2">#REF!</definedName>
    <definedName name="T6?L2.6.1" localSheetId="3">#REF!</definedName>
    <definedName name="T6?L2.6.1" localSheetId="1">#REF!</definedName>
    <definedName name="T6?L2.6.1" localSheetId="4">#REF!</definedName>
    <definedName name="T6?L2.6.1" localSheetId="5">#REF!</definedName>
    <definedName name="T6?L2.6.1" localSheetId="9">#REF!</definedName>
    <definedName name="T6?L2.6.1" localSheetId="12">#REF!</definedName>
    <definedName name="T6?L2.6.1">#REF!</definedName>
    <definedName name="T6?L2.6.2" localSheetId="17">#REF!</definedName>
    <definedName name="T6?L2.6.2" localSheetId="2">#REF!</definedName>
    <definedName name="T6?L2.6.2" localSheetId="3">#REF!</definedName>
    <definedName name="T6?L2.6.2" localSheetId="1">#REF!</definedName>
    <definedName name="T6?L2.6.2" localSheetId="4">#REF!</definedName>
    <definedName name="T6?L2.6.2" localSheetId="5">#REF!</definedName>
    <definedName name="T6?L2.6.2" localSheetId="9">#REF!</definedName>
    <definedName name="T6?L2.6.2" localSheetId="12">#REF!</definedName>
    <definedName name="T6?L2.6.2">#REF!</definedName>
    <definedName name="T6?L2.7.1" localSheetId="17">#REF!</definedName>
    <definedName name="T6?L2.7.1" localSheetId="2">#REF!</definedName>
    <definedName name="T6?L2.7.1" localSheetId="3">#REF!</definedName>
    <definedName name="T6?L2.7.1" localSheetId="1">#REF!</definedName>
    <definedName name="T6?L2.7.1" localSheetId="4">#REF!</definedName>
    <definedName name="T6?L2.7.1" localSheetId="5">#REF!</definedName>
    <definedName name="T6?L2.7.1" localSheetId="9">#REF!</definedName>
    <definedName name="T6?L2.7.1" localSheetId="12">#REF!</definedName>
    <definedName name="T6?L2.7.1">#REF!</definedName>
    <definedName name="T6?L2.7.2" localSheetId="17">#REF!</definedName>
    <definedName name="T6?L2.7.2" localSheetId="2">#REF!</definedName>
    <definedName name="T6?L2.7.2" localSheetId="3">#REF!</definedName>
    <definedName name="T6?L2.7.2" localSheetId="1">#REF!</definedName>
    <definedName name="T6?L2.7.2" localSheetId="4">#REF!</definedName>
    <definedName name="T6?L2.7.2" localSheetId="5">#REF!</definedName>
    <definedName name="T6?L2.7.2" localSheetId="9">#REF!</definedName>
    <definedName name="T6?L2.7.2" localSheetId="12">#REF!</definedName>
    <definedName name="T6?L2.7.2">#REF!</definedName>
    <definedName name="T6?L2.8.1" localSheetId="17">#REF!</definedName>
    <definedName name="T6?L2.8.1" localSheetId="2">#REF!</definedName>
    <definedName name="T6?L2.8.1" localSheetId="3">#REF!</definedName>
    <definedName name="T6?L2.8.1" localSheetId="1">#REF!</definedName>
    <definedName name="T6?L2.8.1" localSheetId="4">#REF!</definedName>
    <definedName name="T6?L2.8.1" localSheetId="5">#REF!</definedName>
    <definedName name="T6?L2.8.1" localSheetId="9">#REF!</definedName>
    <definedName name="T6?L2.8.1" localSheetId="12">#REF!</definedName>
    <definedName name="T6?L2.8.1">#REF!</definedName>
    <definedName name="T6?L2.8.2" localSheetId="17">#REF!</definedName>
    <definedName name="T6?L2.8.2" localSheetId="2">#REF!</definedName>
    <definedName name="T6?L2.8.2" localSheetId="3">#REF!</definedName>
    <definedName name="T6?L2.8.2" localSheetId="1">#REF!</definedName>
    <definedName name="T6?L2.8.2" localSheetId="4">#REF!</definedName>
    <definedName name="T6?L2.8.2" localSheetId="5">#REF!</definedName>
    <definedName name="T6?L2.8.2" localSheetId="9">#REF!</definedName>
    <definedName name="T6?L2.8.2" localSheetId="12">#REF!</definedName>
    <definedName name="T6?L2.8.2">#REF!</definedName>
    <definedName name="T6?L2.9.1" localSheetId="17">#REF!</definedName>
    <definedName name="T6?L2.9.1" localSheetId="2">#REF!</definedName>
    <definedName name="T6?L2.9.1" localSheetId="3">#REF!</definedName>
    <definedName name="T6?L2.9.1" localSheetId="1">#REF!</definedName>
    <definedName name="T6?L2.9.1" localSheetId="4">#REF!</definedName>
    <definedName name="T6?L2.9.1" localSheetId="5">#REF!</definedName>
    <definedName name="T6?L2.9.1" localSheetId="9">#REF!</definedName>
    <definedName name="T6?L2.9.1" localSheetId="12">#REF!</definedName>
    <definedName name="T6?L2.9.1">#REF!</definedName>
    <definedName name="T6?L2.9.2" localSheetId="17">#REF!</definedName>
    <definedName name="T6?L2.9.2" localSheetId="2">#REF!</definedName>
    <definedName name="T6?L2.9.2" localSheetId="3">#REF!</definedName>
    <definedName name="T6?L2.9.2" localSheetId="1">#REF!</definedName>
    <definedName name="T6?L2.9.2" localSheetId="4">#REF!</definedName>
    <definedName name="T6?L2.9.2" localSheetId="5">#REF!</definedName>
    <definedName name="T6?L2.9.2" localSheetId="9">#REF!</definedName>
    <definedName name="T6?L2.9.2" localSheetId="12">#REF!</definedName>
    <definedName name="T6?L2.9.2">#REF!</definedName>
    <definedName name="T6?L3" localSheetId="17">#REF!,#REF!,#REF!,#REF!,#REF!,#REF!</definedName>
    <definedName name="T6?L3" localSheetId="2">#REF!,#REF!,#REF!,#REF!,#REF!,#REF!</definedName>
    <definedName name="T6?L3" localSheetId="3">#REF!,#REF!,#REF!,#REF!,#REF!,#REF!</definedName>
    <definedName name="T6?L3" localSheetId="1">#REF!,#REF!,#REF!,#REF!,#REF!,#REF!</definedName>
    <definedName name="T6?L3" localSheetId="4">#REF!,#REF!,#REF!,#REF!,#REF!,#REF!</definedName>
    <definedName name="T6?L3" localSheetId="5">#REF!,#REF!,#REF!,#REF!,#REF!,#REF!</definedName>
    <definedName name="T6?L3" localSheetId="14">#REF!,#REF!,#REF!,#REF!,#REF!,#REF!</definedName>
    <definedName name="T6?L3" localSheetId="7">#REF!,#REF!,#REF!,#REF!,#REF!,#REF!</definedName>
    <definedName name="T6?L3" localSheetId="9">#REF!,#REF!,#REF!,#REF!,#REF!,#REF!</definedName>
    <definedName name="T6?L3" localSheetId="0">#REF!,#REF!,#REF!,#REF!,#REF!,#REF!</definedName>
    <definedName name="T6?L3" localSheetId="12">#REF!,#REF!,#REF!,#REF!,#REF!,#REF!</definedName>
    <definedName name="T6?L3">#REF!,#REF!,#REF!,#REF!,#REF!,#REF!</definedName>
    <definedName name="T6?L3.1" localSheetId="17">#REF!</definedName>
    <definedName name="T6?L3.1" localSheetId="2">#REF!</definedName>
    <definedName name="T6?L3.1" localSheetId="3">#REF!</definedName>
    <definedName name="T6?L3.1" localSheetId="1">#REF!</definedName>
    <definedName name="T6?L3.1" localSheetId="4">#REF!</definedName>
    <definedName name="T6?L3.1" localSheetId="5">#REF!</definedName>
    <definedName name="T6?L3.1" localSheetId="14">#REF!</definedName>
    <definedName name="T6?L3.1" localSheetId="7">#REF!</definedName>
    <definedName name="T6?L3.1" localSheetId="9">#REF!</definedName>
    <definedName name="T6?L3.1" localSheetId="0">#REF!</definedName>
    <definedName name="T6?L3.1" localSheetId="12">#REF!</definedName>
    <definedName name="T6?L3.1">#REF!</definedName>
    <definedName name="T6?L3.2" localSheetId="17">#REF!</definedName>
    <definedName name="T6?L3.2" localSheetId="2">#REF!</definedName>
    <definedName name="T6?L3.2" localSheetId="3">#REF!</definedName>
    <definedName name="T6?L3.2" localSheetId="1">#REF!</definedName>
    <definedName name="T6?L3.2" localSheetId="4">#REF!</definedName>
    <definedName name="T6?L3.2" localSheetId="5">#REF!</definedName>
    <definedName name="T6?L3.2" localSheetId="9">#REF!</definedName>
    <definedName name="T6?L3.2" localSheetId="0">#REF!</definedName>
    <definedName name="T6?L3.2" localSheetId="12">#REF!</definedName>
    <definedName name="T6?L3.2">#REF!</definedName>
    <definedName name="T6?L3.3" localSheetId="17">#REF!</definedName>
    <definedName name="T6?L3.3" localSheetId="2">#REF!</definedName>
    <definedName name="T6?L3.3" localSheetId="3">#REF!</definedName>
    <definedName name="T6?L3.3" localSheetId="1">#REF!</definedName>
    <definedName name="T6?L3.3" localSheetId="4">#REF!</definedName>
    <definedName name="T6?L3.3" localSheetId="5">#REF!</definedName>
    <definedName name="T6?L3.3" localSheetId="9">#REF!</definedName>
    <definedName name="T6?L3.3" localSheetId="0">#REF!</definedName>
    <definedName name="T6?L3.3" localSheetId="12">#REF!</definedName>
    <definedName name="T6?L3.3">#REF!</definedName>
    <definedName name="T6?L4" localSheetId="17">#REF!,#REF!,#REF!,#REF!,#REF!,#REF!</definedName>
    <definedName name="T6?L4" localSheetId="2">#REF!,#REF!,#REF!,#REF!,#REF!,#REF!</definedName>
    <definedName name="T6?L4" localSheetId="3">#REF!,#REF!,#REF!,#REF!,#REF!,#REF!</definedName>
    <definedName name="T6?L4" localSheetId="1">#REF!,#REF!,#REF!,#REF!,#REF!,#REF!</definedName>
    <definedName name="T6?L4" localSheetId="4">#REF!,#REF!,#REF!,#REF!,#REF!,#REF!</definedName>
    <definedName name="T6?L4" localSheetId="5">#REF!,#REF!,#REF!,#REF!,#REF!,#REF!</definedName>
    <definedName name="T6?L4" localSheetId="14">#REF!,#REF!,#REF!,#REF!,#REF!,#REF!</definedName>
    <definedName name="T6?L4" localSheetId="7">#REF!,#REF!,#REF!,#REF!,#REF!,#REF!</definedName>
    <definedName name="T6?L4" localSheetId="9">#REF!,#REF!,#REF!,#REF!,#REF!,#REF!</definedName>
    <definedName name="T6?L4" localSheetId="0">#REF!,#REF!,#REF!,#REF!,#REF!,#REF!</definedName>
    <definedName name="T6?L4" localSheetId="12">#REF!,#REF!,#REF!,#REF!,#REF!,#REF!</definedName>
    <definedName name="T6?L4">#REF!,#REF!,#REF!,#REF!,#REF!,#REF!</definedName>
    <definedName name="T6?L4.1" localSheetId="17">#REF!</definedName>
    <definedName name="T6?L4.1" localSheetId="2">#REF!</definedName>
    <definedName name="T6?L4.1" localSheetId="3">#REF!</definedName>
    <definedName name="T6?L4.1" localSheetId="1">#REF!</definedName>
    <definedName name="T6?L4.1" localSheetId="4">#REF!</definedName>
    <definedName name="T6?L4.1" localSheetId="5">#REF!</definedName>
    <definedName name="T6?L4.1" localSheetId="14">#REF!</definedName>
    <definedName name="T6?L4.1" localSheetId="7">#REF!</definedName>
    <definedName name="T6?L4.1" localSheetId="9">#REF!</definedName>
    <definedName name="T6?L4.1" localSheetId="0">#REF!</definedName>
    <definedName name="T6?L4.1" localSheetId="12">#REF!</definedName>
    <definedName name="T6?L4.1">#REF!</definedName>
    <definedName name="T6?L4.2" localSheetId="17">#REF!</definedName>
    <definedName name="T6?L4.2" localSheetId="2">#REF!</definedName>
    <definedName name="T6?L4.2" localSheetId="3">#REF!</definedName>
    <definedName name="T6?L4.2" localSheetId="1">#REF!</definedName>
    <definedName name="T6?L4.2" localSheetId="4">#REF!</definedName>
    <definedName name="T6?L4.2" localSheetId="5">#REF!</definedName>
    <definedName name="T6?L4.2" localSheetId="9">#REF!</definedName>
    <definedName name="T6?L4.2" localSheetId="0">#REF!</definedName>
    <definedName name="T6?L4.2" localSheetId="12">#REF!</definedName>
    <definedName name="T6?L4.2">#REF!</definedName>
    <definedName name="T6?L4.3" localSheetId="17">#REF!</definedName>
    <definedName name="T6?L4.3" localSheetId="2">#REF!</definedName>
    <definedName name="T6?L4.3" localSheetId="3">#REF!</definedName>
    <definedName name="T6?L4.3" localSheetId="1">#REF!</definedName>
    <definedName name="T6?L4.3" localSheetId="4">#REF!</definedName>
    <definedName name="T6?L4.3" localSheetId="5">#REF!</definedName>
    <definedName name="T6?L4.3" localSheetId="9">#REF!</definedName>
    <definedName name="T6?L4.3" localSheetId="0">#REF!</definedName>
    <definedName name="T6?L4.3" localSheetId="12">#REF!</definedName>
    <definedName name="T6?L4.3">#REF!</definedName>
    <definedName name="T6?L4.4" localSheetId="17">#REF!</definedName>
    <definedName name="T6?L4.4" localSheetId="2">#REF!</definedName>
    <definedName name="T6?L4.4" localSheetId="3">#REF!</definedName>
    <definedName name="T6?L4.4" localSheetId="1">#REF!</definedName>
    <definedName name="T6?L4.4" localSheetId="4">#REF!</definedName>
    <definedName name="T6?L4.4" localSheetId="5">#REF!</definedName>
    <definedName name="T6?L4.4" localSheetId="9">#REF!</definedName>
    <definedName name="T6?L4.4" localSheetId="12">#REF!</definedName>
    <definedName name="T6?L4.4">#REF!</definedName>
    <definedName name="T6?L4.5" localSheetId="17">#REF!</definedName>
    <definedName name="T6?L4.5" localSheetId="2">#REF!</definedName>
    <definedName name="T6?L4.5" localSheetId="3">#REF!</definedName>
    <definedName name="T6?L4.5" localSheetId="1">#REF!</definedName>
    <definedName name="T6?L4.5" localSheetId="4">#REF!</definedName>
    <definedName name="T6?L4.5" localSheetId="5">#REF!</definedName>
    <definedName name="T6?L4.5" localSheetId="9">#REF!</definedName>
    <definedName name="T6?L4.5" localSheetId="12">#REF!</definedName>
    <definedName name="T6?L4.5">#REF!</definedName>
    <definedName name="T6?L4.6" localSheetId="17">#REF!</definedName>
    <definedName name="T6?L4.6" localSheetId="2">#REF!</definedName>
    <definedName name="T6?L4.6" localSheetId="3">#REF!</definedName>
    <definedName name="T6?L4.6" localSheetId="1">#REF!</definedName>
    <definedName name="T6?L4.6" localSheetId="4">#REF!</definedName>
    <definedName name="T6?L4.6" localSheetId="5">#REF!</definedName>
    <definedName name="T6?L4.6" localSheetId="9">#REF!</definedName>
    <definedName name="T6?L4.6" localSheetId="12">#REF!</definedName>
    <definedName name="T6?L4.6">#REF!</definedName>
    <definedName name="T6?L4.7" localSheetId="17">#REF!</definedName>
    <definedName name="T6?L4.7" localSheetId="2">#REF!</definedName>
    <definedName name="T6?L4.7" localSheetId="3">#REF!</definedName>
    <definedName name="T6?L4.7" localSheetId="1">#REF!</definedName>
    <definedName name="T6?L4.7" localSheetId="4">#REF!</definedName>
    <definedName name="T6?L4.7" localSheetId="5">#REF!</definedName>
    <definedName name="T6?L4.7" localSheetId="9">#REF!</definedName>
    <definedName name="T6?L4.7" localSheetId="12">#REF!</definedName>
    <definedName name="T6?L4.7">#REF!</definedName>
    <definedName name="T6?Name" localSheetId="17">#REF!</definedName>
    <definedName name="T6?Name" localSheetId="2">#REF!</definedName>
    <definedName name="T6?Name" localSheetId="3">#REF!</definedName>
    <definedName name="T6?Name" localSheetId="1">#REF!</definedName>
    <definedName name="T6?Name" localSheetId="4">#REF!</definedName>
    <definedName name="T6?Name" localSheetId="5">#REF!</definedName>
    <definedName name="T6?Name" localSheetId="9">#REF!</definedName>
    <definedName name="T6?Name" localSheetId="12">#REF!</definedName>
    <definedName name="T6?Name">#REF!</definedName>
    <definedName name="T6?Table" localSheetId="17">#REF!</definedName>
    <definedName name="T6?Table" localSheetId="2">#REF!</definedName>
    <definedName name="T6?Table" localSheetId="3">#REF!</definedName>
    <definedName name="T6?Table" localSheetId="1">#REF!</definedName>
    <definedName name="T6?Table" localSheetId="4">#REF!</definedName>
    <definedName name="T6?Table" localSheetId="5">#REF!</definedName>
    <definedName name="T6?Table" localSheetId="9">#REF!</definedName>
    <definedName name="T6?Table" localSheetId="12">#REF!</definedName>
    <definedName name="T6?Table">#REF!</definedName>
    <definedName name="T6?Title" localSheetId="17">#REF!</definedName>
    <definedName name="T6?Title" localSheetId="2">#REF!</definedName>
    <definedName name="T6?Title" localSheetId="3">#REF!</definedName>
    <definedName name="T6?Title" localSheetId="1">#REF!</definedName>
    <definedName name="T6?Title" localSheetId="4">#REF!</definedName>
    <definedName name="T6?Title" localSheetId="5">#REF!</definedName>
    <definedName name="T6?Title" localSheetId="9">#REF!</definedName>
    <definedName name="T6?Title" localSheetId="12">#REF!</definedName>
    <definedName name="T6?Title">#REF!</definedName>
    <definedName name="T6?unit?МКВТЧ" localSheetId="17">#REF!</definedName>
    <definedName name="T6?unit?МКВТЧ" localSheetId="2">#REF!</definedName>
    <definedName name="T6?unit?МКВТЧ" localSheetId="3">#REF!</definedName>
    <definedName name="T6?unit?МКВТЧ" localSheetId="1">#REF!</definedName>
    <definedName name="T6?unit?МКВТЧ" localSheetId="4">#REF!</definedName>
    <definedName name="T6?unit?МКВТЧ" localSheetId="5">#REF!</definedName>
    <definedName name="T6?unit?МКВТЧ" localSheetId="9">#REF!</definedName>
    <definedName name="T6?unit?МКВТЧ" localSheetId="12">#REF!</definedName>
    <definedName name="T6?unit?МКВТЧ">#REF!</definedName>
    <definedName name="T6?unit?ПРЦ">'[36]6'!$D$12:$H$12, '[36]6'!$D$21:$H$21, '[36]6'!$D$24:$H$24, '[36]6'!$D$27:$H$27, '[36]6'!$D$30:$H$30, '[36]6'!$D$33:$H$33, '[36]6'!$D$47:$H$47, '[36]6'!$I$7:$L$47</definedName>
    <definedName name="T6?unit?РУБ">'[36]6'!$D$16:$H$16, '[36]6'!$D$19:$H$19, '[36]6'!$D$22:$H$22, '[36]6'!$D$25:$H$25, '[36]6'!$D$28:$H$28, '[36]6'!$D$31:$H$31, '[36]6'!$D$34:$H$35, '[36]6'!$D$43:$H$43</definedName>
    <definedName name="T6?unit?ТКВТ" localSheetId="17">#REF!</definedName>
    <definedName name="T6?unit?ТКВТ" localSheetId="2">#REF!</definedName>
    <definedName name="T6?unit?ТКВТ" localSheetId="3">#REF!</definedName>
    <definedName name="T6?unit?ТКВТ" localSheetId="1">#REF!</definedName>
    <definedName name="T6?unit?ТКВТ" localSheetId="4">#REF!</definedName>
    <definedName name="T6?unit?ТКВТ" localSheetId="5">#REF!</definedName>
    <definedName name="T6?unit?ТКВТ" localSheetId="14">#REF!</definedName>
    <definedName name="T6?unit?ТКВТ" localSheetId="7">#REF!</definedName>
    <definedName name="T6?unit?ТКВТ" localSheetId="9">#REF!</definedName>
    <definedName name="T6?unit?ТКВТ" localSheetId="0">#REF!</definedName>
    <definedName name="T6?unit?ТКВТ" localSheetId="12">#REF!</definedName>
    <definedName name="T6?unit?ТКВТ">#REF!</definedName>
    <definedName name="T6?unit?ТРУБ">'[36]6'!$D$37:$H$39, '[36]6'!$D$44:$H$46</definedName>
    <definedName name="T6?unit?ЧАС" localSheetId="17">#REF!</definedName>
    <definedName name="T6?unit?ЧАС" localSheetId="2">#REF!</definedName>
    <definedName name="T6?unit?ЧАС" localSheetId="3">#REF!</definedName>
    <definedName name="T6?unit?ЧАС" localSheetId="1">#REF!</definedName>
    <definedName name="T6?unit?ЧАС" localSheetId="4">#REF!</definedName>
    <definedName name="T6?unit?ЧАС" localSheetId="5">#REF!</definedName>
    <definedName name="T6?unit?ЧАС" localSheetId="14">#REF!</definedName>
    <definedName name="T6?unit?ЧАС" localSheetId="7">#REF!</definedName>
    <definedName name="T6?unit?ЧАС" localSheetId="9">#REF!</definedName>
    <definedName name="T6?unit?ЧАС" localSheetId="0">#REF!</definedName>
    <definedName name="T6?unit?ЧАС" localSheetId="12">#REF!</definedName>
    <definedName name="T6?unit?ЧАС">#REF!</definedName>
    <definedName name="T6?unit?ЧЕЛ">'[36]6'!$D$41:$H$42, '[36]6'!$D$13:$H$14, '[36]6'!$D$7:$H$11</definedName>
    <definedName name="T6_Copy1" localSheetId="17">#REF!</definedName>
    <definedName name="T6_Copy1" localSheetId="2">#REF!</definedName>
    <definedName name="T6_Copy1" localSheetId="3">#REF!</definedName>
    <definedName name="T6_Copy1" localSheetId="1">#REF!</definedName>
    <definedName name="T6_Copy1" localSheetId="4">#REF!</definedName>
    <definedName name="T6_Copy1" localSheetId="5">#REF!</definedName>
    <definedName name="T6_Copy1" localSheetId="14">#REF!</definedName>
    <definedName name="T6_Copy1" localSheetId="7">#REF!</definedName>
    <definedName name="T6_Copy1" localSheetId="9">#REF!</definedName>
    <definedName name="T6_Copy1" localSheetId="0">#REF!</definedName>
    <definedName name="T6_Copy1" localSheetId="12">#REF!</definedName>
    <definedName name="T6_Copy1">#REF!</definedName>
    <definedName name="T6_Copy2" localSheetId="17">#REF!</definedName>
    <definedName name="T6_Copy2" localSheetId="2">#REF!</definedName>
    <definedName name="T6_Copy2" localSheetId="3">#REF!</definedName>
    <definedName name="T6_Copy2" localSheetId="1">#REF!</definedName>
    <definedName name="T6_Copy2" localSheetId="4">#REF!</definedName>
    <definedName name="T6_Copy2" localSheetId="5">#REF!</definedName>
    <definedName name="T6_Copy2" localSheetId="9">#REF!</definedName>
    <definedName name="T6_Copy2" localSheetId="0">#REF!</definedName>
    <definedName name="T6_Copy2" localSheetId="12">#REF!</definedName>
    <definedName name="T6_Copy2">#REF!</definedName>
    <definedName name="T6_Name1" localSheetId="17">#REF!</definedName>
    <definedName name="T6_Name1" localSheetId="2">#REF!</definedName>
    <definedName name="T6_Name1" localSheetId="3">#REF!</definedName>
    <definedName name="T6_Name1" localSheetId="1">#REF!</definedName>
    <definedName name="T6_Name1" localSheetId="4">#REF!</definedName>
    <definedName name="T6_Name1" localSheetId="5">#REF!</definedName>
    <definedName name="T6_Name1" localSheetId="9">#REF!</definedName>
    <definedName name="T6_Name1" localSheetId="0">#REF!</definedName>
    <definedName name="T6_Name1" localSheetId="12">#REF!</definedName>
    <definedName name="T6_Name1">#REF!</definedName>
    <definedName name="T6_Name2" localSheetId="17">#REF!</definedName>
    <definedName name="T6_Name2" localSheetId="2">#REF!</definedName>
    <definedName name="T6_Name2" localSheetId="3">#REF!</definedName>
    <definedName name="T6_Name2" localSheetId="1">#REF!</definedName>
    <definedName name="T6_Name2" localSheetId="4">#REF!</definedName>
    <definedName name="T6_Name2" localSheetId="5">#REF!</definedName>
    <definedName name="T6_Name2" localSheetId="9">#REF!</definedName>
    <definedName name="T6_Name2" localSheetId="12">#REF!</definedName>
    <definedName name="T6_Name2">#REF!</definedName>
    <definedName name="T6_Protect" localSheetId="17">[0]!P1_T6_Protect,P2_T6_Protect</definedName>
    <definedName name="T6_Protect" localSheetId="2">[0]!P1_T6_Protect,P2_T6_Protect</definedName>
    <definedName name="T6_Protect" localSheetId="3">[0]!P1_T6_Protect,P2_T6_Protect</definedName>
    <definedName name="T6_Protect" localSheetId="1">[0]!P1_T6_Protect,P2_T6_Protect</definedName>
    <definedName name="T6_Protect" localSheetId="4">[0]!P1_T6_Protect,P2_T6_Protect</definedName>
    <definedName name="T6_Protect" localSheetId="5">[0]!P1_T6_Protect,P2_T6_Protect</definedName>
    <definedName name="T6_Protect" localSheetId="13">P1_T6_Protect,P2_T6_Protect</definedName>
    <definedName name="T6_Protect" localSheetId="14">P1_T6_Protect,P2_T6_Protect</definedName>
    <definedName name="T6_Protect" localSheetId="15">P1_T6_Protect,P2_T6_Protect</definedName>
    <definedName name="T6_Protect" localSheetId="10">P1_T6_Protect,P2_T6_Protect</definedName>
    <definedName name="T6_Protect" localSheetId="16">P1_T6_Protect,P2_T6_Protect</definedName>
    <definedName name="T6_Protect" localSheetId="11">P1_T6_Protect,P2_T6_Protect</definedName>
    <definedName name="T6_Protect" localSheetId="7">P1_T6_Protect,P2_T6_Protect</definedName>
    <definedName name="T6_Protect" localSheetId="9">[0]!P1_T6_Protect,P2_T6_Protect</definedName>
    <definedName name="T6_Protect" localSheetId="0">P1_T6_Protect,P2_T6_Protect</definedName>
    <definedName name="T6_Protect" localSheetId="12">[0]!P1_T6_Protect,P2_T6_Protect</definedName>
    <definedName name="T6_Protect">P1_T6_Protect,P2_T6_Protect</definedName>
    <definedName name="T7?axis?C?ПАР" localSheetId="17">#REF!</definedName>
    <definedName name="T7?axis?C?ПАР" localSheetId="2">#REF!</definedName>
    <definedName name="T7?axis?C?ПАР" localSheetId="3">#REF!</definedName>
    <definedName name="T7?axis?C?ПАР" localSheetId="1">#REF!</definedName>
    <definedName name="T7?axis?C?ПАР" localSheetId="4">#REF!</definedName>
    <definedName name="T7?axis?C?ПАР" localSheetId="5">#REF!</definedName>
    <definedName name="T7?axis?C?ПАР" localSheetId="14">#REF!</definedName>
    <definedName name="T7?axis?C?ПАР" localSheetId="7">#REF!</definedName>
    <definedName name="T7?axis?C?ПАР" localSheetId="9">#REF!</definedName>
    <definedName name="T7?axis?C?ПАР" localSheetId="0">#REF!</definedName>
    <definedName name="T7?axis?C?ПАР" localSheetId="12">#REF!</definedName>
    <definedName name="T7?axis?C?ПАР">#REF!</definedName>
    <definedName name="T7?axis?C?ПАР?" localSheetId="17">#REF!</definedName>
    <definedName name="T7?axis?C?ПАР?" localSheetId="2">#REF!</definedName>
    <definedName name="T7?axis?C?ПАР?" localSheetId="3">#REF!</definedName>
    <definedName name="T7?axis?C?ПАР?" localSheetId="1">#REF!</definedName>
    <definedName name="T7?axis?C?ПАР?" localSheetId="4">#REF!</definedName>
    <definedName name="T7?axis?C?ПАР?" localSheetId="5">#REF!</definedName>
    <definedName name="T7?axis?C?ПАР?" localSheetId="9">#REF!</definedName>
    <definedName name="T7?axis?C?ПАР?" localSheetId="0">#REF!</definedName>
    <definedName name="T7?axis?C?ПАР?" localSheetId="12">#REF!</definedName>
    <definedName name="T7?axis?C?ПАР?">#REF!</definedName>
    <definedName name="T7?axis?R?ПЭ" localSheetId="17">#REF!,#REF!,#REF!</definedName>
    <definedName name="T7?axis?R?ПЭ" localSheetId="2">#REF!,#REF!,#REF!</definedName>
    <definedName name="T7?axis?R?ПЭ" localSheetId="3">#REF!,#REF!,#REF!</definedName>
    <definedName name="T7?axis?R?ПЭ" localSheetId="1">#REF!,#REF!,#REF!</definedName>
    <definedName name="T7?axis?R?ПЭ" localSheetId="4">#REF!,#REF!,#REF!</definedName>
    <definedName name="T7?axis?R?ПЭ" localSheetId="5">#REF!,#REF!,#REF!</definedName>
    <definedName name="T7?axis?R?ПЭ" localSheetId="14">#REF!,#REF!,#REF!</definedName>
    <definedName name="T7?axis?R?ПЭ" localSheetId="7">#REF!,#REF!,#REF!</definedName>
    <definedName name="T7?axis?R?ПЭ" localSheetId="9">#REF!,#REF!,#REF!</definedName>
    <definedName name="T7?axis?R?ПЭ" localSheetId="0">#REF!,#REF!,#REF!</definedName>
    <definedName name="T7?axis?R?ПЭ" localSheetId="12">#REF!,#REF!,#REF!</definedName>
    <definedName name="T7?axis?R?ПЭ">#REF!,#REF!,#REF!</definedName>
    <definedName name="T7?axis?R?ПЭ?" localSheetId="17">#REF!,#REF!,#REF!</definedName>
    <definedName name="T7?axis?R?ПЭ?" localSheetId="2">#REF!,#REF!,#REF!</definedName>
    <definedName name="T7?axis?R?ПЭ?" localSheetId="3">#REF!,#REF!,#REF!</definedName>
    <definedName name="T7?axis?R?ПЭ?" localSheetId="1">#REF!,#REF!,#REF!</definedName>
    <definedName name="T7?axis?R?ПЭ?" localSheetId="4">#REF!,#REF!,#REF!</definedName>
    <definedName name="T7?axis?R?ПЭ?" localSheetId="5">#REF!,#REF!,#REF!</definedName>
    <definedName name="T7?axis?R?ПЭ?" localSheetId="9">#REF!,#REF!,#REF!</definedName>
    <definedName name="T7?axis?R?ПЭ?" localSheetId="0">#REF!,#REF!,#REF!</definedName>
    <definedName name="T7?axis?R?ПЭ?" localSheetId="12">#REF!,#REF!,#REF!</definedName>
    <definedName name="T7?axis?R?ПЭ?">#REF!,#REF!,#REF!</definedName>
    <definedName name="T7?axis?R?СЦТ" localSheetId="17">#REF!,#REF!,#REF!,#REF!,#REF!,#REF!</definedName>
    <definedName name="T7?axis?R?СЦТ" localSheetId="2">#REF!,#REF!,#REF!,#REF!,#REF!,#REF!</definedName>
    <definedName name="T7?axis?R?СЦТ" localSheetId="3">#REF!,#REF!,#REF!,#REF!,#REF!,#REF!</definedName>
    <definedName name="T7?axis?R?СЦТ" localSheetId="1">#REF!,#REF!,#REF!,#REF!,#REF!,#REF!</definedName>
    <definedName name="T7?axis?R?СЦТ" localSheetId="4">#REF!,#REF!,#REF!,#REF!,#REF!,#REF!</definedName>
    <definedName name="T7?axis?R?СЦТ" localSheetId="5">#REF!,#REF!,#REF!,#REF!,#REF!,#REF!</definedName>
    <definedName name="T7?axis?R?СЦТ" localSheetId="14">#REF!,#REF!,#REF!,#REF!,#REF!,#REF!</definedName>
    <definedName name="T7?axis?R?СЦТ" localSheetId="7">#REF!,#REF!,#REF!,#REF!,#REF!,#REF!</definedName>
    <definedName name="T7?axis?R?СЦТ" localSheetId="9">#REF!,#REF!,#REF!,#REF!,#REF!,#REF!</definedName>
    <definedName name="T7?axis?R?СЦТ" localSheetId="0">#REF!,#REF!,#REF!,#REF!,#REF!,#REF!</definedName>
    <definedName name="T7?axis?R?СЦТ" localSheetId="12">#REF!,#REF!,#REF!,#REF!,#REF!,#REF!</definedName>
    <definedName name="T7?axis?R?СЦТ">#REF!,#REF!,#REF!,#REF!,#REF!,#REF!</definedName>
    <definedName name="T7?axis?R?СЦТ?" localSheetId="17">#REF!,#REF!,#REF!,#REF!,#REF!,#REF!</definedName>
    <definedName name="T7?axis?R?СЦТ?" localSheetId="2">#REF!,#REF!,#REF!,#REF!,#REF!,#REF!</definedName>
    <definedName name="T7?axis?R?СЦТ?" localSheetId="3">#REF!,#REF!,#REF!,#REF!,#REF!,#REF!</definedName>
    <definedName name="T7?axis?R?СЦТ?" localSheetId="1">#REF!,#REF!,#REF!,#REF!,#REF!,#REF!</definedName>
    <definedName name="T7?axis?R?СЦТ?" localSheetId="4">#REF!,#REF!,#REF!,#REF!,#REF!,#REF!</definedName>
    <definedName name="T7?axis?R?СЦТ?" localSheetId="5">#REF!,#REF!,#REF!,#REF!,#REF!,#REF!</definedName>
    <definedName name="T7?axis?R?СЦТ?" localSheetId="9">#REF!,#REF!,#REF!,#REF!,#REF!,#REF!</definedName>
    <definedName name="T7?axis?R?СЦТ?" localSheetId="0">#REF!,#REF!,#REF!,#REF!,#REF!,#REF!</definedName>
    <definedName name="T7?axis?R?СЦТ?" localSheetId="12">#REF!,#REF!,#REF!,#REF!,#REF!,#REF!</definedName>
    <definedName name="T7?axis?R?СЦТ?">#REF!,#REF!,#REF!,#REF!,#REF!,#REF!</definedName>
    <definedName name="T7?axis?ПРД?БАЗ">[46]материалы!$K$6:$L$10,[46]материалы!$H$6:$I$10</definedName>
    <definedName name="T7?axis?ПРД?ПРЕД">[46]материалы!$M$6:$N$10,[46]материалы!$F$6:$G$10</definedName>
    <definedName name="T7?axis?ПРД?РЕГ" localSheetId="17">#REF!</definedName>
    <definedName name="T7?axis?ПРД?РЕГ" localSheetId="2">#REF!</definedName>
    <definedName name="T7?axis?ПРД?РЕГ" localSheetId="3">#REF!</definedName>
    <definedName name="T7?axis?ПРД?РЕГ" localSheetId="1">#REF!</definedName>
    <definedName name="T7?axis?ПРД?РЕГ" localSheetId="4">#REF!</definedName>
    <definedName name="T7?axis?ПРД?РЕГ" localSheetId="5">#REF!</definedName>
    <definedName name="T7?axis?ПРД?РЕГ" localSheetId="14">#REF!</definedName>
    <definedName name="T7?axis?ПРД?РЕГ" localSheetId="7">#REF!</definedName>
    <definedName name="T7?axis?ПРД?РЕГ" localSheetId="9">#REF!</definedName>
    <definedName name="T7?axis?ПРД?РЕГ" localSheetId="0">#REF!</definedName>
    <definedName name="T7?axis?ПРД?РЕГ" localSheetId="12">#REF!</definedName>
    <definedName name="T7?axis?ПРД?РЕГ">#REF!</definedName>
    <definedName name="T7?axis?ПФ?ПЛАН">[46]материалы!$K$6:$K$10,[46]материалы!$F$6:$F$10,[46]материалы!$M$6:$M$10,[46]материалы!$H$6:$H$10</definedName>
    <definedName name="T7?axis?ПФ?ФАКТ">[46]материалы!$L$6:$L$10,[46]материалы!$G$6:$G$10,[46]материалы!$N$6:$N$10,[46]материалы!$I$6:$I$10</definedName>
    <definedName name="T7?Data">#N/A</definedName>
    <definedName name="T7?item_ext?ВСЕГО" localSheetId="17">#REF!,#REF!,#REF!,#REF!,#REF!,#REF!</definedName>
    <definedName name="T7?item_ext?ВСЕГО" localSheetId="2">#REF!,#REF!,#REF!,#REF!,#REF!,#REF!</definedName>
    <definedName name="T7?item_ext?ВСЕГО" localSheetId="3">#REF!,#REF!,#REF!,#REF!,#REF!,#REF!</definedName>
    <definedName name="T7?item_ext?ВСЕГО" localSheetId="1">#REF!,#REF!,#REF!,#REF!,#REF!,#REF!</definedName>
    <definedName name="T7?item_ext?ВСЕГО" localSheetId="4">#REF!,#REF!,#REF!,#REF!,#REF!,#REF!</definedName>
    <definedName name="T7?item_ext?ВСЕГО" localSheetId="5">#REF!,#REF!,#REF!,#REF!,#REF!,#REF!</definedName>
    <definedName name="T7?item_ext?ВСЕГО" localSheetId="14">#REF!,#REF!,#REF!,#REF!,#REF!,#REF!</definedName>
    <definedName name="T7?item_ext?ВСЕГО" localSheetId="7">#REF!,#REF!,#REF!,#REF!,#REF!,#REF!</definedName>
    <definedName name="T7?item_ext?ВСЕГО" localSheetId="9">#REF!,#REF!,#REF!,#REF!,#REF!,#REF!</definedName>
    <definedName name="T7?item_ext?ВСЕГО" localSheetId="0">#REF!,#REF!,#REF!,#REF!,#REF!,#REF!</definedName>
    <definedName name="T7?item_ext?ВСЕГО" localSheetId="12">#REF!,#REF!,#REF!,#REF!,#REF!,#REF!</definedName>
    <definedName name="T7?item_ext?ВСЕГО">#REF!,#REF!,#REF!,#REF!,#REF!,#REF!</definedName>
    <definedName name="T7?item_ext?КОТ" localSheetId="17">#REF!</definedName>
    <definedName name="T7?item_ext?КОТ" localSheetId="2">#REF!</definedName>
    <definedName name="T7?item_ext?КОТ" localSheetId="3">#REF!</definedName>
    <definedName name="T7?item_ext?КОТ" localSheetId="1">#REF!</definedName>
    <definedName name="T7?item_ext?КОТ" localSheetId="4">#REF!</definedName>
    <definedName name="T7?item_ext?КОТ" localSheetId="5">#REF!</definedName>
    <definedName name="T7?item_ext?КОТ" localSheetId="14">#REF!</definedName>
    <definedName name="T7?item_ext?КОТ" localSheetId="7">#REF!</definedName>
    <definedName name="T7?item_ext?КОТ" localSheetId="9">#REF!</definedName>
    <definedName name="T7?item_ext?КОТ" localSheetId="0">#REF!</definedName>
    <definedName name="T7?item_ext?КОТ" localSheetId="12">#REF!</definedName>
    <definedName name="T7?item_ext?КОТ">#REF!</definedName>
    <definedName name="T7?item_ext?ТЭС" localSheetId="17">#REF!</definedName>
    <definedName name="T7?item_ext?ТЭС" localSheetId="2">#REF!</definedName>
    <definedName name="T7?item_ext?ТЭС" localSheetId="3">#REF!</definedName>
    <definedName name="T7?item_ext?ТЭС" localSheetId="1">#REF!</definedName>
    <definedName name="T7?item_ext?ТЭС" localSheetId="4">#REF!</definedName>
    <definedName name="T7?item_ext?ТЭС" localSheetId="5">#REF!</definedName>
    <definedName name="T7?item_ext?ТЭС" localSheetId="9">#REF!</definedName>
    <definedName name="T7?item_ext?ТЭС" localSheetId="0">#REF!</definedName>
    <definedName name="T7?item_ext?ТЭС" localSheetId="12">#REF!</definedName>
    <definedName name="T7?item_ext?ТЭС">#REF!</definedName>
    <definedName name="T7?item_ext?ЭБОЙЛ" localSheetId="17">#REF!</definedName>
    <definedName name="T7?item_ext?ЭБОЙЛ" localSheetId="2">#REF!</definedName>
    <definedName name="T7?item_ext?ЭБОЙЛ" localSheetId="3">#REF!</definedName>
    <definedName name="T7?item_ext?ЭБОЙЛ" localSheetId="1">#REF!</definedName>
    <definedName name="T7?item_ext?ЭБОЙЛ" localSheetId="4">#REF!</definedName>
    <definedName name="T7?item_ext?ЭБОЙЛ" localSheetId="5">#REF!</definedName>
    <definedName name="T7?item_ext?ЭБОЙЛ" localSheetId="9">#REF!</definedName>
    <definedName name="T7?item_ext?ЭБОЙЛ" localSheetId="0">#REF!</definedName>
    <definedName name="T7?item_ext?ЭБОЙЛ" localSheetId="12">#REF!</definedName>
    <definedName name="T7?item_ext?ЭБОЙЛ">#REF!</definedName>
    <definedName name="T7?L1" localSheetId="17">#REF!,#REF!,#REF!,#REF!,#REF!,#REF!</definedName>
    <definedName name="T7?L1" localSheetId="2">#REF!,#REF!,#REF!,#REF!,#REF!,#REF!</definedName>
    <definedName name="T7?L1" localSheetId="3">#REF!,#REF!,#REF!,#REF!,#REF!,#REF!</definedName>
    <definedName name="T7?L1" localSheetId="1">#REF!,#REF!,#REF!,#REF!,#REF!,#REF!</definedName>
    <definedName name="T7?L1" localSheetId="4">#REF!,#REF!,#REF!,#REF!,#REF!,#REF!</definedName>
    <definedName name="T7?L1" localSheetId="5">#REF!,#REF!,#REF!,#REF!,#REF!,#REF!</definedName>
    <definedName name="T7?L1" localSheetId="14">#REF!,#REF!,#REF!,#REF!,#REF!,#REF!</definedName>
    <definedName name="T7?L1" localSheetId="7">#REF!,#REF!,#REF!,#REF!,#REF!,#REF!</definedName>
    <definedName name="T7?L1" localSheetId="9">#REF!,#REF!,#REF!,#REF!,#REF!,#REF!</definedName>
    <definedName name="T7?L1" localSheetId="0">#REF!,#REF!,#REF!,#REF!,#REF!,#REF!</definedName>
    <definedName name="T7?L1" localSheetId="12">#REF!,#REF!,#REF!,#REF!,#REF!,#REF!</definedName>
    <definedName name="T7?L1">#REF!,#REF!,#REF!,#REF!,#REF!,#REF!</definedName>
    <definedName name="T7?L1.1" localSheetId="17">#REF!</definedName>
    <definedName name="T7?L1.1" localSheetId="2">#REF!</definedName>
    <definedName name="T7?L1.1" localSheetId="3">#REF!</definedName>
    <definedName name="T7?L1.1" localSheetId="1">#REF!</definedName>
    <definedName name="T7?L1.1" localSheetId="4">#REF!</definedName>
    <definedName name="T7?L1.1" localSheetId="5">#REF!</definedName>
    <definedName name="T7?L1.1" localSheetId="14">#REF!</definedName>
    <definedName name="T7?L1.1" localSheetId="7">#REF!</definedName>
    <definedName name="T7?L1.1" localSheetId="9">#REF!</definedName>
    <definedName name="T7?L1.1" localSheetId="0">#REF!</definedName>
    <definedName name="T7?L1.1" localSheetId="12">#REF!</definedName>
    <definedName name="T7?L1.1">#REF!</definedName>
    <definedName name="T7?L2" localSheetId="17">#REF!</definedName>
    <definedName name="T7?L2" localSheetId="2">#REF!</definedName>
    <definedName name="T7?L2" localSheetId="3">#REF!</definedName>
    <definedName name="T7?L2" localSheetId="1">#REF!</definedName>
    <definedName name="T7?L2" localSheetId="4">#REF!</definedName>
    <definedName name="T7?L2" localSheetId="5">#REF!</definedName>
    <definedName name="T7?L2" localSheetId="9">#REF!</definedName>
    <definedName name="T7?L2" localSheetId="0">#REF!</definedName>
    <definedName name="T7?L2" localSheetId="12">#REF!</definedName>
    <definedName name="T7?L2">#REF!</definedName>
    <definedName name="T7?L3" localSheetId="17">[46]материалы!#REF!</definedName>
    <definedName name="T7?L3" localSheetId="2">[46]материалы!#REF!</definedName>
    <definedName name="T7?L3" localSheetId="3">[46]материалы!#REF!</definedName>
    <definedName name="T7?L3" localSheetId="1">[46]материалы!#REF!</definedName>
    <definedName name="T7?L3" localSheetId="4">[46]материалы!#REF!</definedName>
    <definedName name="T7?L3" localSheetId="5">[46]материалы!#REF!</definedName>
    <definedName name="T7?L3" localSheetId="9">[46]материалы!#REF!</definedName>
    <definedName name="T7?L3" localSheetId="0">[46]материалы!#REF!</definedName>
    <definedName name="T7?L3" localSheetId="12">[46]материалы!#REF!</definedName>
    <definedName name="T7?L3">[46]материалы!#REF!</definedName>
    <definedName name="T7?L4" localSheetId="17">[46]материалы!#REF!</definedName>
    <definedName name="T7?L4" localSheetId="2">[46]материалы!#REF!</definedName>
    <definedName name="T7?L4" localSheetId="3">[46]материалы!#REF!</definedName>
    <definedName name="T7?L4" localSheetId="1">[46]материалы!#REF!</definedName>
    <definedName name="T7?L4" localSheetId="4">[46]материалы!#REF!</definedName>
    <definedName name="T7?L4" localSheetId="5">[46]материалы!#REF!</definedName>
    <definedName name="T7?L4" localSheetId="9">[46]материалы!#REF!</definedName>
    <definedName name="T7?L4" localSheetId="0">[46]материалы!#REF!</definedName>
    <definedName name="T7?L4" localSheetId="12">[46]материалы!#REF!</definedName>
    <definedName name="T7?L4">[46]материалы!#REF!</definedName>
    <definedName name="T7?L4.1" localSheetId="17">#REF!,#REF!</definedName>
    <definedName name="T7?L4.1" localSheetId="2">#REF!,#REF!</definedName>
    <definedName name="T7?L4.1" localSheetId="3">#REF!,#REF!</definedName>
    <definedName name="T7?L4.1" localSheetId="1">#REF!,#REF!</definedName>
    <definedName name="T7?L4.1" localSheetId="4">#REF!,#REF!</definedName>
    <definedName name="T7?L4.1" localSheetId="5">#REF!,#REF!</definedName>
    <definedName name="T7?L4.1" localSheetId="14">#REF!,#REF!</definedName>
    <definedName name="T7?L4.1" localSheetId="7">#REF!,#REF!</definedName>
    <definedName name="T7?L4.1" localSheetId="9">#REF!,#REF!</definedName>
    <definedName name="T7?L4.1" localSheetId="0">#REF!,#REF!</definedName>
    <definedName name="T7?L4.1" localSheetId="12">#REF!,#REF!</definedName>
    <definedName name="T7?L4.1">#REF!,#REF!</definedName>
    <definedName name="T7?L5" localSheetId="17">#REF!,#REF!</definedName>
    <definedName name="T7?L5" localSheetId="2">#REF!,#REF!</definedName>
    <definedName name="T7?L5" localSheetId="3">#REF!,#REF!</definedName>
    <definedName name="T7?L5" localSheetId="1">#REF!,#REF!</definedName>
    <definedName name="T7?L5" localSheetId="4">#REF!,#REF!</definedName>
    <definedName name="T7?L5" localSheetId="5">#REF!,#REF!</definedName>
    <definedName name="T7?L5" localSheetId="9">#REF!,#REF!</definedName>
    <definedName name="T7?L5" localSheetId="0">#REF!,#REF!</definedName>
    <definedName name="T7?L5" localSheetId="12">#REF!,#REF!</definedName>
    <definedName name="T7?L5">#REF!,#REF!</definedName>
    <definedName name="T7?L5.1" localSheetId="17">#REF!,#REF!</definedName>
    <definedName name="T7?L5.1" localSheetId="2">#REF!,#REF!</definedName>
    <definedName name="T7?L5.1" localSheetId="3">#REF!,#REF!</definedName>
    <definedName name="T7?L5.1" localSheetId="1">#REF!,#REF!</definedName>
    <definedName name="T7?L5.1" localSheetId="4">#REF!,#REF!</definedName>
    <definedName name="T7?L5.1" localSheetId="5">#REF!,#REF!</definedName>
    <definedName name="T7?L5.1" localSheetId="9">#REF!,#REF!</definedName>
    <definedName name="T7?L5.1" localSheetId="0">#REF!,#REF!</definedName>
    <definedName name="T7?L5.1" localSheetId="12">#REF!,#REF!</definedName>
    <definedName name="T7?L5.1">#REF!,#REF!</definedName>
    <definedName name="T7?Name" localSheetId="17">#REF!</definedName>
    <definedName name="T7?Name" localSheetId="2">#REF!</definedName>
    <definedName name="T7?Name" localSheetId="3">#REF!</definedName>
    <definedName name="T7?Name" localSheetId="1">#REF!</definedName>
    <definedName name="T7?Name" localSheetId="4">#REF!</definedName>
    <definedName name="T7?Name" localSheetId="5">#REF!</definedName>
    <definedName name="T7?Name" localSheetId="14">#REF!</definedName>
    <definedName name="T7?Name" localSheetId="7">#REF!</definedName>
    <definedName name="T7?Name" localSheetId="9">#REF!</definedName>
    <definedName name="T7?Name" localSheetId="0">#REF!</definedName>
    <definedName name="T7?Name" localSheetId="12">#REF!</definedName>
    <definedName name="T7?Name">#REF!</definedName>
    <definedName name="T7?Table" localSheetId="17">#REF!</definedName>
    <definedName name="T7?Table" localSheetId="2">#REF!</definedName>
    <definedName name="T7?Table" localSheetId="3">#REF!</definedName>
    <definedName name="T7?Table" localSheetId="1">#REF!</definedName>
    <definedName name="T7?Table" localSheetId="4">#REF!</definedName>
    <definedName name="T7?Table" localSheetId="5">#REF!</definedName>
    <definedName name="T7?Table" localSheetId="9">#REF!</definedName>
    <definedName name="T7?Table" localSheetId="0">#REF!</definedName>
    <definedName name="T7?Table" localSheetId="12">#REF!</definedName>
    <definedName name="T7?Table">#REF!</definedName>
    <definedName name="T7?Title" localSheetId="17">#REF!</definedName>
    <definedName name="T7?Title" localSheetId="2">#REF!</definedName>
    <definedName name="T7?Title" localSheetId="3">#REF!</definedName>
    <definedName name="T7?Title" localSheetId="1">#REF!</definedName>
    <definedName name="T7?Title" localSheetId="4">#REF!</definedName>
    <definedName name="T7?Title" localSheetId="5">#REF!</definedName>
    <definedName name="T7?Title" localSheetId="9">#REF!</definedName>
    <definedName name="T7?Title" localSheetId="0">#REF!</definedName>
    <definedName name="T7?Title" localSheetId="12">#REF!</definedName>
    <definedName name="T7?Title">#REF!</definedName>
    <definedName name="T7?unit?ПРЦ" localSheetId="17">#REF!</definedName>
    <definedName name="T7?unit?ПРЦ" localSheetId="2">#REF!</definedName>
    <definedName name="T7?unit?ПРЦ" localSheetId="3">#REF!</definedName>
    <definedName name="T7?unit?ПРЦ" localSheetId="1">#REF!</definedName>
    <definedName name="T7?unit?ПРЦ" localSheetId="4">#REF!</definedName>
    <definedName name="T7?unit?ПРЦ" localSheetId="5">#REF!</definedName>
    <definedName name="T7?unit?ПРЦ" localSheetId="9">#REF!</definedName>
    <definedName name="T7?unit?ПРЦ" localSheetId="12">#REF!</definedName>
    <definedName name="T7?unit?ПРЦ">#REF!</definedName>
    <definedName name="T7?unit?ТГКАЛ" localSheetId="17">#REF!,#REF!</definedName>
    <definedName name="T7?unit?ТГКАЛ" localSheetId="2">#REF!,#REF!</definedName>
    <definedName name="T7?unit?ТГКАЛ" localSheetId="3">#REF!,#REF!</definedName>
    <definedName name="T7?unit?ТГКАЛ" localSheetId="1">#REF!,#REF!</definedName>
    <definedName name="T7?unit?ТГКАЛ" localSheetId="4">#REF!,#REF!</definedName>
    <definedName name="T7?unit?ТГКАЛ" localSheetId="5">#REF!,#REF!</definedName>
    <definedName name="T7?unit?ТГКАЛ" localSheetId="14">#REF!,#REF!</definedName>
    <definedName name="T7?unit?ТГКАЛ" localSheetId="7">#REF!,#REF!</definedName>
    <definedName name="T7?unit?ТГКАЛ" localSheetId="9">#REF!,#REF!</definedName>
    <definedName name="T7?unit?ТГКАЛ" localSheetId="0">#REF!,#REF!</definedName>
    <definedName name="T7?unit?ТГКАЛ" localSheetId="12">#REF!,#REF!</definedName>
    <definedName name="T7?unit?ТГКАЛ">#REF!,#REF!</definedName>
    <definedName name="T7_Copy1" localSheetId="17">#REF!</definedName>
    <definedName name="T7_Copy1" localSheetId="2">#REF!</definedName>
    <definedName name="T7_Copy1" localSheetId="3">#REF!</definedName>
    <definedName name="T7_Copy1" localSheetId="1">#REF!</definedName>
    <definedName name="T7_Copy1" localSheetId="4">#REF!</definedName>
    <definedName name="T7_Copy1" localSheetId="5">#REF!</definedName>
    <definedName name="T7_Copy1" localSheetId="14">#REF!</definedName>
    <definedName name="T7_Copy1" localSheetId="7">#REF!</definedName>
    <definedName name="T7_Copy1" localSheetId="9">#REF!</definedName>
    <definedName name="T7_Copy1" localSheetId="0">#REF!</definedName>
    <definedName name="T7_Copy1" localSheetId="12">#REF!</definedName>
    <definedName name="T7_Copy1">#REF!</definedName>
    <definedName name="T7_Copy2" localSheetId="17">#REF!</definedName>
    <definedName name="T7_Copy2" localSheetId="2">#REF!</definedName>
    <definedName name="T7_Copy2" localSheetId="3">#REF!</definedName>
    <definedName name="T7_Copy2" localSheetId="1">#REF!</definedName>
    <definedName name="T7_Copy2" localSheetId="4">#REF!</definedName>
    <definedName name="T7_Copy2" localSheetId="5">#REF!</definedName>
    <definedName name="T7_Copy2" localSheetId="9">#REF!</definedName>
    <definedName name="T7_Copy2" localSheetId="0">#REF!</definedName>
    <definedName name="T7_Copy2" localSheetId="12">#REF!</definedName>
    <definedName name="T7_Copy2">#REF!</definedName>
    <definedName name="T7_Copy3" localSheetId="17">#REF!</definedName>
    <definedName name="T7_Copy3" localSheetId="2">#REF!</definedName>
    <definedName name="T7_Copy3" localSheetId="3">#REF!</definedName>
    <definedName name="T7_Copy3" localSheetId="1">#REF!</definedName>
    <definedName name="T7_Copy3" localSheetId="4">#REF!</definedName>
    <definedName name="T7_Copy3" localSheetId="5">#REF!</definedName>
    <definedName name="T7_Copy3" localSheetId="9">#REF!</definedName>
    <definedName name="T7_Copy3" localSheetId="0">#REF!</definedName>
    <definedName name="T7_Copy3" localSheetId="12">#REF!</definedName>
    <definedName name="T7_Copy3">#REF!</definedName>
    <definedName name="T7_Copy4" localSheetId="17">#REF!</definedName>
    <definedName name="T7_Copy4" localSheetId="2">#REF!</definedName>
    <definedName name="T7_Copy4" localSheetId="3">#REF!</definedName>
    <definedName name="T7_Copy4" localSheetId="1">#REF!</definedName>
    <definedName name="T7_Copy4" localSheetId="4">#REF!</definedName>
    <definedName name="T7_Copy4" localSheetId="5">#REF!</definedName>
    <definedName name="T7_Copy4" localSheetId="9">#REF!</definedName>
    <definedName name="T7_Copy4" localSheetId="12">#REF!</definedName>
    <definedName name="T7_Copy4">#REF!</definedName>
    <definedName name="T7_Copy5" localSheetId="17">#REF!</definedName>
    <definedName name="T7_Copy5" localSheetId="2">#REF!</definedName>
    <definedName name="T7_Copy5" localSheetId="3">#REF!</definedName>
    <definedName name="T7_Copy5" localSheetId="1">#REF!</definedName>
    <definedName name="T7_Copy5" localSheetId="4">#REF!</definedName>
    <definedName name="T7_Copy5" localSheetId="5">#REF!</definedName>
    <definedName name="T7_Copy5" localSheetId="9">#REF!</definedName>
    <definedName name="T7_Copy5" localSheetId="12">#REF!</definedName>
    <definedName name="T7_Copy5">#REF!</definedName>
    <definedName name="T7_Copy6" localSheetId="17">#REF!</definedName>
    <definedName name="T7_Copy6" localSheetId="2">#REF!</definedName>
    <definedName name="T7_Copy6" localSheetId="3">#REF!</definedName>
    <definedName name="T7_Copy6" localSheetId="1">#REF!</definedName>
    <definedName name="T7_Copy6" localSheetId="4">#REF!</definedName>
    <definedName name="T7_Copy6" localSheetId="5">#REF!</definedName>
    <definedName name="T7_Copy6" localSheetId="9">#REF!</definedName>
    <definedName name="T7_Copy6" localSheetId="12">#REF!</definedName>
    <definedName name="T7_Copy6">#REF!</definedName>
    <definedName name="T7_Copy7" localSheetId="17">#REF!</definedName>
    <definedName name="T7_Copy7" localSheetId="2">#REF!</definedName>
    <definedName name="T7_Copy7" localSheetId="3">#REF!</definedName>
    <definedName name="T7_Copy7" localSheetId="1">#REF!</definedName>
    <definedName name="T7_Copy7" localSheetId="4">#REF!</definedName>
    <definedName name="T7_Copy7" localSheetId="5">#REF!</definedName>
    <definedName name="T7_Copy7" localSheetId="9">#REF!</definedName>
    <definedName name="T7_Copy7" localSheetId="12">#REF!</definedName>
    <definedName name="T7_Copy7">#REF!</definedName>
    <definedName name="T7_Copy8" localSheetId="17">#REF!</definedName>
    <definedName name="T7_Copy8" localSheetId="2">#REF!</definedName>
    <definedName name="T7_Copy8" localSheetId="3">#REF!</definedName>
    <definedName name="T7_Copy8" localSheetId="1">#REF!</definedName>
    <definedName name="T7_Copy8" localSheetId="4">#REF!</definedName>
    <definedName name="T7_Copy8" localSheetId="5">#REF!</definedName>
    <definedName name="T7_Copy8" localSheetId="9">#REF!</definedName>
    <definedName name="T7_Copy8" localSheetId="12">#REF!</definedName>
    <definedName name="T7_Copy8">#REF!</definedName>
    <definedName name="T7_Copy9" localSheetId="17">#REF!</definedName>
    <definedName name="T7_Copy9" localSheetId="2">#REF!</definedName>
    <definedName name="T7_Copy9" localSheetId="3">#REF!</definedName>
    <definedName name="T7_Copy9" localSheetId="1">#REF!</definedName>
    <definedName name="T7_Copy9" localSheetId="4">#REF!</definedName>
    <definedName name="T7_Copy9" localSheetId="5">#REF!</definedName>
    <definedName name="T7_Copy9" localSheetId="9">#REF!</definedName>
    <definedName name="T7_Copy9" localSheetId="12">#REF!</definedName>
    <definedName name="T7_Copy9">#REF!</definedName>
    <definedName name="T7_Name1" localSheetId="17">#REF!</definedName>
    <definedName name="T7_Name1" localSheetId="2">#REF!</definedName>
    <definedName name="T7_Name1" localSheetId="3">#REF!</definedName>
    <definedName name="T7_Name1" localSheetId="1">#REF!</definedName>
    <definedName name="T7_Name1" localSheetId="4">#REF!</definedName>
    <definedName name="T7_Name1" localSheetId="5">#REF!</definedName>
    <definedName name="T7_Name1" localSheetId="9">#REF!</definedName>
    <definedName name="T7_Name1" localSheetId="12">#REF!</definedName>
    <definedName name="T7_Name1">#REF!</definedName>
    <definedName name="T7_Name2" localSheetId="17">#REF!</definedName>
    <definedName name="T7_Name2" localSheetId="2">#REF!</definedName>
    <definedName name="T7_Name2" localSheetId="3">#REF!</definedName>
    <definedName name="T7_Name2" localSheetId="1">#REF!</definedName>
    <definedName name="T7_Name2" localSheetId="4">#REF!</definedName>
    <definedName name="T7_Name2" localSheetId="5">#REF!</definedName>
    <definedName name="T7_Name2" localSheetId="9">#REF!</definedName>
    <definedName name="T7_Name2" localSheetId="12">#REF!</definedName>
    <definedName name="T7_Name2">#REF!</definedName>
    <definedName name="T7_Name3" localSheetId="17">#REF!</definedName>
    <definedName name="T7_Name3" localSheetId="2">#REF!</definedName>
    <definedName name="T7_Name3" localSheetId="3">#REF!</definedName>
    <definedName name="T7_Name3" localSheetId="1">#REF!</definedName>
    <definedName name="T7_Name3" localSheetId="4">#REF!</definedName>
    <definedName name="T7_Name3" localSheetId="5">#REF!</definedName>
    <definedName name="T7_Name3" localSheetId="9">#REF!</definedName>
    <definedName name="T7_Name3" localSheetId="12">#REF!</definedName>
    <definedName name="T7_Name3">#REF!</definedName>
    <definedName name="T7_Name4" localSheetId="17">#REF!</definedName>
    <definedName name="T7_Name4" localSheetId="2">#REF!</definedName>
    <definedName name="T7_Name4" localSheetId="3">#REF!</definedName>
    <definedName name="T7_Name4" localSheetId="1">#REF!</definedName>
    <definedName name="T7_Name4" localSheetId="4">#REF!</definedName>
    <definedName name="T7_Name4" localSheetId="5">#REF!</definedName>
    <definedName name="T7_Name4" localSheetId="9">#REF!</definedName>
    <definedName name="T7_Name4" localSheetId="12">#REF!</definedName>
    <definedName name="T7_Name4">#REF!</definedName>
    <definedName name="T7_Name5" localSheetId="17">#REF!</definedName>
    <definedName name="T7_Name5" localSheetId="2">#REF!</definedName>
    <definedName name="T7_Name5" localSheetId="3">#REF!</definedName>
    <definedName name="T7_Name5" localSheetId="1">#REF!</definedName>
    <definedName name="T7_Name5" localSheetId="4">#REF!</definedName>
    <definedName name="T7_Name5" localSheetId="5">#REF!</definedName>
    <definedName name="T7_Name5" localSheetId="9">#REF!</definedName>
    <definedName name="T7_Name5" localSheetId="12">#REF!</definedName>
    <definedName name="T7_Name5">#REF!</definedName>
    <definedName name="T7_Name6" localSheetId="17">#REF!</definedName>
    <definedName name="T7_Name6" localSheetId="2">#REF!</definedName>
    <definedName name="T7_Name6" localSheetId="3">#REF!</definedName>
    <definedName name="T7_Name6" localSheetId="1">#REF!</definedName>
    <definedName name="T7_Name6" localSheetId="4">#REF!</definedName>
    <definedName name="T7_Name6" localSheetId="5">#REF!</definedName>
    <definedName name="T7_Name6" localSheetId="9">#REF!</definedName>
    <definedName name="T7_Name6" localSheetId="12">#REF!</definedName>
    <definedName name="T7_Name6">#REF!</definedName>
    <definedName name="T7_Name7" localSheetId="17">#REF!</definedName>
    <definedName name="T7_Name7" localSheetId="2">#REF!</definedName>
    <definedName name="T7_Name7" localSheetId="3">#REF!</definedName>
    <definedName name="T7_Name7" localSheetId="1">#REF!</definedName>
    <definedName name="T7_Name7" localSheetId="4">#REF!</definedName>
    <definedName name="T7_Name7" localSheetId="5">#REF!</definedName>
    <definedName name="T7_Name7" localSheetId="9">#REF!</definedName>
    <definedName name="T7_Name7" localSheetId="12">#REF!</definedName>
    <definedName name="T7_Name7">#REF!</definedName>
    <definedName name="T7_Name8" localSheetId="17">#REF!</definedName>
    <definedName name="T7_Name8" localSheetId="2">#REF!</definedName>
    <definedName name="T7_Name8" localSheetId="3">#REF!</definedName>
    <definedName name="T7_Name8" localSheetId="1">#REF!</definedName>
    <definedName name="T7_Name8" localSheetId="4">#REF!</definedName>
    <definedName name="T7_Name8" localSheetId="5">#REF!</definedName>
    <definedName name="T7_Name8" localSheetId="9">#REF!</definedName>
    <definedName name="T7_Name8" localSheetId="12">#REF!</definedName>
    <definedName name="T7_Name8">#REF!</definedName>
    <definedName name="T7_Name9" localSheetId="17">#REF!</definedName>
    <definedName name="T7_Name9" localSheetId="2">#REF!</definedName>
    <definedName name="T7_Name9" localSheetId="3">#REF!</definedName>
    <definedName name="T7_Name9" localSheetId="1">#REF!</definedName>
    <definedName name="T7_Name9" localSheetId="4">#REF!</definedName>
    <definedName name="T7_Name9" localSheetId="5">#REF!</definedName>
    <definedName name="T7_Name9" localSheetId="9">#REF!</definedName>
    <definedName name="T7_Name9" localSheetId="12">#REF!</definedName>
    <definedName name="T7_Name9">#REF!</definedName>
    <definedName name="T8?axis?R?ПАР" localSheetId="17">#REF!,#REF!</definedName>
    <definedName name="T8?axis?R?ПАР" localSheetId="2">#REF!,#REF!</definedName>
    <definedName name="T8?axis?R?ПАР" localSheetId="3">#REF!,#REF!</definedName>
    <definedName name="T8?axis?R?ПАР" localSheetId="1">#REF!,#REF!</definedName>
    <definedName name="T8?axis?R?ПАР" localSheetId="4">#REF!,#REF!</definedName>
    <definedName name="T8?axis?R?ПАР" localSheetId="5">#REF!,#REF!</definedName>
    <definedName name="T8?axis?R?ПАР" localSheetId="14">#REF!,#REF!</definedName>
    <definedName name="T8?axis?R?ПАР" localSheetId="7">#REF!,#REF!</definedName>
    <definedName name="T8?axis?R?ПАР" localSheetId="9">#REF!,#REF!</definedName>
    <definedName name="T8?axis?R?ПАР" localSheetId="0">#REF!,#REF!</definedName>
    <definedName name="T8?axis?R?ПАР" localSheetId="12">#REF!,#REF!</definedName>
    <definedName name="T8?axis?R?ПАР">#REF!,#REF!</definedName>
    <definedName name="T8?axis?R?ПАР?" localSheetId="17">#REF!,#REF!</definedName>
    <definedName name="T8?axis?R?ПАР?" localSheetId="2">#REF!,#REF!</definedName>
    <definedName name="T8?axis?R?ПАР?" localSheetId="3">#REF!,#REF!</definedName>
    <definedName name="T8?axis?R?ПАР?" localSheetId="1">#REF!,#REF!</definedName>
    <definedName name="T8?axis?R?ПАР?" localSheetId="4">#REF!,#REF!</definedName>
    <definedName name="T8?axis?R?ПАР?" localSheetId="5">#REF!,#REF!</definedName>
    <definedName name="T8?axis?R?ПАР?" localSheetId="9">#REF!,#REF!</definedName>
    <definedName name="T8?axis?R?ПАР?" localSheetId="0">#REF!,#REF!</definedName>
    <definedName name="T8?axis?R?ПАР?" localSheetId="12">#REF!,#REF!</definedName>
    <definedName name="T8?axis?R?ПАР?">#REF!,#REF!</definedName>
    <definedName name="T8?axis?R?ПОТ" localSheetId="17">#REF!,#REF!</definedName>
    <definedName name="T8?axis?R?ПОТ" localSheetId="2">#REF!,#REF!</definedName>
    <definedName name="T8?axis?R?ПОТ" localSheetId="3">#REF!,#REF!</definedName>
    <definedName name="T8?axis?R?ПОТ" localSheetId="1">#REF!,#REF!</definedName>
    <definedName name="T8?axis?R?ПОТ" localSheetId="4">#REF!,#REF!</definedName>
    <definedName name="T8?axis?R?ПОТ" localSheetId="5">#REF!,#REF!</definedName>
    <definedName name="T8?axis?R?ПОТ" localSheetId="9">#REF!,#REF!</definedName>
    <definedName name="T8?axis?R?ПОТ" localSheetId="0">#REF!,#REF!</definedName>
    <definedName name="T8?axis?R?ПОТ" localSheetId="12">#REF!,#REF!</definedName>
    <definedName name="T8?axis?R?ПОТ">#REF!,#REF!</definedName>
    <definedName name="T8?axis?R?ПОТ?" localSheetId="17">#REF!,#REF!</definedName>
    <definedName name="T8?axis?R?ПОТ?" localSheetId="2">#REF!,#REF!</definedName>
    <definedName name="T8?axis?R?ПОТ?" localSheetId="3">#REF!,#REF!</definedName>
    <definedName name="T8?axis?R?ПОТ?" localSheetId="1">#REF!,#REF!</definedName>
    <definedName name="T8?axis?R?ПОТ?" localSheetId="4">#REF!,#REF!</definedName>
    <definedName name="T8?axis?R?ПОТ?" localSheetId="5">#REF!,#REF!</definedName>
    <definedName name="T8?axis?R?ПОТ?" localSheetId="9">#REF!,#REF!</definedName>
    <definedName name="T8?axis?R?ПОТ?" localSheetId="12">#REF!,#REF!</definedName>
    <definedName name="T8?axis?R?ПОТ?">#REF!,#REF!</definedName>
    <definedName name="T8?axis?R?СЦТ" localSheetId="17">#REF!,#REF!</definedName>
    <definedName name="T8?axis?R?СЦТ" localSheetId="2">#REF!,#REF!</definedName>
    <definedName name="T8?axis?R?СЦТ" localSheetId="3">#REF!,#REF!</definedName>
    <definedName name="T8?axis?R?СЦТ" localSheetId="1">#REF!,#REF!</definedName>
    <definedName name="T8?axis?R?СЦТ" localSheetId="4">#REF!,#REF!</definedName>
    <definedName name="T8?axis?R?СЦТ" localSheetId="5">#REF!,#REF!</definedName>
    <definedName name="T8?axis?R?СЦТ" localSheetId="9">#REF!,#REF!</definedName>
    <definedName name="T8?axis?R?СЦТ" localSheetId="12">#REF!,#REF!</definedName>
    <definedName name="T8?axis?R?СЦТ">#REF!,#REF!</definedName>
    <definedName name="T8?axis?R?СЦТ?" localSheetId="17">#REF!,#REF!</definedName>
    <definedName name="T8?axis?R?СЦТ?" localSheetId="2">#REF!,#REF!</definedName>
    <definedName name="T8?axis?R?СЦТ?" localSheetId="3">#REF!,#REF!</definedName>
    <definedName name="T8?axis?R?СЦТ?" localSheetId="1">#REF!,#REF!</definedName>
    <definedName name="T8?axis?R?СЦТ?" localSheetId="4">#REF!,#REF!</definedName>
    <definedName name="T8?axis?R?СЦТ?" localSheetId="5">#REF!,#REF!</definedName>
    <definedName name="T8?axis?R?СЦТ?" localSheetId="9">#REF!,#REF!</definedName>
    <definedName name="T8?axis?R?СЦТ?" localSheetId="12">#REF!,#REF!</definedName>
    <definedName name="T8?axis?R?СЦТ?">#REF!,#REF!</definedName>
    <definedName name="T8?axis?ПРД?БАЗ">'[36]8'!$I$6:$J$42, '[36]8'!$F$6:$G$42</definedName>
    <definedName name="T8?axis?ПРД?ПРЕД">'[36]8'!$K$6:$L$42, '[36]8'!$D$6:$E$42</definedName>
    <definedName name="T8?axis?ПРД?РЕГ" localSheetId="17">#REF!</definedName>
    <definedName name="T8?axis?ПРД?РЕГ" localSheetId="2">#REF!</definedName>
    <definedName name="T8?axis?ПРД?РЕГ" localSheetId="3">#REF!</definedName>
    <definedName name="T8?axis?ПРД?РЕГ" localSheetId="1">#REF!</definedName>
    <definedName name="T8?axis?ПРД?РЕГ" localSheetId="4">#REF!</definedName>
    <definedName name="T8?axis?ПРД?РЕГ" localSheetId="5">#REF!</definedName>
    <definedName name="T8?axis?ПРД?РЕГ" localSheetId="14">#REF!</definedName>
    <definedName name="T8?axis?ПРД?РЕГ" localSheetId="7">#REF!</definedName>
    <definedName name="T8?axis?ПРД?РЕГ" localSheetId="9">#REF!</definedName>
    <definedName name="T8?axis?ПРД?РЕГ" localSheetId="0">#REF!</definedName>
    <definedName name="T8?axis?ПРД?РЕГ" localSheetId="12">#REF!</definedName>
    <definedName name="T8?axis?ПРД?РЕГ">#REF!</definedName>
    <definedName name="T8?axis?ПФ?ПЛАН">'[36]8'!$I$6:$I$42, '[36]8'!$D$6:$D$42, '[36]8'!$K$6:$K$42, '[36]8'!$F$6:$F$42</definedName>
    <definedName name="T8?axis?ПФ?ФАКТ">'[36]8'!$G$6:$G$42, '[36]8'!$J$6:$J$42, '[36]8'!$L$6:$L$42, '[36]8'!$E$6:$E$42</definedName>
    <definedName name="T8?Data">'[36]8'!$D$10:$L$12,'[36]8'!$D$14:$L$16,'[36]8'!$D$18:$L$20,'[36]8'!$D$22:$L$24,'[36]8'!$D$26:$L$28,'[36]8'!$D$30:$L$32,'[36]8'!$D$36:$L$38,'[36]8'!$D$40:$L$42,'[36]8'!$D$6:$L$8</definedName>
    <definedName name="T8?item_ext?РОСТ" localSheetId="17">[46]ремонты!#REF!</definedName>
    <definedName name="T8?item_ext?РОСТ" localSheetId="2">[46]ремонты!#REF!</definedName>
    <definedName name="T8?item_ext?РОСТ" localSheetId="3">[46]ремонты!#REF!</definedName>
    <definedName name="T8?item_ext?РОСТ" localSheetId="1">[46]ремонты!#REF!</definedName>
    <definedName name="T8?item_ext?РОСТ" localSheetId="4">[46]ремонты!#REF!</definedName>
    <definedName name="T8?item_ext?РОСТ" localSheetId="5">[46]ремонты!#REF!</definedName>
    <definedName name="T8?item_ext?РОСТ" localSheetId="9">[46]ремонты!#REF!</definedName>
    <definedName name="T8?item_ext?РОСТ" localSheetId="0">[46]ремонты!#REF!</definedName>
    <definedName name="T8?item_ext?РОСТ" localSheetId="12">[46]ремонты!#REF!</definedName>
    <definedName name="T8?item_ext?РОСТ">[46]ремонты!#REF!</definedName>
    <definedName name="T8?L3" localSheetId="17">#REF!,#REF!,#REF!,#REF!</definedName>
    <definedName name="T8?L3" localSheetId="2">#REF!,#REF!,#REF!,#REF!</definedName>
    <definedName name="T8?L3" localSheetId="3">#REF!,#REF!,#REF!,#REF!</definedName>
    <definedName name="T8?L3" localSheetId="1">#REF!,#REF!,#REF!,#REF!</definedName>
    <definedName name="T8?L3" localSheetId="4">#REF!,#REF!,#REF!,#REF!</definedName>
    <definedName name="T8?L3" localSheetId="5">#REF!,#REF!,#REF!,#REF!</definedName>
    <definedName name="T8?L3" localSheetId="14">#REF!,#REF!,#REF!,#REF!</definedName>
    <definedName name="T8?L3" localSheetId="7">#REF!,#REF!,#REF!,#REF!</definedName>
    <definedName name="T8?L3" localSheetId="9">#REF!,#REF!,#REF!,#REF!</definedName>
    <definedName name="T8?L3" localSheetId="0">#REF!,#REF!,#REF!,#REF!</definedName>
    <definedName name="T8?L3" localSheetId="12">#REF!,#REF!,#REF!,#REF!</definedName>
    <definedName name="T8?L3">#REF!,#REF!,#REF!,#REF!</definedName>
    <definedName name="T8?L4" localSheetId="17">#REF!,#REF!,#REF!,#REF!</definedName>
    <definedName name="T8?L4" localSheetId="2">#REF!,#REF!,#REF!,#REF!</definedName>
    <definedName name="T8?L4" localSheetId="3">#REF!,#REF!,#REF!,#REF!</definedName>
    <definedName name="T8?L4" localSheetId="1">#REF!,#REF!,#REF!,#REF!</definedName>
    <definedName name="T8?L4" localSheetId="4">#REF!,#REF!,#REF!,#REF!</definedName>
    <definedName name="T8?L4" localSheetId="5">#REF!,#REF!,#REF!,#REF!</definedName>
    <definedName name="T8?L4" localSheetId="9">#REF!,#REF!,#REF!,#REF!</definedName>
    <definedName name="T8?L4" localSheetId="0">#REF!,#REF!,#REF!,#REF!</definedName>
    <definedName name="T8?L4" localSheetId="12">#REF!,#REF!,#REF!,#REF!</definedName>
    <definedName name="T8?L4">#REF!,#REF!,#REF!,#REF!</definedName>
    <definedName name="T8?Name" localSheetId="17">[46]ремонты!#REF!</definedName>
    <definedName name="T8?Name" localSheetId="2">[46]ремонты!#REF!</definedName>
    <definedName name="T8?Name" localSheetId="3">[46]ремонты!#REF!</definedName>
    <definedName name="T8?Name" localSheetId="1">[46]ремонты!#REF!</definedName>
    <definedName name="T8?Name" localSheetId="4">[46]ремонты!#REF!</definedName>
    <definedName name="T8?Name" localSheetId="5">[46]ремонты!#REF!</definedName>
    <definedName name="T8?Name" localSheetId="9">[46]ремонты!#REF!</definedName>
    <definedName name="T8?Name" localSheetId="0">[46]ремонты!#REF!</definedName>
    <definedName name="T8?Name" localSheetId="12">[46]ремонты!#REF!</definedName>
    <definedName name="T8?Name">[46]ремонты!#REF!</definedName>
    <definedName name="T8?Table" localSheetId="17">#REF!</definedName>
    <definedName name="T8?Table" localSheetId="2">#REF!</definedName>
    <definedName name="T8?Table" localSheetId="3">#REF!</definedName>
    <definedName name="T8?Table" localSheetId="1">#REF!</definedName>
    <definedName name="T8?Table" localSheetId="4">#REF!</definedName>
    <definedName name="T8?Table" localSheetId="5">#REF!</definedName>
    <definedName name="T8?Table" localSheetId="14">#REF!</definedName>
    <definedName name="T8?Table" localSheetId="7">#REF!</definedName>
    <definedName name="T8?Table" localSheetId="9">#REF!</definedName>
    <definedName name="T8?Table" localSheetId="0">#REF!</definedName>
    <definedName name="T8?Table" localSheetId="12">#REF!</definedName>
    <definedName name="T8?Table">#REF!</definedName>
    <definedName name="T8?Title" localSheetId="17">#REF!</definedName>
    <definedName name="T8?Title" localSheetId="2">#REF!</definedName>
    <definedName name="T8?Title" localSheetId="3">#REF!</definedName>
    <definedName name="T8?Title" localSheetId="1">#REF!</definedName>
    <definedName name="T8?Title" localSheetId="4">#REF!</definedName>
    <definedName name="T8?Title" localSheetId="5">#REF!</definedName>
    <definedName name="T8?Title" localSheetId="9">#REF!</definedName>
    <definedName name="T8?Title" localSheetId="0">#REF!</definedName>
    <definedName name="T8?Title" localSheetId="12">#REF!</definedName>
    <definedName name="T8?Title">#REF!</definedName>
    <definedName name="T8?unit?ГКАЛ.Ч" localSheetId="17">#REF!,#REF!,#REF!,#REF!</definedName>
    <definedName name="T8?unit?ГКАЛ.Ч" localSheetId="2">#REF!,#REF!,#REF!,#REF!</definedName>
    <definedName name="T8?unit?ГКАЛ.Ч" localSheetId="3">#REF!,#REF!,#REF!,#REF!</definedName>
    <definedName name="T8?unit?ГКАЛ.Ч" localSheetId="1">#REF!,#REF!,#REF!,#REF!</definedName>
    <definedName name="T8?unit?ГКАЛ.Ч" localSheetId="4">#REF!,#REF!,#REF!,#REF!</definedName>
    <definedName name="T8?unit?ГКАЛ.Ч" localSheetId="5">#REF!,#REF!,#REF!,#REF!</definedName>
    <definedName name="T8?unit?ГКАЛ.Ч" localSheetId="14">#REF!,#REF!,#REF!,#REF!</definedName>
    <definedName name="T8?unit?ГКАЛ.Ч" localSheetId="7">#REF!,#REF!,#REF!,#REF!</definedName>
    <definedName name="T8?unit?ГКАЛ.Ч" localSheetId="9">#REF!,#REF!,#REF!,#REF!</definedName>
    <definedName name="T8?unit?ГКАЛ.Ч" localSheetId="0">#REF!,#REF!,#REF!,#REF!</definedName>
    <definedName name="T8?unit?ГКАЛ.Ч" localSheetId="12">#REF!,#REF!,#REF!,#REF!</definedName>
    <definedName name="T8?unit?ГКАЛ.Ч">#REF!,#REF!,#REF!,#REF!</definedName>
    <definedName name="T8?unit?ПРЦ" localSheetId="17">[46]ремонты!#REF!</definedName>
    <definedName name="T8?unit?ПРЦ" localSheetId="2">[46]ремонты!#REF!</definedName>
    <definedName name="T8?unit?ПРЦ" localSheetId="3">[46]ремонты!#REF!</definedName>
    <definedName name="T8?unit?ПРЦ" localSheetId="1">[46]ремонты!#REF!</definedName>
    <definedName name="T8?unit?ПРЦ" localSheetId="4">[46]ремонты!#REF!</definedName>
    <definedName name="T8?unit?ПРЦ" localSheetId="5">[46]ремонты!#REF!</definedName>
    <definedName name="T8?unit?ПРЦ" localSheetId="9">[46]ремонты!#REF!</definedName>
    <definedName name="T8?unit?ПРЦ" localSheetId="0">[46]ремонты!#REF!</definedName>
    <definedName name="T8?unit?ПРЦ" localSheetId="12">[46]ремонты!#REF!</definedName>
    <definedName name="T8?unit?ПРЦ">[46]ремонты!#REF!</definedName>
    <definedName name="T8?unit?ТГКАЛ" localSheetId="17">#REF!,#REF!,#REF!,#REF!</definedName>
    <definedName name="T8?unit?ТГКАЛ" localSheetId="2">#REF!,#REF!,#REF!,#REF!</definedName>
    <definedName name="T8?unit?ТГКАЛ" localSheetId="3">#REF!,#REF!,#REF!,#REF!</definedName>
    <definedName name="T8?unit?ТГКАЛ" localSheetId="1">#REF!,#REF!,#REF!,#REF!</definedName>
    <definedName name="T8?unit?ТГКАЛ" localSheetId="4">#REF!,#REF!,#REF!,#REF!</definedName>
    <definedName name="T8?unit?ТГКАЛ" localSheetId="5">#REF!,#REF!,#REF!,#REF!</definedName>
    <definedName name="T8?unit?ТГКАЛ" localSheetId="14">#REF!,#REF!,#REF!,#REF!</definedName>
    <definedName name="T8?unit?ТГКАЛ" localSheetId="7">#REF!,#REF!,#REF!,#REF!</definedName>
    <definedName name="T8?unit?ТГКАЛ" localSheetId="9">#REF!,#REF!,#REF!,#REF!</definedName>
    <definedName name="T8?unit?ТГКАЛ" localSheetId="0">#REF!,#REF!,#REF!,#REF!</definedName>
    <definedName name="T8?unit?ТГКАЛ" localSheetId="12">#REF!,#REF!,#REF!,#REF!</definedName>
    <definedName name="T8?unit?ТГКАЛ">#REF!,#REF!,#REF!,#REF!</definedName>
    <definedName name="T8?unit?ТРУБ">'[36]8'!$D$40:$H$42,'[36]8'!$D$6:$H$32</definedName>
    <definedName name="T8_Copy" localSheetId="17">#REF!</definedName>
    <definedName name="T8_Copy" localSheetId="2">#REF!</definedName>
    <definedName name="T8_Copy" localSheetId="3">#REF!</definedName>
    <definedName name="T8_Copy" localSheetId="1">#REF!</definedName>
    <definedName name="T8_Copy" localSheetId="4">#REF!</definedName>
    <definedName name="T8_Copy" localSheetId="5">#REF!</definedName>
    <definedName name="T8_Copy" localSheetId="14">#REF!</definedName>
    <definedName name="T8_Copy" localSheetId="7">#REF!</definedName>
    <definedName name="T8_Copy" localSheetId="9">#REF!</definedName>
    <definedName name="T8_Copy" localSheetId="0">#REF!</definedName>
    <definedName name="T8_Copy" localSheetId="12">#REF!</definedName>
    <definedName name="T8_Copy">#REF!</definedName>
    <definedName name="T8_Name" localSheetId="17">#REF!</definedName>
    <definedName name="T8_Name" localSheetId="2">#REF!</definedName>
    <definedName name="T8_Name" localSheetId="3">#REF!</definedName>
    <definedName name="T8_Name" localSheetId="1">#REF!</definedName>
    <definedName name="T8_Name" localSheetId="4">#REF!</definedName>
    <definedName name="T8_Name" localSheetId="5">#REF!</definedName>
    <definedName name="T8_Name" localSheetId="9">#REF!</definedName>
    <definedName name="T8_Name" localSheetId="0">#REF!</definedName>
    <definedName name="T8_Name" localSheetId="12">#REF!</definedName>
    <definedName name="T8_Name">#REF!</definedName>
    <definedName name="T9?axis?R?ПЭ" localSheetId="17">#REF!,#REF!,#REF!,#REF!</definedName>
    <definedName name="T9?axis?R?ПЭ" localSheetId="2">#REF!,#REF!,#REF!,#REF!</definedName>
    <definedName name="T9?axis?R?ПЭ" localSheetId="3">#REF!,#REF!,#REF!,#REF!</definedName>
    <definedName name="T9?axis?R?ПЭ" localSheetId="1">#REF!,#REF!,#REF!,#REF!</definedName>
    <definedName name="T9?axis?R?ПЭ" localSheetId="4">#REF!,#REF!,#REF!,#REF!</definedName>
    <definedName name="T9?axis?R?ПЭ" localSheetId="5">#REF!,#REF!,#REF!,#REF!</definedName>
    <definedName name="T9?axis?R?ПЭ" localSheetId="14">#REF!,#REF!,#REF!,#REF!</definedName>
    <definedName name="T9?axis?R?ПЭ" localSheetId="7">#REF!,#REF!,#REF!,#REF!</definedName>
    <definedName name="T9?axis?R?ПЭ" localSheetId="9">#REF!,#REF!,#REF!,#REF!</definedName>
    <definedName name="T9?axis?R?ПЭ" localSheetId="0">#REF!,#REF!,#REF!,#REF!</definedName>
    <definedName name="T9?axis?R?ПЭ" localSheetId="12">#REF!,#REF!,#REF!,#REF!</definedName>
    <definedName name="T9?axis?R?ПЭ">#REF!,#REF!,#REF!,#REF!</definedName>
    <definedName name="T9?axis?R?ПЭ?" localSheetId="17">#REF!,#REF!,#REF!,#REF!</definedName>
    <definedName name="T9?axis?R?ПЭ?" localSheetId="2">#REF!,#REF!,#REF!,#REF!</definedName>
    <definedName name="T9?axis?R?ПЭ?" localSheetId="3">#REF!,#REF!,#REF!,#REF!</definedName>
    <definedName name="T9?axis?R?ПЭ?" localSheetId="1">#REF!,#REF!,#REF!,#REF!</definedName>
    <definedName name="T9?axis?R?ПЭ?" localSheetId="4">#REF!,#REF!,#REF!,#REF!</definedName>
    <definedName name="T9?axis?R?ПЭ?" localSheetId="5">#REF!,#REF!,#REF!,#REF!</definedName>
    <definedName name="T9?axis?R?ПЭ?" localSheetId="9">#REF!,#REF!,#REF!,#REF!</definedName>
    <definedName name="T9?axis?R?ПЭ?" localSheetId="0">#REF!,#REF!,#REF!,#REF!</definedName>
    <definedName name="T9?axis?R?ПЭ?" localSheetId="12">#REF!,#REF!,#REF!,#REF!</definedName>
    <definedName name="T9?axis?R?ПЭ?">#REF!,#REF!,#REF!,#REF!</definedName>
    <definedName name="T9?axis?R?СЦТ" localSheetId="17">#REF!,#REF!</definedName>
    <definedName name="T9?axis?R?СЦТ" localSheetId="2">#REF!,#REF!</definedName>
    <definedName name="T9?axis?R?СЦТ" localSheetId="3">#REF!,#REF!</definedName>
    <definedName name="T9?axis?R?СЦТ" localSheetId="1">#REF!,#REF!</definedName>
    <definedName name="T9?axis?R?СЦТ" localSheetId="4">#REF!,#REF!</definedName>
    <definedName name="T9?axis?R?СЦТ" localSheetId="5">#REF!,#REF!</definedName>
    <definedName name="T9?axis?R?СЦТ" localSheetId="14">#REF!,#REF!</definedName>
    <definedName name="T9?axis?R?СЦТ" localSheetId="7">#REF!,#REF!</definedName>
    <definedName name="T9?axis?R?СЦТ" localSheetId="9">#REF!,#REF!</definedName>
    <definedName name="T9?axis?R?СЦТ" localSheetId="0">#REF!,#REF!</definedName>
    <definedName name="T9?axis?R?СЦТ" localSheetId="12">#REF!,#REF!</definedName>
    <definedName name="T9?axis?R?СЦТ">#REF!,#REF!</definedName>
    <definedName name="T9?axis?R?СЦТ?" localSheetId="17">#REF!,#REF!</definedName>
    <definedName name="T9?axis?R?СЦТ?" localSheetId="2">#REF!,#REF!</definedName>
    <definedName name="T9?axis?R?СЦТ?" localSheetId="3">#REF!,#REF!</definedName>
    <definedName name="T9?axis?R?СЦТ?" localSheetId="1">#REF!,#REF!</definedName>
    <definedName name="T9?axis?R?СЦТ?" localSheetId="4">#REF!,#REF!</definedName>
    <definedName name="T9?axis?R?СЦТ?" localSheetId="5">#REF!,#REF!</definedName>
    <definedName name="T9?axis?R?СЦТ?" localSheetId="9">#REF!,#REF!</definedName>
    <definedName name="T9?axis?R?СЦТ?" localSheetId="0">#REF!,#REF!</definedName>
    <definedName name="T9?axis?R?СЦТ?" localSheetId="12">#REF!,#REF!</definedName>
    <definedName name="T9?axis?R?СЦТ?">#REF!,#REF!</definedName>
    <definedName name="T9?axis?ПРД?БАЗ">'[36]9'!$I$6:$J$16,'[36]9'!$F$6:$G$16</definedName>
    <definedName name="T9?axis?ПРД?ПРЕД">'[36]9'!$K$6:$L$16,'[36]9'!$D$6:$E$16</definedName>
    <definedName name="T9?axis?ПРД?РЕГ" localSheetId="17">#REF!</definedName>
    <definedName name="T9?axis?ПРД?РЕГ" localSheetId="2">#REF!</definedName>
    <definedName name="T9?axis?ПРД?РЕГ" localSheetId="3">#REF!</definedName>
    <definedName name="T9?axis?ПРД?РЕГ" localSheetId="1">#REF!</definedName>
    <definedName name="T9?axis?ПРД?РЕГ" localSheetId="4">#REF!</definedName>
    <definedName name="T9?axis?ПРД?РЕГ" localSheetId="5">#REF!</definedName>
    <definedName name="T9?axis?ПРД?РЕГ" localSheetId="14">#REF!</definedName>
    <definedName name="T9?axis?ПРД?РЕГ" localSheetId="7">#REF!</definedName>
    <definedName name="T9?axis?ПРД?РЕГ" localSheetId="9">#REF!</definedName>
    <definedName name="T9?axis?ПРД?РЕГ" localSheetId="0">#REF!</definedName>
    <definedName name="T9?axis?ПРД?РЕГ" localSheetId="12">#REF!</definedName>
    <definedName name="T9?axis?ПРД?РЕГ">#REF!</definedName>
    <definedName name="T9?axis?ПФ?ПЛАН">'[36]9'!$I$6:$I$16,'[36]9'!$D$6:$D$16,'[36]9'!$K$6:$K$16,'[36]9'!$F$6:$F$16</definedName>
    <definedName name="T9?axis?ПФ?ФАКТ">'[36]9'!$J$6:$J$16,'[36]9'!$E$6:$E$16,'[36]9'!$L$6:$L$16,'[36]9'!$G$6:$G$16</definedName>
    <definedName name="T9?Data">'[36]9'!$D$6:$L$6, '[36]9'!$D$8:$L$9, '[36]9'!$D$11:$L$16</definedName>
    <definedName name="T9?item_ext?ВСЕГО" localSheetId="17">#REF!,#REF!</definedName>
    <definedName name="T9?item_ext?ВСЕГО" localSheetId="2">#REF!,#REF!</definedName>
    <definedName name="T9?item_ext?ВСЕГО" localSheetId="3">#REF!,#REF!</definedName>
    <definedName name="T9?item_ext?ВСЕГО" localSheetId="1">#REF!,#REF!</definedName>
    <definedName name="T9?item_ext?ВСЕГО" localSheetId="4">#REF!,#REF!</definedName>
    <definedName name="T9?item_ext?ВСЕГО" localSheetId="5">#REF!,#REF!</definedName>
    <definedName name="T9?item_ext?ВСЕГО" localSheetId="14">#REF!,#REF!</definedName>
    <definedName name="T9?item_ext?ВСЕГО" localSheetId="7">#REF!,#REF!</definedName>
    <definedName name="T9?item_ext?ВСЕГО" localSheetId="9">#REF!,#REF!</definedName>
    <definedName name="T9?item_ext?ВСЕГО" localSheetId="0">#REF!,#REF!</definedName>
    <definedName name="T9?item_ext?ВСЕГО" localSheetId="12">#REF!,#REF!</definedName>
    <definedName name="T9?item_ext?ВСЕГО">#REF!,#REF!</definedName>
    <definedName name="T9?item_ext?КОТЕЛЬНЫЕ" localSheetId="17">#REF!,#REF!</definedName>
    <definedName name="T9?item_ext?КОТЕЛЬНЫЕ" localSheetId="2">#REF!,#REF!</definedName>
    <definedName name="T9?item_ext?КОТЕЛЬНЫЕ" localSheetId="3">#REF!,#REF!</definedName>
    <definedName name="T9?item_ext?КОТЕЛЬНЫЕ" localSheetId="1">#REF!,#REF!</definedName>
    <definedName name="T9?item_ext?КОТЕЛЬНЫЕ" localSheetId="4">#REF!,#REF!</definedName>
    <definedName name="T9?item_ext?КОТЕЛЬНЫЕ" localSheetId="5">#REF!,#REF!</definedName>
    <definedName name="T9?item_ext?КОТЕЛЬНЫЕ" localSheetId="9">#REF!,#REF!</definedName>
    <definedName name="T9?item_ext?КОТЕЛЬНЫЕ" localSheetId="0">#REF!,#REF!</definedName>
    <definedName name="T9?item_ext?КОТЕЛЬНЫЕ" localSheetId="12">#REF!,#REF!</definedName>
    <definedName name="T9?item_ext?КОТЕЛЬНЫЕ">#REF!,#REF!</definedName>
    <definedName name="T9?item_ext?РОСТ" localSheetId="17">#REF!</definedName>
    <definedName name="T9?item_ext?РОСТ" localSheetId="2">#REF!</definedName>
    <definedName name="T9?item_ext?РОСТ" localSheetId="3">#REF!</definedName>
    <definedName name="T9?item_ext?РОСТ" localSheetId="1">#REF!</definedName>
    <definedName name="T9?item_ext?РОСТ" localSheetId="4">#REF!</definedName>
    <definedName name="T9?item_ext?РОСТ" localSheetId="5">#REF!</definedName>
    <definedName name="T9?item_ext?РОСТ" localSheetId="14">#REF!</definedName>
    <definedName name="T9?item_ext?РОСТ" localSheetId="7">#REF!</definedName>
    <definedName name="T9?item_ext?РОСТ" localSheetId="9">#REF!</definedName>
    <definedName name="T9?item_ext?РОСТ" localSheetId="0">#REF!</definedName>
    <definedName name="T9?item_ext?РОСТ" localSheetId="12">#REF!</definedName>
    <definedName name="T9?item_ext?РОСТ">#REF!</definedName>
    <definedName name="T9?item_ext?СЦТ" localSheetId="17">#REF!,#REF!</definedName>
    <definedName name="T9?item_ext?СЦТ" localSheetId="2">#REF!,#REF!</definedName>
    <definedName name="T9?item_ext?СЦТ" localSheetId="3">#REF!,#REF!</definedName>
    <definedName name="T9?item_ext?СЦТ" localSheetId="1">#REF!,#REF!</definedName>
    <definedName name="T9?item_ext?СЦТ" localSheetId="4">#REF!,#REF!</definedName>
    <definedName name="T9?item_ext?СЦТ" localSheetId="5">#REF!,#REF!</definedName>
    <definedName name="T9?item_ext?СЦТ" localSheetId="14">#REF!,#REF!</definedName>
    <definedName name="T9?item_ext?СЦТ" localSheetId="7">#REF!,#REF!</definedName>
    <definedName name="T9?item_ext?СЦТ" localSheetId="9">#REF!,#REF!</definedName>
    <definedName name="T9?item_ext?СЦТ" localSheetId="0">#REF!,#REF!</definedName>
    <definedName name="T9?item_ext?СЦТ" localSheetId="12">#REF!,#REF!</definedName>
    <definedName name="T9?item_ext?СЦТ">#REF!,#REF!</definedName>
    <definedName name="T9?item_ext?ТЭС" localSheetId="17">#REF!,#REF!</definedName>
    <definedName name="T9?item_ext?ТЭС" localSheetId="2">#REF!,#REF!</definedName>
    <definedName name="T9?item_ext?ТЭС" localSheetId="3">#REF!,#REF!</definedName>
    <definedName name="T9?item_ext?ТЭС" localSheetId="1">#REF!,#REF!</definedName>
    <definedName name="T9?item_ext?ТЭС" localSheetId="4">#REF!,#REF!</definedName>
    <definedName name="T9?item_ext?ТЭС" localSheetId="5">#REF!,#REF!</definedName>
    <definedName name="T9?item_ext?ТЭС" localSheetId="9">#REF!,#REF!</definedName>
    <definedName name="T9?item_ext?ТЭС" localSheetId="0">#REF!,#REF!</definedName>
    <definedName name="T9?item_ext?ТЭС" localSheetId="12">#REF!,#REF!</definedName>
    <definedName name="T9?item_ext?ТЭС">#REF!,#REF!</definedName>
    <definedName name="T9?L1" localSheetId="17">#REF!</definedName>
    <definedName name="T9?L1" localSheetId="2">#REF!</definedName>
    <definedName name="T9?L1" localSheetId="3">#REF!</definedName>
    <definedName name="T9?L1" localSheetId="1">#REF!</definedName>
    <definedName name="T9?L1" localSheetId="4">#REF!</definedName>
    <definedName name="T9?L1" localSheetId="5">#REF!</definedName>
    <definedName name="T9?L1" localSheetId="14">#REF!</definedName>
    <definedName name="T9?L1" localSheetId="7">#REF!</definedName>
    <definedName name="T9?L1" localSheetId="9">#REF!</definedName>
    <definedName name="T9?L1" localSheetId="0">#REF!</definedName>
    <definedName name="T9?L1" localSheetId="12">#REF!</definedName>
    <definedName name="T9?L1">#REF!</definedName>
    <definedName name="T9?L10" localSheetId="17">#REF!,#REF!,#REF!,#REF!,#REF!,#REF!,#REF!,#REF!</definedName>
    <definedName name="T9?L10" localSheetId="2">#REF!,#REF!,#REF!,#REF!,#REF!,#REF!,#REF!,#REF!</definedName>
    <definedName name="T9?L10" localSheetId="3">#REF!,#REF!,#REF!,#REF!,#REF!,#REF!,#REF!,#REF!</definedName>
    <definedName name="T9?L10" localSheetId="1">#REF!,#REF!,#REF!,#REF!,#REF!,#REF!,#REF!,#REF!</definedName>
    <definedName name="T9?L10" localSheetId="4">#REF!,#REF!,#REF!,#REF!,#REF!,#REF!,#REF!,#REF!</definedName>
    <definedName name="T9?L10" localSheetId="5">#REF!,#REF!,#REF!,#REF!,#REF!,#REF!,#REF!,#REF!</definedName>
    <definedName name="T9?L10" localSheetId="14">#REF!,#REF!,#REF!,#REF!,#REF!,#REF!,#REF!,#REF!</definedName>
    <definedName name="T9?L10" localSheetId="7">#REF!,#REF!,#REF!,#REF!,#REF!,#REF!,#REF!,#REF!</definedName>
    <definedName name="T9?L10" localSheetId="9">#REF!,#REF!,#REF!,#REF!,#REF!,#REF!,#REF!,#REF!</definedName>
    <definedName name="T9?L10" localSheetId="0">#REF!,#REF!,#REF!,#REF!,#REF!,#REF!,#REF!,#REF!</definedName>
    <definedName name="T9?L10" localSheetId="12">#REF!,#REF!,#REF!,#REF!,#REF!,#REF!,#REF!,#REF!</definedName>
    <definedName name="T9?L10">#REF!,#REF!,#REF!,#REF!,#REF!,#REF!,#REF!,#REF!</definedName>
    <definedName name="T9?L11" localSheetId="17">#REF!,#REF!,#REF!,#REF!,#REF!,#REF!,#REF!,#REF!,#REF!,#REF!,#REF!,#REF!</definedName>
    <definedName name="T9?L11" localSheetId="2">#REF!,#REF!,#REF!,#REF!,#REF!,#REF!,#REF!,#REF!,#REF!,#REF!,#REF!,#REF!</definedName>
    <definedName name="T9?L11" localSheetId="3">#REF!,#REF!,#REF!,#REF!,#REF!,#REF!,#REF!,#REF!,#REF!,#REF!,#REF!,#REF!</definedName>
    <definedName name="T9?L11" localSheetId="1">#REF!,#REF!,#REF!,#REF!,#REF!,#REF!,#REF!,#REF!,#REF!,#REF!,#REF!,#REF!</definedName>
    <definedName name="T9?L11" localSheetId="4">#REF!,#REF!,#REF!,#REF!,#REF!,#REF!,#REF!,#REF!,#REF!,#REF!,#REF!,#REF!</definedName>
    <definedName name="T9?L11" localSheetId="5">#REF!,#REF!,#REF!,#REF!,#REF!,#REF!,#REF!,#REF!,#REF!,#REF!,#REF!,#REF!</definedName>
    <definedName name="T9?L11" localSheetId="14">#REF!,#REF!,#REF!,#REF!,#REF!,#REF!,#REF!,#REF!,#REF!,#REF!,#REF!,#REF!</definedName>
    <definedName name="T9?L11" localSheetId="7">#REF!,#REF!,#REF!,#REF!,#REF!,#REF!,#REF!,#REF!,#REF!,#REF!,#REF!,#REF!</definedName>
    <definedName name="T9?L11" localSheetId="9">#REF!,#REF!,#REF!,#REF!,#REF!,#REF!,#REF!,#REF!,#REF!,#REF!,#REF!,#REF!</definedName>
    <definedName name="T9?L11" localSheetId="0">#REF!,#REF!,#REF!,#REF!,#REF!,#REF!,#REF!,#REF!,#REF!,#REF!,#REF!,#REF!</definedName>
    <definedName name="T9?L11" localSheetId="12">#REF!,#REF!,#REF!,#REF!,#REF!,#REF!,#REF!,#REF!,#REF!,#REF!,#REF!,#REF!</definedName>
    <definedName name="T9?L11">#REF!,#REF!,#REF!,#REF!,#REF!,#REF!,#REF!,#REF!,#REF!,#REF!,#REF!,#REF!</definedName>
    <definedName name="T9?L12" localSheetId="17">#REF!,#REF!,#REF!,#REF!,#REF!,#REF!,#REF!,#REF!,#REF!,#REF!,#REF!,#REF!</definedName>
    <definedName name="T9?L12" localSheetId="2">#REF!,#REF!,#REF!,#REF!,#REF!,#REF!,#REF!,#REF!,#REF!,#REF!,#REF!,#REF!</definedName>
    <definedName name="T9?L12" localSheetId="3">#REF!,#REF!,#REF!,#REF!,#REF!,#REF!,#REF!,#REF!,#REF!,#REF!,#REF!,#REF!</definedName>
    <definedName name="T9?L12" localSheetId="1">#REF!,#REF!,#REF!,#REF!,#REF!,#REF!,#REF!,#REF!,#REF!,#REF!,#REF!,#REF!</definedName>
    <definedName name="T9?L12" localSheetId="4">#REF!,#REF!,#REF!,#REF!,#REF!,#REF!,#REF!,#REF!,#REF!,#REF!,#REF!,#REF!</definedName>
    <definedName name="T9?L12" localSheetId="5">#REF!,#REF!,#REF!,#REF!,#REF!,#REF!,#REF!,#REF!,#REF!,#REF!,#REF!,#REF!</definedName>
    <definedName name="T9?L12" localSheetId="9">#REF!,#REF!,#REF!,#REF!,#REF!,#REF!,#REF!,#REF!,#REF!,#REF!,#REF!,#REF!</definedName>
    <definedName name="T9?L12" localSheetId="0">#REF!,#REF!,#REF!,#REF!,#REF!,#REF!,#REF!,#REF!,#REF!,#REF!,#REF!,#REF!</definedName>
    <definedName name="T9?L12" localSheetId="12">#REF!,#REF!,#REF!,#REF!,#REF!,#REF!,#REF!,#REF!,#REF!,#REF!,#REF!,#REF!</definedName>
    <definedName name="T9?L12">#REF!,#REF!,#REF!,#REF!,#REF!,#REF!,#REF!,#REF!,#REF!,#REF!,#REF!,#REF!</definedName>
    <definedName name="T9?L13" localSheetId="17">#REF!,#REF!,#REF!,#REF!,#REF!,#REF!,#REF!,#REF!,#REF!,#REF!,#REF!,#REF!</definedName>
    <definedName name="T9?L13" localSheetId="2">#REF!,#REF!,#REF!,#REF!,#REF!,#REF!,#REF!,#REF!,#REF!,#REF!,#REF!,#REF!</definedName>
    <definedName name="T9?L13" localSheetId="3">#REF!,#REF!,#REF!,#REF!,#REF!,#REF!,#REF!,#REF!,#REF!,#REF!,#REF!,#REF!</definedName>
    <definedName name="T9?L13" localSheetId="1">#REF!,#REF!,#REF!,#REF!,#REF!,#REF!,#REF!,#REF!,#REF!,#REF!,#REF!,#REF!</definedName>
    <definedName name="T9?L13" localSheetId="4">#REF!,#REF!,#REF!,#REF!,#REF!,#REF!,#REF!,#REF!,#REF!,#REF!,#REF!,#REF!</definedName>
    <definedName name="T9?L13" localSheetId="5">#REF!,#REF!,#REF!,#REF!,#REF!,#REF!,#REF!,#REF!,#REF!,#REF!,#REF!,#REF!</definedName>
    <definedName name="T9?L13" localSheetId="9">#REF!,#REF!,#REF!,#REF!,#REF!,#REF!,#REF!,#REF!,#REF!,#REF!,#REF!,#REF!</definedName>
    <definedName name="T9?L13" localSheetId="0">#REF!,#REF!,#REF!,#REF!,#REF!,#REF!,#REF!,#REF!,#REF!,#REF!,#REF!,#REF!</definedName>
    <definedName name="T9?L13" localSheetId="12">#REF!,#REF!,#REF!,#REF!,#REF!,#REF!,#REF!,#REF!,#REF!,#REF!,#REF!,#REF!</definedName>
    <definedName name="T9?L13">#REF!,#REF!,#REF!,#REF!,#REF!,#REF!,#REF!,#REF!,#REF!,#REF!,#REF!,#REF!</definedName>
    <definedName name="T9?L14" localSheetId="17">#REF!,#REF!,#REF!,#REF!,#REF!,#REF!,#REF!,#REF!,#REF!,#REF!,#REF!,#REF!</definedName>
    <definedName name="T9?L14" localSheetId="2">#REF!,#REF!,#REF!,#REF!,#REF!,#REF!,#REF!,#REF!,#REF!,#REF!,#REF!,#REF!</definedName>
    <definedName name="T9?L14" localSheetId="3">#REF!,#REF!,#REF!,#REF!,#REF!,#REF!,#REF!,#REF!,#REF!,#REF!,#REF!,#REF!</definedName>
    <definedName name="T9?L14" localSheetId="1">#REF!,#REF!,#REF!,#REF!,#REF!,#REF!,#REF!,#REF!,#REF!,#REF!,#REF!,#REF!</definedName>
    <definedName name="T9?L14" localSheetId="4">#REF!,#REF!,#REF!,#REF!,#REF!,#REF!,#REF!,#REF!,#REF!,#REF!,#REF!,#REF!</definedName>
    <definedName name="T9?L14" localSheetId="5">#REF!,#REF!,#REF!,#REF!,#REF!,#REF!,#REF!,#REF!,#REF!,#REF!,#REF!,#REF!</definedName>
    <definedName name="T9?L14" localSheetId="9">#REF!,#REF!,#REF!,#REF!,#REF!,#REF!,#REF!,#REF!,#REF!,#REF!,#REF!,#REF!</definedName>
    <definedName name="T9?L14" localSheetId="12">#REF!,#REF!,#REF!,#REF!,#REF!,#REF!,#REF!,#REF!,#REF!,#REF!,#REF!,#REF!</definedName>
    <definedName name="T9?L14">#REF!,#REF!,#REF!,#REF!,#REF!,#REF!,#REF!,#REF!,#REF!,#REF!,#REF!,#REF!</definedName>
    <definedName name="T9?L15" localSheetId="17">#REF!,#REF!,#REF!,#REF!,#REF!,#REF!,#REF!,#REF!,#REF!,#REF!,#REF!,#REF!</definedName>
    <definedName name="T9?L15" localSheetId="2">#REF!,#REF!,#REF!,#REF!,#REF!,#REF!,#REF!,#REF!,#REF!,#REF!,#REF!,#REF!</definedName>
    <definedName name="T9?L15" localSheetId="3">#REF!,#REF!,#REF!,#REF!,#REF!,#REF!,#REF!,#REF!,#REF!,#REF!,#REF!,#REF!</definedName>
    <definedName name="T9?L15" localSheetId="1">#REF!,#REF!,#REF!,#REF!,#REF!,#REF!,#REF!,#REF!,#REF!,#REF!,#REF!,#REF!</definedName>
    <definedName name="T9?L15" localSheetId="4">#REF!,#REF!,#REF!,#REF!,#REF!,#REF!,#REF!,#REF!,#REF!,#REF!,#REF!,#REF!</definedName>
    <definedName name="T9?L15" localSheetId="5">#REF!,#REF!,#REF!,#REF!,#REF!,#REF!,#REF!,#REF!,#REF!,#REF!,#REF!,#REF!</definedName>
    <definedName name="T9?L15" localSheetId="9">#REF!,#REF!,#REF!,#REF!,#REF!,#REF!,#REF!,#REF!,#REF!,#REF!,#REF!,#REF!</definedName>
    <definedName name="T9?L15" localSheetId="12">#REF!,#REF!,#REF!,#REF!,#REF!,#REF!,#REF!,#REF!,#REF!,#REF!,#REF!,#REF!</definedName>
    <definedName name="T9?L15">#REF!,#REF!,#REF!,#REF!,#REF!,#REF!,#REF!,#REF!,#REF!,#REF!,#REF!,#REF!</definedName>
    <definedName name="T9?L2.1" localSheetId="17">#REF!</definedName>
    <definedName name="T9?L2.1" localSheetId="2">#REF!</definedName>
    <definedName name="T9?L2.1" localSheetId="3">#REF!</definedName>
    <definedName name="T9?L2.1" localSheetId="1">#REF!</definedName>
    <definedName name="T9?L2.1" localSheetId="4">#REF!</definedName>
    <definedName name="T9?L2.1" localSheetId="5">#REF!</definedName>
    <definedName name="T9?L2.1" localSheetId="14">#REF!</definedName>
    <definedName name="T9?L2.1" localSheetId="7">#REF!</definedName>
    <definedName name="T9?L2.1" localSheetId="9">#REF!</definedName>
    <definedName name="T9?L2.1" localSheetId="0">#REF!</definedName>
    <definedName name="T9?L2.1" localSheetId="12">#REF!</definedName>
    <definedName name="T9?L2.1">#REF!</definedName>
    <definedName name="T9?L2.2" localSheetId="17">#REF!</definedName>
    <definedName name="T9?L2.2" localSheetId="2">#REF!</definedName>
    <definedName name="T9?L2.2" localSheetId="3">#REF!</definedName>
    <definedName name="T9?L2.2" localSheetId="1">#REF!</definedName>
    <definedName name="T9?L2.2" localSheetId="4">#REF!</definedName>
    <definedName name="T9?L2.2" localSheetId="5">#REF!</definedName>
    <definedName name="T9?L2.2" localSheetId="9">#REF!</definedName>
    <definedName name="T9?L2.2" localSheetId="0">#REF!</definedName>
    <definedName name="T9?L2.2" localSheetId="12">#REF!</definedName>
    <definedName name="T9?L2.2">#REF!</definedName>
    <definedName name="T9?L3" localSheetId="17">#REF!,#REF!,#REF!,#REF!,#REF!,#REF!,#REF!,#REF!</definedName>
    <definedName name="T9?L3" localSheetId="2">#REF!,#REF!,#REF!,#REF!,#REF!,#REF!,#REF!,#REF!</definedName>
    <definedName name="T9?L3" localSheetId="3">#REF!,#REF!,#REF!,#REF!,#REF!,#REF!,#REF!,#REF!</definedName>
    <definedName name="T9?L3" localSheetId="1">#REF!,#REF!,#REF!,#REF!,#REF!,#REF!,#REF!,#REF!</definedName>
    <definedName name="T9?L3" localSheetId="4">#REF!,#REF!,#REF!,#REF!,#REF!,#REF!,#REF!,#REF!</definedName>
    <definedName name="T9?L3" localSheetId="5">#REF!,#REF!,#REF!,#REF!,#REF!,#REF!,#REF!,#REF!</definedName>
    <definedName name="T9?L3" localSheetId="14">#REF!,#REF!,#REF!,#REF!,#REF!,#REF!,#REF!,#REF!</definedName>
    <definedName name="T9?L3" localSheetId="7">#REF!,#REF!,#REF!,#REF!,#REF!,#REF!,#REF!,#REF!</definedName>
    <definedName name="T9?L3" localSheetId="9">#REF!,#REF!,#REF!,#REF!,#REF!,#REF!,#REF!,#REF!</definedName>
    <definedName name="T9?L3" localSheetId="0">#REF!,#REF!,#REF!,#REF!,#REF!,#REF!,#REF!,#REF!</definedName>
    <definedName name="T9?L3" localSheetId="12">#REF!,#REF!,#REF!,#REF!,#REF!,#REF!,#REF!,#REF!</definedName>
    <definedName name="T9?L3">#REF!,#REF!,#REF!,#REF!,#REF!,#REF!,#REF!,#REF!</definedName>
    <definedName name="T9?L3.1" localSheetId="17">#REF!</definedName>
    <definedName name="T9?L3.1" localSheetId="2">#REF!</definedName>
    <definedName name="T9?L3.1" localSheetId="3">#REF!</definedName>
    <definedName name="T9?L3.1" localSheetId="1">#REF!</definedName>
    <definedName name="T9?L3.1" localSheetId="4">#REF!</definedName>
    <definedName name="T9?L3.1" localSheetId="5">#REF!</definedName>
    <definedName name="T9?L3.1" localSheetId="14">#REF!</definedName>
    <definedName name="T9?L3.1" localSheetId="7">#REF!</definedName>
    <definedName name="T9?L3.1" localSheetId="9">#REF!</definedName>
    <definedName name="T9?L3.1" localSheetId="0">#REF!</definedName>
    <definedName name="T9?L3.1" localSheetId="12">#REF!</definedName>
    <definedName name="T9?L3.1">#REF!</definedName>
    <definedName name="T9?L3.2" localSheetId="17">#REF!</definedName>
    <definedName name="T9?L3.2" localSheetId="2">#REF!</definedName>
    <definedName name="T9?L3.2" localSheetId="3">#REF!</definedName>
    <definedName name="T9?L3.2" localSheetId="1">#REF!</definedName>
    <definedName name="T9?L3.2" localSheetId="4">#REF!</definedName>
    <definedName name="T9?L3.2" localSheetId="5">#REF!</definedName>
    <definedName name="T9?L3.2" localSheetId="9">#REF!</definedName>
    <definedName name="T9?L3.2" localSheetId="0">#REF!</definedName>
    <definedName name="T9?L3.2" localSheetId="12">#REF!</definedName>
    <definedName name="T9?L3.2">#REF!</definedName>
    <definedName name="T9?L4" localSheetId="17">#REF!,#REF!,#REF!,#REF!,#REF!,#REF!,#REF!,#REF!</definedName>
    <definedName name="T9?L4" localSheetId="2">#REF!,#REF!,#REF!,#REF!,#REF!,#REF!,#REF!,#REF!</definedName>
    <definedName name="T9?L4" localSheetId="3">#REF!,#REF!,#REF!,#REF!,#REF!,#REF!,#REF!,#REF!</definedName>
    <definedName name="T9?L4" localSheetId="1">#REF!,#REF!,#REF!,#REF!,#REF!,#REF!,#REF!,#REF!</definedName>
    <definedName name="T9?L4" localSheetId="4">#REF!,#REF!,#REF!,#REF!,#REF!,#REF!,#REF!,#REF!</definedName>
    <definedName name="T9?L4" localSheetId="5">#REF!,#REF!,#REF!,#REF!,#REF!,#REF!,#REF!,#REF!</definedName>
    <definedName name="T9?L4" localSheetId="14">#REF!,#REF!,#REF!,#REF!,#REF!,#REF!,#REF!,#REF!</definedName>
    <definedName name="T9?L4" localSheetId="7">#REF!,#REF!,#REF!,#REF!,#REF!,#REF!,#REF!,#REF!</definedName>
    <definedName name="T9?L4" localSheetId="9">#REF!,#REF!,#REF!,#REF!,#REF!,#REF!,#REF!,#REF!</definedName>
    <definedName name="T9?L4" localSheetId="0">#REF!,#REF!,#REF!,#REF!,#REF!,#REF!,#REF!,#REF!</definedName>
    <definedName name="T9?L4" localSheetId="12">#REF!,#REF!,#REF!,#REF!,#REF!,#REF!,#REF!,#REF!</definedName>
    <definedName name="T9?L4">#REF!,#REF!,#REF!,#REF!,#REF!,#REF!,#REF!,#REF!</definedName>
    <definedName name="T9?L4.1" localSheetId="17">#REF!</definedName>
    <definedName name="T9?L4.1" localSheetId="2">#REF!</definedName>
    <definedName name="T9?L4.1" localSheetId="3">#REF!</definedName>
    <definedName name="T9?L4.1" localSheetId="1">#REF!</definedName>
    <definedName name="T9?L4.1" localSheetId="4">#REF!</definedName>
    <definedName name="T9?L4.1" localSheetId="5">#REF!</definedName>
    <definedName name="T9?L4.1" localSheetId="14">#REF!</definedName>
    <definedName name="T9?L4.1" localSheetId="7">#REF!</definedName>
    <definedName name="T9?L4.1" localSheetId="9">#REF!</definedName>
    <definedName name="T9?L4.1" localSheetId="0">#REF!</definedName>
    <definedName name="T9?L4.1" localSheetId="12">#REF!</definedName>
    <definedName name="T9?L4.1">#REF!</definedName>
    <definedName name="T9?L4.2" localSheetId="17">#REF!</definedName>
    <definedName name="T9?L4.2" localSheetId="2">#REF!</definedName>
    <definedName name="T9?L4.2" localSheetId="3">#REF!</definedName>
    <definedName name="T9?L4.2" localSheetId="1">#REF!</definedName>
    <definedName name="T9?L4.2" localSheetId="4">#REF!</definedName>
    <definedName name="T9?L4.2" localSheetId="5">#REF!</definedName>
    <definedName name="T9?L4.2" localSheetId="9">#REF!</definedName>
    <definedName name="T9?L4.2" localSheetId="0">#REF!</definedName>
    <definedName name="T9?L4.2" localSheetId="12">#REF!</definedName>
    <definedName name="T9?L4.2">#REF!</definedName>
    <definedName name="T9?L5" localSheetId="17">#REF!</definedName>
    <definedName name="T9?L5" localSheetId="2">#REF!</definedName>
    <definedName name="T9?L5" localSheetId="3">#REF!</definedName>
    <definedName name="T9?L5" localSheetId="1">#REF!</definedName>
    <definedName name="T9?L5" localSheetId="4">#REF!</definedName>
    <definedName name="T9?L5" localSheetId="5">#REF!</definedName>
    <definedName name="T9?L5" localSheetId="9">#REF!</definedName>
    <definedName name="T9?L5" localSheetId="0">#REF!</definedName>
    <definedName name="T9?L5" localSheetId="12">#REF!</definedName>
    <definedName name="T9?L5">#REF!</definedName>
    <definedName name="T9?L6" localSheetId="17">#REF!,#REF!,#REF!,#REF!,#REF!,#REF!,#REF!,#REF!</definedName>
    <definedName name="T9?L6" localSheetId="2">#REF!,#REF!,#REF!,#REF!,#REF!,#REF!,#REF!,#REF!</definedName>
    <definedName name="T9?L6" localSheetId="3">#REF!,#REF!,#REF!,#REF!,#REF!,#REF!,#REF!,#REF!</definedName>
    <definedName name="T9?L6" localSheetId="1">#REF!,#REF!,#REF!,#REF!,#REF!,#REF!,#REF!,#REF!</definedName>
    <definedName name="T9?L6" localSheetId="4">#REF!,#REF!,#REF!,#REF!,#REF!,#REF!,#REF!,#REF!</definedName>
    <definedName name="T9?L6" localSheetId="5">#REF!,#REF!,#REF!,#REF!,#REF!,#REF!,#REF!,#REF!</definedName>
    <definedName name="T9?L6" localSheetId="14">#REF!,#REF!,#REF!,#REF!,#REF!,#REF!,#REF!,#REF!</definedName>
    <definedName name="T9?L6" localSheetId="7">#REF!,#REF!,#REF!,#REF!,#REF!,#REF!,#REF!,#REF!</definedName>
    <definedName name="T9?L6" localSheetId="9">#REF!,#REF!,#REF!,#REF!,#REF!,#REF!,#REF!,#REF!</definedName>
    <definedName name="T9?L6" localSheetId="0">#REF!,#REF!,#REF!,#REF!,#REF!,#REF!,#REF!,#REF!</definedName>
    <definedName name="T9?L6" localSheetId="12">#REF!,#REF!,#REF!,#REF!,#REF!,#REF!,#REF!,#REF!</definedName>
    <definedName name="T9?L6">#REF!,#REF!,#REF!,#REF!,#REF!,#REF!,#REF!,#REF!</definedName>
    <definedName name="T9?L7" localSheetId="17">#REF!,#REF!,#REF!,#REF!,#REF!,#REF!,#REF!,#REF!</definedName>
    <definedName name="T9?L7" localSheetId="2">#REF!,#REF!,#REF!,#REF!,#REF!,#REF!,#REF!,#REF!</definedName>
    <definedName name="T9?L7" localSheetId="3">#REF!,#REF!,#REF!,#REF!,#REF!,#REF!,#REF!,#REF!</definedName>
    <definedName name="T9?L7" localSheetId="1">#REF!,#REF!,#REF!,#REF!,#REF!,#REF!,#REF!,#REF!</definedName>
    <definedName name="T9?L7" localSheetId="4">#REF!,#REF!,#REF!,#REF!,#REF!,#REF!,#REF!,#REF!</definedName>
    <definedName name="T9?L7" localSheetId="5">#REF!,#REF!,#REF!,#REF!,#REF!,#REF!,#REF!,#REF!</definedName>
    <definedName name="T9?L7" localSheetId="9">#REF!,#REF!,#REF!,#REF!,#REF!,#REF!,#REF!,#REF!</definedName>
    <definedName name="T9?L7" localSheetId="0">#REF!,#REF!,#REF!,#REF!,#REF!,#REF!,#REF!,#REF!</definedName>
    <definedName name="T9?L7" localSheetId="12">#REF!,#REF!,#REF!,#REF!,#REF!,#REF!,#REF!,#REF!</definedName>
    <definedName name="T9?L7">#REF!,#REF!,#REF!,#REF!,#REF!,#REF!,#REF!,#REF!</definedName>
    <definedName name="T9?L8" localSheetId="17">#REF!,#REF!,#REF!,#REF!,#REF!,#REF!,#REF!,#REF!</definedName>
    <definedName name="T9?L8" localSheetId="2">#REF!,#REF!,#REF!,#REF!,#REF!,#REF!,#REF!,#REF!</definedName>
    <definedName name="T9?L8" localSheetId="3">#REF!,#REF!,#REF!,#REF!,#REF!,#REF!,#REF!,#REF!</definedName>
    <definedName name="T9?L8" localSheetId="1">#REF!,#REF!,#REF!,#REF!,#REF!,#REF!,#REF!,#REF!</definedName>
    <definedName name="T9?L8" localSheetId="4">#REF!,#REF!,#REF!,#REF!,#REF!,#REF!,#REF!,#REF!</definedName>
    <definedName name="T9?L8" localSheetId="5">#REF!,#REF!,#REF!,#REF!,#REF!,#REF!,#REF!,#REF!</definedName>
    <definedName name="T9?L8" localSheetId="9">#REF!,#REF!,#REF!,#REF!,#REF!,#REF!,#REF!,#REF!</definedName>
    <definedName name="T9?L8" localSheetId="0">#REF!,#REF!,#REF!,#REF!,#REF!,#REF!,#REF!,#REF!</definedName>
    <definedName name="T9?L8" localSheetId="12">#REF!,#REF!,#REF!,#REF!,#REF!,#REF!,#REF!,#REF!</definedName>
    <definedName name="T9?L8">#REF!,#REF!,#REF!,#REF!,#REF!,#REF!,#REF!,#REF!</definedName>
    <definedName name="T9?L9" localSheetId="17">#REF!,#REF!,#REF!,#REF!,#REF!,#REF!,#REF!,#REF!</definedName>
    <definedName name="T9?L9" localSheetId="2">#REF!,#REF!,#REF!,#REF!,#REF!,#REF!,#REF!,#REF!</definedName>
    <definedName name="T9?L9" localSheetId="3">#REF!,#REF!,#REF!,#REF!,#REF!,#REF!,#REF!,#REF!</definedName>
    <definedName name="T9?L9" localSheetId="1">#REF!,#REF!,#REF!,#REF!,#REF!,#REF!,#REF!,#REF!</definedName>
    <definedName name="T9?L9" localSheetId="4">#REF!,#REF!,#REF!,#REF!,#REF!,#REF!,#REF!,#REF!</definedName>
    <definedName name="T9?L9" localSheetId="5">#REF!,#REF!,#REF!,#REF!,#REF!,#REF!,#REF!,#REF!</definedName>
    <definedName name="T9?L9" localSheetId="9">#REF!,#REF!,#REF!,#REF!,#REF!,#REF!,#REF!,#REF!</definedName>
    <definedName name="T9?L9" localSheetId="12">#REF!,#REF!,#REF!,#REF!,#REF!,#REF!,#REF!,#REF!</definedName>
    <definedName name="T9?L9">#REF!,#REF!,#REF!,#REF!,#REF!,#REF!,#REF!,#REF!</definedName>
    <definedName name="T9?Name" localSheetId="17">#REF!</definedName>
    <definedName name="T9?Name" localSheetId="2">#REF!</definedName>
    <definedName name="T9?Name" localSheetId="3">#REF!</definedName>
    <definedName name="T9?Name" localSheetId="1">#REF!</definedName>
    <definedName name="T9?Name" localSheetId="4">#REF!</definedName>
    <definedName name="T9?Name" localSheetId="5">#REF!</definedName>
    <definedName name="T9?Name" localSheetId="14">#REF!</definedName>
    <definedName name="T9?Name" localSheetId="7">#REF!</definedName>
    <definedName name="T9?Name" localSheetId="9">#REF!</definedName>
    <definedName name="T9?Name" localSheetId="0">#REF!</definedName>
    <definedName name="T9?Name" localSheetId="12">#REF!</definedName>
    <definedName name="T9?Name">#REF!</definedName>
    <definedName name="T9?Table" localSheetId="17">#REF!</definedName>
    <definedName name="T9?Table" localSheetId="2">#REF!</definedName>
    <definedName name="T9?Table" localSheetId="3">#REF!</definedName>
    <definedName name="T9?Table" localSheetId="1">#REF!</definedName>
    <definedName name="T9?Table" localSheetId="4">#REF!</definedName>
    <definedName name="T9?Table" localSheetId="5">#REF!</definedName>
    <definedName name="T9?Table" localSheetId="9">#REF!</definedName>
    <definedName name="T9?Table" localSheetId="0">#REF!</definedName>
    <definedName name="T9?Table" localSheetId="12">#REF!</definedName>
    <definedName name="T9?Table">#REF!</definedName>
    <definedName name="T9?Title" localSheetId="17">#REF!</definedName>
    <definedName name="T9?Title" localSheetId="2">#REF!</definedName>
    <definedName name="T9?Title" localSheetId="3">#REF!</definedName>
    <definedName name="T9?Title" localSheetId="1">#REF!</definedName>
    <definedName name="T9?Title" localSheetId="4">#REF!</definedName>
    <definedName name="T9?Title" localSheetId="5">#REF!</definedName>
    <definedName name="T9?Title" localSheetId="9">#REF!</definedName>
    <definedName name="T9?Title" localSheetId="0">#REF!</definedName>
    <definedName name="T9?Title" localSheetId="12">#REF!</definedName>
    <definedName name="T9?Title">#REF!</definedName>
    <definedName name="T9?unit?Г.КВТЧ" localSheetId="17">#REF!,#REF!</definedName>
    <definedName name="T9?unit?Г.КВТЧ" localSheetId="2">#REF!,#REF!</definedName>
    <definedName name="T9?unit?Г.КВТЧ" localSheetId="3">#REF!,#REF!</definedName>
    <definedName name="T9?unit?Г.КВТЧ" localSheetId="1">#REF!,#REF!</definedName>
    <definedName name="T9?unit?Г.КВТЧ" localSheetId="4">#REF!,#REF!</definedName>
    <definedName name="T9?unit?Г.КВТЧ" localSheetId="5">#REF!,#REF!</definedName>
    <definedName name="T9?unit?Г.КВТЧ" localSheetId="14">#REF!,#REF!</definedName>
    <definedName name="T9?unit?Г.КВТЧ" localSheetId="7">#REF!,#REF!</definedName>
    <definedName name="T9?unit?Г.КВТЧ" localSheetId="9">#REF!,#REF!</definedName>
    <definedName name="T9?unit?Г.КВТЧ" localSheetId="0">#REF!,#REF!</definedName>
    <definedName name="T9?unit?Г.КВТЧ" localSheetId="12">#REF!,#REF!</definedName>
    <definedName name="T9?unit?Г.КВТЧ">#REF!,#REF!</definedName>
    <definedName name="T9?unit?КВТЧ.ГКАЛ" localSheetId="17">#REF!</definedName>
    <definedName name="T9?unit?КВТЧ.ГКАЛ" localSheetId="2">#REF!</definedName>
    <definedName name="T9?unit?КВТЧ.ГКАЛ" localSheetId="3">#REF!</definedName>
    <definedName name="T9?unit?КВТЧ.ГКАЛ" localSheetId="1">#REF!</definedName>
    <definedName name="T9?unit?КВТЧ.ГКАЛ" localSheetId="4">#REF!</definedName>
    <definedName name="T9?unit?КВТЧ.ГКАЛ" localSheetId="5">#REF!</definedName>
    <definedName name="T9?unit?КВТЧ.ГКАЛ" localSheetId="14">#REF!</definedName>
    <definedName name="T9?unit?КВТЧ.ГКАЛ" localSheetId="7">#REF!</definedName>
    <definedName name="T9?unit?КВТЧ.ГКАЛ" localSheetId="9">#REF!</definedName>
    <definedName name="T9?unit?КВТЧ.ГКАЛ" localSheetId="0">#REF!</definedName>
    <definedName name="T9?unit?КВТЧ.ГКАЛ" localSheetId="12">#REF!</definedName>
    <definedName name="T9?unit?КВТЧ.ГКАЛ">#REF!</definedName>
    <definedName name="T9?unit?МВТЧ" localSheetId="17">#REF!</definedName>
    <definedName name="T9?unit?МВТЧ" localSheetId="2">#REF!</definedName>
    <definedName name="T9?unit?МВТЧ" localSheetId="3">#REF!</definedName>
    <definedName name="T9?unit?МВТЧ" localSheetId="1">#REF!</definedName>
    <definedName name="T9?unit?МВТЧ" localSheetId="4">#REF!</definedName>
    <definedName name="T9?unit?МВТЧ" localSheetId="5">#REF!</definedName>
    <definedName name="T9?unit?МВТЧ" localSheetId="9">#REF!</definedName>
    <definedName name="T9?unit?МВТЧ" localSheetId="0">#REF!</definedName>
    <definedName name="T9?unit?МВТЧ" localSheetId="12">#REF!</definedName>
    <definedName name="T9?unit?МВТЧ">#REF!</definedName>
    <definedName name="T9?unit?МКВТЧ" localSheetId="17">#REF!,#REF!,#REF!</definedName>
    <definedName name="T9?unit?МКВТЧ" localSheetId="2">#REF!,#REF!,#REF!</definedName>
    <definedName name="T9?unit?МКВТЧ" localSheetId="3">#REF!,#REF!,#REF!</definedName>
    <definedName name="T9?unit?МКВТЧ" localSheetId="1">#REF!,#REF!,#REF!</definedName>
    <definedName name="T9?unit?МКВТЧ" localSheetId="4">#REF!,#REF!,#REF!</definedName>
    <definedName name="T9?unit?МКВТЧ" localSheetId="5">#REF!,#REF!,#REF!</definedName>
    <definedName name="T9?unit?МКВТЧ" localSheetId="14">#REF!,#REF!,#REF!</definedName>
    <definedName name="T9?unit?МКВТЧ" localSheetId="7">#REF!,#REF!,#REF!</definedName>
    <definedName name="T9?unit?МКВТЧ" localSheetId="9">#REF!,#REF!,#REF!</definedName>
    <definedName name="T9?unit?МКВТЧ" localSheetId="0">#REF!,#REF!,#REF!</definedName>
    <definedName name="T9?unit?МКВТЧ" localSheetId="12">#REF!,#REF!,#REF!</definedName>
    <definedName name="T9?unit?МКВТЧ">#REF!,#REF!,#REF!</definedName>
    <definedName name="T9?unit?ПРЦ" localSheetId="17">#REF!</definedName>
    <definedName name="T9?unit?ПРЦ" localSheetId="2">#REF!</definedName>
    <definedName name="T9?unit?ПРЦ" localSheetId="3">#REF!</definedName>
    <definedName name="T9?unit?ПРЦ" localSheetId="1">#REF!</definedName>
    <definedName name="T9?unit?ПРЦ" localSheetId="4">#REF!</definedName>
    <definedName name="T9?unit?ПРЦ" localSheetId="5">#REF!</definedName>
    <definedName name="T9?unit?ПРЦ" localSheetId="14">#REF!</definedName>
    <definedName name="T9?unit?ПРЦ" localSheetId="7">#REF!</definedName>
    <definedName name="T9?unit?ПРЦ" localSheetId="9">#REF!</definedName>
    <definedName name="T9?unit?ПРЦ" localSheetId="0">#REF!</definedName>
    <definedName name="T9?unit?ПРЦ" localSheetId="12">#REF!</definedName>
    <definedName name="T9?unit?ПРЦ">#REF!</definedName>
    <definedName name="T9?unit?РУБ.МВТЧ">'[36]9'!$D$8:$H$8, '[36]9'!$D$11:$H$11</definedName>
    <definedName name="T9?unit?ТГКАЛ" localSheetId="17">#REF!</definedName>
    <definedName name="T9?unit?ТГКАЛ" localSheetId="2">#REF!</definedName>
    <definedName name="T9?unit?ТГКАЛ" localSheetId="3">#REF!</definedName>
    <definedName name="T9?unit?ТГКАЛ" localSheetId="1">#REF!</definedName>
    <definedName name="T9?unit?ТГКАЛ" localSheetId="4">#REF!</definedName>
    <definedName name="T9?unit?ТГКАЛ" localSheetId="5">#REF!</definedName>
    <definedName name="T9?unit?ТГКАЛ" localSheetId="14">#REF!</definedName>
    <definedName name="T9?unit?ТГКАЛ" localSheetId="7">#REF!</definedName>
    <definedName name="T9?unit?ТГКАЛ" localSheetId="9">#REF!</definedName>
    <definedName name="T9?unit?ТГКАЛ" localSheetId="0">#REF!</definedName>
    <definedName name="T9?unit?ТГКАЛ" localSheetId="12">#REF!</definedName>
    <definedName name="T9?unit?ТГКАЛ">#REF!</definedName>
    <definedName name="T9?unit?ТРУБ">'[36]9'!$D$9:$H$9, '[36]9'!$D$12:$H$16</definedName>
    <definedName name="T9?unit?ТТУТ" localSheetId="17">#REF!,#REF!</definedName>
    <definedName name="T9?unit?ТТУТ" localSheetId="2">#REF!,#REF!</definedName>
    <definedName name="T9?unit?ТТУТ" localSheetId="3">#REF!,#REF!</definedName>
    <definedName name="T9?unit?ТТУТ" localSheetId="1">#REF!,#REF!</definedName>
    <definedName name="T9?unit?ТТУТ" localSheetId="4">#REF!,#REF!</definedName>
    <definedName name="T9?unit?ТТУТ" localSheetId="5">#REF!,#REF!</definedName>
    <definedName name="T9?unit?ТТУТ" localSheetId="14">#REF!,#REF!</definedName>
    <definedName name="T9?unit?ТТУТ" localSheetId="7">#REF!,#REF!</definedName>
    <definedName name="T9?unit?ТТУТ" localSheetId="9">#REF!,#REF!</definedName>
    <definedName name="T9?unit?ТТУТ" localSheetId="0">#REF!,#REF!</definedName>
    <definedName name="T9?unit?ТТУТ" localSheetId="12">#REF!,#REF!</definedName>
    <definedName name="T9?unit?ТТУТ">#REF!,#REF!</definedName>
    <definedName name="T9_Copy1" localSheetId="17">#REF!</definedName>
    <definedName name="T9_Copy1" localSheetId="2">#REF!</definedName>
    <definedName name="T9_Copy1" localSheetId="3">#REF!</definedName>
    <definedName name="T9_Copy1" localSheetId="1">#REF!</definedName>
    <definedName name="T9_Copy1" localSheetId="4">#REF!</definedName>
    <definedName name="T9_Copy1" localSheetId="5">#REF!</definedName>
    <definedName name="T9_Copy1" localSheetId="14">#REF!</definedName>
    <definedName name="T9_Copy1" localSheetId="7">#REF!</definedName>
    <definedName name="T9_Copy1" localSheetId="9">#REF!</definedName>
    <definedName name="T9_Copy1" localSheetId="0">#REF!</definedName>
    <definedName name="T9_Copy1" localSheetId="12">#REF!</definedName>
    <definedName name="T9_Copy1">#REF!</definedName>
    <definedName name="T9_Copy2" localSheetId="17">#REF!</definedName>
    <definedName name="T9_Copy2" localSheetId="2">#REF!</definedName>
    <definedName name="T9_Copy2" localSheetId="3">#REF!</definedName>
    <definedName name="T9_Copy2" localSheetId="1">#REF!</definedName>
    <definedName name="T9_Copy2" localSheetId="4">#REF!</definedName>
    <definedName name="T9_Copy2" localSheetId="5">#REF!</definedName>
    <definedName name="T9_Copy2" localSheetId="9">#REF!</definedName>
    <definedName name="T9_Copy2" localSheetId="0">#REF!</definedName>
    <definedName name="T9_Copy2" localSheetId="12">#REF!</definedName>
    <definedName name="T9_Copy2">#REF!</definedName>
    <definedName name="T9_Copy3" localSheetId="17">#REF!</definedName>
    <definedName name="T9_Copy3" localSheetId="2">#REF!</definedName>
    <definedName name="T9_Copy3" localSheetId="3">#REF!</definedName>
    <definedName name="T9_Copy3" localSheetId="1">#REF!</definedName>
    <definedName name="T9_Copy3" localSheetId="4">#REF!</definedName>
    <definedName name="T9_Copy3" localSheetId="5">#REF!</definedName>
    <definedName name="T9_Copy3" localSheetId="9">#REF!</definedName>
    <definedName name="T9_Copy3" localSheetId="0">#REF!</definedName>
    <definedName name="T9_Copy3" localSheetId="12">#REF!</definedName>
    <definedName name="T9_Copy3">#REF!</definedName>
    <definedName name="T9_Copy4" localSheetId="17">#REF!</definedName>
    <definedName name="T9_Copy4" localSheetId="2">#REF!</definedName>
    <definedName name="T9_Copy4" localSheetId="3">#REF!</definedName>
    <definedName name="T9_Copy4" localSheetId="1">#REF!</definedName>
    <definedName name="T9_Copy4" localSheetId="4">#REF!</definedName>
    <definedName name="T9_Copy4" localSheetId="5">#REF!</definedName>
    <definedName name="T9_Copy4" localSheetId="9">#REF!</definedName>
    <definedName name="T9_Copy4" localSheetId="12">#REF!</definedName>
    <definedName name="T9_Copy4">#REF!</definedName>
    <definedName name="T9_Copy5" localSheetId="17">#REF!</definedName>
    <definedName name="T9_Copy5" localSheetId="2">#REF!</definedName>
    <definedName name="T9_Copy5" localSheetId="3">#REF!</definedName>
    <definedName name="T9_Copy5" localSheetId="1">#REF!</definedName>
    <definedName name="T9_Copy5" localSheetId="4">#REF!</definedName>
    <definedName name="T9_Copy5" localSheetId="5">#REF!</definedName>
    <definedName name="T9_Copy5" localSheetId="9">#REF!</definedName>
    <definedName name="T9_Copy5" localSheetId="12">#REF!</definedName>
    <definedName name="T9_Copy5">#REF!</definedName>
    <definedName name="T9_Copy6" localSheetId="17">#REF!</definedName>
    <definedName name="T9_Copy6" localSheetId="2">#REF!</definedName>
    <definedName name="T9_Copy6" localSheetId="3">#REF!</definedName>
    <definedName name="T9_Copy6" localSheetId="1">#REF!</definedName>
    <definedName name="T9_Copy6" localSheetId="4">#REF!</definedName>
    <definedName name="T9_Copy6" localSheetId="5">#REF!</definedName>
    <definedName name="T9_Copy6" localSheetId="9">#REF!</definedName>
    <definedName name="T9_Copy6" localSheetId="12">#REF!</definedName>
    <definedName name="T9_Copy6">#REF!</definedName>
    <definedName name="T9_Name1" localSheetId="17">#REF!</definedName>
    <definedName name="T9_Name1" localSheetId="2">#REF!</definedName>
    <definedName name="T9_Name1" localSheetId="3">#REF!</definedName>
    <definedName name="T9_Name1" localSheetId="1">#REF!</definedName>
    <definedName name="T9_Name1" localSheetId="4">#REF!</definedName>
    <definedName name="T9_Name1" localSheetId="5">#REF!</definedName>
    <definedName name="T9_Name1" localSheetId="9">#REF!</definedName>
    <definedName name="T9_Name1" localSheetId="12">#REF!</definedName>
    <definedName name="T9_Name1">#REF!</definedName>
    <definedName name="T9_Name2" localSheetId="17">#REF!</definedName>
    <definedName name="T9_Name2" localSheetId="2">#REF!</definedName>
    <definedName name="T9_Name2" localSheetId="3">#REF!</definedName>
    <definedName name="T9_Name2" localSheetId="1">#REF!</definedName>
    <definedName name="T9_Name2" localSheetId="4">#REF!</definedName>
    <definedName name="T9_Name2" localSheetId="5">#REF!</definedName>
    <definedName name="T9_Name2" localSheetId="9">#REF!</definedName>
    <definedName name="T9_Name2" localSheetId="12">#REF!</definedName>
    <definedName name="T9_Name2">#REF!</definedName>
    <definedName name="T9_Name3" localSheetId="17">#REF!</definedName>
    <definedName name="T9_Name3" localSheetId="2">#REF!</definedName>
    <definedName name="T9_Name3" localSheetId="3">#REF!</definedName>
    <definedName name="T9_Name3" localSheetId="1">#REF!</definedName>
    <definedName name="T9_Name3" localSheetId="4">#REF!</definedName>
    <definedName name="T9_Name3" localSheetId="5">#REF!</definedName>
    <definedName name="T9_Name3" localSheetId="9">#REF!</definedName>
    <definedName name="T9_Name3" localSheetId="12">#REF!</definedName>
    <definedName name="T9_Name3">#REF!</definedName>
    <definedName name="T9_Name4" localSheetId="17">#REF!</definedName>
    <definedName name="T9_Name4" localSheetId="2">#REF!</definedName>
    <definedName name="T9_Name4" localSheetId="3">#REF!</definedName>
    <definedName name="T9_Name4" localSheetId="1">#REF!</definedName>
    <definedName name="T9_Name4" localSheetId="4">#REF!</definedName>
    <definedName name="T9_Name4" localSheetId="5">#REF!</definedName>
    <definedName name="T9_Name4" localSheetId="9">#REF!</definedName>
    <definedName name="T9_Name4" localSheetId="12">#REF!</definedName>
    <definedName name="T9_Name4">#REF!</definedName>
    <definedName name="T9_Name5" localSheetId="17">#REF!</definedName>
    <definedName name="T9_Name5" localSheetId="2">#REF!</definedName>
    <definedName name="T9_Name5" localSheetId="3">#REF!</definedName>
    <definedName name="T9_Name5" localSheetId="1">#REF!</definedName>
    <definedName name="T9_Name5" localSheetId="4">#REF!</definedName>
    <definedName name="T9_Name5" localSheetId="5">#REF!</definedName>
    <definedName name="T9_Name5" localSheetId="9">#REF!</definedName>
    <definedName name="T9_Name5" localSheetId="12">#REF!</definedName>
    <definedName name="T9_Name5">#REF!</definedName>
    <definedName name="T9_Name6" localSheetId="17">#REF!</definedName>
    <definedName name="T9_Name6" localSheetId="2">#REF!</definedName>
    <definedName name="T9_Name6" localSheetId="3">#REF!</definedName>
    <definedName name="T9_Name6" localSheetId="1">#REF!</definedName>
    <definedName name="T9_Name6" localSheetId="4">#REF!</definedName>
    <definedName name="T9_Name6" localSheetId="5">#REF!</definedName>
    <definedName name="T9_Name6" localSheetId="9">#REF!</definedName>
    <definedName name="T9_Name6" localSheetId="12">#REF!</definedName>
    <definedName name="T9_Name6">#REF!</definedName>
    <definedName name="Table" localSheetId="17">#REF!</definedName>
    <definedName name="Table" localSheetId="2">#REF!</definedName>
    <definedName name="Table" localSheetId="3">#REF!</definedName>
    <definedName name="Table" localSheetId="1">#REF!</definedName>
    <definedName name="Table" localSheetId="4">#REF!</definedName>
    <definedName name="Table" localSheetId="5">#REF!</definedName>
    <definedName name="Table" localSheetId="9">#REF!</definedName>
    <definedName name="Table" localSheetId="12">#REF!</definedName>
    <definedName name="Table">#REF!</definedName>
    <definedName name="TARGET">[49]TEHSHEET!$I$42:$I$45</definedName>
    <definedName name="TEMP" localSheetId="17">#REF!,#REF!</definedName>
    <definedName name="TEMP" localSheetId="2">#REF!,#REF!</definedName>
    <definedName name="TEMP" localSheetId="3">#REF!,#REF!</definedName>
    <definedName name="TEMP" localSheetId="1">#REF!,#REF!</definedName>
    <definedName name="TEMP" localSheetId="4">#REF!,#REF!</definedName>
    <definedName name="TEMP" localSheetId="5">#REF!,#REF!</definedName>
    <definedName name="TEMP" localSheetId="14">#REF!,#REF!</definedName>
    <definedName name="TEMP" localSheetId="7">#REF!,#REF!</definedName>
    <definedName name="TEMP" localSheetId="9">#REF!,#REF!</definedName>
    <definedName name="TEMP" localSheetId="0">#REF!,#REF!</definedName>
    <definedName name="TEMP" localSheetId="12">#REF!,#REF!</definedName>
    <definedName name="TEMP">#REF!,#REF!</definedName>
    <definedName name="TES" localSheetId="17">#REF!</definedName>
    <definedName name="TES" localSheetId="2">#REF!</definedName>
    <definedName name="TES" localSheetId="3">#REF!</definedName>
    <definedName name="TES" localSheetId="1">#REF!</definedName>
    <definedName name="TES" localSheetId="4">#REF!</definedName>
    <definedName name="TES" localSheetId="5">#REF!</definedName>
    <definedName name="TES" localSheetId="14">#REF!</definedName>
    <definedName name="TES" localSheetId="7">#REF!</definedName>
    <definedName name="TES" localSheetId="9">#REF!</definedName>
    <definedName name="TES" localSheetId="0">#REF!</definedName>
    <definedName name="TES" localSheetId="12">#REF!</definedName>
    <definedName name="TES">#REF!</definedName>
    <definedName name="TES_DATA" localSheetId="17">#REF!</definedName>
    <definedName name="TES_DATA" localSheetId="2">#REF!</definedName>
    <definedName name="TES_DATA" localSheetId="3">#REF!</definedName>
    <definedName name="TES_DATA" localSheetId="1">#REF!</definedName>
    <definedName name="TES_DATA" localSheetId="4">#REF!</definedName>
    <definedName name="TES_DATA" localSheetId="5">#REF!</definedName>
    <definedName name="TES_DATA" localSheetId="9">#REF!</definedName>
    <definedName name="TES_DATA" localSheetId="0">#REF!</definedName>
    <definedName name="TES_DATA" localSheetId="12">#REF!</definedName>
    <definedName name="TES_DATA">#REF!</definedName>
    <definedName name="TES_LIST" localSheetId="17">#REF!</definedName>
    <definedName name="TES_LIST" localSheetId="2">#REF!</definedName>
    <definedName name="TES_LIST" localSheetId="3">#REF!</definedName>
    <definedName name="TES_LIST" localSheetId="1">#REF!</definedName>
    <definedName name="TES_LIST" localSheetId="4">#REF!</definedName>
    <definedName name="TES_LIST" localSheetId="5">#REF!</definedName>
    <definedName name="TES_LIST" localSheetId="9">#REF!</definedName>
    <definedName name="TES_LIST" localSheetId="0">#REF!</definedName>
    <definedName name="TES_LIST" localSheetId="12">#REF!</definedName>
    <definedName name="TES_LIST">#REF!</definedName>
    <definedName name="TIP">[17]TEHSHEET!$F$8:$F$9</definedName>
    <definedName name="TP2.1?Data">[47]P2.1!$F$7:$H$26,[47]P2.1!$H$27,[47]P2.1!$F$28:$H$37,[47]P2.1!$H$38:$H$39,[47]P2.1!$F$40:$H$43,[47]P2.1!$H$44</definedName>
    <definedName name="TP2.1?L5">[47]P2.1!$F$40:$F$43,[47]P2.1!$F$7:$F$26,[47]P2.1!$F$28:$F$37</definedName>
    <definedName name="TP2.1?L6">[47]P2.1!$G$7:$G$26,[47]P2.1!$G$40:$G$43,[47]P2.1!$G$28:$G$37</definedName>
    <definedName name="TP2.1?unit?КМ">[47]P2.1!$G$40:$G$43,[47]P2.1!$G$28:$G$37,[47]P2.1!$G$7:$G$26</definedName>
    <definedName name="TP2.1?unit?УЕ.100КМ">[47]P2.1!$F$28:$F$37,[47]P2.1!$F$40:$F$43,[47]P2.1!$F$7:$F$26</definedName>
    <definedName name="TP2.1_Protect">[35]P2.1!$F$28:$G$37,[35]P2.1!$F$40:$G$43,[35]P2.1!$F$7:$G$26</definedName>
    <definedName name="TP2.2?Data">[47]P2.2!$F$7:$H$47,[47]P2.2!$H$48:$H$51</definedName>
    <definedName name="TTT" localSheetId="17">#REF!</definedName>
    <definedName name="TTT" localSheetId="2">#REF!</definedName>
    <definedName name="TTT" localSheetId="3">#REF!</definedName>
    <definedName name="TTT" localSheetId="1">#REF!</definedName>
    <definedName name="TTT" localSheetId="4">#REF!</definedName>
    <definedName name="TTT" localSheetId="5">#REF!</definedName>
    <definedName name="TTT" localSheetId="14">#REF!</definedName>
    <definedName name="TTT" localSheetId="7">#REF!</definedName>
    <definedName name="TTT" localSheetId="9">#REF!</definedName>
    <definedName name="TTT" localSheetId="0">#REF!</definedName>
    <definedName name="TTT" localSheetId="12">#REF!</definedName>
    <definedName name="TTT">#REF!</definedName>
    <definedName name="uka" localSheetId="2">'7.1. (1 кв. 2014) (с ТП) (2 (3'!uka</definedName>
    <definedName name="uka" localSheetId="3">'7.1. (1 кв. 2014) (с ТП) (2)'!uka</definedName>
    <definedName name="uka" localSheetId="5">'7.1. 3 квартал с ТП (ВЛ, КЛ)'!uka</definedName>
    <definedName name="uka" localSheetId="14">'7.2. 3 кв'!uka</definedName>
    <definedName name="uka" localSheetId="10">'8. (3 кв. 2014)'!uka</definedName>
    <definedName name="uka" localSheetId="11">'9. (3 кв. 2014)'!uka</definedName>
    <definedName name="uka" localSheetId="7">'II-ДЗ (2014)'!uka</definedName>
    <definedName name="uka" localSheetId="0">'IV-ДЦ'!uka</definedName>
    <definedName name="uka">[0]!uka</definedName>
    <definedName name="upr" localSheetId="2">'7.1. (1 кв. 2014) (с ТП) (2 (3'!upr</definedName>
    <definedName name="upr" localSheetId="3">'7.1. (1 кв. 2014) (с ТП) (2)'!upr</definedName>
    <definedName name="upr" localSheetId="5">'7.1. 3 квартал с ТП (ВЛ, КЛ)'!upr</definedName>
    <definedName name="upr" localSheetId="14">'7.2. 3 кв'!upr</definedName>
    <definedName name="upr" localSheetId="10">'8. (3 кв. 2014)'!upr</definedName>
    <definedName name="upr" localSheetId="11">'9. (3 кв. 2014)'!upr</definedName>
    <definedName name="upr" localSheetId="7">'II-ДЗ (2014)'!upr</definedName>
    <definedName name="upr" localSheetId="0">'IV-ДЦ'!upr</definedName>
    <definedName name="upr">[0]!upr</definedName>
    <definedName name="ůůů" localSheetId="2">'7.1. (1 кв. 2014) (с ТП) (2 (3'!ůůů</definedName>
    <definedName name="ůůů" localSheetId="3">'7.1. (1 кв. 2014) (с ТП) (2)'!ůůů</definedName>
    <definedName name="ůůů" localSheetId="5">'7.1. 3 квартал с ТП (ВЛ, КЛ)'!ůůů</definedName>
    <definedName name="ůůů" localSheetId="14">'7.2. 3 кв'!ůůů</definedName>
    <definedName name="ůůů" localSheetId="10">'8. (3 кв. 2014)'!ůůů</definedName>
    <definedName name="ůůů" localSheetId="11">'9. (3 кв. 2014)'!ůůů</definedName>
    <definedName name="ůůů" localSheetId="7">'II-ДЗ (2014)'!ůůů</definedName>
    <definedName name="ůůů" localSheetId="0">'IV-ДЦ'!ůůů</definedName>
    <definedName name="ůůů">[0]!ůůů</definedName>
    <definedName name="VDOC" localSheetId="17">#REF!</definedName>
    <definedName name="VDOC" localSheetId="2">#REF!</definedName>
    <definedName name="VDOC" localSheetId="3">#REF!</definedName>
    <definedName name="VDOC" localSheetId="1">#REF!</definedName>
    <definedName name="VDOC" localSheetId="4">#REF!</definedName>
    <definedName name="VDOC" localSheetId="5">#REF!</definedName>
    <definedName name="VDOC" localSheetId="14">#REF!</definedName>
    <definedName name="VDOC" localSheetId="7">#REF!</definedName>
    <definedName name="VDOC" localSheetId="9">#REF!</definedName>
    <definedName name="VDOC" localSheetId="0">#REF!</definedName>
    <definedName name="VDOC" localSheetId="12">#REF!</definedName>
    <definedName name="VDOC">#REF!</definedName>
    <definedName name="version" localSheetId="17">[25]Инструкция!$B$3</definedName>
    <definedName name="version" localSheetId="13">[25]Инструкция!$B$3</definedName>
    <definedName name="version" localSheetId="15">[25]Инструкция!$B$3</definedName>
    <definedName name="version" localSheetId="10">[25]Инструкция!$B$3</definedName>
    <definedName name="version" localSheetId="16">[25]Инструкция!$B$3</definedName>
    <definedName name="version" localSheetId="11">[25]Инструкция!$B$3</definedName>
    <definedName name="version" localSheetId="7">[25]Инструкция!$B$3</definedName>
    <definedName name="version" localSheetId="0">[26]Инструкция!$B$3</definedName>
    <definedName name="version" localSheetId="12">[25]Инструкция!$B$3</definedName>
    <definedName name="version">[25]Инструкция!$B$3</definedName>
    <definedName name="vn" localSheetId="2" hidden="1">{#N/A,#N/A,TRUE,"Лист1";#N/A,#N/A,TRUE,"Лист2";#N/A,#N/A,TRUE,"Лист3"}</definedName>
    <definedName name="vn" localSheetId="3" hidden="1">{#N/A,#N/A,TRUE,"Лист1";#N/A,#N/A,TRUE,"Лист2";#N/A,#N/A,TRUE,"Лист3"}</definedName>
    <definedName name="vn" localSheetId="5" hidden="1">{#N/A,#N/A,TRUE,"Лист1";#N/A,#N/A,TRUE,"Лист2";#N/A,#N/A,TRUE,"Лист3"}</definedName>
    <definedName name="vn" localSheetId="14" hidden="1">{#N/A,#N/A,TRUE,"Лист1";#N/A,#N/A,TRUE,"Лист2";#N/A,#N/A,TRUE,"Лист3"}</definedName>
    <definedName name="vn" localSheetId="10" hidden="1">{#N/A,#N/A,TRUE,"Лист1";#N/A,#N/A,TRUE,"Лист2";#N/A,#N/A,TRUE,"Лист3"}</definedName>
    <definedName name="vn" localSheetId="11" hidden="1">{#N/A,#N/A,TRUE,"Лист1";#N/A,#N/A,TRUE,"Лист2";#N/A,#N/A,TRUE,"Лист3"}</definedName>
    <definedName name="vn" localSheetId="7" hidden="1">{#N/A,#N/A,TRUE,"Лист1";#N/A,#N/A,TRUE,"Лист2";#N/A,#N/A,TRUE,"Лист3"}</definedName>
    <definedName name="vn" localSheetId="0" hidden="1">{#N/A,#N/A,TRUE,"Лист1";#N/A,#N/A,TRUE,"Лист2";#N/A,#N/A,TRUE,"Лист3"}</definedName>
    <definedName name="vn" hidden="1">{#N/A,#N/A,TRUE,"Лист1";#N/A,#N/A,TRUE,"Лист2";#N/A,#N/A,TRUE,"Лист3"}</definedName>
    <definedName name="VV" localSheetId="2">'7.1. (1 кв. 2014) (с ТП) (2 (3'!VV</definedName>
    <definedName name="VV" localSheetId="3">'7.1. (1 кв. 2014) (с ТП) (2)'!VV</definedName>
    <definedName name="VV" localSheetId="5">'7.1. 3 квартал с ТП (ВЛ, КЛ)'!VV</definedName>
    <definedName name="VV" localSheetId="14">'7.2. 3 кв'!VV</definedName>
    <definedName name="VV" localSheetId="10">'8. (3 кв. 2014)'!VV</definedName>
    <definedName name="VV" localSheetId="11">'9. (3 кв. 2014)'!VV</definedName>
    <definedName name="VV" localSheetId="7">'II-ДЗ (2014)'!VV</definedName>
    <definedName name="VV" localSheetId="0">'IV-ДЦ'!VV</definedName>
    <definedName name="VV">[0]!VV</definedName>
    <definedName name="W" localSheetId="2">'7.1. (1 кв. 2014) (с ТП) (2 (3'!W</definedName>
    <definedName name="W" localSheetId="3">'7.1. (1 кв. 2014) (с ТП) (2)'!W</definedName>
    <definedName name="W" localSheetId="5">'7.1. 3 квартал с ТП (ВЛ, КЛ)'!W</definedName>
    <definedName name="W" localSheetId="14">'7.2. 3 кв'!W</definedName>
    <definedName name="W" localSheetId="10">'8. (3 кв. 2014)'!W</definedName>
    <definedName name="W" localSheetId="11">'9. (3 кв. 2014)'!W</definedName>
    <definedName name="W" localSheetId="7">'II-ДЗ (2014)'!W</definedName>
    <definedName name="W" localSheetId="0">'IV-ДЦ'!W</definedName>
    <definedName name="W">[0]!W</definedName>
    <definedName name="we" localSheetId="2">'7.1. (1 кв. 2014) (с ТП) (2 (3'!we</definedName>
    <definedName name="we" localSheetId="3">'7.1. (1 кв. 2014) (с ТП) (2)'!we</definedName>
    <definedName name="we" localSheetId="5">'7.1. 3 квартал с ТП (ВЛ, КЛ)'!we</definedName>
    <definedName name="we" localSheetId="14">'7.2. 3 кв'!we</definedName>
    <definedName name="we" localSheetId="10">'8. (3 кв. 2014)'!we</definedName>
    <definedName name="we" localSheetId="11">'9. (3 кв. 2014)'!we</definedName>
    <definedName name="we" localSheetId="7">'II-ДЗ (2014)'!we</definedName>
    <definedName name="we" localSheetId="0">'IV-ДЦ'!we</definedName>
    <definedName name="we">[0]!we</definedName>
    <definedName name="WorkRange_24_1" localSheetId="17">#REF!</definedName>
    <definedName name="WorkRange_24_1" localSheetId="2">#REF!</definedName>
    <definedName name="WorkRange_24_1" localSheetId="3">#REF!</definedName>
    <definedName name="WorkRange_24_1" localSheetId="1">#REF!</definedName>
    <definedName name="WorkRange_24_1" localSheetId="4">#REF!</definedName>
    <definedName name="WorkRange_24_1" localSheetId="5">#REF!</definedName>
    <definedName name="WorkRange_24_1" localSheetId="13">#REF!</definedName>
    <definedName name="WorkRange_24_1" localSheetId="15">#REF!</definedName>
    <definedName name="WorkRange_24_1" localSheetId="10">#REF!</definedName>
    <definedName name="WorkRange_24_1" localSheetId="16">#REF!</definedName>
    <definedName name="WorkRange_24_1" localSheetId="11">#REF!</definedName>
    <definedName name="WorkRange_24_1" localSheetId="9">#REF!</definedName>
    <definedName name="WorkRange_24_1" localSheetId="0">#REF!</definedName>
    <definedName name="WorkRange_24_1" localSheetId="12">#REF!</definedName>
    <definedName name="WorkRange_24_1">#REF!</definedName>
    <definedName name="WorkRange_24_1_1" localSheetId="17">#REF!</definedName>
    <definedName name="WorkRange_24_1_1" localSheetId="2">#REF!</definedName>
    <definedName name="WorkRange_24_1_1" localSheetId="3">#REF!</definedName>
    <definedName name="WorkRange_24_1_1" localSheetId="1">#REF!</definedName>
    <definedName name="WorkRange_24_1_1" localSheetId="4">#REF!</definedName>
    <definedName name="WorkRange_24_1_1" localSheetId="5">#REF!</definedName>
    <definedName name="WorkRange_24_1_1" localSheetId="13">#REF!</definedName>
    <definedName name="WorkRange_24_1_1" localSheetId="15">#REF!</definedName>
    <definedName name="WorkRange_24_1_1" localSheetId="10">#REF!</definedName>
    <definedName name="WorkRange_24_1_1" localSheetId="16">#REF!</definedName>
    <definedName name="WorkRange_24_1_1" localSheetId="11">#REF!</definedName>
    <definedName name="WorkRange_24_1_1" localSheetId="9">#REF!</definedName>
    <definedName name="WorkRange_24_1_1" localSheetId="0">#REF!</definedName>
    <definedName name="WorkRange_24_1_1" localSheetId="12">#REF!</definedName>
    <definedName name="WorkRange_24_1_1">#REF!</definedName>
    <definedName name="WorkRange_24_1_2" localSheetId="17">#REF!</definedName>
    <definedName name="WorkRange_24_1_2" localSheetId="2">#REF!</definedName>
    <definedName name="WorkRange_24_1_2" localSheetId="3">#REF!</definedName>
    <definedName name="WorkRange_24_1_2" localSheetId="1">#REF!</definedName>
    <definedName name="WorkRange_24_1_2" localSheetId="4">#REF!</definedName>
    <definedName name="WorkRange_24_1_2" localSheetId="5">#REF!</definedName>
    <definedName name="WorkRange_24_1_2" localSheetId="13">#REF!</definedName>
    <definedName name="WorkRange_24_1_2" localSheetId="15">#REF!</definedName>
    <definedName name="WorkRange_24_1_2" localSheetId="10">#REF!</definedName>
    <definedName name="WorkRange_24_1_2" localSheetId="16">#REF!</definedName>
    <definedName name="WorkRange_24_1_2" localSheetId="11">#REF!</definedName>
    <definedName name="WorkRange_24_1_2" localSheetId="9">#REF!</definedName>
    <definedName name="WorkRange_24_1_2" localSheetId="0">#REF!</definedName>
    <definedName name="WorkRange_24_1_2" localSheetId="12">#REF!</definedName>
    <definedName name="WorkRange_24_1_2">#REF!</definedName>
    <definedName name="WorkRange_24_1_3" localSheetId="17">#REF!</definedName>
    <definedName name="WorkRange_24_1_3" localSheetId="2">#REF!</definedName>
    <definedName name="WorkRange_24_1_3" localSheetId="3">#REF!</definedName>
    <definedName name="WorkRange_24_1_3" localSheetId="1">#REF!</definedName>
    <definedName name="WorkRange_24_1_3" localSheetId="4">#REF!</definedName>
    <definedName name="WorkRange_24_1_3" localSheetId="5">#REF!</definedName>
    <definedName name="WorkRange_24_1_3" localSheetId="13">#REF!</definedName>
    <definedName name="WorkRange_24_1_3" localSheetId="9">#REF!</definedName>
    <definedName name="WorkRange_24_1_3" localSheetId="12">#REF!</definedName>
    <definedName name="WorkRange_24_1_3">#REF!</definedName>
    <definedName name="WorkRange_24_1_4" localSheetId="17">#REF!</definedName>
    <definedName name="WorkRange_24_1_4" localSheetId="2">#REF!</definedName>
    <definedName name="WorkRange_24_1_4" localSheetId="3">#REF!</definedName>
    <definedName name="WorkRange_24_1_4" localSheetId="1">#REF!</definedName>
    <definedName name="WorkRange_24_1_4" localSheetId="4">#REF!</definedName>
    <definedName name="WorkRange_24_1_4" localSheetId="5">#REF!</definedName>
    <definedName name="WorkRange_24_1_4" localSheetId="13">#REF!</definedName>
    <definedName name="WorkRange_24_1_4" localSheetId="9">#REF!</definedName>
    <definedName name="WorkRange_24_1_4" localSheetId="12">#REF!</definedName>
    <definedName name="WorkRange_24_1_4">#REF!</definedName>
    <definedName name="wrn.Сравнение._.с._.отраслями." localSheetId="2" hidden="1">{#N/A,#N/A,TRUE,"Лист1";#N/A,#N/A,TRUE,"Лист2";#N/A,#N/A,TRUE,"Лист3"}</definedName>
    <definedName name="wrn.Сравнение._.с._.отраслями." localSheetId="3" hidden="1">{#N/A,#N/A,TRUE,"Лист1";#N/A,#N/A,TRUE,"Лист2";#N/A,#N/A,TRUE,"Лист3"}</definedName>
    <definedName name="wrn.Сравнение._.с._.отраслями." localSheetId="5" hidden="1">{#N/A,#N/A,TRUE,"Лист1";#N/A,#N/A,TRUE,"Лист2";#N/A,#N/A,TRUE,"Лист3"}</definedName>
    <definedName name="wrn.Сравнение._.с._.отраслями." localSheetId="14" hidden="1">{#N/A,#N/A,TRUE,"Лист1";#N/A,#N/A,TRUE,"Лист2";#N/A,#N/A,TRUE,"Лист3"}</definedName>
    <definedName name="wrn.Сравнение._.с._.отраслями." localSheetId="10" hidden="1">{#N/A,#N/A,TRUE,"Лист1";#N/A,#N/A,TRUE,"Лист2";#N/A,#N/A,TRUE,"Лист3"}</definedName>
    <definedName name="wrn.Сравнение._.с._.отраслями." localSheetId="11" hidden="1">{#N/A,#N/A,TRUE,"Лист1";#N/A,#N/A,TRUE,"Лист2";#N/A,#N/A,TRUE,"Лист3"}</definedName>
    <definedName name="wrn.Сравнение._.с._.отраслями." localSheetId="7" hidden="1">{#N/A,#N/A,TRUE,"Лист1";#N/A,#N/A,TRUE,"Лист2";#N/A,#N/A,TRUE,"Лист3"}</definedName>
    <definedName name="wrn.Сравнение._.с._.отраслями." localSheetId="0" hidden="1">{#N/A,#N/A,TRUE,"Лист1";#N/A,#N/A,TRUE,"Лист2";#N/A,#N/A,TRUE,"Лист3"}</definedName>
    <definedName name="wrn.Сравнение._.с._.отраслями." hidden="1">{#N/A,#N/A,TRUE,"Лист1";#N/A,#N/A,TRUE,"Лист2";#N/A,#N/A,TRUE,"Лист3"}</definedName>
    <definedName name="ww" localSheetId="2">'7.1. (1 кв. 2014) (с ТП) (2 (3'!ww</definedName>
    <definedName name="ww" localSheetId="3">'7.1. (1 кв. 2014) (с ТП) (2)'!ww</definedName>
    <definedName name="ww" localSheetId="5">'7.1. 3 квартал с ТП (ВЛ, КЛ)'!ww</definedName>
    <definedName name="ww" localSheetId="14">'7.2. 3 кв'!ww</definedName>
    <definedName name="ww" localSheetId="10">'8. (3 кв. 2014)'!ww</definedName>
    <definedName name="ww" localSheetId="11">'9. (3 кв. 2014)'!ww</definedName>
    <definedName name="ww" localSheetId="7">'II-ДЗ (2014)'!ww</definedName>
    <definedName name="ww" localSheetId="0">'IV-ДЦ'!ww</definedName>
    <definedName name="ww">[0]!ww</definedName>
    <definedName name="YEAR" localSheetId="17">#REF!</definedName>
    <definedName name="YEAR" localSheetId="2">#REF!</definedName>
    <definedName name="YEAR" localSheetId="3">#REF!</definedName>
    <definedName name="YEAR" localSheetId="1">#REF!</definedName>
    <definedName name="YEAR" localSheetId="4">#REF!</definedName>
    <definedName name="YEAR" localSheetId="5">#REF!</definedName>
    <definedName name="YEAR" localSheetId="14">#REF!</definedName>
    <definedName name="YEAR" localSheetId="7">#REF!</definedName>
    <definedName name="YEAR" localSheetId="9">#REF!</definedName>
    <definedName name="YEAR" localSheetId="0">#REF!</definedName>
    <definedName name="YEAR" localSheetId="12">#REF!</definedName>
    <definedName name="YEAR">#REF!</definedName>
    <definedName name="YEARS">[20]TEHSHEET!$I$1:$I$20</definedName>
    <definedName name="Z_1142C1A1_9C2D_4972_A7EB_6F95BF5D9AAF_.wvu.Cols" localSheetId="12" hidden="1">'Приложение 1'!$A:$B,'Приложение 1'!$H:$H,'Приложение 1'!$K:$L,'Приложение 1'!$O:$O,'Приложение 1'!$IY:$IZ,'Приложение 1'!$JF:$JF,'Приложение 1'!$JI:$JJ,'Приложение 1'!$SU:$SV,'Приложение 1'!$TB:$TB,'Приложение 1'!$TE:$TF,'Приложение 1'!$ACQ:$ACR,'Приложение 1'!$ACX:$ACX,'Приложение 1'!$ADA:$ADB,'Приложение 1'!$AMM:$AMN,'Приложение 1'!$AMT:$AMT,'Приложение 1'!$AMW:$AMX,'Приложение 1'!$AWI:$AWJ,'Приложение 1'!$AWP:$AWP,'Приложение 1'!$AWS:$AWT,'Приложение 1'!$BGE:$BGF,'Приложение 1'!$BGL:$BGL,'Приложение 1'!$BGO:$BGP,'Приложение 1'!$BQA:$BQB,'Приложение 1'!$BQH:$BQH,'Приложение 1'!$BQK:$BQL,'Приложение 1'!$BZW:$BZX,'Приложение 1'!$CAD:$CAD,'Приложение 1'!$CAG:$CAH,'Приложение 1'!$CJS:$CJT,'Приложение 1'!$CJZ:$CJZ,'Приложение 1'!$CKC:$CKD,'Приложение 1'!$CTO:$CTP,'Приложение 1'!$CTV:$CTV,'Приложение 1'!$CTY:$CTZ,'Приложение 1'!$DDK:$DDL,'Приложение 1'!$DDR:$DDR,'Приложение 1'!$DDU:$DDV,'Приложение 1'!$DNG:$DNH,'Приложение 1'!$DNN:$DNN,'Приложение 1'!$DNQ:$DNR,'Приложение 1'!$DXC:$DXD,'Приложение 1'!$DXJ:$DXJ,'Приложение 1'!$DXM:$DXN,'Приложение 1'!$EGY:$EGZ,'Приложение 1'!$EHF:$EHF,'Приложение 1'!$EHI:$EHJ,'Приложение 1'!$EQU:$EQV,'Приложение 1'!$ERB:$ERB,'Приложение 1'!$ERE:$ERF,'Приложение 1'!$FAQ:$FAR,'Приложение 1'!$FAX:$FAX,'Приложение 1'!$FBA:$FBB,'Приложение 1'!$FKM:$FKN,'Приложение 1'!$FKT:$FKT,'Приложение 1'!$FKW:$FKX,'Приложение 1'!$FUI:$FUJ,'Приложение 1'!$FUP:$FUP,'Приложение 1'!$FUS:$FUT,'Приложение 1'!$GEE:$GEF,'Приложение 1'!$GEL:$GEL,'Приложение 1'!$GEO:$GEP,'Приложение 1'!$GOA:$GOB,'Приложение 1'!$GOH:$GOH,'Приложение 1'!$GOK:$GOL,'Приложение 1'!$GXW:$GXX,'Приложение 1'!$GYD:$GYD,'Приложение 1'!$GYG:$GYH,'Приложение 1'!$HHS:$HHT,'Приложение 1'!$HHZ:$HHZ,'Приложение 1'!$HIC:$HID,'Приложение 1'!$HRO:$HRP,'Приложение 1'!$HRV:$HRV,'Приложение 1'!$HRY:$HRZ,'Приложение 1'!$IBK:$IBL,'Приложение 1'!$IBR:$IBR,'Приложение 1'!$IBU:$IBV,'Приложение 1'!$ILG:$ILH,'Приложение 1'!$ILN:$ILN,'Приложение 1'!$ILQ:$ILR,'Приложение 1'!$IVC:$IVD,'Приложение 1'!$IVJ:$IVJ,'Приложение 1'!$IVM:$IVN,'Приложение 1'!$JEY:$JEZ,'Приложение 1'!$JFF:$JFF,'Приложение 1'!$JFI:$JFJ,'Приложение 1'!$JOU:$JOV,'Приложение 1'!$JPB:$JPB,'Приложение 1'!$JPE:$JPF,'Приложение 1'!$JYQ:$JYR,'Приложение 1'!$JYX:$JYX,'Приложение 1'!$JZA:$JZB,'Приложение 1'!$KIM:$KIN,'Приложение 1'!$KIT:$KIT,'Приложение 1'!$KIW:$KIX,'Приложение 1'!$KSI:$KSJ,'Приложение 1'!$KSP:$KSP,'Приложение 1'!$KSS:$KST,'Приложение 1'!$LCE:$LCF,'Приложение 1'!$LCL:$LCL,'Приложение 1'!$LCO:$LCP,'Приложение 1'!$LMA:$LMB,'Приложение 1'!$LMH:$LMH,'Приложение 1'!$LMK:$LML,'Приложение 1'!$LVW:$LVX,'Приложение 1'!$LWD:$LWD,'Приложение 1'!$LWG:$LWH,'Приложение 1'!$MFS:$MFT,'Приложение 1'!$MFZ:$MFZ,'Приложение 1'!$MGC:$MGD,'Приложение 1'!$MPO:$MPP,'Приложение 1'!$MPV:$MPV,'Приложение 1'!$MPY:$MPZ,'Приложение 1'!$MZK:$MZL,'Приложение 1'!$MZR:$MZR,'Приложение 1'!$MZU:$MZV,'Приложение 1'!$NJG:$NJH,'Приложение 1'!$NJN:$NJN,'Приложение 1'!$NJQ:$NJR,'Приложение 1'!$NTC:$NTD,'Приложение 1'!$NTJ:$NTJ,'Приложение 1'!$NTM:$NTN,'Приложение 1'!$OCY:$OCZ,'Приложение 1'!$ODF:$ODF,'Приложение 1'!$ODI:$ODJ,'Приложение 1'!$OMU:$OMV,'Приложение 1'!$ONB:$ONB,'Приложение 1'!$ONE:$ONF,'Приложение 1'!$OWQ:$OWR,'Приложение 1'!$OWX:$OWX,'Приложение 1'!$OXA:$OXB,'Приложение 1'!$PGM:$PGN,'Приложение 1'!$PGT:$PGT,'Приложение 1'!$PGW:$PGX,'Приложение 1'!$PQI:$PQJ,'Приложение 1'!$PQP:$PQP,'Приложение 1'!$PQS:$PQT,'Приложение 1'!$QAE:$QAF,'Приложение 1'!$QAL:$QAL,'Приложение 1'!$QAO:$QAP,'Приложение 1'!$QKA:$QKB,'Приложение 1'!$QKH:$QKH,'Приложение 1'!$QKK:$QKL,'Приложение 1'!$QTW:$QTX,'Приложение 1'!$QUD:$QUD,'Приложение 1'!$QUG:$QUH,'Приложение 1'!$RDS:$RDT,'Приложение 1'!$RDZ:$RDZ,'Приложение 1'!$REC:$RED,'Приложение 1'!$RNO:$RNP,'Приложение 1'!$RNV:$RNV,'Приложение 1'!$RNY:$RNZ,'Приложение 1'!$RXK:$RXL,'Приложение 1'!$RXR:$RXR,'Приложение 1'!$RXU:$RXV,'Приложение 1'!$SHG:$SHH,'Приложение 1'!$SHN:$SHN,'Приложение 1'!$SHQ:$SHR,'Приложение 1'!$SRC:$SRD,'Приложение 1'!$SRJ:$SRJ,'Приложение 1'!$SRM:$SRN,'Приложение 1'!$TAY:$TAZ,'Приложение 1'!$TBF:$TBF,'Приложение 1'!$TBI:$TBJ,'Приложение 1'!$TKU:$TKV,'Приложение 1'!$TLB:$TLB,'Приложение 1'!$TLE:$TLF,'Приложение 1'!$TUQ:$TUR,'Приложение 1'!$TUX:$TUX,'Приложение 1'!$TVA:$TVB,'Приложение 1'!$UEM:$UEN,'Приложение 1'!$UET:$UET,'Приложение 1'!$UEW:$UEX,'Приложение 1'!$UOI:$UOJ,'Приложение 1'!$UOP:$UOP,'Приложение 1'!$UOS:$UOT,'Приложение 1'!$UYE:$UYF,'Приложение 1'!$UYL:$UYL,'Приложение 1'!$UYO:$UYP,'Приложение 1'!$VIA:$VIB,'Приложение 1'!$VIH:$VIH,'Приложение 1'!$VIK:$VIL,'Приложение 1'!$VRW:$VRX,'Приложение 1'!$VSD:$VSD,'Приложение 1'!$VSG:$VSH,'Приложение 1'!$WBS:$WBT,'Приложение 1'!$WBZ:$WBZ,'Приложение 1'!$WCC:$WCD,'Приложение 1'!$WLO:$WLP,'Приложение 1'!$WLV:$WLV,'Приложение 1'!$WLY:$WLZ,'Приложение 1'!$WVK:$WVL,'Приложение 1'!$WVR:$WVR,'Приложение 1'!$WVU:$WVV</definedName>
    <definedName name="Z_1142C1A1_9C2D_4972_A7EB_6F95BF5D9AAF_.wvu.FilterData" localSheetId="12" hidden="1">'Приложение 1'!$A$26:$BZ$26</definedName>
    <definedName name="Z_1142C1A1_9C2D_4972_A7EB_6F95BF5D9AAF_.wvu.PrintArea" localSheetId="12" hidden="1">'Приложение 1'!$A$1:$AA$66</definedName>
    <definedName name="Z_1142C1A1_9C2D_4972_A7EB_6F95BF5D9AAF_.wvu.Rows" localSheetId="12" hidden="1">'Приложение 1'!$1:$3,'Приложение 1'!$17:$18,'Приложение 1'!$52:$62</definedName>
    <definedName name="Z_25046525_C0BF_45A4_A177_A581CDF09A45_.wvu.PrintArea" localSheetId="8" hidden="1">'III-ДЦ'!$A$1:$T$8</definedName>
    <definedName name="Z_412025EE_D976_4BD1_BE2E_004E98EE74C5_.wvu.Cols" localSheetId="12" hidden="1">'Приложение 1'!$A:$B,'Приложение 1'!$H:$H,'Приложение 1'!$K:$L</definedName>
    <definedName name="Z_412025EE_D976_4BD1_BE2E_004E98EE74C5_.wvu.FilterData" localSheetId="12" hidden="1">'Приложение 1'!$A$26:$BZ$26</definedName>
    <definedName name="Z_412025EE_D976_4BD1_BE2E_004E98EE74C5_.wvu.PrintArea" localSheetId="12" hidden="1">'Приложение 1'!$A$1:$AA$66</definedName>
    <definedName name="Z_412025EE_D976_4BD1_BE2E_004E98EE74C5_.wvu.Rows" localSheetId="12" hidden="1">'Приложение 1'!$1:$3,'Приложение 1'!$17:$18,'Приложение 1'!$52:$62</definedName>
    <definedName name="Z_42A1920E_D2D2_4E7B_9A8E_1E3FF8B331D0_.wvu.Cols" localSheetId="17" hidden="1">'6.3.'!$C:$J,'6.3.'!$M:$T,'6.3.'!$W:$AD,'6.3.'!$AG:$AN</definedName>
    <definedName name="Z_42A1920E_D2D2_4E7B_9A8E_1E3FF8B331D0_.wvu.Cols" localSheetId="2" hidden="1">'7.1. (1 кв. 2014) (с ТП) (2 (3'!$B:$B,'7.1. (1 кв. 2014) (с ТП) (2 (3'!$G:$J,'7.1. (1 кв. 2014) (с ТП) (2 (3'!$M:$N,'7.1. (1 кв. 2014) (с ТП) (2 (3'!$Q:$W,'7.1. (1 кв. 2014) (с ТП) (2 (3'!$Z:$AA,'7.1. (1 кв. 2014) (с ТП) (2 (3'!$AD:$AE,'7.1. (1 кв. 2014) (с ТП) (2 (3'!$AG:$AL,'7.1. (1 кв. 2014) (с ТП) (2 (3'!$AO:$AV,'7.1. (1 кв. 2014) (с ТП) (2 (3'!$BA:$BD</definedName>
    <definedName name="Z_42A1920E_D2D2_4E7B_9A8E_1E3FF8B331D0_.wvu.Cols" localSheetId="3" hidden="1">'7.1. (1 кв. 2014) (с ТП) (2)'!$B:$B,'7.1. (1 кв. 2014) (с ТП) (2)'!$G:$J,'7.1. (1 кв. 2014) (с ТП) (2)'!$M:$N,'7.1. (1 кв. 2014) (с ТП) (2)'!$Q:$W,'7.1. (1 кв. 2014) (с ТП) (2)'!$Z:$AA,'7.1. (1 кв. 2014) (с ТП) (2)'!$AD:$AE,'7.1. (1 кв. 2014) (с ТП) (2)'!$AG:$AL,'7.1. (1 кв. 2014) (с ТП) (2)'!$AO:$AV,'7.1. (1 кв. 2014) (с ТП) (2)'!$BA:$BD</definedName>
    <definedName name="Z_42A1920E_D2D2_4E7B_9A8E_1E3FF8B331D0_.wvu.Cols" localSheetId="1" hidden="1">'7.1. (1 полугодие 2014)'!$B:$B,'7.1. (1 полугодие 2014)'!$E:$R,'7.1. (1 полугодие 2014)'!$X:$AE,'7.1. (1 полугодие 2014)'!$AO:$AV,'7.1. (1 полугодие 2014)'!$BB:$BH</definedName>
    <definedName name="Z_42A1920E_D2D2_4E7B_9A8E_1E3FF8B331D0_.wvu.Cols" localSheetId="4" hidden="1">'7.1. (3 квартал) без ТП '!$B:$B,'7.1. (3 квартал) без ТП '!$G:$J,'7.1. (3 квартал) без ТП '!$M:$N,'7.1. (3 квартал) без ТП '!$Q:$W,'7.1. (3 квартал) без ТП '!$Z:$AA,'7.1. (3 квартал) без ТП '!$AD:$AE,'7.1. (3 квартал) без ТП '!$AH:$AO,'7.1. (3 квартал) без ТП '!$AR:$AY,'7.1. (3 квартал) без ТП '!$BD:$BG</definedName>
    <definedName name="Z_42A1920E_D2D2_4E7B_9A8E_1E3FF8B331D0_.wvu.Cols" localSheetId="5" hidden="1">'7.1. 3 квартал с ТП (ВЛ, КЛ)'!#REF!,'7.1. 3 квартал с ТП (ВЛ, КЛ)'!$H:$K,'7.1. 3 квартал с ТП (ВЛ, КЛ)'!$N:$O,'7.1. 3 квартал с ТП (ВЛ, КЛ)'!$U:$X,'7.1. 3 квартал с ТП (ВЛ, КЛ)'!$AA:$AB,'7.1. 3 квартал с ТП (ВЛ, КЛ)'!$AE:$AF,'7.1. 3 квартал с ТП (ВЛ, КЛ)'!$AI:$AP,'7.1. 3 квартал с ТП (ВЛ, КЛ)'!$AT:$BA,'7.1. 3 квартал с ТП (ВЛ, КЛ)'!$BF:$BI</definedName>
    <definedName name="Z_42A1920E_D2D2_4E7B_9A8E_1E3FF8B331D0_.wvu.Cols" localSheetId="13" hidden="1">'7.2. '!$C:$H,'7.2. '!$S:$AL,'7.2. '!$AW:$BT</definedName>
    <definedName name="Z_42A1920E_D2D2_4E7B_9A8E_1E3FF8B331D0_.wvu.Cols" localSheetId="14" hidden="1">'7.2. 3 кв'!$H:$L,'7.2. 3 кв'!$R:$AK,'7.2. 3 кв'!$AQ:$AU,'7.2. 3 кв'!$BA:$BX,'7.2. 3 кв'!$CH:$CH</definedName>
    <definedName name="Z_42A1920E_D2D2_4E7B_9A8E_1E3FF8B331D0_.wvu.Cols" localSheetId="15" hidden="1">'8.'!$M:$M</definedName>
    <definedName name="Z_42A1920E_D2D2_4E7B_9A8E_1E3FF8B331D0_.wvu.Cols" localSheetId="10" hidden="1">'8. (3 кв. 2014)'!$M:$M</definedName>
    <definedName name="Z_42A1920E_D2D2_4E7B_9A8E_1E3FF8B331D0_.wvu.Cols" localSheetId="16" hidden="1">'9.'!$C:$H,'9.'!$M:$R,'9.'!$W:$AB,'9.'!$AG:$AL</definedName>
    <definedName name="Z_42A1920E_D2D2_4E7B_9A8E_1E3FF8B331D0_.wvu.Cols" localSheetId="11" hidden="1">'9. (3 кв. 2014)'!$C:$F,'9. (3 кв. 2014)'!$I:$J,'9. (3 кв. 2014)'!$M:$P,'9. (3 кв. 2014)'!$S:$T,'9. (3 кв. 2014)'!$W:$Z,'9. (3 кв. 2014)'!$AC:$AD,'9. (3 кв. 2014)'!$AG:$AJ,'9. (3 кв. 2014)'!$AM:$AN</definedName>
    <definedName name="Z_42A1920E_D2D2_4E7B_9A8E_1E3FF8B331D0_.wvu.Cols" localSheetId="7" hidden="1">'II-ДЗ (2014)'!#REF!,'II-ДЗ (2014)'!#REF!,'II-ДЗ (2014)'!$R:$V,'II-ДЗ (2014)'!#REF!,'II-ДЗ (2014)'!#REF!</definedName>
    <definedName name="Z_42A1920E_D2D2_4E7B_9A8E_1E3FF8B331D0_.wvu.Cols" localSheetId="9" hidden="1">'IV-ДЗ'!#REF!,'IV-ДЗ'!#REF!,'IV-ДЗ'!#REF!,'IV-ДЗ'!#REF!,'IV-ДЗ'!#REF!,'IV-ДЗ'!#REF!,'IV-ДЗ'!#REF!,'IV-ДЗ'!#REF!,'IV-ДЗ'!#REF!</definedName>
    <definedName name="Z_42A1920E_D2D2_4E7B_9A8E_1E3FF8B331D0_.wvu.Cols" localSheetId="6" hidden="1">'I-ДЗ'!#REF!,'I-ДЗ'!#REF!,'I-ДЗ'!#REF!,'I-ДЗ'!#REF!,'I-ДЗ'!#REF!,'I-ДЗ'!#REF!,'I-ДЗ'!#REF!,'I-ДЗ'!#REF!,'I-ДЗ'!#REF!</definedName>
    <definedName name="Z_42A1920E_D2D2_4E7B_9A8E_1E3FF8B331D0_.wvu.Cols" localSheetId="12" hidden="1">'Приложение 1'!$A:$B,'Приложение 1'!$H:$H,'Приложение 1'!$K:$L,'Приложение 1'!$O:$O,'Приложение 1'!$IY:$IZ,'Приложение 1'!$JF:$JF,'Приложение 1'!$JI:$JJ,'Приложение 1'!$SU:$SV,'Приложение 1'!$TB:$TB,'Приложение 1'!$TE:$TF,'Приложение 1'!$ACQ:$ACR,'Приложение 1'!$ACX:$ACX,'Приложение 1'!$ADA:$ADB,'Приложение 1'!$AMM:$AMN,'Приложение 1'!$AMT:$AMT,'Приложение 1'!$AMW:$AMX,'Приложение 1'!$AWI:$AWJ,'Приложение 1'!$AWP:$AWP,'Приложение 1'!$AWS:$AWT,'Приложение 1'!$BGE:$BGF,'Приложение 1'!$BGL:$BGL,'Приложение 1'!$BGO:$BGP,'Приложение 1'!$BQA:$BQB,'Приложение 1'!$BQH:$BQH,'Приложение 1'!$BQK:$BQL,'Приложение 1'!$BZW:$BZX,'Приложение 1'!$CAD:$CAD,'Приложение 1'!$CAG:$CAH,'Приложение 1'!$CJS:$CJT,'Приложение 1'!$CJZ:$CJZ,'Приложение 1'!$CKC:$CKD,'Приложение 1'!$CTO:$CTP,'Приложение 1'!$CTV:$CTV,'Приложение 1'!$CTY:$CTZ,'Приложение 1'!$DDK:$DDL,'Приложение 1'!$DDR:$DDR,'Приложение 1'!$DDU:$DDV,'Приложение 1'!$DNG:$DNH,'Приложение 1'!$DNN:$DNN,'Приложение 1'!$DNQ:$DNR,'Приложение 1'!$DXC:$DXD,'Приложение 1'!$DXJ:$DXJ,'Приложение 1'!$DXM:$DXN,'Приложение 1'!$EGY:$EGZ,'Приложение 1'!$EHF:$EHF,'Приложение 1'!$EHI:$EHJ,'Приложение 1'!$EQU:$EQV,'Приложение 1'!$ERB:$ERB,'Приложение 1'!$ERE:$ERF,'Приложение 1'!$FAQ:$FAR,'Приложение 1'!$FAX:$FAX,'Приложение 1'!$FBA:$FBB,'Приложение 1'!$FKM:$FKN,'Приложение 1'!$FKT:$FKT,'Приложение 1'!$FKW:$FKX,'Приложение 1'!$FUI:$FUJ,'Приложение 1'!$FUP:$FUP,'Приложение 1'!$FUS:$FUT,'Приложение 1'!$GEE:$GEF,'Приложение 1'!$GEL:$GEL,'Приложение 1'!$GEO:$GEP,'Приложение 1'!$GOA:$GOB,'Приложение 1'!$GOH:$GOH,'Приложение 1'!$GOK:$GOL,'Приложение 1'!$GXW:$GXX,'Приложение 1'!$GYD:$GYD,'Приложение 1'!$GYG:$GYH,'Приложение 1'!$HHS:$HHT,'Приложение 1'!$HHZ:$HHZ,'Приложение 1'!$HIC:$HID,'Приложение 1'!$HRO:$HRP,'Приложение 1'!$HRV:$HRV,'Приложение 1'!$HRY:$HRZ,'Приложение 1'!$IBK:$IBL,'Приложение 1'!$IBR:$IBR,'Приложение 1'!$IBU:$IBV,'Приложение 1'!$ILG:$ILH,'Приложение 1'!$ILN:$ILN,'Приложение 1'!$ILQ:$ILR,'Приложение 1'!$IVC:$IVD,'Приложение 1'!$IVJ:$IVJ,'Приложение 1'!$IVM:$IVN,'Приложение 1'!$JEY:$JEZ,'Приложение 1'!$JFF:$JFF,'Приложение 1'!$JFI:$JFJ,'Приложение 1'!$JOU:$JOV,'Приложение 1'!$JPB:$JPB,'Приложение 1'!$JPE:$JPF,'Приложение 1'!$JYQ:$JYR,'Приложение 1'!$JYX:$JYX,'Приложение 1'!$JZA:$JZB,'Приложение 1'!$KIM:$KIN,'Приложение 1'!$KIT:$KIT,'Приложение 1'!$KIW:$KIX,'Приложение 1'!$KSI:$KSJ,'Приложение 1'!$KSP:$KSP,'Приложение 1'!$KSS:$KST,'Приложение 1'!$LCE:$LCF,'Приложение 1'!$LCL:$LCL,'Приложение 1'!$LCO:$LCP,'Приложение 1'!$LMA:$LMB,'Приложение 1'!$LMH:$LMH,'Приложение 1'!$LMK:$LML,'Приложение 1'!$LVW:$LVX,'Приложение 1'!$LWD:$LWD,'Приложение 1'!$LWG:$LWH,'Приложение 1'!$MFS:$MFT,'Приложение 1'!$MFZ:$MFZ,'Приложение 1'!$MGC:$MGD,'Приложение 1'!$MPO:$MPP,'Приложение 1'!$MPV:$MPV,'Приложение 1'!$MPY:$MPZ,'Приложение 1'!$MZK:$MZL,'Приложение 1'!$MZR:$MZR,'Приложение 1'!$MZU:$MZV,'Приложение 1'!$NJG:$NJH,'Приложение 1'!$NJN:$NJN,'Приложение 1'!$NJQ:$NJR,'Приложение 1'!$NTC:$NTD,'Приложение 1'!$NTJ:$NTJ,'Приложение 1'!$NTM:$NTN,'Приложение 1'!$OCY:$OCZ,'Приложение 1'!$ODF:$ODF,'Приложение 1'!$ODI:$ODJ,'Приложение 1'!$OMU:$OMV,'Приложение 1'!$ONB:$ONB,'Приложение 1'!$ONE:$ONF,'Приложение 1'!$OWQ:$OWR,'Приложение 1'!$OWX:$OWX,'Приложение 1'!$OXA:$OXB,'Приложение 1'!$PGM:$PGN,'Приложение 1'!$PGT:$PGT,'Приложение 1'!$PGW:$PGX,'Приложение 1'!$PQI:$PQJ,'Приложение 1'!$PQP:$PQP,'Приложение 1'!$PQS:$PQT,'Приложение 1'!$QAE:$QAF,'Приложение 1'!$QAL:$QAL,'Приложение 1'!$QAO:$QAP,'Приложение 1'!$QKA:$QKB,'Приложение 1'!$QKH:$QKH,'Приложение 1'!$QKK:$QKL,'Приложение 1'!$QTW:$QTX,'Приложение 1'!$QUD:$QUD,'Приложение 1'!$QUG:$QUH,'Приложение 1'!$RDS:$RDT,'Приложение 1'!$RDZ:$RDZ,'Приложение 1'!$REC:$RED,'Приложение 1'!$RNO:$RNP,'Приложение 1'!$RNV:$RNV,'Приложение 1'!$RNY:$RNZ,'Приложение 1'!$RXK:$RXL,'Приложение 1'!$RXR:$RXR,'Приложение 1'!$RXU:$RXV,'Приложение 1'!$SHG:$SHH,'Приложение 1'!$SHN:$SHN,'Приложение 1'!$SHQ:$SHR,'Приложение 1'!$SRC:$SRD,'Приложение 1'!$SRJ:$SRJ,'Приложение 1'!$SRM:$SRN,'Приложение 1'!$TAY:$TAZ,'Приложение 1'!$TBF:$TBF,'Приложение 1'!$TBI:$TBJ,'Приложение 1'!$TKU:$TKV,'Приложение 1'!$TLB:$TLB,'Приложение 1'!$TLE:$TLF,'Приложение 1'!$TUQ:$TUR,'Приложение 1'!$TUX:$TUX,'Приложение 1'!$TVA:$TVB,'Приложение 1'!$UEM:$UEN,'Приложение 1'!$UET:$UET,'Приложение 1'!$UEW:$UEX,'Приложение 1'!$UOI:$UOJ,'Приложение 1'!$UOP:$UOP,'Приложение 1'!$UOS:$UOT,'Приложение 1'!$UYE:$UYF,'Приложение 1'!$UYL:$UYL,'Приложение 1'!$UYO:$UYP,'Приложение 1'!$VIA:$VIB,'Приложение 1'!$VIH:$VIH,'Приложение 1'!$VIK:$VIL,'Приложение 1'!$VRW:$VRX,'Приложение 1'!$VSD:$VSD,'Приложение 1'!$VSG:$VSH,'Приложение 1'!$WBS:$WBT,'Приложение 1'!$WBZ:$WBZ,'Приложение 1'!$WCC:$WCD,'Приложение 1'!$WLO:$WLP,'Приложение 1'!$WLV:$WLV,'Приложение 1'!$WLY:$WLZ,'Приложение 1'!$WVK:$WVL,'Приложение 1'!$WVR:$WVR,'Приложение 1'!$WVU:$WVV</definedName>
    <definedName name="Z_42A1920E_D2D2_4E7B_9A8E_1E3FF8B331D0_.wvu.FilterData" localSheetId="12" hidden="1">'Приложение 1'!$A$26:$BZ$26</definedName>
    <definedName name="Z_42A1920E_D2D2_4E7B_9A8E_1E3FF8B331D0_.wvu.PrintArea" localSheetId="17" hidden="1">'6.3.'!$A$1:$AP$35</definedName>
    <definedName name="Z_42A1920E_D2D2_4E7B_9A8E_1E3FF8B331D0_.wvu.PrintArea" localSheetId="2" hidden="1">'7.1. (1 кв. 2014) (с ТП) (2 (3'!$A$1:$BD$60</definedName>
    <definedName name="Z_42A1920E_D2D2_4E7B_9A8E_1E3FF8B331D0_.wvu.PrintArea" localSheetId="3" hidden="1">'7.1. (1 кв. 2014) (с ТП) (2)'!$A$1:$BD$60</definedName>
    <definedName name="Z_42A1920E_D2D2_4E7B_9A8E_1E3FF8B331D0_.wvu.PrintArea" localSheetId="1" hidden="1">'7.1. (1 полугодие 2014)'!$A$1:$BH$59</definedName>
    <definedName name="Z_42A1920E_D2D2_4E7B_9A8E_1E3FF8B331D0_.wvu.PrintArea" localSheetId="4" hidden="1">'7.1. (3 квартал) без ТП '!$A$1:$BC$58</definedName>
    <definedName name="Z_42A1920E_D2D2_4E7B_9A8E_1E3FF8B331D0_.wvu.PrintArea" localSheetId="5" hidden="1">'7.1. 3 квартал с ТП (ВЛ, КЛ)'!$A$1:$BE$612</definedName>
    <definedName name="Z_42A1920E_D2D2_4E7B_9A8E_1E3FF8B331D0_.wvu.PrintArea" localSheetId="13" hidden="1">'7.2. '!$A$1:$CD$46</definedName>
    <definedName name="Z_42A1920E_D2D2_4E7B_9A8E_1E3FF8B331D0_.wvu.PrintArea" localSheetId="14" hidden="1">'7.2. 3 кв'!$A$1:$CH$58</definedName>
    <definedName name="Z_42A1920E_D2D2_4E7B_9A8E_1E3FF8B331D0_.wvu.PrintArea" localSheetId="15" hidden="1">'8.'!$A$1:$L$52</definedName>
    <definedName name="Z_42A1920E_D2D2_4E7B_9A8E_1E3FF8B331D0_.wvu.PrintArea" localSheetId="10" hidden="1">'8. (3 кв. 2014)'!$A$1:$L$52</definedName>
    <definedName name="Z_42A1920E_D2D2_4E7B_9A8E_1E3FF8B331D0_.wvu.PrintArea" localSheetId="16" hidden="1">'9.'!$A$1:$AP$35</definedName>
    <definedName name="Z_42A1920E_D2D2_4E7B_9A8E_1E3FF8B331D0_.wvu.PrintArea" localSheetId="11" hidden="1">'9. (3 кв. 2014)'!$A$1:$AP$36</definedName>
    <definedName name="Z_42A1920E_D2D2_4E7B_9A8E_1E3FF8B331D0_.wvu.PrintArea" localSheetId="7" hidden="1">'II-ДЗ (2014)'!$A$1:$AJ$48</definedName>
    <definedName name="Z_42A1920E_D2D2_4E7B_9A8E_1E3FF8B331D0_.wvu.PrintArea" localSheetId="9" hidden="1">'IV-ДЗ'!$A$1:$AF$50</definedName>
    <definedName name="Z_42A1920E_D2D2_4E7B_9A8E_1E3FF8B331D0_.wvu.PrintArea" localSheetId="0" hidden="1">'IV-ДЦ'!$A$1:$AM$47</definedName>
    <definedName name="Z_42A1920E_D2D2_4E7B_9A8E_1E3FF8B331D0_.wvu.PrintArea" localSheetId="6" hidden="1">'I-ДЗ'!$A$1:$J$47</definedName>
    <definedName name="Z_42A1920E_D2D2_4E7B_9A8E_1E3FF8B331D0_.wvu.PrintArea" localSheetId="12" hidden="1">'Приложение 1'!$A$2:$AB$66</definedName>
    <definedName name="Z_42A1920E_D2D2_4E7B_9A8E_1E3FF8B331D0_.wvu.PrintTitles" localSheetId="2" hidden="1">'7.1. (1 кв. 2014) (с ТП) (2 (3'!$13:$15</definedName>
    <definedName name="Z_42A1920E_D2D2_4E7B_9A8E_1E3FF8B331D0_.wvu.PrintTitles" localSheetId="3" hidden="1">'7.1. (1 кв. 2014) (с ТП) (2)'!$13:$15</definedName>
    <definedName name="Z_42A1920E_D2D2_4E7B_9A8E_1E3FF8B331D0_.wvu.PrintTitles" localSheetId="1" hidden="1">'7.1. (1 полугодие 2014)'!$13:$15</definedName>
    <definedName name="Z_42A1920E_D2D2_4E7B_9A8E_1E3FF8B331D0_.wvu.PrintTitles" localSheetId="12" hidden="1">'Приложение 1'!$14:$16</definedName>
    <definedName name="Z_42A1920E_D2D2_4E7B_9A8E_1E3FF8B331D0_.wvu.Rows" localSheetId="17" hidden="1">'6.3.'!$2:$3</definedName>
    <definedName name="Z_42A1920E_D2D2_4E7B_9A8E_1E3FF8B331D0_.wvu.Rows" localSheetId="2" hidden="1">'7.1. (1 кв. 2014) (с ТП) (2 (3'!$2:$3,'7.1. (1 кв. 2014) (с ТП) (2 (3'!$25:$29</definedName>
    <definedName name="Z_42A1920E_D2D2_4E7B_9A8E_1E3FF8B331D0_.wvu.Rows" localSheetId="3" hidden="1">'7.1. (1 кв. 2014) (с ТП) (2)'!$2:$3,'7.1. (1 кв. 2014) (с ТП) (2)'!$25:$29</definedName>
    <definedName name="Z_42A1920E_D2D2_4E7B_9A8E_1E3FF8B331D0_.wvu.Rows" localSheetId="1" hidden="1">'7.1. (1 полугодие 2014)'!$2:$3,'7.1. (1 полугодие 2014)'!$6:$10,'7.1. (1 полугодие 2014)'!$25:$29</definedName>
    <definedName name="Z_42A1920E_D2D2_4E7B_9A8E_1E3FF8B331D0_.wvu.Rows" localSheetId="4" hidden="1">'7.1. (3 квартал) без ТП '!$25:$29</definedName>
    <definedName name="Z_42A1920E_D2D2_4E7B_9A8E_1E3FF8B331D0_.wvu.Rows" localSheetId="5" hidden="1">'7.1. 3 квартал с ТП (ВЛ, КЛ)'!#REF!</definedName>
    <definedName name="Z_42A1920E_D2D2_4E7B_9A8E_1E3FF8B331D0_.wvu.Rows" localSheetId="13" hidden="1">'7.2. '!$2:$3</definedName>
    <definedName name="Z_42A1920E_D2D2_4E7B_9A8E_1E3FF8B331D0_.wvu.Rows" localSheetId="14" hidden="1">'7.2. 3 кв'!$10:$11,'7.2. 3 кв'!$26:$30</definedName>
    <definedName name="Z_42A1920E_D2D2_4E7B_9A8E_1E3FF8B331D0_.wvu.Rows" localSheetId="15" hidden="1">'8.'!$2:$3,'8.'!$45:$47,'8.'!$49:$50</definedName>
    <definedName name="Z_42A1920E_D2D2_4E7B_9A8E_1E3FF8B331D0_.wvu.Rows" localSheetId="10" hidden="1">'8. (3 кв. 2014)'!$2:$3,'8. (3 кв. 2014)'!$45:$47,'8. (3 кв. 2014)'!$49:$50</definedName>
    <definedName name="Z_42A1920E_D2D2_4E7B_9A8E_1E3FF8B331D0_.wvu.Rows" localSheetId="16" hidden="1">'9.'!$2:$3</definedName>
    <definedName name="Z_42A1920E_D2D2_4E7B_9A8E_1E3FF8B331D0_.wvu.Rows" localSheetId="11" hidden="1">'9. (3 кв. 2014)'!$2:$3</definedName>
    <definedName name="Z_42A1920E_D2D2_4E7B_9A8E_1E3FF8B331D0_.wvu.Rows" localSheetId="7" hidden="1">'II-ДЗ (2014)'!#REF!</definedName>
    <definedName name="Z_42A1920E_D2D2_4E7B_9A8E_1E3FF8B331D0_.wvu.Rows" localSheetId="9" hidden="1">'IV-ДЗ'!#REF!</definedName>
    <definedName name="Z_42A1920E_D2D2_4E7B_9A8E_1E3FF8B331D0_.wvu.Rows" localSheetId="6" hidden="1">'I-ДЗ'!#REF!</definedName>
    <definedName name="Z_42A1920E_D2D2_4E7B_9A8E_1E3FF8B331D0_.wvu.Rows" localSheetId="12" hidden="1">'Приложение 1'!$1:$3,'Приложение 1'!$17:$18,'Приложение 1'!$52:$62</definedName>
    <definedName name="Z_5ED34E2D_DD49_451D_83F6_2A8FC6C6F424_.wvu.Cols" localSheetId="2" hidden="1">'7.1. (1 кв. 2014) (с ТП) (2 (3'!$J:$J,'7.1. (1 кв. 2014) (с ТП) (2 (3'!$N:$N,'7.1. (1 кв. 2014) (с ТП) (2 (3'!$Q:$Q,'7.1. (1 кв. 2014) (с ТП) (2 (3'!$Z:$Z,'7.1. (1 кв. 2014) (с ТП) (2 (3'!$AD:$AD</definedName>
    <definedName name="Z_5ED34E2D_DD49_451D_83F6_2A8FC6C6F424_.wvu.Cols" localSheetId="3" hidden="1">'7.1. (1 кв. 2014) (с ТП) (2)'!$J:$J,'7.1. (1 кв. 2014) (с ТП) (2)'!$N:$N,'7.1. (1 кв. 2014) (с ТП) (2)'!$Q:$Q,'7.1. (1 кв. 2014) (с ТП) (2)'!$Z:$Z,'7.1. (1 кв. 2014) (с ТП) (2)'!$AD:$AD</definedName>
    <definedName name="Z_5ED34E2D_DD49_451D_83F6_2A8FC6C6F424_.wvu.Cols" localSheetId="1" hidden="1">'7.1. (1 полугодие 2014)'!$J:$J,'7.1. (1 полугодие 2014)'!$N:$N,'7.1. (1 полугодие 2014)'!$Q:$Q,'7.1. (1 полугодие 2014)'!$Z:$Z,'7.1. (1 полугодие 2014)'!$AD:$AD</definedName>
    <definedName name="Z_5ED34E2D_DD49_451D_83F6_2A8FC6C6F424_.wvu.Cols" localSheetId="13" hidden="1">'7.2. '!$C:$H,'7.2. '!$S:$AL,'7.2. '!$AW:$BT</definedName>
    <definedName name="Z_5ED34E2D_DD49_451D_83F6_2A8FC6C6F424_.wvu.PrintArea" localSheetId="17" hidden="1">'6.3.'!$A$1:$AP$25</definedName>
    <definedName name="Z_5ED34E2D_DD49_451D_83F6_2A8FC6C6F424_.wvu.PrintArea" localSheetId="2" hidden="1">'7.1. (1 кв. 2014) (с ТП) (2 (3'!$A$1:$BE$63</definedName>
    <definedName name="Z_5ED34E2D_DD49_451D_83F6_2A8FC6C6F424_.wvu.PrintArea" localSheetId="3" hidden="1">'7.1. (1 кв. 2014) (с ТП) (2)'!$A$1:$BE$63</definedName>
    <definedName name="Z_5ED34E2D_DD49_451D_83F6_2A8FC6C6F424_.wvu.PrintArea" localSheetId="1" hidden="1">'7.1. (1 полугодие 2014)'!$A$1:$BI$62</definedName>
    <definedName name="Z_5ED34E2D_DD49_451D_83F6_2A8FC6C6F424_.wvu.PrintArea" localSheetId="13" hidden="1">'7.2. '!$A$1:$CD$46</definedName>
    <definedName name="Z_5ED34E2D_DD49_451D_83F6_2A8FC6C6F424_.wvu.PrintArea" localSheetId="15" hidden="1">'8.'!$A$1:$M$52</definedName>
    <definedName name="Z_5ED34E2D_DD49_451D_83F6_2A8FC6C6F424_.wvu.PrintArea" localSheetId="10" hidden="1">'8. (3 кв. 2014)'!$A$1:$M$52</definedName>
    <definedName name="Z_5ED34E2D_DD49_451D_83F6_2A8FC6C6F424_.wvu.PrintArea" localSheetId="16" hidden="1">'9.'!$A$1:$AP$25</definedName>
    <definedName name="Z_5ED34E2D_DD49_451D_83F6_2A8FC6C6F424_.wvu.PrintArea" localSheetId="11" hidden="1">'9. (3 кв. 2014)'!$A$1:$AP$25</definedName>
    <definedName name="Z_5ED34E2D_DD49_451D_83F6_2A8FC6C6F424_.wvu.PrintTitles" localSheetId="2" hidden="1">'7.1. (1 кв. 2014) (с ТП) (2 (3'!$13:$15</definedName>
    <definedName name="Z_5ED34E2D_DD49_451D_83F6_2A8FC6C6F424_.wvu.PrintTitles" localSheetId="3" hidden="1">'7.1. (1 кв. 2014) (с ТП) (2)'!$13:$15</definedName>
    <definedName name="Z_5ED34E2D_DD49_451D_83F6_2A8FC6C6F424_.wvu.PrintTitles" localSheetId="1" hidden="1">'7.1. (1 полугодие 2014)'!$13:$15</definedName>
    <definedName name="Z_5ED34E2D_DD49_451D_83F6_2A8FC6C6F424_.wvu.Rows" localSheetId="17" hidden="1">'6.3.'!$2:$3</definedName>
    <definedName name="Z_5ED34E2D_DD49_451D_83F6_2A8FC6C6F424_.wvu.Rows" localSheetId="2" hidden="1">'7.1. (1 кв. 2014) (с ТП) (2 (3'!$2:$3</definedName>
    <definedName name="Z_5ED34E2D_DD49_451D_83F6_2A8FC6C6F424_.wvu.Rows" localSheetId="3" hidden="1">'7.1. (1 кв. 2014) (с ТП) (2)'!$2:$3</definedName>
    <definedName name="Z_5ED34E2D_DD49_451D_83F6_2A8FC6C6F424_.wvu.Rows" localSheetId="1" hidden="1">'7.1. (1 полугодие 2014)'!$2:$3</definedName>
    <definedName name="Z_5ED34E2D_DD49_451D_83F6_2A8FC6C6F424_.wvu.Rows" localSheetId="13" hidden="1">'7.2. '!$2:$3</definedName>
    <definedName name="Z_5ED34E2D_DD49_451D_83F6_2A8FC6C6F424_.wvu.Rows" localSheetId="15" hidden="1">'8.'!$2:$3,'8.'!$45:$47,'8.'!$49:$50</definedName>
    <definedName name="Z_5ED34E2D_DD49_451D_83F6_2A8FC6C6F424_.wvu.Rows" localSheetId="10" hidden="1">'8. (3 кв. 2014)'!$2:$3,'8. (3 кв. 2014)'!$45:$47,'8. (3 кв. 2014)'!$49:$50</definedName>
    <definedName name="Z_5ED34E2D_DD49_451D_83F6_2A8FC6C6F424_.wvu.Rows" localSheetId="16" hidden="1">'9.'!$2:$3</definedName>
    <definedName name="Z_5ED34E2D_DD49_451D_83F6_2A8FC6C6F424_.wvu.Rows" localSheetId="11" hidden="1">'9. (3 кв. 2014)'!$2:$3</definedName>
    <definedName name="Z_5F4A9A4D_EBC7_4844_99FA_17281B87FB57_.wvu.Cols" localSheetId="12" hidden="1">'Приложение 1'!$A:$B,'Приложение 1'!$H:$H,'Приложение 1'!$K:$L</definedName>
    <definedName name="Z_5F4A9A4D_EBC7_4844_99FA_17281B87FB57_.wvu.FilterData" localSheetId="12" hidden="1">'Приложение 1'!$A$26:$BZ$26</definedName>
    <definedName name="Z_5F4A9A4D_EBC7_4844_99FA_17281B87FB57_.wvu.PrintArea" localSheetId="12" hidden="1">'Приложение 1'!$A$1:$AA$66</definedName>
    <definedName name="Z_5F4A9A4D_EBC7_4844_99FA_17281B87FB57_.wvu.Rows" localSheetId="12" hidden="1">'Приложение 1'!$1:$3,'Приложение 1'!$17:$18,'Приложение 1'!$52:$62</definedName>
    <definedName name="Z_6598EE9A_8773_4508_A4C1_E5F8934B6342_.wvu.Cols" localSheetId="12" hidden="1">'Приложение 1'!$A:$B,'Приложение 1'!$H:$H,'Приложение 1'!$K:$L,'Приложение 1'!$O:$O,'Приложение 1'!$IY:$IZ,'Приложение 1'!$JF:$JF,'Приложение 1'!$JI:$JJ,'Приложение 1'!$SU:$SV,'Приложение 1'!$TB:$TB,'Приложение 1'!$TE:$TF,'Приложение 1'!$ACQ:$ACR,'Приложение 1'!$ACX:$ACX,'Приложение 1'!$ADA:$ADB,'Приложение 1'!$AMM:$AMN,'Приложение 1'!$AMT:$AMT,'Приложение 1'!$AMW:$AMX,'Приложение 1'!$AWI:$AWJ,'Приложение 1'!$AWP:$AWP,'Приложение 1'!$AWS:$AWT,'Приложение 1'!$BGE:$BGF,'Приложение 1'!$BGL:$BGL,'Приложение 1'!$BGO:$BGP,'Приложение 1'!$BQA:$BQB,'Приложение 1'!$BQH:$BQH,'Приложение 1'!$BQK:$BQL,'Приложение 1'!$BZW:$BZX,'Приложение 1'!$CAD:$CAD,'Приложение 1'!$CAG:$CAH,'Приложение 1'!$CJS:$CJT,'Приложение 1'!$CJZ:$CJZ,'Приложение 1'!$CKC:$CKD,'Приложение 1'!$CTO:$CTP,'Приложение 1'!$CTV:$CTV,'Приложение 1'!$CTY:$CTZ,'Приложение 1'!$DDK:$DDL,'Приложение 1'!$DDR:$DDR,'Приложение 1'!$DDU:$DDV,'Приложение 1'!$DNG:$DNH,'Приложение 1'!$DNN:$DNN,'Приложение 1'!$DNQ:$DNR,'Приложение 1'!$DXC:$DXD,'Приложение 1'!$DXJ:$DXJ,'Приложение 1'!$DXM:$DXN,'Приложение 1'!$EGY:$EGZ,'Приложение 1'!$EHF:$EHF,'Приложение 1'!$EHI:$EHJ,'Приложение 1'!$EQU:$EQV,'Приложение 1'!$ERB:$ERB,'Приложение 1'!$ERE:$ERF,'Приложение 1'!$FAQ:$FAR,'Приложение 1'!$FAX:$FAX,'Приложение 1'!$FBA:$FBB,'Приложение 1'!$FKM:$FKN,'Приложение 1'!$FKT:$FKT,'Приложение 1'!$FKW:$FKX,'Приложение 1'!$FUI:$FUJ,'Приложение 1'!$FUP:$FUP,'Приложение 1'!$FUS:$FUT,'Приложение 1'!$GEE:$GEF,'Приложение 1'!$GEL:$GEL,'Приложение 1'!$GEO:$GEP,'Приложение 1'!$GOA:$GOB,'Приложение 1'!$GOH:$GOH,'Приложение 1'!$GOK:$GOL,'Приложение 1'!$GXW:$GXX,'Приложение 1'!$GYD:$GYD,'Приложение 1'!$GYG:$GYH,'Приложение 1'!$HHS:$HHT,'Приложение 1'!$HHZ:$HHZ,'Приложение 1'!$HIC:$HID,'Приложение 1'!$HRO:$HRP,'Приложение 1'!$HRV:$HRV,'Приложение 1'!$HRY:$HRZ,'Приложение 1'!$IBK:$IBL,'Приложение 1'!$IBR:$IBR,'Приложение 1'!$IBU:$IBV,'Приложение 1'!$ILG:$ILH,'Приложение 1'!$ILN:$ILN,'Приложение 1'!$ILQ:$ILR,'Приложение 1'!$IVC:$IVD,'Приложение 1'!$IVJ:$IVJ,'Приложение 1'!$IVM:$IVN,'Приложение 1'!$JEY:$JEZ,'Приложение 1'!$JFF:$JFF,'Приложение 1'!$JFI:$JFJ,'Приложение 1'!$JOU:$JOV,'Приложение 1'!$JPB:$JPB,'Приложение 1'!$JPE:$JPF,'Приложение 1'!$JYQ:$JYR,'Приложение 1'!$JYX:$JYX,'Приложение 1'!$JZA:$JZB,'Приложение 1'!$KIM:$KIN,'Приложение 1'!$KIT:$KIT,'Приложение 1'!$KIW:$KIX,'Приложение 1'!$KSI:$KSJ,'Приложение 1'!$KSP:$KSP,'Приложение 1'!$KSS:$KST,'Приложение 1'!$LCE:$LCF,'Приложение 1'!$LCL:$LCL,'Приложение 1'!$LCO:$LCP,'Приложение 1'!$LMA:$LMB,'Приложение 1'!$LMH:$LMH,'Приложение 1'!$LMK:$LML,'Приложение 1'!$LVW:$LVX,'Приложение 1'!$LWD:$LWD,'Приложение 1'!$LWG:$LWH,'Приложение 1'!$MFS:$MFT,'Приложение 1'!$MFZ:$MFZ,'Приложение 1'!$MGC:$MGD,'Приложение 1'!$MPO:$MPP,'Приложение 1'!$MPV:$MPV,'Приложение 1'!$MPY:$MPZ,'Приложение 1'!$MZK:$MZL,'Приложение 1'!$MZR:$MZR,'Приложение 1'!$MZU:$MZV,'Приложение 1'!$NJG:$NJH,'Приложение 1'!$NJN:$NJN,'Приложение 1'!$NJQ:$NJR,'Приложение 1'!$NTC:$NTD,'Приложение 1'!$NTJ:$NTJ,'Приложение 1'!$NTM:$NTN,'Приложение 1'!$OCY:$OCZ,'Приложение 1'!$ODF:$ODF,'Приложение 1'!$ODI:$ODJ,'Приложение 1'!$OMU:$OMV,'Приложение 1'!$ONB:$ONB,'Приложение 1'!$ONE:$ONF,'Приложение 1'!$OWQ:$OWR,'Приложение 1'!$OWX:$OWX,'Приложение 1'!$OXA:$OXB,'Приложение 1'!$PGM:$PGN,'Приложение 1'!$PGT:$PGT,'Приложение 1'!$PGW:$PGX,'Приложение 1'!$PQI:$PQJ,'Приложение 1'!$PQP:$PQP,'Приложение 1'!$PQS:$PQT,'Приложение 1'!$QAE:$QAF,'Приложение 1'!$QAL:$QAL,'Приложение 1'!$QAO:$QAP,'Приложение 1'!$QKA:$QKB,'Приложение 1'!$QKH:$QKH,'Приложение 1'!$QKK:$QKL,'Приложение 1'!$QTW:$QTX,'Приложение 1'!$QUD:$QUD,'Приложение 1'!$QUG:$QUH,'Приложение 1'!$RDS:$RDT,'Приложение 1'!$RDZ:$RDZ,'Приложение 1'!$REC:$RED,'Приложение 1'!$RNO:$RNP,'Приложение 1'!$RNV:$RNV,'Приложение 1'!$RNY:$RNZ,'Приложение 1'!$RXK:$RXL,'Приложение 1'!$RXR:$RXR,'Приложение 1'!$RXU:$RXV,'Приложение 1'!$SHG:$SHH,'Приложение 1'!$SHN:$SHN,'Приложение 1'!$SHQ:$SHR,'Приложение 1'!$SRC:$SRD,'Приложение 1'!$SRJ:$SRJ,'Приложение 1'!$SRM:$SRN,'Приложение 1'!$TAY:$TAZ,'Приложение 1'!$TBF:$TBF,'Приложение 1'!$TBI:$TBJ,'Приложение 1'!$TKU:$TKV,'Приложение 1'!$TLB:$TLB,'Приложение 1'!$TLE:$TLF,'Приложение 1'!$TUQ:$TUR,'Приложение 1'!$TUX:$TUX,'Приложение 1'!$TVA:$TVB,'Приложение 1'!$UEM:$UEN,'Приложение 1'!$UET:$UET,'Приложение 1'!$UEW:$UEX,'Приложение 1'!$UOI:$UOJ,'Приложение 1'!$UOP:$UOP,'Приложение 1'!$UOS:$UOT,'Приложение 1'!$UYE:$UYF,'Приложение 1'!$UYL:$UYL,'Приложение 1'!$UYO:$UYP,'Приложение 1'!$VIA:$VIB,'Приложение 1'!$VIH:$VIH,'Приложение 1'!$VIK:$VIL,'Приложение 1'!$VRW:$VRX,'Приложение 1'!$VSD:$VSD,'Приложение 1'!$VSG:$VSH,'Приложение 1'!$WBS:$WBT,'Приложение 1'!$WBZ:$WBZ,'Приложение 1'!$WCC:$WCD,'Приложение 1'!$WLO:$WLP,'Приложение 1'!$WLV:$WLV,'Приложение 1'!$WLY:$WLZ,'Приложение 1'!$WVK:$WVL,'Приложение 1'!$WVR:$WVR,'Приложение 1'!$WVU:$WVV</definedName>
    <definedName name="Z_6598EE9A_8773_4508_A4C1_E5F8934B6342_.wvu.FilterData" localSheetId="12" hidden="1">'Приложение 1'!$A$26:$BZ$26</definedName>
    <definedName name="Z_6598EE9A_8773_4508_A4C1_E5F8934B6342_.wvu.PrintArea" localSheetId="12" hidden="1">'Приложение 1'!$A$1:$AA$66</definedName>
    <definedName name="Z_6598EE9A_8773_4508_A4C1_E5F8934B6342_.wvu.Rows" localSheetId="12" hidden="1">'Приложение 1'!$1:$3,'Приложение 1'!$17:$18,'Приложение 1'!$52:$62</definedName>
    <definedName name="Z_696F54C5_6E69_4E5B_8291_5C65C2A15EC1_.wvu.Cols" localSheetId="17" hidden="1">'6.3.'!$C:$J,'6.3.'!$M:$T,'6.3.'!$W:$AD,'6.3.'!$AG:$AN</definedName>
    <definedName name="Z_696F54C5_6E69_4E5B_8291_5C65C2A15EC1_.wvu.Cols" localSheetId="2" hidden="1">'7.1. (1 кв. 2014) (с ТП) (2 (3'!$B:$B,'7.1. (1 кв. 2014) (с ТП) (2 (3'!$G:$J,'7.1. (1 кв. 2014) (с ТП) (2 (3'!$M:$N,'7.1. (1 кв. 2014) (с ТП) (2 (3'!$Q:$W,'7.1. (1 кв. 2014) (с ТП) (2 (3'!$Z:$AA,'7.1. (1 кв. 2014) (с ТП) (2 (3'!$AD:$AE,'7.1. (1 кв. 2014) (с ТП) (2 (3'!$AG:$AL,'7.1. (1 кв. 2014) (с ТП) (2 (3'!$AO:$AV,'7.1. (1 кв. 2014) (с ТП) (2 (3'!$BA:$BD</definedName>
    <definedName name="Z_696F54C5_6E69_4E5B_8291_5C65C2A15EC1_.wvu.Cols" localSheetId="3" hidden="1">'7.1. (1 кв. 2014) (с ТП) (2)'!$B:$B,'7.1. (1 кв. 2014) (с ТП) (2)'!$G:$J,'7.1. (1 кв. 2014) (с ТП) (2)'!$M:$N,'7.1. (1 кв. 2014) (с ТП) (2)'!$Q:$W,'7.1. (1 кв. 2014) (с ТП) (2)'!$Z:$AA,'7.1. (1 кв. 2014) (с ТП) (2)'!$AD:$AE,'7.1. (1 кв. 2014) (с ТП) (2)'!$AG:$AL,'7.1. (1 кв. 2014) (с ТП) (2)'!$AO:$AV,'7.1. (1 кв. 2014) (с ТП) (2)'!$BA:$BD</definedName>
    <definedName name="Z_696F54C5_6E69_4E5B_8291_5C65C2A15EC1_.wvu.Cols" localSheetId="1" hidden="1">'7.1. (1 полугодие 2014)'!$B:$B,'7.1. (1 полугодие 2014)'!$E:$R,'7.1. (1 полугодие 2014)'!$X:$AE,'7.1. (1 полугодие 2014)'!$AO:$AV,'7.1. (1 полугодие 2014)'!$BB:$BH</definedName>
    <definedName name="Z_696F54C5_6E69_4E5B_8291_5C65C2A15EC1_.wvu.Cols" localSheetId="4" hidden="1">'7.1. (3 квартал) без ТП '!$B:$B,'7.1. (3 квартал) без ТП '!$G:$J,'7.1. (3 квартал) без ТП '!$M:$N,'7.1. (3 квартал) без ТП '!$Q:$W,'7.1. (3 квартал) без ТП '!$Z:$AA,'7.1. (3 квартал) без ТП '!$AD:$AE,'7.1. (3 квартал) без ТП '!$AH:$AO,'7.1. (3 квартал) без ТП '!$AR:$AY,'7.1. (3 квартал) без ТП '!$BD:$BG</definedName>
    <definedName name="Z_696F54C5_6E69_4E5B_8291_5C65C2A15EC1_.wvu.Cols" localSheetId="5" hidden="1">'7.1. 3 квартал с ТП (ВЛ, КЛ)'!#REF!,'7.1. 3 квартал с ТП (ВЛ, КЛ)'!$H:$K,'7.1. 3 квартал с ТП (ВЛ, КЛ)'!$N:$O,'7.1. 3 квартал с ТП (ВЛ, КЛ)'!$U:$X,'7.1. 3 квартал с ТП (ВЛ, КЛ)'!$AA:$AB,'7.1. 3 квартал с ТП (ВЛ, КЛ)'!$AE:$AF,'7.1. 3 квартал с ТП (ВЛ, КЛ)'!$AI:$AP,'7.1. 3 квартал с ТП (ВЛ, КЛ)'!$AT:$BA,'7.1. 3 квартал с ТП (ВЛ, КЛ)'!$BF:$BI</definedName>
    <definedName name="Z_696F54C5_6E69_4E5B_8291_5C65C2A15EC1_.wvu.Cols" localSheetId="13" hidden="1">'7.2. '!$C:$H,'7.2. '!$S:$AL,'7.2. '!$AW:$BT</definedName>
    <definedName name="Z_696F54C5_6E69_4E5B_8291_5C65C2A15EC1_.wvu.Cols" localSheetId="14" hidden="1">'7.2. 3 кв'!$H:$L,'7.2. 3 кв'!$R:$AK,'7.2. 3 кв'!$AQ:$AU,'7.2. 3 кв'!$BA:$BX,'7.2. 3 кв'!$CH:$CH</definedName>
    <definedName name="Z_696F54C5_6E69_4E5B_8291_5C65C2A15EC1_.wvu.Cols" localSheetId="15" hidden="1">'8.'!$M:$M</definedName>
    <definedName name="Z_696F54C5_6E69_4E5B_8291_5C65C2A15EC1_.wvu.Cols" localSheetId="10" hidden="1">'8. (3 кв. 2014)'!$M:$M</definedName>
    <definedName name="Z_696F54C5_6E69_4E5B_8291_5C65C2A15EC1_.wvu.Cols" localSheetId="16" hidden="1">'9.'!$C:$H,'9.'!$M:$R,'9.'!$W:$AB,'9.'!$AG:$AL</definedName>
    <definedName name="Z_696F54C5_6E69_4E5B_8291_5C65C2A15EC1_.wvu.Cols" localSheetId="11" hidden="1">'9. (3 кв. 2014)'!$C:$F,'9. (3 кв. 2014)'!$I:$J,'9. (3 кв. 2014)'!$M:$P,'9. (3 кв. 2014)'!$S:$T,'9. (3 кв. 2014)'!$W:$Z,'9. (3 кв. 2014)'!$AC:$AD,'9. (3 кв. 2014)'!$AG:$AJ,'9. (3 кв. 2014)'!$AM:$AN</definedName>
    <definedName name="Z_696F54C5_6E69_4E5B_8291_5C65C2A15EC1_.wvu.Cols" localSheetId="7" hidden="1">'II-ДЗ (2014)'!#REF!,'II-ДЗ (2014)'!#REF!,'II-ДЗ (2014)'!$R:$V,'II-ДЗ (2014)'!#REF!,'II-ДЗ (2014)'!#REF!</definedName>
    <definedName name="Z_696F54C5_6E69_4E5B_8291_5C65C2A15EC1_.wvu.Cols" localSheetId="9" hidden="1">'IV-ДЗ'!#REF!,'IV-ДЗ'!#REF!,'IV-ДЗ'!#REF!,'IV-ДЗ'!#REF!,'IV-ДЗ'!#REF!,'IV-ДЗ'!#REF!,'IV-ДЗ'!#REF!,'IV-ДЗ'!#REF!,'IV-ДЗ'!#REF!</definedName>
    <definedName name="Z_696F54C5_6E69_4E5B_8291_5C65C2A15EC1_.wvu.Cols" localSheetId="6" hidden="1">'I-ДЗ'!#REF!,'I-ДЗ'!#REF!,'I-ДЗ'!#REF!,'I-ДЗ'!#REF!,'I-ДЗ'!#REF!,'I-ДЗ'!#REF!,'I-ДЗ'!#REF!,'I-ДЗ'!#REF!,'I-ДЗ'!#REF!</definedName>
    <definedName name="Z_696F54C5_6E69_4E5B_8291_5C65C2A15EC1_.wvu.Cols" localSheetId="12" hidden="1">'Приложение 1'!$A:$B,'Приложение 1'!$H:$H,'Приложение 1'!$K:$L,'Приложение 1'!$O:$O,'Приложение 1'!$IY:$IZ,'Приложение 1'!$JF:$JF,'Приложение 1'!$JI:$JJ,'Приложение 1'!$SU:$SV,'Приложение 1'!$TB:$TB,'Приложение 1'!$TE:$TF,'Приложение 1'!$ACQ:$ACR,'Приложение 1'!$ACX:$ACX,'Приложение 1'!$ADA:$ADB,'Приложение 1'!$AMM:$AMN,'Приложение 1'!$AMT:$AMT,'Приложение 1'!$AMW:$AMX,'Приложение 1'!$AWI:$AWJ,'Приложение 1'!$AWP:$AWP,'Приложение 1'!$AWS:$AWT,'Приложение 1'!$BGE:$BGF,'Приложение 1'!$BGL:$BGL,'Приложение 1'!$BGO:$BGP,'Приложение 1'!$BQA:$BQB,'Приложение 1'!$BQH:$BQH,'Приложение 1'!$BQK:$BQL,'Приложение 1'!$BZW:$BZX,'Приложение 1'!$CAD:$CAD,'Приложение 1'!$CAG:$CAH,'Приложение 1'!$CJS:$CJT,'Приложение 1'!$CJZ:$CJZ,'Приложение 1'!$CKC:$CKD,'Приложение 1'!$CTO:$CTP,'Приложение 1'!$CTV:$CTV,'Приложение 1'!$CTY:$CTZ,'Приложение 1'!$DDK:$DDL,'Приложение 1'!$DDR:$DDR,'Приложение 1'!$DDU:$DDV,'Приложение 1'!$DNG:$DNH,'Приложение 1'!$DNN:$DNN,'Приложение 1'!$DNQ:$DNR,'Приложение 1'!$DXC:$DXD,'Приложение 1'!$DXJ:$DXJ,'Приложение 1'!$DXM:$DXN,'Приложение 1'!$EGY:$EGZ,'Приложение 1'!$EHF:$EHF,'Приложение 1'!$EHI:$EHJ,'Приложение 1'!$EQU:$EQV,'Приложение 1'!$ERB:$ERB,'Приложение 1'!$ERE:$ERF,'Приложение 1'!$FAQ:$FAR,'Приложение 1'!$FAX:$FAX,'Приложение 1'!$FBA:$FBB,'Приложение 1'!$FKM:$FKN,'Приложение 1'!$FKT:$FKT,'Приложение 1'!$FKW:$FKX,'Приложение 1'!$FUI:$FUJ,'Приложение 1'!$FUP:$FUP,'Приложение 1'!$FUS:$FUT,'Приложение 1'!$GEE:$GEF,'Приложение 1'!$GEL:$GEL,'Приложение 1'!$GEO:$GEP,'Приложение 1'!$GOA:$GOB,'Приложение 1'!$GOH:$GOH,'Приложение 1'!$GOK:$GOL,'Приложение 1'!$GXW:$GXX,'Приложение 1'!$GYD:$GYD,'Приложение 1'!$GYG:$GYH,'Приложение 1'!$HHS:$HHT,'Приложение 1'!$HHZ:$HHZ,'Приложение 1'!$HIC:$HID,'Приложение 1'!$HRO:$HRP,'Приложение 1'!$HRV:$HRV,'Приложение 1'!$HRY:$HRZ,'Приложение 1'!$IBK:$IBL,'Приложение 1'!$IBR:$IBR,'Приложение 1'!$IBU:$IBV,'Приложение 1'!$ILG:$ILH,'Приложение 1'!$ILN:$ILN,'Приложение 1'!$ILQ:$ILR,'Приложение 1'!$IVC:$IVD,'Приложение 1'!$IVJ:$IVJ,'Приложение 1'!$IVM:$IVN,'Приложение 1'!$JEY:$JEZ,'Приложение 1'!$JFF:$JFF,'Приложение 1'!$JFI:$JFJ,'Приложение 1'!$JOU:$JOV,'Приложение 1'!$JPB:$JPB,'Приложение 1'!$JPE:$JPF,'Приложение 1'!$JYQ:$JYR,'Приложение 1'!$JYX:$JYX,'Приложение 1'!$JZA:$JZB,'Приложение 1'!$KIM:$KIN,'Приложение 1'!$KIT:$KIT,'Приложение 1'!$KIW:$KIX,'Приложение 1'!$KSI:$KSJ,'Приложение 1'!$KSP:$KSP,'Приложение 1'!$KSS:$KST,'Приложение 1'!$LCE:$LCF,'Приложение 1'!$LCL:$LCL,'Приложение 1'!$LCO:$LCP,'Приложение 1'!$LMA:$LMB,'Приложение 1'!$LMH:$LMH,'Приложение 1'!$LMK:$LML,'Приложение 1'!$LVW:$LVX,'Приложение 1'!$LWD:$LWD,'Приложение 1'!$LWG:$LWH,'Приложение 1'!$MFS:$MFT,'Приложение 1'!$MFZ:$MFZ,'Приложение 1'!$MGC:$MGD,'Приложение 1'!$MPO:$MPP,'Приложение 1'!$MPV:$MPV,'Приложение 1'!$MPY:$MPZ,'Приложение 1'!$MZK:$MZL,'Приложение 1'!$MZR:$MZR,'Приложение 1'!$MZU:$MZV,'Приложение 1'!$NJG:$NJH,'Приложение 1'!$NJN:$NJN,'Приложение 1'!$NJQ:$NJR,'Приложение 1'!$NTC:$NTD,'Приложение 1'!$NTJ:$NTJ,'Приложение 1'!$NTM:$NTN,'Приложение 1'!$OCY:$OCZ,'Приложение 1'!$ODF:$ODF,'Приложение 1'!$ODI:$ODJ,'Приложение 1'!$OMU:$OMV,'Приложение 1'!$ONB:$ONB,'Приложение 1'!$ONE:$ONF,'Приложение 1'!$OWQ:$OWR,'Приложение 1'!$OWX:$OWX,'Приложение 1'!$OXA:$OXB,'Приложение 1'!$PGM:$PGN,'Приложение 1'!$PGT:$PGT,'Приложение 1'!$PGW:$PGX,'Приложение 1'!$PQI:$PQJ,'Приложение 1'!$PQP:$PQP,'Приложение 1'!$PQS:$PQT,'Приложение 1'!$QAE:$QAF,'Приложение 1'!$QAL:$QAL,'Приложение 1'!$QAO:$QAP,'Приложение 1'!$QKA:$QKB,'Приложение 1'!$QKH:$QKH,'Приложение 1'!$QKK:$QKL,'Приложение 1'!$QTW:$QTX,'Приложение 1'!$QUD:$QUD,'Приложение 1'!$QUG:$QUH,'Приложение 1'!$RDS:$RDT,'Приложение 1'!$RDZ:$RDZ,'Приложение 1'!$REC:$RED,'Приложение 1'!$RNO:$RNP,'Приложение 1'!$RNV:$RNV,'Приложение 1'!$RNY:$RNZ,'Приложение 1'!$RXK:$RXL,'Приложение 1'!$RXR:$RXR,'Приложение 1'!$RXU:$RXV,'Приложение 1'!$SHG:$SHH,'Приложение 1'!$SHN:$SHN,'Приложение 1'!$SHQ:$SHR,'Приложение 1'!$SRC:$SRD,'Приложение 1'!$SRJ:$SRJ,'Приложение 1'!$SRM:$SRN,'Приложение 1'!$TAY:$TAZ,'Приложение 1'!$TBF:$TBF,'Приложение 1'!$TBI:$TBJ,'Приложение 1'!$TKU:$TKV,'Приложение 1'!$TLB:$TLB,'Приложение 1'!$TLE:$TLF,'Приложение 1'!$TUQ:$TUR,'Приложение 1'!$TUX:$TUX,'Приложение 1'!$TVA:$TVB,'Приложение 1'!$UEM:$UEN,'Приложение 1'!$UET:$UET,'Приложение 1'!$UEW:$UEX,'Приложение 1'!$UOI:$UOJ,'Приложение 1'!$UOP:$UOP,'Приложение 1'!$UOS:$UOT,'Приложение 1'!$UYE:$UYF,'Приложение 1'!$UYL:$UYL,'Приложение 1'!$UYO:$UYP,'Приложение 1'!$VIA:$VIB,'Приложение 1'!$VIH:$VIH,'Приложение 1'!$VIK:$VIL,'Приложение 1'!$VRW:$VRX,'Приложение 1'!$VSD:$VSD,'Приложение 1'!$VSG:$VSH,'Приложение 1'!$WBS:$WBT,'Приложение 1'!$WBZ:$WBZ,'Приложение 1'!$WCC:$WCD,'Приложение 1'!$WLO:$WLP,'Приложение 1'!$WLV:$WLV,'Приложение 1'!$WLY:$WLZ,'Приложение 1'!$WVK:$WVL,'Приложение 1'!$WVR:$WVR,'Приложение 1'!$WVU:$WVV</definedName>
    <definedName name="Z_696F54C5_6E69_4E5B_8291_5C65C2A15EC1_.wvu.FilterData" localSheetId="12" hidden="1">'Приложение 1'!$A$26:$BZ$26</definedName>
    <definedName name="Z_696F54C5_6E69_4E5B_8291_5C65C2A15EC1_.wvu.PrintArea" localSheetId="17" hidden="1">'6.3.'!$A$1:$AP$35</definedName>
    <definedName name="Z_696F54C5_6E69_4E5B_8291_5C65C2A15EC1_.wvu.PrintArea" localSheetId="2" hidden="1">'7.1. (1 кв. 2014) (с ТП) (2 (3'!$A$1:$BD$60</definedName>
    <definedName name="Z_696F54C5_6E69_4E5B_8291_5C65C2A15EC1_.wvu.PrintArea" localSheetId="3" hidden="1">'7.1. (1 кв. 2014) (с ТП) (2)'!$A$1:$BD$60</definedName>
    <definedName name="Z_696F54C5_6E69_4E5B_8291_5C65C2A15EC1_.wvu.PrintArea" localSheetId="1" hidden="1">'7.1. (1 полугодие 2014)'!$A$1:$BH$59</definedName>
    <definedName name="Z_696F54C5_6E69_4E5B_8291_5C65C2A15EC1_.wvu.PrintArea" localSheetId="4" hidden="1">'7.1. (3 квартал) без ТП '!$A$1:$BC$58</definedName>
    <definedName name="Z_696F54C5_6E69_4E5B_8291_5C65C2A15EC1_.wvu.PrintArea" localSheetId="5" hidden="1">'7.1. 3 квартал с ТП (ВЛ, КЛ)'!$A$1:$BE$612</definedName>
    <definedName name="Z_696F54C5_6E69_4E5B_8291_5C65C2A15EC1_.wvu.PrintArea" localSheetId="13" hidden="1">'7.2. '!$A$1:$CD$46</definedName>
    <definedName name="Z_696F54C5_6E69_4E5B_8291_5C65C2A15EC1_.wvu.PrintArea" localSheetId="14" hidden="1">'7.2. 3 кв'!$A$1:$CH$58</definedName>
    <definedName name="Z_696F54C5_6E69_4E5B_8291_5C65C2A15EC1_.wvu.PrintArea" localSheetId="15" hidden="1">'8.'!$A$1:$L$52</definedName>
    <definedName name="Z_696F54C5_6E69_4E5B_8291_5C65C2A15EC1_.wvu.PrintArea" localSheetId="10" hidden="1">'8. (3 кв. 2014)'!$A$1:$L$52</definedName>
    <definedName name="Z_696F54C5_6E69_4E5B_8291_5C65C2A15EC1_.wvu.PrintArea" localSheetId="16" hidden="1">'9.'!$A$1:$AP$35</definedName>
    <definedName name="Z_696F54C5_6E69_4E5B_8291_5C65C2A15EC1_.wvu.PrintArea" localSheetId="11" hidden="1">'9. (3 кв. 2014)'!$A$1:$AP$36</definedName>
    <definedName name="Z_696F54C5_6E69_4E5B_8291_5C65C2A15EC1_.wvu.PrintArea" localSheetId="7" hidden="1">'II-ДЗ (2014)'!$A$1:$AJ$48</definedName>
    <definedName name="Z_696F54C5_6E69_4E5B_8291_5C65C2A15EC1_.wvu.PrintArea" localSheetId="9" hidden="1">'IV-ДЗ'!$A$1:$AF$50</definedName>
    <definedName name="Z_696F54C5_6E69_4E5B_8291_5C65C2A15EC1_.wvu.PrintArea" localSheetId="0" hidden="1">'IV-ДЦ'!$A$1:$AM$47</definedName>
    <definedName name="Z_696F54C5_6E69_4E5B_8291_5C65C2A15EC1_.wvu.PrintArea" localSheetId="6" hidden="1">'I-ДЗ'!$A$1:$J$47</definedName>
    <definedName name="Z_696F54C5_6E69_4E5B_8291_5C65C2A15EC1_.wvu.PrintArea" localSheetId="12" hidden="1">'Приложение 1'!$A$2:$AB$66</definedName>
    <definedName name="Z_696F54C5_6E69_4E5B_8291_5C65C2A15EC1_.wvu.PrintTitles" localSheetId="2" hidden="1">'7.1. (1 кв. 2014) (с ТП) (2 (3'!$13:$15</definedName>
    <definedName name="Z_696F54C5_6E69_4E5B_8291_5C65C2A15EC1_.wvu.PrintTitles" localSheetId="3" hidden="1">'7.1. (1 кв. 2014) (с ТП) (2)'!$13:$15</definedName>
    <definedName name="Z_696F54C5_6E69_4E5B_8291_5C65C2A15EC1_.wvu.PrintTitles" localSheetId="1" hidden="1">'7.1. (1 полугодие 2014)'!$13:$15</definedName>
    <definedName name="Z_696F54C5_6E69_4E5B_8291_5C65C2A15EC1_.wvu.PrintTitles" localSheetId="12" hidden="1">'Приложение 1'!$14:$16</definedName>
    <definedName name="Z_696F54C5_6E69_4E5B_8291_5C65C2A15EC1_.wvu.Rows" localSheetId="17" hidden="1">'6.3.'!$2:$3</definedName>
    <definedName name="Z_696F54C5_6E69_4E5B_8291_5C65C2A15EC1_.wvu.Rows" localSheetId="2" hidden="1">'7.1. (1 кв. 2014) (с ТП) (2 (3'!$2:$3,'7.1. (1 кв. 2014) (с ТП) (2 (3'!$25:$29</definedName>
    <definedName name="Z_696F54C5_6E69_4E5B_8291_5C65C2A15EC1_.wvu.Rows" localSheetId="3" hidden="1">'7.1. (1 кв. 2014) (с ТП) (2)'!$2:$3,'7.1. (1 кв. 2014) (с ТП) (2)'!$25:$29</definedName>
    <definedName name="Z_696F54C5_6E69_4E5B_8291_5C65C2A15EC1_.wvu.Rows" localSheetId="1" hidden="1">'7.1. (1 полугодие 2014)'!$2:$3,'7.1. (1 полугодие 2014)'!$6:$10,'7.1. (1 полугодие 2014)'!$25:$29</definedName>
    <definedName name="Z_696F54C5_6E69_4E5B_8291_5C65C2A15EC1_.wvu.Rows" localSheetId="4" hidden="1">'7.1. (3 квартал) без ТП '!$25:$29</definedName>
    <definedName name="Z_696F54C5_6E69_4E5B_8291_5C65C2A15EC1_.wvu.Rows" localSheetId="5" hidden="1">'7.1. 3 квартал с ТП (ВЛ, КЛ)'!#REF!</definedName>
    <definedName name="Z_696F54C5_6E69_4E5B_8291_5C65C2A15EC1_.wvu.Rows" localSheetId="13" hidden="1">'7.2. '!$2:$3</definedName>
    <definedName name="Z_696F54C5_6E69_4E5B_8291_5C65C2A15EC1_.wvu.Rows" localSheetId="14" hidden="1">'7.2. 3 кв'!$10:$11,'7.2. 3 кв'!$26:$30</definedName>
    <definedName name="Z_696F54C5_6E69_4E5B_8291_5C65C2A15EC1_.wvu.Rows" localSheetId="15" hidden="1">'8.'!$2:$3,'8.'!$45:$47,'8.'!$49:$50</definedName>
    <definedName name="Z_696F54C5_6E69_4E5B_8291_5C65C2A15EC1_.wvu.Rows" localSheetId="10" hidden="1">'8. (3 кв. 2014)'!$2:$3,'8. (3 кв. 2014)'!$45:$47,'8. (3 кв. 2014)'!$49:$50</definedName>
    <definedName name="Z_696F54C5_6E69_4E5B_8291_5C65C2A15EC1_.wvu.Rows" localSheetId="16" hidden="1">'9.'!$2:$3</definedName>
    <definedName name="Z_696F54C5_6E69_4E5B_8291_5C65C2A15EC1_.wvu.Rows" localSheetId="11" hidden="1">'9. (3 кв. 2014)'!$2:$3</definedName>
    <definedName name="Z_696F54C5_6E69_4E5B_8291_5C65C2A15EC1_.wvu.Rows" localSheetId="7" hidden="1">'II-ДЗ (2014)'!#REF!</definedName>
    <definedName name="Z_696F54C5_6E69_4E5B_8291_5C65C2A15EC1_.wvu.Rows" localSheetId="9" hidden="1">'IV-ДЗ'!#REF!</definedName>
    <definedName name="Z_696F54C5_6E69_4E5B_8291_5C65C2A15EC1_.wvu.Rows" localSheetId="6" hidden="1">'I-ДЗ'!#REF!</definedName>
    <definedName name="Z_696F54C5_6E69_4E5B_8291_5C65C2A15EC1_.wvu.Rows" localSheetId="12" hidden="1">'Приложение 1'!$1:$3,'Приложение 1'!$17:$18,'Приложение 1'!$52:$62</definedName>
    <definedName name="Z_825A9340_18B8_4276_B92D_832E5B891FC4_.wvu.Cols" localSheetId="12" hidden="1">'Приложение 1'!$A:$B,'Приложение 1'!$H:$H,'Приложение 1'!$K:$L</definedName>
    <definedName name="Z_825A9340_18B8_4276_B92D_832E5B891FC4_.wvu.FilterData" localSheetId="12" hidden="1">'Приложение 1'!$A$26:$BZ$26</definedName>
    <definedName name="Z_825A9340_18B8_4276_B92D_832E5B891FC4_.wvu.PrintArea" localSheetId="12" hidden="1">'Приложение 1'!$A$1:$AA$66</definedName>
    <definedName name="Z_825A9340_18B8_4276_B92D_832E5B891FC4_.wvu.Rows" localSheetId="12" hidden="1">'Приложение 1'!$1:$3,'Приложение 1'!$17:$18,'Приложение 1'!$52:$62</definedName>
    <definedName name="Z_C42E85F2_6445_42F9_8612_2F9600989874_.wvu.Cols" localSheetId="2" hidden="1">'7.1. (1 кв. 2014) (с ТП) (2 (3'!$J:$J,'7.1. (1 кв. 2014) (с ТП) (2 (3'!$N:$N,'7.1. (1 кв. 2014) (с ТП) (2 (3'!$Q:$Q,'7.1. (1 кв. 2014) (с ТП) (2 (3'!$Z:$Z,'7.1. (1 кв. 2014) (с ТП) (2 (3'!$AD:$AD</definedName>
    <definedName name="Z_C42E85F2_6445_42F9_8612_2F9600989874_.wvu.Cols" localSheetId="3" hidden="1">'7.1. (1 кв. 2014) (с ТП) (2)'!$J:$J,'7.1. (1 кв. 2014) (с ТП) (2)'!$N:$N,'7.1. (1 кв. 2014) (с ТП) (2)'!$Q:$Q,'7.1. (1 кв. 2014) (с ТП) (2)'!$Z:$Z,'7.1. (1 кв. 2014) (с ТП) (2)'!$AD:$AD</definedName>
    <definedName name="Z_C42E85F2_6445_42F9_8612_2F9600989874_.wvu.Cols" localSheetId="1" hidden="1">'7.1. (1 полугодие 2014)'!$J:$J,'7.1. (1 полугодие 2014)'!$N:$N,'7.1. (1 полугодие 2014)'!$Q:$Q,'7.1. (1 полугодие 2014)'!$Z:$Z,'7.1. (1 полугодие 2014)'!$AD:$AD</definedName>
    <definedName name="Z_C42E85F2_6445_42F9_8612_2F9600989874_.wvu.Cols" localSheetId="13" hidden="1">'7.2. '!$C:$H,'7.2. '!$S:$AL,'7.2. '!$AW:$BT</definedName>
    <definedName name="Z_C42E85F2_6445_42F9_8612_2F9600989874_.wvu.PrintArea" localSheetId="17" hidden="1">'6.3.'!$A$1:$AP$25</definedName>
    <definedName name="Z_C42E85F2_6445_42F9_8612_2F9600989874_.wvu.PrintArea" localSheetId="2" hidden="1">'7.1. (1 кв. 2014) (с ТП) (2 (3'!$A$1:$BE$63</definedName>
    <definedName name="Z_C42E85F2_6445_42F9_8612_2F9600989874_.wvu.PrintArea" localSheetId="3" hidden="1">'7.1. (1 кв. 2014) (с ТП) (2)'!$A$1:$BE$63</definedName>
    <definedName name="Z_C42E85F2_6445_42F9_8612_2F9600989874_.wvu.PrintArea" localSheetId="1" hidden="1">'7.1. (1 полугодие 2014)'!$A$1:$BI$62</definedName>
    <definedName name="Z_C42E85F2_6445_42F9_8612_2F9600989874_.wvu.PrintArea" localSheetId="13" hidden="1">'7.2. '!$A$1:$CD$46</definedName>
    <definedName name="Z_C42E85F2_6445_42F9_8612_2F9600989874_.wvu.PrintArea" localSheetId="15" hidden="1">'8.'!$A$1:$M$52</definedName>
    <definedName name="Z_C42E85F2_6445_42F9_8612_2F9600989874_.wvu.PrintArea" localSheetId="10" hidden="1">'8. (3 кв. 2014)'!$A$1:$M$52</definedName>
    <definedName name="Z_C42E85F2_6445_42F9_8612_2F9600989874_.wvu.PrintArea" localSheetId="16" hidden="1">'9.'!$A$1:$AP$25</definedName>
    <definedName name="Z_C42E85F2_6445_42F9_8612_2F9600989874_.wvu.PrintArea" localSheetId="11" hidden="1">'9. (3 кв. 2014)'!$A$1:$AP$25</definedName>
    <definedName name="Z_C42E85F2_6445_42F9_8612_2F9600989874_.wvu.PrintTitles" localSheetId="2" hidden="1">'7.1. (1 кв. 2014) (с ТП) (2 (3'!$13:$15</definedName>
    <definedName name="Z_C42E85F2_6445_42F9_8612_2F9600989874_.wvu.PrintTitles" localSheetId="3" hidden="1">'7.1. (1 кв. 2014) (с ТП) (2)'!$13:$15</definedName>
    <definedName name="Z_C42E85F2_6445_42F9_8612_2F9600989874_.wvu.PrintTitles" localSheetId="1" hidden="1">'7.1. (1 полугодие 2014)'!$13:$15</definedName>
    <definedName name="Z_C42E85F2_6445_42F9_8612_2F9600989874_.wvu.Rows" localSheetId="17" hidden="1">'6.3.'!$2:$3</definedName>
    <definedName name="Z_C42E85F2_6445_42F9_8612_2F9600989874_.wvu.Rows" localSheetId="2" hidden="1">'7.1. (1 кв. 2014) (с ТП) (2 (3'!$2:$3</definedName>
    <definedName name="Z_C42E85F2_6445_42F9_8612_2F9600989874_.wvu.Rows" localSheetId="3" hidden="1">'7.1. (1 кв. 2014) (с ТП) (2)'!$2:$3</definedName>
    <definedName name="Z_C42E85F2_6445_42F9_8612_2F9600989874_.wvu.Rows" localSheetId="1" hidden="1">'7.1. (1 полугодие 2014)'!$2:$3</definedName>
    <definedName name="Z_C42E85F2_6445_42F9_8612_2F9600989874_.wvu.Rows" localSheetId="13" hidden="1">'7.2. '!$2:$3</definedName>
    <definedName name="Z_C42E85F2_6445_42F9_8612_2F9600989874_.wvu.Rows" localSheetId="15" hidden="1">'8.'!$2:$3,'8.'!$45:$47,'8.'!$49:$50</definedName>
    <definedName name="Z_C42E85F2_6445_42F9_8612_2F9600989874_.wvu.Rows" localSheetId="10" hidden="1">'8. (3 кв. 2014)'!$2:$3,'8. (3 кв. 2014)'!$45:$47,'8. (3 кв. 2014)'!$49:$50</definedName>
    <definedName name="Z_C42E85F2_6445_42F9_8612_2F9600989874_.wvu.Rows" localSheetId="16" hidden="1">'9.'!$2:$3</definedName>
    <definedName name="Z_C42E85F2_6445_42F9_8612_2F9600989874_.wvu.Rows" localSheetId="11" hidden="1">'9. (3 кв. 2014)'!$2:$3</definedName>
    <definedName name="Z_C8F7CAF9_AF48_492F_BA0B_40AAED5E87E4_.wvu.Cols" localSheetId="2" hidden="1">'7.1. (1 кв. 2014) (с ТП) (2 (3'!$J:$J,'7.1. (1 кв. 2014) (с ТП) (2 (3'!$N:$N,'7.1. (1 кв. 2014) (с ТП) (2 (3'!$Q:$Q,'7.1. (1 кв. 2014) (с ТП) (2 (3'!$Z:$Z,'7.1. (1 кв. 2014) (с ТП) (2 (3'!$AD:$AD</definedName>
    <definedName name="Z_C8F7CAF9_AF48_492F_BA0B_40AAED5E87E4_.wvu.Cols" localSheetId="3" hidden="1">'7.1. (1 кв. 2014) (с ТП) (2)'!$J:$J,'7.1. (1 кв. 2014) (с ТП) (2)'!$N:$N,'7.1. (1 кв. 2014) (с ТП) (2)'!$Q:$Q,'7.1. (1 кв. 2014) (с ТП) (2)'!$Z:$Z,'7.1. (1 кв. 2014) (с ТП) (2)'!$AD:$AD</definedName>
    <definedName name="Z_C8F7CAF9_AF48_492F_BA0B_40AAED5E87E4_.wvu.Cols" localSheetId="1" hidden="1">'7.1. (1 полугодие 2014)'!$J:$J,'7.1. (1 полугодие 2014)'!$N:$N,'7.1. (1 полугодие 2014)'!$Q:$Q,'7.1. (1 полугодие 2014)'!$Z:$Z,'7.1. (1 полугодие 2014)'!$AD:$AD</definedName>
    <definedName name="Z_C8F7CAF9_AF48_492F_BA0B_40AAED5E87E4_.wvu.Cols" localSheetId="13" hidden="1">'7.2. '!$C:$H,'7.2. '!$S:$AL,'7.2. '!$AW:$BT</definedName>
    <definedName name="Z_C8F7CAF9_AF48_492F_BA0B_40AAED5E87E4_.wvu.PrintArea" localSheetId="17" hidden="1">'6.3.'!$A$1:$AP$25</definedName>
    <definedName name="Z_C8F7CAF9_AF48_492F_BA0B_40AAED5E87E4_.wvu.PrintArea" localSheetId="2" hidden="1">'7.1. (1 кв. 2014) (с ТП) (2 (3'!$A$1:$BE$63</definedName>
    <definedName name="Z_C8F7CAF9_AF48_492F_BA0B_40AAED5E87E4_.wvu.PrintArea" localSheetId="3" hidden="1">'7.1. (1 кв. 2014) (с ТП) (2)'!$A$1:$BE$63</definedName>
    <definedName name="Z_C8F7CAF9_AF48_492F_BA0B_40AAED5E87E4_.wvu.PrintArea" localSheetId="1" hidden="1">'7.1. (1 полугодие 2014)'!$A$1:$BI$62</definedName>
    <definedName name="Z_C8F7CAF9_AF48_492F_BA0B_40AAED5E87E4_.wvu.PrintArea" localSheetId="13" hidden="1">'7.2. '!$A$1:$CD$46</definedName>
    <definedName name="Z_C8F7CAF9_AF48_492F_BA0B_40AAED5E87E4_.wvu.PrintArea" localSheetId="15" hidden="1">'8.'!$A$1:$M$52</definedName>
    <definedName name="Z_C8F7CAF9_AF48_492F_BA0B_40AAED5E87E4_.wvu.PrintArea" localSheetId="10" hidden="1">'8. (3 кв. 2014)'!$A$1:$M$52</definedName>
    <definedName name="Z_C8F7CAF9_AF48_492F_BA0B_40AAED5E87E4_.wvu.PrintArea" localSheetId="16" hidden="1">'9.'!$A$1:$AP$25</definedName>
    <definedName name="Z_C8F7CAF9_AF48_492F_BA0B_40AAED5E87E4_.wvu.PrintArea" localSheetId="11" hidden="1">'9. (3 кв. 2014)'!$A$1:$AP$25</definedName>
    <definedName name="Z_C8F7CAF9_AF48_492F_BA0B_40AAED5E87E4_.wvu.PrintTitles" localSheetId="2" hidden="1">'7.1. (1 кв. 2014) (с ТП) (2 (3'!$13:$15</definedName>
    <definedName name="Z_C8F7CAF9_AF48_492F_BA0B_40AAED5E87E4_.wvu.PrintTitles" localSheetId="3" hidden="1">'7.1. (1 кв. 2014) (с ТП) (2)'!$13:$15</definedName>
    <definedName name="Z_C8F7CAF9_AF48_492F_BA0B_40AAED5E87E4_.wvu.PrintTitles" localSheetId="1" hidden="1">'7.1. (1 полугодие 2014)'!$13:$15</definedName>
    <definedName name="Z_C8F7CAF9_AF48_492F_BA0B_40AAED5E87E4_.wvu.Rows" localSheetId="17" hidden="1">'6.3.'!$2:$3</definedName>
    <definedName name="Z_C8F7CAF9_AF48_492F_BA0B_40AAED5E87E4_.wvu.Rows" localSheetId="2" hidden="1">'7.1. (1 кв. 2014) (с ТП) (2 (3'!$2:$3</definedName>
    <definedName name="Z_C8F7CAF9_AF48_492F_BA0B_40AAED5E87E4_.wvu.Rows" localSheetId="3" hidden="1">'7.1. (1 кв. 2014) (с ТП) (2)'!$2:$3</definedName>
    <definedName name="Z_C8F7CAF9_AF48_492F_BA0B_40AAED5E87E4_.wvu.Rows" localSheetId="1" hidden="1">'7.1. (1 полугодие 2014)'!$2:$3</definedName>
    <definedName name="Z_C8F7CAF9_AF48_492F_BA0B_40AAED5E87E4_.wvu.Rows" localSheetId="13" hidden="1">'7.2. '!$2:$3</definedName>
    <definedName name="Z_C8F7CAF9_AF48_492F_BA0B_40AAED5E87E4_.wvu.Rows" localSheetId="15" hidden="1">'8.'!$2:$3,'8.'!$45:$47,'8.'!$49:$50</definedName>
    <definedName name="Z_C8F7CAF9_AF48_492F_BA0B_40AAED5E87E4_.wvu.Rows" localSheetId="10" hidden="1">'8. (3 кв. 2014)'!$2:$3,'8. (3 кв. 2014)'!$45:$47,'8. (3 кв. 2014)'!$49:$50</definedName>
    <definedName name="Z_C8F7CAF9_AF48_492F_BA0B_40AAED5E87E4_.wvu.Rows" localSheetId="16" hidden="1">'9.'!$2:$3</definedName>
    <definedName name="Z_C8F7CAF9_AF48_492F_BA0B_40AAED5E87E4_.wvu.Rows" localSheetId="11" hidden="1">'9. (3 кв. 2014)'!$2:$3</definedName>
    <definedName name="Z_EF326D7E_D76F_4649_85A8_DE252C102192_.wvu.Cols" localSheetId="17" hidden="1">'6.3.'!$C:$J,'6.3.'!$M:$T,'6.3.'!$W:$AD,'6.3.'!$AG:$AN</definedName>
    <definedName name="Z_EF326D7E_D76F_4649_85A8_DE252C102192_.wvu.Cols" localSheetId="2" hidden="1">'7.1. (1 кв. 2014) (с ТП) (2 (3'!$B:$B,'7.1. (1 кв. 2014) (с ТП) (2 (3'!$G:$J,'7.1. (1 кв. 2014) (с ТП) (2 (3'!$M:$N,'7.1. (1 кв. 2014) (с ТП) (2 (3'!$Q:$W,'7.1. (1 кв. 2014) (с ТП) (2 (3'!$Z:$AA,'7.1. (1 кв. 2014) (с ТП) (2 (3'!$AD:$AE,'7.1. (1 кв. 2014) (с ТП) (2 (3'!$AG:$AL,'7.1. (1 кв. 2014) (с ТП) (2 (3'!$AO:$AV,'7.1. (1 кв. 2014) (с ТП) (2 (3'!$BA:$BD</definedName>
    <definedName name="Z_EF326D7E_D76F_4649_85A8_DE252C102192_.wvu.Cols" localSheetId="3" hidden="1">'7.1. (1 кв. 2014) (с ТП) (2)'!$B:$B,'7.1. (1 кв. 2014) (с ТП) (2)'!$G:$J,'7.1. (1 кв. 2014) (с ТП) (2)'!$M:$N,'7.1. (1 кв. 2014) (с ТП) (2)'!$Q:$W,'7.1. (1 кв. 2014) (с ТП) (2)'!$Z:$AA,'7.1. (1 кв. 2014) (с ТП) (2)'!$AD:$AE,'7.1. (1 кв. 2014) (с ТП) (2)'!$AG:$AL,'7.1. (1 кв. 2014) (с ТП) (2)'!$AO:$AV,'7.1. (1 кв. 2014) (с ТП) (2)'!$BA:$BD</definedName>
    <definedName name="Z_EF326D7E_D76F_4649_85A8_DE252C102192_.wvu.Cols" localSheetId="1" hidden="1">'7.1. (1 полугодие 2014)'!$B:$B,'7.1. (1 полугодие 2014)'!$E:$R,'7.1. (1 полугодие 2014)'!$X:$AE,'7.1. (1 полугодие 2014)'!$AO:$AV,'7.1. (1 полугодие 2014)'!$BB:$BH</definedName>
    <definedName name="Z_EF326D7E_D76F_4649_85A8_DE252C102192_.wvu.Cols" localSheetId="4" hidden="1">'7.1. (3 квартал) без ТП '!$B:$B,'7.1. (3 квартал) без ТП '!$BD:$BG</definedName>
    <definedName name="Z_EF326D7E_D76F_4649_85A8_DE252C102192_.wvu.Cols" localSheetId="5" hidden="1">'7.1. 3 квартал с ТП (ВЛ, КЛ)'!#REF!,'7.1. 3 квартал с ТП (ВЛ, КЛ)'!$BF:$BI</definedName>
    <definedName name="Z_EF326D7E_D76F_4649_85A8_DE252C102192_.wvu.Cols" localSheetId="13" hidden="1">'7.2. '!$C:$H,'7.2. '!$S:$AL,'7.2. '!$AW:$BT</definedName>
    <definedName name="Z_EF326D7E_D76F_4649_85A8_DE252C102192_.wvu.Cols" localSheetId="14" hidden="1">'7.2. 3 кв'!$H:$L,'7.2. 3 кв'!$R:$AK,'7.2. 3 кв'!$AQ:$AU,'7.2. 3 кв'!$BA:$BX,'7.2. 3 кв'!$CH:$CH</definedName>
    <definedName name="Z_EF326D7E_D76F_4649_85A8_DE252C102192_.wvu.Cols" localSheetId="15" hidden="1">'8.'!$M:$M</definedName>
    <definedName name="Z_EF326D7E_D76F_4649_85A8_DE252C102192_.wvu.Cols" localSheetId="10" hidden="1">'8. (3 кв. 2014)'!$M:$M</definedName>
    <definedName name="Z_EF326D7E_D76F_4649_85A8_DE252C102192_.wvu.Cols" localSheetId="16" hidden="1">'9.'!$C:$H,'9.'!$M:$R,'9.'!$W:$AB,'9.'!$AG:$AL</definedName>
    <definedName name="Z_EF326D7E_D76F_4649_85A8_DE252C102192_.wvu.Cols" localSheetId="11" hidden="1">'9. (3 кв. 2014)'!$C:$F,'9. (3 кв. 2014)'!$I:$J,'9. (3 кв. 2014)'!$M:$P,'9. (3 кв. 2014)'!$S:$T,'9. (3 кв. 2014)'!$W:$Z,'9. (3 кв. 2014)'!$AC:$AD,'9. (3 кв. 2014)'!$AG:$AJ,'9. (3 кв. 2014)'!$AM:$AN</definedName>
    <definedName name="Z_EF326D7E_D76F_4649_85A8_DE252C102192_.wvu.Cols" localSheetId="7" hidden="1">'II-ДЗ (2014)'!#REF!,'II-ДЗ (2014)'!#REF!,'II-ДЗ (2014)'!$R:$V,'II-ДЗ (2014)'!#REF!,'II-ДЗ (2014)'!#REF!</definedName>
    <definedName name="Z_EF326D7E_D76F_4649_85A8_DE252C102192_.wvu.Cols" localSheetId="9" hidden="1">'IV-ДЗ'!#REF!,'IV-ДЗ'!#REF!</definedName>
    <definedName name="Z_EF326D7E_D76F_4649_85A8_DE252C102192_.wvu.Cols" localSheetId="6" hidden="1">'I-ДЗ'!#REF!,'I-ДЗ'!#REF!</definedName>
    <definedName name="Z_EF326D7E_D76F_4649_85A8_DE252C102192_.wvu.Cols" localSheetId="12" hidden="1">'Приложение 1'!$A:$B,'Приложение 1'!$H:$H,'Приложение 1'!$K:$L,'Приложение 1'!$O:$O,'Приложение 1'!$IY:$IZ,'Приложение 1'!$JF:$JF,'Приложение 1'!$JI:$JJ,'Приложение 1'!$SU:$SV,'Приложение 1'!$TB:$TB,'Приложение 1'!$TE:$TF,'Приложение 1'!$ACQ:$ACR,'Приложение 1'!$ACX:$ACX,'Приложение 1'!$ADA:$ADB,'Приложение 1'!$AMM:$AMN,'Приложение 1'!$AMT:$AMT,'Приложение 1'!$AMW:$AMX,'Приложение 1'!$AWI:$AWJ,'Приложение 1'!$AWP:$AWP,'Приложение 1'!$AWS:$AWT,'Приложение 1'!$BGE:$BGF,'Приложение 1'!$BGL:$BGL,'Приложение 1'!$BGO:$BGP,'Приложение 1'!$BQA:$BQB,'Приложение 1'!$BQH:$BQH,'Приложение 1'!$BQK:$BQL,'Приложение 1'!$BZW:$BZX,'Приложение 1'!$CAD:$CAD,'Приложение 1'!$CAG:$CAH,'Приложение 1'!$CJS:$CJT,'Приложение 1'!$CJZ:$CJZ,'Приложение 1'!$CKC:$CKD,'Приложение 1'!$CTO:$CTP,'Приложение 1'!$CTV:$CTV,'Приложение 1'!$CTY:$CTZ,'Приложение 1'!$DDK:$DDL,'Приложение 1'!$DDR:$DDR,'Приложение 1'!$DDU:$DDV,'Приложение 1'!$DNG:$DNH,'Приложение 1'!$DNN:$DNN,'Приложение 1'!$DNQ:$DNR,'Приложение 1'!$DXC:$DXD,'Приложение 1'!$DXJ:$DXJ,'Приложение 1'!$DXM:$DXN,'Приложение 1'!$EGY:$EGZ,'Приложение 1'!$EHF:$EHF,'Приложение 1'!$EHI:$EHJ,'Приложение 1'!$EQU:$EQV,'Приложение 1'!$ERB:$ERB,'Приложение 1'!$ERE:$ERF,'Приложение 1'!$FAQ:$FAR,'Приложение 1'!$FAX:$FAX,'Приложение 1'!$FBA:$FBB,'Приложение 1'!$FKM:$FKN,'Приложение 1'!$FKT:$FKT,'Приложение 1'!$FKW:$FKX,'Приложение 1'!$FUI:$FUJ,'Приложение 1'!$FUP:$FUP,'Приложение 1'!$FUS:$FUT,'Приложение 1'!$GEE:$GEF,'Приложение 1'!$GEL:$GEL,'Приложение 1'!$GEO:$GEP,'Приложение 1'!$GOA:$GOB,'Приложение 1'!$GOH:$GOH,'Приложение 1'!$GOK:$GOL,'Приложение 1'!$GXW:$GXX,'Приложение 1'!$GYD:$GYD,'Приложение 1'!$GYG:$GYH,'Приложение 1'!$HHS:$HHT,'Приложение 1'!$HHZ:$HHZ,'Приложение 1'!$HIC:$HID,'Приложение 1'!$HRO:$HRP,'Приложение 1'!$HRV:$HRV,'Приложение 1'!$HRY:$HRZ,'Приложение 1'!$IBK:$IBL,'Приложение 1'!$IBR:$IBR,'Приложение 1'!$IBU:$IBV,'Приложение 1'!$ILG:$ILH,'Приложение 1'!$ILN:$ILN,'Приложение 1'!$ILQ:$ILR,'Приложение 1'!$IVC:$IVD,'Приложение 1'!$IVJ:$IVJ,'Приложение 1'!$IVM:$IVN,'Приложение 1'!$JEY:$JEZ,'Приложение 1'!$JFF:$JFF,'Приложение 1'!$JFI:$JFJ,'Приложение 1'!$JOU:$JOV,'Приложение 1'!$JPB:$JPB,'Приложение 1'!$JPE:$JPF,'Приложение 1'!$JYQ:$JYR,'Приложение 1'!$JYX:$JYX,'Приложение 1'!$JZA:$JZB,'Приложение 1'!$KIM:$KIN,'Приложение 1'!$KIT:$KIT,'Приложение 1'!$KIW:$KIX,'Приложение 1'!$KSI:$KSJ,'Приложение 1'!$KSP:$KSP,'Приложение 1'!$KSS:$KST,'Приложение 1'!$LCE:$LCF,'Приложение 1'!$LCL:$LCL,'Приложение 1'!$LCO:$LCP,'Приложение 1'!$LMA:$LMB,'Приложение 1'!$LMH:$LMH,'Приложение 1'!$LMK:$LML,'Приложение 1'!$LVW:$LVX,'Приложение 1'!$LWD:$LWD,'Приложение 1'!$LWG:$LWH,'Приложение 1'!$MFS:$MFT,'Приложение 1'!$MFZ:$MFZ,'Приложение 1'!$MGC:$MGD,'Приложение 1'!$MPO:$MPP,'Приложение 1'!$MPV:$MPV,'Приложение 1'!$MPY:$MPZ,'Приложение 1'!$MZK:$MZL,'Приложение 1'!$MZR:$MZR,'Приложение 1'!$MZU:$MZV,'Приложение 1'!$NJG:$NJH,'Приложение 1'!$NJN:$NJN,'Приложение 1'!$NJQ:$NJR,'Приложение 1'!$NTC:$NTD,'Приложение 1'!$NTJ:$NTJ,'Приложение 1'!$NTM:$NTN,'Приложение 1'!$OCY:$OCZ,'Приложение 1'!$ODF:$ODF,'Приложение 1'!$ODI:$ODJ,'Приложение 1'!$OMU:$OMV,'Приложение 1'!$ONB:$ONB,'Приложение 1'!$ONE:$ONF,'Приложение 1'!$OWQ:$OWR,'Приложение 1'!$OWX:$OWX,'Приложение 1'!$OXA:$OXB,'Приложение 1'!$PGM:$PGN,'Приложение 1'!$PGT:$PGT,'Приложение 1'!$PGW:$PGX,'Приложение 1'!$PQI:$PQJ,'Приложение 1'!$PQP:$PQP,'Приложение 1'!$PQS:$PQT,'Приложение 1'!$QAE:$QAF,'Приложение 1'!$QAL:$QAL,'Приложение 1'!$QAO:$QAP,'Приложение 1'!$QKA:$QKB,'Приложение 1'!$QKH:$QKH,'Приложение 1'!$QKK:$QKL,'Приложение 1'!$QTW:$QTX,'Приложение 1'!$QUD:$QUD,'Приложение 1'!$QUG:$QUH,'Приложение 1'!$RDS:$RDT,'Приложение 1'!$RDZ:$RDZ,'Приложение 1'!$REC:$RED,'Приложение 1'!$RNO:$RNP,'Приложение 1'!$RNV:$RNV,'Приложение 1'!$RNY:$RNZ,'Приложение 1'!$RXK:$RXL,'Приложение 1'!$RXR:$RXR,'Приложение 1'!$RXU:$RXV,'Приложение 1'!$SHG:$SHH,'Приложение 1'!$SHN:$SHN,'Приложение 1'!$SHQ:$SHR,'Приложение 1'!$SRC:$SRD,'Приложение 1'!$SRJ:$SRJ,'Приложение 1'!$SRM:$SRN,'Приложение 1'!$TAY:$TAZ,'Приложение 1'!$TBF:$TBF,'Приложение 1'!$TBI:$TBJ,'Приложение 1'!$TKU:$TKV,'Приложение 1'!$TLB:$TLB,'Приложение 1'!$TLE:$TLF,'Приложение 1'!$TUQ:$TUR,'Приложение 1'!$TUX:$TUX,'Приложение 1'!$TVA:$TVB,'Приложение 1'!$UEM:$UEN,'Приложение 1'!$UET:$UET,'Приложение 1'!$UEW:$UEX,'Приложение 1'!$UOI:$UOJ,'Приложение 1'!$UOP:$UOP,'Приложение 1'!$UOS:$UOT,'Приложение 1'!$UYE:$UYF,'Приложение 1'!$UYL:$UYL,'Приложение 1'!$UYO:$UYP,'Приложение 1'!$VIA:$VIB,'Приложение 1'!$VIH:$VIH,'Приложение 1'!$VIK:$VIL,'Приложение 1'!$VRW:$VRX,'Приложение 1'!$VSD:$VSD,'Приложение 1'!$VSG:$VSH,'Приложение 1'!$WBS:$WBT,'Приложение 1'!$WBZ:$WBZ,'Приложение 1'!$WCC:$WCD,'Приложение 1'!$WLO:$WLP,'Приложение 1'!$WLV:$WLV,'Приложение 1'!$WLY:$WLZ,'Приложение 1'!$WVK:$WVL,'Приложение 1'!$WVR:$WVR,'Приложение 1'!$WVU:$WVV</definedName>
    <definedName name="Z_EF326D7E_D76F_4649_85A8_DE252C102192_.wvu.FilterData" localSheetId="12" hidden="1">'Приложение 1'!$A$26:$BZ$26</definedName>
    <definedName name="Z_EF326D7E_D76F_4649_85A8_DE252C102192_.wvu.PrintArea" localSheetId="17" hidden="1">'6.3.'!$A$1:$AP$35</definedName>
    <definedName name="Z_EF326D7E_D76F_4649_85A8_DE252C102192_.wvu.PrintArea" localSheetId="2" hidden="1">'7.1. (1 кв. 2014) (с ТП) (2 (3'!$A$1:$BD$60</definedName>
    <definedName name="Z_EF326D7E_D76F_4649_85A8_DE252C102192_.wvu.PrintArea" localSheetId="3" hidden="1">'7.1. (1 кв. 2014) (с ТП) (2)'!$A$1:$BD$60</definedName>
    <definedName name="Z_EF326D7E_D76F_4649_85A8_DE252C102192_.wvu.PrintArea" localSheetId="1" hidden="1">'7.1. (1 полугодие 2014)'!$A$1:$BH$59</definedName>
    <definedName name="Z_EF326D7E_D76F_4649_85A8_DE252C102192_.wvu.PrintArea" localSheetId="4" hidden="1">'7.1. (3 квартал) без ТП '!$A$1:$BC$58</definedName>
    <definedName name="Z_EF326D7E_D76F_4649_85A8_DE252C102192_.wvu.PrintArea" localSheetId="5" hidden="1">'7.1. 3 квартал с ТП (ВЛ, КЛ)'!$A$1:$BE$612</definedName>
    <definedName name="Z_EF326D7E_D76F_4649_85A8_DE252C102192_.wvu.PrintArea" localSheetId="13" hidden="1">'7.2. '!$A$1:$CD$46</definedName>
    <definedName name="Z_EF326D7E_D76F_4649_85A8_DE252C102192_.wvu.PrintArea" localSheetId="14" hidden="1">'7.2. 3 кв'!$A$1:$CH$58</definedName>
    <definedName name="Z_EF326D7E_D76F_4649_85A8_DE252C102192_.wvu.PrintArea" localSheetId="15" hidden="1">'8.'!$A$1:$L$52</definedName>
    <definedName name="Z_EF326D7E_D76F_4649_85A8_DE252C102192_.wvu.PrintArea" localSheetId="10" hidden="1">'8. (3 кв. 2014)'!$A$1:$L$52</definedName>
    <definedName name="Z_EF326D7E_D76F_4649_85A8_DE252C102192_.wvu.PrintArea" localSheetId="16" hidden="1">'9.'!$A$1:$AP$35</definedName>
    <definedName name="Z_EF326D7E_D76F_4649_85A8_DE252C102192_.wvu.PrintArea" localSheetId="11" hidden="1">'9. (3 кв. 2014)'!$A$1:$AP$36</definedName>
    <definedName name="Z_EF326D7E_D76F_4649_85A8_DE252C102192_.wvu.PrintArea" localSheetId="7" hidden="1">'II-ДЗ (2014)'!$A$1:$AJ$48</definedName>
    <definedName name="Z_EF326D7E_D76F_4649_85A8_DE252C102192_.wvu.PrintArea" localSheetId="9" hidden="1">'IV-ДЗ'!$A$1:$AF$50</definedName>
    <definedName name="Z_EF326D7E_D76F_4649_85A8_DE252C102192_.wvu.PrintArea" localSheetId="0" hidden="1">'IV-ДЦ'!$A$1:$AM$47</definedName>
    <definedName name="Z_EF326D7E_D76F_4649_85A8_DE252C102192_.wvu.PrintArea" localSheetId="6" hidden="1">'I-ДЗ'!$A$1:$J$47</definedName>
    <definedName name="Z_EF326D7E_D76F_4649_85A8_DE252C102192_.wvu.PrintArea" localSheetId="12" hidden="1">'Приложение 1'!$A$2:$AB$66</definedName>
    <definedName name="Z_EF326D7E_D76F_4649_85A8_DE252C102192_.wvu.PrintTitles" localSheetId="2" hidden="1">'7.1. (1 кв. 2014) (с ТП) (2 (3'!$13:$15</definedName>
    <definedName name="Z_EF326D7E_D76F_4649_85A8_DE252C102192_.wvu.PrintTitles" localSheetId="3" hidden="1">'7.1. (1 кв. 2014) (с ТП) (2)'!$13:$15</definedName>
    <definedName name="Z_EF326D7E_D76F_4649_85A8_DE252C102192_.wvu.PrintTitles" localSheetId="1" hidden="1">'7.1. (1 полугодие 2014)'!$13:$15</definedName>
    <definedName name="Z_EF326D7E_D76F_4649_85A8_DE252C102192_.wvu.PrintTitles" localSheetId="12" hidden="1">'Приложение 1'!$14:$16</definedName>
    <definedName name="Z_EF326D7E_D76F_4649_85A8_DE252C102192_.wvu.Rows" localSheetId="17" hidden="1">'6.3.'!$2:$3</definedName>
    <definedName name="Z_EF326D7E_D76F_4649_85A8_DE252C102192_.wvu.Rows" localSheetId="2" hidden="1">'7.1. (1 кв. 2014) (с ТП) (2 (3'!$2:$3,'7.1. (1 кв. 2014) (с ТП) (2 (3'!$25:$29</definedName>
    <definedName name="Z_EF326D7E_D76F_4649_85A8_DE252C102192_.wvu.Rows" localSheetId="3" hidden="1">'7.1. (1 кв. 2014) (с ТП) (2)'!$2:$3,'7.1. (1 кв. 2014) (с ТП) (2)'!$25:$29</definedName>
    <definedName name="Z_EF326D7E_D76F_4649_85A8_DE252C102192_.wvu.Rows" localSheetId="1" hidden="1">'7.1. (1 полугодие 2014)'!$2:$3,'7.1. (1 полугодие 2014)'!$6:$10,'7.1. (1 полугодие 2014)'!$25:$29</definedName>
    <definedName name="Z_EF326D7E_D76F_4649_85A8_DE252C102192_.wvu.Rows" localSheetId="4" hidden="1">'7.1. (3 квартал) без ТП '!$25:$29</definedName>
    <definedName name="Z_EF326D7E_D76F_4649_85A8_DE252C102192_.wvu.Rows" localSheetId="5" hidden="1">'7.1. 3 квартал с ТП (ВЛ, КЛ)'!#REF!</definedName>
    <definedName name="Z_EF326D7E_D76F_4649_85A8_DE252C102192_.wvu.Rows" localSheetId="13" hidden="1">'7.2. '!$2:$3</definedName>
    <definedName name="Z_EF326D7E_D76F_4649_85A8_DE252C102192_.wvu.Rows" localSheetId="14" hidden="1">'7.2. 3 кв'!$10:$11,'7.2. 3 кв'!$26:$30</definedName>
    <definedName name="Z_EF326D7E_D76F_4649_85A8_DE252C102192_.wvu.Rows" localSheetId="15" hidden="1">'8.'!$2:$3,'8.'!$45:$47,'8.'!$49:$50</definedName>
    <definedName name="Z_EF326D7E_D76F_4649_85A8_DE252C102192_.wvu.Rows" localSheetId="10" hidden="1">'8. (3 кв. 2014)'!$2:$3,'8. (3 кв. 2014)'!$45:$47,'8. (3 кв. 2014)'!$49:$50</definedName>
    <definedName name="Z_EF326D7E_D76F_4649_85A8_DE252C102192_.wvu.Rows" localSheetId="16" hidden="1">'9.'!$2:$3</definedName>
    <definedName name="Z_EF326D7E_D76F_4649_85A8_DE252C102192_.wvu.Rows" localSheetId="11" hidden="1">'9. (3 кв. 2014)'!$2:$3</definedName>
    <definedName name="Z_EF326D7E_D76F_4649_85A8_DE252C102192_.wvu.Rows" localSheetId="7" hidden="1">'II-ДЗ (2014)'!#REF!</definedName>
    <definedName name="Z_EF326D7E_D76F_4649_85A8_DE252C102192_.wvu.Rows" localSheetId="9" hidden="1">'IV-ДЗ'!#REF!</definedName>
    <definedName name="Z_EF326D7E_D76F_4649_85A8_DE252C102192_.wvu.Rows" localSheetId="6" hidden="1">'I-ДЗ'!#REF!</definedName>
    <definedName name="Z_EF326D7E_D76F_4649_85A8_DE252C102192_.wvu.Rows" localSheetId="12" hidden="1">'Приложение 1'!$1:$3,'Приложение 1'!$17:$18,'Приложение 1'!$52:$62</definedName>
    <definedName name="ZERO" localSheetId="17">#REF!</definedName>
    <definedName name="ZERO" localSheetId="2">#REF!</definedName>
    <definedName name="ZERO" localSheetId="3">#REF!</definedName>
    <definedName name="ZERO" localSheetId="1">#REF!</definedName>
    <definedName name="ZERO" localSheetId="4">#REF!</definedName>
    <definedName name="ZERO" localSheetId="5">#REF!</definedName>
    <definedName name="ZERO" localSheetId="14">#REF!</definedName>
    <definedName name="ZERO" localSheetId="7">#REF!</definedName>
    <definedName name="ZERO" localSheetId="9">#REF!</definedName>
    <definedName name="ZERO" localSheetId="0">#REF!</definedName>
    <definedName name="ZERO" localSheetId="12">#REF!</definedName>
    <definedName name="ZERO">#REF!</definedName>
    <definedName name="а1" localSheetId="17">#REF!</definedName>
    <definedName name="а1" localSheetId="2">#REF!</definedName>
    <definedName name="а1" localSheetId="3">#REF!</definedName>
    <definedName name="а1" localSheetId="1">#REF!</definedName>
    <definedName name="а1" localSheetId="4">#REF!</definedName>
    <definedName name="а1" localSheetId="5">#REF!</definedName>
    <definedName name="а1" localSheetId="9">#REF!</definedName>
    <definedName name="а1" localSheetId="0">#REF!</definedName>
    <definedName name="а1" localSheetId="12">#REF!</definedName>
    <definedName name="а1">#REF!</definedName>
    <definedName name="А77">[50]Рейтинг!$A$14</definedName>
    <definedName name="А8" localSheetId="17">#REF!</definedName>
    <definedName name="А8" localSheetId="2">#REF!</definedName>
    <definedName name="А8" localSheetId="3">#REF!</definedName>
    <definedName name="А8" localSheetId="1">#REF!</definedName>
    <definedName name="А8" localSheetId="4">#REF!</definedName>
    <definedName name="А8" localSheetId="5">#REF!</definedName>
    <definedName name="А8" localSheetId="14">#REF!</definedName>
    <definedName name="А8" localSheetId="7">#REF!</definedName>
    <definedName name="А8" localSheetId="9">#REF!</definedName>
    <definedName name="А8" localSheetId="0">#REF!</definedName>
    <definedName name="А8" localSheetId="12">#REF!</definedName>
    <definedName name="А8">#REF!</definedName>
    <definedName name="аа" localSheetId="2">'7.1. (1 кв. 2014) (с ТП) (2 (3'!аа</definedName>
    <definedName name="аа" localSheetId="3">'7.1. (1 кв. 2014) (с ТП) (2)'!аа</definedName>
    <definedName name="аа" localSheetId="5">'7.1. 3 квартал с ТП (ВЛ, КЛ)'!аа</definedName>
    <definedName name="аа" localSheetId="14">'7.2. 3 кв'!аа</definedName>
    <definedName name="аа" localSheetId="10">'8. (3 кв. 2014)'!аа</definedName>
    <definedName name="аа" localSheetId="11">'9. (3 кв. 2014)'!аа</definedName>
    <definedName name="аа" localSheetId="7">'II-ДЗ (2014)'!аа</definedName>
    <definedName name="аа" localSheetId="0">'IV-ДЦ'!аа</definedName>
    <definedName name="аа">[0]!аа</definedName>
    <definedName name="ааа" localSheetId="2" hidden="1">{#N/A,#N/A,TRUE,"Лист1";#N/A,#N/A,TRUE,"Лист2";#N/A,#N/A,TRUE,"Лист3"}</definedName>
    <definedName name="ааа" localSheetId="3" hidden="1">{#N/A,#N/A,TRUE,"Лист1";#N/A,#N/A,TRUE,"Лист2";#N/A,#N/A,TRUE,"Лист3"}</definedName>
    <definedName name="ааа" localSheetId="5" hidden="1">{#N/A,#N/A,TRUE,"Лист1";#N/A,#N/A,TRUE,"Лист2";#N/A,#N/A,TRUE,"Лист3"}</definedName>
    <definedName name="ааа" localSheetId="14" hidden="1">{#N/A,#N/A,TRUE,"Лист1";#N/A,#N/A,TRUE,"Лист2";#N/A,#N/A,TRUE,"Лист3"}</definedName>
    <definedName name="ааа" localSheetId="10" hidden="1">{#N/A,#N/A,TRUE,"Лист1";#N/A,#N/A,TRUE,"Лист2";#N/A,#N/A,TRUE,"Лист3"}</definedName>
    <definedName name="ааа" localSheetId="11" hidden="1">{#N/A,#N/A,TRUE,"Лист1";#N/A,#N/A,TRUE,"Лист2";#N/A,#N/A,TRUE,"Лист3"}</definedName>
    <definedName name="ааа" localSheetId="7" hidden="1">{#N/A,#N/A,TRUE,"Лист1";#N/A,#N/A,TRUE,"Лист2";#N/A,#N/A,TRUE,"Лист3"}</definedName>
    <definedName name="ааа" localSheetId="0" hidden="1">{#N/A,#N/A,TRUE,"Лист1";#N/A,#N/A,TRUE,"Лист2";#N/A,#N/A,TRUE,"Лист3"}</definedName>
    <definedName name="ааа" hidden="1">{#N/A,#N/A,TRUE,"Лист1";#N/A,#N/A,TRUE,"Лист2";#N/A,#N/A,TRUE,"Лист3"}</definedName>
    <definedName name="АААААААА" localSheetId="2">'7.1. (1 кв. 2014) (с ТП) (2 (3'!АААААААА</definedName>
    <definedName name="АААААААА" localSheetId="3">'7.1. (1 кв. 2014) (с ТП) (2)'!АААААААА</definedName>
    <definedName name="АААААААА" localSheetId="5">'7.1. 3 квартал с ТП (ВЛ, КЛ)'!АААААААА</definedName>
    <definedName name="АААААААА" localSheetId="14">'7.2. 3 кв'!АААААААА</definedName>
    <definedName name="АААААААА" localSheetId="10">'8. (3 кв. 2014)'!АААААААА</definedName>
    <definedName name="АААААААА" localSheetId="11">'9. (3 кв. 2014)'!АААААААА</definedName>
    <definedName name="АААААААА" localSheetId="7">'II-ДЗ (2014)'!АААААААА</definedName>
    <definedName name="АААААААА" localSheetId="0">'IV-ДЦ'!АААААААА</definedName>
    <definedName name="АААААААА">[0]!АААААААА</definedName>
    <definedName name="ав" localSheetId="2">'7.1. (1 кв. 2014) (с ТП) (2 (3'!ав</definedName>
    <definedName name="ав" localSheetId="3">'7.1. (1 кв. 2014) (с ТП) (2)'!ав</definedName>
    <definedName name="ав" localSheetId="5">'7.1. 3 квартал с ТП (ВЛ, КЛ)'!ав</definedName>
    <definedName name="ав" localSheetId="14">'7.2. 3 кв'!ав</definedName>
    <definedName name="ав" localSheetId="10">'8. (3 кв. 2014)'!ав</definedName>
    <definedName name="ав" localSheetId="11">'9. (3 кв. 2014)'!ав</definedName>
    <definedName name="ав" localSheetId="7">'II-ДЗ (2014)'!ав</definedName>
    <definedName name="ав" localSheetId="0">'IV-ДЦ'!ав</definedName>
    <definedName name="ав">[0]!ав</definedName>
    <definedName name="авг" localSheetId="17">#REF!</definedName>
    <definedName name="авг" localSheetId="2">#REF!</definedName>
    <definedName name="авг" localSheetId="3">#REF!</definedName>
    <definedName name="авг" localSheetId="1">#REF!</definedName>
    <definedName name="авг" localSheetId="4">#REF!</definedName>
    <definedName name="авг" localSheetId="5">#REF!</definedName>
    <definedName name="авг" localSheetId="14">#REF!</definedName>
    <definedName name="авг" localSheetId="7">#REF!</definedName>
    <definedName name="авг" localSheetId="9">#REF!</definedName>
    <definedName name="авг" localSheetId="0">#REF!</definedName>
    <definedName name="авг" localSheetId="12">#REF!</definedName>
    <definedName name="авг">#REF!</definedName>
    <definedName name="авг2" localSheetId="17">#REF!</definedName>
    <definedName name="авг2" localSheetId="2">#REF!</definedName>
    <definedName name="авг2" localSheetId="3">#REF!</definedName>
    <definedName name="авг2" localSheetId="1">#REF!</definedName>
    <definedName name="авг2" localSheetId="4">#REF!</definedName>
    <definedName name="авг2" localSheetId="5">#REF!</definedName>
    <definedName name="авг2" localSheetId="9">#REF!</definedName>
    <definedName name="авг2" localSheetId="0">#REF!</definedName>
    <definedName name="авг2" localSheetId="12">#REF!</definedName>
    <definedName name="авг2">#REF!</definedName>
    <definedName name="авп" localSheetId="2">'7.1. (1 кв. 2014) (с ТП) (2 (3'!авп</definedName>
    <definedName name="авп" localSheetId="3">'7.1. (1 кв. 2014) (с ТП) (2)'!авп</definedName>
    <definedName name="авп" localSheetId="5">'7.1. 3 квартал с ТП (ВЛ, КЛ)'!авп</definedName>
    <definedName name="авп" localSheetId="14">'7.2. 3 кв'!авп</definedName>
    <definedName name="авп" localSheetId="10">'8. (3 кв. 2014)'!авп</definedName>
    <definedName name="авп" localSheetId="11">'9. (3 кв. 2014)'!авп</definedName>
    <definedName name="авп" localSheetId="7">'II-ДЗ (2014)'!авп</definedName>
    <definedName name="авп" localSheetId="0">'IV-ДЦ'!авп</definedName>
    <definedName name="авп">[0]!авп</definedName>
    <definedName name="ап" localSheetId="2">'7.1. (1 кв. 2014) (с ТП) (2 (3'!ап</definedName>
    <definedName name="ап" localSheetId="3">'7.1. (1 кв. 2014) (с ТП) (2)'!ап</definedName>
    <definedName name="ап" localSheetId="5">'7.1. 3 квартал с ТП (ВЛ, КЛ)'!ап</definedName>
    <definedName name="ап" localSheetId="14">'7.2. 3 кв'!ап</definedName>
    <definedName name="ап" localSheetId="10">'8. (3 кв. 2014)'!ап</definedName>
    <definedName name="ап" localSheetId="11">'9. (3 кв. 2014)'!ап</definedName>
    <definedName name="ап" localSheetId="7">'II-ДЗ (2014)'!ап</definedName>
    <definedName name="ап" localSheetId="0">'IV-ДЦ'!ап</definedName>
    <definedName name="ап">[0]!ап</definedName>
    <definedName name="апр" localSheetId="17">#REF!</definedName>
    <definedName name="апр" localSheetId="2">#REF!</definedName>
    <definedName name="апр" localSheetId="3">#REF!</definedName>
    <definedName name="апр" localSheetId="1">#REF!</definedName>
    <definedName name="апр" localSheetId="4">#REF!</definedName>
    <definedName name="апр" localSheetId="5">#REF!</definedName>
    <definedName name="апр" localSheetId="14">#REF!</definedName>
    <definedName name="апр" localSheetId="7">#REF!</definedName>
    <definedName name="апр" localSheetId="9">#REF!</definedName>
    <definedName name="апр" localSheetId="0">#REF!</definedName>
    <definedName name="апр" localSheetId="12">#REF!</definedName>
    <definedName name="апр">#REF!</definedName>
    <definedName name="апр2" localSheetId="17">#REF!</definedName>
    <definedName name="апр2" localSheetId="2">#REF!</definedName>
    <definedName name="апр2" localSheetId="3">#REF!</definedName>
    <definedName name="апр2" localSheetId="1">#REF!</definedName>
    <definedName name="апр2" localSheetId="4">#REF!</definedName>
    <definedName name="апр2" localSheetId="5">#REF!</definedName>
    <definedName name="апр2" localSheetId="9">#REF!</definedName>
    <definedName name="апр2" localSheetId="0">#REF!</definedName>
    <definedName name="апр2" localSheetId="12">#REF!</definedName>
    <definedName name="апр2">#REF!</definedName>
    <definedName name="АТП" localSheetId="17">#REF!</definedName>
    <definedName name="АТП" localSheetId="2">#REF!</definedName>
    <definedName name="АТП" localSheetId="3">#REF!</definedName>
    <definedName name="АТП" localSheetId="1">#REF!</definedName>
    <definedName name="АТП" localSheetId="4">#REF!</definedName>
    <definedName name="АТП" localSheetId="5">#REF!</definedName>
    <definedName name="АТП" localSheetId="9">#REF!</definedName>
    <definedName name="АТП" localSheetId="0">#REF!</definedName>
    <definedName name="АТП" localSheetId="12">#REF!</definedName>
    <definedName name="АТП">#REF!</definedName>
    <definedName name="аяыпамыпмипи" localSheetId="2">'7.1. (1 кв. 2014) (с ТП) (2 (3'!аяыпамыпмипи</definedName>
    <definedName name="аяыпамыпмипи" localSheetId="3">'7.1. (1 кв. 2014) (с ТП) (2)'!аяыпамыпмипи</definedName>
    <definedName name="аяыпамыпмипи" localSheetId="5">'7.1. 3 квартал с ТП (ВЛ, КЛ)'!аяыпамыпмипи</definedName>
    <definedName name="аяыпамыпмипи" localSheetId="14">'7.2. 3 кв'!аяыпамыпмипи</definedName>
    <definedName name="аяыпамыпмипи" localSheetId="10">'8. (3 кв. 2014)'!аяыпамыпмипи</definedName>
    <definedName name="аяыпамыпмипи" localSheetId="11">'9. (3 кв. 2014)'!аяыпамыпмипи</definedName>
    <definedName name="аяыпамыпмипи" localSheetId="7">'II-ДЗ (2014)'!аяыпамыпмипи</definedName>
    <definedName name="аяыпамыпмипи" localSheetId="0">'IV-ДЦ'!аяыпамыпмипи</definedName>
    <definedName name="аяыпамыпмипи">[0]!аяыпамыпмипи</definedName>
    <definedName name="база">[51]SHPZ!$A$1:$BC$4313</definedName>
    <definedName name="_xlnm.Database" localSheetId="17">#REF!</definedName>
    <definedName name="_xlnm.Database" localSheetId="2">#REF!</definedName>
    <definedName name="_xlnm.Database" localSheetId="3">#REF!</definedName>
    <definedName name="_xlnm.Database" localSheetId="1">#REF!</definedName>
    <definedName name="_xlnm.Database" localSheetId="4">#REF!</definedName>
    <definedName name="_xlnm.Database" localSheetId="5">#REF!</definedName>
    <definedName name="_xlnm.Database" localSheetId="14">#REF!</definedName>
    <definedName name="_xlnm.Database" localSheetId="7">#REF!</definedName>
    <definedName name="_xlnm.Database" localSheetId="9">#REF!</definedName>
    <definedName name="_xlnm.Database" localSheetId="0">#REF!</definedName>
    <definedName name="_xlnm.Database" localSheetId="12">#REF!</definedName>
    <definedName name="_xlnm.Database">#REF!</definedName>
    <definedName name="Базовые">'[52]Производство электроэнергии'!$A$95</definedName>
    <definedName name="БазовыйПериод">[33]Заголовок!$B$15</definedName>
    <definedName name="баланс">[53]Баланс!$D$60</definedName>
    <definedName name="бб" localSheetId="2">'7.1. (1 кв. 2014) (с ТП) (2 (3'!бб</definedName>
    <definedName name="бб" localSheetId="3">'7.1. (1 кв. 2014) (с ТП) (2)'!бб</definedName>
    <definedName name="бб" localSheetId="5">'7.1. 3 квартал с ТП (ВЛ, КЛ)'!бб</definedName>
    <definedName name="бб" localSheetId="14">'7.2. 3 кв'!бб</definedName>
    <definedName name="бб" localSheetId="10">'8. (3 кв. 2014)'!бб</definedName>
    <definedName name="бб" localSheetId="11">'9. (3 кв. 2014)'!бб</definedName>
    <definedName name="бб" localSheetId="7">'II-ДЗ (2014)'!бб</definedName>
    <definedName name="бб" localSheetId="0">'IV-ДЦ'!бб</definedName>
    <definedName name="бб">[0]!бб</definedName>
    <definedName name="БД_2_3" localSheetId="17">#REF!</definedName>
    <definedName name="БД_2_3" localSheetId="2">#REF!</definedName>
    <definedName name="БД_2_3" localSheetId="3">#REF!</definedName>
    <definedName name="БД_2_3" localSheetId="1">#REF!</definedName>
    <definedName name="БД_2_3" localSheetId="4">#REF!</definedName>
    <definedName name="БД_2_3" localSheetId="5">#REF!</definedName>
    <definedName name="БД_2_3" localSheetId="14">#REF!</definedName>
    <definedName name="БД_2_3" localSheetId="7">#REF!</definedName>
    <definedName name="БД_2_3" localSheetId="9">#REF!</definedName>
    <definedName name="БД_2_3" localSheetId="0">#REF!</definedName>
    <definedName name="БД_2_3" localSheetId="12">#REF!</definedName>
    <definedName name="БД_2_3">#REF!</definedName>
    <definedName name="БИ_1_1" localSheetId="17">#REF!</definedName>
    <definedName name="БИ_1_1" localSheetId="2">#REF!</definedName>
    <definedName name="БИ_1_1" localSheetId="3">#REF!</definedName>
    <definedName name="БИ_1_1" localSheetId="1">#REF!</definedName>
    <definedName name="БИ_1_1" localSheetId="4">#REF!</definedName>
    <definedName name="БИ_1_1" localSheetId="5">#REF!</definedName>
    <definedName name="БИ_1_1" localSheetId="9">#REF!</definedName>
    <definedName name="БИ_1_1" localSheetId="0">#REF!</definedName>
    <definedName name="БИ_1_1" localSheetId="12">#REF!</definedName>
    <definedName name="БИ_1_1">#REF!</definedName>
    <definedName name="БИ_1_10" localSheetId="17">#REF!</definedName>
    <definedName name="БИ_1_10" localSheetId="2">#REF!</definedName>
    <definedName name="БИ_1_10" localSheetId="3">#REF!</definedName>
    <definedName name="БИ_1_10" localSheetId="1">#REF!</definedName>
    <definedName name="БИ_1_10" localSheetId="4">#REF!</definedName>
    <definedName name="БИ_1_10" localSheetId="5">#REF!</definedName>
    <definedName name="БИ_1_10" localSheetId="9">#REF!</definedName>
    <definedName name="БИ_1_10" localSheetId="0">#REF!</definedName>
    <definedName name="БИ_1_10" localSheetId="12">#REF!</definedName>
    <definedName name="БИ_1_10">#REF!</definedName>
    <definedName name="БИ_1_2" localSheetId="17">#REF!</definedName>
    <definedName name="БИ_1_2" localSheetId="2">#REF!</definedName>
    <definedName name="БИ_1_2" localSheetId="3">#REF!</definedName>
    <definedName name="БИ_1_2" localSheetId="1">#REF!</definedName>
    <definedName name="БИ_1_2" localSheetId="4">#REF!</definedName>
    <definedName name="БИ_1_2" localSheetId="5">#REF!</definedName>
    <definedName name="БИ_1_2" localSheetId="9">#REF!</definedName>
    <definedName name="БИ_1_2" localSheetId="12">#REF!</definedName>
    <definedName name="БИ_1_2">#REF!</definedName>
    <definedName name="БИ_2_11_П">'[54]БИ-2-18-П'!$B$8</definedName>
    <definedName name="БИ_2_14">'[54]БИ-2-19-П'!$B$8</definedName>
    <definedName name="БИ_2_3" localSheetId="17">#REF!</definedName>
    <definedName name="БИ_2_3" localSheetId="2">#REF!</definedName>
    <definedName name="БИ_2_3" localSheetId="3">#REF!</definedName>
    <definedName name="БИ_2_3" localSheetId="1">#REF!</definedName>
    <definedName name="БИ_2_3" localSheetId="4">#REF!</definedName>
    <definedName name="БИ_2_3" localSheetId="5">#REF!</definedName>
    <definedName name="БИ_2_3" localSheetId="14">#REF!</definedName>
    <definedName name="БИ_2_3" localSheetId="7">#REF!</definedName>
    <definedName name="БИ_2_3" localSheetId="9">#REF!</definedName>
    <definedName name="БИ_2_3" localSheetId="0">#REF!</definedName>
    <definedName name="БИ_2_3" localSheetId="12">#REF!</definedName>
    <definedName name="БИ_2_3">#REF!</definedName>
    <definedName name="БИ_2_4" localSheetId="17">#REF!</definedName>
    <definedName name="БИ_2_4" localSheetId="2">#REF!</definedName>
    <definedName name="БИ_2_4" localSheetId="3">#REF!</definedName>
    <definedName name="БИ_2_4" localSheetId="1">#REF!</definedName>
    <definedName name="БИ_2_4" localSheetId="4">#REF!</definedName>
    <definedName name="БИ_2_4" localSheetId="5">#REF!</definedName>
    <definedName name="БИ_2_4" localSheetId="9">#REF!</definedName>
    <definedName name="БИ_2_4" localSheetId="0">#REF!</definedName>
    <definedName name="БИ_2_4" localSheetId="12">#REF!</definedName>
    <definedName name="БИ_2_4">#REF!</definedName>
    <definedName name="БИ_2_5">'[54]БИ-2-7-П'!$B$8</definedName>
    <definedName name="БИ_2_6">'[54]БИ-2-9-П'!$B$8</definedName>
    <definedName name="БИ_2_7" localSheetId="17">#REF!</definedName>
    <definedName name="БИ_2_7" localSheetId="2">#REF!</definedName>
    <definedName name="БИ_2_7" localSheetId="3">#REF!</definedName>
    <definedName name="БИ_2_7" localSheetId="1">#REF!</definedName>
    <definedName name="БИ_2_7" localSheetId="4">#REF!</definedName>
    <definedName name="БИ_2_7" localSheetId="5">#REF!</definedName>
    <definedName name="БИ_2_7" localSheetId="14">#REF!</definedName>
    <definedName name="БИ_2_7" localSheetId="7">#REF!</definedName>
    <definedName name="БИ_2_7" localSheetId="9">#REF!</definedName>
    <definedName name="БИ_2_7" localSheetId="0">#REF!</definedName>
    <definedName name="БИ_2_7" localSheetId="12">#REF!</definedName>
    <definedName name="БИ_2_7">#REF!</definedName>
    <definedName name="БИ_2_8">'[54]БИ-2-14-П'!$B$8</definedName>
    <definedName name="БИ_2_9">'[54]БИ-2-16-П'!$B$8</definedName>
    <definedName name="БР_2_20_П" localSheetId="17">#REF!</definedName>
    <definedName name="БР_2_20_П" localSheetId="2">#REF!</definedName>
    <definedName name="БР_2_20_П" localSheetId="3">#REF!</definedName>
    <definedName name="БР_2_20_П" localSheetId="1">#REF!</definedName>
    <definedName name="БР_2_20_П" localSheetId="4">#REF!</definedName>
    <definedName name="БР_2_20_П" localSheetId="5">#REF!</definedName>
    <definedName name="БР_2_20_П" localSheetId="14">#REF!</definedName>
    <definedName name="БР_2_20_П" localSheetId="7">#REF!</definedName>
    <definedName name="БР_2_20_П" localSheetId="9">#REF!</definedName>
    <definedName name="БР_2_20_П" localSheetId="0">#REF!</definedName>
    <definedName name="БР_2_20_П" localSheetId="12">#REF!</definedName>
    <definedName name="БР_2_20_П">#REF!</definedName>
    <definedName name="БР_2_3_П" localSheetId="17">#REF!</definedName>
    <definedName name="БР_2_3_П" localSheetId="2">#REF!</definedName>
    <definedName name="БР_2_3_П" localSheetId="3">#REF!</definedName>
    <definedName name="БР_2_3_П" localSheetId="1">#REF!</definedName>
    <definedName name="БР_2_3_П" localSheetId="4">#REF!</definedName>
    <definedName name="БР_2_3_П" localSheetId="5">#REF!</definedName>
    <definedName name="БР_2_3_П" localSheetId="9">#REF!</definedName>
    <definedName name="БР_2_3_П" localSheetId="0">#REF!</definedName>
    <definedName name="БР_2_3_П" localSheetId="12">#REF!</definedName>
    <definedName name="БР_2_3_П">#REF!</definedName>
    <definedName name="БР_2_6_П" localSheetId="17">#REF!</definedName>
    <definedName name="БР_2_6_П" localSheetId="2">#REF!</definedName>
    <definedName name="БР_2_6_П" localSheetId="3">#REF!</definedName>
    <definedName name="БР_2_6_П" localSheetId="1">#REF!</definedName>
    <definedName name="БР_2_6_П" localSheetId="4">#REF!</definedName>
    <definedName name="БР_2_6_П" localSheetId="5">#REF!</definedName>
    <definedName name="БР_2_6_П" localSheetId="9">#REF!</definedName>
    <definedName name="БР_2_6_П" localSheetId="0">#REF!</definedName>
    <definedName name="БР_2_6_П" localSheetId="12">#REF!</definedName>
    <definedName name="БР_2_6_П">#REF!</definedName>
    <definedName name="БР_3_4" localSheetId="17">#REF!</definedName>
    <definedName name="БР_3_4" localSheetId="2">#REF!</definedName>
    <definedName name="БР_3_4" localSheetId="3">#REF!</definedName>
    <definedName name="БР_3_4" localSheetId="1">#REF!</definedName>
    <definedName name="БР_3_4" localSheetId="4">#REF!</definedName>
    <definedName name="БР_3_4" localSheetId="5">#REF!</definedName>
    <definedName name="БР_3_4" localSheetId="9">#REF!</definedName>
    <definedName name="БР_3_4" localSheetId="12">#REF!</definedName>
    <definedName name="БР_3_4">#REF!</definedName>
    <definedName name="БР_РСК" localSheetId="17">#REF!</definedName>
    <definedName name="БР_РСК" localSheetId="2">#REF!</definedName>
    <definedName name="БР_РСК" localSheetId="3">#REF!</definedName>
    <definedName name="БР_РСК" localSheetId="1">#REF!</definedName>
    <definedName name="БР_РСК" localSheetId="4">#REF!</definedName>
    <definedName name="БР_РСК" localSheetId="5">#REF!</definedName>
    <definedName name="БР_РСК" localSheetId="9">#REF!</definedName>
    <definedName name="БР_РСК" localSheetId="12">#REF!</definedName>
    <definedName name="БР_РСК">#REF!</definedName>
    <definedName name="БС">[55]Справочники!$A$4:$A$6</definedName>
    <definedName name="Бюдж_расч_зак_МТР" localSheetId="17">#REF!</definedName>
    <definedName name="Бюдж_расч_зак_МТР" localSheetId="2">#REF!</definedName>
    <definedName name="Бюдж_расч_зак_МТР" localSheetId="3">#REF!</definedName>
    <definedName name="Бюдж_расч_зак_МТР" localSheetId="1">#REF!</definedName>
    <definedName name="Бюдж_расч_зак_МТР" localSheetId="4">#REF!</definedName>
    <definedName name="Бюдж_расч_зак_МТР" localSheetId="5">#REF!</definedName>
    <definedName name="Бюдж_расч_зак_МТР" localSheetId="14">#REF!</definedName>
    <definedName name="Бюдж_расч_зак_МТР" localSheetId="7">#REF!</definedName>
    <definedName name="Бюдж_расч_зак_МТР" localSheetId="9">#REF!</definedName>
    <definedName name="Бюдж_расч_зак_МТР" localSheetId="0">#REF!</definedName>
    <definedName name="Бюдж_расч_зак_МТР" localSheetId="12">#REF!</definedName>
    <definedName name="Бюдж_расч_зак_МТР">#REF!</definedName>
    <definedName name="Бюдж_расч_усл_ТОиР" localSheetId="17">#REF!</definedName>
    <definedName name="Бюдж_расч_усл_ТОиР" localSheetId="2">#REF!</definedName>
    <definedName name="Бюдж_расч_усл_ТОиР" localSheetId="3">#REF!</definedName>
    <definedName name="Бюдж_расч_усл_ТОиР" localSheetId="1">#REF!</definedName>
    <definedName name="Бюдж_расч_усл_ТОиР" localSheetId="4">#REF!</definedName>
    <definedName name="Бюдж_расч_усл_ТОиР" localSheetId="5">#REF!</definedName>
    <definedName name="Бюдж_расч_усл_ТОиР" localSheetId="9">#REF!</definedName>
    <definedName name="Бюдж_расч_усл_ТОиР" localSheetId="0">#REF!</definedName>
    <definedName name="Бюдж_расч_усл_ТОиР" localSheetId="12">#REF!</definedName>
    <definedName name="Бюдж_расч_усл_ТОиР">#REF!</definedName>
    <definedName name="Бюджет_движ_СК" localSheetId="17">#REF!</definedName>
    <definedName name="Бюджет_движ_СК" localSheetId="2">#REF!</definedName>
    <definedName name="Бюджет_движ_СК" localSheetId="3">#REF!</definedName>
    <definedName name="Бюджет_движ_СК" localSheetId="1">#REF!</definedName>
    <definedName name="Бюджет_движ_СК" localSheetId="4">#REF!</definedName>
    <definedName name="Бюджет_движ_СК" localSheetId="5">#REF!</definedName>
    <definedName name="Бюджет_движ_СК" localSheetId="9">#REF!</definedName>
    <definedName name="Бюджет_движ_СК" localSheetId="0">#REF!</definedName>
    <definedName name="Бюджет_движ_СК" localSheetId="12">#REF!</definedName>
    <definedName name="Бюджет_движ_СК">#REF!</definedName>
    <definedName name="Бюджет_закуп_запасов_МТР_ЦС">'[56]Закупки центр'!$B$9</definedName>
    <definedName name="Бюджет_закупок_сводный" localSheetId="17">#REF!</definedName>
    <definedName name="Бюджет_закупок_сводный" localSheetId="2">#REF!</definedName>
    <definedName name="Бюджет_закупок_сводный" localSheetId="3">#REF!</definedName>
    <definedName name="Бюджет_закупок_сводный" localSheetId="1">#REF!</definedName>
    <definedName name="Бюджет_закупок_сводный" localSheetId="4">#REF!</definedName>
    <definedName name="Бюджет_закупок_сводный" localSheetId="5">#REF!</definedName>
    <definedName name="Бюджет_закупок_сводный" localSheetId="14">#REF!</definedName>
    <definedName name="Бюджет_закупок_сводный" localSheetId="7">#REF!</definedName>
    <definedName name="Бюджет_закупок_сводный" localSheetId="9">#REF!</definedName>
    <definedName name="Бюджет_закупок_сводный" localSheetId="0">#REF!</definedName>
    <definedName name="Бюджет_закупок_сводный" localSheetId="12">#REF!</definedName>
    <definedName name="Бюджет_закупок_сводный">#REF!</definedName>
    <definedName name="Бюджет_кредитов_займов" localSheetId="17">#REF!</definedName>
    <definedName name="Бюджет_кредитов_займов" localSheetId="2">#REF!</definedName>
    <definedName name="Бюджет_кредитов_займов" localSheetId="3">#REF!</definedName>
    <definedName name="Бюджет_кредитов_займов" localSheetId="1">#REF!</definedName>
    <definedName name="Бюджет_кредитов_займов" localSheetId="4">#REF!</definedName>
    <definedName name="Бюджет_кредитов_займов" localSheetId="5">#REF!</definedName>
    <definedName name="Бюджет_кредитов_займов" localSheetId="9">#REF!</definedName>
    <definedName name="Бюджет_кредитов_займов" localSheetId="0">#REF!</definedName>
    <definedName name="Бюджет_кредитов_займов" localSheetId="12">#REF!</definedName>
    <definedName name="Бюджет_кредитов_займов">#REF!</definedName>
    <definedName name="Бюджет_мех_и_ТС_РСК" localSheetId="17">#REF!</definedName>
    <definedName name="Бюджет_мех_и_ТС_РСК" localSheetId="2">#REF!</definedName>
    <definedName name="Бюджет_мех_и_ТС_РСК" localSheetId="3">#REF!</definedName>
    <definedName name="Бюджет_мех_и_ТС_РСК" localSheetId="1">#REF!</definedName>
    <definedName name="Бюджет_мех_и_ТС_РСК" localSheetId="4">#REF!</definedName>
    <definedName name="Бюджет_мех_и_ТС_РСК" localSheetId="5">#REF!</definedName>
    <definedName name="Бюджет_мех_и_ТС_РСК" localSheetId="9">#REF!</definedName>
    <definedName name="Бюджет_мех_и_ТС_РСК" localSheetId="0">#REF!</definedName>
    <definedName name="Бюджет_мех_и_ТС_РСК" localSheetId="12">#REF!</definedName>
    <definedName name="Бюджет_мех_и_ТС_РСК">#REF!</definedName>
    <definedName name="Бюджет_МЗ_ТОиР_РСК" localSheetId="17">#REF!</definedName>
    <definedName name="Бюджет_МЗ_ТОиР_РСК" localSheetId="2">#REF!</definedName>
    <definedName name="Бюджет_МЗ_ТОиР_РСК" localSheetId="3">#REF!</definedName>
    <definedName name="Бюджет_МЗ_ТОиР_РСК" localSheetId="1">#REF!</definedName>
    <definedName name="Бюджет_МЗ_ТОиР_РСК" localSheetId="4">#REF!</definedName>
    <definedName name="Бюджет_МЗ_ТОиР_РСК" localSheetId="5">#REF!</definedName>
    <definedName name="Бюджет_МЗ_ТОиР_РСК" localSheetId="9">#REF!</definedName>
    <definedName name="Бюджет_МЗ_ТОиР_РСК" localSheetId="12">#REF!</definedName>
    <definedName name="Бюджет_МЗ_ТОиР_РСК">#REF!</definedName>
    <definedName name="Бюджет_налогов" localSheetId="17">#REF!</definedName>
    <definedName name="Бюджет_налогов" localSheetId="2">#REF!</definedName>
    <definedName name="Бюджет_налогов" localSheetId="3">#REF!</definedName>
    <definedName name="Бюджет_налогов" localSheetId="1">#REF!</definedName>
    <definedName name="Бюджет_налогов" localSheetId="4">#REF!</definedName>
    <definedName name="Бюджет_налогов" localSheetId="5">#REF!</definedName>
    <definedName name="Бюджет_налогов" localSheetId="9">#REF!</definedName>
    <definedName name="Бюджет_налогов" localSheetId="12">#REF!</definedName>
    <definedName name="Бюджет_налогов">#REF!</definedName>
    <definedName name="Бюджет_платежей_МРСК" localSheetId="17">#REF!</definedName>
    <definedName name="Бюджет_платежей_МРСК" localSheetId="2">#REF!</definedName>
    <definedName name="Бюджет_платежей_МРСК" localSheetId="3">#REF!</definedName>
    <definedName name="Бюджет_платежей_МРСК" localSheetId="1">#REF!</definedName>
    <definedName name="Бюджет_платежей_МРСК" localSheetId="4">#REF!</definedName>
    <definedName name="Бюджет_платежей_МРСК" localSheetId="5">#REF!</definedName>
    <definedName name="Бюджет_платежей_МРСК" localSheetId="9">#REF!</definedName>
    <definedName name="Бюджет_платежей_МРСК" localSheetId="12">#REF!</definedName>
    <definedName name="Бюджет_платежей_МРСК">#REF!</definedName>
    <definedName name="Бюджет_платежей_ПЭС" localSheetId="17">#REF!</definedName>
    <definedName name="Бюджет_платежей_ПЭС" localSheetId="2">#REF!</definedName>
    <definedName name="Бюджет_платежей_ПЭС" localSheetId="3">#REF!</definedName>
    <definedName name="Бюджет_платежей_ПЭС" localSheetId="1">#REF!</definedName>
    <definedName name="Бюджет_платежей_ПЭС" localSheetId="4">#REF!</definedName>
    <definedName name="Бюджет_платежей_ПЭС" localSheetId="5">#REF!</definedName>
    <definedName name="Бюджет_платежей_ПЭС" localSheetId="9">#REF!</definedName>
    <definedName name="Бюджет_платежей_ПЭС" localSheetId="12">#REF!</definedName>
    <definedName name="Бюджет_платежей_ПЭС">#REF!</definedName>
    <definedName name="Бюджет_платежей_РСК" localSheetId="17">#REF!</definedName>
    <definedName name="Бюджет_платежей_РСК" localSheetId="2">#REF!</definedName>
    <definedName name="Бюджет_платежей_РСК" localSheetId="3">#REF!</definedName>
    <definedName name="Бюджет_платежей_РСК" localSheetId="1">#REF!</definedName>
    <definedName name="Бюджет_платежей_РСК" localSheetId="4">#REF!</definedName>
    <definedName name="Бюджет_платежей_РСК" localSheetId="5">#REF!</definedName>
    <definedName name="Бюджет_платежей_РСК" localSheetId="9">#REF!</definedName>
    <definedName name="Бюджет_платежей_РСК" localSheetId="12">#REF!</definedName>
    <definedName name="Бюджет_платежей_РСК">#REF!</definedName>
    <definedName name="Бюджет_расходов_пр_ПРУ" localSheetId="17">#REF!</definedName>
    <definedName name="Бюджет_расходов_пр_ПРУ" localSheetId="2">#REF!</definedName>
    <definedName name="Бюджет_расходов_пр_ПРУ" localSheetId="3">#REF!</definedName>
    <definedName name="Бюджет_расходов_пр_ПРУ" localSheetId="1">#REF!</definedName>
    <definedName name="Бюджет_расходов_пр_ПРУ" localSheetId="4">#REF!</definedName>
    <definedName name="Бюджет_расходов_пр_ПРУ" localSheetId="5">#REF!</definedName>
    <definedName name="Бюджет_расходов_пр_ПРУ" localSheetId="9">#REF!</definedName>
    <definedName name="Бюджет_расходов_пр_ПРУ" localSheetId="12">#REF!</definedName>
    <definedName name="Бюджет_расходов_пр_ПРУ">#REF!</definedName>
    <definedName name="Бюджет_расч_персонал" localSheetId="17">#REF!</definedName>
    <definedName name="Бюджет_расч_персонал" localSheetId="2">#REF!</definedName>
    <definedName name="Бюджет_расч_персонал" localSheetId="3">#REF!</definedName>
    <definedName name="Бюджет_расч_персонал" localSheetId="1">#REF!</definedName>
    <definedName name="Бюджет_расч_персонал" localSheetId="4">#REF!</definedName>
    <definedName name="Бюджет_расч_персонал" localSheetId="5">#REF!</definedName>
    <definedName name="Бюджет_расч_персонал" localSheetId="9">#REF!</definedName>
    <definedName name="Бюджет_расч_персонал" localSheetId="12">#REF!</definedName>
    <definedName name="Бюджет_расч_персонал">#REF!</definedName>
    <definedName name="Бюджет_расч_покуп_зак_МРСК_пр_ПРУ" localSheetId="17">#REF!</definedName>
    <definedName name="Бюджет_расч_покуп_зак_МРСК_пр_ПРУ" localSheetId="2">#REF!</definedName>
    <definedName name="Бюджет_расч_покуп_зак_МРСК_пр_ПРУ" localSheetId="3">#REF!</definedName>
    <definedName name="Бюджет_расч_покуп_зак_МРСК_пр_ПРУ" localSheetId="1">#REF!</definedName>
    <definedName name="Бюджет_расч_покуп_зак_МРСК_пр_ПРУ" localSheetId="4">#REF!</definedName>
    <definedName name="Бюджет_расч_покуп_зак_МРСК_пр_ПРУ" localSheetId="5">#REF!</definedName>
    <definedName name="Бюджет_расч_покуп_зак_МРСК_пр_ПРУ" localSheetId="9">#REF!</definedName>
    <definedName name="Бюджет_расч_покуп_зак_МРСК_пр_ПРУ" localSheetId="12">#REF!</definedName>
    <definedName name="Бюджет_расч_покуп_зак_МРСК_пр_ПРУ">#REF!</definedName>
    <definedName name="Бюджет_расч_покуп_зак_ПЭС_проч_ПРУ" localSheetId="17">#REF!</definedName>
    <definedName name="Бюджет_расч_покуп_зак_ПЭС_проч_ПРУ" localSheetId="2">#REF!</definedName>
    <definedName name="Бюджет_расч_покуп_зак_ПЭС_проч_ПРУ" localSheetId="3">#REF!</definedName>
    <definedName name="Бюджет_расч_покуп_зак_ПЭС_проч_ПРУ" localSheetId="1">#REF!</definedName>
    <definedName name="Бюджет_расч_покуп_зак_ПЭС_проч_ПРУ" localSheetId="4">#REF!</definedName>
    <definedName name="Бюджет_расч_покуп_зак_ПЭС_проч_ПРУ" localSheetId="5">#REF!</definedName>
    <definedName name="Бюджет_расч_покуп_зак_ПЭС_проч_ПРУ" localSheetId="9">#REF!</definedName>
    <definedName name="Бюджет_расч_покуп_зак_ПЭС_проч_ПРУ" localSheetId="12">#REF!</definedName>
    <definedName name="Бюджет_расч_покуп_зак_ПЭС_проч_ПРУ">#REF!</definedName>
    <definedName name="Бюджет_расч_покуп_зак_РСК_пр_ПРУ" localSheetId="17">#REF!</definedName>
    <definedName name="Бюджет_расч_покуп_зак_РСК_пр_ПРУ" localSheetId="2">#REF!</definedName>
    <definedName name="Бюджет_расч_покуп_зак_РСК_пр_ПРУ" localSheetId="3">#REF!</definedName>
    <definedName name="Бюджет_расч_покуп_зак_РСК_пр_ПРУ" localSheetId="1">#REF!</definedName>
    <definedName name="Бюджет_расч_покуп_зак_РСК_пр_ПРУ" localSheetId="4">#REF!</definedName>
    <definedName name="Бюджет_расч_покуп_зак_РСК_пр_ПРУ" localSheetId="5">#REF!</definedName>
    <definedName name="Бюджет_расч_покуп_зак_РСК_пр_ПРУ" localSheetId="9">#REF!</definedName>
    <definedName name="Бюджет_расч_покуп_зак_РСК_пр_ПРУ" localSheetId="12">#REF!</definedName>
    <definedName name="Бюджет_расч_покуп_зак_РСК_пр_ПРУ">#REF!</definedName>
    <definedName name="Бюджет_расч_покуп_зак_РСК_проч_ПРУ" localSheetId="17">#REF!</definedName>
    <definedName name="Бюджет_расч_покуп_зак_РСК_проч_ПРУ" localSheetId="2">#REF!</definedName>
    <definedName name="Бюджет_расч_покуп_зак_РСК_проч_ПРУ" localSheetId="3">#REF!</definedName>
    <definedName name="Бюджет_расч_покуп_зак_РСК_проч_ПРУ" localSheetId="1">#REF!</definedName>
    <definedName name="Бюджет_расч_покуп_зак_РСК_проч_ПРУ" localSheetId="4">#REF!</definedName>
    <definedName name="Бюджет_расч_покуп_зак_РСК_проч_ПРУ" localSheetId="5">#REF!</definedName>
    <definedName name="Бюджет_расч_покуп_зак_РСК_проч_ПРУ" localSheetId="9">#REF!</definedName>
    <definedName name="Бюджет_расч_покуп_зак_РСК_проч_ПРУ" localSheetId="12">#REF!</definedName>
    <definedName name="Бюджет_расч_покуп_зак_РСК_проч_ПРУ">#REF!</definedName>
    <definedName name="Бюджет_расч_покуп_зак_РСК_ээ" localSheetId="17">#REF!</definedName>
    <definedName name="Бюджет_расч_покуп_зак_РСК_ээ" localSheetId="2">#REF!</definedName>
    <definedName name="Бюджет_расч_покуп_зак_РСК_ээ" localSheetId="3">#REF!</definedName>
    <definedName name="Бюджет_расч_покуп_зак_РСК_ээ" localSheetId="1">#REF!</definedName>
    <definedName name="Бюджет_расч_покуп_зак_РСК_ээ" localSheetId="4">#REF!</definedName>
    <definedName name="Бюджет_расч_покуп_зак_РСК_ээ" localSheetId="5">#REF!</definedName>
    <definedName name="Бюджет_расч_покуп_зак_РСК_ээ" localSheetId="9">#REF!</definedName>
    <definedName name="Бюджет_расч_покуп_зак_РСК_ээ" localSheetId="12">#REF!</definedName>
    <definedName name="Бюджет_расч_покуп_зак_РСК_ээ">#REF!</definedName>
    <definedName name="Бюджет_расч_поставщ_ПЭС_ДЦС" localSheetId="17">#REF!</definedName>
    <definedName name="Бюджет_расч_поставщ_ПЭС_ДЦС" localSheetId="2">#REF!</definedName>
    <definedName name="Бюджет_расч_поставщ_ПЭС_ДЦС" localSheetId="3">#REF!</definedName>
    <definedName name="Бюджет_расч_поставщ_ПЭС_ДЦС" localSheetId="1">#REF!</definedName>
    <definedName name="Бюджет_расч_поставщ_ПЭС_ДЦС" localSheetId="4">#REF!</definedName>
    <definedName name="Бюджет_расч_поставщ_ПЭС_ДЦС" localSheetId="5">#REF!</definedName>
    <definedName name="Бюджет_расч_поставщ_ПЭС_ДЦС" localSheetId="9">#REF!</definedName>
    <definedName name="Бюджет_расч_поставщ_ПЭС_ДЦС" localSheetId="12">#REF!</definedName>
    <definedName name="Бюджет_расч_поставщ_ПЭС_ДЦС">#REF!</definedName>
    <definedName name="Бюджет_расч_расходы_МРСК" localSheetId="17">#REF!</definedName>
    <definedName name="Бюджет_расч_расходы_МРСК" localSheetId="2">#REF!</definedName>
    <definedName name="Бюджет_расч_расходы_МРСК" localSheetId="3">#REF!</definedName>
    <definedName name="Бюджет_расч_расходы_МРСК" localSheetId="1">#REF!</definedName>
    <definedName name="Бюджет_расч_расходы_МРСК" localSheetId="4">#REF!</definedName>
    <definedName name="Бюджет_расч_расходы_МРСК" localSheetId="5">#REF!</definedName>
    <definedName name="Бюджет_расч_расходы_МРСК" localSheetId="9">#REF!</definedName>
    <definedName name="Бюджет_расч_расходы_МРСК" localSheetId="12">#REF!</definedName>
    <definedName name="Бюджет_расч_расходы_МРСК">#REF!</definedName>
    <definedName name="Бюджет_расч_усл_КВ" localSheetId="17">#REF!</definedName>
    <definedName name="Бюджет_расч_усл_КВ" localSheetId="2">#REF!</definedName>
    <definedName name="Бюджет_расч_усл_КВ" localSheetId="3">#REF!</definedName>
    <definedName name="Бюджет_расч_усл_КВ" localSheetId="1">#REF!</definedName>
    <definedName name="Бюджет_расч_усл_КВ" localSheetId="4">#REF!</definedName>
    <definedName name="Бюджет_расч_усл_КВ" localSheetId="5">#REF!</definedName>
    <definedName name="Бюджет_расч_усл_КВ" localSheetId="9">#REF!</definedName>
    <definedName name="Бюджет_расч_усл_КВ" localSheetId="12">#REF!</definedName>
    <definedName name="Бюджет_расч_усл_КВ">#REF!</definedName>
    <definedName name="Бюджет_Расчетов_по_ФВ_АУ_МРСК" localSheetId="17">'[57]БФ-2-13-П'!#REF!</definedName>
    <definedName name="Бюджет_Расчетов_по_ФВ_АУ_МРСК" localSheetId="2">'[57]БФ-2-13-П'!#REF!</definedName>
    <definedName name="Бюджет_Расчетов_по_ФВ_АУ_МРСК" localSheetId="3">'[57]БФ-2-13-П'!#REF!</definedName>
    <definedName name="Бюджет_Расчетов_по_ФВ_АУ_МРСК" localSheetId="1">'[57]БФ-2-13-П'!#REF!</definedName>
    <definedName name="Бюджет_Расчетов_по_ФВ_АУ_МРСК" localSheetId="4">'[57]БФ-2-13-П'!#REF!</definedName>
    <definedName name="Бюджет_Расчетов_по_ФВ_АУ_МРСК" localSheetId="5">'[57]БФ-2-13-П'!#REF!</definedName>
    <definedName name="Бюджет_Расчетов_по_ФВ_АУ_МРСК" localSheetId="9">'[57]БФ-2-13-П'!#REF!</definedName>
    <definedName name="Бюджет_Расчетов_по_ФВ_АУ_МРСК" localSheetId="12">'[57]БФ-2-13-П'!#REF!</definedName>
    <definedName name="Бюджет_Расчетов_по_ФВ_АУ_МРСК">'[57]БФ-2-13-П'!#REF!</definedName>
    <definedName name="Бюджет_расчетов_по_ФВ_РСК">'[58]БФ-2-13-П'!$B$6</definedName>
    <definedName name="Бюджет_РБП_РСК" localSheetId="17">[59]РБП!#REF!</definedName>
    <definedName name="Бюджет_РБП_РСК" localSheetId="2">[59]РБП!#REF!</definedName>
    <definedName name="Бюджет_РБП_РСК" localSheetId="3">[59]РБП!#REF!</definedName>
    <definedName name="Бюджет_РБП_РСК" localSheetId="1">[59]РБП!#REF!</definedName>
    <definedName name="Бюджет_РБП_РСК" localSheetId="4">[59]РБП!#REF!</definedName>
    <definedName name="Бюджет_РБП_РСК" localSheetId="5">[59]РБП!#REF!</definedName>
    <definedName name="Бюджет_РБП_РСК" localSheetId="9">[59]РБП!#REF!</definedName>
    <definedName name="Бюджет_РБП_РСК" localSheetId="0">[59]РБП!#REF!</definedName>
    <definedName name="Бюджет_РБП_РСК" localSheetId="12">[59]РБП!#REF!</definedName>
    <definedName name="Бюджет_РБП_РСК">[59]РБП!#REF!</definedName>
    <definedName name="Бюджет_усл_подрядчиков_ТОиР_РСК" localSheetId="17">#REF!</definedName>
    <definedName name="Бюджет_усл_подрядчиков_ТОиР_РСК" localSheetId="2">#REF!</definedName>
    <definedName name="Бюджет_усл_подрядчиков_ТОиР_РСК" localSheetId="3">#REF!</definedName>
    <definedName name="Бюджет_усл_подрядчиков_ТОиР_РСК" localSheetId="1">#REF!</definedName>
    <definedName name="Бюджет_усл_подрядчиков_ТОиР_РСК" localSheetId="4">#REF!</definedName>
    <definedName name="Бюджет_усл_подрядчиков_ТОиР_РСК" localSheetId="5">#REF!</definedName>
    <definedName name="Бюджет_усл_подрядчиков_ТОиР_РСК" localSheetId="14">#REF!</definedName>
    <definedName name="Бюджет_усл_подрядчиков_ТОиР_РСК" localSheetId="7">#REF!</definedName>
    <definedName name="Бюджет_усл_подрядчиков_ТОиР_РСК" localSheetId="9">#REF!</definedName>
    <definedName name="Бюджет_усл_подрядчиков_ТОиР_РСК" localSheetId="0">#REF!</definedName>
    <definedName name="Бюджет_усл_подрядчиков_ТОиР_РСК" localSheetId="12">#REF!</definedName>
    <definedName name="Бюджет_усл_подрядчиков_ТОиР_РСК">#REF!</definedName>
    <definedName name="Бюджет_ФОТ_ТОиР_РСК" localSheetId="17">#REF!</definedName>
    <definedName name="Бюджет_ФОТ_ТОиР_РСК" localSheetId="2">#REF!</definedName>
    <definedName name="Бюджет_ФОТ_ТОиР_РСК" localSheetId="3">#REF!</definedName>
    <definedName name="Бюджет_ФОТ_ТОиР_РСК" localSheetId="1">#REF!</definedName>
    <definedName name="Бюджет_ФОТ_ТОиР_РСК" localSheetId="4">#REF!</definedName>
    <definedName name="Бюджет_ФОТ_ТОиР_РСК" localSheetId="5">#REF!</definedName>
    <definedName name="Бюджет_ФОТ_ТОиР_РСК" localSheetId="9">#REF!</definedName>
    <definedName name="Бюджет_ФОТ_ТОиР_РСК" localSheetId="0">#REF!</definedName>
    <definedName name="Бюджет_ФОТ_ТОиР_РСК" localSheetId="12">#REF!</definedName>
    <definedName name="Бюджет_ФОТ_ТОиР_РСК">#REF!</definedName>
    <definedName name="Бюджетные_электроэнергии">'[52]Производство электроэнергии'!$A$111</definedName>
    <definedName name="в" localSheetId="2">'7.1. (1 кв. 2014) (с ТП) (2 (3'!в</definedName>
    <definedName name="в" localSheetId="3">'7.1. (1 кв. 2014) (с ТП) (2)'!в</definedName>
    <definedName name="в" localSheetId="5">'7.1. 3 квартал с ТП (ВЛ, КЛ)'!в</definedName>
    <definedName name="в" localSheetId="14">'7.2. 3 кв'!в</definedName>
    <definedName name="в" localSheetId="10">'8. (3 кв. 2014)'!в</definedName>
    <definedName name="в" localSheetId="11">'9. (3 кв. 2014)'!в</definedName>
    <definedName name="в" localSheetId="7">'II-ДЗ (2014)'!в</definedName>
    <definedName name="в" localSheetId="0">'IV-ДЦ'!в</definedName>
    <definedName name="в">[0]!в</definedName>
    <definedName name="в23ё" localSheetId="2">'7.1. (1 кв. 2014) (с ТП) (2 (3'!в23ё</definedName>
    <definedName name="в23ё" localSheetId="3">'7.1. (1 кв. 2014) (с ТП) (2)'!в23ё</definedName>
    <definedName name="в23ё" localSheetId="5">'7.1. 3 квартал с ТП (ВЛ, КЛ)'!в23ё</definedName>
    <definedName name="в23ё" localSheetId="14">'7.2. 3 кв'!в23ё</definedName>
    <definedName name="в23ё" localSheetId="10">'8. (3 кв. 2014)'!в23ё</definedName>
    <definedName name="в23ё" localSheetId="11">'9. (3 кв. 2014)'!в23ё</definedName>
    <definedName name="в23ё" localSheetId="7">'II-ДЗ (2014)'!в23ё</definedName>
    <definedName name="в23ё" localSheetId="0">'IV-ДЦ'!в23ё</definedName>
    <definedName name="в23ё">[0]!в23ё</definedName>
    <definedName name="вап" localSheetId="2">'7.1. (1 кв. 2014) (с ТП) (2 (3'!вап</definedName>
    <definedName name="вап" localSheetId="3">'7.1. (1 кв. 2014) (с ТП) (2)'!вап</definedName>
    <definedName name="вап" localSheetId="5">'7.1. 3 квартал с ТП (ВЛ, КЛ)'!вап</definedName>
    <definedName name="вап" localSheetId="14">'7.2. 3 кв'!вап</definedName>
    <definedName name="вап" localSheetId="10">'8. (3 кв. 2014)'!вап</definedName>
    <definedName name="вап" localSheetId="11">'9. (3 кв. 2014)'!вап</definedName>
    <definedName name="вап" localSheetId="7">'II-ДЗ (2014)'!вап</definedName>
    <definedName name="вап" localSheetId="0">'IV-ДЦ'!вап</definedName>
    <definedName name="вап">[0]!вап</definedName>
    <definedName name="Вар.их" localSheetId="2">'7.1. (1 кв. 2014) (с ТП) (2 (3'!Вар.их</definedName>
    <definedName name="Вар.их" localSheetId="3">'7.1. (1 кв. 2014) (с ТП) (2)'!Вар.их</definedName>
    <definedName name="Вар.их" localSheetId="5">'7.1. 3 квартал с ТП (ВЛ, КЛ)'!Вар.их</definedName>
    <definedName name="Вар.их" localSheetId="14">'7.2. 3 кв'!Вар.их</definedName>
    <definedName name="Вар.их" localSheetId="10">'8. (3 кв. 2014)'!Вар.их</definedName>
    <definedName name="Вар.их" localSheetId="11">'9. (3 кв. 2014)'!Вар.их</definedName>
    <definedName name="Вар.их" localSheetId="7">'II-ДЗ (2014)'!Вар.их</definedName>
    <definedName name="Вар.их" localSheetId="0">'IV-ДЦ'!Вар.их</definedName>
    <definedName name="Вар.их">[0]!Вар.их</definedName>
    <definedName name="Вар.КАЛМЭ" localSheetId="2">'7.1. (1 кв. 2014) (с ТП) (2 (3'!Вар.КАЛМЭ</definedName>
    <definedName name="Вар.КАЛМЭ" localSheetId="3">'7.1. (1 кв. 2014) (с ТП) (2)'!Вар.КАЛМЭ</definedName>
    <definedName name="Вар.КАЛМЭ" localSheetId="5">'7.1. 3 квартал с ТП (ВЛ, КЛ)'!Вар.КАЛМЭ</definedName>
    <definedName name="Вар.КАЛМЭ" localSheetId="14">'7.2. 3 кв'!Вар.КАЛМЭ</definedName>
    <definedName name="Вар.КАЛМЭ" localSheetId="10">'8. (3 кв. 2014)'!Вар.КАЛМЭ</definedName>
    <definedName name="Вар.КАЛМЭ" localSheetId="11">'9. (3 кв. 2014)'!Вар.КАЛМЭ</definedName>
    <definedName name="Вар.КАЛМЭ" localSheetId="7">'II-ДЗ (2014)'!Вар.КАЛМЭ</definedName>
    <definedName name="Вар.КАЛМЭ" localSheetId="0">'IV-ДЦ'!Вар.КАЛМЭ</definedName>
    <definedName name="Вар.КАЛМЭ">[0]!Вар.КАЛМЭ</definedName>
    <definedName name="вв" localSheetId="2">'7.1. (1 кв. 2014) (с ТП) (2 (3'!вв</definedName>
    <definedName name="вв" localSheetId="3">'7.1. (1 кв. 2014) (с ТП) (2)'!вв</definedName>
    <definedName name="вв" localSheetId="5">'7.1. 3 квартал с ТП (ВЛ, КЛ)'!вв</definedName>
    <definedName name="вв" localSheetId="14">'7.2. 3 кв'!вв</definedName>
    <definedName name="вв" localSheetId="10">'8. (3 кв. 2014)'!вв</definedName>
    <definedName name="вв" localSheetId="11">'9. (3 кв. 2014)'!вв</definedName>
    <definedName name="вв" localSheetId="7">'II-ДЗ (2014)'!вв</definedName>
    <definedName name="вв" localSheetId="0">'IV-ДЦ'!вв</definedName>
    <definedName name="вв">[0]!вв</definedName>
    <definedName name="вера" localSheetId="2">'7.1. (1 кв. 2014) (с ТП) (2 (3'!вера</definedName>
    <definedName name="вера" localSheetId="3">'7.1. (1 кв. 2014) (с ТП) (2)'!вера</definedName>
    <definedName name="вера" localSheetId="5">'7.1. 3 квартал с ТП (ВЛ, КЛ)'!вера</definedName>
    <definedName name="вера" localSheetId="14">'7.2. 3 кв'!вера</definedName>
    <definedName name="вера" localSheetId="10">'8. (3 кв. 2014)'!вера</definedName>
    <definedName name="вера" localSheetId="11">'9. (3 кв. 2014)'!вера</definedName>
    <definedName name="вера" localSheetId="7">'II-ДЗ (2014)'!вера</definedName>
    <definedName name="вера" localSheetId="0">'IV-ДЦ'!вера</definedName>
    <definedName name="вера">[0]!вера</definedName>
    <definedName name="витт" localSheetId="2" hidden="1">{#N/A,#N/A,TRUE,"Лист1";#N/A,#N/A,TRUE,"Лист2";#N/A,#N/A,TRUE,"Лист3"}</definedName>
    <definedName name="витт" localSheetId="3" hidden="1">{#N/A,#N/A,TRUE,"Лист1";#N/A,#N/A,TRUE,"Лист2";#N/A,#N/A,TRUE,"Лист3"}</definedName>
    <definedName name="витт" localSheetId="5" hidden="1">{#N/A,#N/A,TRUE,"Лист1";#N/A,#N/A,TRUE,"Лист2";#N/A,#N/A,TRUE,"Лист3"}</definedName>
    <definedName name="витт" localSheetId="14" hidden="1">{#N/A,#N/A,TRUE,"Лист1";#N/A,#N/A,TRUE,"Лист2";#N/A,#N/A,TRUE,"Лист3"}</definedName>
    <definedName name="витт" localSheetId="10" hidden="1">{#N/A,#N/A,TRUE,"Лист1";#N/A,#N/A,TRUE,"Лист2";#N/A,#N/A,TRUE,"Лист3"}</definedName>
    <definedName name="витт" localSheetId="11" hidden="1">{#N/A,#N/A,TRUE,"Лист1";#N/A,#N/A,TRUE,"Лист2";#N/A,#N/A,TRUE,"Лист3"}</definedName>
    <definedName name="витт" localSheetId="7" hidden="1">{#N/A,#N/A,TRUE,"Лист1";#N/A,#N/A,TRUE,"Лист2";#N/A,#N/A,TRUE,"Лист3"}</definedName>
    <definedName name="витт" localSheetId="0" hidden="1">{#N/A,#N/A,TRUE,"Лист1";#N/A,#N/A,TRUE,"Лист2";#N/A,#N/A,TRUE,"Лист3"}</definedName>
    <definedName name="витт" hidden="1">{#N/A,#N/A,TRUE,"Лист1";#N/A,#N/A,TRUE,"Лист2";#N/A,#N/A,TRUE,"Лист3"}</definedName>
    <definedName name="вм" localSheetId="2">'7.1. (1 кв. 2014) (с ТП) (2 (3'!вм</definedName>
    <definedName name="вм" localSheetId="3">'7.1. (1 кв. 2014) (с ТП) (2)'!вм</definedName>
    <definedName name="вм" localSheetId="5">'7.1. 3 квартал с ТП (ВЛ, КЛ)'!вм</definedName>
    <definedName name="вм" localSheetId="14">'7.2. 3 кв'!вм</definedName>
    <definedName name="вм" localSheetId="10">'8. (3 кв. 2014)'!вм</definedName>
    <definedName name="вм" localSheetId="11">'9. (3 кв. 2014)'!вм</definedName>
    <definedName name="вм" localSheetId="7">'II-ДЗ (2014)'!вм</definedName>
    <definedName name="вм" localSheetId="0">'IV-ДЦ'!вм</definedName>
    <definedName name="вм">[0]!вм</definedName>
    <definedName name="вмивртвр" localSheetId="2">'7.1. (1 кв. 2014) (с ТП) (2 (3'!вмивртвр</definedName>
    <definedName name="вмивртвр" localSheetId="3">'7.1. (1 кв. 2014) (с ТП) (2)'!вмивртвр</definedName>
    <definedName name="вмивртвр" localSheetId="5">'7.1. 3 квартал с ТП (ВЛ, КЛ)'!вмивртвр</definedName>
    <definedName name="вмивртвр" localSheetId="14">'7.2. 3 кв'!вмивртвр</definedName>
    <definedName name="вмивртвр" localSheetId="10">'8. (3 кв. 2014)'!вмивртвр</definedName>
    <definedName name="вмивртвр" localSheetId="11">'9. (3 кв. 2014)'!вмивртвр</definedName>
    <definedName name="вмивртвр" localSheetId="7">'II-ДЗ (2014)'!вмивртвр</definedName>
    <definedName name="вмивртвр" localSheetId="0">'IV-ДЦ'!вмивртвр</definedName>
    <definedName name="вмивртвр">[0]!вмивртвр</definedName>
    <definedName name="восемь" localSheetId="17">#REF!</definedName>
    <definedName name="восемь" localSheetId="2">#REF!</definedName>
    <definedName name="восемь" localSheetId="3">#REF!</definedName>
    <definedName name="восемь" localSheetId="1">#REF!</definedName>
    <definedName name="восемь" localSheetId="4">#REF!</definedName>
    <definedName name="восемь" localSheetId="5">#REF!</definedName>
    <definedName name="восемь" localSheetId="14">#REF!</definedName>
    <definedName name="восемь" localSheetId="7">#REF!</definedName>
    <definedName name="восемь" localSheetId="9">#REF!</definedName>
    <definedName name="восемь" localSheetId="0">#REF!</definedName>
    <definedName name="восемь" localSheetId="12">#REF!</definedName>
    <definedName name="восемь">#REF!</definedName>
    <definedName name="вртт" localSheetId="2">'7.1. (1 кв. 2014) (с ТП) (2 (3'!вртт</definedName>
    <definedName name="вртт" localSheetId="3">'7.1. (1 кв. 2014) (с ТП) (2)'!вртт</definedName>
    <definedName name="вртт" localSheetId="5">'7.1. 3 квартал с ТП (ВЛ, КЛ)'!вртт</definedName>
    <definedName name="вртт" localSheetId="14">'7.2. 3 кв'!вртт</definedName>
    <definedName name="вртт" localSheetId="10">'8. (3 кв. 2014)'!вртт</definedName>
    <definedName name="вртт" localSheetId="11">'9. (3 кв. 2014)'!вртт</definedName>
    <definedName name="вртт" localSheetId="7">'II-ДЗ (2014)'!вртт</definedName>
    <definedName name="вртт" localSheetId="0">'IV-ДЦ'!вртт</definedName>
    <definedName name="вртт">[0]!вртт</definedName>
    <definedName name="вс" localSheetId="17">[60]расшифровка!#REF!</definedName>
    <definedName name="вс" localSheetId="2">[60]расшифровка!#REF!</definedName>
    <definedName name="вс" localSheetId="3">[60]расшифровка!#REF!</definedName>
    <definedName name="вс" localSheetId="1">[60]расшифровка!#REF!</definedName>
    <definedName name="вс" localSheetId="4">[60]расшифровка!#REF!</definedName>
    <definedName name="вс" localSheetId="5">[60]расшифровка!#REF!</definedName>
    <definedName name="вс" localSheetId="14">[60]расшифровка!#REF!</definedName>
    <definedName name="вс" localSheetId="7">[60]расшифровка!#REF!</definedName>
    <definedName name="вс" localSheetId="9">[60]расшифровка!#REF!</definedName>
    <definedName name="вс" localSheetId="0">[60]расшифровка!#REF!</definedName>
    <definedName name="вс" localSheetId="12">[60]расшифровка!#REF!</definedName>
    <definedName name="вс">[60]расшифровка!#REF!</definedName>
    <definedName name="ВТОП" localSheetId="17">#REF!</definedName>
    <definedName name="ВТОП" localSheetId="2">#REF!</definedName>
    <definedName name="ВТОП" localSheetId="3">#REF!</definedName>
    <definedName name="ВТОП" localSheetId="1">#REF!</definedName>
    <definedName name="ВТОП" localSheetId="4">#REF!</definedName>
    <definedName name="ВТОП" localSheetId="5">#REF!</definedName>
    <definedName name="ВТОП" localSheetId="14">#REF!</definedName>
    <definedName name="ВТОП" localSheetId="7">#REF!</definedName>
    <definedName name="ВТОП" localSheetId="9">#REF!</definedName>
    <definedName name="ВТОП" localSheetId="0">#REF!</definedName>
    <definedName name="ВТОП" localSheetId="12">#REF!</definedName>
    <definedName name="ВТОП">#REF!</definedName>
    <definedName name="второй" localSheetId="17">#REF!</definedName>
    <definedName name="второй" localSheetId="2">#REF!</definedName>
    <definedName name="второй" localSheetId="3">#REF!</definedName>
    <definedName name="второй" localSheetId="1">#REF!</definedName>
    <definedName name="второй" localSheetId="4">#REF!</definedName>
    <definedName name="второй" localSheetId="5">#REF!</definedName>
    <definedName name="второй" localSheetId="9">#REF!</definedName>
    <definedName name="второй" localSheetId="0">#REF!</definedName>
    <definedName name="второй" localSheetId="12">#REF!</definedName>
    <definedName name="второй">#REF!</definedName>
    <definedName name="вуув" localSheetId="2" hidden="1">{#N/A,#N/A,TRUE,"Лист1";#N/A,#N/A,TRUE,"Лист2";#N/A,#N/A,TRUE,"Лист3"}</definedName>
    <definedName name="вуув" localSheetId="3" hidden="1">{#N/A,#N/A,TRUE,"Лист1";#N/A,#N/A,TRUE,"Лист2";#N/A,#N/A,TRUE,"Лист3"}</definedName>
    <definedName name="вуув" localSheetId="5" hidden="1">{#N/A,#N/A,TRUE,"Лист1";#N/A,#N/A,TRUE,"Лист2";#N/A,#N/A,TRUE,"Лист3"}</definedName>
    <definedName name="вуув" localSheetId="14" hidden="1">{#N/A,#N/A,TRUE,"Лист1";#N/A,#N/A,TRUE,"Лист2";#N/A,#N/A,TRUE,"Лист3"}</definedName>
    <definedName name="вуув" localSheetId="10" hidden="1">{#N/A,#N/A,TRUE,"Лист1";#N/A,#N/A,TRUE,"Лист2";#N/A,#N/A,TRUE,"Лист3"}</definedName>
    <definedName name="вуув" localSheetId="11" hidden="1">{#N/A,#N/A,TRUE,"Лист1";#N/A,#N/A,TRUE,"Лист2";#N/A,#N/A,TRUE,"Лист3"}</definedName>
    <definedName name="вуув" localSheetId="7" hidden="1">{#N/A,#N/A,TRUE,"Лист1";#N/A,#N/A,TRUE,"Лист2";#N/A,#N/A,TRUE,"Лист3"}</definedName>
    <definedName name="вуув" localSheetId="0" hidden="1">{#N/A,#N/A,TRUE,"Лист1";#N/A,#N/A,TRUE,"Лист2";#N/A,#N/A,TRUE,"Лист3"}</definedName>
    <definedName name="вуув" hidden="1">{#N/A,#N/A,TRUE,"Лист1";#N/A,#N/A,TRUE,"Лист2";#N/A,#N/A,TRUE,"Лист3"}</definedName>
    <definedName name="гг" localSheetId="2">'7.1. (1 кв. 2014) (с ТП) (2 (3'!гг</definedName>
    <definedName name="гг" localSheetId="3">'7.1. (1 кв. 2014) (с ТП) (2)'!гг</definedName>
    <definedName name="гг" localSheetId="5">'7.1. 3 квартал с ТП (ВЛ, КЛ)'!гг</definedName>
    <definedName name="гг" localSheetId="14">'7.2. 3 кв'!гг</definedName>
    <definedName name="гг" localSheetId="10">'8. (3 кв. 2014)'!гг</definedName>
    <definedName name="гг" localSheetId="11">'9. (3 кв. 2014)'!гг</definedName>
    <definedName name="гг" localSheetId="7">'II-ДЗ (2014)'!гг</definedName>
    <definedName name="гг" localSheetId="0">'IV-ДЦ'!гг</definedName>
    <definedName name="гг">[0]!гг</definedName>
    <definedName name="гггр" localSheetId="2">'7.1. (1 кв. 2014) (с ТП) (2 (3'!гггр</definedName>
    <definedName name="гггр" localSheetId="3">'7.1. (1 кв. 2014) (с ТП) (2)'!гггр</definedName>
    <definedName name="гггр" localSheetId="5">'7.1. 3 квартал с ТП (ВЛ, КЛ)'!гггр</definedName>
    <definedName name="гггр" localSheetId="14">'7.2. 3 кв'!гггр</definedName>
    <definedName name="гггр" localSheetId="10">'8. (3 кв. 2014)'!гггр</definedName>
    <definedName name="гггр" localSheetId="11">'9. (3 кв. 2014)'!гггр</definedName>
    <definedName name="гггр" localSheetId="7">'II-ДЗ (2014)'!гггр</definedName>
    <definedName name="гггр" localSheetId="0">'IV-ДЦ'!гггр</definedName>
    <definedName name="гггр">[0]!гггр</definedName>
    <definedName name="гнлзщ" localSheetId="2">'7.1. (1 кв. 2014) (с ТП) (2 (3'!гнлзщ</definedName>
    <definedName name="гнлзщ" localSheetId="3">'7.1. (1 кв. 2014) (с ТП) (2)'!гнлзщ</definedName>
    <definedName name="гнлзщ" localSheetId="5">'7.1. 3 квартал с ТП (ВЛ, КЛ)'!гнлзщ</definedName>
    <definedName name="гнлзщ" localSheetId="14">'7.2. 3 кв'!гнлзщ</definedName>
    <definedName name="гнлзщ" localSheetId="10">'8. (3 кв. 2014)'!гнлзщ</definedName>
    <definedName name="гнлзщ" localSheetId="11">'9. (3 кв. 2014)'!гнлзщ</definedName>
    <definedName name="гнлзщ" localSheetId="7">'II-ДЗ (2014)'!гнлзщ</definedName>
    <definedName name="гнлзщ" localSheetId="0">'IV-ДЦ'!гнлзщ</definedName>
    <definedName name="гнлзщ">[0]!гнлзщ</definedName>
    <definedName name="грприрцфв00ав98" localSheetId="2" hidden="1">{#N/A,#N/A,TRUE,"Лист1";#N/A,#N/A,TRUE,"Лист2";#N/A,#N/A,TRUE,"Лист3"}</definedName>
    <definedName name="грприрцфв00ав98" localSheetId="3" hidden="1">{#N/A,#N/A,TRUE,"Лист1";#N/A,#N/A,TRUE,"Лист2";#N/A,#N/A,TRUE,"Лист3"}</definedName>
    <definedName name="грприрцфв00ав98" localSheetId="5" hidden="1">{#N/A,#N/A,TRUE,"Лист1";#N/A,#N/A,TRUE,"Лист2";#N/A,#N/A,TRUE,"Лист3"}</definedName>
    <definedName name="грприрцфв00ав98" localSheetId="14" hidden="1">{#N/A,#N/A,TRUE,"Лист1";#N/A,#N/A,TRUE,"Лист2";#N/A,#N/A,TRUE,"Лист3"}</definedName>
    <definedName name="грприрцфв00ав98" localSheetId="10" hidden="1">{#N/A,#N/A,TRUE,"Лист1";#N/A,#N/A,TRUE,"Лист2";#N/A,#N/A,TRUE,"Лист3"}</definedName>
    <definedName name="грприрцфв00ав98" localSheetId="11" hidden="1">{#N/A,#N/A,TRUE,"Лист1";#N/A,#N/A,TRUE,"Лист2";#N/A,#N/A,TRUE,"Лист3"}</definedName>
    <definedName name="грприрцфв00ав98" localSheetId="7" hidden="1">{#N/A,#N/A,TRUE,"Лист1";#N/A,#N/A,TRUE,"Лист2";#N/A,#N/A,TRUE,"Лист3"}</definedName>
    <definedName name="грприрцфв00ав98" localSheetId="0" hidden="1">{#N/A,#N/A,TRUE,"Лист1";#N/A,#N/A,TRUE,"Лист2";#N/A,#N/A,TRUE,"Лист3"}</definedName>
    <definedName name="грприрцфв00ав98" hidden="1">{#N/A,#N/A,TRUE,"Лист1";#N/A,#N/A,TRUE,"Лист2";#N/A,#N/A,TRUE,"Лист3"}</definedName>
    <definedName name="грфинцкавг98Х" localSheetId="2" hidden="1">{#N/A,#N/A,TRUE,"Лист1";#N/A,#N/A,TRUE,"Лист2";#N/A,#N/A,TRUE,"Лист3"}</definedName>
    <definedName name="грфинцкавг98Х" localSheetId="3" hidden="1">{#N/A,#N/A,TRUE,"Лист1";#N/A,#N/A,TRUE,"Лист2";#N/A,#N/A,TRUE,"Лист3"}</definedName>
    <definedName name="грфинцкавг98Х" localSheetId="5" hidden="1">{#N/A,#N/A,TRUE,"Лист1";#N/A,#N/A,TRUE,"Лист2";#N/A,#N/A,TRUE,"Лист3"}</definedName>
    <definedName name="грфинцкавг98Х" localSheetId="14" hidden="1">{#N/A,#N/A,TRUE,"Лист1";#N/A,#N/A,TRUE,"Лист2";#N/A,#N/A,TRUE,"Лист3"}</definedName>
    <definedName name="грфинцкавг98Х" localSheetId="10" hidden="1">{#N/A,#N/A,TRUE,"Лист1";#N/A,#N/A,TRUE,"Лист2";#N/A,#N/A,TRUE,"Лист3"}</definedName>
    <definedName name="грфинцкавг98Х" localSheetId="11" hidden="1">{#N/A,#N/A,TRUE,"Лист1";#N/A,#N/A,TRUE,"Лист2";#N/A,#N/A,TRUE,"Лист3"}</definedName>
    <definedName name="грфинцкавг98Х" localSheetId="7" hidden="1">{#N/A,#N/A,TRUE,"Лист1";#N/A,#N/A,TRUE,"Лист2";#N/A,#N/A,TRUE,"Лист3"}</definedName>
    <definedName name="грфинцкавг98Х" localSheetId="0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гшгш" localSheetId="2" hidden="1">{#N/A,#N/A,TRUE,"Лист1";#N/A,#N/A,TRUE,"Лист2";#N/A,#N/A,TRUE,"Лист3"}</definedName>
    <definedName name="гшгш" localSheetId="3" hidden="1">{#N/A,#N/A,TRUE,"Лист1";#N/A,#N/A,TRUE,"Лист2";#N/A,#N/A,TRUE,"Лист3"}</definedName>
    <definedName name="гшгш" localSheetId="5" hidden="1">{#N/A,#N/A,TRUE,"Лист1";#N/A,#N/A,TRUE,"Лист2";#N/A,#N/A,TRUE,"Лист3"}</definedName>
    <definedName name="гшгш" localSheetId="14" hidden="1">{#N/A,#N/A,TRUE,"Лист1";#N/A,#N/A,TRUE,"Лист2";#N/A,#N/A,TRUE,"Лист3"}</definedName>
    <definedName name="гшгш" localSheetId="10" hidden="1">{#N/A,#N/A,TRUE,"Лист1";#N/A,#N/A,TRUE,"Лист2";#N/A,#N/A,TRUE,"Лист3"}</definedName>
    <definedName name="гшгш" localSheetId="11" hidden="1">{#N/A,#N/A,TRUE,"Лист1";#N/A,#N/A,TRUE,"Лист2";#N/A,#N/A,TRUE,"Лист3"}</definedName>
    <definedName name="гшгш" localSheetId="7" hidden="1">{#N/A,#N/A,TRUE,"Лист1";#N/A,#N/A,TRUE,"Лист2";#N/A,#N/A,TRUE,"Лист3"}</definedName>
    <definedName name="гшгш" localSheetId="0" hidden="1">{#N/A,#N/A,TRUE,"Лист1";#N/A,#N/A,TRUE,"Лист2";#N/A,#N/A,TRUE,"Лист3"}</definedName>
    <definedName name="гшгш" hidden="1">{#N/A,#N/A,TRUE,"Лист1";#N/A,#N/A,TRUE,"Лист2";#N/A,#N/A,TRUE,"Лист3"}</definedName>
    <definedName name="д" localSheetId="17">'[2]Смета2 проект. раб.'!#REF!</definedName>
    <definedName name="д" localSheetId="2">'[2]Смета2 проект. раб.'!#REF!</definedName>
    <definedName name="д" localSheetId="3">'[2]Смета2 проект. раб.'!#REF!</definedName>
    <definedName name="д" localSheetId="1">'[2]Смета2 проект. раб.'!#REF!</definedName>
    <definedName name="д" localSheetId="4">'[2]Смета2 проект. раб.'!#REF!</definedName>
    <definedName name="д" localSheetId="5">'[2]Смета2 проект. раб.'!#REF!</definedName>
    <definedName name="д" localSheetId="9">'[2]Смета2 проект. раб.'!#REF!</definedName>
    <definedName name="д">'[2]Смета2 проект. раб.'!#REF!</definedName>
    <definedName name="ддд" localSheetId="2">'7.1. (1 кв. 2014) (с ТП) (2 (3'!ддд</definedName>
    <definedName name="ддд" localSheetId="3">'7.1. (1 кв. 2014) (с ТП) (2)'!ддд</definedName>
    <definedName name="ддд" localSheetId="5">'7.1. 3 квартал с ТП (ВЛ, КЛ)'!ддд</definedName>
    <definedName name="ддд" localSheetId="14">'7.2. 3 кв'!ддд</definedName>
    <definedName name="ддд" localSheetId="10">'8. (3 кв. 2014)'!ддд</definedName>
    <definedName name="ддд" localSheetId="11">'9. (3 кв. 2014)'!ддд</definedName>
    <definedName name="ддд" localSheetId="7">'II-ДЗ (2014)'!ддд</definedName>
    <definedName name="ддд" localSheetId="0">'IV-ДЦ'!ддд</definedName>
    <definedName name="ддд">[0]!ддд</definedName>
    <definedName name="дек" localSheetId="17">#REF!</definedName>
    <definedName name="дек" localSheetId="2">#REF!</definedName>
    <definedName name="дек" localSheetId="3">#REF!</definedName>
    <definedName name="дек" localSheetId="1">#REF!</definedName>
    <definedName name="дек" localSheetId="4">#REF!</definedName>
    <definedName name="дек" localSheetId="5">#REF!</definedName>
    <definedName name="дек" localSheetId="14">#REF!</definedName>
    <definedName name="дек" localSheetId="7">#REF!</definedName>
    <definedName name="дек" localSheetId="9">#REF!</definedName>
    <definedName name="дек" localSheetId="0">#REF!</definedName>
    <definedName name="дек" localSheetId="12">#REF!</definedName>
    <definedName name="дек">#REF!</definedName>
    <definedName name="дек2" localSheetId="17">#REF!</definedName>
    <definedName name="дек2" localSheetId="2">#REF!</definedName>
    <definedName name="дек2" localSheetId="3">#REF!</definedName>
    <definedName name="дек2" localSheetId="1">#REF!</definedName>
    <definedName name="дек2" localSheetId="4">#REF!</definedName>
    <definedName name="дек2" localSheetId="5">#REF!</definedName>
    <definedName name="дек2" localSheetId="9">#REF!</definedName>
    <definedName name="дек2" localSheetId="0">#REF!</definedName>
    <definedName name="дек2" localSheetId="12">#REF!</definedName>
    <definedName name="дек2">#REF!</definedName>
    <definedName name="Детали_28" localSheetId="17">#REF!</definedName>
    <definedName name="Детали_28" localSheetId="2">#REF!</definedName>
    <definedName name="Детали_28" localSheetId="3">#REF!</definedName>
    <definedName name="Детали_28" localSheetId="1">#REF!</definedName>
    <definedName name="Детали_28" localSheetId="4">#REF!</definedName>
    <definedName name="Детали_28" localSheetId="5">#REF!</definedName>
    <definedName name="Детали_28" localSheetId="9">#REF!</definedName>
    <definedName name="Детали_28" localSheetId="0">#REF!</definedName>
    <definedName name="Детали_28" localSheetId="12">#REF!</definedName>
    <definedName name="Детали_28">#REF!</definedName>
    <definedName name="Детали_28_3" localSheetId="17">#REF!</definedName>
    <definedName name="Детали_28_3" localSheetId="2">#REF!</definedName>
    <definedName name="Детали_28_3" localSheetId="3">#REF!</definedName>
    <definedName name="Детали_28_3" localSheetId="1">#REF!</definedName>
    <definedName name="Детали_28_3" localSheetId="4">#REF!</definedName>
    <definedName name="Детали_28_3" localSheetId="5">#REF!</definedName>
    <definedName name="Детали_28_3" localSheetId="9">#REF!</definedName>
    <definedName name="Детали_28_3" localSheetId="12">#REF!</definedName>
    <definedName name="Детали_28_3">#REF!</definedName>
    <definedName name="дж" localSheetId="2">'7.1. (1 кв. 2014) (с ТП) (2 (3'!дж</definedName>
    <definedName name="дж" localSheetId="3">'7.1. (1 кв. 2014) (с ТП) (2)'!дж</definedName>
    <definedName name="дж" localSheetId="5">'7.1. 3 квартал с ТП (ВЛ, КЛ)'!дж</definedName>
    <definedName name="дж" localSheetId="14">'7.2. 3 кв'!дж</definedName>
    <definedName name="дж" localSheetId="10">'8. (3 кв. 2014)'!дж</definedName>
    <definedName name="дж" localSheetId="11">'9. (3 кв. 2014)'!дж</definedName>
    <definedName name="дж" localSheetId="7">'II-ДЗ (2014)'!дж</definedName>
    <definedName name="дж" localSheetId="0">'IV-ДЦ'!дж</definedName>
    <definedName name="дж">[0]!дж</definedName>
    <definedName name="ДиапазонЗащиты" localSheetId="17">#REF!,#REF!,#REF!,#REF!,[0]!P1_ДиапазонЗащиты,[0]!P2_ДиапазонЗащиты,[0]!P3_ДиапазонЗащиты,[0]!P4_ДиапазонЗащиты</definedName>
    <definedName name="ДиапазонЗащиты" localSheetId="2">#REF!,#REF!,#REF!,#REF!,[0]!P1_ДиапазонЗащиты,[0]!P2_ДиапазонЗащиты,[0]!P3_ДиапазонЗащиты,[0]!P4_ДиапазонЗащиты</definedName>
    <definedName name="ДиапазонЗащиты" localSheetId="3">#REF!,#REF!,#REF!,#REF!,[0]!P1_ДиапазонЗащиты,[0]!P2_ДиапазонЗащиты,[0]!P3_ДиапазонЗащиты,[0]!P4_ДиапазонЗащиты</definedName>
    <definedName name="ДиапазонЗащиты" localSheetId="1">#REF!,#REF!,#REF!,#REF!,[0]!P1_ДиапазонЗащиты,[0]!P2_ДиапазонЗащиты,[0]!P3_ДиапазонЗащиты,[0]!P4_ДиапазонЗащиты</definedName>
    <definedName name="ДиапазонЗащиты" localSheetId="4">#REF!,#REF!,#REF!,#REF!,[0]!P1_ДиапазонЗащиты,[0]!P2_ДиапазонЗащиты,[0]!P3_ДиапазонЗащиты,[0]!P4_ДиапазонЗащиты</definedName>
    <definedName name="ДиапазонЗащиты" localSheetId="5">#REF!,#REF!,#REF!,#REF!,[0]!P1_ДиапазонЗащиты,[0]!P2_ДиапазонЗащиты,[0]!P3_ДиапазонЗащиты,[0]!P4_ДиапазонЗащиты</definedName>
    <definedName name="ДиапазонЗащиты" localSheetId="14">#REF!,#REF!,#REF!,#REF!,[0]!P1_ДиапазонЗащиты,[0]!P2_ДиапазонЗащиты,[0]!P3_ДиапазонЗащиты,[0]!P4_ДиапазонЗащиты</definedName>
    <definedName name="ДиапазонЗащиты" localSheetId="10">#REF!,#REF!,#REF!,#REF!,[0]!P1_ДиапазонЗащиты,[0]!P2_ДиапазонЗащиты,[0]!P3_ДиапазонЗащиты,[0]!P4_ДиапазонЗащиты</definedName>
    <definedName name="ДиапазонЗащиты" localSheetId="11">#REF!,#REF!,#REF!,#REF!,[0]!P1_ДиапазонЗащиты,[0]!P2_ДиапазонЗащиты,[0]!P3_ДиапазонЗащиты,[0]!P4_ДиапазонЗащиты</definedName>
    <definedName name="ДиапазонЗащиты" localSheetId="7">#REF!,#REF!,#REF!,#REF!,[0]!P1_ДиапазонЗащиты,[0]!P2_ДиапазонЗащиты,[0]!P3_ДиапазонЗащиты,[0]!P4_ДиапазонЗащиты</definedName>
    <definedName name="ДиапазонЗащиты" localSheetId="9">#REF!,#REF!,#REF!,#REF!,[0]!P1_ДиапазонЗащиты,[0]!P2_ДиапазонЗащиты,[0]!P3_ДиапазонЗащиты,[0]!P4_ДиапазонЗащиты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 localSheetId="12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ли1">'[61]эл ст'!$368:$368</definedName>
    <definedName name="доопатмо" localSheetId="2">'7.1. (1 кв. 2014) (с ТП) (2 (3'!доопатмо</definedName>
    <definedName name="доопатмо" localSheetId="3">'7.1. (1 кв. 2014) (с ТП) (2)'!доопатмо</definedName>
    <definedName name="доопатмо" localSheetId="5">'7.1. 3 квартал с ТП (ВЛ, КЛ)'!доопатмо</definedName>
    <definedName name="доопатмо" localSheetId="14">'7.2. 3 кв'!доопатмо</definedName>
    <definedName name="доопатмо" localSheetId="10">'8. (3 кв. 2014)'!доопатмо</definedName>
    <definedName name="доопатмо" localSheetId="11">'9. (3 кв. 2014)'!доопатмо</definedName>
    <definedName name="доопатмо" localSheetId="7">'II-ДЗ (2014)'!доопатмо</definedName>
    <definedName name="доопатмо" localSheetId="0">'IV-ДЦ'!доопатмо</definedName>
    <definedName name="доопатмо">[0]!доопатмо</definedName>
    <definedName name="Дополнение" localSheetId="2">'7.1. (1 кв. 2014) (с ТП) (2 (3'!Дополнение</definedName>
    <definedName name="Дополнение" localSheetId="3">'7.1. (1 кв. 2014) (с ТП) (2)'!Дополнение</definedName>
    <definedName name="Дополнение" localSheetId="5">'7.1. 3 квартал с ТП (ВЛ, КЛ)'!Дополнение</definedName>
    <definedName name="Дополнение" localSheetId="14">'7.2. 3 кв'!Дополнение</definedName>
    <definedName name="Дополнение" localSheetId="10">'8. (3 кв. 2014)'!Дополнение</definedName>
    <definedName name="Дополнение" localSheetId="11">'9. (3 кв. 2014)'!Дополнение</definedName>
    <definedName name="Дополнение" localSheetId="7">'II-ДЗ (2014)'!Дополнение</definedName>
    <definedName name="Дополнение" localSheetId="0">'IV-ДЦ'!Дополнение</definedName>
    <definedName name="Дополнение">[0]!Дополнение</definedName>
    <definedName name="ДРУГОЕ">[62]Справочники!$A$26:$A$28</definedName>
    <definedName name="ее" localSheetId="2">'7.1. (1 кв. 2014) (с ТП) (2 (3'!ее</definedName>
    <definedName name="ее" localSheetId="3">'7.1. (1 кв. 2014) (с ТП) (2)'!ее</definedName>
    <definedName name="ее" localSheetId="5">'7.1. 3 квартал с ТП (ВЛ, КЛ)'!ее</definedName>
    <definedName name="ее" localSheetId="14">'7.2. 3 кв'!ее</definedName>
    <definedName name="ее" localSheetId="10">'8. (3 кв. 2014)'!ее</definedName>
    <definedName name="ее" localSheetId="11">'9. (3 кв. 2014)'!ее</definedName>
    <definedName name="ее" localSheetId="7">'II-ДЗ (2014)'!ее</definedName>
    <definedName name="ее" localSheetId="0">'IV-ДЦ'!ее</definedName>
    <definedName name="ее">[0]!ее</definedName>
    <definedName name="еще" localSheetId="2">'7.1. (1 кв. 2014) (с ТП) (2 (3'!еще</definedName>
    <definedName name="еще" localSheetId="3">'7.1. (1 кв. 2014) (с ТП) (2)'!еще</definedName>
    <definedName name="еще" localSheetId="5">'7.1. 3 квартал с ТП (ВЛ, КЛ)'!еще</definedName>
    <definedName name="еще" localSheetId="14">'7.2. 3 кв'!еще</definedName>
    <definedName name="еще" localSheetId="10">'8. (3 кв. 2014)'!еще</definedName>
    <definedName name="еще" localSheetId="11">'9. (3 кв. 2014)'!еще</definedName>
    <definedName name="еще" localSheetId="7">'II-ДЗ (2014)'!еще</definedName>
    <definedName name="еще" localSheetId="0">'IV-ДЦ'!еще</definedName>
    <definedName name="еще">[0]!еще</definedName>
    <definedName name="ж" localSheetId="2">'7.1. (1 кв. 2014) (с ТП) (2 (3'!ж</definedName>
    <definedName name="ж" localSheetId="3">'7.1. (1 кв. 2014) (с ТП) (2)'!ж</definedName>
    <definedName name="ж" localSheetId="5">'7.1. 3 квартал с ТП (ВЛ, КЛ)'!ж</definedName>
    <definedName name="ж" localSheetId="14">'7.2. 3 кв'!ж</definedName>
    <definedName name="ж" localSheetId="10">'8. (3 кв. 2014)'!ж</definedName>
    <definedName name="ж" localSheetId="11">'9. (3 кв. 2014)'!ж</definedName>
    <definedName name="ж" localSheetId="7">'II-ДЗ (2014)'!ж</definedName>
    <definedName name="ж" localSheetId="0">'IV-ДЦ'!ж</definedName>
    <definedName name="ж">[0]!ж</definedName>
    <definedName name="жд" localSheetId="2">'7.1. (1 кв. 2014) (с ТП) (2 (3'!жд</definedName>
    <definedName name="жд" localSheetId="3">'7.1. (1 кв. 2014) (с ТП) (2)'!жд</definedName>
    <definedName name="жд" localSheetId="5">'7.1. 3 квартал с ТП (ВЛ, КЛ)'!жд</definedName>
    <definedName name="жд" localSheetId="14">'7.2. 3 кв'!жд</definedName>
    <definedName name="жд" localSheetId="10">'8. (3 кв. 2014)'!жд</definedName>
    <definedName name="жд" localSheetId="11">'9. (3 кв. 2014)'!жд</definedName>
    <definedName name="жд" localSheetId="7">'II-ДЗ (2014)'!жд</definedName>
    <definedName name="жд" localSheetId="0">'IV-ДЦ'!жд</definedName>
    <definedName name="жд">[0]!жд</definedName>
    <definedName name="жж" localSheetId="17">#REF!</definedName>
    <definedName name="жж" localSheetId="2">#REF!</definedName>
    <definedName name="жж" localSheetId="3">#REF!</definedName>
    <definedName name="жж" localSheetId="1">#REF!</definedName>
    <definedName name="жж" localSheetId="4">#REF!</definedName>
    <definedName name="жж" localSheetId="5">#REF!</definedName>
    <definedName name="жж" localSheetId="13">#REF!</definedName>
    <definedName name="жж" localSheetId="15">#REF!</definedName>
    <definedName name="жж" localSheetId="10">#REF!</definedName>
    <definedName name="жж" localSheetId="16">#REF!</definedName>
    <definedName name="жж" localSheetId="11">#REF!</definedName>
    <definedName name="жж" localSheetId="9">#REF!</definedName>
    <definedName name="жж" localSheetId="0">#REF!</definedName>
    <definedName name="жж" localSheetId="12">#REF!</definedName>
    <definedName name="жж">#REF!</definedName>
    <definedName name="з4" localSheetId="17">#REF!</definedName>
    <definedName name="з4" localSheetId="2">#REF!</definedName>
    <definedName name="з4" localSheetId="3">#REF!</definedName>
    <definedName name="з4" localSheetId="1">#REF!</definedName>
    <definedName name="з4" localSheetId="4">#REF!</definedName>
    <definedName name="з4" localSheetId="5">#REF!</definedName>
    <definedName name="з4" localSheetId="9">#REF!</definedName>
    <definedName name="з4" localSheetId="0">#REF!</definedName>
    <definedName name="з4" localSheetId="12">#REF!</definedName>
    <definedName name="з4">#REF!</definedName>
    <definedName name="_xlnm.Print_Titles" localSheetId="2">'7.1. (1 кв. 2014) (с ТП) (2 (3'!$13:$15</definedName>
    <definedName name="_xlnm.Print_Titles" localSheetId="3">'7.1. (1 кв. 2014) (с ТП) (2)'!$13:$15</definedName>
    <definedName name="_xlnm.Print_Titles" localSheetId="1">'7.1. (1 полугодие 2014)'!$13:$15</definedName>
    <definedName name="_xlnm.Print_Titles" localSheetId="5">'7.1. 3 квартал с ТП (ВЛ, КЛ)'!$13:$15</definedName>
    <definedName name="_xlnm.Print_Titles" localSheetId="12">'Приложение 1'!$14:$16</definedName>
    <definedName name="зз" localSheetId="2">'7.1. (1 кв. 2014) (с ТП) (2 (3'!зз</definedName>
    <definedName name="зз" localSheetId="3">'7.1. (1 кв. 2014) (с ТП) (2)'!зз</definedName>
    <definedName name="зз" localSheetId="5">'7.1. 3 квартал с ТП (ВЛ, КЛ)'!зз</definedName>
    <definedName name="зз" localSheetId="14">'7.2. 3 кв'!зз</definedName>
    <definedName name="зз" localSheetId="10">'8. (3 кв. 2014)'!зз</definedName>
    <definedName name="зз" localSheetId="11">'9. (3 кв. 2014)'!зз</definedName>
    <definedName name="зз" localSheetId="7">'II-ДЗ (2014)'!зз</definedName>
    <definedName name="зз" localSheetId="0">'IV-ДЦ'!зз</definedName>
    <definedName name="зз">[0]!зз</definedName>
    <definedName name="ЗП1">[63]Лист13!$A$2</definedName>
    <definedName name="ЗП2">[63]Лист13!$B$2</definedName>
    <definedName name="ЗП3">[63]Лист13!$C$2</definedName>
    <definedName name="ЗП4">[63]Лист13!$D$2</definedName>
    <definedName name="зыащ" localSheetId="17">#REF!,#REF!</definedName>
    <definedName name="зыащ" localSheetId="2">#REF!,#REF!</definedName>
    <definedName name="зыащ" localSheetId="3">#REF!,#REF!</definedName>
    <definedName name="зыащ" localSheetId="1">#REF!,#REF!</definedName>
    <definedName name="зыащ" localSheetId="4">#REF!,#REF!</definedName>
    <definedName name="зыащ" localSheetId="5">#REF!,#REF!</definedName>
    <definedName name="зыащ" localSheetId="14">#REF!,#REF!</definedName>
    <definedName name="зыащ" localSheetId="7">#REF!,#REF!</definedName>
    <definedName name="зыащ" localSheetId="9">#REF!,#REF!</definedName>
    <definedName name="зыащ" localSheetId="0">#REF!,#REF!</definedName>
    <definedName name="зыащ" localSheetId="12">#REF!,#REF!</definedName>
    <definedName name="зыащ">#REF!,#REF!</definedName>
    <definedName name="й" localSheetId="2">'7.1. (1 кв. 2014) (с ТП) (2 (3'!й</definedName>
    <definedName name="й" localSheetId="3">'7.1. (1 кв. 2014) (с ТП) (2)'!й</definedName>
    <definedName name="й" localSheetId="5">'7.1. 3 квартал с ТП (ВЛ, КЛ)'!й</definedName>
    <definedName name="й" localSheetId="14">'7.2. 3 кв'!й</definedName>
    <definedName name="й" localSheetId="10">'8. (3 кв. 2014)'!й</definedName>
    <definedName name="й" localSheetId="11">'9. (3 кв. 2014)'!й</definedName>
    <definedName name="й" localSheetId="7">'II-ДЗ (2014)'!й</definedName>
    <definedName name="й" localSheetId="0">'IV-ДЦ'!й</definedName>
    <definedName name="й">[0]!й</definedName>
    <definedName name="и_эсо_вн" localSheetId="17">#REF!</definedName>
    <definedName name="и_эсо_вн" localSheetId="2">#REF!</definedName>
    <definedName name="и_эсо_вн" localSheetId="3">#REF!</definedName>
    <definedName name="и_эсо_вн" localSheetId="1">#REF!</definedName>
    <definedName name="и_эсо_вн" localSheetId="4">#REF!</definedName>
    <definedName name="и_эсо_вн" localSheetId="5">#REF!</definedName>
    <definedName name="и_эсо_вн" localSheetId="14">#REF!</definedName>
    <definedName name="и_эсо_вн" localSheetId="7">#REF!</definedName>
    <definedName name="и_эсо_вн" localSheetId="9">#REF!</definedName>
    <definedName name="и_эсо_вн" localSheetId="0">#REF!</definedName>
    <definedName name="и_эсо_вн" localSheetId="12">#REF!</definedName>
    <definedName name="и_эсо_вн">#REF!</definedName>
    <definedName name="и_эсо_сн1" localSheetId="17">#REF!</definedName>
    <definedName name="и_эсо_сн1" localSheetId="2">#REF!</definedName>
    <definedName name="и_эсо_сн1" localSheetId="3">#REF!</definedName>
    <definedName name="и_эсо_сн1" localSheetId="1">#REF!</definedName>
    <definedName name="и_эсо_сн1" localSheetId="4">#REF!</definedName>
    <definedName name="и_эсо_сн1" localSheetId="5">#REF!</definedName>
    <definedName name="и_эсо_сн1" localSheetId="9">#REF!</definedName>
    <definedName name="и_эсо_сн1" localSheetId="0">#REF!</definedName>
    <definedName name="и_эсо_сн1" localSheetId="12">#REF!</definedName>
    <definedName name="и_эсо_сн1">#REF!</definedName>
    <definedName name="Извлечение_ИМ" localSheetId="17">#REF!</definedName>
    <definedName name="Извлечение_ИМ" localSheetId="2">#REF!</definedName>
    <definedName name="Извлечение_ИМ" localSheetId="3">#REF!</definedName>
    <definedName name="Извлечение_ИМ" localSheetId="1">#REF!</definedName>
    <definedName name="Извлечение_ИМ" localSheetId="4">#REF!</definedName>
    <definedName name="Извлечение_ИМ" localSheetId="5">#REF!</definedName>
    <definedName name="Извлечение_ИМ" localSheetId="9">#REF!</definedName>
    <definedName name="Извлечение_ИМ" localSheetId="0">#REF!</definedName>
    <definedName name="Извлечение_ИМ" localSheetId="12">#REF!</definedName>
    <definedName name="Извлечение_ИМ">#REF!</definedName>
    <definedName name="_xlnm.Extract" localSheetId="17">#REF!</definedName>
    <definedName name="_xlnm.Extract" localSheetId="2">#REF!</definedName>
    <definedName name="_xlnm.Extract" localSheetId="3">#REF!</definedName>
    <definedName name="_xlnm.Extract" localSheetId="1">#REF!</definedName>
    <definedName name="_xlnm.Extract" localSheetId="4">#REF!</definedName>
    <definedName name="_xlnm.Extract" localSheetId="5">#REF!</definedName>
    <definedName name="_xlnm.Extract" localSheetId="9">#REF!</definedName>
    <definedName name="_xlnm.Extract" localSheetId="12">#REF!</definedName>
    <definedName name="_xlnm.Extract">#REF!</definedName>
    <definedName name="изыскание_форма" localSheetId="17">#REF!</definedName>
    <definedName name="изыскание_форма" localSheetId="2">#REF!</definedName>
    <definedName name="изыскание_форма" localSheetId="3">#REF!</definedName>
    <definedName name="изыскание_форма" localSheetId="1">#REF!</definedName>
    <definedName name="изыскание_форма" localSheetId="4">#REF!</definedName>
    <definedName name="изыскание_форма" localSheetId="5">#REF!</definedName>
    <definedName name="изыскание_форма" localSheetId="13">#REF!</definedName>
    <definedName name="изыскание_форма" localSheetId="15">#REF!</definedName>
    <definedName name="изыскание_форма" localSheetId="10">#REF!</definedName>
    <definedName name="изыскание_форма" localSheetId="16">#REF!</definedName>
    <definedName name="изыскание_форма" localSheetId="11">#REF!</definedName>
    <definedName name="изыскание_форма" localSheetId="9">#REF!</definedName>
    <definedName name="изыскание_форма" localSheetId="12">#REF!</definedName>
    <definedName name="изыскание_форма">#REF!</definedName>
    <definedName name="ий" localSheetId="2">'7.1. (1 кв. 2014) (с ТП) (2 (3'!ий</definedName>
    <definedName name="ий" localSheetId="3">'7.1. (1 кв. 2014) (с ТП) (2)'!ий</definedName>
    <definedName name="ий" localSheetId="5">'7.1. 3 квартал с ТП (ВЛ, КЛ)'!ий</definedName>
    <definedName name="ий" localSheetId="14">'7.2. 3 кв'!ий</definedName>
    <definedName name="ий" localSheetId="10">'8. (3 кв. 2014)'!ий</definedName>
    <definedName name="ий" localSheetId="11">'9. (3 кв. 2014)'!ий</definedName>
    <definedName name="ий" localSheetId="7">'II-ДЗ (2014)'!ий</definedName>
    <definedName name="ий" localSheetId="0">'IV-ДЦ'!ий</definedName>
    <definedName name="ий">[0]!ий</definedName>
    <definedName name="йй" localSheetId="2">'7.1. (1 кв. 2014) (с ТП) (2 (3'!йй</definedName>
    <definedName name="йй" localSheetId="3">'7.1. (1 кв. 2014) (с ТП) (2)'!йй</definedName>
    <definedName name="йй" localSheetId="5">'7.1. 3 квартал с ТП (ВЛ, КЛ)'!йй</definedName>
    <definedName name="йй" localSheetId="14">'7.2. 3 кв'!йй</definedName>
    <definedName name="йй" localSheetId="10">'8. (3 кв. 2014)'!йй</definedName>
    <definedName name="йй" localSheetId="11">'9. (3 кв. 2014)'!йй</definedName>
    <definedName name="йй" localSheetId="7">'II-ДЗ (2014)'!йй</definedName>
    <definedName name="йй" localSheetId="0">'IV-ДЦ'!йй</definedName>
    <definedName name="йй">[0]!йй</definedName>
    <definedName name="йййййййййййййййййййййййй" localSheetId="2">'7.1. (1 кв. 2014) (с ТП) (2 (3'!йййййййййййййййййййййййй</definedName>
    <definedName name="йййййййййййййййййййййййй" localSheetId="3">'7.1. (1 кв. 2014) (с ТП) (2)'!йййййййййййййййййййййййй</definedName>
    <definedName name="йййййййййййййййййййййййй" localSheetId="5">'7.1. 3 квартал с ТП (ВЛ, КЛ)'!йййййййййййййййййййййййй</definedName>
    <definedName name="йййййййййййййййййййййййй" localSheetId="14">'7.2. 3 кв'!йййййййййййййййййййййййй</definedName>
    <definedName name="йййййййййййййййййййййййй" localSheetId="10">'8. (3 кв. 2014)'!йййййййййййййййййййййййй</definedName>
    <definedName name="йййййййййййййййййййййййй" localSheetId="11">'9. (3 кв. 2014)'!йййййййййййййййййййййййй</definedName>
    <definedName name="йййййййййййййййййййййййй" localSheetId="7">'II-ДЗ (2014)'!йййййййййййййййййййййййй</definedName>
    <definedName name="йййййййййййййййййййййййй" localSheetId="0">'IV-ДЦ'!йййййййййййййййййййййййй</definedName>
    <definedName name="йййййййййййййййййййййййй">[0]!йййййййййййййййййййййййй</definedName>
    <definedName name="иипиииии" localSheetId="2">'7.1. (1 кв. 2014) (с ТП) (2 (3'!иипиииии</definedName>
    <definedName name="иипиииии" localSheetId="3">'7.1. (1 кв. 2014) (с ТП) (2)'!иипиииии</definedName>
    <definedName name="иипиииии" localSheetId="5">'7.1. 3 квартал с ТП (ВЛ, КЛ)'!иипиииии</definedName>
    <definedName name="иипиииии" localSheetId="14">'7.2. 3 кв'!иипиииии</definedName>
    <definedName name="иипиииии" localSheetId="10">'8. (3 кв. 2014)'!иипиииии</definedName>
    <definedName name="иипиииии" localSheetId="11">'9. (3 кв. 2014)'!иипиииии</definedName>
    <definedName name="иипиииии" localSheetId="7">'II-ДЗ (2014)'!иипиииии</definedName>
    <definedName name="иипиииии" localSheetId="0">'IV-ДЦ'!иипиииии</definedName>
    <definedName name="иипиииии">[0]!иипиииии</definedName>
    <definedName name="ИНДЕКСЫ" localSheetId="17">'[6]См-2 Шатурс сети  проект работы'!#REF!</definedName>
    <definedName name="ИНДЕКСЫ" localSheetId="2">'[6]См-2 Шатурс сети  проект работы'!#REF!</definedName>
    <definedName name="ИНДЕКСЫ" localSheetId="3">'[6]См-2 Шатурс сети  проект работы'!#REF!</definedName>
    <definedName name="ИНДЕКСЫ" localSheetId="1">'[6]См-2 Шатурс сети  проект работы'!#REF!</definedName>
    <definedName name="ИНДЕКСЫ" localSheetId="4">'[6]См-2 Шатурс сети  проект работы'!#REF!</definedName>
    <definedName name="ИНДЕКСЫ" localSheetId="5">'[6]См-2 Шатурс сети  проект работы'!#REF!</definedName>
    <definedName name="ИНДЕКСЫ" localSheetId="13">'[6]См-2 Шатурс сети  проект работы'!#REF!</definedName>
    <definedName name="ИНДЕКСЫ" localSheetId="15">'[6]См-2 Шатурс сети  проект работы'!#REF!</definedName>
    <definedName name="ИНДЕКСЫ" localSheetId="10">'[6]См-2 Шатурс сети  проект работы'!#REF!</definedName>
    <definedName name="ИНДЕКСЫ" localSheetId="16">'[6]См-2 Шатурс сети  проект работы'!#REF!</definedName>
    <definedName name="ИНДЕКСЫ" localSheetId="11">'[6]См-2 Шатурс сети  проект работы'!#REF!</definedName>
    <definedName name="ИНДЕКСЫ" localSheetId="9">'[6]См-2 Шатурс сети  проект работы'!#REF!</definedName>
    <definedName name="ИНДЕКСЫ" localSheetId="0">'[6]См-2 Шатурс сети  проект работы'!#REF!</definedName>
    <definedName name="ИНДЕКСЫ" localSheetId="12">'[6]См-2 Шатурс сети  проект работы'!#REF!</definedName>
    <definedName name="ИНДЕКСЫ">'[6]См-2 Шатурс сети  проект работы'!#REF!</definedName>
    <definedName name="индцкавг98" localSheetId="2" hidden="1">{#N/A,#N/A,TRUE,"Лист1";#N/A,#N/A,TRUE,"Лист2";#N/A,#N/A,TRUE,"Лист3"}</definedName>
    <definedName name="индцкавг98" localSheetId="3" hidden="1">{#N/A,#N/A,TRUE,"Лист1";#N/A,#N/A,TRUE,"Лист2";#N/A,#N/A,TRUE,"Лист3"}</definedName>
    <definedName name="индцкавг98" localSheetId="5" hidden="1">{#N/A,#N/A,TRUE,"Лист1";#N/A,#N/A,TRUE,"Лист2";#N/A,#N/A,TRUE,"Лист3"}</definedName>
    <definedName name="индцкавг98" localSheetId="14" hidden="1">{#N/A,#N/A,TRUE,"Лист1";#N/A,#N/A,TRUE,"Лист2";#N/A,#N/A,TRUE,"Лист3"}</definedName>
    <definedName name="индцкавг98" localSheetId="10" hidden="1">{#N/A,#N/A,TRUE,"Лист1";#N/A,#N/A,TRUE,"Лист2";#N/A,#N/A,TRUE,"Лист3"}</definedName>
    <definedName name="индцкавг98" localSheetId="11" hidden="1">{#N/A,#N/A,TRUE,"Лист1";#N/A,#N/A,TRUE,"Лист2";#N/A,#N/A,TRUE,"Лист3"}</definedName>
    <definedName name="индцкавг98" localSheetId="7" hidden="1">{#N/A,#N/A,TRUE,"Лист1";#N/A,#N/A,TRUE,"Лист2";#N/A,#N/A,TRUE,"Лист3"}</definedName>
    <definedName name="индцкавг98" localSheetId="0" hidden="1">{#N/A,#N/A,TRUE,"Лист1";#N/A,#N/A,TRUE,"Лист2";#N/A,#N/A,TRUE,"Лист3"}</definedName>
    <definedName name="индцкавг98" hidden="1">{#N/A,#N/A,TRUE,"Лист1";#N/A,#N/A,TRUE,"Лист2";#N/A,#N/A,TRUE,"Лист3"}</definedName>
    <definedName name="йфц" localSheetId="2">'7.1. (1 кв. 2014) (с ТП) (2 (3'!йфц</definedName>
    <definedName name="йфц" localSheetId="3">'7.1. (1 кв. 2014) (с ТП) (2)'!йфц</definedName>
    <definedName name="йфц" localSheetId="5">'7.1. 3 квартал с ТП (ВЛ, КЛ)'!йфц</definedName>
    <definedName name="йфц" localSheetId="14">'7.2. 3 кв'!йфц</definedName>
    <definedName name="йфц" localSheetId="10">'8. (3 кв. 2014)'!йфц</definedName>
    <definedName name="йфц" localSheetId="11">'9. (3 кв. 2014)'!йфц</definedName>
    <definedName name="йфц" localSheetId="7">'II-ДЗ (2014)'!йфц</definedName>
    <definedName name="йфц" localSheetId="0">'IV-ДЦ'!йфц</definedName>
    <definedName name="йфц">[0]!йфц</definedName>
    <definedName name="йц" localSheetId="2">'7.1. (1 кв. 2014) (с ТП) (2 (3'!йц</definedName>
    <definedName name="йц" localSheetId="3">'7.1. (1 кв. 2014) (с ТП) (2)'!йц</definedName>
    <definedName name="йц" localSheetId="5">'7.1. 3 квартал с ТП (ВЛ, КЛ)'!йц</definedName>
    <definedName name="йц" localSheetId="14">'7.2. 3 кв'!йц</definedName>
    <definedName name="йц" localSheetId="10">'8. (3 кв. 2014)'!йц</definedName>
    <definedName name="йц" localSheetId="11">'9. (3 кв. 2014)'!йц</definedName>
    <definedName name="йц" localSheetId="7">'II-ДЗ (2014)'!йц</definedName>
    <definedName name="йц" localSheetId="0">'IV-ДЦ'!йц</definedName>
    <definedName name="йц">[0]!йц</definedName>
    <definedName name="йцу" localSheetId="2">'7.1. (1 кв. 2014) (с ТП) (2 (3'!йцу</definedName>
    <definedName name="йцу" localSheetId="3">'7.1. (1 кв. 2014) (с ТП) (2)'!йцу</definedName>
    <definedName name="йцу" localSheetId="5">'7.1. 3 квартал с ТП (ВЛ, КЛ)'!йцу</definedName>
    <definedName name="йцу" localSheetId="14">'7.2. 3 кв'!йцу</definedName>
    <definedName name="йцу" localSheetId="10">'8. (3 кв. 2014)'!йцу</definedName>
    <definedName name="йцу" localSheetId="11">'9. (3 кв. 2014)'!йцу</definedName>
    <definedName name="йцу" localSheetId="7">'II-ДЗ (2014)'!йцу</definedName>
    <definedName name="йцу" localSheetId="0">'IV-ДЦ'!йцу</definedName>
    <definedName name="йцу">[0]!йцу</definedName>
    <definedName name="июл" localSheetId="17">#REF!</definedName>
    <definedName name="июл" localSheetId="2">#REF!</definedName>
    <definedName name="июл" localSheetId="3">#REF!</definedName>
    <definedName name="июл" localSheetId="1">#REF!</definedName>
    <definedName name="июл" localSheetId="4">#REF!</definedName>
    <definedName name="июл" localSheetId="5">#REF!</definedName>
    <definedName name="июл" localSheetId="14">#REF!</definedName>
    <definedName name="июл" localSheetId="7">#REF!</definedName>
    <definedName name="июл" localSheetId="9">#REF!</definedName>
    <definedName name="июл" localSheetId="0">#REF!</definedName>
    <definedName name="июл" localSheetId="12">#REF!</definedName>
    <definedName name="июл">#REF!</definedName>
    <definedName name="июл2" localSheetId="17">#REF!</definedName>
    <definedName name="июл2" localSheetId="2">#REF!</definedName>
    <definedName name="июл2" localSheetId="3">#REF!</definedName>
    <definedName name="июл2" localSheetId="1">#REF!</definedName>
    <definedName name="июл2" localSheetId="4">#REF!</definedName>
    <definedName name="июл2" localSheetId="5">#REF!</definedName>
    <definedName name="июл2" localSheetId="9">#REF!</definedName>
    <definedName name="июл2" localSheetId="0">#REF!</definedName>
    <definedName name="июл2" localSheetId="12">#REF!</definedName>
    <definedName name="июл2">#REF!</definedName>
    <definedName name="июн" localSheetId="17">#REF!</definedName>
    <definedName name="июн" localSheetId="2">#REF!</definedName>
    <definedName name="июн" localSheetId="3">#REF!</definedName>
    <definedName name="июн" localSheetId="1">#REF!</definedName>
    <definedName name="июн" localSheetId="4">#REF!</definedName>
    <definedName name="июн" localSheetId="5">#REF!</definedName>
    <definedName name="июн" localSheetId="9">#REF!</definedName>
    <definedName name="июн" localSheetId="0">#REF!</definedName>
    <definedName name="июн" localSheetId="12">#REF!</definedName>
    <definedName name="июн">#REF!</definedName>
    <definedName name="июн2" localSheetId="17">#REF!</definedName>
    <definedName name="июн2" localSheetId="2">#REF!</definedName>
    <definedName name="июн2" localSheetId="3">#REF!</definedName>
    <definedName name="июн2" localSheetId="1">#REF!</definedName>
    <definedName name="июн2" localSheetId="4">#REF!</definedName>
    <definedName name="июн2" localSheetId="5">#REF!</definedName>
    <definedName name="июн2" localSheetId="9">#REF!</definedName>
    <definedName name="июн2" localSheetId="12">#REF!</definedName>
    <definedName name="июн2">#REF!</definedName>
    <definedName name="кв3" localSheetId="2">'7.1. (1 кв. 2014) (с ТП) (2 (3'!кв3</definedName>
    <definedName name="кв3" localSheetId="3">'7.1. (1 кв. 2014) (с ТП) (2)'!кв3</definedName>
    <definedName name="кв3" localSheetId="5">'7.1. 3 квартал с ТП (ВЛ, КЛ)'!кв3</definedName>
    <definedName name="кв3" localSheetId="14">'7.2. 3 кв'!кв3</definedName>
    <definedName name="кв3" localSheetId="10">'8. (3 кв. 2014)'!кв3</definedName>
    <definedName name="кв3" localSheetId="11">'9. (3 кв. 2014)'!кв3</definedName>
    <definedName name="кв3" localSheetId="7">'II-ДЗ (2014)'!кв3</definedName>
    <definedName name="кв3" localSheetId="0">'IV-ДЦ'!кв3</definedName>
    <definedName name="кв3">[0]!кв3</definedName>
    <definedName name="квартал" localSheetId="2">'7.1. (1 кв. 2014) (с ТП) (2 (3'!квартал</definedName>
    <definedName name="квартал" localSheetId="3">'7.1. (1 кв. 2014) (с ТП) (2)'!квартал</definedName>
    <definedName name="квартал" localSheetId="5">'7.1. 3 квартал с ТП (ВЛ, КЛ)'!квартал</definedName>
    <definedName name="квартал" localSheetId="14">'7.2. 3 кв'!квартал</definedName>
    <definedName name="квартал" localSheetId="10">'8. (3 кв. 2014)'!квартал</definedName>
    <definedName name="квартал" localSheetId="11">'9. (3 кв. 2014)'!квартал</definedName>
    <definedName name="квартал" localSheetId="7">'II-ДЗ (2014)'!квартал</definedName>
    <definedName name="квартал" localSheetId="0">'IV-ДЦ'!квартал</definedName>
    <definedName name="квартал">[0]!квартал</definedName>
    <definedName name="ке" localSheetId="2">'7.1. (1 кв. 2014) (с ТП) (2 (3'!ке</definedName>
    <definedName name="ке" localSheetId="3">'7.1. (1 кв. 2014) (с ТП) (2)'!ке</definedName>
    <definedName name="ке" localSheetId="5">'7.1. 3 квартал с ТП (ВЛ, КЛ)'!ке</definedName>
    <definedName name="ке" localSheetId="14">'7.2. 3 кв'!ке</definedName>
    <definedName name="ке" localSheetId="10">'8. (3 кв. 2014)'!ке</definedName>
    <definedName name="ке" localSheetId="11">'9. (3 кв. 2014)'!ке</definedName>
    <definedName name="ке" localSheetId="7">'II-ДЗ (2014)'!ке</definedName>
    <definedName name="ке" localSheetId="0">'IV-ДЦ'!ке</definedName>
    <definedName name="ке">[0]!ке</definedName>
    <definedName name="кеппппппппппп" localSheetId="2" hidden="1">{#N/A,#N/A,TRUE,"Лист1";#N/A,#N/A,TRUE,"Лист2";#N/A,#N/A,TRUE,"Лист3"}</definedName>
    <definedName name="кеппппппппппп" localSheetId="3" hidden="1">{#N/A,#N/A,TRUE,"Лист1";#N/A,#N/A,TRUE,"Лист2";#N/A,#N/A,TRUE,"Лист3"}</definedName>
    <definedName name="кеппппппппппп" localSheetId="5" hidden="1">{#N/A,#N/A,TRUE,"Лист1";#N/A,#N/A,TRUE,"Лист2";#N/A,#N/A,TRUE,"Лист3"}</definedName>
    <definedName name="кеппппппппппп" localSheetId="14" hidden="1">{#N/A,#N/A,TRUE,"Лист1";#N/A,#N/A,TRUE,"Лист2";#N/A,#N/A,TRUE,"Лист3"}</definedName>
    <definedName name="кеппппппппппп" localSheetId="10" hidden="1">{#N/A,#N/A,TRUE,"Лист1";#N/A,#N/A,TRUE,"Лист2";#N/A,#N/A,TRUE,"Лист3"}</definedName>
    <definedName name="кеппппппппппп" localSheetId="11" hidden="1">{#N/A,#N/A,TRUE,"Лист1";#N/A,#N/A,TRUE,"Лист2";#N/A,#N/A,TRUE,"Лист3"}</definedName>
    <definedName name="кеппппппппппп" localSheetId="7" hidden="1">{#N/A,#N/A,TRUE,"Лист1";#N/A,#N/A,TRUE,"Лист2";#N/A,#N/A,TRUE,"Лист3"}</definedName>
    <definedName name="кеппппппппппп" localSheetId="0" hidden="1">{#N/A,#N/A,TRUE,"Лист1";#N/A,#N/A,TRUE,"Лист2";#N/A,#N/A,TRUE,"Лист3"}</definedName>
    <definedName name="кеппппппппппп" hidden="1">{#N/A,#N/A,TRUE,"Лист1";#N/A,#N/A,TRUE,"Лист2";#N/A,#N/A,TRUE,"Лист3"}</definedName>
    <definedName name="кк" localSheetId="2">'7.1. (1 кв. 2014) (с ТП) (2 (3'!кк</definedName>
    <definedName name="кк" localSheetId="3">'7.1. (1 кв. 2014) (с ТП) (2)'!кк</definedName>
    <definedName name="кк" localSheetId="5">'7.1. 3 квартал с ТП (ВЛ, КЛ)'!кк</definedName>
    <definedName name="кк" localSheetId="14">'7.2. 3 кв'!кк</definedName>
    <definedName name="кк" localSheetId="10">'8. (3 кв. 2014)'!кк</definedName>
    <definedName name="кк" localSheetId="11">'9. (3 кв. 2014)'!кк</definedName>
    <definedName name="кк" localSheetId="7">'II-ДЗ (2014)'!кк</definedName>
    <definedName name="кк" localSheetId="0">'IV-ДЦ'!кк</definedName>
    <definedName name="кк">[0]!кк</definedName>
    <definedName name="ккк" localSheetId="17">[64]тар!#REF!</definedName>
    <definedName name="ккк" localSheetId="2">[64]тар!#REF!</definedName>
    <definedName name="ккк" localSheetId="3">[64]тар!#REF!</definedName>
    <definedName name="ккк" localSheetId="1">[64]тар!#REF!</definedName>
    <definedName name="ккк" localSheetId="4">[64]тар!#REF!</definedName>
    <definedName name="ккк" localSheetId="5">[64]тар!#REF!</definedName>
    <definedName name="ккк" localSheetId="14">[64]тар!#REF!</definedName>
    <definedName name="ккк" localSheetId="7">[64]тар!#REF!</definedName>
    <definedName name="ккк" localSheetId="9">[64]тар!#REF!</definedName>
    <definedName name="ккк" localSheetId="0">[64]тар!#REF!</definedName>
    <definedName name="ккк" localSheetId="12">[64]тар!#REF!</definedName>
    <definedName name="ккк">[64]тар!#REF!</definedName>
    <definedName name="компенсация" localSheetId="2">'7.1. (1 кв. 2014) (с ТП) (2 (3'!компенсация</definedName>
    <definedName name="компенсация" localSheetId="3">'7.1. (1 кв. 2014) (с ТП) (2)'!компенсация</definedName>
    <definedName name="компенсация" localSheetId="5">'7.1. 3 квартал с ТП (ВЛ, КЛ)'!компенсация</definedName>
    <definedName name="компенсация" localSheetId="14">'7.2. 3 кв'!компенсация</definedName>
    <definedName name="компенсация" localSheetId="10">'8. (3 кв. 2014)'!компенсация</definedName>
    <definedName name="компенсация" localSheetId="11">'9. (3 кв. 2014)'!компенсация</definedName>
    <definedName name="компенсация" localSheetId="7">'II-ДЗ (2014)'!компенсация</definedName>
    <definedName name="компенсация" localSheetId="0">'IV-ДЦ'!компенсация</definedName>
    <definedName name="компенсация">[0]!компенсация</definedName>
    <definedName name="Консолид_Бюджет_расч_РСК" localSheetId="17">#REF!</definedName>
    <definedName name="Консолид_Бюджет_расч_РСК" localSheetId="2">#REF!</definedName>
    <definedName name="Консолид_Бюджет_расч_РСК" localSheetId="3">#REF!</definedName>
    <definedName name="Консолид_Бюджет_расч_РСК" localSheetId="1">#REF!</definedName>
    <definedName name="Консолид_Бюджет_расч_РСК" localSheetId="4">#REF!</definedName>
    <definedName name="Консолид_Бюджет_расч_РСК" localSheetId="5">#REF!</definedName>
    <definedName name="Консолид_Бюджет_расч_РСК" localSheetId="14">#REF!</definedName>
    <definedName name="Консолид_Бюджет_расч_РСК" localSheetId="7">#REF!</definedName>
    <definedName name="Консолид_Бюджет_расч_РСК" localSheetId="9">#REF!</definedName>
    <definedName name="Консолид_Бюджет_расч_РСК" localSheetId="0">#REF!</definedName>
    <definedName name="Консолид_Бюджет_расч_РСК" localSheetId="12">#REF!</definedName>
    <definedName name="Консолид_Бюджет_расч_РСК">#REF!</definedName>
    <definedName name="коэф1" localSheetId="17">#REF!</definedName>
    <definedName name="коэф1" localSheetId="2">#REF!</definedName>
    <definedName name="коэф1" localSheetId="3">#REF!</definedName>
    <definedName name="коэф1" localSheetId="1">#REF!</definedName>
    <definedName name="коэф1" localSheetId="4">#REF!</definedName>
    <definedName name="коэф1" localSheetId="5">#REF!</definedName>
    <definedName name="коэф1" localSheetId="9">#REF!</definedName>
    <definedName name="коэф1" localSheetId="0">#REF!</definedName>
    <definedName name="коэф1" localSheetId="12">#REF!</definedName>
    <definedName name="коэф1">#REF!</definedName>
    <definedName name="коэф2" localSheetId="17">#REF!</definedName>
    <definedName name="коэф2" localSheetId="2">#REF!</definedName>
    <definedName name="коэф2" localSheetId="3">#REF!</definedName>
    <definedName name="коэф2" localSheetId="1">#REF!</definedName>
    <definedName name="коэф2" localSheetId="4">#REF!</definedName>
    <definedName name="коэф2" localSheetId="5">#REF!</definedName>
    <definedName name="коэф2" localSheetId="9">#REF!</definedName>
    <definedName name="коэф2" localSheetId="0">#REF!</definedName>
    <definedName name="коэф2" localSheetId="12">#REF!</definedName>
    <definedName name="коэф2">#REF!</definedName>
    <definedName name="коэф3" localSheetId="17">#REF!</definedName>
    <definedName name="коэф3" localSheetId="2">#REF!</definedName>
    <definedName name="коэф3" localSheetId="3">#REF!</definedName>
    <definedName name="коэф3" localSheetId="1">#REF!</definedName>
    <definedName name="коэф3" localSheetId="4">#REF!</definedName>
    <definedName name="коэф3" localSheetId="5">#REF!</definedName>
    <definedName name="коэф3" localSheetId="9">#REF!</definedName>
    <definedName name="коэф3" localSheetId="12">#REF!</definedName>
    <definedName name="коэф3">#REF!</definedName>
    <definedName name="коэф4" localSheetId="17">#REF!</definedName>
    <definedName name="коэф4" localSheetId="2">#REF!</definedName>
    <definedName name="коэф4" localSheetId="3">#REF!</definedName>
    <definedName name="коэф4" localSheetId="1">#REF!</definedName>
    <definedName name="коэф4" localSheetId="4">#REF!</definedName>
    <definedName name="коэф4" localSheetId="5">#REF!</definedName>
    <definedName name="коэф4" localSheetId="9">#REF!</definedName>
    <definedName name="коэф4" localSheetId="12">#REF!</definedName>
    <definedName name="коэф4">#REF!</definedName>
    <definedName name="коэфф" localSheetId="2">'7.1. (1 кв. 2014) (с ТП) (2 (3'!коэфф</definedName>
    <definedName name="коэфф" localSheetId="3">'7.1. (1 кв. 2014) (с ТП) (2)'!коэфф</definedName>
    <definedName name="коэфф" localSheetId="5">'7.1. 3 квартал с ТП (ВЛ, КЛ)'!коэфф</definedName>
    <definedName name="коэфф" localSheetId="14">'7.2. 3 кв'!коэфф</definedName>
    <definedName name="коэфф" localSheetId="10">'8. (3 кв. 2014)'!коэфф</definedName>
    <definedName name="коэфф" localSheetId="11">'9. (3 кв. 2014)'!коэфф</definedName>
    <definedName name="коэфф" localSheetId="7">'II-ДЗ (2014)'!коэфф</definedName>
    <definedName name="коэфф" localSheetId="0">'IV-ДЦ'!коэфф</definedName>
    <definedName name="коэфф">[0]!коэфф</definedName>
    <definedName name="кп" localSheetId="2">'7.1. (1 кв. 2014) (с ТП) (2 (3'!кп</definedName>
    <definedName name="кп" localSheetId="3">'7.1. (1 кв. 2014) (с ТП) (2)'!кп</definedName>
    <definedName name="кп" localSheetId="5">'7.1. 3 квартал с ТП (ВЛ, КЛ)'!кп</definedName>
    <definedName name="кп" localSheetId="14">'7.2. 3 кв'!кп</definedName>
    <definedName name="кп" localSheetId="10">'8. (3 кв. 2014)'!кп</definedName>
    <definedName name="кп" localSheetId="11">'9. (3 кв. 2014)'!кп</definedName>
    <definedName name="кп" localSheetId="7">'II-ДЗ (2014)'!кп</definedName>
    <definedName name="кп" localSheetId="0">'IV-ДЦ'!кп</definedName>
    <definedName name="кп">[0]!кп</definedName>
    <definedName name="кпнрг" localSheetId="2">'7.1. (1 кв. 2014) (с ТП) (2 (3'!кпнрг</definedName>
    <definedName name="кпнрг" localSheetId="3">'7.1. (1 кв. 2014) (с ТП) (2)'!кпнрг</definedName>
    <definedName name="кпнрг" localSheetId="5">'7.1. 3 квартал с ТП (ВЛ, КЛ)'!кпнрг</definedName>
    <definedName name="кпнрг" localSheetId="14">'7.2. 3 кв'!кпнрг</definedName>
    <definedName name="кпнрг" localSheetId="10">'8. (3 кв. 2014)'!кпнрг</definedName>
    <definedName name="кпнрг" localSheetId="11">'9. (3 кв. 2014)'!кпнрг</definedName>
    <definedName name="кпнрг" localSheetId="7">'II-ДЗ (2014)'!кпнрг</definedName>
    <definedName name="кпнрг" localSheetId="0">'IV-ДЦ'!кпнрг</definedName>
    <definedName name="кпнрг">[0]!кпнрг</definedName>
    <definedName name="_xlnm.Criteria" localSheetId="17">#REF!</definedName>
    <definedName name="_xlnm.Criteria" localSheetId="2">#REF!</definedName>
    <definedName name="_xlnm.Criteria" localSheetId="3">#REF!</definedName>
    <definedName name="_xlnm.Criteria" localSheetId="1">#REF!</definedName>
    <definedName name="_xlnm.Criteria" localSheetId="4">#REF!</definedName>
    <definedName name="_xlnm.Criteria" localSheetId="5">#REF!</definedName>
    <definedName name="_xlnm.Criteria" localSheetId="14">#REF!</definedName>
    <definedName name="_xlnm.Criteria" localSheetId="7">#REF!</definedName>
    <definedName name="_xlnm.Criteria" localSheetId="9">#REF!</definedName>
    <definedName name="_xlnm.Criteria" localSheetId="0">#REF!</definedName>
    <definedName name="_xlnm.Criteria" localSheetId="12">#REF!</definedName>
    <definedName name="_xlnm.Criteria">#REF!</definedName>
    <definedName name="критерий" localSheetId="17">#REF!</definedName>
    <definedName name="критерий" localSheetId="2">#REF!</definedName>
    <definedName name="критерий" localSheetId="3">#REF!</definedName>
    <definedName name="критерий" localSheetId="1">#REF!</definedName>
    <definedName name="критерий" localSheetId="4">#REF!</definedName>
    <definedName name="критерий" localSheetId="5">#REF!</definedName>
    <definedName name="критерий" localSheetId="9">#REF!</definedName>
    <definedName name="критерий" localSheetId="0">#REF!</definedName>
    <definedName name="критерий" localSheetId="12">#REF!</definedName>
    <definedName name="критерий">#REF!</definedName>
    <definedName name="Критерии_ИМ" localSheetId="17">#REF!</definedName>
    <definedName name="Критерии_ИМ" localSheetId="2">#REF!</definedName>
    <definedName name="Критерии_ИМ" localSheetId="3">#REF!</definedName>
    <definedName name="Критерии_ИМ" localSheetId="1">#REF!</definedName>
    <definedName name="Критерии_ИМ" localSheetId="4">#REF!</definedName>
    <definedName name="Критерии_ИМ" localSheetId="5">#REF!</definedName>
    <definedName name="Критерии_ИМ" localSheetId="9">#REF!</definedName>
    <definedName name="Критерии_ИМ" localSheetId="0">#REF!</definedName>
    <definedName name="Критерии_ИМ" localSheetId="12">#REF!</definedName>
    <definedName name="Критерии_ИМ">#REF!</definedName>
    <definedName name="ктджщз" localSheetId="2">'7.1. (1 кв. 2014) (с ТП) (2 (3'!ктджщз</definedName>
    <definedName name="ктджщз" localSheetId="3">'7.1. (1 кв. 2014) (с ТП) (2)'!ктджщз</definedName>
    <definedName name="ктджщз" localSheetId="5">'7.1. 3 квартал с ТП (ВЛ, КЛ)'!ктджщз</definedName>
    <definedName name="ктджщз" localSheetId="14">'7.2. 3 кв'!ктджщз</definedName>
    <definedName name="ктджщз" localSheetId="10">'8. (3 кв. 2014)'!ктджщз</definedName>
    <definedName name="ктджщз" localSheetId="11">'9. (3 кв. 2014)'!ктджщз</definedName>
    <definedName name="ктджщз" localSheetId="7">'II-ДЗ (2014)'!ктджщз</definedName>
    <definedName name="ктджщз" localSheetId="0">'IV-ДЦ'!ктджщз</definedName>
    <definedName name="ктджщз">[0]!ктджщз</definedName>
    <definedName name="лара" localSheetId="2">'7.1. (1 кв. 2014) (с ТП) (2 (3'!лара</definedName>
    <definedName name="лара" localSheetId="3">'7.1. (1 кв. 2014) (с ТП) (2)'!лара</definedName>
    <definedName name="лара" localSheetId="5">'7.1. 3 квартал с ТП (ВЛ, КЛ)'!лара</definedName>
    <definedName name="лара" localSheetId="14">'7.2. 3 кв'!лара</definedName>
    <definedName name="лара" localSheetId="10">'8. (3 кв. 2014)'!лара</definedName>
    <definedName name="лара" localSheetId="11">'9. (3 кв. 2014)'!лара</definedName>
    <definedName name="лара" localSheetId="7">'II-ДЗ (2014)'!лара</definedName>
    <definedName name="лара" localSheetId="0">'IV-ДЦ'!лара</definedName>
    <definedName name="лара">[0]!лара</definedName>
    <definedName name="лена" localSheetId="2">'7.1. (1 кв. 2014) (с ТП) (2 (3'!лена</definedName>
    <definedName name="лена" localSheetId="3">'7.1. (1 кв. 2014) (с ТП) (2)'!лена</definedName>
    <definedName name="лена" localSheetId="5">'7.1. 3 квартал с ТП (ВЛ, КЛ)'!лена</definedName>
    <definedName name="лена" localSheetId="14">'7.2. 3 кв'!лена</definedName>
    <definedName name="лена" localSheetId="10">'8. (3 кв. 2014)'!лена</definedName>
    <definedName name="лена" localSheetId="11">'9. (3 кв. 2014)'!лена</definedName>
    <definedName name="лена" localSheetId="7">'II-ДЗ (2014)'!лена</definedName>
    <definedName name="лена" localSheetId="0">'IV-ДЦ'!лена</definedName>
    <definedName name="лена">[0]!лена</definedName>
    <definedName name="лист" localSheetId="2">'7.1. (1 кв. 2014) (с ТП) (2 (3'!лист</definedName>
    <definedName name="лист" localSheetId="3">'7.1. (1 кв. 2014) (с ТП) (2)'!лист</definedName>
    <definedName name="лист" localSheetId="5">'7.1. 3 квартал с ТП (ВЛ, КЛ)'!лист</definedName>
    <definedName name="лист" localSheetId="14">'7.2. 3 кв'!лист</definedName>
    <definedName name="лист" localSheetId="10">'8. (3 кв. 2014)'!лист</definedName>
    <definedName name="лист" localSheetId="11">'9. (3 кв. 2014)'!лист</definedName>
    <definedName name="лист" localSheetId="7">'II-ДЗ (2014)'!лист</definedName>
    <definedName name="лист" localSheetId="0">'IV-ДЦ'!лист</definedName>
    <definedName name="лист">[0]!лист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ицензии" localSheetId="2" hidden="1">{#N/A,#N/A,TRUE,"Лист1";#N/A,#N/A,TRUE,"Лист2";#N/A,#N/A,TRUE,"Лист3"}</definedName>
    <definedName name="Лицензии" localSheetId="3" hidden="1">{#N/A,#N/A,TRUE,"Лист1";#N/A,#N/A,TRUE,"Лист2";#N/A,#N/A,TRUE,"Лист3"}</definedName>
    <definedName name="Лицензии" localSheetId="5" hidden="1">{#N/A,#N/A,TRUE,"Лист1";#N/A,#N/A,TRUE,"Лист2";#N/A,#N/A,TRUE,"Лист3"}</definedName>
    <definedName name="Лицензии" localSheetId="14" hidden="1">{#N/A,#N/A,TRUE,"Лист1";#N/A,#N/A,TRUE,"Лист2";#N/A,#N/A,TRUE,"Лист3"}</definedName>
    <definedName name="Лицензии" localSheetId="10" hidden="1">{#N/A,#N/A,TRUE,"Лист1";#N/A,#N/A,TRUE,"Лист2";#N/A,#N/A,TRUE,"Лист3"}</definedName>
    <definedName name="Лицензии" localSheetId="11" hidden="1">{#N/A,#N/A,TRUE,"Лист1";#N/A,#N/A,TRUE,"Лист2";#N/A,#N/A,TRUE,"Лист3"}</definedName>
    <definedName name="Лицензии" localSheetId="7" hidden="1">{#N/A,#N/A,TRUE,"Лист1";#N/A,#N/A,TRUE,"Лист2";#N/A,#N/A,TRUE,"Лист3"}</definedName>
    <definedName name="Лицензии" localSheetId="0" hidden="1">{#N/A,#N/A,TRUE,"Лист1";#N/A,#N/A,TRUE,"Лист2";#N/A,#N/A,TRUE,"Лист3"}</definedName>
    <definedName name="Лицензии" hidden="1">{#N/A,#N/A,TRUE,"Лист1";#N/A,#N/A,TRUE,"Лист2";#N/A,#N/A,TRUE,"Лист3"}</definedName>
    <definedName name="лл" localSheetId="17">'6.3.'!P1_T29?L10</definedName>
    <definedName name="лл" localSheetId="2">'7.1. (1 кв. 2014) (с ТП) (2 (3'!P1_T29?L10</definedName>
    <definedName name="лл" localSheetId="3">'7.1. (1 кв. 2014) (с ТП) (2)'!P1_T29?L10</definedName>
    <definedName name="лл" localSheetId="1">'7.1. (1 полугодие 2014)'!P1_T29?L10</definedName>
    <definedName name="лл" localSheetId="4">'7.1. (3 квартал) без ТП '!P1_T29?L10</definedName>
    <definedName name="лл" localSheetId="5">'7.1. 3 квартал с ТП (ВЛ, КЛ)'!P1_T29?L10</definedName>
    <definedName name="лл" localSheetId="14">'7.2. 3 кв'!P1_T29?L10</definedName>
    <definedName name="лл" localSheetId="10">P1_T29?L10</definedName>
    <definedName name="лл" localSheetId="11">P1_T29?L10</definedName>
    <definedName name="лл" localSheetId="7">'II-ДЗ (2014)'!P1_T29?L10</definedName>
    <definedName name="лл" localSheetId="9">'IV-ДЗ'!P1_T29?L10</definedName>
    <definedName name="лл" localSheetId="0">'IV-ДЦ'!P1_T29?L10</definedName>
    <definedName name="лл" localSheetId="12">'Приложение 1'!P1_T29?L10</definedName>
    <definedName name="лл">P1_T29?L10</definedName>
    <definedName name="ллллш" localSheetId="2">'7.1. (1 кв. 2014) (с ТП) (2 (3'!ллллш</definedName>
    <definedName name="ллллш" localSheetId="3">'7.1. (1 кв. 2014) (с ТП) (2)'!ллллш</definedName>
    <definedName name="ллллш" localSheetId="5">'7.1. 3 квартал с ТП (ВЛ, КЛ)'!ллллш</definedName>
    <definedName name="ллллш" localSheetId="14">'7.2. 3 кв'!ллллш</definedName>
    <definedName name="ллллш" localSheetId="10">'8. (3 кв. 2014)'!ллллш</definedName>
    <definedName name="ллллш" localSheetId="11">'9. (3 кв. 2014)'!ллллш</definedName>
    <definedName name="ллллш" localSheetId="7">'II-ДЗ (2014)'!ллллш</definedName>
    <definedName name="ллллш" localSheetId="0">'IV-ДЦ'!ллллш</definedName>
    <definedName name="ллллш">[0]!ллллш</definedName>
    <definedName name="ло" localSheetId="2">'7.1. (1 кв. 2014) (с ТП) (2 (3'!ло</definedName>
    <definedName name="ло" localSheetId="3">'7.1. (1 кв. 2014) (с ТП) (2)'!ло</definedName>
    <definedName name="ло" localSheetId="5">'7.1. 3 квартал с ТП (ВЛ, КЛ)'!ло</definedName>
    <definedName name="ло" localSheetId="14">'7.2. 3 кв'!ло</definedName>
    <definedName name="ло" localSheetId="10">'8. (3 кв. 2014)'!ло</definedName>
    <definedName name="ло" localSheetId="11">'9. (3 кв. 2014)'!ло</definedName>
    <definedName name="ло" localSheetId="7">'II-ДЗ (2014)'!ло</definedName>
    <definedName name="ло" localSheetId="0">'IV-ДЦ'!ло</definedName>
    <definedName name="ло">[0]!ло</definedName>
    <definedName name="лод" localSheetId="2">'7.1. (1 кв. 2014) (с ТП) (2 (3'!лод</definedName>
    <definedName name="лод" localSheetId="3">'7.1. (1 кв. 2014) (с ТП) (2)'!лод</definedName>
    <definedName name="лод" localSheetId="5">'7.1. 3 квартал с ТП (ВЛ, КЛ)'!лод</definedName>
    <definedName name="лод" localSheetId="14">'7.2. 3 кв'!лод</definedName>
    <definedName name="лод" localSheetId="10">'8. (3 кв. 2014)'!лод</definedName>
    <definedName name="лод" localSheetId="11">'9. (3 кв. 2014)'!лод</definedName>
    <definedName name="лод" localSheetId="7">'II-ДЗ (2014)'!лод</definedName>
    <definedName name="лод" localSheetId="0">'IV-ДЦ'!лод</definedName>
    <definedName name="лод">[0]!лод</definedName>
    <definedName name="лор" localSheetId="2">'7.1. (1 кв. 2014) (с ТП) (2 (3'!лор</definedName>
    <definedName name="лор" localSheetId="3">'7.1. (1 кв. 2014) (с ТП) (2)'!лор</definedName>
    <definedName name="лор" localSheetId="5">'7.1. 3 квартал с ТП (ВЛ, КЛ)'!лор</definedName>
    <definedName name="лор" localSheetId="14">'7.2. 3 кв'!лор</definedName>
    <definedName name="лор" localSheetId="10">'8. (3 кв. 2014)'!лор</definedName>
    <definedName name="лор" localSheetId="11">'9. (3 кв. 2014)'!лор</definedName>
    <definedName name="лор" localSheetId="7">'II-ДЗ (2014)'!лор</definedName>
    <definedName name="лор" localSheetId="0">'IV-ДЦ'!лор</definedName>
    <definedName name="лор">[0]!лор</definedName>
    <definedName name="лрдлолд" localSheetId="17">'[6]См-2 Шатурс сети  проект работы'!#REF!</definedName>
    <definedName name="лрдлолд" localSheetId="2">'[6]См-2 Шатурс сети  проект работы'!#REF!</definedName>
    <definedName name="лрдлолд" localSheetId="3">'[6]См-2 Шатурс сети  проект работы'!#REF!</definedName>
    <definedName name="лрдлолд" localSheetId="1">'[6]См-2 Шатурс сети  проект работы'!#REF!</definedName>
    <definedName name="лрдлолд" localSheetId="4">'[6]См-2 Шатурс сети  проект работы'!#REF!</definedName>
    <definedName name="лрдлолд" localSheetId="5">'[6]См-2 Шатурс сети  проект работы'!#REF!</definedName>
    <definedName name="лрдлолд" localSheetId="13">'[6]См-2 Шатурс сети  проект работы'!#REF!</definedName>
    <definedName name="лрдлолд" localSheetId="9">'[6]См-2 Шатурс сети  проект работы'!#REF!</definedName>
    <definedName name="лрдлолд" localSheetId="0">'[6]См-2 Шатурс сети  проект работы'!#REF!</definedName>
    <definedName name="лрдлолд" localSheetId="12">'[6]См-2 Шатурс сети  проект работы'!#REF!</definedName>
    <definedName name="лрдлолд">'[6]См-2 Шатурс сети  проект работы'!#REF!</definedName>
    <definedName name="лщжо" localSheetId="2" hidden="1">{#N/A,#N/A,TRUE,"Лист1";#N/A,#N/A,TRUE,"Лист2";#N/A,#N/A,TRUE,"Лист3"}</definedName>
    <definedName name="лщжо" localSheetId="3" hidden="1">{#N/A,#N/A,TRUE,"Лист1";#N/A,#N/A,TRUE,"Лист2";#N/A,#N/A,TRUE,"Лист3"}</definedName>
    <definedName name="лщжо" localSheetId="5" hidden="1">{#N/A,#N/A,TRUE,"Лист1";#N/A,#N/A,TRUE,"Лист2";#N/A,#N/A,TRUE,"Лист3"}</definedName>
    <definedName name="лщжо" localSheetId="14" hidden="1">{#N/A,#N/A,TRUE,"Лист1";#N/A,#N/A,TRUE,"Лист2";#N/A,#N/A,TRUE,"Лист3"}</definedName>
    <definedName name="лщжо" localSheetId="10" hidden="1">{#N/A,#N/A,TRUE,"Лист1";#N/A,#N/A,TRUE,"Лист2";#N/A,#N/A,TRUE,"Лист3"}</definedName>
    <definedName name="лщжо" localSheetId="11" hidden="1">{#N/A,#N/A,TRUE,"Лист1";#N/A,#N/A,TRUE,"Лист2";#N/A,#N/A,TRUE,"Лист3"}</definedName>
    <definedName name="лщжо" localSheetId="7" hidden="1">{#N/A,#N/A,TRUE,"Лист1";#N/A,#N/A,TRUE,"Лист2";#N/A,#N/A,TRUE,"Лист3"}</definedName>
    <definedName name="лщжо" localSheetId="0" hidden="1">{#N/A,#N/A,TRUE,"Лист1";#N/A,#N/A,TRUE,"Лист2";#N/A,#N/A,TRUE,"Лист3"}</definedName>
    <definedName name="лщжо" hidden="1">{#N/A,#N/A,TRUE,"Лист1";#N/A,#N/A,TRUE,"Лист2";#N/A,#N/A,TRUE,"Лист3"}</definedName>
    <definedName name="м8" localSheetId="2">'7.1. (1 кв. 2014) (с ТП) (2 (3'!м8</definedName>
    <definedName name="м8" localSheetId="3">'7.1. (1 кв. 2014) (с ТП) (2)'!м8</definedName>
    <definedName name="м8" localSheetId="5">'7.1. 3 квартал с ТП (ВЛ, КЛ)'!м8</definedName>
    <definedName name="м8" localSheetId="14">'7.2. 3 кв'!м8</definedName>
    <definedName name="м8" localSheetId="10">'8. (3 кв. 2014)'!м8</definedName>
    <definedName name="м8" localSheetId="11">'9. (3 кв. 2014)'!м8</definedName>
    <definedName name="м8" localSheetId="7">'II-ДЗ (2014)'!м8</definedName>
    <definedName name="м8" localSheetId="0">'IV-ДЦ'!м8</definedName>
    <definedName name="м8">[0]!м8</definedName>
    <definedName name="май" localSheetId="17">#REF!</definedName>
    <definedName name="май" localSheetId="2">#REF!</definedName>
    <definedName name="май" localSheetId="3">#REF!</definedName>
    <definedName name="май" localSheetId="1">#REF!</definedName>
    <definedName name="май" localSheetId="4">#REF!</definedName>
    <definedName name="май" localSheetId="5">#REF!</definedName>
    <definedName name="май" localSheetId="14">#REF!</definedName>
    <definedName name="май" localSheetId="7">#REF!</definedName>
    <definedName name="май" localSheetId="9">#REF!</definedName>
    <definedName name="май" localSheetId="0">#REF!</definedName>
    <definedName name="май" localSheetId="12">#REF!</definedName>
    <definedName name="май">#REF!</definedName>
    <definedName name="май2" localSheetId="17">#REF!</definedName>
    <definedName name="май2" localSheetId="2">#REF!</definedName>
    <definedName name="май2" localSheetId="3">#REF!</definedName>
    <definedName name="май2" localSheetId="1">#REF!</definedName>
    <definedName name="май2" localSheetId="4">#REF!</definedName>
    <definedName name="май2" localSheetId="5">#REF!</definedName>
    <definedName name="май2" localSheetId="9">#REF!</definedName>
    <definedName name="май2" localSheetId="0">#REF!</definedName>
    <definedName name="май2" localSheetId="12">#REF!</definedName>
    <definedName name="май2">#REF!</definedName>
    <definedName name="мам" localSheetId="2">'7.1. (1 кв. 2014) (с ТП) (2 (3'!мам</definedName>
    <definedName name="мам" localSheetId="3">'7.1. (1 кв. 2014) (с ТП) (2)'!мам</definedName>
    <definedName name="мам" localSheetId="5">'7.1. 3 квартал с ТП (ВЛ, КЛ)'!мам</definedName>
    <definedName name="мам" localSheetId="14">'7.2. 3 кв'!мам</definedName>
    <definedName name="мам" localSheetId="10">'8. (3 кв. 2014)'!мам</definedName>
    <definedName name="мам" localSheetId="11">'9. (3 кв. 2014)'!мам</definedName>
    <definedName name="мам" localSheetId="7">'II-ДЗ (2014)'!мам</definedName>
    <definedName name="мам" localSheetId="0">'IV-ДЦ'!мам</definedName>
    <definedName name="мам">[0]!мам</definedName>
    <definedName name="мар" localSheetId="17">#REF!</definedName>
    <definedName name="мар" localSheetId="2">#REF!</definedName>
    <definedName name="мар" localSheetId="3">#REF!</definedName>
    <definedName name="мар" localSheetId="1">#REF!</definedName>
    <definedName name="мар" localSheetId="4">#REF!</definedName>
    <definedName name="мар" localSheetId="5">#REF!</definedName>
    <definedName name="мар" localSheetId="14">#REF!</definedName>
    <definedName name="мар" localSheetId="7">#REF!</definedName>
    <definedName name="мар" localSheetId="9">#REF!</definedName>
    <definedName name="мар" localSheetId="0">#REF!</definedName>
    <definedName name="мар" localSheetId="12">#REF!</definedName>
    <definedName name="мар">#REF!</definedName>
    <definedName name="мар2" localSheetId="17">#REF!</definedName>
    <definedName name="мар2" localSheetId="2">#REF!</definedName>
    <definedName name="мар2" localSheetId="3">#REF!</definedName>
    <definedName name="мар2" localSheetId="1">#REF!</definedName>
    <definedName name="мар2" localSheetId="4">#REF!</definedName>
    <definedName name="мар2" localSheetId="5">#REF!</definedName>
    <definedName name="мар2" localSheetId="9">#REF!</definedName>
    <definedName name="мар2" localSheetId="0">#REF!</definedName>
    <definedName name="мар2" localSheetId="12">#REF!</definedName>
    <definedName name="мар2">#REF!</definedName>
    <definedName name="мвывы" localSheetId="2">'7.1. (1 кв. 2014) (с ТП) (2 (3'!мвывы</definedName>
    <definedName name="мвывы" localSheetId="3">'7.1. (1 кв. 2014) (с ТП) (2)'!мвывы</definedName>
    <definedName name="мвывы" localSheetId="5">'7.1. 3 квартал с ТП (ВЛ, КЛ)'!мвывы</definedName>
    <definedName name="мвывы" localSheetId="14">'7.2. 3 кв'!мвывы</definedName>
    <definedName name="мвывы" localSheetId="10">'8. (3 кв. 2014)'!мвывы</definedName>
    <definedName name="мвывы" localSheetId="11">'9. (3 кв. 2014)'!мвывы</definedName>
    <definedName name="мвывы" localSheetId="7">'II-ДЗ (2014)'!мвывы</definedName>
    <definedName name="мвывы" localSheetId="0">'IV-ДЦ'!мвывы</definedName>
    <definedName name="мвывы">[0]!мвывы</definedName>
    <definedName name="мое" localSheetId="17">'6.3.'!P1_T18.1?Data,'6.3.'!P2_T18.1?Data</definedName>
    <definedName name="мое" localSheetId="2">'7.1. (1 кв. 2014) (с ТП) (2 (3'!P1_T18.1?Data,'7.1. (1 кв. 2014) (с ТП) (2 (3'!P2_T18.1?Data</definedName>
    <definedName name="мое" localSheetId="3">'7.1. (1 кв. 2014) (с ТП) (2)'!P1_T18.1?Data,'7.1. (1 кв. 2014) (с ТП) (2)'!P2_T18.1?Data</definedName>
    <definedName name="мое" localSheetId="1">'7.1. (1 полугодие 2014)'!P1_T18.1?Data,'7.1. (1 полугодие 2014)'!P2_T18.1?Data</definedName>
    <definedName name="мое" localSheetId="4">'7.1. (3 квартал) без ТП '!P1_T18.1?Data,'7.1. (3 квартал) без ТП '!P2_T18.1?Data</definedName>
    <definedName name="мое" localSheetId="5">'7.1. 3 квартал с ТП (ВЛ, КЛ)'!P1_T18.1?Data,'7.1. 3 квартал с ТП (ВЛ, КЛ)'!P2_T18.1?Data</definedName>
    <definedName name="мое" localSheetId="14">'7.2. 3 кв'!P1_T18.1?Data,'7.2. 3 кв'!P2_T18.1?Data</definedName>
    <definedName name="мое" localSheetId="10">P1_T18.1?Data,P2_T18.1?Data</definedName>
    <definedName name="мое" localSheetId="11">P1_T18.1?Data,P2_T18.1?Data</definedName>
    <definedName name="мое" localSheetId="7">'II-ДЗ (2014)'!P1_T18.1?Data,'II-ДЗ (2014)'!P2_T18.1?Data</definedName>
    <definedName name="мое" localSheetId="9">'IV-ДЗ'!P1_T18.1?Data,'IV-ДЗ'!P2_T18.1?Data</definedName>
    <definedName name="мое" localSheetId="0">'IV-ДЦ'!P1_T18.1?Data,'IV-ДЦ'!P2_T18.1?Data</definedName>
    <definedName name="мое" localSheetId="12">'Приложение 1'!P1_T18.1?Data,'Приложение 1'!P2_T18.1?Data</definedName>
    <definedName name="мое">P1_T18.1?Data,P2_T18.1?Data</definedName>
    <definedName name="МР" localSheetId="17">#REF!</definedName>
    <definedName name="МР" localSheetId="2">#REF!</definedName>
    <definedName name="МР" localSheetId="3">#REF!</definedName>
    <definedName name="МР" localSheetId="1">#REF!</definedName>
    <definedName name="МР" localSheetId="4">#REF!</definedName>
    <definedName name="МР" localSheetId="5">#REF!</definedName>
    <definedName name="МР" localSheetId="14">#REF!</definedName>
    <definedName name="МР" localSheetId="7">#REF!</definedName>
    <definedName name="МР" localSheetId="9">#REF!</definedName>
    <definedName name="МР" localSheetId="0">#REF!</definedName>
    <definedName name="МР" localSheetId="12">#REF!</definedName>
    <definedName name="МР">#REF!</definedName>
    <definedName name="мым" localSheetId="2">'7.1. (1 кв. 2014) (с ТП) (2 (3'!мым</definedName>
    <definedName name="мым" localSheetId="3">'7.1. (1 кв. 2014) (с ТП) (2)'!мым</definedName>
    <definedName name="мым" localSheetId="5">'7.1. 3 квартал с ТП (ВЛ, КЛ)'!мым</definedName>
    <definedName name="мым" localSheetId="14">'7.2. 3 кв'!мым</definedName>
    <definedName name="мым" localSheetId="10">'8. (3 кв. 2014)'!мым</definedName>
    <definedName name="мым" localSheetId="11">'9. (3 кв. 2014)'!мым</definedName>
    <definedName name="мым" localSheetId="7">'II-ДЗ (2014)'!мым</definedName>
    <definedName name="мым" localSheetId="0">'IV-ДЦ'!мым</definedName>
    <definedName name="мым">[0]!мым</definedName>
    <definedName name="н" localSheetId="2">'7.1. (1 кв. 2014) (с ТП) (2 (3'!н</definedName>
    <definedName name="н" localSheetId="3">'7.1. (1 кв. 2014) (с ТП) (2)'!н</definedName>
    <definedName name="н" localSheetId="5">'7.1. 3 квартал с ТП (ВЛ, КЛ)'!н</definedName>
    <definedName name="н" localSheetId="14">'7.2. 3 кв'!н</definedName>
    <definedName name="н" localSheetId="10">'8. (3 кв. 2014)'!н</definedName>
    <definedName name="н" localSheetId="11">'9. (3 кв. 2014)'!н</definedName>
    <definedName name="н" localSheetId="7">'II-ДЗ (2014)'!н</definedName>
    <definedName name="н" localSheetId="0">'IV-ДЦ'!н</definedName>
    <definedName name="н">[0]!н</definedName>
    <definedName name="Н5">[65]Данные!$I$7</definedName>
    <definedName name="Население">'[52]Производство электроэнергии'!$A$124</definedName>
    <definedName name="нг" localSheetId="2" hidden="1">{"'D'!$A$1:$E$13"}</definedName>
    <definedName name="нг" localSheetId="3" hidden="1">{"'D'!$A$1:$E$13"}</definedName>
    <definedName name="нг" localSheetId="5" hidden="1">{"'D'!$A$1:$E$13"}</definedName>
    <definedName name="нг" localSheetId="14" hidden="1">{"'D'!$A$1:$E$13"}</definedName>
    <definedName name="нг" localSheetId="10" hidden="1">{"'D'!$A$1:$E$13"}</definedName>
    <definedName name="нг" localSheetId="11" hidden="1">{"'D'!$A$1:$E$13"}</definedName>
    <definedName name="нг" localSheetId="7" hidden="1">{"'D'!$A$1:$E$13"}</definedName>
    <definedName name="нг" localSheetId="0" hidden="1">{"'D'!$A$1:$E$13"}</definedName>
    <definedName name="нг" hidden="1">{"'D'!$A$1:$E$13"}</definedName>
    <definedName name="нгг" localSheetId="2">'7.1. (1 кв. 2014) (с ТП) (2 (3'!нгг</definedName>
    <definedName name="нгг" localSheetId="3">'7.1. (1 кв. 2014) (с ТП) (2)'!нгг</definedName>
    <definedName name="нгг" localSheetId="5">'7.1. 3 квартал с ТП (ВЛ, КЛ)'!нгг</definedName>
    <definedName name="нгг" localSheetId="14">'7.2. 3 кв'!нгг</definedName>
    <definedName name="нгг" localSheetId="10">'8. (3 кв. 2014)'!нгг</definedName>
    <definedName name="нгг" localSheetId="11">'9. (3 кв. 2014)'!нгг</definedName>
    <definedName name="нгг" localSheetId="7">'II-ДЗ (2014)'!нгг</definedName>
    <definedName name="нгг" localSheetId="0">'IV-ДЦ'!нгг</definedName>
    <definedName name="нгг">[0]!нгг</definedName>
    <definedName name="НДС">[53]Макро!$B$8</definedName>
    <definedName name="нн" localSheetId="2">'7.1. (1 кв. 2014) (с ТП) (2 (3'!нн</definedName>
    <definedName name="нн" localSheetId="3">'7.1. (1 кв. 2014) (с ТП) (2)'!нн</definedName>
    <definedName name="нн" localSheetId="5">'7.1. 3 квартал с ТП (ВЛ, КЛ)'!нн</definedName>
    <definedName name="нн" localSheetId="14">'7.2. 3 кв'!нн</definedName>
    <definedName name="нн" localSheetId="10">'8. (3 кв. 2014)'!нн</definedName>
    <definedName name="нн" localSheetId="11">'9. (3 кв. 2014)'!нн</definedName>
    <definedName name="нн" localSheetId="7">'II-ДЗ (2014)'!нн</definedName>
    <definedName name="нн" localSheetId="0">'IV-ДЦ'!нн</definedName>
    <definedName name="нн">[0]!нн</definedName>
    <definedName name="ноя" localSheetId="17">#REF!</definedName>
    <definedName name="ноя" localSheetId="2">#REF!</definedName>
    <definedName name="ноя" localSheetId="3">#REF!</definedName>
    <definedName name="ноя" localSheetId="1">#REF!</definedName>
    <definedName name="ноя" localSheetId="4">#REF!</definedName>
    <definedName name="ноя" localSheetId="5">#REF!</definedName>
    <definedName name="ноя" localSheetId="14">#REF!</definedName>
    <definedName name="ноя" localSheetId="7">#REF!</definedName>
    <definedName name="ноя" localSheetId="9">#REF!</definedName>
    <definedName name="ноя" localSheetId="0">#REF!</definedName>
    <definedName name="ноя" localSheetId="12">#REF!</definedName>
    <definedName name="ноя">#REF!</definedName>
    <definedName name="ноя2" localSheetId="17">#REF!</definedName>
    <definedName name="ноя2" localSheetId="2">#REF!</definedName>
    <definedName name="ноя2" localSheetId="3">#REF!</definedName>
    <definedName name="ноя2" localSheetId="1">#REF!</definedName>
    <definedName name="ноя2" localSheetId="4">#REF!</definedName>
    <definedName name="ноя2" localSheetId="5">#REF!</definedName>
    <definedName name="ноя2" localSheetId="9">#REF!</definedName>
    <definedName name="ноя2" localSheetId="0">#REF!</definedName>
    <definedName name="ноя2" localSheetId="12">#REF!</definedName>
    <definedName name="ноя2">#REF!</definedName>
    <definedName name="НП">[66]Исходные!$H$5</definedName>
    <definedName name="НСРФ" localSheetId="17">#REF!</definedName>
    <definedName name="НСРФ" localSheetId="2">#REF!</definedName>
    <definedName name="НСРФ" localSheetId="3">#REF!</definedName>
    <definedName name="НСРФ" localSheetId="1">#REF!</definedName>
    <definedName name="НСРФ" localSheetId="4">#REF!</definedName>
    <definedName name="НСРФ" localSheetId="5">#REF!</definedName>
    <definedName name="НСРФ" localSheetId="14">#REF!</definedName>
    <definedName name="НСРФ" localSheetId="7">#REF!</definedName>
    <definedName name="НСРФ" localSheetId="9">#REF!</definedName>
    <definedName name="НСРФ" localSheetId="0">#REF!</definedName>
    <definedName name="НСРФ" localSheetId="12">#REF!</definedName>
    <definedName name="НСРФ">#REF!</definedName>
    <definedName name="НСРФ2" localSheetId="17">#REF!</definedName>
    <definedName name="НСРФ2" localSheetId="2">#REF!</definedName>
    <definedName name="НСРФ2" localSheetId="3">#REF!</definedName>
    <definedName name="НСРФ2" localSheetId="1">#REF!</definedName>
    <definedName name="НСРФ2" localSheetId="4">#REF!</definedName>
    <definedName name="НСРФ2" localSheetId="5">#REF!</definedName>
    <definedName name="НСРФ2" localSheetId="9">#REF!</definedName>
    <definedName name="НСРФ2" localSheetId="0">#REF!</definedName>
    <definedName name="НСРФ2" localSheetId="12">#REF!</definedName>
    <definedName name="НСРФ2">#REF!</definedName>
    <definedName name="ншш" localSheetId="2" hidden="1">{#N/A,#N/A,TRUE,"Лист1";#N/A,#N/A,TRUE,"Лист2";#N/A,#N/A,TRUE,"Лист3"}</definedName>
    <definedName name="ншш" localSheetId="3" hidden="1">{#N/A,#N/A,TRUE,"Лист1";#N/A,#N/A,TRUE,"Лист2";#N/A,#N/A,TRUE,"Лист3"}</definedName>
    <definedName name="ншш" localSheetId="5" hidden="1">{#N/A,#N/A,TRUE,"Лист1";#N/A,#N/A,TRUE,"Лист2";#N/A,#N/A,TRUE,"Лист3"}</definedName>
    <definedName name="ншш" localSheetId="14" hidden="1">{#N/A,#N/A,TRUE,"Лист1";#N/A,#N/A,TRUE,"Лист2";#N/A,#N/A,TRUE,"Лист3"}</definedName>
    <definedName name="ншш" localSheetId="10" hidden="1">{#N/A,#N/A,TRUE,"Лист1";#N/A,#N/A,TRUE,"Лист2";#N/A,#N/A,TRUE,"Лист3"}</definedName>
    <definedName name="ншш" localSheetId="11" hidden="1">{#N/A,#N/A,TRUE,"Лист1";#N/A,#N/A,TRUE,"Лист2";#N/A,#N/A,TRUE,"Лист3"}</definedName>
    <definedName name="ншш" localSheetId="7" hidden="1">{#N/A,#N/A,TRUE,"Лист1";#N/A,#N/A,TRUE,"Лист2";#N/A,#N/A,TRUE,"Лист3"}</definedName>
    <definedName name="ншш" localSheetId="0" hidden="1">{#N/A,#N/A,TRUE,"Лист1";#N/A,#N/A,TRUE,"Лист2";#N/A,#N/A,TRUE,"Лист3"}</definedName>
    <definedName name="ншш" hidden="1">{#N/A,#N/A,TRUE,"Лист1";#N/A,#N/A,TRUE,"Лист2";#N/A,#N/A,TRUE,"Лист3"}</definedName>
    <definedName name="_xlnm.Print_Area" localSheetId="17">'6.3.'!$A$1:$AP$35</definedName>
    <definedName name="_xlnm.Print_Area" localSheetId="2">'7.1. (1 кв. 2014) (с ТП) (2 (3'!$A$1:$BD$60</definedName>
    <definedName name="_xlnm.Print_Area" localSheetId="3">'7.1. (1 кв. 2014) (с ТП) (2)'!$A$1:$BD$60</definedName>
    <definedName name="_xlnm.Print_Area" localSheetId="1">'7.1. (1 полугодие 2014)'!$A$1:$BH$59</definedName>
    <definedName name="_xlnm.Print_Area" localSheetId="4">'7.1. (3 квартал) без ТП '!$A$1:$BC$58</definedName>
    <definedName name="_xlnm.Print_Area" localSheetId="5">'7.1. 3 квартал с ТП (ВЛ, КЛ)'!$A$1:$BE$636</definedName>
    <definedName name="_xlnm.Print_Area" localSheetId="13">'7.2. '!$A$1:$CD$46</definedName>
    <definedName name="_xlnm.Print_Area" localSheetId="14">'7.2. 3 кв'!$A$1:$CH$58</definedName>
    <definedName name="_xlnm.Print_Area" localSheetId="15">'8.'!$A$1:$L$52</definedName>
    <definedName name="_xlnm.Print_Area" localSheetId="10">'8. (3 кв. 2014)'!$A$1:$L$52</definedName>
    <definedName name="_xlnm.Print_Area" localSheetId="16">'9.'!$A$1:$AP$35</definedName>
    <definedName name="_xlnm.Print_Area" localSheetId="11">'9. (3 кв. 2014)'!$A$1:$AP$36</definedName>
    <definedName name="_xlnm.Print_Area" localSheetId="8">'III-ДЦ'!$A$1:$T$8</definedName>
    <definedName name="_xlnm.Print_Area" localSheetId="7">'II-ДЗ (2014)'!$A$1:$AK$47</definedName>
    <definedName name="_xlnm.Print_Area" localSheetId="9">'IV-ДЗ'!$A$1:$AF$50</definedName>
    <definedName name="_xlnm.Print_Area" localSheetId="0">'IV-ДЦ'!$A$1:$AM$47</definedName>
    <definedName name="_xlnm.Print_Area" localSheetId="6">'I-ДЗ'!$A$1:$K$47</definedName>
    <definedName name="_xlnm.Print_Area" localSheetId="12">'Приложение 1'!$A$2:$AB$66</definedName>
    <definedName name="окт" localSheetId="17">#REF!</definedName>
    <definedName name="окт" localSheetId="2">#REF!</definedName>
    <definedName name="окт" localSheetId="3">#REF!</definedName>
    <definedName name="окт" localSheetId="1">#REF!</definedName>
    <definedName name="окт" localSheetId="4">#REF!</definedName>
    <definedName name="окт" localSheetId="5">#REF!</definedName>
    <definedName name="окт" localSheetId="14">#REF!</definedName>
    <definedName name="окт" localSheetId="7">#REF!</definedName>
    <definedName name="окт" localSheetId="9">#REF!</definedName>
    <definedName name="окт" localSheetId="0">#REF!</definedName>
    <definedName name="окт" localSheetId="12">#REF!</definedName>
    <definedName name="окт">#REF!</definedName>
    <definedName name="окт2" localSheetId="17">#REF!</definedName>
    <definedName name="окт2" localSheetId="2">#REF!</definedName>
    <definedName name="окт2" localSheetId="3">#REF!</definedName>
    <definedName name="окт2" localSheetId="1">#REF!</definedName>
    <definedName name="окт2" localSheetId="4">#REF!</definedName>
    <definedName name="окт2" localSheetId="5">#REF!</definedName>
    <definedName name="окт2" localSheetId="9">#REF!</definedName>
    <definedName name="окт2" localSheetId="0">#REF!</definedName>
    <definedName name="окт2" localSheetId="12">#REF!</definedName>
    <definedName name="окт2">#REF!</definedName>
    <definedName name="олло" localSheetId="2">'7.1. (1 кв. 2014) (с ТП) (2 (3'!олло</definedName>
    <definedName name="олло" localSheetId="3">'7.1. (1 кв. 2014) (с ТП) (2)'!олло</definedName>
    <definedName name="олло" localSheetId="5">'7.1. 3 квартал с ТП (ВЛ, КЛ)'!олло</definedName>
    <definedName name="олло" localSheetId="14">'7.2. 3 кв'!олло</definedName>
    <definedName name="олло" localSheetId="10">'8. (3 кв. 2014)'!олло</definedName>
    <definedName name="олло" localSheetId="11">'9. (3 кв. 2014)'!олло</definedName>
    <definedName name="олло" localSheetId="7">'II-ДЗ (2014)'!олло</definedName>
    <definedName name="олло" localSheetId="0">'IV-ДЦ'!олло</definedName>
    <definedName name="олло">[0]!олло</definedName>
    <definedName name="олс" localSheetId="2">'7.1. (1 кв. 2014) (с ТП) (2 (3'!олс</definedName>
    <definedName name="олс" localSheetId="3">'7.1. (1 кв. 2014) (с ТП) (2)'!олс</definedName>
    <definedName name="олс" localSheetId="5">'7.1. 3 квартал с ТП (ВЛ, КЛ)'!олс</definedName>
    <definedName name="олс" localSheetId="14">'7.2. 3 кв'!олс</definedName>
    <definedName name="олс" localSheetId="10">'8. (3 кв. 2014)'!олс</definedName>
    <definedName name="олс" localSheetId="11">'9. (3 кв. 2014)'!олс</definedName>
    <definedName name="олс" localSheetId="7">'II-ДЗ (2014)'!олс</definedName>
    <definedName name="олс" localSheetId="0">'IV-ДЦ'!олс</definedName>
    <definedName name="олс">[0]!олс</definedName>
    <definedName name="ооо" localSheetId="2">'7.1. (1 кв. 2014) (с ТП) (2 (3'!ооо</definedName>
    <definedName name="ооо" localSheetId="3">'7.1. (1 кв. 2014) (с ТП) (2)'!ооо</definedName>
    <definedName name="ооо" localSheetId="5">'7.1. 3 квартал с ТП (ВЛ, КЛ)'!ооо</definedName>
    <definedName name="ооо" localSheetId="14">'7.2. 3 кв'!ооо</definedName>
    <definedName name="ооо" localSheetId="10">'8. (3 кв. 2014)'!ооо</definedName>
    <definedName name="ооо" localSheetId="11">'9. (3 кв. 2014)'!ооо</definedName>
    <definedName name="ооо" localSheetId="7">'II-ДЗ (2014)'!ооо</definedName>
    <definedName name="ооо" localSheetId="0">'IV-ДЦ'!ооо</definedName>
    <definedName name="ооо">[0]!ооо</definedName>
    <definedName name="Операция" localSheetId="17">#REF!</definedName>
    <definedName name="Операция" localSheetId="2">#REF!</definedName>
    <definedName name="Операция" localSheetId="3">#REF!</definedName>
    <definedName name="Операция" localSheetId="1">#REF!</definedName>
    <definedName name="Операция" localSheetId="4">#REF!</definedName>
    <definedName name="Операция" localSheetId="5">#REF!</definedName>
    <definedName name="Операция" localSheetId="14">#REF!</definedName>
    <definedName name="Операция" localSheetId="7">#REF!</definedName>
    <definedName name="Операция" localSheetId="9">#REF!</definedName>
    <definedName name="Операция" localSheetId="0">#REF!</definedName>
    <definedName name="Операция" localSheetId="12">#REF!</definedName>
    <definedName name="Операция">#REF!</definedName>
    <definedName name="ОРГ" localSheetId="17">#REF!</definedName>
    <definedName name="ОРГ" localSheetId="2">#REF!</definedName>
    <definedName name="ОРГ" localSheetId="3">#REF!</definedName>
    <definedName name="ОРГ" localSheetId="1">#REF!</definedName>
    <definedName name="ОРГ" localSheetId="4">#REF!</definedName>
    <definedName name="ОРГ" localSheetId="5">#REF!</definedName>
    <definedName name="ОРГ" localSheetId="9">#REF!</definedName>
    <definedName name="ОРГ" localSheetId="0">#REF!</definedName>
    <definedName name="ОРГ" localSheetId="12">#REF!</definedName>
    <definedName name="ОРГ">#REF!</definedName>
    <definedName name="ОРГАНИЗАЦИЯ" localSheetId="17">#REF!</definedName>
    <definedName name="ОРГАНИЗАЦИЯ" localSheetId="2">#REF!</definedName>
    <definedName name="ОРГАНИЗАЦИЯ" localSheetId="3">#REF!</definedName>
    <definedName name="ОРГАНИЗАЦИЯ" localSheetId="1">#REF!</definedName>
    <definedName name="ОРГАНИЗАЦИЯ" localSheetId="4">#REF!</definedName>
    <definedName name="ОРГАНИЗАЦИЯ" localSheetId="5">#REF!</definedName>
    <definedName name="ОРГАНИЗАЦИЯ" localSheetId="9">#REF!</definedName>
    <definedName name="ОРГАНИЗАЦИЯ" localSheetId="0">#REF!</definedName>
    <definedName name="ОРГАНИЗАЦИЯ" localSheetId="12">#REF!</definedName>
    <definedName name="ОРГАНИЗАЦИЯ">#REF!</definedName>
    <definedName name="оро" localSheetId="2">'7.1. (1 кв. 2014) (с ТП) (2 (3'!оро</definedName>
    <definedName name="оро" localSheetId="3">'7.1. (1 кв. 2014) (с ТП) (2)'!оро</definedName>
    <definedName name="оро" localSheetId="5">'7.1. 3 квартал с ТП (ВЛ, КЛ)'!оро</definedName>
    <definedName name="оро" localSheetId="14">'7.2. 3 кв'!оро</definedName>
    <definedName name="оро" localSheetId="10">'8. (3 кв. 2014)'!оро</definedName>
    <definedName name="оро" localSheetId="11">'9. (3 кв. 2014)'!оро</definedName>
    <definedName name="оро" localSheetId="7">'II-ДЗ (2014)'!оро</definedName>
    <definedName name="оро" localSheetId="0">'IV-ДЦ'!оро</definedName>
    <definedName name="оро">[0]!оро</definedName>
    <definedName name="орор" localSheetId="2">'7.1. (1 кв. 2014) (с ТП) (2 (3'!орор</definedName>
    <definedName name="орор" localSheetId="3">'7.1. (1 кв. 2014) (с ТП) (2)'!орор</definedName>
    <definedName name="орор" localSheetId="5">'7.1. 3 квартал с ТП (ВЛ, КЛ)'!орор</definedName>
    <definedName name="орор" localSheetId="14">'7.2. 3 кв'!орор</definedName>
    <definedName name="орор" localSheetId="10">'8. (3 кв. 2014)'!орор</definedName>
    <definedName name="орор" localSheetId="11">'9. (3 кв. 2014)'!орор</definedName>
    <definedName name="орор" localSheetId="7">'II-ДЗ (2014)'!орор</definedName>
    <definedName name="орор" localSheetId="0">'IV-ДЦ'!орор</definedName>
    <definedName name="орор">[0]!орор</definedName>
    <definedName name="отпуск" localSheetId="2">'7.1. (1 кв. 2014) (с ТП) (2 (3'!отпуск</definedName>
    <definedName name="отпуск" localSheetId="3">'7.1. (1 кв. 2014) (с ТП) (2)'!отпуск</definedName>
    <definedName name="отпуск" localSheetId="5">'7.1. 3 квартал с ТП (ВЛ, КЛ)'!отпуск</definedName>
    <definedName name="отпуск" localSheetId="14">'7.2. 3 кв'!отпуск</definedName>
    <definedName name="отпуск" localSheetId="10">'8. (3 кв. 2014)'!отпуск</definedName>
    <definedName name="отпуск" localSheetId="11">'9. (3 кв. 2014)'!отпуск</definedName>
    <definedName name="отпуск" localSheetId="7">'II-ДЗ (2014)'!отпуск</definedName>
    <definedName name="отпуск" localSheetId="0">'IV-ДЦ'!отпуск</definedName>
    <definedName name="отпуск">[0]!отпуск</definedName>
    <definedName name="ОтпускЭлектроэнергииИтогоБаз">'[45]6'!$C$15</definedName>
    <definedName name="ОтпускЭлектроэнергииИтогоРег">'[45]6'!$C$24</definedName>
    <definedName name="ОХР.ТРУДА" localSheetId="2">'7.1. (1 кв. 2014) (с ТП) (2 (3'!ОХР.ТРУДА</definedName>
    <definedName name="ОХР.ТРУДА" localSheetId="3">'7.1. (1 кв. 2014) (с ТП) (2)'!ОХР.ТРУДА</definedName>
    <definedName name="ОХР.ТРУДА" localSheetId="5">'7.1. 3 квартал с ТП (ВЛ, КЛ)'!ОХР.ТРУДА</definedName>
    <definedName name="ОХР.ТРУДА" localSheetId="14">'7.2. 3 кв'!ОХР.ТРУДА</definedName>
    <definedName name="ОХР.ТРУДА" localSheetId="10">'8. (3 кв. 2014)'!ОХР.ТРУДА</definedName>
    <definedName name="ОХР.ТРУДА" localSheetId="11">'9. (3 кв. 2014)'!ОХР.ТРУДА</definedName>
    <definedName name="ОХР.ТРУДА" localSheetId="7">'II-ДЗ (2014)'!ОХР.ТРУДА</definedName>
    <definedName name="ОХР.ТРУДА" localSheetId="0">'IV-ДЦ'!ОХР.ТРУДА</definedName>
    <definedName name="ОХР.ТРУДА">[0]!ОХР.ТРУДА</definedName>
    <definedName name="п_авг" localSheetId="17">#REF!</definedName>
    <definedName name="п_авг" localSheetId="2">#REF!</definedName>
    <definedName name="п_авг" localSheetId="3">#REF!</definedName>
    <definedName name="п_авг" localSheetId="1">#REF!</definedName>
    <definedName name="п_авг" localSheetId="4">#REF!</definedName>
    <definedName name="п_авг" localSheetId="5">#REF!</definedName>
    <definedName name="п_авг" localSheetId="14">#REF!</definedName>
    <definedName name="п_авг" localSheetId="7">#REF!</definedName>
    <definedName name="п_авг" localSheetId="9">#REF!</definedName>
    <definedName name="п_авг" localSheetId="0">#REF!</definedName>
    <definedName name="п_авг" localSheetId="12">#REF!</definedName>
    <definedName name="п_авг">#REF!</definedName>
    <definedName name="п_апр" localSheetId="17">#REF!</definedName>
    <definedName name="п_апр" localSheetId="2">#REF!</definedName>
    <definedName name="п_апр" localSheetId="3">#REF!</definedName>
    <definedName name="п_апр" localSheetId="1">#REF!</definedName>
    <definedName name="п_апр" localSheetId="4">#REF!</definedName>
    <definedName name="п_апр" localSheetId="5">#REF!</definedName>
    <definedName name="п_апр" localSheetId="9">#REF!</definedName>
    <definedName name="п_апр" localSheetId="0">#REF!</definedName>
    <definedName name="п_апр" localSheetId="12">#REF!</definedName>
    <definedName name="п_апр">#REF!</definedName>
    <definedName name="п_дек" localSheetId="17">#REF!</definedName>
    <definedName name="п_дек" localSheetId="2">#REF!</definedName>
    <definedName name="п_дек" localSheetId="3">#REF!</definedName>
    <definedName name="п_дек" localSheetId="1">#REF!</definedName>
    <definedName name="п_дек" localSheetId="4">#REF!</definedName>
    <definedName name="п_дек" localSheetId="5">#REF!</definedName>
    <definedName name="п_дек" localSheetId="9">#REF!</definedName>
    <definedName name="п_дек" localSheetId="0">#REF!</definedName>
    <definedName name="п_дек" localSheetId="12">#REF!</definedName>
    <definedName name="п_дек">#REF!</definedName>
    <definedName name="п_июл" localSheetId="17">#REF!</definedName>
    <definedName name="п_июл" localSheetId="2">#REF!</definedName>
    <definedName name="п_июл" localSheetId="3">#REF!</definedName>
    <definedName name="п_июл" localSheetId="1">#REF!</definedName>
    <definedName name="п_июл" localSheetId="4">#REF!</definedName>
    <definedName name="п_июл" localSheetId="5">#REF!</definedName>
    <definedName name="п_июл" localSheetId="9">#REF!</definedName>
    <definedName name="п_июл" localSheetId="12">#REF!</definedName>
    <definedName name="п_июл">#REF!</definedName>
    <definedName name="п_июн" localSheetId="17">#REF!</definedName>
    <definedName name="п_июн" localSheetId="2">#REF!</definedName>
    <definedName name="п_июн" localSheetId="3">#REF!</definedName>
    <definedName name="п_июн" localSheetId="1">#REF!</definedName>
    <definedName name="п_июн" localSheetId="4">#REF!</definedName>
    <definedName name="п_июн" localSheetId="5">#REF!</definedName>
    <definedName name="п_июн" localSheetId="9">#REF!</definedName>
    <definedName name="п_июн" localSheetId="12">#REF!</definedName>
    <definedName name="п_июн">#REF!</definedName>
    <definedName name="п_май" localSheetId="17">#REF!</definedName>
    <definedName name="п_май" localSheetId="2">#REF!</definedName>
    <definedName name="п_май" localSheetId="3">#REF!</definedName>
    <definedName name="п_май" localSheetId="1">#REF!</definedName>
    <definedName name="п_май" localSheetId="4">#REF!</definedName>
    <definedName name="п_май" localSheetId="5">#REF!</definedName>
    <definedName name="п_май" localSheetId="9">#REF!</definedName>
    <definedName name="п_май" localSheetId="12">#REF!</definedName>
    <definedName name="п_май">#REF!</definedName>
    <definedName name="п_мар" localSheetId="17">#REF!</definedName>
    <definedName name="п_мар" localSheetId="2">#REF!</definedName>
    <definedName name="п_мар" localSheetId="3">#REF!</definedName>
    <definedName name="п_мар" localSheetId="1">#REF!</definedName>
    <definedName name="п_мар" localSheetId="4">#REF!</definedName>
    <definedName name="п_мар" localSheetId="5">#REF!</definedName>
    <definedName name="п_мар" localSheetId="9">#REF!</definedName>
    <definedName name="п_мар" localSheetId="12">#REF!</definedName>
    <definedName name="п_мар">#REF!</definedName>
    <definedName name="п_ноя" localSheetId="17">#REF!</definedName>
    <definedName name="п_ноя" localSheetId="2">#REF!</definedName>
    <definedName name="п_ноя" localSheetId="3">#REF!</definedName>
    <definedName name="п_ноя" localSheetId="1">#REF!</definedName>
    <definedName name="п_ноя" localSheetId="4">#REF!</definedName>
    <definedName name="п_ноя" localSheetId="5">#REF!</definedName>
    <definedName name="п_ноя" localSheetId="9">#REF!</definedName>
    <definedName name="п_ноя" localSheetId="12">#REF!</definedName>
    <definedName name="п_ноя">#REF!</definedName>
    <definedName name="п_окт" localSheetId="17">#REF!</definedName>
    <definedName name="п_окт" localSheetId="2">#REF!</definedName>
    <definedName name="п_окт" localSheetId="3">#REF!</definedName>
    <definedName name="п_окт" localSheetId="1">#REF!</definedName>
    <definedName name="п_окт" localSheetId="4">#REF!</definedName>
    <definedName name="п_окт" localSheetId="5">#REF!</definedName>
    <definedName name="п_окт" localSheetId="9">#REF!</definedName>
    <definedName name="п_окт" localSheetId="12">#REF!</definedName>
    <definedName name="п_окт">#REF!</definedName>
    <definedName name="п_сен" localSheetId="17">#REF!</definedName>
    <definedName name="п_сен" localSheetId="2">#REF!</definedName>
    <definedName name="п_сен" localSheetId="3">#REF!</definedName>
    <definedName name="п_сен" localSheetId="1">#REF!</definedName>
    <definedName name="п_сен" localSheetId="4">#REF!</definedName>
    <definedName name="п_сен" localSheetId="5">#REF!</definedName>
    <definedName name="п_сен" localSheetId="9">#REF!</definedName>
    <definedName name="п_сен" localSheetId="12">#REF!</definedName>
    <definedName name="п_сен">#REF!</definedName>
    <definedName name="п_фев" localSheetId="17">#REF!</definedName>
    <definedName name="п_фев" localSheetId="2">#REF!</definedName>
    <definedName name="п_фев" localSheetId="3">#REF!</definedName>
    <definedName name="п_фев" localSheetId="1">#REF!</definedName>
    <definedName name="п_фев" localSheetId="4">#REF!</definedName>
    <definedName name="п_фев" localSheetId="5">#REF!</definedName>
    <definedName name="п_фев" localSheetId="9">#REF!</definedName>
    <definedName name="п_фев" localSheetId="12">#REF!</definedName>
    <definedName name="п_фев">#REF!</definedName>
    <definedName name="п_янв" localSheetId="17">#REF!</definedName>
    <definedName name="п_янв" localSheetId="2">#REF!</definedName>
    <definedName name="п_янв" localSheetId="3">#REF!</definedName>
    <definedName name="п_янв" localSheetId="1">#REF!</definedName>
    <definedName name="п_янв" localSheetId="4">#REF!</definedName>
    <definedName name="п_янв" localSheetId="5">#REF!</definedName>
    <definedName name="п_янв" localSheetId="9">#REF!</definedName>
    <definedName name="п_янв" localSheetId="12">#REF!</definedName>
    <definedName name="п_янв">#REF!</definedName>
    <definedName name="павапп" localSheetId="2">'7.1. (1 кв. 2014) (с ТП) (2 (3'!павапп</definedName>
    <definedName name="павапп" localSheetId="3">'7.1. (1 кв. 2014) (с ТП) (2)'!павапп</definedName>
    <definedName name="павапп" localSheetId="5">'7.1. 3 квартал с ТП (ВЛ, КЛ)'!павапп</definedName>
    <definedName name="павапп" localSheetId="14">'7.2. 3 кв'!павапп</definedName>
    <definedName name="павапп" localSheetId="10">'8. (3 кв. 2014)'!павапп</definedName>
    <definedName name="павапп" localSheetId="11">'9. (3 кв. 2014)'!павапп</definedName>
    <definedName name="павапп" localSheetId="7">'II-ДЗ (2014)'!павапп</definedName>
    <definedName name="павапп" localSheetId="0">'IV-ДЦ'!павапп</definedName>
    <definedName name="павапп">[0]!павапп</definedName>
    <definedName name="первый" localSheetId="17">#REF!</definedName>
    <definedName name="первый" localSheetId="2">#REF!</definedName>
    <definedName name="первый" localSheetId="3">#REF!</definedName>
    <definedName name="первый" localSheetId="1">#REF!</definedName>
    <definedName name="первый" localSheetId="4">#REF!</definedName>
    <definedName name="первый" localSheetId="5">#REF!</definedName>
    <definedName name="первый" localSheetId="14">#REF!</definedName>
    <definedName name="первый" localSheetId="7">#REF!</definedName>
    <definedName name="первый" localSheetId="9">#REF!</definedName>
    <definedName name="первый" localSheetId="0">#REF!</definedName>
    <definedName name="первый" localSheetId="12">#REF!</definedName>
    <definedName name="первый">#REF!</definedName>
    <definedName name="Период_19_2" localSheetId="17">#REF!</definedName>
    <definedName name="Период_19_2" localSheetId="2">#REF!</definedName>
    <definedName name="Период_19_2" localSheetId="3">#REF!</definedName>
    <definedName name="Период_19_2" localSheetId="1">#REF!</definedName>
    <definedName name="Период_19_2" localSheetId="4">#REF!</definedName>
    <definedName name="Период_19_2" localSheetId="5">#REF!</definedName>
    <definedName name="Период_19_2" localSheetId="9">#REF!</definedName>
    <definedName name="Период_19_2" localSheetId="0">#REF!</definedName>
    <definedName name="Период_19_2" localSheetId="12">#REF!</definedName>
    <definedName name="Период_19_2">#REF!</definedName>
    <definedName name="ПериодРегулирования">[45]Заголовок!$B$14</definedName>
    <definedName name="Периоды_18_2" localSheetId="17">'[35]18.2'!#REF!</definedName>
    <definedName name="Периоды_18_2" localSheetId="2">'[35]18.2'!#REF!</definedName>
    <definedName name="Периоды_18_2" localSheetId="3">'[35]18.2'!#REF!</definedName>
    <definedName name="Периоды_18_2" localSheetId="1">'[35]18.2'!#REF!</definedName>
    <definedName name="Периоды_18_2" localSheetId="4">'[35]18.2'!#REF!</definedName>
    <definedName name="Периоды_18_2" localSheetId="5">'[35]18.2'!#REF!</definedName>
    <definedName name="Периоды_18_2" localSheetId="9">'[35]18.2'!#REF!</definedName>
    <definedName name="Периоды_18_2" localSheetId="0">'[35]18.2'!#REF!</definedName>
    <definedName name="Периоды_18_2" localSheetId="12">'[35]18.2'!#REF!</definedName>
    <definedName name="Периоды_18_2">'[35]18.2'!#REF!</definedName>
    <definedName name="Периоды_19_1_1" localSheetId="17">#REF!</definedName>
    <definedName name="Периоды_19_1_1" localSheetId="2">#REF!</definedName>
    <definedName name="Периоды_19_1_1" localSheetId="3">#REF!</definedName>
    <definedName name="Периоды_19_1_1" localSheetId="1">#REF!</definedName>
    <definedName name="Периоды_19_1_1" localSheetId="4">#REF!</definedName>
    <definedName name="Периоды_19_1_1" localSheetId="5">#REF!</definedName>
    <definedName name="Периоды_19_1_1" localSheetId="14">#REF!</definedName>
    <definedName name="Периоды_19_1_1" localSheetId="7">#REF!</definedName>
    <definedName name="Периоды_19_1_1" localSheetId="9">#REF!</definedName>
    <definedName name="Периоды_19_1_1" localSheetId="0">#REF!</definedName>
    <definedName name="Периоды_19_1_1" localSheetId="12">#REF!</definedName>
    <definedName name="Периоды_19_1_1">#REF!</definedName>
    <definedName name="План_амортизации_РСК" localSheetId="17">#REF!</definedName>
    <definedName name="План_амортизации_РСК" localSheetId="2">#REF!</definedName>
    <definedName name="План_амортизации_РСК" localSheetId="3">#REF!</definedName>
    <definedName name="План_амортизации_РСК" localSheetId="1">#REF!</definedName>
    <definedName name="План_амортизации_РСК" localSheetId="4">#REF!</definedName>
    <definedName name="План_амортизации_РСК" localSheetId="5">#REF!</definedName>
    <definedName name="План_амортизации_РСК" localSheetId="9">#REF!</definedName>
    <definedName name="План_амортизации_РСК" localSheetId="0">#REF!</definedName>
    <definedName name="План_амортизации_РСК" localSheetId="12">#REF!</definedName>
    <definedName name="План_амортизации_РСК">#REF!</definedName>
    <definedName name="план56" localSheetId="2">'7.1. (1 кв. 2014) (с ТП) (2 (3'!план56</definedName>
    <definedName name="план56" localSheetId="3">'7.1. (1 кв. 2014) (с ТП) (2)'!план56</definedName>
    <definedName name="план56" localSheetId="5">'7.1. 3 квартал с ТП (ВЛ, КЛ)'!план56</definedName>
    <definedName name="план56" localSheetId="14">'7.2. 3 кв'!план56</definedName>
    <definedName name="план56" localSheetId="10">'8. (3 кв. 2014)'!план56</definedName>
    <definedName name="план56" localSheetId="11">'9. (3 кв. 2014)'!план56</definedName>
    <definedName name="план56" localSheetId="7">'II-ДЗ (2014)'!план56</definedName>
    <definedName name="план56" localSheetId="0">'IV-ДЦ'!план56</definedName>
    <definedName name="план56">[0]!план56</definedName>
    <definedName name="ПМС" localSheetId="2">'7.1. (1 кв. 2014) (с ТП) (2 (3'!ПМС</definedName>
    <definedName name="ПМС" localSheetId="3">'7.1. (1 кв. 2014) (с ТП) (2)'!ПМС</definedName>
    <definedName name="ПМС" localSheetId="5">'7.1. 3 квартал с ТП (ВЛ, КЛ)'!ПМС</definedName>
    <definedName name="ПМС" localSheetId="14">'7.2. 3 кв'!ПМС</definedName>
    <definedName name="ПМС" localSheetId="10">'8. (3 кв. 2014)'!ПМС</definedName>
    <definedName name="ПМС" localSheetId="11">'9. (3 кв. 2014)'!ПМС</definedName>
    <definedName name="ПМС" localSheetId="7">'II-ДЗ (2014)'!ПМС</definedName>
    <definedName name="ПМС" localSheetId="0">'IV-ДЦ'!ПМС</definedName>
    <definedName name="ПМС">[0]!ПМС</definedName>
    <definedName name="ПМС1" localSheetId="2">'7.1. (1 кв. 2014) (с ТП) (2 (3'!ПМС1</definedName>
    <definedName name="ПМС1" localSheetId="3">'7.1. (1 кв. 2014) (с ТП) (2)'!ПМС1</definedName>
    <definedName name="ПМС1" localSheetId="5">'7.1. 3 квартал с ТП (ВЛ, КЛ)'!ПМС1</definedName>
    <definedName name="ПМС1" localSheetId="14">'7.2. 3 кв'!ПМС1</definedName>
    <definedName name="ПМС1" localSheetId="10">'8. (3 кв. 2014)'!ПМС1</definedName>
    <definedName name="ПМС1" localSheetId="11">'9. (3 кв. 2014)'!ПМС1</definedName>
    <definedName name="ПМС1" localSheetId="7">'II-ДЗ (2014)'!ПМС1</definedName>
    <definedName name="ПМС1" localSheetId="0">'IV-ДЦ'!ПМС1</definedName>
    <definedName name="ПМС1">[0]!ПМС1</definedName>
    <definedName name="ПН">[67]Исходные!$H$5</definedName>
    <definedName name="по_б_вн" localSheetId="17">#REF!</definedName>
    <definedName name="по_б_вн" localSheetId="2">#REF!</definedName>
    <definedName name="по_б_вн" localSheetId="3">#REF!</definedName>
    <definedName name="по_б_вн" localSheetId="1">#REF!</definedName>
    <definedName name="по_б_вн" localSheetId="4">#REF!</definedName>
    <definedName name="по_б_вн" localSheetId="5">#REF!</definedName>
    <definedName name="по_б_вн" localSheetId="14">#REF!</definedName>
    <definedName name="по_б_вн" localSheetId="7">#REF!</definedName>
    <definedName name="по_б_вн" localSheetId="9">#REF!</definedName>
    <definedName name="по_б_вн" localSheetId="0">#REF!</definedName>
    <definedName name="по_б_вн" localSheetId="12">#REF!</definedName>
    <definedName name="по_б_вн">#REF!</definedName>
    <definedName name="по_б_всего" localSheetId="17">#REF!</definedName>
    <definedName name="по_б_всего" localSheetId="2">#REF!</definedName>
    <definedName name="по_б_всего" localSheetId="3">#REF!</definedName>
    <definedName name="по_б_всего" localSheetId="1">#REF!</definedName>
    <definedName name="по_б_всего" localSheetId="4">#REF!</definedName>
    <definedName name="по_б_всего" localSheetId="5">#REF!</definedName>
    <definedName name="по_б_всего" localSheetId="9">#REF!</definedName>
    <definedName name="по_б_всего" localSheetId="0">#REF!</definedName>
    <definedName name="по_б_всего" localSheetId="12">#REF!</definedName>
    <definedName name="по_б_всего">#REF!</definedName>
    <definedName name="по_б_нн" localSheetId="17">#REF!</definedName>
    <definedName name="по_б_нн" localSheetId="2">#REF!</definedName>
    <definedName name="по_б_нн" localSheetId="3">#REF!</definedName>
    <definedName name="по_б_нн" localSheetId="1">#REF!</definedName>
    <definedName name="по_б_нн" localSheetId="4">#REF!</definedName>
    <definedName name="по_б_нн" localSheetId="5">#REF!</definedName>
    <definedName name="по_б_нн" localSheetId="9">#REF!</definedName>
    <definedName name="по_б_нн" localSheetId="0">#REF!</definedName>
    <definedName name="по_б_нн" localSheetId="12">#REF!</definedName>
    <definedName name="по_б_нн">#REF!</definedName>
    <definedName name="по_б_сн1" localSheetId="17">#REF!</definedName>
    <definedName name="по_б_сн1" localSheetId="2">#REF!</definedName>
    <definedName name="по_б_сн1" localSheetId="3">#REF!</definedName>
    <definedName name="по_б_сн1" localSheetId="1">#REF!</definedName>
    <definedName name="по_б_сн1" localSheetId="4">#REF!</definedName>
    <definedName name="по_б_сн1" localSheetId="5">#REF!</definedName>
    <definedName name="по_б_сн1" localSheetId="9">#REF!</definedName>
    <definedName name="по_б_сн1" localSheetId="12">#REF!</definedName>
    <definedName name="по_б_сн1">#REF!</definedName>
    <definedName name="по_б_сн2" localSheetId="17">#REF!</definedName>
    <definedName name="по_б_сн2" localSheetId="2">#REF!</definedName>
    <definedName name="по_б_сн2" localSheetId="3">#REF!</definedName>
    <definedName name="по_б_сн2" localSheetId="1">#REF!</definedName>
    <definedName name="по_б_сн2" localSheetId="4">#REF!</definedName>
    <definedName name="по_б_сн2" localSheetId="5">#REF!</definedName>
    <definedName name="по_б_сн2" localSheetId="9">#REF!</definedName>
    <definedName name="по_б_сн2" localSheetId="12">#REF!</definedName>
    <definedName name="по_б_сн2">#REF!</definedName>
    <definedName name="по_нас_всего" localSheetId="17">#REF!</definedName>
    <definedName name="по_нас_всего" localSheetId="2">#REF!</definedName>
    <definedName name="по_нас_всего" localSheetId="3">#REF!</definedName>
    <definedName name="по_нас_всего" localSheetId="1">#REF!</definedName>
    <definedName name="по_нас_всего" localSheetId="4">#REF!</definedName>
    <definedName name="по_нас_всего" localSheetId="5">#REF!</definedName>
    <definedName name="по_нас_всего" localSheetId="9">#REF!</definedName>
    <definedName name="по_нас_всего" localSheetId="12">#REF!</definedName>
    <definedName name="по_нас_всего">#REF!</definedName>
    <definedName name="по_насел_сн2" localSheetId="17">#REF!</definedName>
    <definedName name="по_насел_сн2" localSheetId="2">#REF!</definedName>
    <definedName name="по_насел_сн2" localSheetId="3">#REF!</definedName>
    <definedName name="по_насел_сн2" localSheetId="1">#REF!</definedName>
    <definedName name="по_насел_сн2" localSheetId="4">#REF!</definedName>
    <definedName name="по_насел_сн2" localSheetId="5">#REF!</definedName>
    <definedName name="по_насел_сн2" localSheetId="9">#REF!</definedName>
    <definedName name="по_насел_сн2" localSheetId="12">#REF!</definedName>
    <definedName name="по_насел_сн2">#REF!</definedName>
    <definedName name="Подоперация" localSheetId="17">#REF!</definedName>
    <definedName name="Подоперация" localSheetId="2">#REF!</definedName>
    <definedName name="Подоперация" localSheetId="3">#REF!</definedName>
    <definedName name="Подоперация" localSheetId="1">#REF!</definedName>
    <definedName name="Подоперация" localSheetId="4">#REF!</definedName>
    <definedName name="Подоперация" localSheetId="5">#REF!</definedName>
    <definedName name="Подоперация" localSheetId="9">#REF!</definedName>
    <definedName name="Подоперация" localSheetId="12">#REF!</definedName>
    <definedName name="Подоперация">#REF!</definedName>
    <definedName name="пол_нас_нн" localSheetId="17">#REF!</definedName>
    <definedName name="пол_нас_нн" localSheetId="2">#REF!</definedName>
    <definedName name="пол_нас_нн" localSheetId="3">#REF!</definedName>
    <definedName name="пол_нас_нн" localSheetId="1">#REF!</definedName>
    <definedName name="пол_нас_нн" localSheetId="4">#REF!</definedName>
    <definedName name="пол_нас_нн" localSheetId="5">#REF!</definedName>
    <definedName name="пол_нас_нн" localSheetId="9">#REF!</definedName>
    <definedName name="пол_нас_нн" localSheetId="12">#REF!</definedName>
    <definedName name="пол_нас_нн">#REF!</definedName>
    <definedName name="полбезпот" localSheetId="17">'[64]т1.15(смета8а)'!#REF!</definedName>
    <definedName name="полбезпот" localSheetId="2">'[64]т1.15(смета8а)'!#REF!</definedName>
    <definedName name="полбезпот" localSheetId="3">'[64]т1.15(смета8а)'!#REF!</definedName>
    <definedName name="полбезпот" localSheetId="1">'[64]т1.15(смета8а)'!#REF!</definedName>
    <definedName name="полбезпот" localSheetId="4">'[64]т1.15(смета8а)'!#REF!</definedName>
    <definedName name="полбезпот" localSheetId="5">'[64]т1.15(смета8а)'!#REF!</definedName>
    <definedName name="полбезпот" localSheetId="9">'[64]т1.15(смета8а)'!#REF!</definedName>
    <definedName name="полбезпот" localSheetId="12">'[64]т1.15(смета8а)'!#REF!</definedName>
    <definedName name="полбезпот">'[64]т1.15(смета8а)'!#REF!</definedName>
    <definedName name="ПолезныйОтпускБазовыеПотребителиСписок">'[48]6'!$B$18:$B$20</definedName>
    <definedName name="ПолезныйОтпускГруппы2_4Список" localSheetId="17">#REF!</definedName>
    <definedName name="ПолезныйОтпускГруппы2_4Список" localSheetId="2">#REF!</definedName>
    <definedName name="ПолезныйОтпускГруппы2_4Список" localSheetId="3">#REF!</definedName>
    <definedName name="ПолезныйОтпускГруппы2_4Список" localSheetId="1">#REF!</definedName>
    <definedName name="ПолезныйОтпускГруппы2_4Список" localSheetId="4">#REF!</definedName>
    <definedName name="ПолезныйОтпускГруппы2_4Список" localSheetId="5">#REF!</definedName>
    <definedName name="ПолезныйОтпускГруппы2_4Список" localSheetId="14">#REF!</definedName>
    <definedName name="ПолезныйОтпускГруппы2_4Список" localSheetId="7">#REF!</definedName>
    <definedName name="ПолезныйОтпускГруппы2_4Список" localSheetId="9">#REF!</definedName>
    <definedName name="ПолезныйОтпускГруппы2_4Список" localSheetId="0">#REF!</definedName>
    <definedName name="ПолезныйОтпускГруппы2_4Список" localSheetId="12">#REF!</definedName>
    <definedName name="ПолезныйОтпускГруппы2_4Список">#REF!</definedName>
    <definedName name="ПолезныйОтпускМощностьБазовыеПотребители">'[48]6'!$I$18:$N$20</definedName>
    <definedName name="ПолезныйОтпускМощностьГруппы2_4" localSheetId="17">#REF!</definedName>
    <definedName name="ПолезныйОтпускМощностьГруппы2_4" localSheetId="2">#REF!</definedName>
    <definedName name="ПолезныйОтпускМощностьГруппы2_4" localSheetId="3">#REF!</definedName>
    <definedName name="ПолезныйОтпускМощностьГруппы2_4" localSheetId="1">#REF!</definedName>
    <definedName name="ПолезныйОтпускМощностьГруппы2_4" localSheetId="4">#REF!</definedName>
    <definedName name="ПолезныйОтпускМощностьГруппы2_4" localSheetId="5">#REF!</definedName>
    <definedName name="ПолезныйОтпускМощностьГруппы2_4" localSheetId="14">#REF!</definedName>
    <definedName name="ПолезныйОтпускМощностьГруппы2_4" localSheetId="7">#REF!</definedName>
    <definedName name="ПолезныйОтпускМощностьГруппы2_4" localSheetId="9">#REF!</definedName>
    <definedName name="ПолезныйОтпускМощностьГруппы2_4" localSheetId="0">#REF!</definedName>
    <definedName name="ПолезныйОтпускМощностьГруппы2_4" localSheetId="12">#REF!</definedName>
    <definedName name="ПолезныйОтпускМощностьГруппы2_4">#REF!</definedName>
    <definedName name="ПолезныйОтпускМощностьУровниНапряжения">'[48]6'!$I$5:$N$5</definedName>
    <definedName name="ПолезныйОтпускЭлектроэнергияБазовыеПотребители">'[48]6'!$C$18:$H$20</definedName>
    <definedName name="ПолезныйОтпускЭлектроэнергияГруппы2_4" localSheetId="17">#REF!</definedName>
    <definedName name="ПолезныйОтпускЭлектроэнергияГруппы2_4" localSheetId="2">#REF!</definedName>
    <definedName name="ПолезныйОтпускЭлектроэнергияГруппы2_4" localSheetId="3">#REF!</definedName>
    <definedName name="ПолезныйОтпускЭлектроэнергияГруппы2_4" localSheetId="1">#REF!</definedName>
    <definedName name="ПолезныйОтпускЭлектроэнергияГруппы2_4" localSheetId="4">#REF!</definedName>
    <definedName name="ПолезныйОтпускЭлектроэнергияГруппы2_4" localSheetId="5">#REF!</definedName>
    <definedName name="ПолезныйОтпускЭлектроэнергияГруппы2_4" localSheetId="14">#REF!</definedName>
    <definedName name="ПолезныйОтпускЭлектроэнергияГруппы2_4" localSheetId="7">#REF!</definedName>
    <definedName name="ПолезныйОтпускЭлектроэнергияГруппы2_4" localSheetId="9">#REF!</definedName>
    <definedName name="ПолезныйОтпускЭлектроэнергияГруппы2_4" localSheetId="0">#REF!</definedName>
    <definedName name="ПолезныйОтпускЭлектроэнергияГруппы2_4" localSheetId="12">#REF!</definedName>
    <definedName name="ПолезныйОтпускЭлектроэнергияГруппы2_4">#REF!</definedName>
    <definedName name="ПолезныйОтпускЭлектроэнергияУровниНапряжения">'[48]6'!$C$5:$H$5</definedName>
    <definedName name="полпот" localSheetId="17">'[64]т1.15(смета8а)'!#REF!</definedName>
    <definedName name="полпот" localSheetId="2">'[64]т1.15(смета8а)'!#REF!</definedName>
    <definedName name="полпот" localSheetId="3">'[64]т1.15(смета8а)'!#REF!</definedName>
    <definedName name="полпот" localSheetId="1">'[64]т1.15(смета8а)'!#REF!</definedName>
    <definedName name="полпот" localSheetId="4">'[64]т1.15(смета8а)'!#REF!</definedName>
    <definedName name="полпот" localSheetId="5">'[64]т1.15(смета8а)'!#REF!</definedName>
    <definedName name="полпот" localSheetId="9">'[64]т1.15(смета8а)'!#REF!</definedName>
    <definedName name="полпот" localSheetId="0">'[64]т1.15(смета8а)'!#REF!</definedName>
    <definedName name="полпот" localSheetId="12">'[64]т1.15(смета8а)'!#REF!</definedName>
    <definedName name="полпот">'[64]т1.15(смета8а)'!#REF!</definedName>
    <definedName name="ПоследнийГод">[68]Заголовок!$B$16</definedName>
    <definedName name="Потребители_6" localSheetId="17">#REF!</definedName>
    <definedName name="Потребители_6" localSheetId="2">#REF!</definedName>
    <definedName name="Потребители_6" localSheetId="3">#REF!</definedName>
    <definedName name="Потребители_6" localSheetId="1">#REF!</definedName>
    <definedName name="Потребители_6" localSheetId="4">#REF!</definedName>
    <definedName name="Потребители_6" localSheetId="5">#REF!</definedName>
    <definedName name="Потребители_6" localSheetId="14">#REF!</definedName>
    <definedName name="Потребители_6" localSheetId="7">#REF!</definedName>
    <definedName name="Потребители_6" localSheetId="9">#REF!</definedName>
    <definedName name="Потребители_6" localSheetId="0">#REF!</definedName>
    <definedName name="Потребители_6" localSheetId="12">#REF!</definedName>
    <definedName name="Потребители_6">#REF!</definedName>
    <definedName name="пппп" localSheetId="2">'7.1. (1 кв. 2014) (с ТП) (2 (3'!пппп</definedName>
    <definedName name="пппп" localSheetId="3">'7.1. (1 кв. 2014) (с ТП) (2)'!пппп</definedName>
    <definedName name="пппп" localSheetId="5">'7.1. 3 квартал с ТП (ВЛ, КЛ)'!пппп</definedName>
    <definedName name="пппп" localSheetId="14">'7.2. 3 кв'!пппп</definedName>
    <definedName name="пппп" localSheetId="10">'8. (3 кв. 2014)'!пппп</definedName>
    <definedName name="пппп" localSheetId="11">'9. (3 кв. 2014)'!пппп</definedName>
    <definedName name="пппп" localSheetId="7">'II-ДЗ (2014)'!пппп</definedName>
    <definedName name="пппп" localSheetId="0">'IV-ДЦ'!пппп</definedName>
    <definedName name="пппп">[0]!пппп</definedName>
    <definedName name="пр" localSheetId="2">'7.1. (1 кв. 2014) (с ТП) (2 (3'!пр</definedName>
    <definedName name="пр" localSheetId="3">'7.1. (1 кв. 2014) (с ТП) (2)'!пр</definedName>
    <definedName name="пр" localSheetId="5">'7.1. 3 квартал с ТП (ВЛ, КЛ)'!пр</definedName>
    <definedName name="пр" localSheetId="14">'7.2. 3 кв'!пр</definedName>
    <definedName name="пр" localSheetId="10">'8. (3 кв. 2014)'!пр</definedName>
    <definedName name="пр" localSheetId="11">'9. (3 кв. 2014)'!пр</definedName>
    <definedName name="пр" localSheetId="7">'II-ДЗ (2014)'!пр</definedName>
    <definedName name="пр" localSheetId="0">'IV-ДЦ'!пр</definedName>
    <definedName name="пр">[0]!пр</definedName>
    <definedName name="прибыль" localSheetId="2">'7.1. (1 кв. 2014) (с ТП) (2 (3'!прибыль</definedName>
    <definedName name="прибыль" localSheetId="3">'7.1. (1 кв. 2014) (с ТП) (2)'!прибыль</definedName>
    <definedName name="прибыль" localSheetId="5">'7.1. 3 квартал с ТП (ВЛ, КЛ)'!прибыль</definedName>
    <definedName name="прибыль" localSheetId="14">'7.2. 3 кв'!прибыль</definedName>
    <definedName name="прибыль" localSheetId="10">'8. (3 кв. 2014)'!прибыль</definedName>
    <definedName name="прибыль" localSheetId="11">'9. (3 кв. 2014)'!прибыль</definedName>
    <definedName name="прибыль" localSheetId="7">'II-ДЗ (2014)'!прибыль</definedName>
    <definedName name="прибыль" localSheetId="0">'IV-ДЦ'!прибыль</definedName>
    <definedName name="прибыль">[0]!прибыль</definedName>
    <definedName name="прибыль3" localSheetId="2" hidden="1">{#N/A,#N/A,TRUE,"Лист1";#N/A,#N/A,TRUE,"Лист2";#N/A,#N/A,TRUE,"Лист3"}</definedName>
    <definedName name="прибыль3" localSheetId="3" hidden="1">{#N/A,#N/A,TRUE,"Лист1";#N/A,#N/A,TRUE,"Лист2";#N/A,#N/A,TRUE,"Лист3"}</definedName>
    <definedName name="прибыль3" localSheetId="5" hidden="1">{#N/A,#N/A,TRUE,"Лист1";#N/A,#N/A,TRUE,"Лист2";#N/A,#N/A,TRUE,"Лист3"}</definedName>
    <definedName name="прибыль3" localSheetId="14" hidden="1">{#N/A,#N/A,TRUE,"Лист1";#N/A,#N/A,TRUE,"Лист2";#N/A,#N/A,TRUE,"Лист3"}</definedName>
    <definedName name="прибыль3" localSheetId="10" hidden="1">{#N/A,#N/A,TRUE,"Лист1";#N/A,#N/A,TRUE,"Лист2";#N/A,#N/A,TRUE,"Лист3"}</definedName>
    <definedName name="прибыль3" localSheetId="11" hidden="1">{#N/A,#N/A,TRUE,"Лист1";#N/A,#N/A,TRUE,"Лист2";#N/A,#N/A,TRUE,"Лист3"}</definedName>
    <definedName name="прибыль3" localSheetId="7" hidden="1">{#N/A,#N/A,TRUE,"Лист1";#N/A,#N/A,TRUE,"Лист2";#N/A,#N/A,TRUE,"Лист3"}</definedName>
    <definedName name="прибыль3" localSheetId="0" hidden="1">{#N/A,#N/A,TRUE,"Лист1";#N/A,#N/A,TRUE,"Лист2";#N/A,#N/A,TRUE,"Лист3"}</definedName>
    <definedName name="прибыль3" hidden="1">{#N/A,#N/A,TRUE,"Лист1";#N/A,#N/A,TRUE,"Лист2";#N/A,#N/A,TRUE,"Лист3"}</definedName>
    <definedName name="Приход_расход" localSheetId="17">#REF!</definedName>
    <definedName name="Приход_расход" localSheetId="2">#REF!</definedName>
    <definedName name="Приход_расход" localSheetId="3">#REF!</definedName>
    <definedName name="Приход_расход" localSheetId="1">#REF!</definedName>
    <definedName name="Приход_расход" localSheetId="4">#REF!</definedName>
    <definedName name="Приход_расход" localSheetId="5">#REF!</definedName>
    <definedName name="Приход_расход" localSheetId="14">#REF!</definedName>
    <definedName name="Приход_расход" localSheetId="7">#REF!</definedName>
    <definedName name="Приход_расход" localSheetId="9">#REF!</definedName>
    <definedName name="Приход_расход" localSheetId="0">#REF!</definedName>
    <definedName name="Приход_расход" localSheetId="12">#REF!</definedName>
    <definedName name="Приход_расход">#REF!</definedName>
    <definedName name="Проект" localSheetId="17">#REF!</definedName>
    <definedName name="Проект" localSheetId="2">#REF!</definedName>
    <definedName name="Проект" localSheetId="3">#REF!</definedName>
    <definedName name="Проект" localSheetId="1">#REF!</definedName>
    <definedName name="Проект" localSheetId="4">#REF!</definedName>
    <definedName name="Проект" localSheetId="5">#REF!</definedName>
    <definedName name="Проект" localSheetId="9">#REF!</definedName>
    <definedName name="Проект" localSheetId="0">#REF!</definedName>
    <definedName name="Проект" localSheetId="12">#REF!</definedName>
    <definedName name="Проект">#REF!</definedName>
    <definedName name="Прочие_электроэнергии">'[52]Производство электроэнергии'!$A$132</definedName>
    <definedName name="прош_год" localSheetId="17">#REF!</definedName>
    <definedName name="прош_год" localSheetId="2">#REF!</definedName>
    <definedName name="прош_год" localSheetId="3">#REF!</definedName>
    <definedName name="прош_год" localSheetId="1">#REF!</definedName>
    <definedName name="прош_год" localSheetId="4">#REF!</definedName>
    <definedName name="прош_год" localSheetId="5">#REF!</definedName>
    <definedName name="прош_год" localSheetId="14">#REF!</definedName>
    <definedName name="прош_год" localSheetId="7">#REF!</definedName>
    <definedName name="прош_год" localSheetId="9">#REF!</definedName>
    <definedName name="прош_год" localSheetId="0">#REF!</definedName>
    <definedName name="прош_год" localSheetId="12">#REF!</definedName>
    <definedName name="прош_год">#REF!</definedName>
    <definedName name="прпар" localSheetId="17">#REF!</definedName>
    <definedName name="прпар" localSheetId="2">#REF!</definedName>
    <definedName name="прпар" localSheetId="3">#REF!</definedName>
    <definedName name="прпар" localSheetId="1">#REF!</definedName>
    <definedName name="прпар" localSheetId="4">#REF!</definedName>
    <definedName name="прпар" localSheetId="5">#REF!</definedName>
    <definedName name="прпар" localSheetId="9">#REF!</definedName>
    <definedName name="прпар" localSheetId="0">#REF!</definedName>
    <definedName name="прпар" localSheetId="12">#REF!</definedName>
    <definedName name="прпар">#REF!</definedName>
    <definedName name="ПЭ">[62]Справочники!$A$10:$A$12</definedName>
    <definedName name="р" localSheetId="2">'7.1. (1 кв. 2014) (с ТП) (2 (3'!р</definedName>
    <definedName name="р" localSheetId="3">'7.1. (1 кв. 2014) (с ТП) (2)'!р</definedName>
    <definedName name="р" localSheetId="5">'7.1. 3 квартал с ТП (ВЛ, КЛ)'!р</definedName>
    <definedName name="р" localSheetId="14">'7.2. 3 кв'!р</definedName>
    <definedName name="р" localSheetId="10">'8. (3 кв. 2014)'!р</definedName>
    <definedName name="р" localSheetId="11">'9. (3 кв. 2014)'!р</definedName>
    <definedName name="р" localSheetId="7">'II-ДЗ (2014)'!р</definedName>
    <definedName name="р" localSheetId="0">'IV-ДЦ'!р</definedName>
    <definedName name="р">[0]!р</definedName>
    <definedName name="разр" localSheetId="2">'7.1. (1 кв. 2014) (с ТП) (2 (3'!разр</definedName>
    <definedName name="разр" localSheetId="3">'7.1. (1 кв. 2014) (с ТП) (2)'!разр</definedName>
    <definedName name="разр" localSheetId="5">'7.1. 3 квартал с ТП (ВЛ, КЛ)'!разр</definedName>
    <definedName name="разр" localSheetId="14">'7.2. 3 кв'!разр</definedName>
    <definedName name="разр" localSheetId="10">'8. (3 кв. 2014)'!разр</definedName>
    <definedName name="разр" localSheetId="11">'9. (3 кв. 2014)'!разр</definedName>
    <definedName name="разр" localSheetId="7">'II-ДЗ (2014)'!разр</definedName>
    <definedName name="разр" localSheetId="0">'IV-ДЦ'!разр</definedName>
    <definedName name="разр">[0]!разр</definedName>
    <definedName name="разряды" localSheetId="2">'7.1. (1 кв. 2014) (с ТП) (2 (3'!разряды</definedName>
    <definedName name="разряды" localSheetId="3">'7.1. (1 кв. 2014) (с ТП) (2)'!разряды</definedName>
    <definedName name="разряды" localSheetId="5">'7.1. 3 квартал с ТП (ВЛ, КЛ)'!разряды</definedName>
    <definedName name="разряды" localSheetId="14">'7.2. 3 кв'!разряды</definedName>
    <definedName name="разряды" localSheetId="10">'8. (3 кв. 2014)'!разряды</definedName>
    <definedName name="разряды" localSheetId="11">'9. (3 кв. 2014)'!разряды</definedName>
    <definedName name="разряды" localSheetId="7">'II-ДЗ (2014)'!разряды</definedName>
    <definedName name="разряды" localSheetId="0">'IV-ДЦ'!разряды</definedName>
    <definedName name="разряды">[0]!разряды</definedName>
    <definedName name="РАО" localSheetId="2">'7.1. (1 кв. 2014) (с ТП) (2 (3'!РАО</definedName>
    <definedName name="РАО" localSheetId="3">'7.1. (1 кв. 2014) (с ТП) (2)'!РАО</definedName>
    <definedName name="РАО" localSheetId="5">'7.1. 3 квартал с ТП (ВЛ, КЛ)'!РАО</definedName>
    <definedName name="РАО" localSheetId="14">'7.2. 3 кв'!РАО</definedName>
    <definedName name="РАО" localSheetId="10">'8. (3 кв. 2014)'!РАО</definedName>
    <definedName name="РАО" localSheetId="11">'9. (3 кв. 2014)'!РАО</definedName>
    <definedName name="РАО" localSheetId="7">'II-ДЗ (2014)'!РАО</definedName>
    <definedName name="РАО" localSheetId="0">'IV-ДЦ'!РАО</definedName>
    <definedName name="РАО">[0]!РАО</definedName>
    <definedName name="расчет" localSheetId="17">'[69]18.2'!#REF!</definedName>
    <definedName name="расчет" localSheetId="2">'[69]18.2'!#REF!</definedName>
    <definedName name="расчет" localSheetId="3">'[69]18.2'!#REF!</definedName>
    <definedName name="расчет" localSheetId="1">'[69]18.2'!#REF!</definedName>
    <definedName name="расчет" localSheetId="4">'[69]18.2'!#REF!</definedName>
    <definedName name="расчет" localSheetId="5">'[69]18.2'!#REF!</definedName>
    <definedName name="расчет" localSheetId="14">'[69]18.2'!#REF!</definedName>
    <definedName name="расчет" localSheetId="7">'[69]18.2'!#REF!</definedName>
    <definedName name="расчет" localSheetId="9">'[69]18.2'!#REF!</definedName>
    <definedName name="расчет" localSheetId="0">'[69]18.2'!#REF!</definedName>
    <definedName name="расчет" localSheetId="12">'[69]18.2'!#REF!</definedName>
    <definedName name="расчет">'[69]18.2'!#REF!</definedName>
    <definedName name="Расчет_амортизации" localSheetId="17">#REF!</definedName>
    <definedName name="Расчет_амортизации" localSheetId="2">#REF!</definedName>
    <definedName name="Расчет_амортизации" localSheetId="3">#REF!</definedName>
    <definedName name="Расчет_амортизации" localSheetId="1">#REF!</definedName>
    <definedName name="Расчет_амортизации" localSheetId="4">#REF!</definedName>
    <definedName name="Расчет_амортизации" localSheetId="5">#REF!</definedName>
    <definedName name="Расчет_амортизации" localSheetId="14">#REF!</definedName>
    <definedName name="Расчет_амортизации" localSheetId="7">#REF!</definedName>
    <definedName name="Расчет_амортизации" localSheetId="9">#REF!</definedName>
    <definedName name="Расчет_амортизации" localSheetId="0">#REF!</definedName>
    <definedName name="Расчет_амортизации" localSheetId="12">#REF!</definedName>
    <definedName name="Расчет_амортизации">#REF!</definedName>
    <definedName name="Расчет_НДС">'[70]БФ-2-5-П'!$B$6</definedName>
    <definedName name="Расчет_НПр">'[71]НП-2-12-П'!$B$6</definedName>
    <definedName name="РГК">[62]Справочники!$A$4:$A$4</definedName>
    <definedName name="ри" localSheetId="2">'7.1. (1 кв. 2014) (с ТП) (2 (3'!ри</definedName>
    <definedName name="ри" localSheetId="3">'7.1. (1 кв. 2014) (с ТП) (2)'!ри</definedName>
    <definedName name="ри" localSheetId="5">'7.1. 3 квартал с ТП (ВЛ, КЛ)'!ри</definedName>
    <definedName name="ри" localSheetId="14">'7.2. 3 кв'!ри</definedName>
    <definedName name="ри" localSheetId="10">'8. (3 кв. 2014)'!ри</definedName>
    <definedName name="ри" localSheetId="11">'9. (3 кв. 2014)'!ри</definedName>
    <definedName name="ри" localSheetId="7">'II-ДЗ (2014)'!ри</definedName>
    <definedName name="ри" localSheetId="0">'IV-ДЦ'!ри</definedName>
    <definedName name="ри">[0]!ри</definedName>
    <definedName name="рис1" localSheetId="2" hidden="1">{#N/A,#N/A,TRUE,"Лист1";#N/A,#N/A,TRUE,"Лист2";#N/A,#N/A,TRUE,"Лист3"}</definedName>
    <definedName name="рис1" localSheetId="3" hidden="1">{#N/A,#N/A,TRUE,"Лист1";#N/A,#N/A,TRUE,"Лист2";#N/A,#N/A,TRUE,"Лист3"}</definedName>
    <definedName name="рис1" localSheetId="5" hidden="1">{#N/A,#N/A,TRUE,"Лист1";#N/A,#N/A,TRUE,"Лист2";#N/A,#N/A,TRUE,"Лист3"}</definedName>
    <definedName name="рис1" localSheetId="14" hidden="1">{#N/A,#N/A,TRUE,"Лист1";#N/A,#N/A,TRUE,"Лист2";#N/A,#N/A,TRUE,"Лист3"}</definedName>
    <definedName name="рис1" localSheetId="10" hidden="1">{#N/A,#N/A,TRUE,"Лист1";#N/A,#N/A,TRUE,"Лист2";#N/A,#N/A,TRUE,"Лист3"}</definedName>
    <definedName name="рис1" localSheetId="11" hidden="1">{#N/A,#N/A,TRUE,"Лист1";#N/A,#N/A,TRUE,"Лист2";#N/A,#N/A,TRUE,"Лист3"}</definedName>
    <definedName name="рис1" localSheetId="7" hidden="1">{#N/A,#N/A,TRUE,"Лист1";#N/A,#N/A,TRUE,"Лист2";#N/A,#N/A,TRUE,"Лист3"}</definedName>
    <definedName name="рис1" localSheetId="0" hidden="1">{#N/A,#N/A,TRUE,"Лист1";#N/A,#N/A,TRUE,"Лист2";#N/A,#N/A,TRUE,"Лист3"}</definedName>
    <definedName name="рис1" hidden="1">{#N/A,#N/A,TRUE,"Лист1";#N/A,#N/A,TRUE,"Лист2";#N/A,#N/A,TRUE,"Лист3"}</definedName>
    <definedName name="ропор" localSheetId="2">'7.1. (1 кв. 2014) (с ТП) (2 (3'!ропор</definedName>
    <definedName name="ропор" localSheetId="3">'7.1. (1 кв. 2014) (с ТП) (2)'!ропор</definedName>
    <definedName name="ропор" localSheetId="5">'7.1. 3 квартал с ТП (ВЛ, КЛ)'!ропор</definedName>
    <definedName name="ропор" localSheetId="14">'7.2. 3 кв'!ропор</definedName>
    <definedName name="ропор" localSheetId="10">'8. (3 кв. 2014)'!ропор</definedName>
    <definedName name="ропор" localSheetId="11">'9. (3 кв. 2014)'!ропор</definedName>
    <definedName name="ропор" localSheetId="7">'II-ДЗ (2014)'!ропор</definedName>
    <definedName name="ропор" localSheetId="0">'IV-ДЦ'!ропор</definedName>
    <definedName name="ропор">[0]!ропор</definedName>
    <definedName name="рппртпарта" localSheetId="17" hidden="1">#REF!,#REF!,#REF!,#REF!,#REF!,#REF!,#REF!,#REF!</definedName>
    <definedName name="рппртпарта" localSheetId="2" hidden="1">#REF!,#REF!,#REF!,#REF!,#REF!,#REF!,#REF!,#REF!</definedName>
    <definedName name="рппртпарта" localSheetId="3" hidden="1">#REF!,#REF!,#REF!,#REF!,#REF!,#REF!,#REF!,#REF!</definedName>
    <definedName name="рппртпарта" localSheetId="1" hidden="1">#REF!,#REF!,#REF!,#REF!,#REF!,#REF!,#REF!,#REF!</definedName>
    <definedName name="рппртпарта" localSheetId="4" hidden="1">#REF!,#REF!,#REF!,#REF!,#REF!,#REF!,#REF!,#REF!</definedName>
    <definedName name="рппртпарта" localSheetId="5" hidden="1">#REF!,#REF!,#REF!,#REF!,#REF!,#REF!,#REF!,#REF!</definedName>
    <definedName name="рппртпарта" localSheetId="14" hidden="1">#REF!,#REF!,#REF!,#REF!,#REF!,#REF!,#REF!,#REF!</definedName>
    <definedName name="рппртпарта" localSheetId="7" hidden="1">#REF!,#REF!,#REF!,#REF!,#REF!,#REF!,#REF!,#REF!</definedName>
    <definedName name="рппртпарта" localSheetId="9" hidden="1">#REF!,#REF!,#REF!,#REF!,#REF!,#REF!,#REF!,#REF!</definedName>
    <definedName name="рппртпарта" localSheetId="0" hidden="1">#REF!,#REF!,#REF!,#REF!,#REF!,#REF!,#REF!,#REF!</definedName>
    <definedName name="рппртпарта" localSheetId="12" hidden="1">#REF!,#REF!,#REF!,#REF!,#REF!,#REF!,#REF!,#REF!</definedName>
    <definedName name="рппртпарта" hidden="1">#REF!,#REF!,#REF!,#REF!,#REF!,#REF!,#REF!,#REF!</definedName>
    <definedName name="рск2" localSheetId="2">'7.1. (1 кв. 2014) (с ТП) (2 (3'!рск2</definedName>
    <definedName name="рск2" localSheetId="3">'7.1. (1 кв. 2014) (с ТП) (2)'!рск2</definedName>
    <definedName name="рск2" localSheetId="5">'7.1. 3 квартал с ТП (ВЛ, КЛ)'!рск2</definedName>
    <definedName name="рск2" localSheetId="14">'7.2. 3 кв'!рск2</definedName>
    <definedName name="рск2" localSheetId="10">'8. (3 кв. 2014)'!рск2</definedName>
    <definedName name="рск2" localSheetId="11">'9. (3 кв. 2014)'!рск2</definedName>
    <definedName name="рск2" localSheetId="7">'II-ДЗ (2014)'!рск2</definedName>
    <definedName name="рск2" localSheetId="0">'IV-ДЦ'!рск2</definedName>
    <definedName name="рск2">[0]!рск2</definedName>
    <definedName name="рск3" localSheetId="2">'7.1. (1 кв. 2014) (с ТП) (2 (3'!рск3</definedName>
    <definedName name="рск3" localSheetId="3">'7.1. (1 кв. 2014) (с ТП) (2)'!рск3</definedName>
    <definedName name="рск3" localSheetId="5">'7.1. 3 квартал с ТП (ВЛ, КЛ)'!рск3</definedName>
    <definedName name="рск3" localSheetId="14">'7.2. 3 кв'!рск3</definedName>
    <definedName name="рск3" localSheetId="10">'8. (3 кв. 2014)'!рск3</definedName>
    <definedName name="рск3" localSheetId="11">'9. (3 кв. 2014)'!рск3</definedName>
    <definedName name="рск3" localSheetId="7">'II-ДЗ (2014)'!рск3</definedName>
    <definedName name="рск3" localSheetId="0">'IV-ДЦ'!рск3</definedName>
    <definedName name="рск3">[0]!рск3</definedName>
    <definedName name="рсср" localSheetId="2">'7.1. (1 кв. 2014) (с ТП) (2 (3'!рсср</definedName>
    <definedName name="рсср" localSheetId="3">'7.1. (1 кв. 2014) (с ТП) (2)'!рсср</definedName>
    <definedName name="рсср" localSheetId="5">'7.1. 3 квартал с ТП (ВЛ, КЛ)'!рсср</definedName>
    <definedName name="рсср" localSheetId="14">'7.2. 3 кв'!рсср</definedName>
    <definedName name="рсср" localSheetId="10">'8. (3 кв. 2014)'!рсср</definedName>
    <definedName name="рсср" localSheetId="11">'9. (3 кв. 2014)'!рсср</definedName>
    <definedName name="рсср" localSheetId="7">'II-ДЗ (2014)'!рсср</definedName>
    <definedName name="рсср" localSheetId="0">'IV-ДЦ'!рсср</definedName>
    <definedName name="рсср">[0]!рсср</definedName>
    <definedName name="с" localSheetId="2">'7.1. (1 кв. 2014) (с ТП) (2 (3'!с</definedName>
    <definedName name="с" localSheetId="3">'7.1. (1 кв. 2014) (с ТП) (2)'!с</definedName>
    <definedName name="с" localSheetId="5">'7.1. 3 квартал с ТП (ВЛ, КЛ)'!с</definedName>
    <definedName name="с" localSheetId="14">'7.2. 3 кв'!с</definedName>
    <definedName name="с" localSheetId="10">'8. (3 кв. 2014)'!с</definedName>
    <definedName name="с" localSheetId="11">'9. (3 кв. 2014)'!с</definedName>
    <definedName name="с" localSheetId="7">'II-ДЗ (2014)'!с</definedName>
    <definedName name="с" localSheetId="0">'IV-ДЦ'!с</definedName>
    <definedName name="с">[0]!с</definedName>
    <definedName name="с1" localSheetId="2">'7.1. (1 кв. 2014) (с ТП) (2 (3'!с1</definedName>
    <definedName name="с1" localSheetId="3">'7.1. (1 кв. 2014) (с ТП) (2)'!с1</definedName>
    <definedName name="с1" localSheetId="5">'7.1. 3 квартал с ТП (ВЛ, КЛ)'!с1</definedName>
    <definedName name="с1" localSheetId="14">'7.2. 3 кв'!с1</definedName>
    <definedName name="с1" localSheetId="10">'8. (3 кв. 2014)'!с1</definedName>
    <definedName name="с1" localSheetId="11">'9. (3 кв. 2014)'!с1</definedName>
    <definedName name="с1" localSheetId="7">'II-ДЗ (2014)'!с1</definedName>
    <definedName name="с1" localSheetId="0">'IV-ДЦ'!с1</definedName>
    <definedName name="с1">[0]!с1</definedName>
    <definedName name="Сбыт_19_2" localSheetId="17">#REF!</definedName>
    <definedName name="Сбыт_19_2" localSheetId="2">#REF!</definedName>
    <definedName name="Сбыт_19_2" localSheetId="3">#REF!</definedName>
    <definedName name="Сбыт_19_2" localSheetId="1">#REF!</definedName>
    <definedName name="Сбыт_19_2" localSheetId="4">#REF!</definedName>
    <definedName name="Сбыт_19_2" localSheetId="5">#REF!</definedName>
    <definedName name="Сбыт_19_2" localSheetId="14">#REF!</definedName>
    <definedName name="Сбыт_19_2" localSheetId="7">#REF!</definedName>
    <definedName name="Сбыт_19_2" localSheetId="9">#REF!</definedName>
    <definedName name="Сбыт_19_2" localSheetId="0">#REF!</definedName>
    <definedName name="Сбыт_19_2" localSheetId="12">#REF!</definedName>
    <definedName name="Сбыт_19_2">#REF!</definedName>
    <definedName name="сваеррта" localSheetId="2">'7.1. (1 кв. 2014) (с ТП) (2 (3'!сваеррта</definedName>
    <definedName name="сваеррта" localSheetId="3">'7.1. (1 кв. 2014) (с ТП) (2)'!сваеррта</definedName>
    <definedName name="сваеррта" localSheetId="5">'7.1. 3 квартал с ТП (ВЛ, КЛ)'!сваеррта</definedName>
    <definedName name="сваеррта" localSheetId="14">'7.2. 3 кв'!сваеррта</definedName>
    <definedName name="сваеррта" localSheetId="10">'8. (3 кв. 2014)'!сваеррта</definedName>
    <definedName name="сваеррта" localSheetId="11">'9. (3 кв. 2014)'!сваеррта</definedName>
    <definedName name="сваеррта" localSheetId="7">'II-ДЗ (2014)'!сваеррта</definedName>
    <definedName name="сваеррта" localSheetId="0">'IV-ДЦ'!сваеррта</definedName>
    <definedName name="сваеррта">[0]!сваеррта</definedName>
    <definedName name="света" localSheetId="17">'[5]См-2 Шатурс сети  проект работы'!#REF!</definedName>
    <definedName name="света" localSheetId="2">'[5]См-2 Шатурс сети  проект работы'!#REF!</definedName>
    <definedName name="света" localSheetId="3">'[5]См-2 Шатурс сети  проект работы'!#REF!</definedName>
    <definedName name="света" localSheetId="1">'[5]См-2 Шатурс сети  проект работы'!#REF!</definedName>
    <definedName name="света" localSheetId="4">'[5]См-2 Шатурс сети  проект работы'!#REF!</definedName>
    <definedName name="света" localSheetId="5">'[5]См-2 Шатурс сети  проект работы'!#REF!</definedName>
    <definedName name="света" localSheetId="13">'[5]См-2 Шатурс сети  проект работы'!#REF!</definedName>
    <definedName name="света" localSheetId="14">'[5]См-2 Шатурс сети  проект работы'!#REF!</definedName>
    <definedName name="света" localSheetId="15">'[5]См-2 Шатурс сети  проект работы'!#REF!</definedName>
    <definedName name="света" localSheetId="10">'[5]См-2 Шатурс сети  проект работы'!#REF!</definedName>
    <definedName name="света" localSheetId="16">'[5]См-2 Шатурс сети  проект работы'!#REF!</definedName>
    <definedName name="света" localSheetId="11">'[5]См-2 Шатурс сети  проект работы'!#REF!</definedName>
    <definedName name="света" localSheetId="7">'[5]См-2 Шатурс сети  проект работы'!#REF!</definedName>
    <definedName name="света" localSheetId="9">'[5]См-2 Шатурс сети  проект работы'!#REF!</definedName>
    <definedName name="света" localSheetId="0">'[5]См-2 Шатурс сети  проект работы'!#REF!</definedName>
    <definedName name="света" localSheetId="12">'[5]См-2 Шатурс сети  проект работы'!#REF!</definedName>
    <definedName name="света">'[5]См-2 Шатурс сети  проект работы'!#REF!</definedName>
    <definedName name="свмпвппв" localSheetId="2">'7.1. (1 кв. 2014) (с ТП) (2 (3'!свмпвппв</definedName>
    <definedName name="свмпвппв" localSheetId="3">'7.1. (1 кв. 2014) (с ТП) (2)'!свмпвппв</definedName>
    <definedName name="свмпвппв" localSheetId="5">'7.1. 3 квартал с ТП (ВЛ, КЛ)'!свмпвппв</definedName>
    <definedName name="свмпвппв" localSheetId="14">'7.2. 3 кв'!свмпвппв</definedName>
    <definedName name="свмпвппв" localSheetId="10">'8. (3 кв. 2014)'!свмпвппв</definedName>
    <definedName name="свмпвппв" localSheetId="11">'9. (3 кв. 2014)'!свмпвппв</definedName>
    <definedName name="свмпвппв" localSheetId="7">'II-ДЗ (2014)'!свмпвппв</definedName>
    <definedName name="свмпвппв" localSheetId="0">'IV-ДЦ'!свмпвппв</definedName>
    <definedName name="свмпвппв">[0]!свмпвппв</definedName>
    <definedName name="Сводная" localSheetId="2">P1_T28_Protection,P2_T28_Protection,P3_T28_Protection,P4_T28_Protection,P5_T28_Protection,P6_T28_Protection,P7_T28_Protection,P8_T28_Protection</definedName>
    <definedName name="Сводная" localSheetId="3">P1_T28_Protection,P2_T28_Protection,P3_T28_Protection,P4_T28_Protection,P5_T28_Protection,P6_T28_Protection,P7_T28_Protection,P8_T28_Protection</definedName>
    <definedName name="Сводная" localSheetId="5">P1_T28_Protection,P2_T28_Protection,P3_T28_Protection,P4_T28_Protection,P5_T28_Protection,P6_T28_Protection,P7_T28_Protection,P8_T28_Protection</definedName>
    <definedName name="Сводная" localSheetId="14">P1_T28_Protection,P2_T28_Protection,P3_T28_Protection,P4_T28_Protection,P5_T28_Protection,P6_T28_Protection,P7_T28_Protection,P8_T28_Protection</definedName>
    <definedName name="Сводная" localSheetId="10">P1_T28_Protection,P2_T28_Protection,P3_T28_Protection,P4_T28_Protection,P5_T28_Protection,P6_T28_Protection,P7_T28_Protection,P8_T28_Protection</definedName>
    <definedName name="Сводная" localSheetId="11">P1_T28_Protection,P2_T28_Protection,P3_T28_Protection,P4_T28_Protection,P5_T28_Protection,P6_T28_Protection,P7_T28_Protection,P8_T28_Protection</definedName>
    <definedName name="Сводная" localSheetId="7">P1_T28_Protection,P2_T28_Protection,P3_T28_Protection,P4_T28_Protection,P5_T28_Protection,P6_T28_Protection,P7_T28_Protection,P8_T28_Protection</definedName>
    <definedName name="Сводная" localSheetId="0">P1_T28_Protection,P2_T28_Protection,P3_T28_Protection,P4_T28_Protection,P5_T28_Protection,P6_T28_Protection,P7_T28_Protection,P8_T28_Protection</definedName>
    <definedName name="Сводная">P1_T28_Protection,P2_T28_Protection,P3_T28_Protection,P4_T28_Protection,P5_T28_Protection,P6_T28_Protection,P7_T28_Protection,P8_T28_Protection</definedName>
    <definedName name="Сводный_бюджет_прям_затрат_РСК" localSheetId="17">#REF!</definedName>
    <definedName name="Сводный_бюджет_прям_затрат_РСК" localSheetId="2">#REF!</definedName>
    <definedName name="Сводный_бюджет_прям_затрат_РСК" localSheetId="3">#REF!</definedName>
    <definedName name="Сводный_бюджет_прям_затрат_РСК" localSheetId="1">#REF!</definedName>
    <definedName name="Сводный_бюджет_прям_затрат_РСК" localSheetId="4">#REF!</definedName>
    <definedName name="Сводный_бюджет_прям_затрат_РСК" localSheetId="5">#REF!</definedName>
    <definedName name="Сводный_бюджет_прям_затрат_РСК" localSheetId="14">#REF!</definedName>
    <definedName name="Сводный_бюджет_прям_затрат_РСК" localSheetId="7">#REF!</definedName>
    <definedName name="Сводный_бюджет_прям_затрат_РСК" localSheetId="9">#REF!</definedName>
    <definedName name="Сводный_бюджет_прям_затрат_РСК" localSheetId="0">#REF!</definedName>
    <definedName name="Сводный_бюджет_прям_затрат_РСК" localSheetId="12">#REF!</definedName>
    <definedName name="Сводный_бюджет_прям_затрат_РСК">#REF!</definedName>
    <definedName name="себ" localSheetId="2">'7.1. (1 кв. 2014) (с ТП) (2 (3'!себ</definedName>
    <definedName name="себ" localSheetId="3">'7.1. (1 кв. 2014) (с ТП) (2)'!себ</definedName>
    <definedName name="себ" localSheetId="5">'7.1. 3 квартал с ТП (ВЛ, КЛ)'!себ</definedName>
    <definedName name="себ" localSheetId="14">'7.2. 3 кв'!себ</definedName>
    <definedName name="себ" localSheetId="10">'8. (3 кв. 2014)'!себ</definedName>
    <definedName name="себ" localSheetId="11">'9. (3 кв. 2014)'!себ</definedName>
    <definedName name="себ" localSheetId="7">'II-ДЗ (2014)'!себ</definedName>
    <definedName name="себ" localSheetId="0">'IV-ДЦ'!себ</definedName>
    <definedName name="себ">[0]!себ</definedName>
    <definedName name="себестоимость2" localSheetId="2">'7.1. (1 кв. 2014) (с ТП) (2 (3'!себестоимость2</definedName>
    <definedName name="себестоимость2" localSheetId="3">'7.1. (1 кв. 2014) (с ТП) (2)'!себестоимость2</definedName>
    <definedName name="себестоимость2" localSheetId="5">'7.1. 3 квартал с ТП (ВЛ, КЛ)'!себестоимость2</definedName>
    <definedName name="себестоимость2" localSheetId="14">'7.2. 3 кв'!себестоимость2</definedName>
    <definedName name="себестоимость2" localSheetId="10">'8. (3 кв. 2014)'!себестоимость2</definedName>
    <definedName name="себестоимость2" localSheetId="11">'9. (3 кв. 2014)'!себестоимость2</definedName>
    <definedName name="себестоимость2" localSheetId="7">'II-ДЗ (2014)'!себестоимость2</definedName>
    <definedName name="себестоимость2" localSheetId="0">'IV-ДЦ'!себестоимость2</definedName>
    <definedName name="себестоимость2">[0]!себестоимость2</definedName>
    <definedName name="семь" localSheetId="17">#REF!</definedName>
    <definedName name="семь" localSheetId="2">#REF!</definedName>
    <definedName name="семь" localSheetId="3">#REF!</definedName>
    <definedName name="семь" localSheetId="1">#REF!</definedName>
    <definedName name="семь" localSheetId="4">#REF!</definedName>
    <definedName name="семь" localSheetId="5">#REF!</definedName>
    <definedName name="семь" localSheetId="14">#REF!</definedName>
    <definedName name="семь" localSheetId="7">#REF!</definedName>
    <definedName name="семь" localSheetId="9">#REF!</definedName>
    <definedName name="семь" localSheetId="0">#REF!</definedName>
    <definedName name="семь" localSheetId="12">#REF!</definedName>
    <definedName name="семь">#REF!</definedName>
    <definedName name="сен" localSheetId="17">#REF!</definedName>
    <definedName name="сен" localSheetId="2">#REF!</definedName>
    <definedName name="сен" localSheetId="3">#REF!</definedName>
    <definedName name="сен" localSheetId="1">#REF!</definedName>
    <definedName name="сен" localSheetId="4">#REF!</definedName>
    <definedName name="сен" localSheetId="5">#REF!</definedName>
    <definedName name="сен" localSheetId="9">#REF!</definedName>
    <definedName name="сен" localSheetId="0">#REF!</definedName>
    <definedName name="сен" localSheetId="12">#REF!</definedName>
    <definedName name="сен">#REF!</definedName>
    <definedName name="сен2" localSheetId="17">#REF!</definedName>
    <definedName name="сен2" localSheetId="2">#REF!</definedName>
    <definedName name="сен2" localSheetId="3">#REF!</definedName>
    <definedName name="сен2" localSheetId="1">#REF!</definedName>
    <definedName name="сен2" localSheetId="4">#REF!</definedName>
    <definedName name="сен2" localSheetId="5">#REF!</definedName>
    <definedName name="сен2" localSheetId="9">#REF!</definedName>
    <definedName name="сен2" localSheetId="0">#REF!</definedName>
    <definedName name="сен2" localSheetId="12">#REF!</definedName>
    <definedName name="сен2">#REF!</definedName>
    <definedName name="сиитьь" localSheetId="2" hidden="1">{#N/A,#N/A,TRUE,"Лист1";#N/A,#N/A,TRUE,"Лист2";#N/A,#N/A,TRUE,"Лист3"}</definedName>
    <definedName name="сиитьь" localSheetId="3" hidden="1">{#N/A,#N/A,TRUE,"Лист1";#N/A,#N/A,TRUE,"Лист2";#N/A,#N/A,TRUE,"Лист3"}</definedName>
    <definedName name="сиитьь" localSheetId="5" hidden="1">{#N/A,#N/A,TRUE,"Лист1";#N/A,#N/A,TRUE,"Лист2";#N/A,#N/A,TRUE,"Лист3"}</definedName>
    <definedName name="сиитьь" localSheetId="14" hidden="1">{#N/A,#N/A,TRUE,"Лист1";#N/A,#N/A,TRUE,"Лист2";#N/A,#N/A,TRUE,"Лист3"}</definedName>
    <definedName name="сиитьь" localSheetId="10" hidden="1">{#N/A,#N/A,TRUE,"Лист1";#N/A,#N/A,TRUE,"Лист2";#N/A,#N/A,TRUE,"Лист3"}</definedName>
    <definedName name="сиитьь" localSheetId="11" hidden="1">{#N/A,#N/A,TRUE,"Лист1";#N/A,#N/A,TRUE,"Лист2";#N/A,#N/A,TRUE,"Лист3"}</definedName>
    <definedName name="сиитьь" localSheetId="7" hidden="1">{#N/A,#N/A,TRUE,"Лист1";#N/A,#N/A,TRUE,"Лист2";#N/A,#N/A,TRUE,"Лист3"}</definedName>
    <definedName name="сиитьь" localSheetId="0" hidden="1">{#N/A,#N/A,TRUE,"Лист1";#N/A,#N/A,TRUE,"Лист2";#N/A,#N/A,TRUE,"Лист3"}</definedName>
    <definedName name="сиитьь" hidden="1">{#N/A,#N/A,TRUE,"Лист1";#N/A,#N/A,TRUE,"Лист2";#N/A,#N/A,TRUE,"Лист3"}</definedName>
    <definedName name="ск" localSheetId="2">'7.1. (1 кв. 2014) (с ТП) (2 (3'!ск</definedName>
    <definedName name="ск" localSheetId="3">'7.1. (1 кв. 2014) (с ТП) (2)'!ск</definedName>
    <definedName name="ск" localSheetId="5">'7.1. 3 квартал с ТП (ВЛ, КЛ)'!ск</definedName>
    <definedName name="ск" localSheetId="14">'7.2. 3 кв'!ск</definedName>
    <definedName name="ск" localSheetId="10">'8. (3 кв. 2014)'!ск</definedName>
    <definedName name="ск" localSheetId="11">'9. (3 кв. 2014)'!ск</definedName>
    <definedName name="ск" localSheetId="7">'II-ДЗ (2014)'!ск</definedName>
    <definedName name="ск" localSheetId="0">'IV-ДЦ'!ск</definedName>
    <definedName name="ск">[0]!ск</definedName>
    <definedName name="Смета6" localSheetId="17">'[6]См-2 Шатурс сети  проект работы'!#REF!</definedName>
    <definedName name="Смета6" localSheetId="2">'[6]См-2 Шатурс сети  проект работы'!#REF!</definedName>
    <definedName name="Смета6" localSheetId="3">'[6]См-2 Шатурс сети  проект работы'!#REF!</definedName>
    <definedName name="Смета6" localSheetId="1">'[6]См-2 Шатурс сети  проект работы'!#REF!</definedName>
    <definedName name="Смета6" localSheetId="4">'[6]См-2 Шатурс сети  проект работы'!#REF!</definedName>
    <definedName name="Смета6" localSheetId="5">'[6]См-2 Шатурс сети  проект работы'!#REF!</definedName>
    <definedName name="Смета6" localSheetId="13">'[6]См-2 Шатурс сети  проект работы'!#REF!</definedName>
    <definedName name="Смета6" localSheetId="9">'[6]См-2 Шатурс сети  проект работы'!#REF!</definedName>
    <definedName name="Смета6" localSheetId="0">'[6]См-2 Шатурс сети  проект работы'!#REF!</definedName>
    <definedName name="Смета6" localSheetId="12">'[6]См-2 Шатурс сети  проект работы'!#REF!</definedName>
    <definedName name="Смета6">'[6]См-2 Шатурс сети  проект работы'!#REF!</definedName>
    <definedName name="Собст">'[61]эл ст'!$360:$360</definedName>
    <definedName name="Собств">'[61]эл ст'!$369:$369</definedName>
    <definedName name="сокращение" localSheetId="2">'7.1. (1 кв. 2014) (с ТП) (2 (3'!сокращение</definedName>
    <definedName name="сокращение" localSheetId="3">'7.1. (1 кв. 2014) (с ТП) (2)'!сокращение</definedName>
    <definedName name="сокращение" localSheetId="5">'7.1. 3 квартал с ТП (ВЛ, КЛ)'!сокращение</definedName>
    <definedName name="сокращение" localSheetId="14">'7.2. 3 кв'!сокращение</definedName>
    <definedName name="сокращение" localSheetId="10">'8. (3 кв. 2014)'!сокращение</definedName>
    <definedName name="сокращение" localSheetId="11">'9. (3 кв. 2014)'!сокращение</definedName>
    <definedName name="сокращение" localSheetId="7">'II-ДЗ (2014)'!сокращение</definedName>
    <definedName name="сокращение" localSheetId="0">'IV-ДЦ'!сокращение</definedName>
    <definedName name="сокращение">[0]!сокращение</definedName>
    <definedName name="сомп" localSheetId="2">'7.1. (1 кв. 2014) (с ТП) (2 (3'!сомп</definedName>
    <definedName name="сомп" localSheetId="3">'7.1. (1 кв. 2014) (с ТП) (2)'!сомп</definedName>
    <definedName name="сомп" localSheetId="5">'7.1. 3 квартал с ТП (ВЛ, КЛ)'!сомп</definedName>
    <definedName name="сомп" localSheetId="14">'7.2. 3 кв'!сомп</definedName>
    <definedName name="сомп" localSheetId="10">'8. (3 кв. 2014)'!сомп</definedName>
    <definedName name="сомп" localSheetId="11">'9. (3 кв. 2014)'!сомп</definedName>
    <definedName name="сомп" localSheetId="7">'II-ДЗ (2014)'!сомп</definedName>
    <definedName name="сомп" localSheetId="0">'IV-ДЦ'!сомп</definedName>
    <definedName name="сомп">[0]!сомп</definedName>
    <definedName name="сомпас" localSheetId="2">'7.1. (1 кв. 2014) (с ТП) (2 (3'!сомпас</definedName>
    <definedName name="сомпас" localSheetId="3">'7.1. (1 кв. 2014) (с ТП) (2)'!сомпас</definedName>
    <definedName name="сомпас" localSheetId="5">'7.1. 3 квартал с ТП (ВЛ, КЛ)'!сомпас</definedName>
    <definedName name="сомпас" localSheetId="14">'7.2. 3 кв'!сомпас</definedName>
    <definedName name="сомпас" localSheetId="10">'8. (3 кв. 2014)'!сомпас</definedName>
    <definedName name="сомпас" localSheetId="11">'9. (3 кв. 2014)'!сомпас</definedName>
    <definedName name="сомпас" localSheetId="7">'II-ДЗ (2014)'!сомпас</definedName>
    <definedName name="сомпас" localSheetId="0">'IV-ДЦ'!сомпас</definedName>
    <definedName name="сомпас">[0]!сомпас</definedName>
    <definedName name="СписокСЦТ" localSheetId="17">#REF!</definedName>
    <definedName name="СписокСЦТ" localSheetId="2">#REF!</definedName>
    <definedName name="СписокСЦТ" localSheetId="3">#REF!</definedName>
    <definedName name="СписокСЦТ" localSheetId="1">#REF!</definedName>
    <definedName name="СписокСЦТ" localSheetId="4">#REF!</definedName>
    <definedName name="СписокСЦТ" localSheetId="5">#REF!</definedName>
    <definedName name="СписокСЦТ" localSheetId="14">#REF!</definedName>
    <definedName name="СписокСЦТ" localSheetId="7">#REF!</definedName>
    <definedName name="СписокСЦТ" localSheetId="9">#REF!</definedName>
    <definedName name="СписокСЦТ" localSheetId="0">#REF!</definedName>
    <definedName name="СписокСЦТ" localSheetId="12">#REF!</definedName>
    <definedName name="СписокСЦТ">#REF!</definedName>
    <definedName name="СреднийОдноставочныйТарифПродажи" localSheetId="17">#REF!</definedName>
    <definedName name="СреднийОдноставочныйТарифПродажи" localSheetId="2">#REF!</definedName>
    <definedName name="СреднийОдноставочныйТарифПродажи" localSheetId="3">#REF!</definedName>
    <definedName name="СреднийОдноставочныйТарифПродажи" localSheetId="1">#REF!</definedName>
    <definedName name="СреднийОдноставочныйТарифПродажи" localSheetId="4">#REF!</definedName>
    <definedName name="СреднийОдноставочныйТарифПродажи" localSheetId="5">#REF!</definedName>
    <definedName name="СреднийОдноставочныйТарифПродажи" localSheetId="9">#REF!</definedName>
    <definedName name="СреднийОдноставочныйТарифПродажи" localSheetId="0">#REF!</definedName>
    <definedName name="СреднийОдноставочныйТарифПродажи" localSheetId="12">#REF!</definedName>
    <definedName name="СреднийОдноставочныйТарифПродажи">#REF!</definedName>
    <definedName name="сс" localSheetId="2">'7.1. (1 кв. 2014) (с ТП) (2 (3'!сс</definedName>
    <definedName name="сс" localSheetId="3">'7.1. (1 кв. 2014) (с ТП) (2)'!сс</definedName>
    <definedName name="сс" localSheetId="5">'7.1. 3 квартал с ТП (ВЛ, КЛ)'!сс</definedName>
    <definedName name="сс" localSheetId="14">'7.2. 3 кв'!сс</definedName>
    <definedName name="сс" localSheetId="10">'8. (3 кв. 2014)'!сс</definedName>
    <definedName name="сс" localSheetId="11">'9. (3 кв. 2014)'!сс</definedName>
    <definedName name="сс" localSheetId="7">'II-ДЗ (2014)'!сс</definedName>
    <definedName name="сс" localSheetId="0">'IV-ДЦ'!сс</definedName>
    <definedName name="сс">[0]!сс</definedName>
    <definedName name="сссс" localSheetId="2">'7.1. (1 кв. 2014) (с ТП) (2 (3'!сссс</definedName>
    <definedName name="сссс" localSheetId="3">'7.1. (1 кв. 2014) (с ТП) (2)'!сссс</definedName>
    <definedName name="сссс" localSheetId="5">'7.1. 3 квартал с ТП (ВЛ, КЛ)'!сссс</definedName>
    <definedName name="сссс" localSheetId="14">'7.2. 3 кв'!сссс</definedName>
    <definedName name="сссс" localSheetId="10">'8. (3 кв. 2014)'!сссс</definedName>
    <definedName name="сссс" localSheetId="11">'9. (3 кв. 2014)'!сссс</definedName>
    <definedName name="сссс" localSheetId="7">'II-ДЗ (2014)'!сссс</definedName>
    <definedName name="сссс" localSheetId="0">'IV-ДЦ'!сссс</definedName>
    <definedName name="сссс">[0]!сссс</definedName>
    <definedName name="ссы" localSheetId="2">'7.1. (1 кв. 2014) (с ТП) (2 (3'!ссы</definedName>
    <definedName name="ссы" localSheetId="3">'7.1. (1 кв. 2014) (с ТП) (2)'!ссы</definedName>
    <definedName name="ссы" localSheetId="5">'7.1. 3 квартал с ТП (ВЛ, КЛ)'!ссы</definedName>
    <definedName name="ссы" localSheetId="14">'7.2. 3 кв'!ссы</definedName>
    <definedName name="ссы" localSheetId="10">'8. (3 кв. 2014)'!ссы</definedName>
    <definedName name="ссы" localSheetId="11">'9. (3 кв. 2014)'!ссы</definedName>
    <definedName name="ссы" localSheetId="7">'II-ДЗ (2014)'!ссы</definedName>
    <definedName name="ссы" localSheetId="0">'IV-ДЦ'!ссы</definedName>
    <definedName name="ссы">[0]!ссы</definedName>
    <definedName name="ссы2" localSheetId="2">'7.1. (1 кв. 2014) (с ТП) (2 (3'!ссы2</definedName>
    <definedName name="ссы2" localSheetId="3">'7.1. (1 кв. 2014) (с ТП) (2)'!ссы2</definedName>
    <definedName name="ссы2" localSheetId="5">'7.1. 3 квартал с ТП (ВЛ, КЛ)'!ссы2</definedName>
    <definedName name="ссы2" localSheetId="14">'7.2. 3 кв'!ссы2</definedName>
    <definedName name="ссы2" localSheetId="10">'8. (3 кв. 2014)'!ссы2</definedName>
    <definedName name="ссы2" localSheetId="11">'9. (3 кв. 2014)'!ссы2</definedName>
    <definedName name="ссы2" localSheetId="7">'II-ДЗ (2014)'!ссы2</definedName>
    <definedName name="ссы2" localSheetId="0">'IV-ДЦ'!ссы2</definedName>
    <definedName name="ссы2">[0]!ссы2</definedName>
    <definedName name="ставка_НДС">18%</definedName>
    <definedName name="СтавкаЗаУслугиОрганизацийФОРЭМ" localSheetId="17">#REF!</definedName>
    <definedName name="СтавкаЗаУслугиОрганизацийФОРЭМ" localSheetId="2">#REF!</definedName>
    <definedName name="СтавкаЗаУслугиОрганизацийФОРЭМ" localSheetId="3">#REF!</definedName>
    <definedName name="СтавкаЗаУслугиОрганизацийФОРЭМ" localSheetId="1">#REF!</definedName>
    <definedName name="СтавкаЗаУслугиОрганизацийФОРЭМ" localSheetId="4">#REF!</definedName>
    <definedName name="СтавкаЗаУслугиОрганизацийФОРЭМ" localSheetId="5">#REF!</definedName>
    <definedName name="СтавкаЗаУслугиОрганизацийФОРЭМ" localSheetId="14">#REF!</definedName>
    <definedName name="СтавкаЗаУслугиОрганизацийФОРЭМ" localSheetId="7">#REF!</definedName>
    <definedName name="СтавкаЗаУслугиОрганизацийФОРЭМ" localSheetId="9">#REF!</definedName>
    <definedName name="СтавкаЗаУслугиОрганизацийФОРЭМ" localSheetId="0">#REF!</definedName>
    <definedName name="СтавкаЗаУслугиОрганизацийФОРЭМ" localSheetId="12">#REF!</definedName>
    <definedName name="СтавкаЗаУслугиОрганизацийФОРЭМ">#REF!</definedName>
    <definedName name="Статья" localSheetId="17">#REF!</definedName>
    <definedName name="Статья" localSheetId="2">#REF!</definedName>
    <definedName name="Статья" localSheetId="3">#REF!</definedName>
    <definedName name="Статья" localSheetId="1">#REF!</definedName>
    <definedName name="Статья" localSheetId="4">#REF!</definedName>
    <definedName name="Статья" localSheetId="5">#REF!</definedName>
    <definedName name="Статья" localSheetId="9">#REF!</definedName>
    <definedName name="Статья" localSheetId="0">#REF!</definedName>
    <definedName name="Статья" localSheetId="12">#REF!</definedName>
    <definedName name="Статья">#REF!</definedName>
    <definedName name="Столбцы_28_3" localSheetId="17">#REF!</definedName>
    <definedName name="Столбцы_28_3" localSheetId="2">#REF!</definedName>
    <definedName name="Столбцы_28_3" localSheetId="3">#REF!</definedName>
    <definedName name="Столбцы_28_3" localSheetId="1">#REF!</definedName>
    <definedName name="Столбцы_28_3" localSheetId="4">#REF!</definedName>
    <definedName name="Столбцы_28_3" localSheetId="5">#REF!</definedName>
    <definedName name="Столбцы_28_3" localSheetId="9">#REF!</definedName>
    <definedName name="Столбцы_28_3" localSheetId="0">#REF!</definedName>
    <definedName name="Столбцы_28_3" localSheetId="12">#REF!</definedName>
    <definedName name="Столбцы_28_3">#REF!</definedName>
    <definedName name="СЦТ_19_2" localSheetId="17">#REF!</definedName>
    <definedName name="СЦТ_19_2" localSheetId="2">#REF!</definedName>
    <definedName name="СЦТ_19_2" localSheetId="3">#REF!</definedName>
    <definedName name="СЦТ_19_2" localSheetId="1">#REF!</definedName>
    <definedName name="СЦТ_19_2" localSheetId="4">#REF!</definedName>
    <definedName name="СЦТ_19_2" localSheetId="5">#REF!</definedName>
    <definedName name="СЦТ_19_2" localSheetId="9">#REF!</definedName>
    <definedName name="СЦТ_19_2" localSheetId="12">#REF!</definedName>
    <definedName name="СЦТ_19_2">#REF!</definedName>
    <definedName name="СЦТ_Copy" localSheetId="17">#REF!</definedName>
    <definedName name="СЦТ_Copy" localSheetId="2">#REF!</definedName>
    <definedName name="СЦТ_Copy" localSheetId="3">#REF!</definedName>
    <definedName name="СЦТ_Copy" localSheetId="1">#REF!</definedName>
    <definedName name="СЦТ_Copy" localSheetId="4">#REF!</definedName>
    <definedName name="СЦТ_Copy" localSheetId="5">#REF!</definedName>
    <definedName name="СЦТ_Copy" localSheetId="9">#REF!</definedName>
    <definedName name="СЦТ_Copy" localSheetId="12">#REF!</definedName>
    <definedName name="СЦТ_Copy">#REF!</definedName>
    <definedName name="СЦТ_Name" localSheetId="17">#REF!</definedName>
    <definedName name="СЦТ_Name" localSheetId="2">#REF!</definedName>
    <definedName name="СЦТ_Name" localSheetId="3">#REF!</definedName>
    <definedName name="СЦТ_Name" localSheetId="1">#REF!</definedName>
    <definedName name="СЦТ_Name" localSheetId="4">#REF!</definedName>
    <definedName name="СЦТ_Name" localSheetId="5">#REF!</definedName>
    <definedName name="СЦТ_Name" localSheetId="9">#REF!</definedName>
    <definedName name="СЦТ_Name" localSheetId="12">#REF!</definedName>
    <definedName name="СЦТ_Name">#REF!</definedName>
    <definedName name="т" localSheetId="2">'7.1. (1 кв. 2014) (с ТП) (2 (3'!т</definedName>
    <definedName name="т" localSheetId="3">'7.1. (1 кв. 2014) (с ТП) (2)'!т</definedName>
    <definedName name="т" localSheetId="5">'7.1. 3 квартал с ТП (ВЛ, КЛ)'!т</definedName>
    <definedName name="т" localSheetId="14">'7.2. 3 кв'!т</definedName>
    <definedName name="т" localSheetId="10">'8. (3 кв. 2014)'!т</definedName>
    <definedName name="т" localSheetId="11">'9. (3 кв. 2014)'!т</definedName>
    <definedName name="т" localSheetId="7">'II-ДЗ (2014)'!т</definedName>
    <definedName name="т" localSheetId="0">'IV-ДЦ'!т</definedName>
    <definedName name="т">[0]!т</definedName>
    <definedName name="т_аб_пл_1" localSheetId="17">'[64]т1.15(смета8а)'!#REF!</definedName>
    <definedName name="т_аб_пл_1" localSheetId="2">'[64]т1.15(смета8а)'!#REF!</definedName>
    <definedName name="т_аб_пл_1" localSheetId="3">'[64]т1.15(смета8а)'!#REF!</definedName>
    <definedName name="т_аб_пл_1" localSheetId="1">'[64]т1.15(смета8а)'!#REF!</definedName>
    <definedName name="т_аб_пл_1" localSheetId="4">'[64]т1.15(смета8а)'!#REF!</definedName>
    <definedName name="т_аб_пл_1" localSheetId="5">'[64]т1.15(смета8а)'!#REF!</definedName>
    <definedName name="т_аб_пл_1" localSheetId="14">'[64]т1.15(смета8а)'!#REF!</definedName>
    <definedName name="т_аб_пл_1" localSheetId="7">'[64]т1.15(смета8а)'!#REF!</definedName>
    <definedName name="т_аб_пл_1" localSheetId="9">'[64]т1.15(смета8а)'!#REF!</definedName>
    <definedName name="т_аб_пл_1" localSheetId="0">'[64]т1.15(смета8а)'!#REF!</definedName>
    <definedName name="т_аб_пл_1" localSheetId="12">'[64]т1.15(смета8а)'!#REF!</definedName>
    <definedName name="т_аб_пл_1">'[64]т1.15(смета8а)'!#REF!</definedName>
    <definedName name="т_сбыт_1" localSheetId="17">'[64]т1.15(смета8а)'!#REF!</definedName>
    <definedName name="т_сбыт_1" localSheetId="2">'[64]т1.15(смета8а)'!#REF!</definedName>
    <definedName name="т_сбыт_1" localSheetId="3">'[64]т1.15(смета8а)'!#REF!</definedName>
    <definedName name="т_сбыт_1" localSheetId="1">'[64]т1.15(смета8а)'!#REF!</definedName>
    <definedName name="т_сбыт_1" localSheetId="4">'[64]т1.15(смета8а)'!#REF!</definedName>
    <definedName name="т_сбыт_1" localSheetId="5">'[64]т1.15(смета8а)'!#REF!</definedName>
    <definedName name="т_сбыт_1" localSheetId="9">'[64]т1.15(смета8а)'!#REF!</definedName>
    <definedName name="т_сбыт_1" localSheetId="0">'[64]т1.15(смета8а)'!#REF!</definedName>
    <definedName name="т_сбыт_1" localSheetId="12">'[64]т1.15(смета8а)'!#REF!</definedName>
    <definedName name="т_сбыт_1">'[64]т1.15(смета8а)'!#REF!</definedName>
    <definedName name="таня" localSheetId="2">'7.1. (1 кв. 2014) (с ТП) (2 (3'!таня</definedName>
    <definedName name="таня" localSheetId="3">'7.1. (1 кв. 2014) (с ТП) (2)'!таня</definedName>
    <definedName name="таня" localSheetId="5">'7.1. 3 квартал с ТП (ВЛ, КЛ)'!таня</definedName>
    <definedName name="таня" localSheetId="14">'7.2. 3 кв'!таня</definedName>
    <definedName name="таня" localSheetId="10">'8. (3 кв. 2014)'!таня</definedName>
    <definedName name="таня" localSheetId="11">'9. (3 кв. 2014)'!таня</definedName>
    <definedName name="таня" localSheetId="7">'II-ДЗ (2014)'!таня</definedName>
    <definedName name="таня" localSheetId="0">'IV-ДЦ'!таня</definedName>
    <definedName name="таня">[0]!таня</definedName>
    <definedName name="тариф" localSheetId="17">#REF!</definedName>
    <definedName name="тариф" localSheetId="2">#REF!</definedName>
    <definedName name="тариф" localSheetId="3">#REF!</definedName>
    <definedName name="тариф" localSheetId="1">#REF!</definedName>
    <definedName name="тариф" localSheetId="4">#REF!</definedName>
    <definedName name="тариф" localSheetId="5">#REF!</definedName>
    <definedName name="тариф" localSheetId="14">#REF!</definedName>
    <definedName name="тариф" localSheetId="7">#REF!</definedName>
    <definedName name="тариф" localSheetId="9">#REF!</definedName>
    <definedName name="тариф" localSheetId="0">#REF!</definedName>
    <definedName name="тариф" localSheetId="12">#REF!</definedName>
    <definedName name="тариф">#REF!</definedName>
    <definedName name="ТарифПокупкиСтавкаЗаМощность">'[48]23'!$E$25</definedName>
    <definedName name="ТарифПокупкиСтавкаЗаМощность2_4">'[48]23'!$E$28</definedName>
    <definedName name="ТарифПокупкиСтавкаЗаЭнергию">'[48]23'!$E$24</definedName>
    <definedName name="ТарифПокупкиСтавкаЗаЭнергию2_4">'[48]23'!$E$27</definedName>
    <definedName name="текмес" localSheetId="17">#REF!</definedName>
    <definedName name="текмес" localSheetId="2">#REF!</definedName>
    <definedName name="текмес" localSheetId="3">#REF!</definedName>
    <definedName name="текмес" localSheetId="1">#REF!</definedName>
    <definedName name="текмес" localSheetId="4">#REF!</definedName>
    <definedName name="текмес" localSheetId="5">#REF!</definedName>
    <definedName name="текмес" localSheetId="14">#REF!</definedName>
    <definedName name="текмес" localSheetId="7">#REF!</definedName>
    <definedName name="текмес" localSheetId="9">#REF!</definedName>
    <definedName name="текмес" localSheetId="0">#REF!</definedName>
    <definedName name="текмес" localSheetId="12">#REF!</definedName>
    <definedName name="текмес">#REF!</definedName>
    <definedName name="текмес2" localSheetId="17">#REF!</definedName>
    <definedName name="текмес2" localSheetId="2">#REF!</definedName>
    <definedName name="текмес2" localSheetId="3">#REF!</definedName>
    <definedName name="текмес2" localSheetId="1">#REF!</definedName>
    <definedName name="текмес2" localSheetId="4">#REF!</definedName>
    <definedName name="текмес2" localSheetId="5">#REF!</definedName>
    <definedName name="текмес2" localSheetId="9">#REF!</definedName>
    <definedName name="текмес2" localSheetId="0">#REF!</definedName>
    <definedName name="текмес2" localSheetId="12">#REF!</definedName>
    <definedName name="текмес2">#REF!</definedName>
    <definedName name="тепло" localSheetId="2">'7.1. (1 кв. 2014) (с ТП) (2 (3'!тепло</definedName>
    <definedName name="тепло" localSheetId="3">'7.1. (1 кв. 2014) (с ТП) (2)'!тепло</definedName>
    <definedName name="тепло" localSheetId="5">'7.1. 3 квартал с ТП (ВЛ, КЛ)'!тепло</definedName>
    <definedName name="тепло" localSheetId="14">'7.2. 3 кв'!тепло</definedName>
    <definedName name="тепло" localSheetId="10">'8. (3 кв. 2014)'!тепло</definedName>
    <definedName name="тепло" localSheetId="11">'9. (3 кв. 2014)'!тепло</definedName>
    <definedName name="тепло" localSheetId="7">'II-ДЗ (2014)'!тепло</definedName>
    <definedName name="тепло" localSheetId="0">'IV-ДЦ'!тепло</definedName>
    <definedName name="тепло">[0]!тепло</definedName>
    <definedName name="тп" localSheetId="2" hidden="1">{#N/A,#N/A,TRUE,"Лист1";#N/A,#N/A,TRUE,"Лист2";#N/A,#N/A,TRUE,"Лист3"}</definedName>
    <definedName name="тп" localSheetId="3" hidden="1">{#N/A,#N/A,TRUE,"Лист1";#N/A,#N/A,TRUE,"Лист2";#N/A,#N/A,TRUE,"Лист3"}</definedName>
    <definedName name="тп" localSheetId="5" hidden="1">{#N/A,#N/A,TRUE,"Лист1";#N/A,#N/A,TRUE,"Лист2";#N/A,#N/A,TRUE,"Лист3"}</definedName>
    <definedName name="тп" localSheetId="14" hidden="1">{#N/A,#N/A,TRUE,"Лист1";#N/A,#N/A,TRUE,"Лист2";#N/A,#N/A,TRUE,"Лист3"}</definedName>
    <definedName name="тп" localSheetId="10" hidden="1">{#N/A,#N/A,TRUE,"Лист1";#N/A,#N/A,TRUE,"Лист2";#N/A,#N/A,TRUE,"Лист3"}</definedName>
    <definedName name="тп" localSheetId="11" hidden="1">{#N/A,#N/A,TRUE,"Лист1";#N/A,#N/A,TRUE,"Лист2";#N/A,#N/A,TRUE,"Лист3"}</definedName>
    <definedName name="тп" localSheetId="7" hidden="1">{#N/A,#N/A,TRUE,"Лист1";#N/A,#N/A,TRUE,"Лист2";#N/A,#N/A,TRUE,"Лист3"}</definedName>
    <definedName name="тп" localSheetId="0" hidden="1">{#N/A,#N/A,TRUE,"Лист1";#N/A,#N/A,TRUE,"Лист2";#N/A,#N/A,TRUE,"Лист3"}</definedName>
    <definedName name="тп" hidden="1">{#N/A,#N/A,TRUE,"Лист1";#N/A,#N/A,TRUE,"Лист2";#N/A,#N/A,TRUE,"Лист3"}</definedName>
    <definedName name="третий" localSheetId="17">#REF!</definedName>
    <definedName name="третий" localSheetId="2">#REF!</definedName>
    <definedName name="третий" localSheetId="3">#REF!</definedName>
    <definedName name="третий" localSheetId="1">#REF!</definedName>
    <definedName name="третий" localSheetId="4">#REF!</definedName>
    <definedName name="третий" localSheetId="5">#REF!</definedName>
    <definedName name="третий" localSheetId="14">#REF!</definedName>
    <definedName name="третий" localSheetId="7">#REF!</definedName>
    <definedName name="третий" localSheetId="9">#REF!</definedName>
    <definedName name="третий" localSheetId="0">#REF!</definedName>
    <definedName name="третий" localSheetId="12">#REF!</definedName>
    <definedName name="третий">#REF!</definedName>
    <definedName name="ть" localSheetId="2">'7.1. (1 кв. 2014) (с ТП) (2 (3'!ть</definedName>
    <definedName name="ть" localSheetId="3">'7.1. (1 кв. 2014) (с ТП) (2)'!ть</definedName>
    <definedName name="ть" localSheetId="5">'7.1. 3 квартал с ТП (ВЛ, КЛ)'!ть</definedName>
    <definedName name="ть" localSheetId="14">'7.2. 3 кв'!ть</definedName>
    <definedName name="ть" localSheetId="10">'8. (3 кв. 2014)'!ть</definedName>
    <definedName name="ть" localSheetId="11">'9. (3 кв. 2014)'!ть</definedName>
    <definedName name="ть" localSheetId="7">'II-ДЗ (2014)'!ть</definedName>
    <definedName name="ть" localSheetId="0">'IV-ДЦ'!ть</definedName>
    <definedName name="ть">[0]!ть</definedName>
    <definedName name="ТЭП2" localSheetId="2" hidden="1">{#N/A,#N/A,TRUE,"Лист1";#N/A,#N/A,TRUE,"Лист2";#N/A,#N/A,TRUE,"Лист3"}</definedName>
    <definedName name="ТЭП2" localSheetId="3" hidden="1">{#N/A,#N/A,TRUE,"Лист1";#N/A,#N/A,TRUE,"Лист2";#N/A,#N/A,TRUE,"Лист3"}</definedName>
    <definedName name="ТЭП2" localSheetId="5" hidden="1">{#N/A,#N/A,TRUE,"Лист1";#N/A,#N/A,TRUE,"Лист2";#N/A,#N/A,TRUE,"Лист3"}</definedName>
    <definedName name="ТЭП2" localSheetId="14" hidden="1">{#N/A,#N/A,TRUE,"Лист1";#N/A,#N/A,TRUE,"Лист2";#N/A,#N/A,TRUE,"Лист3"}</definedName>
    <definedName name="ТЭП2" localSheetId="10" hidden="1">{#N/A,#N/A,TRUE,"Лист1";#N/A,#N/A,TRUE,"Лист2";#N/A,#N/A,TRUE,"Лист3"}</definedName>
    <definedName name="ТЭП2" localSheetId="11" hidden="1">{#N/A,#N/A,TRUE,"Лист1";#N/A,#N/A,TRUE,"Лист2";#N/A,#N/A,TRUE,"Лист3"}</definedName>
    <definedName name="ТЭП2" localSheetId="7" hidden="1">{#N/A,#N/A,TRUE,"Лист1";#N/A,#N/A,TRUE,"Лист2";#N/A,#N/A,TRUE,"Лист3"}</definedName>
    <definedName name="ТЭП2" localSheetId="0" hidden="1">{#N/A,#N/A,TRUE,"Лист1";#N/A,#N/A,TRUE,"Лист2";#N/A,#N/A,TRUE,"Лист3"}</definedName>
    <definedName name="ТЭП2" hidden="1">{#N/A,#N/A,TRUE,"Лист1";#N/A,#N/A,TRUE,"Лист2";#N/A,#N/A,TRUE,"Лист3"}</definedName>
    <definedName name="Тэс" localSheetId="17">'[72]расчет тарифов'!#REF!</definedName>
    <definedName name="Тэс" localSheetId="2">'[72]расчет тарифов'!#REF!</definedName>
    <definedName name="Тэс" localSheetId="3">'[72]расчет тарифов'!#REF!</definedName>
    <definedName name="Тэс" localSheetId="1">'[72]расчет тарифов'!#REF!</definedName>
    <definedName name="Тэс" localSheetId="4">'[72]расчет тарифов'!#REF!</definedName>
    <definedName name="Тэс" localSheetId="5">'[72]расчет тарифов'!#REF!</definedName>
    <definedName name="Тэс" localSheetId="9">'[72]расчет тарифов'!#REF!</definedName>
    <definedName name="Тэс" localSheetId="12">'[72]расчет тарифов'!#REF!</definedName>
    <definedName name="Тэс">'[72]расчет тарифов'!#REF!</definedName>
    <definedName name="у" localSheetId="2">'7.1. (1 кв. 2014) (с ТП) (2 (3'!у</definedName>
    <definedName name="у" localSheetId="3">'7.1. (1 кв. 2014) (с ТП) (2)'!у</definedName>
    <definedName name="у" localSheetId="5">'7.1. 3 квартал с ТП (ВЛ, КЛ)'!у</definedName>
    <definedName name="у" localSheetId="14">'7.2. 3 кв'!у</definedName>
    <definedName name="у" localSheetId="10">'8. (3 кв. 2014)'!у</definedName>
    <definedName name="у" localSheetId="11">'9. (3 кв. 2014)'!у</definedName>
    <definedName name="у" localSheetId="7">'II-ДЗ (2014)'!у</definedName>
    <definedName name="у" localSheetId="0">'IV-ДЦ'!у</definedName>
    <definedName name="у">[0]!у</definedName>
    <definedName name="у1" localSheetId="2">'7.1. (1 кв. 2014) (с ТП) (2 (3'!у1</definedName>
    <definedName name="у1" localSheetId="3">'7.1. (1 кв. 2014) (с ТП) (2)'!у1</definedName>
    <definedName name="у1" localSheetId="5">'7.1. 3 квартал с ТП (ВЛ, КЛ)'!у1</definedName>
    <definedName name="у1" localSheetId="14">'7.2. 3 кв'!у1</definedName>
    <definedName name="у1" localSheetId="10">'8. (3 кв. 2014)'!у1</definedName>
    <definedName name="у1" localSheetId="11">'9. (3 кв. 2014)'!у1</definedName>
    <definedName name="у1" localSheetId="7">'II-ДЗ (2014)'!у1</definedName>
    <definedName name="у1" localSheetId="0">'IV-ДЦ'!у1</definedName>
    <definedName name="у1">[0]!у1</definedName>
    <definedName name="УГОЛЬ">[62]Справочники!$A$19:$A$21</definedName>
    <definedName name="ук" localSheetId="2">'7.1. (1 кв. 2014) (с ТП) (2 (3'!ук</definedName>
    <definedName name="ук" localSheetId="3">'7.1. (1 кв. 2014) (с ТП) (2)'!ук</definedName>
    <definedName name="ук" localSheetId="5">'7.1. 3 квартал с ТП (ВЛ, КЛ)'!ук</definedName>
    <definedName name="ук" localSheetId="14">'7.2. 3 кв'!ук</definedName>
    <definedName name="ук" localSheetId="10">'8. (3 кв. 2014)'!ук</definedName>
    <definedName name="ук" localSheetId="11">'9. (3 кв. 2014)'!ук</definedName>
    <definedName name="ук" localSheetId="7">'II-ДЗ (2014)'!ук</definedName>
    <definedName name="ук" localSheetId="0">'IV-ДЦ'!ук</definedName>
    <definedName name="ук">[0]!ук</definedName>
    <definedName name="укеееукеееееееееееееее" localSheetId="2" hidden="1">{#N/A,#N/A,TRUE,"Лист1";#N/A,#N/A,TRUE,"Лист2";#N/A,#N/A,TRUE,"Лист3"}</definedName>
    <definedName name="укеееукеееееееееееееее" localSheetId="3" hidden="1">{#N/A,#N/A,TRUE,"Лист1";#N/A,#N/A,TRUE,"Лист2";#N/A,#N/A,TRUE,"Лист3"}</definedName>
    <definedName name="укеееукеееееееееееееее" localSheetId="5" hidden="1">{#N/A,#N/A,TRUE,"Лист1";#N/A,#N/A,TRUE,"Лист2";#N/A,#N/A,TRUE,"Лист3"}</definedName>
    <definedName name="укеееукеееееееееееееее" localSheetId="14" hidden="1">{#N/A,#N/A,TRUE,"Лист1";#N/A,#N/A,TRUE,"Лист2";#N/A,#N/A,TRUE,"Лист3"}</definedName>
    <definedName name="укеееукеееееееееееееее" localSheetId="10" hidden="1">{#N/A,#N/A,TRUE,"Лист1";#N/A,#N/A,TRUE,"Лист2";#N/A,#N/A,TRUE,"Лист3"}</definedName>
    <definedName name="укеееукеееееееееееееее" localSheetId="11" hidden="1">{#N/A,#N/A,TRUE,"Лист1";#N/A,#N/A,TRUE,"Лист2";#N/A,#N/A,TRUE,"Лист3"}</definedName>
    <definedName name="укеееукеееееееееееееее" localSheetId="7" hidden="1">{#N/A,#N/A,TRUE,"Лист1";#N/A,#N/A,TRUE,"Лист2";#N/A,#N/A,TRUE,"Лист3"}</definedName>
    <definedName name="укеееукеееееееееееееее" localSheetId="0" hidden="1">{#N/A,#N/A,TRUE,"Лист1";#N/A,#N/A,TRUE,"Лист2";#N/A,#N/A,TRUE,"Лист3"}</definedName>
    <definedName name="укеееукеееееееееееееее" hidden="1">{#N/A,#N/A,TRUE,"Лист1";#N/A,#N/A,TRUE,"Лист2";#N/A,#N/A,TRUE,"Лист3"}</definedName>
    <definedName name="укеукеуеуе" localSheetId="2" hidden="1">{#N/A,#N/A,TRUE,"Лист1";#N/A,#N/A,TRUE,"Лист2";#N/A,#N/A,TRUE,"Лист3"}</definedName>
    <definedName name="укеукеуеуе" localSheetId="3" hidden="1">{#N/A,#N/A,TRUE,"Лист1";#N/A,#N/A,TRUE,"Лист2";#N/A,#N/A,TRUE,"Лист3"}</definedName>
    <definedName name="укеукеуеуе" localSheetId="5" hidden="1">{#N/A,#N/A,TRUE,"Лист1";#N/A,#N/A,TRUE,"Лист2";#N/A,#N/A,TRUE,"Лист3"}</definedName>
    <definedName name="укеукеуеуе" localSheetId="14" hidden="1">{#N/A,#N/A,TRUE,"Лист1";#N/A,#N/A,TRUE,"Лист2";#N/A,#N/A,TRUE,"Лист3"}</definedName>
    <definedName name="укеукеуеуе" localSheetId="10" hidden="1">{#N/A,#N/A,TRUE,"Лист1";#N/A,#N/A,TRUE,"Лист2";#N/A,#N/A,TRUE,"Лист3"}</definedName>
    <definedName name="укеукеуеуе" localSheetId="11" hidden="1">{#N/A,#N/A,TRUE,"Лист1";#N/A,#N/A,TRUE,"Лист2";#N/A,#N/A,TRUE,"Лист3"}</definedName>
    <definedName name="укеукеуеуе" localSheetId="7" hidden="1">{#N/A,#N/A,TRUE,"Лист1";#N/A,#N/A,TRUE,"Лист2";#N/A,#N/A,TRUE,"Лист3"}</definedName>
    <definedName name="укеукеуеуе" localSheetId="0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умер" localSheetId="2">'7.1. (1 кв. 2014) (с ТП) (2 (3'!умер</definedName>
    <definedName name="умер" localSheetId="3">'7.1. (1 кв. 2014) (с ТП) (2)'!умер</definedName>
    <definedName name="умер" localSheetId="5">'7.1. 3 квартал с ТП (ВЛ, КЛ)'!умер</definedName>
    <definedName name="умер" localSheetId="14">'7.2. 3 кв'!умер</definedName>
    <definedName name="умер" localSheetId="10">'8. (3 кв. 2014)'!умер</definedName>
    <definedName name="умер" localSheetId="11">'9. (3 кв. 2014)'!умер</definedName>
    <definedName name="умер" localSheetId="7">'II-ДЗ (2014)'!умер</definedName>
    <definedName name="умер" localSheetId="0">'IV-ДЦ'!умер</definedName>
    <definedName name="умер">[0]!умер</definedName>
    <definedName name="УровниНапряжения_6" localSheetId="17">#REF!</definedName>
    <definedName name="УровниНапряжения_6" localSheetId="2">#REF!</definedName>
    <definedName name="УровниНапряжения_6" localSheetId="3">#REF!</definedName>
    <definedName name="УровниНапряжения_6" localSheetId="1">#REF!</definedName>
    <definedName name="УровниНапряжения_6" localSheetId="4">#REF!</definedName>
    <definedName name="УровниНапряжения_6" localSheetId="5">#REF!</definedName>
    <definedName name="УровниНапряжения_6" localSheetId="14">#REF!</definedName>
    <definedName name="УровниНапряжения_6" localSheetId="7">#REF!</definedName>
    <definedName name="УровниНапряжения_6" localSheetId="9">#REF!</definedName>
    <definedName name="УровниНапряжения_6" localSheetId="0">#REF!</definedName>
    <definedName name="УровниНапряжения_6" localSheetId="12">#REF!</definedName>
    <definedName name="УровниНапряжения_6">#REF!</definedName>
    <definedName name="усл.ед." localSheetId="2">'7.1. (1 кв. 2014) (с ТП) (2 (3'!усл.ед.</definedName>
    <definedName name="усл.ед." localSheetId="3">'7.1. (1 кв. 2014) (с ТП) (2)'!усл.ед.</definedName>
    <definedName name="усл.ед." localSheetId="5">'7.1. 3 квартал с ТП (ВЛ, КЛ)'!усл.ед.</definedName>
    <definedName name="усл.ед." localSheetId="14">'7.2. 3 кв'!усл.ед.</definedName>
    <definedName name="усл.ед." localSheetId="10">'8. (3 кв. 2014)'!усл.ед.</definedName>
    <definedName name="усл.ед." localSheetId="11">'9. (3 кв. 2014)'!усл.ед.</definedName>
    <definedName name="усл.ед." localSheetId="7">'II-ДЗ (2014)'!усл.ед.</definedName>
    <definedName name="усл.ед." localSheetId="0">'IV-ДЦ'!усл.ед.</definedName>
    <definedName name="усл.ед.">[0]!усл.ед.</definedName>
    <definedName name="уу" localSheetId="2">'7.1. (1 кв. 2014) (с ТП) (2 (3'!уу</definedName>
    <definedName name="уу" localSheetId="3">'7.1. (1 кв. 2014) (с ТП) (2)'!уу</definedName>
    <definedName name="уу" localSheetId="5">'7.1. 3 квартал с ТП (ВЛ, КЛ)'!уу</definedName>
    <definedName name="уу" localSheetId="14">'7.2. 3 кв'!уу</definedName>
    <definedName name="уу" localSheetId="10">'8. (3 кв. 2014)'!уу</definedName>
    <definedName name="уу" localSheetId="11">'9. (3 кв. 2014)'!уу</definedName>
    <definedName name="уу" localSheetId="7">'II-ДЗ (2014)'!уу</definedName>
    <definedName name="уу" localSheetId="0">'IV-ДЦ'!уу</definedName>
    <definedName name="уу">[0]!уу</definedName>
    <definedName name="ууаку" localSheetId="17">'[5]См-2 Шатурс сети  проект работы'!#REF!</definedName>
    <definedName name="ууаку" localSheetId="2">'[5]См-2 Шатурс сети  проект работы'!#REF!</definedName>
    <definedName name="ууаку" localSheetId="3">'[5]См-2 Шатурс сети  проект работы'!#REF!</definedName>
    <definedName name="ууаку" localSheetId="1">'[5]См-2 Шатурс сети  проект работы'!#REF!</definedName>
    <definedName name="ууаку" localSheetId="4">'[5]См-2 Шатурс сети  проект работы'!#REF!</definedName>
    <definedName name="ууаку" localSheetId="5">'[5]См-2 Шатурс сети  проект работы'!#REF!</definedName>
    <definedName name="ууаку" localSheetId="10">'[5]См-2 Шатурс сети  проект работы'!#REF!</definedName>
    <definedName name="ууаку" localSheetId="11">'[5]См-2 Шатурс сети  проект работы'!#REF!</definedName>
    <definedName name="ууаку" localSheetId="7">'[5]См-2 Шатурс сети  проект работы'!#REF!</definedName>
    <definedName name="ууаку" localSheetId="9">'[5]См-2 Шатурс сети  проект работы'!#REF!</definedName>
    <definedName name="ууаку">'[5]См-2 Шатурс сети  проект работы'!#REF!</definedName>
    <definedName name="УФ" localSheetId="2">'7.1. (1 кв. 2014) (с ТП) (2 (3'!УФ</definedName>
    <definedName name="УФ" localSheetId="3">'7.1. (1 кв. 2014) (с ТП) (2)'!УФ</definedName>
    <definedName name="УФ" localSheetId="5">'7.1. 3 квартал с ТП (ВЛ, КЛ)'!УФ</definedName>
    <definedName name="УФ" localSheetId="14">'7.2. 3 кв'!УФ</definedName>
    <definedName name="УФ" localSheetId="10">'8. (3 кв. 2014)'!УФ</definedName>
    <definedName name="УФ" localSheetId="11">'9. (3 кв. 2014)'!УФ</definedName>
    <definedName name="УФ" localSheetId="7">'II-ДЗ (2014)'!УФ</definedName>
    <definedName name="УФ" localSheetId="0">'IV-ДЦ'!УФ</definedName>
    <definedName name="УФ">[0]!УФ</definedName>
    <definedName name="уыукпе" localSheetId="2">'7.1. (1 кв. 2014) (с ТП) (2 (3'!уыукпе</definedName>
    <definedName name="уыукпе" localSheetId="3">'7.1. (1 кв. 2014) (с ТП) (2)'!уыукпе</definedName>
    <definedName name="уыукпе" localSheetId="5">'7.1. 3 квартал с ТП (ВЛ, КЛ)'!уыукпе</definedName>
    <definedName name="уыукпе" localSheetId="14">'7.2. 3 кв'!уыукпе</definedName>
    <definedName name="уыукпе" localSheetId="10">'8. (3 кв. 2014)'!уыукпе</definedName>
    <definedName name="уыукпе" localSheetId="11">'9. (3 кв. 2014)'!уыукпе</definedName>
    <definedName name="уыукпе" localSheetId="7">'II-ДЗ (2014)'!уыукпе</definedName>
    <definedName name="уыукпе" localSheetId="0">'IV-ДЦ'!уыукпе</definedName>
    <definedName name="уыукпе">[0]!уыукпе</definedName>
    <definedName name="ф1">[73]ОПТ!$D$7</definedName>
    <definedName name="ф2">'[74]план 2000'!$G$643</definedName>
    <definedName name="ф3">[73]ОПТ!$D$5</definedName>
    <definedName name="ф4">[73]ОПТ!$D$4</definedName>
    <definedName name="ф5">[73]ОПТ!$D$2</definedName>
    <definedName name="ф6">[73]ОПТ!$D$1</definedName>
    <definedName name="ф7">[73]ОПТ!$E$5</definedName>
    <definedName name="фам" localSheetId="2">'7.1. (1 кв. 2014) (с ТП) (2 (3'!фам</definedName>
    <definedName name="фам" localSheetId="3">'7.1. (1 кв. 2014) (с ТП) (2)'!фам</definedName>
    <definedName name="фам" localSheetId="5">'7.1. 3 квартал с ТП (ВЛ, КЛ)'!фам</definedName>
    <definedName name="фам" localSheetId="14">'7.2. 3 кв'!фам</definedName>
    <definedName name="фам" localSheetId="10">'8. (3 кв. 2014)'!фам</definedName>
    <definedName name="фам" localSheetId="11">'9. (3 кв. 2014)'!фам</definedName>
    <definedName name="фам" localSheetId="7">'II-ДЗ (2014)'!фам</definedName>
    <definedName name="фам" localSheetId="0">'IV-ДЦ'!фам</definedName>
    <definedName name="фам">[0]!фам</definedName>
    <definedName name="фев" localSheetId="17">#REF!</definedName>
    <definedName name="фев" localSheetId="2">#REF!</definedName>
    <definedName name="фев" localSheetId="3">#REF!</definedName>
    <definedName name="фев" localSheetId="1">#REF!</definedName>
    <definedName name="фев" localSheetId="4">#REF!</definedName>
    <definedName name="фев" localSheetId="5">#REF!</definedName>
    <definedName name="фев" localSheetId="14">#REF!</definedName>
    <definedName name="фев" localSheetId="7">#REF!</definedName>
    <definedName name="фев" localSheetId="9">#REF!</definedName>
    <definedName name="фев" localSheetId="0">#REF!</definedName>
    <definedName name="фев" localSheetId="12">#REF!</definedName>
    <definedName name="фев">#REF!</definedName>
    <definedName name="фев2" localSheetId="17">#REF!</definedName>
    <definedName name="фев2" localSheetId="2">#REF!</definedName>
    <definedName name="фев2" localSheetId="3">#REF!</definedName>
    <definedName name="фев2" localSheetId="1">#REF!</definedName>
    <definedName name="фев2" localSheetId="4">#REF!</definedName>
    <definedName name="фев2" localSheetId="5">#REF!</definedName>
    <definedName name="фев2" localSheetId="9">#REF!</definedName>
    <definedName name="фев2" localSheetId="0">#REF!</definedName>
    <definedName name="фев2" localSheetId="12">#REF!</definedName>
    <definedName name="фев2">#REF!</definedName>
    <definedName name="Фин.оценка" localSheetId="2">'7.1. (1 кв. 2014) (с ТП) (2 (3'!Фин.оценка</definedName>
    <definedName name="Фин.оценка" localSheetId="3">'7.1. (1 кв. 2014) (с ТП) (2)'!Фин.оценка</definedName>
    <definedName name="Фин.оценка" localSheetId="5">'7.1. 3 квартал с ТП (ВЛ, КЛ)'!Фин.оценка</definedName>
    <definedName name="Фин.оценка" localSheetId="14">'7.2. 3 кв'!Фин.оценка</definedName>
    <definedName name="Фин.оценка" localSheetId="10">'8. (3 кв. 2014)'!Фин.оценка</definedName>
    <definedName name="Фин.оценка" localSheetId="11">'9. (3 кв. 2014)'!Фин.оценка</definedName>
    <definedName name="Фин.оценка" localSheetId="7">'II-ДЗ (2014)'!Фин.оценка</definedName>
    <definedName name="Фин.оценка" localSheetId="0">'IV-ДЦ'!Фин.оценка</definedName>
    <definedName name="Фин.оценка">[0]!Фин.оценка</definedName>
    <definedName name="фо" localSheetId="17">#REF!</definedName>
    <definedName name="фо" localSheetId="2">#REF!</definedName>
    <definedName name="фо" localSheetId="3">#REF!</definedName>
    <definedName name="фо" localSheetId="1">#REF!</definedName>
    <definedName name="фо" localSheetId="4">#REF!</definedName>
    <definedName name="фо" localSheetId="5">#REF!</definedName>
    <definedName name="фо" localSheetId="14">[75]Лист1!#REF!</definedName>
    <definedName name="фо" localSheetId="10">#REF!</definedName>
    <definedName name="фо" localSheetId="11">#REF!</definedName>
    <definedName name="фо" localSheetId="7">[75]Лист1!#REF!</definedName>
    <definedName name="фо" localSheetId="9">#REF!</definedName>
    <definedName name="фо" localSheetId="0">[75]Лист1!#REF!</definedName>
    <definedName name="фо" localSheetId="12">#REF!</definedName>
    <definedName name="фо">#REF!</definedName>
    <definedName name="Форма" localSheetId="2">'7.1. (1 кв. 2014) (с ТП) (2 (3'!Форма</definedName>
    <definedName name="Форма" localSheetId="3">'7.1. (1 кв. 2014) (с ТП) (2)'!Форма</definedName>
    <definedName name="Форма" localSheetId="5">'7.1. 3 квартал с ТП (ВЛ, КЛ)'!Форма</definedName>
    <definedName name="Форма" localSheetId="14">'7.2. 3 кв'!Форма</definedName>
    <definedName name="Форма" localSheetId="10">'8. (3 кв. 2014)'!Форма</definedName>
    <definedName name="Форма" localSheetId="11">'9. (3 кв. 2014)'!Форма</definedName>
    <definedName name="Форма" localSheetId="7">'II-ДЗ (2014)'!Форма</definedName>
    <definedName name="Форма" localSheetId="0">'IV-ДЦ'!Форма</definedName>
    <definedName name="Форма">[0]!Форма</definedName>
    <definedName name="фыаспит" localSheetId="2">'7.1. (1 кв. 2014) (с ТП) (2 (3'!фыаспит</definedName>
    <definedName name="фыаспит" localSheetId="3">'7.1. (1 кв. 2014) (с ТП) (2)'!фыаспит</definedName>
    <definedName name="фыаспит" localSheetId="5">'7.1. 3 квартал с ТП (ВЛ, КЛ)'!фыаспит</definedName>
    <definedName name="фыаспит" localSheetId="14">'7.2. 3 кв'!фыаспит</definedName>
    <definedName name="фыаспит" localSheetId="10">'8. (3 кв. 2014)'!фыаспит</definedName>
    <definedName name="фыаспит" localSheetId="11">'9. (3 кв. 2014)'!фыаспит</definedName>
    <definedName name="фыаспит" localSheetId="7">'II-ДЗ (2014)'!фыаспит</definedName>
    <definedName name="фыаспит" localSheetId="0">'IV-ДЦ'!фыаспит</definedName>
    <definedName name="фыаспит">[0]!фыаспит</definedName>
    <definedName name="хх" localSheetId="2">'[35]6'!$B$28:$B$37,'[35]6'!$D$28:$H$37,'[35]6'!$J$28:$N$37,'[35]6'!$D$39:$H$41,'[35]6'!$J$39:$N$41,'[35]6'!$B$46:$B$55,P1_T6_Protect</definedName>
    <definedName name="хх" localSheetId="3">'[35]6'!$B$28:$B$37,'[35]6'!$D$28:$H$37,'[35]6'!$J$28:$N$37,'[35]6'!$D$39:$H$41,'[35]6'!$J$39:$N$41,'[35]6'!$B$46:$B$55,P1_T6_Protect</definedName>
    <definedName name="хх" localSheetId="5">'[35]6'!$B$28:$B$37,'[35]6'!$D$28:$H$37,'[35]6'!$J$28:$N$37,'[35]6'!$D$39:$H$41,'[35]6'!$J$39:$N$41,'[35]6'!$B$46:$B$55,P1_T6_Protect</definedName>
    <definedName name="хх" localSheetId="14">'[35]6'!$B$28:$B$37,'[35]6'!$D$28:$H$37,'[35]6'!$J$28:$N$37,'[35]6'!$D$39:$H$41,'[35]6'!$J$39:$N$41,'[35]6'!$B$46:$B$55,P1_T6_Protect</definedName>
    <definedName name="хх" localSheetId="10">'[35]6'!$B$28:$B$37,'[35]6'!$D$28:$H$37,'[35]6'!$J$28:$N$37,'[35]6'!$D$39:$H$41,'[35]6'!$J$39:$N$41,'[35]6'!$B$46:$B$55,P1_T6_Protect</definedName>
    <definedName name="хх" localSheetId="11">'[35]6'!$B$28:$B$37,'[35]6'!$D$28:$H$37,'[35]6'!$J$28:$N$37,'[35]6'!$D$39:$H$41,'[35]6'!$J$39:$N$41,'[35]6'!$B$46:$B$55,P1_T6_Protect</definedName>
    <definedName name="хх" localSheetId="7">'[35]6'!$B$28:$B$37,'[35]6'!$D$28:$H$37,'[35]6'!$J$28:$N$37,'[35]6'!$D$39:$H$41,'[35]6'!$J$39:$N$41,'[35]6'!$B$46:$B$55,P1_T6_Protect</definedName>
    <definedName name="хх" localSheetId="0">'[35]6'!$B$28:$B$37,'[35]6'!$D$28:$H$37,'[35]6'!$J$28:$N$37,'[35]6'!$D$39:$H$41,'[35]6'!$J$39:$N$41,'[35]6'!$B$46:$B$55,P1_T6_Protect</definedName>
    <definedName name="хх">'[35]6'!$B$28:$B$37,'[35]6'!$D$28:$H$37,'[35]6'!$J$28:$N$37,'[35]6'!$D$39:$H$41,'[35]6'!$J$39:$N$41,'[35]6'!$B$46:$B$55,P1_T6_Protect</definedName>
    <definedName name="ц" localSheetId="2">'7.1. (1 кв. 2014) (с ТП) (2 (3'!ц</definedName>
    <definedName name="ц" localSheetId="3">'7.1. (1 кв. 2014) (с ТП) (2)'!ц</definedName>
    <definedName name="ц" localSheetId="5">'7.1. 3 квартал с ТП (ВЛ, КЛ)'!ц</definedName>
    <definedName name="ц" localSheetId="14">'7.2. 3 кв'!ц</definedName>
    <definedName name="ц" localSheetId="10">'8. (3 кв. 2014)'!ц</definedName>
    <definedName name="ц" localSheetId="11">'9. (3 кв. 2014)'!ц</definedName>
    <definedName name="ц" localSheetId="7">'II-ДЗ (2014)'!ц</definedName>
    <definedName name="ц" localSheetId="0">'IV-ДЦ'!ц</definedName>
    <definedName name="ц">[0]!ц</definedName>
    <definedName name="ц1" localSheetId="2">'7.1. (1 кв. 2014) (с ТП) (2 (3'!ц1</definedName>
    <definedName name="ц1" localSheetId="3">'7.1. (1 кв. 2014) (с ТП) (2)'!ц1</definedName>
    <definedName name="ц1" localSheetId="5">'7.1. 3 квартал с ТП (ВЛ, КЛ)'!ц1</definedName>
    <definedName name="ц1" localSheetId="14">'7.2. 3 кв'!ц1</definedName>
    <definedName name="ц1" localSheetId="10">'8. (3 кв. 2014)'!ц1</definedName>
    <definedName name="ц1" localSheetId="11">'9. (3 кв. 2014)'!ц1</definedName>
    <definedName name="ц1" localSheetId="7">'II-ДЗ (2014)'!ц1</definedName>
    <definedName name="ц1" localSheetId="0">'IV-ДЦ'!ц1</definedName>
    <definedName name="ц1">[0]!ц1</definedName>
    <definedName name="цу" localSheetId="2">'7.1. (1 кв. 2014) (с ТП) (2 (3'!цу</definedName>
    <definedName name="цу" localSheetId="3">'7.1. (1 кв. 2014) (с ТП) (2)'!цу</definedName>
    <definedName name="цу" localSheetId="5">'7.1. 3 квартал с ТП (ВЛ, КЛ)'!цу</definedName>
    <definedName name="цу" localSheetId="14">'7.2. 3 кв'!цу</definedName>
    <definedName name="цу" localSheetId="10">'8. (3 кв. 2014)'!цу</definedName>
    <definedName name="цу" localSheetId="11">'9. (3 кв. 2014)'!цу</definedName>
    <definedName name="цу" localSheetId="7">'II-ДЗ (2014)'!цу</definedName>
    <definedName name="цу" localSheetId="0">'IV-ДЦ'!цу</definedName>
    <definedName name="цу">[0]!цу</definedName>
    <definedName name="цуа" localSheetId="2">'7.1. (1 кв. 2014) (с ТП) (2 (3'!цуа</definedName>
    <definedName name="цуа" localSheetId="3">'7.1. (1 кв. 2014) (с ТП) (2)'!цуа</definedName>
    <definedName name="цуа" localSheetId="5">'7.1. 3 квартал с ТП (ВЛ, КЛ)'!цуа</definedName>
    <definedName name="цуа" localSheetId="14">'7.2. 3 кв'!цуа</definedName>
    <definedName name="цуа" localSheetId="10">'8. (3 кв. 2014)'!цуа</definedName>
    <definedName name="цуа" localSheetId="11">'9. (3 кв. 2014)'!цуа</definedName>
    <definedName name="цуа" localSheetId="7">'II-ДЗ (2014)'!цуа</definedName>
    <definedName name="цуа" localSheetId="0">'IV-ДЦ'!цуа</definedName>
    <definedName name="цуа">[0]!цуа</definedName>
    <definedName name="черновик" localSheetId="2">'7.1. (1 кв. 2014) (с ТП) (2 (3'!черновик</definedName>
    <definedName name="черновик" localSheetId="3">'7.1. (1 кв. 2014) (с ТП) (2)'!черновик</definedName>
    <definedName name="черновик" localSheetId="5">'7.1. 3 квартал с ТП (ВЛ, КЛ)'!черновик</definedName>
    <definedName name="черновик" localSheetId="14">'7.2. 3 кв'!черновик</definedName>
    <definedName name="черновик" localSheetId="10">'8. (3 кв. 2014)'!черновик</definedName>
    <definedName name="черновик" localSheetId="11">'9. (3 кв. 2014)'!черновик</definedName>
    <definedName name="черновик" localSheetId="7">'II-ДЗ (2014)'!черновик</definedName>
    <definedName name="черновик" localSheetId="0">'IV-ДЦ'!черновик</definedName>
    <definedName name="черновик">[0]!черновик</definedName>
    <definedName name="четвертый" localSheetId="17">#REF!</definedName>
    <definedName name="четвертый" localSheetId="2">#REF!</definedName>
    <definedName name="четвертый" localSheetId="3">#REF!</definedName>
    <definedName name="четвертый" localSheetId="1">#REF!</definedName>
    <definedName name="четвертый" localSheetId="4">#REF!</definedName>
    <definedName name="четвертый" localSheetId="5">#REF!</definedName>
    <definedName name="четвертый" localSheetId="14">#REF!</definedName>
    <definedName name="четвертый" localSheetId="7">#REF!</definedName>
    <definedName name="четвертый" localSheetId="9">#REF!</definedName>
    <definedName name="четвертый" localSheetId="0">#REF!</definedName>
    <definedName name="четвертый" localSheetId="12">#REF!</definedName>
    <definedName name="четвертый">#REF!</definedName>
    <definedName name="числ." localSheetId="2">'7.1. (1 кв. 2014) (с ТП) (2 (3'!числ.</definedName>
    <definedName name="числ." localSheetId="3">'7.1. (1 кв. 2014) (с ТП) (2)'!числ.</definedName>
    <definedName name="числ." localSheetId="5">'7.1. 3 квартал с ТП (ВЛ, КЛ)'!числ.</definedName>
    <definedName name="числ." localSheetId="14">'7.2. 3 кв'!числ.</definedName>
    <definedName name="числ." localSheetId="10">'8. (3 кв. 2014)'!числ.</definedName>
    <definedName name="числ." localSheetId="11">'9. (3 кв. 2014)'!числ.</definedName>
    <definedName name="числ." localSheetId="7">'II-ДЗ (2014)'!числ.</definedName>
    <definedName name="числ." localSheetId="0">'IV-ДЦ'!числ.</definedName>
    <definedName name="числ.">[0]!числ.</definedName>
    <definedName name="числ.1" localSheetId="2">'7.1. (1 кв. 2014) (с ТП) (2 (3'!числ.1</definedName>
    <definedName name="числ.1" localSheetId="3">'7.1. (1 кв. 2014) (с ТП) (2)'!числ.1</definedName>
    <definedName name="числ.1" localSheetId="5">'7.1. 3 квартал с ТП (ВЛ, КЛ)'!числ.1</definedName>
    <definedName name="числ.1" localSheetId="14">'7.2. 3 кв'!числ.1</definedName>
    <definedName name="числ.1" localSheetId="10">'8. (3 кв. 2014)'!числ.1</definedName>
    <definedName name="числ.1" localSheetId="11">'9. (3 кв. 2014)'!числ.1</definedName>
    <definedName name="числ.1" localSheetId="7">'II-ДЗ (2014)'!числ.1</definedName>
    <definedName name="числ.1" localSheetId="0">'IV-ДЦ'!числ.1</definedName>
    <definedName name="числ.1">[0]!числ.1</definedName>
    <definedName name="шир_дан" localSheetId="17">#REF!</definedName>
    <definedName name="шир_дан" localSheetId="2">#REF!</definedName>
    <definedName name="шир_дан" localSheetId="3">#REF!</definedName>
    <definedName name="шир_дан" localSheetId="1">#REF!</definedName>
    <definedName name="шир_дан" localSheetId="4">#REF!</definedName>
    <definedName name="шир_дан" localSheetId="5">#REF!</definedName>
    <definedName name="шир_дан" localSheetId="14">#REF!</definedName>
    <definedName name="шир_дан" localSheetId="7">#REF!</definedName>
    <definedName name="шир_дан" localSheetId="9">#REF!</definedName>
    <definedName name="шир_дан" localSheetId="0">#REF!</definedName>
    <definedName name="шир_дан" localSheetId="12">#REF!</definedName>
    <definedName name="шир_дан">#REF!</definedName>
    <definedName name="шир_отч" localSheetId="17">#REF!</definedName>
    <definedName name="шир_отч" localSheetId="2">#REF!</definedName>
    <definedName name="шир_отч" localSheetId="3">#REF!</definedName>
    <definedName name="шир_отч" localSheetId="1">#REF!</definedName>
    <definedName name="шир_отч" localSheetId="4">#REF!</definedName>
    <definedName name="шир_отч" localSheetId="5">#REF!</definedName>
    <definedName name="шир_отч" localSheetId="9">#REF!</definedName>
    <definedName name="шир_отч" localSheetId="0">#REF!</definedName>
    <definedName name="шир_отч" localSheetId="12">#REF!</definedName>
    <definedName name="шир_отч">#REF!</definedName>
    <definedName name="шир_прош" localSheetId="17">#REF!</definedName>
    <definedName name="шир_прош" localSheetId="2">#REF!</definedName>
    <definedName name="шир_прош" localSheetId="3">#REF!</definedName>
    <definedName name="шир_прош" localSheetId="1">#REF!</definedName>
    <definedName name="шир_прош" localSheetId="4">#REF!</definedName>
    <definedName name="шир_прош" localSheetId="5">#REF!</definedName>
    <definedName name="шир_прош" localSheetId="9">#REF!</definedName>
    <definedName name="шир_прош" localSheetId="0">#REF!</definedName>
    <definedName name="шир_прош" localSheetId="12">#REF!</definedName>
    <definedName name="шир_прош">#REF!</definedName>
    <definedName name="шир_тек" localSheetId="17">#REF!</definedName>
    <definedName name="шир_тек" localSheetId="2">#REF!</definedName>
    <definedName name="шир_тек" localSheetId="3">#REF!</definedName>
    <definedName name="шир_тек" localSheetId="1">#REF!</definedName>
    <definedName name="шир_тек" localSheetId="4">#REF!</definedName>
    <definedName name="шир_тек" localSheetId="5">#REF!</definedName>
    <definedName name="шир_тек" localSheetId="9">#REF!</definedName>
    <definedName name="шир_тек" localSheetId="12">#REF!</definedName>
    <definedName name="шир_тек">#REF!</definedName>
    <definedName name="шш" localSheetId="2" hidden="1">{#N/A,#N/A,TRUE,"Лист1";#N/A,#N/A,TRUE,"Лист2";#N/A,#N/A,TRUE,"Лист3"}</definedName>
    <definedName name="шш" localSheetId="3" hidden="1">{#N/A,#N/A,TRUE,"Лист1";#N/A,#N/A,TRUE,"Лист2";#N/A,#N/A,TRUE,"Лист3"}</definedName>
    <definedName name="шш" localSheetId="5" hidden="1">{#N/A,#N/A,TRUE,"Лист1";#N/A,#N/A,TRUE,"Лист2";#N/A,#N/A,TRUE,"Лист3"}</definedName>
    <definedName name="шш" localSheetId="14" hidden="1">{#N/A,#N/A,TRUE,"Лист1";#N/A,#N/A,TRUE,"Лист2";#N/A,#N/A,TRUE,"Лист3"}</definedName>
    <definedName name="шш" localSheetId="10" hidden="1">{#N/A,#N/A,TRUE,"Лист1";#N/A,#N/A,TRUE,"Лист2";#N/A,#N/A,TRUE,"Лист3"}</definedName>
    <definedName name="шш" localSheetId="11" hidden="1">{#N/A,#N/A,TRUE,"Лист1";#N/A,#N/A,TRUE,"Лист2";#N/A,#N/A,TRUE,"Лист3"}</definedName>
    <definedName name="шш" localSheetId="7" hidden="1">{#N/A,#N/A,TRUE,"Лист1";#N/A,#N/A,TRUE,"Лист2";#N/A,#N/A,TRUE,"Лист3"}</definedName>
    <definedName name="шш" localSheetId="0" hidden="1">{#N/A,#N/A,TRUE,"Лист1";#N/A,#N/A,TRUE,"Лист2";#N/A,#N/A,TRUE,"Лист3"}</definedName>
    <definedName name="шш" hidden="1">{#N/A,#N/A,TRUE,"Лист1";#N/A,#N/A,TRUE,"Лист2";#N/A,#N/A,TRUE,"Лист3"}</definedName>
    <definedName name="шшшшшо" localSheetId="2">'7.1. (1 кв. 2014) (с ТП) (2 (3'!шшшшшо</definedName>
    <definedName name="шшшшшо" localSheetId="3">'7.1. (1 кв. 2014) (с ТП) (2)'!шшшшшо</definedName>
    <definedName name="шшшшшо" localSheetId="5">'7.1. 3 квартал с ТП (ВЛ, КЛ)'!шшшшшо</definedName>
    <definedName name="шшшшшо" localSheetId="14">'7.2. 3 кв'!шшшшшо</definedName>
    <definedName name="шшшшшо" localSheetId="10">'8. (3 кв. 2014)'!шшшшшо</definedName>
    <definedName name="шшшшшо" localSheetId="11">'9. (3 кв. 2014)'!шшшшшо</definedName>
    <definedName name="шшшшшо" localSheetId="7">'II-ДЗ (2014)'!шшшшшо</definedName>
    <definedName name="шшшшшо" localSheetId="0">'IV-ДЦ'!шшшшшо</definedName>
    <definedName name="шшшшшо">[0]!шшшшшо</definedName>
    <definedName name="щ" localSheetId="2">'7.1. (1 кв. 2014) (с ТП) (2 (3'!щ</definedName>
    <definedName name="щ" localSheetId="3">'7.1. (1 кв. 2014) (с ТП) (2)'!щ</definedName>
    <definedName name="щ" localSheetId="5">'7.1. 3 квартал с ТП (ВЛ, КЛ)'!щ</definedName>
    <definedName name="щ" localSheetId="14">'7.2. 3 кв'!щ</definedName>
    <definedName name="щ" localSheetId="10">'8. (3 кв. 2014)'!щ</definedName>
    <definedName name="щ" localSheetId="11">'9. (3 кв. 2014)'!щ</definedName>
    <definedName name="щ" localSheetId="7">'II-ДЗ (2014)'!щ</definedName>
    <definedName name="щ" localSheetId="0">'IV-ДЦ'!щ</definedName>
    <definedName name="щ">[0]!щ</definedName>
    <definedName name="ы" localSheetId="2">'7.1. (1 кв. 2014) (с ТП) (2 (3'!ы</definedName>
    <definedName name="ы" localSheetId="3">'7.1. (1 кв. 2014) (с ТП) (2)'!ы</definedName>
    <definedName name="ы" localSheetId="5">'7.1. 3 квартал с ТП (ВЛ, КЛ)'!ы</definedName>
    <definedName name="ы" localSheetId="14">'7.2. 3 кв'!ы</definedName>
    <definedName name="ы" localSheetId="10">'8. (3 кв. 2014)'!ы</definedName>
    <definedName name="ы" localSheetId="11">'9. (3 кв. 2014)'!ы</definedName>
    <definedName name="ы" localSheetId="7">'II-ДЗ (2014)'!ы</definedName>
    <definedName name="ы" localSheetId="0">'IV-ДЦ'!ы</definedName>
    <definedName name="ы">[0]!ы</definedName>
    <definedName name="ыаппр" localSheetId="2">'7.1. (1 кв. 2014) (с ТП) (2 (3'!ыаппр</definedName>
    <definedName name="ыаппр" localSheetId="3">'7.1. (1 кв. 2014) (с ТП) (2)'!ыаппр</definedName>
    <definedName name="ыаппр" localSheetId="5">'7.1. 3 квартал с ТП (ВЛ, КЛ)'!ыаппр</definedName>
    <definedName name="ыаппр" localSheetId="14">'7.2. 3 кв'!ыаппр</definedName>
    <definedName name="ыаппр" localSheetId="10">'8. (3 кв. 2014)'!ыаппр</definedName>
    <definedName name="ыаппр" localSheetId="11">'9. (3 кв. 2014)'!ыаппр</definedName>
    <definedName name="ыаппр" localSheetId="7">'II-ДЗ (2014)'!ыаппр</definedName>
    <definedName name="ыаппр" localSheetId="0">'IV-ДЦ'!ыаппр</definedName>
    <definedName name="ыаппр">[0]!ыаппр</definedName>
    <definedName name="ыапр" localSheetId="2" hidden="1">{#N/A,#N/A,TRUE,"Лист1";#N/A,#N/A,TRUE,"Лист2";#N/A,#N/A,TRUE,"Лист3"}</definedName>
    <definedName name="ыапр" localSheetId="3" hidden="1">{#N/A,#N/A,TRUE,"Лист1";#N/A,#N/A,TRUE,"Лист2";#N/A,#N/A,TRUE,"Лист3"}</definedName>
    <definedName name="ыапр" localSheetId="5" hidden="1">{#N/A,#N/A,TRUE,"Лист1";#N/A,#N/A,TRUE,"Лист2";#N/A,#N/A,TRUE,"Лист3"}</definedName>
    <definedName name="ыапр" localSheetId="14" hidden="1">{#N/A,#N/A,TRUE,"Лист1";#N/A,#N/A,TRUE,"Лист2";#N/A,#N/A,TRUE,"Лист3"}</definedName>
    <definedName name="ыапр" localSheetId="10" hidden="1">{#N/A,#N/A,TRUE,"Лист1";#N/A,#N/A,TRUE,"Лист2";#N/A,#N/A,TRUE,"Лист3"}</definedName>
    <definedName name="ыапр" localSheetId="11" hidden="1">{#N/A,#N/A,TRUE,"Лист1";#N/A,#N/A,TRUE,"Лист2";#N/A,#N/A,TRUE,"Лист3"}</definedName>
    <definedName name="ыапр" localSheetId="7" hidden="1">{#N/A,#N/A,TRUE,"Лист1";#N/A,#N/A,TRUE,"Лист2";#N/A,#N/A,TRUE,"Лист3"}</definedName>
    <definedName name="ыапр" localSheetId="0" hidden="1">{#N/A,#N/A,TRUE,"Лист1";#N/A,#N/A,TRUE,"Лист2";#N/A,#N/A,TRUE,"Лист3"}</definedName>
    <definedName name="ыапр" hidden="1">{#N/A,#N/A,TRUE,"Лист1";#N/A,#N/A,TRUE,"Лист2";#N/A,#N/A,TRUE,"Лист3"}</definedName>
    <definedName name="ыаупп" localSheetId="2">'7.1. (1 кв. 2014) (с ТП) (2 (3'!ыаупп</definedName>
    <definedName name="ыаупп" localSheetId="3">'7.1. (1 кв. 2014) (с ТП) (2)'!ыаупп</definedName>
    <definedName name="ыаупп" localSheetId="5">'7.1. 3 квартал с ТП (ВЛ, КЛ)'!ыаупп</definedName>
    <definedName name="ыаупп" localSheetId="14">'7.2. 3 кв'!ыаупп</definedName>
    <definedName name="ыаупп" localSheetId="10">'8. (3 кв. 2014)'!ыаупп</definedName>
    <definedName name="ыаупп" localSheetId="11">'9. (3 кв. 2014)'!ыаупп</definedName>
    <definedName name="ыаупп" localSheetId="7">'II-ДЗ (2014)'!ыаупп</definedName>
    <definedName name="ыаупп" localSheetId="0">'IV-ДЦ'!ыаупп</definedName>
    <definedName name="ыаупп">[0]!ыаупп</definedName>
    <definedName name="ыаыыа" localSheetId="2">'7.1. (1 кв. 2014) (с ТП) (2 (3'!ыаыыа</definedName>
    <definedName name="ыаыыа" localSheetId="3">'7.1. (1 кв. 2014) (с ТП) (2)'!ыаыыа</definedName>
    <definedName name="ыаыыа" localSheetId="5">'7.1. 3 квартал с ТП (ВЛ, КЛ)'!ыаыыа</definedName>
    <definedName name="ыаыыа" localSheetId="14">'7.2. 3 кв'!ыаыыа</definedName>
    <definedName name="ыаыыа" localSheetId="10">'8. (3 кв. 2014)'!ыаыыа</definedName>
    <definedName name="ыаыыа" localSheetId="11">'9. (3 кв. 2014)'!ыаыыа</definedName>
    <definedName name="ыаыыа" localSheetId="7">'II-ДЗ (2014)'!ыаыыа</definedName>
    <definedName name="ыаыыа" localSheetId="0">'IV-ДЦ'!ыаыыа</definedName>
    <definedName name="ыаыыа">[0]!ыаыыа</definedName>
    <definedName name="ыв" localSheetId="2">'7.1. (1 кв. 2014) (с ТП) (2 (3'!ыв</definedName>
    <definedName name="ыв" localSheetId="3">'7.1. (1 кв. 2014) (с ТП) (2)'!ыв</definedName>
    <definedName name="ыв" localSheetId="5">'7.1. 3 квартал с ТП (ВЛ, КЛ)'!ыв</definedName>
    <definedName name="ыв" localSheetId="14">'7.2. 3 кв'!ыв</definedName>
    <definedName name="ыв" localSheetId="10">'8. (3 кв. 2014)'!ыв</definedName>
    <definedName name="ыв" localSheetId="11">'9. (3 кв. 2014)'!ыв</definedName>
    <definedName name="ыв" localSheetId="7">'II-ДЗ (2014)'!ыв</definedName>
    <definedName name="ыв" localSheetId="0">'IV-ДЦ'!ыв</definedName>
    <definedName name="ыв">[0]!ыв</definedName>
    <definedName name="ывпкывк" localSheetId="2">'7.1. (1 кв. 2014) (с ТП) (2 (3'!ывпкывк</definedName>
    <definedName name="ывпкывк" localSheetId="3">'7.1. (1 кв. 2014) (с ТП) (2)'!ывпкывк</definedName>
    <definedName name="ывпкывк" localSheetId="5">'7.1. 3 квартал с ТП (ВЛ, КЛ)'!ывпкывк</definedName>
    <definedName name="ывпкывк" localSheetId="14">'7.2. 3 кв'!ывпкывк</definedName>
    <definedName name="ывпкывк" localSheetId="10">'8. (3 кв. 2014)'!ывпкывк</definedName>
    <definedName name="ывпкывк" localSheetId="11">'9. (3 кв. 2014)'!ывпкывк</definedName>
    <definedName name="ывпкывк" localSheetId="7">'II-ДЗ (2014)'!ывпкывк</definedName>
    <definedName name="ывпкывк" localSheetId="0">'IV-ДЦ'!ывпкывк</definedName>
    <definedName name="ывпкывк">[0]!ывпкывк</definedName>
    <definedName name="ывпмьпь" localSheetId="2">'7.1. (1 кв. 2014) (с ТП) (2 (3'!ывпмьпь</definedName>
    <definedName name="ывпмьпь" localSheetId="3">'7.1. (1 кв. 2014) (с ТП) (2)'!ывпмьпь</definedName>
    <definedName name="ывпмьпь" localSheetId="5">'7.1. 3 квартал с ТП (ВЛ, КЛ)'!ывпмьпь</definedName>
    <definedName name="ывпмьпь" localSheetId="14">'7.2. 3 кв'!ывпмьпь</definedName>
    <definedName name="ывпмьпь" localSheetId="10">'8. (3 кв. 2014)'!ывпмьпь</definedName>
    <definedName name="ывпмьпь" localSheetId="11">'9. (3 кв. 2014)'!ывпмьпь</definedName>
    <definedName name="ывпмьпь" localSheetId="7">'II-ДЗ (2014)'!ывпмьпь</definedName>
    <definedName name="ывпмьпь" localSheetId="0">'IV-ДЦ'!ывпмьпь</definedName>
    <definedName name="ывпмьпь">[0]!ывпмьпь</definedName>
    <definedName name="ымпы" localSheetId="2">'7.1. (1 кв. 2014) (с ТП) (2 (3'!ымпы</definedName>
    <definedName name="ымпы" localSheetId="3">'7.1. (1 кв. 2014) (с ТП) (2)'!ымпы</definedName>
    <definedName name="ымпы" localSheetId="5">'7.1. 3 квартал с ТП (ВЛ, КЛ)'!ымпы</definedName>
    <definedName name="ымпы" localSheetId="14">'7.2. 3 кв'!ымпы</definedName>
    <definedName name="ымпы" localSheetId="10">'8. (3 кв. 2014)'!ымпы</definedName>
    <definedName name="ымпы" localSheetId="11">'9. (3 кв. 2014)'!ымпы</definedName>
    <definedName name="ымпы" localSheetId="7">'II-ДЗ (2014)'!ымпы</definedName>
    <definedName name="ымпы" localSheetId="0">'IV-ДЦ'!ымпы</definedName>
    <definedName name="ымпы">[0]!ымпы</definedName>
    <definedName name="ыпр" localSheetId="2">'7.1. (1 кв. 2014) (с ТП) (2 (3'!ыпр</definedName>
    <definedName name="ыпр" localSheetId="3">'7.1. (1 кв. 2014) (с ТП) (2)'!ыпр</definedName>
    <definedName name="ыпр" localSheetId="5">'7.1. 3 квартал с ТП (ВЛ, КЛ)'!ыпр</definedName>
    <definedName name="ыпр" localSheetId="14">'7.2. 3 кв'!ыпр</definedName>
    <definedName name="ыпр" localSheetId="10">'8. (3 кв. 2014)'!ыпр</definedName>
    <definedName name="ыпр" localSheetId="11">'9. (3 кв. 2014)'!ыпр</definedName>
    <definedName name="ыпр" localSheetId="7">'II-ДЗ (2014)'!ыпр</definedName>
    <definedName name="ыпр" localSheetId="0">'IV-ДЦ'!ыпр</definedName>
    <definedName name="ыпр">[0]!ыпр</definedName>
    <definedName name="ыпыим" localSheetId="2" hidden="1">{#N/A,#N/A,TRUE,"Лист1";#N/A,#N/A,TRUE,"Лист2";#N/A,#N/A,TRUE,"Лист3"}</definedName>
    <definedName name="ыпыим" localSheetId="3" hidden="1">{#N/A,#N/A,TRUE,"Лист1";#N/A,#N/A,TRUE,"Лист2";#N/A,#N/A,TRUE,"Лист3"}</definedName>
    <definedName name="ыпыим" localSheetId="5" hidden="1">{#N/A,#N/A,TRUE,"Лист1";#N/A,#N/A,TRUE,"Лист2";#N/A,#N/A,TRUE,"Лист3"}</definedName>
    <definedName name="ыпыим" localSheetId="14" hidden="1">{#N/A,#N/A,TRUE,"Лист1";#N/A,#N/A,TRUE,"Лист2";#N/A,#N/A,TRUE,"Лист3"}</definedName>
    <definedName name="ыпыим" localSheetId="10" hidden="1">{#N/A,#N/A,TRUE,"Лист1";#N/A,#N/A,TRUE,"Лист2";#N/A,#N/A,TRUE,"Лист3"}</definedName>
    <definedName name="ыпыим" localSheetId="11" hidden="1">{#N/A,#N/A,TRUE,"Лист1";#N/A,#N/A,TRUE,"Лист2";#N/A,#N/A,TRUE,"Лист3"}</definedName>
    <definedName name="ыпыим" localSheetId="7" hidden="1">{#N/A,#N/A,TRUE,"Лист1";#N/A,#N/A,TRUE,"Лист2";#N/A,#N/A,TRUE,"Лист3"}</definedName>
    <definedName name="ыпыим" localSheetId="0" hidden="1">{#N/A,#N/A,TRUE,"Лист1";#N/A,#N/A,TRUE,"Лист2";#N/A,#N/A,TRUE,"Лист3"}</definedName>
    <definedName name="ыпыим" hidden="1">{#N/A,#N/A,TRUE,"Лист1";#N/A,#N/A,TRUE,"Лист2";#N/A,#N/A,TRUE,"Лист3"}</definedName>
    <definedName name="ыпыпми" localSheetId="2" hidden="1">{#N/A,#N/A,TRUE,"Лист1";#N/A,#N/A,TRUE,"Лист2";#N/A,#N/A,TRUE,"Лист3"}</definedName>
    <definedName name="ыпыпми" localSheetId="3" hidden="1">{#N/A,#N/A,TRUE,"Лист1";#N/A,#N/A,TRUE,"Лист2";#N/A,#N/A,TRUE,"Лист3"}</definedName>
    <definedName name="ыпыпми" localSheetId="5" hidden="1">{#N/A,#N/A,TRUE,"Лист1";#N/A,#N/A,TRUE,"Лист2";#N/A,#N/A,TRUE,"Лист3"}</definedName>
    <definedName name="ыпыпми" localSheetId="14" hidden="1">{#N/A,#N/A,TRUE,"Лист1";#N/A,#N/A,TRUE,"Лист2";#N/A,#N/A,TRUE,"Лист3"}</definedName>
    <definedName name="ыпыпми" localSheetId="10" hidden="1">{#N/A,#N/A,TRUE,"Лист1";#N/A,#N/A,TRUE,"Лист2";#N/A,#N/A,TRUE,"Лист3"}</definedName>
    <definedName name="ыпыпми" localSheetId="11" hidden="1">{#N/A,#N/A,TRUE,"Лист1";#N/A,#N/A,TRUE,"Лист2";#N/A,#N/A,TRUE,"Лист3"}</definedName>
    <definedName name="ыпыпми" localSheetId="7" hidden="1">{#N/A,#N/A,TRUE,"Лист1";#N/A,#N/A,TRUE,"Лист2";#N/A,#N/A,TRUE,"Лист3"}</definedName>
    <definedName name="ыпыпми" localSheetId="0" hidden="1">{#N/A,#N/A,TRUE,"Лист1";#N/A,#N/A,TRUE,"Лист2";#N/A,#N/A,TRUE,"Лист3"}</definedName>
    <definedName name="ыпыпми" hidden="1">{#N/A,#N/A,TRUE,"Лист1";#N/A,#N/A,TRUE,"Лист2";#N/A,#N/A,TRUE,"Лист3"}</definedName>
    <definedName name="ысчпи" localSheetId="2" hidden="1">{#N/A,#N/A,TRUE,"Лист1";#N/A,#N/A,TRUE,"Лист2";#N/A,#N/A,TRUE,"Лист3"}</definedName>
    <definedName name="ысчпи" localSheetId="3" hidden="1">{#N/A,#N/A,TRUE,"Лист1";#N/A,#N/A,TRUE,"Лист2";#N/A,#N/A,TRUE,"Лист3"}</definedName>
    <definedName name="ысчпи" localSheetId="5" hidden="1">{#N/A,#N/A,TRUE,"Лист1";#N/A,#N/A,TRUE,"Лист2";#N/A,#N/A,TRUE,"Лист3"}</definedName>
    <definedName name="ысчпи" localSheetId="14" hidden="1">{#N/A,#N/A,TRUE,"Лист1";#N/A,#N/A,TRUE,"Лист2";#N/A,#N/A,TRUE,"Лист3"}</definedName>
    <definedName name="ысчпи" localSheetId="10" hidden="1">{#N/A,#N/A,TRUE,"Лист1";#N/A,#N/A,TRUE,"Лист2";#N/A,#N/A,TRUE,"Лист3"}</definedName>
    <definedName name="ысчпи" localSheetId="11" hidden="1">{#N/A,#N/A,TRUE,"Лист1";#N/A,#N/A,TRUE,"Лист2";#N/A,#N/A,TRUE,"Лист3"}</definedName>
    <definedName name="ысчпи" localSheetId="7" hidden="1">{#N/A,#N/A,TRUE,"Лист1";#N/A,#N/A,TRUE,"Лист2";#N/A,#N/A,TRUE,"Лист3"}</definedName>
    <definedName name="ысчпи" localSheetId="0" hidden="1">{#N/A,#N/A,TRUE,"Лист1";#N/A,#N/A,TRUE,"Лист2";#N/A,#N/A,TRUE,"Лист3"}</definedName>
    <definedName name="ысчпи" hidden="1">{#N/A,#N/A,TRUE,"Лист1";#N/A,#N/A,TRUE,"Лист2";#N/A,#N/A,TRUE,"Лист3"}</definedName>
    <definedName name="ыуаы" localSheetId="2" hidden="1">{#N/A,#N/A,TRUE,"Лист1";#N/A,#N/A,TRUE,"Лист2";#N/A,#N/A,TRUE,"Лист3"}</definedName>
    <definedName name="ыуаы" localSheetId="3" hidden="1">{#N/A,#N/A,TRUE,"Лист1";#N/A,#N/A,TRUE,"Лист2";#N/A,#N/A,TRUE,"Лист3"}</definedName>
    <definedName name="ыуаы" localSheetId="5" hidden="1">{#N/A,#N/A,TRUE,"Лист1";#N/A,#N/A,TRUE,"Лист2";#N/A,#N/A,TRUE,"Лист3"}</definedName>
    <definedName name="ыуаы" localSheetId="14" hidden="1">{#N/A,#N/A,TRUE,"Лист1";#N/A,#N/A,TRUE,"Лист2";#N/A,#N/A,TRUE,"Лист3"}</definedName>
    <definedName name="ыуаы" localSheetId="10" hidden="1">{#N/A,#N/A,TRUE,"Лист1";#N/A,#N/A,TRUE,"Лист2";#N/A,#N/A,TRUE,"Лист3"}</definedName>
    <definedName name="ыуаы" localSheetId="11" hidden="1">{#N/A,#N/A,TRUE,"Лист1";#N/A,#N/A,TRUE,"Лист2";#N/A,#N/A,TRUE,"Лист3"}</definedName>
    <definedName name="ыуаы" localSheetId="7" hidden="1">{#N/A,#N/A,TRUE,"Лист1";#N/A,#N/A,TRUE,"Лист2";#N/A,#N/A,TRUE,"Лист3"}</definedName>
    <definedName name="ыуаы" localSheetId="0" hidden="1">{#N/A,#N/A,TRUE,"Лист1";#N/A,#N/A,TRUE,"Лист2";#N/A,#N/A,TRUE,"Лист3"}</definedName>
    <definedName name="ыуаы" hidden="1">{#N/A,#N/A,TRUE,"Лист1";#N/A,#N/A,TRUE,"Лист2";#N/A,#N/A,TRUE,"Лист3"}</definedName>
    <definedName name="ыфса" localSheetId="2">'7.1. (1 кв. 2014) (с ТП) (2 (3'!ыфса</definedName>
    <definedName name="ыфса" localSheetId="3">'7.1. (1 кв. 2014) (с ТП) (2)'!ыфса</definedName>
    <definedName name="ыфса" localSheetId="5">'7.1. 3 квартал с ТП (ВЛ, КЛ)'!ыфса</definedName>
    <definedName name="ыфса" localSheetId="14">'7.2. 3 кв'!ыфса</definedName>
    <definedName name="ыфса" localSheetId="10">'8. (3 кв. 2014)'!ыфса</definedName>
    <definedName name="ыфса" localSheetId="11">'9. (3 кв. 2014)'!ыфса</definedName>
    <definedName name="ыфса" localSheetId="7">'II-ДЗ (2014)'!ыфса</definedName>
    <definedName name="ыфса" localSheetId="0">'IV-ДЦ'!ыфса</definedName>
    <definedName name="ыфса">[0]!ыфса</definedName>
    <definedName name="ыыыы" localSheetId="2">'7.1. (1 кв. 2014) (с ТП) (2 (3'!ыыыы</definedName>
    <definedName name="ыыыы" localSheetId="3">'7.1. (1 кв. 2014) (с ТП) (2)'!ыыыы</definedName>
    <definedName name="ыыыы" localSheetId="5">'7.1. 3 квартал с ТП (ВЛ, КЛ)'!ыыыы</definedName>
    <definedName name="ыыыы" localSheetId="14">'7.2. 3 кв'!ыыыы</definedName>
    <definedName name="ыыыы" localSheetId="10">'8. (3 кв. 2014)'!ыыыы</definedName>
    <definedName name="ыыыы" localSheetId="11">'9. (3 кв. 2014)'!ыыыы</definedName>
    <definedName name="ыыыы" localSheetId="7">'II-ДЗ (2014)'!ыыыы</definedName>
    <definedName name="ыыыы" localSheetId="0">'IV-ДЦ'!ыыыы</definedName>
    <definedName name="ыыыы">[0]!ыыыы</definedName>
    <definedName name="ььтлдолртот" localSheetId="2">'7.1. (1 кв. 2014) (с ТП) (2 (3'!ььтлдолртот</definedName>
    <definedName name="ььтлдолртот" localSheetId="3">'7.1. (1 кв. 2014) (с ТП) (2)'!ььтлдолртот</definedName>
    <definedName name="ььтлдолртот" localSheetId="5">'7.1. 3 квартал с ТП (ВЛ, КЛ)'!ььтлдолртот</definedName>
    <definedName name="ььтлдолртот" localSheetId="14">'7.2. 3 кв'!ььтлдолртот</definedName>
    <definedName name="ььтлдолртот" localSheetId="10">'8. (3 кв. 2014)'!ььтлдолртот</definedName>
    <definedName name="ььтлдолртот" localSheetId="11">'9. (3 кв. 2014)'!ььтлдолртот</definedName>
    <definedName name="ььтлдолртот" localSheetId="7">'II-ДЗ (2014)'!ььтлдолртот</definedName>
    <definedName name="ььтлдолртот" localSheetId="0">'IV-ДЦ'!ььтлдолртот</definedName>
    <definedName name="ььтлдолртот">[0]!ььтлдолртот</definedName>
    <definedName name="Э" localSheetId="17">#REF!</definedName>
    <definedName name="Э" localSheetId="2">#REF!</definedName>
    <definedName name="Э" localSheetId="3">#REF!</definedName>
    <definedName name="Э" localSheetId="1">#REF!</definedName>
    <definedName name="Э" localSheetId="4">#REF!</definedName>
    <definedName name="Э" localSheetId="5">#REF!</definedName>
    <definedName name="Э" localSheetId="14">#REF!</definedName>
    <definedName name="Э" localSheetId="7">#REF!</definedName>
    <definedName name="Э" localSheetId="9">#REF!</definedName>
    <definedName name="Э" localSheetId="0">#REF!</definedName>
    <definedName name="Э" localSheetId="12">#REF!</definedName>
    <definedName name="Э">#REF!</definedName>
    <definedName name="ээ" localSheetId="2">'7.1. (1 кв. 2014) (с ТП) (2 (3'!ээ</definedName>
    <definedName name="ээ" localSheetId="3">'7.1. (1 кв. 2014) (с ТП) (2)'!ээ</definedName>
    <definedName name="ээ" localSheetId="5">'7.1. 3 квартал с ТП (ВЛ, КЛ)'!ээ</definedName>
    <definedName name="ээ" localSheetId="14">'7.2. 3 кв'!ээ</definedName>
    <definedName name="ээ" localSheetId="10">'8. (3 кв. 2014)'!ээ</definedName>
    <definedName name="ээ" localSheetId="11">'9. (3 кв. 2014)'!ээ</definedName>
    <definedName name="ээ" localSheetId="7">'II-ДЗ (2014)'!ээ</definedName>
    <definedName name="ээ" localSheetId="0">'IV-ДЦ'!ээ</definedName>
    <definedName name="ээ">[0]!ээ</definedName>
    <definedName name="ю" localSheetId="2">'7.1. (1 кв. 2014) (с ТП) (2 (3'!ю</definedName>
    <definedName name="ю" localSheetId="3">'7.1. (1 кв. 2014) (с ТП) (2)'!ю</definedName>
    <definedName name="ю" localSheetId="5">'7.1. 3 квартал с ТП (ВЛ, КЛ)'!ю</definedName>
    <definedName name="ю" localSheetId="14">'7.2. 3 кв'!ю</definedName>
    <definedName name="ю" localSheetId="10">'8. (3 кв. 2014)'!ю</definedName>
    <definedName name="ю" localSheetId="11">'9. (3 кв. 2014)'!ю</definedName>
    <definedName name="ю" localSheetId="7">'II-ДЗ (2014)'!ю</definedName>
    <definedName name="ю" localSheetId="0">'IV-ДЦ'!ю</definedName>
    <definedName name="ю">[0]!ю</definedName>
    <definedName name="юю" localSheetId="17">'6.3.'!P1_T29?item_ext?2СТ.Э</definedName>
    <definedName name="юю" localSheetId="2">'7.1. (1 кв. 2014) (с ТП) (2 (3'!P1_T29?item_ext?2СТ.Э</definedName>
    <definedName name="юю" localSheetId="3">'7.1. (1 кв. 2014) (с ТП) (2)'!P1_T29?item_ext?2СТ.Э</definedName>
    <definedName name="юю" localSheetId="1">'7.1. (1 полугодие 2014)'!P1_T29?item_ext?2СТ.Э</definedName>
    <definedName name="юю" localSheetId="4">'7.1. (3 квартал) без ТП '!P1_T29?item_ext?2СТ.Э</definedName>
    <definedName name="юю" localSheetId="5">'7.1. 3 квартал с ТП (ВЛ, КЛ)'!P1_T29?item_ext?2СТ.Э</definedName>
    <definedName name="юю" localSheetId="14">P1_T29?item_ext?2СТ.Э</definedName>
    <definedName name="юю" localSheetId="10">P1_T29?item_ext?2СТ.Э</definedName>
    <definedName name="юю" localSheetId="11">P1_T29?item_ext?2СТ.Э</definedName>
    <definedName name="юю" localSheetId="7">P1_T29?item_ext?2СТ.Э</definedName>
    <definedName name="юю" localSheetId="9">'IV-ДЗ'!P1_T29?item_ext?2СТ.Э</definedName>
    <definedName name="юю" localSheetId="0">'IV-ДЦ'!P1_T29?item_ext?2СТ.Э</definedName>
    <definedName name="юю" localSheetId="12">'Приложение 1'!P1_T29?item_ext?2СТ.Э</definedName>
    <definedName name="юю">P1_T29?item_ext?2СТ.Э</definedName>
    <definedName name="ююююююю" localSheetId="2">'7.1. (1 кв. 2014) (с ТП) (2 (3'!ююююююю</definedName>
    <definedName name="ююююююю" localSheetId="3">'7.1. (1 кв. 2014) (с ТП) (2)'!ююююююю</definedName>
    <definedName name="ююююююю" localSheetId="5">'7.1. 3 квартал с ТП (ВЛ, КЛ)'!ююююююю</definedName>
    <definedName name="ююююююю" localSheetId="14">'7.2. 3 кв'!ююююююю</definedName>
    <definedName name="ююююююю" localSheetId="10">'8. (3 кв. 2014)'!ююююююю</definedName>
    <definedName name="ююююююю" localSheetId="11">'9. (3 кв. 2014)'!ююююююю</definedName>
    <definedName name="ююююююю" localSheetId="7">'II-ДЗ (2014)'!ююююююю</definedName>
    <definedName name="ююююююю" localSheetId="0">'IV-ДЦ'!ююююююю</definedName>
    <definedName name="ююююююю">[0]!ююююююю</definedName>
    <definedName name="я" localSheetId="2">'7.1. (1 кв. 2014) (с ТП) (2 (3'!я</definedName>
    <definedName name="я" localSheetId="3">'7.1. (1 кв. 2014) (с ТП) (2)'!я</definedName>
    <definedName name="я" localSheetId="5">'7.1. 3 квартал с ТП (ВЛ, КЛ)'!я</definedName>
    <definedName name="я" localSheetId="14">'7.2. 3 кв'!я</definedName>
    <definedName name="я" localSheetId="10">'8. (3 кв. 2014)'!я</definedName>
    <definedName name="я" localSheetId="11">'9. (3 кв. 2014)'!я</definedName>
    <definedName name="я" localSheetId="7">'II-ДЗ (2014)'!я</definedName>
    <definedName name="я" localSheetId="0">'IV-ДЦ'!я</definedName>
    <definedName name="я">[0]!я</definedName>
    <definedName name="янв" localSheetId="17">#REF!</definedName>
    <definedName name="янв" localSheetId="2">#REF!</definedName>
    <definedName name="янв" localSheetId="3">#REF!</definedName>
    <definedName name="янв" localSheetId="1">#REF!</definedName>
    <definedName name="янв" localSheetId="4">#REF!</definedName>
    <definedName name="янв" localSheetId="5">#REF!</definedName>
    <definedName name="янв" localSheetId="14">#REF!</definedName>
    <definedName name="янв" localSheetId="7">#REF!</definedName>
    <definedName name="янв" localSheetId="9">#REF!</definedName>
    <definedName name="янв" localSheetId="0">#REF!</definedName>
    <definedName name="янв" localSheetId="12">#REF!</definedName>
    <definedName name="янв">#REF!</definedName>
    <definedName name="янв2" localSheetId="17">#REF!</definedName>
    <definedName name="янв2" localSheetId="2">#REF!</definedName>
    <definedName name="янв2" localSheetId="3">#REF!</definedName>
    <definedName name="янв2" localSheetId="1">#REF!</definedName>
    <definedName name="янв2" localSheetId="4">#REF!</definedName>
    <definedName name="янв2" localSheetId="5">#REF!</definedName>
    <definedName name="янв2" localSheetId="9">#REF!</definedName>
    <definedName name="янв2" localSheetId="0">#REF!</definedName>
    <definedName name="янв2" localSheetId="12">#REF!</definedName>
    <definedName name="янв2">#REF!</definedName>
    <definedName name="яя" localSheetId="2">'7.1. (1 кв. 2014) (с ТП) (2 (3'!яя</definedName>
    <definedName name="яя" localSheetId="3">'7.1. (1 кв. 2014) (с ТП) (2)'!яя</definedName>
    <definedName name="яя" localSheetId="5">'7.1. 3 квартал с ТП (ВЛ, КЛ)'!яя</definedName>
    <definedName name="яя" localSheetId="14">'7.2. 3 кв'!яя</definedName>
    <definedName name="яя" localSheetId="10">'8. (3 кв. 2014)'!яя</definedName>
    <definedName name="яя" localSheetId="11">'9. (3 кв. 2014)'!яя</definedName>
    <definedName name="яя" localSheetId="7">'II-ДЗ (2014)'!яя</definedName>
    <definedName name="яя" localSheetId="0">'IV-ДЦ'!яя</definedName>
    <definedName name="яя">[0]!яя</definedName>
    <definedName name="яяя" localSheetId="2">'7.1. (1 кв. 2014) (с ТП) (2 (3'!яяя</definedName>
    <definedName name="яяя" localSheetId="3">'7.1. (1 кв. 2014) (с ТП) (2)'!яяя</definedName>
    <definedName name="яяя" localSheetId="5">'7.1. 3 квартал с ТП (ВЛ, КЛ)'!яяя</definedName>
    <definedName name="яяя" localSheetId="14">'7.2. 3 кв'!яяя</definedName>
    <definedName name="яяя" localSheetId="10">'8. (3 кв. 2014)'!яяя</definedName>
    <definedName name="яяя" localSheetId="11">'9. (3 кв. 2014)'!яяя</definedName>
    <definedName name="яяя" localSheetId="7">'II-ДЗ (2014)'!яяя</definedName>
    <definedName name="яяя" localSheetId="0">'IV-ДЦ'!яяя</definedName>
    <definedName name="яяя">[0]!яяя</definedName>
  </definedNames>
  <calcPr calcId="145621"/>
  <customWorkbookViews>
    <customWorkbookView name="Русинова Оксана Борисовна - Личное представление" guid="{42A1920E-D2D2-4E7B-9A8E-1E3FF8B331D0}" mergeInterval="0" personalView="1" maximized="1" windowWidth="1916" windowHeight="821" tabRatio="638" activeSheetId="8"/>
    <customWorkbookView name="Щукина Элина Васильевна - Личное представление" guid="{EF326D7E-D76F-4649-85A8-DE252C102192}" mergeInterval="0" personalView="1" maximized="1" windowWidth="1916" windowHeight="781" tabRatio="638" activeSheetId="6"/>
    <customWorkbookView name="Хасанова Элина Ильгизовна - Личное представление" guid="{696F54C5-6E69-4E5B-8291-5C65C2A15EC1}" mergeInterval="0" personalView="1" maximized="1" windowWidth="1916" windowHeight="855" tabRatio="638" activeSheetId="6"/>
  </customWorkbookViews>
</workbook>
</file>

<file path=xl/calcChain.xml><?xml version="1.0" encoding="utf-8"?>
<calcChain xmlns="http://schemas.openxmlformats.org/spreadsheetml/2006/main">
  <c r="BD316" i="17" l="1"/>
  <c r="BA630" i="17" l="1"/>
  <c r="AZ630" i="17"/>
  <c r="AY630" i="17"/>
  <c r="AX630" i="17"/>
  <c r="AS630" i="17" s="1"/>
  <c r="AW630" i="17"/>
  <c r="AV630" i="17"/>
  <c r="AU630" i="17"/>
  <c r="AT630" i="17"/>
  <c r="AP630" i="17"/>
  <c r="AO630" i="17"/>
  <c r="AN630" i="17"/>
  <c r="AM630" i="17"/>
  <c r="AQ630" i="17" s="1"/>
  <c r="AL630" i="17"/>
  <c r="AK630" i="17"/>
  <c r="AJ630" i="17"/>
  <c r="AH630" i="17" s="1"/>
  <c r="AI630" i="17"/>
  <c r="AG630" i="17"/>
  <c r="AF630" i="17"/>
  <c r="AE630" i="17"/>
  <c r="AD630" i="17"/>
  <c r="AC630" i="17"/>
  <c r="AB630" i="17"/>
  <c r="AA630" i="17"/>
  <c r="Z630" i="17"/>
  <c r="BD630" i="17" s="1"/>
  <c r="Y630" i="17"/>
  <c r="BE630" i="17" s="1"/>
  <c r="X630" i="17"/>
  <c r="W630" i="17"/>
  <c r="V630" i="17"/>
  <c r="U630" i="17"/>
  <c r="T630" i="17"/>
  <c r="S630" i="17"/>
  <c r="R630" i="17"/>
  <c r="Q630" i="17"/>
  <c r="P630" i="17"/>
  <c r="O630" i="17"/>
  <c r="N630" i="17"/>
  <c r="M630" i="17"/>
  <c r="G630" i="17" s="1"/>
  <c r="L630" i="17"/>
  <c r="K630" i="17"/>
  <c r="J630" i="17"/>
  <c r="I630" i="17"/>
  <c r="H630" i="17"/>
  <c r="D630" i="17"/>
  <c r="BC630" i="17" s="1"/>
  <c r="BA629" i="17"/>
  <c r="AZ629" i="17"/>
  <c r="AY629" i="17"/>
  <c r="AX629" i="17"/>
  <c r="BB629" i="17" s="1"/>
  <c r="AW629" i="17"/>
  <c r="AV629" i="17"/>
  <c r="AU629" i="17"/>
  <c r="AS629" i="17" s="1"/>
  <c r="AT629" i="17"/>
  <c r="AP629" i="17"/>
  <c r="AO629" i="17"/>
  <c r="AN629" i="17"/>
  <c r="AM629" i="17"/>
  <c r="AQ629" i="17" s="1"/>
  <c r="AL629" i="17"/>
  <c r="AK629" i="17"/>
  <c r="AJ629" i="17"/>
  <c r="AI629" i="17"/>
  <c r="AH629" i="17"/>
  <c r="AG629" i="17"/>
  <c r="AF629" i="17"/>
  <c r="AE629" i="17"/>
  <c r="AD629" i="17"/>
  <c r="AC629" i="17"/>
  <c r="AB629" i="17"/>
  <c r="AA629" i="17"/>
  <c r="Z629" i="17"/>
  <c r="BD629" i="17" s="1"/>
  <c r="Y629" i="17"/>
  <c r="BE629" i="17" s="1"/>
  <c r="X629" i="17"/>
  <c r="W629" i="17"/>
  <c r="V629" i="17"/>
  <c r="U629" i="17"/>
  <c r="T629" i="17"/>
  <c r="S629" i="17"/>
  <c r="R629" i="17"/>
  <c r="Q629" i="17"/>
  <c r="P629" i="17"/>
  <c r="O629" i="17"/>
  <c r="N629" i="17"/>
  <c r="M629" i="17"/>
  <c r="G629" i="17" s="1"/>
  <c r="L629" i="17"/>
  <c r="K629" i="17"/>
  <c r="J629" i="17"/>
  <c r="I629" i="17"/>
  <c r="H629" i="17"/>
  <c r="F629" i="17"/>
  <c r="D629" i="17"/>
  <c r="BC629" i="17" s="1"/>
  <c r="BA628" i="17"/>
  <c r="AZ628" i="17"/>
  <c r="AY628" i="17"/>
  <c r="AX628" i="17"/>
  <c r="BB628" i="17" s="1"/>
  <c r="AW628" i="17"/>
  <c r="AV628" i="17"/>
  <c r="AU628" i="17"/>
  <c r="AS628" i="17" s="1"/>
  <c r="AT628" i="17"/>
  <c r="AP628" i="17"/>
  <c r="AO628" i="17"/>
  <c r="AN628" i="17"/>
  <c r="AM628" i="17"/>
  <c r="AQ628" i="17" s="1"/>
  <c r="AL628" i="17"/>
  <c r="AK628" i="17"/>
  <c r="AJ628" i="17"/>
  <c r="AI628" i="17"/>
  <c r="AH628" i="17"/>
  <c r="AG628" i="17"/>
  <c r="AF628" i="17"/>
  <c r="AE628" i="17"/>
  <c r="AD628" i="17"/>
  <c r="AC628" i="17"/>
  <c r="AB628" i="17"/>
  <c r="AA628" i="17"/>
  <c r="Z628" i="17"/>
  <c r="BD628" i="17" s="1"/>
  <c r="Y628" i="17"/>
  <c r="BE628" i="17" s="1"/>
  <c r="X628" i="17"/>
  <c r="W628" i="17"/>
  <c r="V628" i="17"/>
  <c r="U628" i="17"/>
  <c r="T628" i="17"/>
  <c r="S628" i="17"/>
  <c r="R628" i="17"/>
  <c r="Q628" i="17"/>
  <c r="P628" i="17"/>
  <c r="O628" i="17"/>
  <c r="N628" i="17"/>
  <c r="M628" i="17"/>
  <c r="G628" i="17" s="1"/>
  <c r="L628" i="17"/>
  <c r="K628" i="17"/>
  <c r="J628" i="17"/>
  <c r="I628" i="17"/>
  <c r="H628" i="17"/>
  <c r="F628" i="17"/>
  <c r="D628" i="17"/>
  <c r="BA627" i="17"/>
  <c r="AZ627" i="17"/>
  <c r="AY627" i="17"/>
  <c r="AX627" i="17"/>
  <c r="BB627" i="17" s="1"/>
  <c r="AW627" i="17"/>
  <c r="AV627" i="17"/>
  <c r="AU627" i="17"/>
  <c r="AS627" i="17" s="1"/>
  <c r="AP627" i="17"/>
  <c r="AO627" i="17"/>
  <c r="AN627" i="17"/>
  <c r="AM627" i="17"/>
  <c r="AQ627" i="17" s="1"/>
  <c r="AL627" i="17"/>
  <c r="AK627" i="17"/>
  <c r="AJ627" i="17"/>
  <c r="AH627" i="17" s="1"/>
  <c r="AI627" i="17"/>
  <c r="AG627" i="17" s="1"/>
  <c r="AF627" i="17"/>
  <c r="AE627" i="17"/>
  <c r="AD627" i="17"/>
  <c r="AC627" i="17"/>
  <c r="AB627" i="17"/>
  <c r="AA627" i="17"/>
  <c r="Z627" i="17"/>
  <c r="BD627" i="17" s="1"/>
  <c r="Y627" i="17"/>
  <c r="BE627" i="17" s="1"/>
  <c r="X627" i="17"/>
  <c r="W627" i="17"/>
  <c r="V627" i="17"/>
  <c r="U627" i="17"/>
  <c r="T627" i="17"/>
  <c r="S627" i="17"/>
  <c r="R627" i="17"/>
  <c r="Q627" i="17"/>
  <c r="P627" i="17"/>
  <c r="O627" i="17"/>
  <c r="N627" i="17"/>
  <c r="M627" i="17"/>
  <c r="L627" i="17"/>
  <c r="F627" i="17" s="1"/>
  <c r="K627" i="17"/>
  <c r="J627" i="17"/>
  <c r="I627" i="17"/>
  <c r="H627" i="17"/>
  <c r="G627" i="17"/>
  <c r="D627" i="17"/>
  <c r="BC627" i="17" s="1"/>
  <c r="BA626" i="17"/>
  <c r="AZ626" i="17"/>
  <c r="AY626" i="17"/>
  <c r="AX626" i="17"/>
  <c r="BB626" i="17" s="1"/>
  <c r="AW626" i="17"/>
  <c r="AV626" i="17"/>
  <c r="AU626" i="17"/>
  <c r="AS626" i="17" s="1"/>
  <c r="AP626" i="17"/>
  <c r="AO626" i="17"/>
  <c r="AN626" i="17"/>
  <c r="AM626" i="17"/>
  <c r="AQ626" i="17" s="1"/>
  <c r="AL626" i="17"/>
  <c r="AK626" i="17"/>
  <c r="AJ626" i="17"/>
  <c r="AI626" i="17"/>
  <c r="AG626" i="17"/>
  <c r="AF626" i="17"/>
  <c r="AE626" i="17"/>
  <c r="AD626" i="17"/>
  <c r="AC626" i="17"/>
  <c r="AB626" i="17"/>
  <c r="AA626" i="17"/>
  <c r="Z626" i="17"/>
  <c r="BD626" i="17" s="1"/>
  <c r="Y626" i="17"/>
  <c r="BE626" i="17" s="1"/>
  <c r="X626" i="17"/>
  <c r="W626" i="17"/>
  <c r="V626" i="17"/>
  <c r="U626" i="17"/>
  <c r="T626" i="17"/>
  <c r="S626" i="17"/>
  <c r="R626" i="17"/>
  <c r="Q626" i="17"/>
  <c r="P626" i="17"/>
  <c r="O626" i="17"/>
  <c r="N626" i="17"/>
  <c r="M626" i="17"/>
  <c r="G626" i="17" s="1"/>
  <c r="L626" i="17"/>
  <c r="F626" i="17" s="1"/>
  <c r="K626" i="17"/>
  <c r="J626" i="17"/>
  <c r="I626" i="17"/>
  <c r="H626" i="17"/>
  <c r="D626" i="17"/>
  <c r="BA624" i="17"/>
  <c r="AZ624" i="17"/>
  <c r="AY624" i="17"/>
  <c r="AX624" i="17"/>
  <c r="BB624" i="17" s="1"/>
  <c r="AW624" i="17"/>
  <c r="AT624" i="17" s="1"/>
  <c r="AV624" i="17"/>
  <c r="AU624" i="17"/>
  <c r="AS624" i="17" s="1"/>
  <c r="AP624" i="17"/>
  <c r="AO624" i="17"/>
  <c r="AN624" i="17"/>
  <c r="AM624" i="17"/>
  <c r="AQ624" i="17" s="1"/>
  <c r="AL624" i="17"/>
  <c r="AK624" i="17"/>
  <c r="AJ624" i="17"/>
  <c r="AI624" i="17"/>
  <c r="AG624" i="17" s="1"/>
  <c r="AF624" i="17"/>
  <c r="AE624" i="17"/>
  <c r="AD624" i="17"/>
  <c r="AC624" i="17"/>
  <c r="AB624" i="17"/>
  <c r="AA624" i="17"/>
  <c r="Z624" i="17"/>
  <c r="BD624" i="17" s="1"/>
  <c r="Y624" i="17"/>
  <c r="BE624" i="17" s="1"/>
  <c r="X624" i="17"/>
  <c r="W624" i="17"/>
  <c r="V624" i="17"/>
  <c r="U624" i="17"/>
  <c r="T624" i="17"/>
  <c r="S624" i="17"/>
  <c r="R624" i="17"/>
  <c r="Q624" i="17"/>
  <c r="P624" i="17"/>
  <c r="O624" i="17"/>
  <c r="N624" i="17"/>
  <c r="M624" i="17"/>
  <c r="G624" i="17" s="1"/>
  <c r="L624" i="17"/>
  <c r="F624" i="17" s="1"/>
  <c r="K624" i="17"/>
  <c r="J624" i="17"/>
  <c r="I624" i="17"/>
  <c r="H624" i="17"/>
  <c r="D624" i="17"/>
  <c r="BA623" i="17"/>
  <c r="AZ623" i="17"/>
  <c r="AY623" i="17"/>
  <c r="AX623" i="17"/>
  <c r="BB623" i="17" s="1"/>
  <c r="AW623" i="17"/>
  <c r="AV623" i="17"/>
  <c r="AU623" i="17"/>
  <c r="AS623" i="17" s="1"/>
  <c r="AP623" i="17"/>
  <c r="AO623" i="17"/>
  <c r="AN623" i="17"/>
  <c r="AM623" i="17"/>
  <c r="AQ623" i="17" s="1"/>
  <c r="AL623" i="17"/>
  <c r="AK623" i="17"/>
  <c r="AJ623" i="17"/>
  <c r="AH623" i="17" s="1"/>
  <c r="AI623" i="17"/>
  <c r="AG623" i="17"/>
  <c r="AF623" i="17"/>
  <c r="AE623" i="17"/>
  <c r="AD623" i="17"/>
  <c r="AC623" i="17"/>
  <c r="AB623" i="17"/>
  <c r="AA623" i="17"/>
  <c r="Z623" i="17"/>
  <c r="Y623" i="17"/>
  <c r="BD623" i="17" s="1"/>
  <c r="X623" i="17"/>
  <c r="W623" i="17"/>
  <c r="V623" i="17"/>
  <c r="U623" i="17"/>
  <c r="T623" i="17"/>
  <c r="S623" i="17"/>
  <c r="R623" i="17"/>
  <c r="Q623" i="17"/>
  <c r="P623" i="17"/>
  <c r="O623" i="17"/>
  <c r="N623" i="17"/>
  <c r="M623" i="17"/>
  <c r="L623" i="17"/>
  <c r="F623" i="17" s="1"/>
  <c r="K623" i="17"/>
  <c r="J623" i="17"/>
  <c r="I623" i="17"/>
  <c r="H623" i="17"/>
  <c r="G623" i="17"/>
  <c r="BC623" i="17" s="1"/>
  <c r="D623" i="17"/>
  <c r="BA622" i="17"/>
  <c r="AZ622" i="17"/>
  <c r="AY622" i="17"/>
  <c r="AX622" i="17"/>
  <c r="BB622" i="17" s="1"/>
  <c r="AW622" i="17"/>
  <c r="AT622" i="17" s="1"/>
  <c r="AV622" i="17"/>
  <c r="AU622" i="17"/>
  <c r="AS622" i="17"/>
  <c r="AP622" i="17"/>
  <c r="AO622" i="17"/>
  <c r="AN622" i="17"/>
  <c r="AM622" i="17"/>
  <c r="AQ622" i="17" s="1"/>
  <c r="AL622" i="17"/>
  <c r="AK622" i="17"/>
  <c r="AJ622" i="17"/>
  <c r="AI622" i="17"/>
  <c r="AG622" i="17"/>
  <c r="AF622" i="17"/>
  <c r="AE622" i="17"/>
  <c r="AD622" i="17"/>
  <c r="AC622" i="17"/>
  <c r="AB622" i="17"/>
  <c r="AA622" i="17"/>
  <c r="Z622" i="17"/>
  <c r="Y622" i="17"/>
  <c r="BE622" i="17" s="1"/>
  <c r="X622" i="17"/>
  <c r="W622" i="17"/>
  <c r="V622" i="17"/>
  <c r="U622" i="17"/>
  <c r="T622" i="17"/>
  <c r="S622" i="17"/>
  <c r="R622" i="17"/>
  <c r="Q622" i="17"/>
  <c r="P622" i="17"/>
  <c r="O622" i="17"/>
  <c r="N622" i="17"/>
  <c r="M622" i="17"/>
  <c r="G622" i="17" s="1"/>
  <c r="BC622" i="17" s="1"/>
  <c r="L622" i="17"/>
  <c r="K622" i="17"/>
  <c r="J622" i="17"/>
  <c r="I622" i="17"/>
  <c r="H622" i="17"/>
  <c r="D622" i="17"/>
  <c r="BA621" i="17"/>
  <c r="AZ621" i="17"/>
  <c r="AY621" i="17"/>
  <c r="AX621" i="17"/>
  <c r="BB621" i="17" s="1"/>
  <c r="AW621" i="17"/>
  <c r="AV621" i="17"/>
  <c r="AU621" i="17"/>
  <c r="AS621" i="17" s="1"/>
  <c r="AP621" i="17"/>
  <c r="AO621" i="17"/>
  <c r="AN621" i="17"/>
  <c r="AM621" i="17"/>
  <c r="AQ621" i="17" s="1"/>
  <c r="AL621" i="17"/>
  <c r="AK621" i="17"/>
  <c r="AG621" i="17" s="1"/>
  <c r="AJ621" i="17"/>
  <c r="AH621" i="17" s="1"/>
  <c r="AI621" i="17"/>
  <c r="AF621" i="17"/>
  <c r="AE621" i="17"/>
  <c r="AD621" i="17"/>
  <c r="AC621" i="17"/>
  <c r="AB621" i="17"/>
  <c r="AA621" i="17"/>
  <c r="Z621" i="17"/>
  <c r="Y621" i="17"/>
  <c r="BE621" i="17" s="1"/>
  <c r="X621" i="17"/>
  <c r="W621" i="17"/>
  <c r="V621" i="17"/>
  <c r="U621" i="17"/>
  <c r="T621" i="17"/>
  <c r="S621" i="17"/>
  <c r="R621" i="17"/>
  <c r="Q621" i="17"/>
  <c r="P621" i="17"/>
  <c r="O621" i="17"/>
  <c r="N621" i="17"/>
  <c r="M621" i="17"/>
  <c r="L621" i="17"/>
  <c r="F621" i="17" s="1"/>
  <c r="K621" i="17"/>
  <c r="J621" i="17"/>
  <c r="I621" i="17"/>
  <c r="H621" i="17"/>
  <c r="G621" i="17"/>
  <c r="BC621" i="17" s="1"/>
  <c r="D621" i="17"/>
  <c r="BA619" i="17"/>
  <c r="AZ619" i="17"/>
  <c r="AY619" i="17"/>
  <c r="AX619" i="17"/>
  <c r="BB619" i="17" s="1"/>
  <c r="AW619" i="17"/>
  <c r="AT619" i="17" s="1"/>
  <c r="AV619" i="17"/>
  <c r="AU619" i="17"/>
  <c r="AS619" i="17"/>
  <c r="AP619" i="17"/>
  <c r="AO619" i="17"/>
  <c r="AN619" i="17"/>
  <c r="AM619" i="17"/>
  <c r="AQ619" i="17" s="1"/>
  <c r="AL619" i="17"/>
  <c r="AK619" i="17"/>
  <c r="AJ619" i="17"/>
  <c r="AI619" i="17"/>
  <c r="AG619" i="17" s="1"/>
  <c r="AF619" i="17"/>
  <c r="AE619" i="17"/>
  <c r="AD619" i="17"/>
  <c r="AB619" i="17"/>
  <c r="AA619" i="17"/>
  <c r="Z619" i="17"/>
  <c r="Y619" i="17"/>
  <c r="BE619" i="17" s="1"/>
  <c r="X619" i="17"/>
  <c r="W619" i="17"/>
  <c r="V619" i="17"/>
  <c r="U619" i="17"/>
  <c r="T619" i="17"/>
  <c r="S619" i="17"/>
  <c r="R619" i="17"/>
  <c r="Q619" i="17"/>
  <c r="P619" i="17"/>
  <c r="O619" i="17"/>
  <c r="N619" i="17"/>
  <c r="M619" i="17"/>
  <c r="G619" i="17" s="1"/>
  <c r="BC619" i="17" s="1"/>
  <c r="L619" i="17"/>
  <c r="K619" i="17"/>
  <c r="J619" i="17"/>
  <c r="I619" i="17"/>
  <c r="H619" i="17"/>
  <c r="D619" i="17"/>
  <c r="BE618" i="17"/>
  <c r="BA618" i="17"/>
  <c r="AZ618" i="17"/>
  <c r="AY618" i="17"/>
  <c r="AX618" i="17"/>
  <c r="BB618" i="17" s="1"/>
  <c r="AW618" i="17"/>
  <c r="AV618" i="17"/>
  <c r="AU618" i="17"/>
  <c r="AS618" i="17" s="1"/>
  <c r="AP618" i="17"/>
  <c r="AO618" i="17"/>
  <c r="AN618" i="17"/>
  <c r="AM618" i="17"/>
  <c r="AQ618" i="17" s="1"/>
  <c r="AL618" i="17"/>
  <c r="AK618" i="17"/>
  <c r="AJ618" i="17"/>
  <c r="AH618" i="17" s="1"/>
  <c r="AI618" i="17"/>
  <c r="AG618" i="17" s="1"/>
  <c r="AF618" i="17"/>
  <c r="AE618" i="17"/>
  <c r="AD618" i="17"/>
  <c r="AC618" i="17"/>
  <c r="AB618" i="17"/>
  <c r="AA618" i="17"/>
  <c r="Z618" i="17"/>
  <c r="BD618" i="17" s="1"/>
  <c r="Y618" i="17"/>
  <c r="X618" i="17"/>
  <c r="W618" i="17"/>
  <c r="V618" i="17"/>
  <c r="U618" i="17"/>
  <c r="T618" i="17"/>
  <c r="S618" i="17"/>
  <c r="R618" i="17"/>
  <c r="Q618" i="17"/>
  <c r="P618" i="17"/>
  <c r="O618" i="17"/>
  <c r="N618" i="17"/>
  <c r="M618" i="17"/>
  <c r="L618" i="17"/>
  <c r="F618" i="17" s="1"/>
  <c r="K618" i="17"/>
  <c r="J618" i="17"/>
  <c r="I618" i="17"/>
  <c r="H618" i="17"/>
  <c r="G618" i="17"/>
  <c r="BC618" i="17" s="1"/>
  <c r="D618" i="17"/>
  <c r="BA617" i="17"/>
  <c r="AZ617" i="17"/>
  <c r="AY617" i="17"/>
  <c r="AX617" i="17"/>
  <c r="BB617" i="17" s="1"/>
  <c r="AW617" i="17"/>
  <c r="AT617" i="17" s="1"/>
  <c r="AV617" i="17"/>
  <c r="AS617" i="17" s="1"/>
  <c r="AU617" i="17"/>
  <c r="AP617" i="17"/>
  <c r="AO617" i="17"/>
  <c r="AN617" i="17"/>
  <c r="AM617" i="17"/>
  <c r="AQ617" i="17" s="1"/>
  <c r="AL617" i="17"/>
  <c r="AK617" i="17"/>
  <c r="AJ617" i="17"/>
  <c r="AI617" i="17"/>
  <c r="AG617" i="17"/>
  <c r="AF617" i="17"/>
  <c r="AE617" i="17"/>
  <c r="AD617" i="17"/>
  <c r="AC617" i="17"/>
  <c r="AB617" i="17"/>
  <c r="AA617" i="17"/>
  <c r="Z617" i="17"/>
  <c r="Y617" i="17"/>
  <c r="BE617" i="17" s="1"/>
  <c r="X617" i="17"/>
  <c r="W617" i="17"/>
  <c r="V617" i="17"/>
  <c r="U617" i="17"/>
  <c r="T617" i="17"/>
  <c r="S617" i="17"/>
  <c r="R617" i="17"/>
  <c r="Q617" i="17"/>
  <c r="P617" i="17"/>
  <c r="O617" i="17"/>
  <c r="N617" i="17"/>
  <c r="M617" i="17"/>
  <c r="G617" i="17" s="1"/>
  <c r="BC617" i="17" s="1"/>
  <c r="L617" i="17"/>
  <c r="K617" i="17"/>
  <c r="J617" i="17"/>
  <c r="I617" i="17"/>
  <c r="H617" i="17"/>
  <c r="D617" i="17"/>
  <c r="BE616" i="17"/>
  <c r="BA616" i="17"/>
  <c r="AZ616" i="17"/>
  <c r="AY616" i="17"/>
  <c r="AX616" i="17"/>
  <c r="BB616" i="17" s="1"/>
  <c r="AW616" i="17"/>
  <c r="AV616" i="17"/>
  <c r="AU616" i="17"/>
  <c r="AS616" i="17" s="1"/>
  <c r="AP616" i="17"/>
  <c r="AO616" i="17"/>
  <c r="AN616" i="17"/>
  <c r="AM616" i="17"/>
  <c r="AQ616" i="17" s="1"/>
  <c r="AL616" i="17"/>
  <c r="AK616" i="17"/>
  <c r="AJ616" i="17"/>
  <c r="AH616" i="17" s="1"/>
  <c r="AI616" i="17"/>
  <c r="AG616" i="17" s="1"/>
  <c r="AF616" i="17"/>
  <c r="AE616" i="17"/>
  <c r="AD616" i="17"/>
  <c r="AC616" i="17"/>
  <c r="AB616" i="17"/>
  <c r="AA616" i="17"/>
  <c r="Z616" i="17"/>
  <c r="BD616" i="17" s="1"/>
  <c r="Y616" i="17"/>
  <c r="X616" i="17"/>
  <c r="W616" i="17"/>
  <c r="V616" i="17"/>
  <c r="U616" i="17"/>
  <c r="T616" i="17"/>
  <c r="S616" i="17"/>
  <c r="R616" i="17"/>
  <c r="Q616" i="17"/>
  <c r="P616" i="17"/>
  <c r="O616" i="17"/>
  <c r="N616" i="17"/>
  <c r="M616" i="17"/>
  <c r="L616" i="17"/>
  <c r="F616" i="17" s="1"/>
  <c r="K616" i="17"/>
  <c r="J616" i="17"/>
  <c r="I616" i="17"/>
  <c r="H616" i="17"/>
  <c r="G616" i="17"/>
  <c r="BC616" i="17" s="1"/>
  <c r="D616" i="17"/>
  <c r="BE612" i="17"/>
  <c r="BD612" i="17"/>
  <c r="BB612" i="17"/>
  <c r="AT612" i="17"/>
  <c r="AS612" i="17"/>
  <c r="AQ612" i="17"/>
  <c r="AH612" i="17"/>
  <c r="AG612" i="17"/>
  <c r="G612" i="17"/>
  <c r="BC612" i="17" s="1"/>
  <c r="F612" i="17"/>
  <c r="BE611" i="17"/>
  <c r="BD611" i="17"/>
  <c r="BB611" i="17"/>
  <c r="AT611" i="17"/>
  <c r="AS611" i="17"/>
  <c r="AQ611" i="17"/>
  <c r="AH611" i="17"/>
  <c r="AG611" i="17"/>
  <c r="G611" i="17"/>
  <c r="BC611" i="17" s="1"/>
  <c r="F611" i="17"/>
  <c r="BE610" i="17"/>
  <c r="BD610" i="17"/>
  <c r="BC610" i="17"/>
  <c r="BB610" i="17"/>
  <c r="AT610" i="17"/>
  <c r="AS610" i="17"/>
  <c r="AQ610" i="17"/>
  <c r="AH610" i="17"/>
  <c r="AG610" i="17"/>
  <c r="G610" i="17"/>
  <c r="F610" i="17"/>
  <c r="BE609" i="17"/>
  <c r="BD609" i="17"/>
  <c r="BB609" i="17"/>
  <c r="AT609" i="17"/>
  <c r="AS609" i="17"/>
  <c r="AQ609" i="17"/>
  <c r="AH609" i="17"/>
  <c r="AG609" i="17"/>
  <c r="G609" i="17"/>
  <c r="BC609" i="17" s="1"/>
  <c r="F609" i="17"/>
  <c r="BE608" i="17"/>
  <c r="BD608" i="17"/>
  <c r="BB608" i="17"/>
  <c r="AT608" i="17"/>
  <c r="AS608" i="17"/>
  <c r="AQ608" i="17"/>
  <c r="AH608" i="17"/>
  <c r="AG608" i="17"/>
  <c r="G608" i="17"/>
  <c r="BC608" i="17" s="1"/>
  <c r="F608" i="17"/>
  <c r="BE607" i="17"/>
  <c r="BD607" i="17"/>
  <c r="BB607" i="17"/>
  <c r="AT607" i="17"/>
  <c r="AS607" i="17"/>
  <c r="AQ607" i="17"/>
  <c r="AH607" i="17"/>
  <c r="AG607" i="17"/>
  <c r="G607" i="17"/>
  <c r="BC607" i="17" s="1"/>
  <c r="F607" i="17"/>
  <c r="BA606" i="17"/>
  <c r="BA625" i="17" s="1"/>
  <c r="AZ606" i="17"/>
  <c r="AZ625" i="17" s="1"/>
  <c r="AY606" i="17"/>
  <c r="AY625" i="17" s="1"/>
  <c r="AX606" i="17"/>
  <c r="AX625" i="17" s="1"/>
  <c r="BB625" i="17" s="1"/>
  <c r="AW606" i="17"/>
  <c r="AW625" i="17" s="1"/>
  <c r="AV606" i="17"/>
  <c r="AV625" i="17" s="1"/>
  <c r="AU606" i="17"/>
  <c r="AU625" i="17" s="1"/>
  <c r="AP606" i="17"/>
  <c r="AP625" i="17" s="1"/>
  <c r="AO606" i="17"/>
  <c r="AO625" i="17" s="1"/>
  <c r="AN606" i="17"/>
  <c r="AN625" i="17" s="1"/>
  <c r="AM606" i="17"/>
  <c r="AM625" i="17" s="1"/>
  <c r="AQ625" i="17" s="1"/>
  <c r="AL606" i="17"/>
  <c r="AL625" i="17" s="1"/>
  <c r="AK606" i="17"/>
  <c r="AK625" i="17" s="1"/>
  <c r="AJ606" i="17"/>
  <c r="AJ625" i="17" s="1"/>
  <c r="AI606" i="17"/>
  <c r="AI625" i="17" s="1"/>
  <c r="AG606" i="17"/>
  <c r="AF606" i="17"/>
  <c r="AF625" i="17" s="1"/>
  <c r="AE606" i="17"/>
  <c r="AE625" i="17" s="1"/>
  <c r="AD606" i="17"/>
  <c r="AD625" i="17" s="1"/>
  <c r="AC606" i="17"/>
  <c r="AC625" i="17" s="1"/>
  <c r="AB606" i="17"/>
  <c r="AB625" i="17" s="1"/>
  <c r="AA606" i="17"/>
  <c r="AA625" i="17" s="1"/>
  <c r="Z606" i="17"/>
  <c r="Z625" i="17" s="1"/>
  <c r="Y606" i="17"/>
  <c r="Y625" i="17" s="1"/>
  <c r="BE625" i="17" s="1"/>
  <c r="X606" i="17"/>
  <c r="X625" i="17" s="1"/>
  <c r="W606" i="17"/>
  <c r="W625" i="17" s="1"/>
  <c r="V606" i="17"/>
  <c r="V625" i="17" s="1"/>
  <c r="U606" i="17"/>
  <c r="U625" i="17" s="1"/>
  <c r="T606" i="17"/>
  <c r="T625" i="17" s="1"/>
  <c r="S606" i="17"/>
  <c r="S625" i="17" s="1"/>
  <c r="R606" i="17"/>
  <c r="R625" i="17" s="1"/>
  <c r="Q606" i="17"/>
  <c r="Q625" i="17" s="1"/>
  <c r="P606" i="17"/>
  <c r="P625" i="17" s="1"/>
  <c r="O606" i="17"/>
  <c r="O625" i="17" s="1"/>
  <c r="N606" i="17"/>
  <c r="N625" i="17" s="1"/>
  <c r="M606" i="17"/>
  <c r="M625" i="17" s="1"/>
  <c r="G625" i="17" s="1"/>
  <c r="L606" i="17"/>
  <c r="L625" i="17" s="1"/>
  <c r="K606" i="17"/>
  <c r="K625" i="17" s="1"/>
  <c r="J606" i="17"/>
  <c r="J625" i="17" s="1"/>
  <c r="I606" i="17"/>
  <c r="I625" i="17" s="1"/>
  <c r="H606" i="17"/>
  <c r="H625" i="17" s="1"/>
  <c r="D606" i="17"/>
  <c r="D625" i="17" s="1"/>
  <c r="BE605" i="17"/>
  <c r="BD605" i="17"/>
  <c r="BB605" i="17"/>
  <c r="AT605" i="17"/>
  <c r="AS605" i="17"/>
  <c r="AQ605" i="17"/>
  <c r="AH605" i="17"/>
  <c r="AG605" i="17"/>
  <c r="G605" i="17"/>
  <c r="BC605" i="17" s="1"/>
  <c r="F605" i="17"/>
  <c r="BE604" i="17"/>
  <c r="BD604" i="17"/>
  <c r="BB604" i="17"/>
  <c r="AT604" i="17"/>
  <c r="AS604" i="17"/>
  <c r="AQ604" i="17"/>
  <c r="AH604" i="17"/>
  <c r="AG604" i="17"/>
  <c r="G604" i="17"/>
  <c r="BC604" i="17" s="1"/>
  <c r="F604" i="17"/>
  <c r="BE603" i="17"/>
  <c r="BD603" i="17"/>
  <c r="BB603" i="17"/>
  <c r="AT603" i="17"/>
  <c r="AS603" i="17"/>
  <c r="AQ603" i="17"/>
  <c r="AH603" i="17"/>
  <c r="AG603" i="17"/>
  <c r="G603" i="17"/>
  <c r="BC603" i="17" s="1"/>
  <c r="F603" i="17"/>
  <c r="BE602" i="17"/>
  <c r="BD602" i="17"/>
  <c r="BB602" i="17"/>
  <c r="AT602" i="17"/>
  <c r="AS602" i="17"/>
  <c r="AQ602" i="17"/>
  <c r="AH602" i="17"/>
  <c r="AG602" i="17"/>
  <c r="G602" i="17"/>
  <c r="BC602" i="17" s="1"/>
  <c r="F602" i="17"/>
  <c r="BA601" i="17"/>
  <c r="BA620" i="17" s="1"/>
  <c r="AZ601" i="17"/>
  <c r="AZ620" i="17" s="1"/>
  <c r="AY601" i="17"/>
  <c r="AY620" i="17" s="1"/>
  <c r="AX601" i="17"/>
  <c r="AX620" i="17" s="1"/>
  <c r="BB620" i="17" s="1"/>
  <c r="AW601" i="17"/>
  <c r="AW620" i="17" s="1"/>
  <c r="AT620" i="17" s="1"/>
  <c r="AV601" i="17"/>
  <c r="AV620" i="17" s="1"/>
  <c r="AU601" i="17"/>
  <c r="AU620" i="17" s="1"/>
  <c r="AP601" i="17"/>
  <c r="AP620" i="17" s="1"/>
  <c r="AO601" i="17"/>
  <c r="AO620" i="17" s="1"/>
  <c r="AN601" i="17"/>
  <c r="AN620" i="17" s="1"/>
  <c r="AM601" i="17"/>
  <c r="AM620" i="17" s="1"/>
  <c r="AQ620" i="17" s="1"/>
  <c r="AL601" i="17"/>
  <c r="AL620" i="17" s="1"/>
  <c r="AK601" i="17"/>
  <c r="AK620" i="17" s="1"/>
  <c r="AJ601" i="17"/>
  <c r="AJ620" i="17" s="1"/>
  <c r="AI601" i="17"/>
  <c r="AI620" i="17" s="1"/>
  <c r="AH601" i="17"/>
  <c r="AG601" i="17"/>
  <c r="AF601" i="17"/>
  <c r="AF620" i="17" s="1"/>
  <c r="AE601" i="17"/>
  <c r="AE620" i="17" s="1"/>
  <c r="AD601" i="17"/>
  <c r="AD620" i="17" s="1"/>
  <c r="AC601" i="17"/>
  <c r="AC620" i="17" s="1"/>
  <c r="AB601" i="17"/>
  <c r="AB620" i="17" s="1"/>
  <c r="AA601" i="17"/>
  <c r="AA620" i="17" s="1"/>
  <c r="Z601" i="17"/>
  <c r="Z620" i="17" s="1"/>
  <c r="Y601" i="17"/>
  <c r="Y620" i="17" s="1"/>
  <c r="BE620" i="17" s="1"/>
  <c r="X601" i="17"/>
  <c r="X620" i="17" s="1"/>
  <c r="W601" i="17"/>
  <c r="W620" i="17" s="1"/>
  <c r="V601" i="17"/>
  <c r="V620" i="17" s="1"/>
  <c r="U601" i="17"/>
  <c r="U620" i="17" s="1"/>
  <c r="T601" i="17"/>
  <c r="T620" i="17" s="1"/>
  <c r="S601" i="17"/>
  <c r="S620" i="17" s="1"/>
  <c r="R601" i="17"/>
  <c r="R620" i="17" s="1"/>
  <c r="Q601" i="17"/>
  <c r="Q620" i="17" s="1"/>
  <c r="P601" i="17"/>
  <c r="P620" i="17" s="1"/>
  <c r="O601" i="17"/>
  <c r="O620" i="17" s="1"/>
  <c r="N601" i="17"/>
  <c r="N620" i="17" s="1"/>
  <c r="M601" i="17"/>
  <c r="M620" i="17" s="1"/>
  <c r="G620" i="17" s="1"/>
  <c r="L601" i="17"/>
  <c r="L620" i="17" s="1"/>
  <c r="K601" i="17"/>
  <c r="K620" i="17" s="1"/>
  <c r="J601" i="17"/>
  <c r="J620" i="17" s="1"/>
  <c r="I601" i="17"/>
  <c r="I620" i="17" s="1"/>
  <c r="H601" i="17"/>
  <c r="H620" i="17" s="1"/>
  <c r="D601" i="17"/>
  <c r="D620" i="17" s="1"/>
  <c r="BE600" i="17"/>
  <c r="BD600" i="17"/>
  <c r="BB600" i="17"/>
  <c r="AT600" i="17"/>
  <c r="AS600" i="17"/>
  <c r="AQ600" i="17"/>
  <c r="AH600" i="17"/>
  <c r="AG600" i="17"/>
  <c r="AC600" i="17"/>
  <c r="AC619" i="17" s="1"/>
  <c r="G600" i="17"/>
  <c r="BC600" i="17" s="1"/>
  <c r="BE599" i="17"/>
  <c r="BD599" i="17"/>
  <c r="BB599" i="17"/>
  <c r="AT599" i="17"/>
  <c r="AS599" i="17"/>
  <c r="AQ599" i="17"/>
  <c r="AH599" i="17"/>
  <c r="AG599" i="17"/>
  <c r="G599" i="17"/>
  <c r="BC599" i="17" s="1"/>
  <c r="F599" i="17"/>
  <c r="BE598" i="17"/>
  <c r="BD598" i="17"/>
  <c r="BC598" i="17"/>
  <c r="BB598" i="17"/>
  <c r="AT598" i="17"/>
  <c r="AS598" i="17"/>
  <c r="AQ598" i="17"/>
  <c r="AH598" i="17"/>
  <c r="AG598" i="17"/>
  <c r="G598" i="17"/>
  <c r="F598" i="17"/>
  <c r="BE597" i="17"/>
  <c r="BD597" i="17"/>
  <c r="BB597" i="17"/>
  <c r="AT597" i="17"/>
  <c r="AS597" i="17"/>
  <c r="AQ597" i="17"/>
  <c r="AH597" i="17"/>
  <c r="AG597" i="17"/>
  <c r="G597" i="17"/>
  <c r="BC597" i="17" s="1"/>
  <c r="F597" i="17"/>
  <c r="BE596" i="17"/>
  <c r="BA596" i="17"/>
  <c r="BA615" i="17" s="1"/>
  <c r="AZ596" i="17"/>
  <c r="AZ615" i="17" s="1"/>
  <c r="AY596" i="17"/>
  <c r="AY615" i="17" s="1"/>
  <c r="AX596" i="17"/>
  <c r="AX615" i="17" s="1"/>
  <c r="BB615" i="17" s="1"/>
  <c r="AW596" i="17"/>
  <c r="AW615" i="17" s="1"/>
  <c r="AT615" i="17" s="1"/>
  <c r="AV596" i="17"/>
  <c r="AV615" i="17" s="1"/>
  <c r="AU596" i="17"/>
  <c r="AU615" i="17" s="1"/>
  <c r="AP596" i="17"/>
  <c r="AP615" i="17" s="1"/>
  <c r="AO596" i="17"/>
  <c r="AO615" i="17" s="1"/>
  <c r="AN596" i="17"/>
  <c r="AN615" i="17" s="1"/>
  <c r="AM596" i="17"/>
  <c r="AM615" i="17" s="1"/>
  <c r="AQ615" i="17" s="1"/>
  <c r="AL596" i="17"/>
  <c r="AL615" i="17" s="1"/>
  <c r="AK596" i="17"/>
  <c r="AK615" i="17" s="1"/>
  <c r="AJ596" i="17"/>
  <c r="AJ615" i="17" s="1"/>
  <c r="AI596" i="17"/>
  <c r="AI615" i="17" s="1"/>
  <c r="AH596" i="17"/>
  <c r="AF596" i="17"/>
  <c r="AF615" i="17" s="1"/>
  <c r="AE596" i="17"/>
  <c r="AE615" i="17" s="1"/>
  <c r="AD596" i="17"/>
  <c r="AD615" i="17" s="1"/>
  <c r="AB596" i="17"/>
  <c r="AB615" i="17" s="1"/>
  <c r="AA596" i="17"/>
  <c r="AA615" i="17" s="1"/>
  <c r="Z596" i="17"/>
  <c r="Z615" i="17" s="1"/>
  <c r="BD615" i="17" s="1"/>
  <c r="Y596" i="17"/>
  <c r="Y615" i="17" s="1"/>
  <c r="BE615" i="17" s="1"/>
  <c r="X596" i="17"/>
  <c r="X615" i="17" s="1"/>
  <c r="W596" i="17"/>
  <c r="W615" i="17" s="1"/>
  <c r="V596" i="17"/>
  <c r="V615" i="17" s="1"/>
  <c r="U596" i="17"/>
  <c r="U615" i="17" s="1"/>
  <c r="T596" i="17"/>
  <c r="T615" i="17" s="1"/>
  <c r="S596" i="17"/>
  <c r="S615" i="17" s="1"/>
  <c r="R596" i="17"/>
  <c r="R615" i="17" s="1"/>
  <c r="Q596" i="17"/>
  <c r="Q615" i="17" s="1"/>
  <c r="P596" i="17"/>
  <c r="P615" i="17" s="1"/>
  <c r="O596" i="17"/>
  <c r="O615" i="17" s="1"/>
  <c r="N596" i="17"/>
  <c r="N615" i="17" s="1"/>
  <c r="M596" i="17"/>
  <c r="M615" i="17" s="1"/>
  <c r="L596" i="17"/>
  <c r="L615" i="17" s="1"/>
  <c r="K596" i="17"/>
  <c r="K615" i="17" s="1"/>
  <c r="J596" i="17"/>
  <c r="J615" i="17" s="1"/>
  <c r="I596" i="17"/>
  <c r="I615" i="17" s="1"/>
  <c r="H596" i="17"/>
  <c r="H615" i="17" s="1"/>
  <c r="D596" i="17"/>
  <c r="D615" i="17" s="1"/>
  <c r="BA595" i="17"/>
  <c r="BA614" i="17" s="1"/>
  <c r="AZ595" i="17"/>
  <c r="AZ614" i="17" s="1"/>
  <c r="AY595" i="17"/>
  <c r="AY614" i="17" s="1"/>
  <c r="AW595" i="17"/>
  <c r="AW614" i="17" s="1"/>
  <c r="AV595" i="17"/>
  <c r="AV614" i="17" s="1"/>
  <c r="AU595" i="17"/>
  <c r="AU614" i="17" s="1"/>
  <c r="AP595" i="17"/>
  <c r="AP614" i="17" s="1"/>
  <c r="AN595" i="17"/>
  <c r="AN614" i="17" s="1"/>
  <c r="AM595" i="17"/>
  <c r="AM614" i="17" s="1"/>
  <c r="AQ614" i="17" s="1"/>
  <c r="AL595" i="17"/>
  <c r="AL614" i="17" s="1"/>
  <c r="AJ595" i="17"/>
  <c r="AJ614" i="17" s="1"/>
  <c r="AI595" i="17"/>
  <c r="AI614" i="17" s="1"/>
  <c r="AE595" i="17"/>
  <c r="AE614" i="17" s="1"/>
  <c r="AD595" i="17"/>
  <c r="AD614" i="17" s="1"/>
  <c r="AB595" i="17"/>
  <c r="AB614" i="17" s="1"/>
  <c r="Z595" i="17"/>
  <c r="Z614" i="17" s="1"/>
  <c r="X595" i="17"/>
  <c r="X614" i="17" s="1"/>
  <c r="W595" i="17"/>
  <c r="W614" i="17" s="1"/>
  <c r="V595" i="17"/>
  <c r="V614" i="17" s="1"/>
  <c r="T595" i="17"/>
  <c r="T614" i="17" s="1"/>
  <c r="S595" i="17"/>
  <c r="S614" i="17" s="1"/>
  <c r="R595" i="17"/>
  <c r="R614" i="17" s="1"/>
  <c r="P595" i="17"/>
  <c r="P614" i="17" s="1"/>
  <c r="O595" i="17"/>
  <c r="O614" i="17" s="1"/>
  <c r="N595" i="17"/>
  <c r="N614" i="17" s="1"/>
  <c r="L595" i="17"/>
  <c r="L614" i="17" s="1"/>
  <c r="J595" i="17"/>
  <c r="J614" i="17" s="1"/>
  <c r="H595" i="17"/>
  <c r="H614" i="17" s="1"/>
  <c r="BA594" i="17"/>
  <c r="BA613" i="17" s="1"/>
  <c r="AZ594" i="17"/>
  <c r="AZ613" i="17" s="1"/>
  <c r="AY594" i="17"/>
  <c r="AY613" i="17" s="1"/>
  <c r="AW594" i="17"/>
  <c r="AW613" i="17" s="1"/>
  <c r="AV594" i="17"/>
  <c r="AV613" i="17" s="1"/>
  <c r="AU594" i="17"/>
  <c r="AU613" i="17" s="1"/>
  <c r="AP594" i="17"/>
  <c r="AP613" i="17" s="1"/>
  <c r="AN594" i="17"/>
  <c r="AN613" i="17" s="1"/>
  <c r="AM594" i="17"/>
  <c r="AM613" i="17" s="1"/>
  <c r="AQ613" i="17" s="1"/>
  <c r="AL594" i="17"/>
  <c r="AL613" i="17" s="1"/>
  <c r="AJ594" i="17"/>
  <c r="AJ613" i="17" s="1"/>
  <c r="AI594" i="17"/>
  <c r="AI613" i="17" s="1"/>
  <c r="AH594" i="17"/>
  <c r="AE594" i="17"/>
  <c r="AE613" i="17" s="1"/>
  <c r="AD594" i="17"/>
  <c r="AD613" i="17" s="1"/>
  <c r="AB594" i="17"/>
  <c r="AB613" i="17" s="1"/>
  <c r="Z594" i="17"/>
  <c r="X594" i="17"/>
  <c r="X613" i="17" s="1"/>
  <c r="W594" i="17"/>
  <c r="W613" i="17" s="1"/>
  <c r="V594" i="17"/>
  <c r="V613" i="17" s="1"/>
  <c r="T594" i="17"/>
  <c r="T613" i="17" s="1"/>
  <c r="S594" i="17"/>
  <c r="S613" i="17" s="1"/>
  <c r="R594" i="17"/>
  <c r="R613" i="17" s="1"/>
  <c r="P594" i="17"/>
  <c r="P613" i="17" s="1"/>
  <c r="O594" i="17"/>
  <c r="O613" i="17" s="1"/>
  <c r="N594" i="17"/>
  <c r="N613" i="17" s="1"/>
  <c r="L594" i="17"/>
  <c r="L613" i="17" s="1"/>
  <c r="J594" i="17"/>
  <c r="J613" i="17" s="1"/>
  <c r="H594" i="17"/>
  <c r="H613" i="17" s="1"/>
  <c r="BE593" i="17"/>
  <c r="BD593" i="17"/>
  <c r="BC593" i="17"/>
  <c r="BB593" i="17"/>
  <c r="AT593" i="17"/>
  <c r="AS593" i="17"/>
  <c r="AQ593" i="17"/>
  <c r="AH593" i="17"/>
  <c r="AG593" i="17"/>
  <c r="G593" i="17"/>
  <c r="F593" i="17"/>
  <c r="BE592" i="17"/>
  <c r="BD592" i="17"/>
  <c r="BC592" i="17"/>
  <c r="BB592" i="17"/>
  <c r="AT592" i="17"/>
  <c r="AS592" i="17"/>
  <c r="AQ592" i="17"/>
  <c r="AH592" i="17"/>
  <c r="AG592" i="17"/>
  <c r="BA591" i="17"/>
  <c r="AZ591" i="17"/>
  <c r="AY591" i="17"/>
  <c r="AX591" i="17"/>
  <c r="BB591" i="17" s="1"/>
  <c r="AW591" i="17"/>
  <c r="AV591" i="17"/>
  <c r="AU591" i="17"/>
  <c r="AS591" i="17" s="1"/>
  <c r="AP591" i="17"/>
  <c r="AO591" i="17"/>
  <c r="AN591" i="17"/>
  <c r="AM591" i="17"/>
  <c r="AQ591" i="17" s="1"/>
  <c r="AL591" i="17"/>
  <c r="AK591" i="17"/>
  <c r="AJ591" i="17"/>
  <c r="AI591" i="17"/>
  <c r="AG591" i="17" s="1"/>
  <c r="AH591" i="17"/>
  <c r="AF591" i="17"/>
  <c r="AE591" i="17"/>
  <c r="AD591" i="17"/>
  <c r="AC591" i="17"/>
  <c r="AB591" i="17"/>
  <c r="AA591" i="17"/>
  <c r="Z591" i="17"/>
  <c r="BD591" i="17" s="1"/>
  <c r="Y591" i="17"/>
  <c r="BE591" i="17" s="1"/>
  <c r="X591" i="17"/>
  <c r="W591" i="17"/>
  <c r="V591" i="17"/>
  <c r="U591" i="17"/>
  <c r="T591" i="17"/>
  <c r="S591" i="17"/>
  <c r="R591" i="17"/>
  <c r="Q591" i="17"/>
  <c r="P591" i="17"/>
  <c r="O591" i="17"/>
  <c r="N591" i="17"/>
  <c r="M591" i="17"/>
  <c r="L591" i="17"/>
  <c r="K591" i="17"/>
  <c r="J591" i="17"/>
  <c r="I591" i="17"/>
  <c r="H591" i="17"/>
  <c r="D591" i="17"/>
  <c r="BA590" i="17"/>
  <c r="AZ590" i="17"/>
  <c r="AY590" i="17"/>
  <c r="AX590" i="17"/>
  <c r="BB590" i="17" s="1"/>
  <c r="AW590" i="17"/>
  <c r="AV590" i="17"/>
  <c r="AU590" i="17"/>
  <c r="AS590" i="17" s="1"/>
  <c r="AP590" i="17"/>
  <c r="AO590" i="17"/>
  <c r="AN590" i="17"/>
  <c r="AM590" i="17"/>
  <c r="AQ590" i="17" s="1"/>
  <c r="AL590" i="17"/>
  <c r="AK590" i="17"/>
  <c r="AJ590" i="17"/>
  <c r="AI590" i="17"/>
  <c r="AG590" i="17" s="1"/>
  <c r="AH590" i="17"/>
  <c r="AF590" i="17"/>
  <c r="AE590" i="17"/>
  <c r="AD590" i="17"/>
  <c r="AC590" i="17"/>
  <c r="AB590" i="17"/>
  <c r="AA590" i="17"/>
  <c r="Z590" i="17"/>
  <c r="Y590" i="17"/>
  <c r="BE590" i="17" s="1"/>
  <c r="X590" i="17"/>
  <c r="W590" i="17"/>
  <c r="V590" i="17"/>
  <c r="U590" i="17"/>
  <c r="T590" i="17"/>
  <c r="S590" i="17"/>
  <c r="R590" i="17"/>
  <c r="Q590" i="17"/>
  <c r="P590" i="17"/>
  <c r="O590" i="17"/>
  <c r="N590" i="17"/>
  <c r="M590" i="17"/>
  <c r="L590" i="17"/>
  <c r="K590" i="17"/>
  <c r="J590" i="17"/>
  <c r="I590" i="17"/>
  <c r="H590" i="17"/>
  <c r="D590" i="17"/>
  <c r="BA589" i="17"/>
  <c r="AZ589" i="17"/>
  <c r="AY589" i="17"/>
  <c r="AX589" i="17"/>
  <c r="BB589" i="17" s="1"/>
  <c r="AW589" i="17"/>
  <c r="AV589" i="17"/>
  <c r="AU589" i="17"/>
  <c r="AS589" i="17" s="1"/>
  <c r="AP589" i="17"/>
  <c r="AO589" i="17"/>
  <c r="AN589" i="17"/>
  <c r="AM589" i="17"/>
  <c r="AQ589" i="17" s="1"/>
  <c r="AL589" i="17"/>
  <c r="AK589" i="17"/>
  <c r="AJ589" i="17"/>
  <c r="AI589" i="17"/>
  <c r="AG589" i="17" s="1"/>
  <c r="AH589" i="17"/>
  <c r="AF589" i="17"/>
  <c r="AE589" i="17"/>
  <c r="AD589" i="17"/>
  <c r="AC589" i="17"/>
  <c r="AB589" i="17"/>
  <c r="AA589" i="17"/>
  <c r="Z589" i="17"/>
  <c r="Y589" i="17"/>
  <c r="BE589" i="17" s="1"/>
  <c r="X589" i="17"/>
  <c r="W589" i="17"/>
  <c r="V589" i="17"/>
  <c r="U589" i="17"/>
  <c r="T589" i="17"/>
  <c r="S589" i="17"/>
  <c r="R589" i="17"/>
  <c r="Q589" i="17"/>
  <c r="P589" i="17"/>
  <c r="O589" i="17"/>
  <c r="N589" i="17"/>
  <c r="M589" i="17"/>
  <c r="L589" i="17"/>
  <c r="K589" i="17"/>
  <c r="J589" i="17"/>
  <c r="I589" i="17"/>
  <c r="H589" i="17"/>
  <c r="D589" i="17"/>
  <c r="BA588" i="17"/>
  <c r="AZ588" i="17"/>
  <c r="AY588" i="17"/>
  <c r="AX588" i="17"/>
  <c r="BB588" i="17" s="1"/>
  <c r="AW588" i="17"/>
  <c r="AV588" i="17"/>
  <c r="AU588" i="17"/>
  <c r="AS588" i="17" s="1"/>
  <c r="AP588" i="17"/>
  <c r="AO588" i="17"/>
  <c r="AN588" i="17"/>
  <c r="AM588" i="17"/>
  <c r="AQ588" i="17" s="1"/>
  <c r="AL588" i="17"/>
  <c r="AK588" i="17"/>
  <c r="AJ588" i="17"/>
  <c r="AI588" i="17"/>
  <c r="AG588" i="17" s="1"/>
  <c r="AH588" i="17"/>
  <c r="AF588" i="17"/>
  <c r="AE588" i="17"/>
  <c r="AD588" i="17"/>
  <c r="AC588" i="17"/>
  <c r="AB588" i="17"/>
  <c r="AA588" i="17"/>
  <c r="Z588" i="17"/>
  <c r="Y588" i="17"/>
  <c r="BE588" i="17" s="1"/>
  <c r="X588" i="17"/>
  <c r="W588" i="17"/>
  <c r="V588" i="17"/>
  <c r="U588" i="17"/>
  <c r="T588" i="17"/>
  <c r="S588" i="17"/>
  <c r="R588" i="17"/>
  <c r="Q588" i="17"/>
  <c r="P588" i="17"/>
  <c r="O588" i="17"/>
  <c r="N588" i="17"/>
  <c r="M588" i="17"/>
  <c r="L588" i="17"/>
  <c r="K588" i="17"/>
  <c r="J588" i="17"/>
  <c r="I588" i="17"/>
  <c r="H588" i="17"/>
  <c r="D588" i="17"/>
  <c r="BA587" i="17"/>
  <c r="AZ587" i="17"/>
  <c r="AY587" i="17"/>
  <c r="AX587" i="17"/>
  <c r="BB587" i="17" s="1"/>
  <c r="AW587" i="17"/>
  <c r="AV587" i="17"/>
  <c r="AU587" i="17"/>
  <c r="AS587" i="17" s="1"/>
  <c r="AP587" i="17"/>
  <c r="AO587" i="17"/>
  <c r="AN587" i="17"/>
  <c r="AM587" i="17"/>
  <c r="AQ587" i="17" s="1"/>
  <c r="AL587" i="17"/>
  <c r="AK587" i="17"/>
  <c r="AJ587" i="17"/>
  <c r="AI587" i="17"/>
  <c r="AG587" i="17" s="1"/>
  <c r="AH587" i="17"/>
  <c r="AF587" i="17"/>
  <c r="AE587" i="17"/>
  <c r="AD587" i="17"/>
  <c r="AC587" i="17"/>
  <c r="AB587" i="17"/>
  <c r="AA587" i="17"/>
  <c r="Z587" i="17"/>
  <c r="BD587" i="17" s="1"/>
  <c r="Y587" i="17"/>
  <c r="BE587" i="17" s="1"/>
  <c r="X587" i="17"/>
  <c r="W587" i="17"/>
  <c r="V587" i="17"/>
  <c r="U587" i="17"/>
  <c r="T587" i="17"/>
  <c r="S587" i="17"/>
  <c r="R587" i="17"/>
  <c r="Q587" i="17"/>
  <c r="P587" i="17"/>
  <c r="O587" i="17"/>
  <c r="N587" i="17"/>
  <c r="M587" i="17"/>
  <c r="G587" i="17" s="1"/>
  <c r="BC587" i="17" s="1"/>
  <c r="L587" i="17"/>
  <c r="K587" i="17"/>
  <c r="J587" i="17"/>
  <c r="I587" i="17"/>
  <c r="H587" i="17"/>
  <c r="F587" i="17"/>
  <c r="D587" i="17"/>
  <c r="BA585" i="17"/>
  <c r="AZ585" i="17"/>
  <c r="AY585" i="17"/>
  <c r="AX585" i="17"/>
  <c r="BB585" i="17" s="1"/>
  <c r="AW585" i="17"/>
  <c r="AV585" i="17"/>
  <c r="AU585" i="17"/>
  <c r="AP585" i="17"/>
  <c r="AO585" i="17"/>
  <c r="AN585" i="17"/>
  <c r="AM585" i="17"/>
  <c r="AQ585" i="17" s="1"/>
  <c r="AL585" i="17"/>
  <c r="AK585" i="17"/>
  <c r="AJ585" i="17"/>
  <c r="AH585" i="17" s="1"/>
  <c r="AI585" i="17"/>
  <c r="AG585" i="17" s="1"/>
  <c r="AF585" i="17"/>
  <c r="AE585" i="17"/>
  <c r="AD585" i="17"/>
  <c r="AC585" i="17"/>
  <c r="AB585" i="17"/>
  <c r="AA585" i="17"/>
  <c r="Z585" i="17"/>
  <c r="BD585" i="17" s="1"/>
  <c r="Y585" i="17"/>
  <c r="BE585" i="17" s="1"/>
  <c r="X585" i="17"/>
  <c r="W585" i="17"/>
  <c r="V585" i="17"/>
  <c r="U585" i="17"/>
  <c r="T585" i="17"/>
  <c r="S585" i="17"/>
  <c r="R585" i="17"/>
  <c r="Q585" i="17"/>
  <c r="P585" i="17"/>
  <c r="O585" i="17"/>
  <c r="N585" i="17"/>
  <c r="M585" i="17"/>
  <c r="L585" i="17"/>
  <c r="K585" i="17"/>
  <c r="J585" i="17"/>
  <c r="I585" i="17"/>
  <c r="H585" i="17"/>
  <c r="F585" i="17"/>
  <c r="D585" i="17"/>
  <c r="BA584" i="17"/>
  <c r="AZ584" i="17"/>
  <c r="AY584" i="17"/>
  <c r="AX584" i="17"/>
  <c r="BB584" i="17" s="1"/>
  <c r="AW584" i="17"/>
  <c r="AV584" i="17"/>
  <c r="AU584" i="17"/>
  <c r="AP584" i="17"/>
  <c r="AO584" i="17"/>
  <c r="AN584" i="17"/>
  <c r="AM584" i="17"/>
  <c r="AQ584" i="17" s="1"/>
  <c r="AL584" i="17"/>
  <c r="AK584" i="17"/>
  <c r="AJ584" i="17"/>
  <c r="AH584" i="17" s="1"/>
  <c r="AI584" i="17"/>
  <c r="AG584" i="17" s="1"/>
  <c r="AF584" i="17"/>
  <c r="AE584" i="17"/>
  <c r="AD584" i="17"/>
  <c r="AC584" i="17"/>
  <c r="AB584" i="17"/>
  <c r="AA584" i="17"/>
  <c r="Z584" i="17"/>
  <c r="BD584" i="17" s="1"/>
  <c r="Y584" i="17"/>
  <c r="BE584" i="17" s="1"/>
  <c r="X584" i="17"/>
  <c r="W584" i="17"/>
  <c r="V584" i="17"/>
  <c r="U584" i="17"/>
  <c r="T584" i="17"/>
  <c r="S584" i="17"/>
  <c r="R584" i="17"/>
  <c r="Q584" i="17"/>
  <c r="P584" i="17"/>
  <c r="O584" i="17"/>
  <c r="N584" i="17"/>
  <c r="M584" i="17"/>
  <c r="L584" i="17"/>
  <c r="K584" i="17"/>
  <c r="J584" i="17"/>
  <c r="I584" i="17"/>
  <c r="H584" i="17"/>
  <c r="F584" i="17"/>
  <c r="D584" i="17"/>
  <c r="BA583" i="17"/>
  <c r="AZ583" i="17"/>
  <c r="AY583" i="17"/>
  <c r="AX583" i="17"/>
  <c r="BB583" i="17" s="1"/>
  <c r="AW583" i="17"/>
  <c r="AV583" i="17"/>
  <c r="AU583" i="17"/>
  <c r="AP583" i="17"/>
  <c r="AO583" i="17"/>
  <c r="AN583" i="17"/>
  <c r="AM583" i="17"/>
  <c r="AQ583" i="17" s="1"/>
  <c r="AL583" i="17"/>
  <c r="AK583" i="17"/>
  <c r="AJ583" i="17"/>
  <c r="AH583" i="17" s="1"/>
  <c r="AI583" i="17"/>
  <c r="AG583" i="17" s="1"/>
  <c r="AF583" i="17"/>
  <c r="AE583" i="17"/>
  <c r="AD583" i="17"/>
  <c r="AC583" i="17"/>
  <c r="AB583" i="17"/>
  <c r="AA583" i="17"/>
  <c r="Z583" i="17"/>
  <c r="BD583" i="17" s="1"/>
  <c r="Y583" i="17"/>
  <c r="BE583" i="17" s="1"/>
  <c r="X583" i="17"/>
  <c r="W583" i="17"/>
  <c r="V583" i="17"/>
  <c r="U583" i="17"/>
  <c r="T583" i="17"/>
  <c r="S583" i="17"/>
  <c r="R583" i="17"/>
  <c r="Q583" i="17"/>
  <c r="P583" i="17"/>
  <c r="O583" i="17"/>
  <c r="N583" i="17"/>
  <c r="M583" i="17"/>
  <c r="L583" i="17"/>
  <c r="K583" i="17"/>
  <c r="J583" i="17"/>
  <c r="I583" i="17"/>
  <c r="H583" i="17"/>
  <c r="F583" i="17"/>
  <c r="D583" i="17"/>
  <c r="BA582" i="17"/>
  <c r="AZ582" i="17"/>
  <c r="AY582" i="17"/>
  <c r="AX582" i="17"/>
  <c r="BB582" i="17" s="1"/>
  <c r="AW582" i="17"/>
  <c r="AV582" i="17"/>
  <c r="AU582" i="17"/>
  <c r="AP582" i="17"/>
  <c r="AO582" i="17"/>
  <c r="AN582" i="17"/>
  <c r="AM582" i="17"/>
  <c r="AQ582" i="17" s="1"/>
  <c r="AL582" i="17"/>
  <c r="AK582" i="17"/>
  <c r="AJ582" i="17"/>
  <c r="AH582" i="17" s="1"/>
  <c r="AI582" i="17"/>
  <c r="AG582" i="17" s="1"/>
  <c r="AF582" i="17"/>
  <c r="AE582" i="17"/>
  <c r="AD582" i="17"/>
  <c r="AC582" i="17"/>
  <c r="AB582" i="17"/>
  <c r="AA582" i="17"/>
  <c r="Z582" i="17"/>
  <c r="BD582" i="17" s="1"/>
  <c r="Y582" i="17"/>
  <c r="BE582" i="17" s="1"/>
  <c r="X582" i="17"/>
  <c r="W582" i="17"/>
  <c r="V582" i="17"/>
  <c r="U582" i="17"/>
  <c r="T582" i="17"/>
  <c r="S582" i="17"/>
  <c r="R582" i="17"/>
  <c r="Q582" i="17"/>
  <c r="P582" i="17"/>
  <c r="O582" i="17"/>
  <c r="N582" i="17"/>
  <c r="M582" i="17"/>
  <c r="L582" i="17"/>
  <c r="K582" i="17"/>
  <c r="J582" i="17"/>
  <c r="I582" i="17"/>
  <c r="H582" i="17"/>
  <c r="F582" i="17"/>
  <c r="D582" i="17"/>
  <c r="BA580" i="17"/>
  <c r="AZ580" i="17"/>
  <c r="AY580" i="17"/>
  <c r="AX580" i="17"/>
  <c r="BB580" i="17" s="1"/>
  <c r="AW580" i="17"/>
  <c r="AT580" i="17" s="1"/>
  <c r="AV580" i="17"/>
  <c r="AU580" i="17"/>
  <c r="AP580" i="17"/>
  <c r="AO580" i="17"/>
  <c r="AN580" i="17"/>
  <c r="AM580" i="17"/>
  <c r="AQ580" i="17" s="1"/>
  <c r="AL580" i="17"/>
  <c r="AK580" i="17"/>
  <c r="AJ580" i="17"/>
  <c r="AI580" i="17"/>
  <c r="AH580" i="17"/>
  <c r="AF580" i="17"/>
  <c r="AE580" i="17"/>
  <c r="AD580" i="17"/>
  <c r="AC580" i="17"/>
  <c r="AB580" i="17"/>
  <c r="AA580" i="17"/>
  <c r="Z580" i="17"/>
  <c r="Y580" i="17"/>
  <c r="BE580" i="17" s="1"/>
  <c r="X580" i="17"/>
  <c r="W580" i="17"/>
  <c r="V580" i="17"/>
  <c r="U580" i="17"/>
  <c r="T580" i="17"/>
  <c r="S580" i="17"/>
  <c r="R580" i="17"/>
  <c r="P580" i="17"/>
  <c r="O580" i="17"/>
  <c r="N580" i="17"/>
  <c r="M580" i="17"/>
  <c r="L580" i="17"/>
  <c r="F580" i="17" s="1"/>
  <c r="K580" i="17"/>
  <c r="J580" i="17"/>
  <c r="I580" i="17"/>
  <c r="H580" i="17"/>
  <c r="D580" i="17"/>
  <c r="BA579" i="17"/>
  <c r="AZ579" i="17"/>
  <c r="AY579" i="17"/>
  <c r="AX579" i="17"/>
  <c r="BB579" i="17" s="1"/>
  <c r="AW579" i="17"/>
  <c r="AV579" i="17"/>
  <c r="AU579" i="17"/>
  <c r="AS579" i="17" s="1"/>
  <c r="AP579" i="17"/>
  <c r="AO579" i="17"/>
  <c r="AN579" i="17"/>
  <c r="AM579" i="17"/>
  <c r="AQ579" i="17" s="1"/>
  <c r="AL579" i="17"/>
  <c r="AK579" i="17"/>
  <c r="AJ579" i="17"/>
  <c r="AH579" i="17" s="1"/>
  <c r="AI579" i="17"/>
  <c r="AG579" i="17" s="1"/>
  <c r="AF579" i="17"/>
  <c r="AE579" i="17"/>
  <c r="AD579" i="17"/>
  <c r="AC579" i="17"/>
  <c r="AB579" i="17"/>
  <c r="AA579" i="17"/>
  <c r="Z579" i="17"/>
  <c r="BD579" i="17" s="1"/>
  <c r="Y579" i="17"/>
  <c r="BE579" i="17" s="1"/>
  <c r="X579" i="17"/>
  <c r="W579" i="17"/>
  <c r="V579" i="17"/>
  <c r="U579" i="17"/>
  <c r="T579" i="17"/>
  <c r="S579" i="17"/>
  <c r="R579" i="17"/>
  <c r="Q579" i="17"/>
  <c r="P579" i="17"/>
  <c r="O579" i="17"/>
  <c r="N579" i="17"/>
  <c r="M579" i="17"/>
  <c r="L579" i="17"/>
  <c r="K579" i="17"/>
  <c r="J579" i="17"/>
  <c r="I579" i="17"/>
  <c r="H579" i="17"/>
  <c r="F579" i="17"/>
  <c r="D579" i="17"/>
  <c r="BA578" i="17"/>
  <c r="AZ578" i="17"/>
  <c r="AY578" i="17"/>
  <c r="AX578" i="17"/>
  <c r="BB578" i="17" s="1"/>
  <c r="AW578" i="17"/>
  <c r="AV578" i="17"/>
  <c r="AU578" i="17"/>
  <c r="AS578" i="17" s="1"/>
  <c r="AP578" i="17"/>
  <c r="AO578" i="17"/>
  <c r="AN578" i="17"/>
  <c r="AM578" i="17"/>
  <c r="AQ578" i="17" s="1"/>
  <c r="AL578" i="17"/>
  <c r="AK578" i="17"/>
  <c r="AJ578" i="17"/>
  <c r="AH578" i="17" s="1"/>
  <c r="AI578" i="17"/>
  <c r="AF578" i="17"/>
  <c r="AE578" i="17"/>
  <c r="AD578" i="17"/>
  <c r="AC578" i="17"/>
  <c r="AB578" i="17"/>
  <c r="AA578" i="17"/>
  <c r="Z578" i="17"/>
  <c r="BD578" i="17" s="1"/>
  <c r="Y578" i="17"/>
  <c r="BE578" i="17" s="1"/>
  <c r="X578" i="17"/>
  <c r="W578" i="17"/>
  <c r="V578" i="17"/>
  <c r="U578" i="17"/>
  <c r="T578" i="17"/>
  <c r="S578" i="17"/>
  <c r="R578" i="17"/>
  <c r="Q578" i="17"/>
  <c r="P578" i="17"/>
  <c r="O578" i="17"/>
  <c r="N578" i="17"/>
  <c r="M578" i="17"/>
  <c r="L578" i="17"/>
  <c r="K578" i="17"/>
  <c r="J578" i="17"/>
  <c r="I578" i="17"/>
  <c r="H578" i="17"/>
  <c r="F578" i="17"/>
  <c r="D578" i="17"/>
  <c r="BD577" i="17"/>
  <c r="BA577" i="17"/>
  <c r="AZ577" i="17"/>
  <c r="AY577" i="17"/>
  <c r="AX577" i="17"/>
  <c r="BB577" i="17" s="1"/>
  <c r="AW577" i="17"/>
  <c r="AV577" i="17"/>
  <c r="AU577" i="17"/>
  <c r="AP577" i="17"/>
  <c r="AO577" i="17"/>
  <c r="AN577" i="17"/>
  <c r="AM577" i="17"/>
  <c r="AQ577" i="17" s="1"/>
  <c r="AL577" i="17"/>
  <c r="AK577" i="17"/>
  <c r="AJ577" i="17"/>
  <c r="AI577" i="17"/>
  <c r="AF577" i="17"/>
  <c r="AE577" i="17"/>
  <c r="AD577" i="17"/>
  <c r="AC577" i="17"/>
  <c r="AB577" i="17"/>
  <c r="AA577" i="17"/>
  <c r="Z577" i="17"/>
  <c r="Y577" i="17"/>
  <c r="BE577" i="17" s="1"/>
  <c r="X577" i="17"/>
  <c r="W577" i="17"/>
  <c r="V577" i="17"/>
  <c r="U577" i="17"/>
  <c r="T577" i="17"/>
  <c r="S577" i="17"/>
  <c r="R577" i="17"/>
  <c r="Q577" i="17"/>
  <c r="P577" i="17"/>
  <c r="O577" i="17"/>
  <c r="N577" i="17"/>
  <c r="M577" i="17"/>
  <c r="L577" i="17"/>
  <c r="F577" i="17" s="1"/>
  <c r="K577" i="17"/>
  <c r="J577" i="17"/>
  <c r="I577" i="17"/>
  <c r="H577" i="17"/>
  <c r="G577" i="17"/>
  <c r="BC577" i="17" s="1"/>
  <c r="D577" i="17"/>
  <c r="BE573" i="17"/>
  <c r="BD573" i="17"/>
  <c r="BB573" i="17"/>
  <c r="AT573" i="17"/>
  <c r="AS573" i="17"/>
  <c r="AQ573" i="17"/>
  <c r="AH573" i="17"/>
  <c r="AG573" i="17"/>
  <c r="G573" i="17"/>
  <c r="BC573" i="17" s="1"/>
  <c r="F573" i="17"/>
  <c r="BE572" i="17"/>
  <c r="BD572" i="17"/>
  <c r="BB572" i="17"/>
  <c r="AT572" i="17"/>
  <c r="AS572" i="17"/>
  <c r="AQ572" i="17"/>
  <c r="AH572" i="17"/>
  <c r="AG572" i="17"/>
  <c r="G572" i="17"/>
  <c r="BC572" i="17" s="1"/>
  <c r="F572" i="17"/>
  <c r="BE571" i="17"/>
  <c r="BD571" i="17"/>
  <c r="BC571" i="17"/>
  <c r="BB571" i="17"/>
  <c r="AT571" i="17"/>
  <c r="AS571" i="17"/>
  <c r="AQ571" i="17"/>
  <c r="AH571" i="17"/>
  <c r="AG571" i="17"/>
  <c r="G571" i="17"/>
  <c r="F571" i="17"/>
  <c r="BE570" i="17"/>
  <c r="BD570" i="17"/>
  <c r="BB570" i="17"/>
  <c r="AT570" i="17"/>
  <c r="AS570" i="17"/>
  <c r="AQ570" i="17"/>
  <c r="AH570" i="17"/>
  <c r="AG570" i="17"/>
  <c r="G570" i="17"/>
  <c r="BC570" i="17" s="1"/>
  <c r="F570" i="17"/>
  <c r="BE569" i="17"/>
  <c r="BD569" i="17"/>
  <c r="BB569" i="17"/>
  <c r="AT569" i="17"/>
  <c r="AS569" i="17"/>
  <c r="AQ569" i="17"/>
  <c r="AH569" i="17"/>
  <c r="AG569" i="17"/>
  <c r="G569" i="17"/>
  <c r="BC569" i="17" s="1"/>
  <c r="F569" i="17"/>
  <c r="BE568" i="17"/>
  <c r="BD568" i="17"/>
  <c r="BC568" i="17"/>
  <c r="BB568" i="17"/>
  <c r="AT568" i="17"/>
  <c r="AS568" i="17"/>
  <c r="AQ568" i="17"/>
  <c r="AH568" i="17"/>
  <c r="AG568" i="17"/>
  <c r="G568" i="17"/>
  <c r="F568" i="17"/>
  <c r="BA567" i="17"/>
  <c r="BA586" i="17" s="1"/>
  <c r="AZ567" i="17"/>
  <c r="AZ586" i="17" s="1"/>
  <c r="AY567" i="17"/>
  <c r="AY586" i="17" s="1"/>
  <c r="AX567" i="17"/>
  <c r="AX586" i="17" s="1"/>
  <c r="BB586" i="17" s="1"/>
  <c r="AW567" i="17"/>
  <c r="AW586" i="17" s="1"/>
  <c r="AV567" i="17"/>
  <c r="AV586" i="17" s="1"/>
  <c r="AU567" i="17"/>
  <c r="AU586" i="17" s="1"/>
  <c r="AS567" i="17"/>
  <c r="AP567" i="17"/>
  <c r="AP586" i="17" s="1"/>
  <c r="AO567" i="17"/>
  <c r="AO586" i="17" s="1"/>
  <c r="AN567" i="17"/>
  <c r="AN586" i="17" s="1"/>
  <c r="AM567" i="17"/>
  <c r="AM586" i="17" s="1"/>
  <c r="AQ586" i="17" s="1"/>
  <c r="AL567" i="17"/>
  <c r="AL586" i="17" s="1"/>
  <c r="AK567" i="17"/>
  <c r="AK586" i="17" s="1"/>
  <c r="AJ567" i="17"/>
  <c r="AJ586" i="17" s="1"/>
  <c r="AI567" i="17"/>
  <c r="AI586" i="17" s="1"/>
  <c r="AG586" i="17" s="1"/>
  <c r="AF567" i="17"/>
  <c r="AF586" i="17" s="1"/>
  <c r="AE567" i="17"/>
  <c r="AE586" i="17" s="1"/>
  <c r="AD567" i="17"/>
  <c r="AD586" i="17" s="1"/>
  <c r="AC567" i="17"/>
  <c r="AC586" i="17" s="1"/>
  <c r="AB567" i="17"/>
  <c r="AB586" i="17" s="1"/>
  <c r="AA567" i="17"/>
  <c r="AA586" i="17" s="1"/>
  <c r="Z567" i="17"/>
  <c r="Z586" i="17" s="1"/>
  <c r="BD586" i="17" s="1"/>
  <c r="Y567" i="17"/>
  <c r="Y586" i="17" s="1"/>
  <c r="BE586" i="17" s="1"/>
  <c r="X567" i="17"/>
  <c r="X586" i="17" s="1"/>
  <c r="W567" i="17"/>
  <c r="W586" i="17" s="1"/>
  <c r="V567" i="17"/>
  <c r="V586" i="17" s="1"/>
  <c r="U567" i="17"/>
  <c r="U586" i="17" s="1"/>
  <c r="T567" i="17"/>
  <c r="T586" i="17" s="1"/>
  <c r="S567" i="17"/>
  <c r="S586" i="17" s="1"/>
  <c r="R567" i="17"/>
  <c r="R586" i="17" s="1"/>
  <c r="Q567" i="17"/>
  <c r="Q586" i="17" s="1"/>
  <c r="P567" i="17"/>
  <c r="P586" i="17" s="1"/>
  <c r="O567" i="17"/>
  <c r="O586" i="17" s="1"/>
  <c r="N567" i="17"/>
  <c r="N586" i="17" s="1"/>
  <c r="M567" i="17"/>
  <c r="M586" i="17" s="1"/>
  <c r="L567" i="17"/>
  <c r="L586" i="17" s="1"/>
  <c r="F586" i="17" s="1"/>
  <c r="K567" i="17"/>
  <c r="K586" i="17" s="1"/>
  <c r="J567" i="17"/>
  <c r="J586" i="17" s="1"/>
  <c r="I567" i="17"/>
  <c r="I586" i="17" s="1"/>
  <c r="H567" i="17"/>
  <c r="H586" i="17" s="1"/>
  <c r="D567" i="17"/>
  <c r="D586" i="17" s="1"/>
  <c r="BE566" i="17"/>
  <c r="BD566" i="17"/>
  <c r="BC566" i="17"/>
  <c r="BB566" i="17"/>
  <c r="AT566" i="17"/>
  <c r="AS566" i="17"/>
  <c r="AQ566" i="17"/>
  <c r="AH566" i="17"/>
  <c r="AG566" i="17"/>
  <c r="G566" i="17"/>
  <c r="F566" i="17"/>
  <c r="BE565" i="17"/>
  <c r="BD565" i="17"/>
  <c r="BB565" i="17"/>
  <c r="AT565" i="17"/>
  <c r="AS565" i="17"/>
  <c r="AQ565" i="17"/>
  <c r="AH565" i="17"/>
  <c r="AG565" i="17"/>
  <c r="G565" i="17"/>
  <c r="BC565" i="17" s="1"/>
  <c r="F565" i="17"/>
  <c r="BE564" i="17"/>
  <c r="BD564" i="17"/>
  <c r="BB564" i="17"/>
  <c r="AT564" i="17"/>
  <c r="AS564" i="17"/>
  <c r="AQ564" i="17"/>
  <c r="AH564" i="17"/>
  <c r="AG564" i="17"/>
  <c r="G564" i="17"/>
  <c r="BC564" i="17" s="1"/>
  <c r="F564" i="17"/>
  <c r="BE563" i="17"/>
  <c r="BD563" i="17"/>
  <c r="BB563" i="17"/>
  <c r="AT563" i="17"/>
  <c r="AS563" i="17"/>
  <c r="AQ563" i="17"/>
  <c r="AH563" i="17"/>
  <c r="AG563" i="17"/>
  <c r="G563" i="17"/>
  <c r="BC563" i="17" s="1"/>
  <c r="F563" i="17"/>
  <c r="BA562" i="17"/>
  <c r="BA581" i="17" s="1"/>
  <c r="AZ562" i="17"/>
  <c r="AZ581" i="17" s="1"/>
  <c r="AY562" i="17"/>
  <c r="AY581" i="17" s="1"/>
  <c r="AX562" i="17"/>
  <c r="AX581" i="17" s="1"/>
  <c r="BB581" i="17" s="1"/>
  <c r="AW562" i="17"/>
  <c r="AW581" i="17" s="1"/>
  <c r="AV562" i="17"/>
  <c r="AV581" i="17" s="1"/>
  <c r="AU562" i="17"/>
  <c r="AU581" i="17" s="1"/>
  <c r="AS581" i="17" s="1"/>
  <c r="AP562" i="17"/>
  <c r="AP581" i="17" s="1"/>
  <c r="AO562" i="17"/>
  <c r="AO581" i="17" s="1"/>
  <c r="AN562" i="17"/>
  <c r="AN581" i="17" s="1"/>
  <c r="AM562" i="17"/>
  <c r="AM581" i="17" s="1"/>
  <c r="AQ581" i="17" s="1"/>
  <c r="AL562" i="17"/>
  <c r="AL581" i="17" s="1"/>
  <c r="AK562" i="17"/>
  <c r="AK581" i="17" s="1"/>
  <c r="AJ562" i="17"/>
  <c r="AI562" i="17"/>
  <c r="AI581" i="17" s="1"/>
  <c r="AF562" i="17"/>
  <c r="AF581" i="17" s="1"/>
  <c r="AE562" i="17"/>
  <c r="AE581" i="17" s="1"/>
  <c r="AD562" i="17"/>
  <c r="AD581" i="17" s="1"/>
  <c r="AC562" i="17"/>
  <c r="AC581" i="17" s="1"/>
  <c r="AB562" i="17"/>
  <c r="AB581" i="17" s="1"/>
  <c r="AA562" i="17"/>
  <c r="AA581" i="17" s="1"/>
  <c r="Z562" i="17"/>
  <c r="Z581" i="17" s="1"/>
  <c r="Y562" i="17"/>
  <c r="Y581" i="17" s="1"/>
  <c r="BE581" i="17" s="1"/>
  <c r="X562" i="17"/>
  <c r="X581" i="17" s="1"/>
  <c r="W562" i="17"/>
  <c r="W581" i="17" s="1"/>
  <c r="V562" i="17"/>
  <c r="V581" i="17" s="1"/>
  <c r="U562" i="17"/>
  <c r="U581" i="17" s="1"/>
  <c r="T562" i="17"/>
  <c r="T581" i="17" s="1"/>
  <c r="S562" i="17"/>
  <c r="S581" i="17" s="1"/>
  <c r="R562" i="17"/>
  <c r="R581" i="17" s="1"/>
  <c r="Q562" i="17"/>
  <c r="Q581" i="17" s="1"/>
  <c r="P562" i="17"/>
  <c r="P581" i="17" s="1"/>
  <c r="O562" i="17"/>
  <c r="O581" i="17" s="1"/>
  <c r="N562" i="17"/>
  <c r="N581" i="17" s="1"/>
  <c r="M562" i="17"/>
  <c r="M581" i="17" s="1"/>
  <c r="L562" i="17"/>
  <c r="F562" i="17" s="1"/>
  <c r="K562" i="17"/>
  <c r="K581" i="17" s="1"/>
  <c r="J562" i="17"/>
  <c r="J581" i="17" s="1"/>
  <c r="I562" i="17"/>
  <c r="I581" i="17" s="1"/>
  <c r="H562" i="17"/>
  <c r="H581" i="17" s="1"/>
  <c r="D562" i="17"/>
  <c r="D581" i="17" s="1"/>
  <c r="BE561" i="17"/>
  <c r="BD561" i="17"/>
  <c r="BB561" i="17"/>
  <c r="AT561" i="17"/>
  <c r="AS561" i="17"/>
  <c r="AQ561" i="17"/>
  <c r="AH561" i="17"/>
  <c r="AG561" i="17"/>
  <c r="Q561" i="17"/>
  <c r="Q580" i="17" s="1"/>
  <c r="G580" i="17" s="1"/>
  <c r="BC580" i="17" s="1"/>
  <c r="G561" i="17"/>
  <c r="BC561" i="17" s="1"/>
  <c r="F561" i="17"/>
  <c r="BE560" i="17"/>
  <c r="BD560" i="17"/>
  <c r="BC560" i="17"/>
  <c r="BB560" i="17"/>
  <c r="AT560" i="17"/>
  <c r="AS560" i="17"/>
  <c r="AQ560" i="17"/>
  <c r="AH560" i="17"/>
  <c r="AG560" i="17"/>
  <c r="G560" i="17"/>
  <c r="F560" i="17"/>
  <c r="BE559" i="17"/>
  <c r="BD559" i="17"/>
  <c r="BB559" i="17"/>
  <c r="AT559" i="17"/>
  <c r="AS559" i="17"/>
  <c r="AQ559" i="17"/>
  <c r="AH559" i="17"/>
  <c r="AG559" i="17"/>
  <c r="G559" i="17"/>
  <c r="BC559" i="17" s="1"/>
  <c r="F559" i="17"/>
  <c r="BE558" i="17"/>
  <c r="BD558" i="17"/>
  <c r="BB558" i="17"/>
  <c r="AT558" i="17"/>
  <c r="AS558" i="17"/>
  <c r="AQ558" i="17"/>
  <c r="AH558" i="17"/>
  <c r="AG558" i="17"/>
  <c r="G558" i="17"/>
  <c r="BC558" i="17" s="1"/>
  <c r="F558" i="17"/>
  <c r="BA557" i="17"/>
  <c r="BA576" i="17" s="1"/>
  <c r="AZ557" i="17"/>
  <c r="AZ576" i="17" s="1"/>
  <c r="AY557" i="17"/>
  <c r="AY576" i="17" s="1"/>
  <c r="AX557" i="17"/>
  <c r="AX576" i="17" s="1"/>
  <c r="BB576" i="17" s="1"/>
  <c r="AW557" i="17"/>
  <c r="AW576" i="17" s="1"/>
  <c r="AV557" i="17"/>
  <c r="AV576" i="17" s="1"/>
  <c r="AU557" i="17"/>
  <c r="AU576" i="17" s="1"/>
  <c r="AP557" i="17"/>
  <c r="AO557" i="17"/>
  <c r="AO576" i="17" s="1"/>
  <c r="AN557" i="17"/>
  <c r="AN576" i="17" s="1"/>
  <c r="AM557" i="17"/>
  <c r="AQ557" i="17" s="1"/>
  <c r="AL557" i="17"/>
  <c r="AL576" i="17" s="1"/>
  <c r="AK557" i="17"/>
  <c r="AJ557" i="17"/>
  <c r="AJ576" i="17" s="1"/>
  <c r="AI557" i="17"/>
  <c r="AI576" i="17" s="1"/>
  <c r="AH557" i="17"/>
  <c r="AG557" i="17"/>
  <c r="AF557" i="17"/>
  <c r="AF576" i="17" s="1"/>
  <c r="AE557" i="17"/>
  <c r="AE576" i="17" s="1"/>
  <c r="AD557" i="17"/>
  <c r="AC557" i="17"/>
  <c r="AC576" i="17" s="1"/>
  <c r="AB557" i="17"/>
  <c r="AB576" i="17" s="1"/>
  <c r="AA557" i="17"/>
  <c r="AA576" i="17" s="1"/>
  <c r="Z557" i="17"/>
  <c r="Y557" i="17"/>
  <c r="F557" i="17" s="1"/>
  <c r="X557" i="17"/>
  <c r="X576" i="17" s="1"/>
  <c r="W557" i="17"/>
  <c r="W576" i="17" s="1"/>
  <c r="V557" i="17"/>
  <c r="V576" i="17" s="1"/>
  <c r="U557" i="17"/>
  <c r="U576" i="17" s="1"/>
  <c r="T557" i="17"/>
  <c r="T576" i="17" s="1"/>
  <c r="S557" i="17"/>
  <c r="S576" i="17" s="1"/>
  <c r="R557" i="17"/>
  <c r="R576" i="17" s="1"/>
  <c r="Q557" i="17"/>
  <c r="Q576" i="17" s="1"/>
  <c r="P557" i="17"/>
  <c r="P576" i="17" s="1"/>
  <c r="O557" i="17"/>
  <c r="O576" i="17" s="1"/>
  <c r="N557" i="17"/>
  <c r="M557" i="17"/>
  <c r="M576" i="17" s="1"/>
  <c r="L557" i="17"/>
  <c r="L576" i="17" s="1"/>
  <c r="K557" i="17"/>
  <c r="K576" i="17" s="1"/>
  <c r="J557" i="17"/>
  <c r="J576" i="17" s="1"/>
  <c r="I557" i="17"/>
  <c r="H557" i="17"/>
  <c r="H576" i="17" s="1"/>
  <c r="D557" i="17"/>
  <c r="D576" i="17" s="1"/>
  <c r="AZ556" i="17"/>
  <c r="AZ575" i="17" s="1"/>
  <c r="AY556" i="17"/>
  <c r="AY575" i="17" s="1"/>
  <c r="AX556" i="17"/>
  <c r="AV556" i="17"/>
  <c r="AV575" i="17" s="1"/>
  <c r="AU556" i="17"/>
  <c r="AU575" i="17" s="1"/>
  <c r="AM556" i="17"/>
  <c r="AM575" i="17" s="1"/>
  <c r="AQ575" i="17" s="1"/>
  <c r="AL556" i="17"/>
  <c r="AL575" i="17" s="1"/>
  <c r="AI556" i="17"/>
  <c r="AE556" i="17"/>
  <c r="AE575" i="17" s="1"/>
  <c r="AC556" i="17"/>
  <c r="AA556" i="17"/>
  <c r="AA575" i="17" s="1"/>
  <c r="W556" i="17"/>
  <c r="V556" i="17"/>
  <c r="V575" i="17" s="1"/>
  <c r="U556" i="17"/>
  <c r="U575" i="17" s="1"/>
  <c r="O556" i="17"/>
  <c r="O575" i="17" s="1"/>
  <c r="M556" i="17"/>
  <c r="M575" i="17" s="1"/>
  <c r="K556" i="17"/>
  <c r="K575" i="17" s="1"/>
  <c r="D556" i="17"/>
  <c r="D575" i="17" s="1"/>
  <c r="AZ555" i="17"/>
  <c r="AZ574" i="17" s="1"/>
  <c r="AY555" i="17"/>
  <c r="AY574" i="17" s="1"/>
  <c r="AU555" i="17"/>
  <c r="AU574" i="17" s="1"/>
  <c r="AM555" i="17"/>
  <c r="AQ555" i="17" s="1"/>
  <c r="AE555" i="17"/>
  <c r="AE574" i="17" s="1"/>
  <c r="M555" i="17"/>
  <c r="M574" i="17" s="1"/>
  <c r="K555" i="17"/>
  <c r="K574" i="17" s="1"/>
  <c r="D555" i="17"/>
  <c r="D574" i="17" s="1"/>
  <c r="BE554" i="17"/>
  <c r="BD554" i="17"/>
  <c r="BC554" i="17"/>
  <c r="BB554" i="17"/>
  <c r="AT554" i="17"/>
  <c r="AS554" i="17"/>
  <c r="AQ554" i="17"/>
  <c r="AH554" i="17"/>
  <c r="AG554" i="17"/>
  <c r="G554" i="17"/>
  <c r="F554" i="17"/>
  <c r="BE553" i="17"/>
  <c r="BD553" i="17"/>
  <c r="BC553" i="17"/>
  <c r="BB553" i="17"/>
  <c r="AT553" i="17"/>
  <c r="AS553" i="17"/>
  <c r="AQ553" i="17"/>
  <c r="AH553" i="17"/>
  <c r="AG553" i="17"/>
  <c r="BA552" i="17"/>
  <c r="AZ552" i="17"/>
  <c r="AY552" i="17"/>
  <c r="AX552" i="17"/>
  <c r="BB552" i="17" s="1"/>
  <c r="AW552" i="17"/>
  <c r="AV552" i="17"/>
  <c r="AU552" i="17"/>
  <c r="AT552" i="17"/>
  <c r="AP552" i="17"/>
  <c r="AO552" i="17"/>
  <c r="AN552" i="17"/>
  <c r="AM552" i="17"/>
  <c r="AQ552" i="17" s="1"/>
  <c r="AL552" i="17"/>
  <c r="AK552" i="17"/>
  <c r="AJ552" i="17"/>
  <c r="AH552" i="17" s="1"/>
  <c r="AI552" i="17"/>
  <c r="AG552" i="17" s="1"/>
  <c r="AF552" i="17"/>
  <c r="AE552" i="17"/>
  <c r="AD552" i="17"/>
  <c r="AC552" i="17"/>
  <c r="AB552" i="17"/>
  <c r="AA552" i="17"/>
  <c r="Z552" i="17"/>
  <c r="Y552" i="17"/>
  <c r="X552" i="17"/>
  <c r="W552" i="17"/>
  <c r="V552" i="17"/>
  <c r="U552" i="17"/>
  <c r="T552" i="17"/>
  <c r="S552" i="17"/>
  <c r="R552" i="17"/>
  <c r="Q552" i="17"/>
  <c r="P552" i="17"/>
  <c r="O552" i="17"/>
  <c r="N552" i="17"/>
  <c r="M552" i="17"/>
  <c r="G552" i="17" s="1"/>
  <c r="L552" i="17"/>
  <c r="K552" i="17"/>
  <c r="J552" i="17"/>
  <c r="I552" i="17"/>
  <c r="H552" i="17"/>
  <c r="D552" i="17"/>
  <c r="BA551" i="17"/>
  <c r="AZ551" i="17"/>
  <c r="AY551" i="17"/>
  <c r="AT551" i="17" s="1"/>
  <c r="AX551" i="17"/>
  <c r="BB551" i="17" s="1"/>
  <c r="AW551" i="17"/>
  <c r="AV551" i="17"/>
  <c r="AU551" i="17"/>
  <c r="AP551" i="17"/>
  <c r="AO551" i="17"/>
  <c r="AN551" i="17"/>
  <c r="AM551" i="17"/>
  <c r="AQ551" i="17" s="1"/>
  <c r="AL551" i="17"/>
  <c r="AK551" i="17"/>
  <c r="AJ551" i="17"/>
  <c r="AI551" i="17"/>
  <c r="AG551" i="17" s="1"/>
  <c r="AH551" i="17"/>
  <c r="AF551" i="17"/>
  <c r="AE551" i="17"/>
  <c r="AD551" i="17"/>
  <c r="AC551" i="17"/>
  <c r="AB551" i="17"/>
  <c r="AA551" i="17"/>
  <c r="Z551" i="17"/>
  <c r="BD551" i="17" s="1"/>
  <c r="Y551" i="17"/>
  <c r="BE551" i="17" s="1"/>
  <c r="X551" i="17"/>
  <c r="W551" i="17"/>
  <c r="V551" i="17"/>
  <c r="U551" i="17"/>
  <c r="T551" i="17"/>
  <c r="S551" i="17"/>
  <c r="R551" i="17"/>
  <c r="Q551" i="17"/>
  <c r="P551" i="17"/>
  <c r="O551" i="17"/>
  <c r="N551" i="17"/>
  <c r="M551" i="17"/>
  <c r="L551" i="17"/>
  <c r="K551" i="17"/>
  <c r="J551" i="17"/>
  <c r="I551" i="17"/>
  <c r="H551" i="17"/>
  <c r="D551" i="17"/>
  <c r="BA550" i="17"/>
  <c r="AZ550" i="17"/>
  <c r="AY550" i="17"/>
  <c r="AX550" i="17"/>
  <c r="BB550" i="17" s="1"/>
  <c r="AW550" i="17"/>
  <c r="AV550" i="17"/>
  <c r="AU550" i="17"/>
  <c r="AP550" i="17"/>
  <c r="AO550" i="17"/>
  <c r="AN550" i="17"/>
  <c r="AM550" i="17"/>
  <c r="AQ550" i="17" s="1"/>
  <c r="AL550" i="17"/>
  <c r="AK550" i="17"/>
  <c r="AJ550" i="17"/>
  <c r="AI550" i="17"/>
  <c r="AH550" i="17"/>
  <c r="AG550" i="17"/>
  <c r="AF550" i="17"/>
  <c r="AE550" i="17"/>
  <c r="AD550" i="17"/>
  <c r="AB550" i="17"/>
  <c r="AA550" i="17"/>
  <c r="Z550" i="17"/>
  <c r="Y550" i="17"/>
  <c r="BE550" i="17" s="1"/>
  <c r="X550" i="17"/>
  <c r="W550" i="17"/>
  <c r="V550" i="17"/>
  <c r="U550" i="17"/>
  <c r="T550" i="17"/>
  <c r="S550" i="17"/>
  <c r="R550" i="17"/>
  <c r="Q550" i="17"/>
  <c r="P550" i="17"/>
  <c r="O550" i="17"/>
  <c r="N550" i="17"/>
  <c r="M550" i="17"/>
  <c r="G550" i="17" s="1"/>
  <c r="BC550" i="17" s="1"/>
  <c r="L550" i="17"/>
  <c r="K550" i="17"/>
  <c r="J550" i="17"/>
  <c r="I550" i="17"/>
  <c r="H550" i="17"/>
  <c r="D550" i="17"/>
  <c r="BA549" i="17"/>
  <c r="AZ549" i="17"/>
  <c r="AY549" i="17"/>
  <c r="AT549" i="17" s="1"/>
  <c r="AX549" i="17"/>
  <c r="BB549" i="17" s="1"/>
  <c r="AW549" i="17"/>
  <c r="AV549" i="17"/>
  <c r="AU549" i="17"/>
  <c r="AS549" i="17" s="1"/>
  <c r="AP549" i="17"/>
  <c r="AO549" i="17"/>
  <c r="AN549" i="17"/>
  <c r="AM549" i="17"/>
  <c r="AQ549" i="17" s="1"/>
  <c r="AL549" i="17"/>
  <c r="AK549" i="17"/>
  <c r="AJ549" i="17"/>
  <c r="AH549" i="17" s="1"/>
  <c r="AI549" i="17"/>
  <c r="AG549" i="17" s="1"/>
  <c r="AF549" i="17"/>
  <c r="AE549" i="17"/>
  <c r="AD549" i="17"/>
  <c r="AC549" i="17"/>
  <c r="AB549" i="17"/>
  <c r="AA549" i="17"/>
  <c r="Z549" i="17"/>
  <c r="BD549" i="17" s="1"/>
  <c r="Y549" i="17"/>
  <c r="BE549" i="17" s="1"/>
  <c r="X549" i="17"/>
  <c r="W549" i="17"/>
  <c r="V549" i="17"/>
  <c r="U549" i="17"/>
  <c r="T549" i="17"/>
  <c r="S549" i="17"/>
  <c r="R549" i="17"/>
  <c r="Q549" i="17"/>
  <c r="P549" i="17"/>
  <c r="O549" i="17"/>
  <c r="N549" i="17"/>
  <c r="M549" i="17"/>
  <c r="L549" i="17"/>
  <c r="K549" i="17"/>
  <c r="J549" i="17"/>
  <c r="I549" i="17"/>
  <c r="H549" i="17"/>
  <c r="F549" i="17"/>
  <c r="D549" i="17"/>
  <c r="BA548" i="17"/>
  <c r="AZ548" i="17"/>
  <c r="AY548" i="17"/>
  <c r="AX548" i="17"/>
  <c r="BB548" i="17" s="1"/>
  <c r="AW548" i="17"/>
  <c r="AT548" i="17" s="1"/>
  <c r="AV548" i="17"/>
  <c r="AU548" i="17"/>
  <c r="AP548" i="17"/>
  <c r="AO548" i="17"/>
  <c r="AN548" i="17"/>
  <c r="AM548" i="17"/>
  <c r="AQ548" i="17" s="1"/>
  <c r="AL548" i="17"/>
  <c r="AK548" i="17"/>
  <c r="AJ548" i="17"/>
  <c r="AH548" i="17" s="1"/>
  <c r="AI548" i="17"/>
  <c r="AG548" i="17" s="1"/>
  <c r="AF548" i="17"/>
  <c r="AE548" i="17"/>
  <c r="AD548" i="17"/>
  <c r="AC548" i="17"/>
  <c r="AB548" i="17"/>
  <c r="AA548" i="17"/>
  <c r="Z548" i="17"/>
  <c r="Y548" i="17"/>
  <c r="BE548" i="17" s="1"/>
  <c r="X548" i="17"/>
  <c r="W548" i="17"/>
  <c r="V548" i="17"/>
  <c r="U548" i="17"/>
  <c r="T548" i="17"/>
  <c r="S548" i="17"/>
  <c r="R548" i="17"/>
  <c r="Q548" i="17"/>
  <c r="P548" i="17"/>
  <c r="O548" i="17"/>
  <c r="N548" i="17"/>
  <c r="M548" i="17"/>
  <c r="L548" i="17"/>
  <c r="K548" i="17"/>
  <c r="J548" i="17"/>
  <c r="I548" i="17"/>
  <c r="H548" i="17"/>
  <c r="G548" i="17"/>
  <c r="F548" i="17"/>
  <c r="D548" i="17"/>
  <c r="BA546" i="17"/>
  <c r="AZ546" i="17"/>
  <c r="AY546" i="17"/>
  <c r="AX546" i="17"/>
  <c r="BB546" i="17" s="1"/>
  <c r="AW546" i="17"/>
  <c r="AV546" i="17"/>
  <c r="AU546" i="17"/>
  <c r="AT546" i="17"/>
  <c r="AP546" i="17"/>
  <c r="AO546" i="17"/>
  <c r="AN546" i="17"/>
  <c r="AM546" i="17"/>
  <c r="AQ546" i="17" s="1"/>
  <c r="AL546" i="17"/>
  <c r="AK546" i="17"/>
  <c r="AJ546" i="17"/>
  <c r="AH546" i="17" s="1"/>
  <c r="AI546" i="17"/>
  <c r="AF546" i="17"/>
  <c r="AE546" i="17"/>
  <c r="AD546" i="17"/>
  <c r="AB546" i="17"/>
  <c r="AA546" i="17"/>
  <c r="Z546" i="17"/>
  <c r="Y546" i="17"/>
  <c r="BE546" i="17" s="1"/>
  <c r="X546" i="17"/>
  <c r="W546" i="17"/>
  <c r="V546" i="17"/>
  <c r="U546" i="17"/>
  <c r="T546" i="17"/>
  <c r="S546" i="17"/>
  <c r="R546" i="17"/>
  <c r="Q546" i="17"/>
  <c r="P546" i="17"/>
  <c r="O546" i="17"/>
  <c r="N546" i="17"/>
  <c r="M546" i="17"/>
  <c r="L546" i="17"/>
  <c r="K546" i="17"/>
  <c r="J546" i="17"/>
  <c r="I546" i="17"/>
  <c r="H546" i="17"/>
  <c r="D546" i="17"/>
  <c r="BA545" i="17"/>
  <c r="AZ545" i="17"/>
  <c r="AY545" i="17"/>
  <c r="AX545" i="17"/>
  <c r="BB545" i="17" s="1"/>
  <c r="AW545" i="17"/>
  <c r="AV545" i="17"/>
  <c r="AU545" i="17"/>
  <c r="AT545" i="17"/>
  <c r="AP545" i="17"/>
  <c r="AO545" i="17"/>
  <c r="AN545" i="17"/>
  <c r="AM545" i="17"/>
  <c r="AQ545" i="17" s="1"/>
  <c r="AL545" i="17"/>
  <c r="AK545" i="17"/>
  <c r="AJ545" i="17"/>
  <c r="AI545" i="17"/>
  <c r="AG545" i="17" s="1"/>
  <c r="AH545" i="17"/>
  <c r="AF545" i="17"/>
  <c r="AE545" i="17"/>
  <c r="AD545" i="17"/>
  <c r="AC545" i="17"/>
  <c r="AB545" i="17"/>
  <c r="AA545" i="17"/>
  <c r="Z545" i="17"/>
  <c r="Y545" i="17"/>
  <c r="BE545" i="17" s="1"/>
  <c r="X545" i="17"/>
  <c r="W545" i="17"/>
  <c r="V545" i="17"/>
  <c r="U545" i="17"/>
  <c r="T545" i="17"/>
  <c r="S545" i="17"/>
  <c r="R545" i="17"/>
  <c r="Q545" i="17"/>
  <c r="P545" i="17"/>
  <c r="O545" i="17"/>
  <c r="N545" i="17"/>
  <c r="M545" i="17"/>
  <c r="G545" i="17" s="1"/>
  <c r="L545" i="17"/>
  <c r="K545" i="17"/>
  <c r="J545" i="17"/>
  <c r="I545" i="17"/>
  <c r="H545" i="17"/>
  <c r="F545" i="17"/>
  <c r="D545" i="17"/>
  <c r="BA544" i="17"/>
  <c r="AZ544" i="17"/>
  <c r="AY544" i="17"/>
  <c r="AX544" i="17"/>
  <c r="BB544" i="17" s="1"/>
  <c r="AW544" i="17"/>
  <c r="AT544" i="17" s="1"/>
  <c r="AV544" i="17"/>
  <c r="AU544" i="17"/>
  <c r="AP544" i="17"/>
  <c r="AO544" i="17"/>
  <c r="AN544" i="17"/>
  <c r="AM544" i="17"/>
  <c r="AQ544" i="17" s="1"/>
  <c r="AL544" i="17"/>
  <c r="AK544" i="17"/>
  <c r="AJ544" i="17"/>
  <c r="AI544" i="17"/>
  <c r="AG544" i="17" s="1"/>
  <c r="AH544" i="17"/>
  <c r="AF544" i="17"/>
  <c r="AE544" i="17"/>
  <c r="AD544" i="17"/>
  <c r="AC544" i="17"/>
  <c r="AB544" i="17"/>
  <c r="AA544" i="17"/>
  <c r="Z544" i="17"/>
  <c r="Y544" i="17"/>
  <c r="BE544" i="17" s="1"/>
  <c r="X544" i="17"/>
  <c r="W544" i="17"/>
  <c r="V544" i="17"/>
  <c r="U544" i="17"/>
  <c r="T544" i="17"/>
  <c r="S544" i="17"/>
  <c r="R544" i="17"/>
  <c r="Q544" i="17"/>
  <c r="P544" i="17"/>
  <c r="O544" i="17"/>
  <c r="N544" i="17"/>
  <c r="M544" i="17"/>
  <c r="L544" i="17"/>
  <c r="K544" i="17"/>
  <c r="J544" i="17"/>
  <c r="I544" i="17"/>
  <c r="H544" i="17"/>
  <c r="F544" i="17"/>
  <c r="D544" i="17"/>
  <c r="BA543" i="17"/>
  <c r="AZ543" i="17"/>
  <c r="AY543" i="17"/>
  <c r="AX543" i="17"/>
  <c r="BB543" i="17" s="1"/>
  <c r="AW543" i="17"/>
  <c r="AV543" i="17"/>
  <c r="AU543" i="17"/>
  <c r="AT543" i="17"/>
  <c r="AP543" i="17"/>
  <c r="AO543" i="17"/>
  <c r="AN543" i="17"/>
  <c r="AM543" i="17"/>
  <c r="AQ543" i="17" s="1"/>
  <c r="AL543" i="17"/>
  <c r="AK543" i="17"/>
  <c r="AJ543" i="17"/>
  <c r="AI543" i="17"/>
  <c r="AG543" i="17" s="1"/>
  <c r="AH543" i="17"/>
  <c r="AF543" i="17"/>
  <c r="AE543" i="17"/>
  <c r="AD543" i="17"/>
  <c r="AC543" i="17"/>
  <c r="AB543" i="17"/>
  <c r="AA543" i="17"/>
  <c r="Z543" i="17"/>
  <c r="BD543" i="17" s="1"/>
  <c r="Y543" i="17"/>
  <c r="BE543" i="17" s="1"/>
  <c r="X543" i="17"/>
  <c r="W543" i="17"/>
  <c r="V543" i="17"/>
  <c r="U543" i="17"/>
  <c r="T543" i="17"/>
  <c r="S543" i="17"/>
  <c r="R543" i="17"/>
  <c r="Q543" i="17"/>
  <c r="P543" i="17"/>
  <c r="O543" i="17"/>
  <c r="N543" i="17"/>
  <c r="M543" i="17"/>
  <c r="L543" i="17"/>
  <c r="K543" i="17"/>
  <c r="J543" i="17"/>
  <c r="I543" i="17"/>
  <c r="H543" i="17"/>
  <c r="F543" i="17"/>
  <c r="D543" i="17"/>
  <c r="BA541" i="17"/>
  <c r="AZ541" i="17"/>
  <c r="AY541" i="17"/>
  <c r="AT541" i="17" s="1"/>
  <c r="AX541" i="17"/>
  <c r="BB541" i="17" s="1"/>
  <c r="AW541" i="17"/>
  <c r="AV541" i="17"/>
  <c r="AU541" i="17"/>
  <c r="AP541" i="17"/>
  <c r="AO541" i="17"/>
  <c r="AN541" i="17"/>
  <c r="AM541" i="17"/>
  <c r="AQ541" i="17" s="1"/>
  <c r="AL541" i="17"/>
  <c r="AK541" i="17"/>
  <c r="AJ541" i="17"/>
  <c r="AI541" i="17"/>
  <c r="AG541" i="17" s="1"/>
  <c r="AH541" i="17"/>
  <c r="AF541" i="17"/>
  <c r="AE541" i="17"/>
  <c r="AD541" i="17"/>
  <c r="AB541" i="17"/>
  <c r="AA541" i="17"/>
  <c r="Z541" i="17"/>
  <c r="BD541" i="17" s="1"/>
  <c r="Y541" i="17"/>
  <c r="BE541" i="17" s="1"/>
  <c r="X541" i="17"/>
  <c r="W541" i="17"/>
  <c r="V541" i="17"/>
  <c r="U541" i="17"/>
  <c r="T541" i="17"/>
  <c r="S541" i="17"/>
  <c r="R541" i="17"/>
  <c r="Q541" i="17"/>
  <c r="P541" i="17"/>
  <c r="O541" i="17"/>
  <c r="N541" i="17"/>
  <c r="M541" i="17"/>
  <c r="G541" i="17" s="1"/>
  <c r="L541" i="17"/>
  <c r="K541" i="17"/>
  <c r="J541" i="17"/>
  <c r="I541" i="17"/>
  <c r="H541" i="17"/>
  <c r="D541" i="17"/>
  <c r="BA540" i="17"/>
  <c r="AZ540" i="17"/>
  <c r="AY540" i="17"/>
  <c r="AX540" i="17"/>
  <c r="BB540" i="17" s="1"/>
  <c r="AW540" i="17"/>
  <c r="AT540" i="17" s="1"/>
  <c r="AV540" i="17"/>
  <c r="AU540" i="17"/>
  <c r="AP540" i="17"/>
  <c r="AO540" i="17"/>
  <c r="AN540" i="17"/>
  <c r="AM540" i="17"/>
  <c r="AQ540" i="17" s="1"/>
  <c r="AL540" i="17"/>
  <c r="AK540" i="17"/>
  <c r="AJ540" i="17"/>
  <c r="AI540" i="17"/>
  <c r="AH540" i="17"/>
  <c r="AG540" i="17"/>
  <c r="AF540" i="17"/>
  <c r="AE540" i="17"/>
  <c r="AD540" i="17"/>
  <c r="AC540" i="17"/>
  <c r="AB540" i="17"/>
  <c r="AA540" i="17"/>
  <c r="Z540" i="17"/>
  <c r="BD540" i="17" s="1"/>
  <c r="Y540" i="17"/>
  <c r="BE540" i="17" s="1"/>
  <c r="X540" i="17"/>
  <c r="W540" i="17"/>
  <c r="V540" i="17"/>
  <c r="U540" i="17"/>
  <c r="T540" i="17"/>
  <c r="S540" i="17"/>
  <c r="R540" i="17"/>
  <c r="Q540" i="17"/>
  <c r="P540" i="17"/>
  <c r="O540" i="17"/>
  <c r="N540" i="17"/>
  <c r="M540" i="17"/>
  <c r="G540" i="17" s="1"/>
  <c r="L540" i="17"/>
  <c r="K540" i="17"/>
  <c r="J540" i="17"/>
  <c r="I540" i="17"/>
  <c r="H540" i="17"/>
  <c r="F540" i="17"/>
  <c r="D540" i="17"/>
  <c r="BC540" i="17" s="1"/>
  <c r="BA539" i="17"/>
  <c r="AZ539" i="17"/>
  <c r="AY539" i="17"/>
  <c r="AX539" i="17"/>
  <c r="BB539" i="17" s="1"/>
  <c r="AW539" i="17"/>
  <c r="AV539" i="17"/>
  <c r="AU539" i="17"/>
  <c r="AT539" i="17"/>
  <c r="AP539" i="17"/>
  <c r="AO539" i="17"/>
  <c r="AN539" i="17"/>
  <c r="AM539" i="17"/>
  <c r="AQ539" i="17" s="1"/>
  <c r="AL539" i="17"/>
  <c r="AK539" i="17"/>
  <c r="AJ539" i="17"/>
  <c r="AI539" i="17"/>
  <c r="AG539" i="17" s="1"/>
  <c r="AH539" i="17"/>
  <c r="AF539" i="17"/>
  <c r="AE539" i="17"/>
  <c r="AD539" i="17"/>
  <c r="AC539" i="17"/>
  <c r="AB539" i="17"/>
  <c r="AA539" i="17"/>
  <c r="Z539" i="17"/>
  <c r="BD539" i="17" s="1"/>
  <c r="Y539" i="17"/>
  <c r="BE539" i="17" s="1"/>
  <c r="X539" i="17"/>
  <c r="W539" i="17"/>
  <c r="V539" i="17"/>
  <c r="U539" i="17"/>
  <c r="T539" i="17"/>
  <c r="S539" i="17"/>
  <c r="R539" i="17"/>
  <c r="Q539" i="17"/>
  <c r="P539" i="17"/>
  <c r="O539" i="17"/>
  <c r="N539" i="17"/>
  <c r="M539" i="17"/>
  <c r="L539" i="17"/>
  <c r="K539" i="17"/>
  <c r="J539" i="17"/>
  <c r="I539" i="17"/>
  <c r="H539" i="17"/>
  <c r="F539" i="17"/>
  <c r="D539" i="17"/>
  <c r="BA538" i="17"/>
  <c r="AZ538" i="17"/>
  <c r="AY538" i="17"/>
  <c r="AX538" i="17"/>
  <c r="BB538" i="17" s="1"/>
  <c r="AW538" i="17"/>
  <c r="AV538" i="17"/>
  <c r="AU538" i="17"/>
  <c r="AS538" i="17" s="1"/>
  <c r="AT538" i="17"/>
  <c r="AP538" i="17"/>
  <c r="AO538" i="17"/>
  <c r="AN538" i="17"/>
  <c r="AM538" i="17"/>
  <c r="AQ538" i="17" s="1"/>
  <c r="AL538" i="17"/>
  <c r="AK538" i="17"/>
  <c r="AJ538" i="17"/>
  <c r="AH538" i="17" s="1"/>
  <c r="AI538" i="17"/>
  <c r="AG538" i="17" s="1"/>
  <c r="AF538" i="17"/>
  <c r="AE538" i="17"/>
  <c r="AD538" i="17"/>
  <c r="AC538" i="17"/>
  <c r="AB538" i="17"/>
  <c r="AA538" i="17"/>
  <c r="Z538" i="17"/>
  <c r="Y538" i="17"/>
  <c r="BE538" i="17" s="1"/>
  <c r="X538" i="17"/>
  <c r="W538" i="17"/>
  <c r="V538" i="17"/>
  <c r="U538" i="17"/>
  <c r="T538" i="17"/>
  <c r="S538" i="17"/>
  <c r="R538" i="17"/>
  <c r="Q538" i="17"/>
  <c r="P538" i="17"/>
  <c r="O538" i="17"/>
  <c r="N538" i="17"/>
  <c r="M538" i="17"/>
  <c r="G538" i="17" s="1"/>
  <c r="L538" i="17"/>
  <c r="F538" i="17" s="1"/>
  <c r="K538" i="17"/>
  <c r="J538" i="17"/>
  <c r="I538" i="17"/>
  <c r="H538" i="17"/>
  <c r="D538" i="17"/>
  <c r="BE534" i="17"/>
  <c r="BD534" i="17"/>
  <c r="BB534" i="17"/>
  <c r="AT534" i="17"/>
  <c r="AS534" i="17"/>
  <c r="AQ534" i="17"/>
  <c r="AH534" i="17"/>
  <c r="AG534" i="17"/>
  <c r="G534" i="17"/>
  <c r="BC534" i="17" s="1"/>
  <c r="F534" i="17"/>
  <c r="BE533" i="17"/>
  <c r="BD533" i="17"/>
  <c r="BC533" i="17"/>
  <c r="BB533" i="17"/>
  <c r="AT533" i="17"/>
  <c r="AS533" i="17"/>
  <c r="AQ533" i="17"/>
  <c r="AH533" i="17"/>
  <c r="AG533" i="17"/>
  <c r="G533" i="17"/>
  <c r="F533" i="17"/>
  <c r="BE532" i="17"/>
  <c r="BD532" i="17"/>
  <c r="BB532" i="17"/>
  <c r="AT532" i="17"/>
  <c r="AS532" i="17"/>
  <c r="AQ532" i="17"/>
  <c r="AH532" i="17"/>
  <c r="AG532" i="17"/>
  <c r="G532" i="17"/>
  <c r="BC532" i="17" s="1"/>
  <c r="F532" i="17"/>
  <c r="BE531" i="17"/>
  <c r="BD531" i="17"/>
  <c r="BB531" i="17"/>
  <c r="AT531" i="17"/>
  <c r="AS531" i="17"/>
  <c r="AQ531" i="17"/>
  <c r="AH531" i="17"/>
  <c r="AG531" i="17"/>
  <c r="G531" i="17"/>
  <c r="BC531" i="17" s="1"/>
  <c r="BE530" i="17"/>
  <c r="BD530" i="17"/>
  <c r="BB530" i="17"/>
  <c r="AT530" i="17"/>
  <c r="AS530" i="17"/>
  <c r="AQ530" i="17"/>
  <c r="AH530" i="17"/>
  <c r="AG530" i="17"/>
  <c r="G530" i="17"/>
  <c r="BC530" i="17" s="1"/>
  <c r="F530" i="17"/>
  <c r="BE529" i="17"/>
  <c r="BD529" i="17"/>
  <c r="BC529" i="17"/>
  <c r="BB529" i="17"/>
  <c r="AT529" i="17"/>
  <c r="AS529" i="17"/>
  <c r="AQ529" i="17"/>
  <c r="AH529" i="17"/>
  <c r="AG529" i="17"/>
  <c r="G529" i="17"/>
  <c r="F529" i="17"/>
  <c r="BA528" i="17"/>
  <c r="AZ528" i="17"/>
  <c r="AY528" i="17"/>
  <c r="AX528" i="17"/>
  <c r="BB528" i="17" s="1"/>
  <c r="AW528" i="17"/>
  <c r="AT528" i="17" s="1"/>
  <c r="AV528" i="17"/>
  <c r="AU528" i="17"/>
  <c r="AS528" i="17"/>
  <c r="AP528" i="17"/>
  <c r="AO528" i="17"/>
  <c r="AN528" i="17"/>
  <c r="AM528" i="17"/>
  <c r="AQ528" i="17" s="1"/>
  <c r="AL528" i="17"/>
  <c r="AK528" i="17"/>
  <c r="AJ528" i="17"/>
  <c r="AI528" i="17"/>
  <c r="AF528" i="17"/>
  <c r="AE528" i="17"/>
  <c r="AD528" i="17"/>
  <c r="AB528" i="17"/>
  <c r="AA528" i="17"/>
  <c r="Z528" i="17"/>
  <c r="Y528" i="17"/>
  <c r="BE528" i="17" s="1"/>
  <c r="X528" i="17"/>
  <c r="W528" i="17"/>
  <c r="V528" i="17"/>
  <c r="U528" i="17"/>
  <c r="T528" i="17"/>
  <c r="S528" i="17"/>
  <c r="R528" i="17"/>
  <c r="Q528" i="17"/>
  <c r="P528" i="17"/>
  <c r="O528" i="17"/>
  <c r="N528" i="17"/>
  <c r="M528" i="17"/>
  <c r="G528" i="17" s="1"/>
  <c r="L528" i="17"/>
  <c r="K528" i="17"/>
  <c r="J528" i="17"/>
  <c r="I528" i="17"/>
  <c r="H528" i="17"/>
  <c r="D528" i="17"/>
  <c r="BC528" i="17" s="1"/>
  <c r="BE527" i="17"/>
  <c r="BD527" i="17"/>
  <c r="BB527" i="17"/>
  <c r="AT527" i="17"/>
  <c r="AS527" i="17"/>
  <c r="AQ527" i="17"/>
  <c r="AH527" i="17"/>
  <c r="AG527" i="17"/>
  <c r="G527" i="17"/>
  <c r="BC527" i="17" s="1"/>
  <c r="BE526" i="17"/>
  <c r="BD526" i="17"/>
  <c r="BB526" i="17"/>
  <c r="AT526" i="17"/>
  <c r="AS526" i="17"/>
  <c r="AQ526" i="17"/>
  <c r="AH526" i="17"/>
  <c r="AG526" i="17"/>
  <c r="G526" i="17"/>
  <c r="BC526" i="17" s="1"/>
  <c r="F526" i="17"/>
  <c r="BE525" i="17"/>
  <c r="BD525" i="17"/>
  <c r="BB525" i="17"/>
  <c r="AT525" i="17"/>
  <c r="AS525" i="17"/>
  <c r="AQ525" i="17"/>
  <c r="AH525" i="17"/>
  <c r="AG525" i="17"/>
  <c r="G525" i="17"/>
  <c r="BC525" i="17" s="1"/>
  <c r="F525" i="17"/>
  <c r="BE524" i="17"/>
  <c r="BD524" i="17"/>
  <c r="BB524" i="17"/>
  <c r="AT524" i="17"/>
  <c r="AS524" i="17"/>
  <c r="AQ524" i="17"/>
  <c r="AH524" i="17"/>
  <c r="AG524" i="17"/>
  <c r="G524" i="17"/>
  <c r="BC524" i="17" s="1"/>
  <c r="F524" i="17"/>
  <c r="BA523" i="17"/>
  <c r="AZ523" i="17"/>
  <c r="AY523" i="17"/>
  <c r="AT523" i="17" s="1"/>
  <c r="AX523" i="17"/>
  <c r="BB523" i="17" s="1"/>
  <c r="AW523" i="17"/>
  <c r="AV523" i="17"/>
  <c r="AU523" i="17"/>
  <c r="AS523" i="17" s="1"/>
  <c r="AP523" i="17"/>
  <c r="AO523" i="17"/>
  <c r="AN523" i="17"/>
  <c r="AM523" i="17"/>
  <c r="AQ523" i="17" s="1"/>
  <c r="AL523" i="17"/>
  <c r="AK523" i="17"/>
  <c r="AJ523" i="17"/>
  <c r="AI523" i="17"/>
  <c r="AG523" i="17" s="1"/>
  <c r="AH523" i="17"/>
  <c r="AF523" i="17"/>
  <c r="AE523" i="17"/>
  <c r="AD523" i="17"/>
  <c r="AB523" i="17"/>
  <c r="AA523" i="17"/>
  <c r="Z523" i="17"/>
  <c r="BD523" i="17" s="1"/>
  <c r="Y523" i="17"/>
  <c r="BE523" i="17" s="1"/>
  <c r="X523" i="17"/>
  <c r="W523" i="17"/>
  <c r="V523" i="17"/>
  <c r="U523" i="17"/>
  <c r="T523" i="17"/>
  <c r="S523" i="17"/>
  <c r="R523" i="17"/>
  <c r="Q523" i="17"/>
  <c r="P523" i="17"/>
  <c r="O523" i="17"/>
  <c r="N523" i="17"/>
  <c r="M523" i="17"/>
  <c r="L523" i="17"/>
  <c r="K523" i="17"/>
  <c r="J523" i="17"/>
  <c r="I523" i="17"/>
  <c r="H523" i="17"/>
  <c r="D523" i="17"/>
  <c r="BE522" i="17"/>
  <c r="BD522" i="17"/>
  <c r="BB522" i="17"/>
  <c r="AT522" i="17"/>
  <c r="AS522" i="17"/>
  <c r="AQ522" i="17"/>
  <c r="AH522" i="17"/>
  <c r="AG522" i="17"/>
  <c r="G522" i="17"/>
  <c r="BC522" i="17" s="1"/>
  <c r="F522" i="17"/>
  <c r="BE521" i="17"/>
  <c r="BD521" i="17"/>
  <c r="BB521" i="17"/>
  <c r="AT521" i="17"/>
  <c r="AS521" i="17"/>
  <c r="AQ521" i="17"/>
  <c r="AH521" i="17"/>
  <c r="AG521" i="17"/>
  <c r="G521" i="17"/>
  <c r="BC521" i="17" s="1"/>
  <c r="F521" i="17"/>
  <c r="BE520" i="17"/>
  <c r="BD520" i="17"/>
  <c r="BB520" i="17"/>
  <c r="AT520" i="17"/>
  <c r="AS520" i="17"/>
  <c r="AQ520" i="17"/>
  <c r="AH520" i="17"/>
  <c r="AG520" i="17"/>
  <c r="G520" i="17"/>
  <c r="BC520" i="17" s="1"/>
  <c r="F520" i="17"/>
  <c r="BE519" i="17"/>
  <c r="BD519" i="17"/>
  <c r="BB519" i="17"/>
  <c r="AT519" i="17"/>
  <c r="AS519" i="17"/>
  <c r="AQ519" i="17"/>
  <c r="AH519" i="17"/>
  <c r="AG519" i="17"/>
  <c r="G519" i="17"/>
  <c r="BC519" i="17" s="1"/>
  <c r="F519" i="17"/>
  <c r="BA518" i="17"/>
  <c r="AZ518" i="17"/>
  <c r="AZ517" i="17" s="1"/>
  <c r="AZ516" i="17" s="1"/>
  <c r="AY518" i="17"/>
  <c r="AT518" i="17" s="1"/>
  <c r="AX518" i="17"/>
  <c r="BB518" i="17" s="1"/>
  <c r="AW518" i="17"/>
  <c r="AV518" i="17"/>
  <c r="AV517" i="17" s="1"/>
  <c r="AV516" i="17" s="1"/>
  <c r="AU518" i="17"/>
  <c r="AP518" i="17"/>
  <c r="AO518" i="17"/>
  <c r="AN518" i="17"/>
  <c r="AN517" i="17" s="1"/>
  <c r="AM518" i="17"/>
  <c r="AM517" i="17" s="1"/>
  <c r="AL518" i="17"/>
  <c r="AK518" i="17"/>
  <c r="AJ518" i="17"/>
  <c r="AH518" i="17" s="1"/>
  <c r="AI518" i="17"/>
  <c r="AG518" i="17" s="1"/>
  <c r="AF518" i="17"/>
  <c r="AE518" i="17"/>
  <c r="AE517" i="17" s="1"/>
  <c r="AE516" i="17" s="1"/>
  <c r="AD518" i="17"/>
  <c r="AC518" i="17"/>
  <c r="AB518" i="17"/>
  <c r="AA518" i="17"/>
  <c r="AA517" i="17" s="1"/>
  <c r="AA516" i="17" s="1"/>
  <c r="Z518" i="17"/>
  <c r="BD518" i="17" s="1"/>
  <c r="Y518" i="17"/>
  <c r="BE518" i="17" s="1"/>
  <c r="X518" i="17"/>
  <c r="W518" i="17"/>
  <c r="W517" i="17" s="1"/>
  <c r="W516" i="17" s="1"/>
  <c r="V518" i="17"/>
  <c r="U518" i="17"/>
  <c r="T518" i="17"/>
  <c r="S518" i="17"/>
  <c r="S517" i="17" s="1"/>
  <c r="S516" i="17" s="1"/>
  <c r="R518" i="17"/>
  <c r="Q518" i="17"/>
  <c r="P518" i="17"/>
  <c r="O518" i="17"/>
  <c r="O517" i="17" s="1"/>
  <c r="O516" i="17" s="1"/>
  <c r="N518" i="17"/>
  <c r="N517" i="17" s="1"/>
  <c r="N516" i="17" s="1"/>
  <c r="M518" i="17"/>
  <c r="L518" i="17"/>
  <c r="K518" i="17"/>
  <c r="K517" i="17" s="1"/>
  <c r="K516" i="17" s="1"/>
  <c r="J518" i="17"/>
  <c r="J517" i="17" s="1"/>
  <c r="J516" i="17" s="1"/>
  <c r="I518" i="17"/>
  <c r="H518" i="17"/>
  <c r="G518" i="17"/>
  <c r="D518" i="17"/>
  <c r="BA517" i="17"/>
  <c r="AY517" i="17"/>
  <c r="AT517" i="17" s="1"/>
  <c r="AW517" i="17"/>
  <c r="AP517" i="17"/>
  <c r="AP516" i="17" s="1"/>
  <c r="AO517" i="17"/>
  <c r="AO516" i="17" s="1"/>
  <c r="AL517" i="17"/>
  <c r="AK517" i="17"/>
  <c r="AK516" i="17" s="1"/>
  <c r="AJ517" i="17"/>
  <c r="AH517" i="17" s="1"/>
  <c r="AF517" i="17"/>
  <c r="AD517" i="17"/>
  <c r="AB517" i="17"/>
  <c r="Y517" i="17"/>
  <c r="BE517" i="17" s="1"/>
  <c r="X517" i="17"/>
  <c r="V517" i="17"/>
  <c r="V516" i="17" s="1"/>
  <c r="U517" i="17"/>
  <c r="U516" i="17" s="1"/>
  <c r="T517" i="17"/>
  <c r="R517" i="17"/>
  <c r="R516" i="17" s="1"/>
  <c r="Q517" i="17"/>
  <c r="Q516" i="17" s="1"/>
  <c r="P517" i="17"/>
  <c r="M517" i="17"/>
  <c r="L517" i="17"/>
  <c r="I517" i="17"/>
  <c r="H517" i="17"/>
  <c r="D517" i="17"/>
  <c r="D516" i="17" s="1"/>
  <c r="AL516" i="17"/>
  <c r="AD516" i="17"/>
  <c r="Y516" i="17"/>
  <c r="BE516" i="17" s="1"/>
  <c r="I516" i="17"/>
  <c r="BE515" i="17"/>
  <c r="BD515" i="17"/>
  <c r="BB515" i="17"/>
  <c r="AT515" i="17"/>
  <c r="AS515" i="17"/>
  <c r="AQ515" i="17"/>
  <c r="AH515" i="17"/>
  <c r="AG515" i="17"/>
  <c r="G515" i="17"/>
  <c r="BC515" i="17" s="1"/>
  <c r="F515" i="17"/>
  <c r="BE514" i="17"/>
  <c r="BD514" i="17"/>
  <c r="BC514" i="17"/>
  <c r="BB514" i="17"/>
  <c r="AT514" i="17"/>
  <c r="AS514" i="17"/>
  <c r="AQ514" i="17"/>
  <c r="AH514" i="17"/>
  <c r="AG514" i="17"/>
  <c r="G514" i="17"/>
  <c r="F514" i="17"/>
  <c r="BE513" i="17"/>
  <c r="BD513" i="17"/>
  <c r="BB513" i="17"/>
  <c r="AT513" i="17"/>
  <c r="AS513" i="17"/>
  <c r="AQ513" i="17"/>
  <c r="AH513" i="17"/>
  <c r="AG513" i="17"/>
  <c r="G513" i="17"/>
  <c r="BC513" i="17" s="1"/>
  <c r="F513" i="17"/>
  <c r="BE512" i="17"/>
  <c r="BD512" i="17"/>
  <c r="BB512" i="17"/>
  <c r="AT512" i="17"/>
  <c r="AS512" i="17"/>
  <c r="AQ512" i="17"/>
  <c r="AH512" i="17"/>
  <c r="AG512" i="17"/>
  <c r="G512" i="17"/>
  <c r="BC512" i="17" s="1"/>
  <c r="F512" i="17"/>
  <c r="BE511" i="17"/>
  <c r="BD511" i="17"/>
  <c r="BB511" i="17"/>
  <c r="AT511" i="17"/>
  <c r="AS511" i="17"/>
  <c r="AQ511" i="17"/>
  <c r="AH511" i="17"/>
  <c r="AG511" i="17"/>
  <c r="G511" i="17"/>
  <c r="BC511" i="17" s="1"/>
  <c r="F511" i="17"/>
  <c r="BE510" i="17"/>
  <c r="BD510" i="17"/>
  <c r="BB510" i="17"/>
  <c r="AT510" i="17"/>
  <c r="AS510" i="17"/>
  <c r="AQ510" i="17"/>
  <c r="AH510" i="17"/>
  <c r="AG510" i="17"/>
  <c r="G510" i="17"/>
  <c r="BC510" i="17" s="1"/>
  <c r="F510" i="17"/>
  <c r="BA509" i="17"/>
  <c r="AZ509" i="17"/>
  <c r="AY509" i="17"/>
  <c r="AX509" i="17"/>
  <c r="BB509" i="17" s="1"/>
  <c r="AW509" i="17"/>
  <c r="AV509" i="17"/>
  <c r="AU509" i="17"/>
  <c r="AS509" i="17" s="1"/>
  <c r="AP509" i="17"/>
  <c r="AO509" i="17"/>
  <c r="AN509" i="17"/>
  <c r="AM509" i="17"/>
  <c r="AQ509" i="17" s="1"/>
  <c r="AL509" i="17"/>
  <c r="AK509" i="17"/>
  <c r="AJ509" i="17"/>
  <c r="AH509" i="17" s="1"/>
  <c r="AI509" i="17"/>
  <c r="AG509" i="17" s="1"/>
  <c r="AF509" i="17"/>
  <c r="AE509" i="17"/>
  <c r="AD509" i="17"/>
  <c r="AC509" i="17"/>
  <c r="AB509" i="17"/>
  <c r="AA509" i="17"/>
  <c r="Z509" i="17"/>
  <c r="Y509" i="17"/>
  <c r="X509" i="17"/>
  <c r="W509" i="17"/>
  <c r="V509" i="17"/>
  <c r="U509" i="17"/>
  <c r="T509" i="17"/>
  <c r="S509" i="17"/>
  <c r="R509" i="17"/>
  <c r="Q509" i="17"/>
  <c r="P509" i="17"/>
  <c r="O509" i="17"/>
  <c r="N509" i="17"/>
  <c r="M509" i="17"/>
  <c r="L509" i="17"/>
  <c r="K509" i="17"/>
  <c r="J509" i="17"/>
  <c r="I509" i="17"/>
  <c r="H509" i="17"/>
  <c r="G509" i="17"/>
  <c r="D509" i="17"/>
  <c r="BE508" i="17"/>
  <c r="BD508" i="17"/>
  <c r="BB508" i="17"/>
  <c r="AT508" i="17"/>
  <c r="AS508" i="17"/>
  <c r="AQ508" i="17"/>
  <c r="AH508" i="17"/>
  <c r="AG508" i="17"/>
  <c r="G508" i="17"/>
  <c r="BC508" i="17" s="1"/>
  <c r="F508" i="17"/>
  <c r="BE507" i="17"/>
  <c r="BD507" i="17"/>
  <c r="BB507" i="17"/>
  <c r="AT507" i="17"/>
  <c r="AS507" i="17"/>
  <c r="AQ507" i="17"/>
  <c r="AH507" i="17"/>
  <c r="AG507" i="17"/>
  <c r="G507" i="17"/>
  <c r="BC507" i="17" s="1"/>
  <c r="F507" i="17"/>
  <c r="BE506" i="17"/>
  <c r="BD506" i="17"/>
  <c r="BB506" i="17"/>
  <c r="AT506" i="17"/>
  <c r="AS506" i="17"/>
  <c r="AQ506" i="17"/>
  <c r="AH506" i="17"/>
  <c r="AG506" i="17"/>
  <c r="G506" i="17"/>
  <c r="BC506" i="17" s="1"/>
  <c r="F506" i="17"/>
  <c r="BE505" i="17"/>
  <c r="BD505" i="17"/>
  <c r="BC505" i="17"/>
  <c r="BB505" i="17"/>
  <c r="AT505" i="17"/>
  <c r="AS505" i="17"/>
  <c r="AQ505" i="17"/>
  <c r="AH505" i="17"/>
  <c r="AG505" i="17"/>
  <c r="G505" i="17"/>
  <c r="F505" i="17"/>
  <c r="BA504" i="17"/>
  <c r="AZ504" i="17"/>
  <c r="AY504" i="17"/>
  <c r="AX504" i="17"/>
  <c r="BB504" i="17" s="1"/>
  <c r="AW504" i="17"/>
  <c r="AT504" i="17" s="1"/>
  <c r="AV504" i="17"/>
  <c r="AU504" i="17"/>
  <c r="AS504" i="17"/>
  <c r="AP504" i="17"/>
  <c r="AO504" i="17"/>
  <c r="AN504" i="17"/>
  <c r="AM504" i="17"/>
  <c r="AQ504" i="17" s="1"/>
  <c r="AL504" i="17"/>
  <c r="AK504" i="17"/>
  <c r="AJ504" i="17"/>
  <c r="AI504" i="17"/>
  <c r="AG504" i="17" s="1"/>
  <c r="AF504" i="17"/>
  <c r="AE504" i="17"/>
  <c r="AD504" i="17"/>
  <c r="AC504" i="17"/>
  <c r="AB504" i="17"/>
  <c r="AA504" i="17"/>
  <c r="Z504" i="17"/>
  <c r="Y504" i="17"/>
  <c r="X504" i="17"/>
  <c r="W504" i="17"/>
  <c r="V504" i="17"/>
  <c r="U504" i="17"/>
  <c r="T504" i="17"/>
  <c r="S504" i="17"/>
  <c r="R504" i="17"/>
  <c r="Q504" i="17"/>
  <c r="P504" i="17"/>
  <c r="O504" i="17"/>
  <c r="N504" i="17"/>
  <c r="M504" i="17"/>
  <c r="G504" i="17" s="1"/>
  <c r="L504" i="17"/>
  <c r="K504" i="17"/>
  <c r="J504" i="17"/>
  <c r="I504" i="17"/>
  <c r="H504" i="17"/>
  <c r="D504" i="17"/>
  <c r="BE503" i="17"/>
  <c r="BD503" i="17"/>
  <c r="BB503" i="17"/>
  <c r="AT503" i="17"/>
  <c r="AS503" i="17"/>
  <c r="AQ503" i="17"/>
  <c r="AH503" i="17"/>
  <c r="AG503" i="17"/>
  <c r="G503" i="17"/>
  <c r="BC503" i="17" s="1"/>
  <c r="F503" i="17"/>
  <c r="BE502" i="17"/>
  <c r="BD502" i="17"/>
  <c r="BB502" i="17"/>
  <c r="AT502" i="17"/>
  <c r="AS502" i="17"/>
  <c r="AQ502" i="17"/>
  <c r="AH502" i="17"/>
  <c r="AG502" i="17"/>
  <c r="G502" i="17"/>
  <c r="BC502" i="17" s="1"/>
  <c r="F502" i="17"/>
  <c r="BE501" i="17"/>
  <c r="BD501" i="17"/>
  <c r="BB501" i="17"/>
  <c r="AT501" i="17"/>
  <c r="AS501" i="17"/>
  <c r="AQ501" i="17"/>
  <c r="AH501" i="17"/>
  <c r="AG501" i="17"/>
  <c r="G501" i="17"/>
  <c r="BC501" i="17" s="1"/>
  <c r="F501" i="17"/>
  <c r="BE500" i="17"/>
  <c r="BD500" i="17"/>
  <c r="BB500" i="17"/>
  <c r="AT500" i="17"/>
  <c r="AS500" i="17"/>
  <c r="AQ500" i="17"/>
  <c r="AH500" i="17"/>
  <c r="AG500" i="17"/>
  <c r="G500" i="17"/>
  <c r="BC500" i="17" s="1"/>
  <c r="F500" i="17"/>
  <c r="BA499" i="17"/>
  <c r="AZ499" i="17"/>
  <c r="AZ498" i="17" s="1"/>
  <c r="AZ497" i="17" s="1"/>
  <c r="AY499" i="17"/>
  <c r="AX499" i="17"/>
  <c r="BB499" i="17" s="1"/>
  <c r="AW499" i="17"/>
  <c r="AV499" i="17"/>
  <c r="AV498" i="17" s="1"/>
  <c r="AV497" i="17" s="1"/>
  <c r="AU499" i="17"/>
  <c r="AT499" i="17"/>
  <c r="AP499" i="17"/>
  <c r="AO499" i="17"/>
  <c r="AO498" i="17" s="1"/>
  <c r="AO497" i="17" s="1"/>
  <c r="AN499" i="17"/>
  <c r="AM499" i="17"/>
  <c r="AQ499" i="17" s="1"/>
  <c r="AL499" i="17"/>
  <c r="AK499" i="17"/>
  <c r="AJ499" i="17"/>
  <c r="AH499" i="17" s="1"/>
  <c r="AI499" i="17"/>
  <c r="AG499" i="17"/>
  <c r="AF499" i="17"/>
  <c r="AE499" i="17"/>
  <c r="AD499" i="17"/>
  <c r="AC499" i="17"/>
  <c r="AB499" i="17"/>
  <c r="AA499" i="17"/>
  <c r="Z499" i="17"/>
  <c r="Y499" i="17"/>
  <c r="BD499" i="17" s="1"/>
  <c r="X499" i="17"/>
  <c r="W499" i="17"/>
  <c r="V499" i="17"/>
  <c r="U499" i="17"/>
  <c r="T499" i="17"/>
  <c r="S499" i="17"/>
  <c r="R499" i="17"/>
  <c r="Q499" i="17"/>
  <c r="Q498" i="17" s="1"/>
  <c r="Q497" i="17" s="1"/>
  <c r="P499" i="17"/>
  <c r="O499" i="17"/>
  <c r="N499" i="17"/>
  <c r="M499" i="17"/>
  <c r="G499" i="17" s="1"/>
  <c r="L499" i="17"/>
  <c r="K499" i="17"/>
  <c r="J499" i="17"/>
  <c r="I499" i="17"/>
  <c r="I498" i="17" s="1"/>
  <c r="I497" i="17" s="1"/>
  <c r="H499" i="17"/>
  <c r="D499" i="17"/>
  <c r="AY498" i="17"/>
  <c r="AY497" i="17" s="1"/>
  <c r="AX498" i="17"/>
  <c r="BB498" i="17" s="1"/>
  <c r="AU498" i="17"/>
  <c r="AP498" i="17"/>
  <c r="AP497" i="17" s="1"/>
  <c r="AM498" i="17"/>
  <c r="AQ498" i="17" s="1"/>
  <c r="AL498" i="17"/>
  <c r="AK498" i="17"/>
  <c r="AK497" i="17" s="1"/>
  <c r="AI498" i="17"/>
  <c r="AG498" i="17" s="1"/>
  <c r="AD498" i="17"/>
  <c r="AC498" i="17"/>
  <c r="AC497" i="17" s="1"/>
  <c r="Z498" i="17"/>
  <c r="V498" i="17"/>
  <c r="U498" i="17"/>
  <c r="U497" i="17" s="1"/>
  <c r="R498" i="17"/>
  <c r="N498" i="17"/>
  <c r="M498" i="17"/>
  <c r="M497" i="17" s="1"/>
  <c r="G497" i="17" s="1"/>
  <c r="J498" i="17"/>
  <c r="D498" i="17"/>
  <c r="AX497" i="17"/>
  <c r="BB497" i="17" s="1"/>
  <c r="AU497" i="17"/>
  <c r="AM497" i="17"/>
  <c r="AQ497" i="17" s="1"/>
  <c r="AL497" i="17"/>
  <c r="AI497" i="17"/>
  <c r="AG497" i="17" s="1"/>
  <c r="AD497" i="17"/>
  <c r="Z497" i="17"/>
  <c r="V497" i="17"/>
  <c r="R497" i="17"/>
  <c r="N497" i="17"/>
  <c r="J497" i="17"/>
  <c r="D497" i="17"/>
  <c r="BE496" i="17"/>
  <c r="BD496" i="17"/>
  <c r="BB496" i="17"/>
  <c r="AT496" i="17"/>
  <c r="AS496" i="17"/>
  <c r="AQ496" i="17"/>
  <c r="AH496" i="17"/>
  <c r="AG496" i="17"/>
  <c r="G496" i="17"/>
  <c r="BC496" i="17" s="1"/>
  <c r="F496" i="17"/>
  <c r="BE495" i="17"/>
  <c r="BD495" i="17"/>
  <c r="BB495" i="17"/>
  <c r="AT495" i="17"/>
  <c r="AS495" i="17"/>
  <c r="AQ495" i="17"/>
  <c r="AH495" i="17"/>
  <c r="AG495" i="17"/>
  <c r="G495" i="17"/>
  <c r="BC495" i="17" s="1"/>
  <c r="F495" i="17"/>
  <c r="BE494" i="17"/>
  <c r="BD494" i="17"/>
  <c r="BB494" i="17"/>
  <c r="AT494" i="17"/>
  <c r="AS494" i="17"/>
  <c r="AQ494" i="17"/>
  <c r="AH494" i="17"/>
  <c r="AG494" i="17"/>
  <c r="G494" i="17"/>
  <c r="BC494" i="17" s="1"/>
  <c r="F494" i="17"/>
  <c r="BE493" i="17"/>
  <c r="BD493" i="17"/>
  <c r="BB493" i="17"/>
  <c r="AT493" i="17"/>
  <c r="AS493" i="17"/>
  <c r="AQ493" i="17"/>
  <c r="AH493" i="17"/>
  <c r="AG493" i="17"/>
  <c r="AC493" i="17"/>
  <c r="F493" i="17" s="1"/>
  <c r="G493" i="17"/>
  <c r="BC493" i="17" s="1"/>
  <c r="BE492" i="17"/>
  <c r="BD492" i="17"/>
  <c r="BC492" i="17"/>
  <c r="BB492" i="17"/>
  <c r="AT492" i="17"/>
  <c r="AS492" i="17"/>
  <c r="AQ492" i="17"/>
  <c r="AH492" i="17"/>
  <c r="AG492" i="17"/>
  <c r="G492" i="17"/>
  <c r="F492" i="17"/>
  <c r="BE491" i="17"/>
  <c r="BD491" i="17"/>
  <c r="BB491" i="17"/>
  <c r="AT491" i="17"/>
  <c r="AS491" i="17"/>
  <c r="AQ491" i="17"/>
  <c r="AH491" i="17"/>
  <c r="AG491" i="17"/>
  <c r="G491" i="17"/>
  <c r="BC491" i="17" s="1"/>
  <c r="F491" i="17"/>
  <c r="BA490" i="17"/>
  <c r="BA547" i="17" s="1"/>
  <c r="AZ490" i="17"/>
  <c r="AZ547" i="17" s="1"/>
  <c r="AY490" i="17"/>
  <c r="AY547" i="17" s="1"/>
  <c r="AX490" i="17"/>
  <c r="AX547" i="17" s="1"/>
  <c r="BB547" i="17" s="1"/>
  <c r="AW490" i="17"/>
  <c r="AW547" i="17" s="1"/>
  <c r="AT547" i="17" s="1"/>
  <c r="AV490" i="17"/>
  <c r="AV547" i="17" s="1"/>
  <c r="AU490" i="17"/>
  <c r="AU547" i="17" s="1"/>
  <c r="AP490" i="17"/>
  <c r="AP547" i="17" s="1"/>
  <c r="AO490" i="17"/>
  <c r="AO547" i="17" s="1"/>
  <c r="AN490" i="17"/>
  <c r="AN547" i="17" s="1"/>
  <c r="AM490" i="17"/>
  <c r="AM547" i="17" s="1"/>
  <c r="AQ547" i="17" s="1"/>
  <c r="AL490" i="17"/>
  <c r="AL547" i="17" s="1"/>
  <c r="AK490" i="17"/>
  <c r="AK547" i="17" s="1"/>
  <c r="AJ490" i="17"/>
  <c r="AJ547" i="17" s="1"/>
  <c r="AI490" i="17"/>
  <c r="AI547" i="17" s="1"/>
  <c r="AG490" i="17"/>
  <c r="AF490" i="17"/>
  <c r="AF547" i="17" s="1"/>
  <c r="AE490" i="17"/>
  <c r="AD490" i="17"/>
  <c r="AD547" i="17" s="1"/>
  <c r="AC490" i="17"/>
  <c r="AB490" i="17"/>
  <c r="AB547" i="17" s="1"/>
  <c r="AA490" i="17"/>
  <c r="Z490" i="17"/>
  <c r="Z547" i="17" s="1"/>
  <c r="Y490" i="17"/>
  <c r="Y547" i="17" s="1"/>
  <c r="BE547" i="17" s="1"/>
  <c r="X490" i="17"/>
  <c r="X547" i="17" s="1"/>
  <c r="W490" i="17"/>
  <c r="V490" i="17"/>
  <c r="V547" i="17" s="1"/>
  <c r="U490" i="17"/>
  <c r="U547" i="17" s="1"/>
  <c r="T490" i="17"/>
  <c r="T547" i="17" s="1"/>
  <c r="S490" i="17"/>
  <c r="R490" i="17"/>
  <c r="R547" i="17" s="1"/>
  <c r="Q490" i="17"/>
  <c r="Q547" i="17" s="1"/>
  <c r="P490" i="17"/>
  <c r="P547" i="17" s="1"/>
  <c r="O490" i="17"/>
  <c r="N490" i="17"/>
  <c r="N547" i="17" s="1"/>
  <c r="M490" i="17"/>
  <c r="M547" i="17" s="1"/>
  <c r="L490" i="17"/>
  <c r="L547" i="17" s="1"/>
  <c r="K490" i="17"/>
  <c r="J490" i="17"/>
  <c r="J547" i="17" s="1"/>
  <c r="I490" i="17"/>
  <c r="I547" i="17" s="1"/>
  <c r="H490" i="17"/>
  <c r="H547" i="17" s="1"/>
  <c r="D490" i="17"/>
  <c r="D547" i="17" s="1"/>
  <c r="BE489" i="17"/>
  <c r="BD489" i="17"/>
  <c r="BB489" i="17"/>
  <c r="AT489" i="17"/>
  <c r="AS489" i="17"/>
  <c r="AQ489" i="17"/>
  <c r="AH489" i="17"/>
  <c r="AG489" i="17"/>
  <c r="G489" i="17"/>
  <c r="BC489" i="17" s="1"/>
  <c r="F489" i="17"/>
  <c r="BE488" i="17"/>
  <c r="BD488" i="17"/>
  <c r="BB488" i="17"/>
  <c r="AT488" i="17"/>
  <c r="AS488" i="17"/>
  <c r="AQ488" i="17"/>
  <c r="AH488" i="17"/>
  <c r="AG488" i="17"/>
  <c r="G488" i="17"/>
  <c r="BC488" i="17" s="1"/>
  <c r="F488" i="17"/>
  <c r="BE487" i="17"/>
  <c r="BD487" i="17"/>
  <c r="BB487" i="17"/>
  <c r="AT487" i="17"/>
  <c r="AS487" i="17"/>
  <c r="AQ487" i="17"/>
  <c r="AH487" i="17"/>
  <c r="AG487" i="17"/>
  <c r="G487" i="17"/>
  <c r="BC487" i="17" s="1"/>
  <c r="F487" i="17"/>
  <c r="BE486" i="17"/>
  <c r="BD486" i="17"/>
  <c r="BB486" i="17"/>
  <c r="AT486" i="17"/>
  <c r="AS486" i="17"/>
  <c r="AQ486" i="17"/>
  <c r="AH486" i="17"/>
  <c r="AG486" i="17"/>
  <c r="G486" i="17"/>
  <c r="BC486" i="17" s="1"/>
  <c r="F486" i="17"/>
  <c r="BA485" i="17"/>
  <c r="BA542" i="17" s="1"/>
  <c r="AZ485" i="17"/>
  <c r="AZ542" i="17" s="1"/>
  <c r="AY485" i="17"/>
  <c r="AY542" i="17" s="1"/>
  <c r="AX485" i="17"/>
  <c r="AX542" i="17" s="1"/>
  <c r="BB542" i="17" s="1"/>
  <c r="AW485" i="17"/>
  <c r="AW542" i="17" s="1"/>
  <c r="AV485" i="17"/>
  <c r="AV542" i="17" s="1"/>
  <c r="AU485" i="17"/>
  <c r="AU542" i="17" s="1"/>
  <c r="AS542" i="17" s="1"/>
  <c r="AP485" i="17"/>
  <c r="AP542" i="17" s="1"/>
  <c r="AO485" i="17"/>
  <c r="AO542" i="17" s="1"/>
  <c r="AN485" i="17"/>
  <c r="AN542" i="17" s="1"/>
  <c r="AM485" i="17"/>
  <c r="AM542" i="17" s="1"/>
  <c r="AQ542" i="17" s="1"/>
  <c r="AL485" i="17"/>
  <c r="AL542" i="17" s="1"/>
  <c r="AK485" i="17"/>
  <c r="AK542" i="17" s="1"/>
  <c r="AJ485" i="17"/>
  <c r="AJ542" i="17" s="1"/>
  <c r="AH542" i="17" s="1"/>
  <c r="AI485" i="17"/>
  <c r="AI542" i="17" s="1"/>
  <c r="AF485" i="17"/>
  <c r="AF542" i="17" s="1"/>
  <c r="AE485" i="17"/>
  <c r="AD485" i="17"/>
  <c r="AD542" i="17" s="1"/>
  <c r="AC485" i="17"/>
  <c r="AB485" i="17"/>
  <c r="AB542" i="17" s="1"/>
  <c r="AA485" i="17"/>
  <c r="Z485" i="17"/>
  <c r="Z542" i="17" s="1"/>
  <c r="BD542" i="17" s="1"/>
  <c r="Y485" i="17"/>
  <c r="Y542" i="17" s="1"/>
  <c r="BE542" i="17" s="1"/>
  <c r="X485" i="17"/>
  <c r="X542" i="17" s="1"/>
  <c r="W485" i="17"/>
  <c r="V485" i="17"/>
  <c r="V542" i="17" s="1"/>
  <c r="U485" i="17"/>
  <c r="U542" i="17" s="1"/>
  <c r="T485" i="17"/>
  <c r="T542" i="17" s="1"/>
  <c r="S485" i="17"/>
  <c r="R485" i="17"/>
  <c r="R542" i="17" s="1"/>
  <c r="Q485" i="17"/>
  <c r="Q542" i="17" s="1"/>
  <c r="P485" i="17"/>
  <c r="P542" i="17" s="1"/>
  <c r="O485" i="17"/>
  <c r="N485" i="17"/>
  <c r="N542" i="17" s="1"/>
  <c r="M485" i="17"/>
  <c r="M542" i="17" s="1"/>
  <c r="G542" i="17" s="1"/>
  <c r="L485" i="17"/>
  <c r="L542" i="17" s="1"/>
  <c r="K485" i="17"/>
  <c r="J485" i="17"/>
  <c r="J542" i="17" s="1"/>
  <c r="I485" i="17"/>
  <c r="I542" i="17" s="1"/>
  <c r="H485" i="17"/>
  <c r="H542" i="17" s="1"/>
  <c r="D485" i="17"/>
  <c r="D542" i="17" s="1"/>
  <c r="BC542" i="17" s="1"/>
  <c r="BE484" i="17"/>
  <c r="BD484" i="17"/>
  <c r="BB484" i="17"/>
  <c r="AT484" i="17"/>
  <c r="AS484" i="17"/>
  <c r="AQ484" i="17"/>
  <c r="AH484" i="17"/>
  <c r="AG484" i="17"/>
  <c r="AC484" i="17"/>
  <c r="AC541" i="17" s="1"/>
  <c r="F541" i="17" s="1"/>
  <c r="G484" i="17"/>
  <c r="BC484" i="17" s="1"/>
  <c r="BE483" i="17"/>
  <c r="BD483" i="17"/>
  <c r="BB483" i="17"/>
  <c r="AT483" i="17"/>
  <c r="AS483" i="17"/>
  <c r="AQ483" i="17"/>
  <c r="AH483" i="17"/>
  <c r="AG483" i="17"/>
  <c r="G483" i="17"/>
  <c r="BC483" i="17" s="1"/>
  <c r="F483" i="17"/>
  <c r="BE482" i="17"/>
  <c r="BD482" i="17"/>
  <c r="BB482" i="17"/>
  <c r="AT482" i="17"/>
  <c r="AS482" i="17"/>
  <c r="AQ482" i="17"/>
  <c r="AH482" i="17"/>
  <c r="AG482" i="17"/>
  <c r="G482" i="17"/>
  <c r="BC482" i="17" s="1"/>
  <c r="F482" i="17"/>
  <c r="BE481" i="17"/>
  <c r="BD481" i="17"/>
  <c r="BB481" i="17"/>
  <c r="AT481" i="17"/>
  <c r="AS481" i="17"/>
  <c r="AQ481" i="17"/>
  <c r="AH481" i="17"/>
  <c r="AG481" i="17"/>
  <c r="G481" i="17"/>
  <c r="BC481" i="17" s="1"/>
  <c r="F481" i="17"/>
  <c r="BA480" i="17"/>
  <c r="BA537" i="17" s="1"/>
  <c r="AZ480" i="17"/>
  <c r="AZ537" i="17" s="1"/>
  <c r="AY480" i="17"/>
  <c r="AY537" i="17" s="1"/>
  <c r="AX480" i="17"/>
  <c r="AX537" i="17" s="1"/>
  <c r="BB537" i="17" s="1"/>
  <c r="AW480" i="17"/>
  <c r="AW537" i="17" s="1"/>
  <c r="AV480" i="17"/>
  <c r="AV537" i="17" s="1"/>
  <c r="AU480" i="17"/>
  <c r="AU537" i="17" s="1"/>
  <c r="AP480" i="17"/>
  <c r="AP537" i="17" s="1"/>
  <c r="AO480" i="17"/>
  <c r="AO537" i="17" s="1"/>
  <c r="AN480" i="17"/>
  <c r="AN537" i="17" s="1"/>
  <c r="AM480" i="17"/>
  <c r="AM537" i="17" s="1"/>
  <c r="AQ537" i="17" s="1"/>
  <c r="AL480" i="17"/>
  <c r="AL537" i="17" s="1"/>
  <c r="AK480" i="17"/>
  <c r="AK537" i="17" s="1"/>
  <c r="AJ480" i="17"/>
  <c r="AJ537" i="17" s="1"/>
  <c r="AI480" i="17"/>
  <c r="AI537" i="17" s="1"/>
  <c r="AH480" i="17"/>
  <c r="AG480" i="17"/>
  <c r="AF480" i="17"/>
  <c r="AF537" i="17" s="1"/>
  <c r="AE480" i="17"/>
  <c r="AE537" i="17" s="1"/>
  <c r="AD480" i="17"/>
  <c r="AD537" i="17" s="1"/>
  <c r="AC480" i="17"/>
  <c r="AC537" i="17" s="1"/>
  <c r="AB480" i="17"/>
  <c r="AB537" i="17" s="1"/>
  <c r="AA480" i="17"/>
  <c r="AA537" i="17" s="1"/>
  <c r="Z480" i="17"/>
  <c r="Z537" i="17" s="1"/>
  <c r="Y480" i="17"/>
  <c r="Y537" i="17" s="1"/>
  <c r="BE537" i="17" s="1"/>
  <c r="X480" i="17"/>
  <c r="X537" i="17" s="1"/>
  <c r="W480" i="17"/>
  <c r="W537" i="17" s="1"/>
  <c r="V480" i="17"/>
  <c r="V537" i="17" s="1"/>
  <c r="U480" i="17"/>
  <c r="U537" i="17" s="1"/>
  <c r="T480" i="17"/>
  <c r="T537" i="17" s="1"/>
  <c r="S480" i="17"/>
  <c r="S537" i="17" s="1"/>
  <c r="R480" i="17"/>
  <c r="R537" i="17" s="1"/>
  <c r="Q480" i="17"/>
  <c r="Q537" i="17" s="1"/>
  <c r="P480" i="17"/>
  <c r="P537" i="17" s="1"/>
  <c r="O480" i="17"/>
  <c r="O537" i="17" s="1"/>
  <c r="N480" i="17"/>
  <c r="N537" i="17" s="1"/>
  <c r="M480" i="17"/>
  <c r="M537" i="17" s="1"/>
  <c r="G537" i="17" s="1"/>
  <c r="L480" i="17"/>
  <c r="L537" i="17" s="1"/>
  <c r="K480" i="17"/>
  <c r="K537" i="17" s="1"/>
  <c r="J480" i="17"/>
  <c r="J537" i="17" s="1"/>
  <c r="I480" i="17"/>
  <c r="I537" i="17" s="1"/>
  <c r="H480" i="17"/>
  <c r="H537" i="17" s="1"/>
  <c r="D480" i="17"/>
  <c r="D537" i="17" s="1"/>
  <c r="AZ479" i="17"/>
  <c r="AY479" i="17"/>
  <c r="AY536" i="17" s="1"/>
  <c r="AX479" i="17"/>
  <c r="AV479" i="17"/>
  <c r="AU479" i="17"/>
  <c r="AP479" i="17"/>
  <c r="AP536" i="17" s="1"/>
  <c r="AO479" i="17"/>
  <c r="AM479" i="17"/>
  <c r="AL479" i="17"/>
  <c r="AL536" i="17" s="1"/>
  <c r="AK479" i="17"/>
  <c r="AK536" i="17" s="1"/>
  <c r="AI479" i="17"/>
  <c r="AG479" i="17" s="1"/>
  <c r="AE479" i="17"/>
  <c r="AD479" i="17"/>
  <c r="AD536" i="17" s="1"/>
  <c r="AC479" i="17"/>
  <c r="AA479" i="17"/>
  <c r="Z479" i="17"/>
  <c r="Y479" i="17"/>
  <c r="W479" i="17"/>
  <c r="V479" i="17"/>
  <c r="V536" i="17" s="1"/>
  <c r="U479" i="17"/>
  <c r="U536" i="17" s="1"/>
  <c r="S479" i="17"/>
  <c r="R479" i="17"/>
  <c r="R536" i="17" s="1"/>
  <c r="Q479" i="17"/>
  <c r="O479" i="17"/>
  <c r="N479" i="17"/>
  <c r="M479" i="17"/>
  <c r="M536" i="17" s="1"/>
  <c r="K479" i="17"/>
  <c r="J479" i="17"/>
  <c r="I479" i="17"/>
  <c r="D479" i="17"/>
  <c r="D536" i="17" s="1"/>
  <c r="AZ478" i="17"/>
  <c r="AY478" i="17"/>
  <c r="AX478" i="17"/>
  <c r="AV478" i="17"/>
  <c r="AU478" i="17"/>
  <c r="AP478" i="17"/>
  <c r="AO478" i="17"/>
  <c r="AM478" i="17"/>
  <c r="AL478" i="17"/>
  <c r="AL535" i="17" s="1"/>
  <c r="AK478" i="17"/>
  <c r="AI478" i="17"/>
  <c r="AG478" i="17" s="1"/>
  <c r="AE478" i="17"/>
  <c r="AD478" i="17"/>
  <c r="AD535" i="17" s="1"/>
  <c r="AC478" i="17"/>
  <c r="AA478" i="17"/>
  <c r="Z478" i="17"/>
  <c r="Y478" i="17"/>
  <c r="W478" i="17"/>
  <c r="V478" i="17"/>
  <c r="U478" i="17"/>
  <c r="S478" i="17"/>
  <c r="R478" i="17"/>
  <c r="Q478" i="17"/>
  <c r="O478" i="17"/>
  <c r="N478" i="17"/>
  <c r="M478" i="17"/>
  <c r="K478" i="17"/>
  <c r="J478" i="17"/>
  <c r="I478" i="17"/>
  <c r="D478" i="17"/>
  <c r="BE477" i="17"/>
  <c r="BD477" i="17"/>
  <c r="BB477" i="17"/>
  <c r="AT477" i="17"/>
  <c r="AS477" i="17"/>
  <c r="AQ477" i="17"/>
  <c r="AH477" i="17"/>
  <c r="AG477" i="17"/>
  <c r="G477" i="17"/>
  <c r="BC477" i="17" s="1"/>
  <c r="F477" i="17"/>
  <c r="BE476" i="17"/>
  <c r="BD476" i="17"/>
  <c r="BC476" i="17"/>
  <c r="BB476" i="17"/>
  <c r="AT476" i="17"/>
  <c r="AS476" i="17"/>
  <c r="AQ476" i="17"/>
  <c r="AH476" i="17"/>
  <c r="AG476" i="17"/>
  <c r="BA475" i="17"/>
  <c r="AZ475" i="17"/>
  <c r="AY475" i="17"/>
  <c r="AX475" i="17"/>
  <c r="BB475" i="17" s="1"/>
  <c r="AW475" i="17"/>
  <c r="AV475" i="17"/>
  <c r="AU475" i="17"/>
  <c r="AS475" i="17" s="1"/>
  <c r="AT475" i="17"/>
  <c r="AP475" i="17"/>
  <c r="AO475" i="17"/>
  <c r="AN475" i="17"/>
  <c r="AM475" i="17"/>
  <c r="AQ475" i="17" s="1"/>
  <c r="AL475" i="17"/>
  <c r="AK475" i="17"/>
  <c r="AJ475" i="17"/>
  <c r="AH475" i="17" s="1"/>
  <c r="AI475" i="17"/>
  <c r="AG475" i="17" s="1"/>
  <c r="AF475" i="17"/>
  <c r="AE475" i="17"/>
  <c r="AD475" i="17"/>
  <c r="AC475" i="17"/>
  <c r="AB475" i="17"/>
  <c r="AA475" i="17"/>
  <c r="Z475" i="17"/>
  <c r="BD475" i="17" s="1"/>
  <c r="Y475" i="17"/>
  <c r="X475" i="17"/>
  <c r="W475" i="17"/>
  <c r="V475" i="17"/>
  <c r="U475" i="17"/>
  <c r="T475" i="17"/>
  <c r="S475" i="17"/>
  <c r="R475" i="17"/>
  <c r="Q475" i="17"/>
  <c r="P475" i="17"/>
  <c r="O475" i="17"/>
  <c r="N475" i="17"/>
  <c r="M475" i="17"/>
  <c r="G475" i="17" s="1"/>
  <c r="L475" i="17"/>
  <c r="K475" i="17"/>
  <c r="J475" i="17"/>
  <c r="I475" i="17"/>
  <c r="H475" i="17"/>
  <c r="D475" i="17"/>
  <c r="BA474" i="17"/>
  <c r="AZ474" i="17"/>
  <c r="AY474" i="17"/>
  <c r="AX474" i="17"/>
  <c r="BB474" i="17" s="1"/>
  <c r="AW474" i="17"/>
  <c r="AV474" i="17"/>
  <c r="AU474" i="17"/>
  <c r="AT474" i="17"/>
  <c r="AP474" i="17"/>
  <c r="AO474" i="17"/>
  <c r="AN474" i="17"/>
  <c r="AM474" i="17"/>
  <c r="AQ474" i="17" s="1"/>
  <c r="AL474" i="17"/>
  <c r="AK474" i="17"/>
  <c r="AJ474" i="17"/>
  <c r="AI474" i="17"/>
  <c r="AG474" i="17" s="1"/>
  <c r="AH474" i="17"/>
  <c r="AF474" i="17"/>
  <c r="AE474" i="17"/>
  <c r="AD474" i="17"/>
  <c r="AC474" i="17"/>
  <c r="AB474" i="17"/>
  <c r="AA474" i="17"/>
  <c r="Z474" i="17"/>
  <c r="BD474" i="17" s="1"/>
  <c r="Y474" i="17"/>
  <c r="X474" i="17"/>
  <c r="W474" i="17"/>
  <c r="V474" i="17"/>
  <c r="U474" i="17"/>
  <c r="T474" i="17"/>
  <c r="S474" i="17"/>
  <c r="R474" i="17"/>
  <c r="Q474" i="17"/>
  <c r="P474" i="17"/>
  <c r="O474" i="17"/>
  <c r="N474" i="17"/>
  <c r="M474" i="17"/>
  <c r="G474" i="17" s="1"/>
  <c r="L474" i="17"/>
  <c r="K474" i="17"/>
  <c r="J474" i="17"/>
  <c r="I474" i="17"/>
  <c r="H474" i="17"/>
  <c r="D474" i="17"/>
  <c r="BA473" i="17"/>
  <c r="AZ473" i="17"/>
  <c r="AY473" i="17"/>
  <c r="AX473" i="17"/>
  <c r="BB473" i="17" s="1"/>
  <c r="AW473" i="17"/>
  <c r="AV473" i="17"/>
  <c r="AU473" i="17"/>
  <c r="AS473" i="17" s="1"/>
  <c r="AT473" i="17"/>
  <c r="AP473" i="17"/>
  <c r="AO473" i="17"/>
  <c r="AN473" i="17"/>
  <c r="AL473" i="17"/>
  <c r="AJ473" i="17"/>
  <c r="AH473" i="17" s="1"/>
  <c r="AF473" i="17"/>
  <c r="AE473" i="17"/>
  <c r="AD473" i="17"/>
  <c r="AB473" i="17"/>
  <c r="AA473" i="17"/>
  <c r="Y473" i="17"/>
  <c r="X473" i="17"/>
  <c r="W473" i="17"/>
  <c r="V473" i="17"/>
  <c r="U473" i="17"/>
  <c r="T473" i="17"/>
  <c r="S473" i="17"/>
  <c r="R473" i="17"/>
  <c r="P473" i="17"/>
  <c r="O473" i="17"/>
  <c r="N473" i="17"/>
  <c r="M473" i="17"/>
  <c r="L473" i="17"/>
  <c r="K473" i="17"/>
  <c r="J473" i="17"/>
  <c r="I473" i="17"/>
  <c r="H473" i="17"/>
  <c r="D473" i="17"/>
  <c r="BA472" i="17"/>
  <c r="AZ472" i="17"/>
  <c r="AY472" i="17"/>
  <c r="AX472" i="17"/>
  <c r="BB472" i="17" s="1"/>
  <c r="AW472" i="17"/>
  <c r="AV472" i="17"/>
  <c r="AU472" i="17"/>
  <c r="AS472" i="17" s="1"/>
  <c r="AT472" i="17"/>
  <c r="AP472" i="17"/>
  <c r="AO472" i="17"/>
  <c r="AN472" i="17"/>
  <c r="AM472" i="17"/>
  <c r="AQ472" i="17" s="1"/>
  <c r="AL472" i="17"/>
  <c r="AK472" i="17"/>
  <c r="AJ472" i="17"/>
  <c r="AH472" i="17" s="1"/>
  <c r="AI472" i="17"/>
  <c r="AG472" i="17" s="1"/>
  <c r="AF472" i="17"/>
  <c r="AE472" i="17"/>
  <c r="AD472" i="17"/>
  <c r="AC472" i="17"/>
  <c r="AB472" i="17"/>
  <c r="AA472" i="17"/>
  <c r="Z472" i="17"/>
  <c r="Y472" i="17"/>
  <c r="X472" i="17"/>
  <c r="W472" i="17"/>
  <c r="V472" i="17"/>
  <c r="U472" i="17"/>
  <c r="T472" i="17"/>
  <c r="S472" i="17"/>
  <c r="R472" i="17"/>
  <c r="Q472" i="17"/>
  <c r="P472" i="17"/>
  <c r="O472" i="17"/>
  <c r="N472" i="17"/>
  <c r="M472" i="17"/>
  <c r="G472" i="17" s="1"/>
  <c r="L472" i="17"/>
  <c r="K472" i="17"/>
  <c r="J472" i="17"/>
  <c r="I472" i="17"/>
  <c r="H472" i="17"/>
  <c r="D472" i="17"/>
  <c r="BA471" i="17"/>
  <c r="AZ471" i="17"/>
  <c r="AY471" i="17"/>
  <c r="AX471" i="17"/>
  <c r="BB471" i="17" s="1"/>
  <c r="AW471" i="17"/>
  <c r="AV471" i="17"/>
  <c r="AU471" i="17"/>
  <c r="AS471" i="17" s="1"/>
  <c r="AT471" i="17"/>
  <c r="AP471" i="17"/>
  <c r="AO471" i="17"/>
  <c r="AN471" i="17"/>
  <c r="AM471" i="17"/>
  <c r="AQ471" i="17" s="1"/>
  <c r="AL471" i="17"/>
  <c r="AK471" i="17"/>
  <c r="AJ471" i="17"/>
  <c r="AH471" i="17" s="1"/>
  <c r="AI471" i="17"/>
  <c r="AG471" i="17" s="1"/>
  <c r="AF471" i="17"/>
  <c r="AE471" i="17"/>
  <c r="AD471" i="17"/>
  <c r="AC471" i="17"/>
  <c r="AB471" i="17"/>
  <c r="AA471" i="17"/>
  <c r="Z471" i="17"/>
  <c r="Y471" i="17"/>
  <c r="X471" i="17"/>
  <c r="W471" i="17"/>
  <c r="V471" i="17"/>
  <c r="U471" i="17"/>
  <c r="T471" i="17"/>
  <c r="S471" i="17"/>
  <c r="R471" i="17"/>
  <c r="Q471" i="17"/>
  <c r="P471" i="17"/>
  <c r="O471" i="17"/>
  <c r="N471" i="17"/>
  <c r="M471" i="17"/>
  <c r="G471" i="17" s="1"/>
  <c r="L471" i="17"/>
  <c r="K471" i="17"/>
  <c r="J471" i="17"/>
  <c r="I471" i="17"/>
  <c r="H471" i="17"/>
  <c r="D471" i="17"/>
  <c r="BA469" i="17"/>
  <c r="AZ469" i="17"/>
  <c r="AY469" i="17"/>
  <c r="AX469" i="17"/>
  <c r="BB469" i="17" s="1"/>
  <c r="AW469" i="17"/>
  <c r="AV469" i="17"/>
  <c r="AU469" i="17"/>
  <c r="AS469" i="17" s="1"/>
  <c r="AT469" i="17"/>
  <c r="AP469" i="17"/>
  <c r="AO469" i="17"/>
  <c r="AN469" i="17"/>
  <c r="AM469" i="17"/>
  <c r="AQ469" i="17" s="1"/>
  <c r="AL469" i="17"/>
  <c r="AK469" i="17"/>
  <c r="AJ469" i="17"/>
  <c r="AH469" i="17" s="1"/>
  <c r="AI469" i="17"/>
  <c r="AG469" i="17" s="1"/>
  <c r="AF469" i="17"/>
  <c r="AE469" i="17"/>
  <c r="AD469" i="17"/>
  <c r="AC469" i="17"/>
  <c r="AB469" i="17"/>
  <c r="AA469" i="17"/>
  <c r="Z469" i="17"/>
  <c r="Y469" i="17"/>
  <c r="X469" i="17"/>
  <c r="W469" i="17"/>
  <c r="V469" i="17"/>
  <c r="U469" i="17"/>
  <c r="T469" i="17"/>
  <c r="S469" i="17"/>
  <c r="R469" i="17"/>
  <c r="Q469" i="17"/>
  <c r="P469" i="17"/>
  <c r="O469" i="17"/>
  <c r="N469" i="17"/>
  <c r="M469" i="17"/>
  <c r="G469" i="17" s="1"/>
  <c r="L469" i="17"/>
  <c r="K469" i="17"/>
  <c r="J469" i="17"/>
  <c r="I469" i="17"/>
  <c r="H469" i="17"/>
  <c r="D469" i="17"/>
  <c r="BA468" i="17"/>
  <c r="AZ468" i="17"/>
  <c r="AY468" i="17"/>
  <c r="AX468" i="17"/>
  <c r="BB468" i="17" s="1"/>
  <c r="AW468" i="17"/>
  <c r="AV468" i="17"/>
  <c r="AU468" i="17"/>
  <c r="AS468" i="17" s="1"/>
  <c r="AT468" i="17"/>
  <c r="AP468" i="17"/>
  <c r="AO468" i="17"/>
  <c r="AN468" i="17"/>
  <c r="AM468" i="17"/>
  <c r="AQ468" i="17" s="1"/>
  <c r="AL468" i="17"/>
  <c r="AK468" i="17"/>
  <c r="AJ468" i="17"/>
  <c r="AH468" i="17" s="1"/>
  <c r="AI468" i="17"/>
  <c r="AG468" i="17" s="1"/>
  <c r="AF468" i="17"/>
  <c r="AE468" i="17"/>
  <c r="AD468" i="17"/>
  <c r="AC468" i="17"/>
  <c r="AB468" i="17"/>
  <c r="AA468" i="17"/>
  <c r="Z468" i="17"/>
  <c r="Y468" i="17"/>
  <c r="X468" i="17"/>
  <c r="W468" i="17"/>
  <c r="V468" i="17"/>
  <c r="U468" i="17"/>
  <c r="T468" i="17"/>
  <c r="S468" i="17"/>
  <c r="R468" i="17"/>
  <c r="Q468" i="17"/>
  <c r="P468" i="17"/>
  <c r="O468" i="17"/>
  <c r="N468" i="17"/>
  <c r="M468" i="17"/>
  <c r="G468" i="17" s="1"/>
  <c r="L468" i="17"/>
  <c r="K468" i="17"/>
  <c r="J468" i="17"/>
  <c r="I468" i="17"/>
  <c r="H468" i="17"/>
  <c r="D468" i="17"/>
  <c r="BC468" i="17" s="1"/>
  <c r="BA467" i="17"/>
  <c r="AZ467" i="17"/>
  <c r="AY467" i="17"/>
  <c r="AX467" i="17"/>
  <c r="BB467" i="17" s="1"/>
  <c r="AW467" i="17"/>
  <c r="AV467" i="17"/>
  <c r="AU467" i="17"/>
  <c r="AT467" i="17"/>
  <c r="AP467" i="17"/>
  <c r="AO467" i="17"/>
  <c r="AN467" i="17"/>
  <c r="AM467" i="17"/>
  <c r="AQ467" i="17" s="1"/>
  <c r="AL467" i="17"/>
  <c r="AK467" i="17"/>
  <c r="AJ467" i="17"/>
  <c r="AI467" i="17"/>
  <c r="AG467" i="17" s="1"/>
  <c r="AH467" i="17"/>
  <c r="AF467" i="17"/>
  <c r="AE467" i="17"/>
  <c r="AD467" i="17"/>
  <c r="AC467" i="17"/>
  <c r="AB467" i="17"/>
  <c r="AA467" i="17"/>
  <c r="Z467" i="17"/>
  <c r="Y467" i="17"/>
  <c r="X467" i="17"/>
  <c r="W467" i="17"/>
  <c r="V467" i="17"/>
  <c r="U467" i="17"/>
  <c r="T467" i="17"/>
  <c r="S467" i="17"/>
  <c r="R467" i="17"/>
  <c r="Q467" i="17"/>
  <c r="P467" i="17"/>
  <c r="O467" i="17"/>
  <c r="N467" i="17"/>
  <c r="M467" i="17"/>
  <c r="G467" i="17" s="1"/>
  <c r="L467" i="17"/>
  <c r="K467" i="17"/>
  <c r="J467" i="17"/>
  <c r="I467" i="17"/>
  <c r="H467" i="17"/>
  <c r="D467" i="17"/>
  <c r="BC467" i="17" s="1"/>
  <c r="BA466" i="17"/>
  <c r="AZ466" i="17"/>
  <c r="AY466" i="17"/>
  <c r="AX466" i="17"/>
  <c r="BB466" i="17" s="1"/>
  <c r="AW466" i="17"/>
  <c r="AV466" i="17"/>
  <c r="AU466" i="17"/>
  <c r="AS466" i="17" s="1"/>
  <c r="AT466" i="17"/>
  <c r="AP466" i="17"/>
  <c r="AO466" i="17"/>
  <c r="AN466" i="17"/>
  <c r="AM466" i="17"/>
  <c r="AQ466" i="17" s="1"/>
  <c r="AL466" i="17"/>
  <c r="AK466" i="17"/>
  <c r="AJ466" i="17"/>
  <c r="AH466" i="17" s="1"/>
  <c r="AI466" i="17"/>
  <c r="AG466" i="17" s="1"/>
  <c r="AF466" i="17"/>
  <c r="AE466" i="17"/>
  <c r="AD466" i="17"/>
  <c r="AC466" i="17"/>
  <c r="AB466" i="17"/>
  <c r="AA466" i="17"/>
  <c r="Z466" i="17"/>
  <c r="BD466" i="17" s="1"/>
  <c r="Y466" i="17"/>
  <c r="X466" i="17"/>
  <c r="W466" i="17"/>
  <c r="V466" i="17"/>
  <c r="U466" i="17"/>
  <c r="T466" i="17"/>
  <c r="S466" i="17"/>
  <c r="R466" i="17"/>
  <c r="Q466" i="17"/>
  <c r="P466" i="17"/>
  <c r="O466" i="17"/>
  <c r="N466" i="17"/>
  <c r="M466" i="17"/>
  <c r="G466" i="17" s="1"/>
  <c r="L466" i="17"/>
  <c r="K466" i="17"/>
  <c r="J466" i="17"/>
  <c r="I466" i="17"/>
  <c r="H466" i="17"/>
  <c r="D466" i="17"/>
  <c r="BA464" i="17"/>
  <c r="AZ464" i="17"/>
  <c r="AY464" i="17"/>
  <c r="AX464" i="17"/>
  <c r="BB464" i="17" s="1"/>
  <c r="AW464" i="17"/>
  <c r="AV464" i="17"/>
  <c r="AU464" i="17"/>
  <c r="AT464" i="17"/>
  <c r="AP464" i="17"/>
  <c r="AO464" i="17"/>
  <c r="AN464" i="17"/>
  <c r="AL464" i="17"/>
  <c r="AJ464" i="17"/>
  <c r="AH464" i="17" s="1"/>
  <c r="AF464" i="17"/>
  <c r="AE464" i="17"/>
  <c r="AD464" i="17"/>
  <c r="AC464" i="17"/>
  <c r="AB464" i="17"/>
  <c r="AA464" i="17"/>
  <c r="Y464" i="17"/>
  <c r="X464" i="17"/>
  <c r="W464" i="17"/>
  <c r="V464" i="17"/>
  <c r="U464" i="17"/>
  <c r="T464" i="17"/>
  <c r="S464" i="17"/>
  <c r="R464" i="17"/>
  <c r="P464" i="17"/>
  <c r="O464" i="17"/>
  <c r="N464" i="17"/>
  <c r="M464" i="17"/>
  <c r="L464" i="17"/>
  <c r="K464" i="17"/>
  <c r="J464" i="17"/>
  <c r="I464" i="17"/>
  <c r="H464" i="17"/>
  <c r="D464" i="17"/>
  <c r="BA463" i="17"/>
  <c r="AZ463" i="17"/>
  <c r="AY463" i="17"/>
  <c r="AX463" i="17"/>
  <c r="BB463" i="17" s="1"/>
  <c r="AW463" i="17"/>
  <c r="AV463" i="17"/>
  <c r="AU463" i="17"/>
  <c r="AT463" i="17"/>
  <c r="AP463" i="17"/>
  <c r="AO463" i="17"/>
  <c r="AN463" i="17"/>
  <c r="AL463" i="17"/>
  <c r="AK463" i="17"/>
  <c r="AJ463" i="17"/>
  <c r="AI463" i="17"/>
  <c r="AH463" i="17"/>
  <c r="AF463" i="17"/>
  <c r="AE463" i="17"/>
  <c r="AD463" i="17"/>
  <c r="AC463" i="17"/>
  <c r="AB463" i="17"/>
  <c r="AA463" i="17"/>
  <c r="Y463" i="17"/>
  <c r="BE463" i="17" s="1"/>
  <c r="X463" i="17"/>
  <c r="W463" i="17"/>
  <c r="V463" i="17"/>
  <c r="U463" i="17"/>
  <c r="T463" i="17"/>
  <c r="S463" i="17"/>
  <c r="R463" i="17"/>
  <c r="P463" i="17"/>
  <c r="O463" i="17"/>
  <c r="N463" i="17"/>
  <c r="M463" i="17"/>
  <c r="L463" i="17"/>
  <c r="F463" i="17" s="1"/>
  <c r="K463" i="17"/>
  <c r="J463" i="17"/>
  <c r="I463" i="17"/>
  <c r="H463" i="17"/>
  <c r="D463" i="17"/>
  <c r="BA462" i="17"/>
  <c r="AZ462" i="17"/>
  <c r="AY462" i="17"/>
  <c r="AT462" i="17" s="1"/>
  <c r="AX462" i="17"/>
  <c r="BB462" i="17" s="1"/>
  <c r="AW462" i="17"/>
  <c r="AV462" i="17"/>
  <c r="AU462" i="17"/>
  <c r="AS462" i="17" s="1"/>
  <c r="AP462" i="17"/>
  <c r="AO462" i="17"/>
  <c r="AN462" i="17"/>
  <c r="AM462" i="17"/>
  <c r="AQ462" i="17" s="1"/>
  <c r="AL462" i="17"/>
  <c r="AK462" i="17"/>
  <c r="AJ462" i="17"/>
  <c r="AH462" i="17" s="1"/>
  <c r="AI462" i="17"/>
  <c r="AG462" i="17" s="1"/>
  <c r="AF462" i="17"/>
  <c r="AE462" i="17"/>
  <c r="AD462" i="17"/>
  <c r="AC462" i="17"/>
  <c r="AB462" i="17"/>
  <c r="AA462" i="17"/>
  <c r="Z462" i="17"/>
  <c r="Y462" i="17"/>
  <c r="BE462" i="17" s="1"/>
  <c r="X462" i="17"/>
  <c r="W462" i="17"/>
  <c r="V462" i="17"/>
  <c r="U462" i="17"/>
  <c r="T462" i="17"/>
  <c r="S462" i="17"/>
  <c r="R462" i="17"/>
  <c r="Q462" i="17"/>
  <c r="P462" i="17"/>
  <c r="O462" i="17"/>
  <c r="N462" i="17"/>
  <c r="M462" i="17"/>
  <c r="L462" i="17"/>
  <c r="K462" i="17"/>
  <c r="J462" i="17"/>
  <c r="I462" i="17"/>
  <c r="H462" i="17"/>
  <c r="F462" i="17"/>
  <c r="D462" i="17"/>
  <c r="BA461" i="17"/>
  <c r="AZ461" i="17"/>
  <c r="AY461" i="17"/>
  <c r="AX461" i="17"/>
  <c r="BB461" i="17" s="1"/>
  <c r="AW461" i="17"/>
  <c r="AT461" i="17" s="1"/>
  <c r="AV461" i="17"/>
  <c r="AU461" i="17"/>
  <c r="AP461" i="17"/>
  <c r="AO461" i="17"/>
  <c r="AN461" i="17"/>
  <c r="AM461" i="17"/>
  <c r="AQ461" i="17" s="1"/>
  <c r="AL461" i="17"/>
  <c r="AK461" i="17"/>
  <c r="AJ461" i="17"/>
  <c r="AH461" i="17" s="1"/>
  <c r="AI461" i="17"/>
  <c r="AG461" i="17"/>
  <c r="AF461" i="17"/>
  <c r="AE461" i="17"/>
  <c r="AD461" i="17"/>
  <c r="AC461" i="17"/>
  <c r="AB461" i="17"/>
  <c r="AA461" i="17"/>
  <c r="Z461" i="17"/>
  <c r="Y461" i="17"/>
  <c r="BE461" i="17" s="1"/>
  <c r="X461" i="17"/>
  <c r="W461" i="17"/>
  <c r="V461" i="17"/>
  <c r="U461" i="17"/>
  <c r="T461" i="17"/>
  <c r="S461" i="17"/>
  <c r="R461" i="17"/>
  <c r="Q461" i="17"/>
  <c r="P461" i="17"/>
  <c r="O461" i="17"/>
  <c r="N461" i="17"/>
  <c r="M461" i="17"/>
  <c r="G461" i="17" s="1"/>
  <c r="L461" i="17"/>
  <c r="F461" i="17" s="1"/>
  <c r="K461" i="17"/>
  <c r="J461" i="17"/>
  <c r="I461" i="17"/>
  <c r="H461" i="17"/>
  <c r="D461" i="17"/>
  <c r="BE457" i="17"/>
  <c r="BD457" i="17"/>
  <c r="BB457" i="17"/>
  <c r="AT457" i="17"/>
  <c r="AS457" i="17"/>
  <c r="AQ457" i="17"/>
  <c r="AH457" i="17"/>
  <c r="AG457" i="17"/>
  <c r="G457" i="17"/>
  <c r="BC457" i="17" s="1"/>
  <c r="F457" i="17"/>
  <c r="BE456" i="17"/>
  <c r="BD456" i="17"/>
  <c r="BC456" i="17"/>
  <c r="BB456" i="17"/>
  <c r="AT456" i="17"/>
  <c r="AS456" i="17"/>
  <c r="AQ456" i="17"/>
  <c r="AH456" i="17"/>
  <c r="AG456" i="17"/>
  <c r="G456" i="17"/>
  <c r="F456" i="17"/>
  <c r="BE455" i="17"/>
  <c r="BD455" i="17"/>
  <c r="BB455" i="17"/>
  <c r="AT455" i="17"/>
  <c r="AS455" i="17"/>
  <c r="AQ455" i="17"/>
  <c r="AH455" i="17"/>
  <c r="AG455" i="17"/>
  <c r="G455" i="17"/>
  <c r="BC455" i="17" s="1"/>
  <c r="F455" i="17"/>
  <c r="BE454" i="17"/>
  <c r="BD454" i="17"/>
  <c r="BB454" i="17"/>
  <c r="AT454" i="17"/>
  <c r="AS454" i="17"/>
  <c r="AQ454" i="17"/>
  <c r="AH454" i="17"/>
  <c r="AG454" i="17"/>
  <c r="G454" i="17"/>
  <c r="BC454" i="17" s="1"/>
  <c r="F454" i="17"/>
  <c r="BE453" i="17"/>
  <c r="BD453" i="17"/>
  <c r="BB453" i="17"/>
  <c r="AT453" i="17"/>
  <c r="AS453" i="17"/>
  <c r="AQ453" i="17"/>
  <c r="AH453" i="17"/>
  <c r="AG453" i="17"/>
  <c r="G453" i="17"/>
  <c r="BC453" i="17" s="1"/>
  <c r="F453" i="17"/>
  <c r="BE452" i="17"/>
  <c r="BD452" i="17"/>
  <c r="BB452" i="17"/>
  <c r="AT452" i="17"/>
  <c r="AS452" i="17"/>
  <c r="AQ452" i="17"/>
  <c r="AH452" i="17"/>
  <c r="AG452" i="17"/>
  <c r="G452" i="17"/>
  <c r="BC452" i="17" s="1"/>
  <c r="F452" i="17"/>
  <c r="BA451" i="17"/>
  <c r="AZ451" i="17"/>
  <c r="AY451" i="17"/>
  <c r="AX451" i="17"/>
  <c r="BB451" i="17" s="1"/>
  <c r="AW451" i="17"/>
  <c r="AT451" i="17" s="1"/>
  <c r="AV451" i="17"/>
  <c r="AS451" i="17" s="1"/>
  <c r="AU451" i="17"/>
  <c r="AP451" i="17"/>
  <c r="AO451" i="17"/>
  <c r="AN451" i="17"/>
  <c r="AM451" i="17"/>
  <c r="AQ451" i="17" s="1"/>
  <c r="AL451" i="17"/>
  <c r="AK451" i="17"/>
  <c r="AJ451" i="17"/>
  <c r="AH451" i="17" s="1"/>
  <c r="AI451" i="17"/>
  <c r="AF451" i="17"/>
  <c r="AE451" i="17"/>
  <c r="AD451" i="17"/>
  <c r="AC451" i="17"/>
  <c r="AB451" i="17"/>
  <c r="AA451" i="17"/>
  <c r="Z451" i="17"/>
  <c r="Y451" i="17"/>
  <c r="BE451" i="17" s="1"/>
  <c r="X451" i="17"/>
  <c r="W451" i="17"/>
  <c r="V451" i="17"/>
  <c r="U451" i="17"/>
  <c r="T451" i="17"/>
  <c r="S451" i="17"/>
  <c r="R451" i="17"/>
  <c r="Q451" i="17"/>
  <c r="P451" i="17"/>
  <c r="O451" i="17"/>
  <c r="N451" i="17"/>
  <c r="M451" i="17"/>
  <c r="L451" i="17"/>
  <c r="F451" i="17" s="1"/>
  <c r="K451" i="17"/>
  <c r="J451" i="17"/>
  <c r="I451" i="17"/>
  <c r="H451" i="17"/>
  <c r="G451" i="17"/>
  <c r="D451" i="17"/>
  <c r="BC451" i="17" s="1"/>
  <c r="BE450" i="17"/>
  <c r="BD450" i="17"/>
  <c r="BB450" i="17"/>
  <c r="AT450" i="17"/>
  <c r="AS450" i="17"/>
  <c r="AQ450" i="17"/>
  <c r="AH450" i="17"/>
  <c r="AG450" i="17"/>
  <c r="G450" i="17"/>
  <c r="BC450" i="17" s="1"/>
  <c r="F450" i="17"/>
  <c r="BE449" i="17"/>
  <c r="BD449" i="17"/>
  <c r="BB449" i="17"/>
  <c r="AT449" i="17"/>
  <c r="AS449" i="17"/>
  <c r="AQ449" i="17"/>
  <c r="AH449" i="17"/>
  <c r="AG449" i="17"/>
  <c r="G449" i="17"/>
  <c r="BC449" i="17" s="1"/>
  <c r="F449" i="17"/>
  <c r="BE448" i="17"/>
  <c r="BD448" i="17"/>
  <c r="BC448" i="17"/>
  <c r="BB448" i="17"/>
  <c r="AT448" i="17"/>
  <c r="AS448" i="17"/>
  <c r="AQ448" i="17"/>
  <c r="AH448" i="17"/>
  <c r="AG448" i="17"/>
  <c r="G448" i="17"/>
  <c r="F448" i="17"/>
  <c r="BE447" i="17"/>
  <c r="BD447" i="17"/>
  <c r="BB447" i="17"/>
  <c r="AT447" i="17"/>
  <c r="AS447" i="17"/>
  <c r="AQ447" i="17"/>
  <c r="AH447" i="17"/>
  <c r="AG447" i="17"/>
  <c r="G447" i="17"/>
  <c r="BC447" i="17" s="1"/>
  <c r="F447" i="17"/>
  <c r="BA446" i="17"/>
  <c r="AZ446" i="17"/>
  <c r="AY446" i="17"/>
  <c r="AX446" i="17"/>
  <c r="BB446" i="17" s="1"/>
  <c r="AW446" i="17"/>
  <c r="AT446" i="17" s="1"/>
  <c r="AV446" i="17"/>
  <c r="AU446" i="17"/>
  <c r="AP446" i="17"/>
  <c r="AO446" i="17"/>
  <c r="AN446" i="17"/>
  <c r="AM446" i="17"/>
  <c r="AQ446" i="17" s="1"/>
  <c r="AL446" i="17"/>
  <c r="AK446" i="17"/>
  <c r="AJ446" i="17"/>
  <c r="AI446" i="17"/>
  <c r="AF446" i="17"/>
  <c r="AE446" i="17"/>
  <c r="AD446" i="17"/>
  <c r="AC446" i="17"/>
  <c r="AB446" i="17"/>
  <c r="AA446" i="17"/>
  <c r="Z446" i="17"/>
  <c r="Y446" i="17"/>
  <c r="BD446" i="17" s="1"/>
  <c r="X446" i="17"/>
  <c r="W446" i="17"/>
  <c r="V446" i="17"/>
  <c r="U446" i="17"/>
  <c r="T446" i="17"/>
  <c r="S446" i="17"/>
  <c r="R446" i="17"/>
  <c r="Q446" i="17"/>
  <c r="P446" i="17"/>
  <c r="O446" i="17"/>
  <c r="N446" i="17"/>
  <c r="M446" i="17"/>
  <c r="L446" i="17"/>
  <c r="F446" i="17" s="1"/>
  <c r="K446" i="17"/>
  <c r="J446" i="17"/>
  <c r="I446" i="17"/>
  <c r="H446" i="17"/>
  <c r="G446" i="17"/>
  <c r="D446" i="17"/>
  <c r="BE445" i="17"/>
  <c r="BD445" i="17"/>
  <c r="BB445" i="17"/>
  <c r="AT445" i="17"/>
  <c r="AS445" i="17"/>
  <c r="AQ445" i="17"/>
  <c r="AH445" i="17"/>
  <c r="AG445" i="17"/>
  <c r="G445" i="17"/>
  <c r="BC445" i="17" s="1"/>
  <c r="F445" i="17"/>
  <c r="BE444" i="17"/>
  <c r="BD444" i="17"/>
  <c r="BB444" i="17"/>
  <c r="AT444" i="17"/>
  <c r="AS444" i="17"/>
  <c r="AQ444" i="17"/>
  <c r="AH444" i="17"/>
  <c r="AG444" i="17"/>
  <c r="G444" i="17"/>
  <c r="BC444" i="17" s="1"/>
  <c r="F444" i="17"/>
  <c r="BE443" i="17"/>
  <c r="BD443" i="17"/>
  <c r="BB443" i="17"/>
  <c r="AT443" i="17"/>
  <c r="AS443" i="17"/>
  <c r="AQ443" i="17"/>
  <c r="AH443" i="17"/>
  <c r="AG443" i="17"/>
  <c r="G443" i="17"/>
  <c r="BC443" i="17" s="1"/>
  <c r="F443" i="17"/>
  <c r="BE442" i="17"/>
  <c r="BD442" i="17"/>
  <c r="BB442" i="17"/>
  <c r="AT442" i="17"/>
  <c r="AS442" i="17"/>
  <c r="AQ442" i="17"/>
  <c r="AH442" i="17"/>
  <c r="AG442" i="17"/>
  <c r="G442" i="17"/>
  <c r="BC442" i="17" s="1"/>
  <c r="F442" i="17"/>
  <c r="BA441" i="17"/>
  <c r="AZ441" i="17"/>
  <c r="AZ440" i="17" s="1"/>
  <c r="AZ439" i="17" s="1"/>
  <c r="AY441" i="17"/>
  <c r="AX441" i="17"/>
  <c r="BB441" i="17" s="1"/>
  <c r="AW441" i="17"/>
  <c r="AV441" i="17"/>
  <c r="AS441" i="17" s="1"/>
  <c r="AU441" i="17"/>
  <c r="AP441" i="17"/>
  <c r="AO441" i="17"/>
  <c r="AN441" i="17"/>
  <c r="AM441" i="17"/>
  <c r="AQ441" i="17" s="1"/>
  <c r="AL441" i="17"/>
  <c r="AK441" i="17"/>
  <c r="AJ441" i="17"/>
  <c r="AH441" i="17" s="1"/>
  <c r="AI441" i="17"/>
  <c r="AG441" i="17" s="1"/>
  <c r="AF441" i="17"/>
  <c r="AE441" i="17"/>
  <c r="AE440" i="17" s="1"/>
  <c r="AE439" i="17" s="1"/>
  <c r="AD441" i="17"/>
  <c r="AC441" i="17"/>
  <c r="AB441" i="17"/>
  <c r="AA441" i="17"/>
  <c r="AA440" i="17" s="1"/>
  <c r="AA439" i="17" s="1"/>
  <c r="Z441" i="17"/>
  <c r="Y441" i="17"/>
  <c r="BE441" i="17" s="1"/>
  <c r="X441" i="17"/>
  <c r="W441" i="17"/>
  <c r="W440" i="17" s="1"/>
  <c r="W439" i="17" s="1"/>
  <c r="V441" i="17"/>
  <c r="U441" i="17"/>
  <c r="T441" i="17"/>
  <c r="S441" i="17"/>
  <c r="S440" i="17" s="1"/>
  <c r="S439" i="17" s="1"/>
  <c r="R441" i="17"/>
  <c r="Q441" i="17"/>
  <c r="P441" i="17"/>
  <c r="O441" i="17"/>
  <c r="O440" i="17" s="1"/>
  <c r="O439" i="17" s="1"/>
  <c r="N441" i="17"/>
  <c r="M441" i="17"/>
  <c r="L441" i="17"/>
  <c r="F441" i="17" s="1"/>
  <c r="K441" i="17"/>
  <c r="K440" i="17" s="1"/>
  <c r="K439" i="17" s="1"/>
  <c r="J441" i="17"/>
  <c r="I441" i="17"/>
  <c r="H441" i="17"/>
  <c r="G441" i="17"/>
  <c r="D441" i="17"/>
  <c r="BA440" i="17"/>
  <c r="AY440" i="17"/>
  <c r="AX440" i="17"/>
  <c r="BB440" i="17" s="1"/>
  <c r="AW440" i="17"/>
  <c r="AT440" i="17" s="1"/>
  <c r="AU440" i="17"/>
  <c r="AP440" i="17"/>
  <c r="AO440" i="17"/>
  <c r="AN440" i="17"/>
  <c r="AL440" i="17"/>
  <c r="AK440" i="17"/>
  <c r="AJ440" i="17"/>
  <c r="AH440" i="17" s="1"/>
  <c r="AF440" i="17"/>
  <c r="AD440" i="17"/>
  <c r="AC440" i="17"/>
  <c r="AB440" i="17"/>
  <c r="Z440" i="17"/>
  <c r="BD440" i="17" s="1"/>
  <c r="Y440" i="17"/>
  <c r="BE440" i="17" s="1"/>
  <c r="X440" i="17"/>
  <c r="V440" i="17"/>
  <c r="U440" i="17"/>
  <c r="T440" i="17"/>
  <c r="R440" i="17"/>
  <c r="Q440" i="17"/>
  <c r="P440" i="17"/>
  <c r="N440" i="17"/>
  <c r="M440" i="17"/>
  <c r="L440" i="17"/>
  <c r="F440" i="17" s="1"/>
  <c r="J440" i="17"/>
  <c r="I440" i="17"/>
  <c r="H440" i="17"/>
  <c r="D440" i="17"/>
  <c r="BA439" i="17"/>
  <c r="AY439" i="17"/>
  <c r="AX439" i="17"/>
  <c r="BB439" i="17" s="1"/>
  <c r="AW439" i="17"/>
  <c r="AT439" i="17" s="1"/>
  <c r="AU439" i="17"/>
  <c r="AP439" i="17"/>
  <c r="AO439" i="17"/>
  <c r="AN439" i="17"/>
  <c r="AL439" i="17"/>
  <c r="AK439" i="17"/>
  <c r="AJ439" i="17"/>
  <c r="AH439" i="17" s="1"/>
  <c r="AF439" i="17"/>
  <c r="AD439" i="17"/>
  <c r="AC439" i="17"/>
  <c r="AB439" i="17"/>
  <c r="Z439" i="17"/>
  <c r="BD439" i="17" s="1"/>
  <c r="Y439" i="17"/>
  <c r="BE439" i="17" s="1"/>
  <c r="X439" i="17"/>
  <c r="V439" i="17"/>
  <c r="U439" i="17"/>
  <c r="T439" i="17"/>
  <c r="R439" i="17"/>
  <c r="Q439" i="17"/>
  <c r="P439" i="17"/>
  <c r="N439" i="17"/>
  <c r="M439" i="17"/>
  <c r="L439" i="17"/>
  <c r="F439" i="17" s="1"/>
  <c r="J439" i="17"/>
  <c r="I439" i="17"/>
  <c r="H439" i="17"/>
  <c r="D439" i="17"/>
  <c r="BE438" i="17"/>
  <c r="BD438" i="17"/>
  <c r="BB438" i="17"/>
  <c r="AT438" i="17"/>
  <c r="AS438" i="17"/>
  <c r="AQ438" i="17"/>
  <c r="AH438" i="17"/>
  <c r="AG438" i="17"/>
  <c r="G438" i="17"/>
  <c r="BC438" i="17" s="1"/>
  <c r="F438" i="17"/>
  <c r="BE437" i="17"/>
  <c r="BD437" i="17"/>
  <c r="BB437" i="17"/>
  <c r="AT437" i="17"/>
  <c r="AS437" i="17"/>
  <c r="AQ437" i="17"/>
  <c r="AH437" i="17"/>
  <c r="AG437" i="17"/>
  <c r="G437" i="17"/>
  <c r="BC437" i="17" s="1"/>
  <c r="F437" i="17"/>
  <c r="BE436" i="17"/>
  <c r="BD436" i="17"/>
  <c r="BC436" i="17"/>
  <c r="BB436" i="17"/>
  <c r="AT436" i="17"/>
  <c r="AS436" i="17"/>
  <c r="AQ436" i="17"/>
  <c r="AH436" i="17"/>
  <c r="AG436" i="17"/>
  <c r="G436" i="17"/>
  <c r="F436" i="17"/>
  <c r="BE435" i="17"/>
  <c r="BD435" i="17"/>
  <c r="BB435" i="17"/>
  <c r="AT435" i="17"/>
  <c r="AS435" i="17"/>
  <c r="AQ435" i="17"/>
  <c r="AH435" i="17"/>
  <c r="AG435" i="17"/>
  <c r="G435" i="17"/>
  <c r="BC435" i="17" s="1"/>
  <c r="F435" i="17"/>
  <c r="BE434" i="17"/>
  <c r="BD434" i="17"/>
  <c r="BB434" i="17"/>
  <c r="AT434" i="17"/>
  <c r="AS434" i="17"/>
  <c r="AQ434" i="17"/>
  <c r="AH434" i="17"/>
  <c r="AG434" i="17"/>
  <c r="G434" i="17"/>
  <c r="BC434" i="17" s="1"/>
  <c r="F434" i="17"/>
  <c r="BE433" i="17"/>
  <c r="BD433" i="17"/>
  <c r="BB433" i="17"/>
  <c r="AT433" i="17"/>
  <c r="AS433" i="17"/>
  <c r="AQ433" i="17"/>
  <c r="AH433" i="17"/>
  <c r="AG433" i="17"/>
  <c r="G433" i="17"/>
  <c r="BC433" i="17" s="1"/>
  <c r="F433" i="17"/>
  <c r="BA432" i="17"/>
  <c r="AZ432" i="17"/>
  <c r="AY432" i="17"/>
  <c r="AX432" i="17"/>
  <c r="BB432" i="17" s="1"/>
  <c r="AW432" i="17"/>
  <c r="AV432" i="17"/>
  <c r="AU432" i="17"/>
  <c r="AS432" i="17" s="1"/>
  <c r="AP432" i="17"/>
  <c r="AO432" i="17"/>
  <c r="AN432" i="17"/>
  <c r="AM432" i="17"/>
  <c r="AQ432" i="17" s="1"/>
  <c r="AL432" i="17"/>
  <c r="AK432" i="17"/>
  <c r="AJ432" i="17"/>
  <c r="AI432" i="17"/>
  <c r="AG432" i="17" s="1"/>
  <c r="AH432" i="17"/>
  <c r="AF432" i="17"/>
  <c r="AE432" i="17"/>
  <c r="AD432" i="17"/>
  <c r="AC432" i="17"/>
  <c r="AB432" i="17"/>
  <c r="AA432" i="17"/>
  <c r="Z432" i="17"/>
  <c r="BD432" i="17" s="1"/>
  <c r="Y432" i="17"/>
  <c r="F432" i="17" s="1"/>
  <c r="X432" i="17"/>
  <c r="W432" i="17"/>
  <c r="V432" i="17"/>
  <c r="U432" i="17"/>
  <c r="T432" i="17"/>
  <c r="S432" i="17"/>
  <c r="R432" i="17"/>
  <c r="Q432" i="17"/>
  <c r="P432" i="17"/>
  <c r="O432" i="17"/>
  <c r="N432" i="17"/>
  <c r="M432" i="17"/>
  <c r="L432" i="17"/>
  <c r="K432" i="17"/>
  <c r="J432" i="17"/>
  <c r="I432" i="17"/>
  <c r="H432" i="17"/>
  <c r="D432" i="17"/>
  <c r="BE431" i="17"/>
  <c r="BD431" i="17"/>
  <c r="BB431" i="17"/>
  <c r="AT431" i="17"/>
  <c r="AS431" i="17"/>
  <c r="AQ431" i="17"/>
  <c r="AH431" i="17"/>
  <c r="AG431" i="17"/>
  <c r="G431" i="17"/>
  <c r="BC431" i="17" s="1"/>
  <c r="F431" i="17"/>
  <c r="BE430" i="17"/>
  <c r="BD430" i="17"/>
  <c r="BB430" i="17"/>
  <c r="AT430" i="17"/>
  <c r="AS430" i="17"/>
  <c r="AQ430" i="17"/>
  <c r="AH430" i="17"/>
  <c r="AG430" i="17"/>
  <c r="G430" i="17"/>
  <c r="BC430" i="17" s="1"/>
  <c r="F430" i="17"/>
  <c r="BE429" i="17"/>
  <c r="BD429" i="17"/>
  <c r="BB429" i="17"/>
  <c r="AT429" i="17"/>
  <c r="AS429" i="17"/>
  <c r="AQ429" i="17"/>
  <c r="AH429" i="17"/>
  <c r="AG429" i="17"/>
  <c r="G429" i="17"/>
  <c r="BC429" i="17" s="1"/>
  <c r="F429" i="17"/>
  <c r="BE428" i="17"/>
  <c r="BD428" i="17"/>
  <c r="BB428" i="17"/>
  <c r="AT428" i="17"/>
  <c r="AS428" i="17"/>
  <c r="AQ428" i="17"/>
  <c r="AH428" i="17"/>
  <c r="AG428" i="17"/>
  <c r="G428" i="17"/>
  <c r="BC428" i="17" s="1"/>
  <c r="F428" i="17"/>
  <c r="BA427" i="17"/>
  <c r="AZ427" i="17"/>
  <c r="AY427" i="17"/>
  <c r="AX427" i="17"/>
  <c r="BB427" i="17" s="1"/>
  <c r="AW427" i="17"/>
  <c r="AT427" i="17" s="1"/>
  <c r="AV427" i="17"/>
  <c r="AU427" i="17"/>
  <c r="AP427" i="17"/>
  <c r="AO427" i="17"/>
  <c r="AN427" i="17"/>
  <c r="AM427" i="17"/>
  <c r="AM465" i="17" s="1"/>
  <c r="AQ465" i="17" s="1"/>
  <c r="AL427" i="17"/>
  <c r="AK427" i="17"/>
  <c r="AJ427" i="17"/>
  <c r="AI427" i="17"/>
  <c r="AH427" i="17"/>
  <c r="AF427" i="17"/>
  <c r="AE427" i="17"/>
  <c r="AD427" i="17"/>
  <c r="AC427" i="17"/>
  <c r="AB427" i="17"/>
  <c r="AA427" i="17"/>
  <c r="Z427" i="17"/>
  <c r="Y427" i="17"/>
  <c r="BE427" i="17" s="1"/>
  <c r="X427" i="17"/>
  <c r="W427" i="17"/>
  <c r="V427" i="17"/>
  <c r="U427" i="17"/>
  <c r="T427" i="17"/>
  <c r="S427" i="17"/>
  <c r="R427" i="17"/>
  <c r="Q427" i="17"/>
  <c r="P427" i="17"/>
  <c r="O427" i="17"/>
  <c r="N427" i="17"/>
  <c r="M427" i="17"/>
  <c r="L427" i="17"/>
  <c r="F427" i="17" s="1"/>
  <c r="K427" i="17"/>
  <c r="J427" i="17"/>
  <c r="I427" i="17"/>
  <c r="H427" i="17"/>
  <c r="D427" i="17"/>
  <c r="BE426" i="17"/>
  <c r="BD426" i="17"/>
  <c r="BB426" i="17"/>
  <c r="AT426" i="17"/>
  <c r="AS426" i="17"/>
  <c r="AQ426" i="17"/>
  <c r="AH426" i="17"/>
  <c r="AG426" i="17"/>
  <c r="G426" i="17"/>
  <c r="BC426" i="17" s="1"/>
  <c r="F426" i="17"/>
  <c r="BE425" i="17"/>
  <c r="BD425" i="17"/>
  <c r="BB425" i="17"/>
  <c r="AT425" i="17"/>
  <c r="AS425" i="17"/>
  <c r="AQ425" i="17"/>
  <c r="AH425" i="17"/>
  <c r="AG425" i="17"/>
  <c r="G425" i="17"/>
  <c r="BC425" i="17" s="1"/>
  <c r="F425" i="17"/>
  <c r="BE424" i="17"/>
  <c r="BD424" i="17"/>
  <c r="BC424" i="17"/>
  <c r="BB424" i="17"/>
  <c r="AT424" i="17"/>
  <c r="AS424" i="17"/>
  <c r="AQ424" i="17"/>
  <c r="AH424" i="17"/>
  <c r="AG424" i="17"/>
  <c r="G424" i="17"/>
  <c r="F424" i="17"/>
  <c r="BE423" i="17"/>
  <c r="BD423" i="17"/>
  <c r="BB423" i="17"/>
  <c r="AT423" i="17"/>
  <c r="AS423" i="17"/>
  <c r="AQ423" i="17"/>
  <c r="AH423" i="17"/>
  <c r="AG423" i="17"/>
  <c r="G423" i="17"/>
  <c r="BC423" i="17" s="1"/>
  <c r="F423" i="17"/>
  <c r="BA422" i="17"/>
  <c r="AZ422" i="17"/>
  <c r="AY422" i="17"/>
  <c r="AX422" i="17"/>
  <c r="BB422" i="17" s="1"/>
  <c r="AW422" i="17"/>
  <c r="AT422" i="17" s="1"/>
  <c r="AV422" i="17"/>
  <c r="AU422" i="17"/>
  <c r="AP422" i="17"/>
  <c r="AO422" i="17"/>
  <c r="AN422" i="17"/>
  <c r="AM422" i="17"/>
  <c r="AQ422" i="17" s="1"/>
  <c r="AL422" i="17"/>
  <c r="AK422" i="17"/>
  <c r="AJ422" i="17"/>
  <c r="AH422" i="17" s="1"/>
  <c r="AI422" i="17"/>
  <c r="AF422" i="17"/>
  <c r="AE422" i="17"/>
  <c r="AD422" i="17"/>
  <c r="AC422" i="17"/>
  <c r="AB422" i="17"/>
  <c r="AA422" i="17"/>
  <c r="Z422" i="17"/>
  <c r="Y422" i="17"/>
  <c r="BE422" i="17" s="1"/>
  <c r="X422" i="17"/>
  <c r="W422" i="17"/>
  <c r="V422" i="17"/>
  <c r="U422" i="17"/>
  <c r="T422" i="17"/>
  <c r="S422" i="17"/>
  <c r="R422" i="17"/>
  <c r="Q422" i="17"/>
  <c r="P422" i="17"/>
  <c r="O422" i="17"/>
  <c r="N422" i="17"/>
  <c r="M422" i="17"/>
  <c r="L422" i="17"/>
  <c r="F422" i="17" s="1"/>
  <c r="K422" i="17"/>
  <c r="J422" i="17"/>
  <c r="I422" i="17"/>
  <c r="H422" i="17"/>
  <c r="D422" i="17"/>
  <c r="BA421" i="17"/>
  <c r="AZ421" i="17"/>
  <c r="AY421" i="17"/>
  <c r="AX421" i="17"/>
  <c r="BB421" i="17" s="1"/>
  <c r="AW421" i="17"/>
  <c r="AT421" i="17" s="1"/>
  <c r="AV421" i="17"/>
  <c r="AU421" i="17"/>
  <c r="AP421" i="17"/>
  <c r="AO421" i="17"/>
  <c r="AN421" i="17"/>
  <c r="AM421" i="17"/>
  <c r="AQ421" i="17" s="1"/>
  <c r="AL421" i="17"/>
  <c r="AK421" i="17"/>
  <c r="AJ421" i="17"/>
  <c r="AH421" i="17" s="1"/>
  <c r="AI421" i="17"/>
  <c r="AF421" i="17"/>
  <c r="AE421" i="17"/>
  <c r="AD421" i="17"/>
  <c r="AC421" i="17"/>
  <c r="AB421" i="17"/>
  <c r="AA421" i="17"/>
  <c r="Z421" i="17"/>
  <c r="Y421" i="17"/>
  <c r="BE421" i="17" s="1"/>
  <c r="X421" i="17"/>
  <c r="W421" i="17"/>
  <c r="V421" i="17"/>
  <c r="U421" i="17"/>
  <c r="T421" i="17"/>
  <c r="S421" i="17"/>
  <c r="R421" i="17"/>
  <c r="Q421" i="17"/>
  <c r="P421" i="17"/>
  <c r="O421" i="17"/>
  <c r="N421" i="17"/>
  <c r="M421" i="17"/>
  <c r="L421" i="17"/>
  <c r="F421" i="17" s="1"/>
  <c r="K421" i="17"/>
  <c r="J421" i="17"/>
  <c r="I421" i="17"/>
  <c r="H421" i="17"/>
  <c r="D421" i="17"/>
  <c r="BA420" i="17"/>
  <c r="AZ420" i="17"/>
  <c r="AY420" i="17"/>
  <c r="AX420" i="17"/>
  <c r="BB420" i="17" s="1"/>
  <c r="AW420" i="17"/>
  <c r="AT420" i="17" s="1"/>
  <c r="AV420" i="17"/>
  <c r="AU420" i="17"/>
  <c r="AP420" i="17"/>
  <c r="AO420" i="17"/>
  <c r="AN420" i="17"/>
  <c r="AM420" i="17"/>
  <c r="AQ420" i="17" s="1"/>
  <c r="AL420" i="17"/>
  <c r="AK420" i="17"/>
  <c r="AJ420" i="17"/>
  <c r="AI420" i="17"/>
  <c r="AH420" i="17"/>
  <c r="AF420" i="17"/>
  <c r="AE420" i="17"/>
  <c r="AD420" i="17"/>
  <c r="AC420" i="17"/>
  <c r="AB420" i="17"/>
  <c r="AA420" i="17"/>
  <c r="Z420" i="17"/>
  <c r="Y420" i="17"/>
  <c r="BE420" i="17" s="1"/>
  <c r="X420" i="17"/>
  <c r="W420" i="17"/>
  <c r="V420" i="17"/>
  <c r="U420" i="17"/>
  <c r="T420" i="17"/>
  <c r="S420" i="17"/>
  <c r="R420" i="17"/>
  <c r="Q420" i="17"/>
  <c r="P420" i="17"/>
  <c r="O420" i="17"/>
  <c r="N420" i="17"/>
  <c r="M420" i="17"/>
  <c r="L420" i="17"/>
  <c r="K420" i="17"/>
  <c r="J420" i="17"/>
  <c r="I420" i="17"/>
  <c r="H420" i="17"/>
  <c r="D420" i="17"/>
  <c r="BE419" i="17"/>
  <c r="BD419" i="17"/>
  <c r="BB419" i="17"/>
  <c r="AT419" i="17"/>
  <c r="AS419" i="17"/>
  <c r="AQ419" i="17"/>
  <c r="AH419" i="17"/>
  <c r="AG419" i="17"/>
  <c r="G419" i="17"/>
  <c r="BC419" i="17" s="1"/>
  <c r="F419" i="17"/>
  <c r="BE418" i="17"/>
  <c r="BD418" i="17"/>
  <c r="BB418" i="17"/>
  <c r="AT418" i="17"/>
  <c r="AS418" i="17"/>
  <c r="AQ418" i="17"/>
  <c r="AH418" i="17"/>
  <c r="AG418" i="17"/>
  <c r="G418" i="17"/>
  <c r="BC418" i="17" s="1"/>
  <c r="F418" i="17"/>
  <c r="BE417" i="17"/>
  <c r="BD417" i="17"/>
  <c r="BB417" i="17"/>
  <c r="AT417" i="17"/>
  <c r="AR417" i="17" s="1"/>
  <c r="AS417" i="17"/>
  <c r="AQ417" i="17"/>
  <c r="AH417" i="17"/>
  <c r="AG417" i="17"/>
  <c r="G417" i="17"/>
  <c r="BC417" i="17" s="1"/>
  <c r="F417" i="17"/>
  <c r="BE416" i="17"/>
  <c r="BB416" i="17"/>
  <c r="AT416" i="17"/>
  <c r="AS416" i="17"/>
  <c r="AR416" i="17"/>
  <c r="AH416" i="17"/>
  <c r="AC416" i="17"/>
  <c r="AC473" i="17" s="1"/>
  <c r="Z416" i="17"/>
  <c r="Z473" i="17" s="1"/>
  <c r="BD473" i="17" s="1"/>
  <c r="Q416" i="17"/>
  <c r="Q473" i="17" s="1"/>
  <c r="F416" i="17"/>
  <c r="BE415" i="17"/>
  <c r="BD415" i="17"/>
  <c r="BB415" i="17"/>
  <c r="AT415" i="17"/>
  <c r="AS415" i="17"/>
  <c r="AR415" i="17"/>
  <c r="AQ415" i="17"/>
  <c r="AH415" i="17"/>
  <c r="AG415" i="17"/>
  <c r="G415" i="17"/>
  <c r="BC415" i="17" s="1"/>
  <c r="F415" i="17"/>
  <c r="BE414" i="17"/>
  <c r="BD414" i="17"/>
  <c r="BB414" i="17"/>
  <c r="AT414" i="17"/>
  <c r="AR414" i="17" s="1"/>
  <c r="AS414" i="17"/>
  <c r="AQ414" i="17"/>
  <c r="AH414" i="17"/>
  <c r="AG414" i="17"/>
  <c r="G414" i="17"/>
  <c r="BC414" i="17" s="1"/>
  <c r="F414" i="17"/>
  <c r="BA413" i="17"/>
  <c r="BA470" i="17" s="1"/>
  <c r="AZ413" i="17"/>
  <c r="AZ470" i="17" s="1"/>
  <c r="AY413" i="17"/>
  <c r="AY470" i="17" s="1"/>
  <c r="AX413" i="17"/>
  <c r="AX470" i="17" s="1"/>
  <c r="BB470" i="17" s="1"/>
  <c r="AW413" i="17"/>
  <c r="AW470" i="17" s="1"/>
  <c r="AV413" i="17"/>
  <c r="AV470" i="17" s="1"/>
  <c r="AU413" i="17"/>
  <c r="AU470" i="17" s="1"/>
  <c r="AP413" i="17"/>
  <c r="AO413" i="17"/>
  <c r="AO470" i="17" s="1"/>
  <c r="AN413" i="17"/>
  <c r="AN470" i="17" s="1"/>
  <c r="AL413" i="17"/>
  <c r="AJ413" i="17"/>
  <c r="AJ470" i="17" s="1"/>
  <c r="AF413" i="17"/>
  <c r="AF470" i="17" s="1"/>
  <c r="AE413" i="17"/>
  <c r="AE470" i="17" s="1"/>
  <c r="AD413" i="17"/>
  <c r="AC413" i="17"/>
  <c r="AC470" i="17" s="1"/>
  <c r="AB413" i="17"/>
  <c r="AB470" i="17" s="1"/>
  <c r="AA413" i="17"/>
  <c r="AA470" i="17" s="1"/>
  <c r="Y413" i="17"/>
  <c r="Y470" i="17" s="1"/>
  <c r="X413" i="17"/>
  <c r="X470" i="17" s="1"/>
  <c r="W413" i="17"/>
  <c r="W470" i="17" s="1"/>
  <c r="V413" i="17"/>
  <c r="U413" i="17"/>
  <c r="U470" i="17" s="1"/>
  <c r="T413" i="17"/>
  <c r="T470" i="17" s="1"/>
  <c r="S413" i="17"/>
  <c r="S470" i="17" s="1"/>
  <c r="R413" i="17"/>
  <c r="P413" i="17"/>
  <c r="P470" i="17" s="1"/>
  <c r="O413" i="17"/>
  <c r="O470" i="17" s="1"/>
  <c r="N413" i="17"/>
  <c r="M413" i="17"/>
  <c r="M470" i="17" s="1"/>
  <c r="L413" i="17"/>
  <c r="L470" i="17" s="1"/>
  <c r="K413" i="17"/>
  <c r="K470" i="17" s="1"/>
  <c r="J413" i="17"/>
  <c r="I413" i="17"/>
  <c r="I470" i="17" s="1"/>
  <c r="H413" i="17"/>
  <c r="H470" i="17" s="1"/>
  <c r="D413" i="17"/>
  <c r="D470" i="17" s="1"/>
  <c r="BE412" i="17"/>
  <c r="BD412" i="17"/>
  <c r="BB412" i="17"/>
  <c r="AT412" i="17"/>
  <c r="AR412" i="17" s="1"/>
  <c r="AS412" i="17"/>
  <c r="AQ412" i="17"/>
  <c r="AH412" i="17"/>
  <c r="AG412" i="17"/>
  <c r="G412" i="17"/>
  <c r="BC412" i="17" s="1"/>
  <c r="F412" i="17"/>
  <c r="BE411" i="17"/>
  <c r="BD411" i="17"/>
  <c r="BB411" i="17"/>
  <c r="AT411" i="17"/>
  <c r="AR411" i="17" s="1"/>
  <c r="AS411" i="17"/>
  <c r="AQ411" i="17"/>
  <c r="AH411" i="17"/>
  <c r="AG411" i="17"/>
  <c r="G411" i="17"/>
  <c r="BC411" i="17" s="1"/>
  <c r="F411" i="17"/>
  <c r="BE410" i="17"/>
  <c r="BD410" i="17"/>
  <c r="BB410" i="17"/>
  <c r="AT410" i="17"/>
  <c r="AR410" i="17" s="1"/>
  <c r="AS410" i="17"/>
  <c r="AQ410" i="17"/>
  <c r="AH410" i="17"/>
  <c r="AG410" i="17"/>
  <c r="G410" i="17"/>
  <c r="BC410" i="17" s="1"/>
  <c r="F410" i="17"/>
  <c r="BE409" i="17"/>
  <c r="BD409" i="17"/>
  <c r="BB409" i="17"/>
  <c r="AT409" i="17"/>
  <c r="AR409" i="17" s="1"/>
  <c r="AS409" i="17"/>
  <c r="AQ409" i="17"/>
  <c r="AH409" i="17"/>
  <c r="AG409" i="17"/>
  <c r="G409" i="17"/>
  <c r="BC409" i="17" s="1"/>
  <c r="F409" i="17"/>
  <c r="F408" i="17" s="1"/>
  <c r="BA408" i="17"/>
  <c r="BA465" i="17" s="1"/>
  <c r="AZ408" i="17"/>
  <c r="AZ465" i="17" s="1"/>
  <c r="AY408" i="17"/>
  <c r="AX408" i="17"/>
  <c r="BB408" i="17" s="1"/>
  <c r="AW408" i="17"/>
  <c r="AW465" i="17" s="1"/>
  <c r="AV408" i="17"/>
  <c r="AV465" i="17" s="1"/>
  <c r="AU408" i="17"/>
  <c r="AQ408" i="17"/>
  <c r="AP408" i="17"/>
  <c r="AP465" i="17" s="1"/>
  <c r="AO408" i="17"/>
  <c r="AN408" i="17"/>
  <c r="AN465" i="17" s="1"/>
  <c r="AL408" i="17"/>
  <c r="AK408" i="17"/>
  <c r="AK465" i="17" s="1"/>
  <c r="AJ408" i="17"/>
  <c r="AJ465" i="17" s="1"/>
  <c r="AI408" i="17"/>
  <c r="AI465" i="17" s="1"/>
  <c r="AF408" i="17"/>
  <c r="AF465" i="17" s="1"/>
  <c r="AE408" i="17"/>
  <c r="AE465" i="17" s="1"/>
  <c r="AD408" i="17"/>
  <c r="AC408" i="17"/>
  <c r="AC465" i="17" s="1"/>
  <c r="AB408" i="17"/>
  <c r="AB465" i="17" s="1"/>
  <c r="AA408" i="17"/>
  <c r="AA465" i="17" s="1"/>
  <c r="Z408" i="17"/>
  <c r="Y408" i="17"/>
  <c r="Y465" i="17" s="1"/>
  <c r="BE465" i="17" s="1"/>
  <c r="X408" i="17"/>
  <c r="X465" i="17" s="1"/>
  <c r="W408" i="17"/>
  <c r="W465" i="17" s="1"/>
  <c r="V408" i="17"/>
  <c r="U408" i="17"/>
  <c r="U465" i="17" s="1"/>
  <c r="T408" i="17"/>
  <c r="T465" i="17" s="1"/>
  <c r="S408" i="17"/>
  <c r="S465" i="17" s="1"/>
  <c r="R408" i="17"/>
  <c r="Q408" i="17"/>
  <c r="Q465" i="17" s="1"/>
  <c r="P408" i="17"/>
  <c r="P465" i="17" s="1"/>
  <c r="O408" i="17"/>
  <c r="O465" i="17" s="1"/>
  <c r="N408" i="17"/>
  <c r="M408" i="17"/>
  <c r="M465" i="17" s="1"/>
  <c r="L408" i="17"/>
  <c r="L465" i="17" s="1"/>
  <c r="K408" i="17"/>
  <c r="K465" i="17" s="1"/>
  <c r="J408" i="17"/>
  <c r="I408" i="17"/>
  <c r="I465" i="17" s="1"/>
  <c r="H408" i="17"/>
  <c r="H465" i="17" s="1"/>
  <c r="D408" i="17"/>
  <c r="D465" i="17" s="1"/>
  <c r="BE407" i="17"/>
  <c r="BB407" i="17"/>
  <c r="AT407" i="17"/>
  <c r="AS407" i="17"/>
  <c r="AR407" i="17"/>
  <c r="AH407" i="17"/>
  <c r="Z407" i="17"/>
  <c r="Z464" i="17" s="1"/>
  <c r="BD464" i="17" s="1"/>
  <c r="Q407" i="17"/>
  <c r="Q464" i="17" s="1"/>
  <c r="BE406" i="17"/>
  <c r="BB406" i="17"/>
  <c r="AT406" i="17"/>
  <c r="AS406" i="17"/>
  <c r="AR406" i="17"/>
  <c r="AM406" i="17"/>
  <c r="AM463" i="17" s="1"/>
  <c r="AQ463" i="17" s="1"/>
  <c r="AH406" i="17"/>
  <c r="Z406" i="17"/>
  <c r="Q406" i="17"/>
  <c r="Q463" i="17" s="1"/>
  <c r="G406" i="17"/>
  <c r="BC406" i="17" s="1"/>
  <c r="BE405" i="17"/>
  <c r="BD405" i="17"/>
  <c r="BB405" i="17"/>
  <c r="AT405" i="17"/>
  <c r="AR405" i="17" s="1"/>
  <c r="AS405" i="17"/>
  <c r="AQ405" i="17"/>
  <c r="AH405" i="17"/>
  <c r="AG405" i="17"/>
  <c r="G405" i="17"/>
  <c r="BC405" i="17" s="1"/>
  <c r="F405" i="17"/>
  <c r="BE404" i="17"/>
  <c r="BD404" i="17"/>
  <c r="BB404" i="17"/>
  <c r="AT404" i="17"/>
  <c r="AS404" i="17"/>
  <c r="AR404" i="17"/>
  <c r="AQ404" i="17"/>
  <c r="AH404" i="17"/>
  <c r="AG404" i="17"/>
  <c r="G404" i="17"/>
  <c r="BC404" i="17" s="1"/>
  <c r="F404" i="17"/>
  <c r="BA403" i="17"/>
  <c r="BA460" i="17" s="1"/>
  <c r="AZ403" i="17"/>
  <c r="AY403" i="17"/>
  <c r="AY460" i="17" s="1"/>
  <c r="AX403" i="17"/>
  <c r="AX460" i="17" s="1"/>
  <c r="BB460" i="17" s="1"/>
  <c r="AW403" i="17"/>
  <c r="AW460" i="17" s="1"/>
  <c r="AV403" i="17"/>
  <c r="AV460" i="17" s="1"/>
  <c r="AU403" i="17"/>
  <c r="AU460" i="17" s="1"/>
  <c r="AP403" i="17"/>
  <c r="AP460" i="17" s="1"/>
  <c r="AO403" i="17"/>
  <c r="AO460" i="17" s="1"/>
  <c r="AN403" i="17"/>
  <c r="AL403" i="17"/>
  <c r="AL460" i="17" s="1"/>
  <c r="AJ403" i="17"/>
  <c r="AJ460" i="17" s="1"/>
  <c r="AF403" i="17"/>
  <c r="AF460" i="17" s="1"/>
  <c r="AE403" i="17"/>
  <c r="AE460" i="17" s="1"/>
  <c r="AD403" i="17"/>
  <c r="AD460" i="17" s="1"/>
  <c r="AC403" i="17"/>
  <c r="AB403" i="17"/>
  <c r="AB460" i="17" s="1"/>
  <c r="AA403" i="17"/>
  <c r="AA460" i="17" s="1"/>
  <c r="Y403" i="17"/>
  <c r="Y460" i="17" s="1"/>
  <c r="BE460" i="17" s="1"/>
  <c r="X403" i="17"/>
  <c r="W403" i="17"/>
  <c r="W460" i="17" s="1"/>
  <c r="V403" i="17"/>
  <c r="V460" i="17" s="1"/>
  <c r="U403" i="17"/>
  <c r="U460" i="17" s="1"/>
  <c r="T403" i="17"/>
  <c r="T460" i="17" s="1"/>
  <c r="S403" i="17"/>
  <c r="R403" i="17"/>
  <c r="R460" i="17" s="1"/>
  <c r="P403" i="17"/>
  <c r="P460" i="17" s="1"/>
  <c r="O403" i="17"/>
  <c r="O460" i="17" s="1"/>
  <c r="N403" i="17"/>
  <c r="N460" i="17" s="1"/>
  <c r="M403" i="17"/>
  <c r="M460" i="17" s="1"/>
  <c r="L403" i="17"/>
  <c r="K403" i="17"/>
  <c r="K460" i="17" s="1"/>
  <c r="J403" i="17"/>
  <c r="J460" i="17" s="1"/>
  <c r="I403" i="17"/>
  <c r="I460" i="17" s="1"/>
  <c r="H403" i="17"/>
  <c r="H460" i="17" s="1"/>
  <c r="F403" i="17"/>
  <c r="D403" i="17"/>
  <c r="D460" i="17" s="1"/>
  <c r="AV402" i="17"/>
  <c r="AV401" i="17" s="1"/>
  <c r="AJ402" i="17"/>
  <c r="AJ459" i="17" s="1"/>
  <c r="AE402" i="17"/>
  <c r="AE401" i="17" s="1"/>
  <c r="AE458" i="17" s="1"/>
  <c r="AA402" i="17"/>
  <c r="AA401" i="17" s="1"/>
  <c r="AA458" i="17" s="1"/>
  <c r="W402" i="17"/>
  <c r="W401" i="17" s="1"/>
  <c r="W458" i="17" s="1"/>
  <c r="T402" i="17"/>
  <c r="T459" i="17" s="1"/>
  <c r="O402" i="17"/>
  <c r="O459" i="17" s="1"/>
  <c r="K402" i="17"/>
  <c r="K459" i="17" s="1"/>
  <c r="H402" i="17"/>
  <c r="H459" i="17" s="1"/>
  <c r="T401" i="17"/>
  <c r="T458" i="17" s="1"/>
  <c r="BE400" i="17"/>
  <c r="BD400" i="17"/>
  <c r="BB400" i="17"/>
  <c r="AT400" i="17"/>
  <c r="AS400" i="17"/>
  <c r="AR400" i="17"/>
  <c r="AH400" i="17"/>
  <c r="G400" i="17"/>
  <c r="BC400" i="17" s="1"/>
  <c r="F400" i="17"/>
  <c r="BE399" i="17"/>
  <c r="BD399" i="17"/>
  <c r="BC399" i="17"/>
  <c r="BB399" i="17"/>
  <c r="AT399" i="17"/>
  <c r="AS399" i="17"/>
  <c r="AQ399" i="17"/>
  <c r="AH399" i="17"/>
  <c r="AG399" i="17"/>
  <c r="BA398" i="17"/>
  <c r="AZ398" i="17"/>
  <c r="AY398" i="17"/>
  <c r="AX398" i="17"/>
  <c r="BB398" i="17" s="1"/>
  <c r="AW398" i="17"/>
  <c r="AT398" i="17" s="1"/>
  <c r="AV398" i="17"/>
  <c r="AU398" i="17"/>
  <c r="AP398" i="17"/>
  <c r="AO398" i="17"/>
  <c r="AN398" i="17"/>
  <c r="AM398" i="17"/>
  <c r="AQ398" i="17" s="1"/>
  <c r="AL398" i="17"/>
  <c r="AK398" i="17"/>
  <c r="AJ398" i="17"/>
  <c r="AI398" i="17"/>
  <c r="AH398" i="17"/>
  <c r="AF398" i="17"/>
  <c r="AE398" i="17"/>
  <c r="AD398" i="17"/>
  <c r="AC398" i="17"/>
  <c r="AB398" i="17"/>
  <c r="AA398" i="17"/>
  <c r="Z398" i="17"/>
  <c r="X398" i="17"/>
  <c r="W398" i="17"/>
  <c r="V398" i="17"/>
  <c r="U398" i="17"/>
  <c r="T398" i="17"/>
  <c r="S398" i="17"/>
  <c r="R398" i="17"/>
  <c r="Q398" i="17"/>
  <c r="O398" i="17"/>
  <c r="N398" i="17"/>
  <c r="M398" i="17"/>
  <c r="L398" i="17"/>
  <c r="K398" i="17"/>
  <c r="J398" i="17"/>
  <c r="I398" i="17"/>
  <c r="H398" i="17"/>
  <c r="D398" i="17"/>
  <c r="BA397" i="17"/>
  <c r="AZ397" i="17"/>
  <c r="AY397" i="17"/>
  <c r="AX397" i="17"/>
  <c r="BB397" i="17" s="1"/>
  <c r="AW397" i="17"/>
  <c r="AV397" i="17"/>
  <c r="AU397" i="17"/>
  <c r="AS397" i="17" s="1"/>
  <c r="AP397" i="17"/>
  <c r="AO397" i="17"/>
  <c r="AN397" i="17"/>
  <c r="AM397" i="17"/>
  <c r="AQ397" i="17" s="1"/>
  <c r="AL397" i="17"/>
  <c r="AK397" i="17"/>
  <c r="AJ397" i="17"/>
  <c r="AI397" i="17"/>
  <c r="AG397" i="17" s="1"/>
  <c r="AH397" i="17"/>
  <c r="AF397" i="17"/>
  <c r="AE397" i="17"/>
  <c r="AD397" i="17"/>
  <c r="AC397" i="17"/>
  <c r="AB397" i="17"/>
  <c r="AA397" i="17"/>
  <c r="Z397" i="17"/>
  <c r="BD397" i="17" s="1"/>
  <c r="Y397" i="17"/>
  <c r="BE397" i="17" s="1"/>
  <c r="X397" i="17"/>
  <c r="W397" i="17"/>
  <c r="V397" i="17"/>
  <c r="U397" i="17"/>
  <c r="T397" i="17"/>
  <c r="S397" i="17"/>
  <c r="R397" i="17"/>
  <c r="Q397" i="17"/>
  <c r="P397" i="17"/>
  <c r="O397" i="17"/>
  <c r="N397" i="17"/>
  <c r="M397" i="17"/>
  <c r="L397" i="17"/>
  <c r="F397" i="17" s="1"/>
  <c r="K397" i="17"/>
  <c r="J397" i="17"/>
  <c r="I397" i="17"/>
  <c r="H397" i="17"/>
  <c r="D397" i="17"/>
  <c r="BA396" i="17"/>
  <c r="AZ396" i="17"/>
  <c r="AY396" i="17"/>
  <c r="AX396" i="17"/>
  <c r="BB396" i="17" s="1"/>
  <c r="AU396" i="17"/>
  <c r="AP396" i="17"/>
  <c r="AO396" i="17"/>
  <c r="AN396" i="17"/>
  <c r="AM396" i="17"/>
  <c r="AQ396" i="17" s="1"/>
  <c r="AL396" i="17"/>
  <c r="AH396" i="17" s="1"/>
  <c r="AJ396" i="17"/>
  <c r="AI396" i="17"/>
  <c r="AF396" i="17"/>
  <c r="AE396" i="17"/>
  <c r="AD396" i="17"/>
  <c r="AB396" i="17"/>
  <c r="AA396" i="17"/>
  <c r="X396" i="17"/>
  <c r="W396" i="17"/>
  <c r="V396" i="17"/>
  <c r="U396" i="17"/>
  <c r="T396" i="17"/>
  <c r="S396" i="17"/>
  <c r="R396" i="17"/>
  <c r="P396" i="17"/>
  <c r="O396" i="17"/>
  <c r="N396" i="17"/>
  <c r="K396" i="17"/>
  <c r="J396" i="17"/>
  <c r="I396" i="17"/>
  <c r="H396" i="17"/>
  <c r="D396" i="17"/>
  <c r="BA395" i="17"/>
  <c r="AZ395" i="17"/>
  <c r="AY395" i="17"/>
  <c r="AX395" i="17"/>
  <c r="BB395" i="17" s="1"/>
  <c r="AW395" i="17"/>
  <c r="AV395" i="17"/>
  <c r="AU395" i="17"/>
  <c r="AP395" i="17"/>
  <c r="AO395" i="17"/>
  <c r="AN395" i="17"/>
  <c r="AM395" i="17"/>
  <c r="AQ395" i="17" s="1"/>
  <c r="AL395" i="17"/>
  <c r="AK395" i="17"/>
  <c r="AJ395" i="17"/>
  <c r="AH395" i="17" s="1"/>
  <c r="AI395" i="17"/>
  <c r="AG395" i="17" s="1"/>
  <c r="AF395" i="17"/>
  <c r="AE395" i="17"/>
  <c r="AD395" i="17"/>
  <c r="AC395" i="17"/>
  <c r="AB395" i="17"/>
  <c r="AA395" i="17"/>
  <c r="Z395" i="17"/>
  <c r="Y395" i="17"/>
  <c r="BE395" i="17" s="1"/>
  <c r="X395" i="17"/>
  <c r="W395" i="17"/>
  <c r="V395" i="17"/>
  <c r="U395" i="17"/>
  <c r="T395" i="17"/>
  <c r="S395" i="17"/>
  <c r="R395" i="17"/>
  <c r="Q395" i="17"/>
  <c r="P395" i="17"/>
  <c r="O395" i="17"/>
  <c r="N395" i="17"/>
  <c r="M395" i="17"/>
  <c r="L395" i="17"/>
  <c r="K395" i="17"/>
  <c r="J395" i="17"/>
  <c r="I395" i="17"/>
  <c r="H395" i="17"/>
  <c r="F395" i="17"/>
  <c r="D395" i="17"/>
  <c r="BA394" i="17"/>
  <c r="AZ394" i="17"/>
  <c r="AY394" i="17"/>
  <c r="AX394" i="17"/>
  <c r="BB394" i="17" s="1"/>
  <c r="AW394" i="17"/>
  <c r="AV394" i="17"/>
  <c r="AU394" i="17"/>
  <c r="AP394" i="17"/>
  <c r="AO394" i="17"/>
  <c r="AN394" i="17"/>
  <c r="AM394" i="17"/>
  <c r="AQ394" i="17" s="1"/>
  <c r="AL394" i="17"/>
  <c r="AK394" i="17"/>
  <c r="AJ394" i="17"/>
  <c r="AH394" i="17" s="1"/>
  <c r="AI394" i="17"/>
  <c r="AG394" i="17" s="1"/>
  <c r="AF394" i="17"/>
  <c r="AE394" i="17"/>
  <c r="AD394" i="17"/>
  <c r="AC394" i="17"/>
  <c r="AB394" i="17"/>
  <c r="AA394" i="17"/>
  <c r="Z394" i="17"/>
  <c r="Y394" i="17"/>
  <c r="BE394" i="17" s="1"/>
  <c r="X394" i="17"/>
  <c r="W394" i="17"/>
  <c r="V394" i="17"/>
  <c r="U394" i="17"/>
  <c r="T394" i="17"/>
  <c r="S394" i="17"/>
  <c r="R394" i="17"/>
  <c r="Q394" i="17"/>
  <c r="P394" i="17"/>
  <c r="O394" i="17"/>
  <c r="N394" i="17"/>
  <c r="M394" i="17"/>
  <c r="L394" i="17"/>
  <c r="K394" i="17"/>
  <c r="J394" i="17"/>
  <c r="I394" i="17"/>
  <c r="H394" i="17"/>
  <c r="F394" i="17"/>
  <c r="D394" i="17"/>
  <c r="BA392" i="17"/>
  <c r="AZ392" i="17"/>
  <c r="AY392" i="17"/>
  <c r="AX392" i="17"/>
  <c r="BB392" i="17" s="1"/>
  <c r="AW392" i="17"/>
  <c r="AV392" i="17"/>
  <c r="AU392" i="17"/>
  <c r="AS392" i="17" s="1"/>
  <c r="AP392" i="17"/>
  <c r="AO392" i="17"/>
  <c r="AN392" i="17"/>
  <c r="AM392" i="17"/>
  <c r="AQ392" i="17" s="1"/>
  <c r="AL392" i="17"/>
  <c r="AJ392" i="17"/>
  <c r="AI392" i="17"/>
  <c r="AH392" i="17"/>
  <c r="AF392" i="17"/>
  <c r="AE392" i="17"/>
  <c r="AD392" i="17"/>
  <c r="AC392" i="17"/>
  <c r="AB392" i="17"/>
  <c r="AA392" i="17"/>
  <c r="X392" i="17"/>
  <c r="W392" i="17"/>
  <c r="V392" i="17"/>
  <c r="U392" i="17"/>
  <c r="T392" i="17"/>
  <c r="S392" i="17"/>
  <c r="R392" i="17"/>
  <c r="Q392" i="17"/>
  <c r="P392" i="17"/>
  <c r="O392" i="17"/>
  <c r="N392" i="17"/>
  <c r="K392" i="17"/>
  <c r="J392" i="17"/>
  <c r="I392" i="17"/>
  <c r="H392" i="17"/>
  <c r="D392" i="17"/>
  <c r="BA391" i="17"/>
  <c r="AZ391" i="17"/>
  <c r="AY391" i="17"/>
  <c r="AX391" i="17"/>
  <c r="BB391" i="17" s="1"/>
  <c r="AW391" i="17"/>
  <c r="AT391" i="17" s="1"/>
  <c r="AV391" i="17"/>
  <c r="AU391" i="17"/>
  <c r="AS391" i="17" s="1"/>
  <c r="AP391" i="17"/>
  <c r="AO391" i="17"/>
  <c r="AN391" i="17"/>
  <c r="AM391" i="17"/>
  <c r="AQ391" i="17" s="1"/>
  <c r="AL391" i="17"/>
  <c r="AK391" i="17"/>
  <c r="AJ391" i="17"/>
  <c r="AH391" i="17" s="1"/>
  <c r="AI391" i="17"/>
  <c r="AF391" i="17"/>
  <c r="AE391" i="17"/>
  <c r="AD391" i="17"/>
  <c r="AC391" i="17"/>
  <c r="AB391" i="17"/>
  <c r="AA391" i="17"/>
  <c r="Z391" i="17"/>
  <c r="BD391" i="17" s="1"/>
  <c r="Y391" i="17"/>
  <c r="BE391" i="17" s="1"/>
  <c r="X391" i="17"/>
  <c r="W391" i="17"/>
  <c r="V391" i="17"/>
  <c r="U391" i="17"/>
  <c r="T391" i="17"/>
  <c r="S391" i="17"/>
  <c r="R391" i="17"/>
  <c r="Q391" i="17"/>
  <c r="P391" i="17"/>
  <c r="O391" i="17"/>
  <c r="N391" i="17"/>
  <c r="M391" i="17"/>
  <c r="L391" i="17"/>
  <c r="F391" i="17" s="1"/>
  <c r="K391" i="17"/>
  <c r="J391" i="17"/>
  <c r="I391" i="17"/>
  <c r="H391" i="17"/>
  <c r="D391" i="17"/>
  <c r="BA390" i="17"/>
  <c r="AZ390" i="17"/>
  <c r="AY390" i="17"/>
  <c r="AX390" i="17"/>
  <c r="BB390" i="17" s="1"/>
  <c r="AW390" i="17"/>
  <c r="AT390" i="17" s="1"/>
  <c r="AV390" i="17"/>
  <c r="AU390" i="17"/>
  <c r="AS390" i="17" s="1"/>
  <c r="AP390" i="17"/>
  <c r="AO390" i="17"/>
  <c r="AN390" i="17"/>
  <c r="AM390" i="17"/>
  <c r="AQ390" i="17" s="1"/>
  <c r="AL390" i="17"/>
  <c r="AK390" i="17"/>
  <c r="AJ390" i="17"/>
  <c r="AH390" i="17" s="1"/>
  <c r="AI390" i="17"/>
  <c r="AF390" i="17"/>
  <c r="AE390" i="17"/>
  <c r="AD390" i="17"/>
  <c r="AC390" i="17"/>
  <c r="AB390" i="17"/>
  <c r="AA390" i="17"/>
  <c r="Z390" i="17"/>
  <c r="BD390" i="17" s="1"/>
  <c r="Y390" i="17"/>
  <c r="BE390" i="17" s="1"/>
  <c r="X390" i="17"/>
  <c r="W390" i="17"/>
  <c r="V390" i="17"/>
  <c r="U390" i="17"/>
  <c r="T390" i="17"/>
  <c r="S390" i="17"/>
  <c r="R390" i="17"/>
  <c r="Q390" i="17"/>
  <c r="P390" i="17"/>
  <c r="O390" i="17"/>
  <c r="N390" i="17"/>
  <c r="M390" i="17"/>
  <c r="L390" i="17"/>
  <c r="F390" i="17" s="1"/>
  <c r="K390" i="17"/>
  <c r="J390" i="17"/>
  <c r="I390" i="17"/>
  <c r="H390" i="17"/>
  <c r="D390" i="17"/>
  <c r="BA389" i="17"/>
  <c r="AZ389" i="17"/>
  <c r="AY389" i="17"/>
  <c r="AX389" i="17"/>
  <c r="BB389" i="17" s="1"/>
  <c r="AW389" i="17"/>
  <c r="AT389" i="17" s="1"/>
  <c r="AV389" i="17"/>
  <c r="AU389" i="17"/>
  <c r="AS389" i="17" s="1"/>
  <c r="AP389" i="17"/>
  <c r="AO389" i="17"/>
  <c r="AN389" i="17"/>
  <c r="AM389" i="17"/>
  <c r="AQ389" i="17" s="1"/>
  <c r="AL389" i="17"/>
  <c r="AK389" i="17"/>
  <c r="AJ389" i="17"/>
  <c r="AH389" i="17" s="1"/>
  <c r="AI389" i="17"/>
  <c r="AF389" i="17"/>
  <c r="AE389" i="17"/>
  <c r="AD389" i="17"/>
  <c r="AC389" i="17"/>
  <c r="AB389" i="17"/>
  <c r="AA389" i="17"/>
  <c r="Z389" i="17"/>
  <c r="BD389" i="17" s="1"/>
  <c r="Y389" i="17"/>
  <c r="BE389" i="17" s="1"/>
  <c r="X389" i="17"/>
  <c r="W389" i="17"/>
  <c r="V389" i="17"/>
  <c r="U389" i="17"/>
  <c r="T389" i="17"/>
  <c r="S389" i="17"/>
  <c r="R389" i="17"/>
  <c r="Q389" i="17"/>
  <c r="P389" i="17"/>
  <c r="O389" i="17"/>
  <c r="N389" i="17"/>
  <c r="M389" i="17"/>
  <c r="L389" i="17"/>
  <c r="F389" i="17" s="1"/>
  <c r="K389" i="17"/>
  <c r="J389" i="17"/>
  <c r="I389" i="17"/>
  <c r="H389" i="17"/>
  <c r="D389" i="17"/>
  <c r="BA387" i="17"/>
  <c r="AZ387" i="17"/>
  <c r="AY387" i="17"/>
  <c r="AX387" i="17"/>
  <c r="BB387" i="17" s="1"/>
  <c r="AU387" i="17"/>
  <c r="AP387" i="17"/>
  <c r="AO387" i="17"/>
  <c r="AN387" i="17"/>
  <c r="AM387" i="17"/>
  <c r="AQ387" i="17" s="1"/>
  <c r="AL387" i="17"/>
  <c r="AJ387" i="17"/>
  <c r="AH387" i="17" s="1"/>
  <c r="AI387" i="17"/>
  <c r="AF387" i="17"/>
  <c r="AE387" i="17"/>
  <c r="AD387" i="17"/>
  <c r="AB387" i="17"/>
  <c r="AA387" i="17"/>
  <c r="X387" i="17"/>
  <c r="W387" i="17"/>
  <c r="V387" i="17"/>
  <c r="U387" i="17"/>
  <c r="T387" i="17"/>
  <c r="S387" i="17"/>
  <c r="R387" i="17"/>
  <c r="P387" i="17"/>
  <c r="O387" i="17"/>
  <c r="N387" i="17"/>
  <c r="K387" i="17"/>
  <c r="J387" i="17"/>
  <c r="I387" i="17"/>
  <c r="H387" i="17"/>
  <c r="D387" i="17"/>
  <c r="BA386" i="17"/>
  <c r="AZ386" i="17"/>
  <c r="AY386" i="17"/>
  <c r="AX386" i="17"/>
  <c r="BB386" i="17" s="1"/>
  <c r="AU386" i="17"/>
  <c r="AP386" i="17"/>
  <c r="AO386" i="17"/>
  <c r="AN386" i="17"/>
  <c r="AM386" i="17"/>
  <c r="AQ386" i="17" s="1"/>
  <c r="AL386" i="17"/>
  <c r="AJ386" i="17"/>
  <c r="AI386" i="17"/>
  <c r="AH386" i="17"/>
  <c r="AF386" i="17"/>
  <c r="AE386" i="17"/>
  <c r="AD386" i="17"/>
  <c r="AB386" i="17"/>
  <c r="AA386" i="17"/>
  <c r="X386" i="17"/>
  <c r="W386" i="17"/>
  <c r="V386" i="17"/>
  <c r="U386" i="17"/>
  <c r="T386" i="17"/>
  <c r="S386" i="17"/>
  <c r="R386" i="17"/>
  <c r="P386" i="17"/>
  <c r="O386" i="17"/>
  <c r="N386" i="17"/>
  <c r="K386" i="17"/>
  <c r="J386" i="17"/>
  <c r="I386" i="17"/>
  <c r="H386" i="17"/>
  <c r="D386" i="17"/>
  <c r="BA385" i="17"/>
  <c r="AZ385" i="17"/>
  <c r="AY385" i="17"/>
  <c r="AX385" i="17"/>
  <c r="BB385" i="17" s="1"/>
  <c r="AW385" i="17"/>
  <c r="AV385" i="17"/>
  <c r="AU385" i="17"/>
  <c r="AS385" i="17" s="1"/>
  <c r="AP385" i="17"/>
  <c r="AO385" i="17"/>
  <c r="AN385" i="17"/>
  <c r="AM385" i="17"/>
  <c r="AQ385" i="17" s="1"/>
  <c r="AL385" i="17"/>
  <c r="AK385" i="17"/>
  <c r="AJ385" i="17"/>
  <c r="AI385" i="17"/>
  <c r="AG385" i="17" s="1"/>
  <c r="AH385" i="17"/>
  <c r="AF385" i="17"/>
  <c r="AE385" i="17"/>
  <c r="AD385" i="17"/>
  <c r="AC385" i="17"/>
  <c r="AB385" i="17"/>
  <c r="AA385" i="17"/>
  <c r="Z385" i="17"/>
  <c r="BD385" i="17" s="1"/>
  <c r="Y385" i="17"/>
  <c r="BE385" i="17" s="1"/>
  <c r="X385" i="17"/>
  <c r="W385" i="17"/>
  <c r="V385" i="17"/>
  <c r="U385" i="17"/>
  <c r="T385" i="17"/>
  <c r="S385" i="17"/>
  <c r="R385" i="17"/>
  <c r="Q385" i="17"/>
  <c r="P385" i="17"/>
  <c r="O385" i="17"/>
  <c r="N385" i="17"/>
  <c r="M385" i="17"/>
  <c r="L385" i="17"/>
  <c r="F385" i="17" s="1"/>
  <c r="K385" i="17"/>
  <c r="J385" i="17"/>
  <c r="I385" i="17"/>
  <c r="H385" i="17"/>
  <c r="D385" i="17"/>
  <c r="BA384" i="17"/>
  <c r="AZ384" i="17"/>
  <c r="AY384" i="17"/>
  <c r="AX384" i="17"/>
  <c r="BB384" i="17" s="1"/>
  <c r="AW384" i="17"/>
  <c r="AV384" i="17"/>
  <c r="AU384" i="17"/>
  <c r="AS384" i="17" s="1"/>
  <c r="AP384" i="17"/>
  <c r="AO384" i="17"/>
  <c r="AN384" i="17"/>
  <c r="AM384" i="17"/>
  <c r="AQ384" i="17" s="1"/>
  <c r="AL384" i="17"/>
  <c r="AK384" i="17"/>
  <c r="AJ384" i="17"/>
  <c r="AI384" i="17"/>
  <c r="AG384" i="17" s="1"/>
  <c r="AH384" i="17"/>
  <c r="AF384" i="17"/>
  <c r="AE384" i="17"/>
  <c r="AD384" i="17"/>
  <c r="AC384" i="17"/>
  <c r="AB384" i="17"/>
  <c r="AA384" i="17"/>
  <c r="Z384" i="17"/>
  <c r="BD384" i="17" s="1"/>
  <c r="Y384" i="17"/>
  <c r="BE384" i="17" s="1"/>
  <c r="X384" i="17"/>
  <c r="W384" i="17"/>
  <c r="V384" i="17"/>
  <c r="U384" i="17"/>
  <c r="T384" i="17"/>
  <c r="S384" i="17"/>
  <c r="R384" i="17"/>
  <c r="Q384" i="17"/>
  <c r="P384" i="17"/>
  <c r="O384" i="17"/>
  <c r="N384" i="17"/>
  <c r="M384" i="17"/>
  <c r="L384" i="17"/>
  <c r="F384" i="17" s="1"/>
  <c r="K384" i="17"/>
  <c r="J384" i="17"/>
  <c r="I384" i="17"/>
  <c r="H384" i="17"/>
  <c r="D384" i="17"/>
  <c r="BE380" i="17"/>
  <c r="BD380" i="17"/>
  <c r="BB380" i="17"/>
  <c r="AT380" i="17"/>
  <c r="AS380" i="17"/>
  <c r="AQ380" i="17"/>
  <c r="AH380" i="17"/>
  <c r="AG380" i="17"/>
  <c r="G380" i="17"/>
  <c r="BC380" i="17" s="1"/>
  <c r="F380" i="17"/>
  <c r="BE379" i="17"/>
  <c r="BD379" i="17"/>
  <c r="BB379" i="17"/>
  <c r="AT379" i="17"/>
  <c r="AS379" i="17"/>
  <c r="AQ379" i="17"/>
  <c r="AH379" i="17"/>
  <c r="AG379" i="17"/>
  <c r="G379" i="17"/>
  <c r="BC379" i="17" s="1"/>
  <c r="F379" i="17"/>
  <c r="BE378" i="17"/>
  <c r="BD378" i="17"/>
  <c r="BC378" i="17"/>
  <c r="BB378" i="17"/>
  <c r="AT378" i="17"/>
  <c r="AS378" i="17"/>
  <c r="AQ378" i="17"/>
  <c r="AH378" i="17"/>
  <c r="AG378" i="17"/>
  <c r="G378" i="17"/>
  <c r="F378" i="17"/>
  <c r="BE377" i="17"/>
  <c r="BD377" i="17"/>
  <c r="BB377" i="17"/>
  <c r="AT377" i="17"/>
  <c r="AS377" i="17"/>
  <c r="AQ377" i="17"/>
  <c r="AH377" i="17"/>
  <c r="AG377" i="17"/>
  <c r="G377" i="17"/>
  <c r="BC377" i="17" s="1"/>
  <c r="F377" i="17"/>
  <c r="BE376" i="17"/>
  <c r="BD376" i="17"/>
  <c r="BB376" i="17"/>
  <c r="AT376" i="17"/>
  <c r="AS376" i="17"/>
  <c r="AQ376" i="17"/>
  <c r="AH376" i="17"/>
  <c r="AG376" i="17"/>
  <c r="G376" i="17"/>
  <c r="BC376" i="17" s="1"/>
  <c r="F376" i="17"/>
  <c r="BE375" i="17"/>
  <c r="BD375" i="17"/>
  <c r="BB375" i="17"/>
  <c r="AT375" i="17"/>
  <c r="AS375" i="17"/>
  <c r="AQ375" i="17"/>
  <c r="AH375" i="17"/>
  <c r="AG375" i="17"/>
  <c r="G375" i="17"/>
  <c r="BC375" i="17" s="1"/>
  <c r="F375" i="17"/>
  <c r="BE374" i="17"/>
  <c r="BA374" i="17"/>
  <c r="AZ374" i="17"/>
  <c r="AY374" i="17"/>
  <c r="AX374" i="17"/>
  <c r="BB374" i="17" s="1"/>
  <c r="AW374" i="17"/>
  <c r="AT374" i="17" s="1"/>
  <c r="AV374" i="17"/>
  <c r="AU374" i="17"/>
  <c r="AS374" i="17"/>
  <c r="AP374" i="17"/>
  <c r="AO374" i="17"/>
  <c r="AN374" i="17"/>
  <c r="AM374" i="17"/>
  <c r="AQ374" i="17" s="1"/>
  <c r="AL374" i="17"/>
  <c r="AK374" i="17"/>
  <c r="AJ374" i="17"/>
  <c r="AI374" i="17"/>
  <c r="AG374" i="17" s="1"/>
  <c r="AH374" i="17"/>
  <c r="AF374" i="17"/>
  <c r="AE374" i="17"/>
  <c r="AD374" i="17"/>
  <c r="AC374" i="17"/>
  <c r="AB374" i="17"/>
  <c r="AA374" i="17"/>
  <c r="Z374" i="17"/>
  <c r="Y374" i="17"/>
  <c r="X374" i="17"/>
  <c r="W374" i="17"/>
  <c r="V374" i="17"/>
  <c r="U374" i="17"/>
  <c r="T374" i="17"/>
  <c r="S374" i="17"/>
  <c r="R374" i="17"/>
  <c r="Q374" i="17"/>
  <c r="P374" i="17"/>
  <c r="O374" i="17"/>
  <c r="N374" i="17"/>
  <c r="M374" i="17"/>
  <c r="L374" i="17"/>
  <c r="K374" i="17"/>
  <c r="J374" i="17"/>
  <c r="I374" i="17"/>
  <c r="H374" i="17"/>
  <c r="F374" i="17"/>
  <c r="D374" i="17"/>
  <c r="BE373" i="17"/>
  <c r="BD373" i="17"/>
  <c r="BC373" i="17"/>
  <c r="BB373" i="17"/>
  <c r="AT373" i="17"/>
  <c r="AS373" i="17"/>
  <c r="AQ373" i="17"/>
  <c r="AH373" i="17"/>
  <c r="AG373" i="17"/>
  <c r="G373" i="17"/>
  <c r="F373" i="17"/>
  <c r="BE372" i="17"/>
  <c r="BD372" i="17"/>
  <c r="BB372" i="17"/>
  <c r="AT372" i="17"/>
  <c r="AS372" i="17"/>
  <c r="AQ372" i="17"/>
  <c r="AH372" i="17"/>
  <c r="AG372" i="17"/>
  <c r="G372" i="17"/>
  <c r="BC372" i="17" s="1"/>
  <c r="F372" i="17"/>
  <c r="BE371" i="17"/>
  <c r="BD371" i="17"/>
  <c r="BB371" i="17"/>
  <c r="AT371" i="17"/>
  <c r="AS371" i="17"/>
  <c r="AQ371" i="17"/>
  <c r="AH371" i="17"/>
  <c r="AG371" i="17"/>
  <c r="G371" i="17"/>
  <c r="BC371" i="17" s="1"/>
  <c r="F371" i="17"/>
  <c r="BE370" i="17"/>
  <c r="BD370" i="17"/>
  <c r="BB370" i="17"/>
  <c r="AT370" i="17"/>
  <c r="AS370" i="17"/>
  <c r="AQ370" i="17"/>
  <c r="AH370" i="17"/>
  <c r="AG370" i="17"/>
  <c r="G370" i="17"/>
  <c r="BC370" i="17" s="1"/>
  <c r="F370" i="17"/>
  <c r="BE369" i="17"/>
  <c r="BA369" i="17"/>
  <c r="AZ369" i="17"/>
  <c r="AY369" i="17"/>
  <c r="AX369" i="17"/>
  <c r="BB369" i="17" s="1"/>
  <c r="AW369" i="17"/>
  <c r="AT369" i="17" s="1"/>
  <c r="AV369" i="17"/>
  <c r="AU369" i="17"/>
  <c r="AS369" i="17"/>
  <c r="AP369" i="17"/>
  <c r="AO369" i="17"/>
  <c r="AN369" i="17"/>
  <c r="AM369" i="17"/>
  <c r="AQ369" i="17" s="1"/>
  <c r="AL369" i="17"/>
  <c r="AK369" i="17"/>
  <c r="AJ369" i="17"/>
  <c r="AI369" i="17"/>
  <c r="AG369" i="17" s="1"/>
  <c r="AH369" i="17"/>
  <c r="AF369" i="17"/>
  <c r="AE369" i="17"/>
  <c r="AD369" i="17"/>
  <c r="AC369" i="17"/>
  <c r="AB369" i="17"/>
  <c r="AA369" i="17"/>
  <c r="Z369" i="17"/>
  <c r="Y369" i="17"/>
  <c r="X369" i="17"/>
  <c r="W369" i="17"/>
  <c r="V369" i="17"/>
  <c r="U369" i="17"/>
  <c r="T369" i="17"/>
  <c r="S369" i="17"/>
  <c r="R369" i="17"/>
  <c r="Q369" i="17"/>
  <c r="P369" i="17"/>
  <c r="O369" i="17"/>
  <c r="N369" i="17"/>
  <c r="M369" i="17"/>
  <c r="L369" i="17"/>
  <c r="K369" i="17"/>
  <c r="J369" i="17"/>
  <c r="I369" i="17"/>
  <c r="H369" i="17"/>
  <c r="F369" i="17"/>
  <c r="D369" i="17"/>
  <c r="BE368" i="17"/>
  <c r="BD368" i="17"/>
  <c r="BC368" i="17"/>
  <c r="BB368" i="17"/>
  <c r="AT368" i="17"/>
  <c r="AS368" i="17"/>
  <c r="AQ368" i="17"/>
  <c r="AH368" i="17"/>
  <c r="AG368" i="17"/>
  <c r="G368" i="17"/>
  <c r="F368" i="17"/>
  <c r="BE367" i="17"/>
  <c r="BD367" i="17"/>
  <c r="BB367" i="17"/>
  <c r="AT367" i="17"/>
  <c r="AS367" i="17"/>
  <c r="AQ367" i="17"/>
  <c r="AH367" i="17"/>
  <c r="AG367" i="17"/>
  <c r="G367" i="17"/>
  <c r="BC367" i="17" s="1"/>
  <c r="F367" i="17"/>
  <c r="BE366" i="17"/>
  <c r="BD366" i="17"/>
  <c r="BB366" i="17"/>
  <c r="AT366" i="17"/>
  <c r="AS366" i="17"/>
  <c r="AQ366" i="17"/>
  <c r="AH366" i="17"/>
  <c r="AG366" i="17"/>
  <c r="G366" i="17"/>
  <c r="BC366" i="17" s="1"/>
  <c r="F366" i="17"/>
  <c r="BE365" i="17"/>
  <c r="BD365" i="17"/>
  <c r="BB365" i="17"/>
  <c r="AT365" i="17"/>
  <c r="AS365" i="17"/>
  <c r="AQ365" i="17"/>
  <c r="AH365" i="17"/>
  <c r="AG365" i="17"/>
  <c r="G365" i="17"/>
  <c r="BC365" i="17" s="1"/>
  <c r="F365" i="17"/>
  <c r="BE364" i="17"/>
  <c r="BA364" i="17"/>
  <c r="BA363" i="17" s="1"/>
  <c r="BA362" i="17" s="1"/>
  <c r="AZ364" i="17"/>
  <c r="AY364" i="17"/>
  <c r="AX364" i="17"/>
  <c r="BB364" i="17" s="1"/>
  <c r="AW364" i="17"/>
  <c r="AT364" i="17" s="1"/>
  <c r="AV364" i="17"/>
  <c r="AV363" i="17" s="1"/>
  <c r="AV362" i="17" s="1"/>
  <c r="AU364" i="17"/>
  <c r="AS364" i="17"/>
  <c r="AP364" i="17"/>
  <c r="AP363" i="17" s="1"/>
  <c r="AP362" i="17" s="1"/>
  <c r="AO364" i="17"/>
  <c r="AO363" i="17" s="1"/>
  <c r="AO362" i="17" s="1"/>
  <c r="AN364" i="17"/>
  <c r="AM364" i="17"/>
  <c r="AL364" i="17"/>
  <c r="AL363" i="17" s="1"/>
  <c r="AL362" i="17" s="1"/>
  <c r="AK364" i="17"/>
  <c r="AJ364" i="17"/>
  <c r="AI364" i="17"/>
  <c r="AG364" i="17" s="1"/>
  <c r="AH364" i="17"/>
  <c r="AF364" i="17"/>
  <c r="AE364" i="17"/>
  <c r="AE363" i="17" s="1"/>
  <c r="AE362" i="17" s="1"/>
  <c r="AD364" i="17"/>
  <c r="AD363" i="17" s="1"/>
  <c r="AD362" i="17" s="1"/>
  <c r="AC364" i="17"/>
  <c r="AB364" i="17"/>
  <c r="AA364" i="17"/>
  <c r="AA363" i="17" s="1"/>
  <c r="Z364" i="17"/>
  <c r="Y364" i="17"/>
  <c r="Y363" i="17" s="1"/>
  <c r="X364" i="17"/>
  <c r="W364" i="17"/>
  <c r="W363" i="17" s="1"/>
  <c r="W362" i="17" s="1"/>
  <c r="V364" i="17"/>
  <c r="V363" i="17" s="1"/>
  <c r="V362" i="17" s="1"/>
  <c r="U364" i="17"/>
  <c r="T364" i="17"/>
  <c r="S364" i="17"/>
  <c r="R364" i="17"/>
  <c r="R363" i="17" s="1"/>
  <c r="R362" i="17" s="1"/>
  <c r="Q364" i="17"/>
  <c r="Q363" i="17" s="1"/>
  <c r="Q362" i="17" s="1"/>
  <c r="P364" i="17"/>
  <c r="O364" i="17"/>
  <c r="O363" i="17" s="1"/>
  <c r="O362" i="17" s="1"/>
  <c r="N364" i="17"/>
  <c r="N363" i="17" s="1"/>
  <c r="N362" i="17" s="1"/>
  <c r="M364" i="17"/>
  <c r="L364" i="17"/>
  <c r="K364" i="17"/>
  <c r="K363" i="17" s="1"/>
  <c r="J364" i="17"/>
  <c r="J363" i="17" s="1"/>
  <c r="J362" i="17" s="1"/>
  <c r="I364" i="17"/>
  <c r="I363" i="17" s="1"/>
  <c r="I362" i="17" s="1"/>
  <c r="H364" i="17"/>
  <c r="F364" i="17"/>
  <c r="D364" i="17"/>
  <c r="AZ363" i="17"/>
  <c r="AZ362" i="17" s="1"/>
  <c r="AY363" i="17"/>
  <c r="AU363" i="17"/>
  <c r="AN363" i="17"/>
  <c r="AN362" i="17" s="1"/>
  <c r="AK363" i="17"/>
  <c r="AK362" i="17" s="1"/>
  <c r="AJ363" i="17"/>
  <c r="AJ362" i="17" s="1"/>
  <c r="AF363" i="17"/>
  <c r="AF362" i="17" s="1"/>
  <c r="AC363" i="17"/>
  <c r="AC362" i="17" s="1"/>
  <c r="AB363" i="17"/>
  <c r="AB362" i="17" s="1"/>
  <c r="X363" i="17"/>
  <c r="X362" i="17" s="1"/>
  <c r="U363" i="17"/>
  <c r="U362" i="17" s="1"/>
  <c r="T363" i="17"/>
  <c r="T362" i="17" s="1"/>
  <c r="S363" i="17"/>
  <c r="S362" i="17" s="1"/>
  <c r="P363" i="17"/>
  <c r="P362" i="17" s="1"/>
  <c r="M363" i="17"/>
  <c r="M362" i="17" s="1"/>
  <c r="L363" i="17"/>
  <c r="H363" i="17"/>
  <c r="H362" i="17" s="1"/>
  <c r="AY362" i="17"/>
  <c r="AU362" i="17"/>
  <c r="AA362" i="17"/>
  <c r="K362" i="17"/>
  <c r="BE361" i="17"/>
  <c r="BD361" i="17"/>
  <c r="BC361" i="17"/>
  <c r="BB361" i="17"/>
  <c r="AT361" i="17"/>
  <c r="AS361" i="17"/>
  <c r="AQ361" i="17"/>
  <c r="AH361" i="17"/>
  <c r="AG361" i="17"/>
  <c r="G361" i="17"/>
  <c r="F361" i="17"/>
  <c r="BE360" i="17"/>
  <c r="BD360" i="17"/>
  <c r="BB360" i="17"/>
  <c r="AT360" i="17"/>
  <c r="AS360" i="17"/>
  <c r="AQ360" i="17"/>
  <c r="AH360" i="17"/>
  <c r="AG360" i="17"/>
  <c r="G360" i="17"/>
  <c r="BC360" i="17" s="1"/>
  <c r="F360" i="17"/>
  <c r="BE359" i="17"/>
  <c r="BD359" i="17"/>
  <c r="BB359" i="17"/>
  <c r="AT359" i="17"/>
  <c r="AS359" i="17"/>
  <c r="AQ359" i="17"/>
  <c r="AH359" i="17"/>
  <c r="AG359" i="17"/>
  <c r="G359" i="17"/>
  <c r="BC359" i="17" s="1"/>
  <c r="F359" i="17"/>
  <c r="BE358" i="17"/>
  <c r="BD358" i="17"/>
  <c r="BB358" i="17"/>
  <c r="AW358" i="17"/>
  <c r="AW396" i="17" s="1"/>
  <c r="AT396" i="17" s="1"/>
  <c r="AV358" i="17"/>
  <c r="AV396" i="17" s="1"/>
  <c r="AQ358" i="17"/>
  <c r="AH358" i="17"/>
  <c r="AG358" i="17"/>
  <c r="Q358" i="17"/>
  <c r="F358" i="17"/>
  <c r="BE357" i="17"/>
  <c r="BD357" i="17"/>
  <c r="BB357" i="17"/>
  <c r="AT357" i="17"/>
  <c r="AS357" i="17"/>
  <c r="AQ357" i="17"/>
  <c r="AH357" i="17"/>
  <c r="AG357" i="17"/>
  <c r="G357" i="17"/>
  <c r="BC357" i="17" s="1"/>
  <c r="F357" i="17"/>
  <c r="BE356" i="17"/>
  <c r="BD356" i="17"/>
  <c r="BB356" i="17"/>
  <c r="AT356" i="17"/>
  <c r="AS356" i="17"/>
  <c r="AQ356" i="17"/>
  <c r="AH356" i="17"/>
  <c r="AG356" i="17"/>
  <c r="G356" i="17"/>
  <c r="BC356" i="17" s="1"/>
  <c r="F356" i="17"/>
  <c r="BA355" i="17"/>
  <c r="AZ355" i="17"/>
  <c r="AY355" i="17"/>
  <c r="AX355" i="17"/>
  <c r="BB355" i="17" s="1"/>
  <c r="AW355" i="17"/>
  <c r="AT355" i="17" s="1"/>
  <c r="AU355" i="17"/>
  <c r="AP355" i="17"/>
  <c r="AO355" i="17"/>
  <c r="AN355" i="17"/>
  <c r="AM355" i="17"/>
  <c r="AQ355" i="17" s="1"/>
  <c r="AL355" i="17"/>
  <c r="AK355" i="17"/>
  <c r="AJ355" i="17"/>
  <c r="AI355" i="17"/>
  <c r="AH355" i="17"/>
  <c r="AF355" i="17"/>
  <c r="AE355" i="17"/>
  <c r="AD355" i="17"/>
  <c r="AC355" i="17"/>
  <c r="AB355" i="17"/>
  <c r="AA355" i="17"/>
  <c r="Z355" i="17"/>
  <c r="Y355" i="17"/>
  <c r="BE355" i="17" s="1"/>
  <c r="X355" i="17"/>
  <c r="W355" i="17"/>
  <c r="V355" i="17"/>
  <c r="U355" i="17"/>
  <c r="T355" i="17"/>
  <c r="S355" i="17"/>
  <c r="R355" i="17"/>
  <c r="Q355" i="17"/>
  <c r="P355" i="17"/>
  <c r="O355" i="17"/>
  <c r="N355" i="17"/>
  <c r="M355" i="17"/>
  <c r="G355" i="17" s="1"/>
  <c r="L355" i="17"/>
  <c r="K355" i="17"/>
  <c r="J355" i="17"/>
  <c r="I355" i="17"/>
  <c r="H355" i="17"/>
  <c r="D355" i="17"/>
  <c r="BE354" i="17"/>
  <c r="BD354" i="17"/>
  <c r="BB354" i="17"/>
  <c r="AT354" i="17"/>
  <c r="AS354" i="17"/>
  <c r="AQ354" i="17"/>
  <c r="AH354" i="17"/>
  <c r="AG354" i="17"/>
  <c r="G354" i="17"/>
  <c r="BC354" i="17" s="1"/>
  <c r="F354" i="17"/>
  <c r="BE353" i="17"/>
  <c r="BD353" i="17"/>
  <c r="BC353" i="17"/>
  <c r="BB353" i="17"/>
  <c r="AT353" i="17"/>
  <c r="AS353" i="17"/>
  <c r="AQ353" i="17"/>
  <c r="AH353" i="17"/>
  <c r="AG353" i="17"/>
  <c r="G353" i="17"/>
  <c r="F353" i="17"/>
  <c r="BE352" i="17"/>
  <c r="BD352" i="17"/>
  <c r="BB352" i="17"/>
  <c r="AT352" i="17"/>
  <c r="AS352" i="17"/>
  <c r="AQ352" i="17"/>
  <c r="AH352" i="17"/>
  <c r="AG352" i="17"/>
  <c r="G352" i="17"/>
  <c r="BC352" i="17" s="1"/>
  <c r="F352" i="17"/>
  <c r="BE351" i="17"/>
  <c r="BD351" i="17"/>
  <c r="BB351" i="17"/>
  <c r="AT351" i="17"/>
  <c r="AS351" i="17"/>
  <c r="AQ351" i="17"/>
  <c r="AH351" i="17"/>
  <c r="AG351" i="17"/>
  <c r="G351" i="17"/>
  <c r="BC351" i="17" s="1"/>
  <c r="F351" i="17"/>
  <c r="BA350" i="17"/>
  <c r="AZ350" i="17"/>
  <c r="AZ344" i="17" s="1"/>
  <c r="AZ343" i="17" s="1"/>
  <c r="AY350" i="17"/>
  <c r="AX350" i="17"/>
  <c r="BB350" i="17" s="1"/>
  <c r="AW350" i="17"/>
  <c r="AV350" i="17"/>
  <c r="AU350" i="17"/>
  <c r="AP350" i="17"/>
  <c r="AO350" i="17"/>
  <c r="AN350" i="17"/>
  <c r="AM350" i="17"/>
  <c r="AL350" i="17"/>
  <c r="AK350" i="17"/>
  <c r="AJ350" i="17"/>
  <c r="AI350" i="17"/>
  <c r="AH350" i="17"/>
  <c r="AG350" i="17"/>
  <c r="AF350" i="17"/>
  <c r="AE350" i="17"/>
  <c r="AD350" i="17"/>
  <c r="AC350" i="17"/>
  <c r="AB350" i="17"/>
  <c r="AA350" i="17"/>
  <c r="Z350" i="17"/>
  <c r="BD350" i="17" s="1"/>
  <c r="Y350" i="17"/>
  <c r="BE350" i="17" s="1"/>
  <c r="X350" i="17"/>
  <c r="X344" i="17" s="1"/>
  <c r="X343" i="17" s="1"/>
  <c r="W350" i="17"/>
  <c r="V350" i="17"/>
  <c r="U350" i="17"/>
  <c r="T350" i="17"/>
  <c r="S350" i="17"/>
  <c r="R350" i="17"/>
  <c r="Q350" i="17"/>
  <c r="P350" i="17"/>
  <c r="O350" i="17"/>
  <c r="N350" i="17"/>
  <c r="M350" i="17"/>
  <c r="L350" i="17"/>
  <c r="L344" i="17" s="1"/>
  <c r="K350" i="17"/>
  <c r="J350" i="17"/>
  <c r="I350" i="17"/>
  <c r="H350" i="17"/>
  <c r="H344" i="17" s="1"/>
  <c r="H343" i="17" s="1"/>
  <c r="D350" i="17"/>
  <c r="BE349" i="17"/>
  <c r="BD349" i="17"/>
  <c r="BB349" i="17"/>
  <c r="AW349" i="17"/>
  <c r="AW387" i="17" s="1"/>
  <c r="AT387" i="17" s="1"/>
  <c r="AV349" i="17"/>
  <c r="AV387" i="17" s="1"/>
  <c r="AT349" i="17"/>
  <c r="AS349" i="17"/>
  <c r="AQ349" i="17"/>
  <c r="AH349" i="17"/>
  <c r="AG349" i="17"/>
  <c r="Q349" i="17"/>
  <c r="F349" i="17"/>
  <c r="BE348" i="17"/>
  <c r="BD348" i="17"/>
  <c r="BB348" i="17"/>
  <c r="AW348" i="17"/>
  <c r="AV348" i="17"/>
  <c r="AS348" i="17" s="1"/>
  <c r="AQ348" i="17"/>
  <c r="AK348" i="17"/>
  <c r="AG348" i="17" s="1"/>
  <c r="AH348" i="17"/>
  <c r="Q348" i="17"/>
  <c r="Q386" i="17" s="1"/>
  <c r="F348" i="17"/>
  <c r="BE347" i="17"/>
  <c r="BD347" i="17"/>
  <c r="BB347" i="17"/>
  <c r="AT347" i="17"/>
  <c r="AS347" i="17"/>
  <c r="AQ347" i="17"/>
  <c r="AH347" i="17"/>
  <c r="AG347" i="17"/>
  <c r="G347" i="17"/>
  <c r="BC347" i="17" s="1"/>
  <c r="F347" i="17"/>
  <c r="BE346" i="17"/>
  <c r="BD346" i="17"/>
  <c r="BB346" i="17"/>
  <c r="AT346" i="17"/>
  <c r="AS346" i="17"/>
  <c r="AQ346" i="17"/>
  <c r="AH346" i="17"/>
  <c r="AG346" i="17"/>
  <c r="G346" i="17"/>
  <c r="BC346" i="17" s="1"/>
  <c r="F346" i="17"/>
  <c r="BA345" i="17"/>
  <c r="BA344" i="17" s="1"/>
  <c r="BA343" i="17" s="1"/>
  <c r="AZ345" i="17"/>
  <c r="AY345" i="17"/>
  <c r="AX345" i="17"/>
  <c r="BB345" i="17" s="1"/>
  <c r="AW345" i="17"/>
  <c r="AW344" i="17" s="1"/>
  <c r="AU345" i="17"/>
  <c r="AU344" i="17" s="1"/>
  <c r="AU343" i="17" s="1"/>
  <c r="AP345" i="17"/>
  <c r="AP344" i="17" s="1"/>
  <c r="AP343" i="17" s="1"/>
  <c r="AO345" i="17"/>
  <c r="AN345" i="17"/>
  <c r="AN344" i="17" s="1"/>
  <c r="AN343" i="17" s="1"/>
  <c r="AM345" i="17"/>
  <c r="AQ345" i="17" s="1"/>
  <c r="AL345" i="17"/>
  <c r="AL344" i="17" s="1"/>
  <c r="AL343" i="17" s="1"/>
  <c r="AK345" i="17"/>
  <c r="AK344" i="17" s="1"/>
  <c r="AJ345" i="17"/>
  <c r="AH345" i="17" s="1"/>
  <c r="AI345" i="17"/>
  <c r="AG345" i="17" s="1"/>
  <c r="AF345" i="17"/>
  <c r="AF344" i="17" s="1"/>
  <c r="AF343" i="17" s="1"/>
  <c r="AE345" i="17"/>
  <c r="AD345" i="17"/>
  <c r="AC345" i="17"/>
  <c r="AB345" i="17"/>
  <c r="AA345" i="17"/>
  <c r="Z345" i="17"/>
  <c r="BD345" i="17" s="1"/>
  <c r="Y345" i="17"/>
  <c r="X345" i="17"/>
  <c r="W345" i="17"/>
  <c r="V345" i="17"/>
  <c r="U345" i="17"/>
  <c r="U344" i="17" s="1"/>
  <c r="T345" i="17"/>
  <c r="S345" i="17"/>
  <c r="R345" i="17"/>
  <c r="P345" i="17"/>
  <c r="O345" i="17"/>
  <c r="N345" i="17"/>
  <c r="N344" i="17" s="1"/>
  <c r="N343" i="17" s="1"/>
  <c r="M345" i="17"/>
  <c r="L345" i="17"/>
  <c r="K345" i="17"/>
  <c r="J345" i="17"/>
  <c r="I345" i="17"/>
  <c r="H345" i="17"/>
  <c r="D345" i="17"/>
  <c r="D344" i="17" s="1"/>
  <c r="AY344" i="17"/>
  <c r="AY343" i="17" s="1"/>
  <c r="AO344" i="17"/>
  <c r="AO343" i="17" s="1"/>
  <c r="AD344" i="17"/>
  <c r="AD343" i="17" s="1"/>
  <c r="AC344" i="17"/>
  <c r="AB344" i="17"/>
  <c r="AB343" i="17" s="1"/>
  <c r="Y344" i="17"/>
  <c r="P344" i="17"/>
  <c r="F344" i="17" s="1"/>
  <c r="M344" i="17"/>
  <c r="I344" i="17"/>
  <c r="I343" i="17" s="1"/>
  <c r="AC343" i="17"/>
  <c r="L343" i="17"/>
  <c r="BE342" i="17"/>
  <c r="BD342" i="17"/>
  <c r="BB342" i="17"/>
  <c r="AT342" i="17"/>
  <c r="AS342" i="17"/>
  <c r="AQ342" i="17"/>
  <c r="AH342" i="17"/>
  <c r="AG342" i="17"/>
  <c r="G342" i="17"/>
  <c r="BC342" i="17" s="1"/>
  <c r="F342" i="17"/>
  <c r="BE341" i="17"/>
  <c r="BD341" i="17"/>
  <c r="BB341" i="17"/>
  <c r="AT341" i="17"/>
  <c r="AS341" i="17"/>
  <c r="AQ341" i="17"/>
  <c r="AH341" i="17"/>
  <c r="AG341" i="17"/>
  <c r="G341" i="17"/>
  <c r="BC341" i="17" s="1"/>
  <c r="F341" i="17"/>
  <c r="BE340" i="17"/>
  <c r="BD340" i="17"/>
  <c r="BB340" i="17"/>
  <c r="AT340" i="17"/>
  <c r="AS340" i="17"/>
  <c r="AQ340" i="17"/>
  <c r="AH340" i="17"/>
  <c r="AG340" i="17"/>
  <c r="G340" i="17"/>
  <c r="BC340" i="17" s="1"/>
  <c r="F340" i="17"/>
  <c r="BE339" i="17"/>
  <c r="BD339" i="17"/>
  <c r="BC339" i="17"/>
  <c r="BB339" i="17"/>
  <c r="AT339" i="17"/>
  <c r="AS339" i="17"/>
  <c r="AQ339" i="17"/>
  <c r="AH339" i="17"/>
  <c r="AG339" i="17"/>
  <c r="G339" i="17"/>
  <c r="F339" i="17"/>
  <c r="BE338" i="17"/>
  <c r="BD338" i="17"/>
  <c r="BB338" i="17"/>
  <c r="AT338" i="17"/>
  <c r="AS338" i="17"/>
  <c r="AQ338" i="17"/>
  <c r="AH338" i="17"/>
  <c r="AG338" i="17"/>
  <c r="G338" i="17"/>
  <c r="BC338" i="17" s="1"/>
  <c r="F338" i="17"/>
  <c r="BE337" i="17"/>
  <c r="BD337" i="17"/>
  <c r="BB337" i="17"/>
  <c r="AT337" i="17"/>
  <c r="AS337" i="17"/>
  <c r="AQ337" i="17"/>
  <c r="AH337" i="17"/>
  <c r="AG337" i="17"/>
  <c r="G337" i="17"/>
  <c r="BC337" i="17" s="1"/>
  <c r="F337" i="17"/>
  <c r="BA336" i="17"/>
  <c r="AZ336" i="17"/>
  <c r="AY336" i="17"/>
  <c r="AT336" i="17" s="1"/>
  <c r="AX336" i="17"/>
  <c r="BB336" i="17" s="1"/>
  <c r="AW336" i="17"/>
  <c r="AV336" i="17"/>
  <c r="AU336" i="17"/>
  <c r="AP336" i="17"/>
  <c r="AO336" i="17"/>
  <c r="AN336" i="17"/>
  <c r="AM336" i="17"/>
  <c r="AQ336" i="17" s="1"/>
  <c r="AL336" i="17"/>
  <c r="AK336" i="17"/>
  <c r="AJ336" i="17"/>
  <c r="AH336" i="17" s="1"/>
  <c r="AI336" i="17"/>
  <c r="AG336" i="17" s="1"/>
  <c r="AF336" i="17"/>
  <c r="AE336" i="17"/>
  <c r="AD336" i="17"/>
  <c r="AC336" i="17"/>
  <c r="AB336" i="17"/>
  <c r="AA336" i="17"/>
  <c r="Z336" i="17"/>
  <c r="BD336" i="17" s="1"/>
  <c r="Y336" i="17"/>
  <c r="BE336" i="17" s="1"/>
  <c r="X336" i="17"/>
  <c r="W336" i="17"/>
  <c r="V336" i="17"/>
  <c r="U336" i="17"/>
  <c r="T336" i="17"/>
  <c r="S336" i="17"/>
  <c r="R336" i="17"/>
  <c r="Q336" i="17"/>
  <c r="P336" i="17"/>
  <c r="O336" i="17"/>
  <c r="N336" i="17"/>
  <c r="M336" i="17"/>
  <c r="L336" i="17"/>
  <c r="F336" i="17" s="1"/>
  <c r="K336" i="17"/>
  <c r="J336" i="17"/>
  <c r="I336" i="17"/>
  <c r="H336" i="17"/>
  <c r="D336" i="17"/>
  <c r="BE335" i="17"/>
  <c r="BD335" i="17"/>
  <c r="BB335" i="17"/>
  <c r="AT335" i="17"/>
  <c r="AS335" i="17"/>
  <c r="AQ335" i="17"/>
  <c r="AH335" i="17"/>
  <c r="AG335" i="17"/>
  <c r="G335" i="17"/>
  <c r="BC335" i="17" s="1"/>
  <c r="F335" i="17"/>
  <c r="BE334" i="17"/>
  <c r="BD334" i="17"/>
  <c r="BC334" i="17"/>
  <c r="BB334" i="17"/>
  <c r="AT334" i="17"/>
  <c r="AS334" i="17"/>
  <c r="AQ334" i="17"/>
  <c r="AH334" i="17"/>
  <c r="AG334" i="17"/>
  <c r="G334" i="17"/>
  <c r="F334" i="17"/>
  <c r="BE333" i="17"/>
  <c r="BD333" i="17"/>
  <c r="BB333" i="17"/>
  <c r="AT333" i="17"/>
  <c r="AS333" i="17"/>
  <c r="AQ333" i="17"/>
  <c r="AH333" i="17"/>
  <c r="AG333" i="17"/>
  <c r="G333" i="17"/>
  <c r="BC333" i="17" s="1"/>
  <c r="F333" i="17"/>
  <c r="BE332" i="17"/>
  <c r="BD332" i="17"/>
  <c r="BB332" i="17"/>
  <c r="AT332" i="17"/>
  <c r="AS332" i="17"/>
  <c r="AQ332" i="17"/>
  <c r="AH332" i="17"/>
  <c r="AG332" i="17"/>
  <c r="G332" i="17"/>
  <c r="BC332" i="17" s="1"/>
  <c r="F332" i="17"/>
  <c r="BA331" i="17"/>
  <c r="AZ331" i="17"/>
  <c r="AY331" i="17"/>
  <c r="AX331" i="17"/>
  <c r="BB331" i="17" s="1"/>
  <c r="AW331" i="17"/>
  <c r="AV331" i="17"/>
  <c r="AU331" i="17"/>
  <c r="AP331" i="17"/>
  <c r="AO331" i="17"/>
  <c r="AN331" i="17"/>
  <c r="AM331" i="17"/>
  <c r="AQ331" i="17" s="1"/>
  <c r="AL331" i="17"/>
  <c r="AK331" i="17"/>
  <c r="AJ331" i="17"/>
  <c r="AH331" i="17" s="1"/>
  <c r="AI331" i="17"/>
  <c r="AG331" i="17"/>
  <c r="AF331" i="17"/>
  <c r="AE331" i="17"/>
  <c r="AD331" i="17"/>
  <c r="AC331" i="17"/>
  <c r="AB331" i="17"/>
  <c r="AA331" i="17"/>
  <c r="Z331" i="17"/>
  <c r="BD331" i="17" s="1"/>
  <c r="Y331" i="17"/>
  <c r="BE331" i="17" s="1"/>
  <c r="X331" i="17"/>
  <c r="W331" i="17"/>
  <c r="V331" i="17"/>
  <c r="U331" i="17"/>
  <c r="T331" i="17"/>
  <c r="S331" i="17"/>
  <c r="R331" i="17"/>
  <c r="Q331" i="17"/>
  <c r="P331" i="17"/>
  <c r="O331" i="17"/>
  <c r="N331" i="17"/>
  <c r="M331" i="17"/>
  <c r="L331" i="17"/>
  <c r="F331" i="17" s="1"/>
  <c r="K331" i="17"/>
  <c r="J331" i="17"/>
  <c r="I331" i="17"/>
  <c r="H331" i="17"/>
  <c r="D331" i="17"/>
  <c r="BE330" i="17"/>
  <c r="BD330" i="17"/>
  <c r="BB330" i="17"/>
  <c r="AT330" i="17"/>
  <c r="AS330" i="17"/>
  <c r="AQ330" i="17"/>
  <c r="AH330" i="17"/>
  <c r="AG330" i="17"/>
  <c r="G330" i="17"/>
  <c r="BC330" i="17" s="1"/>
  <c r="F330" i="17"/>
  <c r="BE329" i="17"/>
  <c r="BD329" i="17"/>
  <c r="BC329" i="17"/>
  <c r="BB329" i="17"/>
  <c r="AT329" i="17"/>
  <c r="AS329" i="17"/>
  <c r="AQ329" i="17"/>
  <c r="AH329" i="17"/>
  <c r="AG329" i="17"/>
  <c r="G329" i="17"/>
  <c r="F329" i="17"/>
  <c r="BE328" i="17"/>
  <c r="BD328" i="17"/>
  <c r="BB328" i="17"/>
  <c r="AT328" i="17"/>
  <c r="AS328" i="17"/>
  <c r="AQ328" i="17"/>
  <c r="AH328" i="17"/>
  <c r="AG328" i="17"/>
  <c r="G328" i="17"/>
  <c r="BC328" i="17" s="1"/>
  <c r="F328" i="17"/>
  <c r="BE327" i="17"/>
  <c r="BD327" i="17"/>
  <c r="BB327" i="17"/>
  <c r="AT327" i="17"/>
  <c r="AS327" i="17"/>
  <c r="AQ327" i="17"/>
  <c r="AH327" i="17"/>
  <c r="AG327" i="17"/>
  <c r="G327" i="17"/>
  <c r="BC327" i="17" s="1"/>
  <c r="F327" i="17"/>
  <c r="BA326" i="17"/>
  <c r="AZ326" i="17"/>
  <c r="AZ325" i="17" s="1"/>
  <c r="AZ324" i="17" s="1"/>
  <c r="AY326" i="17"/>
  <c r="AT326" i="17" s="1"/>
  <c r="AX326" i="17"/>
  <c r="BB326" i="17" s="1"/>
  <c r="AW326" i="17"/>
  <c r="AV326" i="17"/>
  <c r="AV325" i="17" s="1"/>
  <c r="AV324" i="17" s="1"/>
  <c r="AU326" i="17"/>
  <c r="AP326" i="17"/>
  <c r="AO326" i="17"/>
  <c r="AN326" i="17"/>
  <c r="AN325" i="17" s="1"/>
  <c r="AN324" i="17" s="1"/>
  <c r="AM326" i="17"/>
  <c r="AQ326" i="17" s="1"/>
  <c r="AL326" i="17"/>
  <c r="AK326" i="17"/>
  <c r="AJ326" i="17"/>
  <c r="AH326" i="17" s="1"/>
  <c r="AI326" i="17"/>
  <c r="AG326" i="17" s="1"/>
  <c r="AF326" i="17"/>
  <c r="AE326" i="17"/>
  <c r="AE325" i="17" s="1"/>
  <c r="AE324" i="17" s="1"/>
  <c r="AD326" i="17"/>
  <c r="AD325" i="17" s="1"/>
  <c r="AD324" i="17" s="1"/>
  <c r="AC326" i="17"/>
  <c r="AB326" i="17"/>
  <c r="AA326" i="17"/>
  <c r="AA325" i="17" s="1"/>
  <c r="AA324" i="17" s="1"/>
  <c r="Z326" i="17"/>
  <c r="BD326" i="17" s="1"/>
  <c r="Y326" i="17"/>
  <c r="X326" i="17"/>
  <c r="W326" i="17"/>
  <c r="W325" i="17" s="1"/>
  <c r="W324" i="17" s="1"/>
  <c r="V326" i="17"/>
  <c r="V325" i="17" s="1"/>
  <c r="V324" i="17" s="1"/>
  <c r="U326" i="17"/>
  <c r="T326" i="17"/>
  <c r="S326" i="17"/>
  <c r="S325" i="17" s="1"/>
  <c r="S324" i="17" s="1"/>
  <c r="R326" i="17"/>
  <c r="R325" i="17" s="1"/>
  <c r="R324" i="17" s="1"/>
  <c r="Q326" i="17"/>
  <c r="P326" i="17"/>
  <c r="O326" i="17"/>
  <c r="O325" i="17" s="1"/>
  <c r="O324" i="17" s="1"/>
  <c r="N326" i="17"/>
  <c r="N325" i="17" s="1"/>
  <c r="N324" i="17" s="1"/>
  <c r="M326" i="17"/>
  <c r="L326" i="17"/>
  <c r="K326" i="17"/>
  <c r="K325" i="17" s="1"/>
  <c r="K324" i="17" s="1"/>
  <c r="J326" i="17"/>
  <c r="J325" i="17" s="1"/>
  <c r="J324" i="17" s="1"/>
  <c r="I326" i="17"/>
  <c r="H326" i="17"/>
  <c r="F326" i="17"/>
  <c r="D326" i="17"/>
  <c r="D325" i="17" s="1"/>
  <c r="D324" i="17" s="1"/>
  <c r="BA325" i="17"/>
  <c r="AY325" i="17"/>
  <c r="AT325" i="17" s="1"/>
  <c r="AX325" i="17"/>
  <c r="BB325" i="17" s="1"/>
  <c r="AW325" i="17"/>
  <c r="AU325" i="17"/>
  <c r="AP325" i="17"/>
  <c r="AP324" i="17" s="1"/>
  <c r="AO325" i="17"/>
  <c r="AL325" i="17"/>
  <c r="AL324" i="17" s="1"/>
  <c r="AK325" i="17"/>
  <c r="AF325" i="17"/>
  <c r="AC325" i="17"/>
  <c r="AB325" i="17"/>
  <c r="Y325" i="17"/>
  <c r="X325" i="17"/>
  <c r="U325" i="17"/>
  <c r="T325" i="17"/>
  <c r="Q325" i="17"/>
  <c r="P325" i="17"/>
  <c r="M325" i="17"/>
  <c r="L325" i="17"/>
  <c r="I325" i="17"/>
  <c r="H325" i="17"/>
  <c r="F325" i="17"/>
  <c r="BA324" i="17"/>
  <c r="AW324" i="17"/>
  <c r="AO324" i="17"/>
  <c r="AK324" i="17"/>
  <c r="AF324" i="17"/>
  <c r="AC324" i="17"/>
  <c r="AB324" i="17"/>
  <c r="Y324" i="17"/>
  <c r="X324" i="17"/>
  <c r="U324" i="17"/>
  <c r="T324" i="17"/>
  <c r="Q324" i="17"/>
  <c r="P324" i="17"/>
  <c r="M324" i="17"/>
  <c r="L324" i="17"/>
  <c r="F324" i="17" s="1"/>
  <c r="I324" i="17"/>
  <c r="H324" i="17"/>
  <c r="BE323" i="17"/>
  <c r="BD323" i="17"/>
  <c r="BB323" i="17"/>
  <c r="AT323" i="17"/>
  <c r="AS323" i="17"/>
  <c r="AQ323" i="17"/>
  <c r="AH323" i="17"/>
  <c r="AG323" i="17"/>
  <c r="G323" i="17"/>
  <c r="BC323" i="17" s="1"/>
  <c r="F323" i="17"/>
  <c r="BE322" i="17"/>
  <c r="BD322" i="17"/>
  <c r="BB322" i="17"/>
  <c r="AT322" i="17"/>
  <c r="AS322" i="17"/>
  <c r="AQ322" i="17"/>
  <c r="AH322" i="17"/>
  <c r="AG322" i="17"/>
  <c r="G322" i="17"/>
  <c r="BC322" i="17" s="1"/>
  <c r="F322" i="17"/>
  <c r="BE321" i="17"/>
  <c r="BD321" i="17"/>
  <c r="BB321" i="17"/>
  <c r="AT321" i="17"/>
  <c r="AS321" i="17"/>
  <c r="AQ321" i="17"/>
  <c r="AH321" i="17"/>
  <c r="AG321" i="17"/>
  <c r="G321" i="17"/>
  <c r="BC321" i="17" s="1"/>
  <c r="F321" i="17"/>
  <c r="BE320" i="17"/>
  <c r="BD320" i="17"/>
  <c r="BB320" i="17"/>
  <c r="AT320" i="17"/>
  <c r="AS320" i="17"/>
  <c r="AQ320" i="17"/>
  <c r="AH320" i="17"/>
  <c r="AG320" i="17"/>
  <c r="G320" i="17"/>
  <c r="BC320" i="17" s="1"/>
  <c r="F320" i="17"/>
  <c r="BE319" i="17"/>
  <c r="BD319" i="17"/>
  <c r="BC319" i="17"/>
  <c r="BB319" i="17"/>
  <c r="AT319" i="17"/>
  <c r="AS319" i="17"/>
  <c r="AQ319" i="17"/>
  <c r="AH319" i="17"/>
  <c r="AG319" i="17"/>
  <c r="G319" i="17"/>
  <c r="F319" i="17"/>
  <c r="BE318" i="17"/>
  <c r="BD318" i="17"/>
  <c r="BC318" i="17"/>
  <c r="BB318" i="17"/>
  <c r="AT318" i="17"/>
  <c r="AS318" i="17"/>
  <c r="AQ318" i="17"/>
  <c r="AH318" i="17"/>
  <c r="AG318" i="17"/>
  <c r="G318" i="17"/>
  <c r="F318" i="17"/>
  <c r="BE317" i="17"/>
  <c r="BA317" i="17"/>
  <c r="AZ317" i="17"/>
  <c r="AY317" i="17"/>
  <c r="AY305" i="17" s="1"/>
  <c r="AX317" i="17"/>
  <c r="BB317" i="17" s="1"/>
  <c r="AW317" i="17"/>
  <c r="AV317" i="17"/>
  <c r="AU317" i="17"/>
  <c r="AS317" i="17" s="1"/>
  <c r="AP317" i="17"/>
  <c r="AO317" i="17"/>
  <c r="AN317" i="17"/>
  <c r="AN305" i="17" s="1"/>
  <c r="AM317" i="17"/>
  <c r="AQ317" i="17" s="1"/>
  <c r="AL317" i="17"/>
  <c r="AK317" i="17"/>
  <c r="AJ317" i="17"/>
  <c r="AH317" i="17" s="1"/>
  <c r="AI317" i="17"/>
  <c r="AF317" i="17"/>
  <c r="AE317" i="17"/>
  <c r="AD317" i="17"/>
  <c r="AD305" i="17" s="1"/>
  <c r="AC317" i="17"/>
  <c r="AB317" i="17"/>
  <c r="AA317" i="17"/>
  <c r="Z317" i="17"/>
  <c r="BD317" i="17" s="1"/>
  <c r="Y317" i="17"/>
  <c r="X317" i="17"/>
  <c r="W317" i="17"/>
  <c r="V317" i="17"/>
  <c r="V305" i="17" s="1"/>
  <c r="U317" i="17"/>
  <c r="T317" i="17"/>
  <c r="S317" i="17"/>
  <c r="R317" i="17"/>
  <c r="R305" i="17" s="1"/>
  <c r="Q317" i="17"/>
  <c r="P317" i="17"/>
  <c r="O317" i="17"/>
  <c r="N317" i="17"/>
  <c r="N305" i="17" s="1"/>
  <c r="M317" i="17"/>
  <c r="L317" i="17"/>
  <c r="F317" i="17" s="1"/>
  <c r="K317" i="17"/>
  <c r="J317" i="17"/>
  <c r="J305" i="17" s="1"/>
  <c r="I317" i="17"/>
  <c r="H317" i="17"/>
  <c r="D317" i="17"/>
  <c r="BE316" i="17"/>
  <c r="BB316" i="17"/>
  <c r="AT316" i="17"/>
  <c r="AS316" i="17"/>
  <c r="AQ316" i="17"/>
  <c r="AH316" i="17"/>
  <c r="AG316" i="17"/>
  <c r="G316" i="17"/>
  <c r="BC316" i="17" s="1"/>
  <c r="F316" i="17"/>
  <c r="BE315" i="17"/>
  <c r="BD315" i="17"/>
  <c r="BB315" i="17"/>
  <c r="AT315" i="17"/>
  <c r="AS315" i="17"/>
  <c r="AQ315" i="17"/>
  <c r="AH315" i="17"/>
  <c r="AG315" i="17"/>
  <c r="G315" i="17"/>
  <c r="BC315" i="17" s="1"/>
  <c r="F315" i="17"/>
  <c r="BE314" i="17"/>
  <c r="BD314" i="17"/>
  <c r="BB314" i="17"/>
  <c r="AT314" i="17"/>
  <c r="AS314" i="17"/>
  <c r="AQ314" i="17"/>
  <c r="AH314" i="17"/>
  <c r="AG314" i="17"/>
  <c r="G314" i="17"/>
  <c r="BC314" i="17" s="1"/>
  <c r="F314" i="17"/>
  <c r="BE313" i="17"/>
  <c r="BD313" i="17"/>
  <c r="BB313" i="17"/>
  <c r="AT313" i="17"/>
  <c r="AS313" i="17"/>
  <c r="AQ313" i="17"/>
  <c r="AH313" i="17"/>
  <c r="AG313" i="17"/>
  <c r="G313" i="17"/>
  <c r="BC313" i="17" s="1"/>
  <c r="F313" i="17"/>
  <c r="BA312" i="17"/>
  <c r="AZ312" i="17"/>
  <c r="AY312" i="17"/>
  <c r="AX312" i="17"/>
  <c r="BB312" i="17" s="1"/>
  <c r="AW312" i="17"/>
  <c r="AT312" i="17" s="1"/>
  <c r="AV312" i="17"/>
  <c r="AU312" i="17"/>
  <c r="AS312" i="17" s="1"/>
  <c r="AP312" i="17"/>
  <c r="AO312" i="17"/>
  <c r="AN312" i="17"/>
  <c r="AM312" i="17"/>
  <c r="AQ312" i="17" s="1"/>
  <c r="AL312" i="17"/>
  <c r="AK312" i="17"/>
  <c r="AJ312" i="17"/>
  <c r="AI312" i="17"/>
  <c r="AG312" i="17" s="1"/>
  <c r="AF312" i="17"/>
  <c r="AE312" i="17"/>
  <c r="AD312" i="17"/>
  <c r="AC312" i="17"/>
  <c r="AB312" i="17"/>
  <c r="AA312" i="17"/>
  <c r="Z312" i="17"/>
  <c r="BD312" i="17" s="1"/>
  <c r="Y312" i="17"/>
  <c r="BE312" i="17" s="1"/>
  <c r="X312" i="17"/>
  <c r="W312" i="17"/>
  <c r="V312" i="17"/>
  <c r="U312" i="17"/>
  <c r="T312" i="17"/>
  <c r="S312" i="17"/>
  <c r="R312" i="17"/>
  <c r="Q312" i="17"/>
  <c r="P312" i="17"/>
  <c r="O312" i="17"/>
  <c r="N312" i="17"/>
  <c r="M312" i="17"/>
  <c r="L312" i="17"/>
  <c r="F312" i="17" s="1"/>
  <c r="K312" i="17"/>
  <c r="J312" i="17"/>
  <c r="I312" i="17"/>
  <c r="H312" i="17"/>
  <c r="G312" i="17"/>
  <c r="D312" i="17"/>
  <c r="BE311" i="17"/>
  <c r="BD311" i="17"/>
  <c r="BB311" i="17"/>
  <c r="AT311" i="17"/>
  <c r="AS311" i="17"/>
  <c r="AQ311" i="17"/>
  <c r="AH311" i="17"/>
  <c r="AG311" i="17"/>
  <c r="G311" i="17"/>
  <c r="BC311" i="17" s="1"/>
  <c r="F311" i="17"/>
  <c r="BE310" i="17"/>
  <c r="BD310" i="17"/>
  <c r="BB310" i="17"/>
  <c r="AT310" i="17"/>
  <c r="AS310" i="17"/>
  <c r="AQ310" i="17"/>
  <c r="AH310" i="17"/>
  <c r="AG310" i="17"/>
  <c r="G310" i="17"/>
  <c r="BC310" i="17" s="1"/>
  <c r="F310" i="17"/>
  <c r="BE309" i="17"/>
  <c r="BD309" i="17"/>
  <c r="BB309" i="17"/>
  <c r="AT309" i="17"/>
  <c r="AS309" i="17"/>
  <c r="AQ309" i="17"/>
  <c r="AH309" i="17"/>
  <c r="AG309" i="17"/>
  <c r="G309" i="17"/>
  <c r="BC309" i="17" s="1"/>
  <c r="F309" i="17"/>
  <c r="BE308" i="17"/>
  <c r="BD308" i="17"/>
  <c r="BC308" i="17"/>
  <c r="BB308" i="17"/>
  <c r="AT308" i="17"/>
  <c r="AS308" i="17"/>
  <c r="AQ308" i="17"/>
  <c r="AH308" i="17"/>
  <c r="AG308" i="17"/>
  <c r="G308" i="17"/>
  <c r="F308" i="17"/>
  <c r="BA307" i="17"/>
  <c r="AZ307" i="17"/>
  <c r="AZ306" i="17" s="1"/>
  <c r="AZ305" i="17" s="1"/>
  <c r="AY307" i="17"/>
  <c r="AX307" i="17"/>
  <c r="BB307" i="17" s="1"/>
  <c r="AW307" i="17"/>
  <c r="AT307" i="17" s="1"/>
  <c r="AV307" i="17"/>
  <c r="AV306" i="17" s="1"/>
  <c r="AU307" i="17"/>
  <c r="AP307" i="17"/>
  <c r="AO307" i="17"/>
  <c r="AO306" i="17" s="1"/>
  <c r="AO305" i="17" s="1"/>
  <c r="AN307" i="17"/>
  <c r="AM307" i="17"/>
  <c r="AQ307" i="17" s="1"/>
  <c r="AL307" i="17"/>
  <c r="AK307" i="17"/>
  <c r="AK306" i="17" s="1"/>
  <c r="AK305" i="17" s="1"/>
  <c r="AJ307" i="17"/>
  <c r="AI307" i="17"/>
  <c r="AF307" i="17"/>
  <c r="AE307" i="17"/>
  <c r="AE306" i="17" s="1"/>
  <c r="AE305" i="17" s="1"/>
  <c r="AD307" i="17"/>
  <c r="AC307" i="17"/>
  <c r="AB307" i="17"/>
  <c r="AA307" i="17"/>
  <c r="AA306" i="17" s="1"/>
  <c r="AA305" i="17" s="1"/>
  <c r="Z307" i="17"/>
  <c r="BD307" i="17" s="1"/>
  <c r="Y307" i="17"/>
  <c r="BE307" i="17" s="1"/>
  <c r="X307" i="17"/>
  <c r="W307" i="17"/>
  <c r="W306" i="17" s="1"/>
  <c r="W305" i="17" s="1"/>
  <c r="V307" i="17"/>
  <c r="U307" i="17"/>
  <c r="T307" i="17"/>
  <c r="S307" i="17"/>
  <c r="S306" i="17" s="1"/>
  <c r="S305" i="17" s="1"/>
  <c r="R307" i="17"/>
  <c r="Q307" i="17"/>
  <c r="P307" i="17"/>
  <c r="O307" i="17"/>
  <c r="O306" i="17" s="1"/>
  <c r="O305" i="17" s="1"/>
  <c r="N307" i="17"/>
  <c r="M307" i="17"/>
  <c r="L307" i="17"/>
  <c r="F307" i="17" s="1"/>
  <c r="K307" i="17"/>
  <c r="K306" i="17" s="1"/>
  <c r="K305" i="17" s="1"/>
  <c r="J307" i="17"/>
  <c r="I307" i="17"/>
  <c r="H307" i="17"/>
  <c r="G307" i="17"/>
  <c r="D307" i="17"/>
  <c r="BA306" i="17"/>
  <c r="BA305" i="17" s="1"/>
  <c r="AY306" i="17"/>
  <c r="AX306" i="17"/>
  <c r="BB306" i="17" s="1"/>
  <c r="AW306" i="17"/>
  <c r="AT306" i="17" s="1"/>
  <c r="AU306" i="17"/>
  <c r="AP306" i="17"/>
  <c r="AP305" i="17" s="1"/>
  <c r="AN306" i="17"/>
  <c r="AM306" i="17"/>
  <c r="AQ306" i="17" s="1"/>
  <c r="AL306" i="17"/>
  <c r="AL305" i="17" s="1"/>
  <c r="AJ306" i="17"/>
  <c r="AI306" i="17"/>
  <c r="AF306" i="17"/>
  <c r="AF305" i="17" s="1"/>
  <c r="AD306" i="17"/>
  <c r="AC306" i="17"/>
  <c r="AB306" i="17"/>
  <c r="AB305" i="17" s="1"/>
  <c r="Z306" i="17"/>
  <c r="BD306" i="17" s="1"/>
  <c r="Y306" i="17"/>
  <c r="BE306" i="17" s="1"/>
  <c r="X306" i="17"/>
  <c r="X305" i="17" s="1"/>
  <c r="V306" i="17"/>
  <c r="U306" i="17"/>
  <c r="T306" i="17"/>
  <c r="T305" i="17" s="1"/>
  <c r="R306" i="17"/>
  <c r="Q306" i="17"/>
  <c r="P306" i="17"/>
  <c r="P305" i="17" s="1"/>
  <c r="N306" i="17"/>
  <c r="M306" i="17"/>
  <c r="G306" i="17" s="1"/>
  <c r="L306" i="17"/>
  <c r="F306" i="17" s="1"/>
  <c r="J306" i="17"/>
  <c r="I306" i="17"/>
  <c r="H306" i="17"/>
  <c r="H305" i="17" s="1"/>
  <c r="D306" i="17"/>
  <c r="AX305" i="17"/>
  <c r="BB305" i="17" s="1"/>
  <c r="AM305" i="17"/>
  <c r="AQ305" i="17" s="1"/>
  <c r="AI305" i="17"/>
  <c r="AC305" i="17"/>
  <c r="Y305" i="17"/>
  <c r="BE305" i="17" s="1"/>
  <c r="U305" i="17"/>
  <c r="Q305" i="17"/>
  <c r="M305" i="17"/>
  <c r="I305" i="17"/>
  <c r="BE304" i="17"/>
  <c r="BD304" i="17"/>
  <c r="BB304" i="17"/>
  <c r="AT304" i="17"/>
  <c r="AS304" i="17"/>
  <c r="AQ304" i="17"/>
  <c r="AH304" i="17"/>
  <c r="AG304" i="17"/>
  <c r="G304" i="17"/>
  <c r="BC304" i="17" s="1"/>
  <c r="F304" i="17"/>
  <c r="BE303" i="17"/>
  <c r="BD303" i="17"/>
  <c r="BB303" i="17"/>
  <c r="AT303" i="17"/>
  <c r="AS303" i="17"/>
  <c r="AQ303" i="17"/>
  <c r="AH303" i="17"/>
  <c r="AG303" i="17"/>
  <c r="G303" i="17"/>
  <c r="BC303" i="17" s="1"/>
  <c r="F303" i="17"/>
  <c r="BE302" i="17"/>
  <c r="BD302" i="17"/>
  <c r="BC302" i="17"/>
  <c r="BB302" i="17"/>
  <c r="AT302" i="17"/>
  <c r="AS302" i="17"/>
  <c r="AQ302" i="17"/>
  <c r="AH302" i="17"/>
  <c r="AG302" i="17"/>
  <c r="G302" i="17"/>
  <c r="F302" i="17"/>
  <c r="BB301" i="17"/>
  <c r="AT301" i="17"/>
  <c r="AS301" i="17"/>
  <c r="AQ301" i="17"/>
  <c r="AK301" i="17"/>
  <c r="Z301" i="17" s="1"/>
  <c r="AH301" i="17"/>
  <c r="BE300" i="17"/>
  <c r="BD300" i="17"/>
  <c r="BC300" i="17"/>
  <c r="BB300" i="17"/>
  <c r="AT300" i="17"/>
  <c r="AS300" i="17"/>
  <c r="AQ300" i="17"/>
  <c r="AH300" i="17"/>
  <c r="AG300" i="17"/>
  <c r="G300" i="17"/>
  <c r="F300" i="17"/>
  <c r="BE299" i="17"/>
  <c r="BD299" i="17"/>
  <c r="BB299" i="17"/>
  <c r="AT299" i="17"/>
  <c r="AS299" i="17"/>
  <c r="AQ299" i="17"/>
  <c r="AH299" i="17"/>
  <c r="AG299" i="17"/>
  <c r="G299" i="17"/>
  <c r="BC299" i="17" s="1"/>
  <c r="F299" i="17"/>
  <c r="BA298" i="17"/>
  <c r="AZ298" i="17"/>
  <c r="AY298" i="17"/>
  <c r="AX298" i="17"/>
  <c r="BB298" i="17" s="1"/>
  <c r="AW298" i="17"/>
  <c r="AT298" i="17" s="1"/>
  <c r="AV298" i="17"/>
  <c r="AU298" i="17"/>
  <c r="AP298" i="17"/>
  <c r="AO298" i="17"/>
  <c r="AN298" i="17"/>
  <c r="AM298" i="17"/>
  <c r="AQ298" i="17" s="1"/>
  <c r="AL298" i="17"/>
  <c r="AJ298" i="17"/>
  <c r="AH298" i="17" s="1"/>
  <c r="AI298" i="17"/>
  <c r="AF298" i="17"/>
  <c r="AE298" i="17"/>
  <c r="AD298" i="17"/>
  <c r="AD286" i="17" s="1"/>
  <c r="AC298" i="17"/>
  <c r="AB298" i="17"/>
  <c r="AA298" i="17"/>
  <c r="X298" i="17"/>
  <c r="W298" i="17"/>
  <c r="V298" i="17"/>
  <c r="U298" i="17"/>
  <c r="T298" i="17"/>
  <c r="S298" i="17"/>
  <c r="R298" i="17"/>
  <c r="Q298" i="17"/>
  <c r="P298" i="17"/>
  <c r="O298" i="17"/>
  <c r="N298" i="17"/>
  <c r="K298" i="17"/>
  <c r="J298" i="17"/>
  <c r="J286" i="17" s="1"/>
  <c r="I298" i="17"/>
  <c r="H298" i="17"/>
  <c r="D298" i="17"/>
  <c r="BB297" i="17"/>
  <c r="AT297" i="17"/>
  <c r="AS297" i="17"/>
  <c r="AQ297" i="17"/>
  <c r="AK297" i="17"/>
  <c r="AH297" i="17"/>
  <c r="AG297" i="17"/>
  <c r="Z297" i="17"/>
  <c r="BE297" i="17" s="1"/>
  <c r="Y297" i="17"/>
  <c r="M297" i="17"/>
  <c r="L297" i="17"/>
  <c r="F297" i="17" s="1"/>
  <c r="G297" i="17"/>
  <c r="BC297" i="17" s="1"/>
  <c r="BE296" i="17"/>
  <c r="BD296" i="17"/>
  <c r="BB296" i="17"/>
  <c r="AT296" i="17"/>
  <c r="AS296" i="17"/>
  <c r="AQ296" i="17"/>
  <c r="AH296" i="17"/>
  <c r="AG296" i="17"/>
  <c r="G296" i="17"/>
  <c r="BC296" i="17" s="1"/>
  <c r="F296" i="17"/>
  <c r="BE295" i="17"/>
  <c r="BD295" i="17"/>
  <c r="BB295" i="17"/>
  <c r="AT295" i="17"/>
  <c r="AS295" i="17"/>
  <c r="AQ295" i="17"/>
  <c r="AH295" i="17"/>
  <c r="AG295" i="17"/>
  <c r="G295" i="17"/>
  <c r="BC295" i="17" s="1"/>
  <c r="F295" i="17"/>
  <c r="BE294" i="17"/>
  <c r="BD294" i="17"/>
  <c r="BC294" i="17"/>
  <c r="BB294" i="17"/>
  <c r="AT294" i="17"/>
  <c r="AS294" i="17"/>
  <c r="AQ294" i="17"/>
  <c r="AH294" i="17"/>
  <c r="AG294" i="17"/>
  <c r="G294" i="17"/>
  <c r="F294" i="17"/>
  <c r="BA293" i="17"/>
  <c r="AZ293" i="17"/>
  <c r="AY293" i="17"/>
  <c r="AX293" i="17"/>
  <c r="AW293" i="17"/>
  <c r="AV293" i="17"/>
  <c r="AU293" i="17"/>
  <c r="AS293" i="17"/>
  <c r="AP293" i="17"/>
  <c r="AO293" i="17"/>
  <c r="AN293" i="17"/>
  <c r="AM293" i="17"/>
  <c r="AM287" i="17" s="1"/>
  <c r="AL293" i="17"/>
  <c r="AK293" i="17"/>
  <c r="AJ293" i="17"/>
  <c r="AH293" i="17" s="1"/>
  <c r="AI293" i="17"/>
  <c r="AG293" i="17" s="1"/>
  <c r="AF293" i="17"/>
  <c r="AE293" i="17"/>
  <c r="AD293" i="17"/>
  <c r="AC293" i="17"/>
  <c r="AC287" i="17" s="1"/>
  <c r="AC286" i="17" s="1"/>
  <c r="AB293" i="17"/>
  <c r="AA293" i="17"/>
  <c r="Y293" i="17"/>
  <c r="X293" i="17"/>
  <c r="X287" i="17" s="1"/>
  <c r="X286" i="17" s="1"/>
  <c r="W293" i="17"/>
  <c r="V293" i="17"/>
  <c r="U293" i="17"/>
  <c r="T293" i="17"/>
  <c r="T287" i="17" s="1"/>
  <c r="T286" i="17" s="1"/>
  <c r="S293" i="17"/>
  <c r="R293" i="17"/>
  <c r="Q293" i="17"/>
  <c r="P293" i="17"/>
  <c r="P287" i="17" s="1"/>
  <c r="P286" i="17" s="1"/>
  <c r="O293" i="17"/>
  <c r="N293" i="17"/>
  <c r="M293" i="17"/>
  <c r="L293" i="17"/>
  <c r="F293" i="17" s="1"/>
  <c r="K293" i="17"/>
  <c r="J293" i="17"/>
  <c r="I293" i="17"/>
  <c r="H293" i="17"/>
  <c r="H287" i="17" s="1"/>
  <c r="H286" i="17" s="1"/>
  <c r="D293" i="17"/>
  <c r="BB292" i="17"/>
  <c r="AT292" i="17"/>
  <c r="AS292" i="17"/>
  <c r="AQ292" i="17"/>
  <c r="AK292" i="17"/>
  <c r="Z292" i="17" s="1"/>
  <c r="AH292" i="17"/>
  <c r="AG292" i="17"/>
  <c r="Y292" i="17"/>
  <c r="M292" i="17"/>
  <c r="G292" i="17" s="1"/>
  <c r="BC292" i="17" s="1"/>
  <c r="L292" i="17"/>
  <c r="F292" i="17" s="1"/>
  <c r="BB291" i="17"/>
  <c r="AT291" i="17"/>
  <c r="AS291" i="17"/>
  <c r="AQ291" i="17"/>
  <c r="AK291" i="17"/>
  <c r="AH291" i="17"/>
  <c r="BE290" i="17"/>
  <c r="BD290" i="17"/>
  <c r="BB290" i="17"/>
  <c r="AT290" i="17"/>
  <c r="AS290" i="17"/>
  <c r="AQ290" i="17"/>
  <c r="AH290" i="17"/>
  <c r="AG290" i="17"/>
  <c r="G290" i="17"/>
  <c r="BC290" i="17" s="1"/>
  <c r="F290" i="17"/>
  <c r="BE289" i="17"/>
  <c r="BD289" i="17"/>
  <c r="BB289" i="17"/>
  <c r="AT289" i="17"/>
  <c r="AS289" i="17"/>
  <c r="AQ289" i="17"/>
  <c r="AH289" i="17"/>
  <c r="AG289" i="17"/>
  <c r="G289" i="17"/>
  <c r="BC289" i="17" s="1"/>
  <c r="F289" i="17"/>
  <c r="BA288" i="17"/>
  <c r="AZ288" i="17"/>
  <c r="AY288" i="17"/>
  <c r="AX288" i="17"/>
  <c r="BB288" i="17" s="1"/>
  <c r="AW288" i="17"/>
  <c r="AV288" i="17"/>
  <c r="AU288" i="17"/>
  <c r="AS288" i="17" s="1"/>
  <c r="AP288" i="17"/>
  <c r="AO288" i="17"/>
  <c r="AN288" i="17"/>
  <c r="AM288" i="17"/>
  <c r="AQ288" i="17" s="1"/>
  <c r="AL288" i="17"/>
  <c r="AJ288" i="17"/>
  <c r="AH288" i="17" s="1"/>
  <c r="AI288" i="17"/>
  <c r="AF288" i="17"/>
  <c r="AE288" i="17"/>
  <c r="AD288" i="17"/>
  <c r="AC288" i="17"/>
  <c r="AB288" i="17"/>
  <c r="AA288" i="17"/>
  <c r="X288" i="17"/>
  <c r="W288" i="17"/>
  <c r="V288" i="17"/>
  <c r="U288" i="17"/>
  <c r="T288" i="17"/>
  <c r="S288" i="17"/>
  <c r="R288" i="17"/>
  <c r="R287" i="17" s="1"/>
  <c r="R286" i="17" s="1"/>
  <c r="Q288" i="17"/>
  <c r="P288" i="17"/>
  <c r="O288" i="17"/>
  <c r="N288" i="17"/>
  <c r="K288" i="17"/>
  <c r="J288" i="17"/>
  <c r="I288" i="17"/>
  <c r="H288" i="17"/>
  <c r="D288" i="17"/>
  <c r="AP287" i="17"/>
  <c r="AO287" i="17"/>
  <c r="AL287" i="17"/>
  <c r="AD287" i="17"/>
  <c r="V287" i="17"/>
  <c r="U287" i="17"/>
  <c r="Q287" i="17"/>
  <c r="N287" i="17"/>
  <c r="N286" i="17" s="1"/>
  <c r="J287" i="17"/>
  <c r="I287" i="17"/>
  <c r="D287" i="17"/>
  <c r="AP286" i="17"/>
  <c r="AO286" i="17"/>
  <c r="AL286" i="17"/>
  <c r="V286" i="17"/>
  <c r="U286" i="17"/>
  <c r="Q286" i="17"/>
  <c r="I286" i="17"/>
  <c r="D286" i="17"/>
  <c r="BE285" i="17"/>
  <c r="BD285" i="17"/>
  <c r="BB285" i="17"/>
  <c r="AT285" i="17"/>
  <c r="AS285" i="17"/>
  <c r="AQ285" i="17"/>
  <c r="AH285" i="17"/>
  <c r="AG285" i="17"/>
  <c r="G285" i="17"/>
  <c r="BC285" i="17" s="1"/>
  <c r="F285" i="17"/>
  <c r="BE284" i="17"/>
  <c r="BD284" i="17"/>
  <c r="BB284" i="17"/>
  <c r="AT284" i="17"/>
  <c r="AS284" i="17"/>
  <c r="AQ284" i="17"/>
  <c r="AH284" i="17"/>
  <c r="AG284" i="17"/>
  <c r="G284" i="17"/>
  <c r="BC284" i="17" s="1"/>
  <c r="F284" i="17"/>
  <c r="BE283" i="17"/>
  <c r="BD283" i="17"/>
  <c r="BB283" i="17"/>
  <c r="AT283" i="17"/>
  <c r="AS283" i="17"/>
  <c r="AQ283" i="17"/>
  <c r="AH283" i="17"/>
  <c r="AG283" i="17"/>
  <c r="G283" i="17"/>
  <c r="BC283" i="17" s="1"/>
  <c r="F283" i="17"/>
  <c r="BB282" i="17"/>
  <c r="AT282" i="17"/>
  <c r="AS282" i="17"/>
  <c r="AQ282" i="17"/>
  <c r="AK282" i="17"/>
  <c r="AH282" i="17"/>
  <c r="AG282" i="17"/>
  <c r="Z282" i="17"/>
  <c r="BD282" i="17" s="1"/>
  <c r="Y282" i="17"/>
  <c r="M282" i="17"/>
  <c r="L282" i="17"/>
  <c r="L279" i="17" s="1"/>
  <c r="G282" i="17"/>
  <c r="BC282" i="17" s="1"/>
  <c r="BE281" i="17"/>
  <c r="BD281" i="17"/>
  <c r="BB281" i="17"/>
  <c r="AT281" i="17"/>
  <c r="AS281" i="17"/>
  <c r="AQ281" i="17"/>
  <c r="AH281" i="17"/>
  <c r="AG281" i="17"/>
  <c r="G281" i="17"/>
  <c r="BC281" i="17" s="1"/>
  <c r="F281" i="17"/>
  <c r="BE280" i="17"/>
  <c r="BD280" i="17"/>
  <c r="BB280" i="17"/>
  <c r="AT280" i="17"/>
  <c r="AS280" i="17"/>
  <c r="AQ280" i="17"/>
  <c r="AH280" i="17"/>
  <c r="AG280" i="17"/>
  <c r="G280" i="17"/>
  <c r="BC280" i="17" s="1"/>
  <c r="F280" i="17"/>
  <c r="BA279" i="17"/>
  <c r="AZ279" i="17"/>
  <c r="AY279" i="17"/>
  <c r="AT279" i="17" s="1"/>
  <c r="AX279" i="17"/>
  <c r="BB279" i="17" s="1"/>
  <c r="AW279" i="17"/>
  <c r="AV279" i="17"/>
  <c r="AU279" i="17"/>
  <c r="AP279" i="17"/>
  <c r="AO279" i="17"/>
  <c r="AN279" i="17"/>
  <c r="AN267" i="17" s="1"/>
  <c r="AM279" i="17"/>
  <c r="AQ279" i="17" s="1"/>
  <c r="AL279" i="17"/>
  <c r="AK279" i="17"/>
  <c r="AJ279" i="17"/>
  <c r="AI279" i="17"/>
  <c r="AG279" i="17" s="1"/>
  <c r="AF279" i="17"/>
  <c r="AE279" i="17"/>
  <c r="AD279" i="17"/>
  <c r="AC279" i="17"/>
  <c r="AB279" i="17"/>
  <c r="AA279" i="17"/>
  <c r="Y279" i="17"/>
  <c r="X279" i="17"/>
  <c r="W279" i="17"/>
  <c r="V279" i="17"/>
  <c r="U279" i="17"/>
  <c r="T279" i="17"/>
  <c r="S279" i="17"/>
  <c r="R279" i="17"/>
  <c r="Q279" i="17"/>
  <c r="P279" i="17"/>
  <c r="O279" i="17"/>
  <c r="N279" i="17"/>
  <c r="M279" i="17"/>
  <c r="K279" i="17"/>
  <c r="J279" i="17"/>
  <c r="I279" i="17"/>
  <c r="H279" i="17"/>
  <c r="D279" i="17"/>
  <c r="BB278" i="17"/>
  <c r="AT278" i="17"/>
  <c r="AS278" i="17"/>
  <c r="AQ278" i="17"/>
  <c r="AK278" i="17"/>
  <c r="AK392" i="17" s="1"/>
  <c r="AH278" i="17"/>
  <c r="BE277" i="17"/>
  <c r="BD277" i="17"/>
  <c r="BC277" i="17"/>
  <c r="BB277" i="17"/>
  <c r="AT277" i="17"/>
  <c r="AS277" i="17"/>
  <c r="AQ277" i="17"/>
  <c r="AH277" i="17"/>
  <c r="AG277" i="17"/>
  <c r="G277" i="17"/>
  <c r="F277" i="17"/>
  <c r="BE276" i="17"/>
  <c r="BD276" i="17"/>
  <c r="BB276" i="17"/>
  <c r="AT276" i="17"/>
  <c r="AS276" i="17"/>
  <c r="AQ276" i="17"/>
  <c r="AH276" i="17"/>
  <c r="AG276" i="17"/>
  <c r="G276" i="17"/>
  <c r="BC276" i="17" s="1"/>
  <c r="F276" i="17"/>
  <c r="BE275" i="17"/>
  <c r="BD275" i="17"/>
  <c r="BB275" i="17"/>
  <c r="AT275" i="17"/>
  <c r="AS275" i="17"/>
  <c r="AQ275" i="17"/>
  <c r="AH275" i="17"/>
  <c r="AG275" i="17"/>
  <c r="G275" i="17"/>
  <c r="BC275" i="17" s="1"/>
  <c r="F275" i="17"/>
  <c r="BA274" i="17"/>
  <c r="AZ274" i="17"/>
  <c r="AY274" i="17"/>
  <c r="AT274" i="17" s="1"/>
  <c r="AX274" i="17"/>
  <c r="AX268" i="17" s="1"/>
  <c r="AW274" i="17"/>
  <c r="AV274" i="17"/>
  <c r="AU274" i="17"/>
  <c r="AP274" i="17"/>
  <c r="AP268" i="17" s="1"/>
  <c r="AP267" i="17" s="1"/>
  <c r="AO274" i="17"/>
  <c r="AN274" i="17"/>
  <c r="AM274" i="17"/>
  <c r="AQ274" i="17" s="1"/>
  <c r="AL274" i="17"/>
  <c r="AJ274" i="17"/>
  <c r="AI274" i="17"/>
  <c r="AF274" i="17"/>
  <c r="AE274" i="17"/>
  <c r="AD274" i="17"/>
  <c r="AC274" i="17"/>
  <c r="AB274" i="17"/>
  <c r="AB268" i="17" s="1"/>
  <c r="AB267" i="17" s="1"/>
  <c r="AA274" i="17"/>
  <c r="X274" i="17"/>
  <c r="W274" i="17"/>
  <c r="V274" i="17"/>
  <c r="V268" i="17" s="1"/>
  <c r="U274" i="17"/>
  <c r="T274" i="17"/>
  <c r="S274" i="17"/>
  <c r="R274" i="17"/>
  <c r="R268" i="17" s="1"/>
  <c r="Q274" i="17"/>
  <c r="P274" i="17"/>
  <c r="O274" i="17"/>
  <c r="N274" i="17"/>
  <c r="N268" i="17" s="1"/>
  <c r="K274" i="17"/>
  <c r="J274" i="17"/>
  <c r="I274" i="17"/>
  <c r="H274" i="17"/>
  <c r="D274" i="17"/>
  <c r="BB273" i="17"/>
  <c r="AT273" i="17"/>
  <c r="AS273" i="17"/>
  <c r="AQ273" i="17"/>
  <c r="AK273" i="17"/>
  <c r="AK387" i="17" s="1"/>
  <c r="AH273" i="17"/>
  <c r="Z273" i="17"/>
  <c r="Y273" i="17"/>
  <c r="BB272" i="17"/>
  <c r="AT272" i="17"/>
  <c r="AS272" i="17"/>
  <c r="AQ272" i="17"/>
  <c r="AK272" i="17"/>
  <c r="AH272" i="17"/>
  <c r="Z272" i="17"/>
  <c r="Z269" i="17" s="1"/>
  <c r="Y272" i="17"/>
  <c r="Y269" i="17" s="1"/>
  <c r="BE271" i="17"/>
  <c r="BD271" i="17"/>
  <c r="BC271" i="17"/>
  <c r="BB271" i="17"/>
  <c r="AT271" i="17"/>
  <c r="AS271" i="17"/>
  <c r="AQ271" i="17"/>
  <c r="AH271" i="17"/>
  <c r="AG271" i="17"/>
  <c r="G271" i="17"/>
  <c r="F271" i="17"/>
  <c r="BE270" i="17"/>
  <c r="BD270" i="17"/>
  <c r="BC270" i="17"/>
  <c r="BB270" i="17"/>
  <c r="AT270" i="17"/>
  <c r="AS270" i="17"/>
  <c r="AQ270" i="17"/>
  <c r="AH270" i="17"/>
  <c r="AG270" i="17"/>
  <c r="G270" i="17"/>
  <c r="F270" i="17"/>
  <c r="BA269" i="17"/>
  <c r="BA268" i="17" s="1"/>
  <c r="BA267" i="17" s="1"/>
  <c r="AZ269" i="17"/>
  <c r="AY269" i="17"/>
  <c r="AX269" i="17"/>
  <c r="BB269" i="17" s="1"/>
  <c r="AW269" i="17"/>
  <c r="AV269" i="17"/>
  <c r="AU269" i="17"/>
  <c r="AS269" i="17"/>
  <c r="AP269" i="17"/>
  <c r="AO269" i="17"/>
  <c r="AN269" i="17"/>
  <c r="AM269" i="17"/>
  <c r="AQ269" i="17" s="1"/>
  <c r="AL269" i="17"/>
  <c r="AJ269" i="17"/>
  <c r="AI269" i="17"/>
  <c r="AF269" i="17"/>
  <c r="AF268" i="17" s="1"/>
  <c r="AF267" i="17" s="1"/>
  <c r="AE269" i="17"/>
  <c r="AE268" i="17" s="1"/>
  <c r="AD269" i="17"/>
  <c r="AC269" i="17"/>
  <c r="AB269" i="17"/>
  <c r="AA269" i="17"/>
  <c r="AA268" i="17" s="1"/>
  <c r="AA267" i="17" s="1"/>
  <c r="X269" i="17"/>
  <c r="W269" i="17"/>
  <c r="V269" i="17"/>
  <c r="U269" i="17"/>
  <c r="T269" i="17"/>
  <c r="S269" i="17"/>
  <c r="R269" i="17"/>
  <c r="Q269" i="17"/>
  <c r="P269" i="17"/>
  <c r="O269" i="17"/>
  <c r="N269" i="17"/>
  <c r="K269" i="17"/>
  <c r="K268" i="17" s="1"/>
  <c r="K267" i="17" s="1"/>
  <c r="J269" i="17"/>
  <c r="I269" i="17"/>
  <c r="H269" i="17"/>
  <c r="D269" i="17"/>
  <c r="AZ268" i="17"/>
  <c r="AV268" i="17"/>
  <c r="AV267" i="17" s="1"/>
  <c r="AN268" i="17"/>
  <c r="AM268" i="17"/>
  <c r="AQ268" i="17" s="1"/>
  <c r="AJ268" i="17"/>
  <c r="AI268" i="17"/>
  <c r="X268" i="17"/>
  <c r="W268" i="17"/>
  <c r="T268" i="17"/>
  <c r="S268" i="17"/>
  <c r="P268" i="17"/>
  <c r="O268" i="17"/>
  <c r="H268" i="17"/>
  <c r="AZ267" i="17"/>
  <c r="AM267" i="17"/>
  <c r="AQ267" i="17" s="1"/>
  <c r="AI267" i="17"/>
  <c r="X267" i="17"/>
  <c r="W267" i="17"/>
  <c r="T267" i="17"/>
  <c r="S267" i="17"/>
  <c r="P267" i="17"/>
  <c r="O267" i="17"/>
  <c r="H267" i="17"/>
  <c r="BE266" i="17"/>
  <c r="BD266" i="17"/>
  <c r="BB266" i="17"/>
  <c r="AT266" i="17"/>
  <c r="AS266" i="17"/>
  <c r="AQ266" i="17"/>
  <c r="AH266" i="17"/>
  <c r="AG266" i="17"/>
  <c r="G266" i="17"/>
  <c r="BC266" i="17" s="1"/>
  <c r="F266" i="17"/>
  <c r="BB265" i="17"/>
  <c r="AT265" i="17"/>
  <c r="AS265" i="17"/>
  <c r="AQ265" i="17"/>
  <c r="AH265" i="17"/>
  <c r="AG265" i="17"/>
  <c r="Y265" i="17"/>
  <c r="Y398" i="17" s="1"/>
  <c r="BE398" i="17" s="1"/>
  <c r="P265" i="17"/>
  <c r="P398" i="17" s="1"/>
  <c r="G265" i="17"/>
  <c r="BC265" i="17" s="1"/>
  <c r="BE264" i="17"/>
  <c r="BD264" i="17"/>
  <c r="BB264" i="17"/>
  <c r="AT264" i="17"/>
  <c r="AS264" i="17"/>
  <c r="AQ264" i="17"/>
  <c r="AH264" i="17"/>
  <c r="AG264" i="17"/>
  <c r="G264" i="17"/>
  <c r="BC264" i="17" s="1"/>
  <c r="F264" i="17"/>
  <c r="BE263" i="17"/>
  <c r="BD263" i="17"/>
  <c r="BB263" i="17"/>
  <c r="AT263" i="17"/>
  <c r="AS263" i="17"/>
  <c r="AQ263" i="17"/>
  <c r="AH263" i="17"/>
  <c r="AG263" i="17"/>
  <c r="G263" i="17"/>
  <c r="BC263" i="17" s="1"/>
  <c r="F263" i="17"/>
  <c r="BE262" i="17"/>
  <c r="BD262" i="17"/>
  <c r="BC262" i="17"/>
  <c r="BB262" i="17"/>
  <c r="AT262" i="17"/>
  <c r="AS262" i="17"/>
  <c r="AQ262" i="17"/>
  <c r="AH262" i="17"/>
  <c r="AG262" i="17"/>
  <c r="G262" i="17"/>
  <c r="F262" i="17"/>
  <c r="BE261" i="17"/>
  <c r="BD261" i="17"/>
  <c r="BB261" i="17"/>
  <c r="AT261" i="17"/>
  <c r="AS261" i="17"/>
  <c r="AQ261" i="17"/>
  <c r="AH261" i="17"/>
  <c r="AG261" i="17"/>
  <c r="G261" i="17"/>
  <c r="BC261" i="17" s="1"/>
  <c r="F261" i="17"/>
  <c r="BA260" i="17"/>
  <c r="AZ260" i="17"/>
  <c r="AY260" i="17"/>
  <c r="AX260" i="17"/>
  <c r="BB260" i="17" s="1"/>
  <c r="AW260" i="17"/>
  <c r="AV260" i="17"/>
  <c r="AU260" i="17"/>
  <c r="AS260" i="17"/>
  <c r="AP260" i="17"/>
  <c r="AO260" i="17"/>
  <c r="AN260" i="17"/>
  <c r="AM260" i="17"/>
  <c r="AQ260" i="17" s="1"/>
  <c r="AL260" i="17"/>
  <c r="AK260" i="17"/>
  <c r="AJ260" i="17"/>
  <c r="AH260" i="17" s="1"/>
  <c r="AI260" i="17"/>
  <c r="AG260" i="17" s="1"/>
  <c r="AF260" i="17"/>
  <c r="AE260" i="17"/>
  <c r="AD260" i="17"/>
  <c r="AC260" i="17"/>
  <c r="AB260" i="17"/>
  <c r="AA260" i="17"/>
  <c r="Z260" i="17"/>
  <c r="Y260" i="17"/>
  <c r="BE260" i="17" s="1"/>
  <c r="X260" i="17"/>
  <c r="W260" i="17"/>
  <c r="V260" i="17"/>
  <c r="U260" i="17"/>
  <c r="T260" i="17"/>
  <c r="S260" i="17"/>
  <c r="R260" i="17"/>
  <c r="Q260" i="17"/>
  <c r="P260" i="17"/>
  <c r="O260" i="17"/>
  <c r="N260" i="17"/>
  <c r="M260" i="17"/>
  <c r="G260" i="17" s="1"/>
  <c r="L260" i="17"/>
  <c r="K260" i="17"/>
  <c r="J260" i="17"/>
  <c r="I260" i="17"/>
  <c r="H260" i="17"/>
  <c r="D260" i="17"/>
  <c r="BE259" i="17"/>
  <c r="BD259" i="17"/>
  <c r="BB259" i="17"/>
  <c r="AT259" i="17"/>
  <c r="AS259" i="17"/>
  <c r="AQ259" i="17"/>
  <c r="AH259" i="17"/>
  <c r="AG259" i="17"/>
  <c r="G259" i="17"/>
  <c r="BC259" i="17" s="1"/>
  <c r="F259" i="17"/>
  <c r="BE258" i="17"/>
  <c r="BD258" i="17"/>
  <c r="BB258" i="17"/>
  <c r="AT258" i="17"/>
  <c r="AS258" i="17"/>
  <c r="AQ258" i="17"/>
  <c r="AH258" i="17"/>
  <c r="AG258" i="17"/>
  <c r="G258" i="17"/>
  <c r="BC258" i="17" s="1"/>
  <c r="F258" i="17"/>
  <c r="BE257" i="17"/>
  <c r="BD257" i="17"/>
  <c r="BB257" i="17"/>
  <c r="AT257" i="17"/>
  <c r="AS257" i="17"/>
  <c r="AQ257" i="17"/>
  <c r="AH257" i="17"/>
  <c r="AG257" i="17"/>
  <c r="G257" i="17"/>
  <c r="BC257" i="17" s="1"/>
  <c r="F257" i="17"/>
  <c r="BE256" i="17"/>
  <c r="BD256" i="17"/>
  <c r="BB256" i="17"/>
  <c r="AT256" i="17"/>
  <c r="AS256" i="17"/>
  <c r="AQ256" i="17"/>
  <c r="AH256" i="17"/>
  <c r="AG256" i="17"/>
  <c r="G256" i="17"/>
  <c r="BC256" i="17" s="1"/>
  <c r="F256" i="17"/>
  <c r="BA255" i="17"/>
  <c r="AZ255" i="17"/>
  <c r="AY255" i="17"/>
  <c r="AX255" i="17"/>
  <c r="BB255" i="17" s="1"/>
  <c r="AW255" i="17"/>
  <c r="AT255" i="17" s="1"/>
  <c r="AV255" i="17"/>
  <c r="AU255" i="17"/>
  <c r="AS255" i="17"/>
  <c r="AP255" i="17"/>
  <c r="AP249" i="17" s="1"/>
  <c r="AP248" i="17" s="1"/>
  <c r="AO255" i="17"/>
  <c r="AN255" i="17"/>
  <c r="AM255" i="17"/>
  <c r="AQ255" i="17" s="1"/>
  <c r="AL255" i="17"/>
  <c r="AK255" i="17"/>
  <c r="AJ255" i="17"/>
  <c r="AI255" i="17"/>
  <c r="AG255" i="17" s="1"/>
  <c r="AF255" i="17"/>
  <c r="AE255" i="17"/>
  <c r="AD255" i="17"/>
  <c r="AC255" i="17"/>
  <c r="AB255" i="17"/>
  <c r="AA255" i="17"/>
  <c r="Z255" i="17"/>
  <c r="BD255" i="17" s="1"/>
  <c r="Y255" i="17"/>
  <c r="BE255" i="17" s="1"/>
  <c r="X255" i="17"/>
  <c r="W255" i="17"/>
  <c r="V255" i="17"/>
  <c r="U255" i="17"/>
  <c r="T255" i="17"/>
  <c r="S255" i="17"/>
  <c r="R255" i="17"/>
  <c r="Q255" i="17"/>
  <c r="P255" i="17"/>
  <c r="O255" i="17"/>
  <c r="N255" i="17"/>
  <c r="M255" i="17"/>
  <c r="G255" i="17" s="1"/>
  <c r="L255" i="17"/>
  <c r="F255" i="17" s="1"/>
  <c r="K255" i="17"/>
  <c r="J255" i="17"/>
  <c r="I255" i="17"/>
  <c r="H255" i="17"/>
  <c r="D255" i="17"/>
  <c r="BE254" i="17"/>
  <c r="BD254" i="17"/>
  <c r="BB254" i="17"/>
  <c r="AT254" i="17"/>
  <c r="AS254" i="17"/>
  <c r="AQ254" i="17"/>
  <c r="AH254" i="17"/>
  <c r="AG254" i="17"/>
  <c r="G254" i="17"/>
  <c r="BC254" i="17" s="1"/>
  <c r="F254" i="17"/>
  <c r="BE253" i="17"/>
  <c r="BD253" i="17"/>
  <c r="BB253" i="17"/>
  <c r="AT253" i="17"/>
  <c r="AS253" i="17"/>
  <c r="AQ253" i="17"/>
  <c r="AH253" i="17"/>
  <c r="AG253" i="17"/>
  <c r="G253" i="17"/>
  <c r="BC253" i="17" s="1"/>
  <c r="F253" i="17"/>
  <c r="BE252" i="17"/>
  <c r="BD252" i="17"/>
  <c r="BB252" i="17"/>
  <c r="AT252" i="17"/>
  <c r="AS252" i="17"/>
  <c r="AQ252" i="17"/>
  <c r="AH252" i="17"/>
  <c r="AG252" i="17"/>
  <c r="G252" i="17"/>
  <c r="BC252" i="17" s="1"/>
  <c r="F252" i="17"/>
  <c r="BE251" i="17"/>
  <c r="BD251" i="17"/>
  <c r="BC251" i="17"/>
  <c r="BB251" i="17"/>
  <c r="AT251" i="17"/>
  <c r="AS251" i="17"/>
  <c r="AQ251" i="17"/>
  <c r="AH251" i="17"/>
  <c r="AG251" i="17"/>
  <c r="G251" i="17"/>
  <c r="F251" i="17"/>
  <c r="BA250" i="17"/>
  <c r="AZ250" i="17"/>
  <c r="AZ249" i="17" s="1"/>
  <c r="AY250" i="17"/>
  <c r="AX250" i="17"/>
  <c r="BB250" i="17" s="1"/>
  <c r="AW250" i="17"/>
  <c r="AT250" i="17" s="1"/>
  <c r="AV250" i="17"/>
  <c r="AU250" i="17"/>
  <c r="AP250" i="17"/>
  <c r="AO250" i="17"/>
  <c r="AO249" i="17" s="1"/>
  <c r="AO248" i="17" s="1"/>
  <c r="AN250" i="17"/>
  <c r="AM250" i="17"/>
  <c r="AQ250" i="17" s="1"/>
  <c r="AL250" i="17"/>
  <c r="AK250" i="17"/>
  <c r="AK249" i="17" s="1"/>
  <c r="AK248" i="17" s="1"/>
  <c r="AJ250" i="17"/>
  <c r="AI250" i="17"/>
  <c r="AF250" i="17"/>
  <c r="AE250" i="17"/>
  <c r="AE249" i="17" s="1"/>
  <c r="AE248" i="17" s="1"/>
  <c r="AD250" i="17"/>
  <c r="AC250" i="17"/>
  <c r="AB250" i="17"/>
  <c r="AA250" i="17"/>
  <c r="AA249" i="17" s="1"/>
  <c r="AA248" i="17" s="1"/>
  <c r="Z250" i="17"/>
  <c r="BD250" i="17" s="1"/>
  <c r="Y250" i="17"/>
  <c r="BE250" i="17" s="1"/>
  <c r="X250" i="17"/>
  <c r="W250" i="17"/>
  <c r="W249" i="17" s="1"/>
  <c r="W248" i="17" s="1"/>
  <c r="V250" i="17"/>
  <c r="U250" i="17"/>
  <c r="T250" i="17"/>
  <c r="S250" i="17"/>
  <c r="S249" i="17" s="1"/>
  <c r="S248" i="17" s="1"/>
  <c r="R250" i="17"/>
  <c r="Q250" i="17"/>
  <c r="P250" i="17"/>
  <c r="O250" i="17"/>
  <c r="O249" i="17" s="1"/>
  <c r="O248" i="17" s="1"/>
  <c r="N250" i="17"/>
  <c r="M250" i="17"/>
  <c r="L250" i="17"/>
  <c r="F250" i="17" s="1"/>
  <c r="K250" i="17"/>
  <c r="K249" i="17" s="1"/>
  <c r="K248" i="17" s="1"/>
  <c r="J250" i="17"/>
  <c r="I250" i="17"/>
  <c r="H250" i="17"/>
  <c r="G250" i="17"/>
  <c r="D250" i="17"/>
  <c r="BA249" i="17"/>
  <c r="AY249" i="17"/>
  <c r="AY248" i="17" s="1"/>
  <c r="AX249" i="17"/>
  <c r="BB249" i="17" s="1"/>
  <c r="AU249" i="17"/>
  <c r="AU248" i="17" s="1"/>
  <c r="AN249" i="17"/>
  <c r="AN248" i="17" s="1"/>
  <c r="AM249" i="17"/>
  <c r="AQ249" i="17" s="1"/>
  <c r="AL249" i="17"/>
  <c r="AJ249" i="17"/>
  <c r="AI249" i="17"/>
  <c r="AF249" i="17"/>
  <c r="AD249" i="17"/>
  <c r="AD248" i="17" s="1"/>
  <c r="AC249" i="17"/>
  <c r="AC248" i="17" s="1"/>
  <c r="AB249" i="17"/>
  <c r="Z249" i="17"/>
  <c r="Z248" i="17" s="1"/>
  <c r="Y249" i="17"/>
  <c r="BE249" i="17" s="1"/>
  <c r="X249" i="17"/>
  <c r="X248" i="17" s="1"/>
  <c r="V249" i="17"/>
  <c r="U249" i="17"/>
  <c r="U248" i="17" s="1"/>
  <c r="T249" i="17"/>
  <c r="T248" i="17" s="1"/>
  <c r="R249" i="17"/>
  <c r="Q249" i="17"/>
  <c r="Q248" i="17" s="1"/>
  <c r="P249" i="17"/>
  <c r="P248" i="17" s="1"/>
  <c r="N249" i="17"/>
  <c r="M249" i="17"/>
  <c r="G249" i="17" s="1"/>
  <c r="L249" i="17"/>
  <c r="J249" i="17"/>
  <c r="I249" i="17"/>
  <c r="I248" i="17" s="1"/>
  <c r="H249" i="17"/>
  <c r="H248" i="17" s="1"/>
  <c r="D249" i="17"/>
  <c r="BA248" i="17"/>
  <c r="AZ248" i="17"/>
  <c r="AX248" i="17"/>
  <c r="BB248" i="17" s="1"/>
  <c r="AL248" i="17"/>
  <c r="AF248" i="17"/>
  <c r="AB248" i="17"/>
  <c r="V248" i="17"/>
  <c r="R248" i="17"/>
  <c r="N248" i="17"/>
  <c r="J248" i="17"/>
  <c r="D248" i="17"/>
  <c r="BE247" i="17"/>
  <c r="BD247" i="17"/>
  <c r="BB247" i="17"/>
  <c r="AT247" i="17"/>
  <c r="AS247" i="17"/>
  <c r="AQ247" i="17"/>
  <c r="AH247" i="17"/>
  <c r="AG247" i="17"/>
  <c r="G247" i="17"/>
  <c r="BC247" i="17" s="1"/>
  <c r="F247" i="17"/>
  <c r="BE246" i="17"/>
  <c r="BD246" i="17"/>
  <c r="BB246" i="17"/>
  <c r="AT246" i="17"/>
  <c r="AS246" i="17"/>
  <c r="AQ246" i="17"/>
  <c r="AH246" i="17"/>
  <c r="AG246" i="17"/>
  <c r="G246" i="17"/>
  <c r="BC246" i="17" s="1"/>
  <c r="F246" i="17"/>
  <c r="BE245" i="17"/>
  <c r="BD245" i="17"/>
  <c r="BC245" i="17"/>
  <c r="BB245" i="17"/>
  <c r="AT245" i="17"/>
  <c r="AS245" i="17"/>
  <c r="AQ245" i="17"/>
  <c r="AH245" i="17"/>
  <c r="AG245" i="17"/>
  <c r="G245" i="17"/>
  <c r="F245" i="17"/>
  <c r="BE244" i="17"/>
  <c r="BD244" i="17"/>
  <c r="BC244" i="17"/>
  <c r="BB244" i="17"/>
  <c r="AT244" i="17"/>
  <c r="AS244" i="17"/>
  <c r="AQ244" i="17"/>
  <c r="AH244" i="17"/>
  <c r="AG244" i="17"/>
  <c r="G244" i="17"/>
  <c r="F244" i="17"/>
  <c r="BE243" i="17"/>
  <c r="BD243" i="17"/>
  <c r="BB243" i="17"/>
  <c r="AT243" i="17"/>
  <c r="AS243" i="17"/>
  <c r="AQ243" i="17"/>
  <c r="AH243" i="17"/>
  <c r="AG243" i="17"/>
  <c r="G243" i="17"/>
  <c r="BC243" i="17" s="1"/>
  <c r="F243" i="17"/>
  <c r="BE242" i="17"/>
  <c r="BD242" i="17"/>
  <c r="BB242" i="17"/>
  <c r="AT242" i="17"/>
  <c r="AS242" i="17"/>
  <c r="AQ242" i="17"/>
  <c r="AH242" i="17"/>
  <c r="AG242" i="17"/>
  <c r="G242" i="17"/>
  <c r="BC242" i="17" s="1"/>
  <c r="F242" i="17"/>
  <c r="BA241" i="17"/>
  <c r="AZ241" i="17"/>
  <c r="AY241" i="17"/>
  <c r="AX241" i="17"/>
  <c r="BB241" i="17" s="1"/>
  <c r="AW241" i="17"/>
  <c r="AV241" i="17"/>
  <c r="AU241" i="17"/>
  <c r="AP241" i="17"/>
  <c r="AO241" i="17"/>
  <c r="AN241" i="17"/>
  <c r="AM241" i="17"/>
  <c r="AQ241" i="17" s="1"/>
  <c r="AL241" i="17"/>
  <c r="AK241" i="17"/>
  <c r="AJ241" i="17"/>
  <c r="AH241" i="17" s="1"/>
  <c r="AI241" i="17"/>
  <c r="AG241" i="17"/>
  <c r="AF241" i="17"/>
  <c r="AE241" i="17"/>
  <c r="AD241" i="17"/>
  <c r="AC241" i="17"/>
  <c r="AB241" i="17"/>
  <c r="AA241" i="17"/>
  <c r="Z241" i="17"/>
  <c r="Y241" i="17"/>
  <c r="BE241" i="17" s="1"/>
  <c r="X241" i="17"/>
  <c r="W241" i="17"/>
  <c r="V241" i="17"/>
  <c r="U241" i="17"/>
  <c r="T241" i="17"/>
  <c r="S241" i="17"/>
  <c r="R241" i="17"/>
  <c r="Q241" i="17"/>
  <c r="P241" i="17"/>
  <c r="O241" i="17"/>
  <c r="N241" i="17"/>
  <c r="M241" i="17"/>
  <c r="G241" i="17" s="1"/>
  <c r="BC241" i="17" s="1"/>
  <c r="L241" i="17"/>
  <c r="F241" i="17" s="1"/>
  <c r="K241" i="17"/>
  <c r="J241" i="17"/>
  <c r="I241" i="17"/>
  <c r="H241" i="17"/>
  <c r="D241" i="17"/>
  <c r="BE240" i="17"/>
  <c r="BD240" i="17"/>
  <c r="BB240" i="17"/>
  <c r="AT240" i="17"/>
  <c r="AS240" i="17"/>
  <c r="AQ240" i="17"/>
  <c r="AH240" i="17"/>
  <c r="AG240" i="17"/>
  <c r="G240" i="17"/>
  <c r="BC240" i="17" s="1"/>
  <c r="F240" i="17"/>
  <c r="BE239" i="17"/>
  <c r="BD239" i="17"/>
  <c r="BB239" i="17"/>
  <c r="AT239" i="17"/>
  <c r="AS239" i="17"/>
  <c r="AQ239" i="17"/>
  <c r="AH239" i="17"/>
  <c r="AG239" i="17"/>
  <c r="G239" i="17"/>
  <c r="BC239" i="17" s="1"/>
  <c r="F239" i="17"/>
  <c r="BE238" i="17"/>
  <c r="BD238" i="17"/>
  <c r="BB238" i="17"/>
  <c r="AT238" i="17"/>
  <c r="AS238" i="17"/>
  <c r="AQ238" i="17"/>
  <c r="AH238" i="17"/>
  <c r="AG238" i="17"/>
  <c r="G238" i="17"/>
  <c r="BC238" i="17" s="1"/>
  <c r="F238" i="17"/>
  <c r="BE237" i="17"/>
  <c r="BD237" i="17"/>
  <c r="BB237" i="17"/>
  <c r="AT237" i="17"/>
  <c r="AS237" i="17"/>
  <c r="AQ237" i="17"/>
  <c r="AH237" i="17"/>
  <c r="AG237" i="17"/>
  <c r="G237" i="17"/>
  <c r="BC237" i="17" s="1"/>
  <c r="F237" i="17"/>
  <c r="BA236" i="17"/>
  <c r="AZ236" i="17"/>
  <c r="AY236" i="17"/>
  <c r="AT236" i="17" s="1"/>
  <c r="AX236" i="17"/>
  <c r="BB236" i="17" s="1"/>
  <c r="AW236" i="17"/>
  <c r="AV236" i="17"/>
  <c r="AU236" i="17"/>
  <c r="AS236" i="17" s="1"/>
  <c r="AP236" i="17"/>
  <c r="AO236" i="17"/>
  <c r="AN236" i="17"/>
  <c r="AM236" i="17"/>
  <c r="AQ236" i="17" s="1"/>
  <c r="AL236" i="17"/>
  <c r="AK236" i="17"/>
  <c r="AJ236" i="17"/>
  <c r="AI236" i="17"/>
  <c r="AG236" i="17" s="1"/>
  <c r="AH236" i="17"/>
  <c r="AF236" i="17"/>
  <c r="AE236" i="17"/>
  <c r="AE230" i="17" s="1"/>
  <c r="AE229" i="17" s="1"/>
  <c r="AD236" i="17"/>
  <c r="AC236" i="17"/>
  <c r="AB236" i="17"/>
  <c r="AA236" i="17"/>
  <c r="AA230" i="17" s="1"/>
  <c r="AA229" i="17" s="1"/>
  <c r="Z236" i="17"/>
  <c r="BD236" i="17" s="1"/>
  <c r="Y236" i="17"/>
  <c r="BE236" i="17" s="1"/>
  <c r="X236" i="17"/>
  <c r="W236" i="17"/>
  <c r="W230" i="17" s="1"/>
  <c r="W229" i="17" s="1"/>
  <c r="V236" i="17"/>
  <c r="U236" i="17"/>
  <c r="T236" i="17"/>
  <c r="S236" i="17"/>
  <c r="S230" i="17" s="1"/>
  <c r="S229" i="17" s="1"/>
  <c r="R236" i="17"/>
  <c r="Q236" i="17"/>
  <c r="P236" i="17"/>
  <c r="O236" i="17"/>
  <c r="O230" i="17" s="1"/>
  <c r="O229" i="17" s="1"/>
  <c r="N236" i="17"/>
  <c r="M236" i="17"/>
  <c r="L236" i="17"/>
  <c r="K236" i="17"/>
  <c r="K230" i="17" s="1"/>
  <c r="K229" i="17" s="1"/>
  <c r="J236" i="17"/>
  <c r="I236" i="17"/>
  <c r="H236" i="17"/>
  <c r="F236" i="17"/>
  <c r="D236" i="17"/>
  <c r="BE235" i="17"/>
  <c r="BD235" i="17"/>
  <c r="BC235" i="17"/>
  <c r="BB235" i="17"/>
  <c r="AT235" i="17"/>
  <c r="AS235" i="17"/>
  <c r="AQ235" i="17"/>
  <c r="AH235" i="17"/>
  <c r="AG235" i="17"/>
  <c r="G235" i="17"/>
  <c r="F235" i="17"/>
  <c r="BE234" i="17"/>
  <c r="BD234" i="17"/>
  <c r="BC234" i="17"/>
  <c r="BB234" i="17"/>
  <c r="AT234" i="17"/>
  <c r="AS234" i="17"/>
  <c r="AQ234" i="17"/>
  <c r="AH234" i="17"/>
  <c r="AG234" i="17"/>
  <c r="G234" i="17"/>
  <c r="F234" i="17"/>
  <c r="BE233" i="17"/>
  <c r="BD233" i="17"/>
  <c r="BB233" i="17"/>
  <c r="AT233" i="17"/>
  <c r="AS233" i="17"/>
  <c r="AQ233" i="17"/>
  <c r="AH233" i="17"/>
  <c r="AG233" i="17"/>
  <c r="G233" i="17"/>
  <c r="BC233" i="17" s="1"/>
  <c r="F233" i="17"/>
  <c r="BE232" i="17"/>
  <c r="BD232" i="17"/>
  <c r="BB232" i="17"/>
  <c r="AT232" i="17"/>
  <c r="AS232" i="17"/>
  <c r="AQ232" i="17"/>
  <c r="AH232" i="17"/>
  <c r="AG232" i="17"/>
  <c r="G232" i="17"/>
  <c r="BC232" i="17" s="1"/>
  <c r="F232" i="17"/>
  <c r="BA231" i="17"/>
  <c r="AZ231" i="17"/>
  <c r="AY231" i="17"/>
  <c r="AX231" i="17"/>
  <c r="BB231" i="17" s="1"/>
  <c r="AW231" i="17"/>
  <c r="AV231" i="17"/>
  <c r="AU231" i="17"/>
  <c r="AP231" i="17"/>
  <c r="AO231" i="17"/>
  <c r="AN231" i="17"/>
  <c r="AM231" i="17"/>
  <c r="AQ231" i="17" s="1"/>
  <c r="AL231" i="17"/>
  <c r="AK231" i="17"/>
  <c r="AJ231" i="17"/>
  <c r="AH231" i="17" s="1"/>
  <c r="AI231" i="17"/>
  <c r="AG231" i="17"/>
  <c r="AF231" i="17"/>
  <c r="AE231" i="17"/>
  <c r="AD231" i="17"/>
  <c r="AC231" i="17"/>
  <c r="AB231" i="17"/>
  <c r="AA231" i="17"/>
  <c r="Z231" i="17"/>
  <c r="Y231" i="17"/>
  <c r="BE231" i="17" s="1"/>
  <c r="X231" i="17"/>
  <c r="W231" i="17"/>
  <c r="V231" i="17"/>
  <c r="U231" i="17"/>
  <c r="T231" i="17"/>
  <c r="S231" i="17"/>
  <c r="R231" i="17"/>
  <c r="Q231" i="17"/>
  <c r="P231" i="17"/>
  <c r="O231" i="17"/>
  <c r="N231" i="17"/>
  <c r="M231" i="17"/>
  <c r="G231" i="17" s="1"/>
  <c r="BC231" i="17" s="1"/>
  <c r="L231" i="17"/>
  <c r="F231" i="17" s="1"/>
  <c r="K231" i="17"/>
  <c r="J231" i="17"/>
  <c r="I231" i="17"/>
  <c r="H231" i="17"/>
  <c r="D231" i="17"/>
  <c r="BA230" i="17"/>
  <c r="AZ230" i="17"/>
  <c r="AX230" i="17"/>
  <c r="BB230" i="17" s="1"/>
  <c r="AW230" i="17"/>
  <c r="AV230" i="17"/>
  <c r="AP230" i="17"/>
  <c r="AO230" i="17"/>
  <c r="AN230" i="17"/>
  <c r="AL230" i="17"/>
  <c r="AK230" i="17"/>
  <c r="AJ230" i="17"/>
  <c r="AH230" i="17" s="1"/>
  <c r="AF230" i="17"/>
  <c r="AD230" i="17"/>
  <c r="AC230" i="17"/>
  <c r="AB230" i="17"/>
  <c r="Z230" i="17"/>
  <c r="Y230" i="17"/>
  <c r="BE230" i="17" s="1"/>
  <c r="X230" i="17"/>
  <c r="V230" i="17"/>
  <c r="U230" i="17"/>
  <c r="T230" i="17"/>
  <c r="R230" i="17"/>
  <c r="Q230" i="17"/>
  <c r="P230" i="17"/>
  <c r="N230" i="17"/>
  <c r="M230" i="17"/>
  <c r="G230" i="17" s="1"/>
  <c r="BC230" i="17" s="1"/>
  <c r="L230" i="17"/>
  <c r="F230" i="17" s="1"/>
  <c r="J230" i="17"/>
  <c r="I230" i="17"/>
  <c r="H230" i="17"/>
  <c r="D230" i="17"/>
  <c r="BA229" i="17"/>
  <c r="AZ229" i="17"/>
  <c r="AX229" i="17"/>
  <c r="BB229" i="17" s="1"/>
  <c r="AW229" i="17"/>
  <c r="AV229" i="17"/>
  <c r="AP229" i="17"/>
  <c r="AO229" i="17"/>
  <c r="AN229" i="17"/>
  <c r="AL229" i="17"/>
  <c r="AK229" i="17"/>
  <c r="AJ229" i="17"/>
  <c r="AH229" i="17" s="1"/>
  <c r="AF229" i="17"/>
  <c r="AD229" i="17"/>
  <c r="AC229" i="17"/>
  <c r="AB229" i="17"/>
  <c r="Z229" i="17"/>
  <c r="Y229" i="17"/>
  <c r="BE229" i="17" s="1"/>
  <c r="X229" i="17"/>
  <c r="V229" i="17"/>
  <c r="U229" i="17"/>
  <c r="T229" i="17"/>
  <c r="R229" i="17"/>
  <c r="Q229" i="17"/>
  <c r="P229" i="17"/>
  <c r="N229" i="17"/>
  <c r="M229" i="17"/>
  <c r="G229" i="17" s="1"/>
  <c r="BC229" i="17" s="1"/>
  <c r="L229" i="17"/>
  <c r="F229" i="17" s="1"/>
  <c r="J229" i="17"/>
  <c r="I229" i="17"/>
  <c r="H229" i="17"/>
  <c r="D229" i="17"/>
  <c r="BE228" i="17"/>
  <c r="BD228" i="17"/>
  <c r="BB228" i="17"/>
  <c r="AT228" i="17"/>
  <c r="AS228" i="17"/>
  <c r="AQ228" i="17"/>
  <c r="AH228" i="17"/>
  <c r="AG228" i="17"/>
  <c r="G228" i="17"/>
  <c r="BC228" i="17" s="1"/>
  <c r="F228" i="17"/>
  <c r="BE227" i="17"/>
  <c r="BD227" i="17"/>
  <c r="BB227" i="17"/>
  <c r="AT227" i="17"/>
  <c r="AS227" i="17"/>
  <c r="AQ227" i="17"/>
  <c r="AH227" i="17"/>
  <c r="AG227" i="17"/>
  <c r="G227" i="17"/>
  <c r="BC227" i="17" s="1"/>
  <c r="F227" i="17"/>
  <c r="BE226" i="17"/>
  <c r="BD226" i="17"/>
  <c r="BB226" i="17"/>
  <c r="AT226" i="17"/>
  <c r="AS226" i="17"/>
  <c r="AQ226" i="17"/>
  <c r="AH226" i="17"/>
  <c r="AG226" i="17"/>
  <c r="G226" i="17"/>
  <c r="BC226" i="17" s="1"/>
  <c r="F226" i="17"/>
  <c r="BD225" i="17"/>
  <c r="BC225" i="17"/>
  <c r="BB225" i="17"/>
  <c r="AT225" i="17"/>
  <c r="AS225" i="17"/>
  <c r="AQ225" i="17"/>
  <c r="AH225" i="17"/>
  <c r="AG225" i="17"/>
  <c r="AC225" i="17"/>
  <c r="AC396" i="17" s="1"/>
  <c r="Y225" i="17"/>
  <c r="G225" i="17"/>
  <c r="BE224" i="17"/>
  <c r="BD224" i="17"/>
  <c r="BB224" i="17"/>
  <c r="AT224" i="17"/>
  <c r="AS224" i="17"/>
  <c r="AQ224" i="17"/>
  <c r="AH224" i="17"/>
  <c r="AG224" i="17"/>
  <c r="G224" i="17"/>
  <c r="BC224" i="17" s="1"/>
  <c r="F224" i="17"/>
  <c r="BE223" i="17"/>
  <c r="BD223" i="17"/>
  <c r="BB223" i="17"/>
  <c r="AT223" i="17"/>
  <c r="AS223" i="17"/>
  <c r="AQ223" i="17"/>
  <c r="AH223" i="17"/>
  <c r="AG223" i="17"/>
  <c r="G223" i="17"/>
  <c r="BC223" i="17" s="1"/>
  <c r="F223" i="17"/>
  <c r="BA222" i="17"/>
  <c r="AZ222" i="17"/>
  <c r="AY222" i="17"/>
  <c r="AT222" i="17" s="1"/>
  <c r="AX222" i="17"/>
  <c r="BB222" i="17" s="1"/>
  <c r="AW222" i="17"/>
  <c r="AV222" i="17"/>
  <c r="AU222" i="17"/>
  <c r="AP222" i="17"/>
  <c r="AO222" i="17"/>
  <c r="AN222" i="17"/>
  <c r="AM222" i="17"/>
  <c r="AQ222" i="17" s="1"/>
  <c r="AL222" i="17"/>
  <c r="AK222" i="17"/>
  <c r="AJ222" i="17"/>
  <c r="AH222" i="17" s="1"/>
  <c r="AI222" i="17"/>
  <c r="AG222" i="17" s="1"/>
  <c r="AF222" i="17"/>
  <c r="AE222" i="17"/>
  <c r="AD222" i="17"/>
  <c r="AB222" i="17"/>
  <c r="AA222" i="17"/>
  <c r="Z222" i="17"/>
  <c r="X222" i="17"/>
  <c r="W222" i="17"/>
  <c r="V222" i="17"/>
  <c r="U222" i="17"/>
  <c r="T222" i="17"/>
  <c r="S222" i="17"/>
  <c r="R222" i="17"/>
  <c r="Q222" i="17"/>
  <c r="P222" i="17"/>
  <c r="O222" i="17"/>
  <c r="N222" i="17"/>
  <c r="M222" i="17"/>
  <c r="L222" i="17"/>
  <c r="K222" i="17"/>
  <c r="J222" i="17"/>
  <c r="I222" i="17"/>
  <c r="H222" i="17"/>
  <c r="D222" i="17"/>
  <c r="BE221" i="17"/>
  <c r="BD221" i="17"/>
  <c r="BC221" i="17"/>
  <c r="BB221" i="17"/>
  <c r="AT221" i="17"/>
  <c r="AS221" i="17"/>
  <c r="AQ221" i="17"/>
  <c r="AH221" i="17"/>
  <c r="AG221" i="17"/>
  <c r="G221" i="17"/>
  <c r="F221" i="17"/>
  <c r="BE220" i="17"/>
  <c r="BD220" i="17"/>
  <c r="BB220" i="17"/>
  <c r="AT220" i="17"/>
  <c r="AS220" i="17"/>
  <c r="AQ220" i="17"/>
  <c r="AH220" i="17"/>
  <c r="AG220" i="17"/>
  <c r="G220" i="17"/>
  <c r="BC220" i="17" s="1"/>
  <c r="F220" i="17"/>
  <c r="BE219" i="17"/>
  <c r="BD219" i="17"/>
  <c r="BB219" i="17"/>
  <c r="AT219" i="17"/>
  <c r="AS219" i="17"/>
  <c r="AQ219" i="17"/>
  <c r="AH219" i="17"/>
  <c r="AG219" i="17"/>
  <c r="G219" i="17"/>
  <c r="BC219" i="17" s="1"/>
  <c r="F219" i="17"/>
  <c r="BE218" i="17"/>
  <c r="BD218" i="17"/>
  <c r="BB218" i="17"/>
  <c r="AT218" i="17"/>
  <c r="AS218" i="17"/>
  <c r="AQ218" i="17"/>
  <c r="AH218" i="17"/>
  <c r="AG218" i="17"/>
  <c r="G218" i="17"/>
  <c r="BC218" i="17" s="1"/>
  <c r="F218" i="17"/>
  <c r="BA217" i="17"/>
  <c r="AZ217" i="17"/>
  <c r="AY217" i="17"/>
  <c r="AX217" i="17"/>
  <c r="BB217" i="17" s="1"/>
  <c r="AW217" i="17"/>
  <c r="AT217" i="17" s="1"/>
  <c r="AV217" i="17"/>
  <c r="AV211" i="17" s="1"/>
  <c r="AV210" i="17" s="1"/>
  <c r="AU217" i="17"/>
  <c r="AP217" i="17"/>
  <c r="AO217" i="17"/>
  <c r="AN217" i="17"/>
  <c r="AM217" i="17"/>
  <c r="AQ217" i="17" s="1"/>
  <c r="AL217" i="17"/>
  <c r="AK217" i="17"/>
  <c r="AJ217" i="17"/>
  <c r="AH217" i="17" s="1"/>
  <c r="AI217" i="17"/>
  <c r="AG217" i="17"/>
  <c r="AF217" i="17"/>
  <c r="AE217" i="17"/>
  <c r="AD217" i="17"/>
  <c r="AC217" i="17"/>
  <c r="AB217" i="17"/>
  <c r="AA217" i="17"/>
  <c r="Z217" i="17"/>
  <c r="Y217" i="17"/>
  <c r="BE217" i="17" s="1"/>
  <c r="X217" i="17"/>
  <c r="W217" i="17"/>
  <c r="V217" i="17"/>
  <c r="U217" i="17"/>
  <c r="U211" i="17" s="1"/>
  <c r="U210" i="17" s="1"/>
  <c r="T217" i="17"/>
  <c r="S217" i="17"/>
  <c r="R217" i="17"/>
  <c r="Q217" i="17"/>
  <c r="Q211" i="17" s="1"/>
  <c r="Q210" i="17" s="1"/>
  <c r="P217" i="17"/>
  <c r="O217" i="17"/>
  <c r="N217" i="17"/>
  <c r="M217" i="17"/>
  <c r="G217" i="17" s="1"/>
  <c r="L217" i="17"/>
  <c r="K217" i="17"/>
  <c r="J217" i="17"/>
  <c r="I217" i="17"/>
  <c r="H217" i="17"/>
  <c r="D217" i="17"/>
  <c r="BB216" i="17"/>
  <c r="AT216" i="17"/>
  <c r="AS216" i="17"/>
  <c r="AQ216" i="17"/>
  <c r="AH216" i="17"/>
  <c r="AG216" i="17"/>
  <c r="AC216" i="17"/>
  <c r="AC387" i="17" s="1"/>
  <c r="Y216" i="17"/>
  <c r="G216" i="17"/>
  <c r="BC216" i="17" s="1"/>
  <c r="BD215" i="17"/>
  <c r="BB215" i="17"/>
  <c r="AT215" i="17"/>
  <c r="AS215" i="17"/>
  <c r="AQ215" i="17"/>
  <c r="AH215" i="17"/>
  <c r="AG215" i="17"/>
  <c r="AC215" i="17"/>
  <c r="AC386" i="17" s="1"/>
  <c r="Y215" i="17"/>
  <c r="G215" i="17"/>
  <c r="BC215" i="17" s="1"/>
  <c r="BE214" i="17"/>
  <c r="BD214" i="17"/>
  <c r="BB214" i="17"/>
  <c r="AT214" i="17"/>
  <c r="AS214" i="17"/>
  <c r="AQ214" i="17"/>
  <c r="AH214" i="17"/>
  <c r="AG214" i="17"/>
  <c r="G214" i="17"/>
  <c r="BC214" i="17" s="1"/>
  <c r="F214" i="17"/>
  <c r="BE213" i="17"/>
  <c r="BD213" i="17"/>
  <c r="BB213" i="17"/>
  <c r="AT213" i="17"/>
  <c r="AS213" i="17"/>
  <c r="AQ213" i="17"/>
  <c r="AH213" i="17"/>
  <c r="AG213" i="17"/>
  <c r="G213" i="17"/>
  <c r="BC213" i="17" s="1"/>
  <c r="F213" i="17"/>
  <c r="BA212" i="17"/>
  <c r="BA211" i="17" s="1"/>
  <c r="BA210" i="17" s="1"/>
  <c r="AZ212" i="17"/>
  <c r="AZ211" i="17" s="1"/>
  <c r="AZ210" i="17" s="1"/>
  <c r="AY212" i="17"/>
  <c r="AX212" i="17"/>
  <c r="BB212" i="17" s="1"/>
  <c r="AW212" i="17"/>
  <c r="AV212" i="17"/>
  <c r="AU212" i="17"/>
  <c r="AP212" i="17"/>
  <c r="AP211" i="17" s="1"/>
  <c r="AP210" i="17" s="1"/>
  <c r="AO212" i="17"/>
  <c r="AO211" i="17" s="1"/>
  <c r="AO210" i="17" s="1"/>
  <c r="AN212" i="17"/>
  <c r="AN211" i="17" s="1"/>
  <c r="AN210" i="17" s="1"/>
  <c r="AM212" i="17"/>
  <c r="AQ212" i="17" s="1"/>
  <c r="AL212" i="17"/>
  <c r="AL211" i="17" s="1"/>
  <c r="AK212" i="17"/>
  <c r="AK211" i="17" s="1"/>
  <c r="AJ212" i="17"/>
  <c r="AJ211" i="17" s="1"/>
  <c r="AJ210" i="17" s="1"/>
  <c r="AI212" i="17"/>
  <c r="AG212" i="17"/>
  <c r="AF212" i="17"/>
  <c r="AE212" i="17"/>
  <c r="AD212" i="17"/>
  <c r="AD211" i="17" s="1"/>
  <c r="AD210" i="17" s="1"/>
  <c r="AB212" i="17"/>
  <c r="AB211" i="17" s="1"/>
  <c r="AB210" i="17" s="1"/>
  <c r="AA212" i="17"/>
  <c r="Z212" i="17"/>
  <c r="X212" i="17"/>
  <c r="W212" i="17"/>
  <c r="W211" i="17" s="1"/>
  <c r="W210" i="17" s="1"/>
  <c r="V212" i="17"/>
  <c r="V211" i="17" s="1"/>
  <c r="V210" i="17" s="1"/>
  <c r="U212" i="17"/>
  <c r="T212" i="17"/>
  <c r="S212" i="17"/>
  <c r="S211" i="17" s="1"/>
  <c r="S210" i="17" s="1"/>
  <c r="R212" i="17"/>
  <c r="R211" i="17" s="1"/>
  <c r="R210" i="17" s="1"/>
  <c r="Q212" i="17"/>
  <c r="P212" i="17"/>
  <c r="O212" i="17"/>
  <c r="N212" i="17"/>
  <c r="N211" i="17" s="1"/>
  <c r="N210" i="17" s="1"/>
  <c r="M212" i="17"/>
  <c r="L212" i="17"/>
  <c r="L211" i="17" s="1"/>
  <c r="L210" i="17" s="1"/>
  <c r="K212" i="17"/>
  <c r="K211" i="17" s="1"/>
  <c r="K210" i="17" s="1"/>
  <c r="J212" i="17"/>
  <c r="J211" i="17" s="1"/>
  <c r="J210" i="17" s="1"/>
  <c r="I212" i="17"/>
  <c r="H212" i="17"/>
  <c r="D212" i="17"/>
  <c r="AX211" i="17"/>
  <c r="BB211" i="17" s="1"/>
  <c r="AW211" i="17"/>
  <c r="AM211" i="17"/>
  <c r="AQ211" i="17" s="1"/>
  <c r="AI211" i="17"/>
  <c r="AF211" i="17"/>
  <c r="AF210" i="17" s="1"/>
  <c r="AE211" i="17"/>
  <c r="AA211" i="17"/>
  <c r="AA210" i="17" s="1"/>
  <c r="X211" i="17"/>
  <c r="X210" i="17" s="1"/>
  <c r="T211" i="17"/>
  <c r="P211" i="17"/>
  <c r="P210" i="17" s="1"/>
  <c r="O211" i="17"/>
  <c r="O210" i="17" s="1"/>
  <c r="I211" i="17"/>
  <c r="I210" i="17" s="1"/>
  <c r="H211" i="17"/>
  <c r="H210" i="17" s="1"/>
  <c r="AW210" i="17"/>
  <c r="AI210" i="17"/>
  <c r="AE210" i="17"/>
  <c r="T210" i="17"/>
  <c r="BE209" i="17"/>
  <c r="BD209" i="17"/>
  <c r="BB209" i="17"/>
  <c r="AT209" i="17"/>
  <c r="AS209" i="17"/>
  <c r="AQ209" i="17"/>
  <c r="AH209" i="17"/>
  <c r="AG209" i="17"/>
  <c r="G209" i="17"/>
  <c r="BC209" i="17" s="1"/>
  <c r="F209" i="17"/>
  <c r="BE208" i="17"/>
  <c r="BD208" i="17"/>
  <c r="BC208" i="17"/>
  <c r="BB208" i="17"/>
  <c r="AT208" i="17"/>
  <c r="AS208" i="17"/>
  <c r="AQ208" i="17"/>
  <c r="AH208" i="17"/>
  <c r="AG208" i="17"/>
  <c r="G208" i="17"/>
  <c r="F208" i="17"/>
  <c r="BE207" i="17"/>
  <c r="BD207" i="17"/>
  <c r="BB207" i="17"/>
  <c r="AT207" i="17"/>
  <c r="AS207" i="17"/>
  <c r="AQ207" i="17"/>
  <c r="AH207" i="17"/>
  <c r="AG207" i="17"/>
  <c r="G207" i="17"/>
  <c r="BC207" i="17" s="1"/>
  <c r="F207" i="17"/>
  <c r="BE206" i="17"/>
  <c r="BD206" i="17"/>
  <c r="BB206" i="17"/>
  <c r="AT206" i="17"/>
  <c r="AS206" i="17"/>
  <c r="AQ206" i="17"/>
  <c r="AH206" i="17"/>
  <c r="AG206" i="17"/>
  <c r="G206" i="17"/>
  <c r="BC206" i="17" s="1"/>
  <c r="F206" i="17"/>
  <c r="BE205" i="17"/>
  <c r="BD205" i="17"/>
  <c r="BC205" i="17"/>
  <c r="BB205" i="17"/>
  <c r="AT205" i="17"/>
  <c r="AS205" i="17"/>
  <c r="AQ205" i="17"/>
  <c r="AH205" i="17"/>
  <c r="AG205" i="17"/>
  <c r="G205" i="17"/>
  <c r="F205" i="17"/>
  <c r="BE204" i="17"/>
  <c r="BD204" i="17"/>
  <c r="BB204" i="17"/>
  <c r="AT204" i="17"/>
  <c r="AS204" i="17"/>
  <c r="AQ204" i="17"/>
  <c r="AH204" i="17"/>
  <c r="AG204" i="17"/>
  <c r="G204" i="17"/>
  <c r="BC204" i="17" s="1"/>
  <c r="F204" i="17"/>
  <c r="BD203" i="17"/>
  <c r="BA203" i="17"/>
  <c r="BA393" i="17" s="1"/>
  <c r="AZ203" i="17"/>
  <c r="AY203" i="17"/>
  <c r="AX203" i="17"/>
  <c r="AW203" i="17"/>
  <c r="AV203" i="17"/>
  <c r="AU203" i="17"/>
  <c r="AP203" i="17"/>
  <c r="AP191" i="17" s="1"/>
  <c r="AO203" i="17"/>
  <c r="AN203" i="17"/>
  <c r="AM203" i="17"/>
  <c r="AM393" i="17" s="1"/>
  <c r="AQ393" i="17" s="1"/>
  <c r="AL203" i="17"/>
  <c r="AK203" i="17"/>
  <c r="AJ203" i="17"/>
  <c r="AI203" i="17"/>
  <c r="AF203" i="17"/>
  <c r="AF393" i="17" s="1"/>
  <c r="AE203" i="17"/>
  <c r="AE393" i="17" s="1"/>
  <c r="AD203" i="17"/>
  <c r="AC203" i="17"/>
  <c r="AB203" i="17"/>
  <c r="AB393" i="17" s="1"/>
  <c r="AA203" i="17"/>
  <c r="Z203" i="17"/>
  <c r="Y203" i="17"/>
  <c r="BE203" i="17" s="1"/>
  <c r="X203" i="17"/>
  <c r="X393" i="17" s="1"/>
  <c r="W203" i="17"/>
  <c r="V203" i="17"/>
  <c r="U203" i="17"/>
  <c r="T203" i="17"/>
  <c r="T393" i="17" s="1"/>
  <c r="S203" i="17"/>
  <c r="R203" i="17"/>
  <c r="Q203" i="17"/>
  <c r="P203" i="17"/>
  <c r="P393" i="17" s="1"/>
  <c r="O203" i="17"/>
  <c r="N203" i="17"/>
  <c r="M203" i="17"/>
  <c r="L203" i="17"/>
  <c r="K203" i="17"/>
  <c r="J203" i="17"/>
  <c r="I203" i="17"/>
  <c r="H203" i="17"/>
  <c r="H393" i="17" s="1"/>
  <c r="H183" i="17" s="1"/>
  <c r="G203" i="17"/>
  <c r="D203" i="17"/>
  <c r="BE202" i="17"/>
  <c r="BD202" i="17"/>
  <c r="BB202" i="17"/>
  <c r="AT202" i="17"/>
  <c r="AS202" i="17"/>
  <c r="AQ202" i="17"/>
  <c r="AH202" i="17"/>
  <c r="AG202" i="17"/>
  <c r="G202" i="17"/>
  <c r="BC202" i="17" s="1"/>
  <c r="F202" i="17"/>
  <c r="BE201" i="17"/>
  <c r="BD201" i="17"/>
  <c r="BC201" i="17"/>
  <c r="BB201" i="17"/>
  <c r="AT201" i="17"/>
  <c r="AS201" i="17"/>
  <c r="AQ201" i="17"/>
  <c r="AH201" i="17"/>
  <c r="AG201" i="17"/>
  <c r="G201" i="17"/>
  <c r="F201" i="17"/>
  <c r="BE200" i="17"/>
  <c r="BD200" i="17"/>
  <c r="BB200" i="17"/>
  <c r="AT200" i="17"/>
  <c r="AS200" i="17"/>
  <c r="AQ200" i="17"/>
  <c r="AH200" i="17"/>
  <c r="AG200" i="17"/>
  <c r="G200" i="17"/>
  <c r="BC200" i="17" s="1"/>
  <c r="F200" i="17"/>
  <c r="BE199" i="17"/>
  <c r="BD199" i="17"/>
  <c r="BB199" i="17"/>
  <c r="AT199" i="17"/>
  <c r="AS199" i="17"/>
  <c r="AQ199" i="17"/>
  <c r="AH199" i="17"/>
  <c r="AG199" i="17"/>
  <c r="G199" i="17"/>
  <c r="BC199" i="17" s="1"/>
  <c r="F199" i="17"/>
  <c r="BA198" i="17"/>
  <c r="BA388" i="17" s="1"/>
  <c r="AZ198" i="17"/>
  <c r="AY198" i="17"/>
  <c r="AX198" i="17"/>
  <c r="AW198" i="17"/>
  <c r="AV198" i="17"/>
  <c r="AU198" i="17"/>
  <c r="AP198" i="17"/>
  <c r="AO198" i="17"/>
  <c r="AO192" i="17" s="1"/>
  <c r="AO191" i="17" s="1"/>
  <c r="AN198" i="17"/>
  <c r="AN388" i="17" s="1"/>
  <c r="AM198" i="17"/>
  <c r="AM388" i="17" s="1"/>
  <c r="AQ388" i="17" s="1"/>
  <c r="AL198" i="17"/>
  <c r="AK198" i="17"/>
  <c r="AK192" i="17" s="1"/>
  <c r="AK191" i="17" s="1"/>
  <c r="AJ198" i="17"/>
  <c r="AI198" i="17"/>
  <c r="AF198" i="17"/>
  <c r="AF388" i="17" s="1"/>
  <c r="AE198" i="17"/>
  <c r="AE388" i="17" s="1"/>
  <c r="AD198" i="17"/>
  <c r="AC198" i="17"/>
  <c r="AB198" i="17"/>
  <c r="AB388" i="17" s="1"/>
  <c r="AA198" i="17"/>
  <c r="AA388" i="17" s="1"/>
  <c r="Z198" i="17"/>
  <c r="BD198" i="17" s="1"/>
  <c r="Y198" i="17"/>
  <c r="BE198" i="17" s="1"/>
  <c r="X198" i="17"/>
  <c r="X388" i="17" s="1"/>
  <c r="W198" i="17"/>
  <c r="W388" i="17" s="1"/>
  <c r="V198" i="17"/>
  <c r="U198" i="17"/>
  <c r="T198" i="17"/>
  <c r="T388" i="17" s="1"/>
  <c r="S198" i="17"/>
  <c r="S388" i="17" s="1"/>
  <c r="R198" i="17"/>
  <c r="Q198" i="17"/>
  <c r="P198" i="17"/>
  <c r="P388" i="17" s="1"/>
  <c r="O198" i="17"/>
  <c r="O388" i="17" s="1"/>
  <c r="N198" i="17"/>
  <c r="M198" i="17"/>
  <c r="L198" i="17"/>
  <c r="K198" i="17"/>
  <c r="K388" i="17" s="1"/>
  <c r="J198" i="17"/>
  <c r="I198" i="17"/>
  <c r="H198" i="17"/>
  <c r="H388" i="17" s="1"/>
  <c r="G198" i="17"/>
  <c r="D198" i="17"/>
  <c r="BE197" i="17"/>
  <c r="BD197" i="17"/>
  <c r="BB197" i="17"/>
  <c r="AT197" i="17"/>
  <c r="AS197" i="17"/>
  <c r="AQ197" i="17"/>
  <c r="AH197" i="17"/>
  <c r="AG197" i="17"/>
  <c r="G197" i="17"/>
  <c r="BC197" i="17" s="1"/>
  <c r="F197" i="17"/>
  <c r="BE196" i="17"/>
  <c r="BD196" i="17"/>
  <c r="BB196" i="17"/>
  <c r="AT196" i="17"/>
  <c r="AS196" i="17"/>
  <c r="AQ196" i="17"/>
  <c r="AH196" i="17"/>
  <c r="AG196" i="17"/>
  <c r="G196" i="17"/>
  <c r="BC196" i="17" s="1"/>
  <c r="F196" i="17"/>
  <c r="BE195" i="17"/>
  <c r="BD195" i="17"/>
  <c r="BC195" i="17"/>
  <c r="BB195" i="17"/>
  <c r="AT195" i="17"/>
  <c r="AS195" i="17"/>
  <c r="AQ195" i="17"/>
  <c r="AH195" i="17"/>
  <c r="AG195" i="17"/>
  <c r="G195" i="17"/>
  <c r="F195" i="17"/>
  <c r="BE194" i="17"/>
  <c r="BD194" i="17"/>
  <c r="BC194" i="17"/>
  <c r="BB194" i="17"/>
  <c r="AT194" i="17"/>
  <c r="AS194" i="17"/>
  <c r="AQ194" i="17"/>
  <c r="AH194" i="17"/>
  <c r="AG194" i="17"/>
  <c r="G194" i="17"/>
  <c r="F194" i="17"/>
  <c r="BE193" i="17"/>
  <c r="BA193" i="17"/>
  <c r="AZ193" i="17"/>
  <c r="AZ383" i="17" s="1"/>
  <c r="AY193" i="17"/>
  <c r="AY383" i="17" s="1"/>
  <c r="AX193" i="17"/>
  <c r="AW193" i="17"/>
  <c r="AV193" i="17"/>
  <c r="AU193" i="17"/>
  <c r="AU383" i="17" s="1"/>
  <c r="AP193" i="17"/>
  <c r="AO193" i="17"/>
  <c r="AN193" i="17"/>
  <c r="AN383" i="17" s="1"/>
  <c r="AM193" i="17"/>
  <c r="AM383" i="17" s="1"/>
  <c r="AQ383" i="17" s="1"/>
  <c r="AL193" i="17"/>
  <c r="AK193" i="17"/>
  <c r="AJ193" i="17"/>
  <c r="AJ192" i="17" s="1"/>
  <c r="AI193" i="17"/>
  <c r="AF193" i="17"/>
  <c r="AF383" i="17" s="1"/>
  <c r="AE193" i="17"/>
  <c r="AE383" i="17" s="1"/>
  <c r="AD193" i="17"/>
  <c r="AD383" i="17" s="1"/>
  <c r="AC193" i="17"/>
  <c r="AB193" i="17"/>
  <c r="AA193" i="17"/>
  <c r="AA383" i="17" s="1"/>
  <c r="Z193" i="17"/>
  <c r="Z192" i="17" s="1"/>
  <c r="Y193" i="17"/>
  <c r="Y192" i="17" s="1"/>
  <c r="X193" i="17"/>
  <c r="X383" i="17" s="1"/>
  <c r="W193" i="17"/>
  <c r="V193" i="17"/>
  <c r="V383" i="17" s="1"/>
  <c r="U193" i="17"/>
  <c r="U192" i="17" s="1"/>
  <c r="U191" i="17" s="1"/>
  <c r="T193" i="17"/>
  <c r="T383" i="17" s="1"/>
  <c r="S193" i="17"/>
  <c r="R193" i="17"/>
  <c r="R383" i="17" s="1"/>
  <c r="Q193" i="17"/>
  <c r="P193" i="17"/>
  <c r="P383" i="17" s="1"/>
  <c r="O193" i="17"/>
  <c r="N193" i="17"/>
  <c r="N383" i="17" s="1"/>
  <c r="M193" i="17"/>
  <c r="G193" i="17" s="1"/>
  <c r="L193" i="17"/>
  <c r="K193" i="17"/>
  <c r="J193" i="17"/>
  <c r="J383" i="17" s="1"/>
  <c r="I193" i="17"/>
  <c r="I192" i="17" s="1"/>
  <c r="I191" i="17" s="1"/>
  <c r="H193" i="17"/>
  <c r="H383" i="17" s="1"/>
  <c r="D193" i="17"/>
  <c r="D192" i="17" s="1"/>
  <c r="D191" i="17" s="1"/>
  <c r="AX192" i="17"/>
  <c r="AX191" i="17" s="1"/>
  <c r="AP192" i="17"/>
  <c r="AL192" i="17"/>
  <c r="AL191" i="17" s="1"/>
  <c r="AC192" i="17"/>
  <c r="W192" i="17"/>
  <c r="R192" i="17"/>
  <c r="R191" i="17" s="1"/>
  <c r="Q192" i="17"/>
  <c r="Q191" i="17" s="1"/>
  <c r="M192" i="17"/>
  <c r="AC191" i="17"/>
  <c r="M191" i="17"/>
  <c r="BE190" i="17"/>
  <c r="BD190" i="17"/>
  <c r="BB190" i="17"/>
  <c r="AT190" i="17"/>
  <c r="AS190" i="17"/>
  <c r="AQ190" i="17"/>
  <c r="AH190" i="17"/>
  <c r="AG190" i="17"/>
  <c r="G190" i="17"/>
  <c r="BC190" i="17" s="1"/>
  <c r="F190" i="17"/>
  <c r="BE189" i="17"/>
  <c r="BD189" i="17"/>
  <c r="BC189" i="17"/>
  <c r="BB189" i="17"/>
  <c r="AT189" i="17"/>
  <c r="AS189" i="17"/>
  <c r="AQ189" i="17"/>
  <c r="AH189" i="17"/>
  <c r="AG189" i="17"/>
  <c r="BA188" i="17"/>
  <c r="AZ188" i="17"/>
  <c r="AY188" i="17"/>
  <c r="AX188" i="17"/>
  <c r="BB188" i="17" s="1"/>
  <c r="AW188" i="17"/>
  <c r="AV188" i="17"/>
  <c r="AU188" i="17"/>
  <c r="AS188" i="17" s="1"/>
  <c r="AP188" i="17"/>
  <c r="AO188" i="17"/>
  <c r="AN188" i="17"/>
  <c r="AM188" i="17"/>
  <c r="AQ188" i="17" s="1"/>
  <c r="AL188" i="17"/>
  <c r="AK188" i="17"/>
  <c r="AJ188" i="17"/>
  <c r="AH188" i="17" s="1"/>
  <c r="AI188" i="17"/>
  <c r="AG188" i="17" s="1"/>
  <c r="AF188" i="17"/>
  <c r="AE188" i="17"/>
  <c r="AD188" i="17"/>
  <c r="AC188" i="17"/>
  <c r="AB188" i="17"/>
  <c r="AA188" i="17"/>
  <c r="Z188" i="17"/>
  <c r="BE188" i="17" s="1"/>
  <c r="Y188" i="17"/>
  <c r="X188" i="17"/>
  <c r="W188" i="17"/>
  <c r="V188" i="17"/>
  <c r="U188" i="17"/>
  <c r="T188" i="17"/>
  <c r="S188" i="17"/>
  <c r="R188" i="17"/>
  <c r="Q188" i="17"/>
  <c r="P188" i="17"/>
  <c r="O188" i="17"/>
  <c r="N188" i="17"/>
  <c r="M188" i="17"/>
  <c r="G188" i="17" s="1"/>
  <c r="L188" i="17"/>
  <c r="K188" i="17"/>
  <c r="J188" i="17"/>
  <c r="I188" i="17"/>
  <c r="H188" i="17"/>
  <c r="D188" i="17"/>
  <c r="BA187" i="17"/>
  <c r="AZ187" i="17"/>
  <c r="AY187" i="17"/>
  <c r="AT187" i="17" s="1"/>
  <c r="AX187" i="17"/>
  <c r="BB187" i="17" s="1"/>
  <c r="AW187" i="17"/>
  <c r="AV187" i="17"/>
  <c r="AU187" i="17"/>
  <c r="AP187" i="17"/>
  <c r="AO187" i="17"/>
  <c r="AN187" i="17"/>
  <c r="AM187" i="17"/>
  <c r="AQ187" i="17" s="1"/>
  <c r="AL187" i="17"/>
  <c r="AK187" i="17"/>
  <c r="AJ187" i="17"/>
  <c r="AH187" i="17" s="1"/>
  <c r="AI187" i="17"/>
  <c r="AG187" i="17" s="1"/>
  <c r="AF187" i="17"/>
  <c r="AE187" i="17"/>
  <c r="AD187" i="17"/>
  <c r="AC187" i="17"/>
  <c r="AB187" i="17"/>
  <c r="AA187" i="17"/>
  <c r="Z187" i="17"/>
  <c r="BD187" i="17" s="1"/>
  <c r="Y187" i="17"/>
  <c r="BE187" i="17" s="1"/>
  <c r="X187" i="17"/>
  <c r="W187" i="17"/>
  <c r="V187" i="17"/>
  <c r="U187" i="17"/>
  <c r="T187" i="17"/>
  <c r="S187" i="17"/>
  <c r="R187" i="17"/>
  <c r="Q187" i="17"/>
  <c r="P187" i="17"/>
  <c r="O187" i="17"/>
  <c r="N187" i="17"/>
  <c r="M187" i="17"/>
  <c r="G187" i="17" s="1"/>
  <c r="L187" i="17"/>
  <c r="K187" i="17"/>
  <c r="J187" i="17"/>
  <c r="I187" i="17"/>
  <c r="H187" i="17"/>
  <c r="D187" i="17"/>
  <c r="BA186" i="17"/>
  <c r="AZ186" i="17"/>
  <c r="AY186" i="17"/>
  <c r="AX186" i="17"/>
  <c r="BB186" i="17" s="1"/>
  <c r="AW186" i="17"/>
  <c r="AT186" i="17" s="1"/>
  <c r="AV186" i="17"/>
  <c r="AU186" i="17"/>
  <c r="AS186" i="17"/>
  <c r="AP186" i="17"/>
  <c r="AO186" i="17"/>
  <c r="AN186" i="17"/>
  <c r="AL186" i="17"/>
  <c r="AJ186" i="17"/>
  <c r="AF186" i="17"/>
  <c r="AE186" i="17"/>
  <c r="AD186" i="17"/>
  <c r="AB186" i="17"/>
  <c r="AA186" i="17"/>
  <c r="X186" i="17"/>
  <c r="W186" i="17"/>
  <c r="V186" i="17"/>
  <c r="U186" i="17"/>
  <c r="T186" i="17"/>
  <c r="S186" i="17"/>
  <c r="R186" i="17"/>
  <c r="P186" i="17"/>
  <c r="O186" i="17"/>
  <c r="N186" i="17"/>
  <c r="K186" i="17"/>
  <c r="J186" i="17"/>
  <c r="I186" i="17"/>
  <c r="H186" i="17"/>
  <c r="D186" i="17"/>
  <c r="BA185" i="17"/>
  <c r="AZ185" i="17"/>
  <c r="AZ166" i="17" s="1"/>
  <c r="AY185" i="17"/>
  <c r="AX185" i="17"/>
  <c r="BB185" i="17" s="1"/>
  <c r="AW185" i="17"/>
  <c r="AV185" i="17"/>
  <c r="AV166" i="17" s="1"/>
  <c r="AS166" i="17" s="1"/>
  <c r="AU185" i="17"/>
  <c r="AS185" i="17" s="1"/>
  <c r="AP185" i="17"/>
  <c r="AO185" i="17"/>
  <c r="AO166" i="17" s="1"/>
  <c r="AN185" i="17"/>
  <c r="AM185" i="17"/>
  <c r="AQ185" i="17" s="1"/>
  <c r="AL185" i="17"/>
  <c r="AK185" i="17"/>
  <c r="AK166" i="17" s="1"/>
  <c r="AJ185" i="17"/>
  <c r="AH185" i="17" s="1"/>
  <c r="AI185" i="17"/>
  <c r="AF185" i="17"/>
  <c r="AF166" i="17" s="1"/>
  <c r="AE185" i="17"/>
  <c r="AD185" i="17"/>
  <c r="AC185" i="17"/>
  <c r="AB185" i="17"/>
  <c r="AB166" i="17" s="1"/>
  <c r="AA185" i="17"/>
  <c r="Z185" i="17"/>
  <c r="Y185" i="17"/>
  <c r="BD185" i="17" s="1"/>
  <c r="X185" i="17"/>
  <c r="X166" i="17" s="1"/>
  <c r="W185" i="17"/>
  <c r="V185" i="17"/>
  <c r="U185" i="17"/>
  <c r="T185" i="17"/>
  <c r="T166" i="17" s="1"/>
  <c r="S185" i="17"/>
  <c r="R185" i="17"/>
  <c r="Q185" i="17"/>
  <c r="P185" i="17"/>
  <c r="P166" i="17" s="1"/>
  <c r="O185" i="17"/>
  <c r="N185" i="17"/>
  <c r="M185" i="17"/>
  <c r="L185" i="17"/>
  <c r="L166" i="17" s="1"/>
  <c r="F166" i="17" s="1"/>
  <c r="K185" i="17"/>
  <c r="J185" i="17"/>
  <c r="I185" i="17"/>
  <c r="H185" i="17"/>
  <c r="H166" i="17" s="1"/>
  <c r="G185" i="17"/>
  <c r="D185" i="17"/>
  <c r="BA184" i="17"/>
  <c r="AZ184" i="17"/>
  <c r="AY184" i="17"/>
  <c r="AX184" i="17"/>
  <c r="BB184" i="17" s="1"/>
  <c r="AW184" i="17"/>
  <c r="AT184" i="17" s="1"/>
  <c r="AV184" i="17"/>
  <c r="AS184" i="17" s="1"/>
  <c r="AU184" i="17"/>
  <c r="AP184" i="17"/>
  <c r="AO184" i="17"/>
  <c r="AN184" i="17"/>
  <c r="AM184" i="17"/>
  <c r="AQ184" i="17" s="1"/>
  <c r="AL184" i="17"/>
  <c r="AK184" i="17"/>
  <c r="AJ184" i="17"/>
  <c r="AI184" i="17"/>
  <c r="AF184" i="17"/>
  <c r="AF165" i="17" s="1"/>
  <c r="AE184" i="17"/>
  <c r="AD184" i="17"/>
  <c r="AC184" i="17"/>
  <c r="AB184" i="17"/>
  <c r="AB165" i="17" s="1"/>
  <c r="AA184" i="17"/>
  <c r="Z184" i="17"/>
  <c r="Y184" i="17"/>
  <c r="BD184" i="17" s="1"/>
  <c r="X184" i="17"/>
  <c r="X165" i="17" s="1"/>
  <c r="W184" i="17"/>
  <c r="V184" i="17"/>
  <c r="U184" i="17"/>
  <c r="T184" i="17"/>
  <c r="T165" i="17" s="1"/>
  <c r="S184" i="17"/>
  <c r="R184" i="17"/>
  <c r="Q184" i="17"/>
  <c r="P184" i="17"/>
  <c r="P165" i="17" s="1"/>
  <c r="O184" i="17"/>
  <c r="N184" i="17"/>
  <c r="M184" i="17"/>
  <c r="G184" i="17" s="1"/>
  <c r="L184" i="17"/>
  <c r="F184" i="17" s="1"/>
  <c r="K184" i="17"/>
  <c r="J184" i="17"/>
  <c r="I184" i="17"/>
  <c r="H184" i="17"/>
  <c r="H165" i="17" s="1"/>
  <c r="D184" i="17"/>
  <c r="BA183" i="17"/>
  <c r="AF183" i="17"/>
  <c r="AB183" i="17"/>
  <c r="X183" i="17"/>
  <c r="T183" i="17"/>
  <c r="T164" i="17" s="1"/>
  <c r="P183" i="17"/>
  <c r="BA182" i="17"/>
  <c r="AZ182" i="17"/>
  <c r="AZ163" i="17" s="1"/>
  <c r="AY182" i="17"/>
  <c r="AX182" i="17"/>
  <c r="BB182" i="17" s="1"/>
  <c r="AW182" i="17"/>
  <c r="AT182" i="17" s="1"/>
  <c r="AV182" i="17"/>
  <c r="AS182" i="17" s="1"/>
  <c r="AU182" i="17"/>
  <c r="AP182" i="17"/>
  <c r="AO182" i="17"/>
  <c r="AO163" i="17" s="1"/>
  <c r="AN182" i="17"/>
  <c r="AM182" i="17"/>
  <c r="AQ182" i="17" s="1"/>
  <c r="AL182" i="17"/>
  <c r="AK182" i="17"/>
  <c r="AK163" i="17" s="1"/>
  <c r="AJ182" i="17"/>
  <c r="AH182" i="17" s="1"/>
  <c r="AI182" i="17"/>
  <c r="AF182" i="17"/>
  <c r="AE182" i="17"/>
  <c r="AD182" i="17"/>
  <c r="AB182" i="17"/>
  <c r="AA182" i="17"/>
  <c r="X182" i="17"/>
  <c r="W182" i="17"/>
  <c r="V182" i="17"/>
  <c r="U182" i="17"/>
  <c r="T182" i="17"/>
  <c r="S182" i="17"/>
  <c r="R182" i="17"/>
  <c r="Q182" i="17"/>
  <c r="P182" i="17"/>
  <c r="O182" i="17"/>
  <c r="N182" i="17"/>
  <c r="K182" i="17"/>
  <c r="J182" i="17"/>
  <c r="I182" i="17"/>
  <c r="H182" i="17"/>
  <c r="D182" i="17"/>
  <c r="BA181" i="17"/>
  <c r="AZ181" i="17"/>
  <c r="AY181" i="17"/>
  <c r="AY162" i="17" s="1"/>
  <c r="AX181" i="17"/>
  <c r="BB181" i="17" s="1"/>
  <c r="AW181" i="17"/>
  <c r="AV181" i="17"/>
  <c r="AU181" i="17"/>
  <c r="AU162" i="17" s="1"/>
  <c r="AP181" i="17"/>
  <c r="AO181" i="17"/>
  <c r="AN181" i="17"/>
  <c r="AN162" i="17" s="1"/>
  <c r="AM181" i="17"/>
  <c r="AQ181" i="17" s="1"/>
  <c r="AL181" i="17"/>
  <c r="AK181" i="17"/>
  <c r="AJ181" i="17"/>
  <c r="AH181" i="17" s="1"/>
  <c r="AI181" i="17"/>
  <c r="AG181" i="17" s="1"/>
  <c r="AF181" i="17"/>
  <c r="AE181" i="17"/>
  <c r="AD181" i="17"/>
  <c r="AC181" i="17"/>
  <c r="AB181" i="17"/>
  <c r="AA181" i="17"/>
  <c r="Z181" i="17"/>
  <c r="Y181" i="17"/>
  <c r="X181" i="17"/>
  <c r="W181" i="17"/>
  <c r="V181" i="17"/>
  <c r="U181" i="17"/>
  <c r="T181" i="17"/>
  <c r="S181" i="17"/>
  <c r="R181" i="17"/>
  <c r="Q181" i="17"/>
  <c r="P181" i="17"/>
  <c r="O181" i="17"/>
  <c r="N181" i="17"/>
  <c r="M181" i="17"/>
  <c r="L181" i="17"/>
  <c r="K181" i="17"/>
  <c r="J181" i="17"/>
  <c r="I181" i="17"/>
  <c r="H181" i="17"/>
  <c r="D181" i="17"/>
  <c r="BA180" i="17"/>
  <c r="AZ180" i="17"/>
  <c r="AY180" i="17"/>
  <c r="AX180" i="17"/>
  <c r="BB180" i="17" s="1"/>
  <c r="AW180" i="17"/>
  <c r="AT180" i="17" s="1"/>
  <c r="AV180" i="17"/>
  <c r="AS180" i="17" s="1"/>
  <c r="AU180" i="17"/>
  <c r="AP180" i="17"/>
  <c r="AP161" i="17" s="1"/>
  <c r="AO180" i="17"/>
  <c r="AN180" i="17"/>
  <c r="AM180" i="17"/>
  <c r="AQ180" i="17" s="1"/>
  <c r="AL180" i="17"/>
  <c r="AL161" i="17" s="1"/>
  <c r="AK180" i="17"/>
  <c r="AJ180" i="17"/>
  <c r="AI180" i="17"/>
  <c r="AG180" i="17"/>
  <c r="AF180" i="17"/>
  <c r="AE180" i="17"/>
  <c r="AD180" i="17"/>
  <c r="AC180" i="17"/>
  <c r="AC161" i="17" s="1"/>
  <c r="AB180" i="17"/>
  <c r="AA180" i="17"/>
  <c r="Z180" i="17"/>
  <c r="Y180" i="17"/>
  <c r="BE180" i="17" s="1"/>
  <c r="X180" i="17"/>
  <c r="W180" i="17"/>
  <c r="V180" i="17"/>
  <c r="U180" i="17"/>
  <c r="U161" i="17" s="1"/>
  <c r="T180" i="17"/>
  <c r="S180" i="17"/>
  <c r="R180" i="17"/>
  <c r="Q180" i="17"/>
  <c r="Q161" i="17" s="1"/>
  <c r="P180" i="17"/>
  <c r="O180" i="17"/>
  <c r="N180" i="17"/>
  <c r="M180" i="17"/>
  <c r="G180" i="17" s="1"/>
  <c r="L180" i="17"/>
  <c r="K180" i="17"/>
  <c r="J180" i="17"/>
  <c r="I180" i="17"/>
  <c r="I161" i="17" s="1"/>
  <c r="H180" i="17"/>
  <c r="D180" i="17"/>
  <c r="BA179" i="17"/>
  <c r="AZ179" i="17"/>
  <c r="AY179" i="17"/>
  <c r="AX179" i="17"/>
  <c r="BB179" i="17" s="1"/>
  <c r="AW179" i="17"/>
  <c r="AT179" i="17" s="1"/>
  <c r="AV179" i="17"/>
  <c r="AU179" i="17"/>
  <c r="AP179" i="17"/>
  <c r="AO179" i="17"/>
  <c r="AO160" i="17" s="1"/>
  <c r="AN179" i="17"/>
  <c r="AM179" i="17"/>
  <c r="AQ179" i="17" s="1"/>
  <c r="AL179" i="17"/>
  <c r="AK179" i="17"/>
  <c r="AK160" i="17" s="1"/>
  <c r="AJ179" i="17"/>
  <c r="AH179" i="17" s="1"/>
  <c r="AI179" i="17"/>
  <c r="AG179" i="17"/>
  <c r="AF179" i="17"/>
  <c r="AE179" i="17"/>
  <c r="AD179" i="17"/>
  <c r="AC179" i="17"/>
  <c r="AC160" i="17" s="1"/>
  <c r="AB179" i="17"/>
  <c r="AA179" i="17"/>
  <c r="Z179" i="17"/>
  <c r="Y179" i="17"/>
  <c r="BD179" i="17" s="1"/>
  <c r="X179" i="17"/>
  <c r="W179" i="17"/>
  <c r="V179" i="17"/>
  <c r="U179" i="17"/>
  <c r="U160" i="17" s="1"/>
  <c r="T179" i="17"/>
  <c r="S179" i="17"/>
  <c r="R179" i="17"/>
  <c r="Q179" i="17"/>
  <c r="Q160" i="17" s="1"/>
  <c r="P179" i="17"/>
  <c r="O179" i="17"/>
  <c r="N179" i="17"/>
  <c r="M179" i="17"/>
  <c r="G179" i="17" s="1"/>
  <c r="L179" i="17"/>
  <c r="K179" i="17"/>
  <c r="J179" i="17"/>
  <c r="I179" i="17"/>
  <c r="I160" i="17" s="1"/>
  <c r="H179" i="17"/>
  <c r="D179" i="17"/>
  <c r="BA178" i="17"/>
  <c r="AN178" i="17"/>
  <c r="AM178" i="17"/>
  <c r="AQ178" i="17" s="1"/>
  <c r="AF178" i="17"/>
  <c r="AF159" i="17" s="1"/>
  <c r="AB178" i="17"/>
  <c r="X178" i="17"/>
  <c r="T178" i="17"/>
  <c r="P178" i="17"/>
  <c r="P159" i="17" s="1"/>
  <c r="H178" i="17"/>
  <c r="BA177" i="17"/>
  <c r="AZ177" i="17"/>
  <c r="AY177" i="17"/>
  <c r="AY158" i="17" s="1"/>
  <c r="AT158" i="17" s="1"/>
  <c r="AX177" i="17"/>
  <c r="BB177" i="17" s="1"/>
  <c r="AW177" i="17"/>
  <c r="AV177" i="17"/>
  <c r="AU177" i="17"/>
  <c r="AS177" i="17" s="1"/>
  <c r="AP177" i="17"/>
  <c r="AO177" i="17"/>
  <c r="AN177" i="17"/>
  <c r="AN158" i="17" s="1"/>
  <c r="AL177" i="17"/>
  <c r="AH177" i="17" s="1"/>
  <c r="AJ177" i="17"/>
  <c r="AF177" i="17"/>
  <c r="AF158" i="17" s="1"/>
  <c r="AE177" i="17"/>
  <c r="AD177" i="17"/>
  <c r="AC177" i="17"/>
  <c r="AB177" i="17"/>
  <c r="AB158" i="17" s="1"/>
  <c r="AA177" i="17"/>
  <c r="X177" i="17"/>
  <c r="W177" i="17"/>
  <c r="V177" i="17"/>
  <c r="V158" i="17" s="1"/>
  <c r="U177" i="17"/>
  <c r="T177" i="17"/>
  <c r="S177" i="17"/>
  <c r="R177" i="17"/>
  <c r="R158" i="17" s="1"/>
  <c r="P177" i="17"/>
  <c r="O177" i="17"/>
  <c r="N177" i="17"/>
  <c r="K177" i="17"/>
  <c r="K158" i="17" s="1"/>
  <c r="J177" i="17"/>
  <c r="I177" i="17"/>
  <c r="H177" i="17"/>
  <c r="D177" i="17"/>
  <c r="D158" i="17" s="1"/>
  <c r="BA176" i="17"/>
  <c r="AZ176" i="17"/>
  <c r="AY176" i="17"/>
  <c r="AX176" i="17"/>
  <c r="BB176" i="17" s="1"/>
  <c r="AU176" i="17"/>
  <c r="AP176" i="17"/>
  <c r="AO176" i="17"/>
  <c r="AN176" i="17"/>
  <c r="AN157" i="17" s="1"/>
  <c r="AM176" i="17"/>
  <c r="AQ176" i="17" s="1"/>
  <c r="AL176" i="17"/>
  <c r="AJ176" i="17"/>
  <c r="AH176" i="17" s="1"/>
  <c r="AI176" i="17"/>
  <c r="AF176" i="17"/>
  <c r="AF157" i="17" s="1"/>
  <c r="AE176" i="17"/>
  <c r="AD176" i="17"/>
  <c r="AC176" i="17"/>
  <c r="AB176" i="17"/>
  <c r="AB157" i="17" s="1"/>
  <c r="AA176" i="17"/>
  <c r="X176" i="17"/>
  <c r="W176" i="17"/>
  <c r="V176" i="17"/>
  <c r="V157" i="17" s="1"/>
  <c r="U176" i="17"/>
  <c r="T176" i="17"/>
  <c r="S176" i="17"/>
  <c r="R176" i="17"/>
  <c r="R157" i="17" s="1"/>
  <c r="Q176" i="17"/>
  <c r="P176" i="17"/>
  <c r="O176" i="17"/>
  <c r="N176" i="17"/>
  <c r="N157" i="17" s="1"/>
  <c r="K176" i="17"/>
  <c r="J176" i="17"/>
  <c r="I176" i="17"/>
  <c r="H176" i="17"/>
  <c r="H157" i="17" s="1"/>
  <c r="D176" i="17"/>
  <c r="BA175" i="17"/>
  <c r="AZ175" i="17"/>
  <c r="AY175" i="17"/>
  <c r="AT175" i="17" s="1"/>
  <c r="AX175" i="17"/>
  <c r="BB175" i="17" s="1"/>
  <c r="AW175" i="17"/>
  <c r="AV175" i="17"/>
  <c r="AU175" i="17"/>
  <c r="AS175" i="17" s="1"/>
  <c r="AP175" i="17"/>
  <c r="AO175" i="17"/>
  <c r="AN175" i="17"/>
  <c r="AN156" i="17" s="1"/>
  <c r="AM175" i="17"/>
  <c r="AQ175" i="17" s="1"/>
  <c r="AL175" i="17"/>
  <c r="AK175" i="17"/>
  <c r="AJ175" i="17"/>
  <c r="AH175" i="17" s="1"/>
  <c r="AI175" i="17"/>
  <c r="AG175" i="17" s="1"/>
  <c r="AF175" i="17"/>
  <c r="AE175" i="17"/>
  <c r="AD175" i="17"/>
  <c r="AC175" i="17"/>
  <c r="AB175" i="17"/>
  <c r="AA175" i="17"/>
  <c r="Z175" i="17"/>
  <c r="Y175" i="17"/>
  <c r="BD175" i="17" s="1"/>
  <c r="X175" i="17"/>
  <c r="W175" i="17"/>
  <c r="V175" i="17"/>
  <c r="U175" i="17"/>
  <c r="T175" i="17"/>
  <c r="S175" i="17"/>
  <c r="R175" i="17"/>
  <c r="Q175" i="17"/>
  <c r="P175" i="17"/>
  <c r="O175" i="17"/>
  <c r="N175" i="17"/>
  <c r="M175" i="17"/>
  <c r="G175" i="17" s="1"/>
  <c r="L175" i="17"/>
  <c r="K175" i="17"/>
  <c r="J175" i="17"/>
  <c r="I175" i="17"/>
  <c r="H175" i="17"/>
  <c r="D175" i="17"/>
  <c r="BA174" i="17"/>
  <c r="AZ174" i="17"/>
  <c r="AY174" i="17"/>
  <c r="AT174" i="17" s="1"/>
  <c r="AX174" i="17"/>
  <c r="BB174" i="17" s="1"/>
  <c r="AW174" i="17"/>
  <c r="AV174" i="17"/>
  <c r="AU174" i="17"/>
  <c r="AS174" i="17" s="1"/>
  <c r="AP174" i="17"/>
  <c r="AO174" i="17"/>
  <c r="AN174" i="17"/>
  <c r="AN155" i="17" s="1"/>
  <c r="AM174" i="17"/>
  <c r="AQ174" i="17" s="1"/>
  <c r="AL174" i="17"/>
  <c r="AK174" i="17"/>
  <c r="AJ174" i="17"/>
  <c r="AH174" i="17" s="1"/>
  <c r="AI174" i="17"/>
  <c r="AG174" i="17" s="1"/>
  <c r="AF174" i="17"/>
  <c r="AF155" i="17" s="1"/>
  <c r="AE174" i="17"/>
  <c r="AD174" i="17"/>
  <c r="AC174" i="17"/>
  <c r="AB174" i="17"/>
  <c r="AB155" i="17" s="1"/>
  <c r="AA174" i="17"/>
  <c r="Z174" i="17"/>
  <c r="Y174" i="17"/>
  <c r="X174" i="17"/>
  <c r="X155" i="17" s="1"/>
  <c r="W174" i="17"/>
  <c r="V174" i="17"/>
  <c r="U174" i="17"/>
  <c r="T174" i="17"/>
  <c r="T155" i="17" s="1"/>
  <c r="S174" i="17"/>
  <c r="R174" i="17"/>
  <c r="Q174" i="17"/>
  <c r="P174" i="17"/>
  <c r="P155" i="17" s="1"/>
  <c r="O174" i="17"/>
  <c r="N174" i="17"/>
  <c r="M174" i="17"/>
  <c r="G174" i="17" s="1"/>
  <c r="L174" i="17"/>
  <c r="L155" i="17" s="1"/>
  <c r="F155" i="17" s="1"/>
  <c r="K174" i="17"/>
  <c r="J174" i="17"/>
  <c r="I174" i="17"/>
  <c r="H174" i="17"/>
  <c r="H155" i="17" s="1"/>
  <c r="D174" i="17"/>
  <c r="AY173" i="17"/>
  <c r="AY154" i="17" s="1"/>
  <c r="AU173" i="17"/>
  <c r="AF173" i="17"/>
  <c r="AE173" i="17"/>
  <c r="AE154" i="17" s="1"/>
  <c r="AA173" i="17"/>
  <c r="V173" i="17"/>
  <c r="T173" i="17"/>
  <c r="R173" i="17"/>
  <c r="P173" i="17"/>
  <c r="J173" i="17"/>
  <c r="H173" i="17"/>
  <c r="BE170" i="17"/>
  <c r="BD170" i="17"/>
  <c r="BB170" i="17"/>
  <c r="AT170" i="17"/>
  <c r="AS170" i="17"/>
  <c r="AQ170" i="17"/>
  <c r="AH170" i="17"/>
  <c r="AG170" i="17"/>
  <c r="G170" i="17"/>
  <c r="BC170" i="17" s="1"/>
  <c r="F170" i="17"/>
  <c r="BA169" i="17"/>
  <c r="AZ169" i="17"/>
  <c r="AY169" i="17"/>
  <c r="AX169" i="17"/>
  <c r="BB169" i="17" s="1"/>
  <c r="AW169" i="17"/>
  <c r="AV169" i="17"/>
  <c r="AU169" i="17"/>
  <c r="AP169" i="17"/>
  <c r="AO169" i="17"/>
  <c r="AN169" i="17"/>
  <c r="AM169" i="17"/>
  <c r="AQ169" i="17" s="1"/>
  <c r="AL169" i="17"/>
  <c r="AK169" i="17"/>
  <c r="AG169" i="17" s="1"/>
  <c r="AJ169" i="17"/>
  <c r="AH169" i="17" s="1"/>
  <c r="AI169" i="17"/>
  <c r="AF169" i="17"/>
  <c r="AE169" i="17"/>
  <c r="AD169" i="17"/>
  <c r="AC169" i="17"/>
  <c r="AB169" i="17"/>
  <c r="AA169" i="17"/>
  <c r="Z169" i="17"/>
  <c r="Y169" i="17"/>
  <c r="BE169" i="17" s="1"/>
  <c r="X169" i="17"/>
  <c r="W169" i="17"/>
  <c r="V169" i="17"/>
  <c r="U169" i="17"/>
  <c r="T169" i="17"/>
  <c r="S169" i="17"/>
  <c r="R169" i="17"/>
  <c r="Q169" i="17"/>
  <c r="P169" i="17"/>
  <c r="O169" i="17"/>
  <c r="N169" i="17"/>
  <c r="M169" i="17"/>
  <c r="G169" i="17" s="1"/>
  <c r="L169" i="17"/>
  <c r="F169" i="17" s="1"/>
  <c r="K169" i="17"/>
  <c r="J169" i="17"/>
  <c r="I169" i="17"/>
  <c r="H169" i="17"/>
  <c r="D169" i="17"/>
  <c r="BA168" i="17"/>
  <c r="AZ168" i="17"/>
  <c r="AY168" i="17"/>
  <c r="AX168" i="17"/>
  <c r="BB168" i="17" s="1"/>
  <c r="AW168" i="17"/>
  <c r="AV168" i="17"/>
  <c r="AU168" i="17"/>
  <c r="AP168" i="17"/>
  <c r="AO168" i="17"/>
  <c r="AN168" i="17"/>
  <c r="AM168" i="17"/>
  <c r="AQ168" i="17" s="1"/>
  <c r="AL168" i="17"/>
  <c r="AK168" i="17"/>
  <c r="AG168" i="17" s="1"/>
  <c r="AJ168" i="17"/>
  <c r="AH168" i="17" s="1"/>
  <c r="AI168" i="17"/>
  <c r="AF168" i="17"/>
  <c r="AE168" i="17"/>
  <c r="AD168" i="17"/>
  <c r="AC168" i="17"/>
  <c r="AB168" i="17"/>
  <c r="AA168" i="17"/>
  <c r="Z168" i="17"/>
  <c r="Y168" i="17"/>
  <c r="BE168" i="17" s="1"/>
  <c r="X168" i="17"/>
  <c r="W168" i="17"/>
  <c r="V168" i="17"/>
  <c r="U168" i="17"/>
  <c r="T168" i="17"/>
  <c r="S168" i="17"/>
  <c r="R168" i="17"/>
  <c r="Q168" i="17"/>
  <c r="P168" i="17"/>
  <c r="O168" i="17"/>
  <c r="N168" i="17"/>
  <c r="M168" i="17"/>
  <c r="G168" i="17" s="1"/>
  <c r="L168" i="17"/>
  <c r="F168" i="17" s="1"/>
  <c r="K168" i="17"/>
  <c r="J168" i="17"/>
  <c r="I168" i="17"/>
  <c r="H168" i="17"/>
  <c r="D168" i="17"/>
  <c r="BA167" i="17"/>
  <c r="AZ167" i="17"/>
  <c r="AY167" i="17"/>
  <c r="AX167" i="17"/>
  <c r="BB167" i="17" s="1"/>
  <c r="AW167" i="17"/>
  <c r="AV167" i="17"/>
  <c r="AU167" i="17"/>
  <c r="AS167" i="17" s="1"/>
  <c r="AP167" i="17"/>
  <c r="AO167" i="17"/>
  <c r="AN167" i="17"/>
  <c r="AL167" i="17"/>
  <c r="AJ167" i="17"/>
  <c r="AF167" i="17"/>
  <c r="AE167" i="17"/>
  <c r="AD167" i="17"/>
  <c r="AB167" i="17"/>
  <c r="AA167" i="17"/>
  <c r="X167" i="17"/>
  <c r="W167" i="17"/>
  <c r="V167" i="17"/>
  <c r="U167" i="17"/>
  <c r="T167" i="17"/>
  <c r="S167" i="17"/>
  <c r="R167" i="17"/>
  <c r="P167" i="17"/>
  <c r="O167" i="17"/>
  <c r="N167" i="17"/>
  <c r="K167" i="17"/>
  <c r="J167" i="17"/>
  <c r="I167" i="17"/>
  <c r="H167" i="17"/>
  <c r="D167" i="17"/>
  <c r="BE166" i="17"/>
  <c r="BA166" i="17"/>
  <c r="AY166" i="17"/>
  <c r="AX166" i="17"/>
  <c r="BB166" i="17" s="1"/>
  <c r="AW166" i="17"/>
  <c r="AT166" i="17" s="1"/>
  <c r="AU166" i="17"/>
  <c r="AP166" i="17"/>
  <c r="AN166" i="17"/>
  <c r="AM166" i="17"/>
  <c r="AQ166" i="17" s="1"/>
  <c r="AL166" i="17"/>
  <c r="AJ166" i="17"/>
  <c r="AI166" i="17"/>
  <c r="AE166" i="17"/>
  <c r="AD166" i="17"/>
  <c r="AC166" i="17"/>
  <c r="AA166" i="17"/>
  <c r="Z166" i="17"/>
  <c r="BD166" i="17" s="1"/>
  <c r="Y166" i="17"/>
  <c r="W166" i="17"/>
  <c r="V166" i="17"/>
  <c r="U166" i="17"/>
  <c r="S166" i="17"/>
  <c r="R166" i="17"/>
  <c r="Q166" i="17"/>
  <c r="O166" i="17"/>
  <c r="N166" i="17"/>
  <c r="M166" i="17"/>
  <c r="K166" i="17"/>
  <c r="J166" i="17"/>
  <c r="I166" i="17"/>
  <c r="D166" i="17"/>
  <c r="BE165" i="17"/>
  <c r="BA165" i="17"/>
  <c r="AZ165" i="17"/>
  <c r="AY165" i="17"/>
  <c r="AX165" i="17"/>
  <c r="BB165" i="17" s="1"/>
  <c r="AW165" i="17"/>
  <c r="AT165" i="17" s="1"/>
  <c r="AV165" i="17"/>
  <c r="AU165" i="17"/>
  <c r="AS165" i="17"/>
  <c r="AP165" i="17"/>
  <c r="AO165" i="17"/>
  <c r="AN165" i="17"/>
  <c r="AM165" i="17"/>
  <c r="AQ165" i="17" s="1"/>
  <c r="AL165" i="17"/>
  <c r="AK165" i="17"/>
  <c r="AJ165" i="17"/>
  <c r="AI165" i="17"/>
  <c r="AG165" i="17" s="1"/>
  <c r="AE165" i="17"/>
  <c r="AD165" i="17"/>
  <c r="AC165" i="17"/>
  <c r="AA165" i="17"/>
  <c r="Z165" i="17"/>
  <c r="BD165" i="17" s="1"/>
  <c r="Y165" i="17"/>
  <c r="W165" i="17"/>
  <c r="V165" i="17"/>
  <c r="U165" i="17"/>
  <c r="S165" i="17"/>
  <c r="R165" i="17"/>
  <c r="Q165" i="17"/>
  <c r="O165" i="17"/>
  <c r="N165" i="17"/>
  <c r="M165" i="17"/>
  <c r="K165" i="17"/>
  <c r="J165" i="17"/>
  <c r="I165" i="17"/>
  <c r="D165" i="17"/>
  <c r="BA164" i="17"/>
  <c r="AF164" i="17"/>
  <c r="AB164" i="17"/>
  <c r="X164" i="17"/>
  <c r="P164" i="17"/>
  <c r="H164" i="17"/>
  <c r="BA163" i="17"/>
  <c r="AY163" i="17"/>
  <c r="AX163" i="17"/>
  <c r="BB163" i="17" s="1"/>
  <c r="AW163" i="17"/>
  <c r="AT163" i="17" s="1"/>
  <c r="AU163" i="17"/>
  <c r="AP163" i="17"/>
  <c r="AN163" i="17"/>
  <c r="AM163" i="17"/>
  <c r="AQ163" i="17" s="1"/>
  <c r="AL163" i="17"/>
  <c r="AJ163" i="17"/>
  <c r="AI163" i="17"/>
  <c r="AG163" i="17" s="1"/>
  <c r="AH163" i="17"/>
  <c r="AF163" i="17"/>
  <c r="AE163" i="17"/>
  <c r="AD163" i="17"/>
  <c r="AB163" i="17"/>
  <c r="AA163" i="17"/>
  <c r="X163" i="17"/>
  <c r="W163" i="17"/>
  <c r="V163" i="17"/>
  <c r="U163" i="17"/>
  <c r="T163" i="17"/>
  <c r="S163" i="17"/>
  <c r="R163" i="17"/>
  <c r="Q163" i="17"/>
  <c r="P163" i="17"/>
  <c r="O163" i="17"/>
  <c r="N163" i="17"/>
  <c r="K163" i="17"/>
  <c r="J163" i="17"/>
  <c r="I163" i="17"/>
  <c r="H163" i="17"/>
  <c r="D163" i="17"/>
  <c r="BA162" i="17"/>
  <c r="AZ162" i="17"/>
  <c r="AX162" i="17"/>
  <c r="BB162" i="17" s="1"/>
  <c r="AW162" i="17"/>
  <c r="AV162" i="17"/>
  <c r="AT162" i="17"/>
  <c r="AP162" i="17"/>
  <c r="AO162" i="17"/>
  <c r="AM162" i="17"/>
  <c r="AQ162" i="17" s="1"/>
  <c r="AL162" i="17"/>
  <c r="AK162" i="17"/>
  <c r="AI162" i="17"/>
  <c r="AF162" i="17"/>
  <c r="AE162" i="17"/>
  <c r="AD162" i="17"/>
  <c r="AC162" i="17"/>
  <c r="AB162" i="17"/>
  <c r="AA162" i="17"/>
  <c r="Z162" i="17"/>
  <c r="Y162" i="17"/>
  <c r="BE162" i="17" s="1"/>
  <c r="X162" i="17"/>
  <c r="W162" i="17"/>
  <c r="V162" i="17"/>
  <c r="U162" i="17"/>
  <c r="T162" i="17"/>
  <c r="S162" i="17"/>
  <c r="R162" i="17"/>
  <c r="Q162" i="17"/>
  <c r="P162" i="17"/>
  <c r="O162" i="17"/>
  <c r="N162" i="17"/>
  <c r="M162" i="17"/>
  <c r="L162" i="17"/>
  <c r="K162" i="17"/>
  <c r="J162" i="17"/>
  <c r="I162" i="17"/>
  <c r="H162" i="17"/>
  <c r="D162" i="17"/>
  <c r="BA161" i="17"/>
  <c r="AZ161" i="17"/>
  <c r="AY161" i="17"/>
  <c r="AX161" i="17"/>
  <c r="BB161" i="17" s="1"/>
  <c r="AW161" i="17"/>
  <c r="AV161" i="17"/>
  <c r="AU161" i="17"/>
  <c r="AO161" i="17"/>
  <c r="AN161" i="17"/>
  <c r="AM161" i="17"/>
  <c r="AQ161" i="17" s="1"/>
  <c r="AK161" i="17"/>
  <c r="AJ161" i="17"/>
  <c r="AI161" i="17"/>
  <c r="AF161" i="17"/>
  <c r="AE161" i="17"/>
  <c r="AD161" i="17"/>
  <c r="AB161" i="17"/>
  <c r="AA161" i="17"/>
  <c r="Z161" i="17"/>
  <c r="X161" i="17"/>
  <c r="W161" i="17"/>
  <c r="V161" i="17"/>
  <c r="T161" i="17"/>
  <c r="S161" i="17"/>
  <c r="R161" i="17"/>
  <c r="P161" i="17"/>
  <c r="O161" i="17"/>
  <c r="N161" i="17"/>
  <c r="L161" i="17"/>
  <c r="K161" i="17"/>
  <c r="J161" i="17"/>
  <c r="H161" i="17"/>
  <c r="D161" i="17"/>
  <c r="BA160" i="17"/>
  <c r="AZ160" i="17"/>
  <c r="AY160" i="17"/>
  <c r="AX160" i="17"/>
  <c r="BB160" i="17" s="1"/>
  <c r="AW160" i="17"/>
  <c r="AV160" i="17"/>
  <c r="AU160" i="17"/>
  <c r="AP160" i="17"/>
  <c r="AN160" i="17"/>
  <c r="AM160" i="17"/>
  <c r="AQ160" i="17" s="1"/>
  <c r="AL160" i="17"/>
  <c r="AJ160" i="17"/>
  <c r="AI160" i="17"/>
  <c r="AG160" i="17" s="1"/>
  <c r="AF160" i="17"/>
  <c r="AE160" i="17"/>
  <c r="AD160" i="17"/>
  <c r="AB160" i="17"/>
  <c r="AA160" i="17"/>
  <c r="Z160" i="17"/>
  <c r="X160" i="17"/>
  <c r="W160" i="17"/>
  <c r="V160" i="17"/>
  <c r="T160" i="17"/>
  <c r="S160" i="17"/>
  <c r="R160" i="17"/>
  <c r="P160" i="17"/>
  <c r="O160" i="17"/>
  <c r="N160" i="17"/>
  <c r="L160" i="17"/>
  <c r="K160" i="17"/>
  <c r="J160" i="17"/>
  <c r="H160" i="17"/>
  <c r="D160" i="17"/>
  <c r="BA159" i="17"/>
  <c r="AN159" i="17"/>
  <c r="AM159" i="17"/>
  <c r="AQ159" i="17" s="1"/>
  <c r="AB159" i="17"/>
  <c r="X159" i="17"/>
  <c r="T159" i="17"/>
  <c r="H159" i="17"/>
  <c r="BA158" i="17"/>
  <c r="AZ158" i="17"/>
  <c r="AX158" i="17"/>
  <c r="BB158" i="17" s="1"/>
  <c r="AW158" i="17"/>
  <c r="AV158" i="17"/>
  <c r="AP158" i="17"/>
  <c r="AO158" i="17"/>
  <c r="AL158" i="17"/>
  <c r="AJ158" i="17"/>
  <c r="AH158" i="17" s="1"/>
  <c r="AE158" i="17"/>
  <c r="AD158" i="17"/>
  <c r="AC158" i="17"/>
  <c r="AA158" i="17"/>
  <c r="X158" i="17"/>
  <c r="W158" i="17"/>
  <c r="U158" i="17"/>
  <c r="T158" i="17"/>
  <c r="S158" i="17"/>
  <c r="P158" i="17"/>
  <c r="O158" i="17"/>
  <c r="N158" i="17"/>
  <c r="J158" i="17"/>
  <c r="I158" i="17"/>
  <c r="H158" i="17"/>
  <c r="BA157" i="17"/>
  <c r="AZ157" i="17"/>
  <c r="AY157" i="17"/>
  <c r="AU157" i="17"/>
  <c r="AP157" i="17"/>
  <c r="AO157" i="17"/>
  <c r="AM157" i="17"/>
  <c r="AQ157" i="17" s="1"/>
  <c r="AL157" i="17"/>
  <c r="AI157" i="17"/>
  <c r="AE157" i="17"/>
  <c r="AD157" i="17"/>
  <c r="AC157" i="17"/>
  <c r="AA157" i="17"/>
  <c r="X157" i="17"/>
  <c r="W157" i="17"/>
  <c r="U157" i="17"/>
  <c r="T157" i="17"/>
  <c r="S157" i="17"/>
  <c r="Q157" i="17"/>
  <c r="P157" i="17"/>
  <c r="O157" i="17"/>
  <c r="K157" i="17"/>
  <c r="J157" i="17"/>
  <c r="I157" i="17"/>
  <c r="D157" i="17"/>
  <c r="BA156" i="17"/>
  <c r="AZ156" i="17"/>
  <c r="AX156" i="17"/>
  <c r="BB156" i="17" s="1"/>
  <c r="AW156" i="17"/>
  <c r="AV156" i="17"/>
  <c r="AP156" i="17"/>
  <c r="AO156" i="17"/>
  <c r="AM156" i="17"/>
  <c r="AQ156" i="17" s="1"/>
  <c r="AL156" i="17"/>
  <c r="AK156" i="17"/>
  <c r="AI156" i="17"/>
  <c r="AF156" i="17"/>
  <c r="AE156" i="17"/>
  <c r="AD156" i="17"/>
  <c r="AC156" i="17"/>
  <c r="AB156" i="17"/>
  <c r="AA156" i="17"/>
  <c r="Z156" i="17"/>
  <c r="Y156" i="17"/>
  <c r="BE156" i="17" s="1"/>
  <c r="X156" i="17"/>
  <c r="W156" i="17"/>
  <c r="V156" i="17"/>
  <c r="U156" i="17"/>
  <c r="T156" i="17"/>
  <c r="S156" i="17"/>
  <c r="R156" i="17"/>
  <c r="Q156" i="17"/>
  <c r="P156" i="17"/>
  <c r="O156" i="17"/>
  <c r="N156" i="17"/>
  <c r="M156" i="17"/>
  <c r="G156" i="17" s="1"/>
  <c r="L156" i="17"/>
  <c r="F156" i="17" s="1"/>
  <c r="K156" i="17"/>
  <c r="J156" i="17"/>
  <c r="I156" i="17"/>
  <c r="H156" i="17"/>
  <c r="D156" i="17"/>
  <c r="BA155" i="17"/>
  <c r="AZ155" i="17"/>
  <c r="AY155" i="17"/>
  <c r="AT155" i="17" s="1"/>
  <c r="AX155" i="17"/>
  <c r="BB155" i="17" s="1"/>
  <c r="AW155" i="17"/>
  <c r="AV155" i="17"/>
  <c r="AU155" i="17"/>
  <c r="AS155" i="17" s="1"/>
  <c r="AP155" i="17"/>
  <c r="AO155" i="17"/>
  <c r="AM155" i="17"/>
  <c r="AQ155" i="17" s="1"/>
  <c r="AL155" i="17"/>
  <c r="AK155" i="17"/>
  <c r="AI155" i="17"/>
  <c r="AG155" i="17" s="1"/>
  <c r="AE155" i="17"/>
  <c r="AD155" i="17"/>
  <c r="AC155" i="17"/>
  <c r="AA155" i="17"/>
  <c r="Z155" i="17"/>
  <c r="Y155" i="17"/>
  <c r="BE155" i="17" s="1"/>
  <c r="W155" i="17"/>
  <c r="V155" i="17"/>
  <c r="U155" i="17"/>
  <c r="S155" i="17"/>
  <c r="R155" i="17"/>
  <c r="Q155" i="17"/>
  <c r="O155" i="17"/>
  <c r="N155" i="17"/>
  <c r="M155" i="17"/>
  <c r="K155" i="17"/>
  <c r="J155" i="17"/>
  <c r="I155" i="17"/>
  <c r="D155" i="17"/>
  <c r="AU154" i="17"/>
  <c r="AF154" i="17"/>
  <c r="AA154" i="17"/>
  <c r="V154" i="17"/>
  <c r="T154" i="17"/>
  <c r="R154" i="17"/>
  <c r="P154" i="17"/>
  <c r="J154" i="17"/>
  <c r="H154" i="17"/>
  <c r="BE151" i="17"/>
  <c r="BD151" i="17"/>
  <c r="BC151" i="17"/>
  <c r="BB151" i="17"/>
  <c r="AT151" i="17"/>
  <c r="AS151" i="17"/>
  <c r="AQ151" i="17"/>
  <c r="AH151" i="17"/>
  <c r="AG151" i="17"/>
  <c r="G151" i="17"/>
  <c r="F151" i="17"/>
  <c r="BA150" i="17"/>
  <c r="AZ150" i="17"/>
  <c r="AY150" i="17"/>
  <c r="AX150" i="17"/>
  <c r="BB150" i="17" s="1"/>
  <c r="AW150" i="17"/>
  <c r="AV150" i="17"/>
  <c r="AU150" i="17"/>
  <c r="AT150" i="17"/>
  <c r="AP150" i="17"/>
  <c r="AO150" i="17"/>
  <c r="AN150" i="17"/>
  <c r="AM150" i="17"/>
  <c r="AQ150" i="17" s="1"/>
  <c r="AL150" i="17"/>
  <c r="AK150" i="17"/>
  <c r="AJ150" i="17"/>
  <c r="AI150" i="17"/>
  <c r="AG150" i="17" s="1"/>
  <c r="AF150" i="17"/>
  <c r="AE150" i="17"/>
  <c r="AD150" i="17"/>
  <c r="AC150" i="17"/>
  <c r="AB150" i="17"/>
  <c r="AA150" i="17"/>
  <c r="Z150" i="17"/>
  <c r="Y150" i="17"/>
  <c r="BE150" i="17" s="1"/>
  <c r="X150" i="17"/>
  <c r="W150" i="17"/>
  <c r="V150" i="17"/>
  <c r="U150" i="17"/>
  <c r="T150" i="17"/>
  <c r="S150" i="17"/>
  <c r="R150" i="17"/>
  <c r="Q150" i="17"/>
  <c r="P150" i="17"/>
  <c r="O150" i="17"/>
  <c r="N150" i="17"/>
  <c r="M150" i="17"/>
  <c r="L150" i="17"/>
  <c r="F150" i="17" s="1"/>
  <c r="K150" i="17"/>
  <c r="J150" i="17"/>
  <c r="I150" i="17"/>
  <c r="H150" i="17"/>
  <c r="D150" i="17"/>
  <c r="BA149" i="17"/>
  <c r="AZ149" i="17"/>
  <c r="AY149" i="17"/>
  <c r="AX149" i="17"/>
  <c r="BB149" i="17" s="1"/>
  <c r="AW149" i="17"/>
  <c r="AT149" i="17" s="1"/>
  <c r="AV149" i="17"/>
  <c r="AU149" i="17"/>
  <c r="AP149" i="17"/>
  <c r="AO149" i="17"/>
  <c r="AN149" i="17"/>
  <c r="AM149" i="17"/>
  <c r="AQ149" i="17" s="1"/>
  <c r="AL149" i="17"/>
  <c r="AK149" i="17"/>
  <c r="AJ149" i="17"/>
  <c r="AI149" i="17"/>
  <c r="AG149" i="17"/>
  <c r="AF149" i="17"/>
  <c r="AE149" i="17"/>
  <c r="AD149" i="17"/>
  <c r="AC149" i="17"/>
  <c r="AB149" i="17"/>
  <c r="AA149" i="17"/>
  <c r="Z149" i="17"/>
  <c r="Y149" i="17"/>
  <c r="BE149" i="17" s="1"/>
  <c r="X149" i="17"/>
  <c r="W149" i="17"/>
  <c r="V149" i="17"/>
  <c r="U149" i="17"/>
  <c r="T149" i="17"/>
  <c r="S149" i="17"/>
  <c r="R149" i="17"/>
  <c r="Q149" i="17"/>
  <c r="P149" i="17"/>
  <c r="O149" i="17"/>
  <c r="N149" i="17"/>
  <c r="M149" i="17"/>
  <c r="G149" i="17" s="1"/>
  <c r="L149" i="17"/>
  <c r="K149" i="17"/>
  <c r="J149" i="17"/>
  <c r="I149" i="17"/>
  <c r="H149" i="17"/>
  <c r="D149" i="17"/>
  <c r="BA148" i="17"/>
  <c r="AZ148" i="17"/>
  <c r="AY148" i="17"/>
  <c r="AX148" i="17"/>
  <c r="BB148" i="17" s="1"/>
  <c r="AW148" i="17"/>
  <c r="AV148" i="17"/>
  <c r="AU148" i="17"/>
  <c r="AT148" i="17"/>
  <c r="AP148" i="17"/>
  <c r="AO148" i="17"/>
  <c r="AN148" i="17"/>
  <c r="AM148" i="17"/>
  <c r="AQ148" i="17" s="1"/>
  <c r="AL148" i="17"/>
  <c r="AK148" i="17"/>
  <c r="AJ148" i="17"/>
  <c r="AH148" i="17" s="1"/>
  <c r="AI148" i="17"/>
  <c r="AF148" i="17"/>
  <c r="AE148" i="17"/>
  <c r="AD148" i="17"/>
  <c r="AC148" i="17"/>
  <c r="AB148" i="17"/>
  <c r="AA148" i="17"/>
  <c r="Z148" i="17"/>
  <c r="BD148" i="17" s="1"/>
  <c r="Y148" i="17"/>
  <c r="BE148" i="17" s="1"/>
  <c r="X148" i="17"/>
  <c r="W148" i="17"/>
  <c r="V148" i="17"/>
  <c r="U148" i="17"/>
  <c r="T148" i="17"/>
  <c r="S148" i="17"/>
  <c r="R148" i="17"/>
  <c r="Q148" i="17"/>
  <c r="P148" i="17"/>
  <c r="O148" i="17"/>
  <c r="N148" i="17"/>
  <c r="M148" i="17"/>
  <c r="G148" i="17" s="1"/>
  <c r="L148" i="17"/>
  <c r="F148" i="17" s="1"/>
  <c r="K148" i="17"/>
  <c r="J148" i="17"/>
  <c r="I148" i="17"/>
  <c r="H148" i="17"/>
  <c r="D148" i="17"/>
  <c r="BA147" i="17"/>
  <c r="AZ147" i="17"/>
  <c r="AY147" i="17"/>
  <c r="AX147" i="17"/>
  <c r="BB147" i="17" s="1"/>
  <c r="AW147" i="17"/>
  <c r="AT147" i="17" s="1"/>
  <c r="AV147" i="17"/>
  <c r="AU147" i="17"/>
  <c r="AP147" i="17"/>
  <c r="AO147" i="17"/>
  <c r="AN147" i="17"/>
  <c r="AM147" i="17"/>
  <c r="AQ147" i="17" s="1"/>
  <c r="AL147" i="17"/>
  <c r="AK147" i="17"/>
  <c r="AJ147" i="17"/>
  <c r="AH147" i="17" s="1"/>
  <c r="AI147" i="17"/>
  <c r="AG147" i="17"/>
  <c r="AF147" i="17"/>
  <c r="AE147" i="17"/>
  <c r="AD147" i="17"/>
  <c r="AC147" i="17"/>
  <c r="AB147" i="17"/>
  <c r="AA147" i="17"/>
  <c r="Z147" i="17"/>
  <c r="Y147" i="17"/>
  <c r="BE147" i="17" s="1"/>
  <c r="X147" i="17"/>
  <c r="W147" i="17"/>
  <c r="V147" i="17"/>
  <c r="U147" i="17"/>
  <c r="T147" i="17"/>
  <c r="S147" i="17"/>
  <c r="R147" i="17"/>
  <c r="Q147" i="17"/>
  <c r="P147" i="17"/>
  <c r="O147" i="17"/>
  <c r="N147" i="17"/>
  <c r="M147" i="17"/>
  <c r="G147" i="17" s="1"/>
  <c r="L147" i="17"/>
  <c r="F147" i="17" s="1"/>
  <c r="K147" i="17"/>
  <c r="J147" i="17"/>
  <c r="I147" i="17"/>
  <c r="H147" i="17"/>
  <c r="D147" i="17"/>
  <c r="BC147" i="17" s="1"/>
  <c r="BA146" i="17"/>
  <c r="AZ146" i="17"/>
  <c r="AY146" i="17"/>
  <c r="AX146" i="17"/>
  <c r="BB146" i="17" s="1"/>
  <c r="AW146" i="17"/>
  <c r="AV146" i="17"/>
  <c r="AU146" i="17"/>
  <c r="AT146" i="17"/>
  <c r="AP146" i="17"/>
  <c r="AO146" i="17"/>
  <c r="AN146" i="17"/>
  <c r="AM146" i="17"/>
  <c r="AQ146" i="17" s="1"/>
  <c r="AL146" i="17"/>
  <c r="AK146" i="17"/>
  <c r="AJ146" i="17"/>
  <c r="AH146" i="17" s="1"/>
  <c r="AI146" i="17"/>
  <c r="AG146" i="17" s="1"/>
  <c r="AF146" i="17"/>
  <c r="AE146" i="17"/>
  <c r="AD146" i="17"/>
  <c r="AC146" i="17"/>
  <c r="AB146" i="17"/>
  <c r="AA146" i="17"/>
  <c r="Z146" i="17"/>
  <c r="BD146" i="17" s="1"/>
  <c r="Y146" i="17"/>
  <c r="BE146" i="17" s="1"/>
  <c r="X146" i="17"/>
  <c r="W146" i="17"/>
  <c r="V146" i="17"/>
  <c r="U146" i="17"/>
  <c r="T146" i="17"/>
  <c r="S146" i="17"/>
  <c r="R146" i="17"/>
  <c r="Q146" i="17"/>
  <c r="P146" i="17"/>
  <c r="O146" i="17"/>
  <c r="N146" i="17"/>
  <c r="M146" i="17"/>
  <c r="L146" i="17"/>
  <c r="F146" i="17" s="1"/>
  <c r="K146" i="17"/>
  <c r="J146" i="17"/>
  <c r="I146" i="17"/>
  <c r="H146" i="17"/>
  <c r="D146" i="17"/>
  <c r="BA144" i="17"/>
  <c r="AZ144" i="17"/>
  <c r="AY144" i="17"/>
  <c r="AX144" i="17"/>
  <c r="BB144" i="17" s="1"/>
  <c r="AW144" i="17"/>
  <c r="AT144" i="17" s="1"/>
  <c r="AV144" i="17"/>
  <c r="AU144" i="17"/>
  <c r="AP144" i="17"/>
  <c r="AO144" i="17"/>
  <c r="AN144" i="17"/>
  <c r="AM144" i="17"/>
  <c r="AQ144" i="17" s="1"/>
  <c r="AL144" i="17"/>
  <c r="AK144" i="17"/>
  <c r="AJ144" i="17"/>
  <c r="AI144" i="17"/>
  <c r="AG144" i="17"/>
  <c r="AF144" i="17"/>
  <c r="AE144" i="17"/>
  <c r="AD144" i="17"/>
  <c r="AC144" i="17"/>
  <c r="AB144" i="17"/>
  <c r="AA144" i="17"/>
  <c r="Z144" i="17"/>
  <c r="Y144" i="17"/>
  <c r="BE144" i="17" s="1"/>
  <c r="X144" i="17"/>
  <c r="W144" i="17"/>
  <c r="V144" i="17"/>
  <c r="U144" i="17"/>
  <c r="T144" i="17"/>
  <c r="S144" i="17"/>
  <c r="R144" i="17"/>
  <c r="Q144" i="17"/>
  <c r="P144" i="17"/>
  <c r="O144" i="17"/>
  <c r="N144" i="17"/>
  <c r="M144" i="17"/>
  <c r="G144" i="17" s="1"/>
  <c r="L144" i="17"/>
  <c r="K144" i="17"/>
  <c r="J144" i="17"/>
  <c r="I144" i="17"/>
  <c r="H144" i="17"/>
  <c r="D144" i="17"/>
  <c r="BA143" i="17"/>
  <c r="AZ143" i="17"/>
  <c r="AY143" i="17"/>
  <c r="AX143" i="17"/>
  <c r="BB143" i="17" s="1"/>
  <c r="AW143" i="17"/>
  <c r="AV143" i="17"/>
  <c r="AU143" i="17"/>
  <c r="AT143" i="17"/>
  <c r="AP143" i="17"/>
  <c r="AO143" i="17"/>
  <c r="AN143" i="17"/>
  <c r="AM143" i="17"/>
  <c r="AQ143" i="17" s="1"/>
  <c r="AL143" i="17"/>
  <c r="AK143" i="17"/>
  <c r="AJ143" i="17"/>
  <c r="AI143" i="17"/>
  <c r="AF143" i="17"/>
  <c r="AE143" i="17"/>
  <c r="AD143" i="17"/>
  <c r="AC143" i="17"/>
  <c r="AB143" i="17"/>
  <c r="AA143" i="17"/>
  <c r="Z143" i="17"/>
  <c r="BD143" i="17" s="1"/>
  <c r="Y143" i="17"/>
  <c r="BE143" i="17" s="1"/>
  <c r="X143" i="17"/>
  <c r="W143" i="17"/>
  <c r="V143" i="17"/>
  <c r="U143" i="17"/>
  <c r="T143" i="17"/>
  <c r="S143" i="17"/>
  <c r="R143" i="17"/>
  <c r="Q143" i="17"/>
  <c r="P143" i="17"/>
  <c r="O143" i="17"/>
  <c r="N143" i="17"/>
  <c r="M143" i="17"/>
  <c r="G143" i="17" s="1"/>
  <c r="L143" i="17"/>
  <c r="F143" i="17" s="1"/>
  <c r="K143" i="17"/>
  <c r="J143" i="17"/>
  <c r="I143" i="17"/>
  <c r="H143" i="17"/>
  <c r="D143" i="17"/>
  <c r="BA142" i="17"/>
  <c r="AZ142" i="17"/>
  <c r="AY142" i="17"/>
  <c r="AX142" i="17"/>
  <c r="BB142" i="17" s="1"/>
  <c r="AW142" i="17"/>
  <c r="AT142" i="17" s="1"/>
  <c r="AV142" i="17"/>
  <c r="AU142" i="17"/>
  <c r="AP142" i="17"/>
  <c r="AO142" i="17"/>
  <c r="AN142" i="17"/>
  <c r="AM142" i="17"/>
  <c r="AQ142" i="17" s="1"/>
  <c r="AL142" i="17"/>
  <c r="AK142" i="17"/>
  <c r="AJ142" i="17"/>
  <c r="AH142" i="17" s="1"/>
  <c r="AI142" i="17"/>
  <c r="AG142" i="17"/>
  <c r="AF142" i="17"/>
  <c r="AE142" i="17"/>
  <c r="AD142" i="17"/>
  <c r="AC142" i="17"/>
  <c r="AB142" i="17"/>
  <c r="AA142" i="17"/>
  <c r="Z142" i="17"/>
  <c r="Y142" i="17"/>
  <c r="BE142" i="17" s="1"/>
  <c r="X142" i="17"/>
  <c r="W142" i="17"/>
  <c r="V142" i="17"/>
  <c r="U142" i="17"/>
  <c r="T142" i="17"/>
  <c r="S142" i="17"/>
  <c r="R142" i="17"/>
  <c r="Q142" i="17"/>
  <c r="P142" i="17"/>
  <c r="O142" i="17"/>
  <c r="N142" i="17"/>
  <c r="M142" i="17"/>
  <c r="G142" i="17" s="1"/>
  <c r="L142" i="17"/>
  <c r="F142" i="17" s="1"/>
  <c r="K142" i="17"/>
  <c r="J142" i="17"/>
  <c r="I142" i="17"/>
  <c r="H142" i="17"/>
  <c r="D142" i="17"/>
  <c r="BC142" i="17" s="1"/>
  <c r="BA141" i="17"/>
  <c r="AZ141" i="17"/>
  <c r="AY141" i="17"/>
  <c r="AX141" i="17"/>
  <c r="BB141" i="17" s="1"/>
  <c r="AW141" i="17"/>
  <c r="AV141" i="17"/>
  <c r="AU141" i="17"/>
  <c r="AT141" i="17"/>
  <c r="AP141" i="17"/>
  <c r="AO141" i="17"/>
  <c r="AN141" i="17"/>
  <c r="AM141" i="17"/>
  <c r="AQ141" i="17" s="1"/>
  <c r="AL141" i="17"/>
  <c r="AK141" i="17"/>
  <c r="AJ141" i="17"/>
  <c r="AH141" i="17" s="1"/>
  <c r="AI141" i="17"/>
  <c r="AG141" i="17" s="1"/>
  <c r="AF141" i="17"/>
  <c r="AE141" i="17"/>
  <c r="AD141" i="17"/>
  <c r="AC141" i="17"/>
  <c r="AB141" i="17"/>
  <c r="AA141" i="17"/>
  <c r="Z141" i="17"/>
  <c r="BD141" i="17" s="1"/>
  <c r="Y141" i="17"/>
  <c r="BE141" i="17" s="1"/>
  <c r="X141" i="17"/>
  <c r="W141" i="17"/>
  <c r="V141" i="17"/>
  <c r="U141" i="17"/>
  <c r="T141" i="17"/>
  <c r="S141" i="17"/>
  <c r="R141" i="17"/>
  <c r="Q141" i="17"/>
  <c r="P141" i="17"/>
  <c r="O141" i="17"/>
  <c r="N141" i="17"/>
  <c r="M141" i="17"/>
  <c r="L141" i="17"/>
  <c r="F141" i="17" s="1"/>
  <c r="K141" i="17"/>
  <c r="J141" i="17"/>
  <c r="I141" i="17"/>
  <c r="H141" i="17"/>
  <c r="D141" i="17"/>
  <c r="BA139" i="17"/>
  <c r="AZ139" i="17"/>
  <c r="AY139" i="17"/>
  <c r="AX139" i="17"/>
  <c r="BB139" i="17" s="1"/>
  <c r="AW139" i="17"/>
  <c r="AT139" i="17" s="1"/>
  <c r="AV139" i="17"/>
  <c r="AU139" i="17"/>
  <c r="AP139" i="17"/>
  <c r="AO139" i="17"/>
  <c r="AN139" i="17"/>
  <c r="AM139" i="17"/>
  <c r="AQ139" i="17" s="1"/>
  <c r="AL139" i="17"/>
  <c r="AK139" i="17"/>
  <c r="AJ139" i="17"/>
  <c r="AI139" i="17"/>
  <c r="AG139" i="17"/>
  <c r="AF139" i="17"/>
  <c r="AE139" i="17"/>
  <c r="AD139" i="17"/>
  <c r="AC139" i="17"/>
  <c r="AB139" i="17"/>
  <c r="AA139" i="17"/>
  <c r="Z139" i="17"/>
  <c r="Y139" i="17"/>
  <c r="BE139" i="17" s="1"/>
  <c r="X139" i="17"/>
  <c r="W139" i="17"/>
  <c r="V139" i="17"/>
  <c r="U139" i="17"/>
  <c r="T139" i="17"/>
  <c r="S139" i="17"/>
  <c r="R139" i="17"/>
  <c r="Q139" i="17"/>
  <c r="P139" i="17"/>
  <c r="O139" i="17"/>
  <c r="N139" i="17"/>
  <c r="M139" i="17"/>
  <c r="G139" i="17" s="1"/>
  <c r="L139" i="17"/>
  <c r="K139" i="17"/>
  <c r="J139" i="17"/>
  <c r="I139" i="17"/>
  <c r="H139" i="17"/>
  <c r="D139" i="17"/>
  <c r="BA138" i="17"/>
  <c r="AZ138" i="17"/>
  <c r="AY138" i="17"/>
  <c r="AX138" i="17"/>
  <c r="BB138" i="17" s="1"/>
  <c r="AW138" i="17"/>
  <c r="AV138" i="17"/>
  <c r="AU138" i="17"/>
  <c r="AT138" i="17"/>
  <c r="AP138" i="17"/>
  <c r="AO138" i="17"/>
  <c r="AN138" i="17"/>
  <c r="AM138" i="17"/>
  <c r="AQ138" i="17" s="1"/>
  <c r="AL138" i="17"/>
  <c r="AK138" i="17"/>
  <c r="AJ138" i="17"/>
  <c r="AH138" i="17" s="1"/>
  <c r="AI138" i="17"/>
  <c r="AG138" i="17" s="1"/>
  <c r="AF138" i="17"/>
  <c r="AE138" i="17"/>
  <c r="AD138" i="17"/>
  <c r="AC138" i="17"/>
  <c r="AB138" i="17"/>
  <c r="AA138" i="17"/>
  <c r="Z138" i="17"/>
  <c r="BD138" i="17" s="1"/>
  <c r="Y138" i="17"/>
  <c r="BE138" i="17" s="1"/>
  <c r="X138" i="17"/>
  <c r="W138" i="17"/>
  <c r="V138" i="17"/>
  <c r="U138" i="17"/>
  <c r="T138" i="17"/>
  <c r="S138" i="17"/>
  <c r="R138" i="17"/>
  <c r="Q138" i="17"/>
  <c r="P138" i="17"/>
  <c r="O138" i="17"/>
  <c r="N138" i="17"/>
  <c r="M138" i="17"/>
  <c r="L138" i="17"/>
  <c r="F138" i="17" s="1"/>
  <c r="K138" i="17"/>
  <c r="J138" i="17"/>
  <c r="I138" i="17"/>
  <c r="H138" i="17"/>
  <c r="D138" i="17"/>
  <c r="BA137" i="17"/>
  <c r="AZ137" i="17"/>
  <c r="AY137" i="17"/>
  <c r="AX137" i="17"/>
  <c r="BB137" i="17" s="1"/>
  <c r="AW137" i="17"/>
  <c r="AT137" i="17" s="1"/>
  <c r="AV137" i="17"/>
  <c r="AU137" i="17"/>
  <c r="AP137" i="17"/>
  <c r="AO137" i="17"/>
  <c r="AN137" i="17"/>
  <c r="AM137" i="17"/>
  <c r="AQ137" i="17" s="1"/>
  <c r="AL137" i="17"/>
  <c r="AK137" i="17"/>
  <c r="AJ137" i="17"/>
  <c r="AH137" i="17" s="1"/>
  <c r="AI137" i="17"/>
  <c r="AG137" i="17"/>
  <c r="AF137" i="17"/>
  <c r="AE137" i="17"/>
  <c r="AD137" i="17"/>
  <c r="AC137" i="17"/>
  <c r="AB137" i="17"/>
  <c r="AA137" i="17"/>
  <c r="Z137" i="17"/>
  <c r="Y137" i="17"/>
  <c r="BE137" i="17" s="1"/>
  <c r="X137" i="17"/>
  <c r="W137" i="17"/>
  <c r="V137" i="17"/>
  <c r="U137" i="17"/>
  <c r="T137" i="17"/>
  <c r="S137" i="17"/>
  <c r="R137" i="17"/>
  <c r="Q137" i="17"/>
  <c r="P137" i="17"/>
  <c r="O137" i="17"/>
  <c r="N137" i="17"/>
  <c r="M137" i="17"/>
  <c r="G137" i="17" s="1"/>
  <c r="L137" i="17"/>
  <c r="K137" i="17"/>
  <c r="J137" i="17"/>
  <c r="I137" i="17"/>
  <c r="H137" i="17"/>
  <c r="D137" i="17"/>
  <c r="BC137" i="17" s="1"/>
  <c r="BA136" i="17"/>
  <c r="AZ136" i="17"/>
  <c r="AY136" i="17"/>
  <c r="AX136" i="17"/>
  <c r="BB136" i="17" s="1"/>
  <c r="AW136" i="17"/>
  <c r="AV136" i="17"/>
  <c r="AU136" i="17"/>
  <c r="AT136" i="17"/>
  <c r="AP136" i="17"/>
  <c r="AO136" i="17"/>
  <c r="AN136" i="17"/>
  <c r="AM136" i="17"/>
  <c r="AQ136" i="17" s="1"/>
  <c r="AL136" i="17"/>
  <c r="AK136" i="17"/>
  <c r="AJ136" i="17"/>
  <c r="AI136" i="17"/>
  <c r="AG136" i="17" s="1"/>
  <c r="AF136" i="17"/>
  <c r="AE136" i="17"/>
  <c r="AD136" i="17"/>
  <c r="AC136" i="17"/>
  <c r="AB136" i="17"/>
  <c r="AA136" i="17"/>
  <c r="Z136" i="17"/>
  <c r="BD136" i="17" s="1"/>
  <c r="Y136" i="17"/>
  <c r="BE136" i="17" s="1"/>
  <c r="X136" i="17"/>
  <c r="W136" i="17"/>
  <c r="V136" i="17"/>
  <c r="U136" i="17"/>
  <c r="T136" i="17"/>
  <c r="S136" i="17"/>
  <c r="R136" i="17"/>
  <c r="Q136" i="17"/>
  <c r="P136" i="17"/>
  <c r="O136" i="17"/>
  <c r="N136" i="17"/>
  <c r="M136" i="17"/>
  <c r="L136" i="17"/>
  <c r="F136" i="17" s="1"/>
  <c r="K136" i="17"/>
  <c r="J136" i="17"/>
  <c r="I136" i="17"/>
  <c r="H136" i="17"/>
  <c r="D136" i="17"/>
  <c r="BE132" i="17"/>
  <c r="BD132" i="17"/>
  <c r="BB132" i="17"/>
  <c r="AT132" i="17"/>
  <c r="AS132" i="17"/>
  <c r="AQ132" i="17"/>
  <c r="AH132" i="17"/>
  <c r="AG132" i="17"/>
  <c r="G132" i="17"/>
  <c r="BC132" i="17" s="1"/>
  <c r="F132" i="17"/>
  <c r="BE131" i="17"/>
  <c r="BD131" i="17"/>
  <c r="BB131" i="17"/>
  <c r="AT131" i="17"/>
  <c r="AS131" i="17"/>
  <c r="AQ131" i="17"/>
  <c r="AH131" i="17"/>
  <c r="AG131" i="17"/>
  <c r="G131" i="17"/>
  <c r="BC131" i="17" s="1"/>
  <c r="F131" i="17"/>
  <c r="BE130" i="17"/>
  <c r="BD130" i="17"/>
  <c r="BB130" i="17"/>
  <c r="AT130" i="17"/>
  <c r="AS130" i="17"/>
  <c r="AQ130" i="17"/>
  <c r="AH130" i="17"/>
  <c r="AG130" i="17"/>
  <c r="G130" i="17"/>
  <c r="BC130" i="17" s="1"/>
  <c r="F130" i="17"/>
  <c r="BE129" i="17"/>
  <c r="BD129" i="17"/>
  <c r="BC129" i="17"/>
  <c r="BB129" i="17"/>
  <c r="AT129" i="17"/>
  <c r="AS129" i="17"/>
  <c r="AQ129" i="17"/>
  <c r="AH129" i="17"/>
  <c r="AG129" i="17"/>
  <c r="G129" i="17"/>
  <c r="F129" i="17"/>
  <c r="BE128" i="17"/>
  <c r="BD128" i="17"/>
  <c r="BB128" i="17"/>
  <c r="AT128" i="17"/>
  <c r="AS128" i="17"/>
  <c r="AQ128" i="17"/>
  <c r="AH128" i="17"/>
  <c r="AG128" i="17"/>
  <c r="G128" i="17"/>
  <c r="BC128" i="17" s="1"/>
  <c r="F128" i="17"/>
  <c r="BE127" i="17"/>
  <c r="BD127" i="17"/>
  <c r="BB127" i="17"/>
  <c r="AT127" i="17"/>
  <c r="AS127" i="17"/>
  <c r="AQ127" i="17"/>
  <c r="AH127" i="17"/>
  <c r="AG127" i="17"/>
  <c r="G127" i="17"/>
  <c r="BC127" i="17" s="1"/>
  <c r="F127" i="17"/>
  <c r="BA126" i="17"/>
  <c r="BA145" i="17" s="1"/>
  <c r="AZ126" i="17"/>
  <c r="AZ145" i="17" s="1"/>
  <c r="AY126" i="17"/>
  <c r="AY145" i="17" s="1"/>
  <c r="AX126" i="17"/>
  <c r="AX145" i="17" s="1"/>
  <c r="BB145" i="17" s="1"/>
  <c r="AW126" i="17"/>
  <c r="AW145" i="17" s="1"/>
  <c r="AV126" i="17"/>
  <c r="AV145" i="17" s="1"/>
  <c r="AU126" i="17"/>
  <c r="AU145" i="17" s="1"/>
  <c r="AP126" i="17"/>
  <c r="AP145" i="17" s="1"/>
  <c r="AO126" i="17"/>
  <c r="AO145" i="17" s="1"/>
  <c r="AN126" i="17"/>
  <c r="AN145" i="17" s="1"/>
  <c r="AM126" i="17"/>
  <c r="AQ126" i="17" s="1"/>
  <c r="AL126" i="17"/>
  <c r="AL145" i="17" s="1"/>
  <c r="AK126" i="17"/>
  <c r="AK145" i="17" s="1"/>
  <c r="AJ126" i="17"/>
  <c r="AJ145" i="17" s="1"/>
  <c r="AI126" i="17"/>
  <c r="AI145" i="17" s="1"/>
  <c r="AH126" i="17"/>
  <c r="AF126" i="17"/>
  <c r="AF145" i="17" s="1"/>
  <c r="AE126" i="17"/>
  <c r="AE145" i="17" s="1"/>
  <c r="AD126" i="17"/>
  <c r="AD145" i="17" s="1"/>
  <c r="AC126" i="17"/>
  <c r="AC145" i="17" s="1"/>
  <c r="AB126" i="17"/>
  <c r="AB145" i="17" s="1"/>
  <c r="AA126" i="17"/>
  <c r="AA145" i="17" s="1"/>
  <c r="Z126" i="17"/>
  <c r="Z145" i="17" s="1"/>
  <c r="Y126" i="17"/>
  <c r="BE126" i="17" s="1"/>
  <c r="X126" i="17"/>
  <c r="X145" i="17" s="1"/>
  <c r="W126" i="17"/>
  <c r="W145" i="17" s="1"/>
  <c r="V126" i="17"/>
  <c r="V145" i="17" s="1"/>
  <c r="U126" i="17"/>
  <c r="U145" i="17" s="1"/>
  <c r="T126" i="17"/>
  <c r="T145" i="17" s="1"/>
  <c r="S126" i="17"/>
  <c r="S145" i="17" s="1"/>
  <c r="R126" i="17"/>
  <c r="R145" i="17" s="1"/>
  <c r="Q126" i="17"/>
  <c r="Q145" i="17" s="1"/>
  <c r="P126" i="17"/>
  <c r="P145" i="17" s="1"/>
  <c r="O126" i="17"/>
  <c r="O145" i="17" s="1"/>
  <c r="N126" i="17"/>
  <c r="N145" i="17" s="1"/>
  <c r="M126" i="17"/>
  <c r="M145" i="17" s="1"/>
  <c r="G145" i="17" s="1"/>
  <c r="L126" i="17"/>
  <c r="L145" i="17" s="1"/>
  <c r="K126" i="17"/>
  <c r="K145" i="17" s="1"/>
  <c r="J126" i="17"/>
  <c r="J145" i="17" s="1"/>
  <c r="I126" i="17"/>
  <c r="I145" i="17" s="1"/>
  <c r="H126" i="17"/>
  <c r="H145" i="17" s="1"/>
  <c r="D126" i="17"/>
  <c r="D145" i="17" s="1"/>
  <c r="BC145" i="17" s="1"/>
  <c r="BE125" i="17"/>
  <c r="BD125" i="17"/>
  <c r="BB125" i="17"/>
  <c r="AT125" i="17"/>
  <c r="AS125" i="17"/>
  <c r="AQ125" i="17"/>
  <c r="AH125" i="17"/>
  <c r="AG125" i="17"/>
  <c r="G125" i="17"/>
  <c r="BC125" i="17" s="1"/>
  <c r="F125" i="17"/>
  <c r="BE124" i="17"/>
  <c r="BD124" i="17"/>
  <c r="BB124" i="17"/>
  <c r="AT124" i="17"/>
  <c r="AS124" i="17"/>
  <c r="AQ124" i="17"/>
  <c r="AH124" i="17"/>
  <c r="AG124" i="17"/>
  <c r="G124" i="17"/>
  <c r="BC124" i="17" s="1"/>
  <c r="F124" i="17"/>
  <c r="BE123" i="17"/>
  <c r="BD123" i="17"/>
  <c r="BB123" i="17"/>
  <c r="AT123" i="17"/>
  <c r="AS123" i="17"/>
  <c r="AQ123" i="17"/>
  <c r="AH123" i="17"/>
  <c r="AG123" i="17"/>
  <c r="G123" i="17"/>
  <c r="BC123" i="17" s="1"/>
  <c r="F123" i="17"/>
  <c r="BE122" i="17"/>
  <c r="BD122" i="17"/>
  <c r="BB122" i="17"/>
  <c r="AT122" i="17"/>
  <c r="AS122" i="17"/>
  <c r="AQ122" i="17"/>
  <c r="AH122" i="17"/>
  <c r="AG122" i="17"/>
  <c r="G122" i="17"/>
  <c r="BC122" i="17" s="1"/>
  <c r="F122" i="17"/>
  <c r="BA121" i="17"/>
  <c r="BA140" i="17" s="1"/>
  <c r="AZ121" i="17"/>
  <c r="AZ140" i="17" s="1"/>
  <c r="AY121" i="17"/>
  <c r="AY140" i="17" s="1"/>
  <c r="AX121" i="17"/>
  <c r="AX140" i="17" s="1"/>
  <c r="BB140" i="17" s="1"/>
  <c r="AW121" i="17"/>
  <c r="AW140" i="17" s="1"/>
  <c r="AV121" i="17"/>
  <c r="AV140" i="17" s="1"/>
  <c r="AU121" i="17"/>
  <c r="AU140" i="17" s="1"/>
  <c r="AS140" i="17" s="1"/>
  <c r="AP121" i="17"/>
  <c r="AP140" i="17" s="1"/>
  <c r="AO121" i="17"/>
  <c r="AO140" i="17" s="1"/>
  <c r="AN121" i="17"/>
  <c r="AN140" i="17" s="1"/>
  <c r="AM121" i="17"/>
  <c r="AQ121" i="17" s="1"/>
  <c r="AL121" i="17"/>
  <c r="AL140" i="17" s="1"/>
  <c r="AK121" i="17"/>
  <c r="AK140" i="17" s="1"/>
  <c r="AJ121" i="17"/>
  <c r="AJ140" i="17" s="1"/>
  <c r="AI121" i="17"/>
  <c r="AI140" i="17" s="1"/>
  <c r="AH121" i="17"/>
  <c r="AF121" i="17"/>
  <c r="AF140" i="17" s="1"/>
  <c r="AE121" i="17"/>
  <c r="AE140" i="17" s="1"/>
  <c r="AD121" i="17"/>
  <c r="AD140" i="17" s="1"/>
  <c r="AC121" i="17"/>
  <c r="AC140" i="17" s="1"/>
  <c r="AB121" i="17"/>
  <c r="AB140" i="17" s="1"/>
  <c r="AA121" i="17"/>
  <c r="AA140" i="17" s="1"/>
  <c r="Z121" i="17"/>
  <c r="Z140" i="17" s="1"/>
  <c r="Y121" i="17"/>
  <c r="BE121" i="17" s="1"/>
  <c r="X121" i="17"/>
  <c r="X140" i="17" s="1"/>
  <c r="W121" i="17"/>
  <c r="W140" i="17" s="1"/>
  <c r="V121" i="17"/>
  <c r="V140" i="17" s="1"/>
  <c r="U121" i="17"/>
  <c r="U140" i="17" s="1"/>
  <c r="T121" i="17"/>
  <c r="T140" i="17" s="1"/>
  <c r="S121" i="17"/>
  <c r="S140" i="17" s="1"/>
  <c r="R121" i="17"/>
  <c r="R140" i="17" s="1"/>
  <c r="Q121" i="17"/>
  <c r="Q140" i="17" s="1"/>
  <c r="P121" i="17"/>
  <c r="P140" i="17" s="1"/>
  <c r="O121" i="17"/>
  <c r="O140" i="17" s="1"/>
  <c r="N121" i="17"/>
  <c r="N140" i="17" s="1"/>
  <c r="M121" i="17"/>
  <c r="M140" i="17" s="1"/>
  <c r="L121" i="17"/>
  <c r="L140" i="17" s="1"/>
  <c r="K121" i="17"/>
  <c r="K140" i="17" s="1"/>
  <c r="J121" i="17"/>
  <c r="J140" i="17" s="1"/>
  <c r="I121" i="17"/>
  <c r="I140" i="17" s="1"/>
  <c r="H121" i="17"/>
  <c r="H140" i="17" s="1"/>
  <c r="F121" i="17"/>
  <c r="D121" i="17"/>
  <c r="D140" i="17" s="1"/>
  <c r="BE120" i="17"/>
  <c r="BD120" i="17"/>
  <c r="BB120" i="17"/>
  <c r="AT120" i="17"/>
  <c r="AS120" i="17"/>
  <c r="AQ120" i="17"/>
  <c r="AH120" i="17"/>
  <c r="AG120" i="17"/>
  <c r="G120" i="17"/>
  <c r="BC120" i="17" s="1"/>
  <c r="F120" i="17"/>
  <c r="BE119" i="17"/>
  <c r="BD119" i="17"/>
  <c r="BC119" i="17"/>
  <c r="BB119" i="17"/>
  <c r="AT119" i="17"/>
  <c r="AS119" i="17"/>
  <c r="AQ119" i="17"/>
  <c r="AH119" i="17"/>
  <c r="AG119" i="17"/>
  <c r="G119" i="17"/>
  <c r="F119" i="17"/>
  <c r="BE118" i="17"/>
  <c r="BD118" i="17"/>
  <c r="BB118" i="17"/>
  <c r="AT118" i="17"/>
  <c r="AS118" i="17"/>
  <c r="AQ118" i="17"/>
  <c r="AH118" i="17"/>
  <c r="AG118" i="17"/>
  <c r="G118" i="17"/>
  <c r="BC118" i="17" s="1"/>
  <c r="F118" i="17"/>
  <c r="BE117" i="17"/>
  <c r="BD117" i="17"/>
  <c r="BB117" i="17"/>
  <c r="AT117" i="17"/>
  <c r="AS117" i="17"/>
  <c r="AQ117" i="17"/>
  <c r="AH117" i="17"/>
  <c r="AG117" i="17"/>
  <c r="G117" i="17"/>
  <c r="BC117" i="17" s="1"/>
  <c r="F117" i="17"/>
  <c r="BA116" i="17"/>
  <c r="BA135" i="17" s="1"/>
  <c r="AZ116" i="17"/>
  <c r="AZ135" i="17" s="1"/>
  <c r="AY116" i="17"/>
  <c r="AY135" i="17" s="1"/>
  <c r="AX116" i="17"/>
  <c r="AX135" i="17" s="1"/>
  <c r="BB135" i="17" s="1"/>
  <c r="AW116" i="17"/>
  <c r="AW135" i="17" s="1"/>
  <c r="AV116" i="17"/>
  <c r="AV135" i="17" s="1"/>
  <c r="AU116" i="17"/>
  <c r="AU135" i="17" s="1"/>
  <c r="AP116" i="17"/>
  <c r="AP135" i="17" s="1"/>
  <c r="AO116" i="17"/>
  <c r="AO135" i="17" s="1"/>
  <c r="AN116" i="17"/>
  <c r="AN135" i="17" s="1"/>
  <c r="AM116" i="17"/>
  <c r="AQ116" i="17" s="1"/>
  <c r="AL116" i="17"/>
  <c r="AL135" i="17" s="1"/>
  <c r="AK116" i="17"/>
  <c r="AK135" i="17" s="1"/>
  <c r="AJ116" i="17"/>
  <c r="AJ135" i="17" s="1"/>
  <c r="AH135" i="17" s="1"/>
  <c r="AI116" i="17"/>
  <c r="AI135" i="17" s="1"/>
  <c r="AF116" i="17"/>
  <c r="AF135" i="17" s="1"/>
  <c r="AE116" i="17"/>
  <c r="AE135" i="17" s="1"/>
  <c r="AD116" i="17"/>
  <c r="AD135" i="17" s="1"/>
  <c r="AC116" i="17"/>
  <c r="AC135" i="17" s="1"/>
  <c r="AB116" i="17"/>
  <c r="AB135" i="17" s="1"/>
  <c r="AA116" i="17"/>
  <c r="AA135" i="17" s="1"/>
  <c r="Z116" i="17"/>
  <c r="Z135" i="17" s="1"/>
  <c r="Y116" i="17"/>
  <c r="BE116" i="17" s="1"/>
  <c r="X116" i="17"/>
  <c r="X135" i="17" s="1"/>
  <c r="W116" i="17"/>
  <c r="W135" i="17" s="1"/>
  <c r="V116" i="17"/>
  <c r="V135" i="17" s="1"/>
  <c r="U116" i="17"/>
  <c r="U135" i="17" s="1"/>
  <c r="T116" i="17"/>
  <c r="T135" i="17" s="1"/>
  <c r="S116" i="17"/>
  <c r="S135" i="17" s="1"/>
  <c r="R116" i="17"/>
  <c r="R135" i="17" s="1"/>
  <c r="Q116" i="17"/>
  <c r="Q135" i="17" s="1"/>
  <c r="P116" i="17"/>
  <c r="P135" i="17" s="1"/>
  <c r="O116" i="17"/>
  <c r="O135" i="17" s="1"/>
  <c r="N116" i="17"/>
  <c r="N135" i="17" s="1"/>
  <c r="M116" i="17"/>
  <c r="M135" i="17" s="1"/>
  <c r="G135" i="17" s="1"/>
  <c r="L116" i="17"/>
  <c r="L135" i="17" s="1"/>
  <c r="K116" i="17"/>
  <c r="K135" i="17" s="1"/>
  <c r="J116" i="17"/>
  <c r="J135" i="17" s="1"/>
  <c r="I116" i="17"/>
  <c r="I135" i="17" s="1"/>
  <c r="H116" i="17"/>
  <c r="H135" i="17" s="1"/>
  <c r="F116" i="17"/>
  <c r="D116" i="17"/>
  <c r="D135" i="17" s="1"/>
  <c r="BA115" i="17"/>
  <c r="BA134" i="17" s="1"/>
  <c r="AY115" i="17"/>
  <c r="AY134" i="17" s="1"/>
  <c r="AX115" i="17"/>
  <c r="AX134" i="17" s="1"/>
  <c r="BB134" i="17" s="1"/>
  <c r="AW115" i="17"/>
  <c r="AW134" i="17" s="1"/>
  <c r="AU115" i="17"/>
  <c r="AU134" i="17" s="1"/>
  <c r="AP115" i="17"/>
  <c r="AP134" i="17" s="1"/>
  <c r="AO115" i="17"/>
  <c r="AO134" i="17" s="1"/>
  <c r="AM115" i="17"/>
  <c r="AQ115" i="17" s="1"/>
  <c r="AL115" i="17"/>
  <c r="AL134" i="17" s="1"/>
  <c r="AK115" i="17"/>
  <c r="AK134" i="17" s="1"/>
  <c r="AI115" i="17"/>
  <c r="AI134" i="17" s="1"/>
  <c r="AF115" i="17"/>
  <c r="AF134" i="17" s="1"/>
  <c r="AD115" i="17"/>
  <c r="AD134" i="17" s="1"/>
  <c r="AC115" i="17"/>
  <c r="AC134" i="17" s="1"/>
  <c r="AB115" i="17"/>
  <c r="AB134" i="17" s="1"/>
  <c r="Z115" i="17"/>
  <c r="Z134" i="17" s="1"/>
  <c r="Y115" i="17"/>
  <c r="BE115" i="17" s="1"/>
  <c r="X115" i="17"/>
  <c r="X134" i="17" s="1"/>
  <c r="V115" i="17"/>
  <c r="V134" i="17" s="1"/>
  <c r="U115" i="17"/>
  <c r="U134" i="17" s="1"/>
  <c r="T115" i="17"/>
  <c r="T134" i="17" s="1"/>
  <c r="R115" i="17"/>
  <c r="R134" i="17" s="1"/>
  <c r="Q115" i="17"/>
  <c r="Q134" i="17" s="1"/>
  <c r="P115" i="17"/>
  <c r="P134" i="17" s="1"/>
  <c r="N115" i="17"/>
  <c r="N134" i="17" s="1"/>
  <c r="M115" i="17"/>
  <c r="M134" i="17" s="1"/>
  <c r="L115" i="17"/>
  <c r="L134" i="17" s="1"/>
  <c r="J115" i="17"/>
  <c r="J134" i="17" s="1"/>
  <c r="I115" i="17"/>
  <c r="I134" i="17" s="1"/>
  <c r="H115" i="17"/>
  <c r="H134" i="17" s="1"/>
  <c r="D115" i="17"/>
  <c r="D134" i="17" s="1"/>
  <c r="BA114" i="17"/>
  <c r="BA133" i="17" s="1"/>
  <c r="AX114" i="17"/>
  <c r="AX133" i="17" s="1"/>
  <c r="BB133" i="17" s="1"/>
  <c r="AW114" i="17"/>
  <c r="AW133" i="17" s="1"/>
  <c r="AP114" i="17"/>
  <c r="AP133" i="17" s="1"/>
  <c r="AO114" i="17"/>
  <c r="AO133" i="17" s="1"/>
  <c r="AL114" i="17"/>
  <c r="AL133" i="17" s="1"/>
  <c r="AK114" i="17"/>
  <c r="AK133" i="17" s="1"/>
  <c r="AF114" i="17"/>
  <c r="AF133" i="17" s="1"/>
  <c r="AC114" i="17"/>
  <c r="AC133" i="17" s="1"/>
  <c r="AB114" i="17"/>
  <c r="AB133" i="17" s="1"/>
  <c r="Y114" i="17"/>
  <c r="BE114" i="17" s="1"/>
  <c r="X114" i="17"/>
  <c r="X133" i="17" s="1"/>
  <c r="U114" i="17"/>
  <c r="U133" i="17" s="1"/>
  <c r="T114" i="17"/>
  <c r="T133" i="17" s="1"/>
  <c r="Q114" i="17"/>
  <c r="Q133" i="17" s="1"/>
  <c r="P114" i="17"/>
  <c r="P133" i="17" s="1"/>
  <c r="M114" i="17"/>
  <c r="M133" i="17" s="1"/>
  <c r="L114" i="17"/>
  <c r="L133" i="17" s="1"/>
  <c r="I114" i="17"/>
  <c r="I133" i="17" s="1"/>
  <c r="H114" i="17"/>
  <c r="H133" i="17" s="1"/>
  <c r="BE113" i="17"/>
  <c r="BD113" i="17"/>
  <c r="BB113" i="17"/>
  <c r="AT113" i="17"/>
  <c r="AS113" i="17"/>
  <c r="AQ113" i="17"/>
  <c r="AH113" i="17"/>
  <c r="AG113" i="17"/>
  <c r="G113" i="17"/>
  <c r="BC113" i="17" s="1"/>
  <c r="F113" i="17"/>
  <c r="BE112" i="17"/>
  <c r="BD112" i="17"/>
  <c r="BC112" i="17"/>
  <c r="BB112" i="17"/>
  <c r="AT112" i="17"/>
  <c r="AS112" i="17"/>
  <c r="AQ112" i="17"/>
  <c r="AH112" i="17"/>
  <c r="AG112" i="17"/>
  <c r="BA111" i="17"/>
  <c r="AZ111" i="17"/>
  <c r="AY111" i="17"/>
  <c r="AX111" i="17"/>
  <c r="BB111" i="17" s="1"/>
  <c r="AW111" i="17"/>
  <c r="AV111" i="17"/>
  <c r="AU111" i="17"/>
  <c r="AP111" i="17"/>
  <c r="AO111" i="17"/>
  <c r="AN111" i="17"/>
  <c r="AM111" i="17"/>
  <c r="AQ111" i="17" s="1"/>
  <c r="AL111" i="17"/>
  <c r="AK111" i="17"/>
  <c r="AJ111" i="17"/>
  <c r="AH111" i="17" s="1"/>
  <c r="AI111" i="17"/>
  <c r="AF111" i="17"/>
  <c r="AE111" i="17"/>
  <c r="AD111" i="17"/>
  <c r="AC111" i="17"/>
  <c r="AB111" i="17"/>
  <c r="AA111" i="17"/>
  <c r="Z111" i="17"/>
  <c r="BD111" i="17" s="1"/>
  <c r="Y111" i="17"/>
  <c r="BE111" i="17" s="1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F111" i="17" s="1"/>
  <c r="K111" i="17"/>
  <c r="J111" i="17"/>
  <c r="I111" i="17"/>
  <c r="H111" i="17"/>
  <c r="D111" i="17"/>
  <c r="BA110" i="17"/>
  <c r="AZ110" i="17"/>
  <c r="AY110" i="17"/>
  <c r="AT110" i="17" s="1"/>
  <c r="AX110" i="17"/>
  <c r="BB110" i="17" s="1"/>
  <c r="AW110" i="17"/>
  <c r="AV110" i="17"/>
  <c r="AU110" i="17"/>
  <c r="AP110" i="17"/>
  <c r="AO110" i="17"/>
  <c r="AN110" i="17"/>
  <c r="AM110" i="17"/>
  <c r="AQ110" i="17" s="1"/>
  <c r="AL110" i="17"/>
  <c r="AK110" i="17"/>
  <c r="AJ110" i="17"/>
  <c r="AH110" i="17" s="1"/>
  <c r="AI110" i="17"/>
  <c r="AG110" i="17" s="1"/>
  <c r="AF110" i="17"/>
  <c r="AE110" i="17"/>
  <c r="AD110" i="17"/>
  <c r="AC110" i="17"/>
  <c r="AB110" i="17"/>
  <c r="AA110" i="17"/>
  <c r="Z110" i="17"/>
  <c r="BD110" i="17" s="1"/>
  <c r="Y110" i="17"/>
  <c r="BE110" i="17" s="1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F110" i="17"/>
  <c r="D110" i="17"/>
  <c r="BA109" i="17"/>
  <c r="AZ109" i="17"/>
  <c r="AY109" i="17"/>
  <c r="AT109" i="17" s="1"/>
  <c r="AX109" i="17"/>
  <c r="BB109" i="17" s="1"/>
  <c r="AW109" i="17"/>
  <c r="AV109" i="17"/>
  <c r="AU109" i="17"/>
  <c r="AS109" i="17" s="1"/>
  <c r="AP109" i="17"/>
  <c r="AO109" i="17"/>
  <c r="AN109" i="17"/>
  <c r="AM109" i="17"/>
  <c r="AQ109" i="17" s="1"/>
  <c r="AL109" i="17"/>
  <c r="AK109" i="17"/>
  <c r="AJ109" i="17"/>
  <c r="AI109" i="17"/>
  <c r="AG109" i="17" s="1"/>
  <c r="AH109" i="17"/>
  <c r="AF109" i="17"/>
  <c r="AE109" i="17"/>
  <c r="AD109" i="17"/>
  <c r="AC109" i="17"/>
  <c r="AB109" i="17"/>
  <c r="AA109" i="17"/>
  <c r="Z109" i="17"/>
  <c r="BD109" i="17" s="1"/>
  <c r="Y109" i="17"/>
  <c r="BE109" i="17" s="1"/>
  <c r="X109" i="17"/>
  <c r="W109" i="17"/>
  <c r="V109" i="17"/>
  <c r="U109" i="17"/>
  <c r="T109" i="17"/>
  <c r="S109" i="17"/>
  <c r="R109" i="17"/>
  <c r="Q109" i="17"/>
  <c r="P109" i="17"/>
  <c r="O109" i="17"/>
  <c r="N109" i="17"/>
  <c r="M109" i="17"/>
  <c r="L109" i="17"/>
  <c r="F109" i="17" s="1"/>
  <c r="K109" i="17"/>
  <c r="J109" i="17"/>
  <c r="I109" i="17"/>
  <c r="H109" i="17"/>
  <c r="D109" i="17"/>
  <c r="BA108" i="17"/>
  <c r="AZ108" i="17"/>
  <c r="AY108" i="17"/>
  <c r="AX108" i="17"/>
  <c r="BB108" i="17" s="1"/>
  <c r="AW108" i="17"/>
  <c r="AV108" i="17"/>
  <c r="AU108" i="17"/>
  <c r="AP108" i="17"/>
  <c r="AO108" i="17"/>
  <c r="AN108" i="17"/>
  <c r="AM108" i="17"/>
  <c r="AQ108" i="17" s="1"/>
  <c r="AL108" i="17"/>
  <c r="AK108" i="17"/>
  <c r="AJ108" i="17"/>
  <c r="AI108" i="17"/>
  <c r="AH108" i="17"/>
  <c r="AF108" i="17"/>
  <c r="AE108" i="17"/>
  <c r="AD108" i="17"/>
  <c r="AC108" i="17"/>
  <c r="AB108" i="17"/>
  <c r="AA108" i="17"/>
  <c r="Z108" i="17"/>
  <c r="Y108" i="17"/>
  <c r="BE108" i="17" s="1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F108" i="17" s="1"/>
  <c r="K108" i="17"/>
  <c r="J108" i="17"/>
  <c r="I108" i="17"/>
  <c r="H108" i="17"/>
  <c r="D108" i="17"/>
  <c r="BA107" i="17"/>
  <c r="AZ107" i="17"/>
  <c r="AY107" i="17"/>
  <c r="AX107" i="17"/>
  <c r="BB107" i="17" s="1"/>
  <c r="AW107" i="17"/>
  <c r="AV107" i="17"/>
  <c r="AU107" i="17"/>
  <c r="AP107" i="17"/>
  <c r="AO107" i="17"/>
  <c r="AN107" i="17"/>
  <c r="AM107" i="17"/>
  <c r="AQ107" i="17" s="1"/>
  <c r="AL107" i="17"/>
  <c r="AK107" i="17"/>
  <c r="AJ107" i="17"/>
  <c r="AH107" i="17" s="1"/>
  <c r="AI107" i="17"/>
  <c r="AF107" i="17"/>
  <c r="AE107" i="17"/>
  <c r="AD107" i="17"/>
  <c r="AC107" i="17"/>
  <c r="AB107" i="17"/>
  <c r="AA107" i="17"/>
  <c r="Z107" i="17"/>
  <c r="BD107" i="17" s="1"/>
  <c r="Y107" i="17"/>
  <c r="BE107" i="17" s="1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F107" i="17" s="1"/>
  <c r="K107" i="17"/>
  <c r="J107" i="17"/>
  <c r="I107" i="17"/>
  <c r="H107" i="17"/>
  <c r="D107" i="17"/>
  <c r="AU106" i="17"/>
  <c r="Z106" i="17"/>
  <c r="J106" i="17"/>
  <c r="BA105" i="17"/>
  <c r="AZ105" i="17"/>
  <c r="AY105" i="17"/>
  <c r="AX105" i="17"/>
  <c r="BB105" i="17" s="1"/>
  <c r="AW105" i="17"/>
  <c r="AV105" i="17"/>
  <c r="AU105" i="17"/>
  <c r="AP105" i="17"/>
  <c r="AO105" i="17"/>
  <c r="AN105" i="17"/>
  <c r="AM105" i="17"/>
  <c r="AQ105" i="17" s="1"/>
  <c r="AL105" i="17"/>
  <c r="AK105" i="17"/>
  <c r="AJ105" i="17"/>
  <c r="AI105" i="17"/>
  <c r="AH105" i="17"/>
  <c r="AF105" i="17"/>
  <c r="AE105" i="17"/>
  <c r="AD105" i="17"/>
  <c r="AC105" i="17"/>
  <c r="AB105" i="17"/>
  <c r="AA105" i="17"/>
  <c r="Z105" i="17"/>
  <c r="Y105" i="17"/>
  <c r="BE105" i="17" s="1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F105" i="17" s="1"/>
  <c r="K105" i="17"/>
  <c r="J105" i="17"/>
  <c r="I105" i="17"/>
  <c r="H105" i="17"/>
  <c r="D105" i="17"/>
  <c r="BA104" i="17"/>
  <c r="AZ104" i="17"/>
  <c r="AY104" i="17"/>
  <c r="AX104" i="17"/>
  <c r="BB104" i="17" s="1"/>
  <c r="AW104" i="17"/>
  <c r="AV104" i="17"/>
  <c r="AU104" i="17"/>
  <c r="AP104" i="17"/>
  <c r="AO104" i="17"/>
  <c r="AN104" i="17"/>
  <c r="AM104" i="17"/>
  <c r="AQ104" i="17" s="1"/>
  <c r="AL104" i="17"/>
  <c r="AK104" i="17"/>
  <c r="AJ104" i="17"/>
  <c r="AH104" i="17" s="1"/>
  <c r="AI104" i="17"/>
  <c r="AF104" i="17"/>
  <c r="AE104" i="17"/>
  <c r="AD104" i="17"/>
  <c r="AC104" i="17"/>
  <c r="AB104" i="17"/>
  <c r="AA104" i="17"/>
  <c r="Z104" i="17"/>
  <c r="BD104" i="17" s="1"/>
  <c r="Y104" i="17"/>
  <c r="BE104" i="17" s="1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F104" i="17" s="1"/>
  <c r="K104" i="17"/>
  <c r="J104" i="17"/>
  <c r="I104" i="17"/>
  <c r="H104" i="17"/>
  <c r="D104" i="17"/>
  <c r="BA103" i="17"/>
  <c r="AZ103" i="17"/>
  <c r="AY103" i="17"/>
  <c r="AT103" i="17" s="1"/>
  <c r="AX103" i="17"/>
  <c r="BB103" i="17" s="1"/>
  <c r="AW103" i="17"/>
  <c r="AV103" i="17"/>
  <c r="AU103" i="17"/>
  <c r="AP103" i="17"/>
  <c r="AO103" i="17"/>
  <c r="AN103" i="17"/>
  <c r="AM103" i="17"/>
  <c r="AQ103" i="17" s="1"/>
  <c r="AL103" i="17"/>
  <c r="AK103" i="17"/>
  <c r="AJ103" i="17"/>
  <c r="AH103" i="17" s="1"/>
  <c r="AI103" i="17"/>
  <c r="AG103" i="17" s="1"/>
  <c r="AF103" i="17"/>
  <c r="AE103" i="17"/>
  <c r="AD103" i="17"/>
  <c r="AC103" i="17"/>
  <c r="AB103" i="17"/>
  <c r="AA103" i="17"/>
  <c r="Z103" i="17"/>
  <c r="BD103" i="17" s="1"/>
  <c r="Y103" i="17"/>
  <c r="BE103" i="17" s="1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F103" i="17"/>
  <c r="D103" i="17"/>
  <c r="BA102" i="17"/>
  <c r="AZ102" i="17"/>
  <c r="AY102" i="17"/>
  <c r="AT102" i="17" s="1"/>
  <c r="AX102" i="17"/>
  <c r="BB102" i="17" s="1"/>
  <c r="AW102" i="17"/>
  <c r="AV102" i="17"/>
  <c r="AU102" i="17"/>
  <c r="AS102" i="17" s="1"/>
  <c r="AP102" i="17"/>
  <c r="AO102" i="17"/>
  <c r="AN102" i="17"/>
  <c r="AM102" i="17"/>
  <c r="AQ102" i="17" s="1"/>
  <c r="AL102" i="17"/>
  <c r="AK102" i="17"/>
  <c r="AJ102" i="17"/>
  <c r="AI102" i="17"/>
  <c r="AG102" i="17" s="1"/>
  <c r="AH102" i="17"/>
  <c r="AF102" i="17"/>
  <c r="AE102" i="17"/>
  <c r="AD102" i="17"/>
  <c r="AC102" i="17"/>
  <c r="AB102" i="17"/>
  <c r="AA102" i="17"/>
  <c r="Z102" i="17"/>
  <c r="BD102" i="17" s="1"/>
  <c r="Y102" i="17"/>
  <c r="BE102" i="17" s="1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F102" i="17" s="1"/>
  <c r="K102" i="17"/>
  <c r="J102" i="17"/>
  <c r="I102" i="17"/>
  <c r="H102" i="17"/>
  <c r="D102" i="17"/>
  <c r="AI101" i="17"/>
  <c r="Z101" i="17"/>
  <c r="R101" i="17"/>
  <c r="J101" i="17"/>
  <c r="BA100" i="17"/>
  <c r="AZ100" i="17"/>
  <c r="AY100" i="17"/>
  <c r="AX100" i="17"/>
  <c r="BB100" i="17" s="1"/>
  <c r="AW100" i="17"/>
  <c r="AV100" i="17"/>
  <c r="AU100" i="17"/>
  <c r="AP100" i="17"/>
  <c r="AO100" i="17"/>
  <c r="AN100" i="17"/>
  <c r="AM100" i="17"/>
  <c r="AQ100" i="17" s="1"/>
  <c r="AL100" i="17"/>
  <c r="AK100" i="17"/>
  <c r="AJ100" i="17"/>
  <c r="AH100" i="17" s="1"/>
  <c r="AF100" i="17"/>
  <c r="AE100" i="17"/>
  <c r="AD100" i="17"/>
  <c r="AC100" i="17"/>
  <c r="AB100" i="17"/>
  <c r="AA100" i="17"/>
  <c r="Z100" i="17"/>
  <c r="BD100" i="17" s="1"/>
  <c r="Y100" i="17"/>
  <c r="BE100" i="17" s="1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F100" i="17" s="1"/>
  <c r="K100" i="17"/>
  <c r="J100" i="17"/>
  <c r="I100" i="17"/>
  <c r="H100" i="17"/>
  <c r="D100" i="17"/>
  <c r="BA99" i="17"/>
  <c r="AZ99" i="17"/>
  <c r="AY99" i="17"/>
  <c r="AT99" i="17" s="1"/>
  <c r="AX99" i="17"/>
  <c r="BB99" i="17" s="1"/>
  <c r="AW99" i="17"/>
  <c r="AV99" i="17"/>
  <c r="AU99" i="17"/>
  <c r="AP99" i="17"/>
  <c r="AO99" i="17"/>
  <c r="AN99" i="17"/>
  <c r="AM99" i="17"/>
  <c r="AQ99" i="17" s="1"/>
  <c r="AL99" i="17"/>
  <c r="AK99" i="17"/>
  <c r="AJ99" i="17"/>
  <c r="AH99" i="17" s="1"/>
  <c r="AI99" i="17"/>
  <c r="AG99" i="17" s="1"/>
  <c r="AF99" i="17"/>
  <c r="AE99" i="17"/>
  <c r="AD99" i="17"/>
  <c r="AC99" i="17"/>
  <c r="AB99" i="17"/>
  <c r="AA99" i="17"/>
  <c r="Z99" i="17"/>
  <c r="BD99" i="17" s="1"/>
  <c r="Y99" i="17"/>
  <c r="BE99" i="17" s="1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F99" i="17"/>
  <c r="D99" i="17"/>
  <c r="BA98" i="17"/>
  <c r="AZ98" i="17"/>
  <c r="AY98" i="17"/>
  <c r="AT98" i="17" s="1"/>
  <c r="AX98" i="17"/>
  <c r="BB98" i="17" s="1"/>
  <c r="AW98" i="17"/>
  <c r="AV98" i="17"/>
  <c r="AU98" i="17"/>
  <c r="AS98" i="17" s="1"/>
  <c r="AP98" i="17"/>
  <c r="AO98" i="17"/>
  <c r="AN98" i="17"/>
  <c r="AM98" i="17"/>
  <c r="AQ98" i="17" s="1"/>
  <c r="AL98" i="17"/>
  <c r="AK98" i="17"/>
  <c r="AJ98" i="17"/>
  <c r="AI98" i="17"/>
  <c r="AG98" i="17" s="1"/>
  <c r="AH98" i="17"/>
  <c r="AF98" i="17"/>
  <c r="AE98" i="17"/>
  <c r="AD98" i="17"/>
  <c r="AC98" i="17"/>
  <c r="AB98" i="17"/>
  <c r="AA98" i="17"/>
  <c r="Z98" i="17"/>
  <c r="BD98" i="17" s="1"/>
  <c r="Y98" i="17"/>
  <c r="BE98" i="17" s="1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F98" i="17" s="1"/>
  <c r="K98" i="17"/>
  <c r="J98" i="17"/>
  <c r="I98" i="17"/>
  <c r="H98" i="17"/>
  <c r="D98" i="17"/>
  <c r="BA97" i="17"/>
  <c r="AZ97" i="17"/>
  <c r="AY97" i="17"/>
  <c r="AX97" i="17"/>
  <c r="BB97" i="17" s="1"/>
  <c r="AW97" i="17"/>
  <c r="AV97" i="17"/>
  <c r="AU97" i="17"/>
  <c r="AP97" i="17"/>
  <c r="AO97" i="17"/>
  <c r="AN97" i="17"/>
  <c r="AM97" i="17"/>
  <c r="AQ97" i="17" s="1"/>
  <c r="AL97" i="17"/>
  <c r="AK97" i="17"/>
  <c r="AJ97" i="17"/>
  <c r="AI97" i="17"/>
  <c r="AH97" i="17"/>
  <c r="AF97" i="17"/>
  <c r="AE97" i="17"/>
  <c r="AD97" i="17"/>
  <c r="AC97" i="17"/>
  <c r="AB97" i="17"/>
  <c r="AA97" i="17"/>
  <c r="Z97" i="17"/>
  <c r="Y97" i="17"/>
  <c r="BE97" i="17" s="1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F97" i="17" s="1"/>
  <c r="K97" i="17"/>
  <c r="J97" i="17"/>
  <c r="I97" i="17"/>
  <c r="H97" i="17"/>
  <c r="D97" i="17"/>
  <c r="AA96" i="17"/>
  <c r="K96" i="17"/>
  <c r="BE93" i="17"/>
  <c r="BD93" i="17"/>
  <c r="BB93" i="17"/>
  <c r="AT93" i="17"/>
  <c r="AS93" i="17"/>
  <c r="AQ93" i="17"/>
  <c r="AH93" i="17"/>
  <c r="AG93" i="17"/>
  <c r="G93" i="17"/>
  <c r="BC93" i="17" s="1"/>
  <c r="F93" i="17"/>
  <c r="BE92" i="17"/>
  <c r="BD92" i="17"/>
  <c r="BC92" i="17"/>
  <c r="BB92" i="17"/>
  <c r="AT92" i="17"/>
  <c r="AS92" i="17"/>
  <c r="AQ92" i="17"/>
  <c r="AH92" i="17"/>
  <c r="AG92" i="17"/>
  <c r="G92" i="17"/>
  <c r="F92" i="17"/>
  <c r="BE91" i="17"/>
  <c r="BD91" i="17"/>
  <c r="BB91" i="17"/>
  <c r="AT91" i="17"/>
  <c r="AS91" i="17"/>
  <c r="AQ91" i="17"/>
  <c r="AH91" i="17"/>
  <c r="AG91" i="17"/>
  <c r="G91" i="17"/>
  <c r="BC91" i="17" s="1"/>
  <c r="F91" i="17"/>
  <c r="BE90" i="17"/>
  <c r="BD90" i="17"/>
  <c r="BB90" i="17"/>
  <c r="AT90" i="17"/>
  <c r="AS90" i="17"/>
  <c r="AQ90" i="17"/>
  <c r="AH90" i="17"/>
  <c r="AG90" i="17"/>
  <c r="G90" i="17"/>
  <c r="BC90" i="17" s="1"/>
  <c r="F90" i="17"/>
  <c r="BE89" i="17"/>
  <c r="BD89" i="17"/>
  <c r="BB89" i="17"/>
  <c r="AT89" i="17"/>
  <c r="AS89" i="17"/>
  <c r="AQ89" i="17"/>
  <c r="AH89" i="17"/>
  <c r="AG89" i="17"/>
  <c r="G89" i="17"/>
  <c r="BC89" i="17" s="1"/>
  <c r="F89" i="17"/>
  <c r="BE88" i="17"/>
  <c r="BD88" i="17"/>
  <c r="BB88" i="17"/>
  <c r="AT88" i="17"/>
  <c r="AS88" i="17"/>
  <c r="AQ88" i="17"/>
  <c r="AH88" i="17"/>
  <c r="AG88" i="17"/>
  <c r="G88" i="17"/>
  <c r="BC88" i="17" s="1"/>
  <c r="F88" i="17"/>
  <c r="BA87" i="17"/>
  <c r="BA106" i="17" s="1"/>
  <c r="BA67" i="17" s="1"/>
  <c r="AZ87" i="17"/>
  <c r="AZ106" i="17" s="1"/>
  <c r="AZ67" i="17" s="1"/>
  <c r="AY87" i="17"/>
  <c r="AY106" i="17" s="1"/>
  <c r="AY67" i="17" s="1"/>
  <c r="AX87" i="17"/>
  <c r="BB87" i="17" s="1"/>
  <c r="AW87" i="17"/>
  <c r="AW106" i="17" s="1"/>
  <c r="AV87" i="17"/>
  <c r="AV106" i="17" s="1"/>
  <c r="AV67" i="17" s="1"/>
  <c r="AU87" i="17"/>
  <c r="AS87" i="17" s="1"/>
  <c r="AP87" i="17"/>
  <c r="AP106" i="17" s="1"/>
  <c r="AP67" i="17" s="1"/>
  <c r="AO87" i="17"/>
  <c r="AO106" i="17" s="1"/>
  <c r="AN87" i="17"/>
  <c r="AN106" i="17" s="1"/>
  <c r="AN67" i="17" s="1"/>
  <c r="AM87" i="17"/>
  <c r="AM106" i="17" s="1"/>
  <c r="AL87" i="17"/>
  <c r="AL106" i="17" s="1"/>
  <c r="AL67" i="17" s="1"/>
  <c r="AL48" i="17" s="1"/>
  <c r="AK87" i="17"/>
  <c r="AK106" i="17" s="1"/>
  <c r="AJ87" i="17"/>
  <c r="AJ106" i="17" s="1"/>
  <c r="AI87" i="17"/>
  <c r="AI106" i="17" s="1"/>
  <c r="AG87" i="17"/>
  <c r="AF87" i="17"/>
  <c r="AF106" i="17" s="1"/>
  <c r="AF67" i="17" s="1"/>
  <c r="AE87" i="17"/>
  <c r="AE106" i="17" s="1"/>
  <c r="AE67" i="17" s="1"/>
  <c r="AD87" i="17"/>
  <c r="AD106" i="17" s="1"/>
  <c r="AD67" i="17" s="1"/>
  <c r="AD48" i="17" s="1"/>
  <c r="AC87" i="17"/>
  <c r="AC106" i="17" s="1"/>
  <c r="AC67" i="17" s="1"/>
  <c r="AB87" i="17"/>
  <c r="AB106" i="17" s="1"/>
  <c r="AB67" i="17" s="1"/>
  <c r="AA87" i="17"/>
  <c r="AA106" i="17" s="1"/>
  <c r="AA67" i="17" s="1"/>
  <c r="Z87" i="17"/>
  <c r="Y87" i="17"/>
  <c r="Y106" i="17" s="1"/>
  <c r="BE106" i="17" s="1"/>
  <c r="X87" i="17"/>
  <c r="X106" i="17" s="1"/>
  <c r="X67" i="17" s="1"/>
  <c r="W87" i="17"/>
  <c r="W106" i="17" s="1"/>
  <c r="W67" i="17" s="1"/>
  <c r="V87" i="17"/>
  <c r="V106" i="17" s="1"/>
  <c r="V67" i="17" s="1"/>
  <c r="V48" i="17" s="1"/>
  <c r="U87" i="17"/>
  <c r="U106" i="17" s="1"/>
  <c r="U67" i="17" s="1"/>
  <c r="U48" i="17" s="1"/>
  <c r="T87" i="17"/>
  <c r="T106" i="17" s="1"/>
  <c r="T67" i="17" s="1"/>
  <c r="S87" i="17"/>
  <c r="S106" i="17" s="1"/>
  <c r="S67" i="17" s="1"/>
  <c r="R87" i="17"/>
  <c r="R106" i="17" s="1"/>
  <c r="R67" i="17" s="1"/>
  <c r="R48" i="17" s="1"/>
  <c r="Q87" i="17"/>
  <c r="Q106" i="17" s="1"/>
  <c r="Q67" i="17" s="1"/>
  <c r="Q48" i="17" s="1"/>
  <c r="P87" i="17"/>
  <c r="P106" i="17" s="1"/>
  <c r="P67" i="17" s="1"/>
  <c r="O87" i="17"/>
  <c r="O106" i="17" s="1"/>
  <c r="O67" i="17" s="1"/>
  <c r="N87" i="17"/>
  <c r="N106" i="17" s="1"/>
  <c r="N67" i="17" s="1"/>
  <c r="N48" i="17" s="1"/>
  <c r="M87" i="17"/>
  <c r="M106" i="17" s="1"/>
  <c r="M67" i="17" s="1"/>
  <c r="M48" i="17" s="1"/>
  <c r="L87" i="17"/>
  <c r="L106" i="17" s="1"/>
  <c r="K87" i="17"/>
  <c r="K106" i="17" s="1"/>
  <c r="K67" i="17" s="1"/>
  <c r="J87" i="17"/>
  <c r="I87" i="17"/>
  <c r="I106" i="17" s="1"/>
  <c r="I67" i="17" s="1"/>
  <c r="I48" i="17" s="1"/>
  <c r="H87" i="17"/>
  <c r="H106" i="17" s="1"/>
  <c r="H67" i="17" s="1"/>
  <c r="D87" i="17"/>
  <c r="BE86" i="17"/>
  <c r="BD86" i="17"/>
  <c r="BB86" i="17"/>
  <c r="AT86" i="17"/>
  <c r="AS86" i="17"/>
  <c r="AQ86" i="17"/>
  <c r="AH86" i="17"/>
  <c r="AG86" i="17"/>
  <c r="G86" i="17"/>
  <c r="BC86" i="17" s="1"/>
  <c r="F86" i="17"/>
  <c r="BE85" i="17"/>
  <c r="BD85" i="17"/>
  <c r="BB85" i="17"/>
  <c r="AT85" i="17"/>
  <c r="AS85" i="17"/>
  <c r="AQ85" i="17"/>
  <c r="AH85" i="17"/>
  <c r="AG85" i="17"/>
  <c r="G85" i="17"/>
  <c r="BC85" i="17" s="1"/>
  <c r="F85" i="17"/>
  <c r="BE84" i="17"/>
  <c r="BD84" i="17"/>
  <c r="BB84" i="17"/>
  <c r="AT84" i="17"/>
  <c r="AS84" i="17"/>
  <c r="AQ84" i="17"/>
  <c r="AH84" i="17"/>
  <c r="AG84" i="17"/>
  <c r="G84" i="17"/>
  <c r="BC84" i="17" s="1"/>
  <c r="F84" i="17"/>
  <c r="BE83" i="17"/>
  <c r="BD83" i="17"/>
  <c r="BC83" i="17"/>
  <c r="BB83" i="17"/>
  <c r="AT83" i="17"/>
  <c r="AS83" i="17"/>
  <c r="AQ83" i="17"/>
  <c r="AH83" i="17"/>
  <c r="AG83" i="17"/>
  <c r="G83" i="17"/>
  <c r="F83" i="17"/>
  <c r="BE82" i="17"/>
  <c r="BA82" i="17"/>
  <c r="AZ82" i="17"/>
  <c r="AZ101" i="17" s="1"/>
  <c r="AZ62" i="17" s="1"/>
  <c r="AY82" i="17"/>
  <c r="AY101" i="17" s="1"/>
  <c r="AY62" i="17" s="1"/>
  <c r="AX82" i="17"/>
  <c r="BB82" i="17" s="1"/>
  <c r="AW82" i="17"/>
  <c r="AV82" i="17"/>
  <c r="AV101" i="17" s="1"/>
  <c r="AV62" i="17" s="1"/>
  <c r="AV43" i="17" s="1"/>
  <c r="AU82" i="17"/>
  <c r="AU101" i="17" s="1"/>
  <c r="AP82" i="17"/>
  <c r="AP101" i="17" s="1"/>
  <c r="AP62" i="17" s="1"/>
  <c r="AO82" i="17"/>
  <c r="AO101" i="17" s="1"/>
  <c r="AN82" i="17"/>
  <c r="AM82" i="17"/>
  <c r="AQ82" i="17" s="1"/>
  <c r="AL82" i="17"/>
  <c r="AL101" i="17" s="1"/>
  <c r="AL62" i="17" s="1"/>
  <c r="AL43" i="17" s="1"/>
  <c r="AK82" i="17"/>
  <c r="AK101" i="17" s="1"/>
  <c r="AJ82" i="17"/>
  <c r="AI82" i="17"/>
  <c r="AG82" i="17" s="1"/>
  <c r="AF82" i="17"/>
  <c r="AE82" i="17"/>
  <c r="AE101" i="17" s="1"/>
  <c r="AE62" i="17" s="1"/>
  <c r="AE43" i="17" s="1"/>
  <c r="AD82" i="17"/>
  <c r="AD101" i="17" s="1"/>
  <c r="AD62" i="17" s="1"/>
  <c r="AD43" i="17" s="1"/>
  <c r="AC82" i="17"/>
  <c r="AC101" i="17" s="1"/>
  <c r="AB82" i="17"/>
  <c r="AA82" i="17"/>
  <c r="AA101" i="17" s="1"/>
  <c r="AA62" i="17" s="1"/>
  <c r="Z82" i="17"/>
  <c r="BD82" i="17" s="1"/>
  <c r="Y82" i="17"/>
  <c r="Y101" i="17" s="1"/>
  <c r="BE101" i="17" s="1"/>
  <c r="X82" i="17"/>
  <c r="W82" i="17"/>
  <c r="W101" i="17" s="1"/>
  <c r="W62" i="17" s="1"/>
  <c r="W43" i="17" s="1"/>
  <c r="V82" i="17"/>
  <c r="V101" i="17" s="1"/>
  <c r="U82" i="17"/>
  <c r="U101" i="17" s="1"/>
  <c r="T82" i="17"/>
  <c r="S82" i="17"/>
  <c r="S101" i="17" s="1"/>
  <c r="S62" i="17" s="1"/>
  <c r="S43" i="17" s="1"/>
  <c r="R82" i="17"/>
  <c r="Q82" i="17"/>
  <c r="Q101" i="17" s="1"/>
  <c r="P82" i="17"/>
  <c r="O82" i="17"/>
  <c r="O101" i="17" s="1"/>
  <c r="O62" i="17" s="1"/>
  <c r="O43" i="17" s="1"/>
  <c r="N82" i="17"/>
  <c r="N101" i="17" s="1"/>
  <c r="N62" i="17" s="1"/>
  <c r="M82" i="17"/>
  <c r="M101" i="17" s="1"/>
  <c r="L82" i="17"/>
  <c r="K82" i="17"/>
  <c r="K101" i="17" s="1"/>
  <c r="J82" i="17"/>
  <c r="I82" i="17"/>
  <c r="I101" i="17" s="1"/>
  <c r="H82" i="17"/>
  <c r="D82" i="17"/>
  <c r="BE81" i="17"/>
  <c r="BD81" i="17"/>
  <c r="BB81" i="17"/>
  <c r="AT81" i="17"/>
  <c r="AS81" i="17"/>
  <c r="AQ81" i="17"/>
  <c r="AI81" i="17"/>
  <c r="AI77" i="17" s="1"/>
  <c r="AH81" i="17"/>
  <c r="G81" i="17"/>
  <c r="BC81" i="17" s="1"/>
  <c r="F81" i="17"/>
  <c r="BE80" i="17"/>
  <c r="BD80" i="17"/>
  <c r="BB80" i="17"/>
  <c r="AT80" i="17"/>
  <c r="AS80" i="17"/>
  <c r="AQ80" i="17"/>
  <c r="AH80" i="17"/>
  <c r="AG80" i="17"/>
  <c r="G80" i="17"/>
  <c r="BC80" i="17" s="1"/>
  <c r="F80" i="17"/>
  <c r="BE79" i="17"/>
  <c r="BD79" i="17"/>
  <c r="BB79" i="17"/>
  <c r="AT79" i="17"/>
  <c r="AS79" i="17"/>
  <c r="AQ79" i="17"/>
  <c r="AH79" i="17"/>
  <c r="AG79" i="17"/>
  <c r="G79" i="17"/>
  <c r="BC79" i="17" s="1"/>
  <c r="F79" i="17"/>
  <c r="BE78" i="17"/>
  <c r="BD78" i="17"/>
  <c r="BB78" i="17"/>
  <c r="AT78" i="17"/>
  <c r="AS78" i="17"/>
  <c r="AQ78" i="17"/>
  <c r="AH78" i="17"/>
  <c r="AG78" i="17"/>
  <c r="G78" i="17"/>
  <c r="BC78" i="17" s="1"/>
  <c r="F78" i="17"/>
  <c r="BA77" i="17"/>
  <c r="BA96" i="17" s="1"/>
  <c r="AZ77" i="17"/>
  <c r="AZ76" i="17" s="1"/>
  <c r="AY77" i="17"/>
  <c r="AY96" i="17" s="1"/>
  <c r="AX77" i="17"/>
  <c r="AX96" i="17" s="1"/>
  <c r="BB96" i="17" s="1"/>
  <c r="AW77" i="17"/>
  <c r="AW96" i="17" s="1"/>
  <c r="AV77" i="17"/>
  <c r="AV96" i="17" s="1"/>
  <c r="AU77" i="17"/>
  <c r="AU96" i="17" s="1"/>
  <c r="AP77" i="17"/>
  <c r="AP96" i="17" s="1"/>
  <c r="AO77" i="17"/>
  <c r="AO96" i="17" s="1"/>
  <c r="AN77" i="17"/>
  <c r="AN96" i="17" s="1"/>
  <c r="AM77" i="17"/>
  <c r="AQ77" i="17" s="1"/>
  <c r="AL77" i="17"/>
  <c r="AL96" i="17" s="1"/>
  <c r="AK77" i="17"/>
  <c r="AK96" i="17" s="1"/>
  <c r="AJ77" i="17"/>
  <c r="AJ96" i="17" s="1"/>
  <c r="AF77" i="17"/>
  <c r="AF96" i="17" s="1"/>
  <c r="AE77" i="17"/>
  <c r="AE96" i="17" s="1"/>
  <c r="AD77" i="17"/>
  <c r="AD96" i="17" s="1"/>
  <c r="AC77" i="17"/>
  <c r="AC96" i="17" s="1"/>
  <c r="AB77" i="17"/>
  <c r="AB96" i="17" s="1"/>
  <c r="AA77" i="17"/>
  <c r="Z77" i="17"/>
  <c r="Y77" i="17"/>
  <c r="Y76" i="17" s="1"/>
  <c r="X77" i="17"/>
  <c r="X96" i="17" s="1"/>
  <c r="W77" i="17"/>
  <c r="W76" i="17" s="1"/>
  <c r="V77" i="17"/>
  <c r="V96" i="17" s="1"/>
  <c r="U77" i="17"/>
  <c r="U96" i="17" s="1"/>
  <c r="T77" i="17"/>
  <c r="T96" i="17" s="1"/>
  <c r="S77" i="17"/>
  <c r="S96" i="17" s="1"/>
  <c r="S57" i="17" s="1"/>
  <c r="S38" i="17" s="1"/>
  <c r="R77" i="17"/>
  <c r="R96" i="17" s="1"/>
  <c r="Q77" i="17"/>
  <c r="Q96" i="17" s="1"/>
  <c r="P77" i="17"/>
  <c r="P96" i="17" s="1"/>
  <c r="O77" i="17"/>
  <c r="O96" i="17" s="1"/>
  <c r="O57" i="17" s="1"/>
  <c r="O38" i="17" s="1"/>
  <c r="N77" i="17"/>
  <c r="N96" i="17" s="1"/>
  <c r="M77" i="17"/>
  <c r="L77" i="17"/>
  <c r="L96" i="17" s="1"/>
  <c r="K77" i="17"/>
  <c r="K76" i="17" s="1"/>
  <c r="J77" i="17"/>
  <c r="J96" i="17" s="1"/>
  <c r="I77" i="17"/>
  <c r="I96" i="17" s="1"/>
  <c r="H77" i="17"/>
  <c r="H96" i="17" s="1"/>
  <c r="D77" i="17"/>
  <c r="AV76" i="17"/>
  <c r="AV95" i="17" s="1"/>
  <c r="AP76" i="17"/>
  <c r="AP95" i="17" s="1"/>
  <c r="AM76" i="17"/>
  <c r="AQ76" i="17" s="1"/>
  <c r="AL76" i="17"/>
  <c r="AL95" i="17" s="1"/>
  <c r="AD76" i="17"/>
  <c r="AD95" i="17" s="1"/>
  <c r="Z76" i="17"/>
  <c r="V76" i="17"/>
  <c r="V95" i="17" s="1"/>
  <c r="U76" i="17"/>
  <c r="U95" i="17" s="1"/>
  <c r="O76" i="17"/>
  <c r="O95" i="17" s="1"/>
  <c r="N76" i="17"/>
  <c r="N95" i="17" s="1"/>
  <c r="D76" i="17"/>
  <c r="Z75" i="17"/>
  <c r="O75" i="17"/>
  <c r="O94" i="17" s="1"/>
  <c r="N75" i="17"/>
  <c r="N94" i="17" s="1"/>
  <c r="BE74" i="17"/>
  <c r="BD74" i="17"/>
  <c r="BB74" i="17"/>
  <c r="AT74" i="17"/>
  <c r="AS74" i="17"/>
  <c r="AQ74" i="17"/>
  <c r="AH74" i="17"/>
  <c r="AG74" i="17"/>
  <c r="G74" i="17"/>
  <c r="BC74" i="17" s="1"/>
  <c r="F74" i="17"/>
  <c r="BE73" i="17"/>
  <c r="BD73" i="17"/>
  <c r="BC73" i="17"/>
  <c r="BB73" i="17"/>
  <c r="AT73" i="17"/>
  <c r="AS73" i="17"/>
  <c r="AQ73" i="17"/>
  <c r="AH73" i="17"/>
  <c r="AG73" i="17"/>
  <c r="BA72" i="17"/>
  <c r="AZ72" i="17"/>
  <c r="AY72" i="17"/>
  <c r="AT72" i="17" s="1"/>
  <c r="AX72" i="17"/>
  <c r="BB72" i="17" s="1"/>
  <c r="AW72" i="17"/>
  <c r="AV72" i="17"/>
  <c r="AU72" i="17"/>
  <c r="AP72" i="17"/>
  <c r="AO72" i="17"/>
  <c r="AN72" i="17"/>
  <c r="AM72" i="17"/>
  <c r="AQ72" i="17" s="1"/>
  <c r="AL72" i="17"/>
  <c r="AK72" i="17"/>
  <c r="AJ72" i="17"/>
  <c r="AH72" i="17" s="1"/>
  <c r="AI72" i="17"/>
  <c r="AG72" i="17"/>
  <c r="AF72" i="17"/>
  <c r="AE72" i="17"/>
  <c r="AD72" i="17"/>
  <c r="AC72" i="17"/>
  <c r="AB72" i="17"/>
  <c r="AA72" i="17"/>
  <c r="Z72" i="17"/>
  <c r="Y72" i="17"/>
  <c r="BE72" i="17" s="1"/>
  <c r="X72" i="17"/>
  <c r="W72" i="17"/>
  <c r="V72" i="17"/>
  <c r="U72" i="17"/>
  <c r="T72" i="17"/>
  <c r="S72" i="17"/>
  <c r="R72" i="17"/>
  <c r="Q72" i="17"/>
  <c r="P72" i="17"/>
  <c r="O72" i="17"/>
  <c r="N72" i="17"/>
  <c r="M72" i="17"/>
  <c r="G72" i="17" s="1"/>
  <c r="BC72" i="17" s="1"/>
  <c r="L72" i="17"/>
  <c r="F72" i="17" s="1"/>
  <c r="K72" i="17"/>
  <c r="J72" i="17"/>
  <c r="I72" i="17"/>
  <c r="H72" i="17"/>
  <c r="D72" i="17"/>
  <c r="BA71" i="17"/>
  <c r="AZ71" i="17"/>
  <c r="AY71" i="17"/>
  <c r="AX71" i="17"/>
  <c r="BB71" i="17" s="1"/>
  <c r="AW71" i="17"/>
  <c r="AT71" i="17" s="1"/>
  <c r="AV71" i="17"/>
  <c r="AU71" i="17"/>
  <c r="AP71" i="17"/>
  <c r="AO71" i="17"/>
  <c r="AN71" i="17"/>
  <c r="AM71" i="17"/>
  <c r="AQ71" i="17" s="1"/>
  <c r="AL71" i="17"/>
  <c r="AK71" i="17"/>
  <c r="AJ71" i="17"/>
  <c r="AI71" i="17"/>
  <c r="AH71" i="17"/>
  <c r="AG71" i="17"/>
  <c r="AF71" i="17"/>
  <c r="AE71" i="17"/>
  <c r="AD71" i="17"/>
  <c r="AC71" i="17"/>
  <c r="AB71" i="17"/>
  <c r="AA71" i="17"/>
  <c r="Z71" i="17"/>
  <c r="BD71" i="17" s="1"/>
  <c r="Y71" i="17"/>
  <c r="BE71" i="17" s="1"/>
  <c r="X71" i="17"/>
  <c r="W71" i="17"/>
  <c r="V71" i="17"/>
  <c r="U71" i="17"/>
  <c r="T71" i="17"/>
  <c r="S71" i="17"/>
  <c r="R71" i="17"/>
  <c r="Q71" i="17"/>
  <c r="P71" i="17"/>
  <c r="O71" i="17"/>
  <c r="N71" i="17"/>
  <c r="M71" i="17"/>
  <c r="L71" i="17"/>
  <c r="F71" i="17" s="1"/>
  <c r="K71" i="17"/>
  <c r="J71" i="17"/>
  <c r="I71" i="17"/>
  <c r="H71" i="17"/>
  <c r="D71" i="17"/>
  <c r="BA70" i="17"/>
  <c r="AZ70" i="17"/>
  <c r="AY70" i="17"/>
  <c r="AX70" i="17"/>
  <c r="BB70" i="17" s="1"/>
  <c r="AW70" i="17"/>
  <c r="AV70" i="17"/>
  <c r="AU70" i="17"/>
  <c r="AT70" i="17"/>
  <c r="AP70" i="17"/>
  <c r="AO70" i="17"/>
  <c r="AN70" i="17"/>
  <c r="AM70" i="17"/>
  <c r="AQ70" i="17" s="1"/>
  <c r="AL70" i="17"/>
  <c r="AK70" i="17"/>
  <c r="AJ70" i="17"/>
  <c r="AI70" i="17"/>
  <c r="AG70" i="17" s="1"/>
  <c r="AH70" i="17"/>
  <c r="AF70" i="17"/>
  <c r="AE70" i="17"/>
  <c r="AD70" i="17"/>
  <c r="AC70" i="17"/>
  <c r="AB70" i="17"/>
  <c r="AA70" i="17"/>
  <c r="Z70" i="17"/>
  <c r="Y70" i="17"/>
  <c r="BE70" i="17" s="1"/>
  <c r="X70" i="17"/>
  <c r="W70" i="17"/>
  <c r="V70" i="17"/>
  <c r="U70" i="17"/>
  <c r="T70" i="17"/>
  <c r="S70" i="17"/>
  <c r="R70" i="17"/>
  <c r="Q70" i="17"/>
  <c r="P70" i="17"/>
  <c r="O70" i="17"/>
  <c r="N70" i="17"/>
  <c r="M70" i="17"/>
  <c r="L70" i="17"/>
  <c r="K70" i="17"/>
  <c r="J70" i="17"/>
  <c r="I70" i="17"/>
  <c r="H70" i="17"/>
  <c r="D70" i="17"/>
  <c r="BA69" i="17"/>
  <c r="AZ69" i="17"/>
  <c r="AY69" i="17"/>
  <c r="AT69" i="17" s="1"/>
  <c r="AX69" i="17"/>
  <c r="BB69" i="17" s="1"/>
  <c r="AW69" i="17"/>
  <c r="AV69" i="17"/>
  <c r="AU69" i="17"/>
  <c r="AS69" i="17" s="1"/>
  <c r="AP69" i="17"/>
  <c r="AO69" i="17"/>
  <c r="AN69" i="17"/>
  <c r="AM69" i="17"/>
  <c r="AQ69" i="17" s="1"/>
  <c r="AL69" i="17"/>
  <c r="AK69" i="17"/>
  <c r="AJ69" i="17"/>
  <c r="AI69" i="17"/>
  <c r="AG69" i="17" s="1"/>
  <c r="AH69" i="17"/>
  <c r="AF69" i="17"/>
  <c r="AE69" i="17"/>
  <c r="AD69" i="17"/>
  <c r="AC69" i="17"/>
  <c r="AB69" i="17"/>
  <c r="AA69" i="17"/>
  <c r="Z69" i="17"/>
  <c r="Y69" i="17"/>
  <c r="BE69" i="17" s="1"/>
  <c r="X69" i="17"/>
  <c r="W69" i="17"/>
  <c r="V69" i="17"/>
  <c r="U69" i="17"/>
  <c r="T69" i="17"/>
  <c r="S69" i="17"/>
  <c r="R69" i="17"/>
  <c r="Q69" i="17"/>
  <c r="P69" i="17"/>
  <c r="O69" i="17"/>
  <c r="N69" i="17"/>
  <c r="M69" i="17"/>
  <c r="L69" i="17"/>
  <c r="K69" i="17"/>
  <c r="J69" i="17"/>
  <c r="I69" i="17"/>
  <c r="H69" i="17"/>
  <c r="D69" i="17"/>
  <c r="BA68" i="17"/>
  <c r="AZ68" i="17"/>
  <c r="AY68" i="17"/>
  <c r="AT68" i="17" s="1"/>
  <c r="AX68" i="17"/>
  <c r="BB68" i="17" s="1"/>
  <c r="AW68" i="17"/>
  <c r="AV68" i="17"/>
  <c r="AU68" i="17"/>
  <c r="AP68" i="17"/>
  <c r="AO68" i="17"/>
  <c r="AN68" i="17"/>
  <c r="AM68" i="17"/>
  <c r="AQ68" i="17" s="1"/>
  <c r="AL68" i="17"/>
  <c r="AK68" i="17"/>
  <c r="AJ68" i="17"/>
  <c r="AH68" i="17" s="1"/>
  <c r="AI68" i="17"/>
  <c r="AG68" i="17" s="1"/>
  <c r="AF68" i="17"/>
  <c r="AE68" i="17"/>
  <c r="AD68" i="17"/>
  <c r="AC68" i="17"/>
  <c r="AB68" i="17"/>
  <c r="AA68" i="17"/>
  <c r="Z68" i="17"/>
  <c r="Y68" i="17"/>
  <c r="BE68" i="17" s="1"/>
  <c r="X68" i="17"/>
  <c r="W68" i="17"/>
  <c r="V68" i="17"/>
  <c r="U68" i="17"/>
  <c r="T68" i="17"/>
  <c r="S68" i="17"/>
  <c r="R68" i="17"/>
  <c r="Q68" i="17"/>
  <c r="P68" i="17"/>
  <c r="O68" i="17"/>
  <c r="N68" i="17"/>
  <c r="M68" i="17"/>
  <c r="L68" i="17"/>
  <c r="F68" i="17" s="1"/>
  <c r="K68" i="17"/>
  <c r="J68" i="17"/>
  <c r="I68" i="17"/>
  <c r="H68" i="17"/>
  <c r="D68" i="17"/>
  <c r="AU67" i="17"/>
  <c r="AO67" i="17"/>
  <c r="AK67" i="17"/>
  <c r="Z67" i="17"/>
  <c r="J67" i="17"/>
  <c r="BA66" i="17"/>
  <c r="AZ66" i="17"/>
  <c r="AY66" i="17"/>
  <c r="AX66" i="17"/>
  <c r="BB66" i="17" s="1"/>
  <c r="AW66" i="17"/>
  <c r="AV66" i="17"/>
  <c r="AU66" i="17"/>
  <c r="AP66" i="17"/>
  <c r="AO66" i="17"/>
  <c r="AN66" i="17"/>
  <c r="AM66" i="17"/>
  <c r="AQ66" i="17" s="1"/>
  <c r="AL66" i="17"/>
  <c r="AK66" i="17"/>
  <c r="AJ66" i="17"/>
  <c r="AI66" i="17"/>
  <c r="AH66" i="17"/>
  <c r="AG66" i="17"/>
  <c r="AF66" i="17"/>
  <c r="AE66" i="17"/>
  <c r="AD66" i="17"/>
  <c r="AC66" i="17"/>
  <c r="AB66" i="17"/>
  <c r="AA66" i="17"/>
  <c r="Z66" i="17"/>
  <c r="Y66" i="17"/>
  <c r="BE66" i="17" s="1"/>
  <c r="X66" i="17"/>
  <c r="W66" i="17"/>
  <c r="V66" i="17"/>
  <c r="U66" i="17"/>
  <c r="T66" i="17"/>
  <c r="S66" i="17"/>
  <c r="R66" i="17"/>
  <c r="Q66" i="17"/>
  <c r="P66" i="17"/>
  <c r="O66" i="17"/>
  <c r="N66" i="17"/>
  <c r="M66" i="17"/>
  <c r="L66" i="17"/>
  <c r="K66" i="17"/>
  <c r="J66" i="17"/>
  <c r="I66" i="17"/>
  <c r="H66" i="17"/>
  <c r="D66" i="17"/>
  <c r="BA65" i="17"/>
  <c r="AZ65" i="17"/>
  <c r="AY65" i="17"/>
  <c r="AX65" i="17"/>
  <c r="BB65" i="17" s="1"/>
  <c r="AW65" i="17"/>
  <c r="AT65" i="17" s="1"/>
  <c r="AV65" i="17"/>
  <c r="AU65" i="17"/>
  <c r="AP65" i="17"/>
  <c r="AO65" i="17"/>
  <c r="AN65" i="17"/>
  <c r="AM65" i="17"/>
  <c r="AQ65" i="17" s="1"/>
  <c r="AL65" i="17"/>
  <c r="AK65" i="17"/>
  <c r="AJ65" i="17"/>
  <c r="AI65" i="17"/>
  <c r="AG65" i="17" s="1"/>
  <c r="AH65" i="17"/>
  <c r="AF65" i="17"/>
  <c r="AE65" i="17"/>
  <c r="AD65" i="17"/>
  <c r="AC65" i="17"/>
  <c r="AB65" i="17"/>
  <c r="AA65" i="17"/>
  <c r="Z65" i="17"/>
  <c r="Y65" i="17"/>
  <c r="BE65" i="17" s="1"/>
  <c r="X65" i="17"/>
  <c r="W65" i="17"/>
  <c r="V65" i="17"/>
  <c r="U65" i="17"/>
  <c r="T65" i="17"/>
  <c r="S65" i="17"/>
  <c r="R65" i="17"/>
  <c r="Q65" i="17"/>
  <c r="P65" i="17"/>
  <c r="O65" i="17"/>
  <c r="N65" i="17"/>
  <c r="M65" i="17"/>
  <c r="L65" i="17"/>
  <c r="K65" i="17"/>
  <c r="J65" i="17"/>
  <c r="I65" i="17"/>
  <c r="H65" i="17"/>
  <c r="F65" i="17"/>
  <c r="D65" i="17"/>
  <c r="BA64" i="17"/>
  <c r="AZ64" i="17"/>
  <c r="AY64" i="17"/>
  <c r="AX64" i="17"/>
  <c r="BB64" i="17" s="1"/>
  <c r="AW64" i="17"/>
  <c r="AV64" i="17"/>
  <c r="AU64" i="17"/>
  <c r="AT64" i="17"/>
  <c r="AP64" i="17"/>
  <c r="AO64" i="17"/>
  <c r="AN64" i="17"/>
  <c r="AM64" i="17"/>
  <c r="AQ64" i="17" s="1"/>
  <c r="AL64" i="17"/>
  <c r="AK64" i="17"/>
  <c r="AJ64" i="17"/>
  <c r="AH64" i="17" s="1"/>
  <c r="AI64" i="17"/>
  <c r="AG64" i="17" s="1"/>
  <c r="AF64" i="17"/>
  <c r="AE64" i="17"/>
  <c r="AD64" i="17"/>
  <c r="AC64" i="17"/>
  <c r="AB64" i="17"/>
  <c r="AA64" i="17"/>
  <c r="Z64" i="17"/>
  <c r="BD64" i="17" s="1"/>
  <c r="Y64" i="17"/>
  <c r="BE64" i="17" s="1"/>
  <c r="X64" i="17"/>
  <c r="W64" i="17"/>
  <c r="V64" i="17"/>
  <c r="V45" i="17" s="1"/>
  <c r="U64" i="17"/>
  <c r="T64" i="17"/>
  <c r="S64" i="17"/>
  <c r="R64" i="17"/>
  <c r="R45" i="17" s="1"/>
  <c r="Q64" i="17"/>
  <c r="P64" i="17"/>
  <c r="O64" i="17"/>
  <c r="N64" i="17"/>
  <c r="N45" i="17" s="1"/>
  <c r="M64" i="17"/>
  <c r="L64" i="17"/>
  <c r="K64" i="17"/>
  <c r="J64" i="17"/>
  <c r="J45" i="17" s="1"/>
  <c r="I64" i="17"/>
  <c r="H64" i="17"/>
  <c r="F64" i="17"/>
  <c r="D64" i="17"/>
  <c r="D45" i="17" s="1"/>
  <c r="BA63" i="17"/>
  <c r="AZ63" i="17"/>
  <c r="AY63" i="17"/>
  <c r="AX63" i="17"/>
  <c r="BB63" i="17" s="1"/>
  <c r="AW63" i="17"/>
  <c r="AV63" i="17"/>
  <c r="AU63" i="17"/>
  <c r="AT63" i="17"/>
  <c r="AP63" i="17"/>
  <c r="AO63" i="17"/>
  <c r="AN63" i="17"/>
  <c r="AM63" i="17"/>
  <c r="AL63" i="17"/>
  <c r="AK63" i="17"/>
  <c r="AJ63" i="17"/>
  <c r="AH63" i="17" s="1"/>
  <c r="AI63" i="17"/>
  <c r="AF63" i="17"/>
  <c r="AE63" i="17"/>
  <c r="AE44" i="17" s="1"/>
  <c r="AD63" i="17"/>
  <c r="AC63" i="17"/>
  <c r="AB63" i="17"/>
  <c r="AA63" i="17"/>
  <c r="AA44" i="17" s="1"/>
  <c r="Z63" i="17"/>
  <c r="Y63" i="17"/>
  <c r="BE63" i="17" s="1"/>
  <c r="X63" i="17"/>
  <c r="W63" i="17"/>
  <c r="W44" i="17" s="1"/>
  <c r="V63" i="17"/>
  <c r="U63" i="17"/>
  <c r="T63" i="17"/>
  <c r="S63" i="17"/>
  <c r="S44" i="17" s="1"/>
  <c r="R63" i="17"/>
  <c r="Q63" i="17"/>
  <c r="P63" i="17"/>
  <c r="O63" i="17"/>
  <c r="O44" i="17" s="1"/>
  <c r="N63" i="17"/>
  <c r="M63" i="17"/>
  <c r="G63" i="17" s="1"/>
  <c r="L63" i="17"/>
  <c r="K63" i="17"/>
  <c r="K44" i="17" s="1"/>
  <c r="J63" i="17"/>
  <c r="I63" i="17"/>
  <c r="H63" i="17"/>
  <c r="D63" i="17"/>
  <c r="AU62" i="17"/>
  <c r="AU43" i="17" s="1"/>
  <c r="AO62" i="17"/>
  <c r="AK62" i="17"/>
  <c r="AK43" i="17" s="1"/>
  <c r="AI62" i="17"/>
  <c r="AC62" i="17"/>
  <c r="AC43" i="17" s="1"/>
  <c r="Z62" i="17"/>
  <c r="V62" i="17"/>
  <c r="V43" i="17" s="1"/>
  <c r="U62" i="17"/>
  <c r="R62" i="17"/>
  <c r="Q62" i="17"/>
  <c r="M62" i="17"/>
  <c r="K62" i="17"/>
  <c r="K43" i="17" s="1"/>
  <c r="J62" i="17"/>
  <c r="I62" i="17"/>
  <c r="BD61" i="17"/>
  <c r="BA61" i="17"/>
  <c r="AZ61" i="17"/>
  <c r="AY61" i="17"/>
  <c r="AX61" i="17"/>
  <c r="AW61" i="17"/>
  <c r="AV61" i="17"/>
  <c r="AU61" i="17"/>
  <c r="AP61" i="17"/>
  <c r="AP42" i="17" s="1"/>
  <c r="AO61" i="17"/>
  <c r="AN61" i="17"/>
  <c r="AM61" i="17"/>
  <c r="AQ61" i="17" s="1"/>
  <c r="AL61" i="17"/>
  <c r="AL42" i="17" s="1"/>
  <c r="AK61" i="17"/>
  <c r="AJ61" i="17"/>
  <c r="AF61" i="17"/>
  <c r="AE61" i="17"/>
  <c r="AE42" i="17" s="1"/>
  <c r="AD61" i="17"/>
  <c r="AC61" i="17"/>
  <c r="AB61" i="17"/>
  <c r="AA61" i="17"/>
  <c r="AA42" i="17" s="1"/>
  <c r="Z61" i="17"/>
  <c r="Y61" i="17"/>
  <c r="BE61" i="17" s="1"/>
  <c r="X61" i="17"/>
  <c r="W61" i="17"/>
  <c r="W42" i="17" s="1"/>
  <c r="V61" i="17"/>
  <c r="U61" i="17"/>
  <c r="T61" i="17"/>
  <c r="S61" i="17"/>
  <c r="S42" i="17" s="1"/>
  <c r="R61" i="17"/>
  <c r="Q61" i="17"/>
  <c r="P61" i="17"/>
  <c r="O61" i="17"/>
  <c r="O42" i="17" s="1"/>
  <c r="N61" i="17"/>
  <c r="M61" i="17"/>
  <c r="L61" i="17"/>
  <c r="F61" i="17" s="1"/>
  <c r="K61" i="17"/>
  <c r="J61" i="17"/>
  <c r="I61" i="17"/>
  <c r="H61" i="17"/>
  <c r="H42" i="17" s="1"/>
  <c r="G61" i="17"/>
  <c r="D61" i="17"/>
  <c r="BD60" i="17"/>
  <c r="BA60" i="17"/>
  <c r="BA41" i="17" s="1"/>
  <c r="AZ60" i="17"/>
  <c r="AY60" i="17"/>
  <c r="AX60" i="17"/>
  <c r="BB60" i="17" s="1"/>
  <c r="AW60" i="17"/>
  <c r="AV60" i="17"/>
  <c r="AU60" i="17"/>
  <c r="AP60" i="17"/>
  <c r="AO60" i="17"/>
  <c r="AO41" i="17" s="1"/>
  <c r="AN60" i="17"/>
  <c r="AM60" i="17"/>
  <c r="AQ60" i="17" s="1"/>
  <c r="AL60" i="17"/>
  <c r="AK60" i="17"/>
  <c r="AK41" i="17" s="1"/>
  <c r="AJ60" i="17"/>
  <c r="AI60" i="17"/>
  <c r="AF60" i="17"/>
  <c r="AF41" i="17" s="1"/>
  <c r="AE60" i="17"/>
  <c r="AD60" i="17"/>
  <c r="AC60" i="17"/>
  <c r="AB60" i="17"/>
  <c r="AB41" i="17" s="1"/>
  <c r="AA60" i="17"/>
  <c r="Z60" i="17"/>
  <c r="Y60" i="17"/>
  <c r="BE60" i="17" s="1"/>
  <c r="X60" i="17"/>
  <c r="X41" i="17" s="1"/>
  <c r="W60" i="17"/>
  <c r="V60" i="17"/>
  <c r="U60" i="17"/>
  <c r="T60" i="17"/>
  <c r="T41" i="17" s="1"/>
  <c r="S60" i="17"/>
  <c r="R60" i="17"/>
  <c r="Q60" i="17"/>
  <c r="P60" i="17"/>
  <c r="P41" i="17" s="1"/>
  <c r="O60" i="17"/>
  <c r="N60" i="17"/>
  <c r="M60" i="17"/>
  <c r="L60" i="17"/>
  <c r="F60" i="17" s="1"/>
  <c r="K60" i="17"/>
  <c r="J60" i="17"/>
  <c r="I60" i="17"/>
  <c r="H60" i="17"/>
  <c r="H41" i="17" s="1"/>
  <c r="G60" i="17"/>
  <c r="D60" i="17"/>
  <c r="BD59" i="17"/>
  <c r="BA59" i="17"/>
  <c r="BA40" i="17" s="1"/>
  <c r="AZ59" i="17"/>
  <c r="AY59" i="17"/>
  <c r="AX59" i="17"/>
  <c r="BB59" i="17" s="1"/>
  <c r="AW59" i="17"/>
  <c r="AV59" i="17"/>
  <c r="AU59" i="17"/>
  <c r="AP59" i="17"/>
  <c r="AO59" i="17"/>
  <c r="AO40" i="17" s="1"/>
  <c r="AN59" i="17"/>
  <c r="AM59" i="17"/>
  <c r="AQ59" i="17" s="1"/>
  <c r="AL59" i="17"/>
  <c r="AK59" i="17"/>
  <c r="AK40" i="17" s="1"/>
  <c r="AJ59" i="17"/>
  <c r="AI59" i="17"/>
  <c r="AF59" i="17"/>
  <c r="AF40" i="17" s="1"/>
  <c r="AF21" i="17" s="1"/>
  <c r="AE59" i="17"/>
  <c r="AD59" i="17"/>
  <c r="AC59" i="17"/>
  <c r="AB59" i="17"/>
  <c r="AB40" i="17" s="1"/>
  <c r="AB21" i="17" s="1"/>
  <c r="AA59" i="17"/>
  <c r="Z59" i="17"/>
  <c r="Y59" i="17"/>
  <c r="BE59" i="17" s="1"/>
  <c r="X59" i="17"/>
  <c r="X40" i="17" s="1"/>
  <c r="X21" i="17" s="1"/>
  <c r="W59" i="17"/>
  <c r="V59" i="17"/>
  <c r="U59" i="17"/>
  <c r="T59" i="17"/>
  <c r="T40" i="17" s="1"/>
  <c r="T21" i="17" s="1"/>
  <c r="S59" i="17"/>
  <c r="R59" i="17"/>
  <c r="Q59" i="17"/>
  <c r="P59" i="17"/>
  <c r="P40" i="17" s="1"/>
  <c r="P21" i="17" s="1"/>
  <c r="O59" i="17"/>
  <c r="N59" i="17"/>
  <c r="M59" i="17"/>
  <c r="L59" i="17"/>
  <c r="F59" i="17" s="1"/>
  <c r="K59" i="17"/>
  <c r="J59" i="17"/>
  <c r="I59" i="17"/>
  <c r="H59" i="17"/>
  <c r="H40" i="17" s="1"/>
  <c r="H21" i="17" s="1"/>
  <c r="G59" i="17"/>
  <c r="D59" i="17"/>
  <c r="BD58" i="17"/>
  <c r="BA58" i="17"/>
  <c r="BA39" i="17" s="1"/>
  <c r="AZ58" i="17"/>
  <c r="AY58" i="17"/>
  <c r="AX58" i="17"/>
  <c r="BB58" i="17" s="1"/>
  <c r="AW58" i="17"/>
  <c r="AV58" i="17"/>
  <c r="AU58" i="17"/>
  <c r="AP58" i="17"/>
  <c r="AO58" i="17"/>
  <c r="AO39" i="17" s="1"/>
  <c r="AO20" i="17" s="1"/>
  <c r="AN58" i="17"/>
  <c r="AM58" i="17"/>
  <c r="AQ58" i="17" s="1"/>
  <c r="AL58" i="17"/>
  <c r="AK58" i="17"/>
  <c r="AK39" i="17" s="1"/>
  <c r="AK20" i="17" s="1"/>
  <c r="AJ58" i="17"/>
  <c r="AI58" i="17"/>
  <c r="AF58" i="17"/>
  <c r="AF39" i="17" s="1"/>
  <c r="AE58" i="17"/>
  <c r="AE39" i="17" s="1"/>
  <c r="AE20" i="17" s="1"/>
  <c r="AD58" i="17"/>
  <c r="AC58" i="17"/>
  <c r="AB58" i="17"/>
  <c r="AB39" i="17" s="1"/>
  <c r="AA58" i="17"/>
  <c r="Z58" i="17"/>
  <c r="Y58" i="17"/>
  <c r="BE58" i="17" s="1"/>
  <c r="X58" i="17"/>
  <c r="X39" i="17" s="1"/>
  <c r="W58" i="17"/>
  <c r="W39" i="17" s="1"/>
  <c r="W20" i="17" s="1"/>
  <c r="V58" i="17"/>
  <c r="U58" i="17"/>
  <c r="T58" i="17"/>
  <c r="T39" i="17" s="1"/>
  <c r="S58" i="17"/>
  <c r="S39" i="17" s="1"/>
  <c r="S20" i="17" s="1"/>
  <c r="R58" i="17"/>
  <c r="Q58" i="17"/>
  <c r="P58" i="17"/>
  <c r="P39" i="17" s="1"/>
  <c r="O58" i="17"/>
  <c r="O39" i="17" s="1"/>
  <c r="O20" i="17" s="1"/>
  <c r="N58" i="17"/>
  <c r="M58" i="17"/>
  <c r="L58" i="17"/>
  <c r="K58" i="17"/>
  <c r="J58" i="17"/>
  <c r="I58" i="17"/>
  <c r="H58" i="17"/>
  <c r="H39" i="17" s="1"/>
  <c r="G58" i="17"/>
  <c r="D58" i="17"/>
  <c r="BA57" i="17"/>
  <c r="AY57" i="17"/>
  <c r="AY38" i="17" s="1"/>
  <c r="AY19" i="17" s="1"/>
  <c r="AX57" i="17"/>
  <c r="BB57" i="17" s="1"/>
  <c r="AW57" i="17"/>
  <c r="AV57" i="17"/>
  <c r="AU57" i="17"/>
  <c r="AU38" i="17" s="1"/>
  <c r="AP57" i="17"/>
  <c r="AO57" i="17"/>
  <c r="AN57" i="17"/>
  <c r="AN38" i="17" s="1"/>
  <c r="AL57" i="17"/>
  <c r="AK57" i="17"/>
  <c r="AJ57" i="17"/>
  <c r="AF57" i="17"/>
  <c r="AE57" i="17"/>
  <c r="AD57" i="17"/>
  <c r="AC57" i="17"/>
  <c r="AB57" i="17"/>
  <c r="AA57" i="17"/>
  <c r="X57" i="17"/>
  <c r="V57" i="17"/>
  <c r="U57" i="17"/>
  <c r="T57" i="17"/>
  <c r="R57" i="17"/>
  <c r="Q57" i="17"/>
  <c r="P57" i="17"/>
  <c r="N57" i="17"/>
  <c r="N38" i="17" s="1"/>
  <c r="L57" i="17"/>
  <c r="K57" i="17"/>
  <c r="J57" i="17"/>
  <c r="I57" i="17"/>
  <c r="I38" i="17" s="1"/>
  <c r="H57" i="17"/>
  <c r="AP56" i="17"/>
  <c r="AL56" i="17"/>
  <c r="AD56" i="17"/>
  <c r="V56" i="17"/>
  <c r="U56" i="17"/>
  <c r="N56" i="17"/>
  <c r="BE54" i="17"/>
  <c r="BD54" i="17"/>
  <c r="BB54" i="17"/>
  <c r="AT54" i="17"/>
  <c r="AS54" i="17"/>
  <c r="AQ54" i="17"/>
  <c r="AH54" i="17"/>
  <c r="AG54" i="17"/>
  <c r="G54" i="17"/>
  <c r="BC54" i="17" s="1"/>
  <c r="F54" i="17"/>
  <c r="BA53" i="17"/>
  <c r="AZ53" i="17"/>
  <c r="AY53" i="17"/>
  <c r="AX53" i="17"/>
  <c r="BB53" i="17" s="1"/>
  <c r="AW53" i="17"/>
  <c r="AT53" i="17" s="1"/>
  <c r="AV53" i="17"/>
  <c r="AU53" i="17"/>
  <c r="AP53" i="17"/>
  <c r="AO53" i="17"/>
  <c r="AN53" i="17"/>
  <c r="AM53" i="17"/>
  <c r="AQ53" i="17" s="1"/>
  <c r="AL53" i="17"/>
  <c r="AK53" i="17"/>
  <c r="AJ53" i="17"/>
  <c r="AH53" i="17" s="1"/>
  <c r="AI53" i="17"/>
  <c r="AF53" i="17"/>
  <c r="AE53" i="17"/>
  <c r="AD53" i="17"/>
  <c r="AC53" i="17"/>
  <c r="AB53" i="17"/>
  <c r="AA53" i="17"/>
  <c r="Z53" i="17"/>
  <c r="Y53" i="17"/>
  <c r="BE53" i="17" s="1"/>
  <c r="X53" i="17"/>
  <c r="W53" i="17"/>
  <c r="V53" i="17"/>
  <c r="U53" i="17"/>
  <c r="T53" i="17"/>
  <c r="S53" i="17"/>
  <c r="R53" i="17"/>
  <c r="Q53" i="17"/>
  <c r="P53" i="17"/>
  <c r="O53" i="17"/>
  <c r="N53" i="17"/>
  <c r="M53" i="17"/>
  <c r="L53" i="17"/>
  <c r="K53" i="17"/>
  <c r="J53" i="17"/>
  <c r="I53" i="17"/>
  <c r="H53" i="17"/>
  <c r="F53" i="17"/>
  <c r="D53" i="17"/>
  <c r="BA52" i="17"/>
  <c r="BA33" i="17" s="1"/>
  <c r="AZ52" i="17"/>
  <c r="AY52" i="17"/>
  <c r="AX52" i="17"/>
  <c r="BB52" i="17" s="1"/>
  <c r="AW52" i="17"/>
  <c r="AT52" i="17" s="1"/>
  <c r="AV52" i="17"/>
  <c r="AU52" i="17"/>
  <c r="AP52" i="17"/>
  <c r="AO52" i="17"/>
  <c r="AN52" i="17"/>
  <c r="AM52" i="17"/>
  <c r="AQ52" i="17" s="1"/>
  <c r="AL52" i="17"/>
  <c r="AK52" i="17"/>
  <c r="AJ52" i="17"/>
  <c r="AH52" i="17" s="1"/>
  <c r="AI52" i="17"/>
  <c r="AF52" i="17"/>
  <c r="AE52" i="17"/>
  <c r="AE33" i="17" s="1"/>
  <c r="AD52" i="17"/>
  <c r="AC52" i="17"/>
  <c r="AB52" i="17"/>
  <c r="AA52" i="17"/>
  <c r="AA33" i="17" s="1"/>
  <c r="Z52" i="17"/>
  <c r="Y52" i="17"/>
  <c r="BE52" i="17" s="1"/>
  <c r="X52" i="17"/>
  <c r="W52" i="17"/>
  <c r="W33" i="17" s="1"/>
  <c r="V52" i="17"/>
  <c r="U52" i="17"/>
  <c r="T52" i="17"/>
  <c r="S52" i="17"/>
  <c r="S33" i="17" s="1"/>
  <c r="R52" i="17"/>
  <c r="Q52" i="17"/>
  <c r="P52" i="17"/>
  <c r="O52" i="17"/>
  <c r="O33" i="17" s="1"/>
  <c r="N52" i="17"/>
  <c r="M52" i="17"/>
  <c r="L52" i="17"/>
  <c r="K52" i="17"/>
  <c r="K33" i="17" s="1"/>
  <c r="J52" i="17"/>
  <c r="I52" i="17"/>
  <c r="H52" i="17"/>
  <c r="F52" i="17"/>
  <c r="D52" i="17"/>
  <c r="BA51" i="17"/>
  <c r="AZ51" i="17"/>
  <c r="AY51" i="17"/>
  <c r="AX51" i="17"/>
  <c r="BB51" i="17" s="1"/>
  <c r="AW51" i="17"/>
  <c r="AT51" i="17" s="1"/>
  <c r="AV51" i="17"/>
  <c r="AU51" i="17"/>
  <c r="AP51" i="17"/>
  <c r="AO51" i="17"/>
  <c r="AN51" i="17"/>
  <c r="AM51" i="17"/>
  <c r="AQ51" i="17" s="1"/>
  <c r="AL51" i="17"/>
  <c r="AK51" i="17"/>
  <c r="AJ51" i="17"/>
  <c r="AH51" i="17" s="1"/>
  <c r="AI51" i="17"/>
  <c r="AF51" i="17"/>
  <c r="AE51" i="17"/>
  <c r="AD51" i="17"/>
  <c r="AC51" i="17"/>
  <c r="AB51" i="17"/>
  <c r="AA51" i="17"/>
  <c r="Z51" i="17"/>
  <c r="Y51" i="17"/>
  <c r="BE51" i="17" s="1"/>
  <c r="X51" i="17"/>
  <c r="W51" i="17"/>
  <c r="V51" i="17"/>
  <c r="U51" i="17"/>
  <c r="T51" i="17"/>
  <c r="S51" i="17"/>
  <c r="R51" i="17"/>
  <c r="Q51" i="17"/>
  <c r="P51" i="17"/>
  <c r="O51" i="17"/>
  <c r="N51" i="17"/>
  <c r="M51" i="17"/>
  <c r="L51" i="17"/>
  <c r="K51" i="17"/>
  <c r="J51" i="17"/>
  <c r="I51" i="17"/>
  <c r="H51" i="17"/>
  <c r="F51" i="17"/>
  <c r="D51" i="17"/>
  <c r="BA50" i="17"/>
  <c r="BA31" i="17" s="1"/>
  <c r="AZ50" i="17"/>
  <c r="AY50" i="17"/>
  <c r="AX50" i="17"/>
  <c r="BB50" i="17" s="1"/>
  <c r="AW50" i="17"/>
  <c r="AT50" i="17" s="1"/>
  <c r="AV50" i="17"/>
  <c r="AU50" i="17"/>
  <c r="AP50" i="17"/>
  <c r="AO50" i="17"/>
  <c r="AO31" i="17" s="1"/>
  <c r="AN50" i="17"/>
  <c r="AM50" i="17"/>
  <c r="AQ50" i="17" s="1"/>
  <c r="AL50" i="17"/>
  <c r="AK50" i="17"/>
  <c r="AK31" i="17" s="1"/>
  <c r="AG31" i="17" s="1"/>
  <c r="AJ50" i="17"/>
  <c r="AH50" i="17" s="1"/>
  <c r="AI50" i="17"/>
  <c r="AF50" i="17"/>
  <c r="AE50" i="17"/>
  <c r="AE31" i="17" s="1"/>
  <c r="AD50" i="17"/>
  <c r="AC50" i="17"/>
  <c r="AB50" i="17"/>
  <c r="AA50" i="17"/>
  <c r="AA31" i="17" s="1"/>
  <c r="Z50" i="17"/>
  <c r="Y50" i="17"/>
  <c r="BE50" i="17" s="1"/>
  <c r="X50" i="17"/>
  <c r="W50" i="17"/>
  <c r="W31" i="17" s="1"/>
  <c r="V50" i="17"/>
  <c r="U50" i="17"/>
  <c r="T50" i="17"/>
  <c r="S50" i="17"/>
  <c r="S31" i="17" s="1"/>
  <c r="R50" i="17"/>
  <c r="Q50" i="17"/>
  <c r="P50" i="17"/>
  <c r="O50" i="17"/>
  <c r="O31" i="17" s="1"/>
  <c r="N50" i="17"/>
  <c r="M50" i="17"/>
  <c r="L50" i="17"/>
  <c r="K50" i="17"/>
  <c r="K31" i="17" s="1"/>
  <c r="J50" i="17"/>
  <c r="I50" i="17"/>
  <c r="H50" i="17"/>
  <c r="F50" i="17"/>
  <c r="D50" i="17"/>
  <c r="BA49" i="17"/>
  <c r="AZ49" i="17"/>
  <c r="AY49" i="17"/>
  <c r="AX49" i="17"/>
  <c r="BB49" i="17" s="1"/>
  <c r="AW49" i="17"/>
  <c r="AT49" i="17" s="1"/>
  <c r="AV49" i="17"/>
  <c r="AU49" i="17"/>
  <c r="AP49" i="17"/>
  <c r="AO49" i="17"/>
  <c r="AN49" i="17"/>
  <c r="AM49" i="17"/>
  <c r="AQ49" i="17" s="1"/>
  <c r="AL49" i="17"/>
  <c r="AK49" i="17"/>
  <c r="AJ49" i="17"/>
  <c r="AH49" i="17" s="1"/>
  <c r="AI49" i="17"/>
  <c r="AF49" i="17"/>
  <c r="AE49" i="17"/>
  <c r="AD49" i="17"/>
  <c r="AC49" i="17"/>
  <c r="AB49" i="17"/>
  <c r="AA49" i="17"/>
  <c r="Z49" i="17"/>
  <c r="Y49" i="17"/>
  <c r="BE49" i="17" s="1"/>
  <c r="X49" i="17"/>
  <c r="W49" i="17"/>
  <c r="V49" i="17"/>
  <c r="U49" i="17"/>
  <c r="T49" i="17"/>
  <c r="S49" i="17"/>
  <c r="R49" i="17"/>
  <c r="Q49" i="17"/>
  <c r="P49" i="17"/>
  <c r="O49" i="17"/>
  <c r="N49" i="17"/>
  <c r="M49" i="17"/>
  <c r="L49" i="17"/>
  <c r="K49" i="17"/>
  <c r="J49" i="17"/>
  <c r="I49" i="17"/>
  <c r="H49" i="17"/>
  <c r="F49" i="17"/>
  <c r="D49" i="17"/>
  <c r="BA48" i="17"/>
  <c r="AZ48" i="17"/>
  <c r="AY48" i="17"/>
  <c r="AV48" i="17"/>
  <c r="AU48" i="17"/>
  <c r="AP48" i="17"/>
  <c r="AO48" i="17"/>
  <c r="AN48" i="17"/>
  <c r="AK48" i="17"/>
  <c r="AF48" i="17"/>
  <c r="AE48" i="17"/>
  <c r="AC48" i="17"/>
  <c r="AB48" i="17"/>
  <c r="AB29" i="17" s="1"/>
  <c r="AA48" i="17"/>
  <c r="Z48" i="17"/>
  <c r="X48" i="17"/>
  <c r="W48" i="17"/>
  <c r="T48" i="17"/>
  <c r="S48" i="17"/>
  <c r="P48" i="17"/>
  <c r="O48" i="17"/>
  <c r="K48" i="17"/>
  <c r="J48" i="17"/>
  <c r="H48" i="17"/>
  <c r="BA47" i="17"/>
  <c r="AZ47" i="17"/>
  <c r="AY47" i="17"/>
  <c r="AX47" i="17"/>
  <c r="BB47" i="17" s="1"/>
  <c r="AW47" i="17"/>
  <c r="AT47" i="17" s="1"/>
  <c r="AV47" i="17"/>
  <c r="AU47" i="17"/>
  <c r="AP47" i="17"/>
  <c r="AP28" i="17" s="1"/>
  <c r="AO47" i="17"/>
  <c r="AN47" i="17"/>
  <c r="AM47" i="17"/>
  <c r="AQ47" i="17" s="1"/>
  <c r="AL47" i="17"/>
  <c r="AH47" i="17" s="1"/>
  <c r="AK47" i="17"/>
  <c r="AJ47" i="17"/>
  <c r="AI47" i="17"/>
  <c r="AF47" i="17"/>
  <c r="AE47" i="17"/>
  <c r="AD47" i="17"/>
  <c r="AC47" i="17"/>
  <c r="AB47" i="17"/>
  <c r="AA47" i="17"/>
  <c r="Z47" i="17"/>
  <c r="Y47" i="17"/>
  <c r="BE47" i="17" s="1"/>
  <c r="X47" i="17"/>
  <c r="W47" i="17"/>
  <c r="V47" i="17"/>
  <c r="U47" i="17"/>
  <c r="U28" i="17" s="1"/>
  <c r="T47" i="17"/>
  <c r="S47" i="17"/>
  <c r="R47" i="17"/>
  <c r="Q47" i="17"/>
  <c r="Q28" i="17" s="1"/>
  <c r="P47" i="17"/>
  <c r="O47" i="17"/>
  <c r="N47" i="17"/>
  <c r="M47" i="17"/>
  <c r="L47" i="17"/>
  <c r="K47" i="17"/>
  <c r="J47" i="17"/>
  <c r="I47" i="17"/>
  <c r="H47" i="17"/>
  <c r="D47" i="17"/>
  <c r="BA46" i="17"/>
  <c r="BA27" i="17" s="1"/>
  <c r="AZ46" i="17"/>
  <c r="AY46" i="17"/>
  <c r="AX46" i="17"/>
  <c r="BB46" i="17" s="1"/>
  <c r="AW46" i="17"/>
  <c r="AT46" i="17" s="1"/>
  <c r="AV46" i="17"/>
  <c r="AU46" i="17"/>
  <c r="AP46" i="17"/>
  <c r="AO46" i="17"/>
  <c r="AN46" i="17"/>
  <c r="AM46" i="17"/>
  <c r="AQ46" i="17" s="1"/>
  <c r="AL46" i="17"/>
  <c r="AK46" i="17"/>
  <c r="AJ46" i="17"/>
  <c r="AI46" i="17"/>
  <c r="AH46" i="17"/>
  <c r="AF46" i="17"/>
  <c r="AF27" i="17" s="1"/>
  <c r="AE46" i="17"/>
  <c r="AD46" i="17"/>
  <c r="AC46" i="17"/>
  <c r="AB46" i="17"/>
  <c r="AB27" i="17" s="1"/>
  <c r="AA46" i="17"/>
  <c r="Z46" i="17"/>
  <c r="Y46" i="17"/>
  <c r="BE46" i="17" s="1"/>
  <c r="X46" i="17"/>
  <c r="X27" i="17" s="1"/>
  <c r="W46" i="17"/>
  <c r="V46" i="17"/>
  <c r="U46" i="17"/>
  <c r="T46" i="17"/>
  <c r="T27" i="17" s="1"/>
  <c r="S46" i="17"/>
  <c r="R46" i="17"/>
  <c r="Q46" i="17"/>
  <c r="P46" i="17"/>
  <c r="P27" i="17" s="1"/>
  <c r="O46" i="17"/>
  <c r="N46" i="17"/>
  <c r="M46" i="17"/>
  <c r="L46" i="17"/>
  <c r="F46" i="17" s="1"/>
  <c r="K46" i="17"/>
  <c r="J46" i="17"/>
  <c r="I46" i="17"/>
  <c r="H46" i="17"/>
  <c r="H27" i="17" s="1"/>
  <c r="D46" i="17"/>
  <c r="BA45" i="17"/>
  <c r="AZ45" i="17"/>
  <c r="AY45" i="17"/>
  <c r="AX45" i="17"/>
  <c r="BB45" i="17" s="1"/>
  <c r="AW45" i="17"/>
  <c r="AT45" i="17" s="1"/>
  <c r="AV45" i="17"/>
  <c r="AU45" i="17"/>
  <c r="AP45" i="17"/>
  <c r="AO45" i="17"/>
  <c r="AN45" i="17"/>
  <c r="AM45" i="17"/>
  <c r="AQ45" i="17" s="1"/>
  <c r="AL45" i="17"/>
  <c r="AK45" i="17"/>
  <c r="AJ45" i="17"/>
  <c r="AI45" i="17"/>
  <c r="AH45" i="17"/>
  <c r="AF45" i="17"/>
  <c r="AE45" i="17"/>
  <c r="AD45" i="17"/>
  <c r="AC45" i="17"/>
  <c r="AB45" i="17"/>
  <c r="AA45" i="17"/>
  <c r="Z45" i="17"/>
  <c r="Y45" i="17"/>
  <c r="BE45" i="17" s="1"/>
  <c r="X45" i="17"/>
  <c r="W45" i="17"/>
  <c r="U45" i="17"/>
  <c r="T45" i="17"/>
  <c r="S45" i="17"/>
  <c r="Q45" i="17"/>
  <c r="Q26" i="17" s="1"/>
  <c r="P45" i="17"/>
  <c r="O45" i="17"/>
  <c r="M45" i="17"/>
  <c r="L45" i="17"/>
  <c r="F45" i="17" s="1"/>
  <c r="K45" i="17"/>
  <c r="I45" i="17"/>
  <c r="H45" i="17"/>
  <c r="BA44" i="17"/>
  <c r="AZ44" i="17"/>
  <c r="AY44" i="17"/>
  <c r="AX44" i="17"/>
  <c r="BB44" i="17" s="1"/>
  <c r="AW44" i="17"/>
  <c r="AT44" i="17" s="1"/>
  <c r="AV44" i="17"/>
  <c r="AU44" i="17"/>
  <c r="AP44" i="17"/>
  <c r="AP25" i="17" s="1"/>
  <c r="AO44" i="17"/>
  <c r="AN44" i="17"/>
  <c r="AL44" i="17"/>
  <c r="AH44" i="17" s="1"/>
  <c r="AK44" i="17"/>
  <c r="AK25" i="17" s="1"/>
  <c r="AJ44" i="17"/>
  <c r="AF44" i="17"/>
  <c r="AD44" i="17"/>
  <c r="AC44" i="17"/>
  <c r="AB44" i="17"/>
  <c r="Z44" i="17"/>
  <c r="Y44" i="17"/>
  <c r="X44" i="17"/>
  <c r="V44" i="17"/>
  <c r="U44" i="17"/>
  <c r="T44" i="17"/>
  <c r="T25" i="17" s="1"/>
  <c r="R44" i="17"/>
  <c r="Q44" i="17"/>
  <c r="P44" i="17"/>
  <c r="N44" i="17"/>
  <c r="M44" i="17"/>
  <c r="L44" i="17"/>
  <c r="J44" i="17"/>
  <c r="I44" i="17"/>
  <c r="I25" i="17" s="1"/>
  <c r="H44" i="17"/>
  <c r="AZ43" i="17"/>
  <c r="AY43" i="17"/>
  <c r="AP43" i="17"/>
  <c r="AO43" i="17"/>
  <c r="AI43" i="17"/>
  <c r="AA43" i="17"/>
  <c r="Z43" i="17"/>
  <c r="U43" i="17"/>
  <c r="R43" i="17"/>
  <c r="N43" i="17"/>
  <c r="M43" i="17"/>
  <c r="J43" i="17"/>
  <c r="I43" i="17"/>
  <c r="BA42" i="17"/>
  <c r="AZ42" i="17"/>
  <c r="AY42" i="17"/>
  <c r="AY23" i="17" s="1"/>
  <c r="AW42" i="17"/>
  <c r="AV42" i="17"/>
  <c r="AU42" i="17"/>
  <c r="AO42" i="17"/>
  <c r="AN42" i="17"/>
  <c r="AM42" i="17"/>
  <c r="AQ42" i="17" s="1"/>
  <c r="AK42" i="17"/>
  <c r="AJ42" i="17"/>
  <c r="AH42" i="17" s="1"/>
  <c r="AF42" i="17"/>
  <c r="AD42" i="17"/>
  <c r="AC42" i="17"/>
  <c r="AC23" i="17" s="1"/>
  <c r="AB42" i="17"/>
  <c r="Z42" i="17"/>
  <c r="Y42" i="17"/>
  <c r="BE42" i="17" s="1"/>
  <c r="X42" i="17"/>
  <c r="V42" i="17"/>
  <c r="U42" i="17"/>
  <c r="T42" i="17"/>
  <c r="R42" i="17"/>
  <c r="Q42" i="17"/>
  <c r="P42" i="17"/>
  <c r="N42" i="17"/>
  <c r="M42" i="17"/>
  <c r="K42" i="17"/>
  <c r="J42" i="17"/>
  <c r="I42" i="17"/>
  <c r="D42" i="17"/>
  <c r="AZ41" i="17"/>
  <c r="AY41" i="17"/>
  <c r="AY22" i="17" s="1"/>
  <c r="AX41" i="17"/>
  <c r="BB41" i="17" s="1"/>
  <c r="AV41" i="17"/>
  <c r="AU41" i="17"/>
  <c r="AS41" i="17" s="1"/>
  <c r="AP41" i="17"/>
  <c r="AP22" i="17" s="1"/>
  <c r="AN41" i="17"/>
  <c r="AM41" i="17"/>
  <c r="AQ41" i="17" s="1"/>
  <c r="AL41" i="17"/>
  <c r="AJ41" i="17"/>
  <c r="AH41" i="17" s="1"/>
  <c r="AI41" i="17"/>
  <c r="AE41" i="17"/>
  <c r="AD41" i="17"/>
  <c r="AD22" i="17" s="1"/>
  <c r="AC41" i="17"/>
  <c r="AA41" i="17"/>
  <c r="Z41" i="17"/>
  <c r="Y41" i="17"/>
  <c r="BE41" i="17" s="1"/>
  <c r="W41" i="17"/>
  <c r="V41" i="17"/>
  <c r="U41" i="17"/>
  <c r="S41" i="17"/>
  <c r="S22" i="17" s="1"/>
  <c r="R41" i="17"/>
  <c r="Q41" i="17"/>
  <c r="O41" i="17"/>
  <c r="N41" i="17"/>
  <c r="N22" i="17" s="1"/>
  <c r="M41" i="17"/>
  <c r="K41" i="17"/>
  <c r="J41" i="17"/>
  <c r="I41" i="17"/>
  <c r="I22" i="17" s="1"/>
  <c r="D41" i="17"/>
  <c r="BE40" i="17"/>
  <c r="AZ40" i="17"/>
  <c r="AZ21" i="17" s="1"/>
  <c r="AY40" i="17"/>
  <c r="AX40" i="17"/>
  <c r="BB40" i="17" s="1"/>
  <c r="AV40" i="17"/>
  <c r="AU40" i="17"/>
  <c r="AS40" i="17" s="1"/>
  <c r="AP40" i="17"/>
  <c r="AN40" i="17"/>
  <c r="AM40" i="17"/>
  <c r="AQ40" i="17" s="1"/>
  <c r="AL40" i="17"/>
  <c r="AL21" i="17" s="1"/>
  <c r="AJ40" i="17"/>
  <c r="AI40" i="17"/>
  <c r="AE40" i="17"/>
  <c r="AE21" i="17" s="1"/>
  <c r="AD40" i="17"/>
  <c r="AC40" i="17"/>
  <c r="AA40" i="17"/>
  <c r="Z40" i="17"/>
  <c r="BD40" i="17" s="1"/>
  <c r="Y40" i="17"/>
  <c r="W40" i="17"/>
  <c r="V40" i="17"/>
  <c r="U40" i="17"/>
  <c r="U21" i="17" s="1"/>
  <c r="S40" i="17"/>
  <c r="R40" i="17"/>
  <c r="Q40" i="17"/>
  <c r="O40" i="17"/>
  <c r="O21" i="17" s="1"/>
  <c r="N40" i="17"/>
  <c r="M40" i="17"/>
  <c r="K40" i="17"/>
  <c r="J40" i="17"/>
  <c r="I40" i="17"/>
  <c r="D40" i="17"/>
  <c r="BE39" i="17"/>
  <c r="AZ39" i="17"/>
  <c r="AY39" i="17"/>
  <c r="AX39" i="17"/>
  <c r="BB39" i="17" s="1"/>
  <c r="AV39" i="17"/>
  <c r="AV20" i="17" s="1"/>
  <c r="AU39" i="17"/>
  <c r="AP39" i="17"/>
  <c r="AN39" i="17"/>
  <c r="AM39" i="17"/>
  <c r="AQ39" i="17" s="1"/>
  <c r="AL39" i="17"/>
  <c r="AJ39" i="17"/>
  <c r="AI39" i="17"/>
  <c r="AH39" i="17"/>
  <c r="AD39" i="17"/>
  <c r="AC39" i="17"/>
  <c r="AA39" i="17"/>
  <c r="AA20" i="17" s="1"/>
  <c r="Z39" i="17"/>
  <c r="Y39" i="17"/>
  <c r="V39" i="17"/>
  <c r="V20" i="17" s="1"/>
  <c r="U39" i="17"/>
  <c r="R39" i="17"/>
  <c r="Q39" i="17"/>
  <c r="Q20" i="17" s="1"/>
  <c r="N39" i="17"/>
  <c r="M39" i="17"/>
  <c r="K39" i="17"/>
  <c r="K20" i="17" s="1"/>
  <c r="J39" i="17"/>
  <c r="I39" i="17"/>
  <c r="D39" i="17"/>
  <c r="D20" i="17" s="1"/>
  <c r="BA38" i="17"/>
  <c r="AX38" i="17"/>
  <c r="BB38" i="17" s="1"/>
  <c r="AW38" i="17"/>
  <c r="AP38" i="17"/>
  <c r="AO38" i="17"/>
  <c r="AL38" i="17"/>
  <c r="AK38" i="17"/>
  <c r="AJ38" i="17"/>
  <c r="AF38" i="17"/>
  <c r="AE38" i="17"/>
  <c r="AD38" i="17"/>
  <c r="AC38" i="17"/>
  <c r="AB38" i="17"/>
  <c r="AA38" i="17"/>
  <c r="AA19" i="17" s="1"/>
  <c r="X38" i="17"/>
  <c r="V38" i="17"/>
  <c r="U38" i="17"/>
  <c r="T38" i="17"/>
  <c r="R38" i="17"/>
  <c r="Q38" i="17"/>
  <c r="P38" i="17"/>
  <c r="L38" i="17"/>
  <c r="K38" i="17"/>
  <c r="J38" i="17"/>
  <c r="H38" i="17"/>
  <c r="H19" i="17" s="1"/>
  <c r="AP37" i="17"/>
  <c r="AL37" i="17"/>
  <c r="AD37" i="17"/>
  <c r="V37" i="17"/>
  <c r="U37" i="17"/>
  <c r="N37" i="17"/>
  <c r="BE35" i="17"/>
  <c r="BD35" i="17"/>
  <c r="BC35" i="17"/>
  <c r="BB35" i="17"/>
  <c r="AT35" i="17"/>
  <c r="AS35" i="17"/>
  <c r="AQ35" i="17"/>
  <c r="AH35" i="17"/>
  <c r="AG35" i="17"/>
  <c r="G35" i="17"/>
  <c r="F35" i="17"/>
  <c r="BA34" i="17"/>
  <c r="AZ34" i="17"/>
  <c r="AY34" i="17"/>
  <c r="AX34" i="17"/>
  <c r="BB34" i="17" s="1"/>
  <c r="AW34" i="17"/>
  <c r="AT34" i="17" s="1"/>
  <c r="AV34" i="17"/>
  <c r="AU34" i="17"/>
  <c r="AP34" i="17"/>
  <c r="AO34" i="17"/>
  <c r="AN34" i="17"/>
  <c r="AM34" i="17"/>
  <c r="AQ34" i="17" s="1"/>
  <c r="AL34" i="17"/>
  <c r="AK34" i="17"/>
  <c r="AG34" i="17" s="1"/>
  <c r="AJ34" i="17"/>
  <c r="AI34" i="17"/>
  <c r="AH34" i="17"/>
  <c r="AF34" i="17"/>
  <c r="AE34" i="17"/>
  <c r="AD34" i="17"/>
  <c r="AC34" i="17"/>
  <c r="AB34" i="17"/>
  <c r="AA34" i="17"/>
  <c r="Z34" i="17"/>
  <c r="Y34" i="17"/>
  <c r="F34" i="17" s="1"/>
  <c r="X34" i="17"/>
  <c r="W34" i="17"/>
  <c r="V34" i="17"/>
  <c r="U34" i="17"/>
  <c r="T34" i="17"/>
  <c r="S34" i="17"/>
  <c r="R34" i="17"/>
  <c r="Q34" i="17"/>
  <c r="P34" i="17"/>
  <c r="O34" i="17"/>
  <c r="N34" i="17"/>
  <c r="M34" i="17"/>
  <c r="G34" i="17" s="1"/>
  <c r="L34" i="17"/>
  <c r="K34" i="17"/>
  <c r="J34" i="17"/>
  <c r="I34" i="17"/>
  <c r="H34" i="17"/>
  <c r="D34" i="17"/>
  <c r="AZ33" i="17"/>
  <c r="AY33" i="17"/>
  <c r="AX33" i="17"/>
  <c r="BB33" i="17" s="1"/>
  <c r="AV33" i="17"/>
  <c r="AU33" i="17"/>
  <c r="AP33" i="17"/>
  <c r="AO33" i="17"/>
  <c r="AN33" i="17"/>
  <c r="AM33" i="17"/>
  <c r="AQ33" i="17" s="1"/>
  <c r="AL33" i="17"/>
  <c r="AK33" i="17"/>
  <c r="AG33" i="17" s="1"/>
  <c r="AJ33" i="17"/>
  <c r="AI33" i="17"/>
  <c r="AH33" i="17"/>
  <c r="AF33" i="17"/>
  <c r="AD33" i="17"/>
  <c r="AC33" i="17"/>
  <c r="AB33" i="17"/>
  <c r="Z33" i="17"/>
  <c r="Y33" i="17"/>
  <c r="F33" i="17" s="1"/>
  <c r="X33" i="17"/>
  <c r="V33" i="17"/>
  <c r="U33" i="17"/>
  <c r="T33" i="17"/>
  <c r="R33" i="17"/>
  <c r="Q33" i="17"/>
  <c r="P33" i="17"/>
  <c r="N33" i="17"/>
  <c r="M33" i="17"/>
  <c r="G33" i="17" s="1"/>
  <c r="L33" i="17"/>
  <c r="J33" i="17"/>
  <c r="I33" i="17"/>
  <c r="H33" i="17"/>
  <c r="D33" i="17"/>
  <c r="BA32" i="17"/>
  <c r="AZ32" i="17"/>
  <c r="AY32" i="17"/>
  <c r="AX32" i="17"/>
  <c r="BB32" i="17" s="1"/>
  <c r="AW32" i="17"/>
  <c r="AT32" i="17" s="1"/>
  <c r="AV32" i="17"/>
  <c r="AU32" i="17"/>
  <c r="AP32" i="17"/>
  <c r="AO32" i="17"/>
  <c r="AN32" i="17"/>
  <c r="AL32" i="17"/>
  <c r="AJ32" i="17"/>
  <c r="AH32" i="17"/>
  <c r="AF32" i="17"/>
  <c r="AE32" i="17"/>
  <c r="AD32" i="17"/>
  <c r="AB32" i="17"/>
  <c r="AA32" i="17"/>
  <c r="X32" i="17"/>
  <c r="W32" i="17"/>
  <c r="V32" i="17"/>
  <c r="U32" i="17"/>
  <c r="T32" i="17"/>
  <c r="S32" i="17"/>
  <c r="R32" i="17"/>
  <c r="P32" i="17"/>
  <c r="O32" i="17"/>
  <c r="N32" i="17"/>
  <c r="K32" i="17"/>
  <c r="J32" i="17"/>
  <c r="I32" i="17"/>
  <c r="H32" i="17"/>
  <c r="D32" i="17"/>
  <c r="AZ31" i="17"/>
  <c r="AY31" i="17"/>
  <c r="AX31" i="17"/>
  <c r="BB31" i="17" s="1"/>
  <c r="AV31" i="17"/>
  <c r="AU31" i="17"/>
  <c r="AS31" i="17" s="1"/>
  <c r="AP31" i="17"/>
  <c r="AN31" i="17"/>
  <c r="AM31" i="17"/>
  <c r="AQ31" i="17" s="1"/>
  <c r="AL31" i="17"/>
  <c r="AJ31" i="17"/>
  <c r="AH31" i="17" s="1"/>
  <c r="AI31" i="17"/>
  <c r="AF31" i="17"/>
  <c r="AD31" i="17"/>
  <c r="AC31" i="17"/>
  <c r="AB31" i="17"/>
  <c r="Z31" i="17"/>
  <c r="Y31" i="17"/>
  <c r="X31" i="17"/>
  <c r="V31" i="17"/>
  <c r="U31" i="17"/>
  <c r="T31" i="17"/>
  <c r="R31" i="17"/>
  <c r="Q31" i="17"/>
  <c r="P31" i="17"/>
  <c r="N31" i="17"/>
  <c r="M31" i="17"/>
  <c r="G31" i="17" s="1"/>
  <c r="L31" i="17"/>
  <c r="J31" i="17"/>
  <c r="I31" i="17"/>
  <c r="H31" i="17"/>
  <c r="D31" i="17"/>
  <c r="BA30" i="17"/>
  <c r="AZ30" i="17"/>
  <c r="AY30" i="17"/>
  <c r="AX30" i="17"/>
  <c r="BB30" i="17" s="1"/>
  <c r="AW30" i="17"/>
  <c r="AT30" i="17" s="1"/>
  <c r="AV30" i="17"/>
  <c r="AU30" i="17"/>
  <c r="AS30" i="17" s="1"/>
  <c r="AP30" i="17"/>
  <c r="AO30" i="17"/>
  <c r="AN30" i="17"/>
  <c r="AM30" i="17"/>
  <c r="AQ30" i="17" s="1"/>
  <c r="AL30" i="17"/>
  <c r="AK30" i="17"/>
  <c r="AJ30" i="17"/>
  <c r="AH30" i="17" s="1"/>
  <c r="AI30" i="17"/>
  <c r="AG30" i="17"/>
  <c r="AF30" i="17"/>
  <c r="AE30" i="17"/>
  <c r="AD30" i="17"/>
  <c r="AC30" i="17"/>
  <c r="AB30" i="17"/>
  <c r="AA30" i="17"/>
  <c r="Z30" i="17"/>
  <c r="Y30" i="17"/>
  <c r="X30" i="17"/>
  <c r="W30" i="17"/>
  <c r="V30" i="17"/>
  <c r="U30" i="17"/>
  <c r="T30" i="17"/>
  <c r="S30" i="17"/>
  <c r="R30" i="17"/>
  <c r="Q30" i="17"/>
  <c r="P30" i="17"/>
  <c r="O30" i="17"/>
  <c r="N30" i="17"/>
  <c r="M30" i="17"/>
  <c r="G30" i="17" s="1"/>
  <c r="K30" i="17"/>
  <c r="J30" i="17"/>
  <c r="I30" i="17"/>
  <c r="H30" i="17"/>
  <c r="D30" i="17"/>
  <c r="BA29" i="17"/>
  <c r="AF29" i="17"/>
  <c r="X29" i="17"/>
  <c r="T29" i="17"/>
  <c r="P29" i="17"/>
  <c r="H29" i="17"/>
  <c r="BA28" i="17"/>
  <c r="AZ28" i="17"/>
  <c r="AY28" i="17"/>
  <c r="AW28" i="17"/>
  <c r="AT28" i="17" s="1"/>
  <c r="AU28" i="17"/>
  <c r="AO28" i="17"/>
  <c r="AN28" i="17"/>
  <c r="AM28" i="17"/>
  <c r="AQ28" i="17" s="1"/>
  <c r="AK28" i="17"/>
  <c r="AG28" i="17" s="1"/>
  <c r="AJ28" i="17"/>
  <c r="AI28" i="17"/>
  <c r="AF28" i="17"/>
  <c r="AE28" i="17"/>
  <c r="AD28" i="17"/>
  <c r="AB28" i="17"/>
  <c r="AA28" i="17"/>
  <c r="X28" i="17"/>
  <c r="W28" i="17"/>
  <c r="V28" i="17"/>
  <c r="T28" i="17"/>
  <c r="S28" i="17"/>
  <c r="R28" i="17"/>
  <c r="P28" i="17"/>
  <c r="O28" i="17"/>
  <c r="N28" i="17"/>
  <c r="K28" i="17"/>
  <c r="J28" i="17"/>
  <c r="I28" i="17"/>
  <c r="H28" i="17"/>
  <c r="D28" i="17"/>
  <c r="AZ27" i="17"/>
  <c r="AY27" i="17"/>
  <c r="AX27" i="17"/>
  <c r="BB27" i="17" s="1"/>
  <c r="AV27" i="17"/>
  <c r="AU27" i="17"/>
  <c r="AP27" i="17"/>
  <c r="AO27" i="17"/>
  <c r="AN27" i="17"/>
  <c r="AM27" i="17"/>
  <c r="AQ27" i="17" s="1"/>
  <c r="AL27" i="17"/>
  <c r="AK27" i="17"/>
  <c r="AG27" i="17" s="1"/>
  <c r="AI27" i="17"/>
  <c r="AE27" i="17"/>
  <c r="AD27" i="17"/>
  <c r="AC27" i="17"/>
  <c r="AA27" i="17"/>
  <c r="Z27" i="17"/>
  <c r="Y27" i="17"/>
  <c r="W27" i="17"/>
  <c r="V27" i="17"/>
  <c r="U27" i="17"/>
  <c r="S27" i="17"/>
  <c r="R27" i="17"/>
  <c r="Q27" i="17"/>
  <c r="O27" i="17"/>
  <c r="N27" i="17"/>
  <c r="M27" i="17"/>
  <c r="G27" i="17" s="1"/>
  <c r="K27" i="17"/>
  <c r="J27" i="17"/>
  <c r="I27" i="17"/>
  <c r="D27" i="17"/>
  <c r="BA26" i="17"/>
  <c r="AZ26" i="17"/>
  <c r="AY26" i="17"/>
  <c r="AX26" i="17"/>
  <c r="BB26" i="17" s="1"/>
  <c r="AW26" i="17"/>
  <c r="AT26" i="17" s="1"/>
  <c r="AV26" i="17"/>
  <c r="AU26" i="17"/>
  <c r="AP26" i="17"/>
  <c r="AO26" i="17"/>
  <c r="AN26" i="17"/>
  <c r="AM26" i="17"/>
  <c r="AQ26" i="17" s="1"/>
  <c r="AL26" i="17"/>
  <c r="AK26" i="17"/>
  <c r="AG26" i="17" s="1"/>
  <c r="AJ26" i="17"/>
  <c r="AI26" i="17"/>
  <c r="AH26" i="17"/>
  <c r="AF26" i="17"/>
  <c r="AE26" i="17"/>
  <c r="AD26" i="17"/>
  <c r="AC26" i="17"/>
  <c r="AB26" i="17"/>
  <c r="AA26" i="17"/>
  <c r="Z26" i="17"/>
  <c r="X26" i="17"/>
  <c r="W26" i="17"/>
  <c r="V26" i="17"/>
  <c r="U26" i="17"/>
  <c r="T26" i="17"/>
  <c r="S26" i="17"/>
  <c r="R26" i="17"/>
  <c r="P26" i="17"/>
  <c r="O26" i="17"/>
  <c r="N26" i="17"/>
  <c r="L26" i="17"/>
  <c r="K26" i="17"/>
  <c r="J26" i="17"/>
  <c r="I26" i="17"/>
  <c r="H26" i="17"/>
  <c r="D26" i="17"/>
  <c r="BA25" i="17"/>
  <c r="AZ25" i="17"/>
  <c r="AY25" i="17"/>
  <c r="AW25" i="17"/>
  <c r="AT25" i="17" s="1"/>
  <c r="AV25" i="17"/>
  <c r="AU25" i="17"/>
  <c r="AO25" i="17"/>
  <c r="AN25" i="17"/>
  <c r="AL25" i="17"/>
  <c r="AJ25" i="17"/>
  <c r="AH25" i="17" s="1"/>
  <c r="AF25" i="17"/>
  <c r="AE25" i="17"/>
  <c r="AD25" i="17"/>
  <c r="AC25" i="17"/>
  <c r="AB25" i="17"/>
  <c r="AA25" i="17"/>
  <c r="Z25" i="17"/>
  <c r="X25" i="17"/>
  <c r="W25" i="17"/>
  <c r="V25" i="17"/>
  <c r="U25" i="17"/>
  <c r="S25" i="17"/>
  <c r="R25" i="17"/>
  <c r="Q25" i="17"/>
  <c r="P25" i="17"/>
  <c r="O25" i="17"/>
  <c r="N25" i="17"/>
  <c r="L25" i="17"/>
  <c r="K25" i="17"/>
  <c r="J25" i="17"/>
  <c r="H25" i="17"/>
  <c r="BA23" i="17"/>
  <c r="AZ23" i="17"/>
  <c r="AW23" i="17"/>
  <c r="AT23" i="17" s="1"/>
  <c r="AV23" i="17"/>
  <c r="AP23" i="17"/>
  <c r="AO23" i="17"/>
  <c r="AN23" i="17"/>
  <c r="AL23" i="17"/>
  <c r="AF23" i="17"/>
  <c r="AE23" i="17"/>
  <c r="AD23" i="17"/>
  <c r="AB23" i="17"/>
  <c r="AA23" i="17"/>
  <c r="X23" i="17"/>
  <c r="W23" i="17"/>
  <c r="V23" i="17"/>
  <c r="U23" i="17"/>
  <c r="T23" i="17"/>
  <c r="S23" i="17"/>
  <c r="R23" i="17"/>
  <c r="P23" i="17"/>
  <c r="O23" i="17"/>
  <c r="N23" i="17"/>
  <c r="K23" i="17"/>
  <c r="J23" i="17"/>
  <c r="I23" i="17"/>
  <c r="H23" i="17"/>
  <c r="D23" i="17"/>
  <c r="BA22" i="17"/>
  <c r="AZ22" i="17"/>
  <c r="AU22" i="17"/>
  <c r="AO22" i="17"/>
  <c r="AN22" i="17"/>
  <c r="AM22" i="17"/>
  <c r="AQ22" i="17" s="1"/>
  <c r="AL22" i="17"/>
  <c r="AI22" i="17"/>
  <c r="AF22" i="17"/>
  <c r="AE22" i="17"/>
  <c r="AC22" i="17"/>
  <c r="AB22" i="17"/>
  <c r="AA22" i="17"/>
  <c r="X22" i="17"/>
  <c r="W22" i="17"/>
  <c r="V22" i="17"/>
  <c r="U22" i="17"/>
  <c r="T22" i="17"/>
  <c r="R22" i="17"/>
  <c r="Q22" i="17"/>
  <c r="P22" i="17"/>
  <c r="O22" i="17"/>
  <c r="K22" i="17"/>
  <c r="J22" i="17"/>
  <c r="H22" i="17"/>
  <c r="D22" i="17"/>
  <c r="BA21" i="17"/>
  <c r="AX21" i="17"/>
  <c r="BB21" i="17" s="1"/>
  <c r="AV21" i="17"/>
  <c r="AP21" i="17"/>
  <c r="AO21" i="17"/>
  <c r="AN21" i="17"/>
  <c r="AM21" i="17"/>
  <c r="AQ21" i="17" s="1"/>
  <c r="AK21" i="17"/>
  <c r="AI21" i="17"/>
  <c r="AG21" i="17" s="1"/>
  <c r="AD21" i="17"/>
  <c r="AC21" i="17"/>
  <c r="AA21" i="17"/>
  <c r="Z21" i="17"/>
  <c r="BD21" i="17" s="1"/>
  <c r="Y21" i="17"/>
  <c r="W21" i="17"/>
  <c r="V21" i="17"/>
  <c r="S21" i="17"/>
  <c r="R21" i="17"/>
  <c r="Q21" i="17"/>
  <c r="N21" i="17"/>
  <c r="M21" i="17"/>
  <c r="K21" i="17"/>
  <c r="J21" i="17"/>
  <c r="I21" i="17"/>
  <c r="D21" i="17"/>
  <c r="BA20" i="17"/>
  <c r="AZ20" i="17"/>
  <c r="AY20" i="17"/>
  <c r="AX20" i="17"/>
  <c r="BB20" i="17" s="1"/>
  <c r="AU20" i="17"/>
  <c r="AP20" i="17"/>
  <c r="AN20" i="17"/>
  <c r="AL20" i="17"/>
  <c r="AI20" i="17"/>
  <c r="AF20" i="17"/>
  <c r="AD20" i="17"/>
  <c r="AC20" i="17"/>
  <c r="AB20" i="17"/>
  <c r="Z20" i="17"/>
  <c r="Y20" i="17"/>
  <c r="X20" i="17"/>
  <c r="U20" i="17"/>
  <c r="T20" i="17"/>
  <c r="R20" i="17"/>
  <c r="P20" i="17"/>
  <c r="N20" i="17"/>
  <c r="M20" i="17"/>
  <c r="J20" i="17"/>
  <c r="I20" i="17"/>
  <c r="H20" i="17"/>
  <c r="AF19" i="17"/>
  <c r="AE19" i="17"/>
  <c r="V19" i="17"/>
  <c r="T19" i="17"/>
  <c r="R19" i="17"/>
  <c r="P19" i="17"/>
  <c r="J19" i="17"/>
  <c r="BE16" i="17"/>
  <c r="BD16" i="17"/>
  <c r="BC16" i="17"/>
  <c r="BB16" i="17"/>
  <c r="AT16" i="17"/>
  <c r="AS16" i="17"/>
  <c r="AQ16" i="17"/>
  <c r="AH16" i="17"/>
  <c r="AG16" i="17"/>
  <c r="G16" i="17"/>
  <c r="F16" i="17"/>
  <c r="BR8" i="17"/>
  <c r="BQ7" i="17"/>
  <c r="BQ8" i="17" s="1"/>
  <c r="AU19" i="17" l="1"/>
  <c r="AJ23" i="17"/>
  <c r="AH23" i="17" s="1"/>
  <c r="BD27" i="17"/>
  <c r="AW27" i="17"/>
  <c r="AT27" i="17" s="1"/>
  <c r="AL28" i="17"/>
  <c r="AH28" i="17" s="1"/>
  <c r="F31" i="17"/>
  <c r="BD33" i="17"/>
  <c r="AW33" i="17"/>
  <c r="AT33" i="17" s="1"/>
  <c r="BD34" i="17"/>
  <c r="AG39" i="17"/>
  <c r="AH40" i="17"/>
  <c r="BD41" i="17"/>
  <c r="AS42" i="17"/>
  <c r="AV38" i="17"/>
  <c r="AS38" i="17" s="1"/>
  <c r="F58" i="17"/>
  <c r="L39" i="17"/>
  <c r="BB61" i="17"/>
  <c r="AX42" i="17"/>
  <c r="BE44" i="17"/>
  <c r="AT58" i="17"/>
  <c r="AW39" i="17"/>
  <c r="G20" i="17"/>
  <c r="AM20" i="17"/>
  <c r="AQ20" i="17" s="1"/>
  <c r="AX28" i="17"/>
  <c r="BB28" i="17" s="1"/>
  <c r="BD30" i="17"/>
  <c r="BD31" i="17"/>
  <c r="AW31" i="17"/>
  <c r="AT31" i="17" s="1"/>
  <c r="AH38" i="17"/>
  <c r="AG40" i="17"/>
  <c r="BD42" i="17"/>
  <c r="F44" i="17"/>
  <c r="AT60" i="17"/>
  <c r="AW41" i="17"/>
  <c r="AT41" i="17" s="1"/>
  <c r="Q43" i="17"/>
  <c r="G62" i="17"/>
  <c r="AG63" i="17"/>
  <c r="AI44" i="17"/>
  <c r="AQ63" i="17"/>
  <c r="AM44" i="17"/>
  <c r="AZ95" i="17"/>
  <c r="AZ75" i="17"/>
  <c r="AZ94" i="17" s="1"/>
  <c r="AT38" i="17"/>
  <c r="BC63" i="17"/>
  <c r="D44" i="17"/>
  <c r="D25" i="17" s="1"/>
  <c r="K75" i="17"/>
  <c r="K94" i="17" s="1"/>
  <c r="K95" i="17"/>
  <c r="W95" i="17"/>
  <c r="W75" i="17"/>
  <c r="W94" i="17" s="1"/>
  <c r="BD20" i="17"/>
  <c r="AS20" i="17"/>
  <c r="G21" i="17"/>
  <c r="BC21" i="17" s="1"/>
  <c r="AX25" i="17"/>
  <c r="BB25" i="17" s="1"/>
  <c r="AS26" i="17"/>
  <c r="L27" i="17"/>
  <c r="F27" i="17" s="1"/>
  <c r="AS27" i="17"/>
  <c r="AS32" i="17"/>
  <c r="AS33" i="17"/>
  <c r="AS34" i="17"/>
  <c r="BD39" i="17"/>
  <c r="AS39" i="17"/>
  <c r="AG41" i="17"/>
  <c r="F47" i="17"/>
  <c r="AT59" i="17"/>
  <c r="AW40" i="17"/>
  <c r="G65" i="17"/>
  <c r="BC65" i="17" s="1"/>
  <c r="G66" i="17"/>
  <c r="BC66" i="17" s="1"/>
  <c r="AP75" i="17"/>
  <c r="AP94" i="17" s="1"/>
  <c r="AP55" i="17" s="1"/>
  <c r="AP36" i="17" s="1"/>
  <c r="AA76" i="17"/>
  <c r="AU76" i="17"/>
  <c r="AS82" i="17"/>
  <c r="W96" i="17"/>
  <c r="W57" i="17" s="1"/>
  <c r="W38" i="17" s="1"/>
  <c r="AS99" i="17"/>
  <c r="AS103" i="17"/>
  <c r="AS110" i="17"/>
  <c r="G136" i="17"/>
  <c r="BD137" i="17"/>
  <c r="AG156" i="17"/>
  <c r="G106" i="17"/>
  <c r="AZ96" i="17"/>
  <c r="AZ57" i="17" s="1"/>
  <c r="AZ38" i="17" s="1"/>
  <c r="Y191" i="17"/>
  <c r="BE191" i="17" s="1"/>
  <c r="BE192" i="17"/>
  <c r="AT42" i="17"/>
  <c r="BD44" i="17"/>
  <c r="AS44" i="17"/>
  <c r="BD45" i="17"/>
  <c r="AG45" i="17"/>
  <c r="AS45" i="17"/>
  <c r="BD46" i="17"/>
  <c r="AG46" i="17"/>
  <c r="AS46" i="17"/>
  <c r="BD47" i="17"/>
  <c r="AG47" i="17"/>
  <c r="AS47" i="17"/>
  <c r="AH57" i="17"/>
  <c r="AT57" i="17"/>
  <c r="AG58" i="17"/>
  <c r="AG59" i="17"/>
  <c r="AG60" i="17"/>
  <c r="AH61" i="17"/>
  <c r="AS61" i="17"/>
  <c r="AS64" i="17"/>
  <c r="AS66" i="17"/>
  <c r="AT66" i="17"/>
  <c r="G68" i="17"/>
  <c r="BC68" i="17" s="1"/>
  <c r="AL75" i="17"/>
  <c r="AL94" i="17" s="1"/>
  <c r="AL55" i="17" s="1"/>
  <c r="AL36" i="17" s="1"/>
  <c r="AV75" i="17"/>
  <c r="AV94" i="17" s="1"/>
  <c r="J76" i="17"/>
  <c r="J95" i="17" s="1"/>
  <c r="J56" i="17" s="1"/>
  <c r="J37" i="17" s="1"/>
  <c r="R76" i="17"/>
  <c r="R95" i="17" s="1"/>
  <c r="R56" i="17" s="1"/>
  <c r="R37" i="17" s="1"/>
  <c r="AE76" i="17"/>
  <c r="AO76" i="17"/>
  <c r="AO95" i="17" s="1"/>
  <c r="AO56" i="17" s="1"/>
  <c r="AO37" i="17" s="1"/>
  <c r="AY76" i="17"/>
  <c r="AG77" i="17"/>
  <c r="AT96" i="17"/>
  <c r="BE87" i="17"/>
  <c r="AM95" i="17"/>
  <c r="AQ95" i="17" s="1"/>
  <c r="BD97" i="17"/>
  <c r="AG97" i="17"/>
  <c r="AS97" i="17"/>
  <c r="AT97" i="17"/>
  <c r="AS100" i="17"/>
  <c r="AT100" i="17"/>
  <c r="BD105" i="17"/>
  <c r="AG105" i="17"/>
  <c r="AS105" i="17"/>
  <c r="AT105" i="17"/>
  <c r="BD108" i="17"/>
  <c r="AG108" i="17"/>
  <c r="AS108" i="17"/>
  <c r="AT108" i="17"/>
  <c r="D114" i="17"/>
  <c r="D133" i="17" s="1"/>
  <c r="J114" i="17"/>
  <c r="J133" i="17" s="1"/>
  <c r="N114" i="17"/>
  <c r="N133" i="17" s="1"/>
  <c r="N55" i="17" s="1"/>
  <c r="N36" i="17" s="1"/>
  <c r="R114" i="17"/>
  <c r="R133" i="17" s="1"/>
  <c r="V114" i="17"/>
  <c r="V133" i="17" s="1"/>
  <c r="Z114" i="17"/>
  <c r="Z133" i="17" s="1"/>
  <c r="G133" i="17" s="1"/>
  <c r="BC133" i="17" s="1"/>
  <c r="AD114" i="17"/>
  <c r="AD133" i="17" s="1"/>
  <c r="AI114" i="17"/>
  <c r="AI133" i="17" s="1"/>
  <c r="AM114" i="17"/>
  <c r="AQ114" i="17" s="1"/>
  <c r="AU114" i="17"/>
  <c r="AU133" i="17" s="1"/>
  <c r="AY114" i="17"/>
  <c r="AY133" i="17" s="1"/>
  <c r="F115" i="17"/>
  <c r="K115" i="17"/>
  <c r="O115" i="17"/>
  <c r="S115" i="17"/>
  <c r="W115" i="17"/>
  <c r="AA115" i="17"/>
  <c r="AE115" i="17"/>
  <c r="AJ115" i="17"/>
  <c r="AN115" i="17"/>
  <c r="AV115" i="17"/>
  <c r="AZ115" i="17"/>
  <c r="AT135" i="17"/>
  <c r="G121" i="17"/>
  <c r="BC121" i="17" s="1"/>
  <c r="AH140" i="17"/>
  <c r="F126" i="17"/>
  <c r="BC136" i="17"/>
  <c r="AH136" i="17"/>
  <c r="F137" i="17"/>
  <c r="G138" i="17"/>
  <c r="BD139" i="17"/>
  <c r="AG162" i="17"/>
  <c r="AG166" i="17"/>
  <c r="AS168" i="17"/>
  <c r="BD192" i="17"/>
  <c r="Z191" i="17"/>
  <c r="G191" i="17" s="1"/>
  <c r="BC191" i="17" s="1"/>
  <c r="L40" i="17"/>
  <c r="L41" i="17"/>
  <c r="F41" i="17" s="1"/>
  <c r="L42" i="17"/>
  <c r="F42" i="17" s="1"/>
  <c r="BD49" i="17"/>
  <c r="AG49" i="17"/>
  <c r="AS49" i="17"/>
  <c r="BD50" i="17"/>
  <c r="AG50" i="17"/>
  <c r="AS50" i="17"/>
  <c r="BD51" i="17"/>
  <c r="AG51" i="17"/>
  <c r="AS51" i="17"/>
  <c r="BD52" i="17"/>
  <c r="AG52" i="17"/>
  <c r="AS52" i="17"/>
  <c r="BD53" i="17"/>
  <c r="AG53" i="17"/>
  <c r="AS53" i="17"/>
  <c r="BC58" i="17"/>
  <c r="AH58" i="17"/>
  <c r="AS58" i="17"/>
  <c r="BC59" i="17"/>
  <c r="AH59" i="17"/>
  <c r="AS59" i="17"/>
  <c r="BC60" i="17"/>
  <c r="AH60" i="17"/>
  <c r="AS60" i="17"/>
  <c r="BC61" i="17"/>
  <c r="AT61" i="17"/>
  <c r="G69" i="17"/>
  <c r="BC69" i="17" s="1"/>
  <c r="G70" i="17"/>
  <c r="BC70" i="17" s="1"/>
  <c r="AS71" i="17"/>
  <c r="V75" i="17"/>
  <c r="V94" i="17" s="1"/>
  <c r="V55" i="17" s="1"/>
  <c r="V36" i="17" s="1"/>
  <c r="AD75" i="17"/>
  <c r="AD94" i="17" s="1"/>
  <c r="AD55" i="17" s="1"/>
  <c r="AD36" i="17" s="1"/>
  <c r="AM75" i="17"/>
  <c r="S76" i="17"/>
  <c r="AK76" i="17"/>
  <c r="AH77" i="17"/>
  <c r="AT77" i="17"/>
  <c r="G101" i="17"/>
  <c r="AM96" i="17"/>
  <c r="AQ96" i="17" s="1"/>
  <c r="AM101" i="17"/>
  <c r="AQ101" i="17" s="1"/>
  <c r="AG104" i="17"/>
  <c r="AS104" i="17"/>
  <c r="AT104" i="17"/>
  <c r="AG107" i="17"/>
  <c r="AS107" i="17"/>
  <c r="AT107" i="17"/>
  <c r="AG111" i="17"/>
  <c r="AS111" i="17"/>
  <c r="AT111" i="17"/>
  <c r="F114" i="17"/>
  <c r="AH116" i="17"/>
  <c r="G126" i="17"/>
  <c r="BC126" i="17" s="1"/>
  <c r="AG143" i="17"/>
  <c r="AG148" i="17"/>
  <c r="AH160" i="17"/>
  <c r="AG161" i="17"/>
  <c r="AS169" i="17"/>
  <c r="AK210" i="17"/>
  <c r="AG211" i="17"/>
  <c r="F139" i="17"/>
  <c r="G141" i="17"/>
  <c r="BD142" i="17"/>
  <c r="AH143" i="17"/>
  <c r="F144" i="17"/>
  <c r="G146" i="17"/>
  <c r="BC146" i="17" s="1"/>
  <c r="BD147" i="17"/>
  <c r="F149" i="17"/>
  <c r="G150" i="17"/>
  <c r="G155" i="17"/>
  <c r="BC155" i="17" s="1"/>
  <c r="AJ156" i="17"/>
  <c r="AU156" i="17"/>
  <c r="AU21" i="17" s="1"/>
  <c r="AS21" i="17" s="1"/>
  <c r="AY156" i="17"/>
  <c r="AJ157" i="17"/>
  <c r="AX157" i="17"/>
  <c r="AS160" i="17"/>
  <c r="AH161" i="17"/>
  <c r="G162" i="17"/>
  <c r="BC162" i="17" s="1"/>
  <c r="G165" i="17"/>
  <c r="BC165" i="17" s="1"/>
  <c r="G166" i="17"/>
  <c r="BC166" i="17" s="1"/>
  <c r="AT177" i="17"/>
  <c r="AS179" i="17"/>
  <c r="G181" i="17"/>
  <c r="BD181" i="17"/>
  <c r="AT181" i="17"/>
  <c r="BE181" i="17"/>
  <c r="AH186" i="17"/>
  <c r="BD188" i="17"/>
  <c r="K192" i="17"/>
  <c r="V192" i="17"/>
  <c r="V191" i="17" s="1"/>
  <c r="AA192" i="17"/>
  <c r="AU192" i="17"/>
  <c r="AU191" i="17" s="1"/>
  <c r="AS193" i="17"/>
  <c r="BD193" i="17"/>
  <c r="BC198" i="17"/>
  <c r="AV388" i="17"/>
  <c r="AV178" i="17" s="1"/>
  <c r="AV159" i="17" s="1"/>
  <c r="AV24" i="17" s="1"/>
  <c r="AZ388" i="17"/>
  <c r="AZ178" i="17" s="1"/>
  <c r="AZ159" i="17" s="1"/>
  <c r="AZ24" i="17" s="1"/>
  <c r="K393" i="17"/>
  <c r="O393" i="17"/>
  <c r="S393" i="17"/>
  <c r="W393" i="17"/>
  <c r="AA393" i="17"/>
  <c r="M211" i="17"/>
  <c r="AS222" i="17"/>
  <c r="F249" i="17"/>
  <c r="AV249" i="17"/>
  <c r="AV248" i="17" s="1"/>
  <c r="AS248" i="17" s="1"/>
  <c r="AS250" i="17"/>
  <c r="AT288" i="17"/>
  <c r="AY287" i="17"/>
  <c r="AY286" i="17" s="1"/>
  <c r="BD297" i="17"/>
  <c r="BC187" i="17"/>
  <c r="BC188" i="17"/>
  <c r="AG249" i="17"/>
  <c r="AL268" i="17"/>
  <c r="AL267" i="17" s="1"/>
  <c r="AH274" i="17"/>
  <c r="Z291" i="17"/>
  <c r="L291" i="17"/>
  <c r="F291" i="17" s="1"/>
  <c r="AG291" i="17"/>
  <c r="AK288" i="17"/>
  <c r="AK287" i="17" s="1"/>
  <c r="Y291" i="17"/>
  <c r="Y288" i="17" s="1"/>
  <c r="Y287" i="17" s="1"/>
  <c r="BB293" i="17"/>
  <c r="AX287" i="17"/>
  <c r="BC141" i="17"/>
  <c r="BD144" i="17"/>
  <c r="BD149" i="17"/>
  <c r="AH150" i="17"/>
  <c r="AJ155" i="17"/>
  <c r="BC156" i="17"/>
  <c r="AU158" i="17"/>
  <c r="M160" i="17"/>
  <c r="M25" i="17" s="1"/>
  <c r="G25" i="17" s="1"/>
  <c r="Y160" i="17"/>
  <c r="AT160" i="17"/>
  <c r="M161" i="17"/>
  <c r="Y161" i="17"/>
  <c r="AJ162" i="17"/>
  <c r="AH165" i="17"/>
  <c r="AH166" i="17"/>
  <c r="BC168" i="17"/>
  <c r="AT168" i="17"/>
  <c r="BC169" i="17"/>
  <c r="AT169" i="17"/>
  <c r="AS181" i="17"/>
  <c r="AG184" i="17"/>
  <c r="BE184" i="17"/>
  <c r="AG185" i="17"/>
  <c r="AT185" i="17"/>
  <c r="AS187" i="17"/>
  <c r="N192" i="17"/>
  <c r="N191" i="17" s="1"/>
  <c r="S192" i="17"/>
  <c r="AD192" i="17"/>
  <c r="AD191" i="17" s="1"/>
  <c r="AY192" i="17"/>
  <c r="AY191" i="17" s="1"/>
  <c r="K383" i="17"/>
  <c r="K173" i="17" s="1"/>
  <c r="K154" i="17" s="1"/>
  <c r="K19" i="17" s="1"/>
  <c r="O383" i="17"/>
  <c r="O173" i="17" s="1"/>
  <c r="O154" i="17" s="1"/>
  <c r="O19" i="17" s="1"/>
  <c r="S383" i="17"/>
  <c r="W383" i="17"/>
  <c r="W173" i="17" s="1"/>
  <c r="W154" i="17" s="1"/>
  <c r="AM210" i="17"/>
  <c r="AQ210" i="17" s="1"/>
  <c r="AH212" i="17"/>
  <c r="BD229" i="17"/>
  <c r="BD230" i="17"/>
  <c r="BD231" i="17"/>
  <c r="BD241" i="17"/>
  <c r="L248" i="17"/>
  <c r="AI248" i="17"/>
  <c r="AM248" i="17"/>
  <c r="AQ248" i="17" s="1"/>
  <c r="BC249" i="17"/>
  <c r="AH249" i="17"/>
  <c r="AW249" i="17"/>
  <c r="BD249" i="17"/>
  <c r="AE267" i="17"/>
  <c r="AT269" i="17"/>
  <c r="AW268" i="17"/>
  <c r="AW267" i="17" s="1"/>
  <c r="N267" i="17"/>
  <c r="R267" i="17"/>
  <c r="V267" i="17"/>
  <c r="AU287" i="17"/>
  <c r="AU286" i="17" s="1"/>
  <c r="AH139" i="17"/>
  <c r="AH144" i="17"/>
  <c r="AH149" i="17"/>
  <c r="AS150" i="17"/>
  <c r="BD160" i="17"/>
  <c r="AS161" i="17"/>
  <c r="AT161" i="17"/>
  <c r="F162" i="17"/>
  <c r="AV163" i="17"/>
  <c r="L165" i="17"/>
  <c r="AT167" i="17"/>
  <c r="BD168" i="17"/>
  <c r="BD169" i="17"/>
  <c r="AH180" i="17"/>
  <c r="F181" i="17"/>
  <c r="AG182" i="17"/>
  <c r="AH184" i="17"/>
  <c r="F187" i="17"/>
  <c r="F188" i="17"/>
  <c r="AT188" i="17"/>
  <c r="J192" i="17"/>
  <c r="J191" i="17" s="1"/>
  <c r="O192" i="17"/>
  <c r="AE192" i="17"/>
  <c r="AB383" i="17"/>
  <c r="AB173" i="17" s="1"/>
  <c r="AB154" i="17" s="1"/>
  <c r="AB19" i="17" s="1"/>
  <c r="BA383" i="17"/>
  <c r="BA173" i="17" s="1"/>
  <c r="BA154" i="17" s="1"/>
  <c r="BA19" i="17" s="1"/>
  <c r="AN393" i="17"/>
  <c r="AN183" i="17" s="1"/>
  <c r="AN164" i="17" s="1"/>
  <c r="AN29" i="17" s="1"/>
  <c r="AS203" i="17"/>
  <c r="AZ393" i="17"/>
  <c r="AZ183" i="17" s="1"/>
  <c r="AZ164" i="17" s="1"/>
  <c r="AZ29" i="17" s="1"/>
  <c r="AS212" i="17"/>
  <c r="AT212" i="17"/>
  <c r="Y212" i="17"/>
  <c r="BC217" i="17"/>
  <c r="Y222" i="17"/>
  <c r="BD222" i="17" s="1"/>
  <c r="AI230" i="17"/>
  <c r="AM230" i="17"/>
  <c r="AU230" i="17"/>
  <c r="AY230" i="17"/>
  <c r="AS231" i="17"/>
  <c r="AT231" i="17"/>
  <c r="G236" i="17"/>
  <c r="BC236" i="17" s="1"/>
  <c r="AS241" i="17"/>
  <c r="AT241" i="17"/>
  <c r="M248" i="17"/>
  <c r="G248" i="17" s="1"/>
  <c r="BC248" i="17" s="1"/>
  <c r="AJ248" i="17"/>
  <c r="AH248" i="17" s="1"/>
  <c r="BD260" i="17"/>
  <c r="AH279" i="17"/>
  <c r="AJ267" i="17"/>
  <c r="AH267" i="17" s="1"/>
  <c r="M291" i="17"/>
  <c r="M288" i="17" s="1"/>
  <c r="AV305" i="17"/>
  <c r="AS306" i="17"/>
  <c r="AG305" i="17"/>
  <c r="G325" i="17"/>
  <c r="BC325" i="17" s="1"/>
  <c r="BC260" i="17"/>
  <c r="AH268" i="17"/>
  <c r="I268" i="17"/>
  <c r="I267" i="17" s="1"/>
  <c r="AC268" i="17"/>
  <c r="AC267" i="17" s="1"/>
  <c r="AS274" i="17"/>
  <c r="F279" i="17"/>
  <c r="AN287" i="17"/>
  <c r="AN286" i="17" s="1"/>
  <c r="D305" i="17"/>
  <c r="Z305" i="17"/>
  <c r="BD305" i="17" s="1"/>
  <c r="AJ305" i="17"/>
  <c r="AH305" i="17" s="1"/>
  <c r="AU305" i="17"/>
  <c r="AS305" i="17" s="1"/>
  <c r="AG306" i="17"/>
  <c r="G317" i="17"/>
  <c r="BC317" i="17" s="1"/>
  <c r="AX324" i="17"/>
  <c r="BB324" i="17" s="1"/>
  <c r="Z325" i="17"/>
  <c r="AI325" i="17"/>
  <c r="AM325" i="17"/>
  <c r="AS325" i="17"/>
  <c r="P343" i="17"/>
  <c r="T344" i="17"/>
  <c r="T343" i="17" s="1"/>
  <c r="BE363" i="17"/>
  <c r="Y362" i="17"/>
  <c r="BE362" i="17" s="1"/>
  <c r="AG250" i="17"/>
  <c r="BC255" i="17"/>
  <c r="AH255" i="17"/>
  <c r="AK386" i="17"/>
  <c r="AK176" i="17" s="1"/>
  <c r="AK157" i="17" s="1"/>
  <c r="J268" i="17"/>
  <c r="J267" i="17" s="1"/>
  <c r="AD268" i="17"/>
  <c r="AD267" i="17" s="1"/>
  <c r="AA287" i="17"/>
  <c r="AA286" i="17" s="1"/>
  <c r="AE287" i="17"/>
  <c r="AE286" i="17" s="1"/>
  <c r="AV287" i="17"/>
  <c r="AV286" i="17" s="1"/>
  <c r="AZ287" i="17"/>
  <c r="AZ286" i="17" s="1"/>
  <c r="BC306" i="17"/>
  <c r="AH306" i="17"/>
  <c r="AG307" i="17"/>
  <c r="AS307" i="17"/>
  <c r="BC312" i="17"/>
  <c r="AH312" i="17"/>
  <c r="AT317" i="17"/>
  <c r="AU324" i="17"/>
  <c r="AS324" i="17" s="1"/>
  <c r="AY324" i="17"/>
  <c r="AT324" i="17" s="1"/>
  <c r="AJ325" i="17"/>
  <c r="AJ344" i="17"/>
  <c r="AJ343" i="17" s="1"/>
  <c r="AH343" i="17" s="1"/>
  <c r="AI363" i="17"/>
  <c r="AQ364" i="17"/>
  <c r="AM363" i="17"/>
  <c r="BC250" i="17"/>
  <c r="AH250" i="17"/>
  <c r="F260" i="17"/>
  <c r="AT260" i="17"/>
  <c r="AH269" i="17"/>
  <c r="BE273" i="17"/>
  <c r="D268" i="17"/>
  <c r="Q268" i="17"/>
  <c r="Q267" i="17" s="1"/>
  <c r="U268" i="17"/>
  <c r="U267" i="17" s="1"/>
  <c r="AO268" i="17"/>
  <c r="AO267" i="17" s="1"/>
  <c r="Y278" i="17"/>
  <c r="Y392" i="17" s="1"/>
  <c r="Y182" i="17" s="1"/>
  <c r="Y163" i="17" s="1"/>
  <c r="Y28" i="17" s="1"/>
  <c r="K287" i="17"/>
  <c r="K286" i="17" s="1"/>
  <c r="O287" i="17"/>
  <c r="O286" i="17" s="1"/>
  <c r="S287" i="17"/>
  <c r="S286" i="17" s="1"/>
  <c r="W287" i="17"/>
  <c r="W286" i="17" s="1"/>
  <c r="AB287" i="17"/>
  <c r="AB286" i="17" s="1"/>
  <c r="AF287" i="17"/>
  <c r="AF286" i="17" s="1"/>
  <c r="AT293" i="17"/>
  <c r="BA287" i="17"/>
  <c r="BA286" i="17" s="1"/>
  <c r="AS298" i="17"/>
  <c r="Y301" i="17"/>
  <c r="Y396" i="17" s="1"/>
  <c r="Y186" i="17" s="1"/>
  <c r="Y167" i="17" s="1"/>
  <c r="Y32" i="17" s="1"/>
  <c r="L305" i="17"/>
  <c r="F305" i="17" s="1"/>
  <c r="AW305" i="17"/>
  <c r="AT305" i="17" s="1"/>
  <c r="BC307" i="17"/>
  <c r="AH307" i="17"/>
  <c r="AG317" i="17"/>
  <c r="R344" i="17"/>
  <c r="R343" i="17" s="1"/>
  <c r="V344" i="17"/>
  <c r="V343" i="17" s="1"/>
  <c r="AX363" i="17"/>
  <c r="BB363" i="17" s="1"/>
  <c r="L460" i="17"/>
  <c r="L402" i="17"/>
  <c r="BE325" i="17"/>
  <c r="G326" i="17"/>
  <c r="BC326" i="17" s="1"/>
  <c r="BE326" i="17"/>
  <c r="AS331" i="17"/>
  <c r="AT331" i="17"/>
  <c r="G336" i="17"/>
  <c r="BC336" i="17" s="1"/>
  <c r="Y343" i="17"/>
  <c r="BE343" i="17" s="1"/>
  <c r="U343" i="17"/>
  <c r="F345" i="17"/>
  <c r="K344" i="17"/>
  <c r="K343" i="17" s="1"/>
  <c r="O344" i="17"/>
  <c r="O343" i="17" s="1"/>
  <c r="S344" i="17"/>
  <c r="S343" i="17" s="1"/>
  <c r="W344" i="17"/>
  <c r="W343" i="17" s="1"/>
  <c r="AA344" i="17"/>
  <c r="AE344" i="17"/>
  <c r="AI344" i="17"/>
  <c r="AM344" i="17"/>
  <c r="AS350" i="17"/>
  <c r="AT350" i="17"/>
  <c r="BC355" i="17"/>
  <c r="BD355" i="17"/>
  <c r="AG355" i="17"/>
  <c r="AT358" i="17"/>
  <c r="AT394" i="17"/>
  <c r="AT395" i="17"/>
  <c r="AG398" i="17"/>
  <c r="AS398" i="17"/>
  <c r="I402" i="17"/>
  <c r="P402" i="17"/>
  <c r="Y402" i="17"/>
  <c r="AF402" i="17"/>
  <c r="AY402" i="17"/>
  <c r="AY459" i="17" s="1"/>
  <c r="AT403" i="17"/>
  <c r="Z463" i="17"/>
  <c r="BD463" i="17" s="1"/>
  <c r="BD406" i="17"/>
  <c r="Z403" i="17"/>
  <c r="Z460" i="17" s="1"/>
  <c r="BD408" i="17"/>
  <c r="AO402" i="17"/>
  <c r="F470" i="17"/>
  <c r="AS470" i="17"/>
  <c r="F413" i="17"/>
  <c r="F420" i="17"/>
  <c r="AT384" i="17"/>
  <c r="AG389" i="17"/>
  <c r="AG390" i="17"/>
  <c r="AG391" i="17"/>
  <c r="AT392" i="17"/>
  <c r="AT397" i="17"/>
  <c r="S460" i="17"/>
  <c r="S402" i="17"/>
  <c r="S459" i="17" s="1"/>
  <c r="AN460" i="17"/>
  <c r="AN173" i="17" s="1"/>
  <c r="AN154" i="17" s="1"/>
  <c r="AN19" i="17" s="1"/>
  <c r="AN402" i="17"/>
  <c r="G408" i="17"/>
  <c r="AS326" i="17"/>
  <c r="G331" i="17"/>
  <c r="BC331" i="17" s="1"/>
  <c r="AS336" i="17"/>
  <c r="J344" i="17"/>
  <c r="J343" i="17" s="1"/>
  <c r="G350" i="17"/>
  <c r="F363" i="17"/>
  <c r="BD364" i="17"/>
  <c r="BD369" i="17"/>
  <c r="BD374" i="17"/>
  <c r="BD394" i="17"/>
  <c r="AS394" i="17"/>
  <c r="BD395" i="17"/>
  <c r="AS395" i="17"/>
  <c r="H401" i="17"/>
  <c r="H458" i="17" s="1"/>
  <c r="AJ401" i="17"/>
  <c r="AJ458" i="17" s="1"/>
  <c r="D402" i="17"/>
  <c r="M402" i="17"/>
  <c r="U402" i="17"/>
  <c r="AB402" i="17"/>
  <c r="AU402" i="17"/>
  <c r="AU459" i="17" s="1"/>
  <c r="F402" i="17"/>
  <c r="F401" i="17" s="1"/>
  <c r="X460" i="17"/>
  <c r="X173" i="17" s="1"/>
  <c r="X154" i="17" s="1"/>
  <c r="X19" i="17" s="1"/>
  <c r="X402" i="17"/>
  <c r="AC460" i="17"/>
  <c r="AC402" i="17"/>
  <c r="AH403" i="17"/>
  <c r="AZ460" i="17"/>
  <c r="AZ173" i="17" s="1"/>
  <c r="AZ154" i="17" s="1"/>
  <c r="AZ402" i="17"/>
  <c r="AZ401" i="17" s="1"/>
  <c r="AZ458" i="17" s="1"/>
  <c r="BE408" i="17"/>
  <c r="G416" i="17"/>
  <c r="BC416" i="17" s="1"/>
  <c r="AH460" i="17"/>
  <c r="BE432" i="17"/>
  <c r="BC441" i="17"/>
  <c r="AG446" i="17"/>
  <c r="BC461" i="17"/>
  <c r="V535" i="17"/>
  <c r="AV535" i="17"/>
  <c r="AO536" i="17"/>
  <c r="AG485" i="17"/>
  <c r="AT542" i="17"/>
  <c r="AH547" i="17"/>
  <c r="AS547" i="17"/>
  <c r="Y498" i="17"/>
  <c r="H498" i="17"/>
  <c r="H497" i="17" s="1"/>
  <c r="L498" i="17"/>
  <c r="P498" i="17"/>
  <c r="P497" i="17" s="1"/>
  <c r="T498" i="17"/>
  <c r="T497" i="17" s="1"/>
  <c r="X498" i="17"/>
  <c r="X497" i="17" s="1"/>
  <c r="AB498" i="17"/>
  <c r="AB497" i="17" s="1"/>
  <c r="AF498" i="17"/>
  <c r="AF497" i="17" s="1"/>
  <c r="Z517" i="17"/>
  <c r="BD528" i="17"/>
  <c r="AG528" i="17"/>
  <c r="BD538" i="17"/>
  <c r="G539" i="17"/>
  <c r="AS540" i="17"/>
  <c r="G543" i="17"/>
  <c r="AS551" i="17"/>
  <c r="U555" i="17"/>
  <c r="U574" i="17" s="1"/>
  <c r="AA555" i="17"/>
  <c r="AA574" i="17" s="1"/>
  <c r="AC575" i="17"/>
  <c r="AC555" i="17"/>
  <c r="AC574" i="17" s="1"/>
  <c r="N576" i="17"/>
  <c r="N173" i="17" s="1"/>
  <c r="N154" i="17" s="1"/>
  <c r="N19" i="17" s="1"/>
  <c r="N556" i="17"/>
  <c r="BD557" i="17"/>
  <c r="AD576" i="17"/>
  <c r="AD173" i="17" s="1"/>
  <c r="AD154" i="17" s="1"/>
  <c r="AD19" i="17" s="1"/>
  <c r="AD556" i="17"/>
  <c r="AP576" i="17"/>
  <c r="AP556" i="17"/>
  <c r="AT441" i="17"/>
  <c r="BC446" i="17"/>
  <c r="AH446" i="17"/>
  <c r="AS446" i="17"/>
  <c r="BD451" i="17"/>
  <c r="AG451" i="17"/>
  <c r="BD462" i="17"/>
  <c r="AO535" i="17"/>
  <c r="I536" i="17"/>
  <c r="N536" i="17"/>
  <c r="Y536" i="17"/>
  <c r="BE536" i="17" s="1"/>
  <c r="AS485" i="17"/>
  <c r="BE485" i="17"/>
  <c r="AS499" i="17"/>
  <c r="BD504" i="17"/>
  <c r="BA498" i="17"/>
  <c r="BA497" i="17" s="1"/>
  <c r="BC518" i="17"/>
  <c r="AS518" i="17"/>
  <c r="AF516" i="17"/>
  <c r="BA516" i="17"/>
  <c r="AG546" i="17"/>
  <c r="BC548" i="17"/>
  <c r="AS550" i="17"/>
  <c r="AT550" i="17"/>
  <c r="O555" i="17"/>
  <c r="O574" i="17" s="1"/>
  <c r="V555" i="17"/>
  <c r="V574" i="17" s="1"/>
  <c r="AL555" i="17"/>
  <c r="AL574" i="17" s="1"/>
  <c r="AV555" i="17"/>
  <c r="AV574" i="17" s="1"/>
  <c r="J556" i="17"/>
  <c r="Q556" i="17"/>
  <c r="W575" i="17"/>
  <c r="W555" i="17"/>
  <c r="W574" i="17" s="1"/>
  <c r="AX575" i="17"/>
  <c r="BB575" i="17" s="1"/>
  <c r="AX555" i="17"/>
  <c r="AX574" i="17" s="1"/>
  <c r="BB574" i="17" s="1"/>
  <c r="BD427" i="17"/>
  <c r="AG427" i="17"/>
  <c r="AS427" i="17"/>
  <c r="G439" i="17"/>
  <c r="G440" i="17"/>
  <c r="F471" i="17"/>
  <c r="F472" i="17"/>
  <c r="AS474" i="17"/>
  <c r="I535" i="17"/>
  <c r="N535" i="17"/>
  <c r="AP535" i="17"/>
  <c r="J536" i="17"/>
  <c r="Z536" i="17"/>
  <c r="AU536" i="17"/>
  <c r="AZ536" i="17"/>
  <c r="BC497" i="17"/>
  <c r="AS497" i="17"/>
  <c r="G498" i="17"/>
  <c r="G517" i="17"/>
  <c r="H516" i="17"/>
  <c r="P516" i="17"/>
  <c r="T516" i="17"/>
  <c r="X516" i="17"/>
  <c r="AB516" i="17"/>
  <c r="G544" i="17"/>
  <c r="BC544" i="17" s="1"/>
  <c r="BC545" i="17"/>
  <c r="BD545" i="17"/>
  <c r="G546" i="17"/>
  <c r="R556" i="17"/>
  <c r="Z556" i="17"/>
  <c r="AO556" i="17"/>
  <c r="BC624" i="17"/>
  <c r="BD420" i="17"/>
  <c r="AG420" i="17"/>
  <c r="AS420" i="17"/>
  <c r="BD421" i="17"/>
  <c r="AG421" i="17"/>
  <c r="AS421" i="17"/>
  <c r="BD422" i="17"/>
  <c r="AG422" i="17"/>
  <c r="AS422" i="17"/>
  <c r="AT432" i="17"/>
  <c r="BD441" i="17"/>
  <c r="BE446" i="17"/>
  <c r="AS463" i="17"/>
  <c r="BD468" i="17"/>
  <c r="BD471" i="17"/>
  <c r="BD472" i="17"/>
  <c r="F474" i="17"/>
  <c r="F475" i="17"/>
  <c r="J535" i="17"/>
  <c r="AZ535" i="17"/>
  <c r="Q536" i="17"/>
  <c r="G536" i="17" s="1"/>
  <c r="BC536" i="17" s="1"/>
  <c r="AV536" i="17"/>
  <c r="BC537" i="17"/>
  <c r="AT480" i="17"/>
  <c r="F484" i="17"/>
  <c r="BD547" i="17"/>
  <c r="AS490" i="17"/>
  <c r="BE490" i="17"/>
  <c r="AS498" i="17"/>
  <c r="K498" i="17"/>
  <c r="K497" i="17" s="1"/>
  <c r="O498" i="17"/>
  <c r="O497" i="17" s="1"/>
  <c r="S498" i="17"/>
  <c r="S497" i="17" s="1"/>
  <c r="W498" i="17"/>
  <c r="W497" i="17" s="1"/>
  <c r="AA498" i="17"/>
  <c r="AA497" i="17" s="1"/>
  <c r="AE498" i="17"/>
  <c r="AE497" i="17" s="1"/>
  <c r="AH504" i="17"/>
  <c r="AN498" i="17"/>
  <c r="AN497" i="17" s="1"/>
  <c r="BD509" i="17"/>
  <c r="AT509" i="17"/>
  <c r="AU517" i="17"/>
  <c r="AU516" i="17" s="1"/>
  <c r="AU535" i="17" s="1"/>
  <c r="AN516" i="17"/>
  <c r="AS539" i="17"/>
  <c r="BC541" i="17"/>
  <c r="AI575" i="17"/>
  <c r="AI555" i="17"/>
  <c r="AS575" i="17"/>
  <c r="I576" i="17"/>
  <c r="I556" i="17"/>
  <c r="Y576" i="17"/>
  <c r="BE576" i="17" s="1"/>
  <c r="Y556" i="17"/>
  <c r="AK576" i="17"/>
  <c r="AK556" i="17"/>
  <c r="BC626" i="17"/>
  <c r="BC628" i="17"/>
  <c r="AG562" i="17"/>
  <c r="AT567" i="17"/>
  <c r="G578" i="17"/>
  <c r="BC578" i="17" s="1"/>
  <c r="BD622" i="17"/>
  <c r="BE623" i="17"/>
  <c r="BB630" i="17"/>
  <c r="AS576" i="17"/>
  <c r="BD581" i="17"/>
  <c r="AG581" i="17"/>
  <c r="AS562" i="17"/>
  <c r="AS586" i="17"/>
  <c r="AG577" i="17"/>
  <c r="AS577" i="17"/>
  <c r="AT578" i="17"/>
  <c r="AT579" i="17"/>
  <c r="BD580" i="17"/>
  <c r="AG580" i="17"/>
  <c r="AS580" i="17"/>
  <c r="AT582" i="17"/>
  <c r="AT583" i="17"/>
  <c r="AT584" i="17"/>
  <c r="AT585" i="17"/>
  <c r="F588" i="17"/>
  <c r="F589" i="17"/>
  <c r="F590" i="17"/>
  <c r="F591" i="17"/>
  <c r="AH613" i="17"/>
  <c r="AH614" i="17"/>
  <c r="BC620" i="17"/>
  <c r="BC625" i="17"/>
  <c r="BD625" i="17"/>
  <c r="AH606" i="17"/>
  <c r="BD617" i="17"/>
  <c r="BD619" i="17"/>
  <c r="AH619" i="17"/>
  <c r="AT621" i="17"/>
  <c r="AH622" i="17"/>
  <c r="AT623" i="17"/>
  <c r="F630" i="17"/>
  <c r="S556" i="17"/>
  <c r="AH576" i="17"/>
  <c r="AH562" i="17"/>
  <c r="AT562" i="17"/>
  <c r="AG567" i="17"/>
  <c r="AH577" i="17"/>
  <c r="AG578" i="17"/>
  <c r="AT587" i="17"/>
  <c r="AT590" i="17"/>
  <c r="AT591" i="17"/>
  <c r="K595" i="17"/>
  <c r="AA595" i="17"/>
  <c r="AF595" i="17"/>
  <c r="AG615" i="17"/>
  <c r="AS615" i="17"/>
  <c r="F600" i="17"/>
  <c r="F601" i="17"/>
  <c r="AT601" i="17"/>
  <c r="F606" i="17"/>
  <c r="AS625" i="17"/>
  <c r="AT616" i="17"/>
  <c r="AH617" i="17"/>
  <c r="AT618" i="17"/>
  <c r="BD621" i="17"/>
  <c r="F622" i="17"/>
  <c r="AH624" i="17"/>
  <c r="AT626" i="17"/>
  <c r="AH595" i="17"/>
  <c r="AH615" i="17"/>
  <c r="F620" i="17"/>
  <c r="AH620" i="17"/>
  <c r="AS620" i="17"/>
  <c r="F617" i="17"/>
  <c r="AH626" i="17"/>
  <c r="AT627" i="17"/>
  <c r="AI416" i="17"/>
  <c r="AM416" i="17"/>
  <c r="AK416" i="17"/>
  <c r="BC34" i="17"/>
  <c r="BC20" i="17"/>
  <c r="BC30" i="17"/>
  <c r="BC31" i="17"/>
  <c r="Y95" i="17"/>
  <c r="BE76" i="17"/>
  <c r="Y75" i="17"/>
  <c r="BC27" i="17"/>
  <c r="BC33" i="17"/>
  <c r="BE20" i="17"/>
  <c r="BE21" i="17"/>
  <c r="BE27" i="17"/>
  <c r="BE30" i="17"/>
  <c r="BE31" i="17"/>
  <c r="BE33" i="17"/>
  <c r="BE34" i="17"/>
  <c r="AS63" i="17"/>
  <c r="G64" i="17"/>
  <c r="BC64" i="17" s="1"/>
  <c r="BD65" i="17"/>
  <c r="F66" i="17"/>
  <c r="BD68" i="17"/>
  <c r="F69" i="17"/>
  <c r="AS70" i="17"/>
  <c r="G71" i="17"/>
  <c r="BC71" i="17" s="1"/>
  <c r="BD72" i="17"/>
  <c r="R75" i="17"/>
  <c r="R94" i="17" s="1"/>
  <c r="R55" i="17" s="1"/>
  <c r="R36" i="17" s="1"/>
  <c r="AO75" i="17"/>
  <c r="AO94" i="17" s="1"/>
  <c r="AO55" i="17" s="1"/>
  <c r="AO36" i="17" s="1"/>
  <c r="I76" i="17"/>
  <c r="F106" i="17"/>
  <c r="L67" i="17"/>
  <c r="AT133" i="17"/>
  <c r="G134" i="17"/>
  <c r="BC134" i="17" s="1"/>
  <c r="BC135" i="17"/>
  <c r="AS135" i="17"/>
  <c r="G140" i="17"/>
  <c r="BC140" i="17" s="1"/>
  <c r="AT145" i="17"/>
  <c r="BC138" i="17"/>
  <c r="BC143" i="17"/>
  <c r="BC148" i="17"/>
  <c r="AM407" i="17"/>
  <c r="AK407" i="17"/>
  <c r="AI407" i="17"/>
  <c r="BD76" i="17"/>
  <c r="G77" i="17"/>
  <c r="BC77" i="17" s="1"/>
  <c r="M96" i="17"/>
  <c r="F77" i="17"/>
  <c r="Y96" i="17"/>
  <c r="F96" i="17" s="1"/>
  <c r="BE77" i="17"/>
  <c r="AJ101" i="17"/>
  <c r="AH82" i="17"/>
  <c r="AJ76" i="17"/>
  <c r="AN101" i="17"/>
  <c r="AN62" i="17" s="1"/>
  <c r="AN43" i="17" s="1"/>
  <c r="AN24" i="17" s="1"/>
  <c r="AN76" i="17"/>
  <c r="AT106" i="17"/>
  <c r="AW67" i="17"/>
  <c r="BD101" i="17"/>
  <c r="AG101" i="17"/>
  <c r="BD106" i="17"/>
  <c r="G39" i="17"/>
  <c r="BC39" i="17" s="1"/>
  <c r="G40" i="17"/>
  <c r="BC40" i="17" s="1"/>
  <c r="G41" i="17"/>
  <c r="BC41" i="17" s="1"/>
  <c r="G42" i="17"/>
  <c r="BC42" i="17" s="1"/>
  <c r="G43" i="17"/>
  <c r="G44" i="17"/>
  <c r="BC44" i="17" s="1"/>
  <c r="G45" i="17"/>
  <c r="BC45" i="17" s="1"/>
  <c r="G46" i="17"/>
  <c r="BC46" i="17" s="1"/>
  <c r="G47" i="17"/>
  <c r="BC47" i="17" s="1"/>
  <c r="G48" i="17"/>
  <c r="G49" i="17"/>
  <c r="BC49" i="17" s="1"/>
  <c r="G50" i="17"/>
  <c r="BC50" i="17" s="1"/>
  <c r="G51" i="17"/>
  <c r="BC51" i="17" s="1"/>
  <c r="G52" i="17"/>
  <c r="BC52" i="17" s="1"/>
  <c r="G53" i="17"/>
  <c r="BC53" i="17" s="1"/>
  <c r="BD63" i="17"/>
  <c r="AS65" i="17"/>
  <c r="G67" i="17"/>
  <c r="AS68" i="17"/>
  <c r="BD70" i="17"/>
  <c r="AS72" i="17"/>
  <c r="J75" i="17"/>
  <c r="J94" i="17" s="1"/>
  <c r="J55" i="17" s="1"/>
  <c r="J36" i="17" s="1"/>
  <c r="U75" i="17"/>
  <c r="U94" i="17" s="1"/>
  <c r="U55" i="17" s="1"/>
  <c r="U36" i="17" s="1"/>
  <c r="BD75" i="17"/>
  <c r="Z94" i="17"/>
  <c r="D95" i="17"/>
  <c r="Q76" i="17"/>
  <c r="BD77" i="17"/>
  <c r="BB77" i="17"/>
  <c r="AI76" i="17"/>
  <c r="AI96" i="17"/>
  <c r="H101" i="17"/>
  <c r="H62" i="17" s="1"/>
  <c r="H43" i="17" s="1"/>
  <c r="H24" i="17" s="1"/>
  <c r="H76" i="17"/>
  <c r="L101" i="17"/>
  <c r="F82" i="17"/>
  <c r="L76" i="17"/>
  <c r="P101" i="17"/>
  <c r="P62" i="17" s="1"/>
  <c r="P43" i="17" s="1"/>
  <c r="P24" i="17" s="1"/>
  <c r="P76" i="17"/>
  <c r="T101" i="17"/>
  <c r="T62" i="17" s="1"/>
  <c r="T43" i="17" s="1"/>
  <c r="T24" i="17" s="1"/>
  <c r="T76" i="17"/>
  <c r="X101" i="17"/>
  <c r="X62" i="17" s="1"/>
  <c r="X43" i="17" s="1"/>
  <c r="X24" i="17" s="1"/>
  <c r="X76" i="17"/>
  <c r="AB101" i="17"/>
  <c r="AB62" i="17" s="1"/>
  <c r="AB43" i="17" s="1"/>
  <c r="AB24" i="17" s="1"/>
  <c r="AB76" i="17"/>
  <c r="AF101" i="17"/>
  <c r="AF62" i="17" s="1"/>
  <c r="AF43" i="17" s="1"/>
  <c r="AF24" i="17" s="1"/>
  <c r="AF76" i="17"/>
  <c r="AI67" i="17"/>
  <c r="AG106" i="17"/>
  <c r="AQ106" i="17"/>
  <c r="AS145" i="17"/>
  <c r="F63" i="17"/>
  <c r="BD66" i="17"/>
  <c r="BD69" i="17"/>
  <c r="F70" i="17"/>
  <c r="D75" i="17"/>
  <c r="M76" i="17"/>
  <c r="AC76" i="17"/>
  <c r="AX76" i="17"/>
  <c r="D96" i="17"/>
  <c r="AH96" i="17"/>
  <c r="AS96" i="17"/>
  <c r="AW101" i="17"/>
  <c r="AT82" i="17"/>
  <c r="AW76" i="17"/>
  <c r="BA101" i="17"/>
  <c r="BA62" i="17" s="1"/>
  <c r="BA43" i="17" s="1"/>
  <c r="BA24" i="17" s="1"/>
  <c r="BA76" i="17"/>
  <c r="AH106" i="17"/>
  <c r="AJ67" i="17"/>
  <c r="AT134" i="17"/>
  <c r="AT140" i="17"/>
  <c r="AH145" i="17"/>
  <c r="BC139" i="17"/>
  <c r="BC144" i="17"/>
  <c r="BC149" i="17"/>
  <c r="AS77" i="17"/>
  <c r="AG81" i="17"/>
  <c r="G82" i="17"/>
  <c r="BC82" i="17" s="1"/>
  <c r="G87" i="17"/>
  <c r="BC87" i="17" s="1"/>
  <c r="AQ87" i="17"/>
  <c r="BD87" i="17"/>
  <c r="D101" i="17"/>
  <c r="AX101" i="17"/>
  <c r="AS101" i="17" s="1"/>
  <c r="D106" i="17"/>
  <c r="AX106" i="17"/>
  <c r="AG114" i="17"/>
  <c r="AT114" i="17"/>
  <c r="BB114" i="17"/>
  <c r="AG115" i="17"/>
  <c r="AT115" i="17"/>
  <c r="BB115" i="17"/>
  <c r="AG116" i="17"/>
  <c r="AT116" i="17"/>
  <c r="BB116" i="17"/>
  <c r="AG121" i="17"/>
  <c r="AT121" i="17"/>
  <c r="BB121" i="17"/>
  <c r="AG126" i="17"/>
  <c r="AT126" i="17"/>
  <c r="BB126" i="17"/>
  <c r="AM133" i="17"/>
  <c r="AM134" i="17"/>
  <c r="AG134" i="17" s="1"/>
  <c r="AM135" i="17"/>
  <c r="AG135" i="17" s="1"/>
  <c r="AM140" i="17"/>
  <c r="AM145" i="17"/>
  <c r="AQ145" i="17" s="1"/>
  <c r="BD156" i="17"/>
  <c r="BD162" i="17"/>
  <c r="BC174" i="17"/>
  <c r="BC175" i="17"/>
  <c r="AG210" i="17"/>
  <c r="Z95" i="17"/>
  <c r="Z96" i="17"/>
  <c r="AS136" i="17"/>
  <c r="AS137" i="17"/>
  <c r="AS138" i="17"/>
  <c r="AS139" i="17"/>
  <c r="AS141" i="17"/>
  <c r="AS142" i="17"/>
  <c r="AS143" i="17"/>
  <c r="AS144" i="17"/>
  <c r="AS146" i="17"/>
  <c r="AS147" i="17"/>
  <c r="AS148" i="17"/>
  <c r="AS149" i="17"/>
  <c r="AS156" i="17"/>
  <c r="G160" i="17"/>
  <c r="BC160" i="17" s="1"/>
  <c r="AS162" i="17"/>
  <c r="AJ191" i="17"/>
  <c r="AT87" i="17"/>
  <c r="G97" i="17"/>
  <c r="BC97" i="17" s="1"/>
  <c r="G98" i="17"/>
  <c r="BC98" i="17" s="1"/>
  <c r="G99" i="17"/>
  <c r="BC99" i="17" s="1"/>
  <c r="G100" i="17"/>
  <c r="BC100" i="17" s="1"/>
  <c r="AI100" i="17"/>
  <c r="G102" i="17"/>
  <c r="BC102" i="17" s="1"/>
  <c r="G103" i="17"/>
  <c r="BC103" i="17" s="1"/>
  <c r="G104" i="17"/>
  <c r="BC104" i="17" s="1"/>
  <c r="G105" i="17"/>
  <c r="BC105" i="17" s="1"/>
  <c r="G107" i="17"/>
  <c r="BC107" i="17" s="1"/>
  <c r="G108" i="17"/>
  <c r="BC108" i="17" s="1"/>
  <c r="G109" i="17"/>
  <c r="BC109" i="17" s="1"/>
  <c r="G110" i="17"/>
  <c r="BC110" i="17" s="1"/>
  <c r="G111" i="17"/>
  <c r="BC111" i="17" s="1"/>
  <c r="G114" i="17"/>
  <c r="BC114" i="17" s="1"/>
  <c r="BD114" i="17"/>
  <c r="G115" i="17"/>
  <c r="BC115" i="17" s="1"/>
  <c r="BD115" i="17"/>
  <c r="G116" i="17"/>
  <c r="BC116" i="17" s="1"/>
  <c r="BD116" i="17"/>
  <c r="BD121" i="17"/>
  <c r="BD126" i="17"/>
  <c r="Y133" i="17"/>
  <c r="BE133" i="17" s="1"/>
  <c r="Y134" i="17"/>
  <c r="BE134" i="17" s="1"/>
  <c r="Y135" i="17"/>
  <c r="BE135" i="17" s="1"/>
  <c r="Y140" i="17"/>
  <c r="Y145" i="17"/>
  <c r="BC150" i="17"/>
  <c r="BD150" i="17"/>
  <c r="BD174" i="17"/>
  <c r="F174" i="17"/>
  <c r="BE174" i="17"/>
  <c r="AL210" i="17"/>
  <c r="AH210" i="17" s="1"/>
  <c r="AH211" i="17"/>
  <c r="F87" i="17"/>
  <c r="AH87" i="17"/>
  <c r="AS115" i="17"/>
  <c r="AS116" i="17"/>
  <c r="AS121" i="17"/>
  <c r="AS126" i="17"/>
  <c r="BD155" i="17"/>
  <c r="BD161" i="17"/>
  <c r="AH167" i="17"/>
  <c r="BC179" i="17"/>
  <c r="BE212" i="17"/>
  <c r="Y211" i="17"/>
  <c r="BE175" i="17"/>
  <c r="BE179" i="17"/>
  <c r="BC185" i="17"/>
  <c r="BE185" i="17"/>
  <c r="AP381" i="17"/>
  <c r="J382" i="17"/>
  <c r="N382" i="17"/>
  <c r="R382" i="17"/>
  <c r="V382" i="17"/>
  <c r="AD382" i="17"/>
  <c r="AN192" i="17"/>
  <c r="F193" i="17"/>
  <c r="AL383" i="17"/>
  <c r="AL173" i="17" s="1"/>
  <c r="AL154" i="17" s="1"/>
  <c r="AL19" i="17" s="1"/>
  <c r="AP383" i="17"/>
  <c r="AP173" i="17" s="1"/>
  <c r="AP154" i="17" s="1"/>
  <c r="AP19" i="17" s="1"/>
  <c r="BC203" i="17"/>
  <c r="AJ393" i="17"/>
  <c r="AH203" i="17"/>
  <c r="AX210" i="17"/>
  <c r="BB210" i="17" s="1"/>
  <c r="AU211" i="17"/>
  <c r="AY211" i="17"/>
  <c r="G212" i="17"/>
  <c r="BC212" i="17" s="1"/>
  <c r="AC212" i="17"/>
  <c r="AC211" i="17" s="1"/>
  <c r="AC382" i="17" s="1"/>
  <c r="AS217" i="17"/>
  <c r="BD269" i="17"/>
  <c r="BB268" i="17"/>
  <c r="AX267" i="17"/>
  <c r="BB267" i="17" s="1"/>
  <c r="AS287" i="17"/>
  <c r="G288" i="17"/>
  <c r="BC288" i="17" s="1"/>
  <c r="M287" i="17"/>
  <c r="BE291" i="17"/>
  <c r="Z288" i="17"/>
  <c r="BD291" i="17"/>
  <c r="AQ287" i="17"/>
  <c r="AM286" i="17"/>
  <c r="AQ286" i="17" s="1"/>
  <c r="D343" i="17"/>
  <c r="AT344" i="17"/>
  <c r="AW343" i="17"/>
  <c r="AT343" i="17" s="1"/>
  <c r="BC180" i="17"/>
  <c r="BD180" i="17"/>
  <c r="AG193" i="17"/>
  <c r="AI383" i="17"/>
  <c r="AQ193" i="17"/>
  <c r="AW383" i="17"/>
  <c r="AT193" i="17"/>
  <c r="F198" i="17"/>
  <c r="BD212" i="17"/>
  <c r="Y387" i="17"/>
  <c r="BD216" i="17"/>
  <c r="BE216" i="17"/>
  <c r="F216" i="17"/>
  <c r="Z298" i="17"/>
  <c r="BD301" i="17"/>
  <c r="AG344" i="17"/>
  <c r="AK343" i="17"/>
  <c r="BC350" i="17"/>
  <c r="AH362" i="17"/>
  <c r="F175" i="17"/>
  <c r="F179" i="17"/>
  <c r="F180" i="17"/>
  <c r="F185" i="17"/>
  <c r="J381" i="17"/>
  <c r="N381" i="17"/>
  <c r="R381" i="17"/>
  <c r="V381" i="17"/>
  <c r="AD381" i="17"/>
  <c r="H192" i="17"/>
  <c r="L192" i="17"/>
  <c r="P192" i="17"/>
  <c r="T192" i="17"/>
  <c r="X192" i="17"/>
  <c r="AB192" i="17"/>
  <c r="AF192" i="17"/>
  <c r="AL382" i="17"/>
  <c r="AP382" i="17"/>
  <c r="AV192" i="17"/>
  <c r="AZ192" i="17"/>
  <c r="BC193" i="17"/>
  <c r="Z383" i="17"/>
  <c r="AJ383" i="17"/>
  <c r="AH193" i="17"/>
  <c r="AI388" i="17"/>
  <c r="AG198" i="17"/>
  <c r="AQ198" i="17"/>
  <c r="AW388" i="17"/>
  <c r="AT198" i="17"/>
  <c r="F203" i="17"/>
  <c r="M210" i="17"/>
  <c r="D211" i="17"/>
  <c r="Z211" i="17"/>
  <c r="Y386" i="17"/>
  <c r="BE215" i="17"/>
  <c r="F215" i="17"/>
  <c r="BD217" i="17"/>
  <c r="G222" i="17"/>
  <c r="BC222" i="17" s="1"/>
  <c r="BE222" i="17"/>
  <c r="BE292" i="17"/>
  <c r="BD292" i="17"/>
  <c r="F343" i="17"/>
  <c r="BC181" i="17"/>
  <c r="BC184" i="17"/>
  <c r="K191" i="17"/>
  <c r="K381" i="17" s="1"/>
  <c r="O191" i="17"/>
  <c r="O381" i="17" s="1"/>
  <c r="S191" i="17"/>
  <c r="S381" i="17" s="1"/>
  <c r="W191" i="17"/>
  <c r="W381" i="17" s="1"/>
  <c r="AA191" i="17"/>
  <c r="AE191" i="17"/>
  <c r="AI192" i="17"/>
  <c r="AM192" i="17"/>
  <c r="AW192" i="17"/>
  <c r="BA192" i="17"/>
  <c r="AJ388" i="17"/>
  <c r="AH198" i="17"/>
  <c r="AS198" i="17"/>
  <c r="AI393" i="17"/>
  <c r="AG203" i="17"/>
  <c r="AQ203" i="17"/>
  <c r="AW393" i="17"/>
  <c r="AT203" i="17"/>
  <c r="F217" i="17"/>
  <c r="BE269" i="17"/>
  <c r="D267" i="17"/>
  <c r="BE288" i="17"/>
  <c r="BE301" i="17"/>
  <c r="J388" i="17"/>
  <c r="N388" i="17"/>
  <c r="R388" i="17"/>
  <c r="V388" i="17"/>
  <c r="AD388" i="17"/>
  <c r="AL388" i="17"/>
  <c r="AP388" i="17"/>
  <c r="AP178" i="17" s="1"/>
  <c r="AP159" i="17" s="1"/>
  <c r="AP24" i="17" s="1"/>
  <c r="AU388" i="17"/>
  <c r="AY388" i="17"/>
  <c r="J393" i="17"/>
  <c r="N393" i="17"/>
  <c r="R393" i="17"/>
  <c r="V393" i="17"/>
  <c r="AD393" i="17"/>
  <c r="AL393" i="17"/>
  <c r="AP393" i="17"/>
  <c r="AU393" i="17"/>
  <c r="AY393" i="17"/>
  <c r="AY183" i="17" s="1"/>
  <c r="AY164" i="17" s="1"/>
  <c r="AY29" i="17" s="1"/>
  <c r="AU268" i="17"/>
  <c r="AY268" i="17"/>
  <c r="AY267" i="17" s="1"/>
  <c r="AT267" i="17" s="1"/>
  <c r="M272" i="17"/>
  <c r="BE272" i="17"/>
  <c r="M273" i="17"/>
  <c r="L278" i="17"/>
  <c r="AG278" i="17"/>
  <c r="F282" i="17"/>
  <c r="AK396" i="17"/>
  <c r="AJ287" i="17"/>
  <c r="AW287" i="17"/>
  <c r="L288" i="17"/>
  <c r="G291" i="17"/>
  <c r="BC291" i="17" s="1"/>
  <c r="Z293" i="17"/>
  <c r="Y298" i="17"/>
  <c r="AK298" i="17"/>
  <c r="AK286" i="17" s="1"/>
  <c r="L301" i="17"/>
  <c r="AG301" i="17"/>
  <c r="AX344" i="17"/>
  <c r="AT345" i="17"/>
  <c r="AV386" i="17"/>
  <c r="AV176" i="17" s="1"/>
  <c r="AV157" i="17" s="1"/>
  <c r="AV345" i="17"/>
  <c r="AV344" i="17" s="1"/>
  <c r="AA343" i="17"/>
  <c r="AE343" i="17"/>
  <c r="AI343" i="17"/>
  <c r="AQ344" i="17"/>
  <c r="AM343" i="17"/>
  <c r="AQ343" i="17" s="1"/>
  <c r="AQ350" i="17"/>
  <c r="F355" i="17"/>
  <c r="AV355" i="17"/>
  <c r="AV393" i="17" s="1"/>
  <c r="AV183" i="17" s="1"/>
  <c r="AV164" i="17" s="1"/>
  <c r="AV29" i="17" s="1"/>
  <c r="D363" i="17"/>
  <c r="Z363" i="17"/>
  <c r="G363" i="17" s="1"/>
  <c r="AH363" i="17"/>
  <c r="G364" i="17"/>
  <c r="BC364" i="17" s="1"/>
  <c r="G369" i="17"/>
  <c r="BC369" i="17" s="1"/>
  <c r="G374" i="17"/>
  <c r="BC374" i="17" s="1"/>
  <c r="AT385" i="17"/>
  <c r="AS386" i="17"/>
  <c r="AG396" i="17"/>
  <c r="BC439" i="17"/>
  <c r="AC222" i="17"/>
  <c r="F222" i="17" s="1"/>
  <c r="F398" i="17"/>
  <c r="Y274" i="17"/>
  <c r="AK274" i="17"/>
  <c r="AG274" i="17" s="1"/>
  <c r="BB274" i="17"/>
  <c r="M278" i="17"/>
  <c r="AS279" i="17"/>
  <c r="Z396" i="17"/>
  <c r="AQ293" i="17"/>
  <c r="M301" i="17"/>
  <c r="AH344" i="17"/>
  <c r="BE344" i="17"/>
  <c r="Q345" i="17"/>
  <c r="Q344" i="17" s="1"/>
  <c r="Q343" i="17" s="1"/>
  <c r="Q381" i="17" s="1"/>
  <c r="BE345" i="17"/>
  <c r="G348" i="17"/>
  <c r="BC348" i="17" s="1"/>
  <c r="AW386" i="17"/>
  <c r="AT348" i="17"/>
  <c r="L362" i="17"/>
  <c r="F362" i="17" s="1"/>
  <c r="AX362" i="17"/>
  <c r="BB362" i="17" s="1"/>
  <c r="AS363" i="17"/>
  <c r="AW363" i="17"/>
  <c r="AG386" i="17"/>
  <c r="AS387" i="17"/>
  <c r="AG392" i="17"/>
  <c r="BD398" i="17"/>
  <c r="AO401" i="17"/>
  <c r="AO458" i="17" s="1"/>
  <c r="AO459" i="17"/>
  <c r="BD265" i="17"/>
  <c r="Z386" i="17"/>
  <c r="Z387" i="17"/>
  <c r="L396" i="17"/>
  <c r="Q387" i="17"/>
  <c r="Q177" i="17" s="1"/>
  <c r="Q158" i="17" s="1"/>
  <c r="Q23" i="17" s="1"/>
  <c r="G349" i="17"/>
  <c r="BC349" i="17" s="1"/>
  <c r="AG387" i="17"/>
  <c r="I381" i="17"/>
  <c r="U381" i="17"/>
  <c r="AO381" i="17"/>
  <c r="BB191" i="17"/>
  <c r="D382" i="17"/>
  <c r="I382" i="17"/>
  <c r="Q382" i="17"/>
  <c r="U382" i="17"/>
  <c r="AO382" i="17"/>
  <c r="BB192" i="17"/>
  <c r="D383" i="17"/>
  <c r="I383" i="17"/>
  <c r="I173" i="17" s="1"/>
  <c r="I154" i="17" s="1"/>
  <c r="I19" i="17" s="1"/>
  <c r="Q383" i="17"/>
  <c r="U383" i="17"/>
  <c r="U173" i="17" s="1"/>
  <c r="U154" i="17" s="1"/>
  <c r="U19" i="17" s="1"/>
  <c r="Y383" i="17"/>
  <c r="AC383" i="17"/>
  <c r="AO383" i="17"/>
  <c r="AO173" i="17" s="1"/>
  <c r="AO154" i="17" s="1"/>
  <c r="AO19" i="17" s="1"/>
  <c r="AX383" i="17"/>
  <c r="BB193" i="17"/>
  <c r="D388" i="17"/>
  <c r="I388" i="17"/>
  <c r="I178" i="17" s="1"/>
  <c r="I159" i="17" s="1"/>
  <c r="I24" i="17" s="1"/>
  <c r="Q388" i="17"/>
  <c r="Q178" i="17" s="1"/>
  <c r="Q159" i="17" s="1"/>
  <c r="Q24" i="17" s="1"/>
  <c r="U388" i="17"/>
  <c r="U178" i="17" s="1"/>
  <c r="U159" i="17" s="1"/>
  <c r="U24" i="17" s="1"/>
  <c r="Y388" i="17"/>
  <c r="AC388" i="17"/>
  <c r="AO388" i="17"/>
  <c r="AX388" i="17"/>
  <c r="BB198" i="17"/>
  <c r="D393" i="17"/>
  <c r="I393" i="17"/>
  <c r="I183" i="17" s="1"/>
  <c r="I164" i="17" s="1"/>
  <c r="I29" i="17" s="1"/>
  <c r="Q393" i="17"/>
  <c r="U393" i="17"/>
  <c r="U183" i="17" s="1"/>
  <c r="U164" i="17" s="1"/>
  <c r="U29" i="17" s="1"/>
  <c r="Y393" i="17"/>
  <c r="AC393" i="17"/>
  <c r="AO393" i="17"/>
  <c r="AO183" i="17" s="1"/>
  <c r="AO164" i="17" s="1"/>
  <c r="AO29" i="17" s="1"/>
  <c r="AX393" i="17"/>
  <c r="BB203" i="17"/>
  <c r="F225" i="17"/>
  <c r="BE225" i="17"/>
  <c r="Y248" i="17"/>
  <c r="F265" i="17"/>
  <c r="BE265" i="17"/>
  <c r="AK269" i="17"/>
  <c r="L272" i="17"/>
  <c r="AG272" i="17"/>
  <c r="BD272" i="17"/>
  <c r="L273" i="17"/>
  <c r="AG273" i="17"/>
  <c r="BD273" i="17"/>
  <c r="Z278" i="17"/>
  <c r="BE278" i="17" s="1"/>
  <c r="Z279" i="17"/>
  <c r="BD279" i="17" s="1"/>
  <c r="M396" i="17"/>
  <c r="BE282" i="17"/>
  <c r="AI287" i="17"/>
  <c r="M343" i="17"/>
  <c r="Z344" i="17"/>
  <c r="F350" i="17"/>
  <c r="AS355" i="17"/>
  <c r="Q396" i="17"/>
  <c r="Q186" i="17" s="1"/>
  <c r="Q167" i="17" s="1"/>
  <c r="Q32" i="17" s="1"/>
  <c r="G358" i="17"/>
  <c r="BC358" i="17" s="1"/>
  <c r="AS358" i="17"/>
  <c r="G384" i="17"/>
  <c r="BC384" i="17" s="1"/>
  <c r="G385" i="17"/>
  <c r="BC385" i="17" s="1"/>
  <c r="AS396" i="17"/>
  <c r="BD460" i="17"/>
  <c r="AT460" i="17"/>
  <c r="K401" i="17"/>
  <c r="K458" i="17" s="1"/>
  <c r="O401" i="17"/>
  <c r="O458" i="17" s="1"/>
  <c r="S401" i="17"/>
  <c r="S458" i="17" s="1"/>
  <c r="AU401" i="17"/>
  <c r="AY401" i="17"/>
  <c r="AY458" i="17" s="1"/>
  <c r="J402" i="17"/>
  <c r="N402" i="17"/>
  <c r="R402" i="17"/>
  <c r="V402" i="17"/>
  <c r="Z402" i="17"/>
  <c r="AD402" i="17"/>
  <c r="AL402" i="17"/>
  <c r="AP402" i="17"/>
  <c r="AX402" i="17"/>
  <c r="Q403" i="17"/>
  <c r="AS403" i="17"/>
  <c r="BE403" i="17"/>
  <c r="AG406" i="17"/>
  <c r="J465" i="17"/>
  <c r="N465" i="17"/>
  <c r="R465" i="17"/>
  <c r="V465" i="17"/>
  <c r="Z465" i="17"/>
  <c r="BD465" i="17" s="1"/>
  <c r="AD465" i="17"/>
  <c r="AH408" i="17"/>
  <c r="AL465" i="17"/>
  <c r="AH465" i="17" s="1"/>
  <c r="AU465" i="17"/>
  <c r="AY465" i="17"/>
  <c r="AT465" i="17" s="1"/>
  <c r="BC408" i="17"/>
  <c r="J470" i="17"/>
  <c r="N470" i="17"/>
  <c r="R470" i="17"/>
  <c r="V470" i="17"/>
  <c r="Z413" i="17"/>
  <c r="AD470" i="17"/>
  <c r="AH413" i="17"/>
  <c r="AL470" i="17"/>
  <c r="AH470" i="17" s="1"/>
  <c r="AP470" i="17"/>
  <c r="AT413" i="17"/>
  <c r="AR413" i="17" s="1"/>
  <c r="BB413" i="17"/>
  <c r="BD416" i="17"/>
  <c r="AI440" i="17"/>
  <c r="AM440" i="17"/>
  <c r="AV440" i="17"/>
  <c r="Y459" i="17"/>
  <c r="BE459" i="17" s="1"/>
  <c r="AS461" i="17"/>
  <c r="G462" i="17"/>
  <c r="BC462" i="17" s="1"/>
  <c r="AO465" i="17"/>
  <c r="AG465" i="17" s="1"/>
  <c r="BC466" i="17"/>
  <c r="BD467" i="17"/>
  <c r="F468" i="17"/>
  <c r="BE468" i="17"/>
  <c r="F473" i="17"/>
  <c r="BC474" i="17"/>
  <c r="BC475" i="17"/>
  <c r="AC531" i="17"/>
  <c r="AC527" i="17"/>
  <c r="AQ517" i="17"/>
  <c r="AM516" i="17"/>
  <c r="AQ516" i="17" s="1"/>
  <c r="W459" i="17"/>
  <c r="AA459" i="17"/>
  <c r="AE459" i="17"/>
  <c r="BB403" i="17"/>
  <c r="BD407" i="17"/>
  <c r="F469" i="17"/>
  <c r="BE469" i="17"/>
  <c r="G473" i="17"/>
  <c r="G389" i="17"/>
  <c r="BC389" i="17" s="1"/>
  <c r="G390" i="17"/>
  <c r="BC390" i="17" s="1"/>
  <c r="G391" i="17"/>
  <c r="BC391" i="17" s="1"/>
  <c r="G394" i="17"/>
  <c r="BC394" i="17" s="1"/>
  <c r="G395" i="17"/>
  <c r="BC395" i="17" s="1"/>
  <c r="G397" i="17"/>
  <c r="BC397" i="17" s="1"/>
  <c r="G398" i="17"/>
  <c r="BC398" i="17" s="1"/>
  <c r="AR402" i="17"/>
  <c r="AV459" i="17"/>
  <c r="AZ459" i="17"/>
  <c r="F465" i="17"/>
  <c r="AS408" i="17"/>
  <c r="G420" i="17"/>
  <c r="BC420" i="17" s="1"/>
  <c r="G421" i="17"/>
  <c r="BC421" i="17" s="1"/>
  <c r="G422" i="17"/>
  <c r="BC422" i="17" s="1"/>
  <c r="G427" i="17"/>
  <c r="BC427" i="17" s="1"/>
  <c r="AQ427" i="17"/>
  <c r="G432" i="17"/>
  <c r="BC432" i="17" s="1"/>
  <c r="BC440" i="17"/>
  <c r="BD461" i="17"/>
  <c r="AX465" i="17"/>
  <c r="BB465" i="17" s="1"/>
  <c r="F466" i="17"/>
  <c r="BE466" i="17"/>
  <c r="AS467" i="17"/>
  <c r="BD469" i="17"/>
  <c r="BC498" i="17"/>
  <c r="AS402" i="17"/>
  <c r="AW402" i="17"/>
  <c r="BA402" i="17"/>
  <c r="AR403" i="17"/>
  <c r="BD403" i="17"/>
  <c r="AQ406" i="17"/>
  <c r="G407" i="17"/>
  <c r="BC407" i="17" s="1"/>
  <c r="AG408" i="17"/>
  <c r="AT408" i="17"/>
  <c r="AR408" i="17" s="1"/>
  <c r="Q413" i="17"/>
  <c r="AS413" i="17"/>
  <c r="AT470" i="17"/>
  <c r="BE413" i="17"/>
  <c r="G463" i="17"/>
  <c r="BC463" i="17" s="1"/>
  <c r="AG463" i="17"/>
  <c r="G464" i="17"/>
  <c r="BC464" i="17" s="1"/>
  <c r="F464" i="17"/>
  <c r="BE464" i="17"/>
  <c r="AS464" i="17"/>
  <c r="F467" i="17"/>
  <c r="BE467" i="17"/>
  <c r="BC469" i="17"/>
  <c r="BC471" i="17"/>
  <c r="BC472" i="17"/>
  <c r="BC473" i="17"/>
  <c r="BC499" i="17"/>
  <c r="F498" i="17"/>
  <c r="L497" i="17"/>
  <c r="BE471" i="17"/>
  <c r="BE472" i="17"/>
  <c r="BE473" i="17"/>
  <c r="BE474" i="17"/>
  <c r="BE475" i="17"/>
  <c r="AS478" i="17"/>
  <c r="BE478" i="17"/>
  <c r="H479" i="17"/>
  <c r="L479" i="17"/>
  <c r="P479" i="17"/>
  <c r="T479" i="17"/>
  <c r="X479" i="17"/>
  <c r="AB479" i="17"/>
  <c r="AF479" i="17"/>
  <c r="AJ479" i="17"/>
  <c r="AN479" i="17"/>
  <c r="AS479" i="17"/>
  <c r="AW479" i="17"/>
  <c r="BA479" i="17"/>
  <c r="BE479" i="17"/>
  <c r="F537" i="17"/>
  <c r="AH537" i="17"/>
  <c r="AS480" i="17"/>
  <c r="AT537" i="17"/>
  <c r="BE480" i="17"/>
  <c r="G485" i="17"/>
  <c r="K542" i="17"/>
  <c r="K178" i="17" s="1"/>
  <c r="K159" i="17" s="1"/>
  <c r="K24" i="17" s="1"/>
  <c r="O542" i="17"/>
  <c r="O178" i="17" s="1"/>
  <c r="O159" i="17" s="1"/>
  <c r="O24" i="17" s="1"/>
  <c r="S542" i="17"/>
  <c r="S178" i="17" s="1"/>
  <c r="S159" i="17" s="1"/>
  <c r="S24" i="17" s="1"/>
  <c r="W542" i="17"/>
  <c r="W178" i="17" s="1"/>
  <c r="W159" i="17" s="1"/>
  <c r="W24" i="17" s="1"/>
  <c r="AA542" i="17"/>
  <c r="AA178" i="17" s="1"/>
  <c r="AA159" i="17" s="1"/>
  <c r="AA24" i="17" s="1"/>
  <c r="AE542" i="17"/>
  <c r="AE178" i="17" s="1"/>
  <c r="AE159" i="17" s="1"/>
  <c r="AE24" i="17" s="1"/>
  <c r="AG542" i="17"/>
  <c r="AQ485" i="17"/>
  <c r="BD485" i="17"/>
  <c r="G490" i="17"/>
  <c r="K547" i="17"/>
  <c r="K183" i="17" s="1"/>
  <c r="K164" i="17" s="1"/>
  <c r="K29" i="17" s="1"/>
  <c r="O547" i="17"/>
  <c r="O183" i="17" s="1"/>
  <c r="O164" i="17" s="1"/>
  <c r="O29" i="17" s="1"/>
  <c r="S547" i="17"/>
  <c r="S183" i="17" s="1"/>
  <c r="S164" i="17" s="1"/>
  <c r="S29" i="17" s="1"/>
  <c r="W547" i="17"/>
  <c r="W183" i="17" s="1"/>
  <c r="W164" i="17" s="1"/>
  <c r="W29" i="17" s="1"/>
  <c r="AA547" i="17"/>
  <c r="AA183" i="17" s="1"/>
  <c r="AA164" i="17" s="1"/>
  <c r="AA29" i="17" s="1"/>
  <c r="AE547" i="17"/>
  <c r="AE183" i="17" s="1"/>
  <c r="AE164" i="17" s="1"/>
  <c r="AE29" i="17" s="1"/>
  <c r="AG547" i="17"/>
  <c r="AQ490" i="17"/>
  <c r="BD490" i="17"/>
  <c r="AJ498" i="17"/>
  <c r="AW498" i="17"/>
  <c r="BE498" i="17"/>
  <c r="BE499" i="17"/>
  <c r="BC504" i="17"/>
  <c r="BE504" i="17"/>
  <c r="BC509" i="17"/>
  <c r="BE509" i="17"/>
  <c r="M516" i="17"/>
  <c r="AY516" i="17"/>
  <c r="AX517" i="17"/>
  <c r="AX536" i="17" s="1"/>
  <c r="F518" i="17"/>
  <c r="BC539" i="17"/>
  <c r="BC543" i="17"/>
  <c r="D535" i="17"/>
  <c r="Q535" i="17"/>
  <c r="U535" i="17"/>
  <c r="AK535" i="17"/>
  <c r="BB478" i="17"/>
  <c r="BB479" i="17"/>
  <c r="BB480" i="17"/>
  <c r="BC517" i="17"/>
  <c r="AQ518" i="17"/>
  <c r="R535" i="17"/>
  <c r="AY535" i="17"/>
  <c r="BD536" i="17"/>
  <c r="F480" i="17"/>
  <c r="BD537" i="17"/>
  <c r="AS537" i="17"/>
  <c r="AT485" i="17"/>
  <c r="BB485" i="17"/>
  <c r="BC547" i="17"/>
  <c r="G547" i="17"/>
  <c r="AT490" i="17"/>
  <c r="BB490" i="17"/>
  <c r="AC550" i="17"/>
  <c r="AC186" i="17" s="1"/>
  <c r="AC167" i="17" s="1"/>
  <c r="AC32" i="17" s="1"/>
  <c r="F499" i="17"/>
  <c r="F504" i="17"/>
  <c r="F509" i="17"/>
  <c r="G523" i="17"/>
  <c r="BC523" i="17" s="1"/>
  <c r="AH528" i="17"/>
  <c r="AJ516" i="17"/>
  <c r="AH516" i="17" s="1"/>
  <c r="BC546" i="17"/>
  <c r="G478" i="17"/>
  <c r="BC478" i="17" s="1"/>
  <c r="K535" i="17"/>
  <c r="O535" i="17"/>
  <c r="S535" i="17"/>
  <c r="W535" i="17"/>
  <c r="AA535" i="17"/>
  <c r="AE535" i="17"/>
  <c r="AQ478" i="17"/>
  <c r="BD478" i="17"/>
  <c r="G479" i="17"/>
  <c r="BC479" i="17" s="1"/>
  <c r="K536" i="17"/>
  <c r="O536" i="17"/>
  <c r="S536" i="17"/>
  <c r="W536" i="17"/>
  <c r="AA536" i="17"/>
  <c r="AE536" i="17"/>
  <c r="AM536" i="17"/>
  <c r="AQ536" i="17" s="1"/>
  <c r="AQ479" i="17"/>
  <c r="BD479" i="17"/>
  <c r="G480" i="17"/>
  <c r="BC480" i="17" s="1"/>
  <c r="AG537" i="17"/>
  <c r="AQ480" i="17"/>
  <c r="BD480" i="17"/>
  <c r="F485" i="17"/>
  <c r="AH485" i="17"/>
  <c r="BC485" i="17"/>
  <c r="F490" i="17"/>
  <c r="AH490" i="17"/>
  <c r="BC490" i="17"/>
  <c r="AI517" i="17"/>
  <c r="AI536" i="17" s="1"/>
  <c r="AG536" i="17" s="1"/>
  <c r="L516" i="17"/>
  <c r="BC538" i="17"/>
  <c r="AW516" i="17"/>
  <c r="AT516" i="17" s="1"/>
  <c r="AS544" i="17"/>
  <c r="AS546" i="17"/>
  <c r="AS548" i="17"/>
  <c r="G549" i="17"/>
  <c r="BC549" i="17" s="1"/>
  <c r="BD550" i="17"/>
  <c r="F551" i="17"/>
  <c r="BD552" i="17"/>
  <c r="AS574" i="17"/>
  <c r="G581" i="17"/>
  <c r="AH586" i="17"/>
  <c r="AS541" i="17"/>
  <c r="BD544" i="17"/>
  <c r="BD546" i="17"/>
  <c r="BC552" i="17"/>
  <c r="AT581" i="17"/>
  <c r="AS543" i="17"/>
  <c r="AS545" i="17"/>
  <c r="BD548" i="17"/>
  <c r="G551" i="17"/>
  <c r="BC551" i="17" s="1"/>
  <c r="AS552" i="17"/>
  <c r="BC581" i="17"/>
  <c r="G586" i="17"/>
  <c r="BC586" i="17" s="1"/>
  <c r="F552" i="17"/>
  <c r="BE552" i="17"/>
  <c r="G576" i="17"/>
  <c r="BC576" i="17" s="1"/>
  <c r="AS555" i="17"/>
  <c r="H556" i="17"/>
  <c r="L556" i="17"/>
  <c r="P556" i="17"/>
  <c r="T556" i="17"/>
  <c r="X556" i="17"/>
  <c r="AB556" i="17"/>
  <c r="AF556" i="17"/>
  <c r="AJ556" i="17"/>
  <c r="AN556" i="17"/>
  <c r="AS556" i="17"/>
  <c r="AW556" i="17"/>
  <c r="BA556" i="17"/>
  <c r="BE556" i="17"/>
  <c r="AS557" i="17"/>
  <c r="BE557" i="17"/>
  <c r="G562" i="17"/>
  <c r="BC562" i="17" s="1"/>
  <c r="AQ562" i="17"/>
  <c r="BD562" i="17"/>
  <c r="G567" i="17"/>
  <c r="AQ567" i="17"/>
  <c r="BD567" i="17"/>
  <c r="AM574" i="17"/>
  <c r="AQ574" i="17" s="1"/>
  <c r="Z576" i="17"/>
  <c r="BD576" i="17" s="1"/>
  <c r="G579" i="17"/>
  <c r="BC579" i="17" s="1"/>
  <c r="L581" i="17"/>
  <c r="F581" i="17" s="1"/>
  <c r="G582" i="17"/>
  <c r="BC582" i="17" s="1"/>
  <c r="AS582" i="17"/>
  <c r="G583" i="17"/>
  <c r="BC583" i="17" s="1"/>
  <c r="AS583" i="17"/>
  <c r="G584" i="17"/>
  <c r="BC584" i="17" s="1"/>
  <c r="AS584" i="17"/>
  <c r="G585" i="17"/>
  <c r="BC585" i="17" s="1"/>
  <c r="AS585" i="17"/>
  <c r="AT588" i="17"/>
  <c r="BD590" i="17"/>
  <c r="G590" i="17"/>
  <c r="BC590" i="17" s="1"/>
  <c r="AT613" i="17"/>
  <c r="AT614" i="17"/>
  <c r="BB555" i="17"/>
  <c r="BB556" i="17"/>
  <c r="AT557" i="17"/>
  <c r="BB557" i="17"/>
  <c r="BE562" i="17"/>
  <c r="AT586" i="17"/>
  <c r="BE567" i="17"/>
  <c r="Z575" i="17"/>
  <c r="AT576" i="17"/>
  <c r="AT577" i="17"/>
  <c r="AT589" i="17"/>
  <c r="BB562" i="17"/>
  <c r="BB567" i="17"/>
  <c r="AM576" i="17"/>
  <c r="AQ576" i="17" s="1"/>
  <c r="AJ581" i="17"/>
  <c r="AH581" i="17" s="1"/>
  <c r="BD588" i="17"/>
  <c r="G588" i="17"/>
  <c r="BC588" i="17" s="1"/>
  <c r="G556" i="17"/>
  <c r="BC556" i="17" s="1"/>
  <c r="AQ556" i="17"/>
  <c r="G557" i="17"/>
  <c r="BC557" i="17" s="1"/>
  <c r="F567" i="17"/>
  <c r="AH567" i="17"/>
  <c r="BC567" i="17"/>
  <c r="BD589" i="17"/>
  <c r="G589" i="17"/>
  <c r="BC589" i="17" s="1"/>
  <c r="AT594" i="17"/>
  <c r="D595" i="17"/>
  <c r="I595" i="17"/>
  <c r="M595" i="17"/>
  <c r="Q595" i="17"/>
  <c r="U595" i="17"/>
  <c r="Y595" i="17"/>
  <c r="AK595" i="17"/>
  <c r="AG595" i="17" s="1"/>
  <c r="AO595" i="17"/>
  <c r="AT595" i="17"/>
  <c r="AX595" i="17"/>
  <c r="BC615" i="17"/>
  <c r="G615" i="17"/>
  <c r="AC596" i="17"/>
  <c r="AG596" i="17"/>
  <c r="AT596" i="17"/>
  <c r="BB596" i="17"/>
  <c r="AS601" i="17"/>
  <c r="BE601" i="17"/>
  <c r="F625" i="17"/>
  <c r="AH625" i="17"/>
  <c r="AS606" i="17"/>
  <c r="AT625" i="17"/>
  <c r="BE606" i="17"/>
  <c r="Z613" i="17"/>
  <c r="BB601" i="17"/>
  <c r="AT606" i="17"/>
  <c r="BB606" i="17"/>
  <c r="G591" i="17"/>
  <c r="BC591" i="17" s="1"/>
  <c r="AQ594" i="17"/>
  <c r="AQ595" i="17"/>
  <c r="BD595" i="17"/>
  <c r="G596" i="17"/>
  <c r="BC596" i="17" s="1"/>
  <c r="AQ596" i="17"/>
  <c r="BD596" i="17"/>
  <c r="BD620" i="17"/>
  <c r="F619" i="17"/>
  <c r="AS595" i="17"/>
  <c r="AS596" i="17"/>
  <c r="G601" i="17"/>
  <c r="BC601" i="17" s="1"/>
  <c r="AG620" i="17"/>
  <c r="AQ601" i="17"/>
  <c r="BD601" i="17"/>
  <c r="G606" i="17"/>
  <c r="BC606" i="17" s="1"/>
  <c r="AG625" i="17"/>
  <c r="AQ606" i="17"/>
  <c r="BD606" i="17"/>
  <c r="K172" i="17" l="1"/>
  <c r="K153" i="17" s="1"/>
  <c r="M535" i="17"/>
  <c r="AK268" i="17"/>
  <c r="AK383" i="17"/>
  <c r="AA614" i="17"/>
  <c r="AA594" i="17"/>
  <c r="AA613" i="17" s="1"/>
  <c r="AI574" i="17"/>
  <c r="AG555" i="17"/>
  <c r="F576" i="17"/>
  <c r="AP575" i="17"/>
  <c r="AP555" i="17"/>
  <c r="AP574" i="17" s="1"/>
  <c r="X459" i="17"/>
  <c r="X401" i="17"/>
  <c r="X458" i="17" s="1"/>
  <c r="AB459" i="17"/>
  <c r="AB401" i="17"/>
  <c r="AB458" i="17" s="1"/>
  <c r="AS460" i="17"/>
  <c r="BE402" i="17"/>
  <c r="Y401" i="17"/>
  <c r="Y458" i="17" s="1"/>
  <c r="BD325" i="17"/>
  <c r="Z324" i="17"/>
  <c r="AI229" i="17"/>
  <c r="AG230" i="17"/>
  <c r="O382" i="17"/>
  <c r="F165" i="17"/>
  <c r="L30" i="17"/>
  <c r="F30" i="17" s="1"/>
  <c r="S382" i="17"/>
  <c r="G161" i="17"/>
  <c r="BC161" i="17" s="1"/>
  <c r="M26" i="17"/>
  <c r="G26" i="17" s="1"/>
  <c r="BC26" i="17" s="1"/>
  <c r="AS158" i="17"/>
  <c r="AU23" i="17"/>
  <c r="BB287" i="17"/>
  <c r="AX286" i="17"/>
  <c r="BB286" i="17" s="1"/>
  <c r="AS249" i="17"/>
  <c r="K382" i="17"/>
  <c r="AT156" i="17"/>
  <c r="AY21" i="17"/>
  <c r="AG176" i="17"/>
  <c r="AK95" i="17"/>
  <c r="AK56" i="17" s="1"/>
  <c r="AK37" i="17" s="1"/>
  <c r="AK75" i="17"/>
  <c r="AK94" i="17" s="1"/>
  <c r="AK55" i="17" s="1"/>
  <c r="AK36" i="17" s="1"/>
  <c r="F40" i="17"/>
  <c r="L21" i="17"/>
  <c r="F21" i="17" s="1"/>
  <c r="AZ134" i="17"/>
  <c r="AZ114" i="17"/>
  <c r="AZ133" i="17" s="1"/>
  <c r="AE134" i="17"/>
  <c r="AE114" i="17"/>
  <c r="AE133" i="17" s="1"/>
  <c r="O134" i="17"/>
  <c r="O56" i="17" s="1"/>
  <c r="O37" i="17" s="1"/>
  <c r="O114" i="17"/>
  <c r="O133" i="17" s="1"/>
  <c r="O55" i="17" s="1"/>
  <c r="O36" i="17" s="1"/>
  <c r="AY95" i="17"/>
  <c r="AY56" i="17" s="1"/>
  <c r="AY37" i="17" s="1"/>
  <c r="AY75" i="17"/>
  <c r="AY94" i="17" s="1"/>
  <c r="AY55" i="17" s="1"/>
  <c r="AY36" i="17" s="1"/>
  <c r="W19" i="17"/>
  <c r="AQ44" i="17"/>
  <c r="AM25" i="17"/>
  <c r="AQ25" i="17" s="1"/>
  <c r="AK393" i="17"/>
  <c r="AY382" i="17"/>
  <c r="AY172" i="17" s="1"/>
  <c r="AY153" i="17" s="1"/>
  <c r="K614" i="17"/>
  <c r="K594" i="17"/>
  <c r="K613" i="17" s="1"/>
  <c r="AK575" i="17"/>
  <c r="AK555" i="17"/>
  <c r="AK574" i="17" s="1"/>
  <c r="I575" i="17"/>
  <c r="I555" i="17"/>
  <c r="I574" i="17" s="1"/>
  <c r="AO575" i="17"/>
  <c r="AG575" i="17" s="1"/>
  <c r="AO555" i="17"/>
  <c r="AO574" i="17" s="1"/>
  <c r="N575" i="17"/>
  <c r="N555" i="17"/>
  <c r="N574" i="17" s="1"/>
  <c r="U459" i="17"/>
  <c r="U401" i="17"/>
  <c r="U458" i="17" s="1"/>
  <c r="AN459" i="17"/>
  <c r="AN401" i="17"/>
  <c r="P459" i="17"/>
  <c r="P401" i="17"/>
  <c r="P458" i="17" s="1"/>
  <c r="AQ363" i="17"/>
  <c r="AM362" i="17"/>
  <c r="AQ362" i="17" s="1"/>
  <c r="AJ324" i="17"/>
  <c r="AH324" i="17" s="1"/>
  <c r="AH325" i="17"/>
  <c r="AG157" i="17"/>
  <c r="AK22" i="17"/>
  <c r="AG22" i="17" s="1"/>
  <c r="AT230" i="17"/>
  <c r="AY229" i="17"/>
  <c r="AT229" i="17" s="1"/>
  <c r="AS163" i="17"/>
  <c r="AV28" i="17"/>
  <c r="AS28" i="17" s="1"/>
  <c r="S95" i="17"/>
  <c r="S75" i="17"/>
  <c r="S94" i="17" s="1"/>
  <c r="BD191" i="17"/>
  <c r="AV134" i="17"/>
  <c r="AV114" i="17"/>
  <c r="AA134" i="17"/>
  <c r="AA114" i="17"/>
  <c r="AA133" i="17" s="1"/>
  <c r="K134" i="17"/>
  <c r="K114" i="17"/>
  <c r="K133" i="17" s="1"/>
  <c r="K55" i="17" s="1"/>
  <c r="K36" i="17" s="1"/>
  <c r="AT40" i="17"/>
  <c r="AW21" i="17"/>
  <c r="BC25" i="17"/>
  <c r="AS25" i="17"/>
  <c r="AT39" i="17"/>
  <c r="AW20" i="17"/>
  <c r="AT20" i="17" s="1"/>
  <c r="BB42" i="17"/>
  <c r="AX23" i="17"/>
  <c r="BB23" i="17" s="1"/>
  <c r="O172" i="17"/>
  <c r="O153" i="17" s="1"/>
  <c r="O18" i="17" s="1"/>
  <c r="G345" i="17"/>
  <c r="BC345" i="17" s="1"/>
  <c r="BD298" i="17"/>
  <c r="AL381" i="17"/>
  <c r="BD556" i="17"/>
  <c r="Z555" i="17"/>
  <c r="Q575" i="17"/>
  <c r="G575" i="17" s="1"/>
  <c r="BC575" i="17" s="1"/>
  <c r="Q555" i="17"/>
  <c r="AD575" i="17"/>
  <c r="AD555" i="17"/>
  <c r="AD574" i="17" s="1"/>
  <c r="BD517" i="17"/>
  <c r="Z516" i="17"/>
  <c r="BD498" i="17"/>
  <c r="Y497" i="17"/>
  <c r="AC459" i="17"/>
  <c r="AC401" i="17"/>
  <c r="AC458" i="17" s="1"/>
  <c r="M459" i="17"/>
  <c r="M401" i="17"/>
  <c r="M458" i="17" s="1"/>
  <c r="I459" i="17"/>
  <c r="I401" i="17"/>
  <c r="I458" i="17" s="1"/>
  <c r="L459" i="17"/>
  <c r="L401" i="17"/>
  <c r="L458" i="17" s="1"/>
  <c r="F458" i="17" s="1"/>
  <c r="AQ325" i="17"/>
  <c r="AM324" i="17"/>
  <c r="AQ324" i="17" s="1"/>
  <c r="AS230" i="17"/>
  <c r="AU229" i="17"/>
  <c r="AS229" i="17" s="1"/>
  <c r="AS286" i="17"/>
  <c r="AT249" i="17"/>
  <c r="AW248" i="17"/>
  <c r="AT248" i="17" s="1"/>
  <c r="AG248" i="17"/>
  <c r="AH162" i="17"/>
  <c r="AJ27" i="17"/>
  <c r="AH27" i="17" s="1"/>
  <c r="F160" i="17"/>
  <c r="BE160" i="17"/>
  <c r="AH155" i="17"/>
  <c r="AJ20" i="17"/>
  <c r="AH20" i="17" s="1"/>
  <c r="G305" i="17"/>
  <c r="AA382" i="17"/>
  <c r="BB157" i="17"/>
  <c r="AX22" i="17"/>
  <c r="BB22" i="17" s="1"/>
  <c r="AH156" i="17"/>
  <c r="AJ21" i="17"/>
  <c r="AH21" i="17" s="1"/>
  <c r="AQ75" i="17"/>
  <c r="AM94" i="17"/>
  <c r="AQ94" i="17" s="1"/>
  <c r="G192" i="17"/>
  <c r="BC192" i="17" s="1"/>
  <c r="AN134" i="17"/>
  <c r="AN114" i="17"/>
  <c r="AN133" i="17" s="1"/>
  <c r="W134" i="17"/>
  <c r="W114" i="17"/>
  <c r="W133" i="17" s="1"/>
  <c r="W55" i="17" s="1"/>
  <c r="W36" i="17" s="1"/>
  <c r="AE95" i="17"/>
  <c r="AE75" i="17"/>
  <c r="AE94" i="17" s="1"/>
  <c r="AE55" i="17" s="1"/>
  <c r="AE36" i="17" s="1"/>
  <c r="AU95" i="17"/>
  <c r="AU56" i="17" s="1"/>
  <c r="AU37" i="17" s="1"/>
  <c r="AU75" i="17"/>
  <c r="AU94" i="17" s="1"/>
  <c r="W56" i="17"/>
  <c r="W37" i="17" s="1"/>
  <c r="AZ55" i="17"/>
  <c r="AZ36" i="17" s="1"/>
  <c r="AG44" i="17"/>
  <c r="AI25" i="17"/>
  <c r="AG25" i="17" s="1"/>
  <c r="AS57" i="17"/>
  <c r="AF614" i="17"/>
  <c r="AF594" i="17"/>
  <c r="AF613" i="17" s="1"/>
  <c r="S575" i="17"/>
  <c r="S172" i="17" s="1"/>
  <c r="S153" i="17" s="1"/>
  <c r="S555" i="17"/>
  <c r="S574" i="17" s="1"/>
  <c r="Y575" i="17"/>
  <c r="BE575" i="17" s="1"/>
  <c r="Y555" i="17"/>
  <c r="R575" i="17"/>
  <c r="R555" i="17"/>
  <c r="R574" i="17" s="1"/>
  <c r="J575" i="17"/>
  <c r="J555" i="17"/>
  <c r="J574" i="17" s="1"/>
  <c r="D459" i="17"/>
  <c r="D401" i="17"/>
  <c r="D458" i="17" s="1"/>
  <c r="AG556" i="17"/>
  <c r="AF459" i="17"/>
  <c r="AF401" i="17"/>
  <c r="AF458" i="17" s="1"/>
  <c r="F460" i="17"/>
  <c r="AG363" i="17"/>
  <c r="AI362" i="17"/>
  <c r="AG362" i="17" s="1"/>
  <c r="AG325" i="17"/>
  <c r="AI324" i="17"/>
  <c r="AG324" i="17" s="1"/>
  <c r="BC305" i="17"/>
  <c r="AQ230" i="17"/>
  <c r="AM229" i="17"/>
  <c r="AQ229" i="17" s="1"/>
  <c r="AE382" i="17"/>
  <c r="S173" i="17"/>
  <c r="S154" i="17" s="1"/>
  <c r="S19" i="17" s="1"/>
  <c r="BE161" i="17"/>
  <c r="Y26" i="17"/>
  <c r="AG288" i="17"/>
  <c r="W382" i="17"/>
  <c r="AH157" i="17"/>
  <c r="AJ22" i="17"/>
  <c r="AH22" i="17" s="1"/>
  <c r="F161" i="17"/>
  <c r="AJ134" i="17"/>
  <c r="AH134" i="17" s="1"/>
  <c r="AJ114" i="17"/>
  <c r="AH115" i="17"/>
  <c r="S134" i="17"/>
  <c r="S114" i="17"/>
  <c r="S133" i="17" s="1"/>
  <c r="AZ19" i="17"/>
  <c r="AA75" i="17"/>
  <c r="AA94" i="17" s="1"/>
  <c r="AA95" i="17"/>
  <c r="AA56" i="17" s="1"/>
  <c r="AA37" i="17" s="1"/>
  <c r="K56" i="17"/>
  <c r="K37" i="17" s="1"/>
  <c r="AZ56" i="17"/>
  <c r="AZ37" i="17" s="1"/>
  <c r="L20" i="17"/>
  <c r="F20" i="17" s="1"/>
  <c r="F39" i="17"/>
  <c r="Y25" i="17"/>
  <c r="AG20" i="17"/>
  <c r="BB536" i="17"/>
  <c r="AS536" i="17"/>
  <c r="AS459" i="17"/>
  <c r="AC615" i="17"/>
  <c r="F615" i="17" s="1"/>
  <c r="F596" i="17"/>
  <c r="AC595" i="17"/>
  <c r="AX614" i="17"/>
  <c r="BB595" i="17"/>
  <c r="AX594" i="17"/>
  <c r="M614" i="17"/>
  <c r="G595" i="17"/>
  <c r="M594" i="17"/>
  <c r="AN575" i="17"/>
  <c r="AN555" i="17"/>
  <c r="AN574" i="17" s="1"/>
  <c r="X575" i="17"/>
  <c r="X555" i="17"/>
  <c r="X574" i="17" s="1"/>
  <c r="H575" i="17"/>
  <c r="H555" i="17"/>
  <c r="H574" i="17" s="1"/>
  <c r="AW536" i="17"/>
  <c r="AT479" i="17"/>
  <c r="AW478" i="17"/>
  <c r="AF536" i="17"/>
  <c r="AF478" i="17"/>
  <c r="AF535" i="17" s="1"/>
  <c r="P536" i="17"/>
  <c r="P478" i="17"/>
  <c r="P535" i="17" s="1"/>
  <c r="AC546" i="17"/>
  <c r="F527" i="17"/>
  <c r="AC523" i="17"/>
  <c r="AG440" i="17"/>
  <c r="AI439" i="17"/>
  <c r="Z470" i="17"/>
  <c r="BD413" i="17"/>
  <c r="AX401" i="17"/>
  <c r="AX459" i="17"/>
  <c r="BB459" i="17" s="1"/>
  <c r="BB402" i="17"/>
  <c r="AD459" i="17"/>
  <c r="AD401" i="17"/>
  <c r="AD458" i="17" s="1"/>
  <c r="AD171" i="17" s="1"/>
  <c r="AD152" i="17" s="1"/>
  <c r="AD17" i="17" s="1"/>
  <c r="N401" i="17"/>
  <c r="N458" i="17" s="1"/>
  <c r="N171" i="17" s="1"/>
  <c r="N152" i="17" s="1"/>
  <c r="N17" i="17" s="1"/>
  <c r="N459" i="17"/>
  <c r="AU458" i="17"/>
  <c r="AS401" i="17"/>
  <c r="F459" i="17"/>
  <c r="BB388" i="17"/>
  <c r="AX178" i="17"/>
  <c r="Y178" i="17"/>
  <c r="D173" i="17"/>
  <c r="AT363" i="17"/>
  <c r="AW362" i="17"/>
  <c r="AT362" i="17" s="1"/>
  <c r="G344" i="17"/>
  <c r="BC344" i="17" s="1"/>
  <c r="G465" i="17"/>
  <c r="BC465" i="17" s="1"/>
  <c r="BC363" i="17"/>
  <c r="D362" i="17"/>
  <c r="L298" i="17"/>
  <c r="F301" i="17"/>
  <c r="M387" i="17"/>
  <c r="G273" i="17"/>
  <c r="BC273" i="17" s="1"/>
  <c r="AS268" i="17"/>
  <c r="AU267" i="17"/>
  <c r="AS267" i="17" s="1"/>
  <c r="AL183" i="17"/>
  <c r="AL164" i="17" s="1"/>
  <c r="AL29" i="17" s="1"/>
  <c r="R183" i="17"/>
  <c r="R164" i="17" s="1"/>
  <c r="R29" i="17" s="1"/>
  <c r="AS388" i="17"/>
  <c r="AU178" i="17"/>
  <c r="J178" i="17"/>
  <c r="J159" i="17" s="1"/>
  <c r="J24" i="17" s="1"/>
  <c r="AS345" i="17"/>
  <c r="BE279" i="17"/>
  <c r="AT393" i="17"/>
  <c r="AW183" i="17"/>
  <c r="BA382" i="17"/>
  <c r="BA191" i="17"/>
  <c r="BA381" i="17" s="1"/>
  <c r="W171" i="17"/>
  <c r="W152" i="17" s="1"/>
  <c r="AI178" i="17"/>
  <c r="T382" i="17"/>
  <c r="T191" i="17"/>
  <c r="T381" i="17" s="1"/>
  <c r="BE387" i="17"/>
  <c r="Y177" i="17"/>
  <c r="AG383" i="17"/>
  <c r="AG298" i="17"/>
  <c r="BD288" i="17"/>
  <c r="Z287" i="17"/>
  <c r="AS211" i="17"/>
  <c r="AU210" i="17"/>
  <c r="BE145" i="17"/>
  <c r="Y67" i="17"/>
  <c r="AQ133" i="17"/>
  <c r="AM55" i="17"/>
  <c r="BB106" i="17"/>
  <c r="AX67" i="17"/>
  <c r="BA95" i="17"/>
  <c r="BA56" i="17" s="1"/>
  <c r="BA37" i="17" s="1"/>
  <c r="BA75" i="17"/>
  <c r="BA94" i="17" s="1"/>
  <c r="BA55" i="17" s="1"/>
  <c r="BA36" i="17" s="1"/>
  <c r="AT101" i="17"/>
  <c r="AW62" i="17"/>
  <c r="F135" i="17"/>
  <c r="AI48" i="17"/>
  <c r="AG96" i="17"/>
  <c r="AI57" i="17"/>
  <c r="Q95" i="17"/>
  <c r="Q56" i="17" s="1"/>
  <c r="Q37" i="17" s="1"/>
  <c r="Q75" i="17"/>
  <c r="Q94" i="17" s="1"/>
  <c r="Q55" i="17" s="1"/>
  <c r="Q36" i="17" s="1"/>
  <c r="AW48" i="17"/>
  <c r="AT67" i="17"/>
  <c r="AJ95" i="17"/>
  <c r="AH76" i="17"/>
  <c r="AJ75" i="17"/>
  <c r="AI464" i="17"/>
  <c r="AG407" i="17"/>
  <c r="AI403" i="17"/>
  <c r="F145" i="17"/>
  <c r="AH556" i="17"/>
  <c r="AJ575" i="17"/>
  <c r="AH575" i="17" s="1"/>
  <c r="AJ555" i="17"/>
  <c r="AX516" i="17"/>
  <c r="BB517" i="17"/>
  <c r="AB536" i="17"/>
  <c r="AB478" i="17"/>
  <c r="AB535" i="17" s="1"/>
  <c r="L536" i="17"/>
  <c r="F479" i="17"/>
  <c r="L478" i="17"/>
  <c r="Q470" i="17"/>
  <c r="G413" i="17"/>
  <c r="BC413" i="17" s="1"/>
  <c r="AE172" i="17"/>
  <c r="AE153" i="17" s="1"/>
  <c r="F531" i="17"/>
  <c r="AC528" i="17"/>
  <c r="AP401" i="17"/>
  <c r="AP458" i="17" s="1"/>
  <c r="AP459" i="17"/>
  <c r="Z401" i="17"/>
  <c r="BD402" i="17"/>
  <c r="Z459" i="17"/>
  <c r="BD459" i="17" s="1"/>
  <c r="J401" i="17"/>
  <c r="J458" i="17" s="1"/>
  <c r="J171" i="17" s="1"/>
  <c r="J152" i="17" s="1"/>
  <c r="J17" i="17" s="1"/>
  <c r="J459" i="17"/>
  <c r="J172" i="17" s="1"/>
  <c r="J153" i="17" s="1"/>
  <c r="J18" i="17" s="1"/>
  <c r="BD344" i="17"/>
  <c r="Z343" i="17"/>
  <c r="BD343" i="17" s="1"/>
  <c r="G396" i="17"/>
  <c r="BC396" i="17" s="1"/>
  <c r="M186" i="17"/>
  <c r="L386" i="17"/>
  <c r="L269" i="17"/>
  <c r="F272" i="17"/>
  <c r="BE248" i="17"/>
  <c r="BD248" i="17"/>
  <c r="BB393" i="17"/>
  <c r="AX183" i="17"/>
  <c r="Y183" i="17"/>
  <c r="AO178" i="17"/>
  <c r="AO159" i="17" s="1"/>
  <c r="AO24" i="17" s="1"/>
  <c r="D178" i="17"/>
  <c r="BD387" i="17"/>
  <c r="Z177" i="17"/>
  <c r="AT386" i="17"/>
  <c r="AW176" i="17"/>
  <c r="G301" i="17"/>
  <c r="BC301" i="17" s="1"/>
  <c r="M298" i="17"/>
  <c r="AV343" i="17"/>
  <c r="BB344" i="17"/>
  <c r="AX343" i="17"/>
  <c r="F288" i="17"/>
  <c r="L287" i="17"/>
  <c r="AD183" i="17"/>
  <c r="AD164" i="17" s="1"/>
  <c r="AD29" i="17" s="1"/>
  <c r="N183" i="17"/>
  <c r="N164" i="17" s="1"/>
  <c r="N29" i="17" s="1"/>
  <c r="V178" i="17"/>
  <c r="V159" i="17" s="1"/>
  <c r="V24" i="17" s="1"/>
  <c r="G279" i="17"/>
  <c r="BC279" i="17" s="1"/>
  <c r="Y268" i="17"/>
  <c r="AW382" i="17"/>
  <c r="AT192" i="17"/>
  <c r="AW191" i="17"/>
  <c r="S171" i="17"/>
  <c r="S152" i="17" s="1"/>
  <c r="BE386" i="17"/>
  <c r="Y176" i="17"/>
  <c r="AT388" i="17"/>
  <c r="AW178" i="17"/>
  <c r="AZ382" i="17"/>
  <c r="AZ172" i="17" s="1"/>
  <c r="AZ153" i="17" s="1"/>
  <c r="AZ18" i="17" s="1"/>
  <c r="AZ191" i="17"/>
  <c r="AZ381" i="17" s="1"/>
  <c r="AZ171" i="17" s="1"/>
  <c r="AZ152" i="17" s="1"/>
  <c r="AZ17" i="17" s="1"/>
  <c r="AF382" i="17"/>
  <c r="AF191" i="17"/>
  <c r="AF381" i="17" s="1"/>
  <c r="P382" i="17"/>
  <c r="P191" i="17"/>
  <c r="P381" i="17" s="1"/>
  <c r="AC210" i="17"/>
  <c r="AC381" i="17" s="1"/>
  <c r="AV383" i="17"/>
  <c r="BE211" i="17"/>
  <c r="F211" i="17"/>
  <c r="Y210" i="17"/>
  <c r="BE140" i="17"/>
  <c r="Y62" i="17"/>
  <c r="BD96" i="17"/>
  <c r="Z57" i="17"/>
  <c r="AQ140" i="17"/>
  <c r="AM62" i="17"/>
  <c r="BC106" i="17"/>
  <c r="D67" i="17"/>
  <c r="F140" i="17"/>
  <c r="AJ48" i="17"/>
  <c r="AH67" i="17"/>
  <c r="AX95" i="17"/>
  <c r="BB76" i="17"/>
  <c r="AX75" i="17"/>
  <c r="AU55" i="17"/>
  <c r="AF95" i="17"/>
  <c r="AF56" i="17" s="1"/>
  <c r="AF37" i="17" s="1"/>
  <c r="AF75" i="17"/>
  <c r="AF94" i="17" s="1"/>
  <c r="AF55" i="17" s="1"/>
  <c r="AF36" i="17" s="1"/>
  <c r="X95" i="17"/>
  <c r="X56" i="17" s="1"/>
  <c r="X37" i="17" s="1"/>
  <c r="X75" i="17"/>
  <c r="X94" i="17" s="1"/>
  <c r="X55" i="17" s="1"/>
  <c r="X36" i="17" s="1"/>
  <c r="P95" i="17"/>
  <c r="P56" i="17" s="1"/>
  <c r="P37" i="17" s="1"/>
  <c r="P75" i="17"/>
  <c r="P94" i="17" s="1"/>
  <c r="P55" i="17" s="1"/>
  <c r="P36" i="17" s="1"/>
  <c r="F101" i="17"/>
  <c r="L62" i="17"/>
  <c r="AI75" i="17"/>
  <c r="AI95" i="17"/>
  <c r="AG76" i="17"/>
  <c r="D56" i="17"/>
  <c r="BD134" i="17"/>
  <c r="BE96" i="17"/>
  <c r="Y57" i="17"/>
  <c r="AK464" i="17"/>
  <c r="AK177" i="17" s="1"/>
  <c r="AK158" i="17" s="1"/>
  <c r="AK23" i="17" s="1"/>
  <c r="AK403" i="17"/>
  <c r="BD135" i="17"/>
  <c r="F133" i="17"/>
  <c r="I95" i="17"/>
  <c r="I56" i="17" s="1"/>
  <c r="I37" i="17" s="1"/>
  <c r="I75" i="17"/>
  <c r="I94" i="17" s="1"/>
  <c r="I55" i="17" s="1"/>
  <c r="I36" i="17" s="1"/>
  <c r="BE95" i="17"/>
  <c r="Y56" i="17"/>
  <c r="AK473" i="17"/>
  <c r="AK186" i="17" s="1"/>
  <c r="AK167" i="17" s="1"/>
  <c r="AK32" i="17" s="1"/>
  <c r="AK413" i="17"/>
  <c r="AK470" i="17" s="1"/>
  <c r="I614" i="17"/>
  <c r="I594" i="17"/>
  <c r="I613" i="17" s="1"/>
  <c r="I171" i="17" s="1"/>
  <c r="I152" i="17" s="1"/>
  <c r="BA575" i="17"/>
  <c r="BA555" i="17"/>
  <c r="BA574" i="17" s="1"/>
  <c r="T575" i="17"/>
  <c r="T555" i="17"/>
  <c r="T574" i="17" s="1"/>
  <c r="AO614" i="17"/>
  <c r="AO594" i="17"/>
  <c r="AO613" i="17" s="1"/>
  <c r="AO171" i="17" s="1"/>
  <c r="AO152" i="17" s="1"/>
  <c r="AO17" i="17" s="1"/>
  <c r="U614" i="17"/>
  <c r="U594" i="17"/>
  <c r="U613" i="17" s="1"/>
  <c r="U171" i="17" s="1"/>
  <c r="U152" i="17" s="1"/>
  <c r="U17" i="17" s="1"/>
  <c r="D614" i="17"/>
  <c r="BC595" i="17"/>
  <c r="D594" i="17"/>
  <c r="AW575" i="17"/>
  <c r="AT575" i="17" s="1"/>
  <c r="AT556" i="17"/>
  <c r="AW555" i="17"/>
  <c r="AF575" i="17"/>
  <c r="AF555" i="17"/>
  <c r="AF574" i="17" s="1"/>
  <c r="P575" i="17"/>
  <c r="P555" i="17"/>
  <c r="P574" i="17" s="1"/>
  <c r="AG576" i="17"/>
  <c r="F550" i="17"/>
  <c r="AG517" i="17"/>
  <c r="AI516" i="17"/>
  <c r="AM535" i="17"/>
  <c r="AQ535" i="17" s="1"/>
  <c r="AS517" i="17"/>
  <c r="AT498" i="17"/>
  <c r="AW497" i="17"/>
  <c r="AT497" i="17" s="1"/>
  <c r="AN536" i="17"/>
  <c r="AN478" i="17"/>
  <c r="AN535" i="17" s="1"/>
  <c r="X536" i="17"/>
  <c r="X478" i="17"/>
  <c r="X535" i="17" s="1"/>
  <c r="H536" i="17"/>
  <c r="H478" i="17"/>
  <c r="H535" i="17" s="1"/>
  <c r="BA459" i="17"/>
  <c r="BA401" i="17"/>
  <c r="BA458" i="17" s="1"/>
  <c r="AA172" i="17"/>
  <c r="AA153" i="17" s="1"/>
  <c r="AA18" i="17" s="1"/>
  <c r="AS440" i="17"/>
  <c r="AV439" i="17"/>
  <c r="AL459" i="17"/>
  <c r="AH459" i="17" s="1"/>
  <c r="AL401" i="17"/>
  <c r="V459" i="17"/>
  <c r="V172" i="17" s="1"/>
  <c r="V153" i="17" s="1"/>
  <c r="V18" i="17" s="1"/>
  <c r="V401" i="17"/>
  <c r="V458" i="17" s="1"/>
  <c r="V171" i="17" s="1"/>
  <c r="V152" i="17" s="1"/>
  <c r="V17" i="17" s="1"/>
  <c r="G343" i="17"/>
  <c r="L387" i="17"/>
  <c r="F273" i="17"/>
  <c r="D183" i="17"/>
  <c r="AK388" i="17"/>
  <c r="AK178" i="17" s="1"/>
  <c r="AK159" i="17" s="1"/>
  <c r="AK24" i="17" s="1"/>
  <c r="AC173" i="17"/>
  <c r="AC154" i="17" s="1"/>
  <c r="AC19" i="17" s="1"/>
  <c r="AX382" i="17"/>
  <c r="I172" i="17"/>
  <c r="I153" i="17" s="1"/>
  <c r="BD386" i="17"/>
  <c r="Z176" i="17"/>
  <c r="M392" i="17"/>
  <c r="G278" i="17"/>
  <c r="BC278" i="17" s="1"/>
  <c r="M274" i="17"/>
  <c r="AG343" i="17"/>
  <c r="AS157" i="17"/>
  <c r="AV22" i="17"/>
  <c r="AS22" i="17" s="1"/>
  <c r="AS344" i="17"/>
  <c r="BE298" i="17"/>
  <c r="Y286" i="17"/>
  <c r="AT287" i="17"/>
  <c r="AW286" i="17"/>
  <c r="AT286" i="17" s="1"/>
  <c r="M386" i="17"/>
  <c r="M269" i="17"/>
  <c r="G272" i="17"/>
  <c r="BC272" i="17" s="1"/>
  <c r="AS393" i="17"/>
  <c r="AU183" i="17"/>
  <c r="Z393" i="17"/>
  <c r="BE393" i="17" s="1"/>
  <c r="J183" i="17"/>
  <c r="J164" i="17" s="1"/>
  <c r="J29" i="17" s="1"/>
  <c r="AL178" i="17"/>
  <c r="AL159" i="17" s="1"/>
  <c r="AL24" i="17" s="1"/>
  <c r="R178" i="17"/>
  <c r="R159" i="17" s="1"/>
  <c r="R24" i="17" s="1"/>
  <c r="AH388" i="17"/>
  <c r="AJ178" i="17"/>
  <c r="AM382" i="17"/>
  <c r="AQ192" i="17"/>
  <c r="AM191" i="17"/>
  <c r="AE381" i="17"/>
  <c r="AE171" i="17" s="1"/>
  <c r="AE152" i="17" s="1"/>
  <c r="AE17" i="17" s="1"/>
  <c r="O171" i="17"/>
  <c r="O152" i="17" s="1"/>
  <c r="O17" i="17" s="1"/>
  <c r="AG269" i="17"/>
  <c r="BD211" i="17"/>
  <c r="Z210" i="17"/>
  <c r="AH383" i="17"/>
  <c r="AJ173" i="17"/>
  <c r="AV382" i="17"/>
  <c r="AV172" i="17" s="1"/>
  <c r="AV153" i="17" s="1"/>
  <c r="AS192" i="17"/>
  <c r="AV191" i="17"/>
  <c r="AB382" i="17"/>
  <c r="AB191" i="17"/>
  <c r="AB381" i="17" s="1"/>
  <c r="F192" i="17"/>
  <c r="L191" i="17"/>
  <c r="G211" i="17"/>
  <c r="AT383" i="17"/>
  <c r="AW173" i="17"/>
  <c r="G287" i="17"/>
  <c r="BC287" i="17" s="1"/>
  <c r="M286" i="17"/>
  <c r="AG268" i="17"/>
  <c r="AN382" i="17"/>
  <c r="AN191" i="17"/>
  <c r="AN381" i="17" s="1"/>
  <c r="AP171" i="17"/>
  <c r="AP152" i="17" s="1"/>
  <c r="AP17" i="17" s="1"/>
  <c r="F212" i="17"/>
  <c r="AG100" i="17"/>
  <c r="AI61" i="17"/>
  <c r="AH192" i="17"/>
  <c r="BD95" i="17"/>
  <c r="Z56" i="17"/>
  <c r="AS176" i="17"/>
  <c r="AQ135" i="17"/>
  <c r="AM57" i="17"/>
  <c r="BB101" i="17"/>
  <c r="AX62" i="17"/>
  <c r="AS76" i="17"/>
  <c r="AW95" i="17"/>
  <c r="AW75" i="17"/>
  <c r="AT76" i="17"/>
  <c r="AC95" i="17"/>
  <c r="AC56" i="17" s="1"/>
  <c r="AC37" i="17" s="1"/>
  <c r="AC75" i="17"/>
  <c r="AC94" i="17" s="1"/>
  <c r="AC55" i="17" s="1"/>
  <c r="AC36" i="17" s="1"/>
  <c r="D94" i="17"/>
  <c r="AG145" i="17"/>
  <c r="AG133" i="17"/>
  <c r="AM67" i="17"/>
  <c r="H95" i="17"/>
  <c r="H56" i="17" s="1"/>
  <c r="H37" i="17" s="1"/>
  <c r="H75" i="17"/>
  <c r="H94" i="17" s="1"/>
  <c r="H55" i="17" s="1"/>
  <c r="H36" i="17" s="1"/>
  <c r="AG140" i="17"/>
  <c r="AN95" i="17"/>
  <c r="AN56" i="17" s="1"/>
  <c r="AN37" i="17" s="1"/>
  <c r="AN75" i="17"/>
  <c r="AN94" i="17" s="1"/>
  <c r="AN55" i="17" s="1"/>
  <c r="AN36" i="17" s="1"/>
  <c r="AH101" i="17"/>
  <c r="AJ62" i="17"/>
  <c r="AM464" i="17"/>
  <c r="AQ407" i="17"/>
  <c r="AM403" i="17"/>
  <c r="F67" i="17"/>
  <c r="L48" i="17"/>
  <c r="AM473" i="17"/>
  <c r="AQ416" i="17"/>
  <c r="AM413" i="17"/>
  <c r="Y614" i="17"/>
  <c r="BE595" i="17"/>
  <c r="F595" i="17"/>
  <c r="Y594" i="17"/>
  <c r="AK614" i="17"/>
  <c r="AG614" i="17" s="1"/>
  <c r="AK594" i="17"/>
  <c r="Q614" i="17"/>
  <c r="Q594" i="17"/>
  <c r="Q613" i="17" s="1"/>
  <c r="AB575" i="17"/>
  <c r="AB555" i="17"/>
  <c r="AB574" i="17" s="1"/>
  <c r="L575" i="17"/>
  <c r="F556" i="17"/>
  <c r="L555" i="17"/>
  <c r="AH498" i="17"/>
  <c r="AJ497" i="17"/>
  <c r="AH497" i="17" s="1"/>
  <c r="BA536" i="17"/>
  <c r="BA478" i="17"/>
  <c r="BA535" i="17" s="1"/>
  <c r="AJ536" i="17"/>
  <c r="AH536" i="17" s="1"/>
  <c r="AH479" i="17"/>
  <c r="AJ478" i="17"/>
  <c r="T536" i="17"/>
  <c r="T478" i="17"/>
  <c r="T535" i="17" s="1"/>
  <c r="AW459" i="17"/>
  <c r="AT459" i="17" s="1"/>
  <c r="AW401" i="17"/>
  <c r="AT402" i="17"/>
  <c r="W172" i="17"/>
  <c r="W153" i="17" s="1"/>
  <c r="W18" i="17" s="1"/>
  <c r="AQ440" i="17"/>
  <c r="AM439" i="17"/>
  <c r="AQ439" i="17" s="1"/>
  <c r="AS465" i="17"/>
  <c r="Q402" i="17"/>
  <c r="Q460" i="17"/>
  <c r="G460" i="17" s="1"/>
  <c r="BC460" i="17" s="1"/>
  <c r="G403" i="17"/>
  <c r="BC403" i="17" s="1"/>
  <c r="AH402" i="17"/>
  <c r="R401" i="17"/>
  <c r="R458" i="17" s="1"/>
  <c r="R459" i="17"/>
  <c r="R172" i="17" s="1"/>
  <c r="R153" i="17" s="1"/>
  <c r="R18" i="17" s="1"/>
  <c r="AI286" i="17"/>
  <c r="AG286" i="17" s="1"/>
  <c r="AG287" i="17"/>
  <c r="Z392" i="17"/>
  <c r="Z274" i="17"/>
  <c r="BE274" i="17" s="1"/>
  <c r="BD278" i="17"/>
  <c r="AK183" i="17"/>
  <c r="AK164" i="17" s="1"/>
  <c r="AK29" i="17" s="1"/>
  <c r="Q183" i="17"/>
  <c r="Q164" i="17" s="1"/>
  <c r="Q29" i="17" s="1"/>
  <c r="BB383" i="17"/>
  <c r="AX173" i="17"/>
  <c r="BE383" i="17"/>
  <c r="Y173" i="17"/>
  <c r="AO172" i="17"/>
  <c r="AO153" i="17" s="1"/>
  <c r="AO18" i="17" s="1"/>
  <c r="U172" i="17"/>
  <c r="U153" i="17" s="1"/>
  <c r="U18" i="17" s="1"/>
  <c r="F396" i="17"/>
  <c r="L186" i="17"/>
  <c r="BD396" i="17"/>
  <c r="Z186" i="17"/>
  <c r="BE396" i="17"/>
  <c r="BD363" i="17"/>
  <c r="Z362" i="17"/>
  <c r="BE293" i="17"/>
  <c r="BD293" i="17"/>
  <c r="G293" i="17"/>
  <c r="BC293" i="17" s="1"/>
  <c r="AH287" i="17"/>
  <c r="AJ286" i="17"/>
  <c r="AH286" i="17" s="1"/>
  <c r="L392" i="17"/>
  <c r="F278" i="17"/>
  <c r="L274" i="17"/>
  <c r="AP183" i="17"/>
  <c r="AP164" i="17" s="1"/>
  <c r="AP29" i="17" s="1"/>
  <c r="V183" i="17"/>
  <c r="V164" i="17" s="1"/>
  <c r="V29" i="17" s="1"/>
  <c r="AY178" i="17"/>
  <c r="AY159" i="17" s="1"/>
  <c r="AY24" i="17" s="1"/>
  <c r="AD178" i="17"/>
  <c r="AD159" i="17" s="1"/>
  <c r="AD24" i="17" s="1"/>
  <c r="N178" i="17"/>
  <c r="N159" i="17" s="1"/>
  <c r="N24" i="17" s="1"/>
  <c r="AG393" i="17"/>
  <c r="AG192" i="17"/>
  <c r="AI382" i="17"/>
  <c r="AI191" i="17"/>
  <c r="AA381" i="17"/>
  <c r="AA171" i="17" s="1"/>
  <c r="AA152" i="17" s="1"/>
  <c r="K171" i="17"/>
  <c r="K152" i="17" s="1"/>
  <c r="F248" i="17"/>
  <c r="D210" i="17"/>
  <c r="BC211" i="17"/>
  <c r="BD383" i="17"/>
  <c r="Z173" i="17"/>
  <c r="AP172" i="17"/>
  <c r="AP153" i="17" s="1"/>
  <c r="AP18" i="17" s="1"/>
  <c r="X382" i="17"/>
  <c r="X172" i="17" s="1"/>
  <c r="X153" i="17" s="1"/>
  <c r="X191" i="17"/>
  <c r="X381" i="17" s="1"/>
  <c r="X171" i="17" s="1"/>
  <c r="X152" i="17" s="1"/>
  <c r="H382" i="17"/>
  <c r="H172" i="17" s="1"/>
  <c r="H153" i="17" s="1"/>
  <c r="H191" i="17"/>
  <c r="H381" i="17" s="1"/>
  <c r="R171" i="17"/>
  <c r="R152" i="17" s="1"/>
  <c r="AT268" i="17"/>
  <c r="AU382" i="17"/>
  <c r="AS362" i="17"/>
  <c r="BC343" i="17"/>
  <c r="AT211" i="17"/>
  <c r="AY210" i="17"/>
  <c r="AH393" i="17"/>
  <c r="AJ183" i="17"/>
  <c r="AD172" i="17"/>
  <c r="AD153" i="17" s="1"/>
  <c r="AD18" i="17" s="1"/>
  <c r="N172" i="17"/>
  <c r="N153" i="17" s="1"/>
  <c r="N18" i="17" s="1"/>
  <c r="AJ382" i="17"/>
  <c r="AQ134" i="17"/>
  <c r="AM56" i="17"/>
  <c r="BC101" i="17"/>
  <c r="D62" i="17"/>
  <c r="F134" i="17"/>
  <c r="D57" i="17"/>
  <c r="G76" i="17"/>
  <c r="BC76" i="17" s="1"/>
  <c r="M95" i="17"/>
  <c r="M75" i="17"/>
  <c r="BD145" i="17"/>
  <c r="BD133" i="17"/>
  <c r="AB95" i="17"/>
  <c r="AB56" i="17" s="1"/>
  <c r="AB37" i="17" s="1"/>
  <c r="AB75" i="17"/>
  <c r="AB94" i="17" s="1"/>
  <c r="AB55" i="17" s="1"/>
  <c r="AB36" i="17" s="1"/>
  <c r="T95" i="17"/>
  <c r="T56" i="17" s="1"/>
  <c r="T37" i="17" s="1"/>
  <c r="T75" i="17"/>
  <c r="T94" i="17" s="1"/>
  <c r="T55" i="17" s="1"/>
  <c r="T36" i="17" s="1"/>
  <c r="L95" i="17"/>
  <c r="L75" i="17"/>
  <c r="F76" i="17"/>
  <c r="BD94" i="17"/>
  <c r="Z55" i="17"/>
  <c r="BD140" i="17"/>
  <c r="AS106" i="17"/>
  <c r="G96" i="17"/>
  <c r="BC96" i="17" s="1"/>
  <c r="M57" i="17"/>
  <c r="R17" i="17"/>
  <c r="Y94" i="17"/>
  <c r="BE75" i="17"/>
  <c r="AI473" i="17"/>
  <c r="AG416" i="17"/>
  <c r="AI413" i="17"/>
  <c r="AN172" i="17" l="1"/>
  <c r="AN153" i="17" s="1"/>
  <c r="AN18" i="17" s="1"/>
  <c r="AF171" i="17"/>
  <c r="AF152" i="17" s="1"/>
  <c r="W17" i="17"/>
  <c r="AE56" i="17"/>
  <c r="AE37" i="17" s="1"/>
  <c r="BD497" i="17"/>
  <c r="Y535" i="17"/>
  <c r="BE535" i="17" s="1"/>
  <c r="BE497" i="17"/>
  <c r="BD555" i="17"/>
  <c r="Z574" i="17"/>
  <c r="S55" i="17"/>
  <c r="S36" i="17" s="1"/>
  <c r="S17" i="17" s="1"/>
  <c r="AG574" i="17"/>
  <c r="AK267" i="17"/>
  <c r="AK382" i="17"/>
  <c r="AS343" i="17"/>
  <c r="G470" i="17"/>
  <c r="BC470" i="17" s="1"/>
  <c r="AA55" i="17"/>
  <c r="AA36" i="17" s="1"/>
  <c r="F26" i="17"/>
  <c r="BD26" i="17"/>
  <c r="BE26" i="17"/>
  <c r="F497" i="17"/>
  <c r="AV133" i="17"/>
  <c r="AS114" i="17"/>
  <c r="S56" i="17"/>
  <c r="S37" i="17" s="1"/>
  <c r="S18" i="17" s="1"/>
  <c r="AY18" i="17"/>
  <c r="BD575" i="17"/>
  <c r="AS23" i="17"/>
  <c r="G535" i="17"/>
  <c r="BC535" i="17" s="1"/>
  <c r="AA17" i="17"/>
  <c r="K17" i="17"/>
  <c r="P171" i="17"/>
  <c r="P152" i="17" s="1"/>
  <c r="AJ133" i="17"/>
  <c r="AH133" i="17" s="1"/>
  <c r="AH114" i="17"/>
  <c r="Y574" i="17"/>
  <c r="BE574" i="17" s="1"/>
  <c r="BE555" i="17"/>
  <c r="BD516" i="17"/>
  <c r="Z535" i="17"/>
  <c r="BD535" i="17" s="1"/>
  <c r="Q574" i="17"/>
  <c r="G574" i="17" s="1"/>
  <c r="BC574" i="17" s="1"/>
  <c r="G555" i="17"/>
  <c r="BC555" i="17" s="1"/>
  <c r="AT21" i="17"/>
  <c r="AV56" i="17"/>
  <c r="AV37" i="17" s="1"/>
  <c r="AV18" i="17" s="1"/>
  <c r="AS134" i="17"/>
  <c r="AN458" i="17"/>
  <c r="AR401" i="17"/>
  <c r="AG229" i="17"/>
  <c r="G516" i="17"/>
  <c r="BC516" i="17" s="1"/>
  <c r="AE18" i="17"/>
  <c r="F25" i="17"/>
  <c r="BD25" i="17"/>
  <c r="BE25" i="17"/>
  <c r="BD324" i="17"/>
  <c r="G324" i="17"/>
  <c r="BC324" i="17" s="1"/>
  <c r="BE324" i="17"/>
  <c r="K18" i="17"/>
  <c r="L94" i="17"/>
  <c r="F75" i="17"/>
  <c r="G75" i="17"/>
  <c r="BC75" i="17" s="1"/>
  <c r="M94" i="17"/>
  <c r="AG473" i="17"/>
  <c r="AI186" i="17"/>
  <c r="G57" i="17"/>
  <c r="M38" i="17"/>
  <c r="Z36" i="17"/>
  <c r="F95" i="17"/>
  <c r="L56" i="17"/>
  <c r="G95" i="17"/>
  <c r="BC95" i="17" s="1"/>
  <c r="M56" i="17"/>
  <c r="BD186" i="17"/>
  <c r="Z167" i="17"/>
  <c r="BE186" i="17"/>
  <c r="BB173" i="17"/>
  <c r="AX154" i="17"/>
  <c r="F555" i="17"/>
  <c r="L574" i="17"/>
  <c r="F574" i="17" s="1"/>
  <c r="BE614" i="17"/>
  <c r="BD614" i="17"/>
  <c r="AV381" i="17"/>
  <c r="AS191" i="17"/>
  <c r="AQ382" i="17"/>
  <c r="G274" i="17"/>
  <c r="BC274" i="17" s="1"/>
  <c r="M388" i="17"/>
  <c r="BB382" i="17"/>
  <c r="AX172" i="17"/>
  <c r="AS439" i="17"/>
  <c r="AV458" i="17"/>
  <c r="AW574" i="17"/>
  <c r="AT574" i="17" s="1"/>
  <c r="AT555" i="17"/>
  <c r="L43" i="17"/>
  <c r="F62" i="17"/>
  <c r="X17" i="17"/>
  <c r="AU36" i="17"/>
  <c r="BB95" i="17"/>
  <c r="AX56" i="17"/>
  <c r="AS95" i="17"/>
  <c r="BC67" i="17"/>
  <c r="D48" i="17"/>
  <c r="BD57" i="17"/>
  <c r="Z38" i="17"/>
  <c r="BE62" i="17"/>
  <c r="Y43" i="17"/>
  <c r="BD62" i="17"/>
  <c r="AF172" i="17"/>
  <c r="AF153" i="17" s="1"/>
  <c r="AW381" i="17"/>
  <c r="AT191" i="17"/>
  <c r="F287" i="17"/>
  <c r="L286" i="17"/>
  <c r="F286" i="17" s="1"/>
  <c r="AT176" i="17"/>
  <c r="AW157" i="17"/>
  <c r="D159" i="17"/>
  <c r="G186" i="17"/>
  <c r="BC186" i="17" s="1"/>
  <c r="M167" i="17"/>
  <c r="Z458" i="17"/>
  <c r="BD401" i="17"/>
  <c r="BE401" i="17"/>
  <c r="L535" i="17"/>
  <c r="F478" i="17"/>
  <c r="AH95" i="17"/>
  <c r="AJ56" i="17"/>
  <c r="AM36" i="17"/>
  <c r="AQ55" i="17"/>
  <c r="BE177" i="17"/>
  <c r="Y158" i="17"/>
  <c r="T171" i="17"/>
  <c r="T152" i="17" s="1"/>
  <c r="AG388" i="17"/>
  <c r="BA172" i="17"/>
  <c r="BA153" i="17" s="1"/>
  <c r="F298" i="17"/>
  <c r="L393" i="17"/>
  <c r="AG439" i="17"/>
  <c r="F546" i="17"/>
  <c r="AC182" i="17"/>
  <c r="AC163" i="17" s="1"/>
  <c r="AC28" i="17" s="1"/>
  <c r="BB614" i="17"/>
  <c r="AS614" i="17"/>
  <c r="AH382" i="17"/>
  <c r="AJ172" i="17"/>
  <c r="AW458" i="17"/>
  <c r="AT458" i="17" s="1"/>
  <c r="AT401" i="17"/>
  <c r="Y613" i="17"/>
  <c r="BE594" i="17"/>
  <c r="BD594" i="17"/>
  <c r="BD210" i="17"/>
  <c r="AH178" i="17"/>
  <c r="AJ159" i="17"/>
  <c r="AH159" i="17" s="1"/>
  <c r="I17" i="17"/>
  <c r="AK402" i="17"/>
  <c r="AK460" i="17"/>
  <c r="AK173" i="17" s="1"/>
  <c r="AK154" i="17" s="1"/>
  <c r="AK19" i="17" s="1"/>
  <c r="X18" i="17"/>
  <c r="BE176" i="17"/>
  <c r="Y157" i="17"/>
  <c r="AX164" i="17"/>
  <c r="BB164" i="17" s="1"/>
  <c r="BB183" i="17"/>
  <c r="AG464" i="17"/>
  <c r="AI177" i="17"/>
  <c r="AG57" i="17"/>
  <c r="AI38" i="17"/>
  <c r="BA18" i="17"/>
  <c r="AS210" i="17"/>
  <c r="AU381" i="17"/>
  <c r="T172" i="17"/>
  <c r="T153" i="17" s="1"/>
  <c r="G210" i="17"/>
  <c r="AT183" i="17"/>
  <c r="AW164" i="17"/>
  <c r="AT164" i="17" s="1"/>
  <c r="G387" i="17"/>
  <c r="BC387" i="17" s="1"/>
  <c r="M177" i="17"/>
  <c r="D154" i="17"/>
  <c r="BB178" i="17"/>
  <c r="AX159" i="17"/>
  <c r="BB159" i="17" s="1"/>
  <c r="BB401" i="17"/>
  <c r="AX458" i="17"/>
  <c r="BB458" i="17" s="1"/>
  <c r="AW535" i="17"/>
  <c r="AT535" i="17" s="1"/>
  <c r="AT478" i="17"/>
  <c r="G614" i="17"/>
  <c r="BC614" i="17" s="1"/>
  <c r="AC614" i="17"/>
  <c r="F614" i="17" s="1"/>
  <c r="AC594" i="17"/>
  <c r="AC613" i="17" s="1"/>
  <c r="T17" i="17"/>
  <c r="BC62" i="17"/>
  <c r="D43" i="17"/>
  <c r="AH183" i="17"/>
  <c r="AJ164" i="17"/>
  <c r="AH164" i="17" s="1"/>
  <c r="F274" i="17"/>
  <c r="L388" i="17"/>
  <c r="BD362" i="17"/>
  <c r="G362" i="17"/>
  <c r="BC362" i="17" s="1"/>
  <c r="AJ535" i="17"/>
  <c r="AH535" i="17" s="1"/>
  <c r="AH478" i="17"/>
  <c r="AM470" i="17"/>
  <c r="AQ413" i="17"/>
  <c r="AQ464" i="17"/>
  <c r="AM177" i="17"/>
  <c r="H18" i="17"/>
  <c r="BB62" i="17"/>
  <c r="AX43" i="17"/>
  <c r="AS62" i="17"/>
  <c r="AG61" i="17"/>
  <c r="AI42" i="17"/>
  <c r="AI470" i="17"/>
  <c r="AG413" i="17"/>
  <c r="BE94" i="17"/>
  <c r="Y55" i="17"/>
  <c r="T18" i="17"/>
  <c r="BC57" i="17"/>
  <c r="D38" i="17"/>
  <c r="H171" i="17"/>
  <c r="H152" i="17" s="1"/>
  <c r="H17" i="17" s="1"/>
  <c r="BC210" i="17"/>
  <c r="D381" i="17"/>
  <c r="AG191" i="17"/>
  <c r="AI381" i="17"/>
  <c r="F186" i="17"/>
  <c r="L167" i="17"/>
  <c r="D172" i="17"/>
  <c r="BE173" i="17"/>
  <c r="Y154" i="17"/>
  <c r="BD274" i="17"/>
  <c r="Z268" i="17"/>
  <c r="Z388" i="17"/>
  <c r="F575" i="17"/>
  <c r="AJ43" i="17"/>
  <c r="AH62" i="17"/>
  <c r="AQ67" i="17"/>
  <c r="AM48" i="17"/>
  <c r="AG48" i="17" s="1"/>
  <c r="D55" i="17"/>
  <c r="AW94" i="17"/>
  <c r="AT75" i="17"/>
  <c r="BD56" i="17"/>
  <c r="Z37" i="17"/>
  <c r="AN171" i="17"/>
  <c r="AN152" i="17" s="1"/>
  <c r="AN17" i="17" s="1"/>
  <c r="AB171" i="17"/>
  <c r="AB152" i="17" s="1"/>
  <c r="AB17" i="17" s="1"/>
  <c r="AM381" i="17"/>
  <c r="AQ191" i="17"/>
  <c r="BD393" i="17"/>
  <c r="Z183" i="17"/>
  <c r="M268" i="17"/>
  <c r="G269" i="17"/>
  <c r="BC269" i="17" s="1"/>
  <c r="M383" i="17"/>
  <c r="G392" i="17"/>
  <c r="BC392" i="17" s="1"/>
  <c r="M182" i="17"/>
  <c r="F387" i="17"/>
  <c r="L177" i="17"/>
  <c r="AL458" i="17"/>
  <c r="AH401" i="17"/>
  <c r="I18" i="17"/>
  <c r="AG95" i="17"/>
  <c r="AI56" i="17"/>
  <c r="P17" i="17"/>
  <c r="AF17" i="17"/>
  <c r="AX94" i="17"/>
  <c r="BB75" i="17"/>
  <c r="AS75" i="17"/>
  <c r="AH48" i="17"/>
  <c r="AJ29" i="17"/>
  <c r="AH29" i="17" s="1"/>
  <c r="AM43" i="17"/>
  <c r="AQ62" i="17"/>
  <c r="AG62" i="17"/>
  <c r="AH191" i="17"/>
  <c r="BE210" i="17"/>
  <c r="F210" i="17"/>
  <c r="AV173" i="17"/>
  <c r="AS383" i="17"/>
  <c r="P172" i="17"/>
  <c r="P153" i="17" s="1"/>
  <c r="AT382" i="17"/>
  <c r="AW172" i="17"/>
  <c r="BB343" i="17"/>
  <c r="AX381" i="17"/>
  <c r="G298" i="17"/>
  <c r="BC298" i="17" s="1"/>
  <c r="M393" i="17"/>
  <c r="BD177" i="17"/>
  <c r="Z158" i="17"/>
  <c r="Q173" i="17"/>
  <c r="Q154" i="17" s="1"/>
  <c r="Q19" i="17" s="1"/>
  <c r="L268" i="17"/>
  <c r="F269" i="17"/>
  <c r="L383" i="17"/>
  <c r="BB516" i="17"/>
  <c r="AX535" i="17"/>
  <c r="AS516" i="17"/>
  <c r="AJ94" i="17"/>
  <c r="AH75" i="17"/>
  <c r="AT48" i="17"/>
  <c r="AW29" i="17"/>
  <c r="AT29" i="17" s="1"/>
  <c r="AT62" i="17"/>
  <c r="AW43" i="17"/>
  <c r="BB67" i="17"/>
  <c r="AX48" i="17"/>
  <c r="AS67" i="17"/>
  <c r="BE67" i="17"/>
  <c r="Y48" i="17"/>
  <c r="BD67" i="17"/>
  <c r="AL172" i="17"/>
  <c r="AL153" i="17" s="1"/>
  <c r="AL18" i="17" s="1"/>
  <c r="AS178" i="17"/>
  <c r="AU159" i="17"/>
  <c r="AS458" i="17"/>
  <c r="F523" i="17"/>
  <c r="AC517" i="17"/>
  <c r="AC542" i="17"/>
  <c r="AX613" i="17"/>
  <c r="BB594" i="17"/>
  <c r="AS594" i="17"/>
  <c r="AM37" i="17"/>
  <c r="AQ56" i="17"/>
  <c r="AT210" i="17"/>
  <c r="AY381" i="17"/>
  <c r="AY171" i="17" s="1"/>
  <c r="AY152" i="17" s="1"/>
  <c r="AY17" i="17" s="1"/>
  <c r="AS382" i="17"/>
  <c r="AU172" i="17"/>
  <c r="BD173" i="17"/>
  <c r="Z154" i="17"/>
  <c r="BD154" i="17" s="1"/>
  <c r="AG382" i="17"/>
  <c r="F392" i="17"/>
  <c r="L182" i="17"/>
  <c r="BD392" i="17"/>
  <c r="Z182" i="17"/>
  <c r="BE392" i="17"/>
  <c r="Q459" i="17"/>
  <c r="Q401" i="17"/>
  <c r="G402" i="17"/>
  <c r="BC402" i="17" s="1"/>
  <c r="AK613" i="17"/>
  <c r="AG613" i="17" s="1"/>
  <c r="AG594" i="17"/>
  <c r="AQ473" i="17"/>
  <c r="AM186" i="17"/>
  <c r="AM460" i="17"/>
  <c r="AQ403" i="17"/>
  <c r="AM402" i="17"/>
  <c r="AT95" i="17"/>
  <c r="AW56" i="17"/>
  <c r="AM38" i="17"/>
  <c r="AQ57" i="17"/>
  <c r="AW154" i="17"/>
  <c r="AT173" i="17"/>
  <c r="F191" i="17"/>
  <c r="AB172" i="17"/>
  <c r="AB153" i="17" s="1"/>
  <c r="AB18" i="17" s="1"/>
  <c r="AH173" i="17"/>
  <c r="AJ154" i="17"/>
  <c r="AS183" i="17"/>
  <c r="AU164" i="17"/>
  <c r="G386" i="17"/>
  <c r="BC386" i="17" s="1"/>
  <c r="M176" i="17"/>
  <c r="BD176" i="17"/>
  <c r="Z157" i="17"/>
  <c r="D164" i="17"/>
  <c r="AG516" i="17"/>
  <c r="AI535" i="17"/>
  <c r="AG535" i="17" s="1"/>
  <c r="D613" i="17"/>
  <c r="BE56" i="17"/>
  <c r="Y37" i="17"/>
  <c r="BE57" i="17"/>
  <c r="Y38" i="17"/>
  <c r="F57" i="17"/>
  <c r="D37" i="17"/>
  <c r="AI94" i="17"/>
  <c r="AG75" i="17"/>
  <c r="P18" i="17"/>
  <c r="AF18" i="17"/>
  <c r="AJ381" i="17"/>
  <c r="AT178" i="17"/>
  <c r="AW159" i="17"/>
  <c r="AT159" i="17" s="1"/>
  <c r="Y267" i="17"/>
  <c r="Y381" i="17" s="1"/>
  <c r="BE268" i="17"/>
  <c r="Y382" i="17"/>
  <c r="BE183" i="17"/>
  <c r="Y164" i="17"/>
  <c r="F386" i="17"/>
  <c r="L176" i="17"/>
  <c r="AC547" i="17"/>
  <c r="F528" i="17"/>
  <c r="AJ574" i="17"/>
  <c r="AH574" i="17" s="1"/>
  <c r="AH555" i="17"/>
  <c r="AI460" i="17"/>
  <c r="AI402" i="17"/>
  <c r="AG403" i="17"/>
  <c r="AG67" i="17"/>
  <c r="BD287" i="17"/>
  <c r="Z286" i="17"/>
  <c r="BD286" i="17" s="1"/>
  <c r="BE287" i="17"/>
  <c r="AG178" i="17"/>
  <c r="AI159" i="17"/>
  <c r="BA171" i="17"/>
  <c r="BA152" i="17" s="1"/>
  <c r="BA17" i="17" s="1"/>
  <c r="Y159" i="17"/>
  <c r="BD470" i="17"/>
  <c r="BE470" i="17"/>
  <c r="AT536" i="17"/>
  <c r="M613" i="17"/>
  <c r="G613" i="17" s="1"/>
  <c r="G594" i="17"/>
  <c r="BC594" i="17" s="1"/>
  <c r="BD574" i="17" l="1"/>
  <c r="AG267" i="17"/>
  <c r="AK381" i="17"/>
  <c r="BE286" i="17"/>
  <c r="AV171" i="17"/>
  <c r="AV152" i="17" s="1"/>
  <c r="AS133" i="17"/>
  <c r="AV55" i="17"/>
  <c r="AV36" i="17" s="1"/>
  <c r="Y171" i="17"/>
  <c r="AG460" i="17"/>
  <c r="AI173" i="17"/>
  <c r="F547" i="17"/>
  <c r="AC183" i="17"/>
  <c r="AC164" i="17" s="1"/>
  <c r="AC29" i="17" s="1"/>
  <c r="BC613" i="17"/>
  <c r="AT56" i="17"/>
  <c r="AW37" i="17"/>
  <c r="G459" i="17"/>
  <c r="BC459" i="17" s="1"/>
  <c r="Q172" i="17"/>
  <c r="Q153" i="17" s="1"/>
  <c r="Q18" i="17" s="1"/>
  <c r="F182" i="17"/>
  <c r="L163" i="17"/>
  <c r="F542" i="17"/>
  <c r="AC178" i="17"/>
  <c r="AC159" i="17" s="1"/>
  <c r="AC24" i="17" s="1"/>
  <c r="AS159" i="17"/>
  <c r="AU24" i="17"/>
  <c r="BE48" i="17"/>
  <c r="Y29" i="17"/>
  <c r="BD48" i="17"/>
  <c r="BB535" i="17"/>
  <c r="AS535" i="17"/>
  <c r="AM24" i="17"/>
  <c r="AQ24" i="17" s="1"/>
  <c r="AQ43" i="17"/>
  <c r="AG43" i="17"/>
  <c r="AG56" i="17"/>
  <c r="AI37" i="17"/>
  <c r="AH458" i="17"/>
  <c r="AL171" i="17"/>
  <c r="AL152" i="17" s="1"/>
  <c r="AL17" i="17" s="1"/>
  <c r="M267" i="17"/>
  <c r="G268" i="17"/>
  <c r="BC268" i="17" s="1"/>
  <c r="M382" i="17"/>
  <c r="AQ381" i="17"/>
  <c r="AH43" i="17"/>
  <c r="AJ24" i="17"/>
  <c r="AH24" i="17" s="1"/>
  <c r="F167" i="17"/>
  <c r="L32" i="17"/>
  <c r="F32" i="17" s="1"/>
  <c r="D171" i="17"/>
  <c r="AQ470" i="17"/>
  <c r="AM183" i="17"/>
  <c r="AG177" i="17"/>
  <c r="AI158" i="17"/>
  <c r="BE157" i="17"/>
  <c r="Y22" i="17"/>
  <c r="AK459" i="17"/>
  <c r="AK172" i="17" s="1"/>
  <c r="AK153" i="17" s="1"/>
  <c r="AK18" i="17" s="1"/>
  <c r="AK401" i="17"/>
  <c r="AK458" i="17" s="1"/>
  <c r="AK171" i="17" s="1"/>
  <c r="AK152" i="17" s="1"/>
  <c r="AK17" i="17" s="1"/>
  <c r="F48" i="17"/>
  <c r="BE613" i="17"/>
  <c r="F613" i="17"/>
  <c r="BD613" i="17"/>
  <c r="Z19" i="17"/>
  <c r="BD38" i="17"/>
  <c r="AX153" i="17"/>
  <c r="BB153" i="17" s="1"/>
  <c r="BB172" i="17"/>
  <c r="BB154" i="17"/>
  <c r="AX19" i="17"/>
  <c r="BB19" i="17" s="1"/>
  <c r="L37" i="17"/>
  <c r="F56" i="17"/>
  <c r="G38" i="17"/>
  <c r="G94" i="17"/>
  <c r="BC94" i="17" s="1"/>
  <c r="M55" i="17"/>
  <c r="Y172" i="17"/>
  <c r="BE37" i="17"/>
  <c r="BD157" i="17"/>
  <c r="Z22" i="17"/>
  <c r="AS164" i="17"/>
  <c r="AU29" i="17"/>
  <c r="AT154" i="17"/>
  <c r="AW19" i="17"/>
  <c r="AT19" i="17" s="1"/>
  <c r="AQ460" i="17"/>
  <c r="AM173" i="17"/>
  <c r="G393" i="17"/>
  <c r="BC393" i="17" s="1"/>
  <c r="M183" i="17"/>
  <c r="AV154" i="17"/>
  <c r="AS173" i="17"/>
  <c r="BB94" i="17"/>
  <c r="AX55" i="17"/>
  <c r="AS94" i="17"/>
  <c r="F177" i="17"/>
  <c r="L158" i="17"/>
  <c r="BD183" i="17"/>
  <c r="Z164" i="17"/>
  <c r="AQ48" i="17"/>
  <c r="BE154" i="17"/>
  <c r="AG470" i="17"/>
  <c r="AI183" i="17"/>
  <c r="AQ177" i="17"/>
  <c r="AM158" i="17"/>
  <c r="G177" i="17"/>
  <c r="BC177" i="17" s="1"/>
  <c r="M158" i="17"/>
  <c r="BD458" i="17"/>
  <c r="BE458" i="17"/>
  <c r="BB56" i="17"/>
  <c r="AX37" i="17"/>
  <c r="AS56" i="17"/>
  <c r="G56" i="17"/>
  <c r="BC56" i="17" s="1"/>
  <c r="M37" i="17"/>
  <c r="F176" i="17"/>
  <c r="L157" i="17"/>
  <c r="AC516" i="17"/>
  <c r="F517" i="17"/>
  <c r="AC536" i="17"/>
  <c r="AT43" i="17"/>
  <c r="AW24" i="17"/>
  <c r="AT24" i="17" s="1"/>
  <c r="L267" i="17"/>
  <c r="F268" i="17"/>
  <c r="L382" i="17"/>
  <c r="AT172" i="17"/>
  <c r="AW153" i="17"/>
  <c r="AT153" i="17" s="1"/>
  <c r="AQ186" i="17"/>
  <c r="AM167" i="17"/>
  <c r="BD182" i="17"/>
  <c r="Z163" i="17"/>
  <c r="BE182" i="17"/>
  <c r="AS172" i="17"/>
  <c r="AU153" i="17"/>
  <c r="AH94" i="17"/>
  <c r="AJ55" i="17"/>
  <c r="G383" i="17"/>
  <c r="BC383" i="17" s="1"/>
  <c r="M173" i="17"/>
  <c r="AT94" i="17"/>
  <c r="AW55" i="17"/>
  <c r="BD388" i="17"/>
  <c r="Z178" i="17"/>
  <c r="BE388" i="17"/>
  <c r="AG381" i="17"/>
  <c r="BE55" i="17"/>
  <c r="Y36" i="17"/>
  <c r="G286" i="17"/>
  <c r="BC286" i="17" s="1"/>
  <c r="AX24" i="17"/>
  <c r="BB24" i="17" s="1"/>
  <c r="BB43" i="17"/>
  <c r="AS43" i="17"/>
  <c r="F388" i="17"/>
  <c r="L178" i="17"/>
  <c r="BC43" i="17"/>
  <c r="D24" i="17"/>
  <c r="AG38" i="17"/>
  <c r="F594" i="17"/>
  <c r="F393" i="17"/>
  <c r="L183" i="17"/>
  <c r="AQ36" i="17"/>
  <c r="G167" i="17"/>
  <c r="BC167" i="17" s="1"/>
  <c r="M32" i="17"/>
  <c r="AT157" i="17"/>
  <c r="AW22" i="17"/>
  <c r="AT22" i="17" s="1"/>
  <c r="BE43" i="17"/>
  <c r="Y24" i="17"/>
  <c r="BD43" i="17"/>
  <c r="BC48" i="17"/>
  <c r="D29" i="17"/>
  <c r="G388" i="17"/>
  <c r="BC388" i="17" s="1"/>
  <c r="M178" i="17"/>
  <c r="AG186" i="17"/>
  <c r="AI167" i="17"/>
  <c r="AG159" i="17"/>
  <c r="AI24" i="17"/>
  <c r="AG24" i="17" s="1"/>
  <c r="AI459" i="17"/>
  <c r="AG402" i="17"/>
  <c r="AI401" i="17"/>
  <c r="BE164" i="17"/>
  <c r="AH381" i="17"/>
  <c r="AJ171" i="17"/>
  <c r="AG94" i="17"/>
  <c r="AI55" i="17"/>
  <c r="BE38" i="17"/>
  <c r="Y19" i="17"/>
  <c r="BE19" i="17" s="1"/>
  <c r="F38" i="17"/>
  <c r="G176" i="17"/>
  <c r="BC176" i="17" s="1"/>
  <c r="M157" i="17"/>
  <c r="AH154" i="17"/>
  <c r="AJ19" i="17"/>
  <c r="AH19" i="17" s="1"/>
  <c r="AQ38" i="17"/>
  <c r="AM459" i="17"/>
  <c r="AQ402" i="17"/>
  <c r="AM401" i="17"/>
  <c r="Q458" i="17"/>
  <c r="G401" i="17"/>
  <c r="BC401" i="17" s="1"/>
  <c r="AQ37" i="17"/>
  <c r="BB613" i="17"/>
  <c r="AS613" i="17"/>
  <c r="AX29" i="17"/>
  <c r="BB29" i="17" s="1"/>
  <c r="BB48" i="17"/>
  <c r="AS48" i="17"/>
  <c r="F383" i="17"/>
  <c r="L173" i="17"/>
  <c r="BD158" i="17"/>
  <c r="Z23" i="17"/>
  <c r="BB381" i="17"/>
  <c r="AX171" i="17"/>
  <c r="G182" i="17"/>
  <c r="BC182" i="17" s="1"/>
  <c r="M163" i="17"/>
  <c r="BD37" i="17"/>
  <c r="D36" i="17"/>
  <c r="BD268" i="17"/>
  <c r="Z267" i="17"/>
  <c r="Z382" i="17"/>
  <c r="D153" i="17"/>
  <c r="D18" i="17" s="1"/>
  <c r="BC38" i="17"/>
  <c r="D19" i="17"/>
  <c r="AI23" i="17"/>
  <c r="AG42" i="17"/>
  <c r="AS381" i="17"/>
  <c r="AU171" i="17"/>
  <c r="AH172" i="17"/>
  <c r="AJ153" i="17"/>
  <c r="AH153" i="17" s="1"/>
  <c r="BE158" i="17"/>
  <c r="Y23" i="17"/>
  <c r="BE23" i="17" s="1"/>
  <c r="AJ37" i="17"/>
  <c r="AH56" i="17"/>
  <c r="AT381" i="17"/>
  <c r="AW171" i="17"/>
  <c r="F43" i="17"/>
  <c r="BD167" i="17"/>
  <c r="BE167" i="17"/>
  <c r="Z32" i="17"/>
  <c r="BD55" i="17"/>
  <c r="F94" i="17"/>
  <c r="L55" i="17"/>
  <c r="AG158" i="17" l="1"/>
  <c r="BE22" i="17"/>
  <c r="AV17" i="17"/>
  <c r="AS171" i="17"/>
  <c r="AU152" i="17"/>
  <c r="AH37" i="17"/>
  <c r="AJ18" i="17"/>
  <c r="AH18" i="17" s="1"/>
  <c r="G163" i="17"/>
  <c r="BC163" i="17" s="1"/>
  <c r="M28" i="17"/>
  <c r="BD23" i="17"/>
  <c r="G458" i="17"/>
  <c r="BC458" i="17" s="1"/>
  <c r="Q171" i="17"/>
  <c r="Q152" i="17" s="1"/>
  <c r="Q17" i="17" s="1"/>
  <c r="G157" i="17"/>
  <c r="BC157" i="17" s="1"/>
  <c r="M22" i="17"/>
  <c r="G22" i="17" s="1"/>
  <c r="BC22" i="17" s="1"/>
  <c r="AH171" i="17"/>
  <c r="AJ152" i="17"/>
  <c r="AH152" i="17" s="1"/>
  <c r="AI458" i="17"/>
  <c r="AG401" i="17"/>
  <c r="AT55" i="17"/>
  <c r="AW36" i="17"/>
  <c r="AJ36" i="17"/>
  <c r="AH55" i="17"/>
  <c r="AC172" i="17"/>
  <c r="AC153" i="17" s="1"/>
  <c r="AC18" i="17" s="1"/>
  <c r="F536" i="17"/>
  <c r="AX18" i="17"/>
  <c r="BB18" i="17" s="1"/>
  <c r="BB37" i="17"/>
  <c r="AS37" i="17"/>
  <c r="G158" i="17"/>
  <c r="BC158" i="17" s="1"/>
  <c r="M23" i="17"/>
  <c r="G23" i="17" s="1"/>
  <c r="BC23" i="17" s="1"/>
  <c r="AG183" i="17"/>
  <c r="AI164" i="17"/>
  <c r="AQ173" i="17"/>
  <c r="AM154" i="17"/>
  <c r="AS29" i="17"/>
  <c r="G55" i="17"/>
  <c r="BC55" i="17" s="1"/>
  <c r="M36" i="17"/>
  <c r="AS24" i="17"/>
  <c r="F163" i="17"/>
  <c r="L28" i="17"/>
  <c r="F28" i="17" s="1"/>
  <c r="AT37" i="17"/>
  <c r="AW18" i="17"/>
  <c r="AT18" i="17" s="1"/>
  <c r="BD382" i="17"/>
  <c r="Z172" i="17"/>
  <c r="AG167" i="17"/>
  <c r="AI32" i="17"/>
  <c r="F267" i="17"/>
  <c r="L381" i="17"/>
  <c r="F37" i="17"/>
  <c r="D152" i="17"/>
  <c r="D17" i="17" s="1"/>
  <c r="G382" i="17"/>
  <c r="BC382" i="17" s="1"/>
  <c r="M172" i="17"/>
  <c r="AM458" i="17"/>
  <c r="AM400" i="17"/>
  <c r="AQ401" i="17"/>
  <c r="G178" i="17"/>
  <c r="BC178" i="17" s="1"/>
  <c r="M159" i="17"/>
  <c r="BE36" i="17"/>
  <c r="BD163" i="17"/>
  <c r="Z28" i="17"/>
  <c r="BE163" i="17"/>
  <c r="G37" i="17"/>
  <c r="BC37" i="17" s="1"/>
  <c r="BD164" i="17"/>
  <c r="Z29" i="17"/>
  <c r="BD29" i="17" s="1"/>
  <c r="AV19" i="17"/>
  <c r="AS19" i="17" s="1"/>
  <c r="AS154" i="17"/>
  <c r="BD32" i="17"/>
  <c r="BE32" i="17"/>
  <c r="BD267" i="17"/>
  <c r="Z381" i="17"/>
  <c r="BB171" i="17"/>
  <c r="AX152" i="17"/>
  <c r="BB152" i="17" s="1"/>
  <c r="F173" i="17"/>
  <c r="L154" i="17"/>
  <c r="AG55" i="17"/>
  <c r="AI36" i="17"/>
  <c r="BE267" i="17"/>
  <c r="AG459" i="17"/>
  <c r="AI172" i="17"/>
  <c r="G32" i="17"/>
  <c r="BC32" i="17" s="1"/>
  <c r="BD178" i="17"/>
  <c r="Z159" i="17"/>
  <c r="BE178" i="17"/>
  <c r="G173" i="17"/>
  <c r="BC173" i="17" s="1"/>
  <c r="M154" i="17"/>
  <c r="AS153" i="17"/>
  <c r="AU18" i="17"/>
  <c r="AS18" i="17" s="1"/>
  <c r="AC535" i="17"/>
  <c r="F516" i="17"/>
  <c r="AQ158" i="17"/>
  <c r="AM23" i="17"/>
  <c r="AQ23" i="17" s="1"/>
  <c r="BB55" i="17"/>
  <c r="AX36" i="17"/>
  <c r="AS55" i="17"/>
  <c r="M164" i="17"/>
  <c r="G183" i="17"/>
  <c r="BC183" i="17" s="1"/>
  <c r="BD22" i="17"/>
  <c r="BE172" i="17"/>
  <c r="Y153" i="17"/>
  <c r="AG37" i="17"/>
  <c r="BE29" i="17"/>
  <c r="Y152" i="17"/>
  <c r="AW152" i="17"/>
  <c r="AT152" i="17" s="1"/>
  <c r="AT171" i="17"/>
  <c r="L36" i="17"/>
  <c r="F55" i="17"/>
  <c r="AQ459" i="17"/>
  <c r="AM172" i="17"/>
  <c r="BD36" i="17"/>
  <c r="F183" i="17"/>
  <c r="L164" i="17"/>
  <c r="F178" i="17"/>
  <c r="L159" i="17"/>
  <c r="AQ167" i="17"/>
  <c r="AM32" i="17"/>
  <c r="AQ32" i="17" s="1"/>
  <c r="F382" i="17"/>
  <c r="L172" i="17"/>
  <c r="F157" i="17"/>
  <c r="L22" i="17"/>
  <c r="F22" i="17" s="1"/>
  <c r="F158" i="17"/>
  <c r="L23" i="17"/>
  <c r="F23" i="17" s="1"/>
  <c r="BE382" i="17"/>
  <c r="BD19" i="17"/>
  <c r="AQ183" i="17"/>
  <c r="AM164" i="17"/>
  <c r="G267" i="17"/>
  <c r="BC267" i="17" s="1"/>
  <c r="M381" i="17"/>
  <c r="AI154" i="17"/>
  <c r="AG173" i="17"/>
  <c r="AQ164" i="17" l="1"/>
  <c r="AM29" i="17"/>
  <c r="AQ29" i="17" s="1"/>
  <c r="F172" i="17"/>
  <c r="L153" i="17"/>
  <c r="F159" i="17"/>
  <c r="L24" i="17"/>
  <c r="F24" i="17" s="1"/>
  <c r="BD159" i="17"/>
  <c r="Z24" i="17"/>
  <c r="BE159" i="17"/>
  <c r="AI153" i="17"/>
  <c r="AG172" i="17"/>
  <c r="BD28" i="17"/>
  <c r="BE28" i="17"/>
  <c r="AG400" i="17"/>
  <c r="AQ400" i="17"/>
  <c r="F381" i="17"/>
  <c r="L171" i="17"/>
  <c r="BD172" i="17"/>
  <c r="Z153" i="17"/>
  <c r="AG164" i="17"/>
  <c r="AI29" i="17"/>
  <c r="AG29" i="17" s="1"/>
  <c r="BB36" i="17"/>
  <c r="AX17" i="17"/>
  <c r="BB17" i="17" s="1"/>
  <c r="AS36" i="17"/>
  <c r="G154" i="17"/>
  <c r="BC154" i="17" s="1"/>
  <c r="M19" i="17"/>
  <c r="G19" i="17" s="1"/>
  <c r="BC19" i="17" s="1"/>
  <c r="F154" i="17"/>
  <c r="L19" i="17"/>
  <c r="F19" i="17" s="1"/>
  <c r="AQ458" i="17"/>
  <c r="AM171" i="17"/>
  <c r="AG154" i="17"/>
  <c r="AI19" i="17"/>
  <c r="BD381" i="17"/>
  <c r="Z171" i="17"/>
  <c r="BE381" i="17"/>
  <c r="G159" i="17"/>
  <c r="BC159" i="17" s="1"/>
  <c r="M24" i="17"/>
  <c r="AS152" i="17"/>
  <c r="AU17" i="17"/>
  <c r="AS17" i="17" s="1"/>
  <c r="G381" i="17"/>
  <c r="BC381" i="17" s="1"/>
  <c r="M171" i="17"/>
  <c r="F164" i="17"/>
  <c r="L29" i="17"/>
  <c r="F29" i="17" s="1"/>
  <c r="AQ172" i="17"/>
  <c r="AM153" i="17"/>
  <c r="F36" i="17"/>
  <c r="AC171" i="17"/>
  <c r="AC152" i="17" s="1"/>
  <c r="AC17" i="17" s="1"/>
  <c r="F535" i="17"/>
  <c r="Y17" i="17"/>
  <c r="G172" i="17"/>
  <c r="BC172" i="17" s="1"/>
  <c r="M153" i="17"/>
  <c r="AG32" i="17"/>
  <c r="AQ154" i="17"/>
  <c r="AM19" i="17"/>
  <c r="AQ19" i="17" s="1"/>
  <c r="AH36" i="17"/>
  <c r="AJ17" i="17"/>
  <c r="AH17" i="17" s="1"/>
  <c r="AG458" i="17"/>
  <c r="AI171" i="17"/>
  <c r="G28" i="17"/>
  <c r="BC28" i="17" s="1"/>
  <c r="AG23" i="17"/>
  <c r="BE153" i="17"/>
  <c r="Y18" i="17"/>
  <c r="G164" i="17"/>
  <c r="BC164" i="17" s="1"/>
  <c r="M29" i="17"/>
  <c r="G29" i="17" s="1"/>
  <c r="BC29" i="17" s="1"/>
  <c r="AG36" i="17"/>
  <c r="G36" i="17"/>
  <c r="BC36" i="17" s="1"/>
  <c r="AT36" i="17"/>
  <c r="AW17" i="17"/>
  <c r="AT17" i="17" s="1"/>
  <c r="BD171" i="17" l="1"/>
  <c r="Z152" i="17"/>
  <c r="BE171" i="17"/>
  <c r="BD24" i="17"/>
  <c r="BE24" i="17"/>
  <c r="F153" i="17"/>
  <c r="L18" i="17"/>
  <c r="F18" i="17" s="1"/>
  <c r="BD153" i="17"/>
  <c r="Z18" i="17"/>
  <c r="BD18" i="17" s="1"/>
  <c r="G153" i="17"/>
  <c r="BC153" i="17" s="1"/>
  <c r="M18" i="17"/>
  <c r="AQ153" i="17"/>
  <c r="AM18" i="17"/>
  <c r="AQ18" i="17" s="1"/>
  <c r="G171" i="17"/>
  <c r="BC171" i="17" s="1"/>
  <c r="M152" i="17"/>
  <c r="G24" i="17"/>
  <c r="BC24" i="17" s="1"/>
  <c r="AQ171" i="17"/>
  <c r="AM152" i="17"/>
  <c r="AI152" i="17"/>
  <c r="AG171" i="17"/>
  <c r="AG19" i="17"/>
  <c r="F171" i="17"/>
  <c r="L152" i="17"/>
  <c r="AG153" i="17"/>
  <c r="AI18" i="17"/>
  <c r="F152" i="17" l="1"/>
  <c r="L17" i="17"/>
  <c r="F17" i="17" s="1"/>
  <c r="AG152" i="17"/>
  <c r="AI17" i="17"/>
  <c r="BE18" i="17"/>
  <c r="AG18" i="17"/>
  <c r="G152" i="17"/>
  <c r="BC152" i="17" s="1"/>
  <c r="M17" i="17"/>
  <c r="G18" i="17"/>
  <c r="BC18" i="17" s="1"/>
  <c r="AQ152" i="17"/>
  <c r="AM17" i="17"/>
  <c r="AQ17" i="17" s="1"/>
  <c r="BD152" i="17"/>
  <c r="Z17" i="17"/>
  <c r="BE152" i="17"/>
  <c r="BD17" i="17" l="1"/>
  <c r="BE17" i="17"/>
  <c r="G17" i="17"/>
  <c r="BC17" i="17" s="1"/>
  <c r="AG17" i="17"/>
  <c r="BI30" i="9" l="1"/>
  <c r="BI17" i="9"/>
  <c r="C86" i="9" l="1"/>
  <c r="C85" i="9"/>
  <c r="C84" i="9"/>
  <c r="C83" i="9"/>
  <c r="C82" i="9"/>
  <c r="C81" i="9"/>
  <c r="C87" i="9" s="1"/>
  <c r="D23" i="9"/>
  <c r="D21" i="9" s="1"/>
  <c r="J21" i="9"/>
  <c r="J25" i="9"/>
  <c r="C65" i="9"/>
  <c r="C104" i="9" s="1"/>
  <c r="C124" i="9" s="1"/>
  <c r="C64" i="9"/>
  <c r="C103" i="9" s="1"/>
  <c r="C123" i="9" s="1"/>
  <c r="C63" i="9"/>
  <c r="C102" i="9" s="1"/>
  <c r="C122" i="9" s="1"/>
  <c r="G26" i="9"/>
  <c r="H29" i="9"/>
  <c r="H25" i="9"/>
  <c r="H21" i="9"/>
  <c r="H18" i="9"/>
  <c r="H17" i="9" l="1"/>
  <c r="H34" i="9" s="1"/>
  <c r="C66" i="9"/>
  <c r="H33" i="9" l="1"/>
  <c r="H41" i="9" s="1"/>
  <c r="G34" i="9"/>
  <c r="E34" i="9" l="1"/>
  <c r="K34" i="9" s="1"/>
  <c r="Q18" i="8" l="1"/>
  <c r="K20" i="8" l="1"/>
  <c r="L20" i="8"/>
  <c r="K21" i="8"/>
  <c r="L21" i="8"/>
  <c r="K22" i="8"/>
  <c r="L22" i="8"/>
  <c r="K23" i="8"/>
  <c r="L23" i="8"/>
  <c r="K24" i="8"/>
  <c r="L24" i="8"/>
  <c r="K25" i="8"/>
  <c r="L25" i="8"/>
  <c r="K26" i="8"/>
  <c r="L26" i="8"/>
  <c r="K27" i="8"/>
  <c r="L27" i="8"/>
  <c r="K28" i="8"/>
  <c r="L28" i="8"/>
  <c r="K29" i="8"/>
  <c r="L29" i="8"/>
  <c r="K30" i="8"/>
  <c r="L30" i="8"/>
  <c r="K31" i="8"/>
  <c r="L31" i="8"/>
  <c r="K32" i="8"/>
  <c r="L32" i="8"/>
  <c r="K33" i="8"/>
  <c r="L33" i="8"/>
  <c r="K34" i="8"/>
  <c r="L34" i="8"/>
  <c r="L19" i="8"/>
  <c r="K19" i="8"/>
  <c r="J18" i="8"/>
  <c r="I18" i="8"/>
  <c r="AI20" i="5" l="1"/>
  <c r="AG50" i="5"/>
  <c r="AG49" i="5"/>
  <c r="AG46" i="5"/>
  <c r="AG45" i="5"/>
  <c r="AG41" i="5"/>
  <c r="AG39" i="5"/>
  <c r="AG34" i="5"/>
  <c r="AG33" i="5"/>
  <c r="AG23" i="5"/>
  <c r="AG24" i="5" s="1"/>
  <c r="AM57" i="5"/>
  <c r="AG57" i="5" s="1"/>
  <c r="AG58" i="5" s="1"/>
  <c r="AM40" i="5"/>
  <c r="AM44" i="5"/>
  <c r="AM58" i="5"/>
  <c r="AM55" i="5"/>
  <c r="AM52" i="5"/>
  <c r="AM47" i="5"/>
  <c r="AM42" i="5"/>
  <c r="AM21" i="5"/>
  <c r="X34" i="5"/>
  <c r="AG52" i="5" l="1"/>
  <c r="AI58" i="5" l="1"/>
  <c r="AI55" i="5"/>
  <c r="AI52" i="5"/>
  <c r="AI44" i="5"/>
  <c r="AI21" i="5"/>
  <c r="AM31" i="5"/>
  <c r="AM30" i="5" s="1"/>
  <c r="AO29" i="5"/>
  <c r="AM29" i="5" s="1"/>
  <c r="AK29" i="5" s="1"/>
  <c r="AG29" i="5" s="1"/>
  <c r="AN29" i="5"/>
  <c r="AL29" i="5" s="1"/>
  <c r="AJ29" i="5" s="1"/>
  <c r="AH29" i="5" s="1"/>
  <c r="AO28" i="5"/>
  <c r="AM28" i="5" s="1"/>
  <c r="AK28" i="5" s="1"/>
  <c r="AG28" i="5" s="1"/>
  <c r="AN28" i="5"/>
  <c r="AL28" i="5" s="1"/>
  <c r="AJ28" i="5" s="1"/>
  <c r="AH28" i="5" s="1"/>
  <c r="AO27" i="5"/>
  <c r="AM27" i="5" s="1"/>
  <c r="AK27" i="5" s="1"/>
  <c r="AG27" i="5" s="1"/>
  <c r="AN27" i="5"/>
  <c r="AL27" i="5" s="1"/>
  <c r="AJ27" i="5" s="1"/>
  <c r="AH27" i="5" s="1"/>
  <c r="AO25" i="5"/>
  <c r="AM25" i="5" s="1"/>
  <c r="AK25" i="5" s="1"/>
  <c r="AG25" i="5" s="1"/>
  <c r="AN25" i="5"/>
  <c r="AL25" i="5" s="1"/>
  <c r="AJ25" i="5" s="1"/>
  <c r="AH25" i="5" s="1"/>
  <c r="AO24" i="5"/>
  <c r="AN24" i="5"/>
  <c r="AM24" i="5"/>
  <c r="AM18" i="5" s="1"/>
  <c r="AM17" i="5" s="1"/>
  <c r="AL24" i="5"/>
  <c r="AK24" i="5"/>
  <c r="AJ24" i="5"/>
  <c r="AI24" i="5"/>
  <c r="AH24" i="5"/>
  <c r="G57" i="5"/>
  <c r="G51" i="5"/>
  <c r="G50" i="5"/>
  <c r="G49" i="5"/>
  <c r="G46" i="5"/>
  <c r="G45" i="5"/>
  <c r="G41" i="5"/>
  <c r="G39" i="5"/>
  <c r="G34" i="5"/>
  <c r="G33" i="5"/>
  <c r="G23" i="5"/>
  <c r="AI47" i="5" l="1"/>
  <c r="AI18" i="5"/>
  <c r="AI17" i="5" s="1"/>
  <c r="AI31" i="5"/>
  <c r="AI30" i="5" s="1"/>
  <c r="AM16" i="5"/>
  <c r="AZ57" i="5"/>
  <c r="AZ51" i="5"/>
  <c r="AZ50" i="5"/>
  <c r="AZ49" i="5"/>
  <c r="AZ46" i="5"/>
  <c r="AZ45" i="5"/>
  <c r="AZ44" i="5"/>
  <c r="AZ41" i="5"/>
  <c r="AZ39" i="5"/>
  <c r="AZ38" i="5"/>
  <c r="AZ37" i="5"/>
  <c r="AZ36" i="5"/>
  <c r="AZ35" i="5"/>
  <c r="AZ34" i="5"/>
  <c r="AZ33" i="5"/>
  <c r="AZ29" i="5"/>
  <c r="AZ28" i="5"/>
  <c r="AZ27" i="5"/>
  <c r="AZ26" i="5"/>
  <c r="AZ25" i="5"/>
  <c r="AI16" i="5" l="1"/>
  <c r="AI11" i="5" s="1"/>
  <c r="AM11" i="5"/>
  <c r="V32" i="8"/>
  <c r="U32" i="8"/>
  <c r="V33" i="8"/>
  <c r="U33" i="8"/>
  <c r="U30" i="8"/>
  <c r="V30" i="8"/>
  <c r="V31" i="8"/>
  <c r="U31" i="8"/>
  <c r="BC57" i="5" l="1"/>
  <c r="BB57" i="5"/>
  <c r="BC54" i="5"/>
  <c r="BB54" i="5"/>
  <c r="BC51" i="5"/>
  <c r="BB51" i="5"/>
  <c r="BC50" i="5"/>
  <c r="BB50" i="5"/>
  <c r="BC49" i="5"/>
  <c r="BB49" i="5"/>
  <c r="BC46" i="5"/>
  <c r="BB46" i="5"/>
  <c r="BC45" i="5"/>
  <c r="BB45" i="5"/>
  <c r="BC41" i="5"/>
  <c r="BB41" i="5"/>
  <c r="BC39" i="5"/>
  <c r="BB39" i="5"/>
  <c r="BC34" i="5"/>
  <c r="BB34" i="5"/>
  <c r="BC33" i="5"/>
  <c r="BB33" i="5"/>
  <c r="BC29" i="5"/>
  <c r="BB29" i="5"/>
  <c r="BC28" i="5"/>
  <c r="BB28" i="5"/>
  <c r="BC27" i="5"/>
  <c r="BB27" i="5"/>
  <c r="BC25" i="5"/>
  <c r="BB25" i="5"/>
  <c r="BC23" i="5"/>
  <c r="BB23" i="5"/>
  <c r="BC20" i="5"/>
  <c r="BB20" i="5"/>
  <c r="AW54" i="5" l="1"/>
  <c r="AV54" i="5"/>
  <c r="AZ54" i="5" s="1"/>
  <c r="AW40" i="5"/>
  <c r="AV40" i="5"/>
  <c r="AZ40" i="5" s="1"/>
  <c r="AW20" i="5"/>
  <c r="AV20" i="5"/>
  <c r="AZ20" i="5" s="1"/>
  <c r="AY58" i="5" l="1"/>
  <c r="AX58" i="5"/>
  <c r="AW58" i="5"/>
  <c r="AV58" i="5"/>
  <c r="AU58" i="5"/>
  <c r="AT58" i="5"/>
  <c r="AS58" i="5"/>
  <c r="AR58" i="5"/>
  <c r="AO58" i="5"/>
  <c r="AN58" i="5"/>
  <c r="AK58" i="5"/>
  <c r="AJ58" i="5"/>
  <c r="AH58" i="5"/>
  <c r="AE58" i="5"/>
  <c r="AD58" i="5"/>
  <c r="AC58" i="5"/>
  <c r="AB58" i="5"/>
  <c r="AA58" i="5"/>
  <c r="Z58" i="5"/>
  <c r="Y58" i="5"/>
  <c r="X58" i="5"/>
  <c r="BC58" i="5" s="1"/>
  <c r="W58" i="5"/>
  <c r="V58" i="5"/>
  <c r="U58" i="5"/>
  <c r="T58" i="5"/>
  <c r="S58" i="5"/>
  <c r="R58" i="5"/>
  <c r="Q58" i="5"/>
  <c r="P58" i="5"/>
  <c r="O58" i="5"/>
  <c r="N58" i="5"/>
  <c r="M58" i="5"/>
  <c r="L58" i="5"/>
  <c r="K58" i="5"/>
  <c r="J58" i="5"/>
  <c r="I58" i="5"/>
  <c r="H58" i="5"/>
  <c r="G58" i="5"/>
  <c r="E58" i="5"/>
  <c r="D58" i="5"/>
  <c r="AZ58" i="5"/>
  <c r="AQ57" i="5"/>
  <c r="AQ58" i="5" s="1"/>
  <c r="AL57" i="5"/>
  <c r="F57" i="5"/>
  <c r="F58" i="5" s="1"/>
  <c r="AY55" i="5"/>
  <c r="AX55" i="5"/>
  <c r="AW55" i="5"/>
  <c r="AV55" i="5"/>
  <c r="AU55" i="5"/>
  <c r="AT55" i="5"/>
  <c r="AS55" i="5"/>
  <c r="AR55" i="5"/>
  <c r="AO55" i="5"/>
  <c r="AN55" i="5"/>
  <c r="AL55" i="5"/>
  <c r="AH55" i="5"/>
  <c r="AE55" i="5"/>
  <c r="AD55" i="5"/>
  <c r="AC55" i="5"/>
  <c r="AB55" i="5"/>
  <c r="AA55" i="5"/>
  <c r="Z55" i="5"/>
  <c r="Y55" i="5"/>
  <c r="X55" i="5"/>
  <c r="BC55" i="5" s="1"/>
  <c r="R55" i="5"/>
  <c r="N55" i="5"/>
  <c r="M55" i="5"/>
  <c r="L55" i="5"/>
  <c r="K55" i="5"/>
  <c r="J55" i="5"/>
  <c r="I55" i="5"/>
  <c r="H55" i="5"/>
  <c r="E55" i="5"/>
  <c r="D55" i="5"/>
  <c r="AZ55" i="5"/>
  <c r="AQ54" i="5"/>
  <c r="AQ55" i="5" s="1"/>
  <c r="AP54" i="5"/>
  <c r="AP55" i="5" s="1"/>
  <c r="AK54" i="5"/>
  <c r="AJ54" i="5"/>
  <c r="AJ55" i="5" s="1"/>
  <c r="Q54" i="5"/>
  <c r="G54" i="5" s="1"/>
  <c r="G55" i="5" s="1"/>
  <c r="P54" i="5"/>
  <c r="P55" i="5" s="1"/>
  <c r="O54" i="5"/>
  <c r="O55" i="5" s="1"/>
  <c r="BM53" i="5"/>
  <c r="V53" i="5"/>
  <c r="BK52" i="5"/>
  <c r="BK55" i="5" s="1"/>
  <c r="BH52" i="5"/>
  <c r="BH55" i="5" s="1"/>
  <c r="BG52" i="5"/>
  <c r="BG55" i="5" s="1"/>
  <c r="BF52" i="5"/>
  <c r="BF55" i="5" s="1"/>
  <c r="BE52" i="5"/>
  <c r="BE55" i="5" s="1"/>
  <c r="BD52" i="5"/>
  <c r="BD55" i="5" s="1"/>
  <c r="AY52" i="5"/>
  <c r="AX52" i="5"/>
  <c r="AW52" i="5"/>
  <c r="AV52" i="5"/>
  <c r="AU52" i="5"/>
  <c r="AT52" i="5"/>
  <c r="AS52" i="5"/>
  <c r="AR52" i="5"/>
  <c r="AO52" i="5"/>
  <c r="AN52" i="5"/>
  <c r="AL52" i="5"/>
  <c r="AK52" i="5"/>
  <c r="AJ52" i="5"/>
  <c r="AH52" i="5"/>
  <c r="AE52" i="5"/>
  <c r="AD52" i="5"/>
  <c r="AC52" i="5"/>
  <c r="AA52" i="5"/>
  <c r="Z52" i="5"/>
  <c r="Y52" i="5"/>
  <c r="W52" i="5"/>
  <c r="R52" i="5"/>
  <c r="Q52" i="5"/>
  <c r="P52" i="5"/>
  <c r="O52" i="5"/>
  <c r="N52" i="5"/>
  <c r="M52" i="5"/>
  <c r="L52" i="5"/>
  <c r="K52" i="5"/>
  <c r="J52" i="5"/>
  <c r="I52" i="5"/>
  <c r="H52" i="5"/>
  <c r="E52" i="5"/>
  <c r="D52" i="5"/>
  <c r="AQ51" i="5"/>
  <c r="AP51" i="5"/>
  <c r="F51" i="5"/>
  <c r="BA51" i="5" s="1"/>
  <c r="BJ50" i="5"/>
  <c r="BJ52" i="5" s="1"/>
  <c r="BJ55" i="5" s="1"/>
  <c r="AQ50" i="5"/>
  <c r="AP50" i="5"/>
  <c r="AF50" i="5"/>
  <c r="BL50" i="5" s="1"/>
  <c r="BM50" i="5" s="1"/>
  <c r="T50" i="5"/>
  <c r="S50" i="5"/>
  <c r="V50" i="5" s="1"/>
  <c r="F50" i="5"/>
  <c r="BA50" i="5" s="1"/>
  <c r="AZ52" i="5"/>
  <c r="AQ49" i="5"/>
  <c r="AP49" i="5"/>
  <c r="AF49" i="5"/>
  <c r="BL49" i="5" s="1"/>
  <c r="AB52" i="5"/>
  <c r="X52" i="5"/>
  <c r="BC52" i="5" s="1"/>
  <c r="T49" i="5"/>
  <c r="U49" i="5" s="1"/>
  <c r="S49" i="5"/>
  <c r="G52" i="5"/>
  <c r="F49" i="5"/>
  <c r="BM48" i="5"/>
  <c r="V48" i="5"/>
  <c r="BK47" i="5"/>
  <c r="BH47" i="5"/>
  <c r="BG47" i="5"/>
  <c r="BF47" i="5"/>
  <c r="BE47" i="5"/>
  <c r="BD47" i="5"/>
  <c r="AY47" i="5"/>
  <c r="AX47" i="5"/>
  <c r="AW47" i="5"/>
  <c r="AV47" i="5"/>
  <c r="AU47" i="5"/>
  <c r="AT47" i="5"/>
  <c r="AS47" i="5"/>
  <c r="AR47" i="5"/>
  <c r="AO47" i="5"/>
  <c r="AN47" i="5"/>
  <c r="AE47" i="5"/>
  <c r="AD47" i="5"/>
  <c r="AC47" i="5"/>
  <c r="AA47" i="5"/>
  <c r="R47" i="5"/>
  <c r="N47" i="5"/>
  <c r="M47" i="5"/>
  <c r="L47" i="5"/>
  <c r="K47" i="5"/>
  <c r="J47" i="5"/>
  <c r="I47" i="5"/>
  <c r="H47" i="5"/>
  <c r="D47" i="5"/>
  <c r="BJ46" i="5"/>
  <c r="BJ47" i="5" s="1"/>
  <c r="AQ46" i="5"/>
  <c r="AP46" i="5"/>
  <c r="AF46" i="5"/>
  <c r="T46" i="5"/>
  <c r="S46" i="5"/>
  <c r="V46" i="5" s="1"/>
  <c r="F46" i="5"/>
  <c r="BA46" i="5" s="1"/>
  <c r="E46" i="5"/>
  <c r="AQ45" i="5"/>
  <c r="AP45" i="5"/>
  <c r="AF45" i="5"/>
  <c r="BL45" i="5" s="1"/>
  <c r="BM45" i="5" s="1"/>
  <c r="T45" i="5"/>
  <c r="S45" i="5"/>
  <c r="V45" i="5" s="1"/>
  <c r="F45" i="5"/>
  <c r="BA45" i="5" s="1"/>
  <c r="E45" i="5"/>
  <c r="AQ44" i="5"/>
  <c r="AQ47" i="5" s="1"/>
  <c r="AL44" i="5"/>
  <c r="AP44" i="5" s="1"/>
  <c r="AK44" i="5"/>
  <c r="AG44" i="5" s="1"/>
  <c r="AG47" i="5" s="1"/>
  <c r="AJ44" i="5"/>
  <c r="AJ47" i="5" s="1"/>
  <c r="AH44" i="5"/>
  <c r="AH47" i="5" s="1"/>
  <c r="AB47" i="5"/>
  <c r="Z44" i="5"/>
  <c r="Z47" i="5" s="1"/>
  <c r="Y44" i="5"/>
  <c r="X47" i="5"/>
  <c r="Q44" i="5"/>
  <c r="P44" i="5"/>
  <c r="O44" i="5"/>
  <c r="O47" i="5" s="1"/>
  <c r="BM43" i="5"/>
  <c r="V43" i="5"/>
  <c r="BK42" i="5"/>
  <c r="BH42" i="5"/>
  <c r="BG42" i="5"/>
  <c r="BG31" i="5" s="1"/>
  <c r="BF42" i="5"/>
  <c r="BE42" i="5"/>
  <c r="BD42" i="5"/>
  <c r="BD31" i="5" s="1"/>
  <c r="AY42" i="5"/>
  <c r="AY31" i="5" s="1"/>
  <c r="AY30" i="5" s="1"/>
  <c r="AX42" i="5"/>
  <c r="AW42" i="5"/>
  <c r="AV42" i="5"/>
  <c r="AT42" i="5"/>
  <c r="AS42" i="5"/>
  <c r="AR42" i="5"/>
  <c r="AO42" i="5"/>
  <c r="AO31" i="5" s="1"/>
  <c r="AO30" i="5" s="1"/>
  <c r="AN42" i="5"/>
  <c r="AN31" i="5" s="1"/>
  <c r="AN30" i="5" s="1"/>
  <c r="AH42" i="5"/>
  <c r="AE42" i="5"/>
  <c r="AD42" i="5"/>
  <c r="AC42" i="5"/>
  <c r="AC31" i="5" s="1"/>
  <c r="AC30" i="5" s="1"/>
  <c r="R42" i="5"/>
  <c r="J42" i="5"/>
  <c r="I42" i="5"/>
  <c r="H42" i="5"/>
  <c r="D42" i="5"/>
  <c r="BJ41" i="5"/>
  <c r="AQ41" i="5"/>
  <c r="AP41" i="5"/>
  <c r="AF41" i="5"/>
  <c r="T41" i="5"/>
  <c r="S41" i="5"/>
  <c r="V41" i="5" s="1"/>
  <c r="F41" i="5"/>
  <c r="BA41" i="5" s="1"/>
  <c r="AU42" i="5"/>
  <c r="AQ40" i="5"/>
  <c r="AL40" i="5"/>
  <c r="AK40" i="5"/>
  <c r="AG40" i="5" s="1"/>
  <c r="AJ40" i="5"/>
  <c r="AA40" i="5"/>
  <c r="Z40" i="5"/>
  <c r="Y40" i="5"/>
  <c r="Q40" i="5"/>
  <c r="P40" i="5"/>
  <c r="O40" i="5"/>
  <c r="S40" i="5" s="1"/>
  <c r="AQ39" i="5"/>
  <c r="AP39" i="5"/>
  <c r="AF39" i="5"/>
  <c r="BL39" i="5" s="1"/>
  <c r="BM39" i="5" s="1"/>
  <c r="T39" i="5"/>
  <c r="S39" i="5"/>
  <c r="V39" i="5" s="1"/>
  <c r="F39" i="5"/>
  <c r="BA39" i="5" s="1"/>
  <c r="AQ38" i="5"/>
  <c r="AP38" i="5"/>
  <c r="AK38" i="5"/>
  <c r="AG38" i="5" s="1"/>
  <c r="AJ38" i="5"/>
  <c r="AF38" i="5" s="1"/>
  <c r="BL38" i="5" s="1"/>
  <c r="BM38" i="5" s="1"/>
  <c r="Z38" i="5"/>
  <c r="Y38" i="5"/>
  <c r="M38" i="5"/>
  <c r="G38" i="5" s="1"/>
  <c r="L38" i="5"/>
  <c r="K38" i="5"/>
  <c r="AQ37" i="5"/>
  <c r="AP37" i="5"/>
  <c r="AK37" i="5"/>
  <c r="AG37" i="5" s="1"/>
  <c r="AJ37" i="5"/>
  <c r="AF37" i="5" s="1"/>
  <c r="BL37" i="5" s="1"/>
  <c r="BM37" i="5" s="1"/>
  <c r="Z37" i="5"/>
  <c r="Y37" i="5"/>
  <c r="M37" i="5"/>
  <c r="G37" i="5" s="1"/>
  <c r="L37" i="5"/>
  <c r="N37" i="5" s="1"/>
  <c r="K37" i="5"/>
  <c r="S37" i="5" s="1"/>
  <c r="AQ36" i="5"/>
  <c r="AP36" i="5"/>
  <c r="AK36" i="5"/>
  <c r="AG36" i="5" s="1"/>
  <c r="AJ36" i="5"/>
  <c r="AF36" i="5" s="1"/>
  <c r="BL36" i="5" s="1"/>
  <c r="BM36" i="5" s="1"/>
  <c r="AA36" i="5"/>
  <c r="Z36" i="5"/>
  <c r="Y36" i="5"/>
  <c r="Q36" i="5"/>
  <c r="P36" i="5"/>
  <c r="O36" i="5" s="1"/>
  <c r="AQ35" i="5"/>
  <c r="AP35" i="5"/>
  <c r="AK35" i="5"/>
  <c r="AG35" i="5" s="1"/>
  <c r="AG42" i="5" s="1"/>
  <c r="AJ35" i="5"/>
  <c r="AA35" i="5"/>
  <c r="AA42" i="5" s="1"/>
  <c r="Z35" i="5"/>
  <c r="Y35" i="5"/>
  <c r="Q35" i="5"/>
  <c r="G35" i="5" s="1"/>
  <c r="P35" i="5"/>
  <c r="AQ34" i="5"/>
  <c r="AP34" i="5"/>
  <c r="AF34" i="5"/>
  <c r="BL34" i="5" s="1"/>
  <c r="BM34" i="5" s="1"/>
  <c r="X42" i="5"/>
  <c r="T34" i="5"/>
  <c r="S34" i="5"/>
  <c r="V34" i="5" s="1"/>
  <c r="F34" i="5"/>
  <c r="BA34" i="5" s="1"/>
  <c r="AQ33" i="5"/>
  <c r="AP33" i="5"/>
  <c r="AF33" i="5"/>
  <c r="BL33" i="5" s="1"/>
  <c r="V33" i="5"/>
  <c r="T33" i="5"/>
  <c r="S33" i="5"/>
  <c r="F33" i="5"/>
  <c r="BA33" i="5" s="1"/>
  <c r="E33" i="5"/>
  <c r="E42" i="5" s="1"/>
  <c r="BM32" i="5"/>
  <c r="V32" i="5"/>
  <c r="BK31" i="5"/>
  <c r="BK30" i="5" s="1"/>
  <c r="BH31" i="5"/>
  <c r="AV31" i="5"/>
  <c r="BM29" i="5"/>
  <c r="AF29" i="5"/>
  <c r="V29" i="5"/>
  <c r="G29" i="5"/>
  <c r="F29" i="5"/>
  <c r="BA29" i="5" s="1"/>
  <c r="BM28" i="5"/>
  <c r="AF28" i="5"/>
  <c r="V28" i="5"/>
  <c r="G28" i="5"/>
  <c r="F28" i="5"/>
  <c r="BA28" i="5" s="1"/>
  <c r="BM27" i="5"/>
  <c r="AF27" i="5"/>
  <c r="V27" i="5"/>
  <c r="G27" i="5"/>
  <c r="F27" i="5"/>
  <c r="BA27" i="5" s="1"/>
  <c r="BM26" i="5"/>
  <c r="AR26" i="5"/>
  <c r="AQ26" i="5"/>
  <c r="AO26" i="5" s="1"/>
  <c r="AM26" i="5" s="1"/>
  <c r="AK26" i="5" s="1"/>
  <c r="AI26" i="5" s="1"/>
  <c r="AG26" i="5" s="1"/>
  <c r="AP26" i="5"/>
  <c r="AD26" i="5"/>
  <c r="AC26" i="5"/>
  <c r="X26" i="5"/>
  <c r="V26" i="5"/>
  <c r="O26" i="5"/>
  <c r="N26" i="5"/>
  <c r="L26" i="5"/>
  <c r="K26" i="5"/>
  <c r="BM25" i="5"/>
  <c r="AF25" i="5"/>
  <c r="V25" i="5"/>
  <c r="G25" i="5"/>
  <c r="F25" i="5"/>
  <c r="BA25" i="5" s="1"/>
  <c r="BK24" i="5"/>
  <c r="BJ24" i="5"/>
  <c r="BH24" i="5"/>
  <c r="BG24" i="5"/>
  <c r="BF24" i="5"/>
  <c r="BE24" i="5"/>
  <c r="BD24" i="5"/>
  <c r="AY24" i="5"/>
  <c r="AX24" i="5"/>
  <c r="AU24" i="5"/>
  <c r="AT24" i="5"/>
  <c r="AS24" i="5"/>
  <c r="AE24" i="5"/>
  <c r="AD24" i="5"/>
  <c r="AC24" i="5"/>
  <c r="AB24" i="5"/>
  <c r="AA24" i="5"/>
  <c r="Z24" i="5"/>
  <c r="Y24" i="5"/>
  <c r="X24" i="5"/>
  <c r="BC24" i="5" s="1"/>
  <c r="R24" i="5"/>
  <c r="Q24" i="5"/>
  <c r="P24" i="5"/>
  <c r="O24" i="5"/>
  <c r="N24" i="5"/>
  <c r="M24" i="5"/>
  <c r="L24" i="5"/>
  <c r="K24" i="5"/>
  <c r="J24" i="5"/>
  <c r="I24" i="5"/>
  <c r="H24" i="5"/>
  <c r="E24" i="5"/>
  <c r="D24" i="5"/>
  <c r="AW23" i="5"/>
  <c r="AW24" i="5" s="1"/>
  <c r="AV23" i="5"/>
  <c r="AP23" i="5"/>
  <c r="AP24" i="5" s="1"/>
  <c r="AF23" i="5"/>
  <c r="BL23" i="5" s="1"/>
  <c r="BM23" i="5" s="1"/>
  <c r="T23" i="5"/>
  <c r="T24" i="5" s="1"/>
  <c r="S23" i="5"/>
  <c r="V23" i="5" s="1"/>
  <c r="G24" i="5"/>
  <c r="F23" i="5"/>
  <c r="F24" i="5" s="1"/>
  <c r="A23" i="5"/>
  <c r="A33" i="5" s="1"/>
  <c r="A34" i="5" s="1"/>
  <c r="A35" i="5" s="1"/>
  <c r="A36" i="5" s="1"/>
  <c r="A37" i="5" s="1"/>
  <c r="A38" i="5" s="1"/>
  <c r="A39" i="5" s="1"/>
  <c r="A40" i="5" s="1"/>
  <c r="BM22" i="5"/>
  <c r="V22" i="5"/>
  <c r="G22" i="5"/>
  <c r="F22" i="5"/>
  <c r="BK21" i="5"/>
  <c r="BJ21" i="5"/>
  <c r="BH21" i="5"/>
  <c r="BG21" i="5"/>
  <c r="BF21" i="5"/>
  <c r="BE21" i="5"/>
  <c r="BD21" i="5"/>
  <c r="AZ21" i="5"/>
  <c r="AY21" i="5"/>
  <c r="AX21" i="5"/>
  <c r="AW21" i="5"/>
  <c r="AV21" i="5"/>
  <c r="AU21" i="5"/>
  <c r="AT21" i="5"/>
  <c r="AS21" i="5"/>
  <c r="AR21" i="5"/>
  <c r="AO21" i="5"/>
  <c r="AN21" i="5"/>
  <c r="AN18" i="5" s="1"/>
  <c r="AN17" i="5" s="1"/>
  <c r="AL21" i="5"/>
  <c r="AL18" i="5" s="1"/>
  <c r="AL17" i="5" s="1"/>
  <c r="AE21" i="5"/>
  <c r="AE18" i="5" s="1"/>
  <c r="AE17" i="5" s="1"/>
  <c r="AD21" i="5"/>
  <c r="AC21" i="5"/>
  <c r="AA21" i="5"/>
  <c r="Z21" i="5"/>
  <c r="Y21" i="5"/>
  <c r="X21" i="5"/>
  <c r="BC21" i="5" s="1"/>
  <c r="R21" i="5"/>
  <c r="O21" i="5"/>
  <c r="J21" i="5"/>
  <c r="I21" i="5"/>
  <c r="H21" i="5"/>
  <c r="AQ20" i="5"/>
  <c r="AQ21" i="5" s="1"/>
  <c r="AP20" i="5"/>
  <c r="AP21" i="5" s="1"/>
  <c r="AK20" i="5"/>
  <c r="AJ20" i="5"/>
  <c r="AJ21" i="5" s="1"/>
  <c r="AH20" i="5"/>
  <c r="AH21" i="5" s="1"/>
  <c r="Q20" i="5"/>
  <c r="Q21" i="5" s="1"/>
  <c r="P20" i="5"/>
  <c r="O20" i="5"/>
  <c r="M20" i="5"/>
  <c r="L20" i="5"/>
  <c r="F20" i="5" s="1"/>
  <c r="K20" i="5"/>
  <c r="S20" i="5" s="1"/>
  <c r="S21" i="5" s="1"/>
  <c r="D20" i="5"/>
  <c r="D21" i="5" s="1"/>
  <c r="BM19" i="5"/>
  <c r="V19" i="5"/>
  <c r="G19" i="5"/>
  <c r="F19" i="5"/>
  <c r="BF18" i="5"/>
  <c r="BF17" i="5" s="1"/>
  <c r="X18" i="5"/>
  <c r="M8" i="5"/>
  <c r="M7" i="5"/>
  <c r="M21" i="5" l="1"/>
  <c r="M18" i="5" s="1"/>
  <c r="M17" i="5" s="1"/>
  <c r="G20" i="5"/>
  <c r="G36" i="5"/>
  <c r="G40" i="5"/>
  <c r="AK55" i="5"/>
  <c r="AG54" i="5"/>
  <c r="AG55" i="5" s="1"/>
  <c r="AL58" i="5"/>
  <c r="AF57" i="5"/>
  <c r="AF58" i="5" s="1"/>
  <c r="AK21" i="5"/>
  <c r="AG20" i="5"/>
  <c r="AG21" i="5" s="1"/>
  <c r="AG18" i="5" s="1"/>
  <c r="AG17" i="5" s="1"/>
  <c r="T36" i="5"/>
  <c r="BC37" i="5"/>
  <c r="BB37" i="5"/>
  <c r="AF40" i="5"/>
  <c r="BL40" i="5" s="1"/>
  <c r="BM40" i="5" s="1"/>
  <c r="G44" i="5"/>
  <c r="G47" i="5" s="1"/>
  <c r="S54" i="5"/>
  <c r="Q55" i="5"/>
  <c r="BC36" i="5"/>
  <c r="BB36" i="5"/>
  <c r="BC38" i="5"/>
  <c r="BB38" i="5"/>
  <c r="BC40" i="5"/>
  <c r="BB40" i="5"/>
  <c r="AF54" i="5"/>
  <c r="BL54" i="5" s="1"/>
  <c r="BM54" i="5" s="1"/>
  <c r="BC35" i="5"/>
  <c r="BB35" i="5"/>
  <c r="AG31" i="5"/>
  <c r="AG30" i="5" s="1"/>
  <c r="AG16" i="5" s="1"/>
  <c r="K42" i="5"/>
  <c r="Y47" i="5"/>
  <c r="BC44" i="5"/>
  <c r="BB44" i="5"/>
  <c r="AK47" i="5"/>
  <c r="AT18" i="5"/>
  <c r="AT17" i="5" s="1"/>
  <c r="BE18" i="5"/>
  <c r="BE17" i="5" s="1"/>
  <c r="BJ18" i="5"/>
  <c r="BJ17" i="5" s="1"/>
  <c r="BK18" i="5"/>
  <c r="BK17" i="5" s="1"/>
  <c r="BK16" i="5" s="1"/>
  <c r="AR23" i="5"/>
  <c r="AR24" i="5" s="1"/>
  <c r="G26" i="5"/>
  <c r="R18" i="5"/>
  <c r="R17" i="5" s="1"/>
  <c r="AA18" i="5"/>
  <c r="AA17" i="5" s="1"/>
  <c r="BG18" i="5"/>
  <c r="BG17" i="5" s="1"/>
  <c r="BL41" i="5"/>
  <c r="BM41" i="5" s="1"/>
  <c r="AS18" i="5"/>
  <c r="AS17" i="5" s="1"/>
  <c r="BF31" i="5"/>
  <c r="AH31" i="5"/>
  <c r="AH30" i="5" s="1"/>
  <c r="AQ23" i="5"/>
  <c r="AQ24" i="5" s="1"/>
  <c r="AZ23" i="5"/>
  <c r="S24" i="5"/>
  <c r="V24" i="5" s="1"/>
  <c r="BA58" i="5"/>
  <c r="BB58" i="5"/>
  <c r="BA23" i="5"/>
  <c r="BL24" i="5"/>
  <c r="BM24" i="5" s="1"/>
  <c r="AN26" i="5"/>
  <c r="AL26" i="5" s="1"/>
  <c r="AJ26" i="5" s="1"/>
  <c r="AH26" i="5" s="1"/>
  <c r="AF26" i="5" s="1"/>
  <c r="A41" i="5"/>
  <c r="A44" i="5" s="1"/>
  <c r="A45" i="5" s="1"/>
  <c r="A46" i="5" s="1"/>
  <c r="A49" i="5" s="1"/>
  <c r="A50" i="5" s="1"/>
  <c r="A51" i="5" s="1"/>
  <c r="A54" i="5" s="1"/>
  <c r="A57" i="5" s="1"/>
  <c r="Z18" i="5"/>
  <c r="Z17" i="5" s="1"/>
  <c r="AD18" i="5"/>
  <c r="AD17" i="5" s="1"/>
  <c r="AX18" i="5"/>
  <c r="AX17" i="5" s="1"/>
  <c r="Q18" i="5"/>
  <c r="Q17" i="5" s="1"/>
  <c r="AJ18" i="5"/>
  <c r="AJ17" i="5" s="1"/>
  <c r="BB47" i="5"/>
  <c r="D31" i="5"/>
  <c r="D30" i="5" s="1"/>
  <c r="R31" i="5"/>
  <c r="R30" i="5" s="1"/>
  <c r="AN16" i="5"/>
  <c r="AU18" i="5"/>
  <c r="AU17" i="5" s="1"/>
  <c r="AR31" i="5"/>
  <c r="AR30" i="5" s="1"/>
  <c r="I18" i="5"/>
  <c r="I17" i="5" s="1"/>
  <c r="AA31" i="5"/>
  <c r="AA30" i="5" s="1"/>
  <c r="AA16" i="5" s="1"/>
  <c r="AX31" i="5"/>
  <c r="AX30" i="5" s="1"/>
  <c r="H31" i="5"/>
  <c r="H30" i="5" s="1"/>
  <c r="AT31" i="5"/>
  <c r="AT30" i="5" s="1"/>
  <c r="AT16" i="5" s="1"/>
  <c r="AP18" i="5"/>
  <c r="AP17" i="5" s="1"/>
  <c r="K31" i="5"/>
  <c r="K30" i="5" s="1"/>
  <c r="J31" i="5"/>
  <c r="J30" i="5" s="1"/>
  <c r="O18" i="5"/>
  <c r="O17" i="5" s="1"/>
  <c r="F26" i="5"/>
  <c r="BA26" i="5" s="1"/>
  <c r="BC26" i="5"/>
  <c r="BB26" i="5"/>
  <c r="X17" i="5"/>
  <c r="BC17" i="5" s="1"/>
  <c r="BC18" i="5"/>
  <c r="BB21" i="5"/>
  <c r="X31" i="5"/>
  <c r="BC47" i="5"/>
  <c r="BB52" i="5"/>
  <c r="BB55" i="5"/>
  <c r="BB24" i="5"/>
  <c r="AO18" i="5"/>
  <c r="AO17" i="5" s="1"/>
  <c r="AV30" i="5"/>
  <c r="AZ30" i="5" s="1"/>
  <c r="AZ31" i="5"/>
  <c r="U46" i="5"/>
  <c r="AU31" i="5"/>
  <c r="AU30" i="5" s="1"/>
  <c r="AE31" i="5"/>
  <c r="AE30" i="5" s="1"/>
  <c r="AE16" i="5" s="1"/>
  <c r="J18" i="5"/>
  <c r="J17" i="5" s="1"/>
  <c r="AW18" i="5"/>
  <c r="AW17" i="5" s="1"/>
  <c r="F21" i="5"/>
  <c r="F18" i="5" s="1"/>
  <c r="F17" i="5" s="1"/>
  <c r="BA20" i="5"/>
  <c r="Q47" i="5"/>
  <c r="AQ18" i="5"/>
  <c r="AQ17" i="5" s="1"/>
  <c r="H18" i="5"/>
  <c r="H17" i="5" s="1"/>
  <c r="AB42" i="5"/>
  <c r="AB31" i="5" s="1"/>
  <c r="AB30" i="5" s="1"/>
  <c r="S36" i="5"/>
  <c r="V36" i="5" s="1"/>
  <c r="M42" i="5"/>
  <c r="M31" i="5" s="1"/>
  <c r="M30" i="5" s="1"/>
  <c r="M16" i="5" s="1"/>
  <c r="M11" i="5" s="1"/>
  <c r="U41" i="5"/>
  <c r="I31" i="5"/>
  <c r="I30" i="5" s="1"/>
  <c r="I16" i="5" s="1"/>
  <c r="AD31" i="5"/>
  <c r="AD30" i="5" s="1"/>
  <c r="AD16" i="5" s="1"/>
  <c r="S44" i="5"/>
  <c r="S47" i="5" s="1"/>
  <c r="E47" i="5"/>
  <c r="E31" i="5" s="1"/>
  <c r="E30" i="5" s="1"/>
  <c r="U45" i="5"/>
  <c r="F52" i="5"/>
  <c r="BA52" i="5" s="1"/>
  <c r="AP52" i="5"/>
  <c r="T52" i="5"/>
  <c r="T54" i="5"/>
  <c r="T55" i="5" s="1"/>
  <c r="AR18" i="5"/>
  <c r="AR17" i="5" s="1"/>
  <c r="AR16" i="5" s="1"/>
  <c r="AK18" i="5"/>
  <c r="AK17" i="5" s="1"/>
  <c r="K21" i="5"/>
  <c r="K18" i="5" s="1"/>
  <c r="K17" i="5" s="1"/>
  <c r="K16" i="5" s="1"/>
  <c r="Q42" i="5"/>
  <c r="T37" i="5"/>
  <c r="V37" i="5" s="1"/>
  <c r="AW31" i="5"/>
  <c r="AW30" i="5" s="1"/>
  <c r="AW16" i="5" s="1"/>
  <c r="BE31" i="5"/>
  <c r="AF44" i="5"/>
  <c r="AF47" i="5" s="1"/>
  <c r="AP47" i="5"/>
  <c r="AZ47" i="5"/>
  <c r="AQ52" i="5"/>
  <c r="R16" i="5"/>
  <c r="AY18" i="5"/>
  <c r="AY17" i="5" s="1"/>
  <c r="AY16" i="5" s="1"/>
  <c r="U23" i="5"/>
  <c r="U24" i="5" s="1"/>
  <c r="U18" i="5" s="1"/>
  <c r="U17" i="5" s="1"/>
  <c r="AZ42" i="5"/>
  <c r="F38" i="5"/>
  <c r="BA38" i="5" s="1"/>
  <c r="U39" i="5"/>
  <c r="AS31" i="5"/>
  <c r="AS30" i="5" s="1"/>
  <c r="AS16" i="5" s="1"/>
  <c r="S52" i="5"/>
  <c r="P21" i="5"/>
  <c r="AF20" i="5"/>
  <c r="Y18" i="5"/>
  <c r="AC18" i="5"/>
  <c r="AC17" i="5" s="1"/>
  <c r="AC16" i="5" s="1"/>
  <c r="AH18" i="5"/>
  <c r="AH17" i="5" s="1"/>
  <c r="BD18" i="5"/>
  <c r="BD17" i="5" s="1"/>
  <c r="BH18" i="5"/>
  <c r="BH17" i="5" s="1"/>
  <c r="D18" i="5"/>
  <c r="T20" i="5"/>
  <c r="L21" i="5"/>
  <c r="L18" i="5" s="1"/>
  <c r="L17" i="5" s="1"/>
  <c r="N20" i="5"/>
  <c r="BA24" i="5"/>
  <c r="AF24" i="5"/>
  <c r="BM33" i="5"/>
  <c r="AV24" i="5"/>
  <c r="P42" i="5"/>
  <c r="T35" i="5"/>
  <c r="O35" i="5"/>
  <c r="F35" i="5"/>
  <c r="U34" i="5"/>
  <c r="Y42" i="5"/>
  <c r="AJ42" i="5"/>
  <c r="AJ31" i="5" s="1"/>
  <c r="AJ30" i="5" s="1"/>
  <c r="AF35" i="5"/>
  <c r="BL35" i="5" s="1"/>
  <c r="BM35" i="5" s="1"/>
  <c r="F36" i="5"/>
  <c r="BA36" i="5" s="1"/>
  <c r="F37" i="5"/>
  <c r="BA37" i="5" s="1"/>
  <c r="N38" i="5"/>
  <c r="G42" i="5" s="1"/>
  <c r="AP40" i="5"/>
  <c r="AP42" i="5" s="1"/>
  <c r="AL42" i="5"/>
  <c r="BM49" i="5"/>
  <c r="BL52" i="5"/>
  <c r="U33" i="5"/>
  <c r="AQ42" i="5"/>
  <c r="AQ31" i="5" s="1"/>
  <c r="AQ30" i="5" s="1"/>
  <c r="Z42" i="5"/>
  <c r="Z31" i="5" s="1"/>
  <c r="Z30" i="5" s="1"/>
  <c r="Z16" i="5" s="1"/>
  <c r="Z11" i="5" s="1"/>
  <c r="AK42" i="5"/>
  <c r="AK31" i="5" s="1"/>
  <c r="AK30" i="5" s="1"/>
  <c r="S38" i="5"/>
  <c r="T38" i="5"/>
  <c r="L42" i="5"/>
  <c r="L31" i="5" s="1"/>
  <c r="L30" i="5" s="1"/>
  <c r="BL46" i="5"/>
  <c r="BM46" i="5" s="1"/>
  <c r="U50" i="5"/>
  <c r="U52" i="5" s="1"/>
  <c r="AF52" i="5"/>
  <c r="U54" i="5"/>
  <c r="U55" i="5" s="1"/>
  <c r="S55" i="5"/>
  <c r="V55" i="5" s="1"/>
  <c r="AF55" i="5"/>
  <c r="BA57" i="5"/>
  <c r="F40" i="5"/>
  <c r="BA40" i="5" s="1"/>
  <c r="F44" i="5"/>
  <c r="BL44" i="5"/>
  <c r="AL47" i="5"/>
  <c r="F54" i="5"/>
  <c r="AP57" i="5"/>
  <c r="AP58" i="5" s="1"/>
  <c r="BJ42" i="5"/>
  <c r="BJ31" i="5" s="1"/>
  <c r="BJ30" i="5" s="1"/>
  <c r="BJ16" i="5" s="1"/>
  <c r="P47" i="5"/>
  <c r="BA49" i="5"/>
  <c r="T40" i="5"/>
  <c r="U40" i="5" s="1"/>
  <c r="T44" i="5"/>
  <c r="V49" i="5"/>
  <c r="V52" i="5" s="1"/>
  <c r="AG11" i="5" l="1"/>
  <c r="G31" i="5"/>
  <c r="G30" i="5" s="1"/>
  <c r="J16" i="5"/>
  <c r="AX16" i="5"/>
  <c r="S18" i="5"/>
  <c r="S17" i="5" s="1"/>
  <c r="AW11" i="5"/>
  <c r="AL31" i="5"/>
  <c r="AL30" i="5" s="1"/>
  <c r="Q31" i="5"/>
  <c r="Q30" i="5" s="1"/>
  <c r="Q16" i="5" s="1"/>
  <c r="Q11" i="5" s="1"/>
  <c r="AJ16" i="5"/>
  <c r="H16" i="5"/>
  <c r="U38" i="5"/>
  <c r="AU16" i="5"/>
  <c r="V44" i="5"/>
  <c r="AO16" i="5"/>
  <c r="U37" i="5"/>
  <c r="X30" i="5"/>
  <c r="Y31" i="5"/>
  <c r="BB42" i="5"/>
  <c r="AV18" i="5"/>
  <c r="AV17" i="5" s="1"/>
  <c r="AV16" i="5" s="1"/>
  <c r="AZ24" i="5"/>
  <c r="AZ18" i="5" s="1"/>
  <c r="AZ17" i="5" s="1"/>
  <c r="AZ16" i="5" s="1"/>
  <c r="Y17" i="5"/>
  <c r="BB17" i="5" s="1"/>
  <c r="BB18" i="5"/>
  <c r="V54" i="5"/>
  <c r="BC42" i="5"/>
  <c r="AQ16" i="5"/>
  <c r="AF42" i="5"/>
  <c r="AF31" i="5" s="1"/>
  <c r="AK16" i="5"/>
  <c r="BA21" i="5"/>
  <c r="U36" i="5"/>
  <c r="AH16" i="5"/>
  <c r="BM44" i="5"/>
  <c r="BL47" i="5"/>
  <c r="BM47" i="5" s="1"/>
  <c r="V40" i="5"/>
  <c r="F55" i="5"/>
  <c r="BA55" i="5" s="1"/>
  <c r="BA54" i="5"/>
  <c r="BA44" i="5"/>
  <c r="F47" i="5"/>
  <c r="BA47" i="5" s="1"/>
  <c r="T42" i="5"/>
  <c r="AL16" i="5"/>
  <c r="T21" i="5"/>
  <c r="V20" i="5"/>
  <c r="U20" i="5"/>
  <c r="N42" i="5"/>
  <c r="N31" i="5" s="1"/>
  <c r="N30" i="5" s="1"/>
  <c r="T47" i="5"/>
  <c r="V47" i="5" s="1"/>
  <c r="U44" i="5"/>
  <c r="U47" i="5" s="1"/>
  <c r="BM52" i="5"/>
  <c r="BL55" i="5"/>
  <c r="BM55" i="5" s="1"/>
  <c r="P31" i="5"/>
  <c r="BA18" i="5"/>
  <c r="D17" i="5"/>
  <c r="P18" i="5"/>
  <c r="V38" i="5"/>
  <c r="F42" i="5"/>
  <c r="BA35" i="5"/>
  <c r="G21" i="5"/>
  <c r="G18" i="5" s="1"/>
  <c r="G17" i="5" s="1"/>
  <c r="G16" i="5" s="1"/>
  <c r="G11" i="5" s="1"/>
  <c r="N21" i="5"/>
  <c r="N18" i="5" s="1"/>
  <c r="N17" i="5" s="1"/>
  <c r="AF30" i="5"/>
  <c r="AP31" i="5"/>
  <c r="AP30" i="5" s="1"/>
  <c r="AP16" i="5" s="1"/>
  <c r="O42" i="5"/>
  <c r="S35" i="5"/>
  <c r="U35" i="5" s="1"/>
  <c r="U42" i="5" s="1"/>
  <c r="U31" i="5" s="1"/>
  <c r="U30" i="5" s="1"/>
  <c r="U16" i="5" s="1"/>
  <c r="BL42" i="5"/>
  <c r="L16" i="5"/>
  <c r="L11" i="5" s="1"/>
  <c r="AF21" i="5"/>
  <c r="AF18" i="5" s="1"/>
  <c r="AF17" i="5" s="1"/>
  <c r="BL20" i="5"/>
  <c r="AL11" i="5" l="1"/>
  <c r="AK11" i="5"/>
  <c r="AV11" i="5"/>
  <c r="AH11" i="5"/>
  <c r="AJ11" i="5"/>
  <c r="Y30" i="5"/>
  <c r="BC30" i="5" s="1"/>
  <c r="BB31" i="5"/>
  <c r="BC31" i="5"/>
  <c r="X16" i="5"/>
  <c r="AF16" i="5"/>
  <c r="V35" i="5"/>
  <c r="S42" i="5"/>
  <c r="O31" i="5"/>
  <c r="T31" i="5"/>
  <c r="T30" i="5" s="1"/>
  <c r="BM20" i="5"/>
  <c r="BL21" i="5"/>
  <c r="N16" i="5"/>
  <c r="P17" i="5"/>
  <c r="P30" i="5"/>
  <c r="T18" i="5"/>
  <c r="V21" i="5"/>
  <c r="BM42" i="5"/>
  <c r="BL31" i="5"/>
  <c r="BA42" i="5"/>
  <c r="BA31" i="5" s="1"/>
  <c r="F31" i="5"/>
  <c r="F30" i="5" s="1"/>
  <c r="BA17" i="5"/>
  <c r="D16" i="5"/>
  <c r="D11" i="5" s="1"/>
  <c r="AF11" i="5" l="1"/>
  <c r="BB30" i="5"/>
  <c r="Y16" i="5"/>
  <c r="T17" i="5"/>
  <c r="V18" i="5"/>
  <c r="BM31" i="5"/>
  <c r="BL30" i="5"/>
  <c r="BM30" i="5" s="1"/>
  <c r="P16" i="5"/>
  <c r="P11" i="5" s="1"/>
  <c r="O30" i="5"/>
  <c r="V42" i="5"/>
  <c r="S31" i="5"/>
  <c r="BA30" i="5"/>
  <c r="F16" i="5"/>
  <c r="BM21" i="5"/>
  <c r="BL18" i="5"/>
  <c r="Y11" i="5" l="1"/>
  <c r="BB16" i="5"/>
  <c r="BA16" i="5"/>
  <c r="F11" i="5"/>
  <c r="BC16" i="5"/>
  <c r="BM18" i="5"/>
  <c r="BL17" i="5"/>
  <c r="O16" i="5"/>
  <c r="T16" i="5"/>
  <c r="V17" i="5"/>
  <c r="V31" i="5"/>
  <c r="S30" i="5"/>
  <c r="BM17" i="5" l="1"/>
  <c r="BL16" i="5"/>
  <c r="BM16" i="5" s="1"/>
  <c r="V30" i="5"/>
  <c r="S16" i="5"/>
  <c r="V16" i="5" s="1"/>
  <c r="AH67" i="3" l="1"/>
  <c r="AR66" i="3"/>
  <c r="AR67" i="3" s="1"/>
  <c r="AQ66" i="3"/>
  <c r="AQ67" i="3" s="1"/>
  <c r="AI66" i="3"/>
  <c r="AH66" i="3"/>
  <c r="Q66" i="3"/>
  <c r="P66" i="3"/>
  <c r="AI65" i="3"/>
  <c r="AI67" i="3" s="1"/>
  <c r="AH65" i="3"/>
  <c r="Q65" i="3"/>
  <c r="Q67" i="3" s="1"/>
  <c r="P65" i="3"/>
  <c r="P67" i="3" s="1"/>
  <c r="BH57" i="3"/>
  <c r="BG57" i="3"/>
  <c r="AV57" i="3"/>
  <c r="AU57" i="3"/>
  <c r="AT57" i="3"/>
  <c r="AS57" i="3"/>
  <c r="AR57" i="3"/>
  <c r="AQ57" i="3"/>
  <c r="AP57" i="3"/>
  <c r="AO57" i="3"/>
  <c r="AN57" i="3"/>
  <c r="AL57" i="3"/>
  <c r="AK57" i="3"/>
  <c r="AJ57" i="3"/>
  <c r="AG57" i="3"/>
  <c r="AE57" i="3"/>
  <c r="AD57" i="3"/>
  <c r="AC57" i="3"/>
  <c r="AB57" i="3"/>
  <c r="AA57" i="3"/>
  <c r="Z57" i="3"/>
  <c r="Y57" i="3"/>
  <c r="X57" i="3"/>
  <c r="R57" i="3"/>
  <c r="O57" i="3"/>
  <c r="AZ57" i="3" s="1"/>
  <c r="N57" i="3"/>
  <c r="M57" i="3"/>
  <c r="L57" i="3"/>
  <c r="K57" i="3"/>
  <c r="J57" i="3"/>
  <c r="I57" i="3"/>
  <c r="H57" i="3"/>
  <c r="E57" i="3"/>
  <c r="D57" i="3"/>
  <c r="AZ56" i="3"/>
  <c r="AW56" i="3"/>
  <c r="AW57" i="3" s="1"/>
  <c r="AI56" i="3"/>
  <c r="AI57" i="3" s="1"/>
  <c r="AH56" i="3"/>
  <c r="AM56" i="3" s="1"/>
  <c r="AM57" i="3" s="1"/>
  <c r="AF56" i="3"/>
  <c r="BI56" i="3" s="1"/>
  <c r="BI57" i="3" s="1"/>
  <c r="BJ57" i="3" s="1"/>
  <c r="S56" i="3"/>
  <c r="S57" i="3" s="1"/>
  <c r="V57" i="3" s="1"/>
  <c r="Q56" i="3"/>
  <c r="Q57" i="3" s="1"/>
  <c r="P56" i="3"/>
  <c r="T56" i="3" s="1"/>
  <c r="T57" i="3" s="1"/>
  <c r="G56" i="3"/>
  <c r="G57" i="3" s="1"/>
  <c r="BJ55" i="3"/>
  <c r="V55" i="3"/>
  <c r="BH54" i="3"/>
  <c r="BE54" i="3"/>
  <c r="BE57" i="3" s="1"/>
  <c r="BD54" i="3"/>
  <c r="BD57" i="3" s="1"/>
  <c r="BC54" i="3"/>
  <c r="BC57" i="3" s="1"/>
  <c r="BB54" i="3"/>
  <c r="BB57" i="3" s="1"/>
  <c r="BA54" i="3"/>
  <c r="BA57" i="3" s="1"/>
  <c r="AV54" i="3"/>
  <c r="AU54" i="3"/>
  <c r="AT54" i="3"/>
  <c r="AS54" i="3"/>
  <c r="AR54" i="3"/>
  <c r="AQ54" i="3"/>
  <c r="AP54" i="3"/>
  <c r="AO54" i="3"/>
  <c r="AN54" i="3"/>
  <c r="AL54" i="3"/>
  <c r="AK54" i="3"/>
  <c r="AJ54" i="3"/>
  <c r="AI54" i="3"/>
  <c r="AH54" i="3"/>
  <c r="AG54" i="3"/>
  <c r="AE54" i="3"/>
  <c r="AD54" i="3"/>
  <c r="AC54" i="3"/>
  <c r="AA54" i="3"/>
  <c r="Z54" i="3"/>
  <c r="Y54" i="3"/>
  <c r="R54" i="3"/>
  <c r="Q54" i="3"/>
  <c r="P54" i="3"/>
  <c r="N54" i="3"/>
  <c r="M54" i="3"/>
  <c r="L54" i="3"/>
  <c r="J54" i="3"/>
  <c r="I54" i="3"/>
  <c r="H54" i="3"/>
  <c r="D54" i="3"/>
  <c r="BG53" i="3"/>
  <c r="BG54" i="3" s="1"/>
  <c r="AZ53" i="3"/>
  <c r="AY53" i="3"/>
  <c r="AW53" i="3"/>
  <c r="AM53" i="3"/>
  <c r="AF53" i="3"/>
  <c r="BI53" i="3" s="1"/>
  <c r="BJ53" i="3" s="1"/>
  <c r="T53" i="3"/>
  <c r="S53" i="3"/>
  <c r="V53" i="3" s="1"/>
  <c r="G53" i="3"/>
  <c r="F53" i="3"/>
  <c r="AX53" i="3" s="1"/>
  <c r="E53" i="3"/>
  <c r="AZ52" i="3"/>
  <c r="AW52" i="3"/>
  <c r="AM52" i="3"/>
  <c r="AF52" i="3"/>
  <c r="BI52" i="3" s="1"/>
  <c r="BJ52" i="3" s="1"/>
  <c r="AB52" i="3"/>
  <c r="X52" i="3"/>
  <c r="T52" i="3"/>
  <c r="S52" i="3"/>
  <c r="O52" i="3"/>
  <c r="AY52" i="3" s="1"/>
  <c r="K52" i="3"/>
  <c r="E52" i="3" s="1"/>
  <c r="G52" i="3"/>
  <c r="F52" i="3"/>
  <c r="AX52" i="3" s="1"/>
  <c r="AZ51" i="3"/>
  <c r="AW51" i="3"/>
  <c r="AM51" i="3"/>
  <c r="AF51" i="3"/>
  <c r="AB51" i="3"/>
  <c r="AB54" i="3" s="1"/>
  <c r="X51" i="3"/>
  <c r="X54" i="3" s="1"/>
  <c r="T51" i="3"/>
  <c r="O51" i="3"/>
  <c r="AY51" i="3" s="1"/>
  <c r="K51" i="3"/>
  <c r="S51" i="3" s="1"/>
  <c r="G51" i="3"/>
  <c r="F51" i="3"/>
  <c r="BJ50" i="3"/>
  <c r="V50" i="3"/>
  <c r="BH49" i="3"/>
  <c r="BE49" i="3"/>
  <c r="BD49" i="3"/>
  <c r="BC49" i="3"/>
  <c r="BB49" i="3"/>
  <c r="BA49" i="3"/>
  <c r="AV49" i="3"/>
  <c r="AU49" i="3"/>
  <c r="AT49" i="3"/>
  <c r="AS49" i="3"/>
  <c r="AR49" i="3"/>
  <c r="AQ49" i="3"/>
  <c r="AP49" i="3"/>
  <c r="AO49" i="3"/>
  <c r="AN49" i="3"/>
  <c r="AL49" i="3"/>
  <c r="AK49" i="3"/>
  <c r="AJ49" i="3"/>
  <c r="AE49" i="3"/>
  <c r="AD49" i="3"/>
  <c r="AC49" i="3"/>
  <c r="AA49" i="3"/>
  <c r="Z49" i="3"/>
  <c r="Y49" i="3"/>
  <c r="R49" i="3"/>
  <c r="N49" i="3"/>
  <c r="M49" i="3"/>
  <c r="L49" i="3"/>
  <c r="J49" i="3"/>
  <c r="I49" i="3"/>
  <c r="H49" i="3"/>
  <c r="D49" i="3"/>
  <c r="BG48" i="3"/>
  <c r="BG49" i="3" s="1"/>
  <c r="AZ48" i="3"/>
  <c r="AY48" i="3"/>
  <c r="AW48" i="3"/>
  <c r="AM48" i="3"/>
  <c r="AF48" i="3"/>
  <c r="BI48" i="3" s="1"/>
  <c r="BJ48" i="3" s="1"/>
  <c r="T48" i="3"/>
  <c r="S48" i="3"/>
  <c r="V48" i="3" s="1"/>
  <c r="G48" i="3"/>
  <c r="F48" i="3"/>
  <c r="AX48" i="3" s="1"/>
  <c r="E48" i="3"/>
  <c r="AZ47" i="3"/>
  <c r="AY47" i="3"/>
  <c r="AW47" i="3"/>
  <c r="AM47" i="3"/>
  <c r="AF47" i="3"/>
  <c r="BI47" i="3" s="1"/>
  <c r="BJ47" i="3" s="1"/>
  <c r="T47" i="3"/>
  <c r="S47" i="3"/>
  <c r="V47" i="3" s="1"/>
  <c r="G47" i="3"/>
  <c r="F47" i="3"/>
  <c r="AX47" i="3" s="1"/>
  <c r="E47" i="3"/>
  <c r="AZ46" i="3"/>
  <c r="AW46" i="3"/>
  <c r="AM46" i="3"/>
  <c r="AF46" i="3"/>
  <c r="BI46" i="3" s="1"/>
  <c r="BJ46" i="3" s="1"/>
  <c r="AB46" i="3"/>
  <c r="X46" i="3"/>
  <c r="T46" i="3"/>
  <c r="S46" i="3"/>
  <c r="O46" i="3"/>
  <c r="AY46" i="3" s="1"/>
  <c r="K46" i="3"/>
  <c r="E46" i="3" s="1"/>
  <c r="G46" i="3"/>
  <c r="F46" i="3"/>
  <c r="AX46" i="3" s="1"/>
  <c r="AW45" i="3"/>
  <c r="AI45" i="3"/>
  <c r="AI49" i="3" s="1"/>
  <c r="AH45" i="3"/>
  <c r="AH49" i="3" s="1"/>
  <c r="AG45" i="3"/>
  <c r="AF45" i="3" s="1"/>
  <c r="BI45" i="3" s="1"/>
  <c r="AB45" i="3"/>
  <c r="AB49" i="3" s="1"/>
  <c r="X45" i="3"/>
  <c r="X49" i="3" s="1"/>
  <c r="T45" i="3"/>
  <c r="T49" i="3" s="1"/>
  <c r="Q45" i="3"/>
  <c r="Q49" i="3" s="1"/>
  <c r="P45" i="3"/>
  <c r="P49" i="3" s="1"/>
  <c r="O45" i="3"/>
  <c r="O49" i="3" s="1"/>
  <c r="K45" i="3"/>
  <c r="S45" i="3" s="1"/>
  <c r="S49" i="3" s="1"/>
  <c r="G45" i="3"/>
  <c r="F45" i="3"/>
  <c r="E45" i="3"/>
  <c r="BJ44" i="3"/>
  <c r="V44" i="3"/>
  <c r="BH43" i="3"/>
  <c r="BE43" i="3"/>
  <c r="BD43" i="3"/>
  <c r="BC43" i="3"/>
  <c r="BB43" i="3"/>
  <c r="BA43" i="3"/>
  <c r="AV43" i="3"/>
  <c r="AU43" i="3"/>
  <c r="AT43" i="3"/>
  <c r="AS43" i="3"/>
  <c r="AP43" i="3"/>
  <c r="AO43" i="3"/>
  <c r="AL43" i="3"/>
  <c r="AK43" i="3"/>
  <c r="AJ43" i="3"/>
  <c r="AG43" i="3"/>
  <c r="AE43" i="3"/>
  <c r="AD43" i="3"/>
  <c r="AC43" i="3"/>
  <c r="AA43" i="3"/>
  <c r="Z43" i="3"/>
  <c r="Y43" i="3"/>
  <c r="R43" i="3"/>
  <c r="J43" i="3"/>
  <c r="I43" i="3"/>
  <c r="H43" i="3"/>
  <c r="D43" i="3"/>
  <c r="BG42" i="3"/>
  <c r="BG43" i="3" s="1"/>
  <c r="AZ42" i="3"/>
  <c r="AY42" i="3"/>
  <c r="AW42" i="3"/>
  <c r="AN42" i="3"/>
  <c r="AM42" i="3"/>
  <c r="AF42" i="3"/>
  <c r="BI42" i="3" s="1"/>
  <c r="BJ42" i="3" s="1"/>
  <c r="T42" i="3"/>
  <c r="S42" i="3"/>
  <c r="V42" i="3" s="1"/>
  <c r="G42" i="3"/>
  <c r="F42" i="3"/>
  <c r="AX42" i="3" s="1"/>
  <c r="E42" i="3"/>
  <c r="AZ41" i="3"/>
  <c r="AW41" i="3"/>
  <c r="AR41" i="3"/>
  <c r="AR43" i="3" s="1"/>
  <c r="AR31" i="3" s="1"/>
  <c r="AR30" i="3" s="1"/>
  <c r="AQ41" i="3"/>
  <c r="AQ43" i="3" s="1"/>
  <c r="AM41" i="3"/>
  <c r="AI41" i="3"/>
  <c r="AH41" i="3"/>
  <c r="AF41" i="3" s="1"/>
  <c r="BI41" i="3" s="1"/>
  <c r="Q41" i="3"/>
  <c r="P41" i="3"/>
  <c r="AY41" i="3" s="1"/>
  <c r="F41" i="3"/>
  <c r="AX41" i="3" s="1"/>
  <c r="A41" i="3"/>
  <c r="A42" i="3" s="1"/>
  <c r="A45" i="3" s="1"/>
  <c r="A46" i="3" s="1"/>
  <c r="A47" i="3" s="1"/>
  <c r="A48" i="3" s="1"/>
  <c r="A51" i="3" s="1"/>
  <c r="A52" i="3" s="1"/>
  <c r="A53" i="3" s="1"/>
  <c r="A56" i="3" s="1"/>
  <c r="AW40" i="3"/>
  <c r="AN40" i="3"/>
  <c r="AI40" i="3"/>
  <c r="AH40" i="3"/>
  <c r="AM40" i="3" s="1"/>
  <c r="AF40" i="3"/>
  <c r="BI40" i="3" s="1"/>
  <c r="BJ40" i="3" s="1"/>
  <c r="AB40" i="3"/>
  <c r="X40" i="3"/>
  <c r="T40" i="3"/>
  <c r="Q40" i="3"/>
  <c r="P40" i="3"/>
  <c r="AY40" i="3" s="1"/>
  <c r="O40" i="3"/>
  <c r="AZ40" i="3" s="1"/>
  <c r="K40" i="3"/>
  <c r="E40" i="3" s="1"/>
  <c r="G40" i="3"/>
  <c r="F40" i="3"/>
  <c r="AX40" i="3" s="1"/>
  <c r="AZ39" i="3"/>
  <c r="AW39" i="3"/>
  <c r="AN39" i="3"/>
  <c r="AM39" i="3"/>
  <c r="AF39" i="3"/>
  <c r="BI39" i="3" s="1"/>
  <c r="BJ39" i="3" s="1"/>
  <c r="AB39" i="3"/>
  <c r="X39" i="3"/>
  <c r="T39" i="3"/>
  <c r="O39" i="3"/>
  <c r="AY39" i="3" s="1"/>
  <c r="K39" i="3"/>
  <c r="S39" i="3" s="1"/>
  <c r="G39" i="3"/>
  <c r="F39" i="3"/>
  <c r="AX39" i="3" s="1"/>
  <c r="AY38" i="3"/>
  <c r="AW38" i="3"/>
  <c r="AN38" i="3"/>
  <c r="AI38" i="3"/>
  <c r="AH38" i="3"/>
  <c r="AF38" i="3" s="1"/>
  <c r="BI38" i="3" s="1"/>
  <c r="BJ38" i="3" s="1"/>
  <c r="AB38" i="3"/>
  <c r="X38" i="3"/>
  <c r="T38" i="3"/>
  <c r="O38" i="3"/>
  <c r="AZ38" i="3" s="1"/>
  <c r="N38" i="3"/>
  <c r="M38" i="3"/>
  <c r="L38" i="3"/>
  <c r="K38" i="3"/>
  <c r="S38" i="3" s="1"/>
  <c r="G38" i="3"/>
  <c r="F38" i="3"/>
  <c r="AX38" i="3" s="1"/>
  <c r="A38" i="3"/>
  <c r="AZ37" i="3"/>
  <c r="AW37" i="3"/>
  <c r="AN37" i="3"/>
  <c r="AM37" i="3"/>
  <c r="AI37" i="3"/>
  <c r="AH37" i="3"/>
  <c r="AF37" i="3"/>
  <c r="BI37" i="3" s="1"/>
  <c r="BJ37" i="3" s="1"/>
  <c r="AB37" i="3"/>
  <c r="X37" i="3"/>
  <c r="E37" i="3" s="1"/>
  <c r="O37" i="3"/>
  <c r="AY37" i="3" s="1"/>
  <c r="M37" i="3"/>
  <c r="M43" i="3" s="1"/>
  <c r="M31" i="3" s="1"/>
  <c r="M30" i="3" s="1"/>
  <c r="L37" i="3"/>
  <c r="K37" i="3"/>
  <c r="S37" i="3" s="1"/>
  <c r="AW36" i="3"/>
  <c r="AN36" i="3"/>
  <c r="AI36" i="3"/>
  <c r="AH36" i="3"/>
  <c r="AF36" i="3" s="1"/>
  <c r="BI36" i="3" s="1"/>
  <c r="BJ36" i="3" s="1"/>
  <c r="AB36" i="3"/>
  <c r="X36" i="3"/>
  <c r="T36" i="3"/>
  <c r="Q36" i="3"/>
  <c r="P36" i="3"/>
  <c r="O36" i="3"/>
  <c r="AZ36" i="3" s="1"/>
  <c r="K36" i="3"/>
  <c r="E36" i="3" s="1"/>
  <c r="G36" i="3"/>
  <c r="F36" i="3"/>
  <c r="AX36" i="3" s="1"/>
  <c r="AW35" i="3"/>
  <c r="AN35" i="3"/>
  <c r="AI35" i="3"/>
  <c r="AH35" i="3"/>
  <c r="AH43" i="3" s="1"/>
  <c r="AB35" i="3"/>
  <c r="X35" i="3"/>
  <c r="T35" i="3"/>
  <c r="Q35" i="3"/>
  <c r="Q43" i="3" s="1"/>
  <c r="P35" i="3"/>
  <c r="P43" i="3" s="1"/>
  <c r="O35" i="3"/>
  <c r="AZ35" i="3" s="1"/>
  <c r="K35" i="3"/>
  <c r="E35" i="3" s="1"/>
  <c r="G35" i="3"/>
  <c r="F35" i="3"/>
  <c r="AX35" i="3" s="1"/>
  <c r="AW34" i="3"/>
  <c r="AN34" i="3"/>
  <c r="AM34" i="3"/>
  <c r="AF34" i="3"/>
  <c r="BI34" i="3" s="1"/>
  <c r="BJ34" i="3" s="1"/>
  <c r="AB34" i="3"/>
  <c r="AB43" i="3" s="1"/>
  <c r="X34" i="3"/>
  <c r="X43" i="3" s="1"/>
  <c r="T34" i="3"/>
  <c r="O34" i="3"/>
  <c r="AZ34" i="3" s="1"/>
  <c r="K34" i="3"/>
  <c r="K43" i="3" s="1"/>
  <c r="G34" i="3"/>
  <c r="F34" i="3"/>
  <c r="AX34" i="3" s="1"/>
  <c r="AZ33" i="3"/>
  <c r="AY33" i="3"/>
  <c r="AW33" i="3"/>
  <c r="AN33" i="3"/>
  <c r="AM33" i="3"/>
  <c r="AF33" i="3"/>
  <c r="BI33" i="3" s="1"/>
  <c r="BJ33" i="3" s="1"/>
  <c r="T33" i="3"/>
  <c r="S33" i="3"/>
  <c r="V33" i="3" s="1"/>
  <c r="G33" i="3"/>
  <c r="F33" i="3"/>
  <c r="AX33" i="3" s="1"/>
  <c r="E33" i="3"/>
  <c r="BJ32" i="3"/>
  <c r="V32" i="3"/>
  <c r="BH31" i="3"/>
  <c r="BE31" i="3"/>
  <c r="BD31" i="3"/>
  <c r="BC31" i="3"/>
  <c r="BA31" i="3"/>
  <c r="AV31" i="3"/>
  <c r="AV30" i="3" s="1"/>
  <c r="AS31" i="3"/>
  <c r="AS30" i="3" s="1"/>
  <c r="AO31" i="3"/>
  <c r="AO30" i="3" s="1"/>
  <c r="AJ31" i="3"/>
  <c r="AE31" i="3"/>
  <c r="AD31" i="3"/>
  <c r="AD30" i="3" s="1"/>
  <c r="AA31" i="3"/>
  <c r="AA30" i="3" s="1"/>
  <c r="Z31" i="3"/>
  <c r="Z30" i="3" s="1"/>
  <c r="R31" i="3"/>
  <c r="R30" i="3" s="1"/>
  <c r="J31" i="3"/>
  <c r="J30" i="3" s="1"/>
  <c r="I31" i="3"/>
  <c r="H31" i="3"/>
  <c r="BH30" i="3"/>
  <c r="AJ30" i="3"/>
  <c r="AE30" i="3"/>
  <c r="I30" i="3"/>
  <c r="H30" i="3"/>
  <c r="BJ29" i="3"/>
  <c r="AZ29" i="3"/>
  <c r="AY29" i="3"/>
  <c r="AF29" i="3"/>
  <c r="V29" i="3"/>
  <c r="G29" i="3"/>
  <c r="F29" i="3"/>
  <c r="AX29" i="3" s="1"/>
  <c r="BJ28" i="3"/>
  <c r="AZ28" i="3"/>
  <c r="AY28" i="3"/>
  <c r="AF28" i="3"/>
  <c r="V28" i="3"/>
  <c r="G28" i="3"/>
  <c r="F28" i="3"/>
  <c r="AX28" i="3" s="1"/>
  <c r="BJ27" i="3"/>
  <c r="AZ27" i="3"/>
  <c r="AY27" i="3"/>
  <c r="AF27" i="3"/>
  <c r="V27" i="3"/>
  <c r="G27" i="3"/>
  <c r="F27" i="3"/>
  <c r="AX27" i="3" s="1"/>
  <c r="BJ26" i="3"/>
  <c r="AW26" i="3"/>
  <c r="AO26" i="3"/>
  <c r="AN26" i="3"/>
  <c r="AM26" i="3"/>
  <c r="AF26" i="3"/>
  <c r="AD26" i="3"/>
  <c r="AC26" i="3"/>
  <c r="X26" i="3"/>
  <c r="V26" i="3"/>
  <c r="O26" i="3"/>
  <c r="AZ26" i="3" s="1"/>
  <c r="N26" i="3"/>
  <c r="L26" i="3"/>
  <c r="K26" i="3"/>
  <c r="BJ25" i="3"/>
  <c r="AZ25" i="3"/>
  <c r="AY25" i="3"/>
  <c r="AF25" i="3"/>
  <c r="V25" i="3"/>
  <c r="G25" i="3"/>
  <c r="F25" i="3"/>
  <c r="AX25" i="3" s="1"/>
  <c r="BH24" i="3"/>
  <c r="BG24" i="3"/>
  <c r="BE24" i="3"/>
  <c r="BD24" i="3"/>
  <c r="BC24" i="3"/>
  <c r="BB24" i="3"/>
  <c r="BA24" i="3"/>
  <c r="AV24" i="3"/>
  <c r="AU24" i="3"/>
  <c r="AR24" i="3"/>
  <c r="AQ24" i="3"/>
  <c r="AP24" i="3"/>
  <c r="AL24" i="3"/>
  <c r="AK24" i="3"/>
  <c r="AI24" i="3"/>
  <c r="AH24" i="3"/>
  <c r="AG24" i="3"/>
  <c r="AE24" i="3"/>
  <c r="AD24" i="3"/>
  <c r="AC24" i="3"/>
  <c r="AA24" i="3"/>
  <c r="Z24" i="3"/>
  <c r="Y24" i="3"/>
  <c r="R24" i="3"/>
  <c r="Q24" i="3"/>
  <c r="P24" i="3"/>
  <c r="N24" i="3"/>
  <c r="M24" i="3"/>
  <c r="L24" i="3"/>
  <c r="J24" i="3"/>
  <c r="I24" i="3"/>
  <c r="H24" i="3"/>
  <c r="D24" i="3"/>
  <c r="AW23" i="3"/>
  <c r="AW24" i="3" s="1"/>
  <c r="AT23" i="3"/>
  <c r="AT24" i="3" s="1"/>
  <c r="AS23" i="3"/>
  <c r="AS24" i="3" s="1"/>
  <c r="AM23" i="3"/>
  <c r="AM24" i="3" s="1"/>
  <c r="AJ23" i="3"/>
  <c r="AJ24" i="3" s="1"/>
  <c r="AB23" i="3"/>
  <c r="AB24" i="3" s="1"/>
  <c r="X23" i="3"/>
  <c r="X24" i="3" s="1"/>
  <c r="T23" i="3"/>
  <c r="T24" i="3" s="1"/>
  <c r="O23" i="3"/>
  <c r="AY23" i="3" s="1"/>
  <c r="K23" i="3"/>
  <c r="G23" i="3"/>
  <c r="G24" i="3" s="1"/>
  <c r="F23" i="3"/>
  <c r="F24" i="3" s="1"/>
  <c r="A23" i="3"/>
  <c r="BJ22" i="3"/>
  <c r="V22" i="3"/>
  <c r="G22" i="3"/>
  <c r="F22" i="3"/>
  <c r="BH21" i="3"/>
  <c r="BH18" i="3" s="1"/>
  <c r="BH17" i="3" s="1"/>
  <c r="BH16" i="3" s="1"/>
  <c r="BG21" i="3"/>
  <c r="BE21" i="3"/>
  <c r="BD21" i="3"/>
  <c r="BC21" i="3"/>
  <c r="BB21" i="3"/>
  <c r="BA21" i="3"/>
  <c r="AV21" i="3"/>
  <c r="AU21" i="3"/>
  <c r="AU18" i="3" s="1"/>
  <c r="AU17" i="3" s="1"/>
  <c r="AT21" i="3"/>
  <c r="AS21" i="3"/>
  <c r="AR21" i="3"/>
  <c r="AR18" i="3" s="1"/>
  <c r="AR17" i="3" s="1"/>
  <c r="AQ21" i="3"/>
  <c r="AQ18" i="3" s="1"/>
  <c r="AQ17" i="3" s="1"/>
  <c r="AP21" i="3"/>
  <c r="AO21" i="3"/>
  <c r="AL21" i="3"/>
  <c r="AK21" i="3"/>
  <c r="AJ21" i="3"/>
  <c r="AE21" i="3"/>
  <c r="AE18" i="3" s="1"/>
  <c r="AE17" i="3" s="1"/>
  <c r="AE16" i="3" s="1"/>
  <c r="AD21" i="3"/>
  <c r="AC21" i="3"/>
  <c r="AC18" i="3" s="1"/>
  <c r="AC17" i="3" s="1"/>
  <c r="AB21" i="3"/>
  <c r="AA21" i="3"/>
  <c r="Z21" i="3"/>
  <c r="Y21" i="3"/>
  <c r="X21" i="3"/>
  <c r="X18" i="3" s="1"/>
  <c r="X17" i="3" s="1"/>
  <c r="R21" i="3"/>
  <c r="R18" i="3" s="1"/>
  <c r="R17" i="3" s="1"/>
  <c r="R16" i="3" s="1"/>
  <c r="O21" i="3"/>
  <c r="AZ21" i="3" s="1"/>
  <c r="L21" i="3"/>
  <c r="L18" i="3" s="1"/>
  <c r="L17" i="3" s="1"/>
  <c r="K21" i="3"/>
  <c r="J21" i="3"/>
  <c r="J18" i="3" s="1"/>
  <c r="J17" i="3" s="1"/>
  <c r="J16" i="3" s="1"/>
  <c r="I21" i="3"/>
  <c r="H21" i="3"/>
  <c r="H18" i="3" s="1"/>
  <c r="H17" i="3" s="1"/>
  <c r="D21" i="3"/>
  <c r="AZ20" i="3"/>
  <c r="AW20" i="3"/>
  <c r="AW21" i="3" s="1"/>
  <c r="AN20" i="3"/>
  <c r="AN21" i="3" s="1"/>
  <c r="AI20" i="3"/>
  <c r="AI21" i="3" s="1"/>
  <c r="AH20" i="3"/>
  <c r="AM20" i="3" s="1"/>
  <c r="AM21" i="3" s="1"/>
  <c r="AG20" i="3"/>
  <c r="AF20" i="3" s="1"/>
  <c r="S20" i="3"/>
  <c r="Q20" i="3"/>
  <c r="Q21" i="3" s="1"/>
  <c r="Q18" i="3" s="1"/>
  <c r="Q17" i="3" s="1"/>
  <c r="P20" i="3"/>
  <c r="P21" i="3" s="1"/>
  <c r="M20" i="3"/>
  <c r="M21" i="3" s="1"/>
  <c r="L20" i="3"/>
  <c r="E20" i="3"/>
  <c r="E21" i="3" s="1"/>
  <c r="BJ19" i="3"/>
  <c r="V19" i="3"/>
  <c r="G19" i="3"/>
  <c r="F19" i="3"/>
  <c r="BG18" i="3"/>
  <c r="BG17" i="3" s="1"/>
  <c r="BD18" i="3"/>
  <c r="BD17" i="3" s="1"/>
  <c r="BB18" i="3"/>
  <c r="AV18" i="3"/>
  <c r="AV17" i="3" s="1"/>
  <c r="AT18" i="3"/>
  <c r="AT17" i="3" s="1"/>
  <c r="AP18" i="3"/>
  <c r="AP17" i="3" s="1"/>
  <c r="AK18" i="3"/>
  <c r="AK17" i="3" s="1"/>
  <c r="AA18" i="3"/>
  <c r="AA17" i="3" s="1"/>
  <c r="Y18" i="3"/>
  <c r="Y17" i="3" s="1"/>
  <c r="D18" i="3"/>
  <c r="D17" i="3" s="1"/>
  <c r="BB17" i="3"/>
  <c r="M8" i="3"/>
  <c r="M7" i="3"/>
  <c r="AB18" i="3" l="1"/>
  <c r="AB17" i="3" s="1"/>
  <c r="AG21" i="3"/>
  <c r="AG18" i="3" s="1"/>
  <c r="AG17" i="3" s="1"/>
  <c r="S35" i="3"/>
  <c r="S36" i="3"/>
  <c r="S40" i="3"/>
  <c r="AN41" i="3"/>
  <c r="AY56" i="3"/>
  <c r="P57" i="3"/>
  <c r="AY57" i="3" s="1"/>
  <c r="AH57" i="3"/>
  <c r="T20" i="3"/>
  <c r="U20" i="3" s="1"/>
  <c r="AY20" i="3"/>
  <c r="AH21" i="3"/>
  <c r="AH18" i="3" s="1"/>
  <c r="AH17" i="3" s="1"/>
  <c r="AZ23" i="3"/>
  <c r="O24" i="3"/>
  <c r="O18" i="3" s="1"/>
  <c r="E34" i="3"/>
  <c r="AM38" i="3"/>
  <c r="AY45" i="3"/>
  <c r="U47" i="3"/>
  <c r="K54" i="3"/>
  <c r="O54" i="3"/>
  <c r="AZ54" i="3" s="1"/>
  <c r="F56" i="3"/>
  <c r="F57" i="3" s="1"/>
  <c r="AM35" i="3"/>
  <c r="AM43" i="3" s="1"/>
  <c r="AM36" i="3"/>
  <c r="E38" i="3"/>
  <c r="E39" i="3"/>
  <c r="AZ45" i="3"/>
  <c r="K49" i="3"/>
  <c r="AG49" i="3"/>
  <c r="AG31" i="3" s="1"/>
  <c r="AG30" i="3" s="1"/>
  <c r="E51" i="3"/>
  <c r="S23" i="3"/>
  <c r="X31" i="3"/>
  <c r="X30" i="3" s="1"/>
  <c r="X16" i="3" s="1"/>
  <c r="Q31" i="3"/>
  <c r="Q30" i="3" s="1"/>
  <c r="N37" i="3"/>
  <c r="AI43" i="3"/>
  <c r="AI31" i="3" s="1"/>
  <c r="AI30" i="3" s="1"/>
  <c r="U38" i="3"/>
  <c r="AM45" i="3"/>
  <c r="D31" i="3"/>
  <c r="D30" i="3" s="1"/>
  <c r="K31" i="3"/>
  <c r="K30" i="3" s="1"/>
  <c r="AZ49" i="3"/>
  <c r="AK31" i="3"/>
  <c r="AK30" i="3" s="1"/>
  <c r="AK16" i="3" s="1"/>
  <c r="AP31" i="3"/>
  <c r="AP30" i="3" s="1"/>
  <c r="AT31" i="3"/>
  <c r="AT30" i="3" s="1"/>
  <c r="BB31" i="3"/>
  <c r="BG31" i="3"/>
  <c r="BG30" i="3" s="1"/>
  <c r="U53" i="3"/>
  <c r="AR16" i="3"/>
  <c r="AR68" i="3" s="1"/>
  <c r="AL18" i="3"/>
  <c r="AL17" i="3" s="1"/>
  <c r="BC18" i="3"/>
  <c r="BC17" i="3" s="1"/>
  <c r="M18" i="3"/>
  <c r="M17" i="3" s="1"/>
  <c r="M16" i="3" s="1"/>
  <c r="AY21" i="3"/>
  <c r="Z18" i="3"/>
  <c r="Z17" i="3" s="1"/>
  <c r="Z16" i="3" s="1"/>
  <c r="AD18" i="3"/>
  <c r="AD17" i="3" s="1"/>
  <c r="AD16" i="3" s="1"/>
  <c r="BA18" i="3"/>
  <c r="BA17" i="3" s="1"/>
  <c r="BE18" i="3"/>
  <c r="BE17" i="3" s="1"/>
  <c r="AX24" i="3"/>
  <c r="G49" i="3"/>
  <c r="Y31" i="3"/>
  <c r="Y30" i="3" s="1"/>
  <c r="AC31" i="3"/>
  <c r="AC30" i="3" s="1"/>
  <c r="AC16" i="3" s="1"/>
  <c r="AL31" i="3"/>
  <c r="AL30" i="3" s="1"/>
  <c r="AQ31" i="3"/>
  <c r="AQ30" i="3" s="1"/>
  <c r="AU31" i="3"/>
  <c r="AU30" i="3" s="1"/>
  <c r="D16" i="3"/>
  <c r="V39" i="3"/>
  <c r="AP16" i="3"/>
  <c r="AQ16" i="3"/>
  <c r="AQ68" i="3" s="1"/>
  <c r="AU16" i="3"/>
  <c r="BG16" i="3"/>
  <c r="AW43" i="3"/>
  <c r="U39" i="3"/>
  <c r="F49" i="3"/>
  <c r="AX49" i="3" s="1"/>
  <c r="U45" i="3"/>
  <c r="AW49" i="3"/>
  <c r="G54" i="3"/>
  <c r="T54" i="3"/>
  <c r="AM54" i="3"/>
  <c r="V56" i="3"/>
  <c r="AA16" i="3"/>
  <c r="Y16" i="3"/>
  <c r="AT16" i="3"/>
  <c r="Q16" i="3"/>
  <c r="R11" i="3" s="1"/>
  <c r="H16" i="3"/>
  <c r="AI18" i="3"/>
  <c r="AI17" i="3" s="1"/>
  <c r="AI16" i="3" s="1"/>
  <c r="AI68" i="3" s="1"/>
  <c r="I18" i="3"/>
  <c r="I17" i="3" s="1"/>
  <c r="I16" i="3" s="1"/>
  <c r="V40" i="3"/>
  <c r="AW54" i="3"/>
  <c r="V52" i="3"/>
  <c r="AV16" i="3"/>
  <c r="AO23" i="3"/>
  <c r="AO24" i="3" s="1"/>
  <c r="AO18" i="3" s="1"/>
  <c r="AO17" i="3" s="1"/>
  <c r="AO16" i="3" s="1"/>
  <c r="F26" i="3"/>
  <c r="AX26" i="3" s="1"/>
  <c r="E43" i="3"/>
  <c r="AB31" i="3"/>
  <c r="AB30" i="3" s="1"/>
  <c r="AB16" i="3" s="1"/>
  <c r="V35" i="3"/>
  <c r="AH31" i="3"/>
  <c r="AH30" i="3" s="1"/>
  <c r="AH16" i="3" s="1"/>
  <c r="V36" i="3"/>
  <c r="AM49" i="3"/>
  <c r="U48" i="3"/>
  <c r="AY49" i="3"/>
  <c r="F54" i="3"/>
  <c r="AX54" i="3" s="1"/>
  <c r="AF54" i="3"/>
  <c r="AY26" i="3"/>
  <c r="BI49" i="3"/>
  <c r="BJ49" i="3" s="1"/>
  <c r="AJ18" i="3"/>
  <c r="AJ17" i="3" s="1"/>
  <c r="AJ16" i="3" s="1"/>
  <c r="AN23" i="3"/>
  <c r="AN24" i="3" s="1"/>
  <c r="AN18" i="3" s="1"/>
  <c r="AN17" i="3" s="1"/>
  <c r="U36" i="3"/>
  <c r="U42" i="3"/>
  <c r="V49" i="3"/>
  <c r="AX45" i="3"/>
  <c r="E49" i="3"/>
  <c r="AF49" i="3"/>
  <c r="E54" i="3"/>
  <c r="BI51" i="3"/>
  <c r="BI54" i="3" s="1"/>
  <c r="BJ54" i="3" s="1"/>
  <c r="AX56" i="3"/>
  <c r="AX57" i="3" s="1"/>
  <c r="AF57" i="3"/>
  <c r="AF23" i="3"/>
  <c r="AF24" i="3" s="1"/>
  <c r="AX23" i="3"/>
  <c r="AN43" i="3"/>
  <c r="AN31" i="3" s="1"/>
  <c r="AN30" i="3" s="1"/>
  <c r="V46" i="3"/>
  <c r="S54" i="3"/>
  <c r="V54" i="3" s="1"/>
  <c r="AX51" i="3"/>
  <c r="AS18" i="3"/>
  <c r="AS17" i="3" s="1"/>
  <c r="AS16" i="3" s="1"/>
  <c r="AW31" i="3"/>
  <c r="AW30" i="3" s="1"/>
  <c r="AY54" i="3"/>
  <c r="P18" i="3"/>
  <c r="AY18" i="3" s="1"/>
  <c r="AZ24" i="3"/>
  <c r="G26" i="3"/>
  <c r="U35" i="3"/>
  <c r="V38" i="3"/>
  <c r="U40" i="3"/>
  <c r="V45" i="3"/>
  <c r="V51" i="3"/>
  <c r="Q68" i="3"/>
  <c r="P17" i="3"/>
  <c r="AW18" i="3"/>
  <c r="AW17" i="3" s="1"/>
  <c r="T21" i="3"/>
  <c r="T18" i="3" s="1"/>
  <c r="T17" i="3" s="1"/>
  <c r="G37" i="3"/>
  <c r="G43" i="3" s="1"/>
  <c r="G31" i="3" s="1"/>
  <c r="G30" i="3" s="1"/>
  <c r="N43" i="3"/>
  <c r="N31" i="3" s="1"/>
  <c r="N30" i="3" s="1"/>
  <c r="S21" i="3"/>
  <c r="V20" i="3"/>
  <c r="V23" i="3"/>
  <c r="S24" i="3"/>
  <c r="V24" i="3" s="1"/>
  <c r="U23" i="3"/>
  <c r="U24" i="3" s="1"/>
  <c r="U18" i="3" s="1"/>
  <c r="U17" i="3" s="1"/>
  <c r="P31" i="3"/>
  <c r="AI11" i="3"/>
  <c r="O17" i="3"/>
  <c r="AF21" i="3"/>
  <c r="AF18" i="3" s="1"/>
  <c r="AF17" i="3" s="1"/>
  <c r="BI20" i="3"/>
  <c r="AM18" i="3"/>
  <c r="AM17" i="3" s="1"/>
  <c r="AY24" i="3"/>
  <c r="BJ56" i="3"/>
  <c r="K24" i="3"/>
  <c r="K18" i="3" s="1"/>
  <c r="K17" i="3" s="1"/>
  <c r="K16" i="3" s="1"/>
  <c r="AY34" i="3"/>
  <c r="AY35" i="3"/>
  <c r="AY36" i="3"/>
  <c r="O43" i="3"/>
  <c r="BJ45" i="3"/>
  <c r="BJ51" i="3"/>
  <c r="U56" i="3"/>
  <c r="U57" i="3" s="1"/>
  <c r="F20" i="3"/>
  <c r="N20" i="3"/>
  <c r="E23" i="3"/>
  <c r="E24" i="3" s="1"/>
  <c r="E18" i="3" s="1"/>
  <c r="E17" i="3" s="1"/>
  <c r="U33" i="3"/>
  <c r="S34" i="3"/>
  <c r="AF35" i="3"/>
  <c r="F37" i="3"/>
  <c r="AX37" i="3" s="1"/>
  <c r="T37" i="3"/>
  <c r="T43" i="3" s="1"/>
  <c r="T31" i="3" s="1"/>
  <c r="T30" i="3" s="1"/>
  <c r="L43" i="3"/>
  <c r="L31" i="3" s="1"/>
  <c r="L30" i="3" s="1"/>
  <c r="L16" i="3" s="1"/>
  <c r="U46" i="3"/>
  <c r="U49" i="3" s="1"/>
  <c r="U51" i="3"/>
  <c r="U52" i="3"/>
  <c r="AG16" i="3" l="1"/>
  <c r="E31" i="3"/>
  <c r="E30" i="3" s="1"/>
  <c r="E16" i="3" s="1"/>
  <c r="AL16" i="3"/>
  <c r="U54" i="3"/>
  <c r="AM31" i="3"/>
  <c r="AM30" i="3" s="1"/>
  <c r="AM16" i="3" s="1"/>
  <c r="AH68" i="3"/>
  <c r="AH11" i="3"/>
  <c r="AW16" i="3"/>
  <c r="BI23" i="3"/>
  <c r="AN16" i="3"/>
  <c r="AZ18" i="3"/>
  <c r="F21" i="3"/>
  <c r="AX20" i="3"/>
  <c r="AZ43" i="3"/>
  <c r="O31" i="3"/>
  <c r="AY31" i="3" s="1"/>
  <c r="U37" i="3"/>
  <c r="V37" i="3"/>
  <c r="AZ17" i="3"/>
  <c r="V21" i="3"/>
  <c r="S18" i="3"/>
  <c r="T16" i="3"/>
  <c r="F43" i="3"/>
  <c r="S43" i="3"/>
  <c r="V34" i="3"/>
  <c r="U34" i="3"/>
  <c r="U43" i="3" s="1"/>
  <c r="U31" i="3" s="1"/>
  <c r="U30" i="3" s="1"/>
  <c r="U16" i="3" s="1"/>
  <c r="BI35" i="3"/>
  <c r="AF43" i="3"/>
  <c r="AF31" i="3" s="1"/>
  <c r="AF30" i="3" s="1"/>
  <c r="AF16" i="3" s="1"/>
  <c r="N21" i="3"/>
  <c r="N18" i="3" s="1"/>
  <c r="N17" i="3" s="1"/>
  <c r="N16" i="3" s="1"/>
  <c r="G20" i="3"/>
  <c r="G21" i="3" s="1"/>
  <c r="G18" i="3" s="1"/>
  <c r="G17" i="3" s="1"/>
  <c r="G16" i="3" s="1"/>
  <c r="BI24" i="3"/>
  <c r="BJ24" i="3" s="1"/>
  <c r="BJ23" i="3"/>
  <c r="BI21" i="3"/>
  <c r="BJ20" i="3"/>
  <c r="AY43" i="3"/>
  <c r="P30" i="3"/>
  <c r="AY17" i="3"/>
  <c r="BI18" i="3" l="1"/>
  <c r="BJ21" i="3"/>
  <c r="V18" i="3"/>
  <c r="S17" i="3"/>
  <c r="F18" i="3"/>
  <c r="AX21" i="3"/>
  <c r="S31" i="3"/>
  <c r="V43" i="3"/>
  <c r="AZ31" i="3"/>
  <c r="O30" i="3"/>
  <c r="BJ35" i="3"/>
  <c r="BI43" i="3"/>
  <c r="AX43" i="3"/>
  <c r="AX31" i="3" s="1"/>
  <c r="F31" i="3"/>
  <c r="F30" i="3" s="1"/>
  <c r="AX30" i="3" s="1"/>
  <c r="P16" i="3"/>
  <c r="F17" i="3" l="1"/>
  <c r="AX18" i="3"/>
  <c r="BI17" i="3"/>
  <c r="BJ18" i="3"/>
  <c r="P68" i="3"/>
  <c r="Q11" i="3"/>
  <c r="S30" i="3"/>
  <c r="V30" i="3" s="1"/>
  <c r="V31" i="3"/>
  <c r="V17" i="3"/>
  <c r="BJ43" i="3"/>
  <c r="BI31" i="3"/>
  <c r="AZ30" i="3"/>
  <c r="O16" i="3"/>
  <c r="AZ16" i="3" s="1"/>
  <c r="AY30" i="3"/>
  <c r="S16" i="3" l="1"/>
  <c r="V16" i="3" s="1"/>
  <c r="BJ31" i="3"/>
  <c r="BI30" i="3"/>
  <c r="BJ30" i="3" s="1"/>
  <c r="F16" i="3"/>
  <c r="AX16" i="3" s="1"/>
  <c r="AX17" i="3"/>
  <c r="AY16" i="3"/>
  <c r="BJ17" i="3"/>
  <c r="BI16" i="3"/>
  <c r="BJ16" i="3" s="1"/>
  <c r="AR66" i="4" l="1"/>
  <c r="AR67" i="4" s="1"/>
  <c r="AQ66" i="4"/>
  <c r="AQ67" i="4" s="1"/>
  <c r="AI66" i="4"/>
  <c r="AH66" i="4"/>
  <c r="Q66" i="4"/>
  <c r="P66" i="4"/>
  <c r="AI65" i="4"/>
  <c r="AI67" i="4" s="1"/>
  <c r="AH65" i="4"/>
  <c r="AH67" i="4" s="1"/>
  <c r="Q65" i="4"/>
  <c r="Q67" i="4" s="1"/>
  <c r="P65" i="4"/>
  <c r="P67" i="4" s="1"/>
  <c r="AV57" i="4"/>
  <c r="AU57" i="4"/>
  <c r="AT57" i="4"/>
  <c r="AS57" i="4"/>
  <c r="AR57" i="4"/>
  <c r="AQ57" i="4"/>
  <c r="AP57" i="4"/>
  <c r="AO57" i="4"/>
  <c r="AN57" i="4"/>
  <c r="AL57" i="4"/>
  <c r="AK57" i="4"/>
  <c r="AJ57" i="4"/>
  <c r="AG57" i="4"/>
  <c r="AE57" i="4"/>
  <c r="AD57" i="4"/>
  <c r="AC57" i="4"/>
  <c r="AB57" i="4"/>
  <c r="AA57" i="4"/>
  <c r="Z57" i="4"/>
  <c r="Y57" i="4"/>
  <c r="X57" i="4"/>
  <c r="R57" i="4"/>
  <c r="O57" i="4"/>
  <c r="AZ57" i="4" s="1"/>
  <c r="N57" i="4"/>
  <c r="M57" i="4"/>
  <c r="L57" i="4"/>
  <c r="K57" i="4"/>
  <c r="J57" i="4"/>
  <c r="I57" i="4"/>
  <c r="H57" i="4"/>
  <c r="E57" i="4"/>
  <c r="D57" i="4"/>
  <c r="AZ56" i="4"/>
  <c r="AW56" i="4"/>
  <c r="AW57" i="4" s="1"/>
  <c r="AI56" i="4"/>
  <c r="AI57" i="4" s="1"/>
  <c r="AH56" i="4"/>
  <c r="AH57" i="4" s="1"/>
  <c r="AF56" i="4"/>
  <c r="BI56" i="4" s="1"/>
  <c r="BJ56" i="4" s="1"/>
  <c r="S56" i="4"/>
  <c r="S57" i="4" s="1"/>
  <c r="V57" i="4" s="1"/>
  <c r="Q56" i="4"/>
  <c r="Q57" i="4" s="1"/>
  <c r="P56" i="4"/>
  <c r="F56" i="4" s="1"/>
  <c r="F57" i="4" s="1"/>
  <c r="G56" i="4"/>
  <c r="G57" i="4" s="1"/>
  <c r="BJ55" i="4"/>
  <c r="V55" i="4"/>
  <c r="BH54" i="4"/>
  <c r="BH57" i="4" s="1"/>
  <c r="BE54" i="4"/>
  <c r="BE57" i="4" s="1"/>
  <c r="BD54" i="4"/>
  <c r="BD57" i="4" s="1"/>
  <c r="BC54" i="4"/>
  <c r="BC57" i="4" s="1"/>
  <c r="BB54" i="4"/>
  <c r="BB57" i="4" s="1"/>
  <c r="BA54" i="4"/>
  <c r="BA57" i="4" s="1"/>
  <c r="AV54" i="4"/>
  <c r="AU54" i="4"/>
  <c r="AT54" i="4"/>
  <c r="AS54" i="4"/>
  <c r="AR54" i="4"/>
  <c r="AQ54" i="4"/>
  <c r="AP54" i="4"/>
  <c r="AO54" i="4"/>
  <c r="AN54" i="4"/>
  <c r="AL54" i="4"/>
  <c r="AK54" i="4"/>
  <c r="AJ54" i="4"/>
  <c r="AI54" i="4"/>
  <c r="AH54" i="4"/>
  <c r="AG54" i="4"/>
  <c r="AE54" i="4"/>
  <c r="AD54" i="4"/>
  <c r="AC54" i="4"/>
  <c r="AA54" i="4"/>
  <c r="Z54" i="4"/>
  <c r="Y54" i="4"/>
  <c r="R54" i="4"/>
  <c r="Q54" i="4"/>
  <c r="P54" i="4"/>
  <c r="N54" i="4"/>
  <c r="M54" i="4"/>
  <c r="L54" i="4"/>
  <c r="J54" i="4"/>
  <c r="I54" i="4"/>
  <c r="H54" i="4"/>
  <c r="D54" i="4"/>
  <c r="BG53" i="4"/>
  <c r="BG54" i="4" s="1"/>
  <c r="BG57" i="4" s="1"/>
  <c r="AZ53" i="4"/>
  <c r="AY53" i="4"/>
  <c r="AW53" i="4"/>
  <c r="AM53" i="4"/>
  <c r="AF53" i="4"/>
  <c r="BI53" i="4" s="1"/>
  <c r="BJ53" i="4" s="1"/>
  <c r="T53" i="4"/>
  <c r="S53" i="4"/>
  <c r="V53" i="4" s="1"/>
  <c r="G53" i="4"/>
  <c r="F53" i="4"/>
  <c r="AX53" i="4" s="1"/>
  <c r="E53" i="4"/>
  <c r="AW52" i="4"/>
  <c r="AM52" i="4"/>
  <c r="AF52" i="4"/>
  <c r="BI52" i="4" s="1"/>
  <c r="BJ52" i="4" s="1"/>
  <c r="AB52" i="4"/>
  <c r="X52" i="4"/>
  <c r="T52" i="4"/>
  <c r="S52" i="4"/>
  <c r="O52" i="4"/>
  <c r="AZ52" i="4" s="1"/>
  <c r="K52" i="4"/>
  <c r="E52" i="4" s="1"/>
  <c r="G52" i="4"/>
  <c r="F52" i="4"/>
  <c r="AX52" i="4" s="1"/>
  <c r="AW51" i="4"/>
  <c r="AW54" i="4" s="1"/>
  <c r="AM51" i="4"/>
  <c r="AM54" i="4" s="1"/>
  <c r="AF51" i="4"/>
  <c r="BI51" i="4" s="1"/>
  <c r="AB51" i="4"/>
  <c r="AB54" i="4" s="1"/>
  <c r="X51" i="4"/>
  <c r="X54" i="4" s="1"/>
  <c r="T51" i="4"/>
  <c r="O51" i="4"/>
  <c r="O54" i="4" s="1"/>
  <c r="AZ54" i="4" s="1"/>
  <c r="K51" i="4"/>
  <c r="K54" i="4" s="1"/>
  <c r="G51" i="4"/>
  <c r="G54" i="4" s="1"/>
  <c r="F51" i="4"/>
  <c r="F54" i="4" s="1"/>
  <c r="BJ50" i="4"/>
  <c r="V50" i="4"/>
  <c r="BH49" i="4"/>
  <c r="BE49" i="4"/>
  <c r="BD49" i="4"/>
  <c r="BC49" i="4"/>
  <c r="BB49" i="4"/>
  <c r="BA49" i="4"/>
  <c r="AV49" i="4"/>
  <c r="AU49" i="4"/>
  <c r="AT49" i="4"/>
  <c r="AS49" i="4"/>
  <c r="AR49" i="4"/>
  <c r="AQ49" i="4"/>
  <c r="AP49" i="4"/>
  <c r="AO49" i="4"/>
  <c r="AN49" i="4"/>
  <c r="AL49" i="4"/>
  <c r="AK49" i="4"/>
  <c r="AJ49" i="4"/>
  <c r="AE49" i="4"/>
  <c r="AD49" i="4"/>
  <c r="AC49" i="4"/>
  <c r="AA49" i="4"/>
  <c r="Z49" i="4"/>
  <c r="Y49" i="4"/>
  <c r="R49" i="4"/>
  <c r="N49" i="4"/>
  <c r="M49" i="4"/>
  <c r="L49" i="4"/>
  <c r="J49" i="4"/>
  <c r="I49" i="4"/>
  <c r="H49" i="4"/>
  <c r="D49" i="4"/>
  <c r="BG48" i="4"/>
  <c r="BG49" i="4" s="1"/>
  <c r="AZ48" i="4"/>
  <c r="AY48" i="4"/>
  <c r="AW48" i="4"/>
  <c r="AM48" i="4"/>
  <c r="AF48" i="4"/>
  <c r="BI48" i="4" s="1"/>
  <c r="BJ48" i="4" s="1"/>
  <c r="T48" i="4"/>
  <c r="S48" i="4"/>
  <c r="V48" i="4" s="1"/>
  <c r="G48" i="4"/>
  <c r="F48" i="4"/>
  <c r="AX48" i="4" s="1"/>
  <c r="E48" i="4"/>
  <c r="AZ47" i="4"/>
  <c r="AY47" i="4"/>
  <c r="AW47" i="4"/>
  <c r="AM47" i="4"/>
  <c r="AF47" i="4"/>
  <c r="BI47" i="4" s="1"/>
  <c r="BJ47" i="4" s="1"/>
  <c r="T47" i="4"/>
  <c r="S47" i="4"/>
  <c r="V47" i="4" s="1"/>
  <c r="G47" i="4"/>
  <c r="F47" i="4"/>
  <c r="AX47" i="4" s="1"/>
  <c r="E47" i="4"/>
  <c r="AZ46" i="4"/>
  <c r="AW46" i="4"/>
  <c r="AM46" i="4"/>
  <c r="AF46" i="4"/>
  <c r="BI46" i="4" s="1"/>
  <c r="BJ46" i="4" s="1"/>
  <c r="AB46" i="4"/>
  <c r="X46" i="4"/>
  <c r="T46" i="4"/>
  <c r="S46" i="4"/>
  <c r="O46" i="4"/>
  <c r="AY46" i="4" s="1"/>
  <c r="K46" i="4"/>
  <c r="E46" i="4" s="1"/>
  <c r="G46" i="4"/>
  <c r="F46" i="4"/>
  <c r="AX46" i="4" s="1"/>
  <c r="AW45" i="4"/>
  <c r="AI45" i="4"/>
  <c r="AI49" i="4" s="1"/>
  <c r="AH45" i="4"/>
  <c r="AH49" i="4" s="1"/>
  <c r="AG45" i="4"/>
  <c r="AF45" i="4" s="1"/>
  <c r="AF49" i="4" s="1"/>
  <c r="AB45" i="4"/>
  <c r="AB49" i="4" s="1"/>
  <c r="X45" i="4"/>
  <c r="X49" i="4" s="1"/>
  <c r="T45" i="4"/>
  <c r="Q45" i="4"/>
  <c r="Q49" i="4" s="1"/>
  <c r="P45" i="4"/>
  <c r="AY45" i="4" s="1"/>
  <c r="O45" i="4"/>
  <c r="O49" i="4" s="1"/>
  <c r="K45" i="4"/>
  <c r="S45" i="4" s="1"/>
  <c r="G45" i="4"/>
  <c r="F45" i="4"/>
  <c r="E45" i="4"/>
  <c r="BJ44" i="4"/>
  <c r="V44" i="4"/>
  <c r="BH43" i="4"/>
  <c r="BE43" i="4"/>
  <c r="BD43" i="4"/>
  <c r="BC43" i="4"/>
  <c r="BB43" i="4"/>
  <c r="BA43" i="4"/>
  <c r="AV43" i="4"/>
  <c r="AU43" i="4"/>
  <c r="AT43" i="4"/>
  <c r="AS43" i="4"/>
  <c r="AP43" i="4"/>
  <c r="AO43" i="4"/>
  <c r="AL43" i="4"/>
  <c r="AK43" i="4"/>
  <c r="AJ43" i="4"/>
  <c r="AG43" i="4"/>
  <c r="AE43" i="4"/>
  <c r="AD43" i="4"/>
  <c r="AC43" i="4"/>
  <c r="AA43" i="4"/>
  <c r="Z43" i="4"/>
  <c r="Y43" i="4"/>
  <c r="R43" i="4"/>
  <c r="J43" i="4"/>
  <c r="I43" i="4"/>
  <c r="H43" i="4"/>
  <c r="D43" i="4"/>
  <c r="BG42" i="4"/>
  <c r="BG43" i="4" s="1"/>
  <c r="BG31" i="4" s="1"/>
  <c r="BG30" i="4" s="1"/>
  <c r="AZ42" i="4"/>
  <c r="AY42" i="4"/>
  <c r="AW42" i="4"/>
  <c r="AN42" i="4"/>
  <c r="AM42" i="4"/>
  <c r="AF42" i="4"/>
  <c r="BI42" i="4" s="1"/>
  <c r="BJ42" i="4" s="1"/>
  <c r="T42" i="4"/>
  <c r="S42" i="4"/>
  <c r="V42" i="4" s="1"/>
  <c r="G42" i="4"/>
  <c r="F42" i="4"/>
  <c r="AX42" i="4" s="1"/>
  <c r="E42" i="4"/>
  <c r="AZ41" i="4"/>
  <c r="AW41" i="4"/>
  <c r="AR41" i="4"/>
  <c r="AR43" i="4" s="1"/>
  <c r="AR31" i="4" s="1"/>
  <c r="AR30" i="4" s="1"/>
  <c r="AQ41" i="4"/>
  <c r="AQ43" i="4" s="1"/>
  <c r="AQ31" i="4" s="1"/>
  <c r="AQ30" i="4" s="1"/>
  <c r="AN41" i="4"/>
  <c r="AM41" i="4"/>
  <c r="AI41" i="4"/>
  <c r="AH41" i="4"/>
  <c r="AF41" i="4"/>
  <c r="Q41" i="4"/>
  <c r="P41" i="4"/>
  <c r="AY41" i="4" s="1"/>
  <c r="F41" i="4"/>
  <c r="AX41" i="4" s="1"/>
  <c r="A41" i="4"/>
  <c r="A42" i="4" s="1"/>
  <c r="A45" i="4" s="1"/>
  <c r="A46" i="4" s="1"/>
  <c r="A47" i="4" s="1"/>
  <c r="A48" i="4" s="1"/>
  <c r="A51" i="4" s="1"/>
  <c r="A52" i="4" s="1"/>
  <c r="A53" i="4" s="1"/>
  <c r="A56" i="4" s="1"/>
  <c r="AW40" i="4"/>
  <c r="AN40" i="4"/>
  <c r="AI40" i="4"/>
  <c r="AH40" i="4"/>
  <c r="AM40" i="4" s="1"/>
  <c r="AF40" i="4"/>
  <c r="BI40" i="4" s="1"/>
  <c r="BJ40" i="4" s="1"/>
  <c r="AB40" i="4"/>
  <c r="X40" i="4"/>
  <c r="Q40" i="4"/>
  <c r="P40" i="4"/>
  <c r="T40" i="4" s="1"/>
  <c r="O40" i="4"/>
  <c r="AZ40" i="4" s="1"/>
  <c r="K40" i="4"/>
  <c r="E40" i="4" s="1"/>
  <c r="G40" i="4"/>
  <c r="F40" i="4"/>
  <c r="AX40" i="4" s="1"/>
  <c r="AZ39" i="4"/>
  <c r="AW39" i="4"/>
  <c r="AN39" i="4"/>
  <c r="AM39" i="4"/>
  <c r="AF39" i="4"/>
  <c r="BI39" i="4" s="1"/>
  <c r="BJ39" i="4" s="1"/>
  <c r="AB39" i="4"/>
  <c r="X39" i="4"/>
  <c r="T39" i="4"/>
  <c r="O39" i="4"/>
  <c r="AY39" i="4" s="1"/>
  <c r="K39" i="4"/>
  <c r="E39" i="4" s="1"/>
  <c r="G39" i="4"/>
  <c r="F39" i="4"/>
  <c r="AX39" i="4" s="1"/>
  <c r="AW38" i="4"/>
  <c r="AN38" i="4"/>
  <c r="AM38" i="4"/>
  <c r="AI38" i="4"/>
  <c r="AH38" i="4"/>
  <c r="AF38" i="4" s="1"/>
  <c r="BI38" i="4" s="1"/>
  <c r="BJ38" i="4" s="1"/>
  <c r="AB38" i="4"/>
  <c r="X38" i="4"/>
  <c r="O38" i="4"/>
  <c r="AZ38" i="4" s="1"/>
  <c r="N38" i="4"/>
  <c r="M38" i="4"/>
  <c r="L38" i="4"/>
  <c r="T38" i="4" s="1"/>
  <c r="K38" i="4"/>
  <c r="S38" i="4" s="1"/>
  <c r="G38" i="4"/>
  <c r="F38" i="4"/>
  <c r="AX38" i="4" s="1"/>
  <c r="A38" i="4"/>
  <c r="AW37" i="4"/>
  <c r="AN37" i="4"/>
  <c r="AM37" i="4"/>
  <c r="AI37" i="4"/>
  <c r="AH37" i="4"/>
  <c r="AF37" i="4"/>
  <c r="AB37" i="4"/>
  <c r="X37" i="4"/>
  <c r="S37" i="4"/>
  <c r="O37" i="4"/>
  <c r="AZ37" i="4" s="1"/>
  <c r="M37" i="4"/>
  <c r="M43" i="4" s="1"/>
  <c r="M31" i="4" s="1"/>
  <c r="M30" i="4" s="1"/>
  <c r="L37" i="4"/>
  <c r="T37" i="4" s="1"/>
  <c r="K37" i="4"/>
  <c r="E37" i="4"/>
  <c r="AW36" i="4"/>
  <c r="AN36" i="4"/>
  <c r="AM36" i="4"/>
  <c r="AI36" i="4"/>
  <c r="AH36" i="4"/>
  <c r="AF36" i="4"/>
  <c r="BI36" i="4" s="1"/>
  <c r="BJ36" i="4" s="1"/>
  <c r="AB36" i="4"/>
  <c r="X36" i="4"/>
  <c r="Q36" i="4"/>
  <c r="P36" i="4"/>
  <c r="T36" i="4" s="1"/>
  <c r="O36" i="4"/>
  <c r="AZ36" i="4" s="1"/>
  <c r="K36" i="4"/>
  <c r="E36" i="4" s="1"/>
  <c r="G36" i="4"/>
  <c r="F36" i="4"/>
  <c r="AX36" i="4" s="1"/>
  <c r="AZ35" i="4"/>
  <c r="AW35" i="4"/>
  <c r="AN35" i="4"/>
  <c r="AM35" i="4"/>
  <c r="AI35" i="4"/>
  <c r="AI43" i="4" s="1"/>
  <c r="AI31" i="4" s="1"/>
  <c r="AI30" i="4" s="1"/>
  <c r="AH35" i="4"/>
  <c r="AF35" i="4" s="1"/>
  <c r="BI35" i="4" s="1"/>
  <c r="BJ35" i="4" s="1"/>
  <c r="AB35" i="4"/>
  <c r="E35" i="4" s="1"/>
  <c r="X35" i="4"/>
  <c r="Q35" i="4"/>
  <c r="Q43" i="4" s="1"/>
  <c r="Q31" i="4" s="1"/>
  <c r="Q30" i="4" s="1"/>
  <c r="P35" i="4"/>
  <c r="AY35" i="4" s="1"/>
  <c r="O35" i="4"/>
  <c r="K35" i="4"/>
  <c r="S35" i="4" s="1"/>
  <c r="G35" i="4"/>
  <c r="F35" i="4"/>
  <c r="AX35" i="4" s="1"/>
  <c r="AZ34" i="4"/>
  <c r="AY34" i="4"/>
  <c r="AW34" i="4"/>
  <c r="AN34" i="4"/>
  <c r="AM34" i="4"/>
  <c r="AF34" i="4"/>
  <c r="BI34" i="4" s="1"/>
  <c r="BJ34" i="4" s="1"/>
  <c r="AB34" i="4"/>
  <c r="AB43" i="4" s="1"/>
  <c r="AB31" i="4" s="1"/>
  <c r="AB30" i="4" s="1"/>
  <c r="X34" i="4"/>
  <c r="X43" i="4" s="1"/>
  <c r="X31" i="4" s="1"/>
  <c r="X30" i="4" s="1"/>
  <c r="T34" i="4"/>
  <c r="S34" i="4"/>
  <c r="O34" i="4"/>
  <c r="O43" i="4" s="1"/>
  <c r="O31" i="4" s="1"/>
  <c r="O30" i="4" s="1"/>
  <c r="K34" i="4"/>
  <c r="K43" i="4" s="1"/>
  <c r="G34" i="4"/>
  <c r="F34" i="4"/>
  <c r="AX34" i="4" s="1"/>
  <c r="E34" i="4"/>
  <c r="AZ33" i="4"/>
  <c r="AY33" i="4"/>
  <c r="AW33" i="4"/>
  <c r="AN33" i="4"/>
  <c r="AM33" i="4"/>
  <c r="AF33" i="4"/>
  <c r="BI33" i="4" s="1"/>
  <c r="T33" i="4"/>
  <c r="S33" i="4"/>
  <c r="V33" i="4" s="1"/>
  <c r="G33" i="4"/>
  <c r="F33" i="4"/>
  <c r="AX33" i="4" s="1"/>
  <c r="E33" i="4"/>
  <c r="BJ32" i="4"/>
  <c r="V32" i="4"/>
  <c r="BH31" i="4"/>
  <c r="BE31" i="4"/>
  <c r="BD31" i="4"/>
  <c r="BC31" i="4"/>
  <c r="BB31" i="4"/>
  <c r="BA31" i="4"/>
  <c r="AV31" i="4"/>
  <c r="AU31" i="4"/>
  <c r="AT31" i="4"/>
  <c r="AT30" i="4" s="1"/>
  <c r="AS31" i="4"/>
  <c r="AS30" i="4" s="1"/>
  <c r="AP31" i="4"/>
  <c r="AP30" i="4" s="1"/>
  <c r="AO31" i="4"/>
  <c r="AL31" i="4"/>
  <c r="AK31" i="4"/>
  <c r="AJ31" i="4"/>
  <c r="AJ30" i="4" s="1"/>
  <c r="AE31" i="4"/>
  <c r="AE30" i="4" s="1"/>
  <c r="AD31" i="4"/>
  <c r="AD30" i="4" s="1"/>
  <c r="AC31" i="4"/>
  <c r="AA31" i="4"/>
  <c r="AA30" i="4" s="1"/>
  <c r="Z31" i="4"/>
  <c r="Z30" i="4" s="1"/>
  <c r="Y31" i="4"/>
  <c r="R31" i="4"/>
  <c r="R30" i="4" s="1"/>
  <c r="J31" i="4"/>
  <c r="I31" i="4"/>
  <c r="I30" i="4" s="1"/>
  <c r="H31" i="4"/>
  <c r="H30" i="4" s="1"/>
  <c r="D31" i="4"/>
  <c r="BH30" i="4"/>
  <c r="AV30" i="4"/>
  <c r="AU30" i="4"/>
  <c r="AO30" i="4"/>
  <c r="AL30" i="4"/>
  <c r="AK30" i="4"/>
  <c r="AC30" i="4"/>
  <c r="Y30" i="4"/>
  <c r="J30" i="4"/>
  <c r="D30" i="4"/>
  <c r="BJ29" i="4"/>
  <c r="AZ29" i="4"/>
  <c r="AY29" i="4"/>
  <c r="AF29" i="4"/>
  <c r="V29" i="4"/>
  <c r="G29" i="4"/>
  <c r="F29" i="4"/>
  <c r="AX29" i="4" s="1"/>
  <c r="BJ28" i="4"/>
  <c r="AZ28" i="4"/>
  <c r="AY28" i="4"/>
  <c r="AF28" i="4"/>
  <c r="V28" i="4"/>
  <c r="G28" i="4"/>
  <c r="F28" i="4"/>
  <c r="AX28" i="4" s="1"/>
  <c r="BJ27" i="4"/>
  <c r="AZ27" i="4"/>
  <c r="AY27" i="4"/>
  <c r="AF27" i="4"/>
  <c r="V27" i="4"/>
  <c r="G27" i="4"/>
  <c r="F27" i="4"/>
  <c r="AX27" i="4" s="1"/>
  <c r="BJ26" i="4"/>
  <c r="AW26" i="4"/>
  <c r="AO26" i="4"/>
  <c r="AN26" i="4"/>
  <c r="AM26" i="4"/>
  <c r="AF26" i="4"/>
  <c r="AD26" i="4"/>
  <c r="AC26" i="4"/>
  <c r="X26" i="4"/>
  <c r="V26" i="4"/>
  <c r="O26" i="4"/>
  <c r="AZ26" i="4" s="1"/>
  <c r="N26" i="4"/>
  <c r="L26" i="4"/>
  <c r="K26" i="4"/>
  <c r="BJ25" i="4"/>
  <c r="AZ25" i="4"/>
  <c r="AY25" i="4"/>
  <c r="AF25" i="4"/>
  <c r="V25" i="4"/>
  <c r="G25" i="4"/>
  <c r="F25" i="4"/>
  <c r="AX25" i="4" s="1"/>
  <c r="BH24" i="4"/>
  <c r="BG24" i="4"/>
  <c r="BE24" i="4"/>
  <c r="BD24" i="4"/>
  <c r="BC24" i="4"/>
  <c r="BB24" i="4"/>
  <c r="BA24" i="4"/>
  <c r="AV24" i="4"/>
  <c r="AU24" i="4"/>
  <c r="AR24" i="4"/>
  <c r="AQ24" i="4"/>
  <c r="AP24" i="4"/>
  <c r="AL24" i="4"/>
  <c r="AK24" i="4"/>
  <c r="AI24" i="4"/>
  <c r="AH24" i="4"/>
  <c r="AG24" i="4"/>
  <c r="AE24" i="4"/>
  <c r="AD24" i="4"/>
  <c r="AC24" i="4"/>
  <c r="AA24" i="4"/>
  <c r="Z24" i="4"/>
  <c r="Y24" i="4"/>
  <c r="R24" i="4"/>
  <c r="Q24" i="4"/>
  <c r="P24" i="4"/>
  <c r="N24" i="4"/>
  <c r="M24" i="4"/>
  <c r="L24" i="4"/>
  <c r="J24" i="4"/>
  <c r="I24" i="4"/>
  <c r="H24" i="4"/>
  <c r="D24" i="4"/>
  <c r="AW23" i="4"/>
  <c r="AW24" i="4" s="1"/>
  <c r="AT23" i="4"/>
  <c r="AT24" i="4" s="1"/>
  <c r="AS23" i="4"/>
  <c r="AS24" i="4" s="1"/>
  <c r="AM23" i="4"/>
  <c r="AJ23" i="4"/>
  <c r="AJ24" i="4" s="1"/>
  <c r="AB23" i="4"/>
  <c r="AB24" i="4" s="1"/>
  <c r="AB18" i="4" s="1"/>
  <c r="AB17" i="4" s="1"/>
  <c r="X23" i="4"/>
  <c r="X24" i="4" s="1"/>
  <c r="X18" i="4" s="1"/>
  <c r="X17" i="4" s="1"/>
  <c r="T23" i="4"/>
  <c r="T24" i="4" s="1"/>
  <c r="O23" i="4"/>
  <c r="AY23" i="4" s="1"/>
  <c r="K23" i="4"/>
  <c r="E23" i="4" s="1"/>
  <c r="E24" i="4" s="1"/>
  <c r="G23" i="4"/>
  <c r="G24" i="4" s="1"/>
  <c r="F23" i="4"/>
  <c r="F24" i="4" s="1"/>
  <c r="A23" i="4"/>
  <c r="BJ22" i="4"/>
  <c r="V22" i="4"/>
  <c r="G22" i="4"/>
  <c r="F22" i="4"/>
  <c r="BH21" i="4"/>
  <c r="BH18" i="4" s="1"/>
  <c r="BH17" i="4" s="1"/>
  <c r="BH16" i="4" s="1"/>
  <c r="BG21" i="4"/>
  <c r="BE21" i="4"/>
  <c r="BD21" i="4"/>
  <c r="BC21" i="4"/>
  <c r="BC18" i="4" s="1"/>
  <c r="BC17" i="4" s="1"/>
  <c r="BB21" i="4"/>
  <c r="BB18" i="4" s="1"/>
  <c r="BB17" i="4" s="1"/>
  <c r="BA21" i="4"/>
  <c r="AV21" i="4"/>
  <c r="AU21" i="4"/>
  <c r="AU18" i="4" s="1"/>
  <c r="AU17" i="4" s="1"/>
  <c r="AU16" i="4" s="1"/>
  <c r="AT21" i="4"/>
  <c r="AS21" i="4"/>
  <c r="AR21" i="4"/>
  <c r="AQ21" i="4"/>
  <c r="AP21" i="4"/>
  <c r="AO21" i="4"/>
  <c r="AL21" i="4"/>
  <c r="AL18" i="4" s="1"/>
  <c r="AL17" i="4" s="1"/>
  <c r="AL16" i="4" s="1"/>
  <c r="AK21" i="4"/>
  <c r="AJ21" i="4"/>
  <c r="AE21" i="4"/>
  <c r="AD21" i="4"/>
  <c r="AC21" i="4"/>
  <c r="AB21" i="4"/>
  <c r="AA21" i="4"/>
  <c r="Z21" i="4"/>
  <c r="Y21" i="4"/>
  <c r="Y18" i="4" s="1"/>
  <c r="Y17" i="4" s="1"/>
  <c r="Y16" i="4" s="1"/>
  <c r="X21" i="4"/>
  <c r="R21" i="4"/>
  <c r="O21" i="4"/>
  <c r="AZ21" i="4" s="1"/>
  <c r="K21" i="4"/>
  <c r="J21" i="4"/>
  <c r="I21" i="4"/>
  <c r="H21" i="4"/>
  <c r="H18" i="4" s="1"/>
  <c r="H17" i="4" s="1"/>
  <c r="D21" i="4"/>
  <c r="AZ20" i="4"/>
  <c r="AW20" i="4"/>
  <c r="AW21" i="4" s="1"/>
  <c r="AN20" i="4"/>
  <c r="AN21" i="4" s="1"/>
  <c r="AM20" i="4"/>
  <c r="AM21" i="4" s="1"/>
  <c r="AI20" i="4"/>
  <c r="AI21" i="4" s="1"/>
  <c r="AH20" i="4"/>
  <c r="AH21" i="4" s="1"/>
  <c r="AH18" i="4" s="1"/>
  <c r="AH17" i="4" s="1"/>
  <c r="AG20" i="4"/>
  <c r="AG21" i="4" s="1"/>
  <c r="AG18" i="4" s="1"/>
  <c r="AG17" i="4" s="1"/>
  <c r="AF20" i="4"/>
  <c r="AF21" i="4" s="1"/>
  <c r="S20" i="4"/>
  <c r="S21" i="4" s="1"/>
  <c r="Q20" i="4"/>
  <c r="Q21" i="4" s="1"/>
  <c r="P20" i="4"/>
  <c r="F20" i="4" s="1"/>
  <c r="AX20" i="4" s="1"/>
  <c r="M20" i="4"/>
  <c r="M21" i="4" s="1"/>
  <c r="M18" i="4" s="1"/>
  <c r="M17" i="4" s="1"/>
  <c r="L20" i="4"/>
  <c r="L21" i="4" s="1"/>
  <c r="L18" i="4" s="1"/>
  <c r="L17" i="4" s="1"/>
  <c r="E20" i="4"/>
  <c r="E21" i="4" s="1"/>
  <c r="BJ19" i="4"/>
  <c r="V19" i="4"/>
  <c r="G19" i="4"/>
  <c r="F19" i="4"/>
  <c r="BG18" i="4"/>
  <c r="BG17" i="4" s="1"/>
  <c r="BE18" i="4"/>
  <c r="BE17" i="4" s="1"/>
  <c r="BD18" i="4"/>
  <c r="BD17" i="4" s="1"/>
  <c r="BA18" i="4"/>
  <c r="BA17" i="4" s="1"/>
  <c r="AV18" i="4"/>
  <c r="AV17" i="4" s="1"/>
  <c r="AV16" i="4" s="1"/>
  <c r="AR18" i="4"/>
  <c r="AQ18" i="4"/>
  <c r="AP18" i="4"/>
  <c r="AP17" i="4" s="1"/>
  <c r="AK18" i="4"/>
  <c r="AK17" i="4" s="1"/>
  <c r="AK16" i="4" s="1"/>
  <c r="AE18" i="4"/>
  <c r="AE17" i="4" s="1"/>
  <c r="AC18" i="4"/>
  <c r="AC17" i="4" s="1"/>
  <c r="AC16" i="4" s="1"/>
  <c r="AA18" i="4"/>
  <c r="R18" i="4"/>
  <c r="R17" i="4" s="1"/>
  <c r="J18" i="4"/>
  <c r="J17" i="4" s="1"/>
  <c r="J16" i="4" s="1"/>
  <c r="I18" i="4"/>
  <c r="I17" i="4" s="1"/>
  <c r="D18" i="4"/>
  <c r="D17" i="4" s="1"/>
  <c r="AR17" i="4"/>
  <c r="AQ17" i="4"/>
  <c r="AA17" i="4"/>
  <c r="M8" i="4"/>
  <c r="M7" i="4"/>
  <c r="AB16" i="4" l="1"/>
  <c r="X16" i="4"/>
  <c r="T20" i="4"/>
  <c r="T21" i="4" s="1"/>
  <c r="T18" i="4" s="1"/>
  <c r="T17" i="4" s="1"/>
  <c r="AY20" i="4"/>
  <c r="T35" i="4"/>
  <c r="AY36" i="4"/>
  <c r="N37" i="4"/>
  <c r="G37" i="4" s="1"/>
  <c r="AY37" i="4"/>
  <c r="S39" i="4"/>
  <c r="U39" i="4" s="1"/>
  <c r="AY40" i="4"/>
  <c r="P43" i="4"/>
  <c r="AH43" i="4"/>
  <c r="AH31" i="4" s="1"/>
  <c r="AH30" i="4" s="1"/>
  <c r="AH16" i="4" s="1"/>
  <c r="AZ45" i="4"/>
  <c r="K49" i="4"/>
  <c r="K31" i="4" s="1"/>
  <c r="K30" i="4" s="1"/>
  <c r="AG49" i="4"/>
  <c r="AG31" i="4" s="1"/>
  <c r="AG30" i="4" s="1"/>
  <c r="E51" i="4"/>
  <c r="E54" i="4" s="1"/>
  <c r="AY51" i="4"/>
  <c r="T56" i="4"/>
  <c r="T57" i="4" s="1"/>
  <c r="AM56" i="4"/>
  <c r="AM57" i="4" s="1"/>
  <c r="P21" i="4"/>
  <c r="AY38" i="4"/>
  <c r="L43" i="4"/>
  <c r="L31" i="4" s="1"/>
  <c r="L30" i="4" s="1"/>
  <c r="L16" i="4" s="1"/>
  <c r="AM45" i="4"/>
  <c r="P49" i="4"/>
  <c r="S51" i="4"/>
  <c r="S54" i="4" s="1"/>
  <c r="AZ51" i="4"/>
  <c r="AQ16" i="4"/>
  <c r="AQ68" i="4" s="1"/>
  <c r="AG16" i="4"/>
  <c r="S36" i="4"/>
  <c r="V36" i="4" s="1"/>
  <c r="S40" i="4"/>
  <c r="AY52" i="4"/>
  <c r="AY56" i="4"/>
  <c r="P57" i="4"/>
  <c r="AR16" i="4"/>
  <c r="AR68" i="4" s="1"/>
  <c r="F37" i="4"/>
  <c r="AX37" i="4" s="1"/>
  <c r="E38" i="4"/>
  <c r="E43" i="4" s="1"/>
  <c r="E31" i="4" s="1"/>
  <c r="E30" i="4" s="1"/>
  <c r="F49" i="4"/>
  <c r="G49" i="4"/>
  <c r="U46" i="4"/>
  <c r="H16" i="4"/>
  <c r="AZ49" i="4"/>
  <c r="U53" i="4"/>
  <c r="AA16" i="4"/>
  <c r="U33" i="4"/>
  <c r="U36" i="4"/>
  <c r="AY21" i="4"/>
  <c r="Z18" i="4"/>
  <c r="Z17" i="4" s="1"/>
  <c r="Z16" i="4" s="1"/>
  <c r="AD18" i="4"/>
  <c r="AD17" i="4" s="1"/>
  <c r="AD16" i="4" s="1"/>
  <c r="AW43" i="4"/>
  <c r="N43" i="4"/>
  <c r="N31" i="4" s="1"/>
  <c r="N30" i="4" s="1"/>
  <c r="U38" i="4"/>
  <c r="U42" i="4"/>
  <c r="T54" i="4"/>
  <c r="Q18" i="4"/>
  <c r="Q17" i="4" s="1"/>
  <c r="Q16" i="4" s="1"/>
  <c r="V45" i="4"/>
  <c r="AE16" i="4"/>
  <c r="AO23" i="4"/>
  <c r="AO24" i="4" s="1"/>
  <c r="AX23" i="4"/>
  <c r="V39" i="4"/>
  <c r="U47" i="4"/>
  <c r="U48" i="4"/>
  <c r="U52" i="4"/>
  <c r="V56" i="4"/>
  <c r="AP16" i="4"/>
  <c r="AF23" i="4"/>
  <c r="AF24" i="4" s="1"/>
  <c r="G26" i="4"/>
  <c r="T49" i="4"/>
  <c r="AW49" i="4"/>
  <c r="V51" i="4"/>
  <c r="V40" i="4"/>
  <c r="AX54" i="4"/>
  <c r="AY57" i="4"/>
  <c r="R16" i="4"/>
  <c r="I16" i="4"/>
  <c r="M16" i="4"/>
  <c r="AW31" i="4"/>
  <c r="AW30" i="4" s="1"/>
  <c r="U35" i="4"/>
  <c r="V38" i="4"/>
  <c r="AY43" i="4"/>
  <c r="AX51" i="4"/>
  <c r="BJ51" i="4"/>
  <c r="BI54" i="4"/>
  <c r="AX49" i="4"/>
  <c r="V54" i="4"/>
  <c r="BG16" i="4"/>
  <c r="AW18" i="4"/>
  <c r="AW17" i="4" s="1"/>
  <c r="AW16" i="4" s="1"/>
  <c r="AF43" i="4"/>
  <c r="BI37" i="4"/>
  <c r="BJ37" i="4" s="1"/>
  <c r="U40" i="4"/>
  <c r="U45" i="4"/>
  <c r="U49" i="4" s="1"/>
  <c r="E49" i="4"/>
  <c r="V46" i="4"/>
  <c r="V52" i="4"/>
  <c r="AX56" i="4"/>
  <c r="AX57" i="4" s="1"/>
  <c r="AF57" i="4"/>
  <c r="AO18" i="4"/>
  <c r="AO17" i="4" s="1"/>
  <c r="AO16" i="4" s="1"/>
  <c r="F26" i="4"/>
  <c r="AX26" i="4" s="1"/>
  <c r="V34" i="4"/>
  <c r="V35" i="4"/>
  <c r="T43" i="4"/>
  <c r="T31" i="4" s="1"/>
  <c r="T30" i="4" s="1"/>
  <c r="T16" i="4" s="1"/>
  <c r="AX45" i="4"/>
  <c r="U51" i="4"/>
  <c r="U54" i="4" s="1"/>
  <c r="AS18" i="4"/>
  <c r="AS17" i="4" s="1"/>
  <c r="AS16" i="4" s="1"/>
  <c r="AX24" i="4"/>
  <c r="BI43" i="4"/>
  <c r="BJ43" i="4" s="1"/>
  <c r="G43" i="4"/>
  <c r="G31" i="4" s="1"/>
  <c r="G30" i="4" s="1"/>
  <c r="AN43" i="4"/>
  <c r="AN31" i="4" s="1"/>
  <c r="AN30" i="4" s="1"/>
  <c r="S49" i="4"/>
  <c r="V49" i="4" s="1"/>
  <c r="AF54" i="4"/>
  <c r="P18" i="4"/>
  <c r="AI18" i="4"/>
  <c r="AI17" i="4" s="1"/>
  <c r="AI16" i="4" s="1"/>
  <c r="AI11" i="4" s="1"/>
  <c r="AJ18" i="4"/>
  <c r="AJ17" i="4" s="1"/>
  <c r="AJ16" i="4" s="1"/>
  <c r="AT18" i="4"/>
  <c r="AT17" i="4" s="1"/>
  <c r="AT16" i="4" s="1"/>
  <c r="AM24" i="4"/>
  <c r="AM18" i="4" s="1"/>
  <c r="AM17" i="4" s="1"/>
  <c r="BJ33" i="4"/>
  <c r="AM43" i="4"/>
  <c r="AZ43" i="4"/>
  <c r="AM49" i="4"/>
  <c r="AY49" i="4"/>
  <c r="D16" i="4"/>
  <c r="V21" i="4"/>
  <c r="AI68" i="4"/>
  <c r="E18" i="4"/>
  <c r="E17" i="4" s="1"/>
  <c r="AF18" i="4"/>
  <c r="AF17" i="4" s="1"/>
  <c r="AF31" i="4"/>
  <c r="AF30" i="4" s="1"/>
  <c r="Q68" i="4"/>
  <c r="R11" i="4"/>
  <c r="P17" i="4"/>
  <c r="U20" i="4"/>
  <c r="BI20" i="4"/>
  <c r="F21" i="4"/>
  <c r="F18" i="4" s="1"/>
  <c r="S23" i="4"/>
  <c r="AZ23" i="4"/>
  <c r="AY26" i="4"/>
  <c r="U37" i="4"/>
  <c r="F43" i="4"/>
  <c r="BI45" i="4"/>
  <c r="V20" i="4"/>
  <c r="AN23" i="4"/>
  <c r="AN24" i="4" s="1"/>
  <c r="AN18" i="4" s="1"/>
  <c r="AN17" i="4" s="1"/>
  <c r="AN16" i="4" s="1"/>
  <c r="BI23" i="4"/>
  <c r="U34" i="4"/>
  <c r="V37" i="4"/>
  <c r="S43" i="4"/>
  <c r="AY54" i="4"/>
  <c r="U56" i="4"/>
  <c r="U57" i="4" s="1"/>
  <c r="K24" i="4"/>
  <c r="K18" i="4" s="1"/>
  <c r="K17" i="4" s="1"/>
  <c r="O24" i="4"/>
  <c r="AZ24" i="4" s="1"/>
  <c r="N20" i="4"/>
  <c r="U20" i="8"/>
  <c r="V20" i="8"/>
  <c r="U21" i="8"/>
  <c r="V21" i="8"/>
  <c r="U22" i="8"/>
  <c r="V22" i="8"/>
  <c r="U23" i="8"/>
  <c r="V23" i="8"/>
  <c r="U24" i="8"/>
  <c r="V24" i="8"/>
  <c r="U25" i="8"/>
  <c r="V25" i="8"/>
  <c r="U26" i="8"/>
  <c r="V26" i="8"/>
  <c r="U27" i="8"/>
  <c r="V27" i="8"/>
  <c r="V28" i="8"/>
  <c r="U29" i="8"/>
  <c r="V29" i="8"/>
  <c r="U34" i="8"/>
  <c r="V34" i="8"/>
  <c r="V19" i="8"/>
  <c r="X19" i="8" s="1"/>
  <c r="U19" i="8"/>
  <c r="W19" i="8" s="1"/>
  <c r="P28" i="8"/>
  <c r="O28" i="8"/>
  <c r="U28" i="8" s="1"/>
  <c r="AH68" i="4" l="1"/>
  <c r="AH11" i="4"/>
  <c r="P31" i="4"/>
  <c r="K16" i="4"/>
  <c r="U43" i="4"/>
  <c r="U31" i="4" s="1"/>
  <c r="U30" i="4" s="1"/>
  <c r="O18" i="4"/>
  <c r="AM31" i="4"/>
  <c r="AM30" i="4" s="1"/>
  <c r="AM16" i="4" s="1"/>
  <c r="BI57" i="4"/>
  <c r="BJ57" i="4" s="1"/>
  <c r="BJ54" i="4"/>
  <c r="N21" i="4"/>
  <c r="N18" i="4" s="1"/>
  <c r="N17" i="4" s="1"/>
  <c r="N16" i="4" s="1"/>
  <c r="G20" i="4"/>
  <c r="G21" i="4" s="1"/>
  <c r="G18" i="4" s="1"/>
  <c r="G17" i="4" s="1"/>
  <c r="G16" i="4" s="1"/>
  <c r="BI24" i="4"/>
  <c r="BJ24" i="4" s="1"/>
  <c r="BJ23" i="4"/>
  <c r="V23" i="4"/>
  <c r="S24" i="4"/>
  <c r="U23" i="4"/>
  <c r="U24" i="4" s="1"/>
  <c r="U18" i="4" s="1"/>
  <c r="U17" i="4" s="1"/>
  <c r="U16" i="4" s="1"/>
  <c r="O17" i="4"/>
  <c r="AY17" i="4" s="1"/>
  <c r="AZ18" i="4"/>
  <c r="S31" i="4"/>
  <c r="V43" i="4"/>
  <c r="AX18" i="4"/>
  <c r="F17" i="4"/>
  <c r="BJ20" i="4"/>
  <c r="BI21" i="4"/>
  <c r="AY24" i="4"/>
  <c r="AX21" i="4"/>
  <c r="AF16" i="4"/>
  <c r="BI49" i="4"/>
  <c r="BJ45" i="4"/>
  <c r="AY18" i="4"/>
  <c r="E16" i="4"/>
  <c r="AX43" i="4"/>
  <c r="AX31" i="4" s="1"/>
  <c r="F31" i="4"/>
  <c r="F30" i="4" s="1"/>
  <c r="AX30" i="4" s="1"/>
  <c r="P30" i="4" l="1"/>
  <c r="AZ31" i="4"/>
  <c r="AY31" i="4"/>
  <c r="S30" i="4"/>
  <c r="V30" i="4" s="1"/>
  <c r="V31" i="4"/>
  <c r="BJ49" i="4"/>
  <c r="BI31" i="4"/>
  <c r="BJ21" i="4"/>
  <c r="BI18" i="4"/>
  <c r="F16" i="4"/>
  <c r="AX16" i="4" s="1"/>
  <c r="AX17" i="4"/>
  <c r="V24" i="4"/>
  <c r="S18" i="4"/>
  <c r="AZ17" i="4"/>
  <c r="O16" i="4"/>
  <c r="AY30" i="4" l="1"/>
  <c r="AZ30" i="4"/>
  <c r="P16" i="4"/>
  <c r="V18" i="4"/>
  <c r="S17" i="4"/>
  <c r="BI17" i="4"/>
  <c r="BJ18" i="4"/>
  <c r="BJ31" i="4"/>
  <c r="BI30" i="4"/>
  <c r="BJ30" i="4" s="1"/>
  <c r="Q11" i="4" l="1"/>
  <c r="P68" i="4"/>
  <c r="AY16" i="4"/>
  <c r="AZ16" i="4"/>
  <c r="BI16" i="4"/>
  <c r="BJ16" i="4" s="1"/>
  <c r="BJ17" i="4"/>
  <c r="S16" i="4"/>
  <c r="V16" i="4" s="1"/>
  <c r="V17" i="4"/>
  <c r="Q20" i="2" l="1"/>
  <c r="AZ55" i="2" l="1"/>
  <c r="AZ56" i="2" s="1"/>
  <c r="AY55" i="2"/>
  <c r="AY56" i="2" s="1"/>
  <c r="AZ29" i="2"/>
  <c r="AZ28" i="2"/>
  <c r="AZ27" i="2"/>
  <c r="AZ25" i="2"/>
  <c r="AY26" i="2"/>
  <c r="AX26" i="2"/>
  <c r="AZ26" i="2" s="1"/>
  <c r="AX56" i="2"/>
  <c r="AX51" i="2"/>
  <c r="AY51" i="2" s="1"/>
  <c r="AX52" i="2"/>
  <c r="AZ52" i="2" s="1"/>
  <c r="AX50" i="2"/>
  <c r="AZ50" i="2" s="1"/>
  <c r="AX45" i="2"/>
  <c r="AY45" i="2" s="1"/>
  <c r="AX46" i="2"/>
  <c r="AZ46" i="2" s="1"/>
  <c r="AX47" i="2"/>
  <c r="AY47" i="2" s="1"/>
  <c r="AX44" i="2"/>
  <c r="AZ44" i="2" s="1"/>
  <c r="AX34" i="2"/>
  <c r="AY34" i="2" s="1"/>
  <c r="AX35" i="2"/>
  <c r="AY35" i="2" s="1"/>
  <c r="AX36" i="2"/>
  <c r="AZ36" i="2" s="1"/>
  <c r="AX37" i="2"/>
  <c r="AY37" i="2" s="1"/>
  <c r="AX38" i="2"/>
  <c r="AY38" i="2" s="1"/>
  <c r="AX39" i="2"/>
  <c r="AY39" i="2" s="1"/>
  <c r="AX40" i="2"/>
  <c r="AZ40" i="2" s="1"/>
  <c r="AX41" i="2"/>
  <c r="AY41" i="2" s="1"/>
  <c r="AX33" i="2"/>
  <c r="AY33" i="2" s="1"/>
  <c r="AX23" i="2"/>
  <c r="AZ23" i="2" s="1"/>
  <c r="AX20" i="2"/>
  <c r="AY20" i="2" s="1"/>
  <c r="AY21" i="2" s="1"/>
  <c r="AX42" i="2" l="1"/>
  <c r="AY23" i="2"/>
  <c r="AY24" i="2" s="1"/>
  <c r="AY36" i="2"/>
  <c r="AY40" i="2"/>
  <c r="AZ33" i="2"/>
  <c r="AZ37" i="2"/>
  <c r="AZ41" i="2"/>
  <c r="AZ45" i="2"/>
  <c r="AZ47" i="2"/>
  <c r="AZ51" i="2"/>
  <c r="AX48" i="2"/>
  <c r="AX53" i="2"/>
  <c r="AX21" i="2"/>
  <c r="AZ21" i="2" s="1"/>
  <c r="AZ34" i="2"/>
  <c r="AZ38" i="2"/>
  <c r="AY44" i="2"/>
  <c r="AY48" i="2" s="1"/>
  <c r="AY46" i="2"/>
  <c r="AY50" i="2"/>
  <c r="AY52" i="2"/>
  <c r="AX24" i="2"/>
  <c r="AZ24" i="2" s="1"/>
  <c r="AZ20" i="2"/>
  <c r="AZ35" i="2"/>
  <c r="AZ39" i="2"/>
  <c r="AZ48" i="2"/>
  <c r="AZ53" i="2"/>
  <c r="AY42" i="2"/>
  <c r="AY53" i="2"/>
  <c r="AX31" i="2"/>
  <c r="AY31" i="2" l="1"/>
  <c r="AY30" i="2" s="1"/>
  <c r="AX30" i="2"/>
  <c r="AX18" i="2"/>
  <c r="AY18" i="2"/>
  <c r="AY17" i="2" s="1"/>
  <c r="AY16" i="2" s="1"/>
  <c r="AV56" i="2"/>
  <c r="AU56" i="2"/>
  <c r="AT56" i="2"/>
  <c r="AS56" i="2"/>
  <c r="AR56" i="2"/>
  <c r="AQ56" i="2"/>
  <c r="AP56" i="2"/>
  <c r="AO56" i="2"/>
  <c r="AN56" i="2"/>
  <c r="AL56" i="2"/>
  <c r="AK56" i="2"/>
  <c r="AJ56" i="2"/>
  <c r="AG56" i="2"/>
  <c r="AE56" i="2"/>
  <c r="AD56" i="2"/>
  <c r="AC56" i="2"/>
  <c r="AB56" i="2"/>
  <c r="AA56" i="2"/>
  <c r="Z56" i="2"/>
  <c r="Y56" i="2"/>
  <c r="X56" i="2"/>
  <c r="R56" i="2"/>
  <c r="O56" i="2"/>
  <c r="N56" i="2"/>
  <c r="M56" i="2"/>
  <c r="L56" i="2"/>
  <c r="K56" i="2"/>
  <c r="J56" i="2"/>
  <c r="I56" i="2"/>
  <c r="H56" i="2"/>
  <c r="E56" i="2"/>
  <c r="D56" i="2"/>
  <c r="BD55" i="2"/>
  <c r="BD56" i="2" s="1"/>
  <c r="BC55" i="2"/>
  <c r="BC56" i="2" s="1"/>
  <c r="AW55" i="2"/>
  <c r="AW56" i="2" s="1"/>
  <c r="AM55" i="2"/>
  <c r="AM56" i="2" s="1"/>
  <c r="AI55" i="2"/>
  <c r="AI56" i="2" s="1"/>
  <c r="AH55" i="2"/>
  <c r="AH56" i="2" s="1"/>
  <c r="T55" i="2"/>
  <c r="T56" i="2" s="1"/>
  <c r="S55" i="2"/>
  <c r="S56" i="2" s="1"/>
  <c r="V56" i="2" s="1"/>
  <c r="Q55" i="2"/>
  <c r="Q56" i="2" s="1"/>
  <c r="P55" i="2"/>
  <c r="P56" i="2" s="1"/>
  <c r="G55" i="2"/>
  <c r="G56" i="2" s="1"/>
  <c r="F55" i="2"/>
  <c r="BB55" i="2" s="1"/>
  <c r="BB56" i="2" s="1"/>
  <c r="A55" i="2"/>
  <c r="BN54" i="2"/>
  <c r="V54" i="2"/>
  <c r="BL53" i="2"/>
  <c r="BL56" i="2" s="1"/>
  <c r="BK53" i="2"/>
  <c r="BK56" i="2" s="1"/>
  <c r="BI53" i="2"/>
  <c r="BI56" i="2" s="1"/>
  <c r="BH53" i="2"/>
  <c r="BH56" i="2" s="1"/>
  <c r="BG53" i="2"/>
  <c r="BG56" i="2" s="1"/>
  <c r="BF53" i="2"/>
  <c r="BF56" i="2" s="1"/>
  <c r="BE53" i="2"/>
  <c r="BE56" i="2" s="1"/>
  <c r="AV53" i="2"/>
  <c r="AU53" i="2"/>
  <c r="AT53" i="2"/>
  <c r="AS53" i="2"/>
  <c r="AR53" i="2"/>
  <c r="AQ53" i="2"/>
  <c r="AP53" i="2"/>
  <c r="AO53" i="2"/>
  <c r="AN53" i="2"/>
  <c r="AL53" i="2"/>
  <c r="AK53" i="2"/>
  <c r="AJ53" i="2"/>
  <c r="AI53" i="2"/>
  <c r="AH53" i="2"/>
  <c r="AG53" i="2"/>
  <c r="AE53" i="2"/>
  <c r="AD53" i="2"/>
  <c r="AC53" i="2"/>
  <c r="AB53" i="2"/>
  <c r="AA53" i="2"/>
  <c r="Z53" i="2"/>
  <c r="Y53" i="2"/>
  <c r="R53" i="2"/>
  <c r="Q53" i="2"/>
  <c r="P53" i="2"/>
  <c r="N53" i="2"/>
  <c r="M53" i="2"/>
  <c r="L53" i="2"/>
  <c r="K53" i="2"/>
  <c r="J53" i="2"/>
  <c r="I53" i="2"/>
  <c r="H53" i="2"/>
  <c r="D53" i="2"/>
  <c r="BK52" i="2"/>
  <c r="BD52" i="2"/>
  <c r="BC52" i="2"/>
  <c r="AW52" i="2"/>
  <c r="AM52" i="2"/>
  <c r="AF52" i="2"/>
  <c r="BM52" i="2" s="1"/>
  <c r="BN52" i="2" s="1"/>
  <c r="T52" i="2"/>
  <c r="S52" i="2"/>
  <c r="G52" i="2"/>
  <c r="F52" i="2"/>
  <c r="BB52" i="2" s="1"/>
  <c r="E52" i="2"/>
  <c r="BD51" i="2"/>
  <c r="AW51" i="2"/>
  <c r="AM51" i="2"/>
  <c r="AF51" i="2"/>
  <c r="BM51" i="2" s="1"/>
  <c r="BN51" i="2" s="1"/>
  <c r="AB51" i="2"/>
  <c r="X51" i="2"/>
  <c r="T51" i="2"/>
  <c r="S51" i="2"/>
  <c r="V51" i="2" s="1"/>
  <c r="O51" i="2"/>
  <c r="K51" i="2"/>
  <c r="BC51" i="2" s="1"/>
  <c r="G51" i="2"/>
  <c r="F51" i="2"/>
  <c r="BB51" i="2" s="1"/>
  <c r="BD50" i="2"/>
  <c r="AW50" i="2"/>
  <c r="AM50" i="2"/>
  <c r="AF50" i="2"/>
  <c r="BM50" i="2" s="1"/>
  <c r="AB50" i="2"/>
  <c r="X50" i="2"/>
  <c r="X53" i="2" s="1"/>
  <c r="T50" i="2"/>
  <c r="O50" i="2"/>
  <c r="O53" i="2" s="1"/>
  <c r="K50" i="2"/>
  <c r="BC50" i="2" s="1"/>
  <c r="G50" i="2"/>
  <c r="F50" i="2"/>
  <c r="E50" i="2"/>
  <c r="BN49" i="2"/>
  <c r="V49" i="2"/>
  <c r="BL48" i="2"/>
  <c r="BK48" i="2"/>
  <c r="BI48" i="2"/>
  <c r="BH48" i="2"/>
  <c r="BG48" i="2"/>
  <c r="BF48" i="2"/>
  <c r="BE48" i="2"/>
  <c r="AV48" i="2"/>
  <c r="AU48" i="2"/>
  <c r="AT48" i="2"/>
  <c r="AS48" i="2"/>
  <c r="AR48" i="2"/>
  <c r="AQ48" i="2"/>
  <c r="AP48" i="2"/>
  <c r="AO48" i="2"/>
  <c r="AN48" i="2"/>
  <c r="AL48" i="2"/>
  <c r="AK48" i="2"/>
  <c r="AJ48" i="2"/>
  <c r="AG48" i="2"/>
  <c r="AE48" i="2"/>
  <c r="AD48" i="2"/>
  <c r="AC48" i="2"/>
  <c r="AB48" i="2"/>
  <c r="AA48" i="2"/>
  <c r="Z48" i="2"/>
  <c r="Y48" i="2"/>
  <c r="R48" i="2"/>
  <c r="O48" i="2"/>
  <c r="N48" i="2"/>
  <c r="M48" i="2"/>
  <c r="L48" i="2"/>
  <c r="K48" i="2"/>
  <c r="J48" i="2"/>
  <c r="I48" i="2"/>
  <c r="H48" i="2"/>
  <c r="D48" i="2"/>
  <c r="BK47" i="2"/>
  <c r="BM47" i="2" s="1"/>
  <c r="BN47" i="2" s="1"/>
  <c r="BD47" i="2"/>
  <c r="BC47" i="2"/>
  <c r="AW47" i="2"/>
  <c r="AM47" i="2"/>
  <c r="AF47" i="2"/>
  <c r="V47" i="2"/>
  <c r="T47" i="2"/>
  <c r="S47" i="2"/>
  <c r="G47" i="2"/>
  <c r="F47" i="2"/>
  <c r="BB47" i="2" s="1"/>
  <c r="E47" i="2"/>
  <c r="BD46" i="2"/>
  <c r="BC46" i="2"/>
  <c r="AW46" i="2"/>
  <c r="AM46" i="2"/>
  <c r="AF46" i="2"/>
  <c r="BM46" i="2" s="1"/>
  <c r="BN46" i="2" s="1"/>
  <c r="T46" i="2"/>
  <c r="U46" i="2" s="1"/>
  <c r="S46" i="2"/>
  <c r="V46" i="2" s="1"/>
  <c r="G46" i="2"/>
  <c r="F46" i="2"/>
  <c r="BB46" i="2" s="1"/>
  <c r="E46" i="2"/>
  <c r="BC45" i="2"/>
  <c r="AW45" i="2"/>
  <c r="AM45" i="2"/>
  <c r="AF45" i="2"/>
  <c r="BM45" i="2" s="1"/>
  <c r="BN45" i="2" s="1"/>
  <c r="AB45" i="2"/>
  <c r="X45" i="2"/>
  <c r="T45" i="2"/>
  <c r="O45" i="2"/>
  <c r="S45" i="2" s="1"/>
  <c r="K45" i="2"/>
  <c r="BD45" i="2" s="1"/>
  <c r="G45" i="2"/>
  <c r="F45" i="2"/>
  <c r="BB45" i="2" s="1"/>
  <c r="E45" i="2"/>
  <c r="BC44" i="2"/>
  <c r="AW44" i="2"/>
  <c r="AI44" i="2"/>
  <c r="AI48" i="2" s="1"/>
  <c r="AH44" i="2"/>
  <c r="AM44" i="2" s="1"/>
  <c r="AG44" i="2"/>
  <c r="AF44" i="2" s="1"/>
  <c r="AB44" i="2"/>
  <c r="X44" i="2"/>
  <c r="X48" i="2" s="1"/>
  <c r="Q44" i="2"/>
  <c r="Q48" i="2" s="1"/>
  <c r="P44" i="2"/>
  <c r="T44" i="2" s="1"/>
  <c r="O44" i="2"/>
  <c r="K44" i="2"/>
  <c r="S44" i="2" s="1"/>
  <c r="S48" i="2" s="1"/>
  <c r="G44" i="2"/>
  <c r="F44" i="2"/>
  <c r="F48" i="2" s="1"/>
  <c r="BB48" i="2" s="1"/>
  <c r="BN43" i="2"/>
  <c r="V43" i="2"/>
  <c r="BL42" i="2"/>
  <c r="BL31" i="2" s="1"/>
  <c r="BL30" i="2" s="1"/>
  <c r="BI42" i="2"/>
  <c r="BH42" i="2"/>
  <c r="BG42" i="2"/>
  <c r="BG31" i="2" s="1"/>
  <c r="BF42" i="2"/>
  <c r="BE42" i="2"/>
  <c r="AV42" i="2"/>
  <c r="AU42" i="2"/>
  <c r="AU31" i="2" s="1"/>
  <c r="AU30" i="2" s="1"/>
  <c r="AT42" i="2"/>
  <c r="AS42" i="2"/>
  <c r="AR42" i="2"/>
  <c r="AQ42" i="2"/>
  <c r="AQ31" i="2" s="1"/>
  <c r="AQ30" i="2" s="1"/>
  <c r="AP42" i="2"/>
  <c r="AO42" i="2"/>
  <c r="AN42" i="2"/>
  <c r="AL42" i="2"/>
  <c r="AL31" i="2" s="1"/>
  <c r="AL30" i="2" s="1"/>
  <c r="AK42" i="2"/>
  <c r="AJ42" i="2"/>
  <c r="AH42" i="2"/>
  <c r="AG42" i="2"/>
  <c r="AE42" i="2"/>
  <c r="AD42" i="2"/>
  <c r="AC42" i="2"/>
  <c r="AC31" i="2" s="1"/>
  <c r="AC30" i="2" s="1"/>
  <c r="AA42" i="2"/>
  <c r="Z42" i="2"/>
  <c r="Y42" i="2"/>
  <c r="Y31" i="2" s="1"/>
  <c r="Y30" i="2" s="1"/>
  <c r="R42" i="2"/>
  <c r="J42" i="2"/>
  <c r="I42" i="2"/>
  <c r="H42" i="2"/>
  <c r="D42" i="2"/>
  <c r="D31" i="2" s="1"/>
  <c r="D30" i="2" s="1"/>
  <c r="BK41" i="2"/>
  <c r="BK42" i="2" s="1"/>
  <c r="BK31" i="2" s="1"/>
  <c r="BK30" i="2" s="1"/>
  <c r="BD41" i="2"/>
  <c r="BC41" i="2"/>
  <c r="AW41" i="2"/>
  <c r="AM41" i="2"/>
  <c r="AF41" i="2"/>
  <c r="BM41" i="2" s="1"/>
  <c r="BN41" i="2" s="1"/>
  <c r="T41" i="2"/>
  <c r="S41" i="2"/>
  <c r="V41" i="2" s="1"/>
  <c r="G41" i="2"/>
  <c r="F41" i="2"/>
  <c r="BB41" i="2" s="1"/>
  <c r="E41" i="2"/>
  <c r="BC40" i="2"/>
  <c r="AW40" i="2"/>
  <c r="AM40" i="2"/>
  <c r="AI40" i="2"/>
  <c r="AH40" i="2"/>
  <c r="AF40" i="2" s="1"/>
  <c r="AB40" i="2"/>
  <c r="E40" i="2" s="1"/>
  <c r="X40" i="2"/>
  <c r="T40" i="2"/>
  <c r="Q40" i="2"/>
  <c r="P40" i="2"/>
  <c r="O40" i="2"/>
  <c r="K40" i="2"/>
  <c r="BD40" i="2" s="1"/>
  <c r="G40" i="2"/>
  <c r="F40" i="2"/>
  <c r="BB40" i="2" s="1"/>
  <c r="BC39" i="2"/>
  <c r="AW39" i="2"/>
  <c r="AM39" i="2"/>
  <c r="AF39" i="2"/>
  <c r="BM39" i="2" s="1"/>
  <c r="BN39" i="2" s="1"/>
  <c r="AB39" i="2"/>
  <c r="X39" i="2"/>
  <c r="T39" i="2"/>
  <c r="O39" i="2"/>
  <c r="S39" i="2" s="1"/>
  <c r="K39" i="2"/>
  <c r="BD39" i="2" s="1"/>
  <c r="G39" i="2"/>
  <c r="F39" i="2"/>
  <c r="BB39" i="2" s="1"/>
  <c r="E39" i="2"/>
  <c r="AW38" i="2"/>
  <c r="AM38" i="2"/>
  <c r="AI38" i="2"/>
  <c r="AH38" i="2"/>
  <c r="AF38" i="2" s="1"/>
  <c r="BM38" i="2" s="1"/>
  <c r="BN38" i="2" s="1"/>
  <c r="AB38" i="2"/>
  <c r="X38" i="2"/>
  <c r="O38" i="2"/>
  <c r="M38" i="2"/>
  <c r="L38" i="2"/>
  <c r="N38" i="2" s="1"/>
  <c r="G38" i="2" s="1"/>
  <c r="K38" i="2"/>
  <c r="BD38" i="2" s="1"/>
  <c r="F38" i="2"/>
  <c r="BB38" i="2" s="1"/>
  <c r="A38" i="2"/>
  <c r="AW37" i="2"/>
  <c r="AM37" i="2"/>
  <c r="AI37" i="2"/>
  <c r="AH37" i="2"/>
  <c r="AF37" i="2" s="1"/>
  <c r="BM37" i="2" s="1"/>
  <c r="BN37" i="2" s="1"/>
  <c r="AB37" i="2"/>
  <c r="X37" i="2"/>
  <c r="T37" i="2"/>
  <c r="O37" i="2"/>
  <c r="M37" i="2"/>
  <c r="N37" i="2" s="1"/>
  <c r="G37" i="2" s="1"/>
  <c r="L37" i="2"/>
  <c r="L42" i="2" s="1"/>
  <c r="K37" i="2"/>
  <c r="BD37" i="2" s="1"/>
  <c r="F37" i="2"/>
  <c r="BB37" i="2" s="1"/>
  <c r="BD36" i="2"/>
  <c r="AW36" i="2"/>
  <c r="AI36" i="2"/>
  <c r="AH36" i="2"/>
  <c r="AM36" i="2" s="1"/>
  <c r="AF36" i="2"/>
  <c r="BM36" i="2" s="1"/>
  <c r="BN36" i="2" s="1"/>
  <c r="AB36" i="2"/>
  <c r="X36" i="2"/>
  <c r="Q36" i="2"/>
  <c r="P36" i="2"/>
  <c r="P42" i="2" s="1"/>
  <c r="O36" i="2"/>
  <c r="K36" i="2"/>
  <c r="BC36" i="2" s="1"/>
  <c r="G36" i="2"/>
  <c r="F36" i="2"/>
  <c r="BB36" i="2" s="1"/>
  <c r="AW35" i="2"/>
  <c r="AI35" i="2"/>
  <c r="AI42" i="2" s="1"/>
  <c r="AI31" i="2" s="1"/>
  <c r="AI30" i="2" s="1"/>
  <c r="AH35" i="2"/>
  <c r="AM35" i="2" s="1"/>
  <c r="AF35" i="2"/>
  <c r="BM35" i="2" s="1"/>
  <c r="BN35" i="2" s="1"/>
  <c r="AB35" i="2"/>
  <c r="X35" i="2"/>
  <c r="Q35" i="2"/>
  <c r="Q42" i="2" s="1"/>
  <c r="Q31" i="2" s="1"/>
  <c r="Q30" i="2" s="1"/>
  <c r="P35" i="2"/>
  <c r="T35" i="2" s="1"/>
  <c r="O35" i="2"/>
  <c r="K35" i="2"/>
  <c r="K42" i="2" s="1"/>
  <c r="K31" i="2" s="1"/>
  <c r="K30" i="2" s="1"/>
  <c r="G35" i="2"/>
  <c r="F35" i="2"/>
  <c r="BB35" i="2" s="1"/>
  <c r="BD34" i="2"/>
  <c r="AW34" i="2"/>
  <c r="AM34" i="2"/>
  <c r="AF34" i="2"/>
  <c r="BM34" i="2" s="1"/>
  <c r="BN34" i="2" s="1"/>
  <c r="AB34" i="2"/>
  <c r="AB42" i="2" s="1"/>
  <c r="AB31" i="2" s="1"/>
  <c r="AB30" i="2" s="1"/>
  <c r="X34" i="2"/>
  <c r="X42" i="2" s="1"/>
  <c r="X31" i="2" s="1"/>
  <c r="X30" i="2" s="1"/>
  <c r="T34" i="2"/>
  <c r="S34" i="2"/>
  <c r="O34" i="2"/>
  <c r="O42" i="2" s="1"/>
  <c r="O31" i="2" s="1"/>
  <c r="O30" i="2" s="1"/>
  <c r="K34" i="2"/>
  <c r="BC34" i="2" s="1"/>
  <c r="G34" i="2"/>
  <c r="F34" i="2"/>
  <c r="BB34" i="2" s="1"/>
  <c r="BD33" i="2"/>
  <c r="BC33" i="2"/>
  <c r="AW33" i="2"/>
  <c r="AM33" i="2"/>
  <c r="AF33" i="2"/>
  <c r="BM33" i="2" s="1"/>
  <c r="T33" i="2"/>
  <c r="S33" i="2"/>
  <c r="V33" i="2" s="1"/>
  <c r="G33" i="2"/>
  <c r="F33" i="2"/>
  <c r="BB33" i="2" s="1"/>
  <c r="E33" i="2"/>
  <c r="BN32" i="2"/>
  <c r="V32" i="2"/>
  <c r="BI31" i="2"/>
  <c r="BH31" i="2"/>
  <c r="BF31" i="2"/>
  <c r="BE31" i="2"/>
  <c r="AV31" i="2"/>
  <c r="AV30" i="2" s="1"/>
  <c r="AT31" i="2"/>
  <c r="AT30" i="2" s="1"/>
  <c r="AS31" i="2"/>
  <c r="AS30" i="2" s="1"/>
  <c r="AR31" i="2"/>
  <c r="AR30" i="2" s="1"/>
  <c r="AP31" i="2"/>
  <c r="AO31" i="2"/>
  <c r="AO30" i="2" s="1"/>
  <c r="AN31" i="2"/>
  <c r="AN30" i="2" s="1"/>
  <c r="AK31" i="2"/>
  <c r="AK30" i="2" s="1"/>
  <c r="AJ31" i="2"/>
  <c r="AJ30" i="2" s="1"/>
  <c r="AG31" i="2"/>
  <c r="AG30" i="2" s="1"/>
  <c r="AE31" i="2"/>
  <c r="AE30" i="2" s="1"/>
  <c r="AD31" i="2"/>
  <c r="AD30" i="2" s="1"/>
  <c r="AA31" i="2"/>
  <c r="AA30" i="2" s="1"/>
  <c r="Z31" i="2"/>
  <c r="Z30" i="2" s="1"/>
  <c r="R31" i="2"/>
  <c r="R30" i="2" s="1"/>
  <c r="I31" i="2"/>
  <c r="I30" i="2" s="1"/>
  <c r="BN29" i="2"/>
  <c r="BD29" i="2"/>
  <c r="BC29" i="2"/>
  <c r="AF29" i="2"/>
  <c r="V29" i="2"/>
  <c r="G29" i="2"/>
  <c r="F29" i="2"/>
  <c r="BB29" i="2" s="1"/>
  <c r="BN28" i="2"/>
  <c r="BD28" i="2"/>
  <c r="BC28" i="2"/>
  <c r="AF28" i="2"/>
  <c r="V28" i="2"/>
  <c r="G28" i="2"/>
  <c r="F28" i="2"/>
  <c r="BB28" i="2" s="1"/>
  <c r="BN27" i="2"/>
  <c r="BD27" i="2"/>
  <c r="BC27" i="2"/>
  <c r="AF27" i="2"/>
  <c r="V27" i="2"/>
  <c r="G27" i="2"/>
  <c r="F27" i="2"/>
  <c r="BB27" i="2" s="1"/>
  <c r="BN26" i="2"/>
  <c r="AW26" i="2"/>
  <c r="AO26" i="2"/>
  <c r="AN26" i="2"/>
  <c r="AM26" i="2"/>
  <c r="AF26" i="2"/>
  <c r="AD26" i="2"/>
  <c r="AC26" i="2"/>
  <c r="X26" i="2"/>
  <c r="V26" i="2"/>
  <c r="O26" i="2"/>
  <c r="N26" i="2"/>
  <c r="G26" i="2" s="1"/>
  <c r="L26" i="2"/>
  <c r="K26" i="2"/>
  <c r="BD26" i="2" s="1"/>
  <c r="BN25" i="2"/>
  <c r="BD25" i="2"/>
  <c r="BC25" i="2"/>
  <c r="AF25" i="2"/>
  <c r="V25" i="2"/>
  <c r="G25" i="2"/>
  <c r="F25" i="2"/>
  <c r="BB25" i="2" s="1"/>
  <c r="BL24" i="2"/>
  <c r="BK24" i="2"/>
  <c r="BI24" i="2"/>
  <c r="BH24" i="2"/>
  <c r="BG24" i="2"/>
  <c r="BF24" i="2"/>
  <c r="BE24" i="2"/>
  <c r="AV24" i="2"/>
  <c r="AU24" i="2"/>
  <c r="AR24" i="2"/>
  <c r="AQ24" i="2"/>
  <c r="AP24" i="2"/>
  <c r="AL24" i="2"/>
  <c r="AK24" i="2"/>
  <c r="AI24" i="2"/>
  <c r="AH24" i="2"/>
  <c r="AG24" i="2"/>
  <c r="AE24" i="2"/>
  <c r="AD24" i="2"/>
  <c r="AC24" i="2"/>
  <c r="AA24" i="2"/>
  <c r="Z24" i="2"/>
  <c r="Y24" i="2"/>
  <c r="R24" i="2"/>
  <c r="Q24" i="2"/>
  <c r="P24" i="2"/>
  <c r="N24" i="2"/>
  <c r="M24" i="2"/>
  <c r="L24" i="2"/>
  <c r="J24" i="2"/>
  <c r="I24" i="2"/>
  <c r="H24" i="2"/>
  <c r="D24" i="2"/>
  <c r="AW23" i="2"/>
  <c r="AW24" i="2" s="1"/>
  <c r="AT23" i="2"/>
  <c r="AT24" i="2" s="1"/>
  <c r="AS23" i="2"/>
  <c r="AS24" i="2" s="1"/>
  <c r="AM23" i="2"/>
  <c r="AM24" i="2" s="1"/>
  <c r="AJ23" i="2"/>
  <c r="AJ24" i="2" s="1"/>
  <c r="AB23" i="2"/>
  <c r="AB24" i="2" s="1"/>
  <c r="X23" i="2"/>
  <c r="X24" i="2" s="1"/>
  <c r="T23" i="2"/>
  <c r="S23" i="2"/>
  <c r="S24" i="2" s="1"/>
  <c r="O23" i="2"/>
  <c r="O24" i="2" s="1"/>
  <c r="K23" i="2"/>
  <c r="K24" i="2" s="1"/>
  <c r="G23" i="2"/>
  <c r="G24" i="2" s="1"/>
  <c r="F23" i="2"/>
  <c r="BB23" i="2" s="1"/>
  <c r="A23" i="2"/>
  <c r="BN22" i="2"/>
  <c r="V22" i="2"/>
  <c r="G22" i="2"/>
  <c r="F22" i="2"/>
  <c r="BL21" i="2"/>
  <c r="BK21" i="2"/>
  <c r="BI21" i="2"/>
  <c r="BI18" i="2" s="1"/>
  <c r="BI17" i="2" s="1"/>
  <c r="BH21" i="2"/>
  <c r="BG21" i="2"/>
  <c r="BF21" i="2"/>
  <c r="BE21" i="2"/>
  <c r="AV21" i="2"/>
  <c r="AU21" i="2"/>
  <c r="AT21" i="2"/>
  <c r="AS21" i="2"/>
  <c r="AR21" i="2"/>
  <c r="AQ21" i="2"/>
  <c r="AQ18" i="2" s="1"/>
  <c r="AQ17" i="2" s="1"/>
  <c r="AP21" i="2"/>
  <c r="AO21" i="2"/>
  <c r="AL21" i="2"/>
  <c r="AK21" i="2"/>
  <c r="AK18" i="2" s="1"/>
  <c r="AK17" i="2" s="1"/>
  <c r="AK16" i="2" s="1"/>
  <c r="AJ21" i="2"/>
  <c r="AE21" i="2"/>
  <c r="AE18" i="2" s="1"/>
  <c r="AE17" i="2" s="1"/>
  <c r="AD21" i="2"/>
  <c r="AC21" i="2"/>
  <c r="AC18" i="2" s="1"/>
  <c r="AC17" i="2" s="1"/>
  <c r="AB21" i="2"/>
  <c r="AA21" i="2"/>
  <c r="Z21" i="2"/>
  <c r="Y21" i="2"/>
  <c r="X21" i="2"/>
  <c r="R21" i="2"/>
  <c r="Q21" i="2"/>
  <c r="O21" i="2"/>
  <c r="M21" i="2"/>
  <c r="K21" i="2"/>
  <c r="BD21" i="2" s="1"/>
  <c r="J21" i="2"/>
  <c r="I21" i="2"/>
  <c r="I18" i="2" s="1"/>
  <c r="I17" i="2" s="1"/>
  <c r="H21" i="2"/>
  <c r="D21" i="2"/>
  <c r="BD20" i="2"/>
  <c r="AW20" i="2"/>
  <c r="AW21" i="2" s="1"/>
  <c r="AN20" i="2"/>
  <c r="AN21" i="2" s="1"/>
  <c r="AI20" i="2"/>
  <c r="AI21" i="2" s="1"/>
  <c r="AI18" i="2" s="1"/>
  <c r="AI17" i="2" s="1"/>
  <c r="AH20" i="2"/>
  <c r="AH21" i="2" s="1"/>
  <c r="AG20" i="2"/>
  <c r="AG21" i="2" s="1"/>
  <c r="V20" i="2"/>
  <c r="S20" i="2"/>
  <c r="S21" i="2" s="1"/>
  <c r="P20" i="2"/>
  <c r="P21" i="2" s="1"/>
  <c r="P18" i="2" s="1"/>
  <c r="P17" i="2" s="1"/>
  <c r="N20" i="2"/>
  <c r="N21" i="2" s="1"/>
  <c r="N18" i="2" s="1"/>
  <c r="N17" i="2" s="1"/>
  <c r="M20" i="2"/>
  <c r="L20" i="2"/>
  <c r="L21" i="2" s="1"/>
  <c r="F20" i="2"/>
  <c r="BB20" i="2" s="1"/>
  <c r="E20" i="2"/>
  <c r="E21" i="2" s="1"/>
  <c r="BN19" i="2"/>
  <c r="BD19" i="2"/>
  <c r="V19" i="2"/>
  <c r="G19" i="2"/>
  <c r="F19" i="2"/>
  <c r="BC19" i="2" s="1"/>
  <c r="BE18" i="2"/>
  <c r="BE17" i="2" s="1"/>
  <c r="AD18" i="2"/>
  <c r="AD17" i="2" s="1"/>
  <c r="AD16" i="2" s="1"/>
  <c r="Y18" i="2"/>
  <c r="Y17" i="2" s="1"/>
  <c r="D18" i="2"/>
  <c r="M8" i="2"/>
  <c r="M7" i="2"/>
  <c r="I16" i="2" l="1"/>
  <c r="O18" i="2"/>
  <c r="O17" i="2" s="1"/>
  <c r="BC23" i="2"/>
  <c r="E35" i="2"/>
  <c r="BC35" i="2"/>
  <c r="E37" i="2"/>
  <c r="S37" i="2"/>
  <c r="E38" i="2"/>
  <c r="S38" i="2"/>
  <c r="S40" i="2"/>
  <c r="BD44" i="2"/>
  <c r="P48" i="2"/>
  <c r="P31" i="2" s="1"/>
  <c r="P30" i="2" s="1"/>
  <c r="P16" i="2" s="1"/>
  <c r="AH48" i="2"/>
  <c r="S50" i="2"/>
  <c r="V50" i="2" s="1"/>
  <c r="U51" i="2"/>
  <c r="BD23" i="2"/>
  <c r="BD35" i="2"/>
  <c r="S36" i="2"/>
  <c r="BC37" i="2"/>
  <c r="T38" i="2"/>
  <c r="BC38" i="2"/>
  <c r="V39" i="2"/>
  <c r="U40" i="2"/>
  <c r="M42" i="2"/>
  <c r="M31" i="2" s="1"/>
  <c r="M30" i="2" s="1"/>
  <c r="T20" i="2"/>
  <c r="E23" i="2"/>
  <c r="E24" i="2" s="1"/>
  <c r="E34" i="2"/>
  <c r="E36" i="2"/>
  <c r="T36" i="2"/>
  <c r="E44" i="2"/>
  <c r="E51" i="2"/>
  <c r="AF55" i="2"/>
  <c r="AF56" i="2" s="1"/>
  <c r="S35" i="2"/>
  <c r="AH31" i="2"/>
  <c r="AH30" i="2" s="1"/>
  <c r="U45" i="2"/>
  <c r="J31" i="2"/>
  <c r="J30" i="2" s="1"/>
  <c r="BL18" i="2"/>
  <c r="BL17" i="2" s="1"/>
  <c r="U23" i="2"/>
  <c r="U24" i="2" s="1"/>
  <c r="U18" i="2" s="1"/>
  <c r="U17" i="2" s="1"/>
  <c r="AW53" i="2"/>
  <c r="H31" i="2"/>
  <c r="H30" i="2" s="1"/>
  <c r="BC53" i="2"/>
  <c r="H18" i="2"/>
  <c r="H17" i="2" s="1"/>
  <c r="BG18" i="2"/>
  <c r="BG17" i="2" s="1"/>
  <c r="AP18" i="2"/>
  <c r="AP17" i="2" s="1"/>
  <c r="AH18" i="2"/>
  <c r="AH17" i="2" s="1"/>
  <c r="J18" i="2"/>
  <c r="J17" i="2" s="1"/>
  <c r="V34" i="2"/>
  <c r="AM48" i="2"/>
  <c r="BC48" i="2"/>
  <c r="F53" i="2"/>
  <c r="BB53" i="2" s="1"/>
  <c r="M18" i="2"/>
  <c r="M17" i="2" s="1"/>
  <c r="AG18" i="2"/>
  <c r="AG17" i="2" s="1"/>
  <c r="AU18" i="2"/>
  <c r="AU17" i="2" s="1"/>
  <c r="R18" i="2"/>
  <c r="R17" i="2" s="1"/>
  <c r="AA18" i="2"/>
  <c r="AA17" i="2" s="1"/>
  <c r="BF18" i="2"/>
  <c r="BF17" i="2" s="1"/>
  <c r="BK18" i="2"/>
  <c r="BK17" i="2" s="1"/>
  <c r="BK16" i="2" s="1"/>
  <c r="U41" i="2"/>
  <c r="G53" i="2"/>
  <c r="T53" i="2"/>
  <c r="U52" i="2"/>
  <c r="AA16" i="2"/>
  <c r="Y16" i="2"/>
  <c r="AQ16" i="2"/>
  <c r="BL16" i="2"/>
  <c r="M16" i="2"/>
  <c r="AV18" i="2"/>
  <c r="AV17" i="2" s="1"/>
  <c r="AL18" i="2"/>
  <c r="AL17" i="2" s="1"/>
  <c r="AL16" i="2" s="1"/>
  <c r="AZ31" i="2"/>
  <c r="U34" i="2"/>
  <c r="U39" i="2"/>
  <c r="BC42" i="2"/>
  <c r="G48" i="2"/>
  <c r="BD48" i="2"/>
  <c r="AM53" i="2"/>
  <c r="AE16" i="2"/>
  <c r="AS18" i="2"/>
  <c r="AS17" i="2" s="1"/>
  <c r="AS16" i="2" s="1"/>
  <c r="U33" i="2"/>
  <c r="AW42" i="2"/>
  <c r="AF48" i="2"/>
  <c r="S53" i="2"/>
  <c r="V52" i="2"/>
  <c r="U55" i="2"/>
  <c r="U56" i="2" s="1"/>
  <c r="AC16" i="2"/>
  <c r="AU16" i="2"/>
  <c r="H16" i="2"/>
  <c r="R16" i="2"/>
  <c r="J16" i="2"/>
  <c r="AB18" i="2"/>
  <c r="AB17" i="2" s="1"/>
  <c r="AF23" i="2"/>
  <c r="AF24" i="2" s="1"/>
  <c r="Z18" i="2"/>
  <c r="Z17" i="2" s="1"/>
  <c r="Z16" i="2" s="1"/>
  <c r="BC26" i="2"/>
  <c r="L31" i="2"/>
  <c r="BC31" i="2" s="1"/>
  <c r="AZ42" i="2"/>
  <c r="E48" i="2"/>
  <c r="T48" i="2"/>
  <c r="AW48" i="2"/>
  <c r="U47" i="2"/>
  <c r="S18" i="2"/>
  <c r="V21" i="2"/>
  <c r="BM53" i="2"/>
  <c r="BN50" i="2"/>
  <c r="AG16" i="2"/>
  <c r="AW18" i="2"/>
  <c r="AW17" i="2" s="1"/>
  <c r="AR18" i="2"/>
  <c r="AR17" i="2" s="1"/>
  <c r="AR16" i="2" s="1"/>
  <c r="AV16" i="2"/>
  <c r="BH18" i="2"/>
  <c r="BH17" i="2" s="1"/>
  <c r="V23" i="2"/>
  <c r="AT18" i="2"/>
  <c r="AT17" i="2" s="1"/>
  <c r="AT16" i="2" s="1"/>
  <c r="F26" i="2"/>
  <c r="BB26" i="2" s="1"/>
  <c r="L30" i="2"/>
  <c r="BC30" i="2" s="1"/>
  <c r="U35" i="2"/>
  <c r="U38" i="2"/>
  <c r="AF42" i="2"/>
  <c r="BM44" i="2"/>
  <c r="BB50" i="2"/>
  <c r="BD53" i="2"/>
  <c r="AX17" i="2"/>
  <c r="AZ18" i="2"/>
  <c r="E18" i="2"/>
  <c r="E17" i="2" s="1"/>
  <c r="T24" i="2"/>
  <c r="V24" i="2" s="1"/>
  <c r="T42" i="2"/>
  <c r="T31" i="2" s="1"/>
  <c r="T30" i="2" s="1"/>
  <c r="BB44" i="2"/>
  <c r="AF53" i="2"/>
  <c r="V55" i="2"/>
  <c r="AH16" i="2"/>
  <c r="O16" i="2"/>
  <c r="U20" i="2"/>
  <c r="AI16" i="2"/>
  <c r="Q18" i="2"/>
  <c r="Q17" i="2" s="1"/>
  <c r="Q16" i="2" s="1"/>
  <c r="X18" i="2"/>
  <c r="X17" i="2" s="1"/>
  <c r="X16" i="2" s="1"/>
  <c r="AB16" i="2"/>
  <c r="AJ18" i="2"/>
  <c r="AJ17" i="2" s="1"/>
  <c r="AJ16" i="2" s="1"/>
  <c r="AN23" i="2"/>
  <c r="AN24" i="2" s="1"/>
  <c r="AN18" i="2" s="1"/>
  <c r="AN17" i="2" s="1"/>
  <c r="AN16" i="2" s="1"/>
  <c r="F24" i="2"/>
  <c r="BB24" i="2" s="1"/>
  <c r="AP30" i="2"/>
  <c r="AP16" i="2" s="1"/>
  <c r="E42" i="2"/>
  <c r="G42" i="2"/>
  <c r="N42" i="2"/>
  <c r="N31" i="2" s="1"/>
  <c r="N30" i="2" s="1"/>
  <c r="N16" i="2" s="1"/>
  <c r="E53" i="2"/>
  <c r="AM42" i="2"/>
  <c r="AM31" i="2" s="1"/>
  <c r="AM30" i="2" s="1"/>
  <c r="V37" i="2"/>
  <c r="V40" i="2"/>
  <c r="BD42" i="2"/>
  <c r="V48" i="2"/>
  <c r="V45" i="2"/>
  <c r="V53" i="2"/>
  <c r="AZ30" i="2"/>
  <c r="BN53" i="2"/>
  <c r="BC21" i="2"/>
  <c r="L18" i="2"/>
  <c r="S17" i="2"/>
  <c r="BC24" i="2"/>
  <c r="BD24" i="2"/>
  <c r="D17" i="2"/>
  <c r="K18" i="2"/>
  <c r="AF20" i="2"/>
  <c r="AM20" i="2"/>
  <c r="AM21" i="2" s="1"/>
  <c r="AM18" i="2" s="1"/>
  <c r="AM17" i="2" s="1"/>
  <c r="AM16" i="2" s="1"/>
  <c r="BC20" i="2"/>
  <c r="T21" i="2"/>
  <c r="AO23" i="2"/>
  <c r="AO24" i="2" s="1"/>
  <c r="AO18" i="2" s="1"/>
  <c r="AO17" i="2" s="1"/>
  <c r="AO16" i="2" s="1"/>
  <c r="V35" i="2"/>
  <c r="V38" i="2"/>
  <c r="V44" i="2"/>
  <c r="BM40" i="2"/>
  <c r="BN40" i="2" s="1"/>
  <c r="F42" i="2"/>
  <c r="BM55" i="2"/>
  <c r="BN55" i="2" s="1"/>
  <c r="F56" i="2"/>
  <c r="G20" i="2"/>
  <c r="G21" i="2" s="1"/>
  <c r="G18" i="2" s="1"/>
  <c r="G17" i="2" s="1"/>
  <c r="F21" i="2"/>
  <c r="BN33" i="2"/>
  <c r="U36" i="2"/>
  <c r="U37" i="2"/>
  <c r="S42" i="2"/>
  <c r="V36" i="2"/>
  <c r="U44" i="2"/>
  <c r="U48" i="2" s="1"/>
  <c r="BM23" i="2" l="1"/>
  <c r="U50" i="2"/>
  <c r="U53" i="2" s="1"/>
  <c r="BM56" i="2"/>
  <c r="BN56" i="2" s="1"/>
  <c r="E31" i="2"/>
  <c r="E30" i="2" s="1"/>
  <c r="T18" i="2"/>
  <c r="T17" i="2" s="1"/>
  <c r="T16" i="2" s="1"/>
  <c r="G31" i="2"/>
  <c r="G30" i="2" s="1"/>
  <c r="G16" i="2" s="1"/>
  <c r="F18" i="2"/>
  <c r="F17" i="2" s="1"/>
  <c r="AW31" i="2"/>
  <c r="AW30" i="2" s="1"/>
  <c r="AW16" i="2" s="1"/>
  <c r="BD31" i="2"/>
  <c r="E16" i="2"/>
  <c r="U42" i="2"/>
  <c r="U31" i="2" s="1"/>
  <c r="U30" i="2" s="1"/>
  <c r="U16" i="2" s="1"/>
  <c r="BM48" i="2"/>
  <c r="BN48" i="2" s="1"/>
  <c r="BN44" i="2"/>
  <c r="BD30" i="2"/>
  <c r="V18" i="2"/>
  <c r="AX16" i="2"/>
  <c r="AZ16" i="2" s="1"/>
  <c r="AZ17" i="2"/>
  <c r="AF31" i="2"/>
  <c r="AF30" i="2" s="1"/>
  <c r="V42" i="2"/>
  <c r="S31" i="2"/>
  <c r="F31" i="2"/>
  <c r="F30" i="2" s="1"/>
  <c r="BB30" i="2" s="1"/>
  <c r="BB42" i="2"/>
  <c r="BB31" i="2" s="1"/>
  <c r="BB17" i="2"/>
  <c r="D16" i="2"/>
  <c r="BM42" i="2"/>
  <c r="AF21" i="2"/>
  <c r="AF18" i="2" s="1"/>
  <c r="AF17" i="2" s="1"/>
  <c r="AF16" i="2" s="1"/>
  <c r="BM20" i="2"/>
  <c r="V17" i="2"/>
  <c r="BB21" i="2"/>
  <c r="K17" i="2"/>
  <c r="BD18" i="2"/>
  <c r="L17" i="2"/>
  <c r="BC18" i="2"/>
  <c r="I110" i="9"/>
  <c r="I82" i="9" s="1"/>
  <c r="I111" i="9"/>
  <c r="I109" i="9"/>
  <c r="K94" i="9"/>
  <c r="K93" i="9"/>
  <c r="K92" i="9"/>
  <c r="K91" i="9"/>
  <c r="K80" i="9"/>
  <c r="K73" i="9"/>
  <c r="K72" i="9"/>
  <c r="K71" i="9"/>
  <c r="K61" i="9"/>
  <c r="K62" i="9"/>
  <c r="K60" i="9"/>
  <c r="G110" i="9"/>
  <c r="G82" i="9" s="1"/>
  <c r="G111" i="9"/>
  <c r="G83" i="9" s="1"/>
  <c r="G109" i="9"/>
  <c r="G81" i="9" s="1"/>
  <c r="BM24" i="2" l="1"/>
  <c r="BN24" i="2" s="1"/>
  <c r="BN23" i="2"/>
  <c r="BB18" i="2"/>
  <c r="K82" i="9"/>
  <c r="I81" i="9"/>
  <c r="K81" i="9" s="1"/>
  <c r="I83" i="9"/>
  <c r="K83" i="9" s="1"/>
  <c r="F16" i="2"/>
  <c r="BB16" i="2" s="1"/>
  <c r="K16" i="2"/>
  <c r="BD17" i="2"/>
  <c r="BN20" i="2"/>
  <c r="BM21" i="2"/>
  <c r="V31" i="2"/>
  <c r="S30" i="2"/>
  <c r="BC17" i="2"/>
  <c r="L16" i="2"/>
  <c r="BN42" i="2"/>
  <c r="BM31" i="2"/>
  <c r="D53" i="9"/>
  <c r="E53" i="9"/>
  <c r="K53" i="9"/>
  <c r="I53" i="9"/>
  <c r="G53" i="9"/>
  <c r="C53" i="9" l="1"/>
  <c r="BD16" i="2"/>
  <c r="BM30" i="2"/>
  <c r="BN30" i="2" s="1"/>
  <c r="BN31" i="2"/>
  <c r="V30" i="2"/>
  <c r="S16" i="2"/>
  <c r="V16" i="2" s="1"/>
  <c r="BC16" i="2"/>
  <c r="BN21" i="2"/>
  <c r="BM18" i="2"/>
  <c r="BN18" i="2" l="1"/>
  <c r="BM17" i="2"/>
  <c r="BM16" i="2" l="1"/>
  <c r="BN16" i="2" s="1"/>
  <c r="BN17" i="2"/>
  <c r="W18" i="8" l="1"/>
  <c r="X18" i="8"/>
  <c r="Y18" i="8"/>
  <c r="Z18" i="8"/>
  <c r="AA18" i="8"/>
  <c r="AB18" i="8"/>
  <c r="AC18" i="8"/>
  <c r="AD18" i="8"/>
  <c r="K18" i="8"/>
  <c r="L115" i="9"/>
  <c r="L116" i="9" s="1"/>
  <c r="J115" i="9"/>
  <c r="J116" i="9" s="1"/>
  <c r="I115" i="9"/>
  <c r="I116" i="9" s="1"/>
  <c r="H115" i="9"/>
  <c r="H116" i="9" s="1"/>
  <c r="G115" i="9"/>
  <c r="G116" i="9" s="1"/>
  <c r="F115" i="9"/>
  <c r="F116" i="9" s="1"/>
  <c r="E115" i="9"/>
  <c r="E116" i="9" s="1"/>
  <c r="L101" i="9"/>
  <c r="L121" i="9" s="1"/>
  <c r="K101" i="9"/>
  <c r="J101" i="9"/>
  <c r="J121" i="9" s="1"/>
  <c r="I101" i="9"/>
  <c r="I121" i="9" s="1"/>
  <c r="H101" i="9"/>
  <c r="H121" i="9" s="1"/>
  <c r="G101" i="9"/>
  <c r="G121" i="9" s="1"/>
  <c r="F101" i="9"/>
  <c r="F121" i="9" s="1"/>
  <c r="E101" i="9"/>
  <c r="E121" i="9" s="1"/>
  <c r="L100" i="9"/>
  <c r="L120" i="9" s="1"/>
  <c r="J100" i="9"/>
  <c r="J120" i="9" s="1"/>
  <c r="I100" i="9"/>
  <c r="I120" i="9" s="1"/>
  <c r="H100" i="9"/>
  <c r="H120" i="9" s="1"/>
  <c r="G100" i="9"/>
  <c r="G120" i="9" s="1"/>
  <c r="F100" i="9"/>
  <c r="F120" i="9" s="1"/>
  <c r="E100" i="9"/>
  <c r="E120" i="9" s="1"/>
  <c r="L99" i="9"/>
  <c r="L119" i="9" s="1"/>
  <c r="J99" i="9"/>
  <c r="J119" i="9" s="1"/>
  <c r="I99" i="9"/>
  <c r="I119" i="9" s="1"/>
  <c r="H99" i="9"/>
  <c r="G99" i="9"/>
  <c r="G119" i="9" s="1"/>
  <c r="F99" i="9"/>
  <c r="F119" i="9" s="1"/>
  <c r="E99" i="9"/>
  <c r="E119" i="9" s="1"/>
  <c r="L98" i="9"/>
  <c r="L118" i="9" s="1"/>
  <c r="L125" i="9" s="1"/>
  <c r="K98" i="9"/>
  <c r="J98" i="9"/>
  <c r="I98" i="9"/>
  <c r="I105" i="9" s="1"/>
  <c r="H98" i="9"/>
  <c r="H118" i="9" s="1"/>
  <c r="G98" i="9"/>
  <c r="G118" i="9" s="1"/>
  <c r="F98" i="9"/>
  <c r="F118" i="9" s="1"/>
  <c r="E98" i="9"/>
  <c r="E118" i="9" s="1"/>
  <c r="L95" i="9"/>
  <c r="K95" i="9"/>
  <c r="J95" i="9"/>
  <c r="I95" i="9"/>
  <c r="H95" i="9"/>
  <c r="H96" i="9" s="1"/>
  <c r="G95" i="9"/>
  <c r="G96" i="9" s="1"/>
  <c r="F95" i="9"/>
  <c r="F96" i="9" s="1"/>
  <c r="E95" i="9"/>
  <c r="E96" i="9" s="1"/>
  <c r="C95" i="9"/>
  <c r="O92" i="9"/>
  <c r="O91" i="9"/>
  <c r="L87" i="9"/>
  <c r="K87" i="9"/>
  <c r="J87" i="9"/>
  <c r="I87" i="9"/>
  <c r="H87" i="9"/>
  <c r="H88" i="9" s="1"/>
  <c r="G87" i="9"/>
  <c r="G88" i="9" s="1"/>
  <c r="F87" i="9"/>
  <c r="F88" i="9" s="1"/>
  <c r="E87" i="9"/>
  <c r="E88" i="9" s="1"/>
  <c r="C101" i="9"/>
  <c r="M82" i="9"/>
  <c r="M81" i="9"/>
  <c r="M80" i="9"/>
  <c r="L77" i="9"/>
  <c r="J77" i="9"/>
  <c r="I77" i="9"/>
  <c r="H77" i="9"/>
  <c r="G77" i="9"/>
  <c r="F77" i="9"/>
  <c r="E77" i="9"/>
  <c r="C77" i="9"/>
  <c r="K19" i="9" s="1"/>
  <c r="M73" i="9"/>
  <c r="K100" i="9"/>
  <c r="K99" i="9"/>
  <c r="M70" i="9"/>
  <c r="L66" i="9"/>
  <c r="K66" i="9"/>
  <c r="J66" i="9"/>
  <c r="I66" i="9"/>
  <c r="H66" i="9"/>
  <c r="H67" i="9" s="1"/>
  <c r="G66" i="9"/>
  <c r="G67" i="9" s="1"/>
  <c r="F66" i="9"/>
  <c r="F67" i="9" s="1"/>
  <c r="E66" i="9"/>
  <c r="E67" i="9" s="1"/>
  <c r="K26" i="9"/>
  <c r="M62" i="9"/>
  <c r="M61" i="9"/>
  <c r="M60" i="9"/>
  <c r="M59" i="9"/>
  <c r="D34" i="9"/>
  <c r="D33" i="9" s="1"/>
  <c r="C34" i="9"/>
  <c r="C33" i="9" s="1"/>
  <c r="L33" i="9"/>
  <c r="K33" i="9"/>
  <c r="J33" i="9"/>
  <c r="I33" i="9"/>
  <c r="G33" i="9"/>
  <c r="F33" i="9"/>
  <c r="E33" i="9"/>
  <c r="D30" i="9"/>
  <c r="D29" i="9"/>
  <c r="O26" i="9"/>
  <c r="O27" i="9" s="1"/>
  <c r="L25" i="9"/>
  <c r="I25" i="9"/>
  <c r="G25" i="9"/>
  <c r="F25" i="9"/>
  <c r="E25" i="9"/>
  <c r="D19" i="9"/>
  <c r="D18" i="9" s="1"/>
  <c r="C19" i="9"/>
  <c r="C18" i="9" s="1"/>
  <c r="L18" i="9"/>
  <c r="K18" i="9"/>
  <c r="J18" i="9"/>
  <c r="I18" i="9"/>
  <c r="G18" i="9"/>
  <c r="F18" i="9"/>
  <c r="E18" i="9"/>
  <c r="U18" i="8"/>
  <c r="AL18" i="8"/>
  <c r="AK18" i="8"/>
  <c r="AJ18" i="8"/>
  <c r="AI18" i="8"/>
  <c r="AH18" i="8"/>
  <c r="AP18" i="8" s="1"/>
  <c r="AG18" i="8"/>
  <c r="AF18" i="8"/>
  <c r="AE18" i="8"/>
  <c r="V18" i="8"/>
  <c r="T18" i="8"/>
  <c r="S18" i="8"/>
  <c r="R18" i="8"/>
  <c r="P18" i="8"/>
  <c r="O18" i="8"/>
  <c r="N18" i="8"/>
  <c r="N11" i="8" s="1"/>
  <c r="M18" i="8"/>
  <c r="M11" i="8" s="1"/>
  <c r="L18" i="8"/>
  <c r="H18" i="8"/>
  <c r="G18" i="8"/>
  <c r="F18" i="8"/>
  <c r="E18" i="8"/>
  <c r="D18" i="8"/>
  <c r="C18" i="8"/>
  <c r="AF17" i="8"/>
  <c r="AK17" i="8" s="1"/>
  <c r="AL17" i="8" s="1"/>
  <c r="AO17" i="8" s="1"/>
  <c r="AP17" i="8" s="1"/>
  <c r="AA17" i="8"/>
  <c r="AB17" i="8" s="1"/>
  <c r="AJ17" i="8" s="1"/>
  <c r="Z17" i="8"/>
  <c r="AH17" i="8" s="1"/>
  <c r="F17" i="8"/>
  <c r="K17" i="8" s="1"/>
  <c r="L17" i="8" s="1"/>
  <c r="E17" i="9" l="1"/>
  <c r="K25" i="9"/>
  <c r="C26" i="9"/>
  <c r="C25" i="9" s="1"/>
  <c r="F17" i="9"/>
  <c r="F41" i="9" s="1"/>
  <c r="F54" i="9" s="1"/>
  <c r="G17" i="9"/>
  <c r="G41" i="9" s="1"/>
  <c r="G54" i="9" s="1"/>
  <c r="J17" i="9"/>
  <c r="J41" i="9" s="1"/>
  <c r="J54" i="9" s="1"/>
  <c r="J105" i="9"/>
  <c r="I17" i="9"/>
  <c r="I41" i="9" s="1"/>
  <c r="I54" i="9" s="1"/>
  <c r="L105" i="9"/>
  <c r="J118" i="9"/>
  <c r="J125" i="9" s="1"/>
  <c r="M72" i="9"/>
  <c r="K105" i="9"/>
  <c r="K77" i="9"/>
  <c r="M71" i="9"/>
  <c r="H105" i="9"/>
  <c r="I118" i="9"/>
  <c r="I125" i="9" s="1"/>
  <c r="G125" i="9"/>
  <c r="M83" i="9"/>
  <c r="M87" i="9" s="1"/>
  <c r="C100" i="9"/>
  <c r="C98" i="9"/>
  <c r="C99" i="9"/>
  <c r="K109" i="9" s="1"/>
  <c r="K119" i="9" s="1"/>
  <c r="E41" i="9"/>
  <c r="E54" i="9" s="1"/>
  <c r="L17" i="9"/>
  <c r="L41" i="9" s="1"/>
  <c r="L54" i="9" s="1"/>
  <c r="AO18" i="8"/>
  <c r="E125" i="9"/>
  <c r="F125" i="9"/>
  <c r="F105" i="9"/>
  <c r="H119" i="9"/>
  <c r="H125" i="9" s="1"/>
  <c r="G105" i="9"/>
  <c r="D26" i="9"/>
  <c r="D25" i="9" s="1"/>
  <c r="D17" i="9" s="1"/>
  <c r="D41" i="9" s="1"/>
  <c r="E105" i="9"/>
  <c r="C108" i="9" l="1"/>
  <c r="C115" i="9" s="1"/>
  <c r="C105" i="9"/>
  <c r="F126" i="9"/>
  <c r="J126" i="9"/>
  <c r="G126" i="9"/>
  <c r="H54" i="9"/>
  <c r="E126" i="9"/>
  <c r="K111" i="9"/>
  <c r="K121" i="9" s="1"/>
  <c r="K108" i="9"/>
  <c r="M108" i="9" s="1"/>
  <c r="L126" i="9"/>
  <c r="K110" i="9"/>
  <c r="K120" i="9" s="1"/>
  <c r="I126" i="9"/>
  <c r="C118" i="9"/>
  <c r="C121" i="9"/>
  <c r="M109" i="9"/>
  <c r="C120" i="9"/>
  <c r="M120" i="9" l="1"/>
  <c r="H126" i="9"/>
  <c r="M111" i="9"/>
  <c r="M110" i="9"/>
  <c r="M121" i="9"/>
  <c r="K115" i="9"/>
  <c r="K118" i="9"/>
  <c r="K29" i="9"/>
  <c r="C119" i="9"/>
  <c r="M119" i="9" s="1"/>
  <c r="C125" i="9" l="1"/>
  <c r="M115" i="9"/>
  <c r="K125" i="9"/>
  <c r="M118" i="9"/>
  <c r="M125" i="9" s="1"/>
  <c r="K116" i="9"/>
  <c r="K17" i="9"/>
  <c r="K41" i="9" s="1"/>
  <c r="K54" i="9" s="1"/>
  <c r="C29" i="9"/>
  <c r="C17" i="9" s="1"/>
  <c r="C41" i="9" s="1"/>
  <c r="K126" i="9" l="1"/>
  <c r="L29" i="13"/>
  <c r="L34" i="13"/>
  <c r="L30" i="13"/>
  <c r="L19" i="13"/>
  <c r="AP30" i="15" l="1"/>
  <c r="AO30" i="15"/>
  <c r="V30" i="15"/>
  <c r="U30" i="15"/>
  <c r="AP29" i="15"/>
  <c r="AO29" i="15"/>
  <c r="V29" i="15"/>
  <c r="U29" i="15"/>
  <c r="AP28" i="15"/>
  <c r="AO28" i="15"/>
  <c r="V28" i="15"/>
  <c r="U28" i="15"/>
  <c r="AP27" i="15"/>
  <c r="AO27" i="15"/>
  <c r="V27" i="15"/>
  <c r="U27" i="15"/>
  <c r="S27" i="15"/>
  <c r="AP26" i="15"/>
  <c r="AO26" i="15"/>
  <c r="V26" i="15"/>
  <c r="U26" i="15"/>
  <c r="AP25" i="15"/>
  <c r="AO25" i="15"/>
  <c r="V25" i="15"/>
  <c r="U25" i="15"/>
  <c r="AP24" i="15"/>
  <c r="AO24" i="15"/>
  <c r="V24" i="15"/>
  <c r="U24" i="15"/>
  <c r="AP23" i="15"/>
  <c r="AO23" i="15"/>
  <c r="V23" i="15"/>
  <c r="U23" i="15"/>
  <c r="AP22" i="15"/>
  <c r="AO22" i="15"/>
  <c r="V22" i="15"/>
  <c r="U22" i="15"/>
  <c r="AP21" i="15"/>
  <c r="AO21" i="15"/>
  <c r="V21" i="15"/>
  <c r="U21" i="15"/>
  <c r="AP20" i="15"/>
  <c r="AO20" i="15"/>
  <c r="V20" i="15"/>
  <c r="U20" i="15"/>
  <c r="AP19" i="15"/>
  <c r="AO19" i="15"/>
  <c r="V19" i="15"/>
  <c r="V18" i="15" s="1"/>
  <c r="U19" i="15"/>
  <c r="AL18" i="15"/>
  <c r="AK18" i="15"/>
  <c r="AJ18" i="15"/>
  <c r="AI18" i="15"/>
  <c r="AH18" i="15"/>
  <c r="AG18" i="15"/>
  <c r="AO18" i="15" s="1"/>
  <c r="AF18" i="15"/>
  <c r="AE18" i="15"/>
  <c r="AB18" i="15"/>
  <c r="AA18" i="15"/>
  <c r="U18" i="15"/>
  <c r="T18" i="15"/>
  <c r="S18" i="15"/>
  <c r="R18" i="15"/>
  <c r="Q18" i="15"/>
  <c r="P18" i="15"/>
  <c r="O18" i="15"/>
  <c r="N18" i="15"/>
  <c r="AT18" i="15" s="1"/>
  <c r="M18" i="15"/>
  <c r="AS18" i="15" s="1"/>
  <c r="L18" i="15"/>
  <c r="K18" i="15"/>
  <c r="H18" i="15"/>
  <c r="G18" i="15"/>
  <c r="F18" i="15"/>
  <c r="E18" i="15"/>
  <c r="D18" i="15"/>
  <c r="AR18" i="15" s="1"/>
  <c r="C18" i="15"/>
  <c r="AQ18" i="15" s="1"/>
  <c r="AK17" i="15"/>
  <c r="AL17" i="15" s="1"/>
  <c r="AA17" i="15"/>
  <c r="AB17" i="15" s="1"/>
  <c r="AI17" i="15" s="1"/>
  <c r="AJ17" i="15" s="1"/>
  <c r="Y17" i="15"/>
  <c r="Z17" i="15" s="1"/>
  <c r="AG17" i="15" s="1"/>
  <c r="AH17" i="15" s="1"/>
  <c r="W17" i="15"/>
  <c r="X17" i="15" s="1"/>
  <c r="F17" i="15"/>
  <c r="AP18" i="15" l="1"/>
  <c r="CG54" i="12"/>
  <c r="CB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AW54" i="12" s="1"/>
  <c r="BF54" i="12"/>
  <c r="BE54" i="12"/>
  <c r="BD54" i="12"/>
  <c r="BC54" i="12"/>
  <c r="AX54" i="12" s="1"/>
  <c r="BB54" i="12"/>
  <c r="BA54" i="12"/>
  <c r="AY54" i="12"/>
  <c r="AT54" i="12"/>
  <c r="AS54" i="12"/>
  <c r="AR54" i="12"/>
  <c r="AK54" i="12"/>
  <c r="AJ54" i="12"/>
  <c r="AI54" i="12"/>
  <c r="AH54" i="12"/>
  <c r="AG54" i="12"/>
  <c r="AF54" i="12"/>
  <c r="AE54" i="12"/>
  <c r="AD54" i="12"/>
  <c r="AC54" i="12"/>
  <c r="AA54" i="12"/>
  <c r="Z54" i="12"/>
  <c r="Y54" i="12"/>
  <c r="X54" i="12"/>
  <c r="W54" i="12"/>
  <c r="V54" i="12"/>
  <c r="U54" i="12"/>
  <c r="T54" i="12"/>
  <c r="S54" i="12"/>
  <c r="N54" i="12" s="1"/>
  <c r="R54" i="12"/>
  <c r="K54" i="12"/>
  <c r="J54" i="12"/>
  <c r="I54" i="12"/>
  <c r="G54" i="12"/>
  <c r="F54" i="12"/>
  <c r="E54" i="12"/>
  <c r="D54" i="12"/>
  <c r="C54" i="12"/>
  <c r="AZ53" i="12"/>
  <c r="AY53" i="12"/>
  <c r="AX53" i="12"/>
  <c r="AW53" i="12"/>
  <c r="AV53" i="12"/>
  <c r="CI53" i="12" s="1"/>
  <c r="Q53" i="12"/>
  <c r="AP53" i="12" s="1"/>
  <c r="P53" i="12"/>
  <c r="CM53" i="12" s="1"/>
  <c r="O53" i="12"/>
  <c r="AN53" i="12" s="1"/>
  <c r="N53" i="12"/>
  <c r="AM53" i="12" s="1"/>
  <c r="M53" i="12"/>
  <c r="AL53" i="12" s="1"/>
  <c r="CD52" i="12"/>
  <c r="AZ52" i="12"/>
  <c r="AY52" i="12"/>
  <c r="AX52" i="12"/>
  <c r="AW52" i="12"/>
  <c r="AV52" i="12"/>
  <c r="CI52" i="12" s="1"/>
  <c r="AQ52" i="12"/>
  <c r="Q52" i="12"/>
  <c r="P52" i="12"/>
  <c r="AO52" i="12" s="1"/>
  <c r="O52" i="12"/>
  <c r="AN52" i="12" s="1"/>
  <c r="N52" i="12"/>
  <c r="CK52" i="12" s="1"/>
  <c r="M52" i="12"/>
  <c r="CO52" i="12" s="1"/>
  <c r="AZ51" i="12"/>
  <c r="AY51" i="12"/>
  <c r="AX51" i="12"/>
  <c r="AW51" i="12"/>
  <c r="AV51" i="12"/>
  <c r="CI51" i="12" s="1"/>
  <c r="AQ51" i="12"/>
  <c r="Q51" i="12"/>
  <c r="P51" i="12"/>
  <c r="O51" i="12"/>
  <c r="N51" i="12"/>
  <c r="CK51" i="12" s="1"/>
  <c r="M51" i="12"/>
  <c r="CO51" i="12" s="1"/>
  <c r="AZ50" i="12"/>
  <c r="AY50" i="12"/>
  <c r="AX50" i="12"/>
  <c r="AW50" i="12"/>
  <c r="AV50" i="12"/>
  <c r="CI50" i="12" s="1"/>
  <c r="AQ50" i="12"/>
  <c r="Q50" i="12"/>
  <c r="P50" i="12"/>
  <c r="O50" i="12"/>
  <c r="CL50" i="12" s="1"/>
  <c r="N50" i="12"/>
  <c r="M50" i="12"/>
  <c r="CG49" i="12"/>
  <c r="CB49" i="12"/>
  <c r="BT49" i="12"/>
  <c r="BS49" i="12"/>
  <c r="BR49" i="12"/>
  <c r="BQ49" i="12"/>
  <c r="BP49" i="12"/>
  <c r="BM49" i="12"/>
  <c r="BL49" i="12"/>
  <c r="BK49" i="12"/>
  <c r="BI49" i="12"/>
  <c r="BD49" i="12"/>
  <c r="BC49" i="12"/>
  <c r="BB49" i="12"/>
  <c r="AT49" i="12"/>
  <c r="AS49" i="12"/>
  <c r="AR49" i="12"/>
  <c r="AK49" i="12"/>
  <c r="AJ49" i="12"/>
  <c r="AI49" i="12"/>
  <c r="AH49" i="12"/>
  <c r="AG49" i="12"/>
  <c r="AF49" i="12"/>
  <c r="AE49" i="12"/>
  <c r="AD49" i="12"/>
  <c r="AC49" i="12"/>
  <c r="Z49" i="12"/>
  <c r="Y49" i="12"/>
  <c r="U49" i="12"/>
  <c r="T49" i="12"/>
  <c r="O49" i="12" s="1"/>
  <c r="S49" i="12"/>
  <c r="K49" i="12"/>
  <c r="J49" i="12"/>
  <c r="I49" i="12"/>
  <c r="G49" i="12"/>
  <c r="F49" i="12"/>
  <c r="E49" i="12"/>
  <c r="D49" i="12"/>
  <c r="C49" i="12"/>
  <c r="AZ48" i="12"/>
  <c r="AY48" i="12"/>
  <c r="AX48" i="12"/>
  <c r="AW48" i="12"/>
  <c r="AV48" i="12"/>
  <c r="CI48" i="12" s="1"/>
  <c r="AU48" i="12"/>
  <c r="AU49" i="12" s="1"/>
  <c r="Q48" i="12"/>
  <c r="P48" i="12"/>
  <c r="AO48" i="12" s="1"/>
  <c r="O48" i="12"/>
  <c r="AN48" i="12" s="1"/>
  <c r="N48" i="12"/>
  <c r="AM48" i="12" s="1"/>
  <c r="M48" i="12"/>
  <c r="AL48" i="12" s="1"/>
  <c r="L48" i="12"/>
  <c r="H48" i="12" s="1"/>
  <c r="CD47" i="12"/>
  <c r="BJ47" i="12"/>
  <c r="BH47" i="12"/>
  <c r="BF47" i="12" s="1"/>
  <c r="AV47" i="12" s="1"/>
  <c r="CI47" i="12" s="1"/>
  <c r="BG47" i="12"/>
  <c r="BG49" i="12" s="1"/>
  <c r="AW49" i="12" s="1"/>
  <c r="AZ47" i="12"/>
  <c r="AY47" i="12"/>
  <c r="AW47" i="12"/>
  <c r="AA47" i="12"/>
  <c r="X47" i="12"/>
  <c r="X49" i="12" s="1"/>
  <c r="X32" i="12" s="1"/>
  <c r="X31" i="12" s="1"/>
  <c r="Q47" i="12"/>
  <c r="P47" i="12"/>
  <c r="CM47" i="12" s="1"/>
  <c r="O47" i="12"/>
  <c r="N47" i="12"/>
  <c r="AZ46" i="12"/>
  <c r="AY46" i="12"/>
  <c r="AX46" i="12"/>
  <c r="AW46" i="12"/>
  <c r="AV46" i="12"/>
  <c r="CI46" i="12" s="1"/>
  <c r="Q46" i="12"/>
  <c r="CN46" i="12" s="1"/>
  <c r="P46" i="12"/>
  <c r="AO46" i="12" s="1"/>
  <c r="O46" i="12"/>
  <c r="AN46" i="12" s="1"/>
  <c r="N46" i="12"/>
  <c r="M46" i="12"/>
  <c r="CJ46" i="12" s="1"/>
  <c r="BO45" i="12"/>
  <c r="BO49" i="12" s="1"/>
  <c r="BN45" i="12"/>
  <c r="BN49" i="12" s="1"/>
  <c r="BJ45" i="12"/>
  <c r="BE45" i="12"/>
  <c r="BA45" i="12" s="1"/>
  <c r="BA49" i="12" s="1"/>
  <c r="BA32" i="12" s="1"/>
  <c r="AX45" i="12"/>
  <c r="AW45" i="12"/>
  <c r="AA45" i="12"/>
  <c r="W45" i="12" s="1"/>
  <c r="V45" i="12"/>
  <c r="P45" i="12"/>
  <c r="AO45" i="12" s="1"/>
  <c r="O45" i="12"/>
  <c r="N45" i="12"/>
  <c r="AM45" i="12" s="1"/>
  <c r="AZ44" i="12"/>
  <c r="AY44" i="12"/>
  <c r="AX44" i="12"/>
  <c r="AW44" i="12"/>
  <c r="AV44" i="12"/>
  <c r="CI44" i="12" s="1"/>
  <c r="Q44" i="12"/>
  <c r="P44" i="12"/>
  <c r="O44" i="12"/>
  <c r="N44" i="12"/>
  <c r="M44" i="12"/>
  <c r="CO44" i="12" s="1"/>
  <c r="CG43" i="12"/>
  <c r="CB43" i="12"/>
  <c r="BT43" i="12"/>
  <c r="BS43" i="12"/>
  <c r="BR43" i="12"/>
  <c r="BQ43" i="12"/>
  <c r="BP43" i="12"/>
  <c r="BN43" i="12"/>
  <c r="BM43" i="12"/>
  <c r="BL43" i="12"/>
  <c r="BK43" i="12"/>
  <c r="BH43" i="12"/>
  <c r="BD43" i="12"/>
  <c r="BC43" i="12"/>
  <c r="BB43" i="12"/>
  <c r="AT43" i="12"/>
  <c r="AS43" i="12"/>
  <c r="AR43" i="12"/>
  <c r="AK43" i="12"/>
  <c r="AJ43" i="12"/>
  <c r="AI43" i="12"/>
  <c r="AH43" i="12"/>
  <c r="AG43" i="12"/>
  <c r="AF43" i="12"/>
  <c r="AE43" i="12"/>
  <c r="AD43" i="12"/>
  <c r="AC43" i="12"/>
  <c r="X43" i="12"/>
  <c r="K43" i="12"/>
  <c r="J43" i="12"/>
  <c r="I43" i="12"/>
  <c r="G43" i="12"/>
  <c r="F43" i="12"/>
  <c r="E43" i="12"/>
  <c r="D43" i="12"/>
  <c r="C43" i="12"/>
  <c r="AZ42" i="12"/>
  <c r="AY42" i="12"/>
  <c r="AX42" i="12"/>
  <c r="AW42" i="12"/>
  <c r="AV42" i="12"/>
  <c r="CI42" i="12" s="1"/>
  <c r="AU42" i="12"/>
  <c r="AU43" i="12" s="1"/>
  <c r="AQ42" i="12"/>
  <c r="AQ43" i="12" s="1"/>
  <c r="Q42" i="12"/>
  <c r="P42" i="12"/>
  <c r="AO42" i="12" s="1"/>
  <c r="O42" i="12"/>
  <c r="N42" i="12"/>
  <c r="AM42" i="12" s="1"/>
  <c r="M42" i="12"/>
  <c r="CO42" i="12" s="1"/>
  <c r="L42" i="12"/>
  <c r="L53" i="12" s="1"/>
  <c r="AZ41" i="12"/>
  <c r="AY41" i="12"/>
  <c r="AX41" i="12"/>
  <c r="AW41" i="12"/>
  <c r="AV41" i="12"/>
  <c r="CI41" i="12" s="1"/>
  <c r="Q41" i="12"/>
  <c r="AP41" i="12" s="1"/>
  <c r="P41" i="12"/>
  <c r="O41" i="12"/>
  <c r="AN41" i="12" s="1"/>
  <c r="N41" i="12"/>
  <c r="M41" i="12"/>
  <c r="AL41" i="12" s="1"/>
  <c r="BO40" i="12"/>
  <c r="BO43" i="12" s="1"/>
  <c r="BJ40" i="12"/>
  <c r="BI40" i="12"/>
  <c r="BI43" i="12" s="1"/>
  <c r="BG40" i="12"/>
  <c r="AZ40" i="12"/>
  <c r="AX40" i="12"/>
  <c r="AA40" i="12"/>
  <c r="W40" i="12" s="1"/>
  <c r="Z40" i="12"/>
  <c r="V40" i="12"/>
  <c r="U40" i="12"/>
  <c r="T40" i="12"/>
  <c r="T43" i="12" s="1"/>
  <c r="T32" i="12" s="1"/>
  <c r="S40" i="12"/>
  <c r="S43" i="12" s="1"/>
  <c r="AZ39" i="12"/>
  <c r="AY39" i="12"/>
  <c r="AX39" i="12"/>
  <c r="AW39" i="12"/>
  <c r="AV39" i="12"/>
  <c r="CI39" i="12" s="1"/>
  <c r="Q39" i="12"/>
  <c r="P39" i="12"/>
  <c r="AO39" i="12" s="1"/>
  <c r="O39" i="12"/>
  <c r="AN39" i="12" s="1"/>
  <c r="N39" i="12"/>
  <c r="CK39" i="12" s="1"/>
  <c r="M39" i="12"/>
  <c r="A39" i="12"/>
  <c r="AZ38" i="12"/>
  <c r="AY38" i="12"/>
  <c r="AX38" i="12"/>
  <c r="AW38" i="12"/>
  <c r="AV38" i="12"/>
  <c r="CI38" i="12" s="1"/>
  <c r="AL38" i="12"/>
  <c r="Q38" i="12"/>
  <c r="P38" i="12"/>
  <c r="O38" i="12"/>
  <c r="AN38" i="12" s="1"/>
  <c r="N38" i="12"/>
  <c r="AM38" i="12" s="1"/>
  <c r="M38" i="12"/>
  <c r="AZ37" i="12"/>
  <c r="AY37" i="12"/>
  <c r="AX37" i="12"/>
  <c r="AW37" i="12"/>
  <c r="AV37" i="12"/>
  <c r="Q37" i="12"/>
  <c r="AP37" i="12" s="1"/>
  <c r="P37" i="12"/>
  <c r="O37" i="12"/>
  <c r="AN37" i="12" s="1"/>
  <c r="N37" i="12"/>
  <c r="CK37" i="12" s="1"/>
  <c r="M37" i="12"/>
  <c r="AZ36" i="12"/>
  <c r="AY36" i="12"/>
  <c r="AX36" i="12"/>
  <c r="AW36" i="12"/>
  <c r="AV36" i="12"/>
  <c r="CI36" i="12" s="1"/>
  <c r="Q36" i="12"/>
  <c r="P36" i="12"/>
  <c r="O36" i="12"/>
  <c r="AN36" i="12" s="1"/>
  <c r="N36" i="12"/>
  <c r="AM36" i="12" s="1"/>
  <c r="M36" i="12"/>
  <c r="AZ35" i="12"/>
  <c r="AY35" i="12"/>
  <c r="AX35" i="12"/>
  <c r="AW35" i="12"/>
  <c r="AV35" i="12"/>
  <c r="CI35" i="12" s="1"/>
  <c r="Q35" i="12"/>
  <c r="AP35" i="12" s="1"/>
  <c r="P35" i="12"/>
  <c r="O35" i="12"/>
  <c r="N35" i="12"/>
  <c r="M35" i="12"/>
  <c r="BJ34" i="12"/>
  <c r="BJ43" i="12" s="1"/>
  <c r="BE34" i="12"/>
  <c r="BA34" i="12" s="1"/>
  <c r="BA43" i="12" s="1"/>
  <c r="AY34" i="12"/>
  <c r="AX34" i="12"/>
  <c r="AW34" i="12"/>
  <c r="AA34" i="12"/>
  <c r="Y34" i="12"/>
  <c r="Y43" i="12" s="1"/>
  <c r="Y32" i="12" s="1"/>
  <c r="Y31" i="12" s="1"/>
  <c r="V34" i="12"/>
  <c r="V43" i="12" s="1"/>
  <c r="N34" i="12"/>
  <c r="AM34" i="12" s="1"/>
  <c r="H34" i="12"/>
  <c r="AZ33" i="12"/>
  <c r="AY33" i="12"/>
  <c r="AX33" i="12"/>
  <c r="AW33" i="12"/>
  <c r="AV33" i="12"/>
  <c r="CI33" i="12" s="1"/>
  <c r="Q33" i="12"/>
  <c r="P33" i="12"/>
  <c r="O33" i="12"/>
  <c r="N33" i="12"/>
  <c r="CK33" i="12" s="1"/>
  <c r="M33" i="12"/>
  <c r="CO33" i="12" s="1"/>
  <c r="CG32" i="12"/>
  <c r="CG31" i="12" s="1"/>
  <c r="CB32" i="12"/>
  <c r="CB31" i="12" s="1"/>
  <c r="BT32" i="12"/>
  <c r="BS32" i="12"/>
  <c r="BS31" i="12" s="1"/>
  <c r="BR32" i="12"/>
  <c r="BR31" i="12" s="1"/>
  <c r="BQ32" i="12"/>
  <c r="BQ31" i="12" s="1"/>
  <c r="BP32" i="12"/>
  <c r="BO32" i="12"/>
  <c r="BO31" i="12" s="1"/>
  <c r="BN32" i="12"/>
  <c r="BN31" i="12" s="1"/>
  <c r="BM32" i="12"/>
  <c r="BM31" i="12" s="1"/>
  <c r="BL32" i="12"/>
  <c r="BL31" i="12" s="1"/>
  <c r="BK32" i="12"/>
  <c r="BK31" i="12" s="1"/>
  <c r="BD32" i="12"/>
  <c r="BC32" i="12"/>
  <c r="BC31" i="12" s="1"/>
  <c r="BB32" i="12"/>
  <c r="BB31" i="12" s="1"/>
  <c r="AT32" i="12"/>
  <c r="AT31" i="12" s="1"/>
  <c r="AS32" i="12"/>
  <c r="AS31" i="12" s="1"/>
  <c r="AR32" i="12"/>
  <c r="AR31" i="12" s="1"/>
  <c r="AK32" i="12"/>
  <c r="AK31" i="12" s="1"/>
  <c r="AJ32" i="12"/>
  <c r="AI32" i="12"/>
  <c r="AH32" i="12"/>
  <c r="AH31" i="12" s="1"/>
  <c r="AG32" i="12"/>
  <c r="AG31" i="12" s="1"/>
  <c r="AF32" i="12"/>
  <c r="AE32" i="12"/>
  <c r="AD32" i="12"/>
  <c r="AD31" i="12" s="1"/>
  <c r="AC32" i="12"/>
  <c r="AC31" i="12" s="1"/>
  <c r="K32" i="12"/>
  <c r="K31" i="12" s="1"/>
  <c r="J32" i="12"/>
  <c r="I32" i="12"/>
  <c r="G32" i="12"/>
  <c r="G31" i="12" s="1"/>
  <c r="F32" i="12"/>
  <c r="F31" i="12" s="1"/>
  <c r="E32" i="12"/>
  <c r="E31" i="12" s="1"/>
  <c r="D32" i="12"/>
  <c r="D31" i="12" s="1"/>
  <c r="C32" i="12"/>
  <c r="C31" i="12" s="1"/>
  <c r="BT31" i="12"/>
  <c r="BP31" i="12"/>
  <c r="BD31" i="12"/>
  <c r="AJ31" i="12"/>
  <c r="AI31" i="12"/>
  <c r="AF31" i="12"/>
  <c r="AE31" i="12"/>
  <c r="J31" i="12"/>
  <c r="AZ30" i="12"/>
  <c r="AY30" i="12"/>
  <c r="AX30" i="12"/>
  <c r="AW30" i="12"/>
  <c r="AV30" i="12"/>
  <c r="CI30" i="12" s="1"/>
  <c r="Q30" i="12"/>
  <c r="P30" i="12"/>
  <c r="O30" i="12"/>
  <c r="N30" i="12"/>
  <c r="CK30" i="12" s="1"/>
  <c r="M30" i="12"/>
  <c r="AZ29" i="12"/>
  <c r="AY29" i="12"/>
  <c r="AX29" i="12"/>
  <c r="AW29" i="12"/>
  <c r="AV29" i="12"/>
  <c r="CI29" i="12" s="1"/>
  <c r="Q29" i="12"/>
  <c r="P29" i="12"/>
  <c r="O29" i="12"/>
  <c r="N29" i="12"/>
  <c r="M29" i="12"/>
  <c r="CO29" i="12" s="1"/>
  <c r="AZ28" i="12"/>
  <c r="AY28" i="12"/>
  <c r="AX28" i="12"/>
  <c r="AW28" i="12"/>
  <c r="AV28" i="12"/>
  <c r="CI28" i="12" s="1"/>
  <c r="Q28" i="12"/>
  <c r="P28" i="12"/>
  <c r="O28" i="12"/>
  <c r="N28" i="12"/>
  <c r="M28" i="12"/>
  <c r="CO28" i="12" s="1"/>
  <c r="AZ27" i="12"/>
  <c r="AY27" i="12"/>
  <c r="AX27" i="12"/>
  <c r="AW27" i="12"/>
  <c r="AV27" i="12"/>
  <c r="CI27" i="12" s="1"/>
  <c r="Q27" i="12"/>
  <c r="P27" i="12"/>
  <c r="O27" i="12"/>
  <c r="N27" i="12"/>
  <c r="CK27" i="12" s="1"/>
  <c r="M27" i="12"/>
  <c r="AZ26" i="12"/>
  <c r="AY26" i="12"/>
  <c r="AX26" i="12"/>
  <c r="AW26" i="12"/>
  <c r="AV26" i="12"/>
  <c r="CI26" i="12" s="1"/>
  <c r="Q26" i="12"/>
  <c r="P26" i="12"/>
  <c r="O26" i="12"/>
  <c r="N26" i="12"/>
  <c r="M26" i="12"/>
  <c r="CG25" i="12"/>
  <c r="CG19" i="12" s="1"/>
  <c r="CB25" i="12"/>
  <c r="BT25" i="12"/>
  <c r="BS25" i="12"/>
  <c r="BS19" i="12" s="1"/>
  <c r="BS18" i="12" s="1"/>
  <c r="BR25" i="12"/>
  <c r="BR19" i="12" s="1"/>
  <c r="BQ25" i="12"/>
  <c r="BQ19" i="12" s="1"/>
  <c r="BQ18" i="12" s="1"/>
  <c r="BQ17" i="12" s="1"/>
  <c r="BP25" i="12"/>
  <c r="BO25" i="12"/>
  <c r="BO19" i="12" s="1"/>
  <c r="BO18" i="12" s="1"/>
  <c r="BL25" i="12"/>
  <c r="BK25" i="12"/>
  <c r="BK19" i="12" s="1"/>
  <c r="BK18" i="12" s="1"/>
  <c r="BK17" i="12" s="1"/>
  <c r="BJ25" i="12"/>
  <c r="BJ19" i="12" s="1"/>
  <c r="BI25" i="12"/>
  <c r="BH25" i="12"/>
  <c r="BG25" i="12"/>
  <c r="BF25" i="12"/>
  <c r="BF19" i="12" s="1"/>
  <c r="BE25" i="12"/>
  <c r="BD25" i="12"/>
  <c r="BC25" i="12"/>
  <c r="BB25" i="12"/>
  <c r="BA25" i="12"/>
  <c r="AU25" i="12"/>
  <c r="AU19" i="12" s="1"/>
  <c r="AU18" i="12" s="1"/>
  <c r="AT25" i="12"/>
  <c r="AT19" i="12" s="1"/>
  <c r="AS25" i="12"/>
  <c r="AR25" i="12"/>
  <c r="AQ25" i="12"/>
  <c r="AQ19" i="12" s="1"/>
  <c r="AQ18" i="12" s="1"/>
  <c r="AK25" i="12"/>
  <c r="AJ25" i="12"/>
  <c r="AI25" i="12"/>
  <c r="AI19" i="12" s="1"/>
  <c r="AH25" i="12"/>
  <c r="AG25" i="12"/>
  <c r="AF25" i="12"/>
  <c r="AE25" i="12"/>
  <c r="AE19" i="12" s="1"/>
  <c r="AE18" i="12" s="1"/>
  <c r="AE17" i="12" s="1"/>
  <c r="AD25" i="12"/>
  <c r="AC25" i="12"/>
  <c r="AA25" i="12"/>
  <c r="Z25" i="12"/>
  <c r="Z19" i="12" s="1"/>
  <c r="Z18" i="12" s="1"/>
  <c r="Y25" i="12"/>
  <c r="X25" i="12"/>
  <c r="W25" i="12"/>
  <c r="V25" i="12"/>
  <c r="U25" i="12"/>
  <c r="T25" i="12"/>
  <c r="S25" i="12"/>
  <c r="R25" i="12"/>
  <c r="R19" i="12" s="1"/>
  <c r="L25" i="12"/>
  <c r="K25" i="12"/>
  <c r="J25" i="12"/>
  <c r="J19" i="12" s="1"/>
  <c r="I25" i="12"/>
  <c r="H25" i="12"/>
  <c r="G25" i="12"/>
  <c r="F25" i="12"/>
  <c r="E25" i="12"/>
  <c r="D25" i="12"/>
  <c r="C25" i="12"/>
  <c r="BZ24" i="12"/>
  <c r="BN24" i="12"/>
  <c r="AY24" i="12" s="1"/>
  <c r="BM24" i="12"/>
  <c r="BM25" i="12" s="1"/>
  <c r="AZ24" i="12"/>
  <c r="AW24" i="12"/>
  <c r="AV24" i="12"/>
  <c r="CI24" i="12" s="1"/>
  <c r="Q24" i="12"/>
  <c r="AP24" i="12" s="1"/>
  <c r="AP25" i="12" s="1"/>
  <c r="P24" i="12"/>
  <c r="O24" i="12"/>
  <c r="N24" i="12"/>
  <c r="AM24" i="12" s="1"/>
  <c r="AM25" i="12" s="1"/>
  <c r="M24" i="12"/>
  <c r="AL24" i="12" s="1"/>
  <c r="AL25" i="12" s="1"/>
  <c r="A24" i="12"/>
  <c r="AZ23" i="12"/>
  <c r="AY23" i="12"/>
  <c r="AX23" i="12"/>
  <c r="AW23" i="12"/>
  <c r="AV23" i="12"/>
  <c r="CI23" i="12" s="1"/>
  <c r="Q23" i="12"/>
  <c r="CN23" i="12" s="1"/>
  <c r="P23" i="12"/>
  <c r="O23" i="12"/>
  <c r="N23" i="12"/>
  <c r="M23" i="12"/>
  <c r="CO23" i="12" s="1"/>
  <c r="AZ22" i="12"/>
  <c r="AY22" i="12"/>
  <c r="AX22" i="12"/>
  <c r="AW22" i="12"/>
  <c r="AV22" i="12"/>
  <c r="CI22" i="12" s="1"/>
  <c r="Q22" i="12"/>
  <c r="P22" i="12"/>
  <c r="O22" i="12"/>
  <c r="N22" i="12"/>
  <c r="M22" i="12"/>
  <c r="CO22" i="12" s="1"/>
  <c r="G22" i="12"/>
  <c r="F22" i="12"/>
  <c r="E22" i="12"/>
  <c r="D22" i="12"/>
  <c r="C22" i="12"/>
  <c r="AZ21" i="12"/>
  <c r="AY21" i="12"/>
  <c r="AX21" i="12"/>
  <c r="AW21" i="12"/>
  <c r="AV21" i="12"/>
  <c r="CI21" i="12" s="1"/>
  <c r="Q21" i="12"/>
  <c r="P21" i="12"/>
  <c r="AO21" i="12" s="1"/>
  <c r="AO22" i="12" s="1"/>
  <c r="O21" i="12"/>
  <c r="N21" i="12"/>
  <c r="M21" i="12"/>
  <c r="AL21" i="12" s="1"/>
  <c r="AL22" i="12" s="1"/>
  <c r="AL19" i="12" s="1"/>
  <c r="AL18" i="12" s="1"/>
  <c r="AZ20" i="12"/>
  <c r="AY20" i="12"/>
  <c r="AX20" i="12"/>
  <c r="AW20" i="12"/>
  <c r="AV20" i="12"/>
  <c r="CI20" i="12" s="1"/>
  <c r="Q20" i="12"/>
  <c r="CN20" i="12" s="1"/>
  <c r="P20" i="12"/>
  <c r="O20" i="12"/>
  <c r="N20" i="12"/>
  <c r="M20" i="12"/>
  <c r="CO20" i="12" s="1"/>
  <c r="CB19" i="12"/>
  <c r="CB18" i="12" s="1"/>
  <c r="CB17" i="12" s="1"/>
  <c r="CB10" i="12" s="1"/>
  <c r="BT19" i="12"/>
  <c r="BT18" i="12" s="1"/>
  <c r="BT17" i="12" s="1"/>
  <c r="BP19" i="12"/>
  <c r="BP18" i="12" s="1"/>
  <c r="BM19" i="12"/>
  <c r="BM18" i="12" s="1"/>
  <c r="BM17" i="12" s="1"/>
  <c r="BL19" i="12"/>
  <c r="BL18" i="12" s="1"/>
  <c r="BI19" i="12"/>
  <c r="BI18" i="12" s="1"/>
  <c r="BH19" i="12"/>
  <c r="BH18" i="12" s="1"/>
  <c r="BG19" i="12"/>
  <c r="BD19" i="12"/>
  <c r="BC19" i="12"/>
  <c r="BA19" i="12"/>
  <c r="BA18" i="12" s="1"/>
  <c r="AS19" i="12"/>
  <c r="AS18" i="12" s="1"/>
  <c r="AS17" i="12" s="1"/>
  <c r="AR19" i="12"/>
  <c r="AR18" i="12" s="1"/>
  <c r="AK19" i="12"/>
  <c r="AK18" i="12" s="1"/>
  <c r="AK17" i="12" s="1"/>
  <c r="AJ19" i="12"/>
  <c r="AH19" i="12"/>
  <c r="AG19" i="12"/>
  <c r="AG18" i="12" s="1"/>
  <c r="AF19" i="12"/>
  <c r="AF18" i="12" s="1"/>
  <c r="AF17" i="12" s="1"/>
  <c r="AD19" i="12"/>
  <c r="AD18" i="12" s="1"/>
  <c r="AD17" i="12" s="1"/>
  <c r="AC19" i="12"/>
  <c r="AC18" i="12" s="1"/>
  <c r="AC17" i="12" s="1"/>
  <c r="AA19" i="12"/>
  <c r="AA18" i="12" s="1"/>
  <c r="Y19" i="12"/>
  <c r="X19" i="12"/>
  <c r="X18" i="12" s="1"/>
  <c r="W19" i="12"/>
  <c r="W18" i="12" s="1"/>
  <c r="U19" i="12"/>
  <c r="U18" i="12" s="1"/>
  <c r="T19" i="12"/>
  <c r="T18" i="12" s="1"/>
  <c r="S19" i="12"/>
  <c r="L19" i="12"/>
  <c r="L18" i="12" s="1"/>
  <c r="K19" i="12"/>
  <c r="H19" i="12"/>
  <c r="H18" i="12" s="1"/>
  <c r="G19" i="12"/>
  <c r="G18" i="12" s="1"/>
  <c r="D19" i="12"/>
  <c r="D18" i="12" s="1"/>
  <c r="D17" i="12" s="1"/>
  <c r="D10" i="12" s="1"/>
  <c r="C19" i="12"/>
  <c r="C18" i="12" s="1"/>
  <c r="CG18" i="12"/>
  <c r="CG17" i="12" s="1"/>
  <c r="CG10" i="12" s="1"/>
  <c r="BR18" i="12"/>
  <c r="BR17" i="12" s="1"/>
  <c r="BG18" i="12"/>
  <c r="BF18" i="12"/>
  <c r="BC18" i="12"/>
  <c r="AT18" i="12"/>
  <c r="AT17" i="12" s="1"/>
  <c r="AH18" i="12"/>
  <c r="AH17" i="12" s="1"/>
  <c r="Y18" i="12"/>
  <c r="Y17" i="12" s="1"/>
  <c r="BP17" i="12"/>
  <c r="AG17" i="12"/>
  <c r="CM23" i="12" l="1"/>
  <c r="N40" i="12"/>
  <c r="P40" i="12"/>
  <c r="AO40" i="12" s="1"/>
  <c r="H42" i="12"/>
  <c r="AA49" i="12"/>
  <c r="BE49" i="12"/>
  <c r="X17" i="12"/>
  <c r="O40" i="12"/>
  <c r="W47" i="12"/>
  <c r="M47" i="12" s="1"/>
  <c r="L49" i="12"/>
  <c r="CL20" i="12"/>
  <c r="CN22" i="12"/>
  <c r="CL23" i="12"/>
  <c r="AX24" i="12"/>
  <c r="CL24" i="12" s="1"/>
  <c r="U34" i="12"/>
  <c r="U43" i="12" s="1"/>
  <c r="U32" i="12" s="1"/>
  <c r="U31" i="12" s="1"/>
  <c r="BF34" i="12"/>
  <c r="L43" i="12"/>
  <c r="AQ48" i="12"/>
  <c r="AQ49" i="12" s="1"/>
  <c r="CM50" i="12"/>
  <c r="AL52" i="12"/>
  <c r="AR17" i="12"/>
  <c r="BL17" i="12"/>
  <c r="O25" i="12"/>
  <c r="M25" i="12"/>
  <c r="CO25" i="12" s="1"/>
  <c r="CN29" i="12"/>
  <c r="CJ42" i="12"/>
  <c r="CN47" i="12"/>
  <c r="CJ36" i="12"/>
  <c r="CN36" i="12"/>
  <c r="CN42" i="12"/>
  <c r="AX43" i="12"/>
  <c r="CM51" i="12"/>
  <c r="AX19" i="12"/>
  <c r="G17" i="12"/>
  <c r="G10" i="12" s="1"/>
  <c r="AV54" i="12"/>
  <c r="CI54" i="12" s="1"/>
  <c r="CN24" i="12"/>
  <c r="N25" i="12"/>
  <c r="CM27" i="12"/>
  <c r="CL46" i="12"/>
  <c r="CM29" i="12"/>
  <c r="CN33" i="12"/>
  <c r="CL35" i="12"/>
  <c r="CK41" i="12"/>
  <c r="CM44" i="12"/>
  <c r="CL44" i="12"/>
  <c r="CK47" i="12"/>
  <c r="CN48" i="12"/>
  <c r="CM48" i="12"/>
  <c r="CK24" i="12"/>
  <c r="CJ37" i="12"/>
  <c r="CN37" i="12"/>
  <c r="CM38" i="12"/>
  <c r="CK50" i="12"/>
  <c r="CL51" i="12"/>
  <c r="CM20" i="12"/>
  <c r="CL21" i="12"/>
  <c r="AV25" i="12"/>
  <c r="CI25" i="12" s="1"/>
  <c r="AZ25" i="12"/>
  <c r="CL29" i="12"/>
  <c r="CM30" i="12"/>
  <c r="CJ35" i="12"/>
  <c r="CM37" i="12"/>
  <c r="CL40" i="12"/>
  <c r="CM41" i="12"/>
  <c r="CM42" i="12"/>
  <c r="CK44" i="12"/>
  <c r="CK45" i="12"/>
  <c r="CJ48" i="12"/>
  <c r="N49" i="12"/>
  <c r="CN52" i="12"/>
  <c r="CK53" i="12"/>
  <c r="CL26" i="12"/>
  <c r="CL28" i="12"/>
  <c r="CJ26" i="12"/>
  <c r="CN26" i="12"/>
  <c r="CN28" i="12"/>
  <c r="CM28" i="12"/>
  <c r="CL30" i="12"/>
  <c r="M19" i="12"/>
  <c r="CO19" i="12" s="1"/>
  <c r="R18" i="12"/>
  <c r="M18" i="12" s="1"/>
  <c r="CO18" i="12" s="1"/>
  <c r="AI18" i="12"/>
  <c r="AI17" i="12" s="1"/>
  <c r="O19" i="12"/>
  <c r="C17" i="12"/>
  <c r="C10" i="12" s="1"/>
  <c r="CM22" i="12"/>
  <c r="Q25" i="12"/>
  <c r="AN35" i="12"/>
  <c r="CO36" i="12"/>
  <c r="AM39" i="12"/>
  <c r="CM39" i="12"/>
  <c r="AZ54" i="12"/>
  <c r="AX18" i="12"/>
  <c r="CJ20" i="12"/>
  <c r="CJ27" i="12"/>
  <c r="CN27" i="12"/>
  <c r="CK28" i="12"/>
  <c r="CM35" i="12"/>
  <c r="AL36" i="12"/>
  <c r="CI37" i="12"/>
  <c r="CJ38" i="12"/>
  <c r="CN38" i="12"/>
  <c r="CO38" i="12"/>
  <c r="AP42" i="12"/>
  <c r="CJ44" i="12"/>
  <c r="CN51" i="12"/>
  <c r="AP52" i="12"/>
  <c r="CL53" i="12"/>
  <c r="E19" i="12"/>
  <c r="E18" i="12" s="1"/>
  <c r="E17" i="12" s="1"/>
  <c r="E10" i="12" s="1"/>
  <c r="BO17" i="12"/>
  <c r="BS17" i="12"/>
  <c r="CJ33" i="12"/>
  <c r="AP36" i="12"/>
  <c r="CK46" i="12"/>
  <c r="AM46" i="12"/>
  <c r="H49" i="12"/>
  <c r="P49" i="12"/>
  <c r="CJ50" i="12"/>
  <c r="CN50" i="12"/>
  <c r="AO51" i="12"/>
  <c r="CJ52" i="12"/>
  <c r="CM52" i="12"/>
  <c r="BC17" i="12"/>
  <c r="AN24" i="12"/>
  <c r="AN25" i="12" s="1"/>
  <c r="V19" i="12"/>
  <c r="BE19" i="12"/>
  <c r="BE18" i="12" s="1"/>
  <c r="CK20" i="12"/>
  <c r="CM21" i="12"/>
  <c r="CL22" i="12"/>
  <c r="AX25" i="12"/>
  <c r="CO24" i="12"/>
  <c r="F19" i="12"/>
  <c r="F18" i="12" s="1"/>
  <c r="F17" i="12" s="1"/>
  <c r="F10" i="12" s="1"/>
  <c r="AW25" i="12"/>
  <c r="CK25" i="12" s="1"/>
  <c r="AV19" i="12"/>
  <c r="CI19" i="12" s="1"/>
  <c r="CK26" i="12"/>
  <c r="CJ28" i="12"/>
  <c r="CM33" i="12"/>
  <c r="CL33" i="12"/>
  <c r="R34" i="12"/>
  <c r="CK35" i="12"/>
  <c r="AM35" i="12"/>
  <c r="CM36" i="12"/>
  <c r="CL37" i="12"/>
  <c r="AO37" i="12"/>
  <c r="AP38" i="12"/>
  <c r="CJ39" i="12"/>
  <c r="CN39" i="12"/>
  <c r="CL39" i="12"/>
  <c r="N43" i="12"/>
  <c r="CJ41" i="12"/>
  <c r="CN41" i="12"/>
  <c r="CO41" i="12"/>
  <c r="AL42" i="12"/>
  <c r="CN44" i="12"/>
  <c r="CL48" i="12"/>
  <c r="CK54" i="12"/>
  <c r="M54" i="12"/>
  <c r="CO54" i="12" s="1"/>
  <c r="Q54" i="12"/>
  <c r="P54" i="12"/>
  <c r="O54" i="12"/>
  <c r="N19" i="12"/>
  <c r="S18" i="12"/>
  <c r="AJ18" i="12"/>
  <c r="AJ17" i="12" s="1"/>
  <c r="P19" i="12"/>
  <c r="CL19" i="12"/>
  <c r="J18" i="12"/>
  <c r="O18" i="12"/>
  <c r="BD18" i="12"/>
  <c r="CJ19" i="12"/>
  <c r="U17" i="12"/>
  <c r="BJ18" i="12"/>
  <c r="AZ18" i="12" s="1"/>
  <c r="CK21" i="12"/>
  <c r="AM21" i="12"/>
  <c r="AM22" i="12" s="1"/>
  <c r="AM19" i="12" s="1"/>
  <c r="AM18" i="12" s="1"/>
  <c r="AV18" i="12"/>
  <c r="CI18" i="12" s="1"/>
  <c r="K18" i="12"/>
  <c r="I19" i="12"/>
  <c r="BB19" i="12"/>
  <c r="AN21" i="12"/>
  <c r="AN22" i="12" s="1"/>
  <c r="AN19" i="12" s="1"/>
  <c r="AN18" i="12" s="1"/>
  <c r="CK22" i="12"/>
  <c r="CJ22" i="12"/>
  <c r="CK23" i="12"/>
  <c r="CM24" i="12"/>
  <c r="AO24" i="12"/>
  <c r="AO25" i="12" s="1"/>
  <c r="AO19" i="12" s="1"/>
  <c r="AO18" i="12" s="1"/>
  <c r="CJ24" i="12"/>
  <c r="P25" i="12"/>
  <c r="CL25" i="12"/>
  <c r="CO27" i="12"/>
  <c r="CK29" i="12"/>
  <c r="CJ30" i="12"/>
  <c r="CN30" i="12"/>
  <c r="CO30" i="12"/>
  <c r="AY43" i="12"/>
  <c r="BI32" i="12"/>
  <c r="CO21" i="12"/>
  <c r="CJ21" i="12"/>
  <c r="CN21" i="12"/>
  <c r="AP21" i="12"/>
  <c r="AP22" i="12" s="1"/>
  <c r="AP19" i="12" s="1"/>
  <c r="AP18" i="12" s="1"/>
  <c r="CJ25" i="12"/>
  <c r="CN25" i="12"/>
  <c r="CM26" i="12"/>
  <c r="CL27" i="12"/>
  <c r="O32" i="12"/>
  <c r="T31" i="12"/>
  <c r="BN25" i="12"/>
  <c r="CO26" i="12"/>
  <c r="I31" i="12"/>
  <c r="BA31" i="12"/>
  <c r="CJ23" i="12"/>
  <c r="CJ29" i="12"/>
  <c r="AA43" i="12"/>
  <c r="CO35" i="12"/>
  <c r="AL35" i="12"/>
  <c r="CN35" i="12"/>
  <c r="Q40" i="12"/>
  <c r="AY40" i="12"/>
  <c r="CM40" i="12" s="1"/>
  <c r="AM41" i="12"/>
  <c r="CL41" i="12"/>
  <c r="H43" i="12"/>
  <c r="O43" i="12"/>
  <c r="CL43" i="12" s="1"/>
  <c r="Q45" i="12"/>
  <c r="V49" i="12"/>
  <c r="R45" i="12"/>
  <c r="AP47" i="12"/>
  <c r="CK49" i="12"/>
  <c r="CL54" i="12"/>
  <c r="S32" i="12"/>
  <c r="Q34" i="12"/>
  <c r="AV34" i="12"/>
  <c r="CI34" i="12" s="1"/>
  <c r="AZ34" i="12"/>
  <c r="CK34" i="12"/>
  <c r="CO37" i="12"/>
  <c r="AL37" i="12"/>
  <c r="R40" i="12"/>
  <c r="M40" i="12" s="1"/>
  <c r="CK42" i="12"/>
  <c r="BE43" i="12"/>
  <c r="AY49" i="12"/>
  <c r="CM49" i="12" s="1"/>
  <c r="CM54" i="12"/>
  <c r="CK36" i="12"/>
  <c r="CK38" i="12"/>
  <c r="AM40" i="12"/>
  <c r="BG43" i="12"/>
  <c r="BF40" i="12"/>
  <c r="AV40" i="12" s="1"/>
  <c r="CI40" i="12" s="1"/>
  <c r="AW40" i="12"/>
  <c r="CK40" i="12" s="1"/>
  <c r="AN42" i="12"/>
  <c r="CL42" i="12"/>
  <c r="CL45" i="12"/>
  <c r="AN45" i="12"/>
  <c r="BJ49" i="12"/>
  <c r="AZ49" i="12" s="1"/>
  <c r="BF45" i="12"/>
  <c r="O34" i="12"/>
  <c r="Z34" i="12"/>
  <c r="Z43" i="12" s="1"/>
  <c r="Z32" i="12" s="1"/>
  <c r="Z31" i="12" s="1"/>
  <c r="Z17" i="12" s="1"/>
  <c r="AO35" i="12"/>
  <c r="CL36" i="12"/>
  <c r="CL38" i="12"/>
  <c r="L54" i="12"/>
  <c r="H53" i="12"/>
  <c r="AZ45" i="12"/>
  <c r="CO47" i="12"/>
  <c r="CJ47" i="12"/>
  <c r="AL47" i="12"/>
  <c r="AO36" i="12"/>
  <c r="AM37" i="12"/>
  <c r="AM43" i="12" s="1"/>
  <c r="AO38" i="12"/>
  <c r="AL39" i="12"/>
  <c r="AP39" i="12"/>
  <c r="CO39" i="12"/>
  <c r="AN40" i="12"/>
  <c r="AO41" i="12"/>
  <c r="AY45" i="12"/>
  <c r="CM45" i="12" s="1"/>
  <c r="AL46" i="12"/>
  <c r="AP46" i="12"/>
  <c r="CO46" i="12"/>
  <c r="AO47" i="12"/>
  <c r="AO49" i="12" s="1"/>
  <c r="AX47" i="12"/>
  <c r="CL47" i="12" s="1"/>
  <c r="CK48" i="12"/>
  <c r="CO48" i="12"/>
  <c r="CO50" i="12"/>
  <c r="AN51" i="12"/>
  <c r="AN54" i="12" s="1"/>
  <c r="CL52" i="12"/>
  <c r="BH49" i="12"/>
  <c r="AU53" i="12"/>
  <c r="CO53" i="12"/>
  <c r="CM46" i="12"/>
  <c r="AM47" i="12"/>
  <c r="AM49" i="12" s="1"/>
  <c r="AP48" i="12"/>
  <c r="AL51" i="12"/>
  <c r="AL54" i="12" s="1"/>
  <c r="AP51" i="12"/>
  <c r="AP54" i="12" s="1"/>
  <c r="CJ51" i="12"/>
  <c r="AM52" i="12"/>
  <c r="AO53" i="12"/>
  <c r="AO54" i="12" s="1"/>
  <c r="AN47" i="12"/>
  <c r="AM51" i="12"/>
  <c r="W49" i="12" l="1"/>
  <c r="P18" i="12"/>
  <c r="AZ19" i="12"/>
  <c r="P31" i="12"/>
  <c r="BJ32" i="12"/>
  <c r="BJ31" i="12" s="1"/>
  <c r="AN49" i="12"/>
  <c r="W34" i="12"/>
  <c r="W43" i="12" s="1"/>
  <c r="W32" i="12" s="1"/>
  <c r="W31" i="12" s="1"/>
  <c r="W17" i="12" s="1"/>
  <c r="Q19" i="12"/>
  <c r="CN19" i="12" s="1"/>
  <c r="V18" i="12"/>
  <c r="Q18" i="12" s="1"/>
  <c r="CN18" i="12" s="1"/>
  <c r="AM54" i="12"/>
  <c r="AM32" i="12" s="1"/>
  <c r="AM31" i="12" s="1"/>
  <c r="AM17" i="12" s="1"/>
  <c r="AU54" i="12"/>
  <c r="AU32" i="12" s="1"/>
  <c r="AU31" i="12" s="1"/>
  <c r="AU17" i="12" s="1"/>
  <c r="AQ53" i="12"/>
  <c r="AQ54" i="12" s="1"/>
  <c r="AQ32" i="12" s="1"/>
  <c r="AQ31" i="12" s="1"/>
  <c r="AQ17" i="12" s="1"/>
  <c r="AZ43" i="12"/>
  <c r="BE32" i="12"/>
  <c r="M45" i="12"/>
  <c r="R49" i="12"/>
  <c r="M49" i="12" s="1"/>
  <c r="CN34" i="12"/>
  <c r="AP34" i="12"/>
  <c r="BF43" i="12"/>
  <c r="CN53" i="12"/>
  <c r="BF49" i="12"/>
  <c r="AV49" i="12" s="1"/>
  <c r="CI49" i="12" s="1"/>
  <c r="AV45" i="12"/>
  <c r="CI45" i="12" s="1"/>
  <c r="AW43" i="12"/>
  <c r="CK43" i="12" s="1"/>
  <c r="BG32" i="12"/>
  <c r="CO40" i="12"/>
  <c r="CJ40" i="12"/>
  <c r="AL40" i="12"/>
  <c r="N32" i="12"/>
  <c r="S31" i="12"/>
  <c r="N31" i="12" s="1"/>
  <c r="AP45" i="12"/>
  <c r="AP49" i="12" s="1"/>
  <c r="CN45" i="12"/>
  <c r="AP40" i="12"/>
  <c r="CN40" i="12"/>
  <c r="Q43" i="12"/>
  <c r="CN43" i="12" s="1"/>
  <c r="AA32" i="12"/>
  <c r="AA31" i="12" s="1"/>
  <c r="AA17" i="12" s="1"/>
  <c r="AY25" i="12"/>
  <c r="BN19" i="12"/>
  <c r="P43" i="12"/>
  <c r="CM43" i="12" s="1"/>
  <c r="K17" i="12"/>
  <c r="BJ17" i="12"/>
  <c r="AN34" i="12"/>
  <c r="AN43" i="12" s="1"/>
  <c r="AN32" i="12" s="1"/>
  <c r="AN31" i="12" s="1"/>
  <c r="CL34" i="12"/>
  <c r="M34" i="12"/>
  <c r="AX49" i="12"/>
  <c r="CL49" i="12" s="1"/>
  <c r="BH32" i="12"/>
  <c r="H54" i="12"/>
  <c r="CJ54" i="12" s="1"/>
  <c r="Q49" i="12"/>
  <c r="CN49" i="12" s="1"/>
  <c r="V32" i="12"/>
  <c r="I18" i="12"/>
  <c r="CN54" i="12"/>
  <c r="L32" i="12"/>
  <c r="R43" i="12"/>
  <c r="P34" i="12"/>
  <c r="P32" i="12"/>
  <c r="AY32" i="12"/>
  <c r="BI31" i="12"/>
  <c r="AN17" i="12"/>
  <c r="CJ18" i="12"/>
  <c r="CM25" i="12"/>
  <c r="AW19" i="12"/>
  <c r="CK19" i="12" s="1"/>
  <c r="BB18" i="12"/>
  <c r="P17" i="12"/>
  <c r="AO11" i="12" s="1"/>
  <c r="J17" i="12"/>
  <c r="CL18" i="12"/>
  <c r="N18" i="12"/>
  <c r="O31" i="12"/>
  <c r="T17" i="12"/>
  <c r="O17" i="12" s="1"/>
  <c r="AN11" i="12" s="1"/>
  <c r="BA17" i="12"/>
  <c r="BD17" i="12"/>
  <c r="CM32" i="12" l="1"/>
  <c r="AP43" i="12"/>
  <c r="AN10" i="12"/>
  <c r="BF32" i="12"/>
  <c r="AV43" i="12"/>
  <c r="CI43" i="12" s="1"/>
  <c r="CO49" i="12"/>
  <c r="CJ49" i="12"/>
  <c r="BI17" i="12"/>
  <c r="AY31" i="12"/>
  <c r="CM31" i="12" s="1"/>
  <c r="I17" i="12"/>
  <c r="V31" i="12"/>
  <c r="Q32" i="12"/>
  <c r="AX32" i="12"/>
  <c r="CL32" i="12" s="1"/>
  <c r="BH31" i="12"/>
  <c r="BN18" i="12"/>
  <c r="AY19" i="12"/>
  <c r="CM19" i="12" s="1"/>
  <c r="CO45" i="12"/>
  <c r="AL45" i="12"/>
  <c r="AL49" i="12" s="1"/>
  <c r="CJ45" i="12"/>
  <c r="M43" i="12"/>
  <c r="R32" i="12"/>
  <c r="AP32" i="12"/>
  <c r="AP31" i="12" s="1"/>
  <c r="AP17" i="12" s="1"/>
  <c r="AZ32" i="12"/>
  <c r="BE31" i="12"/>
  <c r="AW18" i="12"/>
  <c r="CK18" i="12" s="1"/>
  <c r="BB17" i="12"/>
  <c r="CM34" i="12"/>
  <c r="AO34" i="12"/>
  <c r="AO43" i="12" s="1"/>
  <c r="AO32" i="12" s="1"/>
  <c r="AO31" i="12" s="1"/>
  <c r="AO17" i="12" s="1"/>
  <c r="AO10" i="12" s="1"/>
  <c r="S17" i="12"/>
  <c r="N17" i="12" s="1"/>
  <c r="AM11" i="12" s="1"/>
  <c r="AM10" i="12" s="1"/>
  <c r="L31" i="12"/>
  <c r="H32" i="12"/>
  <c r="CJ53" i="12"/>
  <c r="CO34" i="12"/>
  <c r="AL34" i="12"/>
  <c r="AL43" i="12" s="1"/>
  <c r="AL32" i="12" s="1"/>
  <c r="AL31" i="12" s="1"/>
  <c r="AL17" i="12" s="1"/>
  <c r="CJ34" i="12"/>
  <c r="AW32" i="12"/>
  <c r="CK32" i="12" s="1"/>
  <c r="BG31" i="12"/>
  <c r="CN32" i="12" l="1"/>
  <c r="CO43" i="12"/>
  <c r="CJ43" i="12"/>
  <c r="L17" i="12"/>
  <c r="BN17" i="12"/>
  <c r="AY17" i="12" s="1"/>
  <c r="CM17" i="12" s="1"/>
  <c r="AY18" i="12"/>
  <c r="CM18" i="12" s="1"/>
  <c r="Q31" i="12"/>
  <c r="V17" i="12"/>
  <c r="Q17" i="12" s="1"/>
  <c r="AP11" i="12" s="1"/>
  <c r="AP10" i="12" s="1"/>
  <c r="AW31" i="12"/>
  <c r="CK31" i="12" s="1"/>
  <c r="BG17" i="12"/>
  <c r="AW17" i="12" s="1"/>
  <c r="CK17" i="12" s="1"/>
  <c r="H31" i="12"/>
  <c r="M32" i="12"/>
  <c r="CO32" i="12" s="1"/>
  <c r="R31" i="12"/>
  <c r="BH17" i="12"/>
  <c r="AX17" i="12" s="1"/>
  <c r="CL17" i="12" s="1"/>
  <c r="AX31" i="12"/>
  <c r="CL31" i="12" s="1"/>
  <c r="BF31" i="12"/>
  <c r="AV32" i="12"/>
  <c r="CI32" i="12" s="1"/>
  <c r="AZ31" i="12"/>
  <c r="BE17" i="12"/>
  <c r="AZ17" i="12" s="1"/>
  <c r="CN31" i="12" l="1"/>
  <c r="H17" i="12"/>
  <c r="CJ32" i="12"/>
  <c r="BF17" i="12"/>
  <c r="AV17" i="12" s="1"/>
  <c r="AV31" i="12"/>
  <c r="CI31" i="12" s="1"/>
  <c r="M31" i="12"/>
  <c r="CO31" i="12" s="1"/>
  <c r="R17" i="12"/>
  <c r="M17" i="12" s="1"/>
  <c r="CN17" i="12"/>
  <c r="CJ17" i="12" l="1"/>
  <c r="CI17" i="12"/>
  <c r="AV10" i="12"/>
  <c r="CO17" i="12"/>
  <c r="AL11" i="12"/>
  <c r="AL10" i="12" s="1"/>
  <c r="M10" i="12"/>
  <c r="CJ31" i="12"/>
  <c r="T18" i="14" l="1"/>
  <c r="U21" i="14"/>
  <c r="V19" i="14"/>
  <c r="V20" i="14"/>
  <c r="V21" i="14"/>
  <c r="V22" i="14"/>
  <c r="V23" i="14"/>
  <c r="V24" i="14"/>
  <c r="V25" i="14"/>
  <c r="V26" i="14"/>
  <c r="V27" i="14"/>
  <c r="V28" i="14"/>
  <c r="V29" i="14"/>
  <c r="V30" i="14"/>
  <c r="U19" i="14"/>
  <c r="U20" i="14"/>
  <c r="U22" i="14"/>
  <c r="U23" i="14"/>
  <c r="U24" i="14"/>
  <c r="U25" i="14"/>
  <c r="U26" i="14"/>
  <c r="U28" i="14"/>
  <c r="U29" i="14"/>
  <c r="U30" i="14"/>
  <c r="S27" i="14"/>
  <c r="S18" i="14" s="1"/>
  <c r="U27" i="14" l="1"/>
  <c r="U18" i="14"/>
  <c r="O83" i="13" l="1"/>
  <c r="O82" i="13"/>
  <c r="AP30" i="14" l="1"/>
  <c r="AO30" i="14"/>
  <c r="AP29" i="14"/>
  <c r="AO29" i="14"/>
  <c r="AP28" i="14"/>
  <c r="AO28" i="14"/>
  <c r="AP27" i="14"/>
  <c r="AO27" i="14"/>
  <c r="AP26" i="14"/>
  <c r="AO26" i="14"/>
  <c r="AP25" i="14"/>
  <c r="AO25" i="14"/>
  <c r="AP24" i="14"/>
  <c r="AO24" i="14"/>
  <c r="AP23" i="14"/>
  <c r="AO23" i="14"/>
  <c r="AP22" i="14"/>
  <c r="AO22" i="14"/>
  <c r="AP21" i="14"/>
  <c r="AO21" i="14"/>
  <c r="AP20" i="14"/>
  <c r="AO20" i="14"/>
  <c r="AP19" i="14"/>
  <c r="AO19" i="14"/>
  <c r="AL18" i="14"/>
  <c r="AK18" i="14"/>
  <c r="AJ18" i="14"/>
  <c r="AP18" i="14" s="1"/>
  <c r="AI18" i="14"/>
  <c r="AH18" i="14"/>
  <c r="AG18" i="14"/>
  <c r="AO18" i="14" l="1"/>
  <c r="M18" i="14"/>
  <c r="N18" i="14"/>
  <c r="O18" i="14"/>
  <c r="P18" i="14"/>
  <c r="W17" i="14" l="1"/>
  <c r="X17" i="14" s="1"/>
  <c r="L18" i="14"/>
  <c r="AA18" i="14"/>
  <c r="AB18" i="14"/>
  <c r="C18" i="14"/>
  <c r="D18" i="14"/>
  <c r="E18" i="14"/>
  <c r="F18" i="14"/>
  <c r="G18" i="14"/>
  <c r="H18" i="14"/>
  <c r="K18" i="14"/>
  <c r="AR18" i="14" l="1"/>
  <c r="AQ18" i="14"/>
  <c r="K29" i="13"/>
  <c r="C29" i="13" s="1"/>
  <c r="K19" i="13"/>
  <c r="AB51" i="10" l="1"/>
  <c r="Z51" i="10"/>
  <c r="U51" i="10"/>
  <c r="T51" i="10"/>
  <c r="S51" i="10"/>
  <c r="R51" i="10"/>
  <c r="Q51" i="10"/>
  <c r="P51" i="10"/>
  <c r="O51" i="10"/>
  <c r="W50" i="10"/>
  <c r="V50" i="10"/>
  <c r="Y49" i="10"/>
  <c r="Y51" i="10" s="1"/>
  <c r="W49" i="10"/>
  <c r="G49" i="10" s="1"/>
  <c r="G51" i="10" s="1"/>
  <c r="V49" i="10"/>
  <c r="F49" i="10" s="1"/>
  <c r="F51" i="10" s="1"/>
  <c r="AA48" i="10"/>
  <c r="W48" i="10"/>
  <c r="W51" i="10" s="1"/>
  <c r="V48" i="10"/>
  <c r="V51" i="10" s="1"/>
  <c r="N48" i="10"/>
  <c r="M48" i="10"/>
  <c r="AC47" i="10"/>
  <c r="AB46" i="10"/>
  <c r="Z46" i="10"/>
  <c r="Y46" i="10"/>
  <c r="Q46" i="10"/>
  <c r="P46" i="10"/>
  <c r="O46" i="10"/>
  <c r="F46" i="10"/>
  <c r="X45" i="10"/>
  <c r="X46" i="10" s="1"/>
  <c r="W45" i="10"/>
  <c r="V45" i="10"/>
  <c r="AA44" i="10"/>
  <c r="W44" i="10"/>
  <c r="V44" i="10"/>
  <c r="S44" i="10"/>
  <c r="S46" i="10" s="1"/>
  <c r="R44" i="10"/>
  <c r="R46" i="10" s="1"/>
  <c r="M44" i="10"/>
  <c r="N44" i="10" s="1"/>
  <c r="AA43" i="10"/>
  <c r="W43" i="10"/>
  <c r="V43" i="10"/>
  <c r="M43" i="10"/>
  <c r="N43" i="10" s="1"/>
  <c r="AA42" i="10"/>
  <c r="T42" i="10"/>
  <c r="T46" i="10" s="1"/>
  <c r="M42" i="10"/>
  <c r="AC42" i="10" s="1"/>
  <c r="G42" i="10"/>
  <c r="G46" i="10" s="1"/>
  <c r="AC41" i="10"/>
  <c r="AB40" i="10"/>
  <c r="Y40" i="10"/>
  <c r="S40" i="10"/>
  <c r="R40" i="10"/>
  <c r="Q40" i="10"/>
  <c r="P40" i="10"/>
  <c r="O40" i="10"/>
  <c r="X39" i="10"/>
  <c r="X50" i="10" s="1"/>
  <c r="X51" i="10" s="1"/>
  <c r="W39" i="10"/>
  <c r="V39" i="10"/>
  <c r="AA38" i="10"/>
  <c r="U38" i="10"/>
  <c r="W38" i="10" s="1"/>
  <c r="T38" i="10"/>
  <c r="V38" i="10" s="1"/>
  <c r="M38" i="10"/>
  <c r="AA37" i="10"/>
  <c r="W37" i="10"/>
  <c r="V37" i="10"/>
  <c r="M37" i="10"/>
  <c r="N37" i="10" s="1"/>
  <c r="Z36" i="10"/>
  <c r="AC36" i="10" s="1"/>
  <c r="U36" i="10"/>
  <c r="W36" i="10" s="1"/>
  <c r="T36" i="10"/>
  <c r="V36" i="10" s="1"/>
  <c r="N36" i="10"/>
  <c r="Z35" i="10"/>
  <c r="AC35" i="10" s="1"/>
  <c r="U35" i="10"/>
  <c r="W35" i="10" s="1"/>
  <c r="T35" i="10"/>
  <c r="V35" i="10" s="1"/>
  <c r="N35" i="10"/>
  <c r="Z34" i="10"/>
  <c r="AC34" i="10" s="1"/>
  <c r="U34" i="10"/>
  <c r="W34" i="10" s="1"/>
  <c r="T34" i="10"/>
  <c r="V34" i="10" s="1"/>
  <c r="N34" i="10"/>
  <c r="Z33" i="10"/>
  <c r="AC33" i="10" s="1"/>
  <c r="U33" i="10"/>
  <c r="W33" i="10" s="1"/>
  <c r="T33" i="10"/>
  <c r="V33" i="10" s="1"/>
  <c r="N33" i="10"/>
  <c r="AA32" i="10"/>
  <c r="W32" i="10"/>
  <c r="V32" i="10"/>
  <c r="M32" i="10"/>
  <c r="AC32" i="10" s="1"/>
  <c r="G32" i="10"/>
  <c r="G40" i="10" s="1"/>
  <c r="F32" i="10"/>
  <c r="F40" i="10" s="1"/>
  <c r="AA31" i="10"/>
  <c r="W31" i="10"/>
  <c r="U31" i="10"/>
  <c r="U40" i="10" s="1"/>
  <c r="T31" i="10"/>
  <c r="T40" i="10" s="1"/>
  <c r="T29" i="10" s="1"/>
  <c r="T28" i="10" s="1"/>
  <c r="M31" i="10"/>
  <c r="AC31" i="10" s="1"/>
  <c r="AC30" i="10"/>
  <c r="AB29" i="10"/>
  <c r="AB28" i="10" s="1"/>
  <c r="Q29" i="10"/>
  <c r="Q28" i="10" s="1"/>
  <c r="P29" i="10"/>
  <c r="P28" i="10" s="1"/>
  <c r="O29" i="10"/>
  <c r="AB27" i="10"/>
  <c r="Z27" i="10"/>
  <c r="X27" i="10"/>
  <c r="U27" i="10"/>
  <c r="T27" i="10"/>
  <c r="S27" i="10"/>
  <c r="R27" i="10"/>
  <c r="Q27" i="10"/>
  <c r="P27" i="10"/>
  <c r="O27" i="10"/>
  <c r="H27" i="10"/>
  <c r="Y26" i="10"/>
  <c r="Y27" i="10" s="1"/>
  <c r="W26" i="10"/>
  <c r="W27" i="10" s="1"/>
  <c r="V26" i="10"/>
  <c r="V27" i="10" s="1"/>
  <c r="G26" i="10"/>
  <c r="G27" i="10" s="1"/>
  <c r="C26" i="10"/>
  <c r="C31" i="10" s="1"/>
  <c r="C32" i="10" s="1"/>
  <c r="C33" i="10" s="1"/>
  <c r="C34" i="10" s="1"/>
  <c r="C35" i="10" s="1"/>
  <c r="C36" i="10" s="1"/>
  <c r="C37" i="10" s="1"/>
  <c r="C38" i="10" s="1"/>
  <c r="C39" i="10" s="1"/>
  <c r="C42" i="10" s="1"/>
  <c r="C43" i="10" s="1"/>
  <c r="C44" i="10" s="1"/>
  <c r="C45" i="10" s="1"/>
  <c r="C48" i="10" s="1"/>
  <c r="C49" i="10" s="1"/>
  <c r="C50" i="10" s="1"/>
  <c r="AC25" i="10"/>
  <c r="AB24" i="10"/>
  <c r="Z24" i="10"/>
  <c r="Y24" i="10"/>
  <c r="X24" i="10"/>
  <c r="U24" i="10"/>
  <c r="T24" i="10"/>
  <c r="R24" i="10"/>
  <c r="R21" i="10" s="1"/>
  <c r="R20" i="10" s="1"/>
  <c r="Q24" i="10"/>
  <c r="P24" i="10"/>
  <c r="O24" i="10"/>
  <c r="L24" i="10"/>
  <c r="K24" i="10"/>
  <c r="H24" i="10"/>
  <c r="G24" i="10"/>
  <c r="F24" i="10"/>
  <c r="AA23" i="10"/>
  <c r="AA24" i="10" s="1"/>
  <c r="S23" i="10"/>
  <c r="S24" i="10" s="1"/>
  <c r="S21" i="10" s="1"/>
  <c r="S20" i="10" s="1"/>
  <c r="R23" i="10"/>
  <c r="V23" i="10" s="1"/>
  <c r="V24" i="10" s="1"/>
  <c r="V21" i="10" s="1"/>
  <c r="V20" i="10" s="1"/>
  <c r="N23" i="10"/>
  <c r="N24" i="10" s="1"/>
  <c r="M23" i="10"/>
  <c r="M24" i="10" s="1"/>
  <c r="AB21" i="10"/>
  <c r="AB20" i="10" s="1"/>
  <c r="Z21" i="10"/>
  <c r="X21" i="10"/>
  <c r="X20" i="10" s="1"/>
  <c r="U21" i="10"/>
  <c r="U20" i="10" s="1"/>
  <c r="T21" i="10"/>
  <c r="T20" i="10" s="1"/>
  <c r="Q21" i="10"/>
  <c r="P21" i="10"/>
  <c r="P20" i="10" s="1"/>
  <c r="O21" i="10"/>
  <c r="Z20" i="10"/>
  <c r="Q20" i="10"/>
  <c r="M26" i="10" l="1"/>
  <c r="M27" i="10" s="1"/>
  <c r="M21" i="10" s="1"/>
  <c r="AA26" i="10"/>
  <c r="AA27" i="10" s="1"/>
  <c r="Y21" i="10"/>
  <c r="Y20" i="10" s="1"/>
  <c r="U42" i="10"/>
  <c r="W42" i="10" s="1"/>
  <c r="W46" i="10" s="1"/>
  <c r="AA45" i="10"/>
  <c r="M45" i="10" s="1"/>
  <c r="N45" i="10" s="1"/>
  <c r="F26" i="10"/>
  <c r="F27" i="10" s="1"/>
  <c r="F21" i="10" s="1"/>
  <c r="F20" i="10" s="1"/>
  <c r="F19" i="10" s="1"/>
  <c r="N32" i="10"/>
  <c r="AA39" i="10"/>
  <c r="M39" i="10" s="1"/>
  <c r="N39" i="10" s="1"/>
  <c r="X40" i="10"/>
  <c r="AA46" i="10"/>
  <c r="G21" i="10"/>
  <c r="G20" i="10" s="1"/>
  <c r="R29" i="10"/>
  <c r="R28" i="10" s="1"/>
  <c r="AB19" i="10"/>
  <c r="T19" i="10"/>
  <c r="Q19" i="10"/>
  <c r="P19" i="10"/>
  <c r="W23" i="10"/>
  <c r="W24" i="10" s="1"/>
  <c r="W21" i="10" s="1"/>
  <c r="W20" i="10" s="1"/>
  <c r="V31" i="10"/>
  <c r="V40" i="10" s="1"/>
  <c r="V42" i="10"/>
  <c r="V46" i="10" s="1"/>
  <c r="S29" i="10"/>
  <c r="S28" i="10" s="1"/>
  <c r="S19" i="10" s="1"/>
  <c r="N31" i="10"/>
  <c r="F29" i="10"/>
  <c r="F28" i="10" s="1"/>
  <c r="Y29" i="10"/>
  <c r="Y28" i="10" s="1"/>
  <c r="AA21" i="10"/>
  <c r="AA20" i="10" s="1"/>
  <c r="M40" i="10"/>
  <c r="AC40" i="10" s="1"/>
  <c r="Z40" i="10"/>
  <c r="Z29" i="10" s="1"/>
  <c r="Z28" i="10" s="1"/>
  <c r="Z19" i="10" s="1"/>
  <c r="Z18" i="10" s="1"/>
  <c r="G29" i="10"/>
  <c r="G28" i="10" s="1"/>
  <c r="R19" i="10"/>
  <c r="AC26" i="10"/>
  <c r="AC27" i="10"/>
  <c r="AA33" i="10"/>
  <c r="AA34" i="10"/>
  <c r="AA35" i="10"/>
  <c r="AA36" i="10"/>
  <c r="N38" i="10"/>
  <c r="N40" i="10" s="1"/>
  <c r="N42" i="10"/>
  <c r="AA49" i="10"/>
  <c r="M49" i="10" s="1"/>
  <c r="AC49" i="10" s="1"/>
  <c r="AA50" i="10"/>
  <c r="M50" i="10" s="1"/>
  <c r="N50" i="10" s="1"/>
  <c r="W40" i="10"/>
  <c r="X29" i="10"/>
  <c r="X28" i="10" s="1"/>
  <c r="N46" i="10"/>
  <c r="M46" i="10"/>
  <c r="AC46" i="10" s="1"/>
  <c r="U46" i="10"/>
  <c r="U29" i="10" s="1"/>
  <c r="U28" i="10" s="1"/>
  <c r="U19" i="10" s="1"/>
  <c r="Y19" i="10"/>
  <c r="Y18" i="10" s="1"/>
  <c r="M20" i="10" l="1"/>
  <c r="AC20" i="10" s="1"/>
  <c r="AC21" i="10"/>
  <c r="W29" i="10"/>
  <c r="W28" i="10" s="1"/>
  <c r="W19" i="10" s="1"/>
  <c r="G19" i="10"/>
  <c r="N26" i="10"/>
  <c r="N27" i="10" s="1"/>
  <c r="N21" i="10" s="1"/>
  <c r="N20" i="10" s="1"/>
  <c r="V29" i="10"/>
  <c r="V28" i="10" s="1"/>
  <c r="V19" i="10" s="1"/>
  <c r="AA51" i="10"/>
  <c r="M51" i="10"/>
  <c r="AC51" i="10" s="1"/>
  <c r="N49" i="10"/>
  <c r="N51" i="10" s="1"/>
  <c r="N29" i="10" s="1"/>
  <c r="N28" i="10" s="1"/>
  <c r="N19" i="10" s="1"/>
  <c r="AA40" i="10"/>
  <c r="X19" i="10"/>
  <c r="AA29" i="10" l="1"/>
  <c r="AA28" i="10" s="1"/>
  <c r="AA19" i="10" s="1"/>
  <c r="AA18" i="10" s="1"/>
  <c r="M29" i="10"/>
  <c r="X18" i="10"/>
  <c r="M28" i="10" l="1"/>
  <c r="AC29" i="10"/>
  <c r="CD43" i="11"/>
  <c r="CC43" i="11"/>
  <c r="CB43" i="11"/>
  <c r="CA43" i="11"/>
  <c r="BZ43" i="11"/>
  <c r="BY43" i="11"/>
  <c r="BX43" i="11"/>
  <c r="BW43" i="11"/>
  <c r="BV43" i="11"/>
  <c r="BU43" i="11"/>
  <c r="BZ41" i="11"/>
  <c r="M19" i="10" l="1"/>
  <c r="AC19" i="10" s="1"/>
  <c r="AC28" i="10"/>
  <c r="AB41" i="11"/>
  <c r="BF41" i="11"/>
  <c r="W28" i="11" l="1"/>
  <c r="V28" i="11"/>
  <c r="S28" i="11"/>
  <c r="S33" i="11" s="1"/>
  <c r="O28" i="11"/>
  <c r="CS28" i="11" s="1"/>
  <c r="Z28" i="11"/>
  <c r="P28" i="11" s="1"/>
  <c r="CT28" i="11" s="1"/>
  <c r="Z33" i="11"/>
  <c r="AB28" i="11"/>
  <c r="AA28" i="11" s="1"/>
  <c r="Q28" i="11" s="1"/>
  <c r="AZ33" i="11"/>
  <c r="AY33" i="11"/>
  <c r="AX33" i="11"/>
  <c r="AZ36" i="11"/>
  <c r="AY36" i="11"/>
  <c r="AX36" i="11"/>
  <c r="BE33" i="11"/>
  <c r="BD33" i="11"/>
  <c r="BC33" i="11"/>
  <c r="BE36" i="11"/>
  <c r="BD36" i="11"/>
  <c r="BC36" i="11"/>
  <c r="P42" i="11"/>
  <c r="CT42" i="11" s="1"/>
  <c r="R42" i="11"/>
  <c r="CV42" i="11" s="1"/>
  <c r="O42" i="11"/>
  <c r="AN42" i="11" s="1"/>
  <c r="P41" i="11"/>
  <c r="AO41" i="11" s="1"/>
  <c r="Q41" i="11"/>
  <c r="AP41" i="11" s="1"/>
  <c r="R41" i="11"/>
  <c r="AQ41" i="11" s="1"/>
  <c r="Q38" i="11"/>
  <c r="CU38" i="11" s="1"/>
  <c r="P35" i="11"/>
  <c r="Q35" i="11"/>
  <c r="V33" i="11"/>
  <c r="U33" i="11"/>
  <c r="T33" i="11"/>
  <c r="V36" i="11"/>
  <c r="U36" i="11"/>
  <c r="T36" i="11"/>
  <c r="AB33" i="11"/>
  <c r="Y33" i="11"/>
  <c r="Z43" i="11"/>
  <c r="CS42" i="11"/>
  <c r="CT41" i="11"/>
  <c r="CU41" i="11"/>
  <c r="CV41" i="11"/>
  <c r="CR19" i="11"/>
  <c r="CS19" i="11"/>
  <c r="CT19" i="11"/>
  <c r="CU19" i="11"/>
  <c r="CV19" i="11"/>
  <c r="CR27" i="11"/>
  <c r="CS27" i="11"/>
  <c r="CT27" i="11"/>
  <c r="CU27" i="11"/>
  <c r="CV27" i="11"/>
  <c r="CR34" i="11"/>
  <c r="CS34" i="11"/>
  <c r="CT34" i="11"/>
  <c r="CU34" i="11"/>
  <c r="CV34" i="11"/>
  <c r="CT35" i="11"/>
  <c r="CU35" i="11"/>
  <c r="CR37" i="11"/>
  <c r="CS37" i="11"/>
  <c r="CT37" i="11"/>
  <c r="CU37" i="11"/>
  <c r="CV37" i="11"/>
  <c r="CL34" i="11"/>
  <c r="CM34" i="11"/>
  <c r="CN34" i="11"/>
  <c r="CO34" i="11"/>
  <c r="CP34" i="11"/>
  <c r="CL37" i="11"/>
  <c r="CM37" i="11"/>
  <c r="CN37" i="11"/>
  <c r="CO37" i="11"/>
  <c r="CP37" i="11"/>
  <c r="CL19" i="11"/>
  <c r="CM19" i="11"/>
  <c r="CN19" i="11"/>
  <c r="CO19" i="11"/>
  <c r="CP19" i="11"/>
  <c r="CL27" i="11"/>
  <c r="CM27" i="11"/>
  <c r="CN27" i="11"/>
  <c r="CO27" i="11"/>
  <c r="CP27" i="11"/>
  <c r="R28" i="11" l="1"/>
  <c r="CV28" i="11" s="1"/>
  <c r="AO42" i="11"/>
  <c r="AQ42" i="11"/>
  <c r="N28" i="11"/>
  <c r="AS35" i="11"/>
  <c r="AS24" i="11"/>
  <c r="CM24" i="11" s="1"/>
  <c r="AS23" i="11"/>
  <c r="CM23" i="11" s="1"/>
  <c r="AS22" i="11"/>
  <c r="CM22" i="11" s="1"/>
  <c r="AS20" i="11"/>
  <c r="CM20" i="11" s="1"/>
  <c r="V42" i="11"/>
  <c r="S42" i="11" s="1"/>
  <c r="W38" i="11"/>
  <c r="AB38" i="11"/>
  <c r="AB43" i="11" s="1"/>
  <c r="V43" i="11" l="1"/>
  <c r="R38" i="11"/>
  <c r="CV38" i="11" s="1"/>
  <c r="W43" i="11"/>
  <c r="R43" i="11" s="1"/>
  <c r="CV43" i="11" s="1"/>
  <c r="CM35" i="11"/>
  <c r="CG19" i="11"/>
  <c r="CH19" i="11"/>
  <c r="CI19" i="11"/>
  <c r="CJ19" i="11"/>
  <c r="CK19" i="11"/>
  <c r="CG27" i="11"/>
  <c r="CH27" i="11"/>
  <c r="CI27" i="11"/>
  <c r="CJ27" i="11"/>
  <c r="CK27" i="11"/>
  <c r="CG34" i="11"/>
  <c r="CH34" i="11"/>
  <c r="CI34" i="11"/>
  <c r="CJ34" i="11"/>
  <c r="CK34" i="11"/>
  <c r="V26" i="11" l="1"/>
  <c r="E59" i="13"/>
  <c r="F59" i="13"/>
  <c r="H83" i="13"/>
  <c r="H82" i="13"/>
  <c r="H97" i="13"/>
  <c r="H75" i="13"/>
  <c r="H60" i="13"/>
  <c r="H59" i="13"/>
  <c r="H61" i="13"/>
  <c r="G96" i="13"/>
  <c r="G59" i="13"/>
  <c r="Y36" i="11" l="1"/>
  <c r="O36" i="11" l="1"/>
  <c r="R18" i="14"/>
  <c r="AT18" i="14" s="1"/>
  <c r="V18" i="14"/>
  <c r="O39" i="11"/>
  <c r="P39" i="11"/>
  <c r="Q39" i="11"/>
  <c r="R39" i="11"/>
  <c r="O40" i="11"/>
  <c r="P40" i="11"/>
  <c r="Q40" i="11"/>
  <c r="R40" i="11"/>
  <c r="AU41" i="11"/>
  <c r="AV41" i="11"/>
  <c r="AS42" i="11"/>
  <c r="AT42" i="11"/>
  <c r="AU42" i="11"/>
  <c r="CO42" i="11" s="1"/>
  <c r="AV42" i="11"/>
  <c r="AU28" i="11"/>
  <c r="CO28" i="11" s="1"/>
  <c r="AT28" i="11"/>
  <c r="AS28" i="11"/>
  <c r="J28" i="11"/>
  <c r="AN28" i="11" s="1"/>
  <c r="J29" i="11"/>
  <c r="AA42" i="11"/>
  <c r="AB35" i="11"/>
  <c r="AB36" i="11" s="1"/>
  <c r="AB26" i="11" s="1"/>
  <c r="AB25" i="11" s="1"/>
  <c r="BF38" i="11"/>
  <c r="BF43" i="11" s="1"/>
  <c r="BF35" i="11"/>
  <c r="BF36" i="11" s="1"/>
  <c r="AA43" i="11" l="1"/>
  <c r="Q43" i="11" s="1"/>
  <c r="CU43" i="11" s="1"/>
  <c r="Q42" i="11"/>
  <c r="CN28" i="11"/>
  <c r="CI28" i="11"/>
  <c r="CN42" i="11"/>
  <c r="CI42" i="11"/>
  <c r="CV40" i="11"/>
  <c r="AQ40" i="11"/>
  <c r="CV39" i="11"/>
  <c r="AQ39" i="11"/>
  <c r="CM42" i="11"/>
  <c r="CH42" i="11"/>
  <c r="CU40" i="11"/>
  <c r="AP40" i="11"/>
  <c r="CU39" i="11"/>
  <c r="AP39" i="11"/>
  <c r="CP42" i="11"/>
  <c r="CK42" i="11"/>
  <c r="CT40" i="11"/>
  <c r="AO40" i="11"/>
  <c r="AO39" i="11"/>
  <c r="CT39" i="11"/>
  <c r="CS36" i="11"/>
  <c r="CM28" i="11"/>
  <c r="CH28" i="11"/>
  <c r="CO41" i="11"/>
  <c r="CJ41" i="11"/>
  <c r="AN40" i="11"/>
  <c r="CS40" i="11"/>
  <c r="CS39" i="11"/>
  <c r="AN39" i="11"/>
  <c r="CP41" i="11"/>
  <c r="CK41" i="11"/>
  <c r="AR42" i="11"/>
  <c r="CL42" i="11" s="1"/>
  <c r="N40" i="11"/>
  <c r="N39" i="11"/>
  <c r="CU42" i="11" l="1"/>
  <c r="N42" i="11"/>
  <c r="AM42" i="11" s="1"/>
  <c r="AP42" i="11"/>
  <c r="AM39" i="11"/>
  <c r="AM40" i="11"/>
  <c r="K69" i="13"/>
  <c r="M69" i="13" s="1"/>
  <c r="K68" i="13"/>
  <c r="M68" i="13" s="1"/>
  <c r="M70" i="13"/>
  <c r="M67" i="13"/>
  <c r="M60" i="13"/>
  <c r="M61" i="13"/>
  <c r="M62" i="13"/>
  <c r="M59" i="13"/>
  <c r="F97" i="13"/>
  <c r="F96" i="13"/>
  <c r="G89" i="13"/>
  <c r="H89" i="13"/>
  <c r="I89" i="13"/>
  <c r="J89" i="13"/>
  <c r="K89" i="13"/>
  <c r="L89" i="13"/>
  <c r="G90" i="13"/>
  <c r="H90" i="13"/>
  <c r="I90" i="13"/>
  <c r="J90" i="13"/>
  <c r="K90" i="13"/>
  <c r="L90" i="13"/>
  <c r="G91" i="13"/>
  <c r="H91" i="13"/>
  <c r="I91" i="13"/>
  <c r="J91" i="13"/>
  <c r="K91" i="13"/>
  <c r="L91" i="13"/>
  <c r="G92" i="13"/>
  <c r="H92" i="13"/>
  <c r="I92" i="13"/>
  <c r="J92" i="13"/>
  <c r="K92" i="13"/>
  <c r="L92" i="13"/>
  <c r="F91" i="13"/>
  <c r="F89" i="13"/>
  <c r="F85" i="13"/>
  <c r="F86" i="13" s="1"/>
  <c r="F87" i="13" s="1"/>
  <c r="D30" i="13" s="1"/>
  <c r="F83" i="13"/>
  <c r="F90" i="13" s="1"/>
  <c r="L86" i="13"/>
  <c r="K86" i="13"/>
  <c r="J86" i="13"/>
  <c r="I86" i="13"/>
  <c r="H86" i="13"/>
  <c r="G86" i="13"/>
  <c r="G87" i="13" s="1"/>
  <c r="E86" i="13"/>
  <c r="E87" i="13" s="1"/>
  <c r="C86" i="13"/>
  <c r="F92" i="13" l="1"/>
  <c r="H87" i="13"/>
  <c r="L71" i="13"/>
  <c r="K71" i="13"/>
  <c r="J71" i="13"/>
  <c r="I71" i="13"/>
  <c r="H71" i="13"/>
  <c r="G71" i="13"/>
  <c r="F71" i="13"/>
  <c r="E71" i="13"/>
  <c r="L63" i="13"/>
  <c r="K63" i="13"/>
  <c r="J63" i="13"/>
  <c r="I63" i="13"/>
  <c r="H63" i="13"/>
  <c r="G63" i="13"/>
  <c r="G64" i="13" s="1"/>
  <c r="F63" i="13"/>
  <c r="F64" i="13" s="1"/>
  <c r="K103" i="13"/>
  <c r="G103" i="13"/>
  <c r="L100" i="13"/>
  <c r="K100" i="13"/>
  <c r="J100" i="13"/>
  <c r="I100" i="13"/>
  <c r="H100" i="13"/>
  <c r="H101" i="13" s="1"/>
  <c r="G100" i="13"/>
  <c r="G101" i="13" s="1"/>
  <c r="F100" i="13"/>
  <c r="F101" i="13" s="1"/>
  <c r="E96" i="13"/>
  <c r="E100" i="13" s="1"/>
  <c r="E101" i="13" s="1"/>
  <c r="L78" i="13"/>
  <c r="K78" i="13"/>
  <c r="J78" i="13"/>
  <c r="I78" i="13"/>
  <c r="H78" i="13"/>
  <c r="H79" i="13" s="1"/>
  <c r="G78" i="13"/>
  <c r="F78" i="13"/>
  <c r="F79" i="13" s="1"/>
  <c r="E78" i="13"/>
  <c r="E79" i="13" s="1"/>
  <c r="L106" i="13"/>
  <c r="K106" i="13"/>
  <c r="J106" i="13"/>
  <c r="I106" i="13"/>
  <c r="H106" i="13"/>
  <c r="G106" i="13"/>
  <c r="F106" i="13"/>
  <c r="E92" i="13"/>
  <c r="E106" i="13" s="1"/>
  <c r="L105" i="13"/>
  <c r="K105" i="13"/>
  <c r="J105" i="13"/>
  <c r="I105" i="13"/>
  <c r="H105" i="13"/>
  <c r="G105" i="13"/>
  <c r="F105" i="13"/>
  <c r="E91" i="13"/>
  <c r="E105" i="13" s="1"/>
  <c r="L104" i="13"/>
  <c r="K104" i="13"/>
  <c r="J104" i="13"/>
  <c r="I104" i="13"/>
  <c r="H104" i="13"/>
  <c r="G104" i="13"/>
  <c r="F104" i="13"/>
  <c r="E90" i="13"/>
  <c r="E104" i="13" s="1"/>
  <c r="L93" i="13"/>
  <c r="K93" i="13"/>
  <c r="J93" i="13"/>
  <c r="I103" i="13"/>
  <c r="I107" i="13" s="1"/>
  <c r="H93" i="13"/>
  <c r="G93" i="13"/>
  <c r="F93" i="13"/>
  <c r="E89" i="13"/>
  <c r="E93" i="13" s="1"/>
  <c r="C77" i="13"/>
  <c r="C76" i="13"/>
  <c r="C75" i="13"/>
  <c r="M75" i="13" s="1"/>
  <c r="C71" i="13"/>
  <c r="C74" i="13"/>
  <c r="M74" i="13" s="1"/>
  <c r="E63" i="13"/>
  <c r="E64" i="13" s="1"/>
  <c r="C63" i="13"/>
  <c r="C78" i="13" l="1"/>
  <c r="C89" i="13"/>
  <c r="H26" i="13"/>
  <c r="L26" i="13" s="1"/>
  <c r="C92" i="13"/>
  <c r="M77" i="13"/>
  <c r="C91" i="13"/>
  <c r="M76" i="13"/>
  <c r="M78" i="13" s="1"/>
  <c r="C90" i="13"/>
  <c r="C97" i="13" s="1"/>
  <c r="M97" i="13" s="1"/>
  <c r="G107" i="13"/>
  <c r="K107" i="13"/>
  <c r="C98" i="13"/>
  <c r="C99" i="13"/>
  <c r="L103" i="13"/>
  <c r="L107" i="13" s="1"/>
  <c r="E103" i="13"/>
  <c r="E107" i="13" s="1"/>
  <c r="C96" i="13"/>
  <c r="I93" i="13"/>
  <c r="H103" i="13"/>
  <c r="H107" i="13" s="1"/>
  <c r="F103" i="13"/>
  <c r="F107" i="13" s="1"/>
  <c r="J103" i="13"/>
  <c r="J107" i="13" s="1"/>
  <c r="C93" i="13" l="1"/>
  <c r="C104" i="13"/>
  <c r="M104" i="13" s="1"/>
  <c r="H64" i="13"/>
  <c r="C105" i="13"/>
  <c r="M105" i="13" s="1"/>
  <c r="M98" i="13"/>
  <c r="C100" i="13"/>
  <c r="M96" i="13"/>
  <c r="C106" i="13"/>
  <c r="M106" i="13" s="1"/>
  <c r="M99" i="13"/>
  <c r="C103" i="13"/>
  <c r="C107" i="13" l="1"/>
  <c r="M100" i="13"/>
  <c r="M103" i="13"/>
  <c r="M107" i="13" s="1"/>
  <c r="BF28" i="11"/>
  <c r="BB35" i="11"/>
  <c r="BB36" i="11" s="1"/>
  <c r="BA43" i="11"/>
  <c r="BC41" i="11"/>
  <c r="AS41" i="11" s="1"/>
  <c r="BD41" i="11"/>
  <c r="X35" i="11"/>
  <c r="X36" i="11" s="1"/>
  <c r="Y41" i="11"/>
  <c r="Y43" i="11" l="1"/>
  <c r="Y26" i="11" s="1"/>
  <c r="O41" i="11"/>
  <c r="AT41" i="11"/>
  <c r="BD43" i="11"/>
  <c r="BD26" i="11" s="1"/>
  <c r="BB28" i="11"/>
  <c r="BB33" i="11" s="1"/>
  <c r="BF33" i="11"/>
  <c r="BF26" i="11" s="1"/>
  <c r="CM41" i="11"/>
  <c r="CH41" i="11"/>
  <c r="AR41" i="11"/>
  <c r="CN41" i="11"/>
  <c r="CI41" i="11"/>
  <c r="Q18" i="14"/>
  <c r="AS18" i="14" s="1"/>
  <c r="BB41" i="11"/>
  <c r="X41" i="11"/>
  <c r="AN41" i="11" l="1"/>
  <c r="CS41" i="11"/>
  <c r="N41" i="11"/>
  <c r="AM41" i="11" s="1"/>
  <c r="CL41" i="11"/>
  <c r="CR41" i="11" l="1"/>
  <c r="CG41" i="11"/>
  <c r="X42" i="11" l="1"/>
  <c r="CR42" i="11" s="1"/>
  <c r="X39" i="11"/>
  <c r="CR39" i="11" s="1"/>
  <c r="X40" i="11"/>
  <c r="CR40" i="11" s="1"/>
  <c r="X38" i="11"/>
  <c r="X43" i="11" s="1"/>
  <c r="Z36" i="11"/>
  <c r="AA36" i="11"/>
  <c r="Q36" i="11" s="1"/>
  <c r="BC38" i="11"/>
  <c r="BE38" i="11"/>
  <c r="BE43" i="11" s="1"/>
  <c r="BE26" i="11" s="1"/>
  <c r="BC43" i="11" l="1"/>
  <c r="BC26" i="11" s="1"/>
  <c r="BB38" i="11"/>
  <c r="BB43" i="11" s="1"/>
  <c r="CU36" i="11"/>
  <c r="Z26" i="11"/>
  <c r="P36" i="11"/>
  <c r="CJ42" i="11"/>
  <c r="Y25" i="11"/>
  <c r="BB7" i="11" l="1"/>
  <c r="BB6" i="11" s="1"/>
  <c r="BB26" i="11"/>
  <c r="BB25" i="11" s="1"/>
  <c r="BB16" i="11" s="1"/>
  <c r="CT36" i="11"/>
  <c r="Y16" i="11"/>
  <c r="CG42" i="11"/>
  <c r="AF18" i="14" l="1"/>
  <c r="AE18" i="14"/>
  <c r="F17" i="14"/>
  <c r="K17" i="14" s="1"/>
  <c r="L17" i="14" s="1"/>
  <c r="AA17" i="14" l="1"/>
  <c r="AB17" i="14" s="1"/>
  <c r="Y17" i="14"/>
  <c r="Z17" i="14" s="1"/>
  <c r="AG17" i="14" s="1"/>
  <c r="AH17" i="14" s="1"/>
  <c r="BE25" i="11"/>
  <c r="AF17" i="14" l="1"/>
  <c r="AI17" i="14"/>
  <c r="AJ17" i="14" s="1"/>
  <c r="BE16" i="11"/>
  <c r="BC25" i="11"/>
  <c r="AK17" i="14" l="1"/>
  <c r="AL17" i="14" s="1"/>
  <c r="AO17" i="14" s="1"/>
  <c r="AP17" i="14" s="1"/>
  <c r="AB16" i="11"/>
  <c r="BD25" i="11"/>
  <c r="BC16" i="11"/>
  <c r="BF25" i="11"/>
  <c r="BB10" i="11" l="1"/>
  <c r="BF16" i="11"/>
  <c r="BD16" i="11"/>
  <c r="CE19" i="11"/>
  <c r="CE27" i="11"/>
  <c r="CE34" i="11"/>
  <c r="K8" i="16"/>
  <c r="J8" i="16" l="1"/>
  <c r="CE37" i="11"/>
  <c r="B8" i="16"/>
  <c r="K26" i="13" l="1"/>
  <c r="K25" i="13" s="1"/>
  <c r="O26" i="13"/>
  <c r="O27" i="13" s="1"/>
  <c r="L33" i="13"/>
  <c r="J33" i="13"/>
  <c r="H33" i="13"/>
  <c r="F33" i="13"/>
  <c r="E33" i="13"/>
  <c r="L25" i="13"/>
  <c r="J25" i="13"/>
  <c r="H25" i="13"/>
  <c r="G25" i="13"/>
  <c r="F25" i="13"/>
  <c r="E25" i="13"/>
  <c r="L18" i="13"/>
  <c r="K18" i="13"/>
  <c r="J18" i="13"/>
  <c r="I18" i="13"/>
  <c r="H18" i="13"/>
  <c r="G18" i="13"/>
  <c r="F18" i="13"/>
  <c r="E18" i="13"/>
  <c r="D34" i="13"/>
  <c r="D33" i="13" s="1"/>
  <c r="D29" i="13"/>
  <c r="D26" i="13"/>
  <c r="D25" i="13" s="1"/>
  <c r="D19" i="13"/>
  <c r="D18" i="13" s="1"/>
  <c r="C19" i="13"/>
  <c r="C18" i="13" s="1"/>
  <c r="L17" i="13" l="1"/>
  <c r="L41" i="13" s="1"/>
  <c r="J11" i="16" s="1"/>
  <c r="J12" i="16" s="1"/>
  <c r="J17" i="13"/>
  <c r="J41" i="13" s="1"/>
  <c r="H8" i="16"/>
  <c r="H17" i="13"/>
  <c r="H41" i="13" s="1"/>
  <c r="H54" i="13" s="1"/>
  <c r="E17" i="13"/>
  <c r="E41" i="13" s="1"/>
  <c r="E54" i="13" s="1"/>
  <c r="I25" i="13"/>
  <c r="I17" i="13" s="1"/>
  <c r="F17" i="13"/>
  <c r="F41" i="13" s="1"/>
  <c r="F54" i="13" s="1"/>
  <c r="I33" i="13"/>
  <c r="C26" i="13"/>
  <c r="C25" i="13" s="1"/>
  <c r="K17" i="13"/>
  <c r="G17" i="13"/>
  <c r="D17" i="13"/>
  <c r="D41" i="13" s="1"/>
  <c r="H11" i="16" l="1"/>
  <c r="J54" i="13"/>
  <c r="D11" i="16"/>
  <c r="F108" i="13"/>
  <c r="I41" i="13"/>
  <c r="G33" i="13"/>
  <c r="G79" i="13"/>
  <c r="K34" i="13"/>
  <c r="K33" i="13" s="1"/>
  <c r="K41" i="13" s="1"/>
  <c r="I11" i="16" s="1"/>
  <c r="C17" i="13"/>
  <c r="C11" i="16"/>
  <c r="E108" i="13"/>
  <c r="H12" i="16"/>
  <c r="I8" i="16"/>
  <c r="E8" i="16"/>
  <c r="G8" i="16"/>
  <c r="F11" i="16"/>
  <c r="H108" i="13"/>
  <c r="G41" i="13"/>
  <c r="G54" i="13" s="1"/>
  <c r="G11" i="16" l="1"/>
  <c r="I54" i="13"/>
  <c r="G12" i="16"/>
  <c r="C34" i="13"/>
  <c r="C33" i="13" s="1"/>
  <c r="C41" i="13" s="1"/>
  <c r="B11" i="16" s="1"/>
  <c r="B12" i="16" s="1"/>
  <c r="I12" i="16"/>
  <c r="E11" i="16"/>
  <c r="E12" i="16" s="1"/>
  <c r="G108" i="13"/>
  <c r="D8" i="16"/>
  <c r="D12" i="16" s="1"/>
  <c r="BY37" i="11"/>
  <c r="BY36" i="11"/>
  <c r="BY33" i="11"/>
  <c r="CC21" i="11"/>
  <c r="CC18" i="11" s="1"/>
  <c r="CC17" i="11" s="1"/>
  <c r="BY21" i="11"/>
  <c r="C8" i="16" l="1"/>
  <c r="C12" i="16" s="1"/>
  <c r="BY26" i="11"/>
  <c r="BY25" i="11" s="1"/>
  <c r="U38" i="11"/>
  <c r="T38" i="11"/>
  <c r="AX43" i="11"/>
  <c r="AX26" i="11" s="1"/>
  <c r="AY43" i="11"/>
  <c r="AY26" i="11" s="1"/>
  <c r="AY25" i="11" s="1"/>
  <c r="AY16" i="11" s="1"/>
  <c r="AZ43" i="11"/>
  <c r="AZ26" i="11" s="1"/>
  <c r="AW43" i="11"/>
  <c r="K20" i="11"/>
  <c r="K21" i="11" s="1"/>
  <c r="K18" i="11" s="1"/>
  <c r="K17" i="11" s="1"/>
  <c r="L20" i="11"/>
  <c r="L21" i="11" s="1"/>
  <c r="L18" i="11" s="1"/>
  <c r="L17" i="11" s="1"/>
  <c r="M20" i="11"/>
  <c r="M21" i="11" s="1"/>
  <c r="M18" i="11" s="1"/>
  <c r="M17" i="11" s="1"/>
  <c r="J20" i="11"/>
  <c r="J21" i="11" s="1"/>
  <c r="J18" i="11" s="1"/>
  <c r="J17" i="11" s="1"/>
  <c r="M38" i="11"/>
  <c r="AQ38" i="11" s="1"/>
  <c r="K38" i="11"/>
  <c r="L38" i="11"/>
  <c r="AP38" i="11" s="1"/>
  <c r="J38" i="11"/>
  <c r="K35" i="11"/>
  <c r="AO35" i="11" s="1"/>
  <c r="L35" i="11"/>
  <c r="AP35" i="11" s="1"/>
  <c r="M35" i="11"/>
  <c r="J35" i="11"/>
  <c r="K32" i="11"/>
  <c r="L32" i="11"/>
  <c r="M32" i="11"/>
  <c r="J32" i="11"/>
  <c r="K31" i="11"/>
  <c r="L31" i="11"/>
  <c r="M31" i="11"/>
  <c r="J31" i="11"/>
  <c r="K30" i="11"/>
  <c r="L30" i="11"/>
  <c r="M30" i="11"/>
  <c r="J30" i="11"/>
  <c r="K29" i="11"/>
  <c r="L29" i="11"/>
  <c r="M29" i="11"/>
  <c r="K28" i="11"/>
  <c r="L28" i="11"/>
  <c r="M28" i="11"/>
  <c r="AQ28" i="11" s="1"/>
  <c r="J33" i="11"/>
  <c r="O38" i="11" l="1"/>
  <c r="CS38" i="11" s="1"/>
  <c r="T43" i="11"/>
  <c r="S38" i="11"/>
  <c r="S43" i="11" s="1"/>
  <c r="N43" i="11" s="1"/>
  <c r="CR43" i="11" s="1"/>
  <c r="U43" i="11"/>
  <c r="U26" i="11" s="1"/>
  <c r="P38" i="11"/>
  <c r="CT38" i="11" s="1"/>
  <c r="AO38" i="11"/>
  <c r="L33" i="11"/>
  <c r="K33" i="11"/>
  <c r="AO28" i="11"/>
  <c r="M33" i="11"/>
  <c r="AX25" i="11"/>
  <c r="AX16" i="11" s="1"/>
  <c r="AZ25" i="11"/>
  <c r="AZ16" i="11" s="1"/>
  <c r="J36" i="11"/>
  <c r="AN36" i="11" s="1"/>
  <c r="K36" i="11"/>
  <c r="AO36" i="11" s="1"/>
  <c r="L36" i="11"/>
  <c r="AP36" i="11" s="1"/>
  <c r="M36" i="11"/>
  <c r="J43" i="11"/>
  <c r="K43" i="11"/>
  <c r="K26" i="11" s="1"/>
  <c r="K25" i="11" s="1"/>
  <c r="K16" i="11" s="1"/>
  <c r="L43" i="11"/>
  <c r="M43" i="11"/>
  <c r="W35" i="11"/>
  <c r="U25" i="11"/>
  <c r="U16" i="11" s="1"/>
  <c r="W33" i="11"/>
  <c r="BA28" i="11"/>
  <c r="BA33" i="11" s="1"/>
  <c r="I21" i="11"/>
  <c r="I18" i="11" s="1"/>
  <c r="I17" i="11" s="1"/>
  <c r="I33" i="11"/>
  <c r="I36" i="11"/>
  <c r="I43" i="11"/>
  <c r="AM43" i="11" s="1"/>
  <c r="S35" i="11" l="1"/>
  <c r="S36" i="11" s="1"/>
  <c r="R35" i="11"/>
  <c r="W36" i="11"/>
  <c r="R36" i="11" s="1"/>
  <c r="CV36" i="11" s="1"/>
  <c r="O43" i="11"/>
  <c r="CS43" i="11" s="1"/>
  <c r="T26" i="11"/>
  <c r="T25" i="11" s="1"/>
  <c r="T16" i="11" s="1"/>
  <c r="W26" i="11"/>
  <c r="W25" i="11" s="1"/>
  <c r="AQ36" i="11"/>
  <c r="AN38" i="11"/>
  <c r="S26" i="11"/>
  <c r="N36" i="11"/>
  <c r="J26" i="11"/>
  <c r="J25" i="11" s="1"/>
  <c r="J16" i="11" s="1"/>
  <c r="AN43" i="11"/>
  <c r="M26" i="11"/>
  <c r="M25" i="11" s="1"/>
  <c r="M16" i="11" s="1"/>
  <c r="AQ43" i="11"/>
  <c r="L26" i="11"/>
  <c r="L25" i="11" s="1"/>
  <c r="L16" i="11" s="1"/>
  <c r="AP43" i="11"/>
  <c r="AV28" i="11"/>
  <c r="I26" i="11"/>
  <c r="I25" i="11" s="1"/>
  <c r="I16" i="11" s="1"/>
  <c r="B9" i="16" s="1"/>
  <c r="B10" i="16" s="1"/>
  <c r="V25" i="11"/>
  <c r="V16" i="11" s="1"/>
  <c r="W16" i="11"/>
  <c r="AW28" i="11"/>
  <c r="AW33" i="11" s="1"/>
  <c r="BA35" i="11"/>
  <c r="CV35" i="11" l="1"/>
  <c r="AQ35" i="11"/>
  <c r="AW26" i="11"/>
  <c r="BA36" i="11"/>
  <c r="BA26" i="11" s="1"/>
  <c r="AW35" i="11"/>
  <c r="AW36" i="11" s="1"/>
  <c r="CR36" i="11"/>
  <c r="AM36" i="11"/>
  <c r="AR28" i="11"/>
  <c r="CP28" i="11"/>
  <c r="CK28" i="11"/>
  <c r="S25" i="11"/>
  <c r="S16" i="11" s="1"/>
  <c r="BA25" i="11"/>
  <c r="BA16" i="11" s="1"/>
  <c r="AV35" i="11"/>
  <c r="AW25" i="11"/>
  <c r="AW16" i="11" s="1"/>
  <c r="CE42" i="11"/>
  <c r="CC37" i="11"/>
  <c r="BU37" i="11"/>
  <c r="BT43" i="11"/>
  <c r="BS43" i="11"/>
  <c r="BR43" i="11"/>
  <c r="BQ43" i="11"/>
  <c r="BQ37" i="11" s="1"/>
  <c r="P43" i="11"/>
  <c r="AV40" i="11"/>
  <c r="AU40" i="11"/>
  <c r="AT40" i="11"/>
  <c r="AS40" i="11"/>
  <c r="AV39" i="11"/>
  <c r="AU39" i="11"/>
  <c r="AT39" i="11"/>
  <c r="AS39" i="11"/>
  <c r="AV38" i="11"/>
  <c r="AU38" i="11"/>
  <c r="AT38" i="11"/>
  <c r="AS38" i="11"/>
  <c r="CD37" i="11"/>
  <c r="CB37" i="11"/>
  <c r="CA37" i="11"/>
  <c r="BZ37" i="11"/>
  <c r="BX37" i="11"/>
  <c r="BW37" i="11"/>
  <c r="BV37" i="11"/>
  <c r="BT37" i="11"/>
  <c r="BS37" i="11"/>
  <c r="BR37" i="11"/>
  <c r="CD36" i="11"/>
  <c r="CC36" i="11"/>
  <c r="CB36" i="11"/>
  <c r="CA36" i="11"/>
  <c r="BZ36" i="11"/>
  <c r="BX36" i="11"/>
  <c r="BW36" i="11"/>
  <c r="BV36" i="11"/>
  <c r="BU36" i="11"/>
  <c r="BT36" i="11"/>
  <c r="BS36" i="11"/>
  <c r="BR36" i="11"/>
  <c r="BQ36" i="11"/>
  <c r="CE36" i="11"/>
  <c r="AV36" i="11"/>
  <c r="AU35" i="11"/>
  <c r="AT35" i="11"/>
  <c r="AS36" i="11"/>
  <c r="O35" i="11"/>
  <c r="CD33" i="11"/>
  <c r="CC33" i="11"/>
  <c r="CB33" i="11"/>
  <c r="CA33" i="11"/>
  <c r="BZ33" i="11"/>
  <c r="BZ26" i="11" s="1"/>
  <c r="BZ25" i="11" s="1"/>
  <c r="BX33" i="11"/>
  <c r="BW33" i="11"/>
  <c r="BW26" i="11" s="1"/>
  <c r="BW25" i="11" s="1"/>
  <c r="BV33" i="11"/>
  <c r="BU33" i="11"/>
  <c r="BT33" i="11"/>
  <c r="BS33" i="11"/>
  <c r="BS26" i="11" s="1"/>
  <c r="BS25" i="11" s="1"/>
  <c r="BR33" i="11"/>
  <c r="BQ33" i="11"/>
  <c r="AV32" i="11"/>
  <c r="CP32" i="11" s="1"/>
  <c r="AU32" i="11"/>
  <c r="CO32" i="11" s="1"/>
  <c r="AT32" i="11"/>
  <c r="CN32" i="11" s="1"/>
  <c r="AS32" i="11"/>
  <c r="CM32" i="11" s="1"/>
  <c r="R32" i="11"/>
  <c r="Q32" i="11"/>
  <c r="P32" i="11"/>
  <c r="O32" i="11"/>
  <c r="AV31" i="11"/>
  <c r="CP31" i="11" s="1"/>
  <c r="AU31" i="11"/>
  <c r="CO31" i="11" s="1"/>
  <c r="AT31" i="11"/>
  <c r="CN31" i="11" s="1"/>
  <c r="AS31" i="11"/>
  <c r="CM31" i="11" s="1"/>
  <c r="R31" i="11"/>
  <c r="Q31" i="11"/>
  <c r="P31" i="11"/>
  <c r="O31" i="11"/>
  <c r="AV30" i="11"/>
  <c r="CP30" i="11" s="1"/>
  <c r="AU30" i="11"/>
  <c r="CO30" i="11" s="1"/>
  <c r="AT30" i="11"/>
  <c r="CN30" i="11" s="1"/>
  <c r="AS30" i="11"/>
  <c r="CM30" i="11" s="1"/>
  <c r="R30" i="11"/>
  <c r="Q30" i="11"/>
  <c r="P30" i="11"/>
  <c r="O30" i="11"/>
  <c r="AV29" i="11"/>
  <c r="CP29" i="11" s="1"/>
  <c r="AU29" i="11"/>
  <c r="CO29" i="11" s="1"/>
  <c r="AT29" i="11"/>
  <c r="CN29" i="11" s="1"/>
  <c r="AS29" i="11"/>
  <c r="CM29" i="11" s="1"/>
  <c r="R29" i="11"/>
  <c r="Q29" i="11"/>
  <c r="P29" i="11"/>
  <c r="O29" i="11"/>
  <c r="A28" i="11"/>
  <c r="A29" i="11" s="1"/>
  <c r="A30" i="11" s="1"/>
  <c r="A31" i="11" s="1"/>
  <c r="A32" i="11" s="1"/>
  <c r="A35" i="11" s="1"/>
  <c r="A38" i="11" s="1"/>
  <c r="A39" i="11" s="1"/>
  <c r="A40" i="11" s="1"/>
  <c r="A41" i="11" s="1"/>
  <c r="A42" i="11" s="1"/>
  <c r="CD26" i="11"/>
  <c r="CD25" i="11" s="1"/>
  <c r="CB26" i="11"/>
  <c r="CB25" i="11" s="1"/>
  <c r="CA26" i="11"/>
  <c r="CA25" i="11" s="1"/>
  <c r="BX26" i="11"/>
  <c r="BX25" i="11" s="1"/>
  <c r="BV26" i="11"/>
  <c r="BV25" i="11" s="1"/>
  <c r="BT26" i="11"/>
  <c r="BT25" i="11" s="1"/>
  <c r="AV24" i="11"/>
  <c r="CP24" i="11" s="1"/>
  <c r="AU24" i="11"/>
  <c r="CO24" i="11" s="1"/>
  <c r="AT24" i="11"/>
  <c r="CN24" i="11" s="1"/>
  <c r="R24" i="11"/>
  <c r="Q24" i="11"/>
  <c r="P24" i="11"/>
  <c r="O24" i="11"/>
  <c r="AV23" i="11"/>
  <c r="CP23" i="11" s="1"/>
  <c r="AU23" i="11"/>
  <c r="CO23" i="11" s="1"/>
  <c r="AT23" i="11"/>
  <c r="CN23" i="11" s="1"/>
  <c r="R23" i="11"/>
  <c r="Q23" i="11"/>
  <c r="P23" i="11"/>
  <c r="O23" i="11"/>
  <c r="AV22" i="11"/>
  <c r="CP22" i="11" s="1"/>
  <c r="AU22" i="11"/>
  <c r="CO22" i="11" s="1"/>
  <c r="AT22" i="11"/>
  <c r="CN22" i="11" s="1"/>
  <c r="R22" i="11"/>
  <c r="Q22" i="11"/>
  <c r="P22" i="11"/>
  <c r="O22" i="11"/>
  <c r="CD21" i="11"/>
  <c r="CD18" i="11" s="1"/>
  <c r="CD17" i="11" s="1"/>
  <c r="CB21" i="11"/>
  <c r="CB18" i="11" s="1"/>
  <c r="CB17" i="11" s="1"/>
  <c r="CA21" i="11"/>
  <c r="CA18" i="11" s="1"/>
  <c r="CA17" i="11" s="1"/>
  <c r="BZ21" i="11"/>
  <c r="BZ18" i="11" s="1"/>
  <c r="BZ17" i="11" s="1"/>
  <c r="BX21" i="11"/>
  <c r="BW21" i="11"/>
  <c r="BW18" i="11" s="1"/>
  <c r="BW17" i="11" s="1"/>
  <c r="BW16" i="11" s="1"/>
  <c r="BV21" i="11"/>
  <c r="BV18" i="11" s="1"/>
  <c r="BV17" i="11" s="1"/>
  <c r="BU21" i="11"/>
  <c r="BU18" i="11" s="1"/>
  <c r="BU17" i="11" s="1"/>
  <c r="BT21" i="11"/>
  <c r="BT18" i="11" s="1"/>
  <c r="BT17" i="11" s="1"/>
  <c r="BS21" i="11"/>
  <c r="BS18" i="11" s="1"/>
  <c r="BS17" i="11" s="1"/>
  <c r="BS16" i="11" s="1"/>
  <c r="BR21" i="11"/>
  <c r="BR18" i="11" s="1"/>
  <c r="BR17" i="11" s="1"/>
  <c r="BQ21" i="11"/>
  <c r="BQ18" i="11" s="1"/>
  <c r="BQ17" i="11" s="1"/>
  <c r="Q21" i="11"/>
  <c r="Q18" i="11" s="1"/>
  <c r="P21" i="11"/>
  <c r="R21" i="11"/>
  <c r="O21" i="11"/>
  <c r="AV20" i="11"/>
  <c r="AU20" i="11"/>
  <c r="AT20" i="11"/>
  <c r="AS21" i="11"/>
  <c r="R20" i="11"/>
  <c r="Q20" i="11"/>
  <c r="P20" i="11"/>
  <c r="O20" i="11"/>
  <c r="BX18" i="11"/>
  <c r="BX17" i="11" s="1"/>
  <c r="AV21" i="11" l="1"/>
  <c r="CP20" i="11"/>
  <c r="CS20" i="11"/>
  <c r="AN20" i="11"/>
  <c r="CH20" i="11"/>
  <c r="AS18" i="11"/>
  <c r="CM18" i="11" s="1"/>
  <c r="CM21" i="11"/>
  <c r="AN21" i="11"/>
  <c r="CS21" i="11"/>
  <c r="CH21" i="11"/>
  <c r="AN22" i="11"/>
  <c r="CS22" i="11"/>
  <c r="CH22" i="11"/>
  <c r="CT23" i="11"/>
  <c r="AO23" i="11"/>
  <c r="CI23" i="11"/>
  <c r="AP24" i="11"/>
  <c r="CU24" i="11"/>
  <c r="CJ24" i="11"/>
  <c r="AN29" i="11"/>
  <c r="CS29" i="11"/>
  <c r="CH29" i="11"/>
  <c r="CS30" i="11"/>
  <c r="AN30" i="11"/>
  <c r="CH30" i="11"/>
  <c r="CS31" i="11"/>
  <c r="AN31" i="11"/>
  <c r="CH31" i="11"/>
  <c r="CS32" i="11"/>
  <c r="AN32" i="11"/>
  <c r="CH32" i="11"/>
  <c r="AU36" i="11"/>
  <c r="CO35" i="11"/>
  <c r="CJ35" i="11"/>
  <c r="CO38" i="11"/>
  <c r="AU43" i="11"/>
  <c r="CO43" i="11" s="1"/>
  <c r="CO39" i="11"/>
  <c r="CJ39" i="11"/>
  <c r="CO40" i="11"/>
  <c r="CJ40" i="11"/>
  <c r="CL28" i="11"/>
  <c r="AO20" i="11"/>
  <c r="CT20" i="11"/>
  <c r="CI20" i="11"/>
  <c r="AT21" i="11"/>
  <c r="CN20" i="11"/>
  <c r="AR20" i="11"/>
  <c r="CL20" i="11" s="1"/>
  <c r="R18" i="11"/>
  <c r="CV21" i="11"/>
  <c r="AQ21" i="11"/>
  <c r="CK21" i="11"/>
  <c r="CT22" i="11"/>
  <c r="AO22" i="11"/>
  <c r="CI22" i="11"/>
  <c r="CU23" i="11"/>
  <c r="AP23" i="11"/>
  <c r="CJ23" i="11"/>
  <c r="CV24" i="11"/>
  <c r="AQ24" i="11"/>
  <c r="CK24" i="11"/>
  <c r="AO29" i="11"/>
  <c r="CT29" i="11"/>
  <c r="CI29" i="11"/>
  <c r="AO30" i="11"/>
  <c r="CT30" i="11"/>
  <c r="CI30" i="11"/>
  <c r="AO31" i="11"/>
  <c r="CT31" i="11"/>
  <c r="CI31" i="11"/>
  <c r="AO32" i="11"/>
  <c r="CT32" i="11"/>
  <c r="CI32" i="11"/>
  <c r="AN35" i="11"/>
  <c r="CS35" i="11"/>
  <c r="CH35" i="11"/>
  <c r="CP36" i="11"/>
  <c r="CK36" i="11"/>
  <c r="CP38" i="11"/>
  <c r="AV43" i="11"/>
  <c r="CP43" i="11" s="1"/>
  <c r="CP39" i="11"/>
  <c r="CK39" i="11"/>
  <c r="CP40" i="11"/>
  <c r="CK40" i="11"/>
  <c r="AP20" i="11"/>
  <c r="CU20" i="11"/>
  <c r="CJ20" i="11"/>
  <c r="AU21" i="11"/>
  <c r="CO20" i="11"/>
  <c r="AO21" i="11"/>
  <c r="CT21" i="11"/>
  <c r="CI21" i="11"/>
  <c r="CU22" i="11"/>
  <c r="AP22" i="11"/>
  <c r="CJ22" i="11"/>
  <c r="AQ23" i="11"/>
  <c r="CV23" i="11"/>
  <c r="CK23" i="11"/>
  <c r="CS24" i="11"/>
  <c r="AN24" i="11"/>
  <c r="CH24" i="11"/>
  <c r="AP29" i="11"/>
  <c r="CU29" i="11"/>
  <c r="CJ29" i="11"/>
  <c r="AP30" i="11"/>
  <c r="CU30" i="11"/>
  <c r="CJ30" i="11"/>
  <c r="AP31" i="11"/>
  <c r="CU31" i="11"/>
  <c r="CJ31" i="11"/>
  <c r="CU32" i="11"/>
  <c r="AP32" i="11"/>
  <c r="CJ32" i="11"/>
  <c r="CM36" i="11"/>
  <c r="CH36" i="11"/>
  <c r="AS43" i="11"/>
  <c r="CM43" i="11" s="1"/>
  <c r="AR38" i="11"/>
  <c r="CM38" i="11"/>
  <c r="CM39" i="11"/>
  <c r="CH39" i="11"/>
  <c r="CM40" i="11"/>
  <c r="CH40" i="11"/>
  <c r="AO43" i="11"/>
  <c r="CT43" i="11"/>
  <c r="CU18" i="11"/>
  <c r="AP18" i="11"/>
  <c r="AQ20" i="11"/>
  <c r="CV20" i="11"/>
  <c r="CK20" i="11"/>
  <c r="AP21" i="11"/>
  <c r="CU21" i="11"/>
  <c r="CJ21" i="11"/>
  <c r="CV22" i="11"/>
  <c r="AQ22" i="11"/>
  <c r="CK22" i="11"/>
  <c r="CS23" i="11"/>
  <c r="AN23" i="11"/>
  <c r="CH23" i="11"/>
  <c r="CT24" i="11"/>
  <c r="AO24" i="11"/>
  <c r="CI24" i="11"/>
  <c r="AQ29" i="11"/>
  <c r="CV29" i="11"/>
  <c r="R33" i="11"/>
  <c r="CK29" i="11"/>
  <c r="AQ30" i="11"/>
  <c r="CV30" i="11"/>
  <c r="CK30" i="11"/>
  <c r="CV31" i="11"/>
  <c r="AQ31" i="11"/>
  <c r="CK31" i="11"/>
  <c r="CV32" i="11"/>
  <c r="AQ32" i="11"/>
  <c r="CK32" i="11"/>
  <c r="CN35" i="11"/>
  <c r="CI35" i="11"/>
  <c r="AR35" i="11"/>
  <c r="CL35" i="11" s="1"/>
  <c r="AT43" i="11"/>
  <c r="CN43" i="11" s="1"/>
  <c r="CN38" i="11"/>
  <c r="CN39" i="11"/>
  <c r="CI39" i="11"/>
  <c r="CN40" i="11"/>
  <c r="CI40" i="11"/>
  <c r="CP35" i="11"/>
  <c r="CK35" i="11"/>
  <c r="CK38" i="11"/>
  <c r="CH38" i="11"/>
  <c r="CI38" i="11"/>
  <c r="CJ38" i="11"/>
  <c r="CI43" i="11"/>
  <c r="CK37" i="11"/>
  <c r="CH37" i="11"/>
  <c r="AT36" i="11"/>
  <c r="Q17" i="11"/>
  <c r="CA16" i="11"/>
  <c r="AS17" i="11"/>
  <c r="CD16" i="11"/>
  <c r="BX16" i="11"/>
  <c r="AV33" i="11"/>
  <c r="BV16" i="11"/>
  <c r="CB16" i="11"/>
  <c r="N35" i="11"/>
  <c r="AM35" i="11" s="1"/>
  <c r="AR23" i="11"/>
  <c r="CL23" i="11" s="1"/>
  <c r="AR29" i="11"/>
  <c r="CL29" i="11" s="1"/>
  <c r="AR40" i="11"/>
  <c r="AR22" i="11"/>
  <c r="CL22" i="11" s="1"/>
  <c r="AU33" i="11"/>
  <c r="BR26" i="11"/>
  <c r="BR25" i="11" s="1"/>
  <c r="BR16" i="11" s="1"/>
  <c r="BZ16" i="11"/>
  <c r="AR32" i="11"/>
  <c r="CL32" i="11" s="1"/>
  <c r="AR31" i="11"/>
  <c r="CL31" i="11" s="1"/>
  <c r="BT16" i="11"/>
  <c r="N29" i="11"/>
  <c r="N20" i="11"/>
  <c r="O18" i="11"/>
  <c r="N21" i="11"/>
  <c r="P18" i="11"/>
  <c r="N24" i="11"/>
  <c r="AR24" i="11"/>
  <c r="CL24" i="11" s="1"/>
  <c r="N23" i="11"/>
  <c r="N22" i="11"/>
  <c r="O33" i="11"/>
  <c r="AT33" i="11"/>
  <c r="AR30" i="11"/>
  <c r="CL30" i="11" s="1"/>
  <c r="AS33" i="11"/>
  <c r="N38" i="11"/>
  <c r="AM38" i="11" s="1"/>
  <c r="CE39" i="11"/>
  <c r="AR39" i="11"/>
  <c r="N31" i="11"/>
  <c r="N30" i="11"/>
  <c r="N32" i="11"/>
  <c r="BQ26" i="11"/>
  <c r="BQ25" i="11" s="1"/>
  <c r="BQ16" i="11" s="1"/>
  <c r="BU26" i="11"/>
  <c r="BU25" i="11" s="1"/>
  <c r="BU16" i="11" s="1"/>
  <c r="CC26" i="11"/>
  <c r="CC25" i="11" s="1"/>
  <c r="CC16" i="11" s="1"/>
  <c r="CE24" i="11" l="1"/>
  <c r="CR24" i="11"/>
  <c r="AM24" i="11"/>
  <c r="CG24" i="11"/>
  <c r="O17" i="11"/>
  <c r="AN18" i="11"/>
  <c r="CS18" i="11"/>
  <c r="CH18" i="11"/>
  <c r="AU26" i="11"/>
  <c r="CO26" i="11" s="1"/>
  <c r="CO33" i="11"/>
  <c r="CP33" i="11"/>
  <c r="AV26" i="11"/>
  <c r="CP26" i="11" s="1"/>
  <c r="AU18" i="11"/>
  <c r="CO21" i="11"/>
  <c r="CO36" i="11"/>
  <c r="CJ36" i="11"/>
  <c r="AS26" i="11"/>
  <c r="CM26" i="11" s="1"/>
  <c r="CM33" i="11"/>
  <c r="AP17" i="11"/>
  <c r="CU17" i="11"/>
  <c r="CE22" i="11"/>
  <c r="CR22" i="11"/>
  <c r="AM22" i="11"/>
  <c r="CG22" i="11"/>
  <c r="CL39" i="11"/>
  <c r="CG39" i="11"/>
  <c r="CE23" i="11"/>
  <c r="AM23" i="11"/>
  <c r="CR23" i="11"/>
  <c r="CG23" i="11"/>
  <c r="CE21" i="11"/>
  <c r="CR21" i="11"/>
  <c r="AM21" i="11"/>
  <c r="CE29" i="11"/>
  <c r="AM29" i="11"/>
  <c r="CR29" i="11"/>
  <c r="CG29" i="11"/>
  <c r="CL40" i="11"/>
  <c r="CG40" i="11"/>
  <c r="CN36" i="11"/>
  <c r="CI36" i="11"/>
  <c r="AT18" i="11"/>
  <c r="CN21" i="11"/>
  <c r="CE30" i="11"/>
  <c r="AM30" i="11"/>
  <c r="CR30" i="11"/>
  <c r="CG30" i="11"/>
  <c r="AM31" i="11"/>
  <c r="CR31" i="11"/>
  <c r="CG31" i="11"/>
  <c r="P17" i="11"/>
  <c r="AO18" i="11"/>
  <c r="CT18" i="11"/>
  <c r="CI18" i="11"/>
  <c r="AM20" i="11"/>
  <c r="CR20" i="11"/>
  <c r="CG20" i="11"/>
  <c r="CR32" i="11"/>
  <c r="AM32" i="11"/>
  <c r="CG32" i="11"/>
  <c r="AT26" i="11"/>
  <c r="CN26" i="11" s="1"/>
  <c r="CN33" i="11"/>
  <c r="CM17" i="11"/>
  <c r="AQ33" i="11"/>
  <c r="R26" i="11"/>
  <c r="CK33" i="11"/>
  <c r="CV33" i="11"/>
  <c r="CL38" i="11"/>
  <c r="AR43" i="11"/>
  <c r="CL43" i="11" s="1"/>
  <c r="R17" i="11"/>
  <c r="AQ18" i="11"/>
  <c r="CV18" i="11"/>
  <c r="AR33" i="11"/>
  <c r="AV18" i="11"/>
  <c r="CK18" i="11" s="1"/>
  <c r="CP21" i="11"/>
  <c r="O26" i="11"/>
  <c r="CS33" i="11"/>
  <c r="AN33" i="11"/>
  <c r="CH33" i="11"/>
  <c r="CR35" i="11"/>
  <c r="CG35" i="11"/>
  <c r="CR38" i="11"/>
  <c r="CH43" i="11"/>
  <c r="CG38" i="11"/>
  <c r="CJ43" i="11"/>
  <c r="CK43" i="11"/>
  <c r="AS25" i="11"/>
  <c r="CM25" i="11" s="1"/>
  <c r="CH26" i="11"/>
  <c r="CJ37" i="11"/>
  <c r="AV25" i="11"/>
  <c r="CI37" i="11"/>
  <c r="CE32" i="11"/>
  <c r="CE35" i="11"/>
  <c r="CE38" i="11"/>
  <c r="CE31" i="11"/>
  <c r="CE20" i="11"/>
  <c r="AR36" i="11"/>
  <c r="O25" i="11"/>
  <c r="AR21" i="11"/>
  <c r="CG21" i="11" s="1"/>
  <c r="N18" i="11"/>
  <c r="R25" i="11" l="1"/>
  <c r="AQ26" i="11"/>
  <c r="CV26" i="11"/>
  <c r="AT17" i="11"/>
  <c r="CN18" i="11"/>
  <c r="CE18" i="11"/>
  <c r="AM18" i="11"/>
  <c r="CR18" i="11"/>
  <c r="CL21" i="11"/>
  <c r="AR18" i="11"/>
  <c r="AV16" i="11"/>
  <c r="CP18" i="11"/>
  <c r="AV17" i="11"/>
  <c r="CP17" i="11" s="1"/>
  <c r="CL36" i="11"/>
  <c r="CG36" i="11"/>
  <c r="CL33" i="11"/>
  <c r="AR26" i="11"/>
  <c r="CL26" i="11" s="1"/>
  <c r="AQ17" i="11"/>
  <c r="CV17" i="11"/>
  <c r="AS16" i="11"/>
  <c r="CM16" i="11" s="1"/>
  <c r="CT17" i="11"/>
  <c r="AO17" i="11"/>
  <c r="AU17" i="11"/>
  <c r="CO18" i="11"/>
  <c r="CJ18" i="11"/>
  <c r="AN17" i="11"/>
  <c r="CS17" i="11"/>
  <c r="CH17" i="11"/>
  <c r="AN25" i="11"/>
  <c r="CS25" i="11"/>
  <c r="AN26" i="11"/>
  <c r="CS26" i="11"/>
  <c r="CP16" i="11"/>
  <c r="CP25" i="11"/>
  <c r="O16" i="11"/>
  <c r="AN16" i="11" s="1"/>
  <c r="AT25" i="11"/>
  <c r="CN25" i="11" s="1"/>
  <c r="AU25" i="11"/>
  <c r="CO25" i="11" s="1"/>
  <c r="CH25" i="11"/>
  <c r="CG37" i="11"/>
  <c r="CE40" i="11"/>
  <c r="N17" i="11"/>
  <c r="CN17" i="11" l="1"/>
  <c r="AT16" i="11"/>
  <c r="CL18" i="11"/>
  <c r="AR17" i="11"/>
  <c r="CL17" i="11" s="1"/>
  <c r="AU16" i="11"/>
  <c r="CO17" i="11"/>
  <c r="CJ17" i="11"/>
  <c r="CG17" i="11"/>
  <c r="AM17" i="11"/>
  <c r="CR17" i="11"/>
  <c r="CI17" i="11"/>
  <c r="CK17" i="11"/>
  <c r="CG18" i="11"/>
  <c r="AQ25" i="11"/>
  <c r="CV25" i="11"/>
  <c r="CK26" i="11"/>
  <c r="CO16" i="11"/>
  <c r="CH16" i="11"/>
  <c r="CN16" i="11"/>
  <c r="CE17" i="11"/>
  <c r="AR25" i="11"/>
  <c r="AR16" i="11" l="1"/>
  <c r="CL16" i="11"/>
  <c r="CL25" i="11"/>
  <c r="R16" i="11"/>
  <c r="AQ16" i="11" s="1"/>
  <c r="CK25" i="11"/>
  <c r="CK16" i="11" l="1"/>
  <c r="K9" i="16"/>
  <c r="K10" i="16" s="1"/>
  <c r="F8" i="16"/>
  <c r="F12" i="16" s="1"/>
  <c r="CG43" i="11" l="1"/>
  <c r="CE43" i="11" l="1"/>
  <c r="Z25" i="11" l="1"/>
  <c r="Z16" i="11" l="1"/>
  <c r="P33" i="11"/>
  <c r="AO33" i="11" s="1"/>
  <c r="P26" i="11" l="1"/>
  <c r="CT33" i="11"/>
  <c r="CI33" i="11"/>
  <c r="P25" i="11"/>
  <c r="CI26" i="11"/>
  <c r="CT25" i="11" l="1"/>
  <c r="AO25" i="11"/>
  <c r="CT26" i="11"/>
  <c r="AO26" i="11"/>
  <c r="P16" i="11"/>
  <c r="AO16" i="11" s="1"/>
  <c r="CI25" i="11"/>
  <c r="CI16" i="11" l="1"/>
  <c r="CV16" i="11" l="1"/>
  <c r="CT16" i="11"/>
  <c r="CS16" i="11"/>
  <c r="AP28" i="11" l="1"/>
  <c r="X28" i="11"/>
  <c r="X7" i="11" s="1"/>
  <c r="AA33" i="11"/>
  <c r="AA26" i="11" s="1"/>
  <c r="AA25" i="11" s="1"/>
  <c r="AA16" i="11" s="1"/>
  <c r="X33" i="11" l="1"/>
  <c r="X26" i="11" s="1"/>
  <c r="X25" i="11" s="1"/>
  <c r="X16" i="11" s="1"/>
  <c r="CJ28" i="11"/>
  <c r="CU28" i="11"/>
  <c r="Q33" i="11"/>
  <c r="X9" i="11" l="1"/>
  <c r="X5" i="11"/>
  <c r="CJ33" i="11"/>
  <c r="Q26" i="11"/>
  <c r="AP33" i="11"/>
  <c r="CU33" i="11"/>
  <c r="CG28" i="11"/>
  <c r="N33" i="11"/>
  <c r="CR28" i="11"/>
  <c r="CE28" i="11"/>
  <c r="AM28" i="11"/>
  <c r="CR33" i="11" l="1"/>
  <c r="CE33" i="11"/>
  <c r="N26" i="11"/>
  <c r="CG33" i="11"/>
  <c r="AM33" i="11"/>
  <c r="CU26" i="11"/>
  <c r="CJ26" i="11"/>
  <c r="Q25" i="11"/>
  <c r="AP26" i="11"/>
  <c r="CU25" i="11" l="1"/>
  <c r="AP25" i="11"/>
  <c r="Q16" i="11"/>
  <c r="CJ25" i="11"/>
  <c r="CE26" i="11"/>
  <c r="CG26" i="11"/>
  <c r="AM26" i="11"/>
  <c r="N25" i="11"/>
  <c r="N16" i="11" s="1"/>
  <c r="CR26" i="11"/>
  <c r="CR25" i="11" l="1"/>
  <c r="CE25" i="11"/>
  <c r="CG25" i="11"/>
  <c r="AM25" i="11"/>
  <c r="CU16" i="11"/>
  <c r="AP16" i="11"/>
  <c r="CJ16" i="11"/>
  <c r="CG16" i="11" l="1"/>
  <c r="D9" i="16"/>
  <c r="D10" i="16" s="1"/>
  <c r="AM16" i="11"/>
  <c r="CE16" i="11"/>
  <c r="CR16" i="11"/>
  <c r="E20" i="5" l="1"/>
  <c r="E21" i="5" s="1"/>
  <c r="E18" i="5" s="1"/>
  <c r="E17" i="5" s="1"/>
  <c r="E16" i="5" s="1"/>
  <c r="E11" i="5" s="1"/>
  <c r="AB21" i="5"/>
  <c r="AB18" i="5" s="1"/>
  <c r="AB17" i="5" s="1"/>
  <c r="AB16" i="5" s="1"/>
</calcChain>
</file>

<file path=xl/sharedStrings.xml><?xml version="1.0" encoding="utf-8"?>
<sst xmlns="http://schemas.openxmlformats.org/spreadsheetml/2006/main" count="2795" uniqueCount="391">
  <si>
    <t>Приложение  № 7.1</t>
  </si>
  <si>
    <t>по приказу Минэнерго России</t>
  </si>
  <si>
    <t>от «24» марта 2010 г. №114</t>
  </si>
  <si>
    <t>Утверждаю:</t>
  </si>
  <si>
    <t>Заместитель генерального директора
по экономике и финансам ОАО "ЮРЭСК"</t>
  </si>
  <si>
    <t>________________ А.В. Соколовский</t>
  </si>
  <si>
    <t>«___»________ 2013 года</t>
  </si>
  <si>
    <t>М.П.</t>
  </si>
  <si>
    <t>млн. рублей с НДС</t>
  </si>
  <si>
    <t>№ №</t>
  </si>
  <si>
    <t>Наименование объекта</t>
  </si>
  <si>
    <t>Остаток стоимости
на начало
года *</t>
  </si>
  <si>
    <t>Освоено (закрыто актами выполнен-
ных работ),
млн. рублей</t>
  </si>
  <si>
    <t>Введено (оформлено актами ввода
в эксплуатацию),
млн. рублей</t>
  </si>
  <si>
    <t>Причины 
отклонений</t>
  </si>
  <si>
    <t>всего</t>
  </si>
  <si>
    <t>I кв.</t>
  </si>
  <si>
    <t>II кв.</t>
  </si>
  <si>
    <t>III кв.</t>
  </si>
  <si>
    <t>IV кв.</t>
  </si>
  <si>
    <t>млн. рублей</t>
  </si>
  <si>
    <t>%</t>
  </si>
  <si>
    <t>в том числе за счет</t>
  </si>
  <si>
    <t>план **</t>
  </si>
  <si>
    <t>факт ***</t>
  </si>
  <si>
    <t>без НДС</t>
  </si>
  <si>
    <t>план</t>
  </si>
  <si>
    <t>факт</t>
  </si>
  <si>
    <t>за отчетный квартал</t>
  </si>
  <si>
    <t>уточнения стоимости по результатам закупочных процедур</t>
  </si>
  <si>
    <t>ВСЕГО</t>
  </si>
  <si>
    <t>Техническое перевооружение и реконструкция</t>
  </si>
  <si>
    <t>1.1</t>
  </si>
  <si>
    <t>Энергосбережение и повышение энергетической эффективности</t>
  </si>
  <si>
    <t>МО Березовский район</t>
  </si>
  <si>
    <t>1</t>
  </si>
  <si>
    <t>Реконструкция сетей электроснабжения 6 кВ 
в п.г.т. Игрим Березовского района</t>
  </si>
  <si>
    <t>ИТОГО по МО Березовский район</t>
  </si>
  <si>
    <t>1.2</t>
  </si>
  <si>
    <t>Создание систем противоаварийной и режимной автоматики</t>
  </si>
  <si>
    <t>1.3</t>
  </si>
  <si>
    <t>Создание систем телемеханики и связи</t>
  </si>
  <si>
    <t>1.4</t>
  </si>
  <si>
    <t>Установка устройств регулирования напряжения и компенсации реактивной мощности</t>
  </si>
  <si>
    <t>2</t>
  </si>
  <si>
    <t>Новое строительство и расширение:</t>
  </si>
  <si>
    <t>2.1</t>
  </si>
  <si>
    <t>Сети электроснабжения ВЛ 10-0,4 кВ 
в п. Саранпауль с ТП 10/0,4 кВ (1 этап)</t>
  </si>
  <si>
    <t>Сети электроснабжения 0,4 кВ от РУ-0,4 кВ ДЭС 
в с. Ломбовож Берёзовского района</t>
  </si>
  <si>
    <t>Сети электроснабжения 0,4 кВ от РУ-0,4 кВ ДЭС 
в д. Кимкъясуй Берёзовского района</t>
  </si>
  <si>
    <t>Сети электроснабжения 10-0,4 кВ, КТП-0,4/10 кВ, КТП-10/0,4 кВ
и РУ-0,4 кВ от ДЭС 
в п. Сосьва Березовского района</t>
  </si>
  <si>
    <t>Сети электроснабжения 10-0,4 кВ, КТП-0,4/10 кВ, КТП-10/0,4 кВ
и РУ-0,4 кВ от ДЭС 
в с. Няксимволь Березовского района</t>
  </si>
  <si>
    <t>МО Кондинский район</t>
  </si>
  <si>
    <t>Сети электроснабжения 10-0,4 кВ с заменой КТП 
в д. Шугур Кондинского района</t>
  </si>
  <si>
    <t>ИТОГО по МО Кондинский район</t>
  </si>
  <si>
    <t>Прочие объекты</t>
  </si>
  <si>
    <t>Создание и внедрение АИИС КУЭ распределительных сетей  на объектах (ТП)</t>
  </si>
  <si>
    <t>Создание и внедрение подсистемы АИИС КУЭ электроэнергии ПС Игрим. 
Уровни ИИК и ИВКЭ.</t>
  </si>
  <si>
    <t>Приобретение   средств вычислительной и оргтехники, оборудования системы связи и безопасности</t>
  </si>
  <si>
    <t>ИТОГО по прочим объектам</t>
  </si>
  <si>
    <t>*</t>
  </si>
  <si>
    <t>В ценах отчетного года.</t>
  </si>
  <si>
    <t>**</t>
  </si>
  <si>
    <t>План согласно утвержденной инвестиционной программе.</t>
  </si>
  <si>
    <t>***</t>
  </si>
  <si>
    <t>Накопленным итогом за год.</t>
  </si>
  <si>
    <t>Объем финансирования 2013 года</t>
  </si>
  <si>
    <t>Приобретение материалов для нового строительства и реконструкции</t>
  </si>
  <si>
    <t>Приложение  № 7.2</t>
  </si>
  <si>
    <t>Заместитель генерального директора 
по экономике и финансам ОАО "ЮРЭСК"</t>
  </si>
  <si>
    <t>Плановой объем финансирования на 2012-2014 годы,
млн. руб. *</t>
  </si>
  <si>
    <t>План 2012</t>
  </si>
  <si>
    <t>Фактически профинансировано, млн. руб.</t>
  </si>
  <si>
    <t>Фактически профинансировано
1 квартал, млн. руб.</t>
  </si>
  <si>
    <t>Фактически профинансировано
2 квартал, млн. руб.</t>
  </si>
  <si>
    <t>Фактически профинансировано
3 квартал, млн. руб.</t>
  </si>
  <si>
    <t>Фактически профинансировано
4 квартал, млн. руб.</t>
  </si>
  <si>
    <t>Отклонение фактической стоимости работ от плановой стоимости, млн. руб.</t>
  </si>
  <si>
    <t>Фактически освоено (закрыто актами выполненных работ), млн. руб.</t>
  </si>
  <si>
    <t>Фактически освоено
1 квартал, млн. руб.</t>
  </si>
  <si>
    <t>Фактически освоено 
2 квартал, млн. руб.</t>
  </si>
  <si>
    <t>Фактически освоено 
3 квартал, млн. руб.</t>
  </si>
  <si>
    <t>Фактически освоено 
4 квартал, млн. руб.</t>
  </si>
  <si>
    <t>Технические характеристики созданных объектов</t>
  </si>
  <si>
    <t>генерирующие объекты</t>
  </si>
  <si>
    <t>подстанции</t>
  </si>
  <si>
    <t>линии электропередачи</t>
  </si>
  <si>
    <t>иные 
объекты</t>
  </si>
  <si>
    <t>ПИР</t>
  </si>
  <si>
    <t>СМР</t>
  </si>
  <si>
    <t>оборудо-
вание и мате-
риалы</t>
  </si>
  <si>
    <t>прочие</t>
  </si>
  <si>
    <t>год ввода
в эксплуа-
тацию</t>
  </si>
  <si>
    <t>норма-
тивный срок службы, лет</t>
  </si>
  <si>
    <t>мощ-
ность, МВт</t>
  </si>
  <si>
    <t>тепловая энергия, Гкал/час</t>
  </si>
  <si>
    <t>коли-
чество
и марка силовых транс-
формато-
ров, шт.</t>
  </si>
  <si>
    <t>мощ-
ность, МВА</t>
  </si>
  <si>
    <t>тип опор</t>
  </si>
  <si>
    <t>марка кабеля</t>
  </si>
  <si>
    <t>протя-
жен-
ность, км</t>
  </si>
  <si>
    <t>С разделением объектов на ПС, ВЛ и КЛ с указанием уровня напряжения.</t>
  </si>
  <si>
    <t>Согласно проектно-сметной документации с учетом перевода в прогнозные цены планируемого периода с НДС.</t>
  </si>
  <si>
    <t>Плановой объем финансирования на 2013 год,
млн. руб. *</t>
  </si>
  <si>
    <t>Приложение  № 9</t>
  </si>
  <si>
    <t>Согласовано:</t>
  </si>
  <si>
    <t>№ п/п</t>
  </si>
  <si>
    <t>Наименование проекта</t>
  </si>
  <si>
    <t>Ввод мощностей</t>
  </si>
  <si>
    <t>Вывод мощностей</t>
  </si>
  <si>
    <t>план *</t>
  </si>
  <si>
    <t>км</t>
  </si>
  <si>
    <t>МВА</t>
  </si>
  <si>
    <t>ВСЕГО:</t>
  </si>
  <si>
    <t>Приложение  № 8</t>
  </si>
  <si>
    <t>Отчет об источниках финансирования инвестиционной программы ОАО "ЮРЭСК" (по децентрализованной зоне)</t>
  </si>
  <si>
    <t>№
п/п</t>
  </si>
  <si>
    <t>Источник финансирования</t>
  </si>
  <si>
    <t>Причины отклонений</t>
  </si>
  <si>
    <t>факт **</t>
  </si>
  <si>
    <t>Собственные средства</t>
  </si>
  <si>
    <t>Прибыль, направляемая на инвестиции:</t>
  </si>
  <si>
    <t>1.1.1</t>
  </si>
  <si>
    <t>в т.ч. инвестиционная составляющая в тарифе</t>
  </si>
  <si>
    <t>1.1.2</t>
  </si>
  <si>
    <t>в т.ч. прибыль со свободного сектора</t>
  </si>
  <si>
    <t>1.1.3</t>
  </si>
  <si>
    <t>в т.ч. от технологического присоединения
(для электросетевых компаний)</t>
  </si>
  <si>
    <t>1.1.3.1</t>
  </si>
  <si>
    <t>в т.ч. от технологического присоединения генерации</t>
  </si>
  <si>
    <t>1.1.3.2</t>
  </si>
  <si>
    <t>в т.ч. от технологического присоединения потребителей</t>
  </si>
  <si>
    <t>1.1.4</t>
  </si>
  <si>
    <t>Прочая прибыль</t>
  </si>
  <si>
    <t>Амортизация</t>
  </si>
  <si>
    <t>1.2.1</t>
  </si>
  <si>
    <t>Амортизация, учтенная в тарифе</t>
  </si>
  <si>
    <t>1.2.2</t>
  </si>
  <si>
    <t>Прочая амортизация</t>
  </si>
  <si>
    <t>1.2.3</t>
  </si>
  <si>
    <t>Недоиспользованная амортизация прошлых лет</t>
  </si>
  <si>
    <t>Возврат НДС</t>
  </si>
  <si>
    <t>Прочие собственные средства</t>
  </si>
  <si>
    <t>1.4.1</t>
  </si>
  <si>
    <t>в т.ч. средства допэмиссии</t>
  </si>
  <si>
    <t>1.5</t>
  </si>
  <si>
    <t>Остаток собственных средств на начало года</t>
  </si>
  <si>
    <t>Привлеченные средства, в т.ч.:</t>
  </si>
  <si>
    <t>Кредиты</t>
  </si>
  <si>
    <t>2.2</t>
  </si>
  <si>
    <t>Облигационные займы</t>
  </si>
  <si>
    <t>2.3</t>
  </si>
  <si>
    <t>Займы организаций</t>
  </si>
  <si>
    <t>2.4</t>
  </si>
  <si>
    <t>Бюджетное финансирование</t>
  </si>
  <si>
    <t>2.5</t>
  </si>
  <si>
    <t>Средства внешних инвесторов</t>
  </si>
  <si>
    <t>2.6</t>
  </si>
  <si>
    <t>Использование лизинга</t>
  </si>
  <si>
    <t>2.7</t>
  </si>
  <si>
    <t>Прочие привлеченные средства</t>
  </si>
  <si>
    <t>ВСЕГО источников финансирования</t>
  </si>
  <si>
    <t>для ОГК/ТГК, в том числе</t>
  </si>
  <si>
    <t>ДПМ</t>
  </si>
  <si>
    <t>вне ДПМ</t>
  </si>
  <si>
    <t>с НДС</t>
  </si>
  <si>
    <t>Начальники планово-экономического отдела</t>
  </si>
  <si>
    <t>М.А. Грачева</t>
  </si>
  <si>
    <t>* План, в соответствии с утвержденной инвестиционной программой</t>
  </si>
  <si>
    <t>** Накопленным итогом за год.</t>
  </si>
  <si>
    <t>проверка</t>
  </si>
  <si>
    <t>финансирование</t>
  </si>
  <si>
    <t>освоение</t>
  </si>
  <si>
    <t>1 квартал</t>
  </si>
  <si>
    <t>2 квартал</t>
  </si>
  <si>
    <t>3 квартал</t>
  </si>
  <si>
    <t>4 квартал</t>
  </si>
  <si>
    <t>7.1.</t>
  </si>
  <si>
    <t>7.2.</t>
  </si>
  <si>
    <t>________________ А.В.Соколовский</t>
  </si>
  <si>
    <t>1 кв.</t>
  </si>
  <si>
    <t>2 кв.</t>
  </si>
  <si>
    <t>Сети 10-0,4 кВ для осуществления технологического присоединения потребителей</t>
  </si>
  <si>
    <t>Осталось профинанси-
ровать по результа-там отчетного периода *</t>
  </si>
  <si>
    <t>уточнения стоимости по результатам утвержден-ной ПСД</t>
  </si>
  <si>
    <t>Березовский район (газ)</t>
  </si>
  <si>
    <t>Березовский район (топливо)</t>
  </si>
  <si>
    <t>Кондинский район</t>
  </si>
  <si>
    <t>Ханты-Мансийский район</t>
  </si>
  <si>
    <t>аморт</t>
  </si>
  <si>
    <t>кредит</t>
  </si>
  <si>
    <t>ИП без НДС</t>
  </si>
  <si>
    <t>прибыль</t>
  </si>
  <si>
    <t>НДС</t>
  </si>
  <si>
    <t>Отчет об исполнении основных этапов работ по реализации инвестиционной программы ОАО "ЮРЭСК" (по децентрализованной зоне)
за II квартал 2013 года</t>
  </si>
  <si>
    <t>Проверка освоение</t>
  </si>
  <si>
    <t>Проверка финансирование</t>
  </si>
  <si>
    <t>ж/б опоры</t>
  </si>
  <si>
    <t xml:space="preserve">СИП-4 (4х16) </t>
  </si>
  <si>
    <t>Приложение  № 1.1</t>
  </si>
  <si>
    <t>Приложение 1 к приказу</t>
  </si>
  <si>
    <t>Департамента жилищно-коммунального комплекса и энергетики</t>
  </si>
  <si>
    <t>Ханты-Мансийского автономного округа - Югры</t>
  </si>
  <si>
    <t xml:space="preserve">от  г. № </t>
  </si>
  <si>
    <t>Перечень инвестиционных проектов инвестиционной программы ОАО "Югорская региональная электросетевая компания" (по децентрализованной зоне) и план их финансирования на 2012-2014 годы</t>
  </si>
  <si>
    <t>Стадия реали-
зации проекта</t>
  </si>
  <si>
    <t>Проектная мощность/ протяженность сетей</t>
  </si>
  <si>
    <t>Год начала строитель-
ства</t>
  </si>
  <si>
    <t>Год окончания строитель-
ства</t>
  </si>
  <si>
    <t>Удельная стоимость (по аналогам) в тек. Ценах</t>
  </si>
  <si>
    <t>Ориентировочная стоимость строительства</t>
  </si>
  <si>
    <t>Полная стоимость строитель-
ства **</t>
  </si>
  <si>
    <t>Остаточная стоимость строитель-
ства 
на 01.01.2013</t>
  </si>
  <si>
    <t>План финансиро-вания текущего года</t>
  </si>
  <si>
    <t>Объем финансирования****</t>
  </si>
  <si>
    <t>Планируемое снижение потерь в результате реализации ****, кВт∙ч/год</t>
  </si>
  <si>
    <t>план 
2012 года</t>
  </si>
  <si>
    <t>план 
2013 года</t>
  </si>
  <si>
    <t>план 
2014 года</t>
  </si>
  <si>
    <t>итого</t>
  </si>
  <si>
    <t xml:space="preserve">план
2012 года </t>
  </si>
  <si>
    <t xml:space="preserve">план
2013 года </t>
  </si>
  <si>
    <t xml:space="preserve">план
2014 года </t>
  </si>
  <si>
    <t>С/П *</t>
  </si>
  <si>
    <t>проч.</t>
  </si>
  <si>
    <t>1.</t>
  </si>
  <si>
    <t>1.1.</t>
  </si>
  <si>
    <t>МО Белоярский район</t>
  </si>
  <si>
    <t>Линия электропередач 0,4 кВ 
в селе Ванзеват</t>
  </si>
  <si>
    <t>С/П</t>
  </si>
  <si>
    <t>ИТОГО по МО Белоярский район</t>
  </si>
  <si>
    <t>МО Ханты-Мансийский район</t>
  </si>
  <si>
    <t>Сети электроснабжения 10-0,4 кВ 
для осуществления технологического присоединения потребителей Ханты-Мансийского района</t>
  </si>
  <si>
    <t>необходим список на ТП</t>
  </si>
  <si>
    <t>ИТОГО по МО Ханты-Мансийский район</t>
  </si>
  <si>
    <t>2.</t>
  </si>
  <si>
    <t>2.1.</t>
  </si>
  <si>
    <t>МО</t>
  </si>
  <si>
    <t>МО Березовский</t>
  </si>
  <si>
    <t>Сети электроснабжения ВЛ 10-0,4 кВ 
в п. Саранпауль с ТП 10/0,4 кВ (2 этап)</t>
  </si>
  <si>
    <t>Сети электроснабжения 0,4 кВ от РУ-0,4 кВ ДЭС в с. Ломбовож Берёзовского района</t>
  </si>
  <si>
    <t>дог. заключен в 2012 году</t>
  </si>
  <si>
    <t>Сети электроснабжения 10-0,4 кВ, КТП-0,4/10 кВ, КТП-10/0,4 кВ и РУ-0,4 кВ от ДЭС 
в п. Сосьва Березовского района</t>
  </si>
  <si>
    <t>Сети электроснабжения 10-0,4 кВ, КТП-0,4/10 кВ, КТП-10/0,4 кВ и РУ-0,4 кВ от ДЭС 
в с. Няксимволь Березовского района</t>
  </si>
  <si>
    <r>
      <t>Создание и внедрение АИИС КУЭ распределительных сетей  на объектах (ТП)</t>
    </r>
    <r>
      <rPr>
        <sz val="10"/>
        <color indexed="40"/>
        <rFont val="Times New Roman"/>
        <family val="1"/>
        <charset val="204"/>
      </rPr>
      <t xml:space="preserve"> </t>
    </r>
  </si>
  <si>
    <t>Сети электроснабжения 0,4 и 6-20 кВ для технологического присоединения потребителей Березовского района</t>
  </si>
  <si>
    <t>Сети 10-0,4 кВ для осуществления технологического присоединения потребителей и  объектов Кондинского района</t>
  </si>
  <si>
    <t>Прочее новое строительство</t>
  </si>
  <si>
    <t>Объект 1</t>
  </si>
  <si>
    <t>в том числе ПТП</t>
  </si>
  <si>
    <t>Объект 2</t>
  </si>
  <si>
    <t>…</t>
  </si>
  <si>
    <t>Справочно:</t>
  </si>
  <si>
    <t>Оплата процентов за привлеченные кредитные ресурсы</t>
  </si>
  <si>
    <t>* С - строительство, П- проектирование</t>
  </si>
  <si>
    <t>** - согласно проектной документации в текущих ценах (с НДС)</t>
  </si>
  <si>
    <t>**** - в прогнозных ценах соответствующего года</t>
  </si>
  <si>
    <t>3 кв.</t>
  </si>
  <si>
    <t>16</t>
  </si>
  <si>
    <t>17</t>
  </si>
  <si>
    <t>18</t>
  </si>
  <si>
    <t>3 кв.
без НДС</t>
  </si>
  <si>
    <t xml:space="preserve"> </t>
  </si>
  <si>
    <t>4 кв.</t>
  </si>
  <si>
    <t>4 кв.
без НДС</t>
  </si>
  <si>
    <t>Отчет о вводах/выводах объектов инвестиционной программы ОАО "ЮРЭСК" (по децентрализованной зоне) 
за IV квартал 2013 года</t>
  </si>
  <si>
    <t>Фактически профинансировано в 2012 году, млн. руб.</t>
  </si>
  <si>
    <t>Фактически освоено (закрыто актами выполненных работ) в 2012 году, млн. руб.</t>
  </si>
  <si>
    <t>количествои марка силовых трансформаторов, шт.</t>
  </si>
  <si>
    <t>ТМГ 
630 кВА</t>
  </si>
  <si>
    <r>
      <t>Создание и внедрение АИИС КУЭ распределительных сетей  на объектах (ТП)</t>
    </r>
    <r>
      <rPr>
        <sz val="9"/>
        <color indexed="40"/>
        <rFont val="Times New Roman"/>
        <family val="1"/>
        <charset val="204"/>
      </rPr>
      <t xml:space="preserve"> </t>
    </r>
  </si>
  <si>
    <t xml:space="preserve"> ж/б</t>
  </si>
  <si>
    <t>СИП</t>
  </si>
  <si>
    <t>металл.</t>
  </si>
  <si>
    <t>СИП-2</t>
  </si>
  <si>
    <t>Отчет об исполнении основных этапов работ по реализации инвестиционной программы ОАО "ЮРЭСК" (по децентрализованной зоне)
за 2013 год</t>
  </si>
  <si>
    <t>2 кв.
без НДС</t>
  </si>
  <si>
    <t>всего
без НДС</t>
  </si>
  <si>
    <t>Отчет о вводах/выводах объектов инвестиционной программы ОАО "ЮРЭСК" (по децентрализованной зоне) 
за 2013 год</t>
  </si>
  <si>
    <t>Приложение  № 6.3</t>
  </si>
  <si>
    <t>«___»________ 2014 года</t>
  </si>
  <si>
    <t>за IV квартал 2013 года</t>
  </si>
  <si>
    <t>Объем финансирования 2014 года</t>
  </si>
  <si>
    <t>«___»_________________ 2014 года</t>
  </si>
  <si>
    <t>Отклонение 
за отчетный квартал</t>
  </si>
  <si>
    <t>Плановой объем финансирования на 2014 год,
млн. руб. *</t>
  </si>
  <si>
    <t>ВСЕГО 
для NET.INV.</t>
  </si>
  <si>
    <t>Освоение</t>
  </si>
  <si>
    <t>Белоярский</t>
  </si>
  <si>
    <t>Отчет об исполнении инвестиционной программы ОАО "ЮРЭСК" (по децентрализованной зоне)
за  2 квартал 2014 года</t>
  </si>
  <si>
    <t>МО Октябрьский район</t>
  </si>
  <si>
    <t>Сети электроснабжения 10-0,4 кВ для технологического присоединения потребителей Октябрьского района</t>
  </si>
  <si>
    <t>I полугодие</t>
  </si>
  <si>
    <t>Отклонение (факт-план)</t>
  </si>
  <si>
    <t>Примечание</t>
  </si>
  <si>
    <t>Отклонение (факт-план)
%</t>
  </si>
  <si>
    <t>Прогноз ввода объектов по инвестиционной программе ОАО "Югорская региональная электросетевая компания" (по децентрализованной зоне)  на 2012-2014 годы</t>
  </si>
  <si>
    <t>Ввод мощностей (подтверждаемый актами ввода в эксплуатацию)</t>
  </si>
  <si>
    <t>км/МВА/другое</t>
  </si>
  <si>
    <t>млн. руб.</t>
  </si>
  <si>
    <t>План 
2012 года</t>
  </si>
  <si>
    <t>План 
2013 года</t>
  </si>
  <si>
    <t>в том числе:</t>
  </si>
  <si>
    <t>План 
2014 года</t>
  </si>
  <si>
    <t xml:space="preserve">Создание и внедрение АИИС КУЭ распределительных сетей  на объектах (ТП) </t>
  </si>
  <si>
    <t>Отчет об исполнении инвестиционной программы ОАО "ЮРЭСК" (по децентрализованной зоне)
за  1 полугодие 2014 года</t>
  </si>
  <si>
    <t>Отсутствие заявок от потребителей</t>
  </si>
  <si>
    <t>Согласно поданным заявкам от потребителей</t>
  </si>
  <si>
    <t>Объект введен в 2013 году (приказ от 31.10.2013 №212)</t>
  </si>
  <si>
    <t>1 этап готов, объект будет введен как движимое им-во (земля на "чужом" кадастре)</t>
  </si>
  <si>
    <t>Получен отказ на выдачу разрешения на строительство из-за отсутствия экспертизы
Объект на экспертизе</t>
  </si>
  <si>
    <t>ПРИМЕЧАНИЕ:</t>
  </si>
  <si>
    <t>1. В связи с утверждением РСТ источников финансирования по ИП на 2014 год не в полном объеме, временно приостановлена реализация проектов по инвестиционной программе</t>
  </si>
  <si>
    <t>ИТОГО по МО Октябрьский район</t>
  </si>
  <si>
    <t>Сети электроснабжения 0,4 и 6-20 кВ для технологического присоединения потребителей Березовского района (ТП)</t>
  </si>
  <si>
    <t>ИП</t>
  </si>
  <si>
    <t>ТП</t>
  </si>
  <si>
    <t>ИТОГО</t>
  </si>
  <si>
    <t>Отклонение</t>
  </si>
  <si>
    <t>Сети электроснабжения 0,4 кВ от РУ-0,4 кВ ДЭС в 
с. Ломбовож Берёзовского района</t>
  </si>
  <si>
    <t>Сети электроснабжения 10-0,4 кВ, КТП-0,4/10 кВ, 
КТП-10/0,4 кВ и РУ-0,4 кВ от ДЭС 
в п. Сосьва Березовского района</t>
  </si>
  <si>
    <t>Сети электроснабжения 10-0,4 кВ, КТП-0,4/10 кВ,
КТП-10/0,4 кВ и РУ-0,4 кВ от ДЭС 
в с. Няксимволь Березовского района</t>
  </si>
  <si>
    <t>КТП 0,4/10 кВ
в д. Согом Ханты-Мансийского района</t>
  </si>
  <si>
    <t>Сети электроснабжения 10-0,4 кВ 
для осуществления технологического присоединения потребителей Октябрьского района</t>
  </si>
  <si>
    <t>МО Нижневартовский район</t>
  </si>
  <si>
    <t>Сети электроснабжения 10-0,4 кВ для технологического присоединения потребителей Нижневартовского района</t>
  </si>
  <si>
    <t>ИТОГО по МО Нижневартовский район</t>
  </si>
  <si>
    <t>ж/б</t>
  </si>
  <si>
    <t>СИП-4
СИП-3</t>
  </si>
  <si>
    <t>Осталось профинанси-
ровать по результатам отчетного периода *</t>
  </si>
  <si>
    <t>за III квартал 2014 года</t>
  </si>
  <si>
    <t>Отчет об исполнении инвестиционной программы ОАО "ЮРЭСК" (по децентрализованной зоне)
за  3 квартал 2014 года</t>
  </si>
  <si>
    <t>количество и марка силовых трансформаторов, шт.</t>
  </si>
  <si>
    <t>СИП-4
АВВГ
СИП-2 А</t>
  </si>
  <si>
    <t>СИП-4</t>
  </si>
  <si>
    <t>3 кв. 
без НДС</t>
  </si>
  <si>
    <t>1 кв.
без НДС</t>
  </si>
  <si>
    <t>4 кв. 
без НДС</t>
  </si>
  <si>
    <t>Отчет о вводах/выводах объектов инвестиционной программы ОАО "ЮРЭСК" (по децентрализованной зоне) 
за III квартал 2014 года</t>
  </si>
  <si>
    <t>Октябрьский</t>
  </si>
  <si>
    <t>НВР</t>
  </si>
  <si>
    <t>КТП</t>
  </si>
  <si>
    <t>ВЛИ0,4</t>
  </si>
  <si>
    <t xml:space="preserve">     Объекты всего, в т.ч.</t>
  </si>
  <si>
    <t>Электрические линии, в т.ч.</t>
  </si>
  <si>
    <t xml:space="preserve">  воздушные линии, в т.ч.</t>
  </si>
  <si>
    <t>ВЛЭП 110-220 кВ (ВН)</t>
  </si>
  <si>
    <t>ВЛЭП 35 кВ (СН1)</t>
  </si>
  <si>
    <t xml:space="preserve"> ВЛЭП 1-20 кВ (СН2)</t>
  </si>
  <si>
    <t>ВЛЭП 0,4 кВ (НН)</t>
  </si>
  <si>
    <t xml:space="preserve">  кабельные линии, в т.ч.</t>
  </si>
  <si>
    <t>КЛЭП 110 кВ (ВН)</t>
  </si>
  <si>
    <t>КЛЭП 35 кВ (СН1)</t>
  </si>
  <si>
    <t>КЛЭП 1-20 кВ (СН2)</t>
  </si>
  <si>
    <t>КЛЭП 0,4 кВ (НН)</t>
  </si>
  <si>
    <t xml:space="preserve">    Подстанции, в т. ч.</t>
  </si>
  <si>
    <t xml:space="preserve"> Уровень входящего напряжения ВН</t>
  </si>
  <si>
    <t>Уровень входящего напряжения СН1</t>
  </si>
  <si>
    <t>Уровень входящего напряжения СН2</t>
  </si>
  <si>
    <t>Уровень входящего напряжения НН</t>
  </si>
  <si>
    <t>-</t>
  </si>
  <si>
    <r>
      <t>Создание и внедрение АИИС КУЭ распределительных сетей  на объектах (ТП)</t>
    </r>
    <r>
      <rPr>
        <b/>
        <sz val="10"/>
        <color indexed="40"/>
        <rFont val="Times New Roman"/>
        <family val="1"/>
        <charset val="204"/>
      </rPr>
      <t xml:space="preserve"> </t>
    </r>
  </si>
  <si>
    <t>Первый заместитель генерального директора - технический директор "ЮРЭСК"</t>
  </si>
  <si>
    <t>________________ А.Н. Маслов</t>
  </si>
  <si>
    <t>Первый заместитель генерального директора - 
технический директор "ЮРЭСК"</t>
  </si>
  <si>
    <t>ТМГ 400 кВА;
ТМГ 1000 кВА</t>
  </si>
  <si>
    <t>СИП-2;
СИП-3;
кабель КГхл</t>
  </si>
  <si>
    <t>ТМГ 1х630
ТМГ 2х1х400
ТМГ 1х250</t>
  </si>
  <si>
    <t>ТМ 1*160
ТМГ 1*630</t>
  </si>
  <si>
    <t>СИП-2
СИП-3</t>
  </si>
  <si>
    <t>Факт 
2013 года</t>
  </si>
  <si>
    <t>Факт 
2014 года</t>
  </si>
  <si>
    <t>Снижение потерь в результате реализации , кВт∙ч/год</t>
  </si>
  <si>
    <t>Отчет о расширении пропускной способности, снижении потерь в сетях и увеличении резерва для присоединения новых потребителей центров питания 35 кВ и выше</t>
  </si>
  <si>
    <t>Наименование центра питания</t>
  </si>
  <si>
    <t>Месторасположение центра питания: субъект Российской Федерации, район, ближайший населенный
пункт</t>
  </si>
  <si>
    <t>Установленная мощность центра питания, МВА</t>
  </si>
  <si>
    <t>Фактический резерв мощности для присоединения новых потребителей, кВт</t>
  </si>
  <si>
    <t>Фактическое расширение
пропускной способности, кВт</t>
  </si>
  <si>
    <t>Фактическое снижение потерь, кВт∙ч/год</t>
  </si>
  <si>
    <t>факт 2013 года</t>
  </si>
  <si>
    <t>факт 2014  года</t>
  </si>
  <si>
    <t>факт 2014 года</t>
  </si>
  <si>
    <t>Объем финансирования 
в 2014 году</t>
  </si>
  <si>
    <t>Недостаток источников финансирования</t>
  </si>
  <si>
    <t>Необходимость оплаты мероприятий по технологическому присоединению к электрическим сетям согласно поданным заявкам в соответствии с Постановлением от 27.12.2004 №861</t>
  </si>
  <si>
    <t>Длительность проведения конкурсных процедур</t>
  </si>
  <si>
    <t>Уточнение стоимости по результатам утвержденной проектно-сметной документации</t>
  </si>
  <si>
    <t>Отчет об исполнении инвестиционной программы АО "ЮРЭСК" (по децентрализованной зоне) за 2014 год, млн. руб. с НДС</t>
  </si>
  <si>
    <t>Отчет о технических характеристиках объектов и об исполнении основных этапов работ по реализации инвестиционной программы АО "ЮРЭСК" (по децентрализованной зоне) в 2014 году</t>
  </si>
  <si>
    <t>Отчет о вводах объектов по инвестиционной программе АО "ЮРЭСК" 
(по децентрализованной зоне)  в 2014 году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</si>
</sst>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4">
    <numFmt numFmtId="7" formatCode="#,##0.00&quot;р.&quot;;\-#,##0.00&quot;р.&quot;"/>
    <numFmt numFmtId="41" formatCode="_-* #,##0_р_._-;\-* #,##0_р_._-;_-* &quot;-&quot;_р_._-;_-@_-"/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.0%"/>
    <numFmt numFmtId="165" formatCode="0.0%_);\(0.0%\)"/>
    <numFmt numFmtId="166" formatCode="#,##0_);[Red]\(#,##0\)"/>
    <numFmt numFmtId="167" formatCode="#,##0;\(#,##0\)"/>
    <numFmt numFmtId="168" formatCode="_-* #,##0.00\ _$_-;\-* #,##0.00\ _$_-;_-* &quot;-&quot;??\ _$_-;_-@_-"/>
    <numFmt numFmtId="169" formatCode="#.##0\.00"/>
    <numFmt numFmtId="170" formatCode="#\.00"/>
    <numFmt numFmtId="171" formatCode="\$#\.00"/>
    <numFmt numFmtId="172" formatCode="#\."/>
    <numFmt numFmtId="173" formatCode="General_)"/>
    <numFmt numFmtId="174" formatCode="_-* #,##0&quot;đ.&quot;_-;\-* #,##0&quot;đ.&quot;_-;_-* &quot;-&quot;&quot;đ.&quot;_-;_-@_-"/>
    <numFmt numFmtId="175" formatCode="_-* #,##0.00&quot;đ.&quot;_-;\-* #,##0.00&quot;đ.&quot;_-;_-* &quot;-&quot;??&quot;đ.&quot;_-;_-@_-"/>
    <numFmt numFmtId="176" formatCode="&quot;$&quot;#,##0_);[Red]\(&quot;$&quot;#,##0\)"/>
    <numFmt numFmtId="177" formatCode="\$#,##0\ ;\(\$#,##0\)"/>
    <numFmt numFmtId="178" formatCode="#,##0.000[$р.-419];\-#,##0.000[$р.-419]"/>
    <numFmt numFmtId="179" formatCode="_-* #,##0.0\ _$_-;\-* #,##0.0\ _$_-;_-* &quot;-&quot;??\ _$_-;_-@_-"/>
    <numFmt numFmtId="180" formatCode="_-* #,##0.00[$€-1]_-;\-* #,##0.00[$€-1]_-;_-* &quot;-&quot;??[$€-1]_-"/>
    <numFmt numFmtId="181" formatCode="0.0"/>
    <numFmt numFmtId="182" formatCode="#,##0.0_);\(#,##0.0\)"/>
    <numFmt numFmtId="183" formatCode="#,##0_ ;[Red]\-#,##0\ "/>
    <numFmt numFmtId="184" formatCode="#,##0_);[Blue]\(#,##0\)"/>
    <numFmt numFmtId="185" formatCode="_-* #,##0_-;\-* #,##0_-;_-* &quot;-&quot;_-;_-@_-"/>
    <numFmt numFmtId="186" formatCode="_-* #,##0.00_-;\-* #,##0.00_-;_-* &quot;-&quot;??_-;_-@_-"/>
    <numFmt numFmtId="187" formatCode="#,##0__\ \ \ \ "/>
    <numFmt numFmtId="188" formatCode="_-&quot;£&quot;* #,##0_-;\-&quot;£&quot;* #,##0_-;_-&quot;£&quot;* &quot;-&quot;_-;_-@_-"/>
    <numFmt numFmtId="189" formatCode="_-&quot;£&quot;* #,##0.00_-;\-&quot;£&quot;* #,##0.00_-;_-&quot;£&quot;* &quot;-&quot;??_-;_-@_-"/>
    <numFmt numFmtId="190" formatCode="#,##0.00&quot;т.р.&quot;;\-#,##0.00&quot;т.р.&quot;"/>
    <numFmt numFmtId="191" formatCode="#,##0.0;[Red]#,##0.0"/>
    <numFmt numFmtId="192" formatCode="_-* #,##0_đ_._-;\-* #,##0_đ_._-;_-* &quot;-&quot;_đ_._-;_-@_-"/>
    <numFmt numFmtId="193" formatCode="_-* #,##0.00_đ_._-;\-* #,##0.00_đ_._-;_-* &quot;-&quot;??_đ_._-;_-@_-"/>
    <numFmt numFmtId="194" formatCode="\(#,##0.0\)"/>
    <numFmt numFmtId="195" formatCode="#,##0\ &quot;?.&quot;;\-#,##0\ &quot;?.&quot;"/>
    <numFmt numFmtId="196" formatCode="#,##0______;;&quot;------------      &quot;"/>
    <numFmt numFmtId="197" formatCode="#,##0.000_ ;\-#,##0.000\ "/>
    <numFmt numFmtId="198" formatCode="#,##0.00_ ;[Red]\-#,##0.00\ "/>
    <numFmt numFmtId="199" formatCode="_(&quot;р.&quot;* #,##0.00_);_(&quot;р.&quot;* \(#,##0.00\);_(&quot;р.&quot;* &quot;-&quot;??_);_(@_)"/>
    <numFmt numFmtId="200" formatCode="#,##0.000"/>
    <numFmt numFmtId="201" formatCode="0.000"/>
    <numFmt numFmtId="202" formatCode="_-* #,##0\ _р_._-;\-* #,##0\ _р_._-;_-* &quot;-&quot;\ _р_._-;_-@_-"/>
    <numFmt numFmtId="203" formatCode="_-* #,##0.00\ _р_._-;\-* #,##0.00\ _р_._-;_-* &quot;-&quot;??\ _р_._-;_-@_-"/>
    <numFmt numFmtId="204" formatCode="* #,##0;* \-#,##0;* &quot;-&quot;;@"/>
    <numFmt numFmtId="205" formatCode="_(* #,##0_);_(* \(#,##0\);_(* &quot;-&quot;_);_(@_)"/>
    <numFmt numFmtId="206" formatCode="_(* #,##0.00_);_(* \(#,##0.00\);_(* &quot;-&quot;??_);_(@_)"/>
    <numFmt numFmtId="207" formatCode="* #,##0.00;* \-#,##0.00;* &quot;-&quot;??;@"/>
    <numFmt numFmtId="208" formatCode="_-* #,##0\ _$_-;\-* #,##0\ _$_-;_-* &quot;-&quot;\ _$_-;_-@_-"/>
    <numFmt numFmtId="209" formatCode="#,##0.00_ ;\-#,##0.00\ "/>
    <numFmt numFmtId="210" formatCode="#,##0.0"/>
    <numFmt numFmtId="211" formatCode="%#\.00"/>
    <numFmt numFmtId="212" formatCode="_-* #,##0_р_._-;\-* #,##0_р_._-;_-* &quot;-&quot;??_р_._-;_-@_-"/>
    <numFmt numFmtId="213" formatCode="_-* #,##0.00000000_р_._-;\-* #,##0.00000000_р_._-;_-* &quot;-&quot;????????_р_._-;_-@_-"/>
    <numFmt numFmtId="214" formatCode="_-* #,##0.000_р_._-;\-* #,##0.000_р_._-;_-* &quot;-&quot;??_р_._-;_-@_-"/>
    <numFmt numFmtId="215" formatCode="_-* #,##0.000000000_р_._-;\-* #,##0.000000000_р_._-;_-* &quot;-&quot;??_р_._-;_-@_-"/>
    <numFmt numFmtId="216" formatCode="_-* #,##0.00000000_р_._-;\-* #,##0.00000000_р_._-;_-* &quot;-&quot;??_р_._-;_-@_-"/>
    <numFmt numFmtId="217" formatCode="_-* #,##0.00000_р_._-;\-* #,##0.00000_р_._-;_-* &quot;-&quot;??_р_._-;_-@_-"/>
    <numFmt numFmtId="218" formatCode="_-* #,##0.0_р_._-;\-* #,##0.0_р_._-;_-* &quot;-&quot;??_р_._-;_-@_-"/>
    <numFmt numFmtId="219" formatCode="_-* #,##0.000_р_._-;\-* #,##0.000_р_._-;_-* &quot;-&quot;???_р_._-;_-@_-"/>
    <numFmt numFmtId="220" formatCode="_-* #,##0.0_р_._-;\-* #,##0.0_р_._-;_-* &quot;-&quot;???_р_._-;_-@_-"/>
    <numFmt numFmtId="221" formatCode="_-* #,##0.00000000000_р_._-;\-* #,##0.00000000000_р_._-;_-* &quot;-&quot;??_р_._-;_-@_-"/>
    <numFmt numFmtId="222" formatCode="_-* #,##0.000000000000_р_._-;\-* #,##0.000000000000_р_._-;_-* &quot;-&quot;??_р_._-;_-@_-"/>
    <numFmt numFmtId="223" formatCode="_-* #,##0.0000000000000_р_._-;\-* #,##0.0000000000000_р_._-;_-* &quot;-&quot;??_р_._-;_-@_-"/>
    <numFmt numFmtId="224" formatCode="_-* #,##0.000000000000000000_р_._-;\-* #,##0.000000000000000000_р_._-;_-* &quot;-&quot;??_р_._-;_-@_-"/>
    <numFmt numFmtId="225" formatCode="#,##0.000000000000000000000000000000_ ;\-#,##0.000000000000000000000000000000\ "/>
    <numFmt numFmtId="226" formatCode="#,##0.0_ ;\-#,##0.0\ "/>
    <numFmt numFmtId="227" formatCode="_-* #,##0\ _d_._-;\-* #,##0\ _d_._-;_-* &quot;-&quot;\ _d_._-;_-@_-"/>
    <numFmt numFmtId="228" formatCode="_-* #,##0.00\ _d_._-;\-* #,##0.00\ _d_._-;_-* &quot;-&quot;??\ _d_._-;_-@_-"/>
    <numFmt numFmtId="229" formatCode="0.00000000"/>
    <numFmt numFmtId="230" formatCode="_-* #,##0.00000_р_._-;\-* #,##0.00000_р_._-;_-* &quot;-&quot;?????_р_._-;_-@_-"/>
    <numFmt numFmtId="231" formatCode="_-* #,##0.00_р_._-;\-* #,##0.00_р_._-;_-* &quot;-&quot;?????_р_._-;_-@_-"/>
    <numFmt numFmtId="232" formatCode="_-* #,##0.00_р_._-;\-* #,##0.00_р_._-;_-* &quot;-&quot;????????_р_._-;_-@_-"/>
    <numFmt numFmtId="233" formatCode="0_ ;\-0\ "/>
    <numFmt numFmtId="234" formatCode="#,##0_ ;\-#,##0\ "/>
    <numFmt numFmtId="235" formatCode="_-* #,##0.0000_р_._-;\-* #,##0.0000_р_._-;_-* &quot;-&quot;??_р_._-;_-@_-"/>
    <numFmt numFmtId="236" formatCode="_-* #,##0.000000_р_._-;\-* #,##0.000000_р_._-;_-* &quot;-&quot;??_р_._-;_-@_-"/>
    <numFmt numFmtId="237" formatCode="_-* #,##0.0000000_р_._-;\-* #,##0.0000000_р_._-;_-* &quot;-&quot;??_р_._-;_-@_-"/>
    <numFmt numFmtId="238" formatCode="_-* #,##0.00000_р_._-;\-* #,##0.00000_р_._-;_-* &quot;-&quot;????????_р_._-;_-@_-"/>
    <numFmt numFmtId="239" formatCode="_-* #,##0.000000000_р_._-;\-* #,##0.000000000_р_._-;_-* &quot;-&quot;????????_р_._-;_-@_-"/>
    <numFmt numFmtId="240" formatCode="_-* #,##0.0000_р_._-;\-* #,##0.0000_р_._-;_-* &quot;-&quot;????_р_._-;_-@_-"/>
    <numFmt numFmtId="241" formatCode="#,##0.00000000"/>
    <numFmt numFmtId="242" formatCode="_-* #,##0.000000_р_._-;\-* #,##0.000000_р_._-;_-* &quot;-&quot;??????_р_._-;_-@_-"/>
    <numFmt numFmtId="243" formatCode="&quot;р.&quot;#,##0.00_);\(&quot;р.&quot;#,##0.00\)"/>
  </numFmts>
  <fonts count="182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9"/>
      <name val="Times New Roman"/>
      <family val="1"/>
      <charset val="204"/>
    </font>
    <font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9"/>
      <color theme="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8"/>
      <color indexed="12"/>
      <name val="Arial"/>
      <family val="2"/>
      <charset val="204"/>
    </font>
    <font>
      <sz val="11"/>
      <name val="?l?r ?o?S?V?b?N"/>
      <family val="3"/>
    </font>
    <font>
      <sz val="10"/>
      <name val="’†?S?V?b?N‘М"/>
      <family val="3"/>
      <charset val="128"/>
    </font>
    <font>
      <sz val="10"/>
      <name val="Helv"/>
      <charset val="204"/>
    </font>
    <font>
      <sz val="10"/>
      <name val="Arial Cyr"/>
    </font>
    <font>
      <sz val="1"/>
      <color indexed="8"/>
      <name val="Courier"/>
      <family val="1"/>
      <charset val="204"/>
    </font>
    <font>
      <b/>
      <sz val="1"/>
      <color indexed="8"/>
      <name val="Courier"/>
      <family val="1"/>
      <charset val="204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u/>
      <sz val="10"/>
      <color indexed="12"/>
      <name val="Courier"/>
      <family val="3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sz val="9"/>
      <color indexed="56"/>
      <name val="Frutiger 45 Light"/>
      <family val="2"/>
    </font>
    <font>
      <sz val="10"/>
      <name val="Times New Roman"/>
      <family val="1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color indexed="57"/>
      <name val="Wingdings"/>
      <charset val="2"/>
    </font>
    <font>
      <sz val="8"/>
      <name val="Palatino"/>
      <family val="1"/>
    </font>
    <font>
      <sz val="10"/>
      <color indexed="24"/>
      <name val="Arial"/>
      <family val="2"/>
      <charset val="204"/>
    </font>
    <font>
      <b/>
      <sz val="10"/>
      <color indexed="12"/>
      <name val="Arial Cyr"/>
      <family val="2"/>
      <charset val="204"/>
    </font>
    <font>
      <sz val="8"/>
      <name val="Arial Cyr"/>
      <charset val="204"/>
    </font>
    <font>
      <sz val="12"/>
      <name val="Tms Rmn"/>
      <charset val="204"/>
    </font>
    <font>
      <u/>
      <sz val="8"/>
      <color indexed="12"/>
      <name val="Arial Cyr"/>
      <charset val="204"/>
    </font>
    <font>
      <i/>
      <sz val="11"/>
      <color indexed="23"/>
      <name val="Calibri"/>
      <family val="2"/>
      <charset val="204"/>
    </font>
    <font>
      <sz val="18"/>
      <name val="Arial"/>
      <family val="2"/>
      <charset val="204"/>
    </font>
    <font>
      <i/>
      <sz val="12"/>
      <name val="Arial"/>
      <family val="2"/>
      <charset val="204"/>
    </font>
    <font>
      <sz val="12"/>
      <name val="Symbol"/>
      <family val="1"/>
      <charset val="2"/>
    </font>
    <font>
      <sz val="18"/>
      <name val="Symbol"/>
      <family val="1"/>
      <charset val="2"/>
    </font>
    <font>
      <sz val="8"/>
      <name val="Symbol"/>
      <family val="1"/>
      <charset val="2"/>
    </font>
    <font>
      <i/>
      <sz val="12"/>
      <name val="Symbol"/>
      <family val="1"/>
      <charset val="2"/>
    </font>
    <font>
      <sz val="10"/>
      <name val="Courier"/>
      <family val="1"/>
      <charset val="204"/>
    </font>
    <font>
      <u/>
      <sz val="10"/>
      <color indexed="36"/>
      <name val="Arial Cyr"/>
      <charset val="204"/>
    </font>
    <font>
      <sz val="7"/>
      <name val="Palatino"/>
      <family val="1"/>
    </font>
    <font>
      <sz val="11"/>
      <color indexed="17"/>
      <name val="Calibri"/>
      <family val="2"/>
      <charset val="204"/>
    </font>
    <font>
      <sz val="10"/>
      <name val="Arial"/>
      <family val="2"/>
    </font>
    <font>
      <sz val="9"/>
      <name val="Futura UBS Bk"/>
      <family val="2"/>
    </font>
    <font>
      <sz val="6"/>
      <color indexed="16"/>
      <name val="Palatino"/>
      <family val="1"/>
    </font>
    <font>
      <b/>
      <sz val="10"/>
      <color indexed="18"/>
      <name val="Arial Cyr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8"/>
      <color indexed="13"/>
      <name val="Arial"/>
      <family val="2"/>
    </font>
    <font>
      <b/>
      <sz val="8"/>
      <name val="Arial Cyr"/>
      <charset val="204"/>
    </font>
    <font>
      <u/>
      <sz val="10"/>
      <color indexed="12"/>
      <name val="Arial Cyr"/>
      <charset val="204"/>
    </font>
    <font>
      <sz val="10"/>
      <name val="Courier"/>
      <family val="3"/>
    </font>
    <font>
      <u/>
      <sz val="10"/>
      <color indexed="36"/>
      <name val="Courier"/>
      <family val="3"/>
    </font>
    <font>
      <b/>
      <i/>
      <sz val="11"/>
      <color indexed="12"/>
      <name val="Arial Cyr"/>
      <family val="2"/>
      <charset val="204"/>
    </font>
    <font>
      <sz val="11"/>
      <color indexed="62"/>
      <name val="Calibri"/>
      <family val="2"/>
      <charset val="204"/>
    </font>
    <font>
      <sz val="8"/>
      <color indexed="12"/>
      <name val="Palatino"/>
      <family val="1"/>
    </font>
    <font>
      <sz val="11"/>
      <color indexed="52"/>
      <name val="Calibri"/>
      <family val="2"/>
      <charset val="204"/>
    </font>
    <font>
      <sz val="12"/>
      <name val="Gill Sans"/>
    </font>
    <font>
      <i/>
      <sz val="10"/>
      <name val="PragmaticaC"/>
      <charset val="204"/>
    </font>
    <font>
      <sz val="11"/>
      <color indexed="60"/>
      <name val="Calibri"/>
      <family val="2"/>
      <charset val="204"/>
    </font>
    <font>
      <sz val="12"/>
      <name val="Arial"/>
      <family val="2"/>
      <charset val="204"/>
    </font>
    <font>
      <sz val="14"/>
      <name val="NewtonC"/>
      <charset val="204"/>
    </font>
    <font>
      <sz val="8"/>
      <name val="Helv"/>
      <charset val="204"/>
    </font>
    <font>
      <sz val="10"/>
      <name val="Palatino"/>
      <family val="1"/>
    </font>
    <font>
      <b/>
      <sz val="11"/>
      <color indexed="63"/>
      <name val="Calibri"/>
      <family val="2"/>
      <charset val="204"/>
    </font>
    <font>
      <sz val="10"/>
      <color indexed="16"/>
      <name val="Helvetica-Black"/>
    </font>
    <font>
      <sz val="22"/>
      <name val="UBSHeadline"/>
      <family val="1"/>
    </font>
    <font>
      <u/>
      <sz val="10"/>
      <name val="Arial"/>
      <family val="2"/>
      <charset val="204"/>
    </font>
    <font>
      <sz val="8"/>
      <name val="Helv"/>
    </font>
    <font>
      <i/>
      <sz val="12"/>
      <name val="Tms Rmn"/>
      <charset val="204"/>
    </font>
    <font>
      <b/>
      <sz val="10"/>
      <color indexed="10"/>
      <name val="Arial Cyr"/>
      <family val="2"/>
      <charset val="204"/>
    </font>
    <font>
      <b/>
      <i/>
      <sz val="8"/>
      <color rgb="FF000000"/>
      <name val="Arial"/>
      <family val="2"/>
      <charset val="204"/>
    </font>
    <font>
      <sz val="7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9.5"/>
      <color indexed="23"/>
      <name val="Helvetica-Black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b/>
      <sz val="16"/>
      <color indexed="23"/>
      <name val="Arial"/>
      <family val="2"/>
      <charset val="204"/>
    </font>
    <font>
      <sz val="10"/>
      <color indexed="10"/>
      <name val="Arial"/>
      <family val="2"/>
    </font>
    <font>
      <sz val="8"/>
      <name val="Arial Cyr"/>
      <family val="2"/>
      <charset val="204"/>
    </font>
    <font>
      <b/>
      <sz val="9"/>
      <name val="Palatino"/>
      <family val="1"/>
    </font>
    <font>
      <sz val="9"/>
      <color indexed="21"/>
      <name val="Helvetica-Black"/>
    </font>
    <font>
      <b/>
      <sz val="10"/>
      <name val="Palatino"/>
      <family val="1"/>
    </font>
    <font>
      <b/>
      <sz val="8"/>
      <color indexed="9"/>
      <name val="Arial Cyr"/>
      <charset val="204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name val="Helvetica-Black"/>
    </font>
    <font>
      <sz val="11"/>
      <color indexed="8"/>
      <name val="Helvetica-Black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b/>
      <sz val="8"/>
      <name val="Palatino"/>
      <family val="1"/>
    </font>
    <font>
      <u/>
      <sz val="8"/>
      <color indexed="8"/>
      <name val="Arial"/>
      <family val="2"/>
    </font>
    <font>
      <sz val="11"/>
      <color indexed="10"/>
      <name val="Calibri"/>
      <family val="2"/>
      <charset val="204"/>
    </font>
    <font>
      <b/>
      <i/>
      <sz val="8"/>
      <name val="Helv"/>
    </font>
    <font>
      <b/>
      <sz val="8"/>
      <name val="Arial CYR"/>
      <family val="2"/>
      <charset val="204"/>
    </font>
    <font>
      <b/>
      <u/>
      <sz val="11"/>
      <color indexed="12"/>
      <name val="Arial"/>
      <family val="2"/>
      <charset val="204"/>
    </font>
    <font>
      <b/>
      <u/>
      <sz val="9"/>
      <color indexed="12"/>
      <name val="Tahoma"/>
      <family val="2"/>
      <charset val="204"/>
    </font>
    <font>
      <b/>
      <sz val="12"/>
      <color indexed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b/>
      <sz val="18"/>
      <color indexed="62"/>
      <name val="Arial Cyr"/>
      <family val="2"/>
      <charset val="204"/>
    </font>
    <font>
      <b/>
      <i/>
      <sz val="18"/>
      <color indexed="62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9"/>
      <name val="Tahoma"/>
      <family val="2"/>
      <charset val="204"/>
    </font>
    <font>
      <sz val="9"/>
      <name val="Tahoma"/>
      <family val="2"/>
      <charset val="204"/>
    </font>
    <font>
      <b/>
      <sz val="14"/>
      <name val="Arial Cyr"/>
      <family val="2"/>
      <charset val="204"/>
    </font>
    <font>
      <b/>
      <sz val="14"/>
      <name val="Arial"/>
      <family val="2"/>
      <charset val="204"/>
    </font>
    <font>
      <b/>
      <sz val="10"/>
      <name val="Arial Cyr"/>
      <charset val="204"/>
    </font>
    <font>
      <sz val="10"/>
      <color indexed="9"/>
      <name val="Arial Cyr"/>
      <family val="2"/>
      <charset val="204"/>
    </font>
    <font>
      <sz val="12"/>
      <name val="Arial Cyr"/>
      <family val="2"/>
      <charset val="204"/>
    </font>
    <font>
      <sz val="12"/>
      <color theme="1"/>
      <name val="Times New Roman"/>
      <family val="2"/>
      <charset val="204"/>
    </font>
    <font>
      <sz val="8"/>
      <name val="Arial"/>
      <family val="2"/>
    </font>
    <font>
      <sz val="11"/>
      <color theme="1"/>
      <name val="Times New Roman"/>
      <family val="2"/>
      <charset val="204"/>
    </font>
    <font>
      <b/>
      <i/>
      <sz val="10"/>
      <color indexed="10"/>
      <name val="Arial Cyr"/>
      <family val="2"/>
      <charset val="204"/>
    </font>
    <font>
      <b/>
      <sz val="11"/>
      <name val="Arial Cyr"/>
      <family val="2"/>
      <charset val="204"/>
    </font>
    <font>
      <sz val="11"/>
      <name val="Times New Roman Cyr"/>
      <family val="1"/>
      <charset val="204"/>
    </font>
    <font>
      <b/>
      <i/>
      <sz val="14"/>
      <color indexed="57"/>
      <name val="Arial Cyr"/>
      <family val="2"/>
      <charset val="204"/>
    </font>
    <font>
      <sz val="10"/>
      <color indexed="8"/>
      <name val="Times New Roman Cyr"/>
      <family val="1"/>
      <charset val="204"/>
    </font>
    <font>
      <b/>
      <u/>
      <sz val="9"/>
      <color rgb="FF0000FF"/>
      <name val="Tahoma"/>
      <family val="2"/>
      <charset val="204"/>
    </font>
    <font>
      <sz val="14"/>
      <name val="Arial Cyr"/>
      <family val="2"/>
      <charset val="204"/>
    </font>
    <font>
      <b/>
      <sz val="10"/>
      <name val="Arial"/>
      <family val="2"/>
      <charset val="204"/>
    </font>
    <font>
      <b/>
      <sz val="9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color indexed="8"/>
      <name val="Times New Roman"/>
      <family val="2"/>
      <charset val="204"/>
    </font>
    <font>
      <b/>
      <sz val="10"/>
      <color theme="1"/>
      <name val="Times New Roman"/>
      <family val="1"/>
      <charset val="204"/>
    </font>
    <font>
      <b/>
      <sz val="12"/>
      <name val="Times New Roman"/>
      <family val="2"/>
      <charset val="204"/>
    </font>
    <font>
      <sz val="12"/>
      <name val="Times New Roman"/>
      <family val="2"/>
      <charset val="204"/>
    </font>
    <font>
      <sz val="11"/>
      <color theme="1"/>
      <name val="Times New Roman"/>
      <family val="1"/>
      <charset val="204"/>
    </font>
    <font>
      <i/>
      <sz val="12"/>
      <name val="Times New Roman"/>
      <family val="2"/>
      <charset val="204"/>
    </font>
    <font>
      <b/>
      <i/>
      <sz val="12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i/>
      <sz val="12.5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color indexed="4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2"/>
      <name val="Times New Roman Cyr"/>
      <charset val="204"/>
    </font>
    <font>
      <b/>
      <sz val="15"/>
      <color indexed="55"/>
      <name val="Calibri"/>
      <family val="2"/>
      <charset val="204"/>
    </font>
    <font>
      <sz val="9"/>
      <color theme="1"/>
      <name val="Times New Roman"/>
      <family val="1"/>
      <charset val="204"/>
    </font>
    <font>
      <sz val="9"/>
      <color indexed="40"/>
      <name val="Times New Roman"/>
      <family val="1"/>
      <charset val="204"/>
    </font>
    <font>
      <sz val="10"/>
      <color indexed="64"/>
      <name val="Arial"/>
      <family val="2"/>
      <charset val="204"/>
    </font>
    <font>
      <i/>
      <sz val="12"/>
      <name val="Times New Roman"/>
      <family val="1"/>
      <charset val="204"/>
    </font>
    <font>
      <b/>
      <sz val="10"/>
      <color indexed="40"/>
      <name val="Times New Roman"/>
      <family val="1"/>
      <charset val="204"/>
    </font>
    <font>
      <u/>
      <sz val="7.2"/>
      <color theme="10"/>
      <name val="Arial"/>
      <family val="2"/>
    </font>
    <font>
      <u/>
      <sz val="11"/>
      <color theme="10"/>
      <name val="Calibri"/>
      <family val="2"/>
      <charset val="204"/>
    </font>
    <font>
      <sz val="10"/>
      <name val="Times New Roman CYR"/>
      <charset val="204"/>
    </font>
    <font>
      <b/>
      <sz val="9"/>
      <color theme="1"/>
      <name val="Times New Roman"/>
      <family val="1"/>
      <charset val="204"/>
    </font>
    <font>
      <b/>
      <sz val="7"/>
      <name val="Times New Roman"/>
      <family val="1"/>
      <charset val="204"/>
    </font>
    <font>
      <sz val="10"/>
      <name val="Times New Roman CYR"/>
      <family val="1"/>
      <charset val="204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4"/>
      <name val="Times New Roman"/>
      <family val="1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u/>
      <sz val="10.4"/>
      <color theme="10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Times New Roman"/>
      <family val="2"/>
      <charset val="204"/>
    </font>
    <font>
      <sz val="12"/>
      <color indexed="24"/>
      <name val="Arial"/>
      <family val="2"/>
      <charset val="204"/>
    </font>
    <font>
      <sz val="10"/>
      <color theme="1"/>
      <name val="Times New Roman"/>
      <family val="2"/>
      <charset val="204"/>
    </font>
    <font>
      <sz val="10"/>
      <color indexed="8"/>
      <name val="Times New Roman"/>
      <family val="2"/>
      <charset val="204"/>
    </font>
  </fonts>
  <fills count="9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7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3"/>
        <bgColor indexed="24"/>
      </patternFill>
    </fill>
    <fill>
      <patternFill patternType="lightUp">
        <fgColor theme="0" tint="-0.2499465926084170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99FF"/>
        <bgColor indexed="64"/>
      </patternFill>
    </fill>
  </fills>
  <borders count="9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double">
        <color indexed="64"/>
      </top>
      <bottom/>
      <diagonal/>
    </border>
  </borders>
  <cellStyleXfs count="6750">
    <xf numFmtId="0" fontId="0" fillId="0" borderId="0"/>
    <xf numFmtId="0" fontId="2" fillId="0" borderId="0"/>
    <xf numFmtId="0" fontId="5" fillId="0" borderId="0"/>
    <xf numFmtId="0" fontId="5" fillId="0" borderId="0"/>
    <xf numFmtId="0" fontId="1" fillId="0" borderId="0"/>
    <xf numFmtId="0" fontId="9" fillId="0" borderId="0"/>
    <xf numFmtId="0" fontId="10" fillId="0" borderId="0"/>
    <xf numFmtId="164" fontId="11" fillId="0" borderId="0">
      <alignment vertical="top"/>
    </xf>
    <xf numFmtId="164" fontId="12" fillId="0" borderId="0">
      <alignment vertical="top"/>
    </xf>
    <xf numFmtId="165" fontId="12" fillId="5" borderId="0">
      <alignment vertical="top"/>
    </xf>
    <xf numFmtId="164" fontId="12" fillId="6" borderId="0">
      <alignment vertical="top"/>
    </xf>
    <xf numFmtId="40" fontId="13" fillId="0" borderId="0" applyFont="0" applyFill="0" applyBorder="0" applyAlignment="0" applyProtection="0"/>
    <xf numFmtId="0" fontId="14" fillId="0" borderId="0"/>
    <xf numFmtId="0" fontId="15" fillId="0" borderId="0"/>
    <xf numFmtId="166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7" fontId="10" fillId="7" borderId="12">
      <alignment wrapText="1"/>
      <protection locked="0"/>
    </xf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9" fillId="0" borderId="0"/>
    <xf numFmtId="0" fontId="9" fillId="0" borderId="0"/>
    <xf numFmtId="166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0" fontId="9" fillId="0" borderId="0"/>
    <xf numFmtId="0" fontId="9" fillId="0" borderId="0"/>
    <xf numFmtId="0" fontId="15" fillId="0" borderId="0"/>
    <xf numFmtId="0" fontId="15" fillId="0" borderId="0"/>
    <xf numFmtId="166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0" fontId="15" fillId="0" borderId="0"/>
    <xf numFmtId="0" fontId="15" fillId="0" borderId="0"/>
    <xf numFmtId="0" fontId="15" fillId="0" borderId="0"/>
    <xf numFmtId="0" fontId="15" fillId="0" borderId="0"/>
    <xf numFmtId="166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166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0" fontId="15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2" fillId="0" borderId="0"/>
    <xf numFmtId="0" fontId="15" fillId="0" borderId="0"/>
    <xf numFmtId="168" fontId="2" fillId="0" borderId="0" applyFont="0" applyFill="0" applyBorder="0" applyAlignment="0" applyProtection="0"/>
    <xf numFmtId="169" fontId="17" fillId="0" borderId="0">
      <protection locked="0"/>
    </xf>
    <xf numFmtId="170" fontId="17" fillId="0" borderId="0">
      <protection locked="0"/>
    </xf>
    <xf numFmtId="169" fontId="17" fillId="0" borderId="0">
      <protection locked="0"/>
    </xf>
    <xf numFmtId="170" fontId="17" fillId="0" borderId="0">
      <protection locked="0"/>
    </xf>
    <xf numFmtId="171" fontId="17" fillId="0" borderId="0">
      <protection locked="0"/>
    </xf>
    <xf numFmtId="172" fontId="17" fillId="0" borderId="13">
      <protection locked="0"/>
    </xf>
    <xf numFmtId="172" fontId="18" fillId="0" borderId="0">
      <protection locked="0"/>
    </xf>
    <xf numFmtId="172" fontId="18" fillId="0" borderId="0">
      <protection locked="0"/>
    </xf>
    <xf numFmtId="172" fontId="17" fillId="0" borderId="13">
      <protection locked="0"/>
    </xf>
    <xf numFmtId="0" fontId="19" fillId="8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2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1" fillId="2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40" borderId="0" applyNumberFormat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6" fillId="0" borderId="0"/>
    <xf numFmtId="173" fontId="23" fillId="0" borderId="14">
      <protection locked="0"/>
    </xf>
    <xf numFmtId="17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24" fillId="10" borderId="0" applyNumberFormat="0" applyBorder="0" applyAlignment="0" applyProtection="0"/>
    <xf numFmtId="10" fontId="25" fillId="0" borderId="0" applyNumberFormat="0" applyFill="0" applyBorder="0" applyAlignment="0"/>
    <xf numFmtId="0" fontId="26" fillId="0" borderId="0"/>
    <xf numFmtId="0" fontId="27" fillId="41" borderId="15" applyNumberFormat="0" applyAlignment="0" applyProtection="0"/>
    <xf numFmtId="0" fontId="28" fillId="42" borderId="16" applyNumberFormat="0" applyAlignment="0" applyProtection="0"/>
    <xf numFmtId="0" fontId="29" fillId="0" borderId="7">
      <alignment horizontal="left" vertical="center"/>
    </xf>
    <xf numFmtId="41" fontId="10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ont="0" applyFill="0" applyBorder="0" applyAlignment="0" applyProtection="0"/>
    <xf numFmtId="43" fontId="10" fillId="0" borderId="0" applyFont="0" applyFill="0" applyBorder="0" applyAlignment="0" applyProtection="0"/>
    <xf numFmtId="3" fontId="31" fillId="0" borderId="0" applyFont="0" applyFill="0" applyBorder="0" applyAlignment="0" applyProtection="0"/>
    <xf numFmtId="173" fontId="32" fillId="43" borderId="14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ont="0" applyFill="0" applyBorder="0" applyAlignment="0" applyProtection="0">
      <alignment horizontal="right"/>
    </xf>
    <xf numFmtId="44" fontId="2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30" fillId="0" borderId="0" applyFill="0" applyBorder="0" applyProtection="0">
      <alignment vertical="center"/>
    </xf>
    <xf numFmtId="0" fontId="31" fillId="0" borderId="0" applyFont="0" applyFill="0" applyBorder="0" applyAlignment="0" applyProtection="0"/>
    <xf numFmtId="0" fontId="30" fillId="0" borderId="0" applyFont="0" applyFill="0" applyBorder="0" applyAlignment="0" applyProtection="0"/>
    <xf numFmtId="14" fontId="33" fillId="0" borderId="0">
      <alignment vertical="top"/>
    </xf>
    <xf numFmtId="178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30" fillId="0" borderId="17" applyNumberFormat="0" applyFont="0" applyFill="0" applyAlignment="0" applyProtection="0"/>
    <xf numFmtId="0" fontId="34" fillId="0" borderId="0" applyNumberFormat="0" applyFill="0" applyBorder="0" applyAlignment="0" applyProtection="0"/>
    <xf numFmtId="166" fontId="35" fillId="0" borderId="0">
      <alignment vertical="top"/>
    </xf>
    <xf numFmtId="166" fontId="35" fillId="0" borderId="0">
      <alignment vertical="top"/>
    </xf>
    <xf numFmtId="180" fontId="2" fillId="0" borderId="0" applyFont="0" applyFill="0" applyBorder="0" applyAlignment="0" applyProtection="0"/>
    <xf numFmtId="37" fontId="10" fillId="0" borderId="0"/>
    <xf numFmtId="0" fontId="36" fillId="0" borderId="0" applyNumberFormat="0" applyFill="0" applyBorder="0" applyAlignment="0" applyProtection="0"/>
    <xf numFmtId="181" fontId="37" fillId="0" borderId="0" applyFill="0" applyBorder="0" applyAlignment="0" applyProtection="0"/>
    <xf numFmtId="181" fontId="11" fillId="0" borderId="0" applyFill="0" applyBorder="0" applyAlignment="0" applyProtection="0"/>
    <xf numFmtId="181" fontId="38" fillId="0" borderId="0" applyFill="0" applyBorder="0" applyAlignment="0" applyProtection="0"/>
    <xf numFmtId="181" fontId="39" fillId="0" borderId="0" applyFill="0" applyBorder="0" applyAlignment="0" applyProtection="0"/>
    <xf numFmtId="181" fontId="40" fillId="0" borderId="0" applyFill="0" applyBorder="0" applyAlignment="0" applyProtection="0"/>
    <xf numFmtId="181" fontId="41" fillId="0" borderId="0" applyFill="0" applyBorder="0" applyAlignment="0" applyProtection="0"/>
    <xf numFmtId="181" fontId="42" fillId="0" borderId="0" applyFill="0" applyBorder="0" applyAlignment="0" applyProtection="0"/>
    <xf numFmtId="2" fontId="31" fillId="0" borderId="0" applyFont="0" applyFill="0" applyBorder="0" applyAlignment="0" applyProtection="0"/>
    <xf numFmtId="0" fontId="43" fillId="0" borderId="0">
      <alignment vertical="center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Fill="0" applyBorder="0" applyProtection="0">
      <alignment horizontal="left"/>
    </xf>
    <xf numFmtId="0" fontId="46" fillId="11" borderId="0" applyNumberFormat="0" applyBorder="0" applyAlignment="0" applyProtection="0"/>
    <xf numFmtId="164" fontId="47" fillId="6" borderId="7" applyNumberFormat="0" applyFont="0" applyBorder="0" applyAlignment="0" applyProtection="0"/>
    <xf numFmtId="0" fontId="30" fillId="0" borderId="0" applyFont="0" applyFill="0" applyBorder="0" applyAlignment="0" applyProtection="0">
      <alignment horizontal="right"/>
    </xf>
    <xf numFmtId="182" fontId="48" fillId="6" borderId="0" applyNumberFormat="0" applyFont="0" applyAlignment="0"/>
    <xf numFmtId="0" fontId="49" fillId="0" borderId="0" applyProtection="0">
      <alignment horizontal="right"/>
    </xf>
    <xf numFmtId="0" fontId="50" fillId="0" borderId="0">
      <alignment vertical="top"/>
    </xf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0" applyNumberFormat="0" applyFill="0" applyBorder="0" applyAlignment="0" applyProtection="0"/>
    <xf numFmtId="2" fontId="54" fillId="44" borderId="0" applyAlignment="0">
      <alignment horizontal="right"/>
      <protection locked="0"/>
    </xf>
    <xf numFmtId="166" fontId="55" fillId="0" borderId="0">
      <alignment vertical="top"/>
    </xf>
    <xf numFmtId="166" fontId="55" fillId="0" borderId="0">
      <alignment vertical="top"/>
    </xf>
    <xf numFmtId="0" fontId="56" fillId="0" borderId="0" applyNumberFormat="0" applyFill="0" applyBorder="0" applyAlignment="0" applyProtection="0">
      <alignment vertical="top"/>
      <protection locked="0"/>
    </xf>
    <xf numFmtId="173" fontId="57" fillId="0" borderId="0"/>
    <xf numFmtId="0" fontId="10" fillId="0" borderId="0"/>
    <xf numFmtId="0" fontId="58" fillId="0" borderId="0" applyNumberFormat="0" applyFill="0" applyBorder="0" applyAlignment="0" applyProtection="0">
      <alignment vertical="top"/>
      <protection locked="0"/>
    </xf>
    <xf numFmtId="183" fontId="59" fillId="0" borderId="7">
      <alignment horizontal="center" vertical="center" wrapText="1"/>
    </xf>
    <xf numFmtId="0" fontId="60" fillId="14" borderId="15" applyNumberFormat="0" applyAlignment="0" applyProtection="0"/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0" fontId="61" fillId="0" borderId="0" applyFill="0" applyBorder="0" applyProtection="0">
      <alignment vertical="center"/>
    </xf>
    <xf numFmtId="166" fontId="12" fillId="0" borderId="0">
      <alignment vertical="top"/>
    </xf>
    <xf numFmtId="166" fontId="12" fillId="5" borderId="0">
      <alignment vertical="top"/>
    </xf>
    <xf numFmtId="166" fontId="12" fillId="5" borderId="0">
      <alignment vertical="top"/>
    </xf>
    <xf numFmtId="166" fontId="12" fillId="0" borderId="0">
      <alignment vertical="top"/>
    </xf>
    <xf numFmtId="166" fontId="12" fillId="0" borderId="0">
      <alignment vertical="top"/>
    </xf>
    <xf numFmtId="184" fontId="12" fillId="6" borderId="0">
      <alignment vertical="top"/>
    </xf>
    <xf numFmtId="38" fontId="12" fillId="0" borderId="0">
      <alignment vertical="top"/>
    </xf>
    <xf numFmtId="0" fontId="62" fillId="0" borderId="21" applyNumberFormat="0" applyFill="0" applyAlignment="0" applyProtection="0"/>
    <xf numFmtId="185" fontId="63" fillId="0" borderId="0" applyFont="0" applyFill="0" applyBorder="0" applyAlignment="0" applyProtection="0"/>
    <xf numFmtId="186" fontId="63" fillId="0" borderId="0" applyFont="0" applyFill="0" applyBorder="0" applyAlignment="0" applyProtection="0"/>
    <xf numFmtId="185" fontId="63" fillId="0" borderId="0" applyFont="0" applyFill="0" applyBorder="0" applyAlignment="0" applyProtection="0"/>
    <xf numFmtId="186" fontId="63" fillId="0" borderId="0" applyFont="0" applyFill="0" applyBorder="0" applyAlignment="0" applyProtection="0"/>
    <xf numFmtId="187" fontId="64" fillId="0" borderId="7">
      <alignment horizontal="right"/>
      <protection locked="0"/>
    </xf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189" fontId="63" fillId="0" borderId="0" applyFont="0" applyFill="0" applyBorder="0" applyAlignment="0" applyProtection="0"/>
    <xf numFmtId="0" fontId="30" fillId="0" borderId="0" applyFont="0" applyFill="0" applyBorder="0" applyAlignment="0" applyProtection="0">
      <alignment horizontal="right"/>
    </xf>
    <xf numFmtId="0" fontId="30" fillId="0" borderId="0" applyFill="0" applyBorder="0" applyProtection="0">
      <alignment vertical="center"/>
    </xf>
    <xf numFmtId="0" fontId="30" fillId="0" borderId="0" applyFont="0" applyFill="0" applyBorder="0" applyAlignment="0" applyProtection="0">
      <alignment horizontal="right"/>
    </xf>
    <xf numFmtId="3" fontId="2" fillId="0" borderId="22" applyFont="0" applyBorder="0">
      <alignment horizontal="center" vertical="center"/>
    </xf>
    <xf numFmtId="0" fontId="65" fillId="45" borderId="0" applyNumberFormat="0" applyBorder="0" applyAlignment="0" applyProtection="0"/>
    <xf numFmtId="0" fontId="19" fillId="0" borderId="23"/>
    <xf numFmtId="0" fontId="66" fillId="0" borderId="0" applyNumberFormat="0" applyFill="0" applyBorder="0" applyAlignment="0" applyProtection="0"/>
    <xf numFmtId="190" fontId="2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7" fillId="0" borderId="0">
      <alignment horizontal="right"/>
    </xf>
    <xf numFmtId="0" fontId="2" fillId="0" borderId="0"/>
    <xf numFmtId="0" fontId="68" fillId="0" borderId="0"/>
    <xf numFmtId="0" fontId="30" fillId="0" borderId="0" applyFill="0" applyBorder="0" applyProtection="0">
      <alignment vertical="center"/>
    </xf>
    <xf numFmtId="0" fontId="69" fillId="0" borderId="0"/>
    <xf numFmtId="0" fontId="10" fillId="0" borderId="0"/>
    <xf numFmtId="0" fontId="9" fillId="0" borderId="0"/>
    <xf numFmtId="0" fontId="20" fillId="46" borderId="24" applyNumberFormat="0" applyFont="0" applyAlignment="0" applyProtection="0"/>
    <xf numFmtId="191" fontId="2" fillId="0" borderId="0" applyFont="0" applyAlignment="0">
      <alignment horizontal="center"/>
    </xf>
    <xf numFmtId="192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47" fillId="0" borderId="0"/>
    <xf numFmtId="194" fontId="47" fillId="0" borderId="0" applyFont="0" applyFill="0" applyBorder="0" applyAlignment="0" applyProtection="0"/>
    <xf numFmtId="195" fontId="47" fillId="0" borderId="0" applyFont="0" applyFill="0" applyBorder="0" applyAlignment="0" applyProtection="0"/>
    <xf numFmtId="0" fontId="70" fillId="41" borderId="25" applyNumberFormat="0" applyAlignment="0" applyProtection="0"/>
    <xf numFmtId="1" fontId="71" fillId="0" borderId="0" applyProtection="0">
      <alignment horizontal="right" vertical="center"/>
    </xf>
    <xf numFmtId="49" fontId="72" fillId="0" borderId="26" applyFill="0" applyProtection="0">
      <alignment vertical="center"/>
    </xf>
    <xf numFmtId="9" fontId="10" fillId="0" borderId="0" applyFont="0" applyFill="0" applyBorder="0" applyAlignment="0" applyProtection="0"/>
    <xf numFmtId="0" fontId="30" fillId="0" borderId="0" applyFill="0" applyBorder="0" applyProtection="0">
      <alignment vertical="center"/>
    </xf>
    <xf numFmtId="37" fontId="73" fillId="7" borderId="27"/>
    <xf numFmtId="37" fontId="73" fillId="7" borderId="27"/>
    <xf numFmtId="0" fontId="74" fillId="0" borderId="0" applyNumberFormat="0">
      <alignment horizontal="left"/>
    </xf>
    <xf numFmtId="196" fontId="75" fillId="0" borderId="28" applyBorder="0">
      <alignment horizontal="right"/>
      <protection locked="0"/>
    </xf>
    <xf numFmtId="49" fontId="76" fillId="0" borderId="7" applyNumberFormat="0">
      <alignment horizontal="left" vertical="center"/>
    </xf>
    <xf numFmtId="0" fontId="77" fillId="0" borderId="0">
      <alignment horizontal="right" vertical="center"/>
    </xf>
    <xf numFmtId="0" fontId="78" fillId="0" borderId="0">
      <alignment horizontal="left" vertical="center"/>
    </xf>
    <xf numFmtId="0" fontId="79" fillId="0" borderId="0">
      <alignment horizontal="left" vertical="top"/>
    </xf>
    <xf numFmtId="0" fontId="79" fillId="0" borderId="0">
      <alignment horizontal="center" vertical="center"/>
    </xf>
    <xf numFmtId="0" fontId="79" fillId="0" borderId="0">
      <alignment horizontal="center" vertical="center"/>
    </xf>
    <xf numFmtId="0" fontId="79" fillId="0" borderId="0">
      <alignment horizontal="center" vertical="center"/>
    </xf>
    <xf numFmtId="0" fontId="79" fillId="0" borderId="0">
      <alignment horizontal="left" vertical="center"/>
    </xf>
    <xf numFmtId="0" fontId="79" fillId="0" borderId="0">
      <alignment horizontal="right" vertical="center"/>
    </xf>
    <xf numFmtId="0" fontId="79" fillId="0" borderId="0">
      <alignment horizontal="center" vertical="center"/>
    </xf>
    <xf numFmtId="0" fontId="79" fillId="0" borderId="0">
      <alignment horizontal="left" vertical="top"/>
    </xf>
    <xf numFmtId="0" fontId="79" fillId="0" borderId="0">
      <alignment horizontal="right" vertical="center"/>
    </xf>
    <xf numFmtId="0" fontId="79" fillId="0" borderId="0">
      <alignment horizontal="right" vertical="top"/>
    </xf>
    <xf numFmtId="0" fontId="79" fillId="0" borderId="0">
      <alignment horizontal="left" vertical="center"/>
    </xf>
    <xf numFmtId="0" fontId="79" fillId="0" borderId="0">
      <alignment horizontal="left" vertical="top"/>
    </xf>
    <xf numFmtId="0" fontId="79" fillId="0" borderId="0">
      <alignment horizontal="left" vertical="top"/>
    </xf>
    <xf numFmtId="0" fontId="80" fillId="0" borderId="0">
      <alignment horizontal="center" vertical="center"/>
    </xf>
    <xf numFmtId="0" fontId="79" fillId="0" borderId="0">
      <alignment horizontal="center" vertical="top"/>
    </xf>
    <xf numFmtId="0" fontId="81" fillId="0" borderId="0">
      <alignment horizontal="left" vertical="top"/>
    </xf>
    <xf numFmtId="0" fontId="79" fillId="0" borderId="0">
      <alignment horizontal="left" vertical="top"/>
    </xf>
    <xf numFmtId="0" fontId="81" fillId="0" borderId="0">
      <alignment horizontal="left" vertical="center"/>
    </xf>
    <xf numFmtId="0" fontId="81" fillId="0" borderId="0">
      <alignment horizontal="left" vertical="top"/>
    </xf>
    <xf numFmtId="0" fontId="82" fillId="0" borderId="29">
      <alignment vertical="center"/>
    </xf>
    <xf numFmtId="4" fontId="83" fillId="7" borderId="25" applyNumberFormat="0" applyProtection="0">
      <alignment vertical="center"/>
    </xf>
    <xf numFmtId="4" fontId="84" fillId="7" borderId="25" applyNumberFormat="0" applyProtection="0">
      <alignment vertical="center"/>
    </xf>
    <xf numFmtId="4" fontId="83" fillId="7" borderId="25" applyNumberFormat="0" applyProtection="0">
      <alignment horizontal="left" vertical="center" indent="1"/>
    </xf>
    <xf numFmtId="4" fontId="83" fillId="7" borderId="25" applyNumberFormat="0" applyProtection="0">
      <alignment horizontal="left" vertical="center" indent="1"/>
    </xf>
    <xf numFmtId="0" fontId="10" fillId="47" borderId="25" applyNumberFormat="0" applyProtection="0">
      <alignment horizontal="left" vertical="center" indent="1"/>
    </xf>
    <xf numFmtId="4" fontId="83" fillId="48" borderId="25" applyNumberFormat="0" applyProtection="0">
      <alignment horizontal="right" vertical="center"/>
    </xf>
    <xf numFmtId="4" fontId="83" fillId="49" borderId="25" applyNumberFormat="0" applyProtection="0">
      <alignment horizontal="right" vertical="center"/>
    </xf>
    <xf numFmtId="4" fontId="83" fillId="50" borderId="25" applyNumberFormat="0" applyProtection="0">
      <alignment horizontal="right" vertical="center"/>
    </xf>
    <xf numFmtId="4" fontId="83" fillId="51" borderId="25" applyNumberFormat="0" applyProtection="0">
      <alignment horizontal="right" vertical="center"/>
    </xf>
    <xf numFmtId="4" fontId="83" fillId="52" borderId="25" applyNumberFormat="0" applyProtection="0">
      <alignment horizontal="right" vertical="center"/>
    </xf>
    <xf numFmtId="4" fontId="83" fillId="53" borderId="25" applyNumberFormat="0" applyProtection="0">
      <alignment horizontal="right" vertical="center"/>
    </xf>
    <xf numFmtId="4" fontId="83" fillId="54" borderId="25" applyNumberFormat="0" applyProtection="0">
      <alignment horizontal="right" vertical="center"/>
    </xf>
    <xf numFmtId="4" fontId="83" fillId="55" borderId="25" applyNumberFormat="0" applyProtection="0">
      <alignment horizontal="right" vertical="center"/>
    </xf>
    <xf numFmtId="4" fontId="83" fillId="56" borderId="25" applyNumberFormat="0" applyProtection="0">
      <alignment horizontal="right" vertical="center"/>
    </xf>
    <xf numFmtId="4" fontId="85" fillId="57" borderId="25" applyNumberFormat="0" applyProtection="0">
      <alignment horizontal="left" vertical="center" indent="1"/>
    </xf>
    <xf numFmtId="4" fontId="83" fillId="58" borderId="30" applyNumberFormat="0" applyProtection="0">
      <alignment horizontal="left" vertical="center" indent="1"/>
    </xf>
    <xf numFmtId="4" fontId="86" fillId="59" borderId="0" applyNumberFormat="0" applyProtection="0">
      <alignment horizontal="left" vertical="center" indent="1"/>
    </xf>
    <xf numFmtId="0" fontId="10" fillId="47" borderId="25" applyNumberFormat="0" applyProtection="0">
      <alignment horizontal="left" vertical="center" indent="1"/>
    </xf>
    <xf numFmtId="4" fontId="87" fillId="58" borderId="25" applyNumberFormat="0" applyProtection="0">
      <alignment horizontal="left" vertical="center" indent="1"/>
    </xf>
    <xf numFmtId="4" fontId="87" fillId="60" borderId="25" applyNumberFormat="0" applyProtection="0">
      <alignment horizontal="left" vertical="center" indent="1"/>
    </xf>
    <xf numFmtId="0" fontId="10" fillId="60" borderId="25" applyNumberFormat="0" applyProtection="0">
      <alignment horizontal="left" vertical="center" indent="1"/>
    </xf>
    <xf numFmtId="0" fontId="10" fillId="60" borderId="25" applyNumberFormat="0" applyProtection="0">
      <alignment horizontal="left" vertical="center" indent="1"/>
    </xf>
    <xf numFmtId="0" fontId="10" fillId="61" borderId="25" applyNumberFormat="0" applyProtection="0">
      <alignment horizontal="left" vertical="center" indent="1"/>
    </xf>
    <xf numFmtId="0" fontId="10" fillId="61" borderId="25" applyNumberFormat="0" applyProtection="0">
      <alignment horizontal="left" vertical="center" indent="1"/>
    </xf>
    <xf numFmtId="0" fontId="10" fillId="5" borderId="25" applyNumberFormat="0" applyProtection="0">
      <alignment horizontal="left" vertical="center" indent="1"/>
    </xf>
    <xf numFmtId="0" fontId="10" fillId="5" borderId="25" applyNumberFormat="0" applyProtection="0">
      <alignment horizontal="left" vertical="center" indent="1"/>
    </xf>
    <xf numFmtId="0" fontId="10" fillId="47" borderId="25" applyNumberFormat="0" applyProtection="0">
      <alignment horizontal="left" vertical="center" indent="1"/>
    </xf>
    <xf numFmtId="0" fontId="10" fillId="47" borderId="25" applyNumberFormat="0" applyProtection="0">
      <alignment horizontal="left" vertical="center" indent="1"/>
    </xf>
    <xf numFmtId="0" fontId="2" fillId="0" borderId="0"/>
    <xf numFmtId="4" fontId="83" fillId="62" borderId="25" applyNumberFormat="0" applyProtection="0">
      <alignment vertical="center"/>
    </xf>
    <xf numFmtId="4" fontId="84" fillId="62" borderId="25" applyNumberFormat="0" applyProtection="0">
      <alignment vertical="center"/>
    </xf>
    <xf numFmtId="4" fontId="83" fillId="62" borderId="25" applyNumberFormat="0" applyProtection="0">
      <alignment horizontal="left" vertical="center" indent="1"/>
    </xf>
    <xf numFmtId="4" fontId="83" fillId="62" borderId="25" applyNumberFormat="0" applyProtection="0">
      <alignment horizontal="left" vertical="center" indent="1"/>
    </xf>
    <xf numFmtId="4" fontId="83" fillId="58" borderId="25" applyNumberFormat="0" applyProtection="0">
      <alignment horizontal="right" vertical="center"/>
    </xf>
    <xf numFmtId="4" fontId="84" fillId="58" borderId="25" applyNumberFormat="0" applyProtection="0">
      <alignment horizontal="right" vertical="center"/>
    </xf>
    <xf numFmtId="0" fontId="10" fillId="47" borderId="25" applyNumberFormat="0" applyProtection="0">
      <alignment horizontal="left" vertical="center" indent="1"/>
    </xf>
    <xf numFmtId="0" fontId="10" fillId="47" borderId="25" applyNumberFormat="0" applyProtection="0">
      <alignment horizontal="left" vertical="center" indent="1"/>
    </xf>
    <xf numFmtId="0" fontId="88" fillId="0" borderId="0"/>
    <xf numFmtId="4" fontId="89" fillId="58" borderId="25" applyNumberFormat="0" applyProtection="0">
      <alignment horizontal="right" vertical="center"/>
    </xf>
    <xf numFmtId="0" fontId="90" fillId="0" borderId="0">
      <alignment horizontal="left" vertical="center" wrapText="1"/>
    </xf>
    <xf numFmtId="0" fontId="10" fillId="0" borderId="0"/>
    <xf numFmtId="0" fontId="9" fillId="0" borderId="0"/>
    <xf numFmtId="0" fontId="91" fillId="0" borderId="0" applyBorder="0" applyProtection="0">
      <alignment vertical="center"/>
    </xf>
    <xf numFmtId="0" fontId="91" fillId="0" borderId="26" applyBorder="0" applyProtection="0">
      <alignment horizontal="right" vertical="center"/>
    </xf>
    <xf numFmtId="0" fontId="92" fillId="63" borderId="0" applyBorder="0" applyProtection="0">
      <alignment horizontal="centerContinuous" vertical="center"/>
    </xf>
    <xf numFmtId="0" fontId="92" fillId="64" borderId="26" applyBorder="0" applyProtection="0">
      <alignment horizontal="centerContinuous" vertical="center"/>
    </xf>
    <xf numFmtId="0" fontId="93" fillId="0" borderId="0"/>
    <xf numFmtId="166" fontId="94" fillId="65" borderId="0">
      <alignment horizontal="right" vertical="top"/>
    </xf>
    <xf numFmtId="166" fontId="94" fillId="65" borderId="0">
      <alignment horizontal="right" vertical="top"/>
    </xf>
    <xf numFmtId="0" fontId="69" fillId="0" borderId="0"/>
    <xf numFmtId="0" fontId="95" fillId="0" borderId="0" applyFill="0" applyBorder="0" applyProtection="0">
      <alignment horizontal="left"/>
    </xf>
    <xf numFmtId="0" fontId="45" fillId="0" borderId="31" applyFill="0" applyBorder="0" applyProtection="0">
      <alignment horizontal="left" vertical="top"/>
    </xf>
    <xf numFmtId="0" fontId="96" fillId="0" borderId="0">
      <alignment horizontal="centerContinuous"/>
    </xf>
    <xf numFmtId="0" fontId="97" fillId="0" borderId="31" applyFill="0" applyBorder="0" applyProtection="0"/>
    <xf numFmtId="0" fontId="97" fillId="0" borderId="0"/>
    <xf numFmtId="0" fontId="98" fillId="0" borderId="0" applyFill="0" applyBorder="0" applyProtection="0"/>
    <xf numFmtId="0" fontId="99" fillId="0" borderId="0"/>
    <xf numFmtId="0" fontId="100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02" fillId="0" borderId="17" applyFill="0" applyBorder="0" applyProtection="0">
      <alignment vertical="center"/>
    </xf>
    <xf numFmtId="0" fontId="103" fillId="0" borderId="0">
      <alignment horizontal="fill"/>
    </xf>
    <xf numFmtId="0" fontId="47" fillId="0" borderId="0"/>
    <xf numFmtId="0" fontId="104" fillId="0" borderId="0" applyNumberFormat="0" applyFill="0" applyBorder="0" applyAlignment="0" applyProtection="0"/>
    <xf numFmtId="0" fontId="105" fillId="0" borderId="26" applyBorder="0" applyProtection="0">
      <alignment horizontal="right"/>
    </xf>
    <xf numFmtId="0" fontId="21" fillId="37" borderId="0" applyNumberFormat="0" applyBorder="0" applyAlignment="0" applyProtection="0"/>
    <xf numFmtId="0" fontId="21" fillId="6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6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6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40" borderId="0" applyNumberFormat="0" applyBorder="0" applyAlignment="0" applyProtection="0"/>
    <xf numFmtId="0" fontId="21" fillId="6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173" fontId="23" fillId="0" borderId="14">
      <protection locked="0"/>
    </xf>
    <xf numFmtId="0" fontId="60" fillId="14" borderId="15" applyNumberFormat="0" applyAlignment="0" applyProtection="0"/>
    <xf numFmtId="0" fontId="60" fillId="20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3" fontId="106" fillId="0" borderId="0">
      <alignment horizontal="center" vertical="center" textRotation="90" wrapText="1"/>
    </xf>
    <xf numFmtId="197" fontId="23" fillId="0" borderId="7">
      <alignment vertical="top" wrapText="1"/>
    </xf>
    <xf numFmtId="0" fontId="70" fillId="41" borderId="25" applyNumberFormat="0" applyAlignment="0" applyProtection="0"/>
    <xf numFmtId="0" fontId="70" fillId="70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27" fillId="41" borderId="15" applyNumberFormat="0" applyAlignment="0" applyProtection="0"/>
    <xf numFmtId="0" fontId="27" fillId="70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>
      <alignment vertical="top"/>
      <protection locked="0"/>
    </xf>
    <xf numFmtId="198" fontId="109" fillId="0" borderId="7">
      <alignment vertical="top" wrapText="1"/>
    </xf>
    <xf numFmtId="4" fontId="110" fillId="0" borderId="7">
      <alignment horizontal="left" vertical="center"/>
    </xf>
    <xf numFmtId="4" fontId="110" fillId="0" borderId="7"/>
    <xf numFmtId="4" fontId="110" fillId="71" borderId="7"/>
    <xf numFmtId="4" fontId="110" fillId="72" borderId="7"/>
    <xf numFmtId="4" fontId="111" fillId="73" borderId="7"/>
    <xf numFmtId="4" fontId="112" fillId="5" borderId="7"/>
    <xf numFmtId="4" fontId="113" fillId="0" borderId="7">
      <alignment horizontal="center" wrapText="1"/>
    </xf>
    <xf numFmtId="198" fontId="110" fillId="0" borderId="7"/>
    <xf numFmtId="198" fontId="109" fillId="0" borderId="7">
      <alignment horizontal="center" vertical="center" wrapText="1"/>
    </xf>
    <xf numFmtId="198" fontId="109" fillId="0" borderId="7">
      <alignment vertical="top" wrapText="1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114" fillId="0" borderId="0" applyBorder="0">
      <alignment horizontal="center" vertical="center" wrapText="1"/>
    </xf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1" fillId="0" borderId="18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2" fillId="0" borderId="19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20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7" fillId="0" borderId="33" applyBorder="0">
      <alignment horizontal="center" vertical="center" wrapText="1"/>
    </xf>
    <xf numFmtId="173" fontId="32" fillId="43" borderId="14"/>
    <xf numFmtId="4" fontId="118" fillId="7" borderId="7" applyBorder="0">
      <alignment horizontal="right"/>
    </xf>
    <xf numFmtId="49" fontId="119" fillId="0" borderId="0" applyBorder="0">
      <alignment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3" fontId="32" fillId="0" borderId="7" applyBorder="0">
      <alignment vertical="center"/>
    </xf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66" fillId="0" borderId="13" applyNumberFormat="0" applyFill="0" applyAlignment="0" applyProtection="0"/>
    <xf numFmtId="0" fontId="28" fillId="42" borderId="16" applyNumberFormat="0" applyAlignment="0" applyProtection="0"/>
    <xf numFmtId="0" fontId="28" fillId="74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2" fillId="0" borderId="0">
      <alignment wrapText="1"/>
    </xf>
    <xf numFmtId="0" fontId="116" fillId="0" borderId="0">
      <alignment horizontal="center" vertical="top" wrapText="1"/>
    </xf>
    <xf numFmtId="0" fontId="120" fillId="0" borderId="0">
      <alignment horizontal="centerContinuous" vertical="center"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200" fontId="121" fillId="6" borderId="7">
      <alignment wrapText="1"/>
    </xf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7" fontId="122" fillId="0" borderId="0"/>
    <xf numFmtId="0" fontId="65" fillId="45" borderId="0" applyNumberFormat="0" applyBorder="0" applyAlignment="0" applyProtection="0"/>
    <xf numFmtId="0" fontId="65" fillId="7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49" fontId="106" fillId="0" borderId="7">
      <alignment horizontal="right" vertical="top" wrapText="1"/>
    </xf>
    <xf numFmtId="181" fontId="123" fillId="0" borderId="0">
      <alignment horizontal="right" vertical="top" wrapText="1"/>
    </xf>
    <xf numFmtId="0" fontId="2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24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0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1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" fillId="0" borderId="0"/>
    <xf numFmtId="0" fontId="2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24" fillId="0" borderId="0"/>
    <xf numFmtId="0" fontId="5" fillId="0" borderId="0"/>
    <xf numFmtId="0" fontId="2" fillId="0" borderId="0"/>
    <xf numFmtId="0" fontId="2" fillId="0" borderId="0"/>
    <xf numFmtId="0" fontId="126" fillId="0" borderId="0"/>
    <xf numFmtId="0" fontId="2" fillId="0" borderId="0"/>
    <xf numFmtId="1" fontId="127" fillId="0" borderId="7">
      <alignment horizontal="left" vertical="center"/>
    </xf>
    <xf numFmtId="0" fontId="24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198" fontId="128" fillId="0" borderId="7">
      <alignment vertical="top"/>
    </xf>
    <xf numFmtId="181" fontId="129" fillId="7" borderId="27" applyNumberFormat="0" applyBorder="0" applyAlignment="0">
      <alignment vertical="center"/>
      <protection locked="0"/>
    </xf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76" borderId="24" applyNumberForma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49" fontId="111" fillId="0" borderId="12">
      <alignment horizontal="left" vertic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1" fontId="130" fillId="0" borderId="7"/>
    <xf numFmtId="0" fontId="2" fillId="0" borderId="7" applyNumberFormat="0" applyFont="0" applyFill="0" applyAlignment="0" applyProtection="0"/>
    <xf numFmtId="3" fontId="131" fillId="77" borderId="12">
      <alignment horizontal="justify" vertical="center"/>
    </xf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9" fillId="0" borderId="0"/>
    <xf numFmtId="166" fontId="11" fillId="0" borderId="0">
      <alignment vertical="top"/>
    </xf>
    <xf numFmtId="166" fontId="11" fillId="0" borderId="0">
      <alignment vertical="top"/>
    </xf>
    <xf numFmtId="49" fontId="132" fillId="78" borderId="6" applyBorder="0" applyProtection="0">
      <alignment horizontal="left" vertical="center"/>
    </xf>
    <xf numFmtId="49" fontId="123" fillId="0" borderId="0"/>
    <xf numFmtId="49" fontId="133" fillId="0" borderId="0">
      <alignment vertical="top"/>
    </xf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181" fontId="66" fillId="0" borderId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49" fontId="66" fillId="0" borderId="0">
      <alignment horizontal="center"/>
    </xf>
    <xf numFmtId="203" fontId="2" fillId="0" borderId="0" applyFont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" fontId="66" fillId="0" borderId="0" applyFill="0" applyBorder="0" applyAlignment="0" applyProtection="0"/>
    <xf numFmtId="204" fontId="134" fillId="0" borderId="0" applyFont="0" applyFill="0" applyBorder="0" applyAlignment="0" applyProtection="0"/>
    <xf numFmtId="205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134" fillId="0" borderId="0" applyFont="0" applyFill="0" applyBorder="0" applyAlignment="0" applyProtection="0"/>
    <xf numFmtId="43" fontId="2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118" fillId="0" borderId="0" applyFont="0" applyFill="0" applyBorder="0" applyAlignment="0" applyProtection="0"/>
    <xf numFmtId="43" fontId="2" fillId="0" borderId="0" applyFont="0" applyFill="0" applyBorder="0" applyAlignment="0" applyProtection="0"/>
    <xf numFmtId="208" fontId="2" fillId="0" borderId="0" applyFont="0" applyFill="0" applyBorder="0" applyAlignment="0" applyProtection="0"/>
    <xf numFmtId="4" fontId="118" fillId="6" borderId="0" applyBorder="0">
      <alignment horizontal="right"/>
    </xf>
    <xf numFmtId="4" fontId="118" fillId="6" borderId="0" applyBorder="0">
      <alignment horizontal="right"/>
    </xf>
    <xf numFmtId="4" fontId="118" fillId="6" borderId="0" applyBorder="0">
      <alignment horizontal="right"/>
    </xf>
    <xf numFmtId="4" fontId="118" fillId="79" borderId="1" applyBorder="0">
      <alignment horizontal="right"/>
    </xf>
    <xf numFmtId="4" fontId="118" fillId="6" borderId="7" applyFont="0" applyBorder="0">
      <alignment horizontal="right"/>
    </xf>
    <xf numFmtId="0" fontId="46" fillId="11" borderId="0" applyNumberFormat="0" applyBorder="0" applyAlignment="0" applyProtection="0"/>
    <xf numFmtId="0" fontId="46" fillId="17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209" fontId="23" fillId="0" borderId="12">
      <alignment vertical="top" wrapText="1"/>
    </xf>
    <xf numFmtId="210" fontId="2" fillId="0" borderId="7" applyFont="0" applyFill="0" applyBorder="0" applyProtection="0">
      <alignment horizontal="center" vertical="center"/>
    </xf>
    <xf numFmtId="3" fontId="2" fillId="0" borderId="0" applyFont="0" applyBorder="0">
      <alignment horizontal="center"/>
    </xf>
    <xf numFmtId="211" fontId="17" fillId="0" borderId="0">
      <protection locked="0"/>
    </xf>
    <xf numFmtId="49" fontId="109" fillId="0" borderId="7">
      <alignment horizontal="center" vertical="center" wrapText="1"/>
    </xf>
    <xf numFmtId="0" fontId="23" fillId="0" borderId="7" applyBorder="0">
      <alignment horizontal="center" vertical="center" wrapText="1"/>
    </xf>
    <xf numFmtId="49" fontId="109" fillId="0" borderId="7">
      <alignment horizontal="center" vertical="center" wrapText="1"/>
    </xf>
    <xf numFmtId="49" fontId="90" fillId="0" borderId="7" applyNumberFormat="0" applyFill="0" applyAlignment="0" applyProtection="0"/>
    <xf numFmtId="200" fontId="2" fillId="0" borderId="0"/>
    <xf numFmtId="0" fontId="101" fillId="0" borderId="32" applyNumberFormat="0" applyFill="0" applyAlignment="0" applyProtection="0"/>
    <xf numFmtId="0" fontId="60" fillId="20" borderId="15" applyNumberFormat="0" applyAlignment="0" applyProtection="0"/>
    <xf numFmtId="0" fontId="101" fillId="0" borderId="32" applyNumberFormat="0" applyFill="0" applyAlignment="0" applyProtection="0"/>
    <xf numFmtId="0" fontId="24" fillId="16" borderId="0" applyNumberFormat="0" applyBorder="0" applyAlignment="0" applyProtection="0"/>
    <xf numFmtId="0" fontId="21" fillId="67" borderId="0" applyNumberFormat="0" applyBorder="0" applyAlignment="0" applyProtection="0"/>
    <xf numFmtId="0" fontId="24" fillId="16" borderId="0" applyNumberFormat="0" applyBorder="0" applyAlignment="0" applyProtection="0"/>
    <xf numFmtId="0" fontId="100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" fillId="76" borderId="24" applyNumberFormat="0" applyAlignment="0" applyProtection="0"/>
    <xf numFmtId="0" fontId="51" fillId="0" borderId="18" applyNumberFormat="0" applyFill="0" applyAlignment="0" applyProtection="0"/>
    <xf numFmtId="0" fontId="10" fillId="76" borderId="24" applyNumberFormat="0" applyAlignment="0" applyProtection="0"/>
    <xf numFmtId="0" fontId="21" fillId="27" borderId="0" applyNumberFormat="0" applyBorder="0" applyAlignment="0" applyProtection="0"/>
    <xf numFmtId="0" fontId="62" fillId="0" borderId="21" applyNumberFormat="0" applyFill="0" applyAlignment="0" applyProtection="0"/>
    <xf numFmtId="0" fontId="28" fillId="74" borderId="16" applyNumberFormat="0" applyAlignment="0" applyProtection="0"/>
    <xf numFmtId="0" fontId="104" fillId="0" borderId="0" applyNumberFormat="0" applyFill="0" applyBorder="0" applyAlignment="0" applyProtection="0"/>
    <xf numFmtId="0" fontId="10" fillId="0" borderId="0"/>
    <xf numFmtId="0" fontId="150" fillId="0" borderId="0"/>
    <xf numFmtId="0" fontId="20" fillId="0" borderId="0"/>
    <xf numFmtId="0" fontId="150" fillId="0" borderId="0"/>
    <xf numFmtId="0" fontId="15" fillId="0" borderId="0"/>
    <xf numFmtId="0" fontId="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58" fillId="0" borderId="0">
      <alignment vertical="center" wrapText="1"/>
    </xf>
    <xf numFmtId="227" fontId="2" fillId="0" borderId="0" applyFont="0" applyFill="0" applyBorder="0" applyAlignment="0" applyProtection="0"/>
    <xf numFmtId="228" fontId="2" fillId="0" borderId="0" applyFont="0" applyFill="0" applyBorder="0" applyAlignment="0" applyProtection="0"/>
    <xf numFmtId="44" fontId="126" fillId="0" borderId="0" applyFont="0" applyFill="0" applyBorder="0" applyAlignment="0" applyProtection="0"/>
    <xf numFmtId="0" fontId="159" fillId="0" borderId="18" applyNumberFormat="0" applyFill="0" applyAlignment="0" applyProtection="0"/>
    <xf numFmtId="0" fontId="117" fillId="0" borderId="33" applyBorder="0">
      <alignment horizontal="center" vertical="center" wrapText="1"/>
    </xf>
    <xf numFmtId="4" fontId="118" fillId="7" borderId="7" applyBorder="0">
      <alignment horizontal="right"/>
    </xf>
    <xf numFmtId="0" fontId="2" fillId="0" borderId="0"/>
    <xf numFmtId="0" fontId="20" fillId="0" borderId="0"/>
    <xf numFmtId="0" fontId="20" fillId="0" borderId="0"/>
    <xf numFmtId="0" fontId="125" fillId="0" borderId="0"/>
    <xf numFmtId="0" fontId="2" fillId="0" borderId="0"/>
    <xf numFmtId="0" fontId="158" fillId="0" borderId="0">
      <alignment vertical="center" wrapText="1"/>
    </xf>
    <xf numFmtId="9" fontId="2" fillId="0" borderId="0" applyFont="0" applyFill="0" applyBorder="0" applyAlignment="0" applyProtection="0"/>
    <xf numFmtId="0" fontId="9" fillId="0" borderId="0"/>
    <xf numFmtId="166" fontId="11" fillId="0" borderId="0">
      <alignment vertical="top"/>
    </xf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18" fillId="6" borderId="0" applyFont="0" applyBorder="0">
      <alignment horizontal="right"/>
    </xf>
    <xf numFmtId="4" fontId="118" fillId="6" borderId="1" applyBorder="0">
      <alignment horizontal="right"/>
    </xf>
    <xf numFmtId="180" fontId="33" fillId="0" borderId="0" applyFont="0" applyFill="0" applyBorder="0" applyAlignment="0" applyProtection="0"/>
    <xf numFmtId="0" fontId="2" fillId="0" borderId="0"/>
    <xf numFmtId="0" fontId="162" fillId="0" borderId="0"/>
    <xf numFmtId="0" fontId="15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0" fillId="0" borderId="0"/>
    <xf numFmtId="0" fontId="2" fillId="0" borderId="0"/>
    <xf numFmtId="0" fontId="150" fillId="0" borderId="0"/>
    <xf numFmtId="0" fontId="150" fillId="0" borderId="0"/>
    <xf numFmtId="0" fontId="150" fillId="0" borderId="0"/>
    <xf numFmtId="49" fontId="118" fillId="0" borderId="0" applyBorder="0">
      <alignment vertical="top"/>
    </xf>
    <xf numFmtId="49" fontId="118" fillId="0" borderId="0" applyBorder="0">
      <alignment vertical="top"/>
    </xf>
    <xf numFmtId="204" fontId="134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7" fontId="134" fillId="0" borderId="0" applyFont="0" applyFill="0" applyBorder="0" applyAlignment="0" applyProtection="0"/>
    <xf numFmtId="207" fontId="134" fillId="0" borderId="0" applyFont="0" applyFill="0" applyBorder="0" applyAlignment="0" applyProtection="0"/>
    <xf numFmtId="207" fontId="134" fillId="0" borderId="0" applyFont="0" applyFill="0" applyBorder="0" applyAlignment="0" applyProtection="0"/>
    <xf numFmtId="207" fontId="134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/>
    <xf numFmtId="0" fontId="2" fillId="0" borderId="0"/>
    <xf numFmtId="0" fontId="10" fillId="0" borderId="0"/>
    <xf numFmtId="0" fontId="2" fillId="0" borderId="0"/>
    <xf numFmtId="0" fontId="1" fillId="0" borderId="0"/>
    <xf numFmtId="0" fontId="5" fillId="0" borderId="0"/>
    <xf numFmtId="0" fontId="5" fillId="0" borderId="0"/>
    <xf numFmtId="43" fontId="20" fillId="0" borderId="0" applyFont="0" applyFill="0" applyBorder="0" applyAlignment="0" applyProtection="0"/>
    <xf numFmtId="207" fontId="134" fillId="0" borderId="0" applyFont="0" applyFill="0" applyBorder="0" applyAlignment="0" applyProtection="0"/>
    <xf numFmtId="0" fontId="5" fillId="0" borderId="0"/>
    <xf numFmtId="49" fontId="118" fillId="0" borderId="0" applyBorder="0">
      <alignment vertical="top"/>
    </xf>
    <xf numFmtId="49" fontId="118" fillId="0" borderId="0" applyBorder="0">
      <alignment vertical="top"/>
    </xf>
    <xf numFmtId="0" fontId="1" fillId="0" borderId="0"/>
    <xf numFmtId="0" fontId="5" fillId="0" borderId="0"/>
    <xf numFmtId="0" fontId="10" fillId="0" borderId="0"/>
    <xf numFmtId="0" fontId="150" fillId="0" borderId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2" fillId="0" borderId="0"/>
    <xf numFmtId="0" fontId="10" fillId="0" borderId="0"/>
    <xf numFmtId="0" fontId="5" fillId="0" borderId="0"/>
    <xf numFmtId="0" fontId="2" fillId="0" borderId="0"/>
    <xf numFmtId="0" fontId="2" fillId="0" borderId="0"/>
    <xf numFmtId="0" fontId="1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150" fillId="0" borderId="0"/>
    <xf numFmtId="43" fontId="20" fillId="0" borderId="0" applyFont="0" applyFill="0" applyBorder="0" applyAlignment="0" applyProtection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2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0" fillId="46" borderId="24" applyNumberFormat="0" applyFont="0" applyAlignment="0" applyProtection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50" fillId="0" borderId="0"/>
    <xf numFmtId="0" fontId="150" fillId="0" borderId="0"/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38" fontId="11" fillId="0" borderId="0">
      <alignment vertical="top"/>
    </xf>
    <xf numFmtId="0" fontId="20" fillId="9" borderId="0" applyNumberFormat="0" applyBorder="0" applyAlignment="0" applyProtection="0"/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9" borderId="0" applyNumberFormat="0" applyBorder="0" applyAlignment="0" applyProtection="0"/>
    <xf numFmtId="0" fontId="20" fillId="10" borderId="0" applyNumberFormat="0" applyBorder="0" applyAlignment="0" applyProtection="0"/>
    <xf numFmtId="0" fontId="20" fillId="16" borderId="0" applyNumberFormat="0" applyBorder="0" applyAlignment="0" applyProtection="0"/>
    <xf numFmtId="0" fontId="20" fillId="10" borderId="0" applyNumberFormat="0" applyBorder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13" borderId="0" applyNumberFormat="0" applyBorder="0" applyAlignment="0" applyProtection="0"/>
    <xf numFmtId="0" fontId="20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20" borderId="0" applyNumberFormat="0" applyBorder="0" applyAlignment="0" applyProtection="0"/>
    <xf numFmtId="0" fontId="20" fillId="14" borderId="0" applyNumberFormat="0" applyBorder="0" applyAlignment="0" applyProtection="0"/>
    <xf numFmtId="0" fontId="20" fillId="14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12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12" borderId="0" applyNumberFormat="0" applyBorder="0" applyAlignment="0" applyProtection="0"/>
    <xf numFmtId="0" fontId="20" fillId="21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0" fillId="24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0" fillId="24" borderId="0" applyNumberFormat="0" applyBorder="0" applyAlignment="0" applyProtection="0"/>
    <xf numFmtId="0" fontId="21" fillId="33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7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23" borderId="0" applyNumberFormat="0" applyBorder="0" applyAlignment="0" applyProtection="0"/>
    <xf numFmtId="0" fontId="21" fillId="23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6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176" fontId="19" fillId="0" borderId="0" applyFont="0" applyFill="0" applyBorder="0" applyAlignment="0" applyProtection="0"/>
    <xf numFmtId="38" fontId="35" fillId="0" borderId="0">
      <alignment vertical="top"/>
    </xf>
    <xf numFmtId="38" fontId="35" fillId="0" borderId="0">
      <alignment vertical="top"/>
    </xf>
    <xf numFmtId="180" fontId="33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33" fillId="0" borderId="0" applyFont="0" applyFill="0" applyBorder="0" applyAlignment="0" applyProtection="0"/>
    <xf numFmtId="38" fontId="55" fillId="0" borderId="0">
      <alignment vertical="top"/>
    </xf>
    <xf numFmtId="38" fontId="55" fillId="0" borderId="0">
      <alignment vertical="top"/>
    </xf>
    <xf numFmtId="38" fontId="12" fillId="5" borderId="0">
      <alignment vertical="top"/>
    </xf>
    <xf numFmtId="38" fontId="12" fillId="5" borderId="0">
      <alignment vertical="top"/>
    </xf>
    <xf numFmtId="38" fontId="12" fillId="0" borderId="0">
      <alignment vertical="top"/>
    </xf>
    <xf numFmtId="38" fontId="12" fillId="0" borderId="0">
      <alignment vertical="top"/>
    </xf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2" fillId="0" borderId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118" fillId="46" borderId="24" applyNumberFormat="0" applyFont="0" applyAlignment="0" applyProtection="0"/>
    <xf numFmtId="0" fontId="2" fillId="0" borderId="0"/>
    <xf numFmtId="0" fontId="2" fillId="0" borderId="0"/>
    <xf numFmtId="0" fontId="2" fillId="0" borderId="0"/>
    <xf numFmtId="38" fontId="94" fillId="65" borderId="0">
      <alignment horizontal="right" vertical="top"/>
    </xf>
    <xf numFmtId="38" fontId="94" fillId="65" borderId="0">
      <alignment horizontal="right" vertical="top"/>
    </xf>
    <xf numFmtId="0" fontId="21" fillId="66" borderId="0" applyNumberFormat="0" applyBorder="0" applyAlignment="0" applyProtection="0"/>
    <xf numFmtId="0" fontId="21" fillId="37" borderId="0" applyNumberFormat="0" applyBorder="0" applyAlignment="0" applyProtection="0"/>
    <xf numFmtId="0" fontId="21" fillId="6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67" borderId="0" applyNumberFormat="0" applyBorder="0" applyAlignment="0" applyProtection="0"/>
    <xf numFmtId="0" fontId="21" fillId="38" borderId="0" applyNumberFormat="0" applyBorder="0" applyAlignment="0" applyProtection="0"/>
    <xf numFmtId="0" fontId="21" fillId="67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68" borderId="0" applyNumberFormat="0" applyBorder="0" applyAlignment="0" applyProtection="0"/>
    <xf numFmtId="0" fontId="21" fillId="39" borderId="0" applyNumberFormat="0" applyBorder="0" applyAlignment="0" applyProtection="0"/>
    <xf numFmtId="0" fontId="21" fillId="6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0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69" borderId="0" applyNumberFormat="0" applyBorder="0" applyAlignment="0" applyProtection="0"/>
    <xf numFmtId="0" fontId="21" fillId="40" borderId="0" applyNumberFormat="0" applyBorder="0" applyAlignment="0" applyProtection="0"/>
    <xf numFmtId="0" fontId="21" fillId="6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60" fillId="20" borderId="15" applyNumberFormat="0" applyAlignment="0" applyProtection="0"/>
    <xf numFmtId="0" fontId="60" fillId="14" borderId="15" applyNumberFormat="0" applyAlignment="0" applyProtection="0"/>
    <xf numFmtId="0" fontId="60" fillId="20" borderId="15" applyNumberFormat="0" applyAlignment="0" applyProtection="0"/>
    <xf numFmtId="0" fontId="60" fillId="14" borderId="15" applyNumberFormat="0" applyAlignment="0" applyProtection="0"/>
    <xf numFmtId="0" fontId="60" fillId="14" borderId="15" applyNumberFormat="0" applyAlignment="0" applyProtection="0"/>
    <xf numFmtId="0" fontId="70" fillId="70" borderId="25" applyNumberFormat="0" applyAlignment="0" applyProtection="0"/>
    <xf numFmtId="0" fontId="70" fillId="41" borderId="25" applyNumberFormat="0" applyAlignment="0" applyProtection="0"/>
    <xf numFmtId="0" fontId="70" fillId="70" borderId="25" applyNumberFormat="0" applyAlignment="0" applyProtection="0"/>
    <xf numFmtId="0" fontId="70" fillId="41" borderId="25" applyNumberFormat="0" applyAlignment="0" applyProtection="0"/>
    <xf numFmtId="0" fontId="70" fillId="41" borderId="25" applyNumberFormat="0" applyAlignment="0" applyProtection="0"/>
    <xf numFmtId="0" fontId="27" fillId="70" borderId="15" applyNumberFormat="0" applyAlignment="0" applyProtection="0"/>
    <xf numFmtId="0" fontId="27" fillId="41" borderId="15" applyNumberFormat="0" applyAlignment="0" applyProtection="0"/>
    <xf numFmtId="0" fontId="27" fillId="70" borderId="15" applyNumberFormat="0" applyAlignment="0" applyProtection="0"/>
    <xf numFmtId="0" fontId="27" fillId="41" borderId="15" applyNumberFormat="0" applyAlignment="0" applyProtection="0"/>
    <xf numFmtId="0" fontId="27" fillId="41" borderId="15" applyNumberFormat="0" applyAlignment="0" applyProtection="0"/>
    <xf numFmtId="0" fontId="165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74" borderId="16" applyNumberFormat="0" applyAlignment="0" applyProtection="0"/>
    <xf numFmtId="0" fontId="28" fillId="42" borderId="16" applyNumberFormat="0" applyAlignment="0" applyProtection="0"/>
    <xf numFmtId="0" fontId="28" fillId="74" borderId="16" applyNumberFormat="0" applyAlignment="0" applyProtection="0"/>
    <xf numFmtId="0" fontId="28" fillId="42" borderId="16" applyNumberFormat="0" applyAlignment="0" applyProtection="0"/>
    <xf numFmtId="0" fontId="28" fillId="42" borderId="16" applyNumberFormat="0" applyAlignment="0" applyProtection="0"/>
    <xf numFmtId="0" fontId="66" fillId="6" borderId="0" applyFill="0">
      <alignment wrapText="1"/>
    </xf>
    <xf numFmtId="0" fontId="66" fillId="6" borderId="0" applyFill="0">
      <alignment wrapText="1"/>
    </xf>
    <xf numFmtId="0" fontId="66" fillId="6" borderId="0" applyFill="0">
      <alignment wrapText="1"/>
    </xf>
    <xf numFmtId="0" fontId="65" fillId="75" borderId="0" applyNumberFormat="0" applyBorder="0" applyAlignment="0" applyProtection="0"/>
    <xf numFmtId="0" fontId="65" fillId="45" borderId="0" applyNumberFormat="0" applyBorder="0" applyAlignment="0" applyProtection="0"/>
    <xf numFmtId="0" fontId="65" fillId="75" borderId="0" applyNumberFormat="0" applyBorder="0" applyAlignment="0" applyProtection="0"/>
    <xf numFmtId="0" fontId="65" fillId="45" borderId="0" applyNumberFormat="0" applyBorder="0" applyAlignment="0" applyProtection="0"/>
    <xf numFmtId="0" fontId="65" fillId="45" borderId="0" applyNumberFormat="0" applyBorder="0" applyAlignment="0" applyProtection="0"/>
    <xf numFmtId="0" fontId="2" fillId="0" borderId="0"/>
    <xf numFmtId="49" fontId="118" fillId="0" borderId="0" applyBorder="0">
      <alignment vertical="top"/>
    </xf>
    <xf numFmtId="0" fontId="2" fillId="0" borderId="0"/>
    <xf numFmtId="49" fontId="118" fillId="0" borderId="0" applyBorder="0">
      <alignment vertical="top"/>
    </xf>
    <xf numFmtId="0" fontId="2" fillId="0" borderId="0"/>
    <xf numFmtId="49" fontId="118" fillId="0" borderId="0" applyBorder="0">
      <alignment vertical="top"/>
    </xf>
    <xf numFmtId="0" fontId="2" fillId="0" borderId="0"/>
    <xf numFmtId="0" fontId="2" fillId="0" borderId="0"/>
    <xf numFmtId="0" fontId="2" fillId="0" borderId="0"/>
    <xf numFmtId="49" fontId="118" fillId="0" borderId="0" applyBorder="0">
      <alignment vertical="top"/>
    </xf>
    <xf numFmtId="49" fontId="118" fillId="0" borderId="0" applyBorder="0">
      <alignment vertical="top"/>
    </xf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2" fillId="0" borderId="0"/>
    <xf numFmtId="0" fontId="2" fillId="0" borderId="0"/>
    <xf numFmtId="0" fontId="2" fillId="0" borderId="0"/>
    <xf numFmtId="0" fontId="162" fillId="0" borderId="0"/>
    <xf numFmtId="0" fontId="162" fillId="0" borderId="0"/>
    <xf numFmtId="49" fontId="118" fillId="0" borderId="0" applyBorder="0">
      <alignment vertical="top"/>
    </xf>
    <xf numFmtId="0" fontId="2" fillId="0" borderId="0"/>
    <xf numFmtId="49" fontId="118" fillId="0" borderId="0" applyBorder="0">
      <alignment vertical="top"/>
    </xf>
    <xf numFmtId="0" fontId="1" fillId="0" borderId="0"/>
    <xf numFmtId="0" fontId="2" fillId="0" borderId="0"/>
    <xf numFmtId="0" fontId="1" fillId="0" borderId="0"/>
    <xf numFmtId="0" fontId="2" fillId="0" borderId="0"/>
    <xf numFmtId="0" fontId="124" fillId="0" borderId="0"/>
    <xf numFmtId="0" fontId="124" fillId="0" borderId="0"/>
    <xf numFmtId="0" fontId="124" fillId="0" borderId="0"/>
    <xf numFmtId="0" fontId="124" fillId="0" borderId="0"/>
    <xf numFmtId="49" fontId="118" fillId="0" borderId="0" applyBorder="0">
      <alignment vertical="top"/>
    </xf>
    <xf numFmtId="0" fontId="124" fillId="0" borderId="0"/>
    <xf numFmtId="0" fontId="124" fillId="0" borderId="0"/>
    <xf numFmtId="49" fontId="118" fillId="0" borderId="0" applyBorder="0">
      <alignment vertical="top"/>
    </xf>
    <xf numFmtId="0" fontId="2" fillId="0" borderId="0"/>
    <xf numFmtId="0" fontId="1" fillId="0" borderId="0"/>
    <xf numFmtId="49" fontId="118" fillId="0" borderId="0" applyBorder="0">
      <alignment vertical="top"/>
    </xf>
    <xf numFmtId="0" fontId="167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20" fillId="0" borderId="0"/>
    <xf numFmtId="0" fontId="5" fillId="0" borderId="0"/>
    <xf numFmtId="0" fontId="20" fillId="0" borderId="0"/>
    <xf numFmtId="0" fontId="5" fillId="0" borderId="0"/>
    <xf numFmtId="0" fontId="5" fillId="0" borderId="0"/>
    <xf numFmtId="0" fontId="150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10" fillId="0" borderId="0"/>
    <xf numFmtId="0" fontId="10" fillId="0" borderId="0"/>
    <xf numFmtId="49" fontId="118" fillId="0" borderId="0" applyBorder="0">
      <alignment vertical="top"/>
    </xf>
    <xf numFmtId="0" fontId="1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5" fillId="0" borderId="0"/>
    <xf numFmtId="0" fontId="5" fillId="0" borderId="0"/>
    <xf numFmtId="49" fontId="11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3" fillId="0" borderId="0"/>
    <xf numFmtId="173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50" fillId="0" borderId="0"/>
    <xf numFmtId="0" fontId="1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5" fillId="0" borderId="0"/>
    <xf numFmtId="49" fontId="118" fillId="0" borderId="0" applyBorder="0">
      <alignment vertical="top"/>
    </xf>
    <xf numFmtId="0" fontId="150" fillId="0" borderId="0"/>
    <xf numFmtId="0" fontId="150" fillId="0" borderId="0"/>
    <xf numFmtId="0" fontId="1" fillId="0" borderId="0"/>
    <xf numFmtId="0" fontId="125" fillId="0" borderId="0"/>
    <xf numFmtId="0" fontId="125" fillId="0" borderId="0"/>
    <xf numFmtId="0" fontId="1" fillId="0" borderId="0"/>
    <xf numFmtId="0" fontId="125" fillId="0" borderId="0"/>
    <xf numFmtId="0" fontId="150" fillId="0" borderId="0"/>
    <xf numFmtId="0" fontId="125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2" fillId="0" borderId="0"/>
    <xf numFmtId="49" fontId="11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2" fillId="0" borderId="0"/>
    <xf numFmtId="0" fontId="150" fillId="0" borderId="0"/>
    <xf numFmtId="0" fontId="150" fillId="0" borderId="0"/>
    <xf numFmtId="0" fontId="2" fillId="0" borderId="0"/>
    <xf numFmtId="0" fontId="2" fillId="0" borderId="0"/>
    <xf numFmtId="49" fontId="118" fillId="0" borderId="0" applyBorder="0">
      <alignment vertical="top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9" fontId="118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49" fontId="118" fillId="0" borderId="0" applyBorder="0">
      <alignment vertical="top"/>
    </xf>
    <xf numFmtId="0" fontId="2" fillId="0" borderId="0"/>
    <xf numFmtId="0" fontId="2" fillId="0" borderId="0"/>
    <xf numFmtId="49" fontId="118" fillId="0" borderId="0" applyBorder="0">
      <alignment vertical="top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49" fontId="118" fillId="0" borderId="0" applyBorder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49" fontId="118" fillId="0" borderId="0" applyBorder="0">
      <alignment vertical="top"/>
    </xf>
    <xf numFmtId="0" fontId="2" fillId="0" borderId="0"/>
    <xf numFmtId="0" fontId="2" fillId="0" borderId="0"/>
    <xf numFmtId="49" fontId="118" fillId="0" borderId="0" applyBorder="0">
      <alignment vertical="top"/>
    </xf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4" fillId="16" borderId="0" applyNumberFormat="0" applyBorder="0" applyAlignment="0" applyProtection="0"/>
    <xf numFmtId="0" fontId="24" fillId="10" borderId="0" applyNumberFormat="0" applyBorder="0" applyAlignment="0" applyProtection="0"/>
    <xf numFmtId="0" fontId="24" fillId="16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Font="0" applyFill="0" applyBorder="0" applyProtection="0">
      <alignment horizontal="center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0" borderId="0" applyNumberFormat="0" applyFont="0" applyFill="0" applyBorder="0" applyProtection="0">
      <alignment horizontal="justify" vertical="center" wrapText="1"/>
    </xf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10" fillId="76" borderId="24" applyNumberFormat="0" applyAlignment="0" applyProtection="0"/>
    <xf numFmtId="0" fontId="10" fillId="46" borderId="24" applyNumberFormat="0" applyFont="0" applyAlignment="0" applyProtection="0"/>
    <xf numFmtId="0" fontId="10" fillId="76" borderId="24" applyNumberForma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8" fontId="11" fillId="0" borderId="0">
      <alignment vertical="top"/>
    </xf>
    <xf numFmtId="38" fontId="11" fillId="0" borderId="0">
      <alignment vertical="top"/>
    </xf>
    <xf numFmtId="202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3" fontId="16" fillId="0" borderId="0" applyFont="0" applyFill="0" applyBorder="0" applyAlignment="0" applyProtection="0"/>
    <xf numFmtId="20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6" fillId="17" borderId="0" applyNumberFormat="0" applyBorder="0" applyAlignment="0" applyProtection="0"/>
    <xf numFmtId="0" fontId="46" fillId="11" borderId="0" applyNumberFormat="0" applyBorder="0" applyAlignment="0" applyProtection="0"/>
    <xf numFmtId="0" fontId="46" fillId="17" borderId="0" applyNumberFormat="0" applyBorder="0" applyAlignment="0" applyProtection="0"/>
    <xf numFmtId="0" fontId="46" fillId="11" borderId="0" applyNumberFormat="0" applyBorder="0" applyAlignment="0" applyProtection="0"/>
    <xf numFmtId="0" fontId="46" fillId="11" borderId="0" applyNumberFormat="0" applyBorder="0" applyAlignment="0" applyProtection="0"/>
    <xf numFmtId="210" fontId="2" fillId="0" borderId="7" applyFont="0" applyFill="0" applyBorder="0" applyProtection="0">
      <alignment horizontal="center" vertical="center"/>
    </xf>
    <xf numFmtId="210" fontId="2" fillId="0" borderId="7" applyFont="0" applyFill="0" applyBorder="0" applyProtection="0">
      <alignment horizontal="center" vertical="center"/>
    </xf>
    <xf numFmtId="210" fontId="2" fillId="0" borderId="7" applyFont="0" applyFill="0" applyBorder="0" applyProtection="0">
      <alignment horizontal="center" vertical="center"/>
    </xf>
    <xf numFmtId="4" fontId="170" fillId="0" borderId="0">
      <alignment vertical="center"/>
    </xf>
    <xf numFmtId="4" fontId="170" fillId="0" borderId="0">
      <alignment vertical="center"/>
    </xf>
    <xf numFmtId="169" fontId="17" fillId="0" borderId="0">
      <protection locked="0"/>
    </xf>
    <xf numFmtId="44" fontId="171" fillId="0" borderId="0">
      <protection locked="0"/>
    </xf>
    <xf numFmtId="199" fontId="171" fillId="0" borderId="0">
      <protection locked="0"/>
    </xf>
    <xf numFmtId="199" fontId="171" fillId="0" borderId="0">
      <protection locked="0"/>
    </xf>
    <xf numFmtId="44" fontId="171" fillId="0" borderId="0">
      <protection locked="0"/>
    </xf>
    <xf numFmtId="44" fontId="171" fillId="0" borderId="0">
      <protection locked="0"/>
    </xf>
    <xf numFmtId="44" fontId="17" fillId="0" borderId="0">
      <protection locked="0"/>
    </xf>
    <xf numFmtId="170" fontId="17" fillId="0" borderId="0">
      <protection locked="0"/>
    </xf>
    <xf numFmtId="44" fontId="171" fillId="0" borderId="0">
      <protection locked="0"/>
    </xf>
    <xf numFmtId="199" fontId="171" fillId="0" borderId="0">
      <protection locked="0"/>
    </xf>
    <xf numFmtId="199" fontId="171" fillId="0" borderId="0">
      <protection locked="0"/>
    </xf>
    <xf numFmtId="44" fontId="171" fillId="0" borderId="0">
      <protection locked="0"/>
    </xf>
    <xf numFmtId="44" fontId="171" fillId="0" borderId="0">
      <protection locked="0"/>
    </xf>
    <xf numFmtId="44" fontId="17" fillId="0" borderId="0">
      <protection locked="0"/>
    </xf>
    <xf numFmtId="171" fontId="17" fillId="0" borderId="0">
      <protection locked="0"/>
    </xf>
    <xf numFmtId="44" fontId="171" fillId="0" borderId="0">
      <protection locked="0"/>
    </xf>
    <xf numFmtId="199" fontId="171" fillId="0" borderId="0">
      <protection locked="0"/>
    </xf>
    <xf numFmtId="199" fontId="171" fillId="0" borderId="0">
      <protection locked="0"/>
    </xf>
    <xf numFmtId="44" fontId="171" fillId="0" borderId="0">
      <protection locked="0"/>
    </xf>
    <xf numFmtId="44" fontId="171" fillId="0" borderId="0">
      <protection locked="0"/>
    </xf>
    <xf numFmtId="44" fontId="17" fillId="0" borderId="0">
      <protection locked="0"/>
    </xf>
    <xf numFmtId="172" fontId="18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8" fillId="0" borderId="0">
      <protection locked="0"/>
    </xf>
    <xf numFmtId="172" fontId="18" fillId="0" borderId="0">
      <protection locked="0"/>
    </xf>
    <xf numFmtId="0" fontId="172" fillId="0" borderId="0">
      <protection locked="0"/>
    </xf>
    <xf numFmtId="0" fontId="172" fillId="0" borderId="0">
      <protection locked="0"/>
    </xf>
    <xf numFmtId="0" fontId="18" fillId="0" borderId="0">
      <protection locked="0"/>
    </xf>
    <xf numFmtId="172" fontId="17" fillId="0" borderId="13">
      <protection locked="0"/>
    </xf>
    <xf numFmtId="0" fontId="171" fillId="0" borderId="13">
      <protection locked="0"/>
    </xf>
    <xf numFmtId="0" fontId="171" fillId="0" borderId="13">
      <protection locked="0"/>
    </xf>
    <xf numFmtId="0" fontId="17" fillId="0" borderId="13">
      <protection locked="0"/>
    </xf>
    <xf numFmtId="0" fontId="20" fillId="15" borderId="0" applyNumberFormat="0" applyBorder="0" applyAlignment="0" applyProtection="0"/>
    <xf numFmtId="0" fontId="20" fillId="9" borderId="0" applyNumberFormat="0" applyBorder="0" applyAlignment="0" applyProtection="0"/>
    <xf numFmtId="0" fontId="20" fillId="16" borderId="0" applyNumberFormat="0" applyBorder="0" applyAlignment="0" applyProtection="0"/>
    <xf numFmtId="0" fontId="20" fillId="10" borderId="0" applyNumberFormat="0" applyBorder="0" applyAlignment="0" applyProtection="0"/>
    <xf numFmtId="0" fontId="20" fillId="17" borderId="0" applyNumberFormat="0" applyBorder="0" applyAlignment="0" applyProtection="0"/>
    <xf numFmtId="0" fontId="20" fillId="11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19" borderId="0" applyNumberFormat="0" applyBorder="0" applyAlignment="0" applyProtection="0"/>
    <xf numFmtId="0" fontId="20" fillId="13" borderId="0" applyNumberFormat="0" applyBorder="0" applyAlignment="0" applyProtection="0"/>
    <xf numFmtId="0" fontId="20" fillId="20" borderId="0" applyNumberFormat="0" applyBorder="0" applyAlignment="0" applyProtection="0"/>
    <xf numFmtId="0" fontId="20" fillId="14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6" borderId="0" applyNumberFormat="0" applyBorder="0" applyAlignment="0" applyProtection="0"/>
    <xf numFmtId="0" fontId="20" fillId="22" borderId="0" applyNumberFormat="0" applyBorder="0" applyAlignment="0" applyProtection="0"/>
    <xf numFmtId="0" fontId="20" fillId="27" borderId="0" applyNumberFormat="0" applyBorder="0" applyAlignment="0" applyProtection="0"/>
    <xf numFmtId="0" fontId="20" fillId="23" borderId="0" applyNumberFormat="0" applyBorder="0" applyAlignment="0" applyProtection="0"/>
    <xf numFmtId="0" fontId="20" fillId="18" borderId="0" applyNumberFormat="0" applyBorder="0" applyAlignment="0" applyProtection="0"/>
    <xf numFmtId="0" fontId="20" fillId="12" borderId="0" applyNumberFormat="0" applyBorder="0" applyAlignment="0" applyProtection="0"/>
    <xf numFmtId="0" fontId="20" fillId="25" borderId="0" applyNumberFormat="0" applyBorder="0" applyAlignment="0" applyProtection="0"/>
    <xf numFmtId="0" fontId="20" fillId="21" borderId="0" applyNumberFormat="0" applyBorder="0" applyAlignment="0" applyProtection="0"/>
    <xf numFmtId="0" fontId="20" fillId="28" borderId="0" applyNumberFormat="0" applyBorder="0" applyAlignment="0" applyProtection="0"/>
    <xf numFmtId="0" fontId="20" fillId="24" borderId="0" applyNumberFormat="0" applyBorder="0" applyAlignment="0" applyProtection="0"/>
    <xf numFmtId="0" fontId="21" fillId="33" borderId="0" applyNumberFormat="0" applyBorder="0" applyAlignment="0" applyProtection="0"/>
    <xf numFmtId="0" fontId="21" fillId="29" borderId="0" applyNumberFormat="0" applyBorder="0" applyAlignment="0" applyProtection="0"/>
    <xf numFmtId="0" fontId="21" fillId="33" borderId="0" applyNumberFormat="0" applyBorder="0" applyAlignment="0" applyProtection="0"/>
    <xf numFmtId="0" fontId="21" fillId="26" borderId="0" applyNumberFormat="0" applyBorder="0" applyAlignment="0" applyProtection="0"/>
    <xf numFmtId="0" fontId="21" fillId="22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23" borderId="0" applyNumberFormat="0" applyBorder="0" applyAlignment="0" applyProtection="0"/>
    <xf numFmtId="0" fontId="21" fillId="27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2" borderId="0" applyNumberFormat="0" applyBorder="0" applyAlignment="0" applyProtection="0"/>
    <xf numFmtId="0" fontId="21" fillId="36" borderId="0" applyNumberFormat="0" applyBorder="0" applyAlignment="0" applyProtection="0"/>
    <xf numFmtId="180" fontId="173" fillId="0" borderId="0" applyFont="0" applyFill="0" applyBorder="0" applyAlignment="0" applyProtection="0"/>
    <xf numFmtId="180" fontId="17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173" fillId="0" borderId="0" applyFont="0" applyFill="0" applyBorder="0" applyAlignment="0" applyProtection="0"/>
    <xf numFmtId="180" fontId="173" fillId="0" borderId="0" applyFont="0" applyFill="0" applyBorder="0" applyAlignment="0" applyProtection="0"/>
    <xf numFmtId="180" fontId="33" fillId="0" borderId="0" applyFont="0" applyFill="0" applyBorder="0" applyAlignment="0" applyProtection="0"/>
    <xf numFmtId="180" fontId="173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180" fontId="173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51" fillId="0" borderId="18" applyNumberFormat="0" applyFill="0" applyAlignment="0" applyProtection="0"/>
    <xf numFmtId="0" fontId="174" fillId="0" borderId="0" applyNumberFormat="0" applyFill="0" applyBorder="0" applyAlignment="0" applyProtection="0"/>
    <xf numFmtId="0" fontId="174" fillId="0" borderId="0" applyNumberFormat="0" applyFill="0" applyBorder="0" applyAlignment="0" applyProtection="0"/>
    <xf numFmtId="0" fontId="52" fillId="0" borderId="19" applyNumberFormat="0" applyFill="0" applyAlignment="0" applyProtection="0"/>
    <xf numFmtId="0" fontId="175" fillId="0" borderId="0" applyNumberFormat="0" applyFill="0" applyBorder="0" applyAlignment="0" applyProtection="0"/>
    <xf numFmtId="0" fontId="175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31" fillId="0" borderId="89" applyNumberFormat="0" applyFont="0" applyFill="0" applyAlignment="0" applyProtection="0"/>
    <xf numFmtId="0" fontId="31" fillId="0" borderId="89" applyNumberFormat="0" applyFont="0" applyFill="0" applyAlignment="0" applyProtection="0"/>
    <xf numFmtId="0" fontId="21" fillId="66" borderId="0" applyNumberFormat="0" applyBorder="0" applyAlignment="0" applyProtection="0"/>
    <xf numFmtId="0" fontId="21" fillId="37" borderId="0" applyNumberFormat="0" applyBorder="0" applyAlignment="0" applyProtection="0"/>
    <xf numFmtId="0" fontId="21" fillId="66" borderId="0" applyNumberFormat="0" applyBorder="0" applyAlignment="0" applyProtection="0"/>
    <xf numFmtId="0" fontId="21" fillId="67" borderId="0" applyNumberFormat="0" applyBorder="0" applyAlignment="0" applyProtection="0"/>
    <xf numFmtId="0" fontId="21" fillId="38" borderId="0" applyNumberFormat="0" applyBorder="0" applyAlignment="0" applyProtection="0"/>
    <xf numFmtId="0" fontId="21" fillId="67" borderId="0" applyNumberFormat="0" applyBorder="0" applyAlignment="0" applyProtection="0"/>
    <xf numFmtId="0" fontId="21" fillId="68" borderId="0" applyNumberFormat="0" applyBorder="0" applyAlignment="0" applyProtection="0"/>
    <xf numFmtId="0" fontId="21" fillId="39" borderId="0" applyNumberFormat="0" applyBorder="0" applyAlignment="0" applyProtection="0"/>
    <xf numFmtId="0" fontId="21" fillId="68" borderId="0" applyNumberFormat="0" applyBorder="0" applyAlignment="0" applyProtection="0"/>
    <xf numFmtId="0" fontId="21" fillId="34" borderId="0" applyNumberFormat="0" applyBorder="0" applyAlignment="0" applyProtection="0"/>
    <xf numFmtId="0" fontId="21" fillId="30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1" borderId="0" applyNumberFormat="0" applyBorder="0" applyAlignment="0" applyProtection="0"/>
    <xf numFmtId="0" fontId="21" fillId="35" borderId="0" applyNumberFormat="0" applyBorder="0" applyAlignment="0" applyProtection="0"/>
    <xf numFmtId="0" fontId="21" fillId="69" borderId="0" applyNumberFormat="0" applyBorder="0" applyAlignment="0" applyProtection="0"/>
    <xf numFmtId="0" fontId="21" fillId="40" borderId="0" applyNumberFormat="0" applyBorder="0" applyAlignment="0" applyProtection="0"/>
    <xf numFmtId="0" fontId="21" fillId="69" borderId="0" applyNumberFormat="0" applyBorder="0" applyAlignment="0" applyProtection="0"/>
    <xf numFmtId="0" fontId="60" fillId="20" borderId="15" applyNumberFormat="0" applyAlignment="0" applyProtection="0"/>
    <xf numFmtId="0" fontId="60" fillId="14" borderId="15" applyNumberFormat="0" applyAlignment="0" applyProtection="0"/>
    <xf numFmtId="0" fontId="60" fillId="20" borderId="15" applyNumberFormat="0" applyAlignment="0" applyProtection="0"/>
    <xf numFmtId="0" fontId="70" fillId="70" borderId="25" applyNumberFormat="0" applyAlignment="0" applyProtection="0"/>
    <xf numFmtId="0" fontId="70" fillId="41" borderId="25" applyNumberFormat="0" applyAlignment="0" applyProtection="0"/>
    <xf numFmtId="0" fontId="70" fillId="70" borderId="25" applyNumberFormat="0" applyAlignment="0" applyProtection="0"/>
    <xf numFmtId="0" fontId="27" fillId="70" borderId="15" applyNumberFormat="0" applyAlignment="0" applyProtection="0"/>
    <xf numFmtId="0" fontId="27" fillId="41" borderId="15" applyNumberFormat="0" applyAlignment="0" applyProtection="0"/>
    <xf numFmtId="0" fontId="27" fillId="70" borderId="15" applyNumberFormat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7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77" fillId="0" borderId="0" applyNumberFormat="0" applyFill="0" applyBorder="0" applyAlignment="0" applyProtection="0"/>
    <xf numFmtId="19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9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9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78" fillId="0" borderId="0" applyFont="0" applyFill="0" applyBorder="0" applyAlignment="0" applyProtection="0"/>
    <xf numFmtId="44" fontId="12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78" fillId="0" borderId="0" applyFont="0" applyFill="0" applyBorder="0" applyAlignment="0" applyProtection="0"/>
    <xf numFmtId="199" fontId="20" fillId="0" borderId="0" applyFont="0" applyFill="0" applyBorder="0" applyAlignment="0" applyProtection="0"/>
    <xf numFmtId="0" fontId="51" fillId="0" borderId="18" applyNumberFormat="0" applyFill="0" applyAlignment="0" applyProtection="0"/>
    <xf numFmtId="49" fontId="118" fillId="0" borderId="0" applyFill="0" applyBorder="0" applyProtection="0">
      <alignment horizontal="center" vertical="top"/>
    </xf>
    <xf numFmtId="49" fontId="118" fillId="0" borderId="0" applyFill="0" applyBorder="0" applyProtection="0">
      <alignment horizontal="center" vertical="top"/>
    </xf>
    <xf numFmtId="0" fontId="28" fillId="74" borderId="16" applyNumberFormat="0" applyAlignment="0" applyProtection="0"/>
    <xf numFmtId="0" fontId="28" fillId="42" borderId="16" applyNumberFormat="0" applyAlignment="0" applyProtection="0"/>
    <xf numFmtId="0" fontId="28" fillId="74" borderId="16" applyNumberFormat="0" applyAlignment="0" applyProtection="0"/>
    <xf numFmtId="0" fontId="120" fillId="0" borderId="0">
      <alignment horizontal="centerContinuous" vertical="center" wrapText="1"/>
    </xf>
    <xf numFmtId="0" fontId="120" fillId="0" borderId="0">
      <alignment horizontal="center" vertical="center" wrapText="1"/>
    </xf>
    <xf numFmtId="0" fontId="120" fillId="0" borderId="0">
      <alignment horizontal="center" vertical="center" wrapText="1"/>
    </xf>
    <xf numFmtId="243" fontId="122" fillId="0" borderId="0"/>
    <xf numFmtId="0" fontId="65" fillId="75" borderId="0" applyNumberFormat="0" applyBorder="0" applyAlignment="0" applyProtection="0"/>
    <xf numFmtId="0" fontId="65" fillId="45" borderId="0" applyNumberFormat="0" applyBorder="0" applyAlignment="0" applyProtection="0"/>
    <xf numFmtId="0" fontId="65" fillId="75" borderId="0" applyNumberFormat="0" applyBorder="0" applyAlignment="0" applyProtection="0"/>
    <xf numFmtId="49" fontId="118" fillId="0" borderId="0" applyBorder="0">
      <alignment vertical="top"/>
    </xf>
    <xf numFmtId="0" fontId="2" fillId="0" borderId="0"/>
    <xf numFmtId="49" fontId="118" fillId="0" borderId="0" applyBorder="0">
      <alignment vertical="top"/>
    </xf>
    <xf numFmtId="49" fontId="118" fillId="0" borderId="0" applyBorder="0">
      <alignment vertical="top"/>
    </xf>
    <xf numFmtId="49" fontId="118" fillId="0" borderId="0" applyBorder="0">
      <alignment vertical="top"/>
    </xf>
    <xf numFmtId="0" fontId="2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62" fillId="0" borderId="0"/>
    <xf numFmtId="0" fontId="10" fillId="0" borderId="0"/>
    <xf numFmtId="0" fontId="16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2" fillId="0" borderId="0"/>
    <xf numFmtId="0" fontId="2" fillId="0" borderId="0"/>
    <xf numFmtId="0" fontId="162" fillId="0" borderId="0"/>
    <xf numFmtId="0" fontId="162" fillId="0" borderId="0"/>
    <xf numFmtId="0" fontId="2" fillId="0" borderId="0"/>
    <xf numFmtId="0" fontId="2" fillId="0" borderId="0"/>
    <xf numFmtId="0" fontId="10" fillId="0" borderId="0"/>
    <xf numFmtId="0" fontId="15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2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1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9" fontId="118" fillId="0" borderId="0" applyBorder="0">
      <alignment vertical="top"/>
    </xf>
    <xf numFmtId="0" fontId="1" fillId="0" borderId="0"/>
    <xf numFmtId="0" fontId="1" fillId="0" borderId="0"/>
    <xf numFmtId="49" fontId="118" fillId="0" borderId="0" applyBorder="0">
      <alignment vertical="top"/>
    </xf>
    <xf numFmtId="49" fontId="118" fillId="0" borderId="0" applyBorder="0">
      <alignment vertical="top"/>
    </xf>
    <xf numFmtId="0" fontId="2" fillId="0" borderId="0"/>
    <xf numFmtId="49" fontId="11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1" fillId="0" borderId="0"/>
    <xf numFmtId="0" fontId="150" fillId="0" borderId="0"/>
    <xf numFmtId="49" fontId="118" fillId="0" borderId="0" applyBorder="0">
      <alignment vertical="top"/>
    </xf>
    <xf numFmtId="0" fontId="124" fillId="0" borderId="0"/>
    <xf numFmtId="49" fontId="118" fillId="0" borderId="0" applyBorder="0">
      <alignment vertical="top"/>
    </xf>
    <xf numFmtId="49" fontId="118" fillId="0" borderId="0" applyBorder="0">
      <alignment vertical="top"/>
    </xf>
    <xf numFmtId="49" fontId="118" fillId="0" borderId="0" applyBorder="0">
      <alignment vertical="top"/>
    </xf>
    <xf numFmtId="0" fontId="124" fillId="0" borderId="0"/>
    <xf numFmtId="49" fontId="118" fillId="0" borderId="0" applyBorder="0">
      <alignment vertical="top"/>
    </xf>
    <xf numFmtId="0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24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18" fillId="0" borderId="0" applyBorder="0">
      <alignment vertical="top"/>
    </xf>
    <xf numFmtId="0" fontId="1" fillId="0" borderId="0"/>
    <xf numFmtId="49" fontId="118" fillId="0" borderId="0" applyBorder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67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0" fillId="0" borderId="0"/>
    <xf numFmtId="0" fontId="20" fillId="0" borderId="0"/>
    <xf numFmtId="0" fontId="2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25" fillId="0" borderId="0"/>
    <xf numFmtId="0" fontId="20" fillId="0" borderId="0"/>
    <xf numFmtId="0" fontId="125" fillId="0" borderId="0"/>
    <xf numFmtId="0" fontId="2" fillId="0" borderId="0"/>
    <xf numFmtId="0" fontId="20" fillId="0" borderId="0"/>
    <xf numFmtId="0" fontId="2" fillId="0" borderId="0"/>
    <xf numFmtId="0" fontId="125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50" fillId="0" borderId="0"/>
    <xf numFmtId="0" fontId="1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50" fillId="0" borderId="0"/>
    <xf numFmtId="0" fontId="5" fillId="0" borderId="0"/>
    <xf numFmtId="0" fontId="10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125" fillId="0" borderId="0"/>
    <xf numFmtId="0" fontId="10" fillId="0" borderId="0"/>
    <xf numFmtId="0" fontId="1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24" fillId="0" borderId="0"/>
    <xf numFmtId="0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25" fillId="0" borderId="0"/>
    <xf numFmtId="0" fontId="5" fillId="0" borderId="0"/>
    <xf numFmtId="0" fontId="125" fillId="0" borderId="0"/>
    <xf numFmtId="0" fontId="2" fillId="0" borderId="0"/>
    <xf numFmtId="0" fontId="10" fillId="0" borderId="0"/>
    <xf numFmtId="0" fontId="5" fillId="0" borderId="0"/>
    <xf numFmtId="0" fontId="10" fillId="0" borderId="0"/>
    <xf numFmtId="0" fontId="5" fillId="0" borderId="0"/>
    <xf numFmtId="0" fontId="2" fillId="0" borderId="0"/>
    <xf numFmtId="0" fontId="2" fillId="0" borderId="0"/>
    <xf numFmtId="0" fontId="125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43" fillId="0" borderId="0"/>
    <xf numFmtId="0" fontId="1" fillId="0" borderId="0"/>
    <xf numFmtId="0" fontId="1" fillId="0" borderId="0"/>
    <xf numFmtId="173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2" fillId="0" borderId="0"/>
    <xf numFmtId="0" fontId="5" fillId="0" borderId="0"/>
    <xf numFmtId="0" fontId="5" fillId="0" borderId="0"/>
    <xf numFmtId="49" fontId="118" fillId="0" borderId="0" applyBorder="0">
      <alignment vertical="top"/>
    </xf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9" fontId="118" fillId="0" borderId="0" applyBorder="0">
      <alignment vertical="top"/>
    </xf>
    <xf numFmtId="0" fontId="1" fillId="0" borderId="0"/>
    <xf numFmtId="49" fontId="118" fillId="0" borderId="0" applyBorder="0">
      <alignment vertical="top"/>
    </xf>
    <xf numFmtId="0" fontId="10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25" fillId="0" borderId="0"/>
    <xf numFmtId="0" fontId="1" fillId="0" borderId="0"/>
    <xf numFmtId="0" fontId="1" fillId="0" borderId="0"/>
    <xf numFmtId="0" fontId="1" fillId="0" borderId="0"/>
    <xf numFmtId="0" fontId="1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24" fillId="0" borderId="0"/>
    <xf numFmtId="0" fontId="5" fillId="0" borderId="0"/>
    <xf numFmtId="49" fontId="118" fillId="0" borderId="0" applyBorder="0">
      <alignment vertical="top"/>
    </xf>
    <xf numFmtId="0" fontId="124" fillId="0" borderId="0"/>
    <xf numFmtId="49" fontId="118" fillId="0" borderId="0" applyBorder="0">
      <alignment vertical="top"/>
    </xf>
    <xf numFmtId="0" fontId="2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50" fillId="0" borderId="0"/>
    <xf numFmtId="0" fontId="2" fillId="0" borderId="0"/>
    <xf numFmtId="0" fontId="2" fillId="0" borderId="0"/>
    <xf numFmtId="49" fontId="118" fillId="0" borderId="0" applyBorder="0">
      <alignment vertical="top"/>
    </xf>
    <xf numFmtId="0" fontId="2" fillId="0" borderId="0"/>
    <xf numFmtId="49" fontId="118" fillId="0" borderId="0" applyBorder="0">
      <alignment vertical="top"/>
    </xf>
    <xf numFmtId="0" fontId="150" fillId="0" borderId="0"/>
    <xf numFmtId="0" fontId="150" fillId="0" borderId="0"/>
    <xf numFmtId="0" fontId="2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49" fontId="118" fillId="0" borderId="0" applyBorder="0">
      <alignment vertical="top"/>
    </xf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0" fontId="1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49" fontId="118" fillId="0" borderId="0" applyBorder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49" fontId="118" fillId="0" borderId="0" applyBorder="0">
      <alignment vertical="top"/>
    </xf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50" fillId="0" borderId="0"/>
    <xf numFmtId="0" fontId="150" fillId="0" borderId="0"/>
    <xf numFmtId="49" fontId="118" fillId="0" borderId="0" applyBorder="0">
      <alignment vertical="top"/>
    </xf>
    <xf numFmtId="0" fontId="2" fillId="0" borderId="0"/>
    <xf numFmtId="49" fontId="118" fillId="0" borderId="0" applyBorder="0">
      <alignment vertical="top"/>
    </xf>
    <xf numFmtId="0" fontId="150" fillId="0" borderId="0"/>
    <xf numFmtId="0" fontId="150" fillId="0" borderId="0"/>
    <xf numFmtId="49" fontId="118" fillId="0" borderId="0" applyBorder="0">
      <alignment vertical="top"/>
    </xf>
    <xf numFmtId="0" fontId="150" fillId="0" borderId="0"/>
    <xf numFmtId="0" fontId="2" fillId="0" borderId="0"/>
    <xf numFmtId="0" fontId="2" fillId="0" borderId="0"/>
    <xf numFmtId="0" fontId="150" fillId="0" borderId="0"/>
    <xf numFmtId="0" fontId="2" fillId="0" borderId="0"/>
    <xf numFmtId="0" fontId="24" fillId="16" borderId="0" applyNumberFormat="0" applyBorder="0" applyAlignment="0" applyProtection="0"/>
    <xf numFmtId="0" fontId="24" fillId="10" borderId="0" applyNumberFormat="0" applyBorder="0" applyAlignment="0" applyProtection="0"/>
    <xf numFmtId="0" fontId="24" fillId="16" borderId="0" applyNumberFormat="0" applyBorder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" fillId="46" borderId="24" applyNumberFormat="0" applyFont="0" applyAlignment="0" applyProtection="0"/>
    <xf numFmtId="0" fontId="20" fillId="46" borderId="24" applyNumberFormat="0" applyFont="0" applyAlignment="0" applyProtection="0"/>
    <xf numFmtId="0" fontId="10" fillId="46" borderId="24" applyNumberFormat="0" applyFont="0" applyAlignment="0" applyProtection="0"/>
    <xf numFmtId="0" fontId="20" fillId="46" borderId="24" applyNumberFormat="0" applyFont="0" applyAlignment="0" applyProtection="0"/>
    <xf numFmtId="0" fontId="10" fillId="76" borderId="24" applyNumberFormat="0" applyAlignment="0" applyProtection="0"/>
    <xf numFmtId="0" fontId="10" fillId="46" borderId="24" applyNumberFormat="0" applyFont="0" applyAlignment="0" applyProtection="0"/>
    <xf numFmtId="0" fontId="10" fillId="76" borderId="24" applyNumberFormat="0" applyAlignment="0" applyProtection="0"/>
    <xf numFmtId="0" fontId="20" fillId="46" borderId="24" applyNumberFormat="0" applyFont="0" applyAlignment="0" applyProtection="0"/>
    <xf numFmtId="0" fontId="10" fillId="46" borderId="24" applyNumberFormat="0" applyFont="0" applyAlignment="0" applyProtection="0"/>
    <xf numFmtId="0" fontId="10" fillId="46" borderId="2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5" fillId="0" borderId="0"/>
    <xf numFmtId="166" fontId="11" fillId="0" borderId="0">
      <alignment vertical="top"/>
    </xf>
    <xf numFmtId="0" fontId="15" fillId="0" borderId="0"/>
    <xf numFmtId="0" fontId="9" fillId="0" borderId="0"/>
    <xf numFmtId="0" fontId="15" fillId="0" borderId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3" fontId="179" fillId="0" borderId="0"/>
    <xf numFmtId="181" fontId="66" fillId="0" borderId="0" applyFill="0" applyBorder="0" applyAlignment="0" applyProtection="0"/>
    <xf numFmtId="3" fontId="179" fillId="0" borderId="0"/>
    <xf numFmtId="49" fontId="66" fillId="0" borderId="0">
      <alignment horizontal="center"/>
    </xf>
    <xf numFmtId="205" fontId="10" fillId="0" borderId="0" applyFont="0" applyFill="0" applyBorder="0" applyAlignment="0" applyProtection="0"/>
    <xf numFmtId="205" fontId="2" fillId="0" borderId="0" applyFont="0" applyFill="0" applyBorder="0" applyAlignment="0" applyProtection="0"/>
    <xf numFmtId="204" fontId="134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1" fillId="0" borderId="0" applyFont="0" applyFill="0" applyBorder="0" applyAlignment="0" applyProtection="0"/>
    <xf numFmtId="206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1" fillId="0" borderId="0" applyFont="0" applyFill="0" applyBorder="0" applyAlignment="0" applyProtection="0"/>
    <xf numFmtId="43" fontId="181" fillId="0" borderId="0" applyFont="0" applyFill="0" applyBorder="0" applyAlignment="0" applyProtection="0"/>
    <xf numFmtId="206" fontId="180" fillId="0" borderId="0" applyFont="0" applyFill="0" applyBorder="0" applyAlignment="0" applyProtection="0"/>
    <xf numFmtId="206" fontId="1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8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5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7" fontId="134" fillId="0" borderId="0" applyFont="0" applyFill="0" applyBorder="0" applyAlignment="0" applyProtection="0"/>
    <xf numFmtId="43" fontId="20" fillId="0" borderId="0" applyFont="0" applyFill="0" applyBorder="0" applyAlignment="0" applyProtection="0"/>
    <xf numFmtId="207" fontId="134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" fillId="0" borderId="0" applyFont="0" applyFill="0" applyBorder="0" applyAlignment="0" applyProtection="0"/>
    <xf numFmtId="203" fontId="10" fillId="0" borderId="0" applyFont="0" applyFill="0" applyBorder="0" applyAlignment="0" applyProtection="0"/>
    <xf numFmtId="203" fontId="10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7" fontId="134" fillId="0" borderId="0" applyFont="0" applyFill="0" applyBorder="0" applyAlignment="0" applyProtection="0"/>
    <xf numFmtId="43" fontId="20" fillId="0" borderId="0" applyFont="0" applyFill="0" applyBorder="0" applyAlignment="0" applyProtection="0"/>
    <xf numFmtId="207" fontId="134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5" fillId="0" borderId="0" applyFont="0" applyFill="0" applyBorder="0" applyAlignment="0" applyProtection="0"/>
    <xf numFmtId="206" fontId="125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125" fillId="0" borderId="0" applyFont="0" applyFill="0" applyBorder="0" applyAlignment="0" applyProtection="0"/>
    <xf numFmtId="206" fontId="125" fillId="0" borderId="0" applyFont="0" applyFill="0" applyBorder="0" applyAlignment="0" applyProtection="0"/>
    <xf numFmtId="43" fontId="125" fillId="0" borderId="0" applyFont="0" applyFill="0" applyBorder="0" applyAlignment="0" applyProtection="0"/>
    <xf numFmtId="206" fontId="20" fillId="0" borderId="0" applyFont="0" applyFill="0" applyBorder="0" applyAlignment="0" applyProtection="0"/>
    <xf numFmtId="203" fontId="16" fillId="0" borderId="0" applyFont="0" applyFill="0" applyBorder="0" applyAlignment="0" applyProtection="0"/>
    <xf numFmtId="206" fontId="118" fillId="0" borderId="0" applyFont="0" applyFill="0" applyBorder="0" applyAlignment="0" applyProtection="0"/>
    <xf numFmtId="203" fontId="16" fillId="0" borderId="0" applyFont="0" applyFill="0" applyBorder="0" applyAlignment="0" applyProtection="0"/>
    <xf numFmtId="206" fontId="118" fillId="0" borderId="0" applyFont="0" applyFill="0" applyBorder="0" applyAlignment="0" applyProtection="0"/>
    <xf numFmtId="203" fontId="16" fillId="0" borderId="0" applyFont="0" applyFill="0" applyBorder="0" applyAlignment="0" applyProtection="0"/>
    <xf numFmtId="206" fontId="118" fillId="0" borderId="0" applyFont="0" applyFill="0" applyBorder="0" applyAlignment="0" applyProtection="0"/>
    <xf numFmtId="203" fontId="16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18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11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18" fillId="0" borderId="0" applyFont="0" applyFill="0" applyBorder="0" applyAlignment="0" applyProtection="0"/>
    <xf numFmtId="206" fontId="118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206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10" fillId="0" borderId="0" applyFont="0" applyFill="0" applyBorder="0" applyAlignment="0" applyProtection="0"/>
    <xf numFmtId="206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18" fillId="6" borderId="0" applyFont="0" applyBorder="0">
      <alignment horizontal="right"/>
    </xf>
    <xf numFmtId="4" fontId="118" fillId="6" borderId="0" applyFont="0" applyBorder="0">
      <alignment horizontal="right"/>
    </xf>
    <xf numFmtId="4" fontId="118" fillId="79" borderId="1" applyBorder="0">
      <alignment horizontal="right"/>
    </xf>
    <xf numFmtId="4" fontId="118" fillId="6" borderId="1" applyBorder="0">
      <alignment horizontal="right"/>
    </xf>
    <xf numFmtId="4" fontId="118" fillId="6" borderId="1" applyBorder="0">
      <alignment horizontal="right"/>
    </xf>
    <xf numFmtId="4" fontId="118" fillId="6" borderId="7" applyFont="0" applyBorder="0">
      <alignment horizontal="right"/>
    </xf>
    <xf numFmtId="4" fontId="118" fillId="79" borderId="5" applyBorder="0">
      <alignment horizontal="right"/>
    </xf>
    <xf numFmtId="4" fontId="118" fillId="79" borderId="5" applyBorder="0">
      <alignment horizontal="right"/>
    </xf>
    <xf numFmtId="4" fontId="118" fillId="6" borderId="7" applyFont="0" applyBorder="0">
      <alignment horizontal="right"/>
    </xf>
    <xf numFmtId="0" fontId="46" fillId="17" borderId="0" applyNumberFormat="0" applyBorder="0" applyAlignment="0" applyProtection="0"/>
    <xf numFmtId="0" fontId="46" fillId="11" borderId="0" applyNumberFormat="0" applyBorder="0" applyAlignment="0" applyProtection="0"/>
    <xf numFmtId="0" fontId="46" fillId="17" borderId="0" applyNumberFormat="0" applyBorder="0" applyAlignment="0" applyProtection="0"/>
    <xf numFmtId="211" fontId="17" fillId="0" borderId="0">
      <protection locked="0"/>
    </xf>
    <xf numFmtId="44" fontId="171" fillId="0" borderId="0">
      <protection locked="0"/>
    </xf>
    <xf numFmtId="199" fontId="171" fillId="0" borderId="0">
      <protection locked="0"/>
    </xf>
    <xf numFmtId="199" fontId="171" fillId="0" borderId="0">
      <protection locked="0"/>
    </xf>
    <xf numFmtId="44" fontId="171" fillId="0" borderId="0">
      <protection locked="0"/>
    </xf>
    <xf numFmtId="44" fontId="171" fillId="0" borderId="0">
      <protection locked="0"/>
    </xf>
    <xf numFmtId="44" fontId="17" fillId="0" borderId="0">
      <protection locked="0"/>
    </xf>
    <xf numFmtId="0" fontId="1" fillId="0" borderId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341">
    <xf numFmtId="0" fontId="0" fillId="0" borderId="0" xfId="0"/>
    <xf numFmtId="0" fontId="3" fillId="0" borderId="0" xfId="1" applyFont="1" applyAlignment="1">
      <alignment vertical="center"/>
    </xf>
    <xf numFmtId="4" fontId="4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3" fillId="0" borderId="0" xfId="2" applyFont="1" applyFill="1" applyAlignment="1">
      <alignment horizontal="right" vertical="center"/>
    </xf>
    <xf numFmtId="0" fontId="4" fillId="0" borderId="0" xfId="2" applyFont="1" applyFill="1" applyAlignment="1">
      <alignment horizontal="right" vertical="center"/>
    </xf>
    <xf numFmtId="0" fontId="4" fillId="0" borderId="0" xfId="1" applyFont="1" applyAlignment="1">
      <alignment vertical="center"/>
    </xf>
    <xf numFmtId="0" fontId="5" fillId="0" borderId="0" xfId="2" applyFont="1" applyFill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4" fontId="4" fillId="0" borderId="0" xfId="1" applyNumberFormat="1" applyFont="1" applyAlignment="1">
      <alignment horizontal="right" vertical="center"/>
    </xf>
    <xf numFmtId="0" fontId="4" fillId="0" borderId="0" xfId="1" applyFont="1" applyAlignment="1">
      <alignment horizontal="right" vertical="center"/>
    </xf>
    <xf numFmtId="0" fontId="5" fillId="0" borderId="0" xfId="2" applyFont="1" applyFill="1" applyAlignment="1">
      <alignment horizontal="right" vertical="center"/>
    </xf>
    <xf numFmtId="0" fontId="5" fillId="0" borderId="0" xfId="2" applyFont="1" applyFill="1" applyAlignment="1">
      <alignment horizontal="right"/>
    </xf>
    <xf numFmtId="0" fontId="5" fillId="0" borderId="0" xfId="3" applyFont="1" applyFill="1" applyAlignment="1">
      <alignment horizontal="right" vertical="center"/>
    </xf>
    <xf numFmtId="0" fontId="4" fillId="0" borderId="0" xfId="1" applyFont="1" applyAlignment="1">
      <alignment horizontal="center" vertical="center"/>
    </xf>
    <xf numFmtId="0" fontId="8" fillId="0" borderId="6" xfId="1" applyNumberFormat="1" applyFont="1" applyBorder="1" applyAlignment="1">
      <alignment horizontal="center" vertical="center" wrapText="1"/>
    </xf>
    <xf numFmtId="43" fontId="8" fillId="0" borderId="7" xfId="1" applyNumberFormat="1" applyFont="1" applyBorder="1" applyAlignment="1">
      <alignment horizontal="center" vertical="center" wrapText="1"/>
    </xf>
    <xf numFmtId="43" fontId="8" fillId="0" borderId="7" xfId="1" applyNumberFormat="1" applyFont="1" applyBorder="1" applyAlignment="1">
      <alignment horizontal="center" vertical="center"/>
    </xf>
    <xf numFmtId="43" fontId="8" fillId="0" borderId="8" xfId="1" applyNumberFormat="1" applyFont="1" applyBorder="1" applyAlignment="1">
      <alignment horizontal="center" vertical="center"/>
    </xf>
    <xf numFmtId="43" fontId="8" fillId="0" borderId="6" xfId="1" applyNumberFormat="1" applyFont="1" applyBorder="1" applyAlignment="1">
      <alignment horizontal="center" vertical="center" wrapText="1"/>
    </xf>
    <xf numFmtId="49" fontId="8" fillId="3" borderId="6" xfId="1" applyNumberFormat="1" applyFont="1" applyFill="1" applyBorder="1" applyAlignment="1">
      <alignment horizontal="center" vertical="center" wrapText="1"/>
    </xf>
    <xf numFmtId="0" fontId="8" fillId="3" borderId="7" xfId="1" applyFont="1" applyFill="1" applyBorder="1" applyAlignment="1">
      <alignment horizontal="center" vertical="center" wrapText="1"/>
    </xf>
    <xf numFmtId="43" fontId="8" fillId="3" borderId="7" xfId="1" applyNumberFormat="1" applyFont="1" applyFill="1" applyBorder="1" applyAlignment="1">
      <alignment horizontal="center" vertical="center" wrapText="1"/>
    </xf>
    <xf numFmtId="43" fontId="8" fillId="3" borderId="8" xfId="1" applyNumberFormat="1" applyFont="1" applyFill="1" applyBorder="1" applyAlignment="1">
      <alignment horizontal="center" vertical="center" wrapText="1"/>
    </xf>
    <xf numFmtId="49" fontId="4" fillId="0" borderId="6" xfId="1" applyNumberFormat="1" applyFont="1" applyFill="1" applyBorder="1" applyAlignment="1">
      <alignment horizontal="center" vertical="center" wrapText="1"/>
    </xf>
    <xf numFmtId="0" fontId="4" fillId="0" borderId="7" xfId="4" applyNumberFormat="1" applyFont="1" applyFill="1" applyBorder="1" applyAlignment="1">
      <alignment horizontal="left" vertical="center" wrapText="1"/>
    </xf>
    <xf numFmtId="43" fontId="4" fillId="0" borderId="7" xfId="1" applyNumberFormat="1" applyFont="1" applyBorder="1" applyAlignment="1">
      <alignment horizontal="center" vertical="center"/>
    </xf>
    <xf numFmtId="43" fontId="4" fillId="0" borderId="8" xfId="1" applyNumberFormat="1" applyFont="1" applyBorder="1" applyAlignment="1">
      <alignment horizontal="center" vertical="center"/>
    </xf>
    <xf numFmtId="49" fontId="8" fillId="0" borderId="6" xfId="1" applyNumberFormat="1" applyFont="1" applyBorder="1" applyAlignment="1">
      <alignment horizontal="center" vertical="center" wrapText="1"/>
    </xf>
    <xf numFmtId="0" fontId="8" fillId="4" borderId="7" xfId="1" applyFont="1" applyFill="1" applyBorder="1" applyAlignment="1">
      <alignment horizontal="left" vertical="center" wrapText="1"/>
    </xf>
    <xf numFmtId="49" fontId="8" fillId="0" borderId="6" xfId="1" applyNumberFormat="1" applyFont="1" applyBorder="1" applyAlignment="1">
      <alignment horizontal="center" vertical="center"/>
    </xf>
    <xf numFmtId="1" fontId="4" fillId="0" borderId="6" xfId="1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left" vertical="center" wrapText="1"/>
    </xf>
    <xf numFmtId="43" fontId="8" fillId="0" borderId="6" xfId="1" applyNumberFormat="1" applyFont="1" applyBorder="1" applyAlignment="1">
      <alignment horizontal="center" vertical="center"/>
    </xf>
    <xf numFmtId="0" fontId="4" fillId="4" borderId="7" xfId="1" applyFont="1" applyFill="1" applyBorder="1" applyAlignment="1">
      <alignment horizontal="left" vertical="center" wrapText="1"/>
    </xf>
    <xf numFmtId="43" fontId="4" fillId="4" borderId="9" xfId="1" applyNumberFormat="1" applyFont="1" applyFill="1" applyBorder="1" applyAlignment="1">
      <alignment horizontal="center" vertical="center"/>
    </xf>
    <xf numFmtId="43" fontId="8" fillId="4" borderId="10" xfId="1" applyNumberFormat="1" applyFont="1" applyFill="1" applyBorder="1" applyAlignment="1">
      <alignment horizontal="left" vertical="center" wrapText="1"/>
    </xf>
    <xf numFmtId="0" fontId="4" fillId="4" borderId="34" xfId="1" applyFont="1" applyFill="1" applyBorder="1" applyAlignment="1">
      <alignment horizontal="left" vertical="center" wrapText="1"/>
    </xf>
    <xf numFmtId="43" fontId="4" fillId="0" borderId="34" xfId="1" applyNumberFormat="1" applyFont="1" applyBorder="1" applyAlignment="1">
      <alignment horizontal="center" vertical="center"/>
    </xf>
    <xf numFmtId="43" fontId="4" fillId="0" borderId="35" xfId="1" applyNumberFormat="1" applyFont="1" applyBorder="1" applyAlignment="1">
      <alignment horizontal="center" vertical="center"/>
    </xf>
    <xf numFmtId="43" fontId="4" fillId="0" borderId="7" xfId="1651" applyNumberFormat="1" applyFont="1" applyFill="1" applyBorder="1" applyAlignment="1">
      <alignment horizontal="center" vertical="center"/>
    </xf>
    <xf numFmtId="43" fontId="4" fillId="0" borderId="7" xfId="1" applyNumberFormat="1" applyFont="1" applyFill="1" applyBorder="1" applyAlignment="1">
      <alignment horizontal="center" vertical="center"/>
    </xf>
    <xf numFmtId="43" fontId="4" fillId="0" borderId="34" xfId="1" applyNumberFormat="1" applyFont="1" applyFill="1" applyBorder="1" applyAlignment="1">
      <alignment horizontal="center" vertical="center"/>
    </xf>
    <xf numFmtId="43" fontId="4" fillId="0" borderId="7" xfId="4" applyNumberFormat="1" applyFont="1" applyFill="1" applyBorder="1" applyAlignment="1">
      <alignment horizontal="center" vertical="center"/>
    </xf>
    <xf numFmtId="43" fontId="8" fillId="0" borderId="10" xfId="1" applyNumberFormat="1" applyFont="1" applyBorder="1" applyAlignment="1">
      <alignment horizontal="center" vertical="center"/>
    </xf>
    <xf numFmtId="0" fontId="3" fillId="0" borderId="0" xfId="1" applyFont="1"/>
    <xf numFmtId="0" fontId="3" fillId="0" borderId="0" xfId="2" applyFont="1" applyFill="1" applyAlignment="1">
      <alignment horizontal="right"/>
    </xf>
    <xf numFmtId="0" fontId="4" fillId="0" borderId="0" xfId="1" applyFont="1"/>
    <xf numFmtId="0" fontId="4" fillId="0" borderId="0" xfId="2" applyFont="1" applyFill="1" applyAlignment="1">
      <alignment horizontal="right"/>
    </xf>
    <xf numFmtId="0" fontId="6" fillId="0" borderId="0" xfId="1" applyFont="1" applyAlignment="1">
      <alignment horizontal="center"/>
    </xf>
    <xf numFmtId="0" fontId="5" fillId="0" borderId="0" xfId="2" applyFont="1" applyFill="1" applyBorder="1" applyAlignment="1">
      <alignment horizontal="right"/>
    </xf>
    <xf numFmtId="0" fontId="7" fillId="0" borderId="0" xfId="1" applyFont="1"/>
    <xf numFmtId="0" fontId="5" fillId="0" borderId="0" xfId="3" applyFont="1" applyFill="1" applyAlignment="1">
      <alignment horizontal="right"/>
    </xf>
    <xf numFmtId="0" fontId="135" fillId="0" borderId="0" xfId="1" applyFont="1" applyBorder="1" applyAlignment="1">
      <alignment horizontal="center" vertical="center"/>
    </xf>
    <xf numFmtId="0" fontId="135" fillId="0" borderId="0" xfId="1" applyFont="1" applyAlignment="1">
      <alignment horizontal="center" vertical="center"/>
    </xf>
    <xf numFmtId="43" fontId="4" fillId="0" borderId="0" xfId="1" applyNumberFormat="1" applyFont="1"/>
    <xf numFmtId="43" fontId="8" fillId="3" borderId="6" xfId="1" applyNumberFormat="1" applyFont="1" applyFill="1" applyBorder="1" applyAlignment="1">
      <alignment horizontal="center" vertical="center" wrapText="1"/>
    </xf>
    <xf numFmtId="0" fontId="4" fillId="0" borderId="7" xfId="1707" applyNumberFormat="1" applyFont="1" applyFill="1" applyBorder="1" applyAlignment="1">
      <alignment horizontal="left" vertical="center" wrapText="1"/>
    </xf>
    <xf numFmtId="4" fontId="4" fillId="0" borderId="7" xfId="1" applyNumberFormat="1" applyFont="1" applyFill="1" applyBorder="1" applyAlignment="1">
      <alignment horizontal="center" vertical="center" wrapText="1"/>
    </xf>
    <xf numFmtId="4" fontId="8" fillId="4" borderId="7" xfId="1" applyNumberFormat="1" applyFont="1" applyFill="1" applyBorder="1" applyAlignment="1">
      <alignment horizontal="center" vertical="center" wrapText="1"/>
    </xf>
    <xf numFmtId="3" fontId="4" fillId="0" borderId="6" xfId="1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 wrapText="1"/>
    </xf>
    <xf numFmtId="1" fontId="4" fillId="4" borderId="6" xfId="1" applyNumberFormat="1" applyFont="1" applyFill="1" applyBorder="1" applyAlignment="1">
      <alignment horizontal="center" vertical="center"/>
    </xf>
    <xf numFmtId="0" fontId="4" fillId="4" borderId="7" xfId="1" applyFont="1" applyFill="1" applyBorder="1" applyAlignment="1">
      <alignment horizontal="center" vertical="center" wrapText="1"/>
    </xf>
    <xf numFmtId="43" fontId="136" fillId="0" borderId="7" xfId="1" applyNumberFormat="1" applyFont="1" applyFill="1" applyBorder="1" applyAlignment="1">
      <alignment horizontal="center" vertical="center"/>
    </xf>
    <xf numFmtId="3" fontId="4" fillId="0" borderId="6" xfId="1" applyNumberFormat="1" applyFont="1" applyBorder="1" applyAlignment="1">
      <alignment horizontal="center" vertical="center" wrapText="1"/>
    </xf>
    <xf numFmtId="43" fontId="8" fillId="4" borderId="10" xfId="1" applyNumberFormat="1" applyFont="1" applyFill="1" applyBorder="1" applyAlignment="1">
      <alignment horizontal="center" vertical="center" wrapText="1"/>
    </xf>
    <xf numFmtId="43" fontId="4" fillId="0" borderId="10" xfId="1" applyNumberFormat="1" applyFont="1" applyBorder="1" applyAlignment="1">
      <alignment horizontal="center" vertical="center"/>
    </xf>
    <xf numFmtId="43" fontId="4" fillId="0" borderId="11" xfId="1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right"/>
    </xf>
    <xf numFmtId="0" fontId="4" fillId="0" borderId="0" xfId="1" applyFont="1" applyAlignment="1">
      <alignment horizontal="left"/>
    </xf>
    <xf numFmtId="3" fontId="4" fillId="0" borderId="41" xfId="1" applyNumberFormat="1" applyFont="1" applyBorder="1" applyAlignment="1">
      <alignment horizontal="center" vertical="center" wrapText="1"/>
    </xf>
    <xf numFmtId="0" fontId="4" fillId="4" borderId="34" xfId="1" applyFont="1" applyFill="1" applyBorder="1" applyAlignment="1">
      <alignment horizontal="center" vertical="center" wrapText="1"/>
    </xf>
    <xf numFmtId="43" fontId="136" fillId="0" borderId="34" xfId="1" applyNumberFormat="1" applyFont="1" applyFill="1" applyBorder="1" applyAlignment="1">
      <alignment horizontal="center" vertical="center"/>
    </xf>
    <xf numFmtId="43" fontId="4" fillId="0" borderId="0" xfId="1" applyNumberFormat="1" applyFont="1" applyFill="1"/>
    <xf numFmtId="0" fontId="4" fillId="0" borderId="0" xfId="1" applyFont="1" applyFill="1"/>
    <xf numFmtId="49" fontId="8" fillId="0" borderId="6" xfId="1" applyNumberFormat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wrapText="1"/>
    </xf>
    <xf numFmtId="4" fontId="8" fillId="0" borderId="7" xfId="1" applyNumberFormat="1" applyFont="1" applyFill="1" applyBorder="1" applyAlignment="1">
      <alignment horizontal="center" vertical="center" wrapText="1"/>
    </xf>
    <xf numFmtId="0" fontId="3" fillId="0" borderId="0" xfId="1" applyFont="1" applyFill="1"/>
    <xf numFmtId="43" fontId="8" fillId="0" borderId="7" xfId="1" applyNumberFormat="1" applyFont="1" applyFill="1" applyBorder="1" applyAlignment="1">
      <alignment horizontal="center" vertical="center"/>
    </xf>
    <xf numFmtId="212" fontId="4" fillId="0" borderId="7" xfId="1" applyNumberFormat="1" applyFont="1" applyFill="1" applyBorder="1" applyAlignment="1">
      <alignment horizontal="center" vertical="center"/>
    </xf>
    <xf numFmtId="43" fontId="4" fillId="0" borderId="10" xfId="1" applyNumberFormat="1" applyFont="1" applyFill="1" applyBorder="1" applyAlignment="1">
      <alignment horizontal="center" vertical="center"/>
    </xf>
    <xf numFmtId="4" fontId="8" fillId="0" borderId="7" xfId="1" applyNumberFormat="1" applyFont="1" applyFill="1" applyBorder="1" applyAlignment="1">
      <alignment horizontal="center" vertical="center"/>
    </xf>
    <xf numFmtId="4" fontId="4" fillId="0" borderId="34" xfId="1" applyNumberFormat="1" applyFont="1" applyFill="1" applyBorder="1" applyAlignment="1">
      <alignment horizontal="center" vertical="center" wrapText="1"/>
    </xf>
    <xf numFmtId="4" fontId="8" fillId="0" borderId="10" xfId="1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left"/>
    </xf>
    <xf numFmtId="181" fontId="3" fillId="0" borderId="0" xfId="1" applyNumberFormat="1" applyFont="1"/>
    <xf numFmtId="1" fontId="8" fillId="3" borderId="7" xfId="1" applyNumberFormat="1" applyFont="1" applyFill="1" applyBorder="1" applyAlignment="1">
      <alignment horizontal="center" vertical="center" wrapText="1"/>
    </xf>
    <xf numFmtId="0" fontId="7" fillId="0" borderId="0" xfId="1" applyFont="1" applyFill="1"/>
    <xf numFmtId="43" fontId="8" fillId="0" borderId="10" xfId="1" applyNumberFormat="1" applyFont="1" applyFill="1" applyBorder="1" applyAlignment="1">
      <alignment horizontal="center" vertical="center"/>
    </xf>
    <xf numFmtId="43" fontId="8" fillId="0" borderId="0" xfId="1" applyNumberFormat="1" applyFont="1"/>
    <xf numFmtId="0" fontId="8" fillId="0" borderId="0" xfId="1" applyFont="1"/>
    <xf numFmtId="43" fontId="4" fillId="0" borderId="8" xfId="1" applyNumberFormat="1" applyFont="1" applyFill="1" applyBorder="1" applyAlignment="1">
      <alignment horizontal="center" vertical="center"/>
    </xf>
    <xf numFmtId="0" fontId="4" fillId="0" borderId="7" xfId="1" applyNumberFormat="1" applyFont="1" applyBorder="1" applyAlignment="1">
      <alignment horizontal="center" vertical="center"/>
    </xf>
    <xf numFmtId="0" fontId="8" fillId="0" borderId="7" xfId="1" applyNumberFormat="1" applyFont="1" applyBorder="1" applyAlignment="1">
      <alignment horizontal="center" vertical="center"/>
    </xf>
    <xf numFmtId="0" fontId="8" fillId="3" borderId="7" xfId="1" applyNumberFormat="1" applyFont="1" applyFill="1" applyBorder="1" applyAlignment="1">
      <alignment horizontal="center" vertical="center" wrapText="1"/>
    </xf>
    <xf numFmtId="0" fontId="4" fillId="0" borderId="7" xfId="1" applyNumberFormat="1" applyFont="1" applyFill="1" applyBorder="1" applyAlignment="1">
      <alignment horizontal="center" vertical="center"/>
    </xf>
    <xf numFmtId="0" fontId="4" fillId="0" borderId="34" xfId="1" applyNumberFormat="1" applyFont="1" applyBorder="1" applyAlignment="1">
      <alignment horizontal="center" vertical="center"/>
    </xf>
    <xf numFmtId="0" fontId="4" fillId="0" borderId="0" xfId="1" applyNumberFormat="1" applyFont="1"/>
    <xf numFmtId="0" fontId="137" fillId="0" borderId="0" xfId="1" applyFont="1" applyFill="1"/>
    <xf numFmtId="0" fontId="2" fillId="0" borderId="0" xfId="1" applyFill="1"/>
    <xf numFmtId="0" fontId="2" fillId="0" borderId="0" xfId="1"/>
    <xf numFmtId="0" fontId="138" fillId="0" borderId="0" xfId="1" applyFont="1" applyFill="1"/>
    <xf numFmtId="0" fontId="138" fillId="0" borderId="0" xfId="1" applyFont="1" applyFill="1" applyBorder="1" applyAlignment="1"/>
    <xf numFmtId="0" fontId="138" fillId="0" borderId="0" xfId="1" applyFont="1" applyFill="1" applyBorder="1" applyAlignment="1">
      <alignment horizontal="center"/>
    </xf>
    <xf numFmtId="0" fontId="139" fillId="0" borderId="0" xfId="1" applyFont="1" applyFill="1" applyBorder="1" applyAlignment="1">
      <alignment vertical="top"/>
    </xf>
    <xf numFmtId="0" fontId="139" fillId="0" borderId="0" xfId="1" applyFont="1" applyFill="1" applyBorder="1" applyAlignment="1">
      <alignment horizontal="center" vertical="top"/>
    </xf>
    <xf numFmtId="0" fontId="141" fillId="0" borderId="0" xfId="1" applyFont="1" applyFill="1" applyAlignment="1">
      <alignment horizontal="center"/>
    </xf>
    <xf numFmtId="0" fontId="137" fillId="0" borderId="0" xfId="1" applyFont="1" applyFill="1" applyAlignment="1">
      <alignment horizontal="left"/>
    </xf>
    <xf numFmtId="0" fontId="137" fillId="0" borderId="0" xfId="1" applyFont="1" applyFill="1" applyBorder="1" applyAlignment="1">
      <alignment horizontal="left"/>
    </xf>
    <xf numFmtId="0" fontId="2" fillId="0" borderId="0" xfId="1" applyFill="1" applyBorder="1"/>
    <xf numFmtId="43" fontId="142" fillId="0" borderId="2" xfId="1" applyNumberFormat="1" applyFont="1" applyFill="1" applyBorder="1" applyAlignment="1">
      <alignment horizontal="center" vertical="center"/>
    </xf>
    <xf numFmtId="43" fontId="142" fillId="0" borderId="1" xfId="1" applyNumberFormat="1" applyFont="1" applyFill="1" applyBorder="1" applyAlignment="1">
      <alignment horizontal="center" vertical="center"/>
    </xf>
    <xf numFmtId="43" fontId="142" fillId="0" borderId="5" xfId="1" applyNumberFormat="1" applyFont="1" applyFill="1" applyBorder="1" applyAlignment="1">
      <alignment horizontal="center" vertical="center"/>
    </xf>
    <xf numFmtId="43" fontId="137" fillId="0" borderId="7" xfId="1" applyNumberFormat="1" applyFont="1" applyFill="1" applyBorder="1" applyAlignment="1">
      <alignment horizontal="center" vertical="center"/>
    </xf>
    <xf numFmtId="0" fontId="6" fillId="0" borderId="0" xfId="1" applyFont="1" applyAlignment="1"/>
    <xf numFmtId="0" fontId="5" fillId="0" borderId="0" xfId="2" applyFont="1" applyFill="1" applyBorder="1" applyAlignment="1">
      <alignment wrapText="1"/>
    </xf>
    <xf numFmtId="49" fontId="145" fillId="0" borderId="45" xfId="1712" applyNumberFormat="1" applyFont="1" applyFill="1" applyBorder="1" applyAlignment="1">
      <alignment horizontal="center" vertical="center" wrapText="1"/>
    </xf>
    <xf numFmtId="0" fontId="145" fillId="0" borderId="40" xfId="1712" applyFont="1" applyFill="1" applyBorder="1" applyAlignment="1">
      <alignment horizontal="left" vertical="center" wrapText="1"/>
    </xf>
    <xf numFmtId="0" fontId="2" fillId="0" borderId="46" xfId="1" applyBorder="1"/>
    <xf numFmtId="4" fontId="2" fillId="0" borderId="0" xfId="1" applyNumberFormat="1"/>
    <xf numFmtId="43" fontId="2" fillId="0" borderId="0" xfId="1" applyNumberFormat="1"/>
    <xf numFmtId="49" fontId="146" fillId="0" borderId="6" xfId="1712" applyNumberFormat="1" applyFont="1" applyFill="1" applyBorder="1" applyAlignment="1">
      <alignment horizontal="center" vertical="center" wrapText="1"/>
    </xf>
    <xf numFmtId="0" fontId="146" fillId="0" borderId="7" xfId="1712" applyFont="1" applyFill="1" applyBorder="1" applyAlignment="1">
      <alignment horizontal="left" vertical="center" wrapText="1"/>
    </xf>
    <xf numFmtId="0" fontId="2" fillId="0" borderId="8" xfId="1" applyBorder="1"/>
    <xf numFmtId="43" fontId="146" fillId="0" borderId="7" xfId="1712" applyNumberFormat="1" applyFont="1" applyFill="1" applyBorder="1" applyAlignment="1">
      <alignment horizontal="right" vertical="center" wrapText="1"/>
    </xf>
    <xf numFmtId="43" fontId="6" fillId="0" borderId="7" xfId="1712" applyNumberFormat="1" applyFont="1" applyFill="1" applyBorder="1" applyAlignment="1">
      <alignment horizontal="right" vertical="center" wrapText="1"/>
    </xf>
    <xf numFmtId="0" fontId="146" fillId="0" borderId="7" xfId="1712" applyNumberFormat="1" applyFont="1" applyFill="1" applyBorder="1" applyAlignment="1">
      <alignment horizontal="left" vertical="center" wrapText="1"/>
    </xf>
    <xf numFmtId="49" fontId="148" fillId="0" borderId="6" xfId="1712" applyNumberFormat="1" applyFont="1" applyFill="1" applyBorder="1" applyAlignment="1">
      <alignment horizontal="center" vertical="center" wrapText="1"/>
    </xf>
    <xf numFmtId="0" fontId="148" fillId="0" borderId="7" xfId="1712" applyFont="1" applyFill="1" applyBorder="1" applyAlignment="1">
      <alignment horizontal="left" vertical="center" wrapText="1"/>
    </xf>
    <xf numFmtId="49" fontId="146" fillId="0" borderId="41" xfId="1712" applyNumberFormat="1" applyFont="1" applyFill="1" applyBorder="1" applyAlignment="1">
      <alignment horizontal="center" vertical="center" wrapText="1"/>
    </xf>
    <xf numFmtId="0" fontId="146" fillId="0" borderId="34" xfId="1712" applyFont="1" applyFill="1" applyBorder="1" applyAlignment="1">
      <alignment horizontal="left" vertical="center" wrapText="1"/>
    </xf>
    <xf numFmtId="0" fontId="2" fillId="0" borderId="35" xfId="1" applyBorder="1"/>
    <xf numFmtId="49" fontId="145" fillId="0" borderId="1" xfId="1712" applyNumberFormat="1" applyFont="1" applyFill="1" applyBorder="1" applyAlignment="1">
      <alignment horizontal="center" vertical="center" wrapText="1"/>
    </xf>
    <xf numFmtId="0" fontId="145" fillId="0" borderId="2" xfId="1712" applyFont="1" applyFill="1" applyBorder="1" applyAlignment="1">
      <alignment horizontal="left" vertical="center" wrapText="1"/>
    </xf>
    <xf numFmtId="0" fontId="2" fillId="0" borderId="5" xfId="1" applyBorder="1"/>
    <xf numFmtId="49" fontId="146" fillId="0" borderId="9" xfId="1712" applyNumberFormat="1" applyFont="1" applyFill="1" applyBorder="1" applyAlignment="1">
      <alignment horizontal="center" vertical="center" wrapText="1"/>
    </xf>
    <xf numFmtId="0" fontId="146" fillId="0" borderId="10" xfId="1712" applyFont="1" applyFill="1" applyBorder="1" applyAlignment="1">
      <alignment horizontal="left" vertical="center" wrapText="1"/>
    </xf>
    <xf numFmtId="0" fontId="2" fillId="0" borderId="11" xfId="1" applyBorder="1"/>
    <xf numFmtId="213" fontId="146" fillId="0" borderId="7" xfId="1712" applyNumberFormat="1" applyFont="1" applyFill="1" applyBorder="1" applyAlignment="1">
      <alignment horizontal="right" vertical="center" wrapText="1"/>
    </xf>
    <xf numFmtId="213" fontId="6" fillId="0" borderId="7" xfId="1712" applyNumberFormat="1" applyFont="1" applyFill="1" applyBorder="1" applyAlignment="1">
      <alignment horizontal="right" vertical="center" wrapText="1"/>
    </xf>
    <xf numFmtId="213" fontId="2" fillId="0" borderId="7" xfId="1" applyNumberFormat="1" applyBorder="1"/>
    <xf numFmtId="0" fontId="146" fillId="0" borderId="7" xfId="1712" applyFont="1" applyFill="1" applyBorder="1" applyAlignment="1">
      <alignment horizontal="right" vertical="center" wrapText="1"/>
    </xf>
    <xf numFmtId="0" fontId="146" fillId="0" borderId="10" xfId="1712" applyFont="1" applyFill="1" applyBorder="1" applyAlignment="1">
      <alignment horizontal="right" vertical="center" wrapText="1"/>
    </xf>
    <xf numFmtId="213" fontId="146" fillId="0" borderId="10" xfId="1712" applyNumberFormat="1" applyFont="1" applyFill="1" applyBorder="1" applyAlignment="1">
      <alignment horizontal="right" vertical="center" wrapText="1"/>
    </xf>
    <xf numFmtId="213" fontId="6" fillId="0" borderId="10" xfId="1712" applyNumberFormat="1" applyFont="1" applyFill="1" applyBorder="1" applyAlignment="1">
      <alignment horizontal="right" vertical="center" wrapText="1"/>
    </xf>
    <xf numFmtId="213" fontId="2" fillId="0" borderId="10" xfId="1" applyNumberFormat="1" applyBorder="1"/>
    <xf numFmtId="49" fontId="124" fillId="0" borderId="0" xfId="1712" applyNumberFormat="1" applyFont="1" applyFill="1" applyAlignment="1">
      <alignment horizontal="center" vertical="center" wrapText="1"/>
    </xf>
    <xf numFmtId="0" fontId="124" fillId="0" borderId="0" xfId="1712" applyFont="1" applyFill="1" applyAlignment="1">
      <alignment horizontal="center" vertical="center" wrapText="1"/>
    </xf>
    <xf numFmtId="213" fontId="145" fillId="0" borderId="7" xfId="1642" applyNumberFormat="1" applyFont="1" applyFill="1" applyBorder="1" applyAlignment="1">
      <alignment horizontal="right" vertical="center" wrapText="1"/>
    </xf>
    <xf numFmtId="213" fontId="145" fillId="0" borderId="0" xfId="1642" applyNumberFormat="1" applyFont="1" applyFill="1" applyBorder="1" applyAlignment="1">
      <alignment horizontal="right" vertical="center" wrapText="1"/>
    </xf>
    <xf numFmtId="0" fontId="150" fillId="0" borderId="0" xfId="1999"/>
    <xf numFmtId="0" fontId="151" fillId="0" borderId="0" xfId="1712" applyFont="1" applyFill="1" applyAlignment="1">
      <alignment horizontal="center" vertical="center" wrapText="1"/>
    </xf>
    <xf numFmtId="0" fontId="8" fillId="0" borderId="0" xfId="1" applyFont="1" applyAlignment="1">
      <alignment horizontal="right"/>
    </xf>
    <xf numFmtId="0" fontId="5" fillId="0" borderId="0" xfId="1712" applyFont="1" applyFill="1" applyBorder="1" applyAlignment="1">
      <alignment horizontal="left" vertical="center"/>
    </xf>
    <xf numFmtId="213" fontId="124" fillId="0" borderId="0" xfId="1712" applyNumberFormat="1" applyFont="1" applyFill="1" applyAlignment="1">
      <alignment horizontal="center" vertical="center" wrapText="1"/>
    </xf>
    <xf numFmtId="213" fontId="2" fillId="0" borderId="0" xfId="1" applyNumberFormat="1"/>
    <xf numFmtId="4" fontId="8" fillId="0" borderId="7" xfId="1" applyNumberFormat="1" applyFont="1" applyBorder="1" applyAlignment="1">
      <alignment horizontal="center" vertical="center" wrapText="1"/>
    </xf>
    <xf numFmtId="0" fontId="8" fillId="0" borderId="10" xfId="1712" applyFont="1" applyFill="1" applyBorder="1" applyAlignment="1">
      <alignment horizontal="center" vertical="center" wrapText="1"/>
    </xf>
    <xf numFmtId="214" fontId="3" fillId="0" borderId="0" xfId="1" applyNumberFormat="1" applyFont="1" applyAlignment="1">
      <alignment vertical="center"/>
    </xf>
    <xf numFmtId="0" fontId="0" fillId="0" borderId="0" xfId="0" applyAlignment="1">
      <alignment horizontal="center"/>
    </xf>
    <xf numFmtId="43" fontId="0" fillId="0" borderId="0" xfId="0" applyNumberFormat="1"/>
    <xf numFmtId="215" fontId="0" fillId="0" borderId="0" xfId="0" applyNumberFormat="1"/>
    <xf numFmtId="215" fontId="8" fillId="0" borderId="0" xfId="1" applyNumberFormat="1" applyFont="1" applyBorder="1" applyAlignment="1">
      <alignment horizontal="center" vertical="center"/>
    </xf>
    <xf numFmtId="215" fontId="0" fillId="2" borderId="0" xfId="0" applyNumberFormat="1" applyFill="1"/>
    <xf numFmtId="43" fontId="8" fillId="0" borderId="34" xfId="1" applyNumberFormat="1" applyFont="1" applyBorder="1" applyAlignment="1">
      <alignment horizontal="center" vertical="center"/>
    </xf>
    <xf numFmtId="43" fontId="8" fillId="3" borderId="7" xfId="1" applyNumberFormat="1" applyFont="1" applyFill="1" applyBorder="1" applyAlignment="1">
      <alignment horizontal="center" vertical="center"/>
    </xf>
    <xf numFmtId="0" fontId="138" fillId="0" borderId="0" xfId="1" applyFont="1" applyFill="1" applyAlignment="1">
      <alignment horizontal="right" wrapText="1"/>
    </xf>
    <xf numFmtId="0" fontId="3" fillId="80" borderId="0" xfId="1" applyFont="1" applyFill="1"/>
    <xf numFmtId="0" fontId="3" fillId="80" borderId="0" xfId="2" applyFont="1" applyFill="1" applyAlignment="1">
      <alignment horizontal="right"/>
    </xf>
    <xf numFmtId="0" fontId="4" fillId="80" borderId="0" xfId="1" applyFont="1" applyFill="1"/>
    <xf numFmtId="43" fontId="8" fillId="80" borderId="7" xfId="1" applyNumberFormat="1" applyFont="1" applyFill="1" applyBorder="1" applyAlignment="1">
      <alignment horizontal="center" vertical="center"/>
    </xf>
    <xf numFmtId="43" fontId="8" fillId="80" borderId="7" xfId="1" applyNumberFormat="1" applyFont="1" applyFill="1" applyBorder="1" applyAlignment="1">
      <alignment horizontal="center" vertical="center" wrapText="1"/>
    </xf>
    <xf numFmtId="43" fontId="4" fillId="80" borderId="7" xfId="1" applyNumberFormat="1" applyFont="1" applyFill="1" applyBorder="1" applyAlignment="1">
      <alignment horizontal="center" vertical="center"/>
    </xf>
    <xf numFmtId="43" fontId="136" fillId="80" borderId="7" xfId="1" applyNumberFormat="1" applyFont="1" applyFill="1" applyBorder="1" applyAlignment="1">
      <alignment horizontal="center" vertical="center"/>
    </xf>
    <xf numFmtId="43" fontId="136" fillId="80" borderId="34" xfId="1" applyNumberFormat="1" applyFont="1" applyFill="1" applyBorder="1" applyAlignment="1">
      <alignment horizontal="center" vertical="center"/>
    </xf>
    <xf numFmtId="43" fontId="4" fillId="80" borderId="34" xfId="1" applyNumberFormat="1" applyFont="1" applyFill="1" applyBorder="1" applyAlignment="1">
      <alignment horizontal="center" vertical="center"/>
    </xf>
    <xf numFmtId="0" fontId="8" fillId="0" borderId="10" xfId="1" applyFont="1" applyBorder="1" applyAlignment="1">
      <alignment horizontal="center" vertical="center"/>
    </xf>
    <xf numFmtId="43" fontId="8" fillId="0" borderId="40" xfId="1" applyNumberFormat="1" applyFont="1" applyBorder="1" applyAlignment="1">
      <alignment horizontal="center" vertical="center"/>
    </xf>
    <xf numFmtId="0" fontId="8" fillId="0" borderId="9" xfId="1" applyFont="1" applyBorder="1" applyAlignment="1">
      <alignment horizontal="center" vertical="center"/>
    </xf>
    <xf numFmtId="0" fontId="8" fillId="0" borderId="10" xfId="1" applyFont="1" applyBorder="1" applyAlignment="1">
      <alignment horizontal="center" vertical="top" wrapText="1"/>
    </xf>
    <xf numFmtId="0" fontId="3" fillId="81" borderId="0" xfId="1" applyFont="1" applyFill="1"/>
    <xf numFmtId="0" fontId="4" fillId="81" borderId="0" xfId="1" applyFont="1" applyFill="1"/>
    <xf numFmtId="43" fontId="8" fillId="81" borderId="7" xfId="1" applyNumberFormat="1" applyFont="1" applyFill="1" applyBorder="1" applyAlignment="1">
      <alignment horizontal="center" vertical="center"/>
    </xf>
    <xf numFmtId="43" fontId="8" fillId="81" borderId="7" xfId="1" applyNumberFormat="1" applyFont="1" applyFill="1" applyBorder="1" applyAlignment="1">
      <alignment horizontal="center" vertical="center" wrapText="1"/>
    </xf>
    <xf numFmtId="43" fontId="4" fillId="81" borderId="7" xfId="1" applyNumberFormat="1" applyFont="1" applyFill="1" applyBorder="1" applyAlignment="1">
      <alignment horizontal="center" vertical="center"/>
    </xf>
    <xf numFmtId="43" fontId="136" fillId="81" borderId="7" xfId="1" applyNumberFormat="1" applyFont="1" applyFill="1" applyBorder="1" applyAlignment="1">
      <alignment horizontal="center" vertical="center"/>
    </xf>
    <xf numFmtId="43" fontId="4" fillId="81" borderId="34" xfId="1" applyNumberFormat="1" applyFont="1" applyFill="1" applyBorder="1" applyAlignment="1">
      <alignment horizontal="center" vertical="center"/>
    </xf>
    <xf numFmtId="43" fontId="136" fillId="81" borderId="34" xfId="1" applyNumberFormat="1" applyFont="1" applyFill="1" applyBorder="1" applyAlignment="1">
      <alignment horizontal="center" vertical="center"/>
    </xf>
    <xf numFmtId="0" fontId="4" fillId="81" borderId="0" xfId="1" applyFont="1" applyFill="1" applyAlignment="1">
      <alignment horizontal="left"/>
    </xf>
    <xf numFmtId="0" fontId="4" fillId="0" borderId="34" xfId="1" applyFont="1" applyFill="1" applyBorder="1" applyAlignment="1">
      <alignment horizontal="left" vertical="center" wrapText="1"/>
    </xf>
    <xf numFmtId="216" fontId="3" fillId="81" borderId="0" xfId="1" applyNumberFormat="1" applyFont="1" applyFill="1"/>
    <xf numFmtId="0" fontId="142" fillId="0" borderId="55" xfId="1" applyFont="1" applyFill="1" applyBorder="1" applyAlignment="1">
      <alignment horizontal="center" vertical="center"/>
    </xf>
    <xf numFmtId="0" fontId="3" fillId="0" borderId="0" xfId="1" applyFont="1" applyFill="1" applyAlignment="1">
      <alignment vertical="center"/>
    </xf>
    <xf numFmtId="0" fontId="3" fillId="0" borderId="0" xfId="1" applyFont="1" applyFill="1" applyAlignment="1">
      <alignment horizontal="right" vertical="center"/>
    </xf>
    <xf numFmtId="0" fontId="4" fillId="0" borderId="0" xfId="1" applyFont="1" applyFill="1" applyAlignment="1">
      <alignment vertical="center"/>
    </xf>
    <xf numFmtId="43" fontId="8" fillId="0" borderId="40" xfId="1" applyNumberFormat="1" applyFont="1" applyFill="1" applyBorder="1" applyAlignment="1">
      <alignment horizontal="center" vertical="center"/>
    </xf>
    <xf numFmtId="0" fontId="137" fillId="0" borderId="0" xfId="1" applyFont="1" applyAlignment="1">
      <alignment vertical="center"/>
    </xf>
    <xf numFmtId="43" fontId="3" fillId="0" borderId="0" xfId="1" applyNumberFormat="1" applyFont="1" applyAlignment="1">
      <alignment vertical="center"/>
    </xf>
    <xf numFmtId="213" fontId="3" fillId="80" borderId="0" xfId="1" applyNumberFormat="1" applyFont="1" applyFill="1"/>
    <xf numFmtId="213" fontId="4" fillId="80" borderId="0" xfId="1" applyNumberFormat="1" applyFont="1" applyFill="1"/>
    <xf numFmtId="0" fontId="124" fillId="0" borderId="0" xfId="1712" applyFont="1" applyFill="1" applyAlignment="1">
      <alignment horizontal="center" vertical="center" wrapText="1"/>
    </xf>
    <xf numFmtId="0" fontId="8" fillId="0" borderId="10" xfId="1712" applyFont="1" applyFill="1" applyBorder="1" applyAlignment="1">
      <alignment horizontal="center" vertical="center" wrapText="1"/>
    </xf>
    <xf numFmtId="43" fontId="8" fillId="0" borderId="45" xfId="1" applyNumberFormat="1" applyFont="1" applyFill="1" applyBorder="1" applyAlignment="1">
      <alignment horizontal="center" vertical="center"/>
    </xf>
    <xf numFmtId="43" fontId="8" fillId="0" borderId="46" xfId="1" applyNumberFormat="1" applyFont="1" applyBorder="1" applyAlignment="1">
      <alignment horizontal="center" vertical="center"/>
    </xf>
    <xf numFmtId="214" fontId="146" fillId="0" borderId="7" xfId="1712" applyNumberFormat="1" applyFont="1" applyFill="1" applyBorder="1" applyAlignment="1">
      <alignment horizontal="right" vertical="center" wrapText="1"/>
    </xf>
    <xf numFmtId="0" fontId="153" fillId="0" borderId="7" xfId="2000" applyFont="1" applyBorder="1"/>
    <xf numFmtId="0" fontId="153" fillId="0" borderId="7" xfId="2000" applyFont="1" applyBorder="1" applyAlignment="1">
      <alignment wrapText="1"/>
    </xf>
    <xf numFmtId="218" fontId="146" fillId="0" borderId="7" xfId="1712" applyNumberFormat="1" applyFont="1" applyFill="1" applyBorder="1" applyAlignment="1">
      <alignment horizontal="right" vertical="center" wrapText="1"/>
    </xf>
    <xf numFmtId="43" fontId="124" fillId="0" borderId="0" xfId="1712" applyNumberFormat="1" applyFont="1" applyFill="1" applyAlignment="1">
      <alignment horizontal="center" vertical="center" wrapText="1"/>
    </xf>
    <xf numFmtId="43" fontId="151" fillId="0" borderId="0" xfId="1712" applyNumberFormat="1" applyFont="1" applyFill="1" applyAlignment="1">
      <alignment horizontal="center" vertical="center" wrapText="1"/>
    </xf>
    <xf numFmtId="49" fontId="124" fillId="0" borderId="0" xfId="1712" applyNumberFormat="1" applyFont="1" applyFill="1" applyBorder="1" applyAlignment="1">
      <alignment horizontal="center" vertical="center" wrapText="1"/>
    </xf>
    <xf numFmtId="0" fontId="124" fillId="0" borderId="0" xfId="1712" applyFont="1" applyFill="1" applyBorder="1" applyAlignment="1">
      <alignment horizontal="center" vertical="center" wrapText="1"/>
    </xf>
    <xf numFmtId="43" fontId="6" fillId="0" borderId="0" xfId="1712" applyNumberFormat="1" applyFont="1" applyFill="1" applyBorder="1" applyAlignment="1">
      <alignment horizontal="right" vertical="center" wrapText="1"/>
    </xf>
    <xf numFmtId="43" fontId="124" fillId="0" borderId="0" xfId="1712" applyNumberFormat="1" applyFont="1" applyFill="1" applyBorder="1" applyAlignment="1">
      <alignment horizontal="center" vertical="center" wrapText="1"/>
    </xf>
    <xf numFmtId="0" fontId="2" fillId="0" borderId="0" xfId="1" applyBorder="1"/>
    <xf numFmtId="214" fontId="151" fillId="0" borderId="0" xfId="1712" applyNumberFormat="1" applyFont="1" applyFill="1" applyAlignment="1">
      <alignment horizontal="center" vertical="center" wrapText="1"/>
    </xf>
    <xf numFmtId="214" fontId="6" fillId="0" borderId="7" xfId="1712" applyNumberFormat="1" applyFont="1" applyFill="1" applyBorder="1" applyAlignment="1">
      <alignment horizontal="right" vertical="center" wrapText="1"/>
    </xf>
    <xf numFmtId="214" fontId="124" fillId="0" borderId="0" xfId="1712" applyNumberFormat="1" applyFont="1" applyFill="1" applyAlignment="1">
      <alignment horizontal="center" vertical="center" wrapText="1"/>
    </xf>
    <xf numFmtId="214" fontId="154" fillId="0" borderId="0" xfId="1712" applyNumberFormat="1" applyFont="1" applyFill="1" applyAlignment="1">
      <alignment horizontal="center" vertical="center" wrapText="1"/>
    </xf>
    <xf numFmtId="214" fontId="124" fillId="0" borderId="7" xfId="1712" applyNumberFormat="1" applyFont="1" applyFill="1" applyBorder="1" applyAlignment="1">
      <alignment horizontal="center" vertical="center" wrapText="1"/>
    </xf>
    <xf numFmtId="214" fontId="2" fillId="0" borderId="7" xfId="1" applyNumberFormat="1" applyBorder="1"/>
    <xf numFmtId="214" fontId="2" fillId="0" borderId="0" xfId="1" applyNumberFormat="1"/>
    <xf numFmtId="214" fontId="6" fillId="0" borderId="0" xfId="1712" applyNumberFormat="1" applyFont="1" applyFill="1" applyBorder="1" applyAlignment="1">
      <alignment horizontal="right" vertical="center" wrapText="1"/>
    </xf>
    <xf numFmtId="219" fontId="2" fillId="0" borderId="0" xfId="1" applyNumberFormat="1"/>
    <xf numFmtId="220" fontId="2" fillId="0" borderId="7" xfId="1" applyNumberFormat="1" applyBorder="1"/>
    <xf numFmtId="220" fontId="146" fillId="0" borderId="7" xfId="1712" applyNumberFormat="1" applyFont="1" applyFill="1" applyBorder="1" applyAlignment="1">
      <alignment horizontal="right" vertical="center" wrapText="1"/>
    </xf>
    <xf numFmtId="220" fontId="151" fillId="0" borderId="0" xfId="1712" applyNumberFormat="1" applyFont="1" applyFill="1" applyAlignment="1">
      <alignment horizontal="center" vertical="center" wrapText="1"/>
    </xf>
    <xf numFmtId="220" fontId="2" fillId="0" borderId="0" xfId="1" applyNumberFormat="1"/>
    <xf numFmtId="220" fontId="6" fillId="0" borderId="7" xfId="1712" applyNumberFormat="1" applyFont="1" applyFill="1" applyBorder="1" applyAlignment="1">
      <alignment horizontal="right" vertical="center" wrapText="1"/>
    </xf>
    <xf numFmtId="220" fontId="6" fillId="0" borderId="0" xfId="1712" applyNumberFormat="1" applyFont="1" applyFill="1" applyBorder="1" applyAlignment="1">
      <alignment horizontal="right" vertical="center" wrapText="1"/>
    </xf>
    <xf numFmtId="43" fontId="4" fillId="82" borderId="7" xfId="1" applyNumberFormat="1" applyFont="1" applyFill="1" applyBorder="1" applyAlignment="1">
      <alignment horizontal="center" vertical="center"/>
    </xf>
    <xf numFmtId="43" fontId="4" fillId="82" borderId="34" xfId="1" applyNumberFormat="1" applyFont="1" applyFill="1" applyBorder="1" applyAlignment="1">
      <alignment horizontal="center" vertical="center"/>
    </xf>
    <xf numFmtId="215" fontId="4" fillId="82" borderId="34" xfId="1" applyNumberFormat="1" applyFont="1" applyFill="1" applyBorder="1" applyAlignment="1">
      <alignment horizontal="center" vertical="center"/>
    </xf>
    <xf numFmtId="43" fontId="3" fillId="81" borderId="0" xfId="1" applyNumberFormat="1" applyFont="1" applyFill="1"/>
    <xf numFmtId="43" fontId="137" fillId="0" borderId="6" xfId="1" applyNumberFormat="1" applyFont="1" applyFill="1" applyBorder="1" applyAlignment="1">
      <alignment horizontal="center" vertical="center"/>
    </xf>
    <xf numFmtId="43" fontId="137" fillId="0" borderId="8" xfId="1" applyNumberFormat="1" applyFont="1" applyFill="1" applyBorder="1" applyAlignment="1">
      <alignment horizontal="center" vertical="center"/>
    </xf>
    <xf numFmtId="217" fontId="154" fillId="0" borderId="0" xfId="1712" applyNumberFormat="1" applyFont="1" applyFill="1" applyAlignment="1">
      <alignment horizontal="center" vertical="center" wrapText="1"/>
    </xf>
    <xf numFmtId="217" fontId="124" fillId="0" borderId="0" xfId="1712" applyNumberFormat="1" applyFont="1" applyFill="1" applyAlignment="1">
      <alignment horizontal="center" vertical="center" wrapText="1"/>
    </xf>
    <xf numFmtId="217" fontId="2" fillId="0" borderId="0" xfId="1" applyNumberFormat="1"/>
    <xf numFmtId="43" fontId="137" fillId="0" borderId="10" xfId="1" applyNumberFormat="1" applyFont="1" applyFill="1" applyBorder="1" applyAlignment="1">
      <alignment horizontal="center" vertical="center"/>
    </xf>
    <xf numFmtId="43" fontId="137" fillId="0" borderId="9" xfId="1" applyNumberFormat="1" applyFont="1" applyFill="1" applyBorder="1" applyAlignment="1">
      <alignment horizontal="center" vertical="center"/>
    </xf>
    <xf numFmtId="43" fontId="137" fillId="0" borderId="11" xfId="1" applyNumberFormat="1" applyFont="1" applyFill="1" applyBorder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0" fontId="135" fillId="0" borderId="7" xfId="1" applyFont="1" applyBorder="1" applyAlignment="1">
      <alignment horizontal="center" vertical="center"/>
    </xf>
    <xf numFmtId="209" fontId="4" fillId="0" borderId="0" xfId="1" applyNumberFormat="1" applyFont="1" applyAlignment="1">
      <alignment horizontal="center" vertical="center"/>
    </xf>
    <xf numFmtId="43" fontId="4" fillId="0" borderId="0" xfId="1" applyNumberFormat="1" applyFont="1" applyAlignment="1">
      <alignment horizontal="center" vertical="center"/>
    </xf>
    <xf numFmtId="0" fontId="135" fillId="0" borderId="0" xfId="1" applyFont="1" applyAlignment="1">
      <alignment horizontal="left" vertical="center"/>
    </xf>
    <xf numFmtId="0" fontId="4" fillId="0" borderId="7" xfId="1" applyFont="1" applyBorder="1"/>
    <xf numFmtId="222" fontId="4" fillId="82" borderId="7" xfId="1" applyNumberFormat="1" applyFont="1" applyFill="1" applyBorder="1" applyAlignment="1">
      <alignment horizontal="center" vertical="center"/>
    </xf>
    <xf numFmtId="43" fontId="3" fillId="0" borderId="0" xfId="1" applyNumberFormat="1" applyFont="1"/>
    <xf numFmtId="225" fontId="3" fillId="0" borderId="0" xfId="1" applyNumberFormat="1" applyFont="1"/>
    <xf numFmtId="4" fontId="8" fillId="0" borderId="40" xfId="1" applyNumberFormat="1" applyFont="1" applyFill="1" applyBorder="1" applyAlignment="1">
      <alignment horizontal="center" vertical="center"/>
    </xf>
    <xf numFmtId="43" fontId="8" fillId="81" borderId="40" xfId="1" applyNumberFormat="1" applyFont="1" applyFill="1" applyBorder="1" applyAlignment="1">
      <alignment horizontal="center" vertical="center"/>
    </xf>
    <xf numFmtId="0" fontId="8" fillId="0" borderId="40" xfId="1" applyNumberFormat="1" applyFont="1" applyBorder="1" applyAlignment="1">
      <alignment horizontal="center" vertical="center"/>
    </xf>
    <xf numFmtId="43" fontId="8" fillId="0" borderId="41" xfId="1" applyNumberFormat="1" applyFont="1" applyBorder="1" applyAlignment="1">
      <alignment horizontal="center" vertical="center" wrapText="1"/>
    </xf>
    <xf numFmtId="43" fontId="8" fillId="0" borderId="34" xfId="1" applyNumberFormat="1" applyFont="1" applyBorder="1" applyAlignment="1">
      <alignment horizontal="center" vertical="center" wrapText="1"/>
    </xf>
    <xf numFmtId="4" fontId="8" fillId="0" borderId="34" xfId="1" applyNumberFormat="1" applyFont="1" applyBorder="1" applyAlignment="1">
      <alignment horizontal="center" vertical="center" wrapText="1"/>
    </xf>
    <xf numFmtId="4" fontId="8" fillId="0" borderId="34" xfId="1" applyNumberFormat="1" applyFont="1" applyFill="1" applyBorder="1" applyAlignment="1">
      <alignment horizontal="center" vertical="center" wrapText="1"/>
    </xf>
    <xf numFmtId="43" fontId="8" fillId="0" borderId="34" xfId="1" applyNumberFormat="1" applyFont="1" applyFill="1" applyBorder="1" applyAlignment="1">
      <alignment horizontal="center" vertical="center"/>
    </xf>
    <xf numFmtId="43" fontId="8" fillId="81" borderId="34" xfId="1" applyNumberFormat="1" applyFont="1" applyFill="1" applyBorder="1" applyAlignment="1">
      <alignment horizontal="center" vertical="center"/>
    </xf>
    <xf numFmtId="43" fontId="8" fillId="80" borderId="34" xfId="1" applyNumberFormat="1" applyFont="1" applyFill="1" applyBorder="1" applyAlignment="1">
      <alignment horizontal="center" vertical="center"/>
    </xf>
    <xf numFmtId="0" fontId="8" fillId="0" borderId="34" xfId="1" applyNumberFormat="1" applyFont="1" applyBorder="1" applyAlignment="1">
      <alignment horizontal="center" vertical="center"/>
    </xf>
    <xf numFmtId="43" fontId="8" fillId="0" borderId="35" xfId="1" applyNumberFormat="1" applyFont="1" applyBorder="1" applyAlignment="1">
      <alignment horizontal="center" vertical="center"/>
    </xf>
    <xf numFmtId="43" fontId="8" fillId="3" borderId="1" xfId="1" applyNumberFormat="1" applyFont="1" applyFill="1" applyBorder="1" applyAlignment="1">
      <alignment horizontal="center" vertical="center" wrapText="1"/>
    </xf>
    <xf numFmtId="0" fontId="8" fillId="3" borderId="2" xfId="1" applyFont="1" applyFill="1" applyBorder="1" applyAlignment="1">
      <alignment horizontal="center" vertical="center" wrapText="1"/>
    </xf>
    <xf numFmtId="4" fontId="8" fillId="3" borderId="2" xfId="1" applyNumberFormat="1" applyFont="1" applyFill="1" applyBorder="1" applyAlignment="1">
      <alignment horizontal="center" vertical="center" wrapText="1"/>
    </xf>
    <xf numFmtId="43" fontId="8" fillId="3" borderId="2" xfId="1" applyNumberFormat="1" applyFont="1" applyFill="1" applyBorder="1" applyAlignment="1">
      <alignment horizontal="center" vertical="center" wrapText="1"/>
    </xf>
    <xf numFmtId="43" fontId="8" fillId="81" borderId="2" xfId="1" applyNumberFormat="1" applyFont="1" applyFill="1" applyBorder="1" applyAlignment="1">
      <alignment horizontal="center" vertical="center" wrapText="1"/>
    </xf>
    <xf numFmtId="43" fontId="8" fillId="80" borderId="2" xfId="1" applyNumberFormat="1" applyFont="1" applyFill="1" applyBorder="1" applyAlignment="1">
      <alignment horizontal="center" vertical="center" wrapText="1"/>
    </xf>
    <xf numFmtId="0" fontId="8" fillId="3" borderId="2" xfId="1" applyNumberFormat="1" applyFont="1" applyFill="1" applyBorder="1" applyAlignment="1">
      <alignment horizontal="center" vertical="center" wrapText="1"/>
    </xf>
    <xf numFmtId="43" fontId="8" fillId="3" borderId="5" xfId="1" applyNumberFormat="1" applyFont="1" applyFill="1" applyBorder="1" applyAlignment="1">
      <alignment horizontal="center" vertical="center" wrapText="1"/>
    </xf>
    <xf numFmtId="43" fontId="3" fillId="0" borderId="0" xfId="1" applyNumberFormat="1" applyFont="1" applyFill="1"/>
    <xf numFmtId="226" fontId="4" fillId="0" borderId="7" xfId="1" applyNumberFormat="1" applyFont="1" applyBorder="1" applyAlignment="1">
      <alignment horizontal="center" vertical="center"/>
    </xf>
    <xf numFmtId="223" fontId="3" fillId="0" borderId="0" xfId="1" applyNumberFormat="1" applyFont="1" applyFill="1"/>
    <xf numFmtId="221" fontId="3" fillId="0" borderId="0" xfId="1" applyNumberFormat="1" applyFont="1"/>
    <xf numFmtId="223" fontId="3" fillId="80" borderId="0" xfId="1" applyNumberFormat="1" applyFont="1" applyFill="1"/>
    <xf numFmtId="224" fontId="4" fillId="0" borderId="10" xfId="1" applyNumberFormat="1" applyFont="1" applyBorder="1" applyAlignment="1">
      <alignment horizontal="center" vertical="center"/>
    </xf>
    <xf numFmtId="222" fontId="136" fillId="82" borderId="34" xfId="1" applyNumberFormat="1" applyFont="1" applyFill="1" applyBorder="1" applyAlignment="1">
      <alignment horizontal="center" vertical="center"/>
    </xf>
    <xf numFmtId="2" fontId="4" fillId="0" borderId="34" xfId="1" applyNumberFormat="1" applyFont="1" applyBorder="1" applyAlignment="1">
      <alignment horizontal="center" vertical="center"/>
    </xf>
    <xf numFmtId="0" fontId="3" fillId="0" borderId="0" xfId="0" applyFont="1"/>
    <xf numFmtId="0" fontId="0" fillId="4" borderId="0" xfId="0" applyFill="1"/>
    <xf numFmtId="0" fontId="137" fillId="0" borderId="0" xfId="2001" applyFont="1" applyFill="1" applyAlignment="1">
      <alignment horizontal="right"/>
    </xf>
    <xf numFmtId="0" fontId="137" fillId="0" borderId="0" xfId="0" applyFont="1" applyAlignment="1">
      <alignment horizontal="right" wrapText="1"/>
    </xf>
    <xf numFmtId="0" fontId="3" fillId="0" borderId="0" xfId="0" applyFont="1" applyAlignment="1">
      <alignment horizontal="right" wrapText="1"/>
    </xf>
    <xf numFmtId="0" fontId="3" fillId="0" borderId="0" xfId="0" applyFont="1" applyBorder="1"/>
    <xf numFmtId="0" fontId="6" fillId="0" borderId="0" xfId="0" applyFont="1" applyAlignment="1">
      <alignment horizontal="center"/>
    </xf>
    <xf numFmtId="0" fontId="8" fillId="0" borderId="5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155" fillId="4" borderId="0" xfId="0" applyFont="1" applyFill="1"/>
    <xf numFmtId="0" fontId="155" fillId="0" borderId="0" xfId="0" applyFont="1"/>
    <xf numFmtId="0" fontId="8" fillId="0" borderId="58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83" borderId="10" xfId="0" applyFont="1" applyFill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8" fillId="83" borderId="45" xfId="0" applyFont="1" applyFill="1" applyBorder="1" applyAlignment="1">
      <alignment horizontal="center" vertical="center" wrapText="1"/>
    </xf>
    <xf numFmtId="0" fontId="8" fillId="83" borderId="40" xfId="0" applyFont="1" applyFill="1" applyBorder="1" applyAlignment="1">
      <alignment horizontal="center" vertical="center" wrapText="1"/>
    </xf>
    <xf numFmtId="0" fontId="4" fillId="83" borderId="40" xfId="0" applyFont="1" applyFill="1" applyBorder="1" applyAlignment="1">
      <alignment horizontal="center" vertical="center"/>
    </xf>
    <xf numFmtId="0" fontId="4" fillId="83" borderId="46" xfId="0" applyFont="1" applyFill="1" applyBorder="1" applyAlignment="1">
      <alignment horizontal="center" vertical="center"/>
    </xf>
    <xf numFmtId="0" fontId="4" fillId="83" borderId="0" xfId="0" applyFont="1" applyFill="1" applyBorder="1" applyAlignment="1">
      <alignment horizontal="center" vertical="center"/>
    </xf>
    <xf numFmtId="0" fontId="8" fillId="83" borderId="6" xfId="0" applyFont="1" applyFill="1" applyBorder="1" applyAlignment="1">
      <alignment horizontal="center" vertical="center" wrapText="1"/>
    </xf>
    <xf numFmtId="0" fontId="8" fillId="83" borderId="7" xfId="0" applyFont="1" applyFill="1" applyBorder="1" applyAlignment="1">
      <alignment horizontal="center" vertical="center" wrapText="1"/>
    </xf>
    <xf numFmtId="0" fontId="4" fillId="83" borderId="7" xfId="0" applyFont="1" applyFill="1" applyBorder="1" applyAlignment="1">
      <alignment horizontal="center" vertical="center"/>
    </xf>
    <xf numFmtId="43" fontId="4" fillId="83" borderId="7" xfId="0" applyNumberFormat="1" applyFont="1" applyFill="1" applyBorder="1" applyAlignment="1">
      <alignment horizontal="center" vertical="center"/>
    </xf>
    <xf numFmtId="43" fontId="4" fillId="83" borderId="8" xfId="0" applyNumberFormat="1" applyFont="1" applyFill="1" applyBorder="1" applyAlignment="1">
      <alignment horizontal="center" vertical="center"/>
    </xf>
    <xf numFmtId="43" fontId="4" fillId="83" borderId="0" xfId="0" applyNumberFormat="1" applyFont="1" applyFill="1" applyBorder="1" applyAlignment="1">
      <alignment horizontal="center" vertical="center"/>
    </xf>
    <xf numFmtId="43" fontId="8" fillId="0" borderId="55" xfId="0" applyNumberFormat="1" applyFont="1" applyFill="1" applyBorder="1" applyAlignment="1">
      <alignment horizontal="center" vertical="center"/>
    </xf>
    <xf numFmtId="43" fontId="8" fillId="0" borderId="61" xfId="0" applyNumberFormat="1" applyFont="1" applyFill="1" applyBorder="1" applyAlignment="1">
      <alignment horizontal="center" vertical="center"/>
    </xf>
    <xf numFmtId="43" fontId="8" fillId="0" borderId="45" xfId="0" applyNumberFormat="1" applyFont="1" applyFill="1" applyBorder="1" applyAlignment="1">
      <alignment horizontal="center" vertical="center"/>
    </xf>
    <xf numFmtId="43" fontId="8" fillId="0" borderId="40" xfId="0" applyNumberFormat="1" applyFont="1" applyFill="1" applyBorder="1" applyAlignment="1">
      <alignment horizontal="center" vertical="center"/>
    </xf>
    <xf numFmtId="43" fontId="8" fillId="0" borderId="46" xfId="0" applyNumberFormat="1" applyFont="1" applyFill="1" applyBorder="1" applyAlignment="1">
      <alignment horizontal="center" vertical="center"/>
    </xf>
    <xf numFmtId="43" fontId="8" fillId="0" borderId="0" xfId="0" applyNumberFormat="1" applyFont="1" applyFill="1" applyBorder="1" applyAlignment="1">
      <alignment horizontal="center" vertical="center"/>
    </xf>
    <xf numFmtId="43" fontId="155" fillId="0" borderId="0" xfId="0" applyNumberFormat="1" applyFont="1" applyFill="1"/>
    <xf numFmtId="43" fontId="8" fillId="0" borderId="7" xfId="0" applyNumberFormat="1" applyFont="1" applyFill="1" applyBorder="1" applyAlignment="1">
      <alignment horizontal="center" vertical="center" wrapText="1"/>
    </xf>
    <xf numFmtId="43" fontId="8" fillId="0" borderId="36" xfId="0" applyNumberFormat="1" applyFont="1" applyFill="1" applyBorder="1" applyAlignment="1">
      <alignment horizontal="center" vertical="center" wrapText="1"/>
    </xf>
    <xf numFmtId="0" fontId="8" fillId="0" borderId="6" xfId="0" applyNumberFormat="1" applyFont="1" applyFill="1" applyBorder="1" applyAlignment="1">
      <alignment horizontal="center" vertical="center" wrapText="1"/>
    </xf>
    <xf numFmtId="43" fontId="8" fillId="0" borderId="7" xfId="0" applyNumberFormat="1" applyFont="1" applyFill="1" applyBorder="1" applyAlignment="1">
      <alignment horizontal="center" vertical="center"/>
    </xf>
    <xf numFmtId="43" fontId="8" fillId="0" borderId="8" xfId="0" applyNumberFormat="1" applyFont="1" applyFill="1" applyBorder="1" applyAlignment="1">
      <alignment horizontal="center" vertical="center"/>
    </xf>
    <xf numFmtId="43" fontId="8" fillId="0" borderId="7" xfId="0" applyNumberFormat="1" applyFont="1" applyBorder="1" applyAlignment="1">
      <alignment horizontal="center" vertical="center" wrapText="1"/>
    </xf>
    <xf numFmtId="43" fontId="8" fillId="0" borderId="36" xfId="0" applyNumberFormat="1" applyFont="1" applyBorder="1" applyAlignment="1">
      <alignment horizontal="center" vertical="center" wrapText="1"/>
    </xf>
    <xf numFmtId="43" fontId="8" fillId="0" borderId="6" xfId="0" applyNumberFormat="1" applyFont="1" applyBorder="1" applyAlignment="1">
      <alignment horizontal="center" vertical="center" wrapText="1"/>
    </xf>
    <xf numFmtId="43" fontId="8" fillId="0" borderId="7" xfId="0" applyNumberFormat="1" applyFont="1" applyBorder="1" applyAlignment="1">
      <alignment horizontal="center" vertical="center"/>
    </xf>
    <xf numFmtId="43" fontId="8" fillId="0" borderId="8" xfId="0" applyNumberFormat="1" applyFont="1" applyBorder="1" applyAlignment="1">
      <alignment horizontal="center" vertical="center"/>
    </xf>
    <xf numFmtId="43" fontId="155" fillId="4" borderId="0" xfId="0" applyNumberFormat="1" applyFont="1" applyFill="1"/>
    <xf numFmtId="43" fontId="155" fillId="0" borderId="0" xfId="0" applyNumberFormat="1" applyFont="1"/>
    <xf numFmtId="49" fontId="8" fillId="0" borderId="7" xfId="0" applyNumberFormat="1" applyFont="1" applyBorder="1" applyAlignment="1">
      <alignment horizontal="center" vertical="center" wrapText="1"/>
    </xf>
    <xf numFmtId="49" fontId="8" fillId="0" borderId="36" xfId="0" applyNumberFormat="1" applyFont="1" applyBorder="1" applyAlignment="1">
      <alignment horizontal="center" vertical="center" wrapText="1"/>
    </xf>
    <xf numFmtId="49" fontId="8" fillId="3" borderId="6" xfId="0" applyNumberFormat="1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/>
    </xf>
    <xf numFmtId="43" fontId="8" fillId="3" borderId="7" xfId="0" applyNumberFormat="1" applyFont="1" applyFill="1" applyBorder="1" applyAlignment="1">
      <alignment horizontal="center" vertical="center"/>
    </xf>
    <xf numFmtId="4" fontId="8" fillId="3" borderId="7" xfId="0" applyNumberFormat="1" applyFont="1" applyFill="1" applyBorder="1" applyAlignment="1">
      <alignment horizontal="center" vertical="center"/>
    </xf>
    <xf numFmtId="43" fontId="8" fillId="3" borderId="8" xfId="0" applyNumberFormat="1" applyFont="1" applyFill="1" applyBorder="1" applyAlignment="1">
      <alignment horizontal="center" vertical="center"/>
    </xf>
    <xf numFmtId="0" fontId="155" fillId="4" borderId="0" xfId="0" applyFont="1" applyFill="1" applyBorder="1"/>
    <xf numFmtId="1" fontId="4" fillId="0" borderId="7" xfId="0" applyNumberFormat="1" applyFont="1" applyFill="1" applyBorder="1" applyAlignment="1">
      <alignment horizontal="center" vertical="center"/>
    </xf>
    <xf numFmtId="1" fontId="4" fillId="0" borderId="36" xfId="0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/>
    </xf>
    <xf numFmtId="43" fontId="4" fillId="0" borderId="7" xfId="0" applyNumberFormat="1" applyFont="1" applyFill="1" applyBorder="1" applyAlignment="1">
      <alignment horizontal="center" vertical="center"/>
    </xf>
    <xf numFmtId="4" fontId="8" fillId="0" borderId="7" xfId="0" applyNumberFormat="1" applyFont="1" applyFill="1" applyBorder="1" applyAlignment="1">
      <alignment horizontal="center" vertical="center"/>
    </xf>
    <xf numFmtId="4" fontId="4" fillId="0" borderId="7" xfId="0" applyNumberFormat="1" applyFont="1" applyFill="1" applyBorder="1" applyAlignment="1">
      <alignment horizontal="center" vertical="center"/>
    </xf>
    <xf numFmtId="43" fontId="4" fillId="0" borderId="8" xfId="0" applyNumberFormat="1" applyFont="1" applyFill="1" applyBorder="1" applyAlignment="1">
      <alignment horizontal="center" vertical="center"/>
    </xf>
    <xf numFmtId="0" fontId="155" fillId="0" borderId="0" xfId="0" applyFont="1" applyFill="1"/>
    <xf numFmtId="0" fontId="8" fillId="4" borderId="7" xfId="0" applyFont="1" applyFill="1" applyBorder="1" applyAlignment="1">
      <alignment horizontal="left" vertical="center" wrapText="1"/>
    </xf>
    <xf numFmtId="0" fontId="4" fillId="4" borderId="7" xfId="0" applyFont="1" applyFill="1" applyBorder="1" applyAlignment="1">
      <alignment horizontal="left" vertical="center" wrapText="1"/>
    </xf>
    <xf numFmtId="49" fontId="8" fillId="0" borderId="7" xfId="0" applyNumberFormat="1" applyFont="1" applyFill="1" applyBorder="1" applyAlignment="1">
      <alignment horizontal="center" vertical="center"/>
    </xf>
    <xf numFmtId="49" fontId="8" fillId="0" borderId="36" xfId="0" applyNumberFormat="1" applyFont="1" applyFill="1" applyBorder="1" applyAlignment="1">
      <alignment horizontal="center" vertical="center"/>
    </xf>
    <xf numFmtId="49" fontId="8" fillId="0" borderId="6" xfId="0" applyNumberFormat="1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49" fontId="8" fillId="0" borderId="7" xfId="0" applyNumberFormat="1" applyFont="1" applyBorder="1" applyAlignment="1">
      <alignment horizontal="center" vertical="center"/>
    </xf>
    <xf numFmtId="49" fontId="8" fillId="0" borderId="36" xfId="0" applyNumberFormat="1" applyFont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4" fontId="8" fillId="0" borderId="7" xfId="0" applyNumberFormat="1" applyFont="1" applyBorder="1" applyAlignment="1">
      <alignment horizontal="center" vertical="center"/>
    </xf>
    <xf numFmtId="1" fontId="4" fillId="0" borderId="6" xfId="0" applyNumberFormat="1" applyFont="1" applyFill="1" applyBorder="1" applyAlignment="1">
      <alignment horizontal="center" vertical="center" wrapText="1"/>
    </xf>
    <xf numFmtId="0" fontId="155" fillId="0" borderId="0" xfId="0" applyFont="1" applyFill="1" applyBorder="1"/>
    <xf numFmtId="0" fontId="4" fillId="0" borderId="7" xfId="1651" applyFont="1" applyFill="1" applyBorder="1" applyAlignment="1">
      <alignment vertical="center" wrapText="1"/>
    </xf>
    <xf numFmtId="4" fontId="8" fillId="4" borderId="7" xfId="0" applyNumberFormat="1" applyFont="1" applyFill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43" fontId="4" fillId="0" borderId="7" xfId="0" applyNumberFormat="1" applyFont="1" applyBorder="1" applyAlignment="1">
      <alignment horizontal="center" vertical="center"/>
    </xf>
    <xf numFmtId="43" fontId="8" fillId="4" borderId="7" xfId="0" applyNumberFormat="1" applyFont="1" applyFill="1" applyBorder="1" applyAlignment="1">
      <alignment horizontal="center" vertical="center"/>
    </xf>
    <xf numFmtId="43" fontId="4" fillId="4" borderId="7" xfId="0" applyNumberFormat="1" applyFont="1" applyFill="1" applyBorder="1" applyAlignment="1">
      <alignment horizontal="center" vertical="center"/>
    </xf>
    <xf numFmtId="43" fontId="4" fillId="0" borderId="8" xfId="0" applyNumberFormat="1" applyFont="1" applyBorder="1" applyAlignment="1">
      <alignment horizontal="center" vertical="center"/>
    </xf>
    <xf numFmtId="0" fontId="4" fillId="0" borderId="7" xfId="0" applyFont="1" applyFill="1" applyBorder="1" applyAlignment="1">
      <alignment horizontal="left" vertical="center" wrapText="1"/>
    </xf>
    <xf numFmtId="49" fontId="8" fillId="3" borderId="7" xfId="0" applyNumberFormat="1" applyFont="1" applyFill="1" applyBorder="1" applyAlignment="1">
      <alignment horizontal="center" vertical="center" wrapText="1"/>
    </xf>
    <xf numFmtId="49" fontId="8" fillId="3" borderId="36" xfId="0" applyNumberFormat="1" applyFont="1" applyFill="1" applyBorder="1" applyAlignment="1">
      <alignment horizontal="center" vertical="center" wrapText="1"/>
    </xf>
    <xf numFmtId="0" fontId="155" fillId="3" borderId="0" xfId="0" applyFont="1" applyFill="1"/>
    <xf numFmtId="0" fontId="155" fillId="3" borderId="0" xfId="0" applyFont="1" applyFill="1" applyBorder="1"/>
    <xf numFmtId="0" fontId="3" fillId="0" borderId="0" xfId="0" applyFont="1" applyFill="1"/>
    <xf numFmtId="0" fontId="3" fillId="0" borderId="7" xfId="0" applyFont="1" applyFill="1" applyBorder="1"/>
    <xf numFmtId="0" fontId="0" fillId="0" borderId="0" xfId="0" applyFill="1"/>
    <xf numFmtId="49" fontId="8" fillId="0" borderId="6" xfId="0" applyNumberFormat="1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0" fontId="8" fillId="4" borderId="10" xfId="0" applyFont="1" applyFill="1" applyBorder="1" applyAlignment="1">
      <alignment horizontal="left" vertical="center" wrapText="1"/>
    </xf>
    <xf numFmtId="0" fontId="8" fillId="0" borderId="10" xfId="0" applyFont="1" applyBorder="1" applyAlignment="1">
      <alignment horizontal="center" vertical="center"/>
    </xf>
    <xf numFmtId="43" fontId="8" fillId="0" borderId="10" xfId="0" applyNumberFormat="1" applyFont="1" applyBorder="1" applyAlignment="1">
      <alignment horizontal="center" vertical="center"/>
    </xf>
    <xf numFmtId="4" fontId="8" fillId="0" borderId="10" xfId="0" applyNumberFormat="1" applyFont="1" applyBorder="1" applyAlignment="1">
      <alignment horizontal="center" vertical="center"/>
    </xf>
    <xf numFmtId="43" fontId="8" fillId="0" borderId="11" xfId="0" applyNumberFormat="1" applyFont="1" applyBorder="1" applyAlignment="1">
      <alignment horizontal="center" vertical="center"/>
    </xf>
    <xf numFmtId="49" fontId="8" fillId="0" borderId="40" xfId="0" applyNumberFormat="1" applyFont="1" applyBorder="1" applyAlignment="1">
      <alignment horizontal="center" vertical="center"/>
    </xf>
    <xf numFmtId="0" fontId="8" fillId="0" borderId="40" xfId="0" applyFont="1" applyBorder="1" applyAlignment="1">
      <alignment horizontal="left" vertical="center"/>
    </xf>
    <xf numFmtId="0" fontId="8" fillId="0" borderId="40" xfId="0" applyFont="1" applyBorder="1" applyAlignment="1">
      <alignment horizontal="center" vertical="center"/>
    </xf>
    <xf numFmtId="4" fontId="8" fillId="0" borderId="4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0" fontId="4" fillId="0" borderId="7" xfId="0" applyFont="1" applyBorder="1" applyAlignment="1">
      <alignment horizontal="left" vertical="center"/>
    </xf>
    <xf numFmtId="4" fontId="4" fillId="0" borderId="7" xfId="0" applyNumberFormat="1" applyFont="1" applyBorder="1" applyAlignment="1">
      <alignment horizontal="center" vertical="center"/>
    </xf>
    <xf numFmtId="0" fontId="3" fillId="0" borderId="0" xfId="3" applyFont="1" applyFill="1"/>
    <xf numFmtId="43" fontId="0" fillId="4" borderId="0" xfId="0" applyNumberFormat="1" applyFill="1"/>
    <xf numFmtId="43" fontId="4" fillId="3" borderId="7" xfId="1" applyNumberFormat="1" applyFont="1" applyFill="1" applyBorder="1" applyAlignment="1">
      <alignment horizontal="center" vertical="center"/>
    </xf>
    <xf numFmtId="0" fontId="8" fillId="0" borderId="10" xfId="1" applyFont="1" applyFill="1" applyBorder="1" applyAlignment="1">
      <alignment horizontal="center" vertical="center"/>
    </xf>
    <xf numFmtId="0" fontId="3" fillId="85" borderId="0" xfId="0" applyFont="1" applyFill="1"/>
    <xf numFmtId="0" fontId="8" fillId="85" borderId="7" xfId="0" applyFont="1" applyFill="1" applyBorder="1" applyAlignment="1">
      <alignment horizontal="center" vertical="center" wrapText="1"/>
    </xf>
    <xf numFmtId="0" fontId="4" fillId="85" borderId="10" xfId="0" applyFont="1" applyFill="1" applyBorder="1" applyAlignment="1">
      <alignment horizontal="center" vertical="center"/>
    </xf>
    <xf numFmtId="0" fontId="4" fillId="85" borderId="40" xfId="0" applyFont="1" applyFill="1" applyBorder="1" applyAlignment="1">
      <alignment horizontal="center" vertical="center"/>
    </xf>
    <xf numFmtId="43" fontId="4" fillId="85" borderId="7" xfId="0" applyNumberFormat="1" applyFont="1" applyFill="1" applyBorder="1" applyAlignment="1">
      <alignment horizontal="center" vertical="center"/>
    </xf>
    <xf numFmtId="43" fontId="8" fillId="85" borderId="40" xfId="0" applyNumberFormat="1" applyFont="1" applyFill="1" applyBorder="1" applyAlignment="1">
      <alignment horizontal="center" vertical="center"/>
    </xf>
    <xf numFmtId="43" fontId="8" fillId="85" borderId="7" xfId="0" applyNumberFormat="1" applyFont="1" applyFill="1" applyBorder="1" applyAlignment="1">
      <alignment horizontal="center" vertical="center"/>
    </xf>
    <xf numFmtId="43" fontId="8" fillId="85" borderId="10" xfId="0" applyNumberFormat="1" applyFont="1" applyFill="1" applyBorder="1" applyAlignment="1">
      <alignment horizontal="center" vertical="center"/>
    </xf>
    <xf numFmtId="0" fontId="8" fillId="85" borderId="40" xfId="0" applyFont="1" applyFill="1" applyBorder="1" applyAlignment="1">
      <alignment horizontal="center" vertical="center"/>
    </xf>
    <xf numFmtId="0" fontId="4" fillId="85" borderId="7" xfId="0" applyFont="1" applyFill="1" applyBorder="1" applyAlignment="1">
      <alignment horizontal="center" vertical="center"/>
    </xf>
    <xf numFmtId="0" fontId="8" fillId="85" borderId="7" xfId="0" applyFont="1" applyFill="1" applyBorder="1" applyAlignment="1">
      <alignment horizontal="center" vertical="center"/>
    </xf>
    <xf numFmtId="49" fontId="4" fillId="0" borderId="6" xfId="1" applyNumberFormat="1" applyFont="1" applyBorder="1" applyAlignment="1">
      <alignment horizontal="center" vertical="center"/>
    </xf>
    <xf numFmtId="43" fontId="3" fillId="0" borderId="0" xfId="1" applyNumberFormat="1" applyFont="1" applyFill="1" applyAlignment="1">
      <alignment vertical="center"/>
    </xf>
    <xf numFmtId="4" fontId="4" fillId="0" borderId="0" xfId="1" applyNumberFormat="1" applyFont="1" applyFill="1" applyAlignment="1">
      <alignment horizontal="center" vertical="center"/>
    </xf>
    <xf numFmtId="4" fontId="4" fillId="0" borderId="0" xfId="1" applyNumberFormat="1" applyFont="1" applyFill="1" applyAlignment="1">
      <alignment horizontal="right" vertical="center"/>
    </xf>
    <xf numFmtId="41" fontId="3" fillId="86" borderId="0" xfId="1" applyNumberFormat="1" applyFont="1" applyFill="1" applyAlignment="1">
      <alignment horizontal="center" vertical="center"/>
    </xf>
    <xf numFmtId="41" fontId="3" fillId="86" borderId="0" xfId="1" applyNumberFormat="1" applyFont="1" applyFill="1" applyAlignment="1">
      <alignment horizontal="right" vertical="center"/>
    </xf>
    <xf numFmtId="41" fontId="7" fillId="86" borderId="0" xfId="1" applyNumberFormat="1" applyFont="1" applyFill="1" applyAlignment="1">
      <alignment horizontal="center" vertical="center"/>
    </xf>
    <xf numFmtId="41" fontId="4" fillId="86" borderId="0" xfId="1" applyNumberFormat="1" applyFont="1" applyFill="1" applyAlignment="1">
      <alignment horizontal="center" vertical="center"/>
    </xf>
    <xf numFmtId="43" fontId="8" fillId="86" borderId="7" xfId="1" applyNumberFormat="1" applyFont="1" applyFill="1" applyBorder="1" applyAlignment="1">
      <alignment horizontal="center" vertical="center"/>
    </xf>
    <xf numFmtId="43" fontId="4" fillId="86" borderId="7" xfId="1" applyNumberFormat="1" applyFont="1" applyFill="1" applyBorder="1" applyAlignment="1">
      <alignment horizontal="center" vertical="center"/>
    </xf>
    <xf numFmtId="43" fontId="4" fillId="86" borderId="7" xfId="1651" applyNumberFormat="1" applyFont="1" applyFill="1" applyBorder="1" applyAlignment="1">
      <alignment horizontal="center" vertical="center"/>
    </xf>
    <xf numFmtId="213" fontId="3" fillId="0" borderId="0" xfId="1" applyNumberFormat="1" applyFont="1" applyFill="1" applyAlignment="1">
      <alignment vertical="center"/>
    </xf>
    <xf numFmtId="0" fontId="8" fillId="0" borderId="9" xfId="1" applyFont="1" applyFill="1" applyBorder="1" applyAlignment="1">
      <alignment horizontal="center" vertical="center"/>
    </xf>
    <xf numFmtId="0" fontId="8" fillId="0" borderId="11" xfId="1" applyFont="1" applyFill="1" applyBorder="1" applyAlignment="1">
      <alignment horizontal="center" vertical="center" wrapText="1"/>
    </xf>
    <xf numFmtId="43" fontId="4" fillId="0" borderId="0" xfId="1" applyNumberFormat="1" applyFont="1" applyFill="1" applyAlignment="1">
      <alignment vertical="center"/>
    </xf>
    <xf numFmtId="4" fontId="152" fillId="0" borderId="0" xfId="1637" applyNumberFormat="1" applyFont="1" applyFill="1" applyBorder="1" applyAlignment="1">
      <alignment horizontal="center" vertical="center" wrapText="1"/>
    </xf>
    <xf numFmtId="212" fontId="4" fillId="0" borderId="0" xfId="1" applyNumberFormat="1" applyFont="1" applyFill="1" applyAlignment="1">
      <alignment vertical="center"/>
    </xf>
    <xf numFmtId="214" fontId="3" fillId="0" borderId="0" xfId="1" applyNumberFormat="1" applyFont="1" applyFill="1" applyAlignment="1">
      <alignment vertical="center"/>
    </xf>
    <xf numFmtId="43" fontId="8" fillId="3" borderId="8" xfId="1" applyNumberFormat="1" applyFont="1" applyFill="1" applyBorder="1" applyAlignment="1">
      <alignment horizontal="center" vertical="center"/>
    </xf>
    <xf numFmtId="49" fontId="8" fillId="3" borderId="6" xfId="1" applyNumberFormat="1" applyFont="1" applyFill="1" applyBorder="1" applyAlignment="1">
      <alignment horizontal="center" vertical="center"/>
    </xf>
    <xf numFmtId="0" fontId="8" fillId="0" borderId="11" xfId="1" applyFont="1" applyBorder="1" applyAlignment="1">
      <alignment horizontal="center" vertical="top" wrapText="1"/>
    </xf>
    <xf numFmtId="41" fontId="8" fillId="86" borderId="10" xfId="1" applyNumberFormat="1" applyFont="1" applyFill="1" applyBorder="1" applyAlignment="1">
      <alignment horizontal="center" vertical="center"/>
    </xf>
    <xf numFmtId="41" fontId="8" fillId="0" borderId="9" xfId="1" applyNumberFormat="1" applyFont="1" applyFill="1" applyBorder="1" applyAlignment="1">
      <alignment horizontal="center" vertical="center"/>
    </xf>
    <xf numFmtId="229" fontId="4" fillId="0" borderId="0" xfId="1" applyNumberFormat="1" applyFont="1" applyAlignment="1">
      <alignment vertical="center"/>
    </xf>
    <xf numFmtId="43" fontId="8" fillId="0" borderId="7" xfId="4" applyNumberFormat="1" applyFont="1" applyFill="1" applyBorder="1" applyAlignment="1">
      <alignment horizontal="center" vertical="center"/>
    </xf>
    <xf numFmtId="0" fontId="4" fillId="0" borderId="7" xfId="1" applyFont="1" applyBorder="1" applyAlignment="1">
      <alignment horizontal="center" vertical="center" wrapText="1"/>
    </xf>
    <xf numFmtId="43" fontId="4" fillId="2" borderId="7" xfId="1" applyNumberFormat="1" applyFont="1" applyFill="1" applyBorder="1" applyAlignment="1">
      <alignment horizontal="center" vertical="center"/>
    </xf>
    <xf numFmtId="230" fontId="4" fillId="0" borderId="0" xfId="1" applyNumberFormat="1" applyFont="1" applyAlignment="1">
      <alignment vertical="center"/>
    </xf>
    <xf numFmtId="0" fontId="8" fillId="2" borderId="10" xfId="1" applyFont="1" applyFill="1" applyBorder="1" applyAlignment="1">
      <alignment horizontal="center" vertical="center" wrapText="1"/>
    </xf>
    <xf numFmtId="43" fontId="8" fillId="0" borderId="8" xfId="1" applyNumberFormat="1" applyFont="1" applyFill="1" applyBorder="1" applyAlignment="1">
      <alignment horizontal="center" vertical="center"/>
    </xf>
    <xf numFmtId="49" fontId="8" fillId="0" borderId="9" xfId="1" applyNumberFormat="1" applyFont="1" applyBorder="1" applyAlignment="1">
      <alignment horizontal="center" vertical="center"/>
    </xf>
    <xf numFmtId="43" fontId="8" fillId="0" borderId="10" xfId="0" applyNumberFormat="1" applyFont="1" applyFill="1" applyBorder="1" applyAlignment="1">
      <alignment horizontal="center" vertical="center"/>
    </xf>
    <xf numFmtId="43" fontId="8" fillId="0" borderId="11" xfId="0" applyNumberFormat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vertical="center" wrapText="1"/>
    </xf>
    <xf numFmtId="0" fontId="6" fillId="0" borderId="0" xfId="1" applyFont="1" applyAlignment="1">
      <alignment vertical="center" wrapText="1"/>
    </xf>
    <xf numFmtId="43" fontId="8" fillId="0" borderId="63" xfId="1" applyNumberFormat="1" applyFont="1" applyBorder="1" applyAlignment="1">
      <alignment horizontal="center" vertical="center"/>
    </xf>
    <xf numFmtId="43" fontId="8" fillId="0" borderId="44" xfId="0" applyNumberFormat="1" applyFont="1" applyFill="1" applyBorder="1" applyAlignment="1">
      <alignment horizontal="center" vertical="center"/>
    </xf>
    <xf numFmtId="43" fontId="8" fillId="3" borderId="44" xfId="1" applyNumberFormat="1" applyFont="1" applyFill="1" applyBorder="1" applyAlignment="1">
      <alignment horizontal="center" vertical="center"/>
    </xf>
    <xf numFmtId="43" fontId="4" fillId="0" borderId="44" xfId="1" applyNumberFormat="1" applyFont="1" applyBorder="1" applyAlignment="1">
      <alignment horizontal="center" vertical="center"/>
    </xf>
    <xf numFmtId="43" fontId="8" fillId="0" borderId="44" xfId="1" applyNumberFormat="1" applyFont="1" applyFill="1" applyBorder="1" applyAlignment="1">
      <alignment horizontal="center" vertical="center"/>
    </xf>
    <xf numFmtId="43" fontId="8" fillId="0" borderId="44" xfId="1" applyNumberFormat="1" applyFont="1" applyBorder="1" applyAlignment="1">
      <alignment horizontal="center" vertical="center"/>
    </xf>
    <xf numFmtId="43" fontId="8" fillId="3" borderId="44" xfId="1" applyNumberFormat="1" applyFont="1" applyFill="1" applyBorder="1" applyAlignment="1">
      <alignment horizontal="center" vertical="center" wrapText="1"/>
    </xf>
    <xf numFmtId="0" fontId="124" fillId="0" borderId="0" xfId="1712" applyFont="1" applyFill="1" applyAlignment="1">
      <alignment horizontal="center" vertical="center" wrapText="1"/>
    </xf>
    <xf numFmtId="231" fontId="145" fillId="0" borderId="40" xfId="1712" applyNumberFormat="1" applyFont="1" applyFill="1" applyBorder="1" applyAlignment="1">
      <alignment horizontal="right" vertical="center" wrapText="1"/>
    </xf>
    <xf numFmtId="232" fontId="124" fillId="0" borderId="0" xfId="1712" applyNumberFormat="1" applyFont="1" applyFill="1" applyAlignment="1">
      <alignment horizontal="center" vertical="center" wrapText="1"/>
    </xf>
    <xf numFmtId="0" fontId="137" fillId="0" borderId="10" xfId="1" applyFont="1" applyFill="1" applyBorder="1"/>
    <xf numFmtId="43" fontId="4" fillId="4" borderId="8" xfId="0" applyNumberFormat="1" applyFont="1" applyFill="1" applyBorder="1" applyAlignment="1">
      <alignment horizontal="center" vertical="center"/>
    </xf>
    <xf numFmtId="0" fontId="142" fillId="0" borderId="34" xfId="1" applyFont="1" applyFill="1" applyBorder="1" applyAlignment="1">
      <alignment horizontal="center" vertical="center"/>
    </xf>
    <xf numFmtId="0" fontId="142" fillId="0" borderId="39" xfId="1" applyFont="1" applyFill="1" applyBorder="1" applyAlignment="1">
      <alignment horizontal="center" vertical="center"/>
    </xf>
    <xf numFmtId="0" fontId="142" fillId="0" borderId="62" xfId="1" applyFont="1" applyFill="1" applyBorder="1" applyAlignment="1">
      <alignment horizontal="center" vertical="center"/>
    </xf>
    <xf numFmtId="43" fontId="4" fillId="0" borderId="11" xfId="0" applyNumberFormat="1" applyFont="1" applyBorder="1" applyAlignment="1">
      <alignment horizontal="center" vertical="center"/>
    </xf>
    <xf numFmtId="0" fontId="142" fillId="0" borderId="41" xfId="1" applyFont="1" applyFill="1" applyBorder="1" applyAlignment="1">
      <alignment horizontal="center" vertical="center"/>
    </xf>
    <xf numFmtId="0" fontId="142" fillId="0" borderId="35" xfId="1" applyFont="1" applyFill="1" applyBorder="1" applyAlignment="1">
      <alignment horizontal="center" vertical="center"/>
    </xf>
    <xf numFmtId="0" fontId="142" fillId="0" borderId="64" xfId="1" applyFont="1" applyFill="1" applyBorder="1" applyAlignment="1">
      <alignment horizontal="center" vertical="center"/>
    </xf>
    <xf numFmtId="0" fontId="142" fillId="0" borderId="70" xfId="1" applyFont="1" applyFill="1" applyBorder="1" applyAlignment="1">
      <alignment horizontal="center" vertical="center"/>
    </xf>
    <xf numFmtId="0" fontId="142" fillId="0" borderId="65" xfId="1" applyFont="1" applyFill="1" applyBorder="1" applyAlignment="1">
      <alignment horizontal="center" vertical="center"/>
    </xf>
    <xf numFmtId="43" fontId="4" fillId="0" borderId="7" xfId="1646" applyNumberFormat="1" applyFont="1" applyFill="1" applyBorder="1" applyAlignment="1">
      <alignment horizontal="center" vertical="center"/>
    </xf>
    <xf numFmtId="0" fontId="142" fillId="0" borderId="33" xfId="1" applyFont="1" applyFill="1" applyBorder="1" applyAlignment="1">
      <alignment horizontal="center" vertical="center"/>
    </xf>
    <xf numFmtId="0" fontId="142" fillId="0" borderId="71" xfId="1" applyFont="1" applyFill="1" applyBorder="1" applyAlignment="1">
      <alignment horizontal="center" vertical="center"/>
    </xf>
    <xf numFmtId="43" fontId="4" fillId="0" borderId="10" xfId="1646" applyNumberFormat="1" applyFont="1" applyFill="1" applyBorder="1" applyAlignment="1">
      <alignment horizontal="center" vertical="center"/>
    </xf>
    <xf numFmtId="43" fontId="4" fillId="0" borderId="10" xfId="0" applyNumberFormat="1" applyFont="1" applyBorder="1" applyAlignment="1">
      <alignment horizontal="center" vertical="center"/>
    </xf>
    <xf numFmtId="43" fontId="137" fillId="0" borderId="2" xfId="1" applyNumberFormat="1" applyFont="1" applyFill="1" applyBorder="1" applyAlignment="1">
      <alignment horizontal="center" vertical="center"/>
    </xf>
    <xf numFmtId="43" fontId="137" fillId="0" borderId="5" xfId="1" applyNumberFormat="1" applyFont="1" applyFill="1" applyBorder="1" applyAlignment="1">
      <alignment horizontal="center" vertical="center"/>
    </xf>
    <xf numFmtId="0" fontId="142" fillId="0" borderId="52" xfId="1" applyFont="1" applyFill="1" applyBorder="1" applyAlignment="1">
      <alignment horizontal="center" vertical="center"/>
    </xf>
    <xf numFmtId="0" fontId="137" fillId="0" borderId="54" xfId="1" applyFont="1" applyBorder="1" applyAlignment="1">
      <alignment horizontal="center" vertical="center"/>
    </xf>
    <xf numFmtId="0" fontId="137" fillId="0" borderId="72" xfId="1" applyFont="1" applyBorder="1" applyAlignment="1">
      <alignment horizontal="center" vertical="center"/>
    </xf>
    <xf numFmtId="0" fontId="142" fillId="0" borderId="49" xfId="1" applyFont="1" applyFill="1" applyBorder="1" applyAlignment="1">
      <alignment horizontal="center" vertical="center"/>
    </xf>
    <xf numFmtId="0" fontId="142" fillId="0" borderId="43" xfId="1" applyFont="1" applyFill="1" applyBorder="1" applyAlignment="1">
      <alignment horizontal="center" vertical="center"/>
    </xf>
    <xf numFmtId="0" fontId="4" fillId="4" borderId="44" xfId="1" applyNumberFormat="1" applyFont="1" applyFill="1" applyBorder="1" applyAlignment="1">
      <alignment horizontal="left" vertical="top" wrapText="1"/>
    </xf>
    <xf numFmtId="0" fontId="4" fillId="4" borderId="48" xfId="1" applyNumberFormat="1" applyFont="1" applyFill="1" applyBorder="1" applyAlignment="1">
      <alignment horizontal="left" vertical="top" wrapText="1"/>
    </xf>
    <xf numFmtId="216" fontId="124" fillId="0" borderId="7" xfId="1712" applyNumberFormat="1" applyFont="1" applyFill="1" applyBorder="1" applyAlignment="1">
      <alignment horizontal="center" vertical="center" wrapText="1"/>
    </xf>
    <xf numFmtId="0" fontId="138" fillId="0" borderId="0" xfId="1" applyFont="1" applyFill="1" applyAlignment="1">
      <alignment horizontal="right" wrapText="1"/>
    </xf>
    <xf numFmtId="0" fontId="8" fillId="0" borderId="51" xfId="1" applyFont="1" applyFill="1" applyBorder="1" applyAlignment="1">
      <alignment horizontal="center" vertical="center"/>
    </xf>
    <xf numFmtId="0" fontId="5" fillId="0" borderId="0" xfId="2" applyFont="1" applyFill="1" applyBorder="1" applyAlignment="1">
      <alignment horizontal="right" wrapText="1"/>
    </xf>
    <xf numFmtId="43" fontId="4" fillId="0" borderId="8" xfId="1646" applyNumberFormat="1" applyFont="1" applyFill="1" applyBorder="1" applyAlignment="1">
      <alignment horizontal="center" vertical="center"/>
    </xf>
    <xf numFmtId="0" fontId="160" fillId="0" borderId="0" xfId="0" applyFont="1"/>
    <xf numFmtId="0" fontId="135" fillId="0" borderId="0" xfId="1" applyFont="1" applyAlignment="1">
      <alignment vertical="center" wrapText="1"/>
    </xf>
    <xf numFmtId="43" fontId="160" fillId="0" borderId="0" xfId="0" applyNumberFormat="1" applyFont="1"/>
    <xf numFmtId="217" fontId="160" fillId="0" borderId="0" xfId="0" applyNumberFormat="1" applyFont="1"/>
    <xf numFmtId="0" fontId="135" fillId="0" borderId="67" xfId="1" applyFont="1" applyBorder="1" applyAlignment="1">
      <alignment vertical="center"/>
    </xf>
    <xf numFmtId="0" fontId="160" fillId="0" borderId="74" xfId="0" applyFont="1" applyBorder="1"/>
    <xf numFmtId="43" fontId="135" fillId="0" borderId="45" xfId="1" applyNumberFormat="1" applyFont="1" applyFill="1" applyBorder="1" applyAlignment="1">
      <alignment horizontal="center" vertical="center"/>
    </xf>
    <xf numFmtId="43" fontId="135" fillId="0" borderId="61" xfId="1" applyNumberFormat="1" applyFont="1" applyFill="1" applyBorder="1" applyAlignment="1">
      <alignment horizontal="center" vertical="center"/>
    </xf>
    <xf numFmtId="43" fontId="8" fillId="0" borderId="80" xfId="0" applyNumberFormat="1" applyFont="1" applyFill="1" applyBorder="1" applyAlignment="1">
      <alignment horizontal="center" vertical="center"/>
    </xf>
    <xf numFmtId="0" fontId="135" fillId="0" borderId="6" xfId="1" applyNumberFormat="1" applyFont="1" applyBorder="1" applyAlignment="1">
      <alignment horizontal="center" vertical="center" wrapText="1"/>
    </xf>
    <xf numFmtId="43" fontId="135" fillId="0" borderId="36" xfId="1" applyNumberFormat="1" applyFont="1" applyBorder="1" applyAlignment="1">
      <alignment horizontal="center" vertical="center" wrapText="1"/>
    </xf>
    <xf numFmtId="43" fontId="8" fillId="0" borderId="77" xfId="0" applyNumberFormat="1" applyFont="1" applyFill="1" applyBorder="1" applyAlignment="1">
      <alignment horizontal="center" vertical="center"/>
    </xf>
    <xf numFmtId="43" fontId="135" fillId="0" borderId="6" xfId="1" applyNumberFormat="1" applyFont="1" applyBorder="1" applyAlignment="1">
      <alignment horizontal="center" vertical="center" wrapText="1"/>
    </xf>
    <xf numFmtId="49" fontId="135" fillId="3" borderId="6" xfId="0" applyNumberFormat="1" applyFont="1" applyFill="1" applyBorder="1" applyAlignment="1">
      <alignment horizontal="center" vertical="center" wrapText="1"/>
    </xf>
    <xf numFmtId="0" fontId="135" fillId="3" borderId="36" xfId="0" applyFont="1" applyFill="1" applyBorder="1" applyAlignment="1">
      <alignment horizontal="center" vertical="center" wrapText="1"/>
    </xf>
    <xf numFmtId="43" fontId="8" fillId="3" borderId="77" xfId="1" applyNumberFormat="1" applyFont="1" applyFill="1" applyBorder="1" applyAlignment="1">
      <alignment horizontal="center" vertical="center"/>
    </xf>
    <xf numFmtId="3" fontId="3" fillId="0" borderId="6" xfId="0" applyNumberFormat="1" applyFont="1" applyFill="1" applyBorder="1" applyAlignment="1">
      <alignment horizontal="center" vertical="center" wrapText="1"/>
    </xf>
    <xf numFmtId="0" fontId="3" fillId="0" borderId="36" xfId="0" applyNumberFormat="1" applyFont="1" applyFill="1" applyBorder="1" applyAlignment="1">
      <alignment horizontal="left" vertical="center" wrapText="1"/>
    </xf>
    <xf numFmtId="43" fontId="4" fillId="0" borderId="77" xfId="0" applyNumberFormat="1" applyFont="1" applyFill="1" applyBorder="1" applyAlignment="1">
      <alignment horizontal="center" vertical="center"/>
    </xf>
    <xf numFmtId="43" fontId="135" fillId="0" borderId="6" xfId="0" applyNumberFormat="1" applyFont="1" applyBorder="1" applyAlignment="1">
      <alignment horizontal="center" vertical="center" wrapText="1"/>
    </xf>
    <xf numFmtId="0" fontId="135" fillId="4" borderId="36" xfId="0" applyFont="1" applyFill="1" applyBorder="1" applyAlignment="1">
      <alignment horizontal="left" vertical="center" wrapText="1"/>
    </xf>
    <xf numFmtId="43" fontId="8" fillId="0" borderId="77" xfId="1" applyNumberFormat="1" applyFont="1" applyFill="1" applyBorder="1" applyAlignment="1">
      <alignment horizontal="center" vertical="center"/>
    </xf>
    <xf numFmtId="0" fontId="3" fillId="4" borderId="36" xfId="0" applyFont="1" applyFill="1" applyBorder="1" applyAlignment="1">
      <alignment horizontal="left" vertical="center" wrapText="1"/>
    </xf>
    <xf numFmtId="233" fontId="4" fillId="0" borderId="7" xfId="0" applyNumberFormat="1" applyFont="1" applyFill="1" applyBorder="1" applyAlignment="1">
      <alignment horizontal="center" vertical="center"/>
    </xf>
    <xf numFmtId="49" fontId="3" fillId="0" borderId="6" xfId="1" applyNumberFormat="1" applyFont="1" applyFill="1" applyBorder="1" applyAlignment="1">
      <alignment horizontal="center" vertical="center" wrapText="1"/>
    </xf>
    <xf numFmtId="0" fontId="3" fillId="0" borderId="36" xfId="4" applyNumberFormat="1" applyFont="1" applyFill="1" applyBorder="1" applyAlignment="1">
      <alignment horizontal="left" vertical="center" wrapText="1"/>
    </xf>
    <xf numFmtId="43" fontId="8" fillId="0" borderId="8" xfId="4" applyNumberFormat="1" applyFont="1" applyFill="1" applyBorder="1" applyAlignment="1">
      <alignment horizontal="center" vertical="center"/>
    </xf>
    <xf numFmtId="43" fontId="8" fillId="0" borderId="77" xfId="4" applyNumberFormat="1" applyFont="1" applyFill="1" applyBorder="1" applyAlignment="1">
      <alignment horizontal="center" vertical="center"/>
    </xf>
    <xf numFmtId="49" fontId="135" fillId="0" borderId="6" xfId="1" applyNumberFormat="1" applyFont="1" applyBorder="1" applyAlignment="1">
      <alignment horizontal="center" vertical="center" wrapText="1"/>
    </xf>
    <xf numFmtId="0" fontId="135" fillId="4" borderId="36" xfId="1" applyFont="1" applyFill="1" applyBorder="1" applyAlignment="1">
      <alignment horizontal="left" vertical="center" wrapText="1"/>
    </xf>
    <xf numFmtId="49" fontId="135" fillId="0" borderId="6" xfId="1" applyNumberFormat="1" applyFont="1" applyBorder="1" applyAlignment="1">
      <alignment horizontal="center" vertical="center"/>
    </xf>
    <xf numFmtId="0" fontId="135" fillId="0" borderId="36" xfId="1" applyFont="1" applyBorder="1" applyAlignment="1">
      <alignment horizontal="center" vertical="center" wrapText="1"/>
    </xf>
    <xf numFmtId="0" fontId="135" fillId="0" borderId="36" xfId="0" applyFont="1" applyFill="1" applyBorder="1" applyAlignment="1">
      <alignment horizontal="center" vertical="center"/>
    </xf>
    <xf numFmtId="0" fontId="135" fillId="0" borderId="36" xfId="0" applyFont="1" applyBorder="1" applyAlignment="1">
      <alignment horizontal="center" vertical="center" wrapText="1"/>
    </xf>
    <xf numFmtId="43" fontId="8" fillId="0" borderId="77" xfId="1" applyNumberFormat="1" applyFont="1" applyBorder="1" applyAlignment="1">
      <alignment horizontal="center" vertical="center"/>
    </xf>
    <xf numFmtId="49" fontId="135" fillId="3" borderId="6" xfId="1" applyNumberFormat="1" applyFont="1" applyFill="1" applyBorder="1" applyAlignment="1">
      <alignment horizontal="center" vertical="center" wrapText="1"/>
    </xf>
    <xf numFmtId="0" fontId="135" fillId="3" borderId="36" xfId="1" applyFont="1" applyFill="1" applyBorder="1" applyAlignment="1">
      <alignment horizontal="center" vertical="center" wrapText="1"/>
    </xf>
    <xf numFmtId="43" fontId="8" fillId="3" borderId="77" xfId="1" applyNumberFormat="1" applyFont="1" applyFill="1" applyBorder="1" applyAlignment="1">
      <alignment horizontal="center" vertical="center" wrapText="1"/>
    </xf>
    <xf numFmtId="1" fontId="3" fillId="0" borderId="6" xfId="1" applyNumberFormat="1" applyFont="1" applyFill="1" applyBorder="1" applyAlignment="1">
      <alignment horizontal="center" vertical="center" wrapText="1"/>
    </xf>
    <xf numFmtId="222" fontId="160" fillId="0" borderId="0" xfId="0" applyNumberFormat="1" applyFont="1"/>
    <xf numFmtId="0" fontId="3" fillId="0" borderId="36" xfId="1651" applyFont="1" applyFill="1" applyBorder="1" applyAlignment="1">
      <alignment vertical="center" wrapText="1"/>
    </xf>
    <xf numFmtId="0" fontId="3" fillId="0" borderId="36" xfId="0" applyFont="1" applyFill="1" applyBorder="1" applyAlignment="1">
      <alignment horizontal="left" vertical="center" wrapText="1"/>
    </xf>
    <xf numFmtId="43" fontId="135" fillId="0" borderId="6" xfId="1" applyNumberFormat="1" applyFont="1" applyBorder="1" applyAlignment="1">
      <alignment horizontal="center" vertical="center"/>
    </xf>
    <xf numFmtId="43" fontId="8" fillId="3" borderId="77" xfId="0" applyNumberFormat="1" applyFont="1" applyFill="1" applyBorder="1" applyAlignment="1">
      <alignment horizontal="center" vertical="center"/>
    </xf>
    <xf numFmtId="49" fontId="4" fillId="0" borderId="7" xfId="0" applyNumberFormat="1" applyFont="1" applyFill="1" applyBorder="1" applyAlignment="1">
      <alignment horizontal="center" vertical="center" wrapText="1"/>
    </xf>
    <xf numFmtId="221" fontId="160" fillId="0" borderId="0" xfId="0" applyNumberFormat="1" applyFont="1"/>
    <xf numFmtId="234" fontId="4" fillId="0" borderId="7" xfId="0" applyNumberFormat="1" applyFont="1" applyFill="1" applyBorder="1" applyAlignment="1">
      <alignment horizontal="center" vertical="center"/>
    </xf>
    <xf numFmtId="234" fontId="8" fillId="0" borderId="7" xfId="0" applyNumberFormat="1" applyFont="1" applyFill="1" applyBorder="1" applyAlignment="1">
      <alignment horizontal="center" vertical="center"/>
    </xf>
    <xf numFmtId="49" fontId="8" fillId="0" borderId="7" xfId="0" applyNumberFormat="1" applyFont="1" applyFill="1" applyBorder="1" applyAlignment="1">
      <alignment horizontal="center" vertical="center" wrapText="1"/>
    </xf>
    <xf numFmtId="49" fontId="135" fillId="3" borderId="6" xfId="1" applyNumberFormat="1" applyFont="1" applyFill="1" applyBorder="1" applyAlignment="1">
      <alignment horizontal="center" vertical="center"/>
    </xf>
    <xf numFmtId="234" fontId="8" fillId="3" borderId="7" xfId="0" applyNumberFormat="1" applyFont="1" applyFill="1" applyBorder="1" applyAlignment="1">
      <alignment horizontal="center" vertical="center"/>
    </xf>
    <xf numFmtId="49" fontId="3" fillId="0" borderId="6" xfId="1" applyNumberFormat="1" applyFont="1" applyBorder="1" applyAlignment="1">
      <alignment horizontal="center" vertical="center"/>
    </xf>
    <xf numFmtId="49" fontId="135" fillId="0" borderId="9" xfId="1" applyNumberFormat="1" applyFont="1" applyBorder="1" applyAlignment="1">
      <alignment horizontal="center" vertical="center"/>
    </xf>
    <xf numFmtId="0" fontId="135" fillId="4" borderId="51" xfId="0" applyFont="1" applyFill="1" applyBorder="1" applyAlignment="1">
      <alignment horizontal="left" vertical="center" wrapText="1"/>
    </xf>
    <xf numFmtId="43" fontId="8" fillId="0" borderId="79" xfId="0" applyNumberFormat="1" applyFont="1" applyFill="1" applyBorder="1" applyAlignment="1">
      <alignment horizontal="center" vertical="center"/>
    </xf>
    <xf numFmtId="43" fontId="4" fillId="87" borderId="7" xfId="1" applyNumberFormat="1" applyFont="1" applyFill="1" applyBorder="1" applyAlignment="1">
      <alignment horizontal="center" vertical="center"/>
    </xf>
    <xf numFmtId="0" fontId="138" fillId="0" borderId="0" xfId="1" applyFont="1" applyFill="1" applyAlignment="1">
      <alignment horizontal="right" wrapText="1"/>
    </xf>
    <xf numFmtId="213" fontId="4" fillId="0" borderId="0" xfId="1" applyNumberFormat="1" applyFont="1" applyAlignment="1">
      <alignment vertical="center"/>
    </xf>
    <xf numFmtId="213" fontId="3" fillId="0" borderId="0" xfId="1" applyNumberFormat="1" applyFont="1" applyAlignment="1">
      <alignment vertical="center"/>
    </xf>
    <xf numFmtId="213" fontId="6" fillId="0" borderId="0" xfId="1" applyNumberFormat="1" applyFont="1" applyAlignment="1">
      <alignment vertical="center" wrapText="1"/>
    </xf>
    <xf numFmtId="213" fontId="3" fillId="0" borderId="0" xfId="1" applyNumberFormat="1" applyFont="1" applyAlignment="1">
      <alignment horizontal="right" vertical="center"/>
    </xf>
    <xf numFmtId="213" fontId="8" fillId="2" borderId="10" xfId="1" applyNumberFormat="1" applyFont="1" applyFill="1" applyBorder="1" applyAlignment="1">
      <alignment horizontal="center" vertical="center"/>
    </xf>
    <xf numFmtId="213" fontId="4" fillId="0" borderId="0" xfId="1" applyNumberFormat="1" applyFont="1" applyFill="1" applyAlignment="1">
      <alignment horizontal="center" vertical="center"/>
    </xf>
    <xf numFmtId="213" fontId="4" fillId="0" borderId="0" xfId="1" applyNumberFormat="1" applyFont="1" applyFill="1" applyAlignment="1">
      <alignment horizontal="right" vertical="center"/>
    </xf>
    <xf numFmtId="213" fontId="8" fillId="0" borderId="2" xfId="1" applyNumberFormat="1" applyFont="1" applyFill="1" applyBorder="1" applyAlignment="1">
      <alignment horizontal="center" vertical="center"/>
    </xf>
    <xf numFmtId="213" fontId="8" fillId="0" borderId="10" xfId="1" applyNumberFormat="1" applyFont="1" applyFill="1" applyBorder="1" applyAlignment="1">
      <alignment horizontal="center" vertical="center"/>
    </xf>
    <xf numFmtId="43" fontId="145" fillId="0" borderId="40" xfId="1712" applyNumberFormat="1" applyFont="1" applyFill="1" applyBorder="1" applyAlignment="1">
      <alignment horizontal="right" vertical="center" wrapText="1"/>
    </xf>
    <xf numFmtId="43" fontId="146" fillId="0" borderId="7" xfId="1642" applyNumberFormat="1" applyFont="1" applyFill="1" applyBorder="1" applyAlignment="1">
      <alignment horizontal="right" vertical="center" wrapText="1"/>
    </xf>
    <xf numFmtId="43" fontId="147" fillId="0" borderId="7" xfId="1" applyNumberFormat="1" applyFont="1" applyFill="1" applyBorder="1" applyAlignment="1">
      <alignment horizontal="center" vertical="center"/>
    </xf>
    <xf numFmtId="43" fontId="148" fillId="0" borderId="7" xfId="1712" applyNumberFormat="1" applyFont="1" applyFill="1" applyBorder="1" applyAlignment="1">
      <alignment horizontal="right" vertical="center" wrapText="1"/>
    </xf>
    <xf numFmtId="43" fontId="149" fillId="0" borderId="7" xfId="1712" applyNumberFormat="1" applyFont="1" applyFill="1" applyBorder="1" applyAlignment="1">
      <alignment horizontal="right" vertical="center" wrapText="1"/>
    </xf>
    <xf numFmtId="43" fontId="146" fillId="0" borderId="34" xfId="1712" applyNumberFormat="1" applyFont="1" applyFill="1" applyBorder="1" applyAlignment="1">
      <alignment horizontal="right" vertical="center" wrapText="1"/>
    </xf>
    <xf numFmtId="43" fontId="6" fillId="0" borderId="34" xfId="1712" applyNumberFormat="1" applyFont="1" applyFill="1" applyBorder="1" applyAlignment="1">
      <alignment horizontal="right" vertical="center" wrapText="1"/>
    </xf>
    <xf numFmtId="43" fontId="145" fillId="0" borderId="2" xfId="1712" applyNumberFormat="1" applyFont="1" applyFill="1" applyBorder="1" applyAlignment="1">
      <alignment horizontal="right" vertical="center" wrapText="1"/>
    </xf>
    <xf numFmtId="43" fontId="5" fillId="0" borderId="7" xfId="1712" applyNumberFormat="1" applyFont="1" applyFill="1" applyBorder="1" applyAlignment="1">
      <alignment horizontal="right" vertical="center" wrapText="1"/>
    </xf>
    <xf numFmtId="43" fontId="146" fillId="0" borderId="10" xfId="1712" applyNumberFormat="1" applyFont="1" applyFill="1" applyBorder="1" applyAlignment="1">
      <alignment horizontal="right" vertical="center" wrapText="1"/>
    </xf>
    <xf numFmtId="43" fontId="6" fillId="0" borderId="10" xfId="1712" applyNumberFormat="1" applyFont="1" applyFill="1" applyBorder="1" applyAlignment="1">
      <alignment horizontal="right" vertical="center" wrapText="1"/>
    </xf>
    <xf numFmtId="0" fontId="8" fillId="0" borderId="10" xfId="1" applyFont="1" applyFill="1" applyBorder="1" applyAlignment="1">
      <alignment horizontal="center" vertical="center" wrapText="1"/>
    </xf>
    <xf numFmtId="0" fontId="8" fillId="0" borderId="42" xfId="1" applyFont="1" applyBorder="1" applyAlignment="1">
      <alignment horizontal="center" vertical="center"/>
    </xf>
    <xf numFmtId="0" fontId="8" fillId="0" borderId="42" xfId="1" applyFont="1" applyFill="1" applyBorder="1" applyAlignment="1">
      <alignment horizontal="center" vertical="center"/>
    </xf>
    <xf numFmtId="213" fontId="8" fillId="2" borderId="42" xfId="1" applyNumberFormat="1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right" vertical="center"/>
    </xf>
    <xf numFmtId="0" fontId="5" fillId="0" borderId="0" xfId="1" applyFont="1" applyAlignment="1">
      <alignment vertical="center"/>
    </xf>
    <xf numFmtId="43" fontId="4" fillId="2" borderId="7" xfId="0" applyNumberFormat="1" applyFont="1" applyFill="1" applyBorder="1" applyAlignment="1">
      <alignment horizontal="center" vertical="center"/>
    </xf>
    <xf numFmtId="0" fontId="124" fillId="0" borderId="0" xfId="1712" applyFont="1" applyFill="1" applyAlignment="1">
      <alignment horizontal="center" vertical="center" wrapText="1"/>
    </xf>
    <xf numFmtId="0" fontId="8" fillId="0" borderId="10" xfId="1712" applyFont="1" applyFill="1" applyBorder="1" applyAlignment="1">
      <alignment horizontal="center" vertical="center" wrapText="1"/>
    </xf>
    <xf numFmtId="0" fontId="138" fillId="0" borderId="0" xfId="1" applyFont="1" applyFill="1" applyAlignment="1">
      <alignment horizontal="right" wrapText="1"/>
    </xf>
    <xf numFmtId="0" fontId="4" fillId="0" borderId="7" xfId="1" applyFont="1" applyBorder="1" applyAlignment="1">
      <alignment vertical="center"/>
    </xf>
    <xf numFmtId="43" fontId="4" fillId="0" borderId="7" xfId="1" applyNumberFormat="1" applyFont="1" applyBorder="1" applyAlignment="1">
      <alignment vertical="center"/>
    </xf>
    <xf numFmtId="43" fontId="4" fillId="0" borderId="7" xfId="1" applyNumberFormat="1" applyFont="1" applyFill="1" applyBorder="1" applyAlignment="1">
      <alignment vertical="center"/>
    </xf>
    <xf numFmtId="43" fontId="8" fillId="0" borderId="54" xfId="0" applyNumberFormat="1" applyFont="1" applyFill="1" applyBorder="1" applyAlignment="1">
      <alignment horizontal="center" vertical="center"/>
    </xf>
    <xf numFmtId="43" fontId="8" fillId="0" borderId="54" xfId="1" applyNumberFormat="1" applyFont="1" applyFill="1" applyBorder="1" applyAlignment="1">
      <alignment horizontal="center" vertical="center"/>
    </xf>
    <xf numFmtId="43" fontId="4" fillId="0" borderId="7" xfId="1" applyNumberFormat="1" applyFont="1" applyBorder="1" applyAlignment="1">
      <alignment horizontal="center" vertical="center"/>
    </xf>
    <xf numFmtId="43" fontId="4" fillId="0" borderId="7" xfId="1" applyNumberFormat="1" applyFont="1" applyFill="1" applyBorder="1" applyAlignment="1">
      <alignment horizontal="center" vertical="center"/>
    </xf>
    <xf numFmtId="43" fontId="8" fillId="0" borderId="7" xfId="1" applyNumberFormat="1" applyFont="1" applyFill="1" applyBorder="1" applyAlignment="1">
      <alignment horizontal="center" vertical="center"/>
    </xf>
    <xf numFmtId="43" fontId="4" fillId="0" borderId="0" xfId="1" applyNumberFormat="1" applyFont="1" applyAlignment="1">
      <alignment vertical="center"/>
    </xf>
    <xf numFmtId="43" fontId="4" fillId="0" borderId="7" xfId="2049" applyNumberFormat="1" applyFont="1" applyFill="1" applyBorder="1" applyAlignment="1">
      <alignment horizontal="center" vertical="center"/>
    </xf>
    <xf numFmtId="43" fontId="4" fillId="4" borderId="11" xfId="0" applyNumberFormat="1" applyFont="1" applyFill="1" applyBorder="1" applyAlignment="1">
      <alignment horizontal="center" vertical="center"/>
    </xf>
    <xf numFmtId="43" fontId="4" fillId="0" borderId="54" xfId="0" applyNumberFormat="1" applyFont="1" applyFill="1" applyBorder="1" applyAlignment="1">
      <alignment horizontal="center" vertical="center"/>
    </xf>
    <xf numFmtId="43" fontId="8" fillId="0" borderId="37" xfId="0" applyNumberFormat="1" applyFont="1" applyFill="1" applyBorder="1" applyAlignment="1">
      <alignment horizontal="center" vertical="center"/>
    </xf>
    <xf numFmtId="43" fontId="4" fillId="0" borderId="37" xfId="0" applyNumberFormat="1" applyFont="1" applyFill="1" applyBorder="1" applyAlignment="1">
      <alignment horizontal="center" vertical="center"/>
    </xf>
    <xf numFmtId="43" fontId="8" fillId="0" borderId="37" xfId="1" applyNumberFormat="1" applyFont="1" applyFill="1" applyBorder="1" applyAlignment="1">
      <alignment horizontal="center" vertical="center"/>
    </xf>
    <xf numFmtId="43" fontId="8" fillId="0" borderId="37" xfId="1" applyNumberFormat="1" applyFont="1" applyBorder="1" applyAlignment="1">
      <alignment horizontal="center" vertical="center"/>
    </xf>
    <xf numFmtId="43" fontId="8" fillId="3" borderId="37" xfId="1" applyNumberFormat="1" applyFont="1" applyFill="1" applyBorder="1" applyAlignment="1">
      <alignment horizontal="center" vertical="center" wrapText="1"/>
    </xf>
    <xf numFmtId="43" fontId="8" fillId="3" borderId="37" xfId="0" applyNumberFormat="1" applyFont="1" applyFill="1" applyBorder="1" applyAlignment="1">
      <alignment horizontal="center" vertical="center"/>
    </xf>
    <xf numFmtId="43" fontId="8" fillId="0" borderId="6" xfId="0" applyNumberFormat="1" applyFont="1" applyFill="1" applyBorder="1" applyAlignment="1">
      <alignment horizontal="center" vertical="center"/>
    </xf>
    <xf numFmtId="43" fontId="8" fillId="3" borderId="6" xfId="1" applyNumberFormat="1" applyFont="1" applyFill="1" applyBorder="1" applyAlignment="1">
      <alignment horizontal="center" vertical="center"/>
    </xf>
    <xf numFmtId="43" fontId="4" fillId="0" borderId="6" xfId="0" applyNumberFormat="1" applyFont="1" applyFill="1" applyBorder="1" applyAlignment="1">
      <alignment horizontal="center" vertical="center"/>
    </xf>
    <xf numFmtId="43" fontId="8" fillId="0" borderId="6" xfId="1" applyNumberFormat="1" applyFont="1" applyFill="1" applyBorder="1" applyAlignment="1">
      <alignment horizontal="center" vertical="center"/>
    </xf>
    <xf numFmtId="43" fontId="8" fillId="3" borderId="6" xfId="0" applyNumberFormat="1" applyFont="1" applyFill="1" applyBorder="1" applyAlignment="1">
      <alignment horizontal="center" vertical="center"/>
    </xf>
    <xf numFmtId="43" fontId="8" fillId="0" borderId="36" xfId="0" applyNumberFormat="1" applyFont="1" applyFill="1" applyBorder="1" applyAlignment="1">
      <alignment horizontal="center" vertical="center"/>
    </xf>
    <xf numFmtId="43" fontId="8" fillId="3" borderId="36" xfId="1" applyNumberFormat="1" applyFont="1" applyFill="1" applyBorder="1" applyAlignment="1">
      <alignment horizontal="center" vertical="center"/>
    </xf>
    <xf numFmtId="43" fontId="4" fillId="0" borderId="36" xfId="0" applyNumberFormat="1" applyFont="1" applyFill="1" applyBorder="1" applyAlignment="1">
      <alignment horizontal="center" vertical="center"/>
    </xf>
    <xf numFmtId="43" fontId="8" fillId="0" borderId="36" xfId="1" applyNumberFormat="1" applyFont="1" applyFill="1" applyBorder="1" applyAlignment="1">
      <alignment horizontal="center" vertical="center"/>
    </xf>
    <xf numFmtId="43" fontId="8" fillId="0" borderId="36" xfId="1" applyNumberFormat="1" applyFont="1" applyBorder="1" applyAlignment="1">
      <alignment horizontal="center" vertical="center"/>
    </xf>
    <xf numFmtId="43" fontId="8" fillId="3" borderId="36" xfId="1" applyNumberFormat="1" applyFont="1" applyFill="1" applyBorder="1" applyAlignment="1">
      <alignment horizontal="center" vertical="center" wrapText="1"/>
    </xf>
    <xf numFmtId="0" fontId="3" fillId="0" borderId="44" xfId="0" applyNumberFormat="1" applyFont="1" applyFill="1" applyBorder="1" applyAlignment="1">
      <alignment horizontal="left" vertical="center" wrapText="1"/>
    </xf>
    <xf numFmtId="0" fontId="3" fillId="0" borderId="44" xfId="1651" applyFont="1" applyFill="1" applyBorder="1" applyAlignment="1">
      <alignment vertical="center" wrapText="1"/>
    </xf>
    <xf numFmtId="0" fontId="3" fillId="0" borderId="44" xfId="0" applyFont="1" applyFill="1" applyBorder="1" applyAlignment="1">
      <alignment horizontal="left" vertical="center" wrapText="1"/>
    </xf>
    <xf numFmtId="0" fontId="135" fillId="0" borderId="44" xfId="1" applyFont="1" applyBorder="1" applyAlignment="1">
      <alignment horizontal="center" vertical="center" wrapText="1"/>
    </xf>
    <xf numFmtId="43" fontId="8" fillId="4" borderId="8" xfId="0" applyNumberFormat="1" applyFont="1" applyFill="1" applyBorder="1" applyAlignment="1">
      <alignment horizontal="center" vertical="center"/>
    </xf>
    <xf numFmtId="43" fontId="8" fillId="84" borderId="8" xfId="0" applyNumberFormat="1" applyFont="1" applyFill="1" applyBorder="1" applyAlignment="1">
      <alignment horizontal="center" vertical="center"/>
    </xf>
    <xf numFmtId="43" fontId="8" fillId="84" borderId="6" xfId="0" applyNumberFormat="1" applyFont="1" applyFill="1" applyBorder="1" applyAlignment="1">
      <alignment horizontal="center" vertical="center"/>
    </xf>
    <xf numFmtId="43" fontId="8" fillId="3" borderId="36" xfId="0" applyNumberFormat="1" applyFont="1" applyFill="1" applyBorder="1" applyAlignment="1">
      <alignment horizontal="center" vertical="center"/>
    </xf>
    <xf numFmtId="43" fontId="4" fillId="0" borderId="37" xfId="0" applyNumberFormat="1" applyFont="1" applyBorder="1" applyAlignment="1">
      <alignment horizontal="center" vertical="center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right" vertical="center"/>
    </xf>
    <xf numFmtId="43" fontId="8" fillId="3" borderId="37" xfId="1" applyNumberFormat="1" applyFont="1" applyFill="1" applyBorder="1" applyAlignment="1">
      <alignment horizontal="center" vertical="center"/>
    </xf>
    <xf numFmtId="43" fontId="8" fillId="0" borderId="76" xfId="0" applyNumberFormat="1" applyFont="1" applyFill="1" applyBorder="1" applyAlignment="1">
      <alignment horizontal="center" vertical="center"/>
    </xf>
    <xf numFmtId="43" fontId="135" fillId="0" borderId="44" xfId="1" applyNumberFormat="1" applyFont="1" applyBorder="1" applyAlignment="1">
      <alignment horizontal="center" vertical="center" wrapText="1"/>
    </xf>
    <xf numFmtId="0" fontId="135" fillId="3" borderId="44" xfId="0" applyFont="1" applyFill="1" applyBorder="1" applyAlignment="1">
      <alignment horizontal="center" vertical="center" wrapText="1"/>
    </xf>
    <xf numFmtId="0" fontId="135" fillId="4" borderId="44" xfId="0" applyFont="1" applyFill="1" applyBorder="1" applyAlignment="1">
      <alignment horizontal="left" vertical="center" wrapText="1"/>
    </xf>
    <xf numFmtId="0" fontId="3" fillId="4" borderId="44" xfId="0" applyFont="1" applyFill="1" applyBorder="1" applyAlignment="1">
      <alignment horizontal="left" vertical="center" wrapText="1"/>
    </xf>
    <xf numFmtId="0" fontId="135" fillId="0" borderId="44" xfId="0" applyFont="1" applyBorder="1" applyAlignment="1">
      <alignment horizontal="center" vertical="center" wrapText="1"/>
    </xf>
    <xf numFmtId="0" fontId="135" fillId="0" borderId="44" xfId="0" applyFont="1" applyFill="1" applyBorder="1" applyAlignment="1">
      <alignment horizontal="center" vertical="center"/>
    </xf>
    <xf numFmtId="0" fontId="135" fillId="3" borderId="44" xfId="1" applyFont="1" applyFill="1" applyBorder="1" applyAlignment="1">
      <alignment horizontal="center" vertical="center" wrapText="1"/>
    </xf>
    <xf numFmtId="4" fontId="4" fillId="0" borderId="7" xfId="0" applyNumberFormat="1" applyFont="1" applyFill="1" applyBorder="1" applyAlignment="1">
      <alignment horizontal="center" vertical="center"/>
    </xf>
    <xf numFmtId="49" fontId="8" fillId="3" borderId="7" xfId="0" applyNumberFormat="1" applyFont="1" applyFill="1" applyBorder="1" applyAlignment="1">
      <alignment horizontal="center" vertical="center" wrapText="1"/>
    </xf>
    <xf numFmtId="0" fontId="4" fillId="4" borderId="7" xfId="0" applyFont="1" applyFill="1" applyBorder="1" applyAlignment="1">
      <alignment horizontal="center" vertical="center" wrapText="1"/>
    </xf>
    <xf numFmtId="3" fontId="4" fillId="0" borderId="7" xfId="0" applyNumberFormat="1" applyFont="1" applyFill="1" applyBorder="1" applyAlignment="1">
      <alignment horizontal="center" vertical="center"/>
    </xf>
    <xf numFmtId="43" fontId="8" fillId="84" borderId="7" xfId="0" applyNumberFormat="1" applyFont="1" applyFill="1" applyBorder="1" applyAlignment="1">
      <alignment horizontal="center" vertical="center"/>
    </xf>
    <xf numFmtId="43" fontId="8" fillId="0" borderId="40" xfId="0" applyNumberFormat="1" applyFont="1" applyFill="1" applyBorder="1" applyAlignment="1">
      <alignment horizontal="center" vertical="center"/>
    </xf>
    <xf numFmtId="43" fontId="8" fillId="0" borderId="46" xfId="0" applyNumberFormat="1" applyFont="1" applyFill="1" applyBorder="1" applyAlignment="1">
      <alignment horizontal="center" vertical="center"/>
    </xf>
    <xf numFmtId="43" fontId="8" fillId="0" borderId="7" xfId="0" applyNumberFormat="1" applyFont="1" applyFill="1" applyBorder="1" applyAlignment="1">
      <alignment horizontal="center" vertical="center"/>
    </xf>
    <xf numFmtId="43" fontId="8" fillId="0" borderId="8" xfId="0" applyNumberFormat="1" applyFont="1" applyFill="1" applyBorder="1" applyAlignment="1">
      <alignment horizontal="center" vertical="center"/>
    </xf>
    <xf numFmtId="43" fontId="8" fillId="0" borderId="7" xfId="0" applyNumberFormat="1" applyFont="1" applyBorder="1" applyAlignment="1">
      <alignment horizontal="center" vertical="center"/>
    </xf>
    <xf numFmtId="43" fontId="8" fillId="0" borderId="8" xfId="0" applyNumberFormat="1" applyFont="1" applyBorder="1" applyAlignment="1">
      <alignment horizontal="center" vertical="center"/>
    </xf>
    <xf numFmtId="43" fontId="4" fillId="0" borderId="7" xfId="0" applyNumberFormat="1" applyFont="1" applyFill="1" applyBorder="1" applyAlignment="1">
      <alignment horizontal="center" vertical="center"/>
    </xf>
    <xf numFmtId="43" fontId="8" fillId="4" borderId="7" xfId="0" applyNumberFormat="1" applyFont="1" applyFill="1" applyBorder="1" applyAlignment="1">
      <alignment horizontal="center" vertical="center"/>
    </xf>
    <xf numFmtId="43" fontId="8" fillId="3" borderId="7" xfId="0" applyNumberFormat="1" applyFont="1" applyFill="1" applyBorder="1" applyAlignment="1">
      <alignment horizontal="center" vertical="center"/>
    </xf>
    <xf numFmtId="43" fontId="8" fillId="3" borderId="8" xfId="0" applyNumberFormat="1" applyFont="1" applyFill="1" applyBorder="1" applyAlignment="1">
      <alignment horizontal="center" vertical="center"/>
    </xf>
    <xf numFmtId="43" fontId="8" fillId="0" borderId="7" xfId="1" applyNumberFormat="1" applyFont="1" applyBorder="1" applyAlignment="1">
      <alignment horizontal="center" vertical="center"/>
    </xf>
    <xf numFmtId="43" fontId="8" fillId="0" borderId="8" xfId="1" applyNumberFormat="1" applyFont="1" applyBorder="1" applyAlignment="1">
      <alignment horizontal="center" vertical="center"/>
    </xf>
    <xf numFmtId="43" fontId="8" fillId="3" borderId="7" xfId="1" applyNumberFormat="1" applyFont="1" applyFill="1" applyBorder="1" applyAlignment="1">
      <alignment horizontal="center" vertical="center" wrapText="1"/>
    </xf>
    <xf numFmtId="43" fontId="8" fillId="3" borderId="8" xfId="1" applyNumberFormat="1" applyFont="1" applyFill="1" applyBorder="1" applyAlignment="1">
      <alignment horizontal="center" vertical="center" wrapText="1"/>
    </xf>
    <xf numFmtId="43" fontId="8" fillId="3" borderId="7" xfId="1" applyNumberFormat="1" applyFont="1" applyFill="1" applyBorder="1" applyAlignment="1">
      <alignment horizontal="center" vertical="center"/>
    </xf>
    <xf numFmtId="43" fontId="8" fillId="3" borderId="8" xfId="1" applyNumberFormat="1" applyFont="1" applyFill="1" applyBorder="1" applyAlignment="1">
      <alignment horizontal="center" vertical="center"/>
    </xf>
    <xf numFmtId="0" fontId="8" fillId="0" borderId="0" xfId="1" applyFont="1" applyFill="1" applyBorder="1" applyAlignment="1">
      <alignment horizontal="center" vertical="center" wrapText="1"/>
    </xf>
    <xf numFmtId="0" fontId="8" fillId="0" borderId="10" xfId="1712" applyFont="1" applyFill="1" applyBorder="1" applyAlignment="1">
      <alignment horizontal="center" vertical="center" wrapText="1"/>
    </xf>
    <xf numFmtId="217" fontId="6" fillId="0" borderId="7" xfId="1712" applyNumberFormat="1" applyFont="1" applyFill="1" applyBorder="1" applyAlignment="1">
      <alignment horizontal="right" vertical="center" wrapText="1"/>
    </xf>
    <xf numFmtId="236" fontId="6" fillId="0" borderId="7" xfId="1712" applyNumberFormat="1" applyFont="1" applyFill="1" applyBorder="1" applyAlignment="1">
      <alignment horizontal="right" vertical="center" wrapText="1"/>
    </xf>
    <xf numFmtId="238" fontId="2" fillId="0" borderId="0" xfId="1" applyNumberFormat="1"/>
    <xf numFmtId="237" fontId="154" fillId="0" borderId="0" xfId="1712" applyNumberFormat="1" applyFont="1" applyFill="1" applyAlignment="1">
      <alignment horizontal="center" vertical="center" wrapText="1"/>
    </xf>
    <xf numFmtId="0" fontId="8" fillId="0" borderId="4" xfId="1" applyFont="1" applyBorder="1" applyAlignment="1">
      <alignment vertical="center"/>
    </xf>
    <xf numFmtId="0" fontId="8" fillId="0" borderId="67" xfId="1" applyFont="1" applyBorder="1" applyAlignment="1">
      <alignment vertical="center"/>
    </xf>
    <xf numFmtId="43" fontId="8" fillId="0" borderId="76" xfId="1" applyNumberFormat="1" applyFont="1" applyBorder="1" applyAlignment="1">
      <alignment horizontal="center" vertical="center"/>
    </xf>
    <xf numFmtId="43" fontId="4" fillId="0" borderId="37" xfId="1" applyNumberFormat="1" applyFont="1" applyBorder="1" applyAlignment="1">
      <alignment horizontal="center" vertical="center"/>
    </xf>
    <xf numFmtId="0" fontId="2" fillId="0" borderId="80" xfId="1" applyBorder="1"/>
    <xf numFmtId="0" fontId="2" fillId="0" borderId="77" xfId="1" applyBorder="1"/>
    <xf numFmtId="0" fontId="2" fillId="0" borderId="84" xfId="1" applyBorder="1"/>
    <xf numFmtId="0" fontId="2" fillId="0" borderId="67" xfId="1" applyBorder="1"/>
    <xf numFmtId="0" fontId="2" fillId="0" borderId="79" xfId="1" applyBorder="1"/>
    <xf numFmtId="0" fontId="8" fillId="0" borderId="11" xfId="1712" applyFont="1" applyFill="1" applyBorder="1" applyAlignment="1">
      <alignment horizontal="center" vertical="center" wrapText="1"/>
    </xf>
    <xf numFmtId="43" fontId="145" fillId="0" borderId="46" xfId="1712" applyNumberFormat="1" applyFont="1" applyFill="1" applyBorder="1" applyAlignment="1">
      <alignment horizontal="right" vertical="center" wrapText="1"/>
    </xf>
    <xf numFmtId="43" fontId="146" fillId="0" borderId="8" xfId="1712" applyNumberFormat="1" applyFont="1" applyFill="1" applyBorder="1" applyAlignment="1">
      <alignment horizontal="right" vertical="center" wrapText="1"/>
    </xf>
    <xf numFmtId="43" fontId="146" fillId="0" borderId="8" xfId="1642" applyNumberFormat="1" applyFont="1" applyFill="1" applyBorder="1" applyAlignment="1">
      <alignment horizontal="right" vertical="center" wrapText="1"/>
    </xf>
    <xf numFmtId="43" fontId="145" fillId="0" borderId="5" xfId="1712" applyNumberFormat="1" applyFont="1" applyFill="1" applyBorder="1" applyAlignment="1">
      <alignment horizontal="right" vertical="center" wrapText="1"/>
    </xf>
    <xf numFmtId="43" fontId="6" fillId="0" borderId="11" xfId="1712" applyNumberFormat="1" applyFont="1" applyFill="1" applyBorder="1" applyAlignment="1">
      <alignment horizontal="right" vertical="center" wrapText="1"/>
    </xf>
    <xf numFmtId="213" fontId="2" fillId="0" borderId="8" xfId="1" applyNumberFormat="1" applyBorder="1"/>
    <xf numFmtId="213" fontId="2" fillId="0" borderId="11" xfId="1" applyNumberFormat="1" applyBorder="1"/>
    <xf numFmtId="0" fontId="8" fillId="0" borderId="7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43" fontId="4" fillId="2" borderId="7" xfId="1651" applyNumberFormat="1" applyFont="1" applyFill="1" applyBorder="1" applyAlignment="1">
      <alignment horizontal="center" vertical="center"/>
    </xf>
    <xf numFmtId="0" fontId="1" fillId="0" borderId="0" xfId="1651"/>
    <xf numFmtId="0" fontId="8" fillId="0" borderId="0" xfId="1674" applyFont="1" applyAlignment="1">
      <alignment horizontal="center" vertical="center" wrapText="1"/>
    </xf>
    <xf numFmtId="0" fontId="4" fillId="0" borderId="45" xfId="1674" applyFont="1" applyFill="1" applyBorder="1" applyAlignment="1">
      <alignment horizontal="center" vertical="center" wrapText="1"/>
    </xf>
    <xf numFmtId="43" fontId="4" fillId="0" borderId="0" xfId="1674" applyNumberFormat="1" applyFont="1" applyFill="1" applyAlignment="1">
      <alignment horizontal="center" vertical="center" wrapText="1"/>
    </xf>
    <xf numFmtId="0" fontId="4" fillId="0" borderId="0" xfId="1674" applyFont="1" applyFill="1" applyAlignment="1">
      <alignment horizontal="center" vertical="center" wrapText="1"/>
    </xf>
    <xf numFmtId="2" fontId="8" fillId="0" borderId="6" xfId="1651" applyNumberFormat="1" applyFont="1" applyFill="1" applyBorder="1" applyAlignment="1">
      <alignment horizontal="center" vertical="center" wrapText="1"/>
    </xf>
    <xf numFmtId="0" fontId="155" fillId="0" borderId="0" xfId="1651" applyFont="1" applyFill="1"/>
    <xf numFmtId="0" fontId="155" fillId="0" borderId="0" xfId="1651" applyFont="1"/>
    <xf numFmtId="43" fontId="8" fillId="0" borderId="7" xfId="1651" applyNumberFormat="1" applyFont="1" applyBorder="1" applyAlignment="1">
      <alignment horizontal="center" vertical="center"/>
    </xf>
    <xf numFmtId="43" fontId="8" fillId="0" borderId="6" xfId="1651" applyNumberFormat="1" applyFont="1" applyBorder="1" applyAlignment="1">
      <alignment horizontal="center" vertical="center"/>
    </xf>
    <xf numFmtId="43" fontId="8" fillId="0" borderId="8" xfId="1651" applyNumberFormat="1" applyFont="1" applyBorder="1" applyAlignment="1">
      <alignment horizontal="center" vertical="center"/>
    </xf>
    <xf numFmtId="2" fontId="8" fillId="3" borderId="6" xfId="1651" applyNumberFormat="1" applyFont="1" applyFill="1" applyBorder="1" applyAlignment="1">
      <alignment horizontal="center" vertical="center" wrapText="1"/>
    </xf>
    <xf numFmtId="43" fontId="8" fillId="3" borderId="7" xfId="1651" applyNumberFormat="1" applyFont="1" applyFill="1" applyBorder="1" applyAlignment="1">
      <alignment horizontal="center" vertical="center"/>
    </xf>
    <xf numFmtId="43" fontId="8" fillId="3" borderId="6" xfId="1651" applyNumberFormat="1" applyFont="1" applyFill="1" applyBorder="1" applyAlignment="1">
      <alignment horizontal="center" vertical="center"/>
    </xf>
    <xf numFmtId="43" fontId="8" fillId="3" borderId="8" xfId="1651" applyNumberFormat="1" applyFont="1" applyFill="1" applyBorder="1" applyAlignment="1">
      <alignment horizontal="center" vertical="center"/>
    </xf>
    <xf numFmtId="0" fontId="155" fillId="48" borderId="0" xfId="1651" applyFont="1" applyFill="1"/>
    <xf numFmtId="1" fontId="4" fillId="0" borderId="6" xfId="2049" applyNumberFormat="1" applyFont="1" applyFill="1" applyBorder="1" applyAlignment="1">
      <alignment horizontal="center" vertical="center"/>
    </xf>
    <xf numFmtId="43" fontId="4" fillId="0" borderId="6" xfId="2049" applyNumberFormat="1" applyFont="1" applyFill="1" applyBorder="1" applyAlignment="1">
      <alignment horizontal="center" vertical="center"/>
    </xf>
    <xf numFmtId="43" fontId="4" fillId="0" borderId="8" xfId="2049" applyNumberFormat="1" applyFont="1" applyFill="1" applyBorder="1" applyAlignment="1">
      <alignment horizontal="center" vertical="center"/>
    </xf>
    <xf numFmtId="0" fontId="155" fillId="0" borderId="0" xfId="2049" applyFont="1" applyFill="1"/>
    <xf numFmtId="43" fontId="8" fillId="0" borderId="7" xfId="1651" applyNumberFormat="1" applyFont="1" applyFill="1" applyBorder="1" applyAlignment="1">
      <alignment horizontal="center" vertical="center"/>
    </xf>
    <xf numFmtId="43" fontId="8" fillId="0" borderId="7" xfId="1651" applyNumberFormat="1" applyFont="1" applyFill="1" applyBorder="1" applyAlignment="1">
      <alignment horizontal="left" vertical="center" wrapText="1"/>
    </xf>
    <xf numFmtId="43" fontId="8" fillId="0" borderId="6" xfId="1651" applyNumberFormat="1" applyFont="1" applyFill="1" applyBorder="1" applyAlignment="1">
      <alignment horizontal="left" vertical="center" wrapText="1"/>
    </xf>
    <xf numFmtId="43" fontId="8" fillId="0" borderId="8" xfId="1651" applyNumberFormat="1" applyFont="1" applyFill="1" applyBorder="1" applyAlignment="1">
      <alignment horizontal="left" vertical="center" wrapText="1"/>
    </xf>
    <xf numFmtId="43" fontId="8" fillId="0" borderId="6" xfId="1651" applyNumberFormat="1" applyFont="1" applyFill="1" applyBorder="1" applyAlignment="1">
      <alignment horizontal="center" vertical="center"/>
    </xf>
    <xf numFmtId="43" fontId="8" fillId="0" borderId="8" xfId="1651" applyNumberFormat="1" applyFont="1" applyFill="1" applyBorder="1" applyAlignment="1">
      <alignment horizontal="center" vertical="center"/>
    </xf>
    <xf numFmtId="2" fontId="8" fillId="0" borderId="6" xfId="1651" applyNumberFormat="1" applyFont="1" applyFill="1" applyBorder="1" applyAlignment="1">
      <alignment horizontal="center" vertical="center"/>
    </xf>
    <xf numFmtId="2" fontId="8" fillId="0" borderId="9" xfId="1651" applyNumberFormat="1" applyFont="1" applyFill="1" applyBorder="1" applyAlignment="1">
      <alignment horizontal="center" vertical="center" wrapText="1"/>
    </xf>
    <xf numFmtId="43" fontId="8" fillId="0" borderId="10" xfId="1651" applyNumberFormat="1" applyFont="1" applyFill="1" applyBorder="1" applyAlignment="1">
      <alignment horizontal="center" vertical="center"/>
    </xf>
    <xf numFmtId="43" fontId="8" fillId="0" borderId="9" xfId="1651" applyNumberFormat="1" applyFont="1" applyFill="1" applyBorder="1" applyAlignment="1">
      <alignment horizontal="center" vertical="center"/>
    </xf>
    <xf numFmtId="43" fontId="8" fillId="0" borderId="11" xfId="1651" applyNumberFormat="1" applyFont="1" applyFill="1" applyBorder="1" applyAlignment="1">
      <alignment horizontal="center" vertical="center"/>
    </xf>
    <xf numFmtId="0" fontId="151" fillId="0" borderId="0" xfId="1651" applyFont="1" applyAlignment="1">
      <alignment horizontal="center" wrapText="1"/>
    </xf>
    <xf numFmtId="0" fontId="8" fillId="3" borderId="6" xfId="1674" applyNumberFormat="1" applyFont="1" applyFill="1" applyBorder="1" applyAlignment="1">
      <alignment horizontal="center" vertical="center" wrapText="1"/>
    </xf>
    <xf numFmtId="0" fontId="8" fillId="3" borderId="8" xfId="1674" applyNumberFormat="1" applyFont="1" applyFill="1" applyBorder="1" applyAlignment="1">
      <alignment horizontal="center" vertical="center" wrapText="1"/>
    </xf>
    <xf numFmtId="0" fontId="8" fillId="3" borderId="7" xfId="1674" applyNumberFormat="1" applyFont="1" applyFill="1" applyBorder="1" applyAlignment="1">
      <alignment horizontal="center" vertical="center" wrapText="1"/>
    </xf>
    <xf numFmtId="43" fontId="8" fillId="0" borderId="61" xfId="1674" applyNumberFormat="1" applyFont="1" applyFill="1" applyBorder="1" applyAlignment="1">
      <alignment horizontal="center" vertical="center" wrapText="1"/>
    </xf>
    <xf numFmtId="2" fontId="8" fillId="0" borderId="38" xfId="1651" applyNumberFormat="1" applyFont="1" applyFill="1" applyBorder="1" applyAlignment="1">
      <alignment horizontal="center" vertical="center" wrapText="1"/>
    </xf>
    <xf numFmtId="2" fontId="8" fillId="3" borderId="36" xfId="1651" applyNumberFormat="1" applyFont="1" applyFill="1" applyBorder="1" applyAlignment="1">
      <alignment horizontal="center" vertical="center" wrapText="1"/>
    </xf>
    <xf numFmtId="2" fontId="4" fillId="0" borderId="36" xfId="1874" applyNumberFormat="1" applyFont="1" applyFill="1" applyBorder="1" applyAlignment="1">
      <alignment vertical="center" wrapText="1"/>
    </xf>
    <xf numFmtId="43" fontId="155" fillId="0" borderId="0" xfId="2049" applyNumberFormat="1" applyFont="1" applyFill="1"/>
    <xf numFmtId="2" fontId="8" fillId="0" borderId="36" xfId="1651" applyNumberFormat="1" applyFont="1" applyFill="1" applyBorder="1" applyAlignment="1">
      <alignment horizontal="center" vertical="center" wrapText="1"/>
    </xf>
    <xf numFmtId="218" fontId="4" fillId="0" borderId="7" xfId="2049" applyNumberFormat="1" applyFont="1" applyFill="1" applyBorder="1" applyAlignment="1">
      <alignment horizontal="center" vertical="center"/>
    </xf>
    <xf numFmtId="212" fontId="4" fillId="0" borderId="7" xfId="2049" applyNumberFormat="1" applyFont="1" applyFill="1" applyBorder="1" applyAlignment="1">
      <alignment horizontal="center" vertical="center"/>
    </xf>
    <xf numFmtId="2" fontId="8" fillId="0" borderId="51" xfId="1651" applyNumberFormat="1" applyFont="1" applyFill="1" applyBorder="1" applyAlignment="1">
      <alignment horizontal="center" vertical="center" wrapText="1"/>
    </xf>
    <xf numFmtId="236" fontId="1" fillId="0" borderId="0" xfId="1651" applyNumberFormat="1"/>
    <xf numFmtId="0" fontId="1" fillId="0" borderId="0" xfId="1651" applyBorder="1"/>
    <xf numFmtId="43" fontId="4" fillId="0" borderId="0" xfId="2049" applyNumberFormat="1" applyFont="1" applyFill="1" applyBorder="1" applyAlignment="1">
      <alignment horizontal="center" vertical="center"/>
    </xf>
    <xf numFmtId="0" fontId="0" fillId="0" borderId="0" xfId="1651" applyFont="1" applyBorder="1"/>
    <xf numFmtId="43" fontId="1" fillId="0" borderId="0" xfId="1651" applyNumberFormat="1" applyBorder="1"/>
    <xf numFmtId="43" fontId="8" fillId="0" borderId="37" xfId="0" applyNumberFormat="1" applyFont="1" applyBorder="1" applyAlignment="1">
      <alignment horizontal="center" vertical="center"/>
    </xf>
    <xf numFmtId="43" fontId="4" fillId="3" borderId="8" xfId="1" applyNumberFormat="1" applyFont="1" applyFill="1" applyBorder="1" applyAlignment="1">
      <alignment horizontal="center" vertical="center"/>
    </xf>
    <xf numFmtId="43" fontId="4" fillId="0" borderId="7" xfId="1" applyNumberFormat="1" applyFont="1" applyFill="1" applyBorder="1" applyAlignment="1">
      <alignment horizontal="left" vertical="center" wrapText="1"/>
    </xf>
    <xf numFmtId="43" fontId="4" fillId="0" borderId="7" xfId="1651" applyNumberFormat="1" applyFont="1" applyFill="1" applyBorder="1" applyAlignment="1">
      <alignment horizontal="left" vertical="center" wrapText="1"/>
    </xf>
    <xf numFmtId="0" fontId="135" fillId="0" borderId="0" xfId="1" applyFont="1" applyAlignment="1">
      <alignment vertical="center"/>
    </xf>
    <xf numFmtId="49" fontId="135" fillId="0" borderId="0" xfId="1" applyNumberFormat="1" applyFont="1" applyBorder="1" applyAlignment="1">
      <alignment horizontal="center" vertical="center"/>
    </xf>
    <xf numFmtId="43" fontId="8" fillId="84" borderId="0" xfId="0" applyNumberFormat="1" applyFont="1" applyFill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213" fontId="8" fillId="0" borderId="40" xfId="0" applyNumberFormat="1" applyFont="1" applyFill="1" applyBorder="1" applyAlignment="1">
      <alignment horizontal="center" vertical="center"/>
    </xf>
    <xf numFmtId="213" fontId="8" fillId="0" borderId="7" xfId="0" applyNumberFormat="1" applyFont="1" applyFill="1" applyBorder="1" applyAlignment="1">
      <alignment horizontal="center" vertical="center"/>
    </xf>
    <xf numFmtId="213" fontId="8" fillId="0" borderId="7" xfId="0" applyNumberFormat="1" applyFont="1" applyBorder="1" applyAlignment="1">
      <alignment horizontal="center" vertical="center"/>
    </xf>
    <xf numFmtId="213" fontId="4" fillId="3" borderId="7" xfId="1" applyNumberFormat="1" applyFont="1" applyFill="1" applyBorder="1" applyAlignment="1">
      <alignment horizontal="center" vertical="center"/>
    </xf>
    <xf numFmtId="213" fontId="4" fillId="0" borderId="7" xfId="1" applyNumberFormat="1" applyFont="1" applyBorder="1" applyAlignment="1">
      <alignment horizontal="center" vertical="center"/>
    </xf>
    <xf numFmtId="213" fontId="4" fillId="0" borderId="7" xfId="1" applyNumberFormat="1" applyFont="1" applyFill="1" applyBorder="1" applyAlignment="1">
      <alignment horizontal="center" vertical="center"/>
    </xf>
    <xf numFmtId="213" fontId="8" fillId="0" borderId="7" xfId="1" applyNumberFormat="1" applyFont="1" applyBorder="1" applyAlignment="1">
      <alignment horizontal="center" vertical="center"/>
    </xf>
    <xf numFmtId="213" fontId="8" fillId="0" borderId="7" xfId="1" applyNumberFormat="1" applyFont="1" applyFill="1" applyBorder="1" applyAlignment="1">
      <alignment horizontal="center" vertical="center"/>
    </xf>
    <xf numFmtId="213" fontId="8" fillId="3" borderId="7" xfId="1" applyNumberFormat="1" applyFont="1" applyFill="1" applyBorder="1" applyAlignment="1">
      <alignment horizontal="center" vertical="center" wrapText="1"/>
    </xf>
    <xf numFmtId="213" fontId="8" fillId="3" borderId="7" xfId="1" applyNumberFormat="1" applyFont="1" applyFill="1" applyBorder="1" applyAlignment="1">
      <alignment horizontal="center" vertical="center"/>
    </xf>
    <xf numFmtId="1" fontId="4" fillId="0" borderId="6" xfId="1" applyNumberFormat="1" applyFont="1" applyBorder="1" applyAlignment="1">
      <alignment horizontal="center" vertical="center"/>
    </xf>
    <xf numFmtId="213" fontId="8" fillId="0" borderId="10" xfId="0" applyNumberFormat="1" applyFont="1" applyBorder="1" applyAlignment="1">
      <alignment horizontal="center" vertical="center"/>
    </xf>
    <xf numFmtId="239" fontId="4" fillId="0" borderId="7" xfId="1" applyNumberFormat="1" applyFont="1" applyFill="1" applyBorder="1" applyAlignment="1">
      <alignment horizontal="center" vertical="center"/>
    </xf>
    <xf numFmtId="0" fontId="8" fillId="0" borderId="41" xfId="1" applyFont="1" applyFill="1" applyBorder="1" applyAlignment="1">
      <alignment horizontal="center" vertical="center"/>
    </xf>
    <xf numFmtId="0" fontId="8" fillId="0" borderId="34" xfId="1" applyFont="1" applyFill="1" applyBorder="1" applyAlignment="1">
      <alignment horizontal="center" vertical="center"/>
    </xf>
    <xf numFmtId="0" fontId="8" fillId="0" borderId="35" xfId="1" applyFont="1" applyFill="1" applyBorder="1" applyAlignment="1">
      <alignment horizontal="center" vertical="center"/>
    </xf>
    <xf numFmtId="0" fontId="8" fillId="0" borderId="43" xfId="1" applyFont="1" applyFill="1" applyBorder="1" applyAlignment="1">
      <alignment horizontal="center" vertical="center"/>
    </xf>
    <xf numFmtId="43" fontId="8" fillId="0" borderId="1" xfId="1" applyNumberFormat="1" applyFont="1" applyFill="1" applyBorder="1" applyAlignment="1">
      <alignment horizontal="center" vertical="center"/>
    </xf>
    <xf numFmtId="43" fontId="8" fillId="0" borderId="2" xfId="1" applyNumberFormat="1" applyFont="1" applyFill="1" applyBorder="1" applyAlignment="1">
      <alignment horizontal="center" vertical="center"/>
    </xf>
    <xf numFmtId="43" fontId="8" fillId="0" borderId="5" xfId="1" applyNumberFormat="1" applyFont="1" applyFill="1" applyBorder="1" applyAlignment="1">
      <alignment horizontal="center" vertical="center"/>
    </xf>
    <xf numFmtId="43" fontId="4" fillId="0" borderId="2" xfId="1" applyNumberFormat="1" applyFont="1" applyFill="1" applyBorder="1" applyAlignment="1">
      <alignment horizontal="center" vertical="center"/>
    </xf>
    <xf numFmtId="43" fontId="4" fillId="0" borderId="5" xfId="1" applyNumberFormat="1" applyFont="1" applyFill="1" applyBorder="1" applyAlignment="1">
      <alignment horizontal="center" vertical="center"/>
    </xf>
    <xf numFmtId="43" fontId="4" fillId="0" borderId="6" xfId="1" applyNumberFormat="1" applyFont="1" applyFill="1" applyBorder="1" applyAlignment="1">
      <alignment horizontal="center" vertical="center"/>
    </xf>
    <xf numFmtId="43" fontId="4" fillId="0" borderId="9" xfId="1" applyNumberFormat="1" applyFont="1" applyFill="1" applyBorder="1" applyAlignment="1">
      <alignment horizontal="center" vertical="center"/>
    </xf>
    <xf numFmtId="43" fontId="4" fillId="0" borderId="11" xfId="1" applyNumberFormat="1" applyFont="1" applyFill="1" applyBorder="1" applyAlignment="1">
      <alignment horizontal="center" vertical="center"/>
    </xf>
    <xf numFmtId="240" fontId="137" fillId="0" borderId="0" xfId="1" applyNumberFormat="1" applyFont="1" applyFill="1" applyAlignment="1">
      <alignment horizontal="left"/>
    </xf>
    <xf numFmtId="235" fontId="8" fillId="0" borderId="0" xfId="1651" applyNumberFormat="1" applyFont="1" applyBorder="1" applyAlignment="1">
      <alignment horizontal="center" vertical="center"/>
    </xf>
    <xf numFmtId="240" fontId="137" fillId="0" borderId="0" xfId="1" applyNumberFormat="1" applyFont="1" applyFill="1" applyBorder="1" applyAlignment="1">
      <alignment horizontal="left"/>
    </xf>
    <xf numFmtId="0" fontId="8" fillId="0" borderId="82" xfId="1" applyFont="1" applyFill="1" applyBorder="1" applyAlignment="1">
      <alignment horizontal="center" vertical="center"/>
    </xf>
    <xf numFmtId="43" fontId="8" fillId="0" borderId="53" xfId="1" applyNumberFormat="1" applyFont="1" applyFill="1" applyBorder="1" applyAlignment="1">
      <alignment horizontal="center" vertical="center"/>
    </xf>
    <xf numFmtId="43" fontId="4" fillId="0" borderId="37" xfId="1" applyNumberFormat="1" applyFont="1" applyFill="1" applyBorder="1" applyAlignment="1">
      <alignment horizontal="center" vertical="center"/>
    </xf>
    <xf numFmtId="43" fontId="4" fillId="0" borderId="78" xfId="1" applyNumberFormat="1" applyFont="1" applyFill="1" applyBorder="1" applyAlignment="1">
      <alignment horizontal="center" vertical="center"/>
    </xf>
    <xf numFmtId="216" fontId="3" fillId="0" borderId="0" xfId="1" applyNumberFormat="1" applyFont="1" applyFill="1" applyAlignment="1">
      <alignment vertical="center"/>
    </xf>
    <xf numFmtId="213" fontId="4" fillId="88" borderId="7" xfId="1" applyNumberFormat="1" applyFont="1" applyFill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8" fillId="0" borderId="7" xfId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 wrapText="1"/>
    </xf>
    <xf numFmtId="0" fontId="4" fillId="0" borderId="49" xfId="1" applyFont="1" applyFill="1" applyBorder="1" applyAlignment="1">
      <alignment horizontal="center" vertical="center"/>
    </xf>
    <xf numFmtId="0" fontId="4" fillId="0" borderId="64" xfId="1" applyFont="1" applyFill="1" applyBorder="1" applyAlignment="1">
      <alignment horizontal="center" vertical="center"/>
    </xf>
    <xf numFmtId="0" fontId="4" fillId="0" borderId="70" xfId="1" applyFont="1" applyFill="1" applyBorder="1" applyAlignment="1">
      <alignment horizontal="center" vertical="center"/>
    </xf>
    <xf numFmtId="0" fontId="4" fillId="0" borderId="65" xfId="1" applyFont="1" applyFill="1" applyBorder="1" applyAlignment="1">
      <alignment horizontal="center" vertical="center"/>
    </xf>
    <xf numFmtId="0" fontId="4" fillId="0" borderId="33" xfId="1" applyFont="1" applyFill="1" applyBorder="1" applyAlignment="1">
      <alignment horizontal="center" vertical="center"/>
    </xf>
    <xf numFmtId="0" fontId="4" fillId="0" borderId="39" xfId="1" applyFont="1" applyFill="1" applyBorder="1" applyAlignment="1">
      <alignment horizontal="center" vertical="center"/>
    </xf>
    <xf numFmtId="0" fontId="4" fillId="0" borderId="62" xfId="1" applyFont="1" applyFill="1" applyBorder="1" applyAlignment="1">
      <alignment horizontal="center" vertical="center"/>
    </xf>
    <xf numFmtId="0" fontId="4" fillId="0" borderId="75" xfId="1" applyFont="1" applyFill="1" applyBorder="1" applyAlignment="1">
      <alignment horizontal="center" vertical="center"/>
    </xf>
    <xf numFmtId="0" fontId="2" fillId="0" borderId="0" xfId="1" applyFont="1"/>
    <xf numFmtId="0" fontId="135" fillId="0" borderId="0" xfId="1" applyFont="1" applyBorder="1" applyAlignment="1">
      <alignment horizontal="center" vertical="center" wrapText="1"/>
    </xf>
    <xf numFmtId="223" fontId="4" fillId="0" borderId="7" xfId="0" applyNumberFormat="1" applyFont="1" applyFill="1" applyBorder="1" applyAlignment="1">
      <alignment horizontal="center" vertical="center"/>
    </xf>
    <xf numFmtId="43" fontId="8" fillId="0" borderId="9" xfId="0" applyNumberFormat="1" applyFont="1" applyBorder="1" applyAlignment="1">
      <alignment horizontal="center" vertical="center" wrapText="1"/>
    </xf>
    <xf numFmtId="223" fontId="8" fillId="3" borderId="7" xfId="0" applyNumberFormat="1" applyFont="1" applyFill="1" applyBorder="1" applyAlignment="1">
      <alignment horizontal="center" vertical="center"/>
    </xf>
    <xf numFmtId="223" fontId="8" fillId="0" borderId="10" xfId="0" applyNumberFormat="1" applyFont="1" applyBorder="1" applyAlignment="1">
      <alignment horizontal="center" vertical="center"/>
    </xf>
    <xf numFmtId="43" fontId="8" fillId="3" borderId="54" xfId="0" applyNumberFormat="1" applyFont="1" applyFill="1" applyBorder="1" applyAlignment="1">
      <alignment horizontal="center" vertical="center"/>
    </xf>
    <xf numFmtId="43" fontId="8" fillId="84" borderId="54" xfId="0" applyNumberFormat="1" applyFont="1" applyFill="1" applyBorder="1" applyAlignment="1">
      <alignment horizontal="center" vertical="center"/>
    </xf>
    <xf numFmtId="43" fontId="8" fillId="4" borderId="54" xfId="0" applyNumberFormat="1" applyFont="1" applyFill="1" applyBorder="1" applyAlignment="1">
      <alignment horizontal="center" vertical="center"/>
    </xf>
    <xf numFmtId="223" fontId="8" fillId="3" borderId="37" xfId="0" applyNumberFormat="1" applyFont="1" applyFill="1" applyBorder="1" applyAlignment="1">
      <alignment horizontal="center" vertical="center"/>
    </xf>
    <xf numFmtId="223" fontId="4" fillId="0" borderId="37" xfId="0" applyNumberFormat="1" applyFont="1" applyFill="1" applyBorder="1" applyAlignment="1">
      <alignment horizontal="center" vertical="center"/>
    </xf>
    <xf numFmtId="223" fontId="8" fillId="0" borderId="78" xfId="0" applyNumberFormat="1" applyFont="1" applyBorder="1" applyAlignment="1">
      <alignment horizontal="center" vertical="center"/>
    </xf>
    <xf numFmtId="43" fontId="8" fillId="0" borderId="9" xfId="0" applyNumberFormat="1" applyFont="1" applyBorder="1" applyAlignment="1">
      <alignment horizontal="center" vertical="center"/>
    </xf>
    <xf numFmtId="43" fontId="135" fillId="0" borderId="43" xfId="1" applyNumberFormat="1" applyFont="1" applyFill="1" applyBorder="1" applyAlignment="1">
      <alignment horizontal="center" vertical="center"/>
    </xf>
    <xf numFmtId="43" fontId="8" fillId="0" borderId="1" xfId="0" applyNumberFormat="1" applyFont="1" applyFill="1" applyBorder="1" applyAlignment="1">
      <alignment horizontal="center" vertical="center"/>
    </xf>
    <xf numFmtId="43" fontId="8" fillId="0" borderId="2" xfId="0" applyNumberFormat="1" applyFont="1" applyFill="1" applyBorder="1" applyAlignment="1">
      <alignment horizontal="center" vertical="center"/>
    </xf>
    <xf numFmtId="43" fontId="8" fillId="0" borderId="5" xfId="0" applyNumberFormat="1" applyFont="1" applyFill="1" applyBorder="1" applyAlignment="1">
      <alignment horizontal="center" vertical="center"/>
    </xf>
    <xf numFmtId="43" fontId="8" fillId="0" borderId="53" xfId="0" applyNumberFormat="1" applyFont="1" applyFill="1" applyBorder="1" applyAlignment="1">
      <alignment horizontal="center" vertical="center"/>
    </xf>
    <xf numFmtId="43" fontId="8" fillId="0" borderId="3" xfId="0" applyNumberFormat="1" applyFont="1" applyFill="1" applyBorder="1" applyAlignment="1">
      <alignment horizontal="center" vertical="center"/>
    </xf>
    <xf numFmtId="223" fontId="8" fillId="3" borderId="8" xfId="0" applyNumberFormat="1" applyFont="1" applyFill="1" applyBorder="1" applyAlignment="1">
      <alignment horizontal="center" vertical="center"/>
    </xf>
    <xf numFmtId="0" fontId="8" fillId="4" borderId="48" xfId="0" applyFont="1" applyFill="1" applyBorder="1" applyAlignment="1">
      <alignment horizontal="left" vertical="center" wrapText="1"/>
    </xf>
    <xf numFmtId="0" fontId="135" fillId="0" borderId="44" xfId="1" applyNumberFormat="1" applyFont="1" applyBorder="1" applyAlignment="1">
      <alignment horizontal="center" vertical="center" wrapText="1"/>
    </xf>
    <xf numFmtId="49" fontId="135" fillId="3" borderId="44" xfId="0" applyNumberFormat="1" applyFont="1" applyFill="1" applyBorder="1" applyAlignment="1">
      <alignment horizontal="center" vertical="center" wrapText="1"/>
    </xf>
    <xf numFmtId="3" fontId="3" fillId="0" borderId="44" xfId="0" applyNumberFormat="1" applyFont="1" applyFill="1" applyBorder="1" applyAlignment="1">
      <alignment horizontal="center" vertical="center" wrapText="1"/>
    </xf>
    <xf numFmtId="43" fontId="135" fillId="0" borderId="44" xfId="0" applyNumberFormat="1" applyFont="1" applyBorder="1" applyAlignment="1">
      <alignment horizontal="center" vertical="center" wrapText="1"/>
    </xf>
    <xf numFmtId="49" fontId="135" fillId="0" borderId="44" xfId="1" applyNumberFormat="1" applyFont="1" applyBorder="1" applyAlignment="1">
      <alignment horizontal="center" vertical="center"/>
    </xf>
    <xf numFmtId="49" fontId="135" fillId="3" borderId="44" xfId="1" applyNumberFormat="1" applyFont="1" applyFill="1" applyBorder="1" applyAlignment="1">
      <alignment horizontal="center" vertical="center" wrapText="1"/>
    </xf>
    <xf numFmtId="1" fontId="3" fillId="0" borderId="44" xfId="1" applyNumberFormat="1" applyFont="1" applyFill="1" applyBorder="1" applyAlignment="1">
      <alignment horizontal="center" vertical="center" wrapText="1"/>
    </xf>
    <xf numFmtId="43" fontId="135" fillId="0" borderId="44" xfId="1" applyNumberFormat="1" applyFont="1" applyBorder="1" applyAlignment="1">
      <alignment horizontal="center" vertical="center"/>
    </xf>
    <xf numFmtId="49" fontId="135" fillId="3" borderId="44" xfId="1" applyNumberFormat="1" applyFont="1" applyFill="1" applyBorder="1" applyAlignment="1">
      <alignment horizontal="center" vertical="center"/>
    </xf>
    <xf numFmtId="49" fontId="8" fillId="3" borderId="44" xfId="0" applyNumberFormat="1" applyFont="1" applyFill="1" applyBorder="1" applyAlignment="1">
      <alignment horizontal="center" vertical="center" wrapText="1"/>
    </xf>
    <xf numFmtId="43" fontId="8" fillId="0" borderId="48" xfId="0" applyNumberFormat="1" applyFont="1" applyBorder="1" applyAlignment="1">
      <alignment horizontal="center" vertical="center" wrapText="1"/>
    </xf>
    <xf numFmtId="223" fontId="8" fillId="3" borderId="6" xfId="0" applyNumberFormat="1" applyFont="1" applyFill="1" applyBorder="1" applyAlignment="1">
      <alignment horizontal="center" vertical="center"/>
    </xf>
    <xf numFmtId="43" fontId="4" fillId="85" borderId="7" xfId="1" applyNumberFormat="1" applyFont="1" applyFill="1" applyBorder="1" applyAlignment="1">
      <alignment horizontal="center" vertical="center"/>
    </xf>
    <xf numFmtId="221" fontId="4" fillId="85" borderId="7" xfId="1" applyNumberFormat="1" applyFont="1" applyFill="1" applyBorder="1" applyAlignment="1">
      <alignment horizontal="center" vertical="center"/>
    </xf>
    <xf numFmtId="43" fontId="8" fillId="85" borderId="7" xfId="1" applyNumberFormat="1" applyFont="1" applyFill="1" applyBorder="1" applyAlignment="1">
      <alignment horizontal="center" vertical="center"/>
    </xf>
    <xf numFmtId="43" fontId="4" fillId="85" borderId="7" xfId="1651" applyNumberFormat="1" applyFont="1" applyFill="1" applyBorder="1" applyAlignment="1">
      <alignment horizontal="center" vertical="center"/>
    </xf>
    <xf numFmtId="0" fontId="4" fillId="85" borderId="7" xfId="0" applyFont="1" applyFill="1" applyBorder="1" applyAlignment="1">
      <alignment horizontal="left" vertical="center" wrapText="1"/>
    </xf>
    <xf numFmtId="43" fontId="8" fillId="3" borderId="7" xfId="0" applyNumberFormat="1" applyFont="1" applyFill="1" applyBorder="1" applyAlignment="1">
      <alignment horizontal="center" vertical="center" wrapText="1"/>
    </xf>
    <xf numFmtId="43" fontId="4" fillId="85" borderId="7" xfId="0" applyNumberFormat="1" applyFont="1" applyFill="1" applyBorder="1" applyAlignment="1">
      <alignment horizontal="left" vertical="center" wrapText="1"/>
    </xf>
    <xf numFmtId="0" fontId="8" fillId="4" borderId="10" xfId="0" applyFont="1" applyFill="1" applyBorder="1" applyAlignment="1">
      <alignment horizontal="center" vertical="center" wrapText="1"/>
    </xf>
    <xf numFmtId="43" fontId="8" fillId="0" borderId="0" xfId="0" applyNumberFormat="1" applyFont="1" applyBorder="1" applyAlignment="1">
      <alignment horizontal="center" vertical="center" wrapText="1"/>
    </xf>
    <xf numFmtId="43" fontId="8" fillId="89" borderId="7" xfId="0" applyNumberFormat="1" applyFont="1" applyFill="1" applyBorder="1" applyAlignment="1">
      <alignment horizontal="center" vertical="center"/>
    </xf>
    <xf numFmtId="4" fontId="4" fillId="0" borderId="7" xfId="0" applyNumberFormat="1" applyFont="1" applyFill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/>
    </xf>
    <xf numFmtId="0" fontId="8" fillId="0" borderId="11" xfId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43" fontId="8" fillId="89" borderId="40" xfId="0" applyNumberFormat="1" applyFont="1" applyFill="1" applyBorder="1" applyAlignment="1">
      <alignment horizontal="center" vertical="center"/>
    </xf>
    <xf numFmtId="43" fontId="4" fillId="89" borderId="7" xfId="1" applyNumberFormat="1" applyFont="1" applyFill="1" applyBorder="1" applyAlignment="1">
      <alignment horizontal="center" vertical="center"/>
    </xf>
    <xf numFmtId="0" fontId="4" fillId="89" borderId="7" xfId="0" applyFont="1" applyFill="1" applyBorder="1" applyAlignment="1">
      <alignment horizontal="left" vertical="center" wrapText="1"/>
    </xf>
    <xf numFmtId="43" fontId="8" fillId="0" borderId="48" xfId="0" applyNumberFormat="1" applyFont="1" applyFill="1" applyBorder="1" applyAlignment="1">
      <alignment horizontal="center" vertical="center"/>
    </xf>
    <xf numFmtId="43" fontId="4" fillId="90" borderId="7" xfId="0" applyNumberFormat="1" applyFont="1" applyFill="1" applyBorder="1" applyAlignment="1">
      <alignment horizontal="center" vertical="center"/>
    </xf>
    <xf numFmtId="43" fontId="4" fillId="90" borderId="7" xfId="1" applyNumberFormat="1" applyFont="1" applyFill="1" applyBorder="1" applyAlignment="1">
      <alignment horizontal="center" vertical="center"/>
    </xf>
    <xf numFmtId="43" fontId="8" fillId="90" borderId="40" xfId="0" applyNumberFormat="1" applyFont="1" applyFill="1" applyBorder="1" applyAlignment="1">
      <alignment horizontal="center" vertical="center"/>
    </xf>
    <xf numFmtId="0" fontId="4" fillId="0" borderId="0" xfId="1" applyFont="1" applyBorder="1" applyAlignment="1">
      <alignment horizontal="center" vertical="center"/>
    </xf>
    <xf numFmtId="0" fontId="4" fillId="4" borderId="0" xfId="1" applyNumberFormat="1" applyFont="1" applyFill="1" applyBorder="1" applyAlignment="1">
      <alignment horizontal="left" vertical="top" wrapText="1"/>
    </xf>
    <xf numFmtId="43" fontId="4" fillId="0" borderId="0" xfId="1" applyNumberFormat="1" applyFont="1" applyFill="1" applyBorder="1" applyAlignment="1">
      <alignment horizontal="center" vertical="center"/>
    </xf>
    <xf numFmtId="43" fontId="4" fillId="0" borderId="0" xfId="1646" applyNumberFormat="1" applyFont="1" applyFill="1" applyBorder="1" applyAlignment="1">
      <alignment horizontal="center" vertical="center"/>
    </xf>
    <xf numFmtId="0" fontId="4" fillId="0" borderId="0" xfId="1" applyFont="1" applyFill="1" applyBorder="1"/>
    <xf numFmtId="43" fontId="4" fillId="0" borderId="0" xfId="0" applyNumberFormat="1" applyFont="1" applyBorder="1" applyAlignment="1">
      <alignment horizontal="center" vertical="center"/>
    </xf>
    <xf numFmtId="43" fontId="4" fillId="4" borderId="0" xfId="0" applyNumberFormat="1" applyFont="1" applyFill="1" applyBorder="1" applyAlignment="1">
      <alignment horizontal="center" vertical="center"/>
    </xf>
    <xf numFmtId="0" fontId="4" fillId="4" borderId="63" xfId="1" applyNumberFormat="1" applyFont="1" applyFill="1" applyBorder="1" applyAlignment="1">
      <alignment horizontal="left" vertical="top" wrapText="1"/>
    </xf>
    <xf numFmtId="43" fontId="4" fillId="0" borderId="45" xfId="1" applyNumberFormat="1" applyFont="1" applyFill="1" applyBorder="1" applyAlignment="1">
      <alignment horizontal="center" vertical="center"/>
    </xf>
    <xf numFmtId="43" fontId="4" fillId="0" borderId="40" xfId="1" applyNumberFormat="1" applyFont="1" applyFill="1" applyBorder="1" applyAlignment="1">
      <alignment horizontal="center" vertical="center"/>
    </xf>
    <xf numFmtId="43" fontId="4" fillId="0" borderId="40" xfId="1646" applyNumberFormat="1" applyFont="1" applyFill="1" applyBorder="1" applyAlignment="1">
      <alignment horizontal="center" vertical="center"/>
    </xf>
    <xf numFmtId="43" fontId="4" fillId="0" borderId="40" xfId="0" applyNumberFormat="1" applyFont="1" applyBorder="1" applyAlignment="1">
      <alignment horizontal="center" vertical="center"/>
    </xf>
    <xf numFmtId="43" fontId="4" fillId="0" borderId="46" xfId="0" applyNumberFormat="1" applyFont="1" applyBorder="1" applyAlignment="1">
      <alignment horizontal="center" vertical="center"/>
    </xf>
    <xf numFmtId="43" fontId="4" fillId="0" borderId="76" xfId="1" applyNumberFormat="1" applyFont="1" applyFill="1" applyBorder="1" applyAlignment="1">
      <alignment horizontal="center" vertical="center"/>
    </xf>
    <xf numFmtId="43" fontId="4" fillId="4" borderId="46" xfId="0" applyNumberFormat="1" applyFont="1" applyFill="1" applyBorder="1" applyAlignment="1">
      <alignment horizontal="center" vertical="center"/>
    </xf>
    <xf numFmtId="43" fontId="4" fillId="0" borderId="46" xfId="1" applyNumberFormat="1" applyFont="1" applyFill="1" applyBorder="1" applyAlignment="1">
      <alignment horizontal="center" vertical="center"/>
    </xf>
    <xf numFmtId="0" fontId="4" fillId="0" borderId="44" xfId="1" applyFont="1" applyBorder="1" applyAlignment="1">
      <alignment horizontal="center" vertical="center"/>
    </xf>
    <xf numFmtId="0" fontId="4" fillId="0" borderId="48" xfId="1" applyFont="1" applyBorder="1" applyAlignment="1">
      <alignment horizontal="center" vertical="center"/>
    </xf>
    <xf numFmtId="216" fontId="8" fillId="0" borderId="7" xfId="0" applyNumberFormat="1" applyFont="1" applyFill="1" applyBorder="1" applyAlignment="1">
      <alignment horizontal="center" vertical="center"/>
    </xf>
    <xf numFmtId="241" fontId="4" fillId="0" borderId="0" xfId="1" applyNumberFormat="1" applyFont="1" applyAlignment="1">
      <alignment horizontal="center" vertical="center"/>
    </xf>
    <xf numFmtId="241" fontId="4" fillId="0" borderId="0" xfId="1" applyNumberFormat="1" applyFont="1" applyFill="1" applyAlignment="1">
      <alignment horizontal="center" vertical="center"/>
    </xf>
    <xf numFmtId="241" fontId="4" fillId="0" borderId="0" xfId="1" applyNumberFormat="1" applyFont="1" applyFill="1" applyAlignment="1">
      <alignment horizontal="right" vertical="center"/>
    </xf>
    <xf numFmtId="241" fontId="8" fillId="0" borderId="10" xfId="1" applyNumberFormat="1" applyFont="1" applyFill="1" applyBorder="1" applyAlignment="1">
      <alignment horizontal="center" vertical="center"/>
    </xf>
    <xf numFmtId="242" fontId="3" fillId="0" borderId="0" xfId="1" applyNumberFormat="1" applyFont="1" applyFill="1" applyAlignment="1">
      <alignment vertical="center"/>
    </xf>
    <xf numFmtId="43" fontId="4" fillId="0" borderId="40" xfId="2049" applyNumberFormat="1" applyFont="1" applyFill="1" applyBorder="1" applyAlignment="1">
      <alignment horizontal="center" vertical="center"/>
    </xf>
    <xf numFmtId="43" fontId="163" fillId="0" borderId="7" xfId="1642" applyNumberFormat="1" applyFont="1" applyFill="1" applyBorder="1" applyAlignment="1">
      <alignment horizontal="right" vertical="center" wrapText="1"/>
    </xf>
    <xf numFmtId="218" fontId="146" fillId="0" borderId="0" xfId="1712" applyNumberFormat="1" applyFont="1" applyFill="1" applyBorder="1" applyAlignment="1">
      <alignment horizontal="right" vertical="center" wrapText="1"/>
    </xf>
    <xf numFmtId="214" fontId="124" fillId="0" borderId="0" xfId="1712" applyNumberFormat="1" applyFont="1" applyFill="1" applyBorder="1" applyAlignment="1">
      <alignment horizontal="center" vertical="center" wrapText="1"/>
    </xf>
    <xf numFmtId="214" fontId="2" fillId="0" borderId="0" xfId="1" applyNumberFormat="1" applyBorder="1"/>
    <xf numFmtId="0" fontId="8" fillId="0" borderId="59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43" fontId="160" fillId="0" borderId="0" xfId="0" applyNumberFormat="1" applyFont="1" applyFill="1"/>
    <xf numFmtId="49" fontId="4" fillId="0" borderId="7" xfId="0" applyNumberFormat="1" applyFont="1" applyFill="1" applyBorder="1" applyAlignment="1">
      <alignment horizontal="center" vertical="center"/>
    </xf>
    <xf numFmtId="212" fontId="4" fillId="0" borderId="7" xfId="0" applyNumberFormat="1" applyFont="1" applyFill="1" applyBorder="1" applyAlignment="1">
      <alignment horizontal="center" vertical="center"/>
    </xf>
    <xf numFmtId="43" fontId="8" fillId="0" borderId="52" xfId="0" applyNumberFormat="1" applyFont="1" applyFill="1" applyBorder="1" applyAlignment="1">
      <alignment horizontal="center" vertical="center"/>
    </xf>
    <xf numFmtId="0" fontId="160" fillId="0" borderId="0" xfId="0" applyFont="1" applyFill="1"/>
    <xf numFmtId="41" fontId="3" fillId="0" borderId="0" xfId="1" applyNumberFormat="1" applyFont="1" applyFill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6" fillId="0" borderId="0" xfId="1" applyFont="1" applyFill="1" applyAlignment="1">
      <alignment vertical="center" wrapText="1"/>
    </xf>
    <xf numFmtId="241" fontId="6" fillId="0" borderId="0" xfId="1" applyNumberFormat="1" applyFont="1" applyFill="1" applyAlignment="1">
      <alignment vertical="center" wrapText="1"/>
    </xf>
    <xf numFmtId="213" fontId="6" fillId="0" borderId="0" xfId="1" applyNumberFormat="1" applyFont="1" applyFill="1" applyAlignment="1">
      <alignment vertical="center" wrapText="1"/>
    </xf>
    <xf numFmtId="41" fontId="4" fillId="0" borderId="0" xfId="1" applyNumberFormat="1" applyFont="1" applyFill="1" applyAlignment="1">
      <alignment horizontal="center" vertical="center"/>
    </xf>
    <xf numFmtId="213" fontId="4" fillId="0" borderId="0" xfId="1" applyNumberFormat="1" applyFont="1" applyFill="1" applyAlignment="1">
      <alignment vertical="center"/>
    </xf>
    <xf numFmtId="213" fontId="3" fillId="0" borderId="0" xfId="1" applyNumberFormat="1" applyFont="1" applyFill="1" applyAlignment="1">
      <alignment horizontal="right" vertical="center"/>
    </xf>
    <xf numFmtId="41" fontId="3" fillId="0" borderId="0" xfId="1" applyNumberFormat="1" applyFont="1" applyFill="1" applyAlignment="1">
      <alignment horizontal="right" vertical="center"/>
    </xf>
    <xf numFmtId="0" fontId="5" fillId="0" borderId="0" xfId="1" applyFont="1" applyFill="1" applyAlignment="1">
      <alignment vertical="center"/>
    </xf>
    <xf numFmtId="0" fontId="137" fillId="0" borderId="0" xfId="1" applyFont="1" applyFill="1" applyAlignment="1">
      <alignment vertical="center"/>
    </xf>
    <xf numFmtId="237" fontId="4" fillId="0" borderId="0" xfId="1" applyNumberFormat="1" applyFont="1" applyFill="1" applyAlignment="1">
      <alignment vertical="center"/>
    </xf>
    <xf numFmtId="241" fontId="8" fillId="0" borderId="2" xfId="1" applyNumberFormat="1" applyFont="1" applyFill="1" applyBorder="1" applyAlignment="1">
      <alignment horizontal="center" vertical="center" wrapText="1"/>
    </xf>
    <xf numFmtId="241" fontId="8" fillId="0" borderId="7" xfId="1" applyNumberFormat="1" applyFont="1" applyFill="1" applyBorder="1" applyAlignment="1">
      <alignment horizontal="center" vertical="center" wrapText="1"/>
    </xf>
    <xf numFmtId="241" fontId="8" fillId="0" borderId="10" xfId="1" applyNumberFormat="1" applyFont="1" applyFill="1" applyBorder="1" applyAlignment="1">
      <alignment horizontal="center" vertical="center" wrapText="1"/>
    </xf>
    <xf numFmtId="41" fontId="8" fillId="0" borderId="10" xfId="1" applyNumberFormat="1" applyFont="1" applyFill="1" applyBorder="1" applyAlignment="1">
      <alignment horizontal="center" vertical="center"/>
    </xf>
    <xf numFmtId="43" fontId="8" fillId="0" borderId="40" xfId="0" applyNumberFormat="1" applyFont="1" applyFill="1" applyBorder="1" applyAlignment="1">
      <alignment horizontal="center" vertical="center" wrapText="1"/>
    </xf>
    <xf numFmtId="237" fontId="8" fillId="0" borderId="40" xfId="0" applyNumberFormat="1" applyFont="1" applyFill="1" applyBorder="1" applyAlignment="1">
      <alignment horizontal="center" vertical="center" wrapText="1"/>
    </xf>
    <xf numFmtId="43" fontId="8" fillId="0" borderId="46" xfId="1" applyNumberFormat="1" applyFont="1" applyFill="1" applyBorder="1" applyAlignment="1">
      <alignment horizontal="center" vertical="center" wrapText="1"/>
    </xf>
    <xf numFmtId="0" fontId="4" fillId="0" borderId="7" xfId="1" applyFont="1" applyFill="1" applyBorder="1" applyAlignment="1">
      <alignment horizontal="center" vertical="center" wrapText="1"/>
    </xf>
    <xf numFmtId="213" fontId="4" fillId="0" borderId="7" xfId="1" applyNumberFormat="1" applyFont="1" applyFill="1" applyBorder="1" applyAlignment="1">
      <alignment horizontal="center" vertical="center" wrapText="1"/>
    </xf>
    <xf numFmtId="43" fontId="4" fillId="0" borderId="7" xfId="1" applyNumberFormat="1" applyFont="1" applyFill="1" applyBorder="1" applyAlignment="1">
      <alignment horizontal="center" vertical="center" wrapText="1"/>
    </xf>
    <xf numFmtId="237" fontId="4" fillId="0" borderId="7" xfId="1" applyNumberFormat="1" applyFont="1" applyFill="1" applyBorder="1" applyAlignment="1">
      <alignment horizontal="center" vertical="center" wrapText="1"/>
    </xf>
    <xf numFmtId="43" fontId="4" fillId="0" borderId="8" xfId="1" applyNumberFormat="1" applyFont="1" applyFill="1" applyBorder="1" applyAlignment="1">
      <alignment horizontal="center" vertical="center" wrapText="1"/>
    </xf>
    <xf numFmtId="0" fontId="8" fillId="0" borderId="27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center" wrapText="1"/>
    </xf>
    <xf numFmtId="0" fontId="8" fillId="0" borderId="12" xfId="1" applyFont="1" applyBorder="1" applyAlignment="1">
      <alignment horizontal="center" vertical="top" wrapText="1"/>
    </xf>
    <xf numFmtId="0" fontId="8" fillId="0" borderId="86" xfId="1" applyFont="1" applyBorder="1" applyAlignment="1">
      <alignment horizontal="center" vertical="top" wrapText="1"/>
    </xf>
    <xf numFmtId="0" fontId="8" fillId="0" borderId="6" xfId="1" applyNumberFormat="1" applyFont="1" applyFill="1" applyBorder="1" applyAlignment="1">
      <alignment horizontal="center" vertical="center" wrapText="1"/>
    </xf>
    <xf numFmtId="43" fontId="8" fillId="0" borderId="7" xfId="1" applyNumberFormat="1" applyFont="1" applyFill="1" applyBorder="1" applyAlignment="1">
      <alignment horizontal="center" vertical="center" wrapText="1"/>
    </xf>
    <xf numFmtId="43" fontId="8" fillId="0" borderId="8" xfId="1" applyNumberFormat="1" applyFont="1" applyFill="1" applyBorder="1" applyAlignment="1">
      <alignment horizontal="center" vertical="center" wrapText="1"/>
    </xf>
    <xf numFmtId="43" fontId="8" fillId="0" borderId="6" xfId="1" applyNumberFormat="1" applyFont="1" applyFill="1" applyBorder="1" applyAlignment="1">
      <alignment horizontal="center" vertical="center" wrapText="1"/>
    </xf>
    <xf numFmtId="43" fontId="4" fillId="3" borderId="0" xfId="1" applyNumberFormat="1" applyFont="1" applyFill="1" applyAlignment="1">
      <alignment vertical="center"/>
    </xf>
    <xf numFmtId="43" fontId="4" fillId="3" borderId="7" xfId="1" applyNumberFormat="1" applyFont="1" applyFill="1" applyBorder="1" applyAlignment="1">
      <alignment vertical="center"/>
    </xf>
    <xf numFmtId="0" fontId="4" fillId="3" borderId="7" xfId="1" applyFont="1" applyFill="1" applyBorder="1" applyAlignment="1">
      <alignment vertical="center"/>
    </xf>
    <xf numFmtId="0" fontId="4" fillId="3" borderId="0" xfId="1" applyFont="1" applyFill="1" applyAlignment="1">
      <alignment vertical="center"/>
    </xf>
    <xf numFmtId="3" fontId="8" fillId="0" borderId="6" xfId="0" applyNumberFormat="1" applyFont="1" applyFill="1" applyBorder="1" applyAlignment="1">
      <alignment horizontal="center" vertical="center" wrapText="1"/>
    </xf>
    <xf numFmtId="0" fontId="8" fillId="0" borderId="7" xfId="0" applyNumberFormat="1" applyFont="1" applyFill="1" applyBorder="1" applyAlignment="1">
      <alignment horizontal="left" vertical="center" wrapText="1"/>
    </xf>
    <xf numFmtId="43" fontId="8" fillId="0" borderId="0" xfId="1" applyNumberFormat="1" applyFont="1" applyAlignment="1">
      <alignment vertical="center"/>
    </xf>
    <xf numFmtId="43" fontId="8" fillId="0" borderId="7" xfId="1" applyNumberFormat="1" applyFont="1" applyBorder="1" applyAlignment="1">
      <alignment vertical="center"/>
    </xf>
    <xf numFmtId="0" fontId="8" fillId="0" borderId="7" xfId="1" applyFont="1" applyBorder="1" applyAlignment="1">
      <alignment vertical="center"/>
    </xf>
    <xf numFmtId="0" fontId="8" fillId="0" borderId="0" xfId="1" applyFont="1" applyAlignment="1">
      <alignment vertical="center"/>
    </xf>
    <xf numFmtId="43" fontId="8" fillId="0" borderId="6" xfId="0" applyNumberFormat="1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1" fontId="8" fillId="0" borderId="6" xfId="1" applyNumberFormat="1" applyFont="1" applyFill="1" applyBorder="1" applyAlignment="1">
      <alignment horizontal="center" vertical="center" wrapText="1"/>
    </xf>
    <xf numFmtId="43" fontId="8" fillId="0" borderId="7" xfId="1" applyNumberFormat="1" applyFont="1" applyFill="1" applyBorder="1" applyAlignment="1">
      <alignment vertical="center"/>
    </xf>
    <xf numFmtId="0" fontId="8" fillId="0" borderId="7" xfId="1651" applyFont="1" applyFill="1" applyBorder="1" applyAlignment="1">
      <alignment vertical="center" wrapText="1"/>
    </xf>
    <xf numFmtId="232" fontId="8" fillId="0" borderId="59" xfId="1" applyNumberFormat="1" applyFont="1" applyBorder="1" applyAlignment="1">
      <alignment horizontal="center" vertical="center" wrapText="1"/>
    </xf>
    <xf numFmtId="43" fontId="8" fillId="3" borderId="8" xfId="0" applyNumberFormat="1" applyFont="1" applyFill="1" applyBorder="1" applyAlignment="1">
      <alignment horizontal="center" vertical="center" wrapText="1"/>
    </xf>
    <xf numFmtId="0" fontId="4" fillId="3" borderId="0" xfId="1" applyFont="1" applyFill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7" xfId="0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center" vertical="center" wrapText="1"/>
    </xf>
    <xf numFmtId="0" fontId="4" fillId="0" borderId="10" xfId="1" applyFont="1" applyFill="1" applyBorder="1" applyAlignment="1">
      <alignment horizontal="center" vertical="center" wrapText="1"/>
    </xf>
    <xf numFmtId="43" fontId="4" fillId="0" borderId="10" xfId="1" applyNumberFormat="1" applyFont="1" applyFill="1" applyBorder="1" applyAlignment="1">
      <alignment horizontal="center" vertical="center" wrapText="1"/>
    </xf>
    <xf numFmtId="43" fontId="4" fillId="0" borderId="11" xfId="1" applyNumberFormat="1" applyFont="1" applyFill="1" applyBorder="1" applyAlignment="1">
      <alignment horizontal="center" vertical="center" wrapText="1"/>
    </xf>
    <xf numFmtId="43" fontId="8" fillId="0" borderId="0" xfId="0" applyNumberFormat="1" applyFont="1" applyFill="1" applyBorder="1" applyAlignment="1">
      <alignment horizontal="center" vertical="center" wrapText="1"/>
    </xf>
    <xf numFmtId="0" fontId="4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right" vertical="center"/>
    </xf>
    <xf numFmtId="230" fontId="4" fillId="0" borderId="0" xfId="1" applyNumberFormat="1" applyFont="1" applyFill="1" applyAlignment="1">
      <alignment vertical="center"/>
    </xf>
    <xf numFmtId="43" fontId="4" fillId="3" borderId="7" xfId="1" applyNumberFormat="1" applyFont="1" applyFill="1" applyBorder="1" applyAlignment="1">
      <alignment horizontal="center" vertical="center" wrapText="1"/>
    </xf>
    <xf numFmtId="43" fontId="8" fillId="0" borderId="7" xfId="1651" applyNumberFormat="1" applyFont="1" applyFill="1" applyBorder="1" applyAlignment="1">
      <alignment horizontal="center" vertical="center" wrapText="1"/>
    </xf>
    <xf numFmtId="43" fontId="8" fillId="0" borderId="7" xfId="0" applyNumberFormat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center" vertical="center"/>
    </xf>
    <xf numFmtId="43" fontId="8" fillId="3" borderId="6" xfId="0" applyNumberFormat="1" applyFont="1" applyFill="1" applyBorder="1" applyAlignment="1">
      <alignment horizontal="center" vertical="center" wrapText="1"/>
    </xf>
    <xf numFmtId="43" fontId="4" fillId="0" borderId="8" xfId="0" applyNumberFormat="1" applyFont="1" applyFill="1" applyBorder="1" applyAlignment="1">
      <alignment horizontal="center" vertical="center"/>
    </xf>
    <xf numFmtId="0" fontId="160" fillId="90" borderId="0" xfId="0" applyFont="1" applyFill="1"/>
    <xf numFmtId="43" fontId="8" fillId="0" borderId="8" xfId="0" applyNumberFormat="1" applyFont="1" applyFill="1" applyBorder="1" applyAlignment="1">
      <alignment horizontal="center" vertical="center"/>
    </xf>
    <xf numFmtId="43" fontId="8" fillId="0" borderId="10" xfId="0" applyNumberFormat="1" applyFont="1" applyFill="1" applyBorder="1" applyAlignment="1">
      <alignment horizontal="center" vertical="center"/>
    </xf>
    <xf numFmtId="43" fontId="8" fillId="0" borderId="11" xfId="0" applyNumberFormat="1" applyFont="1" applyFill="1" applyBorder="1" applyAlignment="1">
      <alignment horizontal="center" vertical="center"/>
    </xf>
    <xf numFmtId="43" fontId="160" fillId="0" borderId="0" xfId="0" applyNumberFormat="1" applyFont="1"/>
    <xf numFmtId="1" fontId="4" fillId="4" borderId="7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43" fontId="8" fillId="0" borderId="7" xfId="0" applyNumberFormat="1" applyFont="1" applyFill="1" applyBorder="1" applyAlignment="1">
      <alignment horizontal="center" vertical="center"/>
    </xf>
    <xf numFmtId="43" fontId="4" fillId="0" borderId="7" xfId="0" applyNumberFormat="1" applyFont="1" applyFill="1" applyBorder="1" applyAlignment="1">
      <alignment horizontal="center" vertical="center"/>
    </xf>
    <xf numFmtId="43" fontId="4" fillId="0" borderId="77" xfId="0" applyNumberFormat="1" applyFont="1" applyFill="1" applyBorder="1" applyAlignment="1">
      <alignment horizontal="center" vertical="center"/>
    </xf>
    <xf numFmtId="233" fontId="4" fillId="0" borderId="7" xfId="0" applyNumberFormat="1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 wrapText="1"/>
    </xf>
    <xf numFmtId="0" fontId="155" fillId="0" borderId="7" xfId="0" applyFont="1" applyFill="1" applyBorder="1" applyAlignment="1">
      <alignment horizontal="center" vertical="center"/>
    </xf>
    <xf numFmtId="233" fontId="4" fillId="0" borderId="6" xfId="0" applyNumberFormat="1" applyFont="1" applyFill="1" applyBorder="1" applyAlignment="1">
      <alignment horizontal="center" vertical="center"/>
    </xf>
    <xf numFmtId="223" fontId="4" fillId="0" borderId="6" xfId="0" applyNumberFormat="1" applyFont="1" applyFill="1" applyBorder="1" applyAlignment="1">
      <alignment horizontal="center" vertical="center"/>
    </xf>
    <xf numFmtId="223" fontId="8" fillId="0" borderId="9" xfId="0" applyNumberFormat="1" applyFont="1" applyBorder="1" applyAlignment="1">
      <alignment horizontal="center" vertical="center"/>
    </xf>
    <xf numFmtId="0" fontId="8" fillId="0" borderId="36" xfId="1" applyFont="1" applyBorder="1" applyAlignment="1">
      <alignment horizontal="center" vertical="center" wrapText="1"/>
    </xf>
    <xf numFmtId="43" fontId="8" fillId="0" borderId="61" xfId="1" applyNumberFormat="1" applyFont="1" applyFill="1" applyBorder="1" applyAlignment="1">
      <alignment horizontal="center" vertical="center"/>
    </xf>
    <xf numFmtId="43" fontId="8" fillId="0" borderId="36" xfId="1" applyNumberFormat="1" applyFont="1" applyBorder="1" applyAlignment="1">
      <alignment horizontal="center" vertical="center" wrapText="1"/>
    </xf>
    <xf numFmtId="0" fontId="8" fillId="3" borderId="36" xfId="0" applyFont="1" applyFill="1" applyBorder="1" applyAlignment="1">
      <alignment horizontal="center" vertical="center" wrapText="1"/>
    </xf>
    <xf numFmtId="0" fontId="4" fillId="0" borderId="36" xfId="0" applyNumberFormat="1" applyFont="1" applyFill="1" applyBorder="1" applyAlignment="1">
      <alignment horizontal="left" vertical="center" wrapText="1"/>
    </xf>
    <xf numFmtId="0" fontId="8" fillId="4" borderId="36" xfId="0" applyFont="1" applyFill="1" applyBorder="1" applyAlignment="1">
      <alignment horizontal="left" vertical="center" wrapText="1"/>
    </xf>
    <xf numFmtId="0" fontId="4" fillId="4" borderId="36" xfId="0" applyFont="1" applyFill="1" applyBorder="1" applyAlignment="1">
      <alignment horizontal="left" vertical="center" wrapText="1"/>
    </xf>
    <xf numFmtId="0" fontId="8" fillId="0" borderId="36" xfId="0" applyFont="1" applyFill="1" applyBorder="1" applyAlignment="1">
      <alignment horizontal="center" vertical="center"/>
    </xf>
    <xf numFmtId="0" fontId="8" fillId="0" borderId="36" xfId="0" applyFont="1" applyBorder="1" applyAlignment="1">
      <alignment horizontal="center" vertical="center" wrapText="1"/>
    </xf>
    <xf numFmtId="0" fontId="8" fillId="3" borderId="36" xfId="1" applyFont="1" applyFill="1" applyBorder="1" applyAlignment="1">
      <alignment horizontal="center" vertical="center" wrapText="1"/>
    </xf>
    <xf numFmtId="0" fontId="4" fillId="0" borderId="36" xfId="1651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left" vertical="center" wrapText="1"/>
    </xf>
    <xf numFmtId="0" fontId="8" fillId="4" borderId="51" xfId="0" applyFont="1" applyFill="1" applyBorder="1" applyAlignment="1">
      <alignment horizontal="center" vertical="center" wrapText="1"/>
    </xf>
    <xf numFmtId="0" fontId="8" fillId="3" borderId="9" xfId="1674" applyNumberFormat="1" applyFont="1" applyFill="1" applyBorder="1" applyAlignment="1">
      <alignment horizontal="center" vertical="center" wrapText="1"/>
    </xf>
    <xf numFmtId="43" fontId="8" fillId="0" borderId="46" xfId="1" applyNumberFormat="1" applyFont="1" applyFill="1" applyBorder="1" applyAlignment="1">
      <alignment horizontal="center" vertical="center"/>
    </xf>
    <xf numFmtId="43" fontId="8" fillId="0" borderId="8" xfId="1" applyNumberFormat="1" applyFont="1" applyBorder="1" applyAlignment="1">
      <alignment horizontal="center" vertical="center" wrapText="1"/>
    </xf>
    <xf numFmtId="43" fontId="8" fillId="0" borderId="37" xfId="1" applyNumberFormat="1" applyFont="1" applyBorder="1" applyAlignment="1">
      <alignment horizontal="center" vertical="center" wrapText="1"/>
    </xf>
    <xf numFmtId="43" fontId="8" fillId="4" borderId="6" xfId="0" applyNumberFormat="1" applyFont="1" applyFill="1" applyBorder="1" applyAlignment="1">
      <alignment horizontal="left" vertical="center" wrapText="1"/>
    </xf>
    <xf numFmtId="43" fontId="8" fillId="0" borderId="37" xfId="0" applyNumberFormat="1" applyFont="1" applyBorder="1" applyAlignment="1">
      <alignment horizontal="center" vertical="center" wrapText="1"/>
    </xf>
    <xf numFmtId="43" fontId="8" fillId="4" borderId="7" xfId="0" applyNumberFormat="1" applyFont="1" applyFill="1" applyBorder="1" applyAlignment="1">
      <alignment horizontal="left" vertical="center" wrapText="1"/>
    </xf>
    <xf numFmtId="43" fontId="8" fillId="4" borderId="8" xfId="0" applyNumberFormat="1" applyFont="1" applyFill="1" applyBorder="1" applyAlignment="1">
      <alignment horizontal="left" vertical="center" wrapText="1"/>
    </xf>
    <xf numFmtId="43" fontId="8" fillId="0" borderId="8" xfId="0" applyNumberFormat="1" applyFont="1" applyBorder="1" applyAlignment="1">
      <alignment horizontal="center" vertical="center" wrapText="1"/>
    </xf>
    <xf numFmtId="43" fontId="4" fillId="0" borderId="6" xfId="0" applyNumberFormat="1" applyFont="1" applyFill="1" applyBorder="1" applyAlignment="1">
      <alignment horizontal="left" vertical="center" wrapText="1"/>
    </xf>
    <xf numFmtId="43" fontId="4" fillId="0" borderId="7" xfId="0" applyNumberFormat="1" applyFont="1" applyFill="1" applyBorder="1" applyAlignment="1">
      <alignment horizontal="left" vertical="center" wrapText="1"/>
    </xf>
    <xf numFmtId="43" fontId="4" fillId="0" borderId="8" xfId="0" applyNumberFormat="1" applyFont="1" applyFill="1" applyBorder="1" applyAlignment="1">
      <alignment horizontal="left" vertical="center" wrapText="1"/>
    </xf>
    <xf numFmtId="43" fontId="4" fillId="0" borderId="7" xfId="1651" applyNumberFormat="1" applyFont="1" applyFill="1" applyBorder="1" applyAlignment="1">
      <alignment vertical="center" wrapText="1"/>
    </xf>
    <xf numFmtId="43" fontId="4" fillId="0" borderId="8" xfId="1651" applyNumberFormat="1" applyFont="1" applyFill="1" applyBorder="1" applyAlignment="1">
      <alignment vertical="center" wrapText="1"/>
    </xf>
    <xf numFmtId="43" fontId="8" fillId="4" borderId="9" xfId="0" applyNumberFormat="1" applyFont="1" applyFill="1" applyBorder="1" applyAlignment="1">
      <alignment horizontal="center" vertical="center" wrapText="1"/>
    </xf>
    <xf numFmtId="43" fontId="8" fillId="4" borderId="10" xfId="0" applyNumberFormat="1" applyFont="1" applyFill="1" applyBorder="1" applyAlignment="1">
      <alignment horizontal="center" vertical="center" wrapText="1"/>
    </xf>
    <xf numFmtId="43" fontId="8" fillId="4" borderId="11" xfId="0" applyNumberFormat="1" applyFont="1" applyFill="1" applyBorder="1" applyAlignment="1">
      <alignment horizontal="center" vertical="center" wrapText="1"/>
    </xf>
    <xf numFmtId="43" fontId="4" fillId="4" borderId="7" xfId="0" applyNumberFormat="1" applyFont="1" applyFill="1" applyBorder="1" applyAlignment="1">
      <alignment horizontal="left" vertical="center" wrapText="1"/>
    </xf>
    <xf numFmtId="43" fontId="4" fillId="4" borderId="8" xfId="0" applyNumberFormat="1" applyFont="1" applyFill="1" applyBorder="1" applyAlignment="1">
      <alignment horizontal="left" vertical="center" wrapText="1"/>
    </xf>
    <xf numFmtId="43" fontId="4" fillId="0" borderId="7" xfId="0" applyNumberFormat="1" applyFont="1" applyFill="1" applyBorder="1" applyAlignment="1">
      <alignment horizontal="center" vertical="center" wrapText="1"/>
    </xf>
    <xf numFmtId="43" fontId="4" fillId="0" borderId="8" xfId="0" applyNumberFormat="1" applyFont="1" applyFill="1" applyBorder="1" applyAlignment="1">
      <alignment horizontal="center" vertical="center" wrapText="1"/>
    </xf>
    <xf numFmtId="43" fontId="8" fillId="4" borderId="7" xfId="0" applyNumberFormat="1" applyFont="1" applyFill="1" applyBorder="1" applyAlignment="1">
      <alignment horizontal="center" vertical="center" wrapText="1"/>
    </xf>
    <xf numFmtId="43" fontId="8" fillId="4" borderId="8" xfId="0" applyNumberFormat="1" applyFont="1" applyFill="1" applyBorder="1" applyAlignment="1">
      <alignment horizontal="center" vertical="center" wrapText="1"/>
    </xf>
    <xf numFmtId="43" fontId="4" fillId="4" borderId="7" xfId="0" applyNumberFormat="1" applyFont="1" applyFill="1" applyBorder="1" applyAlignment="1">
      <alignment horizontal="center" vertical="center" wrapText="1"/>
    </xf>
    <xf numFmtId="43" fontId="4" fillId="4" borderId="8" xfId="0" applyNumberFormat="1" applyFont="1" applyFill="1" applyBorder="1" applyAlignment="1">
      <alignment horizontal="center" vertical="center" wrapText="1"/>
    </xf>
    <xf numFmtId="43" fontId="4" fillId="0" borderId="7" xfId="1651" applyNumberFormat="1" applyFont="1" applyFill="1" applyBorder="1" applyAlignment="1">
      <alignment horizontal="center" vertical="center" wrapText="1"/>
    </xf>
    <xf numFmtId="43" fontId="4" fillId="0" borderId="8" xfId="1651" applyNumberFormat="1" applyFont="1" applyFill="1" applyBorder="1" applyAlignment="1">
      <alignment horizontal="center" vertical="center" wrapText="1"/>
    </xf>
    <xf numFmtId="43" fontId="8" fillId="3" borderId="10" xfId="1674" applyNumberFormat="1" applyFont="1" applyFill="1" applyBorder="1" applyAlignment="1">
      <alignment horizontal="center" vertical="center" wrapText="1"/>
    </xf>
    <xf numFmtId="43" fontId="8" fillId="3" borderId="11" xfId="1674" applyNumberFormat="1" applyFont="1" applyFill="1" applyBorder="1" applyAlignment="1">
      <alignment horizontal="center" vertical="center" wrapText="1"/>
    </xf>
    <xf numFmtId="43" fontId="8" fillId="3" borderId="37" xfId="0" applyNumberFormat="1" applyFont="1" applyFill="1" applyBorder="1" applyAlignment="1">
      <alignment horizontal="center" vertical="center" wrapText="1"/>
    </xf>
    <xf numFmtId="43" fontId="8" fillId="4" borderId="37" xfId="0" applyNumberFormat="1" applyFont="1" applyFill="1" applyBorder="1" applyAlignment="1">
      <alignment horizontal="center" vertical="center" wrapText="1"/>
    </xf>
    <xf numFmtId="43" fontId="4" fillId="4" borderId="37" xfId="0" applyNumberFormat="1" applyFont="1" applyFill="1" applyBorder="1" applyAlignment="1">
      <alignment horizontal="center" vertical="center" wrapText="1"/>
    </xf>
    <xf numFmtId="43" fontId="4" fillId="0" borderId="37" xfId="0" applyNumberFormat="1" applyFont="1" applyFill="1" applyBorder="1" applyAlignment="1">
      <alignment horizontal="center" vertical="center" wrapText="1"/>
    </xf>
    <xf numFmtId="43" fontId="4" fillId="0" borderId="37" xfId="1651" applyNumberFormat="1" applyFont="1" applyFill="1" applyBorder="1" applyAlignment="1">
      <alignment horizontal="center" vertical="center" wrapText="1"/>
    </xf>
    <xf numFmtId="43" fontId="8" fillId="4" borderId="78" xfId="0" applyNumberFormat="1" applyFont="1" applyFill="1" applyBorder="1" applyAlignment="1">
      <alignment horizontal="center" vertical="center" wrapText="1"/>
    </xf>
    <xf numFmtId="43" fontId="8" fillId="0" borderId="76" xfId="1" applyNumberFormat="1" applyFont="1" applyFill="1" applyBorder="1" applyAlignment="1">
      <alignment horizontal="center" vertical="center"/>
    </xf>
    <xf numFmtId="0" fontId="142" fillId="0" borderId="0" xfId="1637" applyFont="1" applyAlignment="1">
      <alignment horizontal="left" wrapText="1"/>
    </xf>
    <xf numFmtId="0" fontId="2" fillId="0" borderId="0" xfId="1637"/>
    <xf numFmtId="0" fontId="137" fillId="0" borderId="0" xfId="1637" applyFont="1"/>
    <xf numFmtId="0" fontId="139" fillId="0" borderId="0" xfId="1637" applyFont="1"/>
    <xf numFmtId="0" fontId="8" fillId="0" borderId="9" xfId="1637" applyFont="1" applyBorder="1" applyAlignment="1">
      <alignment horizontal="center" vertical="center"/>
    </xf>
    <xf numFmtId="0" fontId="8" fillId="0" borderId="11" xfId="1637" applyFont="1" applyBorder="1" applyAlignment="1">
      <alignment horizontal="center" vertical="center"/>
    </xf>
    <xf numFmtId="49" fontId="8" fillId="0" borderId="87" xfId="1637" applyNumberFormat="1" applyFont="1" applyBorder="1" applyAlignment="1">
      <alignment horizontal="center" vertical="center"/>
    </xf>
    <xf numFmtId="0" fontId="8" fillId="0" borderId="42" xfId="1637" applyFont="1" applyBorder="1" applyAlignment="1">
      <alignment horizontal="center" vertical="center" wrapText="1"/>
    </xf>
    <xf numFmtId="0" fontId="4" fillId="0" borderId="87" xfId="1637" applyFont="1" applyBorder="1" applyAlignment="1">
      <alignment horizontal="center" vertical="center"/>
    </xf>
    <xf numFmtId="0" fontId="4" fillId="0" borderId="88" xfId="1637" applyFont="1" applyBorder="1" applyAlignment="1">
      <alignment horizontal="center" vertical="center"/>
    </xf>
    <xf numFmtId="0" fontId="169" fillId="0" borderId="0" xfId="1637" applyFont="1"/>
    <xf numFmtId="43" fontId="168" fillId="0" borderId="44" xfId="0" applyNumberFormat="1" applyFont="1" applyFill="1" applyBorder="1"/>
    <xf numFmtId="221" fontId="168" fillId="0" borderId="44" xfId="0" applyNumberFormat="1" applyFont="1" applyFill="1" applyBorder="1"/>
    <xf numFmtId="43" fontId="168" fillId="0" borderId="48" xfId="0" applyNumberFormat="1" applyFont="1" applyFill="1" applyBorder="1"/>
    <xf numFmtId="43" fontId="168" fillId="3" borderId="44" xfId="0" applyNumberFormat="1" applyFont="1" applyFill="1" applyBorder="1"/>
    <xf numFmtId="43" fontId="8" fillId="0" borderId="43" xfId="0" applyNumberFormat="1" applyFont="1" applyFill="1" applyBorder="1" applyAlignment="1">
      <alignment horizontal="center" vertical="center"/>
    </xf>
    <xf numFmtId="43" fontId="4" fillId="0" borderId="44" xfId="0" applyNumberFormat="1" applyFont="1" applyFill="1" applyBorder="1" applyAlignment="1">
      <alignment horizontal="center" vertical="center"/>
    </xf>
    <xf numFmtId="4" fontId="8" fillId="0" borderId="46" xfId="1" applyNumberFormat="1" applyFont="1" applyBorder="1" applyAlignment="1">
      <alignment horizontal="center" vertical="center"/>
    </xf>
    <xf numFmtId="4" fontId="8" fillId="0" borderId="8" xfId="0" applyNumberFormat="1" applyFont="1" applyFill="1" applyBorder="1" applyAlignment="1">
      <alignment horizontal="center" vertical="center"/>
    </xf>
    <xf numFmtId="4" fontId="8" fillId="3" borderId="8" xfId="1" applyNumberFormat="1" applyFont="1" applyFill="1" applyBorder="1" applyAlignment="1">
      <alignment horizontal="center" vertical="center"/>
    </xf>
    <xf numFmtId="4" fontId="4" fillId="0" borderId="8" xfId="1" applyNumberFormat="1" applyFont="1" applyBorder="1" applyAlignment="1">
      <alignment horizontal="center" vertical="center"/>
    </xf>
    <xf numFmtId="4" fontId="8" fillId="0" borderId="8" xfId="1" applyNumberFormat="1" applyFont="1" applyBorder="1" applyAlignment="1">
      <alignment horizontal="center" vertical="center"/>
    </xf>
    <xf numFmtId="4" fontId="8" fillId="0" borderId="8" xfId="1" applyNumberFormat="1" applyFont="1" applyFill="1" applyBorder="1" applyAlignment="1">
      <alignment horizontal="center" vertical="center"/>
    </xf>
    <xf numFmtId="4" fontId="8" fillId="3" borderId="8" xfId="1" applyNumberFormat="1" applyFont="1" applyFill="1" applyBorder="1" applyAlignment="1">
      <alignment horizontal="center" vertical="center" wrapText="1"/>
    </xf>
    <xf numFmtId="4" fontId="8" fillId="0" borderId="11" xfId="0" applyNumberFormat="1" applyFont="1" applyFill="1" applyBorder="1" applyAlignment="1">
      <alignment horizontal="center" vertical="center"/>
    </xf>
    <xf numFmtId="4" fontId="4" fillId="0" borderId="8" xfId="1" applyNumberFormat="1" applyFont="1" applyBorder="1" applyAlignment="1">
      <alignment horizontal="left" vertical="center" wrapText="1"/>
    </xf>
    <xf numFmtId="217" fontId="3" fillId="0" borderId="0" xfId="1" applyNumberFormat="1" applyFont="1" applyAlignment="1">
      <alignment vertical="center"/>
    </xf>
    <xf numFmtId="217" fontId="4" fillId="0" borderId="7" xfId="0" applyNumberFormat="1" applyFont="1" applyFill="1" applyBorder="1" applyAlignment="1">
      <alignment horizontal="center" vertical="center" wrapText="1"/>
    </xf>
    <xf numFmtId="217" fontId="8" fillId="3" borderId="7" xfId="1" applyNumberFormat="1" applyFont="1" applyFill="1" applyBorder="1" applyAlignment="1">
      <alignment horizontal="center" vertical="center" wrapText="1"/>
    </xf>
    <xf numFmtId="43" fontId="5" fillId="0" borderId="0" xfId="3" applyNumberFormat="1" applyFont="1" applyFill="1" applyAlignment="1">
      <alignment horizontal="right"/>
    </xf>
    <xf numFmtId="1" fontId="155" fillId="0" borderId="7" xfId="0" applyNumberFormat="1" applyFont="1" applyFill="1" applyBorder="1" applyAlignment="1">
      <alignment horizontal="center" vertical="center"/>
    </xf>
    <xf numFmtId="1" fontId="8" fillId="0" borderId="7" xfId="0" applyNumberFormat="1" applyFont="1" applyFill="1" applyBorder="1" applyAlignment="1">
      <alignment horizontal="center" vertical="center"/>
    </xf>
    <xf numFmtId="1" fontId="8" fillId="3" borderId="7" xfId="0" applyNumberFormat="1" applyFont="1" applyFill="1" applyBorder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8" fillId="3" borderId="10" xfId="1674" applyNumberFormat="1" applyFont="1" applyFill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151" fillId="0" borderId="0" xfId="1651" applyFont="1" applyAlignment="1">
      <alignment horizontal="center" wrapText="1"/>
    </xf>
    <xf numFmtId="0" fontId="8" fillId="3" borderId="1" xfId="1674" applyFont="1" applyFill="1" applyBorder="1" applyAlignment="1">
      <alignment horizontal="center" vertical="center" wrapText="1"/>
    </xf>
    <xf numFmtId="0" fontId="8" fillId="3" borderId="45" xfId="1674" applyFont="1" applyFill="1" applyBorder="1" applyAlignment="1">
      <alignment horizontal="center" vertical="center" wrapText="1"/>
    </xf>
    <xf numFmtId="0" fontId="8" fillId="3" borderId="6" xfId="1674" applyFont="1" applyFill="1" applyBorder="1" applyAlignment="1">
      <alignment horizontal="center" vertical="center" wrapText="1"/>
    </xf>
    <xf numFmtId="0" fontId="8" fillId="3" borderId="41" xfId="1674" applyFont="1" applyFill="1" applyBorder="1" applyAlignment="1">
      <alignment horizontal="center" vertical="center" wrapText="1"/>
    </xf>
    <xf numFmtId="0" fontId="8" fillId="3" borderId="9" xfId="1674" applyFont="1" applyFill="1" applyBorder="1" applyAlignment="1">
      <alignment horizontal="center" vertical="center" wrapText="1"/>
    </xf>
    <xf numFmtId="0" fontId="8" fillId="3" borderId="2" xfId="1674" applyNumberFormat="1" applyFont="1" applyFill="1" applyBorder="1" applyAlignment="1">
      <alignment horizontal="center" vertical="center" wrapText="1"/>
    </xf>
    <xf numFmtId="0" fontId="8" fillId="3" borderId="40" xfId="1674" applyNumberFormat="1" applyFont="1" applyFill="1" applyBorder="1" applyAlignment="1">
      <alignment horizontal="center" vertical="center" wrapText="1"/>
    </xf>
    <xf numFmtId="0" fontId="8" fillId="3" borderId="36" xfId="1674" applyNumberFormat="1" applyFont="1" applyFill="1" applyBorder="1" applyAlignment="1">
      <alignment horizontal="center" vertical="center" wrapText="1"/>
    </xf>
    <xf numFmtId="0" fontId="8" fillId="3" borderId="85" xfId="1674" applyNumberFormat="1" applyFont="1" applyFill="1" applyBorder="1" applyAlignment="1">
      <alignment horizontal="center" vertical="center" wrapText="1"/>
    </xf>
    <xf numFmtId="0" fontId="8" fillId="3" borderId="51" xfId="1674" applyNumberFormat="1" applyFont="1" applyFill="1" applyBorder="1" applyAlignment="1">
      <alignment horizontal="center" vertical="center" wrapText="1"/>
    </xf>
    <xf numFmtId="0" fontId="8" fillId="3" borderId="55" xfId="1674" applyNumberFormat="1" applyFont="1" applyFill="1" applyBorder="1" applyAlignment="1">
      <alignment horizontal="center" vertical="center" wrapText="1"/>
    </xf>
    <xf numFmtId="0" fontId="8" fillId="3" borderId="68" xfId="1674" applyNumberFormat="1" applyFont="1" applyFill="1" applyBorder="1" applyAlignment="1">
      <alignment horizontal="center" vertical="center" wrapText="1"/>
    </xf>
    <xf numFmtId="0" fontId="8" fillId="3" borderId="1" xfId="1674" applyNumberFormat="1" applyFont="1" applyFill="1" applyBorder="1" applyAlignment="1">
      <alignment horizontal="center" vertical="center" wrapText="1"/>
    </xf>
    <xf numFmtId="0" fontId="8" fillId="3" borderId="5" xfId="1674" applyNumberFormat="1" applyFont="1" applyFill="1" applyBorder="1" applyAlignment="1">
      <alignment horizontal="center" vertical="center" wrapText="1"/>
    </xf>
    <xf numFmtId="0" fontId="8" fillId="3" borderId="6" xfId="1674" applyNumberFormat="1" applyFont="1" applyFill="1" applyBorder="1" applyAlignment="1">
      <alignment horizontal="center" vertical="center" wrapText="1"/>
    </xf>
    <xf numFmtId="0" fontId="8" fillId="3" borderId="8" xfId="1674" applyNumberFormat="1" applyFont="1" applyFill="1" applyBorder="1" applyAlignment="1">
      <alignment horizontal="center" vertical="center" wrapText="1"/>
    </xf>
    <xf numFmtId="0" fontId="8" fillId="3" borderId="7" xfId="1674" applyNumberFormat="1" applyFont="1" applyFill="1" applyBorder="1" applyAlignment="1">
      <alignment horizontal="center" vertical="center" wrapText="1"/>
    </xf>
    <xf numFmtId="0" fontId="8" fillId="0" borderId="49" xfId="1" applyFont="1" applyBorder="1" applyAlignment="1">
      <alignment horizontal="center" vertical="center" wrapText="1"/>
    </xf>
    <xf numFmtId="0" fontId="8" fillId="0" borderId="59" xfId="1" applyFont="1" applyBorder="1" applyAlignment="1">
      <alignment horizontal="center" vertical="center" wrapText="1"/>
    </xf>
    <xf numFmtId="0" fontId="8" fillId="0" borderId="50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center" vertical="center"/>
    </xf>
    <xf numFmtId="0" fontId="8" fillId="0" borderId="7" xfId="1" applyFont="1" applyBorder="1" applyAlignment="1">
      <alignment horizontal="center" vertical="center" wrapText="1"/>
    </xf>
    <xf numFmtId="0" fontId="6" fillId="0" borderId="0" xfId="1" applyFont="1" applyAlignment="1">
      <alignment horizontal="center" vertical="center" wrapText="1"/>
    </xf>
    <xf numFmtId="0" fontId="5" fillId="0" borderId="0" xfId="2" applyFont="1" applyFill="1" applyBorder="1" applyAlignment="1">
      <alignment horizontal="right" vertical="center" wrapText="1"/>
    </xf>
    <xf numFmtId="0" fontId="8" fillId="0" borderId="26" xfId="1" applyFont="1" applyBorder="1" applyAlignment="1">
      <alignment horizontal="center" vertical="center"/>
    </xf>
    <xf numFmtId="0" fontId="8" fillId="0" borderId="43" xfId="1" applyFont="1" applyBorder="1" applyAlignment="1">
      <alignment horizontal="center" vertical="center" wrapText="1"/>
    </xf>
    <xf numFmtId="0" fontId="8" fillId="0" borderId="44" xfId="1" applyFont="1" applyBorder="1" applyAlignment="1">
      <alignment horizontal="center" vertical="center" wrapText="1"/>
    </xf>
    <xf numFmtId="0" fontId="8" fillId="0" borderId="48" xfId="1" applyFont="1" applyBorder="1" applyAlignment="1">
      <alignment horizontal="center" vertical="center" wrapText="1"/>
    </xf>
    <xf numFmtId="0" fontId="8" fillId="0" borderId="4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 wrapText="1"/>
    </xf>
    <xf numFmtId="0" fontId="8" fillId="0" borderId="47" xfId="1" applyFont="1" applyBorder="1" applyAlignment="1">
      <alignment horizontal="center" vertical="center" wrapText="1"/>
    </xf>
    <xf numFmtId="4" fontId="8" fillId="0" borderId="3" xfId="1" applyNumberFormat="1" applyFont="1" applyBorder="1" applyAlignment="1">
      <alignment horizontal="center" vertical="center" wrapText="1"/>
    </xf>
    <xf numFmtId="4" fontId="8" fillId="0" borderId="36" xfId="1" applyNumberFormat="1" applyFont="1" applyBorder="1" applyAlignment="1">
      <alignment horizontal="center" vertical="center" wrapText="1"/>
    </xf>
    <xf numFmtId="4" fontId="8" fillId="0" borderId="51" xfId="1" applyNumberFormat="1" applyFont="1" applyBorder="1" applyAlignment="1">
      <alignment horizontal="center" vertical="center" wrapText="1"/>
    </xf>
    <xf numFmtId="0" fontId="8" fillId="0" borderId="55" xfId="1" applyFont="1" applyBorder="1" applyAlignment="1">
      <alignment horizontal="center" vertical="center"/>
    </xf>
    <xf numFmtId="0" fontId="8" fillId="0" borderId="68" xfId="1" applyFont="1" applyBorder="1" applyAlignment="1">
      <alignment horizontal="center" vertical="center"/>
    </xf>
    <xf numFmtId="0" fontId="8" fillId="0" borderId="69" xfId="1" applyFont="1" applyBorder="1" applyAlignment="1">
      <alignment horizontal="center" vertical="center"/>
    </xf>
    <xf numFmtId="0" fontId="8" fillId="0" borderId="1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0" fontId="8" fillId="0" borderId="5" xfId="1" applyFont="1" applyFill="1" applyBorder="1" applyAlignment="1">
      <alignment horizontal="center" vertical="center"/>
    </xf>
    <xf numFmtId="0" fontId="8" fillId="0" borderId="6" xfId="1" applyFont="1" applyFill="1" applyBorder="1" applyAlignment="1">
      <alignment horizontal="center" vertical="center"/>
    </xf>
    <xf numFmtId="0" fontId="8" fillId="0" borderId="7" xfId="1" applyFont="1" applyFill="1" applyBorder="1" applyAlignment="1">
      <alignment horizontal="center" vertical="center"/>
    </xf>
    <xf numFmtId="0" fontId="8" fillId="0" borderId="36" xfId="1" applyFont="1" applyFill="1" applyBorder="1" applyAlignment="1">
      <alignment horizontal="center" vertical="center"/>
    </xf>
    <xf numFmtId="0" fontId="8" fillId="0" borderId="8" xfId="1" applyFont="1" applyFill="1" applyBorder="1" applyAlignment="1">
      <alignment horizontal="center" vertical="center"/>
    </xf>
    <xf numFmtId="0" fontId="8" fillId="0" borderId="8" xfId="1" applyFont="1" applyBorder="1" applyAlignment="1">
      <alignment horizontal="center" vertical="center" wrapText="1"/>
    </xf>
    <xf numFmtId="0" fontId="8" fillId="0" borderId="55" xfId="1" applyFont="1" applyBorder="1" applyAlignment="1">
      <alignment horizontal="center" vertical="center" wrapText="1"/>
    </xf>
    <xf numFmtId="0" fontId="8" fillId="0" borderId="68" xfId="1" applyFont="1" applyBorder="1" applyAlignment="1">
      <alignment horizontal="center" vertical="center" wrapText="1"/>
    </xf>
    <xf numFmtId="0" fontId="8" fillId="0" borderId="69" xfId="1" applyFont="1" applyBorder="1" applyAlignment="1">
      <alignment horizontal="center" vertical="center" wrapText="1"/>
    </xf>
    <xf numFmtId="0" fontId="8" fillId="0" borderId="81" xfId="1" applyFont="1" applyBorder="1" applyAlignment="1">
      <alignment horizontal="center" vertical="center" wrapText="1"/>
    </xf>
    <xf numFmtId="0" fontId="8" fillId="0" borderId="26" xfId="1" applyFont="1" applyBorder="1" applyAlignment="1">
      <alignment horizontal="center" vertical="center" wrapText="1"/>
    </xf>
    <xf numFmtId="0" fontId="8" fillId="0" borderId="80" xfId="1" applyFont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/>
    </xf>
    <xf numFmtId="0" fontId="8" fillId="0" borderId="2" xfId="1" applyFont="1" applyFill="1" applyBorder="1" applyAlignment="1">
      <alignment horizontal="center" vertical="center"/>
    </xf>
    <xf numFmtId="0" fontId="8" fillId="86" borderId="3" xfId="1" applyFont="1" applyFill="1" applyBorder="1" applyAlignment="1">
      <alignment horizontal="center" vertical="center"/>
    </xf>
    <xf numFmtId="0" fontId="8" fillId="86" borderId="53" xfId="1" applyFont="1" applyFill="1" applyBorder="1" applyAlignment="1">
      <alignment horizontal="center" vertical="center"/>
    </xf>
    <xf numFmtId="0" fontId="8" fillId="0" borderId="3" xfId="1" applyFont="1" applyBorder="1" applyAlignment="1">
      <alignment horizontal="center" vertical="center"/>
    </xf>
    <xf numFmtId="0" fontId="8" fillId="0" borderId="4" xfId="1" applyFont="1" applyBorder="1" applyAlignment="1">
      <alignment horizontal="center" vertical="center"/>
    </xf>
    <xf numFmtId="0" fontId="8" fillId="0" borderId="53" xfId="1" applyFont="1" applyBorder="1" applyAlignment="1">
      <alignment horizontal="center" vertical="center"/>
    </xf>
    <xf numFmtId="0" fontId="8" fillId="0" borderId="37" xfId="1" applyFont="1" applyBorder="1" applyAlignment="1">
      <alignment horizontal="center" vertical="center" wrapText="1"/>
    </xf>
    <xf numFmtId="0" fontId="8" fillId="0" borderId="78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 wrapText="1"/>
    </xf>
    <xf numFmtId="0" fontId="8" fillId="0" borderId="38" xfId="1" applyFont="1" applyBorder="1" applyAlignment="1">
      <alignment horizontal="center" vertical="center"/>
    </xf>
    <xf numFmtId="0" fontId="8" fillId="0" borderId="47" xfId="1" applyFont="1" applyBorder="1" applyAlignment="1">
      <alignment horizontal="center" vertical="center"/>
    </xf>
    <xf numFmtId="0" fontId="8" fillId="0" borderId="52" xfId="1" applyFont="1" applyBorder="1" applyAlignment="1">
      <alignment horizontal="center" vertical="center" wrapText="1"/>
    </xf>
    <xf numFmtId="0" fontId="8" fillId="0" borderId="67" xfId="1" applyFont="1" applyBorder="1" applyAlignment="1">
      <alignment horizontal="center" vertical="center" wrapText="1"/>
    </xf>
    <xf numFmtId="0" fontId="8" fillId="0" borderId="67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 wrapText="1"/>
    </xf>
    <xf numFmtId="0" fontId="8" fillId="0" borderId="9" xfId="1" applyFont="1" applyBorder="1" applyAlignment="1">
      <alignment horizontal="center" vertical="center" wrapText="1"/>
    </xf>
    <xf numFmtId="0" fontId="8" fillId="0" borderId="11" xfId="1" applyFont="1" applyBorder="1" applyAlignment="1">
      <alignment horizontal="center" vertical="center" wrapText="1"/>
    </xf>
    <xf numFmtId="0" fontId="8" fillId="0" borderId="1" xfId="1" applyFont="1" applyBorder="1" applyAlignment="1">
      <alignment horizontal="center" vertical="center" wrapText="1"/>
    </xf>
    <xf numFmtId="0" fontId="8" fillId="0" borderId="53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center" vertical="center" wrapText="1"/>
    </xf>
    <xf numFmtId="0" fontId="8" fillId="0" borderId="3" xfId="1" applyFont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/>
    </xf>
    <xf numFmtId="0" fontId="8" fillId="0" borderId="6" xfId="1" applyFont="1" applyBorder="1" applyAlignment="1">
      <alignment horizontal="center" vertical="center"/>
    </xf>
    <xf numFmtId="0" fontId="8" fillId="0" borderId="37" xfId="1" applyFont="1" applyBorder="1" applyAlignment="1">
      <alignment horizontal="center" vertical="center"/>
    </xf>
    <xf numFmtId="0" fontId="8" fillId="0" borderId="36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53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/>
    </xf>
    <xf numFmtId="0" fontId="6" fillId="0" borderId="0" xfId="1" applyFont="1" applyFill="1" applyAlignment="1">
      <alignment horizontal="center" vertical="center" wrapText="1"/>
    </xf>
    <xf numFmtId="0" fontId="8" fillId="0" borderId="6" xfId="1" applyFont="1" applyFill="1" applyBorder="1" applyAlignment="1">
      <alignment horizontal="center" vertical="center" wrapText="1"/>
    </xf>
    <xf numFmtId="0" fontId="8" fillId="0" borderId="9" xfId="1" applyFont="1" applyFill="1" applyBorder="1" applyAlignment="1">
      <alignment horizontal="center" vertical="center" wrapText="1"/>
    </xf>
    <xf numFmtId="0" fontId="8" fillId="0" borderId="7" xfId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 wrapText="1"/>
    </xf>
    <xf numFmtId="241" fontId="8" fillId="0" borderId="2" xfId="1" applyNumberFormat="1" applyFont="1" applyFill="1" applyBorder="1" applyAlignment="1">
      <alignment horizontal="center" vertical="center" wrapText="1"/>
    </xf>
    <xf numFmtId="241" fontId="8" fillId="0" borderId="7" xfId="1" applyNumberFormat="1" applyFont="1" applyFill="1" applyBorder="1" applyAlignment="1">
      <alignment horizontal="center" vertical="center" wrapText="1"/>
    </xf>
    <xf numFmtId="241" fontId="8" fillId="0" borderId="10" xfId="1" applyNumberFormat="1" applyFont="1" applyFill="1" applyBorder="1" applyAlignment="1">
      <alignment horizontal="center" vertical="center" wrapText="1"/>
    </xf>
    <xf numFmtId="0" fontId="8" fillId="0" borderId="10" xfId="1" applyFont="1" applyFill="1" applyBorder="1" applyAlignment="1">
      <alignment horizontal="center" vertical="center"/>
    </xf>
    <xf numFmtId="0" fontId="8" fillId="0" borderId="5" xfId="1" applyFont="1" applyFill="1" applyBorder="1" applyAlignment="1">
      <alignment horizontal="center" vertical="center" wrapText="1"/>
    </xf>
    <xf numFmtId="0" fontId="8" fillId="0" borderId="8" xfId="1" applyFont="1" applyFill="1" applyBorder="1" applyAlignment="1">
      <alignment horizontal="center" vertical="center" wrapText="1"/>
    </xf>
    <xf numFmtId="0" fontId="8" fillId="0" borderId="11" xfId="1" applyFont="1" applyFill="1" applyBorder="1" applyAlignment="1">
      <alignment horizontal="center" vertical="center" wrapText="1"/>
    </xf>
    <xf numFmtId="0" fontId="8" fillId="0" borderId="5" xfId="1" applyFont="1" applyBorder="1" applyAlignment="1">
      <alignment horizontal="center" vertical="center" wrapText="1"/>
    </xf>
    <xf numFmtId="0" fontId="8" fillId="0" borderId="10" xfId="1" applyFont="1" applyBorder="1" applyAlignment="1">
      <alignment horizontal="center" vertical="center"/>
    </xf>
    <xf numFmtId="241" fontId="8" fillId="0" borderId="2" xfId="1" applyNumberFormat="1" applyFont="1" applyBorder="1" applyAlignment="1">
      <alignment horizontal="center" vertical="center" wrapText="1"/>
    </xf>
    <xf numFmtId="241" fontId="8" fillId="0" borderId="7" xfId="1" applyNumberFormat="1" applyFont="1" applyBorder="1" applyAlignment="1">
      <alignment horizontal="center" vertical="center" wrapText="1"/>
    </xf>
    <xf numFmtId="241" fontId="8" fillId="0" borderId="10" xfId="1" applyNumberFormat="1" applyFont="1" applyBorder="1" applyAlignment="1">
      <alignment horizontal="center" vertical="center" wrapText="1"/>
    </xf>
    <xf numFmtId="0" fontId="135" fillId="0" borderId="41" xfId="1" applyFont="1" applyBorder="1" applyAlignment="1">
      <alignment horizontal="center" vertical="center" wrapText="1"/>
    </xf>
    <xf numFmtId="0" fontId="135" fillId="0" borderId="87" xfId="1" applyFont="1" applyBorder="1" applyAlignment="1">
      <alignment horizontal="center" vertical="center" wrapText="1"/>
    </xf>
    <xf numFmtId="0" fontId="135" fillId="0" borderId="1" xfId="1" applyFont="1" applyFill="1" applyBorder="1" applyAlignment="1">
      <alignment horizontal="center" vertical="center" wrapText="1"/>
    </xf>
    <xf numFmtId="0" fontId="135" fillId="0" borderId="2" xfId="1" applyFont="1" applyFill="1" applyBorder="1" applyAlignment="1">
      <alignment horizontal="center" vertical="center" wrapText="1"/>
    </xf>
    <xf numFmtId="0" fontId="135" fillId="0" borderId="5" xfId="1" applyFont="1" applyFill="1" applyBorder="1" applyAlignment="1">
      <alignment horizontal="center" vertical="center" wrapText="1"/>
    </xf>
    <xf numFmtId="0" fontId="135" fillId="0" borderId="6" xfId="1" applyFont="1" applyFill="1" applyBorder="1" applyAlignment="1">
      <alignment horizontal="center" vertical="center" wrapText="1"/>
    </xf>
    <xf numFmtId="0" fontId="135" fillId="0" borderId="7" xfId="1" applyFont="1" applyFill="1" applyBorder="1" applyAlignment="1">
      <alignment horizontal="center" vertical="center" wrapText="1"/>
    </xf>
    <xf numFmtId="0" fontId="135" fillId="0" borderId="8" xfId="1" applyFont="1" applyFill="1" applyBorder="1" applyAlignment="1">
      <alignment horizontal="center" vertical="center" wrapText="1"/>
    </xf>
    <xf numFmtId="0" fontId="135" fillId="0" borderId="41" xfId="1" applyFont="1" applyFill="1" applyBorder="1" applyAlignment="1">
      <alignment horizontal="center" vertical="center" wrapText="1"/>
    </xf>
    <xf numFmtId="0" fontId="135" fillId="0" borderId="34" xfId="1" applyFont="1" applyFill="1" applyBorder="1" applyAlignment="1">
      <alignment horizontal="center" vertical="center" wrapText="1"/>
    </xf>
    <xf numFmtId="0" fontId="135" fillId="0" borderId="35" xfId="1" applyFont="1" applyFill="1" applyBorder="1" applyAlignment="1">
      <alignment horizontal="center" vertical="center" wrapText="1"/>
    </xf>
    <xf numFmtId="0" fontId="135" fillId="0" borderId="7" xfId="1" applyFont="1" applyBorder="1" applyAlignment="1">
      <alignment horizontal="center" vertical="center" wrapText="1"/>
    </xf>
    <xf numFmtId="0" fontId="135" fillId="0" borderId="10" xfId="1" applyFont="1" applyBorder="1" applyAlignment="1">
      <alignment horizontal="center" vertical="center"/>
    </xf>
    <xf numFmtId="0" fontId="135" fillId="0" borderId="8" xfId="1" applyFont="1" applyBorder="1" applyAlignment="1">
      <alignment horizontal="center" vertical="center" wrapText="1"/>
    </xf>
    <xf numFmtId="0" fontId="135" fillId="0" borderId="11" xfId="1" applyFont="1" applyBorder="1" applyAlignment="1">
      <alignment horizontal="center" vertical="center"/>
    </xf>
    <xf numFmtId="0" fontId="135" fillId="0" borderId="7" xfId="1" applyNumberFormat="1" applyFont="1" applyBorder="1" applyAlignment="1">
      <alignment horizontal="center" vertical="center" wrapText="1"/>
    </xf>
    <xf numFmtId="0" fontId="135" fillId="0" borderId="10" xfId="1" applyNumberFormat="1" applyFont="1" applyBorder="1" applyAlignment="1">
      <alignment horizontal="center" vertical="center"/>
    </xf>
    <xf numFmtId="0" fontId="135" fillId="0" borderId="9" xfId="1" applyFont="1" applyFill="1" applyBorder="1" applyAlignment="1">
      <alignment horizontal="center" vertical="center" wrapText="1"/>
    </xf>
    <xf numFmtId="0" fontId="135" fillId="0" borderId="10" xfId="1" applyFont="1" applyFill="1" applyBorder="1" applyAlignment="1">
      <alignment horizontal="center" vertical="center" wrapText="1"/>
    </xf>
    <xf numFmtId="0" fontId="135" fillId="0" borderId="11" xfId="1" applyFont="1" applyFill="1" applyBorder="1" applyAlignment="1">
      <alignment horizontal="center" vertical="center" wrapText="1"/>
    </xf>
    <xf numFmtId="0" fontId="135" fillId="0" borderId="11" xfId="1" applyFont="1" applyBorder="1" applyAlignment="1">
      <alignment horizontal="center" vertical="center" wrapText="1"/>
    </xf>
    <xf numFmtId="0" fontId="135" fillId="0" borderId="37" xfId="1" applyFont="1" applyFill="1" applyBorder="1" applyAlignment="1">
      <alignment horizontal="center" vertical="center" wrapText="1"/>
    </xf>
    <xf numFmtId="0" fontId="135" fillId="0" borderId="78" xfId="1" applyFont="1" applyFill="1" applyBorder="1" applyAlignment="1">
      <alignment horizontal="center" vertical="center" wrapText="1"/>
    </xf>
    <xf numFmtId="0" fontId="135" fillId="0" borderId="36" xfId="1" applyFont="1" applyFill="1" applyBorder="1" applyAlignment="1">
      <alignment horizontal="center" vertical="center" wrapText="1"/>
    </xf>
    <xf numFmtId="0" fontId="135" fillId="0" borderId="51" xfId="1" applyFont="1" applyFill="1" applyBorder="1" applyAlignment="1">
      <alignment horizontal="center" vertical="center" wrapText="1"/>
    </xf>
    <xf numFmtId="0" fontId="135" fillId="0" borderId="6" xfId="1" applyFont="1" applyBorder="1" applyAlignment="1">
      <alignment horizontal="center" vertical="center" wrapText="1"/>
    </xf>
    <xf numFmtId="0" fontId="135" fillId="0" borderId="9" xfId="1" applyFont="1" applyBorder="1" applyAlignment="1">
      <alignment horizontal="center" vertical="center" wrapText="1"/>
    </xf>
    <xf numFmtId="0" fontId="135" fillId="0" borderId="10" xfId="1" applyFont="1" applyBorder="1" applyAlignment="1">
      <alignment horizontal="center" vertical="center" wrapText="1"/>
    </xf>
    <xf numFmtId="0" fontId="135" fillId="0" borderId="52" xfId="1" applyFont="1" applyFill="1" applyBorder="1" applyAlignment="1">
      <alignment horizontal="center" vertical="center"/>
    </xf>
    <xf numFmtId="0" fontId="135" fillId="0" borderId="4" xfId="1" applyFont="1" applyFill="1" applyBorder="1" applyAlignment="1">
      <alignment horizontal="center" vertical="center"/>
    </xf>
    <xf numFmtId="0" fontId="135" fillId="0" borderId="67" xfId="1" applyFont="1" applyFill="1" applyBorder="1" applyAlignment="1">
      <alignment horizontal="center" vertical="center"/>
    </xf>
    <xf numFmtId="0" fontId="135" fillId="0" borderId="6" xfId="1" applyFont="1" applyFill="1" applyBorder="1" applyAlignment="1">
      <alignment horizontal="center" vertical="center"/>
    </xf>
    <xf numFmtId="0" fontId="135" fillId="0" borderId="7" xfId="1" applyFont="1" applyFill="1" applyBorder="1" applyAlignment="1">
      <alignment horizontal="center" vertical="center"/>
    </xf>
    <xf numFmtId="0" fontId="135" fillId="0" borderId="8" xfId="1" applyFont="1" applyFill="1" applyBorder="1" applyAlignment="1">
      <alignment horizontal="center" vertical="center"/>
    </xf>
    <xf numFmtId="0" fontId="135" fillId="0" borderId="82" xfId="1" applyFont="1" applyBorder="1" applyAlignment="1">
      <alignment horizontal="center" vertical="center" wrapText="1"/>
    </xf>
    <xf numFmtId="0" fontId="135" fillId="0" borderId="83" xfId="1" applyFont="1" applyBorder="1" applyAlignment="1">
      <alignment horizontal="center" vertical="center" wrapText="1"/>
    </xf>
    <xf numFmtId="0" fontId="135" fillId="0" borderId="34" xfId="1" applyFont="1" applyBorder="1" applyAlignment="1">
      <alignment horizontal="center" vertical="center" wrapText="1"/>
    </xf>
    <xf numFmtId="0" fontId="135" fillId="0" borderId="42" xfId="1" applyFont="1" applyBorder="1" applyAlignment="1">
      <alignment horizontal="center" vertical="center" wrapText="1"/>
    </xf>
    <xf numFmtId="0" fontId="135" fillId="0" borderId="55" xfId="1" applyFont="1" applyBorder="1" applyAlignment="1">
      <alignment horizontal="center" vertical="center" wrapText="1"/>
    </xf>
    <xf numFmtId="0" fontId="135" fillId="0" borderId="58" xfId="1" applyFont="1" applyBorder="1" applyAlignment="1">
      <alignment horizontal="center" vertical="center" wrapText="1"/>
    </xf>
    <xf numFmtId="0" fontId="135" fillId="0" borderId="56" xfId="1" applyFont="1" applyBorder="1" applyAlignment="1">
      <alignment horizontal="center" vertical="center" wrapText="1"/>
    </xf>
    <xf numFmtId="0" fontId="135" fillId="0" borderId="49" xfId="1" applyFont="1" applyBorder="1" applyAlignment="1">
      <alignment horizontal="center" vertical="center" wrapText="1"/>
    </xf>
    <xf numFmtId="0" fontId="135" fillId="0" borderId="59" xfId="1" applyFont="1" applyBorder="1" applyAlignment="1">
      <alignment horizontal="center" vertical="center" wrapText="1"/>
    </xf>
    <xf numFmtId="0" fontId="135" fillId="0" borderId="50" xfId="1" applyFont="1" applyBorder="1" applyAlignment="1">
      <alignment horizontal="center" vertical="center" wrapText="1"/>
    </xf>
    <xf numFmtId="0" fontId="135" fillId="0" borderId="68" xfId="1" applyFont="1" applyFill="1" applyBorder="1" applyAlignment="1">
      <alignment horizontal="center" vertical="center" wrapText="1"/>
    </xf>
    <xf numFmtId="0" fontId="135" fillId="0" borderId="75" xfId="1" applyFont="1" applyFill="1" applyBorder="1" applyAlignment="1">
      <alignment horizontal="center" vertical="center" wrapText="1"/>
    </xf>
    <xf numFmtId="0" fontId="135" fillId="0" borderId="26" xfId="1" applyFont="1" applyFill="1" applyBorder="1" applyAlignment="1">
      <alignment horizontal="center" vertical="center" wrapText="1"/>
    </xf>
    <xf numFmtId="0" fontId="135" fillId="0" borderId="76" xfId="1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 wrapText="1"/>
    </xf>
    <xf numFmtId="0" fontId="8" fillId="0" borderId="73" xfId="0" applyFont="1" applyFill="1" applyBorder="1" applyAlignment="1">
      <alignment horizontal="center" vertical="center" wrapText="1"/>
    </xf>
    <xf numFmtId="0" fontId="135" fillId="0" borderId="53" xfId="1" applyFont="1" applyFill="1" applyBorder="1" applyAlignment="1">
      <alignment horizontal="center" vertical="center" wrapText="1"/>
    </xf>
    <xf numFmtId="0" fontId="135" fillId="0" borderId="3" xfId="1" applyFont="1" applyFill="1" applyBorder="1" applyAlignment="1">
      <alignment horizontal="center" vertical="center" wrapText="1"/>
    </xf>
    <xf numFmtId="0" fontId="4" fillId="0" borderId="51" xfId="1637" applyFont="1" applyBorder="1" applyAlignment="1">
      <alignment horizontal="center" vertical="center"/>
    </xf>
    <xf numFmtId="0" fontId="4" fillId="0" borderId="79" xfId="1637" applyFont="1" applyBorder="1" applyAlignment="1">
      <alignment horizontal="center" vertical="center"/>
    </xf>
    <xf numFmtId="0" fontId="8" fillId="0" borderId="72" xfId="1637" applyFont="1" applyBorder="1" applyAlignment="1">
      <alignment horizontal="center" vertical="center"/>
    </xf>
    <xf numFmtId="0" fontId="8" fillId="0" borderId="78" xfId="1637" applyFont="1" applyBorder="1" applyAlignment="1">
      <alignment horizontal="center" vertical="center"/>
    </xf>
    <xf numFmtId="0" fontId="8" fillId="0" borderId="10" xfId="1637" applyFont="1" applyBorder="1" applyAlignment="1">
      <alignment horizontal="center" vertical="center"/>
    </xf>
    <xf numFmtId="0" fontId="8" fillId="0" borderId="11" xfId="1637" applyFont="1" applyBorder="1" applyAlignment="1">
      <alignment horizontal="center" vertical="center"/>
    </xf>
    <xf numFmtId="0" fontId="4" fillId="0" borderId="72" xfId="1637" applyFont="1" applyBorder="1" applyAlignment="1">
      <alignment horizontal="center" vertical="center"/>
    </xf>
    <xf numFmtId="0" fontId="4" fillId="0" borderId="78" xfId="1637" applyFont="1" applyBorder="1" applyAlignment="1">
      <alignment horizontal="center" vertical="center"/>
    </xf>
    <xf numFmtId="0" fontId="8" fillId="0" borderId="51" xfId="1637" applyFont="1" applyBorder="1" applyAlignment="1">
      <alignment horizontal="center" vertical="center" wrapText="1"/>
    </xf>
    <xf numFmtId="0" fontId="8" fillId="0" borderId="47" xfId="1637" applyFont="1" applyBorder="1" applyAlignment="1">
      <alignment horizontal="center" vertical="center" wrapText="1"/>
    </xf>
    <xf numFmtId="0" fontId="8" fillId="0" borderId="79" xfId="1637" applyFont="1" applyBorder="1" applyAlignment="1">
      <alignment horizontal="center" vertical="center" wrapText="1"/>
    </xf>
    <xf numFmtId="0" fontId="142" fillId="0" borderId="0" xfId="1637" applyFont="1" applyFill="1" applyAlignment="1">
      <alignment horizontal="center"/>
    </xf>
    <xf numFmtId="0" fontId="8" fillId="0" borderId="1" xfId="1637" applyFont="1" applyBorder="1" applyAlignment="1">
      <alignment horizontal="center" vertical="center"/>
    </xf>
    <xf numFmtId="0" fontId="8" fillId="0" borderId="9" xfId="1637" applyFont="1" applyBorder="1" applyAlignment="1">
      <alignment horizontal="center" vertical="center"/>
    </xf>
    <xf numFmtId="0" fontId="8" fillId="0" borderId="2" xfId="1637" applyFont="1" applyBorder="1" applyAlignment="1">
      <alignment horizontal="center" vertical="center"/>
    </xf>
    <xf numFmtId="0" fontId="8" fillId="0" borderId="2" xfId="1637" applyFont="1" applyBorder="1" applyAlignment="1">
      <alignment horizontal="center" vertical="center" wrapText="1"/>
    </xf>
    <xf numFmtId="0" fontId="8" fillId="0" borderId="3" xfId="1637" applyFont="1" applyBorder="1" applyAlignment="1">
      <alignment horizontal="center" vertical="center" wrapText="1"/>
    </xf>
    <xf numFmtId="0" fontId="8" fillId="0" borderId="10" xfId="1637" applyFont="1" applyBorder="1" applyAlignment="1">
      <alignment horizontal="center" vertical="center" wrapText="1"/>
    </xf>
    <xf numFmtId="0" fontId="8" fillId="0" borderId="1" xfId="1637" applyFont="1" applyBorder="1" applyAlignment="1">
      <alignment horizontal="center" vertical="center" wrapText="1"/>
    </xf>
    <xf numFmtId="0" fontId="8" fillId="0" borderId="5" xfId="1637" applyFont="1" applyBorder="1" applyAlignment="1">
      <alignment horizontal="center" vertical="center" wrapText="1"/>
    </xf>
    <xf numFmtId="0" fontId="8" fillId="0" borderId="53" xfId="1637" applyFont="1" applyBorder="1" applyAlignment="1">
      <alignment horizontal="center" vertical="center" wrapText="1"/>
    </xf>
    <xf numFmtId="0" fontId="8" fillId="3" borderId="71" xfId="1674" applyNumberFormat="1" applyFont="1" applyFill="1" applyBorder="1" applyAlignment="1">
      <alignment horizontal="center" vertical="center" wrapText="1"/>
    </xf>
    <xf numFmtId="0" fontId="8" fillId="3" borderId="70" xfId="1674" applyNumberFormat="1" applyFont="1" applyFill="1" applyBorder="1" applyAlignment="1">
      <alignment horizontal="center" vertical="center" wrapText="1"/>
    </xf>
    <xf numFmtId="0" fontId="8" fillId="3" borderId="65" xfId="1674" applyNumberFormat="1" applyFont="1" applyFill="1" applyBorder="1" applyAlignment="1">
      <alignment horizontal="center" vertical="center" wrapText="1"/>
    </xf>
    <xf numFmtId="0" fontId="8" fillId="3" borderId="52" xfId="1" applyFont="1" applyFill="1" applyBorder="1" applyAlignment="1">
      <alignment horizontal="center" vertical="center" wrapText="1"/>
    </xf>
    <xf numFmtId="0" fontId="8" fillId="3" borderId="54" xfId="1" applyFont="1" applyFill="1" applyBorder="1" applyAlignment="1">
      <alignment horizontal="center" vertical="center" wrapText="1"/>
    </xf>
    <xf numFmtId="0" fontId="8" fillId="3" borderId="72" xfId="1" applyFont="1" applyFill="1" applyBorder="1" applyAlignment="1">
      <alignment horizontal="center" vertical="center" wrapText="1"/>
    </xf>
    <xf numFmtId="43" fontId="8" fillId="3" borderId="7" xfId="1674" applyNumberFormat="1" applyFont="1" applyFill="1" applyBorder="1" applyAlignment="1">
      <alignment horizontal="center" vertical="center" wrapText="1"/>
    </xf>
    <xf numFmtId="43" fontId="8" fillId="3" borderId="8" xfId="1674" applyNumberFormat="1" applyFont="1" applyFill="1" applyBorder="1" applyAlignment="1">
      <alignment horizontal="center" vertical="center" wrapText="1"/>
    </xf>
    <xf numFmtId="0" fontId="8" fillId="3" borderId="10" xfId="1674" applyNumberFormat="1" applyFont="1" applyFill="1" applyBorder="1" applyAlignment="1">
      <alignment horizontal="center" vertical="center" wrapText="1"/>
    </xf>
    <xf numFmtId="43" fontId="8" fillId="3" borderId="40" xfId="1674" applyNumberFormat="1" applyFont="1" applyFill="1" applyBorder="1" applyAlignment="1">
      <alignment horizontal="center" vertical="center" wrapText="1"/>
    </xf>
    <xf numFmtId="43" fontId="8" fillId="3" borderId="46" xfId="1674" applyNumberFormat="1" applyFont="1" applyFill="1" applyBorder="1" applyAlignment="1">
      <alignment horizontal="center" vertical="center" wrapText="1"/>
    </xf>
    <xf numFmtId="0" fontId="8" fillId="3" borderId="46" xfId="1674" applyNumberFormat="1" applyFont="1" applyFill="1" applyBorder="1" applyAlignment="1">
      <alignment horizontal="center" vertical="center" wrapText="1"/>
    </xf>
    <xf numFmtId="0" fontId="151" fillId="0" borderId="0" xfId="1651" applyFont="1" applyAlignment="1">
      <alignment horizontal="center" vertical="center" wrapText="1"/>
    </xf>
    <xf numFmtId="0" fontId="8" fillId="3" borderId="75" xfId="1674" applyNumberFormat="1" applyFont="1" applyFill="1" applyBorder="1" applyAlignment="1">
      <alignment horizontal="center" vertical="center" wrapText="1"/>
    </xf>
    <xf numFmtId="0" fontId="8" fillId="3" borderId="81" xfId="1674" applyNumberFormat="1" applyFont="1" applyFill="1" applyBorder="1" applyAlignment="1">
      <alignment horizontal="center" vertical="center" wrapText="1"/>
    </xf>
    <xf numFmtId="0" fontId="8" fillId="3" borderId="76" xfId="1674" applyNumberFormat="1" applyFont="1" applyFill="1" applyBorder="1" applyAlignment="1">
      <alignment horizontal="center" vertical="center" wrapText="1"/>
    </xf>
    <xf numFmtId="0" fontId="8" fillId="3" borderId="64" xfId="1674" applyNumberFormat="1" applyFont="1" applyFill="1" applyBorder="1" applyAlignment="1">
      <alignment horizontal="center" vertical="center" wrapText="1"/>
    </xf>
    <xf numFmtId="0" fontId="8" fillId="3" borderId="69" xfId="1674" applyNumberFormat="1" applyFont="1" applyFill="1" applyBorder="1" applyAlignment="1">
      <alignment horizontal="center" vertical="center" wrapText="1"/>
    </xf>
    <xf numFmtId="0" fontId="8" fillId="3" borderId="37" xfId="1674" applyNumberFormat="1" applyFont="1" applyFill="1" applyBorder="1" applyAlignment="1">
      <alignment horizontal="center" vertical="center" wrapText="1"/>
    </xf>
    <xf numFmtId="0" fontId="8" fillId="3" borderId="78" xfId="1674" applyNumberFormat="1" applyFont="1" applyFill="1" applyBorder="1" applyAlignment="1">
      <alignment horizontal="center" vertical="center" wrapText="1"/>
    </xf>
    <xf numFmtId="0" fontId="8" fillId="3" borderId="11" xfId="1674" applyNumberFormat="1" applyFont="1" applyFill="1" applyBorder="1" applyAlignment="1">
      <alignment horizontal="center" vertical="center" wrapText="1"/>
    </xf>
    <xf numFmtId="0" fontId="8" fillId="3" borderId="43" xfId="1" applyFont="1" applyFill="1" applyBorder="1" applyAlignment="1">
      <alignment horizontal="center" vertical="center" wrapText="1"/>
    </xf>
    <xf numFmtId="0" fontId="144" fillId="0" borderId="7" xfId="1712" applyFont="1" applyFill="1" applyBorder="1" applyAlignment="1">
      <alignment horizontal="center" vertical="center" wrapText="1"/>
    </xf>
    <xf numFmtId="49" fontId="124" fillId="0" borderId="0" xfId="1712" applyNumberFormat="1" applyFont="1" applyFill="1" applyAlignment="1">
      <alignment horizontal="left" vertical="center" wrapText="1"/>
    </xf>
    <xf numFmtId="0" fontId="6" fillId="0" borderId="0" xfId="1" applyFont="1" applyAlignment="1">
      <alignment horizontal="center"/>
    </xf>
    <xf numFmtId="0" fontId="3" fillId="0" borderId="0" xfId="1" applyFont="1" applyAlignment="1">
      <alignment horizontal="right" wrapText="1"/>
    </xf>
    <xf numFmtId="0" fontId="5" fillId="0" borderId="0" xfId="2" applyFont="1" applyFill="1" applyBorder="1" applyAlignment="1">
      <alignment horizontal="right" wrapText="1"/>
    </xf>
    <xf numFmtId="0" fontId="143" fillId="0" borderId="0" xfId="1712" applyFont="1" applyFill="1" applyAlignment="1">
      <alignment horizontal="center" vertical="center" wrapText="1"/>
    </xf>
    <xf numFmtId="0" fontId="124" fillId="0" borderId="0" xfId="1712" applyFont="1" applyFill="1" applyAlignment="1">
      <alignment horizontal="center" vertical="center" wrapText="1"/>
    </xf>
    <xf numFmtId="0" fontId="8" fillId="0" borderId="1" xfId="1712" applyFont="1" applyFill="1" applyBorder="1" applyAlignment="1">
      <alignment horizontal="center" vertical="center" wrapText="1"/>
    </xf>
    <xf numFmtId="0" fontId="8" fillId="0" borderId="6" xfId="1712" applyFont="1" applyFill="1" applyBorder="1" applyAlignment="1">
      <alignment horizontal="center" vertical="center" wrapText="1"/>
    </xf>
    <xf numFmtId="0" fontId="8" fillId="0" borderId="9" xfId="1712" applyFont="1" applyFill="1" applyBorder="1" applyAlignment="1">
      <alignment horizontal="center" vertical="center" wrapText="1"/>
    </xf>
    <xf numFmtId="0" fontId="8" fillId="0" borderId="2" xfId="1712" applyFont="1" applyFill="1" applyBorder="1" applyAlignment="1">
      <alignment horizontal="center" vertical="center" wrapText="1"/>
    </xf>
    <xf numFmtId="0" fontId="8" fillId="0" borderId="7" xfId="1712" applyFont="1" applyFill="1" applyBorder="1" applyAlignment="1">
      <alignment horizontal="center" vertical="center" wrapText="1"/>
    </xf>
    <xf numFmtId="0" fontId="8" fillId="0" borderId="10" xfId="1712" applyFont="1" applyFill="1" applyBorder="1" applyAlignment="1">
      <alignment horizontal="center" vertical="center" wrapText="1"/>
    </xf>
    <xf numFmtId="0" fontId="144" fillId="0" borderId="2" xfId="1712" applyFont="1" applyFill="1" applyBorder="1" applyAlignment="1">
      <alignment horizontal="center" vertical="center" wrapText="1"/>
    </xf>
    <xf numFmtId="0" fontId="144" fillId="0" borderId="5" xfId="1712" applyFont="1" applyFill="1" applyBorder="1" applyAlignment="1">
      <alignment horizontal="center" vertical="center" wrapText="1"/>
    </xf>
    <xf numFmtId="0" fontId="8" fillId="0" borderId="77" xfId="1" applyFont="1" applyBorder="1" applyAlignment="1">
      <alignment horizontal="center" vertical="center"/>
    </xf>
    <xf numFmtId="0" fontId="8" fillId="0" borderId="79" xfId="1" applyFont="1" applyBorder="1" applyAlignment="1">
      <alignment horizontal="center" vertical="center"/>
    </xf>
    <xf numFmtId="49" fontId="151" fillId="0" borderId="0" xfId="1712" applyNumberFormat="1" applyFont="1" applyFill="1" applyAlignment="1">
      <alignment horizontal="left" vertical="center" wrapText="1"/>
    </xf>
    <xf numFmtId="0" fontId="8" fillId="0" borderId="36" xfId="1" applyFont="1" applyFill="1" applyBorder="1" applyAlignment="1">
      <alignment horizontal="center" vertical="center" wrapText="1"/>
    </xf>
    <xf numFmtId="0" fontId="8" fillId="0" borderId="37" xfId="1" applyFont="1" applyFill="1" applyBorder="1" applyAlignment="1">
      <alignment horizontal="center" vertical="center" wrapText="1"/>
    </xf>
    <xf numFmtId="0" fontId="138" fillId="0" borderId="0" xfId="1" applyFont="1" applyFill="1" applyAlignment="1">
      <alignment horizontal="right" wrapText="1"/>
    </xf>
    <xf numFmtId="0" fontId="140" fillId="0" borderId="0" xfId="1" applyFont="1" applyFill="1" applyAlignment="1">
      <alignment horizontal="center" vertical="center" wrapText="1"/>
    </xf>
    <xf numFmtId="0" fontId="140" fillId="0" borderId="0" xfId="1" applyFont="1" applyFill="1" applyAlignment="1">
      <alignment horizontal="center" vertical="center"/>
    </xf>
    <xf numFmtId="0" fontId="8" fillId="0" borderId="43" xfId="1" applyFont="1" applyFill="1" applyBorder="1" applyAlignment="1">
      <alignment horizontal="center" vertical="center" wrapText="1"/>
    </xf>
    <xf numFmtId="0" fontId="8" fillId="0" borderId="44" xfId="1" applyFont="1" applyFill="1" applyBorder="1" applyAlignment="1">
      <alignment horizontal="center" vertical="center" wrapText="1"/>
    </xf>
    <xf numFmtId="0" fontId="8" fillId="0" borderId="73" xfId="1" applyFont="1" applyFill="1" applyBorder="1" applyAlignment="1">
      <alignment horizontal="center" vertical="center" wrapText="1"/>
    </xf>
    <xf numFmtId="0" fontId="8" fillId="0" borderId="55" xfId="1" applyFont="1" applyFill="1" applyBorder="1" applyAlignment="1">
      <alignment horizontal="center" vertical="center" wrapText="1"/>
    </xf>
    <xf numFmtId="0" fontId="8" fillId="0" borderId="68" xfId="1" applyFont="1" applyFill="1" applyBorder="1" applyAlignment="1">
      <alignment horizontal="center" vertical="center" wrapText="1"/>
    </xf>
    <xf numFmtId="0" fontId="8" fillId="0" borderId="69" xfId="1" applyFont="1" applyFill="1" applyBorder="1" applyAlignment="1">
      <alignment horizontal="center" vertical="center" wrapText="1"/>
    </xf>
    <xf numFmtId="0" fontId="8" fillId="0" borderId="52" xfId="1" applyFont="1" applyFill="1" applyBorder="1" applyAlignment="1">
      <alignment horizontal="center" vertical="center" wrapText="1"/>
    </xf>
    <xf numFmtId="0" fontId="8" fillId="0" borderId="4" xfId="1" applyFont="1" applyFill="1" applyBorder="1" applyAlignment="1">
      <alignment horizontal="center" vertical="center" wrapText="1"/>
    </xf>
    <xf numFmtId="0" fontId="8" fillId="0" borderId="67" xfId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8" fillId="0" borderId="55" xfId="0" applyFont="1" applyBorder="1" applyAlignment="1">
      <alignment horizontal="center" vertical="center" wrapText="1"/>
    </xf>
    <xf numFmtId="0" fontId="8" fillId="0" borderId="58" xfId="0" applyFont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center" wrapText="1"/>
    </xf>
    <xf numFmtId="0" fontId="8" fillId="0" borderId="57" xfId="0" applyFont="1" applyBorder="1" applyAlignment="1">
      <alignment horizontal="center" vertical="center" wrapText="1"/>
    </xf>
    <xf numFmtId="0" fontId="8" fillId="0" borderId="31" xfId="0" applyFont="1" applyBorder="1" applyAlignment="1">
      <alignment horizontal="center" vertical="center" wrapText="1"/>
    </xf>
    <xf numFmtId="0" fontId="8" fillId="0" borderId="6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83" borderId="2" xfId="0" applyFont="1" applyFill="1" applyBorder="1" applyAlignment="1">
      <alignment horizontal="center" vertical="center" wrapText="1"/>
    </xf>
    <xf numFmtId="0" fontId="8" fillId="83" borderId="7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4" fillId="84" borderId="49" xfId="0" applyFont="1" applyFill="1" applyBorder="1" applyAlignment="1">
      <alignment horizontal="center" vertical="center" wrapText="1"/>
    </xf>
    <xf numFmtId="0" fontId="4" fillId="84" borderId="59" xfId="0" applyFont="1" applyFill="1" applyBorder="1" applyAlignment="1">
      <alignment horizontal="center" vertical="center" wrapText="1"/>
    </xf>
    <xf numFmtId="0" fontId="4" fillId="84" borderId="50" xfId="0" applyFont="1" applyFill="1" applyBorder="1" applyAlignment="1">
      <alignment horizontal="center" vertical="center" wrapText="1"/>
    </xf>
    <xf numFmtId="0" fontId="3" fillId="0" borderId="0" xfId="3" applyFont="1" applyFill="1" applyAlignment="1">
      <alignment horizontal="left" wrapText="1"/>
    </xf>
    <xf numFmtId="0" fontId="157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4" borderId="0" xfId="1" applyFont="1" applyFill="1" applyBorder="1" applyAlignment="1">
      <alignment horizontal="left" vertical="center" wrapText="1"/>
    </xf>
    <xf numFmtId="0" fontId="135" fillId="80" borderId="7" xfId="1" applyFont="1" applyFill="1" applyBorder="1" applyAlignment="1">
      <alignment horizontal="center" vertical="center" wrapText="1"/>
    </xf>
    <xf numFmtId="0" fontId="135" fillId="80" borderId="10" xfId="1" applyFont="1" applyFill="1" applyBorder="1" applyAlignment="1">
      <alignment horizontal="center" vertical="center" wrapText="1"/>
    </xf>
    <xf numFmtId="0" fontId="135" fillId="81" borderId="7" xfId="1" applyFont="1" applyFill="1" applyBorder="1" applyAlignment="1">
      <alignment horizontal="center" vertical="center" wrapText="1"/>
    </xf>
    <xf numFmtId="0" fontId="135" fillId="81" borderId="10" xfId="1" applyFont="1" applyFill="1" applyBorder="1" applyAlignment="1">
      <alignment horizontal="center" vertical="center" wrapText="1"/>
    </xf>
    <xf numFmtId="0" fontId="135" fillId="80" borderId="2" xfId="1" applyFont="1" applyFill="1" applyBorder="1" applyAlignment="1">
      <alignment horizontal="center" vertical="center" wrapText="1"/>
    </xf>
    <xf numFmtId="0" fontId="135" fillId="0" borderId="2" xfId="1" applyFont="1" applyBorder="1" applyAlignment="1">
      <alignment horizontal="center" vertical="center" wrapText="1"/>
    </xf>
    <xf numFmtId="0" fontId="6" fillId="0" borderId="0" xfId="1" applyFont="1" applyAlignment="1">
      <alignment horizontal="center" wrapText="1"/>
    </xf>
    <xf numFmtId="0" fontId="135" fillId="0" borderId="1" xfId="1" applyFont="1" applyBorder="1" applyAlignment="1">
      <alignment horizontal="center" vertical="center" wrapText="1"/>
    </xf>
    <xf numFmtId="0" fontId="135" fillId="0" borderId="39" xfId="1" applyFont="1" applyFill="1" applyBorder="1" applyAlignment="1">
      <alignment horizontal="center" vertical="center" wrapText="1"/>
    </xf>
    <xf numFmtId="0" fontId="135" fillId="0" borderId="40" xfId="1" applyFont="1" applyFill="1" applyBorder="1" applyAlignment="1">
      <alignment horizontal="center" vertical="center" wrapText="1"/>
    </xf>
    <xf numFmtId="0" fontId="135" fillId="0" borderId="2" xfId="1" applyFont="1" applyBorder="1" applyAlignment="1">
      <alignment horizontal="center" vertical="center"/>
    </xf>
    <xf numFmtId="0" fontId="135" fillId="0" borderId="5" xfId="1" applyFont="1" applyBorder="1" applyAlignment="1">
      <alignment horizontal="center" vertical="center"/>
    </xf>
    <xf numFmtId="0" fontId="135" fillId="0" borderId="36" xfId="1" applyFont="1" applyBorder="1" applyAlignment="1">
      <alignment horizontal="center" vertical="center"/>
    </xf>
    <xf numFmtId="0" fontId="135" fillId="0" borderId="38" xfId="1" applyFont="1" applyBorder="1" applyAlignment="1">
      <alignment horizontal="center" vertical="center"/>
    </xf>
    <xf numFmtId="0" fontId="135" fillId="0" borderId="37" xfId="1" applyFont="1" applyBorder="1" applyAlignment="1">
      <alignment horizontal="center" vertical="center"/>
    </xf>
    <xf numFmtId="0" fontId="135" fillId="0" borderId="7" xfId="1" applyFont="1" applyBorder="1" applyAlignment="1">
      <alignment horizontal="center" vertical="center"/>
    </xf>
    <xf numFmtId="0" fontId="135" fillId="0" borderId="8" xfId="1" applyFont="1" applyBorder="1" applyAlignment="1">
      <alignment horizontal="center" vertical="center"/>
    </xf>
    <xf numFmtId="0" fontId="135" fillId="81" borderId="2" xfId="1" applyFont="1" applyFill="1" applyBorder="1" applyAlignment="1">
      <alignment horizontal="center" vertical="center" wrapText="1"/>
    </xf>
    <xf numFmtId="0" fontId="135" fillId="0" borderId="57" xfId="1" applyFont="1" applyBorder="1" applyAlignment="1">
      <alignment horizontal="center" vertical="center" wrapText="1"/>
    </xf>
    <xf numFmtId="0" fontId="135" fillId="0" borderId="68" xfId="1" applyFont="1" applyBorder="1" applyAlignment="1">
      <alignment horizontal="center" vertical="center" wrapText="1"/>
    </xf>
    <xf numFmtId="0" fontId="135" fillId="0" borderId="75" xfId="1" applyFont="1" applyBorder="1" applyAlignment="1">
      <alignment horizontal="center" vertical="center" wrapText="1"/>
    </xf>
    <xf numFmtId="0" fontId="135" fillId="0" borderId="61" xfId="1" applyFont="1" applyBorder="1" applyAlignment="1">
      <alignment horizontal="center" vertical="center" wrapText="1"/>
    </xf>
    <xf numFmtId="0" fontId="135" fillId="0" borderId="26" xfId="1" applyFont="1" applyBorder="1" applyAlignment="1">
      <alignment horizontal="center" vertical="center" wrapText="1"/>
    </xf>
    <xf numFmtId="0" fontId="135" fillId="0" borderId="76" xfId="1" applyFont="1" applyBorder="1" applyAlignment="1">
      <alignment horizontal="center" vertical="center" wrapText="1"/>
    </xf>
    <xf numFmtId="0" fontId="135" fillId="0" borderId="77" xfId="1" applyFont="1" applyBorder="1" applyAlignment="1">
      <alignment horizontal="center" vertical="center" wrapText="1"/>
    </xf>
    <xf numFmtId="0" fontId="135" fillId="0" borderId="77" xfId="1" applyFont="1" applyBorder="1" applyAlignment="1">
      <alignment horizontal="center" vertical="center"/>
    </xf>
    <xf numFmtId="0" fontId="135" fillId="0" borderId="79" xfId="1" applyFont="1" applyBorder="1" applyAlignment="1">
      <alignment horizontal="center" vertical="center"/>
    </xf>
    <xf numFmtId="0" fontId="135" fillId="0" borderId="3" xfId="1" applyFont="1" applyBorder="1" applyAlignment="1">
      <alignment horizontal="center" vertical="center"/>
    </xf>
    <xf numFmtId="0" fontId="135" fillId="0" borderId="4" xfId="1" applyFont="1" applyBorder="1" applyAlignment="1">
      <alignment horizontal="center" vertical="center"/>
    </xf>
    <xf numFmtId="0" fontId="135" fillId="0" borderId="67" xfId="1" applyFont="1" applyBorder="1" applyAlignment="1">
      <alignment horizontal="center" vertical="center"/>
    </xf>
    <xf numFmtId="0" fontId="8" fillId="0" borderId="11" xfId="1" applyFont="1" applyBorder="1" applyAlignment="1">
      <alignment horizontal="center" vertical="center"/>
    </xf>
    <xf numFmtId="0" fontId="142" fillId="0" borderId="36" xfId="1" applyFont="1" applyFill="1" applyBorder="1" applyAlignment="1">
      <alignment horizontal="center" vertical="center" wrapText="1"/>
    </xf>
    <xf numFmtId="0" fontId="142" fillId="0" borderId="37" xfId="1" applyFont="1" applyFill="1" applyBorder="1" applyAlignment="1">
      <alignment horizontal="center" vertical="center" wrapText="1"/>
    </xf>
    <xf numFmtId="0" fontId="142" fillId="0" borderId="52" xfId="1" applyFont="1" applyFill="1" applyBorder="1" applyAlignment="1">
      <alignment horizontal="center" vertical="center" wrapText="1"/>
    </xf>
    <xf numFmtId="0" fontId="142" fillId="0" borderId="4" xfId="1" applyFont="1" applyFill="1" applyBorder="1" applyAlignment="1">
      <alignment horizontal="center" vertical="center" wrapText="1"/>
    </xf>
    <xf numFmtId="0" fontId="142" fillId="0" borderId="67" xfId="1" applyFont="1" applyFill="1" applyBorder="1" applyAlignment="1">
      <alignment horizontal="center" vertical="center" wrapText="1"/>
    </xf>
    <xf numFmtId="0" fontId="142" fillId="0" borderId="55" xfId="1" applyFont="1" applyFill="1" applyBorder="1" applyAlignment="1">
      <alignment horizontal="center" vertical="center" wrapText="1"/>
    </xf>
    <xf numFmtId="0" fontId="142" fillId="0" borderId="68" xfId="1" applyFont="1" applyFill="1" applyBorder="1" applyAlignment="1">
      <alignment horizontal="center" vertical="center" wrapText="1"/>
    </xf>
    <xf numFmtId="0" fontId="142" fillId="0" borderId="69" xfId="1" applyFont="1" applyFill="1" applyBorder="1" applyAlignment="1">
      <alignment horizontal="center" vertical="center" wrapText="1"/>
    </xf>
    <xf numFmtId="0" fontId="142" fillId="0" borderId="7" xfId="1" applyFont="1" applyFill="1" applyBorder="1" applyAlignment="1">
      <alignment horizontal="center" vertical="center" wrapText="1"/>
    </xf>
    <xf numFmtId="0" fontId="142" fillId="0" borderId="6" xfId="1" applyFont="1" applyFill="1" applyBorder="1" applyAlignment="1">
      <alignment horizontal="center" vertical="center" wrapText="1"/>
    </xf>
    <xf numFmtId="0" fontId="142" fillId="0" borderId="8" xfId="1" applyFont="1" applyFill="1" applyBorder="1" applyAlignment="1">
      <alignment horizontal="center" vertical="center" wrapText="1"/>
    </xf>
    <xf numFmtId="0" fontId="142" fillId="0" borderId="54" xfId="1" applyFont="1" applyFill="1" applyBorder="1" applyAlignment="1">
      <alignment horizontal="center" vertical="center" wrapText="1"/>
    </xf>
    <xf numFmtId="0" fontId="142" fillId="0" borderId="66" xfId="1" applyFont="1" applyFill="1" applyBorder="1" applyAlignment="1">
      <alignment horizontal="center" vertical="center" wrapText="1"/>
    </xf>
    <xf numFmtId="0" fontId="142" fillId="0" borderId="43" xfId="1" applyFont="1" applyFill="1" applyBorder="1" applyAlignment="1">
      <alignment horizontal="center" vertical="center" wrapText="1"/>
    </xf>
    <xf numFmtId="0" fontId="142" fillId="0" borderId="44" xfId="1" applyFont="1" applyFill="1" applyBorder="1" applyAlignment="1">
      <alignment horizontal="center" vertical="center" wrapText="1"/>
    </xf>
    <xf numFmtId="0" fontId="142" fillId="0" borderId="73" xfId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43" fontId="6" fillId="0" borderId="0" xfId="1" applyNumberFormat="1" applyFont="1" applyAlignment="1">
      <alignment vertical="center" wrapText="1"/>
    </xf>
  </cellXfs>
  <cellStyles count="6750">
    <cellStyle name=" 1" xfId="5"/>
    <cellStyle name="_x000a_bidires=100_x000d_" xfId="6"/>
    <cellStyle name="%" xfId="7"/>
    <cellStyle name="%_Inputs" xfId="8"/>
    <cellStyle name="%_Inputs (const)" xfId="9"/>
    <cellStyle name="%_Inputs Co" xfId="10"/>
    <cellStyle name="?…?ж?Ш?и [0.00]" xfId="11"/>
    <cellStyle name="?W??_‘O’с?р??" xfId="12"/>
    <cellStyle name="_CashFlow_2007_проект_02_02_final" xfId="13"/>
    <cellStyle name="_Model_RAB Мой" xfId="14"/>
    <cellStyle name="_Model_RAB Мой 2" xfId="15"/>
    <cellStyle name="_Model_RAB Мой 2 2" xfId="2478"/>
    <cellStyle name="_Model_RAB Мой 2_OREP.KU.2011.MONTHLY.02(v0.1)" xfId="16"/>
    <cellStyle name="_Model_RAB Мой 2_OREP.KU.2011.MONTHLY.02(v0.4)" xfId="17"/>
    <cellStyle name="_Model_RAB Мой 2_OREP.KU.2011.MONTHLY.11(v1.4)" xfId="18"/>
    <cellStyle name="_Model_RAB Мой 2_OREP.KU.2011.MONTHLY.11(v1.4)_UPDATE.BALANCE.WARM.2012YEAR.TO.1.1" xfId="19"/>
    <cellStyle name="_Model_RAB Мой 2_OREP.KU.2011.MONTHLY.11(v1.4)_UPDATE.CALC.WARM.2012YEAR.TO.1.1" xfId="20"/>
    <cellStyle name="_Model_RAB Мой 2_TEHSHEET" xfId="2479"/>
    <cellStyle name="_Model_RAB Мой 2_UPDATE.BALANCE.WARM.2012YEAR.TO.1.1" xfId="21"/>
    <cellStyle name="_Model_RAB Мой 2_UPDATE.CALC.WARM.2012YEAR.TO.1.1" xfId="22"/>
    <cellStyle name="_Model_RAB Мой 2_UPDATE.MONITORING.OS.EE.2.02.TO.1.3.64" xfId="23"/>
    <cellStyle name="_Model_RAB Мой 2_UPDATE.OREP.KU.2011.MONTHLY.02.TO.1.2" xfId="24"/>
    <cellStyle name="_Model_RAB Мой_46EE.2011(v1.0)" xfId="25"/>
    <cellStyle name="_Model_RAB Мой_46EE.2011(v1.0)_46TE.2011(v1.0)" xfId="26"/>
    <cellStyle name="_Model_RAB Мой_46EE.2011(v1.0)_INDEX.STATION.2012(v1.0)_" xfId="27"/>
    <cellStyle name="_Model_RAB Мой_46EE.2011(v1.0)_INDEX.STATION.2012(v2.0)" xfId="28"/>
    <cellStyle name="_Model_RAB Мой_46EE.2011(v1.2)" xfId="2480"/>
    <cellStyle name="_Model_RAB Мой_46TE.2011(v1.0)" xfId="29"/>
    <cellStyle name="_Model_RAB Мой_ARMRAZR" xfId="30"/>
    <cellStyle name="_Model_RAB Мой_BALANCE.TBO.2011YEAR(v1.1)" xfId="2481"/>
    <cellStyle name="_Model_RAB Мой_BALANCE.WARM.2010.PLAN" xfId="2482"/>
    <cellStyle name="_Model_RAB Мой_BALANCE.WARM.2011YEAR(v0.7)" xfId="2483"/>
    <cellStyle name="_Model_RAB Мой_BALANCE.WARM.2011YEAR.NEW.UPDATE.SCHEME" xfId="31"/>
    <cellStyle name="_Model_RAB Мой_DOPFACTOR.VO.2012(v1.0)" xfId="2484"/>
    <cellStyle name="_Model_RAB Мой_EE.2REK.P2011.4.78(v0.3)" xfId="32"/>
    <cellStyle name="_Model_RAB Мой_INVEST.EE.PLAN.4.78(v0.1)" xfId="33"/>
    <cellStyle name="_Model_RAB Мой_INVEST.EE.PLAN.4.78(v0.3)" xfId="34"/>
    <cellStyle name="_Model_RAB Мой_INVEST.PLAN.4.78(v0.1)" xfId="35"/>
    <cellStyle name="_Model_RAB Мой_INVEST.WARM.PLAN.4.78(v0.1)" xfId="36"/>
    <cellStyle name="_Model_RAB Мой_INVEST_WARM_PLAN" xfId="37"/>
    <cellStyle name="_Model_RAB Мой_NADB.JNVLS.APTEKA.2011(v1.3.3)" xfId="38"/>
    <cellStyle name="_Model_RAB Мой_NADB.JNVLS.APTEKA.2011(v1.3.3)_46TE.2011(v1.0)" xfId="39"/>
    <cellStyle name="_Model_RAB Мой_NADB.JNVLS.APTEKA.2011(v1.3.3)_INDEX.STATION.2012(v1.0)_" xfId="40"/>
    <cellStyle name="_Model_RAB Мой_NADB.JNVLS.APTEKA.2011(v1.3.3)_INDEX.STATION.2012(v2.0)" xfId="41"/>
    <cellStyle name="_Model_RAB Мой_NADB.JNVLS.APTEKA.2011(v1.3.4)" xfId="42"/>
    <cellStyle name="_Model_RAB Мой_NADB.JNVLS.APTEKA.2011(v1.3.4)_46TE.2011(v1.0)" xfId="43"/>
    <cellStyle name="_Model_RAB Мой_NADB.JNVLS.APTEKA.2011(v1.3.4)_INDEX.STATION.2012(v1.0)_" xfId="44"/>
    <cellStyle name="_Model_RAB Мой_NADB.JNVLS.APTEKA.2011(v1.3.4)_INDEX.STATION.2012(v2.0)" xfId="45"/>
    <cellStyle name="_Model_RAB Мой_PREDEL.JKH.UTV.2011(v1.0.1)" xfId="46"/>
    <cellStyle name="_Model_RAB Мой_PREDEL.JKH.UTV.2011(v1.0.1)_46TE.2011(v1.0)" xfId="47"/>
    <cellStyle name="_Model_RAB Мой_PREDEL.JKH.UTV.2011(v1.0.1)_INDEX.STATION.2012(v1.0)_" xfId="48"/>
    <cellStyle name="_Model_RAB Мой_PREDEL.JKH.UTV.2011(v1.0.1)_INDEX.STATION.2012(v2.0)" xfId="49"/>
    <cellStyle name="_Model_RAB Мой_PREDEL.JKH.UTV.2011(v1.1)" xfId="2485"/>
    <cellStyle name="_Model_RAB Мой_TEHSHEET" xfId="50"/>
    <cellStyle name="_Model_RAB Мой_TEST.TEMPLATE" xfId="51"/>
    <cellStyle name="_Model_RAB Мой_UPDATE.46EE.2011.TO.1.1" xfId="52"/>
    <cellStyle name="_Model_RAB Мой_UPDATE.46TE.2011.TO.1.1" xfId="53"/>
    <cellStyle name="_Model_RAB Мой_UPDATE.46TE.2011.TO.1.2" xfId="54"/>
    <cellStyle name="_Model_RAB Мой_UPDATE.BALANCE.WARM.2011YEAR.TO.1.1" xfId="55"/>
    <cellStyle name="_Model_RAB Мой_UPDATE.BALANCE.WARM.2011YEAR.TO.1.1 2" xfId="2486"/>
    <cellStyle name="_Model_RAB Мой_UPDATE.BALANCE.WARM.2011YEAR.TO.1.1_46TE.2011(v1.0)" xfId="56"/>
    <cellStyle name="_Model_RAB Мой_UPDATE.BALANCE.WARM.2011YEAR.TO.1.1_INDEX.STATION.2012(v1.0)_" xfId="57"/>
    <cellStyle name="_Model_RAB Мой_UPDATE.BALANCE.WARM.2011YEAR.TO.1.1_INDEX.STATION.2012(v2.0)" xfId="58"/>
    <cellStyle name="_Model_RAB Мой_UPDATE.BALANCE.WARM.2011YEAR.TO.1.1_OREP.KU.2011.MONTHLY.02(v1.1)" xfId="59"/>
    <cellStyle name="_Model_RAB Мой_UPDATE.BALANCE.WARM.2011YEAR.TO.1.2" xfId="60"/>
    <cellStyle name="_Model_RAB Мой_UPDATE.BALANCE.WARM.2011YEAR.TO.1.4.64" xfId="61"/>
    <cellStyle name="_Model_RAB Мой_UPDATE.BALANCE.WARM.2011YEAR.TO.1.5.64" xfId="62"/>
    <cellStyle name="_Model_RAB Мой_UPDATE.MONITORING.OS.EE.2.02.TO.1.3.64" xfId="63"/>
    <cellStyle name="_Model_RAB Мой_Книга2" xfId="2487"/>
    <cellStyle name="_Model_RAB_MRSK_svod" xfId="64"/>
    <cellStyle name="_Model_RAB_MRSK_svod 2" xfId="65"/>
    <cellStyle name="_Model_RAB_MRSK_svod 2 2" xfId="2488"/>
    <cellStyle name="_Model_RAB_MRSK_svod 2_OREP.KU.2011.MONTHLY.02(v0.1)" xfId="66"/>
    <cellStyle name="_Model_RAB_MRSK_svod 2_OREP.KU.2011.MONTHLY.02(v0.4)" xfId="67"/>
    <cellStyle name="_Model_RAB_MRSK_svod 2_OREP.KU.2011.MONTHLY.11(v1.4)" xfId="68"/>
    <cellStyle name="_Model_RAB_MRSK_svod 2_OREP.KU.2011.MONTHLY.11(v1.4)_UPDATE.BALANCE.WARM.2012YEAR.TO.1.1" xfId="69"/>
    <cellStyle name="_Model_RAB_MRSK_svod 2_OREP.KU.2011.MONTHLY.11(v1.4)_UPDATE.CALC.WARM.2012YEAR.TO.1.1" xfId="70"/>
    <cellStyle name="_Model_RAB_MRSK_svod 2_TEHSHEET" xfId="2489"/>
    <cellStyle name="_Model_RAB_MRSK_svod 2_UPDATE.BALANCE.WARM.2012YEAR.TO.1.1" xfId="71"/>
    <cellStyle name="_Model_RAB_MRSK_svod 2_UPDATE.CALC.WARM.2012YEAR.TO.1.1" xfId="72"/>
    <cellStyle name="_Model_RAB_MRSK_svod 2_UPDATE.MONITORING.OS.EE.2.02.TO.1.3.64" xfId="73"/>
    <cellStyle name="_Model_RAB_MRSK_svod 2_UPDATE.OREP.KU.2011.MONTHLY.02.TO.1.2" xfId="74"/>
    <cellStyle name="_Model_RAB_MRSK_svod_46EE.2011(v1.0)" xfId="75"/>
    <cellStyle name="_Model_RAB_MRSK_svod_46EE.2011(v1.0)_46TE.2011(v1.0)" xfId="76"/>
    <cellStyle name="_Model_RAB_MRSK_svod_46EE.2011(v1.0)_INDEX.STATION.2012(v1.0)_" xfId="77"/>
    <cellStyle name="_Model_RAB_MRSK_svod_46EE.2011(v1.0)_INDEX.STATION.2012(v2.0)" xfId="78"/>
    <cellStyle name="_Model_RAB_MRSK_svod_46EE.2011(v1.2)" xfId="2490"/>
    <cellStyle name="_Model_RAB_MRSK_svod_46TE.2011(v1.0)" xfId="79"/>
    <cellStyle name="_Model_RAB_MRSK_svod_ARMRAZR" xfId="80"/>
    <cellStyle name="_Model_RAB_MRSK_svod_BALANCE.TBO.2011YEAR(v1.1)" xfId="2491"/>
    <cellStyle name="_Model_RAB_MRSK_svod_BALANCE.WARM.2010.PLAN" xfId="2492"/>
    <cellStyle name="_Model_RAB_MRSK_svod_BALANCE.WARM.2011YEAR(v0.7)" xfId="2493"/>
    <cellStyle name="_Model_RAB_MRSK_svod_BALANCE.WARM.2011YEAR.NEW.UPDATE.SCHEME" xfId="81"/>
    <cellStyle name="_Model_RAB_MRSK_svod_DOPFACTOR.VO.2012(v1.0)" xfId="2494"/>
    <cellStyle name="_Model_RAB_MRSK_svod_EE.2REK.P2011.4.78(v0.3)" xfId="82"/>
    <cellStyle name="_Model_RAB_MRSK_svod_INVEST.EE.PLAN.4.78(v0.1)" xfId="83"/>
    <cellStyle name="_Model_RAB_MRSK_svod_INVEST.EE.PLAN.4.78(v0.3)" xfId="84"/>
    <cellStyle name="_Model_RAB_MRSK_svod_INVEST.PLAN.4.78(v0.1)" xfId="85"/>
    <cellStyle name="_Model_RAB_MRSK_svod_INVEST.WARM.PLAN.4.78(v0.1)" xfId="86"/>
    <cellStyle name="_Model_RAB_MRSK_svod_INVEST_WARM_PLAN" xfId="87"/>
    <cellStyle name="_Model_RAB_MRSK_svod_NADB.JNVLS.APTEKA.2011(v1.3.3)" xfId="88"/>
    <cellStyle name="_Model_RAB_MRSK_svod_NADB.JNVLS.APTEKA.2011(v1.3.3)_46TE.2011(v1.0)" xfId="89"/>
    <cellStyle name="_Model_RAB_MRSK_svod_NADB.JNVLS.APTEKA.2011(v1.3.3)_INDEX.STATION.2012(v1.0)_" xfId="90"/>
    <cellStyle name="_Model_RAB_MRSK_svod_NADB.JNVLS.APTEKA.2011(v1.3.3)_INDEX.STATION.2012(v2.0)" xfId="91"/>
    <cellStyle name="_Model_RAB_MRSK_svod_NADB.JNVLS.APTEKA.2011(v1.3.4)" xfId="92"/>
    <cellStyle name="_Model_RAB_MRSK_svod_NADB.JNVLS.APTEKA.2011(v1.3.4)_46TE.2011(v1.0)" xfId="93"/>
    <cellStyle name="_Model_RAB_MRSK_svod_NADB.JNVLS.APTEKA.2011(v1.3.4)_INDEX.STATION.2012(v1.0)_" xfId="94"/>
    <cellStyle name="_Model_RAB_MRSK_svod_NADB.JNVLS.APTEKA.2011(v1.3.4)_INDEX.STATION.2012(v2.0)" xfId="95"/>
    <cellStyle name="_Model_RAB_MRSK_svod_PREDEL.JKH.UTV.2011(v1.0.1)" xfId="96"/>
    <cellStyle name="_Model_RAB_MRSK_svod_PREDEL.JKH.UTV.2011(v1.0.1)_46TE.2011(v1.0)" xfId="97"/>
    <cellStyle name="_Model_RAB_MRSK_svod_PREDEL.JKH.UTV.2011(v1.0.1)_INDEX.STATION.2012(v1.0)_" xfId="98"/>
    <cellStyle name="_Model_RAB_MRSK_svod_PREDEL.JKH.UTV.2011(v1.0.1)_INDEX.STATION.2012(v2.0)" xfId="99"/>
    <cellStyle name="_Model_RAB_MRSK_svod_PREDEL.JKH.UTV.2011(v1.1)" xfId="2495"/>
    <cellStyle name="_Model_RAB_MRSK_svod_TEHSHEET" xfId="100"/>
    <cellStyle name="_Model_RAB_MRSK_svod_TEST.TEMPLATE" xfId="101"/>
    <cellStyle name="_Model_RAB_MRSK_svod_UPDATE.46EE.2011.TO.1.1" xfId="102"/>
    <cellStyle name="_Model_RAB_MRSK_svod_UPDATE.46TE.2011.TO.1.1" xfId="103"/>
    <cellStyle name="_Model_RAB_MRSK_svod_UPDATE.46TE.2011.TO.1.2" xfId="104"/>
    <cellStyle name="_Model_RAB_MRSK_svod_UPDATE.BALANCE.WARM.2011YEAR.TO.1.1" xfId="105"/>
    <cellStyle name="_Model_RAB_MRSK_svod_UPDATE.BALANCE.WARM.2011YEAR.TO.1.1 2" xfId="2496"/>
    <cellStyle name="_Model_RAB_MRSK_svod_UPDATE.BALANCE.WARM.2011YEAR.TO.1.1_46TE.2011(v1.0)" xfId="106"/>
    <cellStyle name="_Model_RAB_MRSK_svod_UPDATE.BALANCE.WARM.2011YEAR.TO.1.1_INDEX.STATION.2012(v1.0)_" xfId="107"/>
    <cellStyle name="_Model_RAB_MRSK_svod_UPDATE.BALANCE.WARM.2011YEAR.TO.1.1_INDEX.STATION.2012(v2.0)" xfId="108"/>
    <cellStyle name="_Model_RAB_MRSK_svod_UPDATE.BALANCE.WARM.2011YEAR.TO.1.1_OREP.KU.2011.MONTHLY.02(v1.1)" xfId="109"/>
    <cellStyle name="_Model_RAB_MRSK_svod_UPDATE.BALANCE.WARM.2011YEAR.TO.1.2" xfId="110"/>
    <cellStyle name="_Model_RAB_MRSK_svod_UPDATE.BALANCE.WARM.2011YEAR.TO.1.4.64" xfId="111"/>
    <cellStyle name="_Model_RAB_MRSK_svod_UPDATE.BALANCE.WARM.2011YEAR.TO.1.5.64" xfId="112"/>
    <cellStyle name="_Model_RAB_MRSK_svod_UPDATE.MONITORING.OS.EE.2.02.TO.1.3.64" xfId="113"/>
    <cellStyle name="_Model_RAB_MRSK_svod_Книга2" xfId="2497"/>
    <cellStyle name="_Plug" xfId="114"/>
    <cellStyle name="_RAB с 2010 года" xfId="2002"/>
    <cellStyle name="_АРМ_БП_РСК_V6.1.unprotec" xfId="2003"/>
    <cellStyle name="_ББюджетные формы.Инвестиции" xfId="2004"/>
    <cellStyle name="_ББюджетные формы.Расходы" xfId="2005"/>
    <cellStyle name="_Бюджет2006_ПОКАЗАТЕЛИ СВОДНЫЕ" xfId="115"/>
    <cellStyle name="_Бюджетные формы. Закупки" xfId="2006"/>
    <cellStyle name="_Бюджетные формы.Доходы" xfId="2007"/>
    <cellStyle name="_Бюджетные формы.Расходы_19.10.07" xfId="2008"/>
    <cellStyle name="_Бюджетные формы.Финансы" xfId="2009"/>
    <cellStyle name="_Бюджетные формы.ФинБюджеты" xfId="2010"/>
    <cellStyle name="_ВО ОП ТЭС-ОТ- 2007" xfId="116"/>
    <cellStyle name="_ВФ ОАО ТЭС-ОТ- 2009" xfId="117"/>
    <cellStyle name="_выручка по присоединениям2" xfId="118"/>
    <cellStyle name="_Договор аренды ЯЭ с разбивкой" xfId="119"/>
    <cellStyle name="_Доходы, финансовые бюджеты" xfId="2011"/>
    <cellStyle name="_Защита ФЗП" xfId="120"/>
    <cellStyle name="_Исходные данные для модели" xfId="121"/>
    <cellStyle name="_итоговый файл 1" xfId="2012"/>
    <cellStyle name="_Книга1" xfId="2013"/>
    <cellStyle name="_Консолидация-2008-проект-new" xfId="122"/>
    <cellStyle name="_Копия Форматы УУ15" xfId="2014"/>
    <cellStyle name="_Материалы на эксплуатацию для Г А " xfId="2015"/>
    <cellStyle name="_МОДЕЛЬ_1 (2)" xfId="123"/>
    <cellStyle name="_МОДЕЛЬ_1 (2) 2" xfId="124"/>
    <cellStyle name="_МОДЕЛЬ_1 (2) 2 2" xfId="2498"/>
    <cellStyle name="_МОДЕЛЬ_1 (2) 2_OREP.KU.2011.MONTHLY.02(v0.1)" xfId="125"/>
    <cellStyle name="_МОДЕЛЬ_1 (2) 2_OREP.KU.2011.MONTHLY.02(v0.4)" xfId="126"/>
    <cellStyle name="_МОДЕЛЬ_1 (2) 2_OREP.KU.2011.MONTHLY.11(v1.4)" xfId="127"/>
    <cellStyle name="_МОДЕЛЬ_1 (2) 2_OREP.KU.2011.MONTHLY.11(v1.4)_UPDATE.BALANCE.WARM.2012YEAR.TO.1.1" xfId="128"/>
    <cellStyle name="_МОДЕЛЬ_1 (2) 2_OREP.KU.2011.MONTHLY.11(v1.4)_UPDATE.CALC.WARM.2012YEAR.TO.1.1" xfId="129"/>
    <cellStyle name="_МОДЕЛЬ_1 (2) 2_TEHSHEET" xfId="2499"/>
    <cellStyle name="_МОДЕЛЬ_1 (2) 2_UPDATE.BALANCE.WARM.2012YEAR.TO.1.1" xfId="130"/>
    <cellStyle name="_МОДЕЛЬ_1 (2) 2_UPDATE.CALC.WARM.2012YEAR.TO.1.1" xfId="131"/>
    <cellStyle name="_МОДЕЛЬ_1 (2) 2_UPDATE.MONITORING.OS.EE.2.02.TO.1.3.64" xfId="132"/>
    <cellStyle name="_МОДЕЛЬ_1 (2) 2_UPDATE.OREP.KU.2011.MONTHLY.02.TO.1.2" xfId="133"/>
    <cellStyle name="_МОДЕЛЬ_1 (2)_46EE.2011(v1.0)" xfId="134"/>
    <cellStyle name="_МОДЕЛЬ_1 (2)_46EE.2011(v1.0)_46TE.2011(v1.0)" xfId="135"/>
    <cellStyle name="_МОДЕЛЬ_1 (2)_46EE.2011(v1.0)_INDEX.STATION.2012(v1.0)_" xfId="136"/>
    <cellStyle name="_МОДЕЛЬ_1 (2)_46EE.2011(v1.0)_INDEX.STATION.2012(v2.0)" xfId="137"/>
    <cellStyle name="_МОДЕЛЬ_1 (2)_46EE.2011(v1.2)" xfId="2500"/>
    <cellStyle name="_МОДЕЛЬ_1 (2)_46TE.2011(v1.0)" xfId="138"/>
    <cellStyle name="_МОДЕЛЬ_1 (2)_ARMRAZR" xfId="139"/>
    <cellStyle name="_МОДЕЛЬ_1 (2)_BALANCE.TBO.2011YEAR(v1.1)" xfId="2501"/>
    <cellStyle name="_МОДЕЛЬ_1 (2)_BALANCE.WARM.2010.PLAN" xfId="2502"/>
    <cellStyle name="_МОДЕЛЬ_1 (2)_BALANCE.WARM.2011YEAR(v0.7)" xfId="2503"/>
    <cellStyle name="_МОДЕЛЬ_1 (2)_BALANCE.WARM.2011YEAR.NEW.UPDATE.SCHEME" xfId="140"/>
    <cellStyle name="_МОДЕЛЬ_1 (2)_DOPFACTOR.VO.2012(v1.0)" xfId="2504"/>
    <cellStyle name="_МОДЕЛЬ_1 (2)_EE.2REK.P2011.4.78(v0.3)" xfId="141"/>
    <cellStyle name="_МОДЕЛЬ_1 (2)_INVEST.EE.PLAN.4.78(v0.1)" xfId="142"/>
    <cellStyle name="_МОДЕЛЬ_1 (2)_INVEST.EE.PLAN.4.78(v0.3)" xfId="143"/>
    <cellStyle name="_МОДЕЛЬ_1 (2)_INVEST.PLAN.4.78(v0.1)" xfId="144"/>
    <cellStyle name="_МОДЕЛЬ_1 (2)_INVEST.WARM.PLAN.4.78(v0.1)" xfId="145"/>
    <cellStyle name="_МОДЕЛЬ_1 (2)_INVEST_WARM_PLAN" xfId="146"/>
    <cellStyle name="_МОДЕЛЬ_1 (2)_NADB.JNVLS.APTEKA.2011(v1.3.3)" xfId="147"/>
    <cellStyle name="_МОДЕЛЬ_1 (2)_NADB.JNVLS.APTEKA.2011(v1.3.3)_46TE.2011(v1.0)" xfId="148"/>
    <cellStyle name="_МОДЕЛЬ_1 (2)_NADB.JNVLS.APTEKA.2011(v1.3.3)_INDEX.STATION.2012(v1.0)_" xfId="149"/>
    <cellStyle name="_МОДЕЛЬ_1 (2)_NADB.JNVLS.APTEKA.2011(v1.3.3)_INDEX.STATION.2012(v2.0)" xfId="150"/>
    <cellStyle name="_МОДЕЛЬ_1 (2)_NADB.JNVLS.APTEKA.2011(v1.3.4)" xfId="151"/>
    <cellStyle name="_МОДЕЛЬ_1 (2)_NADB.JNVLS.APTEKA.2011(v1.3.4)_46TE.2011(v1.0)" xfId="152"/>
    <cellStyle name="_МОДЕЛЬ_1 (2)_NADB.JNVLS.APTEKA.2011(v1.3.4)_INDEX.STATION.2012(v1.0)_" xfId="153"/>
    <cellStyle name="_МОДЕЛЬ_1 (2)_NADB.JNVLS.APTEKA.2011(v1.3.4)_INDEX.STATION.2012(v2.0)" xfId="154"/>
    <cellStyle name="_МОДЕЛЬ_1 (2)_PREDEL.JKH.UTV.2011(v1.0.1)" xfId="155"/>
    <cellStyle name="_МОДЕЛЬ_1 (2)_PREDEL.JKH.UTV.2011(v1.0.1)_46TE.2011(v1.0)" xfId="156"/>
    <cellStyle name="_МОДЕЛЬ_1 (2)_PREDEL.JKH.UTV.2011(v1.0.1)_INDEX.STATION.2012(v1.0)_" xfId="157"/>
    <cellStyle name="_МОДЕЛЬ_1 (2)_PREDEL.JKH.UTV.2011(v1.0.1)_INDEX.STATION.2012(v2.0)" xfId="158"/>
    <cellStyle name="_МОДЕЛЬ_1 (2)_PREDEL.JKH.UTV.2011(v1.1)" xfId="2505"/>
    <cellStyle name="_МОДЕЛЬ_1 (2)_TEHSHEET" xfId="159"/>
    <cellStyle name="_МОДЕЛЬ_1 (2)_TEST.TEMPLATE" xfId="160"/>
    <cellStyle name="_МОДЕЛЬ_1 (2)_UPDATE.46EE.2011.TO.1.1" xfId="161"/>
    <cellStyle name="_МОДЕЛЬ_1 (2)_UPDATE.46TE.2011.TO.1.1" xfId="162"/>
    <cellStyle name="_МОДЕЛЬ_1 (2)_UPDATE.46TE.2011.TO.1.2" xfId="163"/>
    <cellStyle name="_МОДЕЛЬ_1 (2)_UPDATE.BALANCE.WARM.2011YEAR.TO.1.1" xfId="164"/>
    <cellStyle name="_МОДЕЛЬ_1 (2)_UPDATE.BALANCE.WARM.2011YEAR.TO.1.1 2" xfId="2506"/>
    <cellStyle name="_МОДЕЛЬ_1 (2)_UPDATE.BALANCE.WARM.2011YEAR.TO.1.1_46TE.2011(v1.0)" xfId="165"/>
    <cellStyle name="_МОДЕЛЬ_1 (2)_UPDATE.BALANCE.WARM.2011YEAR.TO.1.1_INDEX.STATION.2012(v1.0)_" xfId="166"/>
    <cellStyle name="_МОДЕЛЬ_1 (2)_UPDATE.BALANCE.WARM.2011YEAR.TO.1.1_INDEX.STATION.2012(v2.0)" xfId="167"/>
    <cellStyle name="_МОДЕЛЬ_1 (2)_UPDATE.BALANCE.WARM.2011YEAR.TO.1.1_OREP.KU.2011.MONTHLY.02(v1.1)" xfId="168"/>
    <cellStyle name="_МОДЕЛЬ_1 (2)_UPDATE.BALANCE.WARM.2011YEAR.TO.1.2" xfId="169"/>
    <cellStyle name="_МОДЕЛЬ_1 (2)_UPDATE.BALANCE.WARM.2011YEAR.TO.1.4.64" xfId="170"/>
    <cellStyle name="_МОДЕЛЬ_1 (2)_UPDATE.BALANCE.WARM.2011YEAR.TO.1.5.64" xfId="171"/>
    <cellStyle name="_МОДЕЛЬ_1 (2)_UPDATE.MONITORING.OS.EE.2.02.TO.1.3.64" xfId="172"/>
    <cellStyle name="_МОДЕЛЬ_1 (2)_Книга2" xfId="2507"/>
    <cellStyle name="_Модель_2.1" xfId="2016"/>
    <cellStyle name="_НВВ 2009 постатейно свод по филиалам_09_02_09" xfId="173"/>
    <cellStyle name="_НВВ 2009 постатейно свод по филиалам_для Валентина" xfId="174"/>
    <cellStyle name="_Омск" xfId="175"/>
    <cellStyle name="_ОТ ИД 2009" xfId="176"/>
    <cellStyle name="_пр 5 тариф RAB" xfId="177"/>
    <cellStyle name="_пр 5 тариф RAB 2" xfId="178"/>
    <cellStyle name="_пр 5 тариф RAB 2 2" xfId="2508"/>
    <cellStyle name="_пр 5 тариф RAB 2_OREP.KU.2011.MONTHLY.02(v0.1)" xfId="179"/>
    <cellStyle name="_пр 5 тариф RAB 2_OREP.KU.2011.MONTHLY.02(v0.4)" xfId="180"/>
    <cellStyle name="_пр 5 тариф RAB 2_OREP.KU.2011.MONTHLY.11(v1.4)" xfId="181"/>
    <cellStyle name="_пр 5 тариф RAB 2_OREP.KU.2011.MONTHLY.11(v1.4)_UPDATE.BALANCE.WARM.2012YEAR.TO.1.1" xfId="182"/>
    <cellStyle name="_пр 5 тариф RAB 2_OREP.KU.2011.MONTHLY.11(v1.4)_UPDATE.CALC.WARM.2012YEAR.TO.1.1" xfId="183"/>
    <cellStyle name="_пр 5 тариф RAB 2_TEHSHEET" xfId="2509"/>
    <cellStyle name="_пр 5 тариф RAB 2_UPDATE.BALANCE.WARM.2012YEAR.TO.1.1" xfId="184"/>
    <cellStyle name="_пр 5 тариф RAB 2_UPDATE.CALC.WARM.2012YEAR.TO.1.1" xfId="185"/>
    <cellStyle name="_пр 5 тариф RAB 2_UPDATE.MONITORING.OS.EE.2.02.TO.1.3.64" xfId="186"/>
    <cellStyle name="_пр 5 тариф RAB 2_UPDATE.OREP.KU.2011.MONTHLY.02.TO.1.2" xfId="187"/>
    <cellStyle name="_пр 5 тариф RAB_46EE.2011(v1.0)" xfId="188"/>
    <cellStyle name="_пр 5 тариф RAB_46EE.2011(v1.0)_46TE.2011(v1.0)" xfId="189"/>
    <cellStyle name="_пр 5 тариф RAB_46EE.2011(v1.0)_INDEX.STATION.2012(v1.0)_" xfId="190"/>
    <cellStyle name="_пр 5 тариф RAB_46EE.2011(v1.0)_INDEX.STATION.2012(v2.0)" xfId="191"/>
    <cellStyle name="_пр 5 тариф RAB_46EE.2011(v1.2)" xfId="2510"/>
    <cellStyle name="_пр 5 тариф RAB_46TE.2011(v1.0)" xfId="192"/>
    <cellStyle name="_пр 5 тариф RAB_ARMRAZR" xfId="193"/>
    <cellStyle name="_пр 5 тариф RAB_BALANCE.TBO.2011YEAR(v1.1)" xfId="2511"/>
    <cellStyle name="_пр 5 тариф RAB_BALANCE.WARM.2010.PLAN" xfId="2512"/>
    <cellStyle name="_пр 5 тариф RAB_BALANCE.WARM.2011YEAR(v0.7)" xfId="2513"/>
    <cellStyle name="_пр 5 тариф RAB_BALANCE.WARM.2011YEAR.NEW.UPDATE.SCHEME" xfId="194"/>
    <cellStyle name="_пр 5 тариф RAB_DOPFACTOR.VO.2012(v1.0)" xfId="2514"/>
    <cellStyle name="_пр 5 тариф RAB_EE.2REK.P2011.4.78(v0.3)" xfId="195"/>
    <cellStyle name="_пр 5 тариф RAB_INVEST.EE.PLAN.4.78(v0.1)" xfId="196"/>
    <cellStyle name="_пр 5 тариф RAB_INVEST.EE.PLAN.4.78(v0.3)" xfId="197"/>
    <cellStyle name="_пр 5 тариф RAB_INVEST.PLAN.4.78(v0.1)" xfId="198"/>
    <cellStyle name="_пр 5 тариф RAB_INVEST.WARM.PLAN.4.78(v0.1)" xfId="199"/>
    <cellStyle name="_пр 5 тариф RAB_INVEST_WARM_PLAN" xfId="200"/>
    <cellStyle name="_пр 5 тариф RAB_NADB.JNVLS.APTEKA.2011(v1.3.3)" xfId="201"/>
    <cellStyle name="_пр 5 тариф RAB_NADB.JNVLS.APTEKA.2011(v1.3.3)_46TE.2011(v1.0)" xfId="202"/>
    <cellStyle name="_пр 5 тариф RAB_NADB.JNVLS.APTEKA.2011(v1.3.3)_INDEX.STATION.2012(v1.0)_" xfId="203"/>
    <cellStyle name="_пр 5 тариф RAB_NADB.JNVLS.APTEKA.2011(v1.3.3)_INDEX.STATION.2012(v2.0)" xfId="204"/>
    <cellStyle name="_пр 5 тариф RAB_NADB.JNVLS.APTEKA.2011(v1.3.4)" xfId="205"/>
    <cellStyle name="_пр 5 тариф RAB_NADB.JNVLS.APTEKA.2011(v1.3.4)_46TE.2011(v1.0)" xfId="206"/>
    <cellStyle name="_пр 5 тариф RAB_NADB.JNVLS.APTEKA.2011(v1.3.4)_INDEX.STATION.2012(v1.0)_" xfId="207"/>
    <cellStyle name="_пр 5 тариф RAB_NADB.JNVLS.APTEKA.2011(v1.3.4)_INDEX.STATION.2012(v2.0)" xfId="208"/>
    <cellStyle name="_пр 5 тариф RAB_PREDEL.JKH.UTV.2011(v1.0.1)" xfId="209"/>
    <cellStyle name="_пр 5 тариф RAB_PREDEL.JKH.UTV.2011(v1.0.1)_46TE.2011(v1.0)" xfId="210"/>
    <cellStyle name="_пр 5 тариф RAB_PREDEL.JKH.UTV.2011(v1.0.1)_INDEX.STATION.2012(v1.0)_" xfId="211"/>
    <cellStyle name="_пр 5 тариф RAB_PREDEL.JKH.UTV.2011(v1.0.1)_INDEX.STATION.2012(v2.0)" xfId="212"/>
    <cellStyle name="_пр 5 тариф RAB_PREDEL.JKH.UTV.2011(v1.1)" xfId="2515"/>
    <cellStyle name="_пр 5 тариф RAB_TEHSHEET" xfId="213"/>
    <cellStyle name="_пр 5 тариф RAB_TEST.TEMPLATE" xfId="214"/>
    <cellStyle name="_пр 5 тариф RAB_UPDATE.46EE.2011.TO.1.1" xfId="215"/>
    <cellStyle name="_пр 5 тариф RAB_UPDATE.46TE.2011.TO.1.1" xfId="216"/>
    <cellStyle name="_пр 5 тариф RAB_UPDATE.46TE.2011.TO.1.2" xfId="217"/>
    <cellStyle name="_пр 5 тариф RAB_UPDATE.BALANCE.WARM.2011YEAR.TO.1.1" xfId="218"/>
    <cellStyle name="_пр 5 тариф RAB_UPDATE.BALANCE.WARM.2011YEAR.TO.1.1 2" xfId="2516"/>
    <cellStyle name="_пр 5 тариф RAB_UPDATE.BALANCE.WARM.2011YEAR.TO.1.1_46TE.2011(v1.0)" xfId="219"/>
    <cellStyle name="_пр 5 тариф RAB_UPDATE.BALANCE.WARM.2011YEAR.TO.1.1_INDEX.STATION.2012(v1.0)_" xfId="220"/>
    <cellStyle name="_пр 5 тариф RAB_UPDATE.BALANCE.WARM.2011YEAR.TO.1.1_INDEX.STATION.2012(v2.0)" xfId="221"/>
    <cellStyle name="_пр 5 тариф RAB_UPDATE.BALANCE.WARM.2011YEAR.TO.1.1_OREP.KU.2011.MONTHLY.02(v1.1)" xfId="222"/>
    <cellStyle name="_пр 5 тариф RAB_UPDATE.BALANCE.WARM.2011YEAR.TO.1.2" xfId="223"/>
    <cellStyle name="_пр 5 тариф RAB_UPDATE.BALANCE.WARM.2011YEAR.TO.1.4.64" xfId="224"/>
    <cellStyle name="_пр 5 тариф RAB_UPDATE.BALANCE.WARM.2011YEAR.TO.1.5.64" xfId="225"/>
    <cellStyle name="_пр 5 тариф RAB_UPDATE.MONITORING.OS.EE.2.02.TO.1.3.64" xfId="226"/>
    <cellStyle name="_пр 5 тариф RAB_Книга2" xfId="2517"/>
    <cellStyle name="_Предожение _ДБП_2009 г ( согласованные БП)  (2)" xfId="227"/>
    <cellStyle name="_Прил 4_Формат-РСК_29.11.06_new finalприм" xfId="2017"/>
    <cellStyle name="_Приложение 2 0806 факт" xfId="228"/>
    <cellStyle name="_Приложение 3" xfId="3490"/>
    <cellStyle name="_Приложение МТС-3-КС" xfId="229"/>
    <cellStyle name="_Приложение-МТС--2-1" xfId="230"/>
    <cellStyle name="_Расходы" xfId="2018"/>
    <cellStyle name="_Расчет RAB_22072008" xfId="231"/>
    <cellStyle name="_Расчет RAB_22072008 2" xfId="232"/>
    <cellStyle name="_Расчет RAB_22072008 2 2" xfId="2518"/>
    <cellStyle name="_Расчет RAB_22072008 2_OREP.KU.2011.MONTHLY.02(v0.1)" xfId="233"/>
    <cellStyle name="_Расчет RAB_22072008 2_OREP.KU.2011.MONTHLY.02(v0.4)" xfId="234"/>
    <cellStyle name="_Расчет RAB_22072008 2_OREP.KU.2011.MONTHLY.11(v1.4)" xfId="235"/>
    <cellStyle name="_Расчет RAB_22072008 2_OREP.KU.2011.MONTHLY.11(v1.4)_UPDATE.BALANCE.WARM.2012YEAR.TO.1.1" xfId="236"/>
    <cellStyle name="_Расчет RAB_22072008 2_OREP.KU.2011.MONTHLY.11(v1.4)_UPDATE.CALC.WARM.2012YEAR.TO.1.1" xfId="237"/>
    <cellStyle name="_Расчет RAB_22072008 2_TEHSHEET" xfId="2519"/>
    <cellStyle name="_Расчет RAB_22072008 2_UPDATE.BALANCE.WARM.2012YEAR.TO.1.1" xfId="238"/>
    <cellStyle name="_Расчет RAB_22072008 2_UPDATE.CALC.WARM.2012YEAR.TO.1.1" xfId="239"/>
    <cellStyle name="_Расчет RAB_22072008 2_UPDATE.MONITORING.OS.EE.2.02.TO.1.3.64" xfId="240"/>
    <cellStyle name="_Расчет RAB_22072008 2_UPDATE.OREP.KU.2011.MONTHLY.02.TO.1.2" xfId="241"/>
    <cellStyle name="_Расчет RAB_22072008_46EE.2011(v1.0)" xfId="242"/>
    <cellStyle name="_Расчет RAB_22072008_46EE.2011(v1.0)_46TE.2011(v1.0)" xfId="243"/>
    <cellStyle name="_Расчет RAB_22072008_46EE.2011(v1.0)_INDEX.STATION.2012(v1.0)_" xfId="244"/>
    <cellStyle name="_Расчет RAB_22072008_46EE.2011(v1.0)_INDEX.STATION.2012(v2.0)" xfId="245"/>
    <cellStyle name="_Расчет RAB_22072008_46EE.2011(v1.2)" xfId="2520"/>
    <cellStyle name="_Расчет RAB_22072008_46TE.2011(v1.0)" xfId="246"/>
    <cellStyle name="_Расчет RAB_22072008_ARMRAZR" xfId="247"/>
    <cellStyle name="_Расчет RAB_22072008_BALANCE.TBO.2011YEAR(v1.1)" xfId="2521"/>
    <cellStyle name="_Расчет RAB_22072008_BALANCE.WARM.2010.PLAN" xfId="2522"/>
    <cellStyle name="_Расчет RAB_22072008_BALANCE.WARM.2011YEAR(v0.7)" xfId="2523"/>
    <cellStyle name="_Расчет RAB_22072008_BALANCE.WARM.2011YEAR.NEW.UPDATE.SCHEME" xfId="248"/>
    <cellStyle name="_Расчет RAB_22072008_DOPFACTOR.VO.2012(v1.0)" xfId="2524"/>
    <cellStyle name="_Расчет RAB_22072008_EE.2REK.P2011.4.78(v0.3)" xfId="249"/>
    <cellStyle name="_Расчет RAB_22072008_INVEST.EE.PLAN.4.78(v0.1)" xfId="250"/>
    <cellStyle name="_Расчет RAB_22072008_INVEST.EE.PLAN.4.78(v0.3)" xfId="251"/>
    <cellStyle name="_Расчет RAB_22072008_INVEST.PLAN.4.78(v0.1)" xfId="252"/>
    <cellStyle name="_Расчет RAB_22072008_INVEST.WARM.PLAN.4.78(v0.1)" xfId="253"/>
    <cellStyle name="_Расчет RAB_22072008_INVEST_WARM_PLAN" xfId="254"/>
    <cellStyle name="_Расчет RAB_22072008_NADB.JNVLS.APTEKA.2011(v1.3.3)" xfId="255"/>
    <cellStyle name="_Расчет RAB_22072008_NADB.JNVLS.APTEKA.2011(v1.3.3)_46TE.2011(v1.0)" xfId="256"/>
    <cellStyle name="_Расчет RAB_22072008_NADB.JNVLS.APTEKA.2011(v1.3.3)_INDEX.STATION.2012(v1.0)_" xfId="257"/>
    <cellStyle name="_Расчет RAB_22072008_NADB.JNVLS.APTEKA.2011(v1.3.3)_INDEX.STATION.2012(v2.0)" xfId="258"/>
    <cellStyle name="_Расчет RAB_22072008_NADB.JNVLS.APTEKA.2011(v1.3.4)" xfId="259"/>
    <cellStyle name="_Расчет RAB_22072008_NADB.JNVLS.APTEKA.2011(v1.3.4)_46TE.2011(v1.0)" xfId="260"/>
    <cellStyle name="_Расчет RAB_22072008_NADB.JNVLS.APTEKA.2011(v1.3.4)_INDEX.STATION.2012(v1.0)_" xfId="261"/>
    <cellStyle name="_Расчет RAB_22072008_NADB.JNVLS.APTEKA.2011(v1.3.4)_INDEX.STATION.2012(v2.0)" xfId="262"/>
    <cellStyle name="_Расчет RAB_22072008_PREDEL.JKH.UTV.2011(v1.0.1)" xfId="263"/>
    <cellStyle name="_Расчет RAB_22072008_PREDEL.JKH.UTV.2011(v1.0.1)_46TE.2011(v1.0)" xfId="264"/>
    <cellStyle name="_Расчет RAB_22072008_PREDEL.JKH.UTV.2011(v1.0.1)_INDEX.STATION.2012(v1.0)_" xfId="265"/>
    <cellStyle name="_Расчет RAB_22072008_PREDEL.JKH.UTV.2011(v1.0.1)_INDEX.STATION.2012(v2.0)" xfId="266"/>
    <cellStyle name="_Расчет RAB_22072008_PREDEL.JKH.UTV.2011(v1.1)" xfId="2525"/>
    <cellStyle name="_Расчет RAB_22072008_TEHSHEET" xfId="267"/>
    <cellStyle name="_Расчет RAB_22072008_TEST.TEMPLATE" xfId="268"/>
    <cellStyle name="_Расчет RAB_22072008_UPDATE.46EE.2011.TO.1.1" xfId="269"/>
    <cellStyle name="_Расчет RAB_22072008_UPDATE.46TE.2011.TO.1.1" xfId="270"/>
    <cellStyle name="_Расчет RAB_22072008_UPDATE.46TE.2011.TO.1.2" xfId="271"/>
    <cellStyle name="_Расчет RAB_22072008_UPDATE.BALANCE.WARM.2011YEAR.TO.1.1" xfId="272"/>
    <cellStyle name="_Расчет RAB_22072008_UPDATE.BALANCE.WARM.2011YEAR.TO.1.1 2" xfId="2526"/>
    <cellStyle name="_Расчет RAB_22072008_UPDATE.BALANCE.WARM.2011YEAR.TO.1.1_46TE.2011(v1.0)" xfId="273"/>
    <cellStyle name="_Расчет RAB_22072008_UPDATE.BALANCE.WARM.2011YEAR.TO.1.1_INDEX.STATION.2012(v1.0)_" xfId="274"/>
    <cellStyle name="_Расчет RAB_22072008_UPDATE.BALANCE.WARM.2011YEAR.TO.1.1_INDEX.STATION.2012(v2.0)" xfId="275"/>
    <cellStyle name="_Расчет RAB_22072008_UPDATE.BALANCE.WARM.2011YEAR.TO.1.1_OREP.KU.2011.MONTHLY.02(v1.1)" xfId="276"/>
    <cellStyle name="_Расчет RAB_22072008_UPDATE.BALANCE.WARM.2011YEAR.TO.1.2" xfId="277"/>
    <cellStyle name="_Расчет RAB_22072008_UPDATE.BALANCE.WARM.2011YEAR.TO.1.4.64" xfId="278"/>
    <cellStyle name="_Расчет RAB_22072008_UPDATE.BALANCE.WARM.2011YEAR.TO.1.5.64" xfId="279"/>
    <cellStyle name="_Расчет RAB_22072008_UPDATE.MONITORING.OS.EE.2.02.TO.1.3.64" xfId="280"/>
    <cellStyle name="_Расчет RAB_22072008_Книга2" xfId="2527"/>
    <cellStyle name="_Расчет RAB_Лен и МОЭСК_с 2010 года_14.04.2009_со сглаж_version 3.0_без ФСК" xfId="281"/>
    <cellStyle name="_Расчет RAB_Лен и МОЭСК_с 2010 года_14.04.2009_со сглаж_version 3.0_без ФСК 2" xfId="282"/>
    <cellStyle name="_Расчет RAB_Лен и МОЭСК_с 2010 года_14.04.2009_со сглаж_version 3.0_без ФСК 2 2" xfId="2528"/>
    <cellStyle name="_Расчет RAB_Лен и МОЭСК_с 2010 года_14.04.2009_со сглаж_version 3.0_без ФСК 2_OREP.KU.2011.MONTHLY.02(v0.1)" xfId="283"/>
    <cellStyle name="_Расчет RAB_Лен и МОЭСК_с 2010 года_14.04.2009_со сглаж_version 3.0_без ФСК 2_OREP.KU.2011.MONTHLY.02(v0.4)" xfId="284"/>
    <cellStyle name="_Расчет RAB_Лен и МОЭСК_с 2010 года_14.04.2009_со сглаж_version 3.0_без ФСК 2_OREP.KU.2011.MONTHLY.11(v1.4)" xfId="285"/>
    <cellStyle name="_Расчет RAB_Лен и МОЭСК_с 2010 года_14.04.2009_со сглаж_version 3.0_без ФСК 2_OREP.KU.2011.MONTHLY.11(v1.4)_UPDATE.BALANCE.WARM.2012YEAR.TO.1.1" xfId="286"/>
    <cellStyle name="_Расчет RAB_Лен и МОЭСК_с 2010 года_14.04.2009_со сглаж_version 3.0_без ФСК 2_OREP.KU.2011.MONTHLY.11(v1.4)_UPDATE.CALC.WARM.2012YEAR.TO.1.1" xfId="287"/>
    <cellStyle name="_Расчет RAB_Лен и МОЭСК_с 2010 года_14.04.2009_со сглаж_version 3.0_без ФСК 2_TEHSHEET" xfId="2529"/>
    <cellStyle name="_Расчет RAB_Лен и МОЭСК_с 2010 года_14.04.2009_со сглаж_version 3.0_без ФСК 2_UPDATE.BALANCE.WARM.2012YEAR.TO.1.1" xfId="288"/>
    <cellStyle name="_Расчет RAB_Лен и МОЭСК_с 2010 года_14.04.2009_со сглаж_version 3.0_без ФСК 2_UPDATE.CALC.WARM.2012YEAR.TO.1.1" xfId="289"/>
    <cellStyle name="_Расчет RAB_Лен и МОЭСК_с 2010 года_14.04.2009_со сглаж_version 3.0_без ФСК 2_UPDATE.MONITORING.OS.EE.2.02.TO.1.3.64" xfId="290"/>
    <cellStyle name="_Расчет RAB_Лен и МОЭСК_с 2010 года_14.04.2009_со сглаж_version 3.0_без ФСК 2_UPDATE.OREP.KU.2011.MONTHLY.02.TO.1.2" xfId="291"/>
    <cellStyle name="_Расчет RAB_Лен и МОЭСК_с 2010 года_14.04.2009_со сглаж_version 3.0_без ФСК_46EE.2011(v1.0)" xfId="292"/>
    <cellStyle name="_Расчет RAB_Лен и МОЭСК_с 2010 года_14.04.2009_со сглаж_version 3.0_без ФСК_46EE.2011(v1.0)_46TE.2011(v1.0)" xfId="293"/>
    <cellStyle name="_Расчет RAB_Лен и МОЭСК_с 2010 года_14.04.2009_со сглаж_version 3.0_без ФСК_46EE.2011(v1.0)_INDEX.STATION.2012(v1.0)_" xfId="294"/>
    <cellStyle name="_Расчет RAB_Лен и МОЭСК_с 2010 года_14.04.2009_со сглаж_version 3.0_без ФСК_46EE.2011(v1.0)_INDEX.STATION.2012(v2.0)" xfId="295"/>
    <cellStyle name="_Расчет RAB_Лен и МОЭСК_с 2010 года_14.04.2009_со сглаж_version 3.0_без ФСК_46EE.2011(v1.2)" xfId="2530"/>
    <cellStyle name="_Расчет RAB_Лен и МОЭСК_с 2010 года_14.04.2009_со сглаж_version 3.0_без ФСК_46TE.2011(v1.0)" xfId="296"/>
    <cellStyle name="_Расчет RAB_Лен и МОЭСК_с 2010 года_14.04.2009_со сглаж_version 3.0_без ФСК_ARMRAZR" xfId="297"/>
    <cellStyle name="_Расчет RAB_Лен и МОЭСК_с 2010 года_14.04.2009_со сглаж_version 3.0_без ФСК_BALANCE.TBO.2011YEAR(v1.1)" xfId="2531"/>
    <cellStyle name="_Расчет RAB_Лен и МОЭСК_с 2010 года_14.04.2009_со сглаж_version 3.0_без ФСК_BALANCE.WARM.2010.PLAN" xfId="2532"/>
    <cellStyle name="_Расчет RAB_Лен и МОЭСК_с 2010 года_14.04.2009_со сглаж_version 3.0_без ФСК_BALANCE.WARM.2011YEAR(v0.7)" xfId="2533"/>
    <cellStyle name="_Расчет RAB_Лен и МОЭСК_с 2010 года_14.04.2009_со сглаж_version 3.0_без ФСК_BALANCE.WARM.2011YEAR.NEW.UPDATE.SCHEME" xfId="298"/>
    <cellStyle name="_Расчет RAB_Лен и МОЭСК_с 2010 года_14.04.2009_со сглаж_version 3.0_без ФСК_DOPFACTOR.VO.2012(v1.0)" xfId="2534"/>
    <cellStyle name="_Расчет RAB_Лен и МОЭСК_с 2010 года_14.04.2009_со сглаж_version 3.0_без ФСК_EE.2REK.P2011.4.78(v0.3)" xfId="299"/>
    <cellStyle name="_Расчет RAB_Лен и МОЭСК_с 2010 года_14.04.2009_со сглаж_version 3.0_без ФСК_INVEST.EE.PLAN.4.78(v0.1)" xfId="300"/>
    <cellStyle name="_Расчет RAB_Лен и МОЭСК_с 2010 года_14.04.2009_со сглаж_version 3.0_без ФСК_INVEST.EE.PLAN.4.78(v0.3)" xfId="301"/>
    <cellStyle name="_Расчет RAB_Лен и МОЭСК_с 2010 года_14.04.2009_со сглаж_version 3.0_без ФСК_INVEST.PLAN.4.78(v0.1)" xfId="302"/>
    <cellStyle name="_Расчет RAB_Лен и МОЭСК_с 2010 года_14.04.2009_со сглаж_version 3.0_без ФСК_INVEST.WARM.PLAN.4.78(v0.1)" xfId="303"/>
    <cellStyle name="_Расчет RAB_Лен и МОЭСК_с 2010 года_14.04.2009_со сглаж_version 3.0_без ФСК_INVEST_WARM_PLAN" xfId="304"/>
    <cellStyle name="_Расчет RAB_Лен и МОЭСК_с 2010 года_14.04.2009_со сглаж_version 3.0_без ФСК_NADB.JNVLS.APTEKA.2011(v1.3.3)" xfId="305"/>
    <cellStyle name="_Расчет RAB_Лен и МОЭСК_с 2010 года_14.04.2009_со сглаж_version 3.0_без ФСК_NADB.JNVLS.APTEKA.2011(v1.3.3)_46TE.2011(v1.0)" xfId="306"/>
    <cellStyle name="_Расчет RAB_Лен и МОЭСК_с 2010 года_14.04.2009_со сглаж_version 3.0_без ФСК_NADB.JNVLS.APTEKA.2011(v1.3.3)_INDEX.STATION.2012(v1.0)_" xfId="307"/>
    <cellStyle name="_Расчет RAB_Лен и МОЭСК_с 2010 года_14.04.2009_со сглаж_version 3.0_без ФСК_NADB.JNVLS.APTEKA.2011(v1.3.3)_INDEX.STATION.2012(v2.0)" xfId="308"/>
    <cellStyle name="_Расчет RAB_Лен и МОЭСК_с 2010 года_14.04.2009_со сглаж_version 3.0_без ФСК_NADB.JNVLS.APTEKA.2011(v1.3.4)" xfId="309"/>
    <cellStyle name="_Расчет RAB_Лен и МОЭСК_с 2010 года_14.04.2009_со сглаж_version 3.0_без ФСК_NADB.JNVLS.APTEKA.2011(v1.3.4)_46TE.2011(v1.0)" xfId="310"/>
    <cellStyle name="_Расчет RAB_Лен и МОЭСК_с 2010 года_14.04.2009_со сглаж_version 3.0_без ФСК_NADB.JNVLS.APTEKA.2011(v1.3.4)_INDEX.STATION.2012(v1.0)_" xfId="311"/>
    <cellStyle name="_Расчет RAB_Лен и МОЭСК_с 2010 года_14.04.2009_со сглаж_version 3.0_без ФСК_NADB.JNVLS.APTEKA.2011(v1.3.4)_INDEX.STATION.2012(v2.0)" xfId="312"/>
    <cellStyle name="_Расчет RAB_Лен и МОЭСК_с 2010 года_14.04.2009_со сглаж_version 3.0_без ФСК_PREDEL.JKH.UTV.2011(v1.0.1)" xfId="313"/>
    <cellStyle name="_Расчет RAB_Лен и МОЭСК_с 2010 года_14.04.2009_со сглаж_version 3.0_без ФСК_PREDEL.JKH.UTV.2011(v1.0.1)_46TE.2011(v1.0)" xfId="314"/>
    <cellStyle name="_Расчет RAB_Лен и МОЭСК_с 2010 года_14.04.2009_со сглаж_version 3.0_без ФСК_PREDEL.JKH.UTV.2011(v1.0.1)_INDEX.STATION.2012(v1.0)_" xfId="315"/>
    <cellStyle name="_Расчет RAB_Лен и МОЭСК_с 2010 года_14.04.2009_со сглаж_version 3.0_без ФСК_PREDEL.JKH.UTV.2011(v1.0.1)_INDEX.STATION.2012(v2.0)" xfId="316"/>
    <cellStyle name="_Расчет RAB_Лен и МОЭСК_с 2010 года_14.04.2009_со сглаж_version 3.0_без ФСК_PREDEL.JKH.UTV.2011(v1.1)" xfId="2535"/>
    <cellStyle name="_Расчет RAB_Лен и МОЭСК_с 2010 года_14.04.2009_со сглаж_version 3.0_без ФСК_TEHSHEET" xfId="317"/>
    <cellStyle name="_Расчет RAB_Лен и МОЭСК_с 2010 года_14.04.2009_со сглаж_version 3.0_без ФСК_TEST.TEMPLATE" xfId="318"/>
    <cellStyle name="_Расчет RAB_Лен и МОЭСК_с 2010 года_14.04.2009_со сглаж_version 3.0_без ФСК_UPDATE.46EE.2011.TO.1.1" xfId="319"/>
    <cellStyle name="_Расчет RAB_Лен и МОЭСК_с 2010 года_14.04.2009_со сглаж_version 3.0_без ФСК_UPDATE.46TE.2011.TO.1.1" xfId="320"/>
    <cellStyle name="_Расчет RAB_Лен и МОЭСК_с 2010 года_14.04.2009_со сглаж_version 3.0_без ФСК_UPDATE.46TE.2011.TO.1.2" xfId="321"/>
    <cellStyle name="_Расчет RAB_Лен и МОЭСК_с 2010 года_14.04.2009_со сглаж_version 3.0_без ФСК_UPDATE.BALANCE.WARM.2011YEAR.TO.1.1" xfId="322"/>
    <cellStyle name="_Расчет RAB_Лен и МОЭСК_с 2010 года_14.04.2009_со сглаж_version 3.0_без ФСК_UPDATE.BALANCE.WARM.2011YEAR.TO.1.1 2" xfId="2536"/>
    <cellStyle name="_Расчет RAB_Лен и МОЭСК_с 2010 года_14.04.2009_со сглаж_version 3.0_без ФСК_UPDATE.BALANCE.WARM.2011YEAR.TO.1.1_46TE.2011(v1.0)" xfId="323"/>
    <cellStyle name="_Расчет RAB_Лен и МОЭСК_с 2010 года_14.04.2009_со сглаж_version 3.0_без ФСК_UPDATE.BALANCE.WARM.2011YEAR.TO.1.1_INDEX.STATION.2012(v1.0)_" xfId="324"/>
    <cellStyle name="_Расчет RAB_Лен и МОЭСК_с 2010 года_14.04.2009_со сглаж_version 3.0_без ФСК_UPDATE.BALANCE.WARM.2011YEAR.TO.1.1_INDEX.STATION.2012(v2.0)" xfId="325"/>
    <cellStyle name="_Расчет RAB_Лен и МОЭСК_с 2010 года_14.04.2009_со сглаж_version 3.0_без ФСК_UPDATE.BALANCE.WARM.2011YEAR.TO.1.1_OREP.KU.2011.MONTHLY.02(v1.1)" xfId="326"/>
    <cellStyle name="_Расчет RAB_Лен и МОЭСК_с 2010 года_14.04.2009_со сглаж_version 3.0_без ФСК_UPDATE.BALANCE.WARM.2011YEAR.TO.1.2" xfId="327"/>
    <cellStyle name="_Расчет RAB_Лен и МОЭСК_с 2010 года_14.04.2009_со сглаж_version 3.0_без ФСК_UPDATE.BALANCE.WARM.2011YEAR.TO.1.4.64" xfId="328"/>
    <cellStyle name="_Расчет RAB_Лен и МОЭСК_с 2010 года_14.04.2009_со сглаж_version 3.0_без ФСК_UPDATE.BALANCE.WARM.2011YEAR.TO.1.5.64" xfId="329"/>
    <cellStyle name="_Расчет RAB_Лен и МОЭСК_с 2010 года_14.04.2009_со сглаж_version 3.0_без ФСК_UPDATE.MONITORING.OS.EE.2.02.TO.1.3.64" xfId="330"/>
    <cellStyle name="_Расчет RAB_Лен и МОЭСК_с 2010 года_14.04.2009_со сглаж_version 3.0_без ФСК_Книга2" xfId="2537"/>
    <cellStyle name="_РАСЧЁТ ОКОНЧАТЕЛЬНЫЙ" xfId="3491"/>
    <cellStyle name="_Свод по ИПР (2)" xfId="331"/>
    <cellStyle name="_Справочник затрат_ЛХ_20.10.05" xfId="332"/>
    <cellStyle name="_таблицы для расчетов28-04-08_2006-2009_прибыль корр_по ИА" xfId="333"/>
    <cellStyle name="_таблицы для расчетов28-04-08_2006-2009с ИА" xfId="334"/>
    <cellStyle name="_ТЭП по планированию доходов на передачу ээ" xfId="2019"/>
    <cellStyle name="_Форма 6  РТК.xls(отчет по Адр пр. ЛО)" xfId="335"/>
    <cellStyle name="_Формат разбивки по МРСК_РСК" xfId="336"/>
    <cellStyle name="_Формат_для Согласования" xfId="337"/>
    <cellStyle name="_Форматы УУ_12 _1_1_1_1" xfId="2020"/>
    <cellStyle name="_Форматы УУ_резерв" xfId="2021"/>
    <cellStyle name="_формы Ленэнерго -изменения2" xfId="2022"/>
    <cellStyle name="_фск, выручка, потери" xfId="2023"/>
    <cellStyle name="_ХХХ Прил 2 Формы бюджетных документов 2007" xfId="338"/>
    <cellStyle name="_экон.форм-т ВО 1 с разбивкой" xfId="339"/>
    <cellStyle name="’К‰Э [0.00]" xfId="340"/>
    <cellStyle name="”€ќђќ‘ћ‚›‰" xfId="341"/>
    <cellStyle name="”€љ‘€ђћ‚ђќќ›‰" xfId="342"/>
    <cellStyle name="”ќђќ‘ћ‚›‰" xfId="343"/>
    <cellStyle name="”ќђќ‘ћ‚›‰ 2" xfId="3492"/>
    <cellStyle name="”ќђќ‘ћ‚›‰ 3" xfId="3493"/>
    <cellStyle name="”ќђќ‘ћ‚›‰ 3 2" xfId="3494"/>
    <cellStyle name="”ќђќ‘ћ‚›‰ 4" xfId="3495"/>
    <cellStyle name="”ќђќ‘ћ‚›‰ 4 2" xfId="3496"/>
    <cellStyle name="”ќђќ‘ћ‚›‰ 5" xfId="3497"/>
    <cellStyle name="”ќђќ‘ћ‚›‰ 6" xfId="3498"/>
    <cellStyle name="”љ‘ђћ‚ђќќ›‰" xfId="344"/>
    <cellStyle name="”љ‘ђћ‚ђќќ›‰ 2" xfId="3499"/>
    <cellStyle name="”љ‘ђћ‚ђќќ›‰ 3" xfId="3500"/>
    <cellStyle name="”љ‘ђћ‚ђќќ›‰ 3 2" xfId="3501"/>
    <cellStyle name="”љ‘ђћ‚ђќќ›‰ 4" xfId="3502"/>
    <cellStyle name="”љ‘ђћ‚ђќќ›‰ 4 2" xfId="3503"/>
    <cellStyle name="”љ‘ђћ‚ђќќ›‰ 5" xfId="3504"/>
    <cellStyle name="”љ‘ђћ‚ђќќ›‰ 6" xfId="3505"/>
    <cellStyle name="„…ќ…†ќ›‰" xfId="345"/>
    <cellStyle name="„…ќ…†ќ›‰ 2" xfId="3506"/>
    <cellStyle name="„…ќ…†ќ›‰ 3" xfId="3507"/>
    <cellStyle name="„…ќ…†ќ›‰ 3 2" xfId="3508"/>
    <cellStyle name="„…ќ…†ќ›‰ 4" xfId="3509"/>
    <cellStyle name="„…ќ…†ќ›‰ 4 2" xfId="3510"/>
    <cellStyle name="„…ќ…†ќ›‰ 5" xfId="3511"/>
    <cellStyle name="„…ќ…†ќ›‰ 6" xfId="3512"/>
    <cellStyle name="€’ћѓћ‚›‰" xfId="346"/>
    <cellStyle name="‡ђѓћ‹ћ‚ћљ1" xfId="347"/>
    <cellStyle name="‡ђѓћ‹ћ‚ћљ1 2" xfId="3513"/>
    <cellStyle name="‡ђѓћ‹ћ‚ћљ1 3" xfId="3514"/>
    <cellStyle name="‡ђѓћ‹ћ‚ћљ1 4" xfId="3515"/>
    <cellStyle name="‡ђѓћ‹ћ‚ћљ1 5" xfId="3516"/>
    <cellStyle name="‡ђѓћ‹ћ‚ћљ2" xfId="348"/>
    <cellStyle name="‡ђѓћ‹ћ‚ћљ2 2" xfId="3517"/>
    <cellStyle name="‡ђѓћ‹ћ‚ћљ2 3" xfId="3518"/>
    <cellStyle name="‡ђѓћ‹ћ‚ћљ2 4" xfId="3519"/>
    <cellStyle name="‡ђѓћ‹ћ‚ћљ2 5" xfId="3520"/>
    <cellStyle name="’ћѓћ‚›‰" xfId="349"/>
    <cellStyle name="’ћѓћ‚›‰ 2" xfId="3521"/>
    <cellStyle name="’ћѓћ‚›‰ 3" xfId="3522"/>
    <cellStyle name="’ћѓћ‚›‰ 4" xfId="3523"/>
    <cellStyle name="’ћѓћ‚›‰ 5" xfId="3524"/>
    <cellStyle name="1Normal" xfId="350"/>
    <cellStyle name="20% - Accent1" xfId="351"/>
    <cellStyle name="20% - Accent1 2" xfId="352"/>
    <cellStyle name="20% - Accent1 2 2" xfId="2109"/>
    <cellStyle name="20% - Accent1 3" xfId="353"/>
    <cellStyle name="20% - Accent1 3 2" xfId="2110"/>
    <cellStyle name="20% - Accent1 4" xfId="2111"/>
    <cellStyle name="20% - Accent1_46EE.2011(v1.0)" xfId="354"/>
    <cellStyle name="20% - Accent2" xfId="355"/>
    <cellStyle name="20% - Accent2 2" xfId="356"/>
    <cellStyle name="20% - Accent2 2 2" xfId="2112"/>
    <cellStyle name="20% - Accent2 3" xfId="357"/>
    <cellStyle name="20% - Accent2 3 2" xfId="2113"/>
    <cellStyle name="20% - Accent2 4" xfId="2114"/>
    <cellStyle name="20% - Accent2_46EE.2011(v1.0)" xfId="358"/>
    <cellStyle name="20% - Accent3" xfId="359"/>
    <cellStyle name="20% - Accent3 2" xfId="360"/>
    <cellStyle name="20% - Accent3 2 2" xfId="2115"/>
    <cellStyle name="20% - Accent3 3" xfId="361"/>
    <cellStyle name="20% - Accent3 3 2" xfId="2116"/>
    <cellStyle name="20% - Accent3 4" xfId="2117"/>
    <cellStyle name="20% - Accent3_46EE.2011(v1.0)" xfId="362"/>
    <cellStyle name="20% - Accent4" xfId="363"/>
    <cellStyle name="20% - Accent4 2" xfId="364"/>
    <cellStyle name="20% - Accent4 2 2" xfId="2118"/>
    <cellStyle name="20% - Accent4 3" xfId="365"/>
    <cellStyle name="20% - Accent4 3 2" xfId="2119"/>
    <cellStyle name="20% - Accent4 4" xfId="2120"/>
    <cellStyle name="20% - Accent4_46EE.2011(v1.0)" xfId="366"/>
    <cellStyle name="20% - Accent5" xfId="367"/>
    <cellStyle name="20% - Accent5 2" xfId="368"/>
    <cellStyle name="20% - Accent5 2 2" xfId="2121"/>
    <cellStyle name="20% - Accent5 3" xfId="369"/>
    <cellStyle name="20% - Accent5 3 2" xfId="2122"/>
    <cellStyle name="20% - Accent5 4" xfId="2123"/>
    <cellStyle name="20% - Accent5_46EE.2011(v1.0)" xfId="370"/>
    <cellStyle name="20% - Accent6" xfId="371"/>
    <cellStyle name="20% - Accent6 2" xfId="372"/>
    <cellStyle name="20% - Accent6 2 2" xfId="2124"/>
    <cellStyle name="20% - Accent6 3" xfId="373"/>
    <cellStyle name="20% - Accent6 3 2" xfId="2125"/>
    <cellStyle name="20% - Accent6 4" xfId="2126"/>
    <cellStyle name="20% - Accent6_46EE.2011(v1.0)" xfId="374"/>
    <cellStyle name="20% - Акцент1 10" xfId="375"/>
    <cellStyle name="20% - Акцент1 10 2" xfId="2127"/>
    <cellStyle name="20% - Акцент1 2" xfId="376"/>
    <cellStyle name="20% - Акцент1 2 2" xfId="377"/>
    <cellStyle name="20% - Акцент1 2 2 2" xfId="2128"/>
    <cellStyle name="20% - Акцент1 2 3" xfId="378"/>
    <cellStyle name="20% - Акцент1 2 3 2" xfId="2129"/>
    <cellStyle name="20% - Акцент1 2 4" xfId="2130"/>
    <cellStyle name="20% - Акцент1 2 4 2" xfId="2538"/>
    <cellStyle name="20% - Акцент1 2 4 2 2" xfId="3525"/>
    <cellStyle name="20% - Акцент1 2 4 3" xfId="2539"/>
    <cellStyle name="20% - Акцент1 2 4 4" xfId="2540"/>
    <cellStyle name="20% - Акцент1 2 4 5" xfId="2541"/>
    <cellStyle name="20% - Акцент1 2 5" xfId="3526"/>
    <cellStyle name="20% - Акцент1 2_46EE.2011(v1.0)" xfId="379"/>
    <cellStyle name="20% - Акцент1 3" xfId="380"/>
    <cellStyle name="20% - Акцент1 3 2" xfId="381"/>
    <cellStyle name="20% - Акцент1 3 2 2" xfId="2131"/>
    <cellStyle name="20% - Акцент1 3 3" xfId="382"/>
    <cellStyle name="20% - Акцент1 3 3 2" xfId="2132"/>
    <cellStyle name="20% - Акцент1 3 4" xfId="2133"/>
    <cellStyle name="20% - Акцент1 3_46EE.2011(v1.0)" xfId="383"/>
    <cellStyle name="20% - Акцент1 4" xfId="384"/>
    <cellStyle name="20% - Акцент1 4 2" xfId="385"/>
    <cellStyle name="20% - Акцент1 4 2 2" xfId="2134"/>
    <cellStyle name="20% - Акцент1 4 3" xfId="386"/>
    <cellStyle name="20% - Акцент1 4 3 2" xfId="2135"/>
    <cellStyle name="20% - Акцент1 4 4" xfId="2136"/>
    <cellStyle name="20% - Акцент1 4_46EE.2011(v1.0)" xfId="387"/>
    <cellStyle name="20% - Акцент1 5" xfId="388"/>
    <cellStyle name="20% - Акцент1 5 2" xfId="389"/>
    <cellStyle name="20% - Акцент1 5 2 2" xfId="2137"/>
    <cellStyle name="20% - Акцент1 5 3" xfId="390"/>
    <cellStyle name="20% - Акцент1 5 3 2" xfId="2138"/>
    <cellStyle name="20% - Акцент1 5 4" xfId="2139"/>
    <cellStyle name="20% - Акцент1 5_46EE.2011(v1.0)" xfId="391"/>
    <cellStyle name="20% - Акцент1 6" xfId="392"/>
    <cellStyle name="20% - Акцент1 6 2" xfId="393"/>
    <cellStyle name="20% - Акцент1 6 2 2" xfId="2140"/>
    <cellStyle name="20% - Акцент1 6 3" xfId="394"/>
    <cellStyle name="20% - Акцент1 6 3 2" xfId="2141"/>
    <cellStyle name="20% - Акцент1 6 4" xfId="2142"/>
    <cellStyle name="20% - Акцент1 6_46EE.2011(v1.0)" xfId="395"/>
    <cellStyle name="20% - Акцент1 7" xfId="396"/>
    <cellStyle name="20% - Акцент1 7 2" xfId="397"/>
    <cellStyle name="20% - Акцент1 7 2 2" xfId="2143"/>
    <cellStyle name="20% - Акцент1 7 3" xfId="398"/>
    <cellStyle name="20% - Акцент1 7 3 2" xfId="2144"/>
    <cellStyle name="20% - Акцент1 7 4" xfId="2145"/>
    <cellStyle name="20% - Акцент1 7_46EE.2011(v1.0)" xfId="399"/>
    <cellStyle name="20% - Акцент1 8" xfId="400"/>
    <cellStyle name="20% - Акцент1 8 2" xfId="401"/>
    <cellStyle name="20% - Акцент1 8 2 2" xfId="2146"/>
    <cellStyle name="20% - Акцент1 8 3" xfId="402"/>
    <cellStyle name="20% - Акцент1 8 3 2" xfId="2147"/>
    <cellStyle name="20% - Акцент1 8 4" xfId="2148"/>
    <cellStyle name="20% - Акцент1 8_46EE.2011(v1.0)" xfId="403"/>
    <cellStyle name="20% - Акцент1 9" xfId="404"/>
    <cellStyle name="20% - Акцент1 9 2" xfId="405"/>
    <cellStyle name="20% - Акцент1 9 2 2" xfId="2149"/>
    <cellStyle name="20% - Акцент1 9 3" xfId="406"/>
    <cellStyle name="20% - Акцент1 9 3 2" xfId="2150"/>
    <cellStyle name="20% - Акцент1 9 4" xfId="2151"/>
    <cellStyle name="20% - Акцент1 9_46EE.2011(v1.0)" xfId="407"/>
    <cellStyle name="20% - Акцент2 10" xfId="408"/>
    <cellStyle name="20% - Акцент2 10 2" xfId="2152"/>
    <cellStyle name="20% - Акцент2 2" xfId="409"/>
    <cellStyle name="20% - Акцент2 2 2" xfId="410"/>
    <cellStyle name="20% - Акцент2 2 2 2" xfId="2153"/>
    <cellStyle name="20% - Акцент2 2 3" xfId="411"/>
    <cellStyle name="20% - Акцент2 2 3 2" xfId="2154"/>
    <cellStyle name="20% - Акцент2 2 4" xfId="2155"/>
    <cellStyle name="20% - Акцент2 2 4 2" xfId="2542"/>
    <cellStyle name="20% - Акцент2 2 4 2 2" xfId="3527"/>
    <cellStyle name="20% - Акцент2 2 4 3" xfId="2543"/>
    <cellStyle name="20% - Акцент2 2 4 4" xfId="2544"/>
    <cellStyle name="20% - Акцент2 2 4 5" xfId="2545"/>
    <cellStyle name="20% - Акцент2 2 5" xfId="3528"/>
    <cellStyle name="20% - Акцент2 2_46EE.2011(v1.0)" xfId="412"/>
    <cellStyle name="20% - Акцент2 3" xfId="413"/>
    <cellStyle name="20% - Акцент2 3 2" xfId="414"/>
    <cellStyle name="20% - Акцент2 3 2 2" xfId="2156"/>
    <cellStyle name="20% - Акцент2 3 3" xfId="415"/>
    <cellStyle name="20% - Акцент2 3 3 2" xfId="2157"/>
    <cellStyle name="20% - Акцент2 3 4" xfId="2158"/>
    <cellStyle name="20% - Акцент2 3_46EE.2011(v1.0)" xfId="416"/>
    <cellStyle name="20% - Акцент2 4" xfId="417"/>
    <cellStyle name="20% - Акцент2 4 2" xfId="418"/>
    <cellStyle name="20% - Акцент2 4 2 2" xfId="2159"/>
    <cellStyle name="20% - Акцент2 4 3" xfId="419"/>
    <cellStyle name="20% - Акцент2 4 3 2" xfId="2160"/>
    <cellStyle name="20% - Акцент2 4 4" xfId="2161"/>
    <cellStyle name="20% - Акцент2 4_46EE.2011(v1.0)" xfId="420"/>
    <cellStyle name="20% - Акцент2 5" xfId="421"/>
    <cellStyle name="20% - Акцент2 5 2" xfId="422"/>
    <cellStyle name="20% - Акцент2 5 2 2" xfId="2162"/>
    <cellStyle name="20% - Акцент2 5 3" xfId="423"/>
    <cellStyle name="20% - Акцент2 5 3 2" xfId="2163"/>
    <cellStyle name="20% - Акцент2 5 4" xfId="2164"/>
    <cellStyle name="20% - Акцент2 5_46EE.2011(v1.0)" xfId="424"/>
    <cellStyle name="20% - Акцент2 6" xfId="425"/>
    <cellStyle name="20% - Акцент2 6 2" xfId="426"/>
    <cellStyle name="20% - Акцент2 6 2 2" xfId="2165"/>
    <cellStyle name="20% - Акцент2 6 3" xfId="427"/>
    <cellStyle name="20% - Акцент2 6 3 2" xfId="2166"/>
    <cellStyle name="20% - Акцент2 6 4" xfId="2167"/>
    <cellStyle name="20% - Акцент2 6_46EE.2011(v1.0)" xfId="428"/>
    <cellStyle name="20% - Акцент2 7" xfId="429"/>
    <cellStyle name="20% - Акцент2 7 2" xfId="430"/>
    <cellStyle name="20% - Акцент2 7 2 2" xfId="2168"/>
    <cellStyle name="20% - Акцент2 7 3" xfId="431"/>
    <cellStyle name="20% - Акцент2 7 3 2" xfId="2169"/>
    <cellStyle name="20% - Акцент2 7 4" xfId="2170"/>
    <cellStyle name="20% - Акцент2 7_46EE.2011(v1.0)" xfId="432"/>
    <cellStyle name="20% - Акцент2 8" xfId="433"/>
    <cellStyle name="20% - Акцент2 8 2" xfId="434"/>
    <cellStyle name="20% - Акцент2 8 2 2" xfId="2171"/>
    <cellStyle name="20% - Акцент2 8 3" xfId="435"/>
    <cellStyle name="20% - Акцент2 8 3 2" xfId="2172"/>
    <cellStyle name="20% - Акцент2 8 4" xfId="2173"/>
    <cellStyle name="20% - Акцент2 8_46EE.2011(v1.0)" xfId="436"/>
    <cellStyle name="20% - Акцент2 9" xfId="437"/>
    <cellStyle name="20% - Акцент2 9 2" xfId="438"/>
    <cellStyle name="20% - Акцент2 9 2 2" xfId="2174"/>
    <cellStyle name="20% - Акцент2 9 3" xfId="439"/>
    <cellStyle name="20% - Акцент2 9 3 2" xfId="2175"/>
    <cellStyle name="20% - Акцент2 9 4" xfId="2176"/>
    <cellStyle name="20% - Акцент2 9_46EE.2011(v1.0)" xfId="440"/>
    <cellStyle name="20% - Акцент3 10" xfId="441"/>
    <cellStyle name="20% - Акцент3 10 2" xfId="2177"/>
    <cellStyle name="20% - Акцент3 2" xfId="442"/>
    <cellStyle name="20% - Акцент3 2 2" xfId="443"/>
    <cellStyle name="20% - Акцент3 2 2 2" xfId="2178"/>
    <cellStyle name="20% - Акцент3 2 3" xfId="444"/>
    <cellStyle name="20% - Акцент3 2 3 2" xfId="2179"/>
    <cellStyle name="20% - Акцент3 2 4" xfId="2180"/>
    <cellStyle name="20% - Акцент3 2 4 2" xfId="2546"/>
    <cellStyle name="20% - Акцент3 2 4 2 2" xfId="3529"/>
    <cellStyle name="20% - Акцент3 2 4 3" xfId="2547"/>
    <cellStyle name="20% - Акцент3 2 4 4" xfId="2548"/>
    <cellStyle name="20% - Акцент3 2 4 5" xfId="2549"/>
    <cellStyle name="20% - Акцент3 2 5" xfId="3530"/>
    <cellStyle name="20% - Акцент3 2_46EE.2011(v1.0)" xfId="445"/>
    <cellStyle name="20% - Акцент3 3" xfId="446"/>
    <cellStyle name="20% - Акцент3 3 2" xfId="447"/>
    <cellStyle name="20% - Акцент3 3 2 2" xfId="2181"/>
    <cellStyle name="20% - Акцент3 3 3" xfId="448"/>
    <cellStyle name="20% - Акцент3 3 3 2" xfId="2182"/>
    <cellStyle name="20% - Акцент3 3 4" xfId="2183"/>
    <cellStyle name="20% - Акцент3 3_46EE.2011(v1.0)" xfId="449"/>
    <cellStyle name="20% - Акцент3 4" xfId="450"/>
    <cellStyle name="20% - Акцент3 4 2" xfId="451"/>
    <cellStyle name="20% - Акцент3 4 2 2" xfId="2184"/>
    <cellStyle name="20% - Акцент3 4 3" xfId="452"/>
    <cellStyle name="20% - Акцент3 4 3 2" xfId="2185"/>
    <cellStyle name="20% - Акцент3 4 4" xfId="2186"/>
    <cellStyle name="20% - Акцент3 4_46EE.2011(v1.0)" xfId="453"/>
    <cellStyle name="20% - Акцент3 5" xfId="454"/>
    <cellStyle name="20% - Акцент3 5 2" xfId="455"/>
    <cellStyle name="20% - Акцент3 5 2 2" xfId="2187"/>
    <cellStyle name="20% - Акцент3 5 3" xfId="456"/>
    <cellStyle name="20% - Акцент3 5 3 2" xfId="2188"/>
    <cellStyle name="20% - Акцент3 5 4" xfId="2189"/>
    <cellStyle name="20% - Акцент3 5_46EE.2011(v1.0)" xfId="457"/>
    <cellStyle name="20% - Акцент3 6" xfId="458"/>
    <cellStyle name="20% - Акцент3 6 2" xfId="459"/>
    <cellStyle name="20% - Акцент3 6 2 2" xfId="2190"/>
    <cellStyle name="20% - Акцент3 6 3" xfId="460"/>
    <cellStyle name="20% - Акцент3 6 3 2" xfId="2191"/>
    <cellStyle name="20% - Акцент3 6 4" xfId="2192"/>
    <cellStyle name="20% - Акцент3 6_46EE.2011(v1.0)" xfId="461"/>
    <cellStyle name="20% - Акцент3 7" xfId="462"/>
    <cellStyle name="20% - Акцент3 7 2" xfId="463"/>
    <cellStyle name="20% - Акцент3 7 2 2" xfId="2193"/>
    <cellStyle name="20% - Акцент3 7 3" xfId="464"/>
    <cellStyle name="20% - Акцент3 7 3 2" xfId="2194"/>
    <cellStyle name="20% - Акцент3 7 4" xfId="2195"/>
    <cellStyle name="20% - Акцент3 7_46EE.2011(v1.0)" xfId="465"/>
    <cellStyle name="20% - Акцент3 8" xfId="466"/>
    <cellStyle name="20% - Акцент3 8 2" xfId="467"/>
    <cellStyle name="20% - Акцент3 8 2 2" xfId="2196"/>
    <cellStyle name="20% - Акцент3 8 3" xfId="468"/>
    <cellStyle name="20% - Акцент3 8 3 2" xfId="2197"/>
    <cellStyle name="20% - Акцент3 8 4" xfId="2198"/>
    <cellStyle name="20% - Акцент3 8_46EE.2011(v1.0)" xfId="469"/>
    <cellStyle name="20% - Акцент3 9" xfId="470"/>
    <cellStyle name="20% - Акцент3 9 2" xfId="471"/>
    <cellStyle name="20% - Акцент3 9 2 2" xfId="2199"/>
    <cellStyle name="20% - Акцент3 9 3" xfId="472"/>
    <cellStyle name="20% - Акцент3 9 3 2" xfId="2200"/>
    <cellStyle name="20% - Акцент3 9 4" xfId="2201"/>
    <cellStyle name="20% - Акцент3 9_46EE.2011(v1.0)" xfId="473"/>
    <cellStyle name="20% - Акцент4 10" xfId="474"/>
    <cellStyle name="20% - Акцент4 10 2" xfId="2202"/>
    <cellStyle name="20% - Акцент4 2" xfId="475"/>
    <cellStyle name="20% - Акцент4 2 2" xfId="476"/>
    <cellStyle name="20% - Акцент4 2 2 2" xfId="2203"/>
    <cellStyle name="20% - Акцент4 2 3" xfId="477"/>
    <cellStyle name="20% - Акцент4 2 3 2" xfId="2204"/>
    <cellStyle name="20% - Акцент4 2 4" xfId="2205"/>
    <cellStyle name="20% - Акцент4 2 4 2" xfId="2550"/>
    <cellStyle name="20% - Акцент4 2 4 2 2" xfId="3531"/>
    <cellStyle name="20% - Акцент4 2 4 3" xfId="2551"/>
    <cellStyle name="20% - Акцент4 2 4 4" xfId="2552"/>
    <cellStyle name="20% - Акцент4 2 4 5" xfId="2553"/>
    <cellStyle name="20% - Акцент4 2 5" xfId="3532"/>
    <cellStyle name="20% - Акцент4 2_46EE.2011(v1.0)" xfId="478"/>
    <cellStyle name="20% - Акцент4 3" xfId="479"/>
    <cellStyle name="20% - Акцент4 3 2" xfId="480"/>
    <cellStyle name="20% - Акцент4 3 2 2" xfId="2206"/>
    <cellStyle name="20% - Акцент4 3 3" xfId="481"/>
    <cellStyle name="20% - Акцент4 3 3 2" xfId="2207"/>
    <cellStyle name="20% - Акцент4 3 4" xfId="2208"/>
    <cellStyle name="20% - Акцент4 3_46EE.2011(v1.0)" xfId="482"/>
    <cellStyle name="20% - Акцент4 4" xfId="483"/>
    <cellStyle name="20% - Акцент4 4 2" xfId="484"/>
    <cellStyle name="20% - Акцент4 4 2 2" xfId="2209"/>
    <cellStyle name="20% - Акцент4 4 3" xfId="485"/>
    <cellStyle name="20% - Акцент4 4 3 2" xfId="2210"/>
    <cellStyle name="20% - Акцент4 4 4" xfId="2211"/>
    <cellStyle name="20% - Акцент4 4_46EE.2011(v1.0)" xfId="486"/>
    <cellStyle name="20% - Акцент4 5" xfId="487"/>
    <cellStyle name="20% - Акцент4 5 2" xfId="488"/>
    <cellStyle name="20% - Акцент4 5 2 2" xfId="2212"/>
    <cellStyle name="20% - Акцент4 5 3" xfId="489"/>
    <cellStyle name="20% - Акцент4 5 3 2" xfId="2213"/>
    <cellStyle name="20% - Акцент4 5 4" xfId="2214"/>
    <cellStyle name="20% - Акцент4 5_46EE.2011(v1.0)" xfId="490"/>
    <cellStyle name="20% - Акцент4 6" xfId="491"/>
    <cellStyle name="20% - Акцент4 6 2" xfId="492"/>
    <cellStyle name="20% - Акцент4 6 2 2" xfId="2215"/>
    <cellStyle name="20% - Акцент4 6 3" xfId="493"/>
    <cellStyle name="20% - Акцент4 6 3 2" xfId="2216"/>
    <cellStyle name="20% - Акцент4 6 4" xfId="2217"/>
    <cellStyle name="20% - Акцент4 6_46EE.2011(v1.0)" xfId="494"/>
    <cellStyle name="20% - Акцент4 7" xfId="495"/>
    <cellStyle name="20% - Акцент4 7 2" xfId="496"/>
    <cellStyle name="20% - Акцент4 7 2 2" xfId="2218"/>
    <cellStyle name="20% - Акцент4 7 3" xfId="497"/>
    <cellStyle name="20% - Акцент4 7 3 2" xfId="2219"/>
    <cellStyle name="20% - Акцент4 7 4" xfId="2220"/>
    <cellStyle name="20% - Акцент4 7_46EE.2011(v1.0)" xfId="498"/>
    <cellStyle name="20% - Акцент4 8" xfId="499"/>
    <cellStyle name="20% - Акцент4 8 2" xfId="500"/>
    <cellStyle name="20% - Акцент4 8 2 2" xfId="2221"/>
    <cellStyle name="20% - Акцент4 8 3" xfId="501"/>
    <cellStyle name="20% - Акцент4 8 3 2" xfId="2222"/>
    <cellStyle name="20% - Акцент4 8 4" xfId="2223"/>
    <cellStyle name="20% - Акцент4 8_46EE.2011(v1.0)" xfId="502"/>
    <cellStyle name="20% - Акцент4 9" xfId="503"/>
    <cellStyle name="20% - Акцент4 9 2" xfId="504"/>
    <cellStyle name="20% - Акцент4 9 2 2" xfId="2224"/>
    <cellStyle name="20% - Акцент4 9 3" xfId="505"/>
    <cellStyle name="20% - Акцент4 9 3 2" xfId="2225"/>
    <cellStyle name="20% - Акцент4 9 4" xfId="2226"/>
    <cellStyle name="20% - Акцент4 9_46EE.2011(v1.0)" xfId="506"/>
    <cellStyle name="20% - Акцент5 10" xfId="507"/>
    <cellStyle name="20% - Акцент5 10 2" xfId="2227"/>
    <cellStyle name="20% - Акцент5 2" xfId="508"/>
    <cellStyle name="20% - Акцент5 2 2" xfId="509"/>
    <cellStyle name="20% - Акцент5 2 2 2" xfId="2228"/>
    <cellStyle name="20% - Акцент5 2 3" xfId="510"/>
    <cellStyle name="20% - Акцент5 2 3 2" xfId="2229"/>
    <cellStyle name="20% - Акцент5 2 4" xfId="2230"/>
    <cellStyle name="20% - Акцент5 2 4 2" xfId="2554"/>
    <cellStyle name="20% - Акцент5 2 4 2 2" xfId="3533"/>
    <cellStyle name="20% - Акцент5 2 4 3" xfId="2555"/>
    <cellStyle name="20% - Акцент5 2 4 4" xfId="2556"/>
    <cellStyle name="20% - Акцент5 2 4 5" xfId="2557"/>
    <cellStyle name="20% - Акцент5 2 5" xfId="3534"/>
    <cellStyle name="20% - Акцент5 2_46EE.2011(v1.0)" xfId="511"/>
    <cellStyle name="20% - Акцент5 3" xfId="512"/>
    <cellStyle name="20% - Акцент5 3 2" xfId="513"/>
    <cellStyle name="20% - Акцент5 3 2 2" xfId="2231"/>
    <cellStyle name="20% - Акцент5 3 3" xfId="514"/>
    <cellStyle name="20% - Акцент5 3 3 2" xfId="2232"/>
    <cellStyle name="20% - Акцент5 3 4" xfId="2233"/>
    <cellStyle name="20% - Акцент5 3_46EE.2011(v1.0)" xfId="515"/>
    <cellStyle name="20% - Акцент5 4" xfId="516"/>
    <cellStyle name="20% - Акцент5 4 2" xfId="517"/>
    <cellStyle name="20% - Акцент5 4 2 2" xfId="2234"/>
    <cellStyle name="20% - Акцент5 4 3" xfId="518"/>
    <cellStyle name="20% - Акцент5 4 3 2" xfId="2235"/>
    <cellStyle name="20% - Акцент5 4 4" xfId="2236"/>
    <cellStyle name="20% - Акцент5 4_46EE.2011(v1.0)" xfId="519"/>
    <cellStyle name="20% - Акцент5 5" xfId="520"/>
    <cellStyle name="20% - Акцент5 5 2" xfId="521"/>
    <cellStyle name="20% - Акцент5 5 2 2" xfId="2237"/>
    <cellStyle name="20% - Акцент5 5 3" xfId="522"/>
    <cellStyle name="20% - Акцент5 5 3 2" xfId="2238"/>
    <cellStyle name="20% - Акцент5 5 4" xfId="2239"/>
    <cellStyle name="20% - Акцент5 5_46EE.2011(v1.0)" xfId="523"/>
    <cellStyle name="20% - Акцент5 6" xfId="524"/>
    <cellStyle name="20% - Акцент5 6 2" xfId="525"/>
    <cellStyle name="20% - Акцент5 6 2 2" xfId="2240"/>
    <cellStyle name="20% - Акцент5 6 3" xfId="526"/>
    <cellStyle name="20% - Акцент5 6 3 2" xfId="2241"/>
    <cellStyle name="20% - Акцент5 6 4" xfId="2242"/>
    <cellStyle name="20% - Акцент5 6_46EE.2011(v1.0)" xfId="527"/>
    <cellStyle name="20% - Акцент5 7" xfId="528"/>
    <cellStyle name="20% - Акцент5 7 2" xfId="529"/>
    <cellStyle name="20% - Акцент5 7 2 2" xfId="2243"/>
    <cellStyle name="20% - Акцент5 7 3" xfId="530"/>
    <cellStyle name="20% - Акцент5 7 3 2" xfId="2244"/>
    <cellStyle name="20% - Акцент5 7 4" xfId="2245"/>
    <cellStyle name="20% - Акцент5 7_46EE.2011(v1.0)" xfId="531"/>
    <cellStyle name="20% - Акцент5 8" xfId="532"/>
    <cellStyle name="20% - Акцент5 8 2" xfId="533"/>
    <cellStyle name="20% - Акцент5 8 2 2" xfId="2246"/>
    <cellStyle name="20% - Акцент5 8 3" xfId="534"/>
    <cellStyle name="20% - Акцент5 8 3 2" xfId="2247"/>
    <cellStyle name="20% - Акцент5 8 4" xfId="2248"/>
    <cellStyle name="20% - Акцент5 8_46EE.2011(v1.0)" xfId="535"/>
    <cellStyle name="20% - Акцент5 9" xfId="536"/>
    <cellStyle name="20% - Акцент5 9 2" xfId="537"/>
    <cellStyle name="20% - Акцент5 9 2 2" xfId="2249"/>
    <cellStyle name="20% - Акцент5 9 3" xfId="538"/>
    <cellStyle name="20% - Акцент5 9 3 2" xfId="2250"/>
    <cellStyle name="20% - Акцент5 9 4" xfId="2251"/>
    <cellStyle name="20% - Акцент5 9_46EE.2011(v1.0)" xfId="539"/>
    <cellStyle name="20% - Акцент6 10" xfId="540"/>
    <cellStyle name="20% - Акцент6 10 2" xfId="2252"/>
    <cellStyle name="20% - Акцент6 2" xfId="541"/>
    <cellStyle name="20% - Акцент6 2 2" xfId="542"/>
    <cellStyle name="20% - Акцент6 2 2 2" xfId="2253"/>
    <cellStyle name="20% - Акцент6 2 3" xfId="543"/>
    <cellStyle name="20% - Акцент6 2 3 2" xfId="2254"/>
    <cellStyle name="20% - Акцент6 2 4" xfId="2255"/>
    <cellStyle name="20% - Акцент6 2 4 2" xfId="2558"/>
    <cellStyle name="20% - Акцент6 2 4 2 2" xfId="3535"/>
    <cellStyle name="20% - Акцент6 2 4 3" xfId="2559"/>
    <cellStyle name="20% - Акцент6 2 4 4" xfId="2560"/>
    <cellStyle name="20% - Акцент6 2 4 5" xfId="2561"/>
    <cellStyle name="20% - Акцент6 2 5" xfId="3536"/>
    <cellStyle name="20% - Акцент6 2_46EE.2011(v1.0)" xfId="544"/>
    <cellStyle name="20% - Акцент6 3" xfId="545"/>
    <cellStyle name="20% - Акцент6 3 2" xfId="546"/>
    <cellStyle name="20% - Акцент6 3 2 2" xfId="2256"/>
    <cellStyle name="20% - Акцент6 3 3" xfId="547"/>
    <cellStyle name="20% - Акцент6 3 3 2" xfId="2257"/>
    <cellStyle name="20% - Акцент6 3 4" xfId="2258"/>
    <cellStyle name="20% - Акцент6 3_46EE.2011(v1.0)" xfId="548"/>
    <cellStyle name="20% - Акцент6 4" xfId="549"/>
    <cellStyle name="20% - Акцент6 4 2" xfId="550"/>
    <cellStyle name="20% - Акцент6 4 2 2" xfId="2259"/>
    <cellStyle name="20% - Акцент6 4 3" xfId="551"/>
    <cellStyle name="20% - Акцент6 4 3 2" xfId="2260"/>
    <cellStyle name="20% - Акцент6 4 4" xfId="2261"/>
    <cellStyle name="20% - Акцент6 4_46EE.2011(v1.0)" xfId="552"/>
    <cellStyle name="20% - Акцент6 5" xfId="553"/>
    <cellStyle name="20% - Акцент6 5 2" xfId="554"/>
    <cellStyle name="20% - Акцент6 5 2 2" xfId="2262"/>
    <cellStyle name="20% - Акцент6 5 3" xfId="555"/>
    <cellStyle name="20% - Акцент6 5 3 2" xfId="2263"/>
    <cellStyle name="20% - Акцент6 5 4" xfId="2264"/>
    <cellStyle name="20% - Акцент6 5_46EE.2011(v1.0)" xfId="556"/>
    <cellStyle name="20% - Акцент6 6" xfId="557"/>
    <cellStyle name="20% - Акцент6 6 2" xfId="558"/>
    <cellStyle name="20% - Акцент6 6 2 2" xfId="2265"/>
    <cellStyle name="20% - Акцент6 6 3" xfId="559"/>
    <cellStyle name="20% - Акцент6 6 3 2" xfId="2266"/>
    <cellStyle name="20% - Акцент6 6 4" xfId="2267"/>
    <cellStyle name="20% - Акцент6 6_46EE.2011(v1.0)" xfId="560"/>
    <cellStyle name="20% - Акцент6 7" xfId="561"/>
    <cellStyle name="20% - Акцент6 7 2" xfId="562"/>
    <cellStyle name="20% - Акцент6 7 2 2" xfId="2268"/>
    <cellStyle name="20% - Акцент6 7 3" xfId="563"/>
    <cellStyle name="20% - Акцент6 7 3 2" xfId="2269"/>
    <cellStyle name="20% - Акцент6 7 4" xfId="2270"/>
    <cellStyle name="20% - Акцент6 7_46EE.2011(v1.0)" xfId="564"/>
    <cellStyle name="20% - Акцент6 8" xfId="565"/>
    <cellStyle name="20% - Акцент6 8 2" xfId="566"/>
    <cellStyle name="20% - Акцент6 8 2 2" xfId="2271"/>
    <cellStyle name="20% - Акцент6 8 3" xfId="567"/>
    <cellStyle name="20% - Акцент6 8 3 2" xfId="2272"/>
    <cellStyle name="20% - Акцент6 8 4" xfId="2273"/>
    <cellStyle name="20% - Акцент6 8_46EE.2011(v1.0)" xfId="568"/>
    <cellStyle name="20% - Акцент6 9" xfId="569"/>
    <cellStyle name="20% - Акцент6 9 2" xfId="570"/>
    <cellStyle name="20% - Акцент6 9 2 2" xfId="2274"/>
    <cellStyle name="20% - Акцент6 9 3" xfId="571"/>
    <cellStyle name="20% - Акцент6 9 3 2" xfId="2275"/>
    <cellStyle name="20% - Акцент6 9 4" xfId="2276"/>
    <cellStyle name="20% - Акцент6 9_46EE.2011(v1.0)" xfId="572"/>
    <cellStyle name="40% - Accent1" xfId="573"/>
    <cellStyle name="40% - Accent1 2" xfId="574"/>
    <cellStyle name="40% - Accent1 2 2" xfId="2277"/>
    <cellStyle name="40% - Accent1 3" xfId="575"/>
    <cellStyle name="40% - Accent1 3 2" xfId="2278"/>
    <cellStyle name="40% - Accent1 4" xfId="2279"/>
    <cellStyle name="40% - Accent1_46EE.2011(v1.0)" xfId="576"/>
    <cellStyle name="40% - Accent2" xfId="577"/>
    <cellStyle name="40% - Accent2 2" xfId="578"/>
    <cellStyle name="40% - Accent2 2 2" xfId="2280"/>
    <cellStyle name="40% - Accent2 3" xfId="579"/>
    <cellStyle name="40% - Accent2 3 2" xfId="2281"/>
    <cellStyle name="40% - Accent2 4" xfId="2282"/>
    <cellStyle name="40% - Accent2_46EE.2011(v1.0)" xfId="580"/>
    <cellStyle name="40% - Accent3" xfId="581"/>
    <cellStyle name="40% - Accent3 2" xfId="582"/>
    <cellStyle name="40% - Accent3 2 2" xfId="2283"/>
    <cellStyle name="40% - Accent3 3" xfId="583"/>
    <cellStyle name="40% - Accent3 3 2" xfId="2284"/>
    <cellStyle name="40% - Accent3 4" xfId="2285"/>
    <cellStyle name="40% - Accent3_46EE.2011(v1.0)" xfId="584"/>
    <cellStyle name="40% - Accent4" xfId="585"/>
    <cellStyle name="40% - Accent4 2" xfId="586"/>
    <cellStyle name="40% - Accent4 2 2" xfId="2286"/>
    <cellStyle name="40% - Accent4 3" xfId="587"/>
    <cellStyle name="40% - Accent4 3 2" xfId="2287"/>
    <cellStyle name="40% - Accent4 4" xfId="2288"/>
    <cellStyle name="40% - Accent4_46EE.2011(v1.0)" xfId="588"/>
    <cellStyle name="40% - Accent5" xfId="589"/>
    <cellStyle name="40% - Accent5 2" xfId="590"/>
    <cellStyle name="40% - Accent5 2 2" xfId="2289"/>
    <cellStyle name="40% - Accent5 3" xfId="591"/>
    <cellStyle name="40% - Accent5 3 2" xfId="2290"/>
    <cellStyle name="40% - Accent5 4" xfId="2291"/>
    <cellStyle name="40% - Accent5_46EE.2011(v1.0)" xfId="592"/>
    <cellStyle name="40% - Accent6" xfId="593"/>
    <cellStyle name="40% - Accent6 2" xfId="594"/>
    <cellStyle name="40% - Accent6 2 2" xfId="2292"/>
    <cellStyle name="40% - Accent6 3" xfId="595"/>
    <cellStyle name="40% - Accent6 3 2" xfId="2293"/>
    <cellStyle name="40% - Accent6 4" xfId="2294"/>
    <cellStyle name="40% - Accent6_46EE.2011(v1.0)" xfId="596"/>
    <cellStyle name="40% - Акцент1 10" xfId="597"/>
    <cellStyle name="40% - Акцент1 10 2" xfId="2295"/>
    <cellStyle name="40% - Акцент1 2" xfId="598"/>
    <cellStyle name="40% - Акцент1 2 2" xfId="599"/>
    <cellStyle name="40% - Акцент1 2 2 2" xfId="2296"/>
    <cellStyle name="40% - Акцент1 2 3" xfId="600"/>
    <cellStyle name="40% - Акцент1 2 3 2" xfId="2297"/>
    <cellStyle name="40% - Акцент1 2 4" xfId="2298"/>
    <cellStyle name="40% - Акцент1 2 4 2" xfId="2562"/>
    <cellStyle name="40% - Акцент1 2 4 2 2" xfId="3537"/>
    <cellStyle name="40% - Акцент1 2 4 3" xfId="2563"/>
    <cellStyle name="40% - Акцент1 2 4 4" xfId="2564"/>
    <cellStyle name="40% - Акцент1 2 4 5" xfId="2565"/>
    <cellStyle name="40% - Акцент1 2 5" xfId="3538"/>
    <cellStyle name="40% - Акцент1 2_46EE.2011(v1.0)" xfId="601"/>
    <cellStyle name="40% - Акцент1 3" xfId="602"/>
    <cellStyle name="40% - Акцент1 3 2" xfId="603"/>
    <cellStyle name="40% - Акцент1 3 2 2" xfId="2299"/>
    <cellStyle name="40% - Акцент1 3 3" xfId="604"/>
    <cellStyle name="40% - Акцент1 3 3 2" xfId="2300"/>
    <cellStyle name="40% - Акцент1 3 4" xfId="2301"/>
    <cellStyle name="40% - Акцент1 3_46EE.2011(v1.0)" xfId="605"/>
    <cellStyle name="40% - Акцент1 4" xfId="606"/>
    <cellStyle name="40% - Акцент1 4 2" xfId="607"/>
    <cellStyle name="40% - Акцент1 4 2 2" xfId="2302"/>
    <cellStyle name="40% - Акцент1 4 3" xfId="608"/>
    <cellStyle name="40% - Акцент1 4 3 2" xfId="2303"/>
    <cellStyle name="40% - Акцент1 4 4" xfId="2304"/>
    <cellStyle name="40% - Акцент1 4_46EE.2011(v1.0)" xfId="609"/>
    <cellStyle name="40% - Акцент1 5" xfId="610"/>
    <cellStyle name="40% - Акцент1 5 2" xfId="611"/>
    <cellStyle name="40% - Акцент1 5 2 2" xfId="2305"/>
    <cellStyle name="40% - Акцент1 5 3" xfId="612"/>
    <cellStyle name="40% - Акцент1 5 3 2" xfId="2306"/>
    <cellStyle name="40% - Акцент1 5 4" xfId="2307"/>
    <cellStyle name="40% - Акцент1 5_46EE.2011(v1.0)" xfId="613"/>
    <cellStyle name="40% - Акцент1 6" xfId="614"/>
    <cellStyle name="40% - Акцент1 6 2" xfId="615"/>
    <cellStyle name="40% - Акцент1 6 2 2" xfId="2308"/>
    <cellStyle name="40% - Акцент1 6 3" xfId="616"/>
    <cellStyle name="40% - Акцент1 6 3 2" xfId="2309"/>
    <cellStyle name="40% - Акцент1 6 4" xfId="2310"/>
    <cellStyle name="40% - Акцент1 6_46EE.2011(v1.0)" xfId="617"/>
    <cellStyle name="40% - Акцент1 7" xfId="618"/>
    <cellStyle name="40% - Акцент1 7 2" xfId="619"/>
    <cellStyle name="40% - Акцент1 7 2 2" xfId="2311"/>
    <cellStyle name="40% - Акцент1 7 3" xfId="620"/>
    <cellStyle name="40% - Акцент1 7 3 2" xfId="2312"/>
    <cellStyle name="40% - Акцент1 7 4" xfId="2313"/>
    <cellStyle name="40% - Акцент1 7_46EE.2011(v1.0)" xfId="621"/>
    <cellStyle name="40% - Акцент1 8" xfId="622"/>
    <cellStyle name="40% - Акцент1 8 2" xfId="623"/>
    <cellStyle name="40% - Акцент1 8 2 2" xfId="2314"/>
    <cellStyle name="40% - Акцент1 8 3" xfId="624"/>
    <cellStyle name="40% - Акцент1 8 3 2" xfId="2315"/>
    <cellStyle name="40% - Акцент1 8 4" xfId="2316"/>
    <cellStyle name="40% - Акцент1 8_46EE.2011(v1.0)" xfId="625"/>
    <cellStyle name="40% - Акцент1 9" xfId="626"/>
    <cellStyle name="40% - Акцент1 9 2" xfId="627"/>
    <cellStyle name="40% - Акцент1 9 2 2" xfId="2317"/>
    <cellStyle name="40% - Акцент1 9 3" xfId="628"/>
    <cellStyle name="40% - Акцент1 9 3 2" xfId="2318"/>
    <cellStyle name="40% - Акцент1 9 4" xfId="2319"/>
    <cellStyle name="40% - Акцент1 9_46EE.2011(v1.0)" xfId="629"/>
    <cellStyle name="40% - Акцент2 10" xfId="630"/>
    <cellStyle name="40% - Акцент2 10 2" xfId="2320"/>
    <cellStyle name="40% - Акцент2 2" xfId="631"/>
    <cellStyle name="40% - Акцент2 2 2" xfId="632"/>
    <cellStyle name="40% - Акцент2 2 2 2" xfId="2321"/>
    <cellStyle name="40% - Акцент2 2 3" xfId="633"/>
    <cellStyle name="40% - Акцент2 2 3 2" xfId="2322"/>
    <cellStyle name="40% - Акцент2 2 4" xfId="2323"/>
    <cellStyle name="40% - Акцент2 2 4 2" xfId="2566"/>
    <cellStyle name="40% - Акцент2 2 4 2 2" xfId="3539"/>
    <cellStyle name="40% - Акцент2 2 4 3" xfId="2567"/>
    <cellStyle name="40% - Акцент2 2 4 4" xfId="2568"/>
    <cellStyle name="40% - Акцент2 2 4 5" xfId="2569"/>
    <cellStyle name="40% - Акцент2 2 5" xfId="3540"/>
    <cellStyle name="40% - Акцент2 2_46EE.2011(v1.0)" xfId="634"/>
    <cellStyle name="40% - Акцент2 3" xfId="635"/>
    <cellStyle name="40% - Акцент2 3 2" xfId="636"/>
    <cellStyle name="40% - Акцент2 3 2 2" xfId="2324"/>
    <cellStyle name="40% - Акцент2 3 3" xfId="637"/>
    <cellStyle name="40% - Акцент2 3 3 2" xfId="2325"/>
    <cellStyle name="40% - Акцент2 3 4" xfId="2326"/>
    <cellStyle name="40% - Акцент2 3_46EE.2011(v1.0)" xfId="638"/>
    <cellStyle name="40% - Акцент2 4" xfId="639"/>
    <cellStyle name="40% - Акцент2 4 2" xfId="640"/>
    <cellStyle name="40% - Акцент2 4 2 2" xfId="2327"/>
    <cellStyle name="40% - Акцент2 4 3" xfId="641"/>
    <cellStyle name="40% - Акцент2 4 3 2" xfId="2328"/>
    <cellStyle name="40% - Акцент2 4 4" xfId="2329"/>
    <cellStyle name="40% - Акцент2 4_46EE.2011(v1.0)" xfId="642"/>
    <cellStyle name="40% - Акцент2 5" xfId="643"/>
    <cellStyle name="40% - Акцент2 5 2" xfId="644"/>
    <cellStyle name="40% - Акцент2 5 2 2" xfId="2330"/>
    <cellStyle name="40% - Акцент2 5 3" xfId="645"/>
    <cellStyle name="40% - Акцент2 5 3 2" xfId="2331"/>
    <cellStyle name="40% - Акцент2 5 4" xfId="2332"/>
    <cellStyle name="40% - Акцент2 5_46EE.2011(v1.0)" xfId="646"/>
    <cellStyle name="40% - Акцент2 6" xfId="647"/>
    <cellStyle name="40% - Акцент2 6 2" xfId="648"/>
    <cellStyle name="40% - Акцент2 6 2 2" xfId="2333"/>
    <cellStyle name="40% - Акцент2 6 3" xfId="649"/>
    <cellStyle name="40% - Акцент2 6 3 2" xfId="2334"/>
    <cellStyle name="40% - Акцент2 6 4" xfId="2335"/>
    <cellStyle name="40% - Акцент2 6_46EE.2011(v1.0)" xfId="650"/>
    <cellStyle name="40% - Акцент2 7" xfId="651"/>
    <cellStyle name="40% - Акцент2 7 2" xfId="652"/>
    <cellStyle name="40% - Акцент2 7 2 2" xfId="2336"/>
    <cellStyle name="40% - Акцент2 7 3" xfId="653"/>
    <cellStyle name="40% - Акцент2 7 3 2" xfId="2337"/>
    <cellStyle name="40% - Акцент2 7 4" xfId="2338"/>
    <cellStyle name="40% - Акцент2 7_46EE.2011(v1.0)" xfId="654"/>
    <cellStyle name="40% - Акцент2 8" xfId="655"/>
    <cellStyle name="40% - Акцент2 8 2" xfId="656"/>
    <cellStyle name="40% - Акцент2 8 2 2" xfId="2339"/>
    <cellStyle name="40% - Акцент2 8 3" xfId="657"/>
    <cellStyle name="40% - Акцент2 8 3 2" xfId="2340"/>
    <cellStyle name="40% - Акцент2 8 4" xfId="2341"/>
    <cellStyle name="40% - Акцент2 8_46EE.2011(v1.0)" xfId="658"/>
    <cellStyle name="40% - Акцент2 9" xfId="659"/>
    <cellStyle name="40% - Акцент2 9 2" xfId="660"/>
    <cellStyle name="40% - Акцент2 9 2 2" xfId="2342"/>
    <cellStyle name="40% - Акцент2 9 3" xfId="661"/>
    <cellStyle name="40% - Акцент2 9 3 2" xfId="2343"/>
    <cellStyle name="40% - Акцент2 9 4" xfId="2344"/>
    <cellStyle name="40% - Акцент2 9_46EE.2011(v1.0)" xfId="662"/>
    <cellStyle name="40% - Акцент3 10" xfId="663"/>
    <cellStyle name="40% - Акцент3 10 2" xfId="2345"/>
    <cellStyle name="40% - Акцент3 2" xfId="664"/>
    <cellStyle name="40% - Акцент3 2 2" xfId="665"/>
    <cellStyle name="40% - Акцент3 2 2 2" xfId="2346"/>
    <cellStyle name="40% - Акцент3 2 3" xfId="666"/>
    <cellStyle name="40% - Акцент3 2 3 2" xfId="2347"/>
    <cellStyle name="40% - Акцент3 2 4" xfId="2348"/>
    <cellStyle name="40% - Акцент3 2 4 2" xfId="2570"/>
    <cellStyle name="40% - Акцент3 2 4 2 2" xfId="3541"/>
    <cellStyle name="40% - Акцент3 2 4 3" xfId="2571"/>
    <cellStyle name="40% - Акцент3 2 4 4" xfId="2572"/>
    <cellStyle name="40% - Акцент3 2 4 5" xfId="2573"/>
    <cellStyle name="40% - Акцент3 2 5" xfId="3542"/>
    <cellStyle name="40% - Акцент3 2_46EE.2011(v1.0)" xfId="667"/>
    <cellStyle name="40% - Акцент3 3" xfId="668"/>
    <cellStyle name="40% - Акцент3 3 2" xfId="669"/>
    <cellStyle name="40% - Акцент3 3 2 2" xfId="2349"/>
    <cellStyle name="40% - Акцент3 3 3" xfId="670"/>
    <cellStyle name="40% - Акцент3 3 3 2" xfId="2350"/>
    <cellStyle name="40% - Акцент3 3 4" xfId="2351"/>
    <cellStyle name="40% - Акцент3 3_46EE.2011(v1.0)" xfId="671"/>
    <cellStyle name="40% - Акцент3 4" xfId="672"/>
    <cellStyle name="40% - Акцент3 4 2" xfId="673"/>
    <cellStyle name="40% - Акцент3 4 2 2" xfId="2352"/>
    <cellStyle name="40% - Акцент3 4 3" xfId="674"/>
    <cellStyle name="40% - Акцент3 4 3 2" xfId="2353"/>
    <cellStyle name="40% - Акцент3 4 4" xfId="2354"/>
    <cellStyle name="40% - Акцент3 4_46EE.2011(v1.0)" xfId="675"/>
    <cellStyle name="40% - Акцент3 5" xfId="676"/>
    <cellStyle name="40% - Акцент3 5 2" xfId="677"/>
    <cellStyle name="40% - Акцент3 5 2 2" xfId="2355"/>
    <cellStyle name="40% - Акцент3 5 3" xfId="678"/>
    <cellStyle name="40% - Акцент3 5 3 2" xfId="2356"/>
    <cellStyle name="40% - Акцент3 5 4" xfId="2357"/>
    <cellStyle name="40% - Акцент3 5_46EE.2011(v1.0)" xfId="679"/>
    <cellStyle name="40% - Акцент3 6" xfId="680"/>
    <cellStyle name="40% - Акцент3 6 2" xfId="681"/>
    <cellStyle name="40% - Акцент3 6 2 2" xfId="2358"/>
    <cellStyle name="40% - Акцент3 6 3" xfId="682"/>
    <cellStyle name="40% - Акцент3 6 3 2" xfId="2359"/>
    <cellStyle name="40% - Акцент3 6 4" xfId="2360"/>
    <cellStyle name="40% - Акцент3 6_46EE.2011(v1.0)" xfId="683"/>
    <cellStyle name="40% - Акцент3 7" xfId="684"/>
    <cellStyle name="40% - Акцент3 7 2" xfId="685"/>
    <cellStyle name="40% - Акцент3 7 2 2" xfId="2361"/>
    <cellStyle name="40% - Акцент3 7 3" xfId="686"/>
    <cellStyle name="40% - Акцент3 7 3 2" xfId="2362"/>
    <cellStyle name="40% - Акцент3 7 4" xfId="2363"/>
    <cellStyle name="40% - Акцент3 7_46EE.2011(v1.0)" xfId="687"/>
    <cellStyle name="40% - Акцент3 8" xfId="688"/>
    <cellStyle name="40% - Акцент3 8 2" xfId="689"/>
    <cellStyle name="40% - Акцент3 8 2 2" xfId="2364"/>
    <cellStyle name="40% - Акцент3 8 3" xfId="690"/>
    <cellStyle name="40% - Акцент3 8 3 2" xfId="2365"/>
    <cellStyle name="40% - Акцент3 8 4" xfId="2366"/>
    <cellStyle name="40% - Акцент3 8_46EE.2011(v1.0)" xfId="691"/>
    <cellStyle name="40% - Акцент3 9" xfId="692"/>
    <cellStyle name="40% - Акцент3 9 2" xfId="693"/>
    <cellStyle name="40% - Акцент3 9 2 2" xfId="2367"/>
    <cellStyle name="40% - Акцент3 9 3" xfId="694"/>
    <cellStyle name="40% - Акцент3 9 3 2" xfId="2368"/>
    <cellStyle name="40% - Акцент3 9 4" xfId="2369"/>
    <cellStyle name="40% - Акцент3 9_46EE.2011(v1.0)" xfId="695"/>
    <cellStyle name="40% - Акцент4 10" xfId="696"/>
    <cellStyle name="40% - Акцент4 10 2" xfId="2370"/>
    <cellStyle name="40% - Акцент4 2" xfId="697"/>
    <cellStyle name="40% - Акцент4 2 2" xfId="698"/>
    <cellStyle name="40% - Акцент4 2 2 2" xfId="2371"/>
    <cellStyle name="40% - Акцент4 2 3" xfId="699"/>
    <cellStyle name="40% - Акцент4 2 3 2" xfId="2372"/>
    <cellStyle name="40% - Акцент4 2 4" xfId="2373"/>
    <cellStyle name="40% - Акцент4 2 4 2" xfId="2574"/>
    <cellStyle name="40% - Акцент4 2 4 2 2" xfId="3543"/>
    <cellStyle name="40% - Акцент4 2 4 3" xfId="2575"/>
    <cellStyle name="40% - Акцент4 2 4 4" xfId="2576"/>
    <cellStyle name="40% - Акцент4 2 4 5" xfId="2577"/>
    <cellStyle name="40% - Акцент4 2 5" xfId="3544"/>
    <cellStyle name="40% - Акцент4 2_46EE.2011(v1.0)" xfId="700"/>
    <cellStyle name="40% - Акцент4 3" xfId="701"/>
    <cellStyle name="40% - Акцент4 3 2" xfId="702"/>
    <cellStyle name="40% - Акцент4 3 2 2" xfId="2374"/>
    <cellStyle name="40% - Акцент4 3 3" xfId="703"/>
    <cellStyle name="40% - Акцент4 3 3 2" xfId="2375"/>
    <cellStyle name="40% - Акцент4 3 4" xfId="2376"/>
    <cellStyle name="40% - Акцент4 3_46EE.2011(v1.0)" xfId="704"/>
    <cellStyle name="40% - Акцент4 4" xfId="705"/>
    <cellStyle name="40% - Акцент4 4 2" xfId="706"/>
    <cellStyle name="40% - Акцент4 4 2 2" xfId="2377"/>
    <cellStyle name="40% - Акцент4 4 3" xfId="707"/>
    <cellStyle name="40% - Акцент4 4 3 2" xfId="2378"/>
    <cellStyle name="40% - Акцент4 4 4" xfId="2379"/>
    <cellStyle name="40% - Акцент4 4_46EE.2011(v1.0)" xfId="708"/>
    <cellStyle name="40% - Акцент4 5" xfId="709"/>
    <cellStyle name="40% - Акцент4 5 2" xfId="710"/>
    <cellStyle name="40% - Акцент4 5 2 2" xfId="2380"/>
    <cellStyle name="40% - Акцент4 5 3" xfId="711"/>
    <cellStyle name="40% - Акцент4 5 3 2" xfId="2381"/>
    <cellStyle name="40% - Акцент4 5 4" xfId="2382"/>
    <cellStyle name="40% - Акцент4 5_46EE.2011(v1.0)" xfId="712"/>
    <cellStyle name="40% - Акцент4 6" xfId="713"/>
    <cellStyle name="40% - Акцент4 6 2" xfId="714"/>
    <cellStyle name="40% - Акцент4 6 2 2" xfId="2383"/>
    <cellStyle name="40% - Акцент4 6 3" xfId="715"/>
    <cellStyle name="40% - Акцент4 6 3 2" xfId="2384"/>
    <cellStyle name="40% - Акцент4 6 4" xfId="2385"/>
    <cellStyle name="40% - Акцент4 6_46EE.2011(v1.0)" xfId="716"/>
    <cellStyle name="40% - Акцент4 7" xfId="717"/>
    <cellStyle name="40% - Акцент4 7 2" xfId="718"/>
    <cellStyle name="40% - Акцент4 7 2 2" xfId="2386"/>
    <cellStyle name="40% - Акцент4 7 3" xfId="719"/>
    <cellStyle name="40% - Акцент4 7 3 2" xfId="2387"/>
    <cellStyle name="40% - Акцент4 7 4" xfId="2388"/>
    <cellStyle name="40% - Акцент4 7_46EE.2011(v1.0)" xfId="720"/>
    <cellStyle name="40% - Акцент4 8" xfId="721"/>
    <cellStyle name="40% - Акцент4 8 2" xfId="722"/>
    <cellStyle name="40% - Акцент4 8 2 2" xfId="2389"/>
    <cellStyle name="40% - Акцент4 8 3" xfId="723"/>
    <cellStyle name="40% - Акцент4 8 3 2" xfId="2390"/>
    <cellStyle name="40% - Акцент4 8 4" xfId="2391"/>
    <cellStyle name="40% - Акцент4 8_46EE.2011(v1.0)" xfId="724"/>
    <cellStyle name="40% - Акцент4 9" xfId="725"/>
    <cellStyle name="40% - Акцент4 9 2" xfId="726"/>
    <cellStyle name="40% - Акцент4 9 2 2" xfId="2392"/>
    <cellStyle name="40% - Акцент4 9 3" xfId="727"/>
    <cellStyle name="40% - Акцент4 9 3 2" xfId="2393"/>
    <cellStyle name="40% - Акцент4 9 4" xfId="2394"/>
    <cellStyle name="40% - Акцент4 9_46EE.2011(v1.0)" xfId="728"/>
    <cellStyle name="40% - Акцент5 10" xfId="729"/>
    <cellStyle name="40% - Акцент5 10 2" xfId="2395"/>
    <cellStyle name="40% - Акцент5 2" xfId="730"/>
    <cellStyle name="40% - Акцент5 2 2" xfId="731"/>
    <cellStyle name="40% - Акцент5 2 2 2" xfId="2396"/>
    <cellStyle name="40% - Акцент5 2 3" xfId="732"/>
    <cellStyle name="40% - Акцент5 2 3 2" xfId="2397"/>
    <cellStyle name="40% - Акцент5 2 4" xfId="2398"/>
    <cellStyle name="40% - Акцент5 2 4 2" xfId="2578"/>
    <cellStyle name="40% - Акцент5 2 4 2 2" xfId="3545"/>
    <cellStyle name="40% - Акцент5 2 4 3" xfId="2579"/>
    <cellStyle name="40% - Акцент5 2 4 4" xfId="2580"/>
    <cellStyle name="40% - Акцент5 2 4 5" xfId="2581"/>
    <cellStyle name="40% - Акцент5 2 5" xfId="3546"/>
    <cellStyle name="40% - Акцент5 2_46EE.2011(v1.0)" xfId="733"/>
    <cellStyle name="40% - Акцент5 3" xfId="734"/>
    <cellStyle name="40% - Акцент5 3 2" xfId="735"/>
    <cellStyle name="40% - Акцент5 3 2 2" xfId="2399"/>
    <cellStyle name="40% - Акцент5 3 3" xfId="736"/>
    <cellStyle name="40% - Акцент5 3 3 2" xfId="2400"/>
    <cellStyle name="40% - Акцент5 3 4" xfId="2401"/>
    <cellStyle name="40% - Акцент5 3_46EE.2011(v1.0)" xfId="737"/>
    <cellStyle name="40% - Акцент5 4" xfId="738"/>
    <cellStyle name="40% - Акцент5 4 2" xfId="739"/>
    <cellStyle name="40% - Акцент5 4 2 2" xfId="2402"/>
    <cellStyle name="40% - Акцент5 4 3" xfId="740"/>
    <cellStyle name="40% - Акцент5 4 3 2" xfId="2403"/>
    <cellStyle name="40% - Акцент5 4 4" xfId="2404"/>
    <cellStyle name="40% - Акцент5 4_46EE.2011(v1.0)" xfId="741"/>
    <cellStyle name="40% - Акцент5 5" xfId="742"/>
    <cellStyle name="40% - Акцент5 5 2" xfId="743"/>
    <cellStyle name="40% - Акцент5 5 2 2" xfId="2405"/>
    <cellStyle name="40% - Акцент5 5 3" xfId="744"/>
    <cellStyle name="40% - Акцент5 5 3 2" xfId="2406"/>
    <cellStyle name="40% - Акцент5 5 4" xfId="2407"/>
    <cellStyle name="40% - Акцент5 5_46EE.2011(v1.0)" xfId="745"/>
    <cellStyle name="40% - Акцент5 6" xfId="746"/>
    <cellStyle name="40% - Акцент5 6 2" xfId="747"/>
    <cellStyle name="40% - Акцент5 6 2 2" xfId="2408"/>
    <cellStyle name="40% - Акцент5 6 3" xfId="748"/>
    <cellStyle name="40% - Акцент5 6 3 2" xfId="2409"/>
    <cellStyle name="40% - Акцент5 6 4" xfId="2410"/>
    <cellStyle name="40% - Акцент5 6_46EE.2011(v1.0)" xfId="749"/>
    <cellStyle name="40% - Акцент5 7" xfId="750"/>
    <cellStyle name="40% - Акцент5 7 2" xfId="751"/>
    <cellStyle name="40% - Акцент5 7 2 2" xfId="2411"/>
    <cellStyle name="40% - Акцент5 7 3" xfId="752"/>
    <cellStyle name="40% - Акцент5 7 3 2" xfId="2412"/>
    <cellStyle name="40% - Акцент5 7 4" xfId="2413"/>
    <cellStyle name="40% - Акцент5 7_46EE.2011(v1.0)" xfId="753"/>
    <cellStyle name="40% - Акцент5 8" xfId="754"/>
    <cellStyle name="40% - Акцент5 8 2" xfId="755"/>
    <cellStyle name="40% - Акцент5 8 2 2" xfId="2414"/>
    <cellStyle name="40% - Акцент5 8 3" xfId="756"/>
    <cellStyle name="40% - Акцент5 8 3 2" xfId="2415"/>
    <cellStyle name="40% - Акцент5 8 4" xfId="2416"/>
    <cellStyle name="40% - Акцент5 8_46EE.2011(v1.0)" xfId="757"/>
    <cellStyle name="40% - Акцент5 9" xfId="758"/>
    <cellStyle name="40% - Акцент5 9 2" xfId="759"/>
    <cellStyle name="40% - Акцент5 9 2 2" xfId="2417"/>
    <cellStyle name="40% - Акцент5 9 3" xfId="760"/>
    <cellStyle name="40% - Акцент5 9 3 2" xfId="2418"/>
    <cellStyle name="40% - Акцент5 9 4" xfId="2419"/>
    <cellStyle name="40% - Акцент5 9_46EE.2011(v1.0)" xfId="761"/>
    <cellStyle name="40% - Акцент6 10" xfId="762"/>
    <cellStyle name="40% - Акцент6 10 2" xfId="2420"/>
    <cellStyle name="40% - Акцент6 2" xfId="763"/>
    <cellStyle name="40% - Акцент6 2 2" xfId="764"/>
    <cellStyle name="40% - Акцент6 2 2 2" xfId="2421"/>
    <cellStyle name="40% - Акцент6 2 3" xfId="765"/>
    <cellStyle name="40% - Акцент6 2 3 2" xfId="2422"/>
    <cellStyle name="40% - Акцент6 2 4" xfId="2423"/>
    <cellStyle name="40% - Акцент6 2 4 2" xfId="2582"/>
    <cellStyle name="40% - Акцент6 2 4 2 2" xfId="3547"/>
    <cellStyle name="40% - Акцент6 2 4 3" xfId="2583"/>
    <cellStyle name="40% - Акцент6 2 4 4" xfId="2584"/>
    <cellStyle name="40% - Акцент6 2 4 5" xfId="2585"/>
    <cellStyle name="40% - Акцент6 2 5" xfId="3548"/>
    <cellStyle name="40% - Акцент6 2_46EE.2011(v1.0)" xfId="766"/>
    <cellStyle name="40% - Акцент6 3" xfId="767"/>
    <cellStyle name="40% - Акцент6 3 2" xfId="768"/>
    <cellStyle name="40% - Акцент6 3 2 2" xfId="2424"/>
    <cellStyle name="40% - Акцент6 3 3" xfId="769"/>
    <cellStyle name="40% - Акцент6 3 3 2" xfId="2425"/>
    <cellStyle name="40% - Акцент6 3 4" xfId="2426"/>
    <cellStyle name="40% - Акцент6 3_46EE.2011(v1.0)" xfId="770"/>
    <cellStyle name="40% - Акцент6 4" xfId="771"/>
    <cellStyle name="40% - Акцент6 4 2" xfId="772"/>
    <cellStyle name="40% - Акцент6 4 2 2" xfId="2427"/>
    <cellStyle name="40% - Акцент6 4 3" xfId="773"/>
    <cellStyle name="40% - Акцент6 4 3 2" xfId="2428"/>
    <cellStyle name="40% - Акцент6 4 4" xfId="2429"/>
    <cellStyle name="40% - Акцент6 4_46EE.2011(v1.0)" xfId="774"/>
    <cellStyle name="40% - Акцент6 5" xfId="775"/>
    <cellStyle name="40% - Акцент6 5 2" xfId="776"/>
    <cellStyle name="40% - Акцент6 5 2 2" xfId="2430"/>
    <cellStyle name="40% - Акцент6 5 3" xfId="777"/>
    <cellStyle name="40% - Акцент6 5 3 2" xfId="2431"/>
    <cellStyle name="40% - Акцент6 5 4" xfId="2432"/>
    <cellStyle name="40% - Акцент6 5_46EE.2011(v1.0)" xfId="778"/>
    <cellStyle name="40% - Акцент6 6" xfId="779"/>
    <cellStyle name="40% - Акцент6 6 2" xfId="780"/>
    <cellStyle name="40% - Акцент6 6 2 2" xfId="2433"/>
    <cellStyle name="40% - Акцент6 6 3" xfId="781"/>
    <cellStyle name="40% - Акцент6 6 3 2" xfId="2434"/>
    <cellStyle name="40% - Акцент6 6 4" xfId="2435"/>
    <cellStyle name="40% - Акцент6 6_46EE.2011(v1.0)" xfId="782"/>
    <cellStyle name="40% - Акцент6 7" xfId="783"/>
    <cellStyle name="40% - Акцент6 7 2" xfId="784"/>
    <cellStyle name="40% - Акцент6 7 2 2" xfId="2436"/>
    <cellStyle name="40% - Акцент6 7 3" xfId="785"/>
    <cellStyle name="40% - Акцент6 7 3 2" xfId="2437"/>
    <cellStyle name="40% - Акцент6 7 4" xfId="2438"/>
    <cellStyle name="40% - Акцент6 7_46EE.2011(v1.0)" xfId="786"/>
    <cellStyle name="40% - Акцент6 8" xfId="787"/>
    <cellStyle name="40% - Акцент6 8 2" xfId="788"/>
    <cellStyle name="40% - Акцент6 8 2 2" xfId="2439"/>
    <cellStyle name="40% - Акцент6 8 3" xfId="789"/>
    <cellStyle name="40% - Акцент6 8 3 2" xfId="2440"/>
    <cellStyle name="40% - Акцент6 8 4" xfId="2441"/>
    <cellStyle name="40% - Акцент6 8_46EE.2011(v1.0)" xfId="790"/>
    <cellStyle name="40% - Акцент6 9" xfId="791"/>
    <cellStyle name="40% - Акцент6 9 2" xfId="792"/>
    <cellStyle name="40% - Акцент6 9 2 2" xfId="2442"/>
    <cellStyle name="40% - Акцент6 9 3" xfId="793"/>
    <cellStyle name="40% - Акцент6 9 3 2" xfId="2443"/>
    <cellStyle name="40% - Акцент6 9 4" xfId="2444"/>
    <cellStyle name="40% - Акцент6 9_46EE.2011(v1.0)" xfId="794"/>
    <cellStyle name="60% - Accent1" xfId="795"/>
    <cellStyle name="60% - Accent2" xfId="796"/>
    <cellStyle name="60% - Accent3" xfId="797"/>
    <cellStyle name="60% - Accent4" xfId="798"/>
    <cellStyle name="60% - Accent5" xfId="799"/>
    <cellStyle name="60% - Accent6" xfId="800"/>
    <cellStyle name="60% - Акцент1 10" xfId="801"/>
    <cellStyle name="60% - Акцент1 2" xfId="802"/>
    <cellStyle name="60% - Акцент1 2 2" xfId="803"/>
    <cellStyle name="60% - Акцент1 2 3" xfId="2586"/>
    <cellStyle name="60% - Акцент1 2 3 2" xfId="2587"/>
    <cellStyle name="60% - Акцент1 2 3 3" xfId="2588"/>
    <cellStyle name="60% - Акцент1 2 3 4" xfId="2589"/>
    <cellStyle name="60% - Акцент1 2 3 5" xfId="2590"/>
    <cellStyle name="60% - Акцент1 2 4" xfId="3549"/>
    <cellStyle name="60% - Акцент1 2 4 2" xfId="3550"/>
    <cellStyle name="60% - Акцент1 2 4 3" xfId="3551"/>
    <cellStyle name="60% - Акцент1 3" xfId="804"/>
    <cellStyle name="60% - Акцент1 3 2" xfId="805"/>
    <cellStyle name="60% - Акцент1 4" xfId="806"/>
    <cellStyle name="60% - Акцент1 4 2" xfId="807"/>
    <cellStyle name="60% - Акцент1 5" xfId="808"/>
    <cellStyle name="60% - Акцент1 5 2" xfId="809"/>
    <cellStyle name="60% - Акцент1 6" xfId="810"/>
    <cellStyle name="60% - Акцент1 6 2" xfId="811"/>
    <cellStyle name="60% - Акцент1 7" xfId="812"/>
    <cellStyle name="60% - Акцент1 7 2" xfId="813"/>
    <cellStyle name="60% - Акцент1 8" xfId="814"/>
    <cellStyle name="60% - Акцент1 8 2" xfId="815"/>
    <cellStyle name="60% - Акцент1 9" xfId="816"/>
    <cellStyle name="60% - Акцент1 9 2" xfId="817"/>
    <cellStyle name="60% - Акцент2 10" xfId="818"/>
    <cellStyle name="60% - Акцент2 2" xfId="819"/>
    <cellStyle name="60% - Акцент2 2 2" xfId="820"/>
    <cellStyle name="60% - Акцент2 2 3" xfId="2591"/>
    <cellStyle name="60% - Акцент2 2 3 2" xfId="2592"/>
    <cellStyle name="60% - Акцент2 2 3 3" xfId="2593"/>
    <cellStyle name="60% - Акцент2 2 3 4" xfId="2594"/>
    <cellStyle name="60% - Акцент2 2 3 5" xfId="2595"/>
    <cellStyle name="60% - Акцент2 2 4" xfId="3552"/>
    <cellStyle name="60% - Акцент2 2 4 2" xfId="3553"/>
    <cellStyle name="60% - Акцент2 2 4 3" xfId="3554"/>
    <cellStyle name="60% - Акцент2 3" xfId="821"/>
    <cellStyle name="60% - Акцент2 3 2" xfId="822"/>
    <cellStyle name="60% - Акцент2 4" xfId="823"/>
    <cellStyle name="60% - Акцент2 4 2" xfId="824"/>
    <cellStyle name="60% - Акцент2 5" xfId="825"/>
    <cellStyle name="60% - Акцент2 5 2" xfId="826"/>
    <cellStyle name="60% - Акцент2 6" xfId="827"/>
    <cellStyle name="60% - Акцент2 6 2" xfId="828"/>
    <cellStyle name="60% - Акцент2 7" xfId="829"/>
    <cellStyle name="60% - Акцент2 7 2" xfId="830"/>
    <cellStyle name="60% - Акцент2 8" xfId="831"/>
    <cellStyle name="60% - Акцент2 8 2" xfId="832"/>
    <cellStyle name="60% - Акцент2 9" xfId="833"/>
    <cellStyle name="60% - Акцент2 9 2" xfId="834"/>
    <cellStyle name="60% - Акцент3 10" xfId="835"/>
    <cellStyle name="60% - Акцент3 2" xfId="836"/>
    <cellStyle name="60% - Акцент3 2 2" xfId="837"/>
    <cellStyle name="60% - Акцент3 2 3" xfId="2596"/>
    <cellStyle name="60% - Акцент3 2 3 2" xfId="2597"/>
    <cellStyle name="60% - Акцент3 2 3 3" xfId="2598"/>
    <cellStyle name="60% - Акцент3 2 3 4" xfId="2599"/>
    <cellStyle name="60% - Акцент3 2 3 5" xfId="2600"/>
    <cellStyle name="60% - Акцент3 2 4" xfId="3555"/>
    <cellStyle name="60% - Акцент3 2 4 2" xfId="3556"/>
    <cellStyle name="60% - Акцент3 2 4 3" xfId="3557"/>
    <cellStyle name="60% - Акцент3 3" xfId="838"/>
    <cellStyle name="60% - Акцент3 3 2" xfId="839"/>
    <cellStyle name="60% - Акцент3 4" xfId="840"/>
    <cellStyle name="60% - Акцент3 4 2" xfId="841"/>
    <cellStyle name="60% - Акцент3 5" xfId="842"/>
    <cellStyle name="60% - Акцент3 5 2" xfId="843"/>
    <cellStyle name="60% - Акцент3 6" xfId="844"/>
    <cellStyle name="60% - Акцент3 6 2" xfId="845"/>
    <cellStyle name="60% - Акцент3 7" xfId="846"/>
    <cellStyle name="60% - Акцент3 7 2" xfId="847"/>
    <cellStyle name="60% - Акцент3 8" xfId="848"/>
    <cellStyle name="60% - Акцент3 8 2" xfId="849"/>
    <cellStyle name="60% - Акцент3 9" xfId="850"/>
    <cellStyle name="60% - Акцент3 9 2" xfId="851"/>
    <cellStyle name="60% - Акцент4 10" xfId="852"/>
    <cellStyle name="60% - Акцент4 2" xfId="853"/>
    <cellStyle name="60% - Акцент4 2 2" xfId="854"/>
    <cellStyle name="60% - Акцент4 2 3" xfId="2601"/>
    <cellStyle name="60% - Акцент4 2 3 2" xfId="2602"/>
    <cellStyle name="60% - Акцент4 2 3 3" xfId="2603"/>
    <cellStyle name="60% - Акцент4 2 3 4" xfId="2604"/>
    <cellStyle name="60% - Акцент4 2 3 5" xfId="2605"/>
    <cellStyle name="60% - Акцент4 2 4" xfId="3558"/>
    <cellStyle name="60% - Акцент4 2 4 2" xfId="3559"/>
    <cellStyle name="60% - Акцент4 2 4 3" xfId="3560"/>
    <cellStyle name="60% - Акцент4 3" xfId="855"/>
    <cellStyle name="60% - Акцент4 3 2" xfId="856"/>
    <cellStyle name="60% - Акцент4 4" xfId="857"/>
    <cellStyle name="60% - Акцент4 4 2" xfId="858"/>
    <cellStyle name="60% - Акцент4 5" xfId="859"/>
    <cellStyle name="60% - Акцент4 5 2" xfId="860"/>
    <cellStyle name="60% - Акцент4 6" xfId="861"/>
    <cellStyle name="60% - Акцент4 6 2" xfId="862"/>
    <cellStyle name="60% - Акцент4 7" xfId="863"/>
    <cellStyle name="60% - Акцент4 7 2" xfId="864"/>
    <cellStyle name="60% - Акцент4 8" xfId="865"/>
    <cellStyle name="60% - Акцент4 8 2" xfId="866"/>
    <cellStyle name="60% - Акцент4 9" xfId="867"/>
    <cellStyle name="60% - Акцент4 9 2" xfId="868"/>
    <cellStyle name="60% - Акцент5 10" xfId="869"/>
    <cellStyle name="60% - Акцент5 2" xfId="870"/>
    <cellStyle name="60% - Акцент5 2 2" xfId="871"/>
    <cellStyle name="60% - Акцент5 2 3" xfId="2606"/>
    <cellStyle name="60% - Акцент5 2 3 2" xfId="2607"/>
    <cellStyle name="60% - Акцент5 2 3 3" xfId="2608"/>
    <cellStyle name="60% - Акцент5 2 3 4" xfId="2609"/>
    <cellStyle name="60% - Акцент5 2 3 5" xfId="2610"/>
    <cellStyle name="60% - Акцент5 2 4" xfId="3561"/>
    <cellStyle name="60% - Акцент5 2 4 2" xfId="3562"/>
    <cellStyle name="60% - Акцент5 2 4 3" xfId="3563"/>
    <cellStyle name="60% - Акцент5 3" xfId="872"/>
    <cellStyle name="60% - Акцент5 3 2" xfId="873"/>
    <cellStyle name="60% - Акцент5 4" xfId="874"/>
    <cellStyle name="60% - Акцент5 4 2" xfId="875"/>
    <cellStyle name="60% - Акцент5 5" xfId="876"/>
    <cellStyle name="60% - Акцент5 5 2" xfId="877"/>
    <cellStyle name="60% - Акцент5 6" xfId="878"/>
    <cellStyle name="60% - Акцент5 6 2" xfId="879"/>
    <cellStyle name="60% - Акцент5 7" xfId="880"/>
    <cellStyle name="60% - Акцент5 7 2" xfId="881"/>
    <cellStyle name="60% - Акцент5 8" xfId="882"/>
    <cellStyle name="60% - Акцент5 8 2" xfId="883"/>
    <cellStyle name="60% - Акцент5 9" xfId="884"/>
    <cellStyle name="60% - Акцент5 9 2" xfId="885"/>
    <cellStyle name="60% - Акцент6 10" xfId="886"/>
    <cellStyle name="60% - Акцент6 2" xfId="887"/>
    <cellStyle name="60% - Акцент6 2 2" xfId="888"/>
    <cellStyle name="60% - Акцент6 2 3" xfId="2611"/>
    <cellStyle name="60% - Акцент6 2 3 2" xfId="2612"/>
    <cellStyle name="60% - Акцент6 2 3 3" xfId="2613"/>
    <cellStyle name="60% - Акцент6 2 3 4" xfId="2614"/>
    <cellStyle name="60% - Акцент6 2 3 5" xfId="2615"/>
    <cellStyle name="60% - Акцент6 2 4" xfId="3564"/>
    <cellStyle name="60% - Акцент6 2 4 2" xfId="3565"/>
    <cellStyle name="60% - Акцент6 2 4 3" xfId="3566"/>
    <cellStyle name="60% - Акцент6 3" xfId="889"/>
    <cellStyle name="60% - Акцент6 3 2" xfId="890"/>
    <cellStyle name="60% - Акцент6 4" xfId="891"/>
    <cellStyle name="60% - Акцент6 4 2" xfId="892"/>
    <cellStyle name="60% - Акцент6 5" xfId="893"/>
    <cellStyle name="60% - Акцент6 5 2" xfId="894"/>
    <cellStyle name="60% - Акцент6 6" xfId="895"/>
    <cellStyle name="60% - Акцент6 6 2" xfId="896"/>
    <cellStyle name="60% - Акцент6 7" xfId="897"/>
    <cellStyle name="60% - Акцент6 7 2" xfId="898"/>
    <cellStyle name="60% - Акцент6 8" xfId="899"/>
    <cellStyle name="60% - Акцент6 8 2" xfId="900"/>
    <cellStyle name="60% - Акцент6 9" xfId="901"/>
    <cellStyle name="60% - Акцент6 9 2" xfId="902"/>
    <cellStyle name="Accent1" xfId="903"/>
    <cellStyle name="Accent2" xfId="904"/>
    <cellStyle name="Accent3" xfId="905"/>
    <cellStyle name="Accent4" xfId="906"/>
    <cellStyle name="Accent5" xfId="907"/>
    <cellStyle name="Accent6" xfId="908"/>
    <cellStyle name="Ăčďĺđńńűëęŕ" xfId="909"/>
    <cellStyle name="AFE" xfId="910"/>
    <cellStyle name="Áĺççŕůčňíűé" xfId="911"/>
    <cellStyle name="Äĺíĺćíűé [0]_(ňŕá 3č)" xfId="912"/>
    <cellStyle name="Äĺíĺćíűé_(ňŕá 3č)" xfId="913"/>
    <cellStyle name="Bad" xfId="914"/>
    <cellStyle name="Blue" xfId="915"/>
    <cellStyle name="Body_$Dollars" xfId="916"/>
    <cellStyle name="Calculation" xfId="917"/>
    <cellStyle name="Check Cell" xfId="918"/>
    <cellStyle name="Chek" xfId="919"/>
    <cellStyle name="Comma [0]_Adjusted FS 1299" xfId="920"/>
    <cellStyle name="Comma 0" xfId="921"/>
    <cellStyle name="Comma 0*" xfId="922"/>
    <cellStyle name="Comma 2" xfId="923"/>
    <cellStyle name="Comma 3*" xfId="924"/>
    <cellStyle name="Comma_Adjusted FS 1299" xfId="925"/>
    <cellStyle name="Comma0" xfId="926"/>
    <cellStyle name="Çŕůčňíűé" xfId="927"/>
    <cellStyle name="Currency [0]" xfId="928"/>
    <cellStyle name="Currency [0] 2" xfId="929"/>
    <cellStyle name="Currency [0] 2 10" xfId="2616"/>
    <cellStyle name="Currency [0] 2 11" xfId="2617"/>
    <cellStyle name="Currency [0] 2 2" xfId="930"/>
    <cellStyle name="Currency [0] 2 2 2" xfId="2618"/>
    <cellStyle name="Currency [0] 2 2 3" xfId="2619"/>
    <cellStyle name="Currency [0] 2 2 4" xfId="2620"/>
    <cellStyle name="Currency [0] 2 3" xfId="931"/>
    <cellStyle name="Currency [0] 2 3 2" xfId="2621"/>
    <cellStyle name="Currency [0] 2 3 3" xfId="2622"/>
    <cellStyle name="Currency [0] 2 3 4" xfId="2623"/>
    <cellStyle name="Currency [0] 2 4" xfId="932"/>
    <cellStyle name="Currency [0] 2 4 2" xfId="2624"/>
    <cellStyle name="Currency [0] 2 4 3" xfId="2625"/>
    <cellStyle name="Currency [0] 2 4 4" xfId="2626"/>
    <cellStyle name="Currency [0] 2 5" xfId="933"/>
    <cellStyle name="Currency [0] 2 5 2" xfId="2627"/>
    <cellStyle name="Currency [0] 2 5 3" xfId="2628"/>
    <cellStyle name="Currency [0] 2 5 4" xfId="2629"/>
    <cellStyle name="Currency [0] 2 6" xfId="934"/>
    <cellStyle name="Currency [0] 2 6 2" xfId="2630"/>
    <cellStyle name="Currency [0] 2 6 3" xfId="2631"/>
    <cellStyle name="Currency [0] 2 6 4" xfId="2632"/>
    <cellStyle name="Currency [0] 2 7" xfId="935"/>
    <cellStyle name="Currency [0] 2 7 2" xfId="2633"/>
    <cellStyle name="Currency [0] 2 7 3" xfId="2634"/>
    <cellStyle name="Currency [0] 2 7 4" xfId="2635"/>
    <cellStyle name="Currency [0] 2 8" xfId="936"/>
    <cellStyle name="Currency [0] 2 8 2" xfId="2636"/>
    <cellStyle name="Currency [0] 2 8 3" xfId="2637"/>
    <cellStyle name="Currency [0] 2 8 4" xfId="2638"/>
    <cellStyle name="Currency [0] 2 9" xfId="937"/>
    <cellStyle name="Currency [0] 3" xfId="938"/>
    <cellStyle name="Currency [0] 3 10" xfId="2639"/>
    <cellStyle name="Currency [0] 3 11" xfId="2640"/>
    <cellStyle name="Currency [0] 3 2" xfId="939"/>
    <cellStyle name="Currency [0] 3 2 2" xfId="2641"/>
    <cellStyle name="Currency [0] 3 2 3" xfId="2642"/>
    <cellStyle name="Currency [0] 3 2 4" xfId="2643"/>
    <cellStyle name="Currency [0] 3 3" xfId="940"/>
    <cellStyle name="Currency [0] 3 3 2" xfId="2644"/>
    <cellStyle name="Currency [0] 3 3 3" xfId="2645"/>
    <cellStyle name="Currency [0] 3 3 4" xfId="2646"/>
    <cellStyle name="Currency [0] 3 4" xfId="941"/>
    <cellStyle name="Currency [0] 3 4 2" xfId="2647"/>
    <cellStyle name="Currency [0] 3 4 3" xfId="2648"/>
    <cellStyle name="Currency [0] 3 4 4" xfId="2649"/>
    <cellStyle name="Currency [0] 3 5" xfId="942"/>
    <cellStyle name="Currency [0] 3 5 2" xfId="2650"/>
    <cellStyle name="Currency [0] 3 5 3" xfId="2651"/>
    <cellStyle name="Currency [0] 3 5 4" xfId="2652"/>
    <cellStyle name="Currency [0] 3 6" xfId="943"/>
    <cellStyle name="Currency [0] 3 6 2" xfId="2653"/>
    <cellStyle name="Currency [0] 3 6 3" xfId="2654"/>
    <cellStyle name="Currency [0] 3 6 4" xfId="2655"/>
    <cellStyle name="Currency [0] 3 7" xfId="944"/>
    <cellStyle name="Currency [0] 3 7 2" xfId="2656"/>
    <cellStyle name="Currency [0] 3 7 3" xfId="2657"/>
    <cellStyle name="Currency [0] 3 7 4" xfId="2658"/>
    <cellStyle name="Currency [0] 3 8" xfId="945"/>
    <cellStyle name="Currency [0] 3 8 2" xfId="2659"/>
    <cellStyle name="Currency [0] 3 8 3" xfId="2660"/>
    <cellStyle name="Currency [0] 3 8 4" xfId="2661"/>
    <cellStyle name="Currency [0] 3 9" xfId="946"/>
    <cellStyle name="Currency [0] 4" xfId="947"/>
    <cellStyle name="Currency [0] 4 10" xfId="2662"/>
    <cellStyle name="Currency [0] 4 11" xfId="2663"/>
    <cellStyle name="Currency [0] 4 2" xfId="948"/>
    <cellStyle name="Currency [0] 4 2 2" xfId="2664"/>
    <cellStyle name="Currency [0] 4 2 3" xfId="2665"/>
    <cellStyle name="Currency [0] 4 2 4" xfId="2666"/>
    <cellStyle name="Currency [0] 4 3" xfId="949"/>
    <cellStyle name="Currency [0] 4 3 2" xfId="2667"/>
    <cellStyle name="Currency [0] 4 3 3" xfId="2668"/>
    <cellStyle name="Currency [0] 4 3 4" xfId="2669"/>
    <cellStyle name="Currency [0] 4 4" xfId="950"/>
    <cellStyle name="Currency [0] 4 4 2" xfId="2670"/>
    <cellStyle name="Currency [0] 4 4 3" xfId="2671"/>
    <cellStyle name="Currency [0] 4 4 4" xfId="2672"/>
    <cellStyle name="Currency [0] 4 5" xfId="951"/>
    <cellStyle name="Currency [0] 4 5 2" xfId="2673"/>
    <cellStyle name="Currency [0] 4 5 3" xfId="2674"/>
    <cellStyle name="Currency [0] 4 5 4" xfId="2675"/>
    <cellStyle name="Currency [0] 4 6" xfId="952"/>
    <cellStyle name="Currency [0] 4 6 2" xfId="2676"/>
    <cellStyle name="Currency [0] 4 6 3" xfId="2677"/>
    <cellStyle name="Currency [0] 4 6 4" xfId="2678"/>
    <cellStyle name="Currency [0] 4 7" xfId="953"/>
    <cellStyle name="Currency [0] 4 7 2" xfId="2679"/>
    <cellStyle name="Currency [0] 4 7 3" xfId="2680"/>
    <cellStyle name="Currency [0] 4 7 4" xfId="2681"/>
    <cellStyle name="Currency [0] 4 8" xfId="954"/>
    <cellStyle name="Currency [0] 4 8 2" xfId="2682"/>
    <cellStyle name="Currency [0] 4 8 3" xfId="2683"/>
    <cellStyle name="Currency [0] 4 8 4" xfId="2684"/>
    <cellStyle name="Currency [0] 4 9" xfId="955"/>
    <cellStyle name="Currency [0] 5" xfId="956"/>
    <cellStyle name="Currency [0] 5 10" xfId="2685"/>
    <cellStyle name="Currency [0] 5 11" xfId="2686"/>
    <cellStyle name="Currency [0] 5 2" xfId="957"/>
    <cellStyle name="Currency [0] 5 2 2" xfId="2687"/>
    <cellStyle name="Currency [0] 5 2 3" xfId="2688"/>
    <cellStyle name="Currency [0] 5 2 4" xfId="2689"/>
    <cellStyle name="Currency [0] 5 3" xfId="958"/>
    <cellStyle name="Currency [0] 5 3 2" xfId="2690"/>
    <cellStyle name="Currency [0] 5 3 3" xfId="2691"/>
    <cellStyle name="Currency [0] 5 3 4" xfId="2692"/>
    <cellStyle name="Currency [0] 5 4" xfId="959"/>
    <cellStyle name="Currency [0] 5 4 2" xfId="2693"/>
    <cellStyle name="Currency [0] 5 4 3" xfId="2694"/>
    <cellStyle name="Currency [0] 5 4 4" xfId="2695"/>
    <cellStyle name="Currency [0] 5 5" xfId="960"/>
    <cellStyle name="Currency [0] 5 5 2" xfId="2696"/>
    <cellStyle name="Currency [0] 5 5 3" xfId="2697"/>
    <cellStyle name="Currency [0] 5 5 4" xfId="2698"/>
    <cellStyle name="Currency [0] 5 6" xfId="961"/>
    <cellStyle name="Currency [0] 5 6 2" xfId="2699"/>
    <cellStyle name="Currency [0] 5 6 3" xfId="2700"/>
    <cellStyle name="Currency [0] 5 6 4" xfId="2701"/>
    <cellStyle name="Currency [0] 5 7" xfId="962"/>
    <cellStyle name="Currency [0] 5 7 2" xfId="2702"/>
    <cellStyle name="Currency [0] 5 7 3" xfId="2703"/>
    <cellStyle name="Currency [0] 5 7 4" xfId="2704"/>
    <cellStyle name="Currency [0] 5 8" xfId="963"/>
    <cellStyle name="Currency [0] 5 8 2" xfId="2705"/>
    <cellStyle name="Currency [0] 5 8 3" xfId="2706"/>
    <cellStyle name="Currency [0] 5 8 4" xfId="2707"/>
    <cellStyle name="Currency [0] 5 9" xfId="964"/>
    <cellStyle name="Currency [0] 6" xfId="965"/>
    <cellStyle name="Currency [0] 6 2" xfId="966"/>
    <cellStyle name="Currency [0] 6 3" xfId="967"/>
    <cellStyle name="Currency [0] 6 4" xfId="2708"/>
    <cellStyle name="Currency [0] 7" xfId="968"/>
    <cellStyle name="Currency [0] 7 2" xfId="969"/>
    <cellStyle name="Currency [0] 7 3" xfId="970"/>
    <cellStyle name="Currency [0] 7 4" xfId="2709"/>
    <cellStyle name="Currency [0] 8" xfId="971"/>
    <cellStyle name="Currency [0] 8 2" xfId="972"/>
    <cellStyle name="Currency [0] 8 3" xfId="973"/>
    <cellStyle name="Currency [0] 8 4" xfId="2710"/>
    <cellStyle name="Currency 0" xfId="974"/>
    <cellStyle name="Currency 2" xfId="975"/>
    <cellStyle name="Currency_06_9m" xfId="976"/>
    <cellStyle name="Currency0" xfId="977"/>
    <cellStyle name="Currency2" xfId="978"/>
    <cellStyle name="Date" xfId="979"/>
    <cellStyle name="Date Aligned" xfId="980"/>
    <cellStyle name="Dates" xfId="981"/>
    <cellStyle name="Dezimal [0]_NEGS" xfId="982"/>
    <cellStyle name="Dezimal_NEGS" xfId="983"/>
    <cellStyle name="Dotted Line" xfId="984"/>
    <cellStyle name="E&amp;Y House" xfId="985"/>
    <cellStyle name="E-mail" xfId="986"/>
    <cellStyle name="E-mail 2" xfId="987"/>
    <cellStyle name="E-mail 2 2" xfId="2711"/>
    <cellStyle name="E-mail_BALANCE.TBO.2011YEAR(v1.1)" xfId="2712"/>
    <cellStyle name="Euro" xfId="988"/>
    <cellStyle name="Euro 2" xfId="2046"/>
    <cellStyle name="Euro 2 2" xfId="2713"/>
    <cellStyle name="Euro 2 3" xfId="2714"/>
    <cellStyle name="Euro 2 4" xfId="2715"/>
    <cellStyle name="Euro 2 5" xfId="2716"/>
    <cellStyle name="Euro 2 6" xfId="3567"/>
    <cellStyle name="Euro 3" xfId="2717"/>
    <cellStyle name="Euro 3 2" xfId="2718"/>
    <cellStyle name="Euro 3 2 2" xfId="2719"/>
    <cellStyle name="Euro 3 2 2 2" xfId="3570"/>
    <cellStyle name="Euro 3 2 2 3" xfId="3571"/>
    <cellStyle name="Euro 3 2 2 4" xfId="3569"/>
    <cellStyle name="Euro 3 2 3" xfId="3572"/>
    <cellStyle name="Euro 3 2 3 2" xfId="3573"/>
    <cellStyle name="Euro 3 2 3 3" xfId="3574"/>
    <cellStyle name="Euro 3 2 4" xfId="3575"/>
    <cellStyle name="Euro 3 2 5" xfId="3568"/>
    <cellStyle name="Euro 3 3" xfId="2720"/>
    <cellStyle name="Euro 3 4" xfId="2721"/>
    <cellStyle name="Euro 3 5" xfId="3576"/>
    <cellStyle name="Euro 4" xfId="3577"/>
    <cellStyle name="Euro 4 2" xfId="3578"/>
    <cellStyle name="Euro 4 3" xfId="3579"/>
    <cellStyle name="ew" xfId="989"/>
    <cellStyle name="Explanatory Text" xfId="990"/>
    <cellStyle name="F2" xfId="991"/>
    <cellStyle name="F3" xfId="992"/>
    <cellStyle name="F4" xfId="993"/>
    <cellStyle name="F5" xfId="994"/>
    <cellStyle name="F6" xfId="995"/>
    <cellStyle name="F7" xfId="996"/>
    <cellStyle name="F8" xfId="997"/>
    <cellStyle name="Fixed" xfId="998"/>
    <cellStyle name="fo]_x000d__x000a_UserName=Murat Zelef_x000d__x000a_UserCompany=Bumerang_x000d__x000a__x000d__x000a_[File Paths]_x000d__x000a_WorkingDirectory=C:\EQUIS\DLWIN_x000d__x000a_DownLoader=C" xfId="999"/>
    <cellStyle name="Followed Hyperlink" xfId="1000"/>
    <cellStyle name="Footnote" xfId="1001"/>
    <cellStyle name="Good" xfId="1002"/>
    <cellStyle name="hard no" xfId="1003"/>
    <cellStyle name="Hard Percent" xfId="1004"/>
    <cellStyle name="hardno" xfId="1005"/>
    <cellStyle name="Header" xfId="1006"/>
    <cellStyle name="Heading" xfId="1007"/>
    <cellStyle name="Heading 1" xfId="1008"/>
    <cellStyle name="Heading 1 2" xfId="3580"/>
    <cellStyle name="Heading 1 3" xfId="3581"/>
    <cellStyle name="Heading 1 4" xfId="3582"/>
    <cellStyle name="Heading 2" xfId="1009"/>
    <cellStyle name="Heading 2 2" xfId="3583"/>
    <cellStyle name="Heading 2 3" xfId="3584"/>
    <cellStyle name="Heading 2 4" xfId="3585"/>
    <cellStyle name="Heading 3" xfId="1010"/>
    <cellStyle name="Heading 4" xfId="1011"/>
    <cellStyle name="Heading_GP.ITOG.4.78(v1.0) - для разделения" xfId="1012"/>
    <cellStyle name="Heading2" xfId="1013"/>
    <cellStyle name="Heading2 2" xfId="1014"/>
    <cellStyle name="Heading2 2 2" xfId="2722"/>
    <cellStyle name="Heading2_BALANCE.TBO.2011YEAR(v1.1)" xfId="2723"/>
    <cellStyle name="Hyperlink" xfId="1015"/>
    <cellStyle name="Iau?iue1" xfId="2024"/>
    <cellStyle name="Îáű÷íűé__FES" xfId="1016"/>
    <cellStyle name="Îáû÷íûé_cogs" xfId="1017"/>
    <cellStyle name="Îňęđűâŕâřŕ˙ń˙ ăčďĺđńńűëęŕ" xfId="1018"/>
    <cellStyle name="Info" xfId="1019"/>
    <cellStyle name="Input" xfId="1020"/>
    <cellStyle name="InputCurrency" xfId="1021"/>
    <cellStyle name="InputCurrency2" xfId="1022"/>
    <cellStyle name="InputMultiple1" xfId="1023"/>
    <cellStyle name="InputPercent1" xfId="1024"/>
    <cellStyle name="Inputs" xfId="1025"/>
    <cellStyle name="Inputs (const)" xfId="1026"/>
    <cellStyle name="Inputs (const) 2" xfId="1027"/>
    <cellStyle name="Inputs (const) 2 2" xfId="2724"/>
    <cellStyle name="Inputs (const)_BALANCE.TBO.2011YEAR(v1.1)" xfId="2725"/>
    <cellStyle name="Inputs 2" xfId="1028"/>
    <cellStyle name="Inputs 2 2" xfId="2726"/>
    <cellStyle name="Inputs 3" xfId="1029"/>
    <cellStyle name="Inputs 3 2" xfId="2727"/>
    <cellStyle name="Inputs Co" xfId="1030"/>
    <cellStyle name="Inputs_46EE.2011(v1.0)" xfId="1031"/>
    <cellStyle name="Linked Cell" xfId="1032"/>
    <cellStyle name="Millares [0]_RESULTS" xfId="1033"/>
    <cellStyle name="Millares_RESULTS" xfId="1034"/>
    <cellStyle name="Milliers [0]_RESULTS" xfId="1035"/>
    <cellStyle name="Milliers_RESULTS" xfId="1036"/>
    <cellStyle name="mnb" xfId="1037"/>
    <cellStyle name="Moneda [0]_RESULTS" xfId="1038"/>
    <cellStyle name="Moneda_RESULTS" xfId="1039"/>
    <cellStyle name="Monétaire [0]_RESULTS" xfId="1040"/>
    <cellStyle name="Monétaire_RESULTS" xfId="1041"/>
    <cellStyle name="Multiple" xfId="1042"/>
    <cellStyle name="Multiple1" xfId="1043"/>
    <cellStyle name="MultipleBelow" xfId="1044"/>
    <cellStyle name="namber" xfId="1045"/>
    <cellStyle name="Neutral" xfId="1046"/>
    <cellStyle name="Norma11l" xfId="1047"/>
    <cellStyle name="normal" xfId="1048"/>
    <cellStyle name="Normal - Style1" xfId="1049"/>
    <cellStyle name="normal 10" xfId="1050"/>
    <cellStyle name="normal 11" xfId="1051"/>
    <cellStyle name="normal 12" xfId="1052"/>
    <cellStyle name="normal 13" xfId="1053"/>
    <cellStyle name="normal 14" xfId="2728"/>
    <cellStyle name="normal 15" xfId="2729"/>
    <cellStyle name="normal 16" xfId="2730"/>
    <cellStyle name="normal 17" xfId="2731"/>
    <cellStyle name="normal 18" xfId="2732"/>
    <cellStyle name="normal 19" xfId="2733"/>
    <cellStyle name="Normal 2" xfId="1054"/>
    <cellStyle name="Normal 2 2" xfId="1055"/>
    <cellStyle name="Normal 2 3" xfId="1056"/>
    <cellStyle name="Normal 2 4" xfId="2734"/>
    <cellStyle name="Normal 2_Общехоз." xfId="1057"/>
    <cellStyle name="normal 20" xfId="2735"/>
    <cellStyle name="normal 21" xfId="2736"/>
    <cellStyle name="normal 22" xfId="2737"/>
    <cellStyle name="normal 23" xfId="2738"/>
    <cellStyle name="normal 24" xfId="2739"/>
    <cellStyle name="normal 25" xfId="2740"/>
    <cellStyle name="normal 26" xfId="2741"/>
    <cellStyle name="normal 27" xfId="2742"/>
    <cellStyle name="normal 3" xfId="1058"/>
    <cellStyle name="normal 4" xfId="1059"/>
    <cellStyle name="normal 5" xfId="1060"/>
    <cellStyle name="normal 6" xfId="1061"/>
    <cellStyle name="normal 7" xfId="1062"/>
    <cellStyle name="normal 8" xfId="1063"/>
    <cellStyle name="normal 9" xfId="1064"/>
    <cellStyle name="Normal." xfId="1065"/>
    <cellStyle name="Normal_06_9m" xfId="1066"/>
    <cellStyle name="Normal1" xfId="1067"/>
    <cellStyle name="Normal2" xfId="1068"/>
    <cellStyle name="NormalGB" xfId="1069"/>
    <cellStyle name="Normalny_24. 02. 97." xfId="1070"/>
    <cellStyle name="normбlnм_laroux" xfId="1071"/>
    <cellStyle name="Note" xfId="1072"/>
    <cellStyle name="Note 2" xfId="2445"/>
    <cellStyle name="Note 3" xfId="2743"/>
    <cellStyle name="number" xfId="1073"/>
    <cellStyle name="Ôčíŕíńîâűé [0]_(ňŕá 3č)" xfId="1074"/>
    <cellStyle name="Ociriniaue [0]_5-C" xfId="2025"/>
    <cellStyle name="Ôčíŕíńîâűé_(ňŕá 3č)" xfId="1075"/>
    <cellStyle name="Ociriniaue_5-C" xfId="2026"/>
    <cellStyle name="Option" xfId="1076"/>
    <cellStyle name="Òûñÿ÷è [0]_cogs" xfId="1077"/>
    <cellStyle name="Òûñÿ÷è_cogs" xfId="1078"/>
    <cellStyle name="Output" xfId="1079"/>
    <cellStyle name="Page Number" xfId="1080"/>
    <cellStyle name="pb_page_heading_LS" xfId="1081"/>
    <cellStyle name="Percent_RS_Lianozovo-Samara_9m01" xfId="1082"/>
    <cellStyle name="Percent1" xfId="1083"/>
    <cellStyle name="Piug" xfId="1084"/>
    <cellStyle name="Plug" xfId="1085"/>
    <cellStyle name="Price_Body" xfId="1086"/>
    <cellStyle name="prochrek" xfId="1087"/>
    <cellStyle name="Protected" xfId="1088"/>
    <cellStyle name="S0" xfId="1089"/>
    <cellStyle name="S1" xfId="1090"/>
    <cellStyle name="S10" xfId="1091"/>
    <cellStyle name="S11" xfId="1092"/>
    <cellStyle name="S12" xfId="1093"/>
    <cellStyle name="S13" xfId="1094"/>
    <cellStyle name="S14" xfId="1095"/>
    <cellStyle name="S15" xfId="1096"/>
    <cellStyle name="S16" xfId="1097"/>
    <cellStyle name="S17" xfId="1098"/>
    <cellStyle name="S18" xfId="1099"/>
    <cellStyle name="S19" xfId="1100"/>
    <cellStyle name="S2" xfId="1101"/>
    <cellStyle name="S20" xfId="1102"/>
    <cellStyle name="S3" xfId="1103"/>
    <cellStyle name="S4" xfId="1104"/>
    <cellStyle name="S5" xfId="1105"/>
    <cellStyle name="S6" xfId="1106"/>
    <cellStyle name="S7" xfId="1107"/>
    <cellStyle name="S8" xfId="1108"/>
    <cellStyle name="S9" xfId="1109"/>
    <cellStyle name="Salomon Logo" xfId="1110"/>
    <cellStyle name="SAPBEXaggData" xfId="1111"/>
    <cellStyle name="SAPBEXaggDataEmph" xfId="1112"/>
    <cellStyle name="SAPBEXaggItem" xfId="1113"/>
    <cellStyle name="SAPBEXaggItemX" xfId="1114"/>
    <cellStyle name="SAPBEXchaText" xfId="1115"/>
    <cellStyle name="SAPBEXexcBad7" xfId="1116"/>
    <cellStyle name="SAPBEXexcBad8" xfId="1117"/>
    <cellStyle name="SAPBEXexcBad9" xfId="1118"/>
    <cellStyle name="SAPBEXexcCritical4" xfId="1119"/>
    <cellStyle name="SAPBEXexcCritical5" xfId="1120"/>
    <cellStyle name="SAPBEXexcCritical6" xfId="1121"/>
    <cellStyle name="SAPBEXexcGood1" xfId="1122"/>
    <cellStyle name="SAPBEXexcGood2" xfId="1123"/>
    <cellStyle name="SAPBEXexcGood3" xfId="1124"/>
    <cellStyle name="SAPBEXfilterDrill" xfId="1125"/>
    <cellStyle name="SAPBEXfilterItem" xfId="1126"/>
    <cellStyle name="SAPBEXfilterText" xfId="1127"/>
    <cellStyle name="SAPBEXformats" xfId="1128"/>
    <cellStyle name="SAPBEXheaderItem" xfId="1129"/>
    <cellStyle name="SAPBEXheaderText" xfId="1130"/>
    <cellStyle name="SAPBEXHLevel0" xfId="1131"/>
    <cellStyle name="SAPBEXHLevel0X" xfId="1132"/>
    <cellStyle name="SAPBEXHLevel1" xfId="1133"/>
    <cellStyle name="SAPBEXHLevel1X" xfId="1134"/>
    <cellStyle name="SAPBEXHLevel2" xfId="1135"/>
    <cellStyle name="SAPBEXHLevel2X" xfId="1136"/>
    <cellStyle name="SAPBEXHLevel3" xfId="1137"/>
    <cellStyle name="SAPBEXHLevel3X" xfId="1138"/>
    <cellStyle name="SAPBEXinputData" xfId="1139"/>
    <cellStyle name="SAPBEXinputData 2" xfId="2744"/>
    <cellStyle name="SAPBEXinputData 3" xfId="2745"/>
    <cellStyle name="SAPBEXinputData 4" xfId="2746"/>
    <cellStyle name="SAPBEXresData" xfId="1140"/>
    <cellStyle name="SAPBEXresDataEmph" xfId="1141"/>
    <cellStyle name="SAPBEXresItem" xfId="1142"/>
    <cellStyle name="SAPBEXresItemX" xfId="1143"/>
    <cellStyle name="SAPBEXstdData" xfId="1144"/>
    <cellStyle name="SAPBEXstdDataEmph" xfId="1145"/>
    <cellStyle name="SAPBEXstdItem" xfId="1146"/>
    <cellStyle name="SAPBEXstdItemX" xfId="1147"/>
    <cellStyle name="SAPBEXtitle" xfId="1148"/>
    <cellStyle name="SAPBEXundefined" xfId="1149"/>
    <cellStyle name="st1" xfId="1150"/>
    <cellStyle name="Standard_NEGS" xfId="1151"/>
    <cellStyle name="Style 1" xfId="1152"/>
    <cellStyle name="Table Head" xfId="1153"/>
    <cellStyle name="Table Head Aligned" xfId="1154"/>
    <cellStyle name="Table Head Blue" xfId="1155"/>
    <cellStyle name="Table Head Green" xfId="1156"/>
    <cellStyle name="Table Head_Val_Sum_Graph" xfId="1157"/>
    <cellStyle name="Table Heading" xfId="1158"/>
    <cellStyle name="Table Heading 2" xfId="1159"/>
    <cellStyle name="Table Heading 2 2" xfId="2747"/>
    <cellStyle name="Table Heading_BALANCE.TBO.2011YEAR(v1.1)" xfId="2748"/>
    <cellStyle name="Table Text" xfId="1160"/>
    <cellStyle name="Table Title" xfId="1161"/>
    <cellStyle name="Table Units" xfId="1162"/>
    <cellStyle name="Table_Header" xfId="1163"/>
    <cellStyle name="Text" xfId="1164"/>
    <cellStyle name="Text 1" xfId="1165"/>
    <cellStyle name="Text Head" xfId="1166"/>
    <cellStyle name="Text Head 1" xfId="1167"/>
    <cellStyle name="Title" xfId="1168"/>
    <cellStyle name="Total" xfId="1169"/>
    <cellStyle name="Total 2" xfId="3586"/>
    <cellStyle name="Total 3" xfId="3587"/>
    <cellStyle name="Total 4" xfId="3588"/>
    <cellStyle name="TotalCurrency" xfId="1170"/>
    <cellStyle name="Underline_Single" xfId="1171"/>
    <cellStyle name="Unit" xfId="1172"/>
    <cellStyle name="Warning Text" xfId="1173"/>
    <cellStyle name="year" xfId="1174"/>
    <cellStyle name="Акцент1 10" xfId="1175"/>
    <cellStyle name="Акцент1 2" xfId="1176"/>
    <cellStyle name="Акцент1 2 2" xfId="1177"/>
    <cellStyle name="Акцент1 2 3" xfId="2749"/>
    <cellStyle name="Акцент1 2 3 2" xfId="2750"/>
    <cellStyle name="Акцент1 2 3 3" xfId="2751"/>
    <cellStyle name="Акцент1 2 3 4" xfId="2752"/>
    <cellStyle name="Акцент1 2 3 5" xfId="2753"/>
    <cellStyle name="Акцент1 2 4" xfId="3589"/>
    <cellStyle name="Акцент1 2 4 2" xfId="3590"/>
    <cellStyle name="Акцент1 2 4 3" xfId="3591"/>
    <cellStyle name="Акцент1 3" xfId="1178"/>
    <cellStyle name="Акцент1 3 2" xfId="1179"/>
    <cellStyle name="Акцент1 4" xfId="1180"/>
    <cellStyle name="Акцент1 4 2" xfId="1181"/>
    <cellStyle name="Акцент1 5" xfId="1182"/>
    <cellStyle name="Акцент1 5 2" xfId="1183"/>
    <cellStyle name="Акцент1 6" xfId="1184"/>
    <cellStyle name="Акцент1 6 2" xfId="1185"/>
    <cellStyle name="Акцент1 7" xfId="1186"/>
    <cellStyle name="Акцент1 7 2" xfId="1187"/>
    <cellStyle name="Акцент1 8" xfId="1188"/>
    <cellStyle name="Акцент1 8 2" xfId="1189"/>
    <cellStyle name="Акцент1 9" xfId="1190"/>
    <cellStyle name="Акцент1 9 2" xfId="1191"/>
    <cellStyle name="Акцент2 10" xfId="1192"/>
    <cellStyle name="Акцент2 2" xfId="1193"/>
    <cellStyle name="Акцент2 2 2" xfId="1194"/>
    <cellStyle name="Акцент2 2 3" xfId="2754"/>
    <cellStyle name="Акцент2 2 3 2" xfId="2755"/>
    <cellStyle name="Акцент2 2 3 3" xfId="2756"/>
    <cellStyle name="Акцент2 2 3 4" xfId="2757"/>
    <cellStyle name="Акцент2 2 3 5" xfId="2758"/>
    <cellStyle name="Акцент2 2 4" xfId="3592"/>
    <cellStyle name="Акцент2 2 4 2" xfId="3593"/>
    <cellStyle name="Акцент2 2 4 3" xfId="3594"/>
    <cellStyle name="Акцент2 3" xfId="1195"/>
    <cellStyle name="Акцент2 3 2" xfId="1196"/>
    <cellStyle name="Акцент2 4" xfId="1197"/>
    <cellStyle name="Акцент2 4 2" xfId="1198"/>
    <cellStyle name="Акцент2 5" xfId="1199"/>
    <cellStyle name="Акцент2 5 2" xfId="1200"/>
    <cellStyle name="Акцент2 6" xfId="1201"/>
    <cellStyle name="Акцент2 6 2" xfId="1202"/>
    <cellStyle name="Акцент2 7" xfId="1203"/>
    <cellStyle name="Акцент2 7 2" xfId="1204"/>
    <cellStyle name="Акцент2 8" xfId="1205"/>
    <cellStyle name="Акцент2 8 2" xfId="1206"/>
    <cellStyle name="Акцент2 9" xfId="1207"/>
    <cellStyle name="Акцент2 9 2" xfId="1208"/>
    <cellStyle name="Акцент3 10" xfId="1209"/>
    <cellStyle name="Акцент3 2" xfId="1210"/>
    <cellStyle name="Акцент3 2 2" xfId="1211"/>
    <cellStyle name="Акцент3 2 3" xfId="2759"/>
    <cellStyle name="Акцент3 2 3 2" xfId="2760"/>
    <cellStyle name="Акцент3 2 3 3" xfId="2761"/>
    <cellStyle name="Акцент3 2 3 4" xfId="2762"/>
    <cellStyle name="Акцент3 2 3 5" xfId="2763"/>
    <cellStyle name="Акцент3 2 4" xfId="3595"/>
    <cellStyle name="Акцент3 2 4 2" xfId="3596"/>
    <cellStyle name="Акцент3 2 4 3" xfId="3597"/>
    <cellStyle name="Акцент3 3" xfId="1212"/>
    <cellStyle name="Акцент3 3 2" xfId="1213"/>
    <cellStyle name="Акцент3 4" xfId="1214"/>
    <cellStyle name="Акцент3 4 2" xfId="1215"/>
    <cellStyle name="Акцент3 5" xfId="1216"/>
    <cellStyle name="Акцент3 5 2" xfId="1217"/>
    <cellStyle name="Акцент3 6" xfId="1218"/>
    <cellStyle name="Акцент3 6 2" xfId="1219"/>
    <cellStyle name="Акцент3 7" xfId="1220"/>
    <cellStyle name="Акцент3 7 2" xfId="1221"/>
    <cellStyle name="Акцент3 8" xfId="1222"/>
    <cellStyle name="Акцент3 8 2" xfId="1223"/>
    <cellStyle name="Акцент3 9" xfId="1224"/>
    <cellStyle name="Акцент3 9 2" xfId="1225"/>
    <cellStyle name="Акцент4 10" xfId="1226"/>
    <cellStyle name="Акцент4 2" xfId="1227"/>
    <cellStyle name="Акцент4 2 2" xfId="1228"/>
    <cellStyle name="Акцент4 2 3" xfId="2764"/>
    <cellStyle name="Акцент4 2 3 2" xfId="2765"/>
    <cellStyle name="Акцент4 2 3 3" xfId="2766"/>
    <cellStyle name="Акцент4 2 3 4" xfId="2767"/>
    <cellStyle name="Акцент4 2 3 5" xfId="2768"/>
    <cellStyle name="Акцент4 2 4" xfId="3598"/>
    <cellStyle name="Акцент4 2 4 2" xfId="3599"/>
    <cellStyle name="Акцент4 2 4 3" xfId="3600"/>
    <cellStyle name="Акцент4 3" xfId="1229"/>
    <cellStyle name="Акцент4 3 2" xfId="1230"/>
    <cellStyle name="Акцент4 4" xfId="1231"/>
    <cellStyle name="Акцент4 4 2" xfId="1232"/>
    <cellStyle name="Акцент4 5" xfId="1233"/>
    <cellStyle name="Акцент4 5 2" xfId="1234"/>
    <cellStyle name="Акцент4 6" xfId="1235"/>
    <cellStyle name="Акцент4 6 2" xfId="1236"/>
    <cellStyle name="Акцент4 7" xfId="1237"/>
    <cellStyle name="Акцент4 7 2" xfId="1238"/>
    <cellStyle name="Акцент4 8" xfId="1239"/>
    <cellStyle name="Акцент4 8 2" xfId="1240"/>
    <cellStyle name="Акцент4 9" xfId="1241"/>
    <cellStyle name="Акцент4 9 2" xfId="1242"/>
    <cellStyle name="Акцент5 10" xfId="1243"/>
    <cellStyle name="Акцент5 2" xfId="1244"/>
    <cellStyle name="Акцент5 2 2" xfId="1245"/>
    <cellStyle name="Акцент5 2 3" xfId="2769"/>
    <cellStyle name="Акцент5 2 3 2" xfId="2770"/>
    <cellStyle name="Акцент5 2 3 3" xfId="2771"/>
    <cellStyle name="Акцент5 2 3 4" xfId="2772"/>
    <cellStyle name="Акцент5 2 3 5" xfId="2773"/>
    <cellStyle name="Акцент5 2 4" xfId="3601"/>
    <cellStyle name="Акцент5 2 4 2" xfId="3602"/>
    <cellStyle name="Акцент5 2 4 3" xfId="3603"/>
    <cellStyle name="Акцент5 3" xfId="1246"/>
    <cellStyle name="Акцент5 3 2" xfId="1247"/>
    <cellStyle name="Акцент5 4" xfId="1248"/>
    <cellStyle name="Акцент5 4 2" xfId="1249"/>
    <cellStyle name="Акцент5 5" xfId="1250"/>
    <cellStyle name="Акцент5 5 2" xfId="1251"/>
    <cellStyle name="Акцент5 6" xfId="1252"/>
    <cellStyle name="Акцент5 6 2" xfId="1253"/>
    <cellStyle name="Акцент5 7" xfId="1254"/>
    <cellStyle name="Акцент5 7 2" xfId="1255"/>
    <cellStyle name="Акцент5 8" xfId="1256"/>
    <cellStyle name="Акцент5 8 2" xfId="1257"/>
    <cellStyle name="Акцент5 9" xfId="1258"/>
    <cellStyle name="Акцент5 9 2" xfId="1259"/>
    <cellStyle name="Акцент6 10" xfId="1260"/>
    <cellStyle name="Акцент6 2" xfId="1261"/>
    <cellStyle name="Акцент6 2 2" xfId="1262"/>
    <cellStyle name="Акцент6 2 3" xfId="2774"/>
    <cellStyle name="Акцент6 2 3 2" xfId="2775"/>
    <cellStyle name="Акцент6 2 3 3" xfId="2776"/>
    <cellStyle name="Акцент6 2 3 4" xfId="2777"/>
    <cellStyle name="Акцент6 2 3 5" xfId="2778"/>
    <cellStyle name="Акцент6 2 4" xfId="3604"/>
    <cellStyle name="Акцент6 2 4 2" xfId="3605"/>
    <cellStyle name="Акцент6 2 4 3" xfId="3606"/>
    <cellStyle name="Акцент6 3" xfId="1263"/>
    <cellStyle name="Акцент6 3 2" xfId="1264"/>
    <cellStyle name="Акцент6 4" xfId="1265"/>
    <cellStyle name="Акцент6 4 2" xfId="1266"/>
    <cellStyle name="Акцент6 5" xfId="1267"/>
    <cellStyle name="Акцент6 5 2" xfId="1268"/>
    <cellStyle name="Акцент6 6" xfId="1269"/>
    <cellStyle name="Акцент6 6 2" xfId="1270"/>
    <cellStyle name="Акцент6 7" xfId="1271"/>
    <cellStyle name="Акцент6 7 2" xfId="1272"/>
    <cellStyle name="Акцент6 8" xfId="1273"/>
    <cellStyle name="Акцент6 8 2" xfId="1274"/>
    <cellStyle name="Акцент6 9" xfId="1275"/>
    <cellStyle name="Акцент6 9 2" xfId="1276"/>
    <cellStyle name="Беззащитный" xfId="1277"/>
    <cellStyle name="Ввод  10" xfId="1278"/>
    <cellStyle name="Ввод  2" xfId="1279"/>
    <cellStyle name="Ввод  2 2" xfId="1280"/>
    <cellStyle name="Ввод  2 3" xfId="2779"/>
    <cellStyle name="Ввод  2 3 2" xfId="2780"/>
    <cellStyle name="Ввод  2 3 3" xfId="2781"/>
    <cellStyle name="Ввод  2 3 4" xfId="2782"/>
    <cellStyle name="Ввод  2 3 5" xfId="2783"/>
    <cellStyle name="Ввод  2 4" xfId="3607"/>
    <cellStyle name="Ввод  2 4 2" xfId="3608"/>
    <cellStyle name="Ввод  2 4 3" xfId="3609"/>
    <cellStyle name="Ввод  2_46EE.2011(v1.0)" xfId="1281"/>
    <cellStyle name="Ввод  3" xfId="1282"/>
    <cellStyle name="Ввод  3 2" xfId="1283"/>
    <cellStyle name="Ввод  3_46EE.2011(v1.0)" xfId="1284"/>
    <cellStyle name="Ввод  4" xfId="1285"/>
    <cellStyle name="Ввод  4 2" xfId="1286"/>
    <cellStyle name="Ввод  4_46EE.2011(v1.0)" xfId="1287"/>
    <cellStyle name="Ввод  5" xfId="1288"/>
    <cellStyle name="Ввод  5 2" xfId="1289"/>
    <cellStyle name="Ввод  5_46EE.2011(v1.0)" xfId="1290"/>
    <cellStyle name="Ввод  6" xfId="1291"/>
    <cellStyle name="Ввод  6 2" xfId="1292"/>
    <cellStyle name="Ввод  6_46EE.2011(v1.0)" xfId="1293"/>
    <cellStyle name="Ввод  7" xfId="1294"/>
    <cellStyle name="Ввод  7 2" xfId="1295"/>
    <cellStyle name="Ввод  7_46EE.2011(v1.0)" xfId="1296"/>
    <cellStyle name="Ввод  8" xfId="1297"/>
    <cellStyle name="Ввод  8 2" xfId="1298"/>
    <cellStyle name="Ввод  8_46EE.2011(v1.0)" xfId="1299"/>
    <cellStyle name="Ввод  9" xfId="1300"/>
    <cellStyle name="Ввод  9 2" xfId="1301"/>
    <cellStyle name="Ввод  9_46EE.2011(v1.0)" xfId="1302"/>
    <cellStyle name="Верт. заголовок" xfId="1303"/>
    <cellStyle name="Вес_продукта" xfId="1304"/>
    <cellStyle name="Вывод 10" xfId="1305"/>
    <cellStyle name="Вывод 2" xfId="1306"/>
    <cellStyle name="Вывод 2 2" xfId="1307"/>
    <cellStyle name="Вывод 2 3" xfId="2784"/>
    <cellStyle name="Вывод 2 3 2" xfId="2785"/>
    <cellStyle name="Вывод 2 3 3" xfId="2786"/>
    <cellStyle name="Вывод 2 3 4" xfId="2787"/>
    <cellStyle name="Вывод 2 3 5" xfId="2788"/>
    <cellStyle name="Вывод 2 4" xfId="3610"/>
    <cellStyle name="Вывод 2 4 2" xfId="3611"/>
    <cellStyle name="Вывод 2 4 3" xfId="3612"/>
    <cellStyle name="Вывод 2_46EE.2011(v1.0)" xfId="1308"/>
    <cellStyle name="Вывод 3" xfId="1309"/>
    <cellStyle name="Вывод 3 2" xfId="1310"/>
    <cellStyle name="Вывод 3_46EE.2011(v1.0)" xfId="1311"/>
    <cellStyle name="Вывод 4" xfId="1312"/>
    <cellStyle name="Вывод 4 2" xfId="1313"/>
    <cellStyle name="Вывод 4_46EE.2011(v1.0)" xfId="1314"/>
    <cellStyle name="Вывод 5" xfId="1315"/>
    <cellStyle name="Вывод 5 2" xfId="1316"/>
    <cellStyle name="Вывод 5_46EE.2011(v1.0)" xfId="1317"/>
    <cellStyle name="Вывод 6" xfId="1318"/>
    <cellStyle name="Вывод 6 2" xfId="1319"/>
    <cellStyle name="Вывод 6_46EE.2011(v1.0)" xfId="1320"/>
    <cellStyle name="Вывод 7" xfId="1321"/>
    <cellStyle name="Вывод 7 2" xfId="1322"/>
    <cellStyle name="Вывод 7_46EE.2011(v1.0)" xfId="1323"/>
    <cellStyle name="Вывод 8" xfId="1324"/>
    <cellStyle name="Вывод 8 2" xfId="1325"/>
    <cellStyle name="Вывод 8_46EE.2011(v1.0)" xfId="1326"/>
    <cellStyle name="Вывод 9" xfId="1327"/>
    <cellStyle name="Вывод 9 2" xfId="1328"/>
    <cellStyle name="Вывод 9_46EE.2011(v1.0)" xfId="1329"/>
    <cellStyle name="Вычисление 10" xfId="1330"/>
    <cellStyle name="Вычисление 2" xfId="1331"/>
    <cellStyle name="Вычисление 2 2" xfId="1332"/>
    <cellStyle name="Вычисление 2 3" xfId="2789"/>
    <cellStyle name="Вычисление 2 3 2" xfId="2790"/>
    <cellStyle name="Вычисление 2 3 3" xfId="2791"/>
    <cellStyle name="Вычисление 2 3 4" xfId="2792"/>
    <cellStyle name="Вычисление 2 3 5" xfId="2793"/>
    <cellStyle name="Вычисление 2 4" xfId="3613"/>
    <cellStyle name="Вычисление 2 4 2" xfId="3614"/>
    <cellStyle name="Вычисление 2 4 3" xfId="3615"/>
    <cellStyle name="Вычисление 2_46EE.2011(v1.0)" xfId="1333"/>
    <cellStyle name="Вычисление 3" xfId="1334"/>
    <cellStyle name="Вычисление 3 2" xfId="1335"/>
    <cellStyle name="Вычисление 3_46EE.2011(v1.0)" xfId="1336"/>
    <cellStyle name="Вычисление 4" xfId="1337"/>
    <cellStyle name="Вычисление 4 2" xfId="1338"/>
    <cellStyle name="Вычисление 4_46EE.2011(v1.0)" xfId="1339"/>
    <cellStyle name="Вычисление 5" xfId="1340"/>
    <cellStyle name="Вычисление 5 2" xfId="1341"/>
    <cellStyle name="Вычисление 5_46EE.2011(v1.0)" xfId="1342"/>
    <cellStyle name="Вычисление 6" xfId="1343"/>
    <cellStyle name="Вычисление 6 2" xfId="1344"/>
    <cellStyle name="Вычисление 6_46EE.2011(v1.0)" xfId="1345"/>
    <cellStyle name="Вычисление 7" xfId="1346"/>
    <cellStyle name="Вычисление 7 2" xfId="1347"/>
    <cellStyle name="Вычисление 7_46EE.2011(v1.0)" xfId="1348"/>
    <cellStyle name="Вычисление 8" xfId="1349"/>
    <cellStyle name="Вычисление 8 2" xfId="1350"/>
    <cellStyle name="Вычисление 8_46EE.2011(v1.0)" xfId="1351"/>
    <cellStyle name="Вычисление 9" xfId="1352"/>
    <cellStyle name="Вычисление 9 2" xfId="1353"/>
    <cellStyle name="Вычисление 9_46EE.2011(v1.0)" xfId="1354"/>
    <cellStyle name="Гиперссылка 2" xfId="1355"/>
    <cellStyle name="Гиперссылка 2 2" xfId="3616"/>
    <cellStyle name="Гиперссылка 2 3" xfId="3617"/>
    <cellStyle name="Гиперссылка 2 4" xfId="3618"/>
    <cellStyle name="Гиперссылка 2 5" xfId="3619"/>
    <cellStyle name="Гиперссылка 3" xfId="1356"/>
    <cellStyle name="Гиперссылка 3 2" xfId="3620"/>
    <cellStyle name="Гиперссылка 3 3" xfId="3621"/>
    <cellStyle name="Гиперссылка 3 4" xfId="3622"/>
    <cellStyle name="Гиперссылка 4" xfId="1357"/>
    <cellStyle name="Гиперссылка 4 2" xfId="3623"/>
    <cellStyle name="Гиперссылка 4 3" xfId="3624"/>
    <cellStyle name="Гиперссылка 4 4" xfId="3625"/>
    <cellStyle name="Гиперссылка 5" xfId="2794"/>
    <cellStyle name="Гиперссылка 6" xfId="2795"/>
    <cellStyle name="Группа" xfId="1358"/>
    <cellStyle name="Группа 0" xfId="1359"/>
    <cellStyle name="Группа 1" xfId="1360"/>
    <cellStyle name="Группа 2" xfId="1361"/>
    <cellStyle name="Группа 3" xfId="1362"/>
    <cellStyle name="Группа 4" xfId="1363"/>
    <cellStyle name="Группа 5" xfId="1364"/>
    <cellStyle name="Группа 6" xfId="1365"/>
    <cellStyle name="Группа 7" xfId="1366"/>
    <cellStyle name="Группа 8" xfId="1367"/>
    <cellStyle name="Группа_additional slides_04.12.03 _1" xfId="1368"/>
    <cellStyle name="ДАТА" xfId="1369"/>
    <cellStyle name="ДАТА 2" xfId="1370"/>
    <cellStyle name="ДАТА 3" xfId="1371"/>
    <cellStyle name="ДАТА 4" xfId="1372"/>
    <cellStyle name="ДАТА 5" xfId="1373"/>
    <cellStyle name="ДАТА 6" xfId="1374"/>
    <cellStyle name="ДАТА 7" xfId="1375"/>
    <cellStyle name="ДАТА 8" xfId="1376"/>
    <cellStyle name="ДАТА 9" xfId="1377"/>
    <cellStyle name="ДАТА_1" xfId="1378"/>
    <cellStyle name="Денежный 2" xfId="1379"/>
    <cellStyle name="Денежный 2 2" xfId="1380"/>
    <cellStyle name="Денежный 2 2 2" xfId="2446"/>
    <cellStyle name="Денежный 2 2 2 2" xfId="3626"/>
    <cellStyle name="Денежный 2 2 2 3" xfId="3627"/>
    <cellStyle name="Денежный 2 2 3" xfId="2796"/>
    <cellStyle name="Денежный 2 2 3 2" xfId="3629"/>
    <cellStyle name="Денежный 2 2 3 3" xfId="3628"/>
    <cellStyle name="Денежный 2 2 4" xfId="3630"/>
    <cellStyle name="Денежный 2 3" xfId="2447"/>
    <cellStyle name="Денежный 2 4" xfId="2797"/>
    <cellStyle name="Денежный 2 4 2" xfId="2798"/>
    <cellStyle name="Денежный 2 4 2 2" xfId="3631"/>
    <cellStyle name="Денежный 2 4 2 3" xfId="3632"/>
    <cellStyle name="Денежный 2 4 3" xfId="3633"/>
    <cellStyle name="Денежный 2 4 3 2" xfId="5808"/>
    <cellStyle name="Денежный 2 4 4" xfId="3634"/>
    <cellStyle name="Денежный 2 4 4 2" xfId="5809"/>
    <cellStyle name="Денежный 2 4 5" xfId="3635"/>
    <cellStyle name="Денежный 2 4 6" xfId="3636"/>
    <cellStyle name="Денежный 2 4 7" xfId="3637"/>
    <cellStyle name="Денежный 2 5" xfId="2799"/>
    <cellStyle name="Денежный 2 5 2" xfId="3638"/>
    <cellStyle name="Денежный 2 5 2 2" xfId="5810"/>
    <cellStyle name="Денежный 2 5 3" xfId="3639"/>
    <cellStyle name="Денежный 2 6" xfId="3640"/>
    <cellStyle name="Денежный 2 6 2" xfId="3641"/>
    <cellStyle name="Денежный 2 7" xfId="3642"/>
    <cellStyle name="Денежный 2 8" xfId="3643"/>
    <cellStyle name="Денежный 2 9" xfId="3644"/>
    <cellStyle name="Денежный 2_INDEX.STATION.2012(v1.0)_" xfId="1381"/>
    <cellStyle name="Денежный 3" xfId="2027"/>
    <cellStyle name="Денежный 3 2" xfId="3645"/>
    <cellStyle name="Денежный 3 2 2" xfId="3646"/>
    <cellStyle name="Денежный 3 2 3" xfId="3647"/>
    <cellStyle name="Денежный 3 3" xfId="3648"/>
    <cellStyle name="Денежный 3 4" xfId="3649"/>
    <cellStyle name="Денежный 3 5" xfId="3650"/>
    <cellStyle name="Денежный 4" xfId="3651"/>
    <cellStyle name="Заголовок" xfId="1382"/>
    <cellStyle name="Заголовок 1 1" xfId="2028"/>
    <cellStyle name="Заголовок 1 10" xfId="1383"/>
    <cellStyle name="Заголовок 1 2" xfId="1384"/>
    <cellStyle name="Заголовок 1 2 2" xfId="1385"/>
    <cellStyle name="Заголовок 1 2 3" xfId="3652"/>
    <cellStyle name="Заголовок 1 2 4" xfId="3653"/>
    <cellStyle name="Заголовок 1 2 5" xfId="3654"/>
    <cellStyle name="Заголовок 1 2_46EE.2011(v1.0)" xfId="1386"/>
    <cellStyle name="Заголовок 1 3" xfId="1387"/>
    <cellStyle name="Заголовок 1 3 2" xfId="1388"/>
    <cellStyle name="Заголовок 1 3_46EE.2011(v1.0)" xfId="1389"/>
    <cellStyle name="Заголовок 1 4" xfId="1390"/>
    <cellStyle name="Заголовок 1 4 2" xfId="1391"/>
    <cellStyle name="Заголовок 1 4_46EE.2011(v1.0)" xfId="1392"/>
    <cellStyle name="Заголовок 1 5" xfId="1393"/>
    <cellStyle name="Заголовок 1 5 2" xfId="1394"/>
    <cellStyle name="Заголовок 1 5_46EE.2011(v1.0)" xfId="1395"/>
    <cellStyle name="Заголовок 1 6" xfId="1396"/>
    <cellStyle name="Заголовок 1 6 2" xfId="1397"/>
    <cellStyle name="Заголовок 1 6_46EE.2011(v1.0)" xfId="1398"/>
    <cellStyle name="Заголовок 1 7" xfId="1399"/>
    <cellStyle name="Заголовок 1 7 2" xfId="1400"/>
    <cellStyle name="Заголовок 1 7_46EE.2011(v1.0)" xfId="1401"/>
    <cellStyle name="Заголовок 1 8" xfId="1402"/>
    <cellStyle name="Заголовок 1 8 2" xfId="1403"/>
    <cellStyle name="Заголовок 1 8_46EE.2011(v1.0)" xfId="1404"/>
    <cellStyle name="Заголовок 1 9" xfId="1405"/>
    <cellStyle name="Заголовок 1 9 2" xfId="1406"/>
    <cellStyle name="Заголовок 1 9_46EE.2011(v1.0)" xfId="1407"/>
    <cellStyle name="Заголовок 2 10" xfId="1408"/>
    <cellStyle name="Заголовок 2 2" xfId="1409"/>
    <cellStyle name="Заголовок 2 2 2" xfId="1410"/>
    <cellStyle name="Заголовок 2 2_46EE.2011(v1.0)" xfId="1411"/>
    <cellStyle name="Заголовок 2 3" xfId="1412"/>
    <cellStyle name="Заголовок 2 3 2" xfId="1413"/>
    <cellStyle name="Заголовок 2 3_46EE.2011(v1.0)" xfId="1414"/>
    <cellStyle name="Заголовок 2 4" xfId="1415"/>
    <cellStyle name="Заголовок 2 4 2" xfId="1416"/>
    <cellStyle name="Заголовок 2 4_46EE.2011(v1.0)" xfId="1417"/>
    <cellStyle name="Заголовок 2 5" xfId="1418"/>
    <cellStyle name="Заголовок 2 5 2" xfId="1419"/>
    <cellStyle name="Заголовок 2 5_46EE.2011(v1.0)" xfId="1420"/>
    <cellStyle name="Заголовок 2 6" xfId="1421"/>
    <cellStyle name="Заголовок 2 6 2" xfId="1422"/>
    <cellStyle name="Заголовок 2 6_46EE.2011(v1.0)" xfId="1423"/>
    <cellStyle name="Заголовок 2 7" xfId="1424"/>
    <cellStyle name="Заголовок 2 7 2" xfId="1425"/>
    <cellStyle name="Заголовок 2 7_46EE.2011(v1.0)" xfId="1426"/>
    <cellStyle name="Заголовок 2 8" xfId="1427"/>
    <cellStyle name="Заголовок 2 8 2" xfId="1428"/>
    <cellStyle name="Заголовок 2 8_46EE.2011(v1.0)" xfId="1429"/>
    <cellStyle name="Заголовок 2 9" xfId="1430"/>
    <cellStyle name="Заголовок 2 9 2" xfId="1431"/>
    <cellStyle name="Заголовок 2 9_46EE.2011(v1.0)" xfId="1432"/>
    <cellStyle name="Заголовок 3 10" xfId="1433"/>
    <cellStyle name="Заголовок 3 2" xfId="1434"/>
    <cellStyle name="Заголовок 3 2 2" xfId="1435"/>
    <cellStyle name="Заголовок 3 2_46EE.2011(v1.0)" xfId="1436"/>
    <cellStyle name="Заголовок 3 3" xfId="1437"/>
    <cellStyle name="Заголовок 3 3 2" xfId="1438"/>
    <cellStyle name="Заголовок 3 3_46EE.2011(v1.0)" xfId="1439"/>
    <cellStyle name="Заголовок 3 4" xfId="1440"/>
    <cellStyle name="Заголовок 3 4 2" xfId="1441"/>
    <cellStyle name="Заголовок 3 4_46EE.2011(v1.0)" xfId="1442"/>
    <cellStyle name="Заголовок 3 5" xfId="1443"/>
    <cellStyle name="Заголовок 3 5 2" xfId="1444"/>
    <cellStyle name="Заголовок 3 5_46EE.2011(v1.0)" xfId="1445"/>
    <cellStyle name="Заголовок 3 6" xfId="1446"/>
    <cellStyle name="Заголовок 3 6 2" xfId="1447"/>
    <cellStyle name="Заголовок 3 6_46EE.2011(v1.0)" xfId="1448"/>
    <cellStyle name="Заголовок 3 7" xfId="1449"/>
    <cellStyle name="Заголовок 3 7 2" xfId="1450"/>
    <cellStyle name="Заголовок 3 7_46EE.2011(v1.0)" xfId="1451"/>
    <cellStyle name="Заголовок 3 8" xfId="1452"/>
    <cellStyle name="Заголовок 3 8 2" xfId="1453"/>
    <cellStyle name="Заголовок 3 8_46EE.2011(v1.0)" xfId="1454"/>
    <cellStyle name="Заголовок 3 9" xfId="1455"/>
    <cellStyle name="Заголовок 3 9 2" xfId="1456"/>
    <cellStyle name="Заголовок 3 9_46EE.2011(v1.0)" xfId="1457"/>
    <cellStyle name="Заголовок 4 10" xfId="1458"/>
    <cellStyle name="Заголовок 4 2" xfId="1459"/>
    <cellStyle name="Заголовок 4 2 2" xfId="1460"/>
    <cellStyle name="Заголовок 4 3" xfId="1461"/>
    <cellStyle name="Заголовок 4 3 2" xfId="1462"/>
    <cellStyle name="Заголовок 4 4" xfId="1463"/>
    <cellStyle name="Заголовок 4 4 2" xfId="1464"/>
    <cellStyle name="Заголовок 4 5" xfId="1465"/>
    <cellStyle name="Заголовок 4 5 2" xfId="1466"/>
    <cellStyle name="Заголовок 4 6" xfId="1467"/>
    <cellStyle name="Заголовок 4 6 2" xfId="1468"/>
    <cellStyle name="Заголовок 4 7" xfId="1469"/>
    <cellStyle name="Заголовок 4 7 2" xfId="1470"/>
    <cellStyle name="Заголовок 4 8" xfId="1471"/>
    <cellStyle name="Заголовок 4 8 2" xfId="1472"/>
    <cellStyle name="Заголовок 4 9" xfId="1473"/>
    <cellStyle name="Заголовок 4 9 2" xfId="1474"/>
    <cellStyle name="ЗАГОЛОВОК1" xfId="1475"/>
    <cellStyle name="ЗАГОЛОВОК2" xfId="1476"/>
    <cellStyle name="ЗаголовокСтолбца" xfId="1477"/>
    <cellStyle name="ЗаголовокСтолбца 2" xfId="2029"/>
    <cellStyle name="Защитный" xfId="1478"/>
    <cellStyle name="Значение" xfId="1479"/>
    <cellStyle name="Значение 2" xfId="2030"/>
    <cellStyle name="Зоголовок" xfId="1480"/>
    <cellStyle name="Итог 10" xfId="1481"/>
    <cellStyle name="Итог 2" xfId="1482"/>
    <cellStyle name="Итог 2 2" xfId="1483"/>
    <cellStyle name="Итог 2_46EE.2011(v1.0)" xfId="1484"/>
    <cellStyle name="Итог 3" xfId="1485"/>
    <cellStyle name="Итог 3 2" xfId="1486"/>
    <cellStyle name="Итог 3_46EE.2011(v1.0)" xfId="1487"/>
    <cellStyle name="Итог 4" xfId="1488"/>
    <cellStyle name="Итог 4 2" xfId="1489"/>
    <cellStyle name="Итог 4_46EE.2011(v1.0)" xfId="1490"/>
    <cellStyle name="Итог 5" xfId="1491"/>
    <cellStyle name="Итог 5 2" xfId="1492"/>
    <cellStyle name="Итог 5_46EE.2011(v1.0)" xfId="1493"/>
    <cellStyle name="Итог 6" xfId="1494"/>
    <cellStyle name="Итог 6 2" xfId="1495"/>
    <cellStyle name="Итог 6_46EE.2011(v1.0)" xfId="1496"/>
    <cellStyle name="Итог 7" xfId="1497"/>
    <cellStyle name="Итог 7 2" xfId="1498"/>
    <cellStyle name="Итог 7_46EE.2011(v1.0)" xfId="1499"/>
    <cellStyle name="Итог 8" xfId="1500"/>
    <cellStyle name="Итог 8 2" xfId="1501"/>
    <cellStyle name="Итог 8_46EE.2011(v1.0)" xfId="1502"/>
    <cellStyle name="Итог 9" xfId="1503"/>
    <cellStyle name="Итог 9 2" xfId="1504"/>
    <cellStyle name="Итог 9_46EE.2011(v1.0)" xfId="1505"/>
    <cellStyle name="Итого" xfId="1506"/>
    <cellStyle name="ИТОГОВЫЙ" xfId="1507"/>
    <cellStyle name="ИТОГОВЫЙ 2" xfId="1508"/>
    <cellStyle name="ИТОГОВЫЙ 3" xfId="1509"/>
    <cellStyle name="ИТОГОВЫЙ 4" xfId="1510"/>
    <cellStyle name="ИТОГОВЫЙ 5" xfId="1511"/>
    <cellStyle name="ИТОГОВЫЙ 6" xfId="1512"/>
    <cellStyle name="ИТОГОВЫЙ 7" xfId="1513"/>
    <cellStyle name="ИТОГОВЫЙ 8" xfId="1514"/>
    <cellStyle name="ИТОГОВЫЙ 9" xfId="1515"/>
    <cellStyle name="ИТОГОВЫЙ_1" xfId="1516"/>
    <cellStyle name="Контрольная ячейка 10" xfId="1517"/>
    <cellStyle name="Контрольная ячейка 2" xfId="1518"/>
    <cellStyle name="Контрольная ячейка 2 2" xfId="1519"/>
    <cellStyle name="Контрольная ячейка 2 3" xfId="2800"/>
    <cellStyle name="Контрольная ячейка 2 3 2" xfId="2801"/>
    <cellStyle name="Контрольная ячейка 2 3 3" xfId="2802"/>
    <cellStyle name="Контрольная ячейка 2 3 4" xfId="2803"/>
    <cellStyle name="Контрольная ячейка 2 3 5" xfId="2804"/>
    <cellStyle name="Контрольная ячейка 2 4" xfId="3655"/>
    <cellStyle name="Контрольная ячейка 2 4 2" xfId="3656"/>
    <cellStyle name="Контрольная ячейка 2 4 3" xfId="3657"/>
    <cellStyle name="Контрольная ячейка 2_46EE.2011(v1.0)" xfId="1520"/>
    <cellStyle name="Контрольная ячейка 3" xfId="1521"/>
    <cellStyle name="Контрольная ячейка 3 2" xfId="1522"/>
    <cellStyle name="Контрольная ячейка 3_46EE.2011(v1.0)" xfId="1523"/>
    <cellStyle name="Контрольная ячейка 4" xfId="1524"/>
    <cellStyle name="Контрольная ячейка 4 2" xfId="1525"/>
    <cellStyle name="Контрольная ячейка 4_46EE.2011(v1.0)" xfId="1526"/>
    <cellStyle name="Контрольная ячейка 5" xfId="1527"/>
    <cellStyle name="Контрольная ячейка 5 2" xfId="1528"/>
    <cellStyle name="Контрольная ячейка 5_46EE.2011(v1.0)" xfId="1529"/>
    <cellStyle name="Контрольная ячейка 6" xfId="1530"/>
    <cellStyle name="Контрольная ячейка 6 2" xfId="1531"/>
    <cellStyle name="Контрольная ячейка 6_46EE.2011(v1.0)" xfId="1532"/>
    <cellStyle name="Контрольная ячейка 7" xfId="1533"/>
    <cellStyle name="Контрольная ячейка 7 2" xfId="1534"/>
    <cellStyle name="Контрольная ячейка 7_46EE.2011(v1.0)" xfId="1535"/>
    <cellStyle name="Контрольная ячейка 8" xfId="1536"/>
    <cellStyle name="Контрольная ячейка 8 2" xfId="1537"/>
    <cellStyle name="Контрольная ячейка 8_46EE.2011(v1.0)" xfId="1538"/>
    <cellStyle name="Контрольная ячейка 9" xfId="1539"/>
    <cellStyle name="Контрольная ячейка 9 2" xfId="1540"/>
    <cellStyle name="Контрольная ячейка 9_46EE.2011(v1.0)" xfId="1541"/>
    <cellStyle name="Миша (бланки отчетности)" xfId="1542"/>
    <cellStyle name="Мой заголовок" xfId="1543"/>
    <cellStyle name="Мой заголовок листа" xfId="1544"/>
    <cellStyle name="Мой заголовок листа 2" xfId="3658"/>
    <cellStyle name="Мой заголовок листа 3" xfId="3659"/>
    <cellStyle name="Мой заголовок листа 4" xfId="3660"/>
    <cellStyle name="Мои наименования показателей" xfId="1545"/>
    <cellStyle name="Мои наименования показателей 10" xfId="2805"/>
    <cellStyle name="Мои наименования показателей 11" xfId="2806"/>
    <cellStyle name="Мои наименования показателей 2" xfId="1546"/>
    <cellStyle name="Мои наименования показателей 2 2" xfId="1547"/>
    <cellStyle name="Мои наименования показателей 2 3" xfId="1548"/>
    <cellStyle name="Мои наименования показателей 2 4" xfId="1549"/>
    <cellStyle name="Мои наименования показателей 2 5" xfId="1550"/>
    <cellStyle name="Мои наименования показателей 2 6" xfId="1551"/>
    <cellStyle name="Мои наименования показателей 2 7" xfId="1552"/>
    <cellStyle name="Мои наименования показателей 2 8" xfId="1553"/>
    <cellStyle name="Мои наименования показателей 2 9" xfId="1554"/>
    <cellStyle name="Мои наименования показателей 2_1" xfId="1555"/>
    <cellStyle name="Мои наименования показателей 3" xfId="1556"/>
    <cellStyle name="Мои наименования показателей 3 2" xfId="1557"/>
    <cellStyle name="Мои наименования показателей 3 3" xfId="1558"/>
    <cellStyle name="Мои наименования показателей 3 4" xfId="1559"/>
    <cellStyle name="Мои наименования показателей 3 5" xfId="1560"/>
    <cellStyle name="Мои наименования показателей 3 6" xfId="1561"/>
    <cellStyle name="Мои наименования показателей 3 7" xfId="1562"/>
    <cellStyle name="Мои наименования показателей 3 8" xfId="1563"/>
    <cellStyle name="Мои наименования показателей 3 9" xfId="1564"/>
    <cellStyle name="Мои наименования показателей 3_1" xfId="1565"/>
    <cellStyle name="Мои наименования показателей 4" xfId="1566"/>
    <cellStyle name="Мои наименования показателей 4 2" xfId="1567"/>
    <cellStyle name="Мои наименования показателей 4 3" xfId="1568"/>
    <cellStyle name="Мои наименования показателей 4 4" xfId="1569"/>
    <cellStyle name="Мои наименования показателей 4 5" xfId="1570"/>
    <cellStyle name="Мои наименования показателей 4 6" xfId="1571"/>
    <cellStyle name="Мои наименования показателей 4 7" xfId="1572"/>
    <cellStyle name="Мои наименования показателей 4 8" xfId="1573"/>
    <cellStyle name="Мои наименования показателей 4 9" xfId="1574"/>
    <cellStyle name="Мои наименования показателей 4_1" xfId="1575"/>
    <cellStyle name="Мои наименования показателей 5" xfId="1576"/>
    <cellStyle name="Мои наименования показателей 5 2" xfId="1577"/>
    <cellStyle name="Мои наименования показателей 5 3" xfId="1578"/>
    <cellStyle name="Мои наименования показателей 5 4" xfId="1579"/>
    <cellStyle name="Мои наименования показателей 5 5" xfId="1580"/>
    <cellStyle name="Мои наименования показателей 5 6" xfId="1581"/>
    <cellStyle name="Мои наименования показателей 5 7" xfId="1582"/>
    <cellStyle name="Мои наименования показателей 5 8" xfId="1583"/>
    <cellStyle name="Мои наименования показателей 5 9" xfId="1584"/>
    <cellStyle name="Мои наименования показателей 5_1" xfId="1585"/>
    <cellStyle name="Мои наименования показателей 6" xfId="1586"/>
    <cellStyle name="Мои наименования показателей 6 2" xfId="1587"/>
    <cellStyle name="Мои наименования показателей 6 3" xfId="1588"/>
    <cellStyle name="Мои наименования показателей 6_46EE.2011(v1.0)" xfId="1589"/>
    <cellStyle name="Мои наименования показателей 7" xfId="1590"/>
    <cellStyle name="Мои наименования показателей 7 2" xfId="1591"/>
    <cellStyle name="Мои наименования показателей 7 3" xfId="1592"/>
    <cellStyle name="Мои наименования показателей 7_46EE.2011(v1.0)" xfId="1593"/>
    <cellStyle name="Мои наименования показателей 8" xfId="1594"/>
    <cellStyle name="Мои наименования показателей 8 2" xfId="1595"/>
    <cellStyle name="Мои наименования показателей 8 3" xfId="1596"/>
    <cellStyle name="Мои наименования показателей 8_46EE.2011(v1.0)" xfId="1597"/>
    <cellStyle name="Мои наименования показателей 9" xfId="2807"/>
    <cellStyle name="Мои наименования показателей_46EE.2011" xfId="1598"/>
    <cellStyle name="назв фил" xfId="1599"/>
    <cellStyle name="Название 10" xfId="1600"/>
    <cellStyle name="Название 2" xfId="1601"/>
    <cellStyle name="Название 2 2" xfId="1602"/>
    <cellStyle name="Название 3" xfId="1603"/>
    <cellStyle name="Название 3 2" xfId="1604"/>
    <cellStyle name="Название 4" xfId="1605"/>
    <cellStyle name="Название 4 2" xfId="1606"/>
    <cellStyle name="Название 5" xfId="1607"/>
    <cellStyle name="Название 5 2" xfId="1608"/>
    <cellStyle name="Название 6" xfId="1609"/>
    <cellStyle name="Название 6 2" xfId="1610"/>
    <cellStyle name="Название 7" xfId="1611"/>
    <cellStyle name="Название 7 2" xfId="1612"/>
    <cellStyle name="Название 8" xfId="1613"/>
    <cellStyle name="Название 8 2" xfId="1614"/>
    <cellStyle name="Название 9" xfId="1615"/>
    <cellStyle name="Название 9 2" xfId="1616"/>
    <cellStyle name="Невидимый" xfId="1617"/>
    <cellStyle name="Невидимый 2" xfId="3661"/>
    <cellStyle name="Нейтральный 10" xfId="1618"/>
    <cellStyle name="Нейтральный 2" xfId="1619"/>
    <cellStyle name="Нейтральный 2 2" xfId="1620"/>
    <cellStyle name="Нейтральный 2 3" xfId="2808"/>
    <cellStyle name="Нейтральный 2 3 2" xfId="2809"/>
    <cellStyle name="Нейтральный 2 3 3" xfId="2810"/>
    <cellStyle name="Нейтральный 2 3 4" xfId="2811"/>
    <cellStyle name="Нейтральный 2 3 5" xfId="2812"/>
    <cellStyle name="Нейтральный 2 4" xfId="3662"/>
    <cellStyle name="Нейтральный 2 4 2" xfId="3663"/>
    <cellStyle name="Нейтральный 2 4 3" xfId="3664"/>
    <cellStyle name="Нейтральный 3" xfId="1621"/>
    <cellStyle name="Нейтральный 3 2" xfId="1622"/>
    <cellStyle name="Нейтральный 4" xfId="1623"/>
    <cellStyle name="Нейтральный 4 2" xfId="1624"/>
    <cellStyle name="Нейтральный 5" xfId="1625"/>
    <cellStyle name="Нейтральный 5 2" xfId="1626"/>
    <cellStyle name="Нейтральный 6" xfId="1627"/>
    <cellStyle name="Нейтральный 6 2" xfId="1628"/>
    <cellStyle name="Нейтральный 7" xfId="1629"/>
    <cellStyle name="Нейтральный 7 2" xfId="1630"/>
    <cellStyle name="Нейтральный 8" xfId="1631"/>
    <cellStyle name="Нейтральный 8 2" xfId="1632"/>
    <cellStyle name="Нейтральный 9" xfId="1633"/>
    <cellStyle name="Нейтральный 9 2" xfId="1634"/>
    <cellStyle name="Низ1" xfId="1635"/>
    <cellStyle name="Низ2" xfId="1636"/>
    <cellStyle name="Обычный" xfId="0" builtinId="0"/>
    <cellStyle name="Обычный 10" xfId="1637"/>
    <cellStyle name="Обычный 10 2" xfId="2047"/>
    <cellStyle name="Обычный 10 2 2" xfId="2101"/>
    <cellStyle name="Обычный 10 2 2 2" xfId="2813"/>
    <cellStyle name="Обычный 10 2 2 2 2" xfId="3666"/>
    <cellStyle name="Обычный 10 2 2 2 3" xfId="3667"/>
    <cellStyle name="Обычный 10 2 2 2 4" xfId="3665"/>
    <cellStyle name="Обычный 10 2 2 3" xfId="2814"/>
    <cellStyle name="Обычный 10 2 2 4" xfId="2815"/>
    <cellStyle name="Обычный 10 2 2 5" xfId="2816"/>
    <cellStyle name="Обычный 10 2 3" xfId="2085"/>
    <cellStyle name="Обычный 10 2 3 2" xfId="2817"/>
    <cellStyle name="Обычный 10 2 3 3" xfId="2818"/>
    <cellStyle name="Обычный 10 2 3 4" xfId="2819"/>
    <cellStyle name="Обычный 10 2 3 5" xfId="3668"/>
    <cellStyle name="Обычный 10 2 4" xfId="3669"/>
    <cellStyle name="Обычный 10 2 5" xfId="3670"/>
    <cellStyle name="Обычный 10 3" xfId="2820"/>
    <cellStyle name="Обычный 10 3 2" xfId="2821"/>
    <cellStyle name="Обычный 10 3 3" xfId="2822"/>
    <cellStyle name="Обычный 10 3 4" xfId="3671"/>
    <cellStyle name="Обычный 10 4" xfId="2823"/>
    <cellStyle name="Обычный 100" xfId="2824"/>
    <cellStyle name="Обычный 101" xfId="3672"/>
    <cellStyle name="Обычный 101 2" xfId="5811"/>
    <cellStyle name="Обычный 102" xfId="3673"/>
    <cellStyle name="Обычный 102 2" xfId="5812"/>
    <cellStyle name="Обычный 103" xfId="3674"/>
    <cellStyle name="Обычный 103 2" xfId="5813"/>
    <cellStyle name="Обычный 104" xfId="3675"/>
    <cellStyle name="Обычный 104 2" xfId="5814"/>
    <cellStyle name="Обычный 105" xfId="3676"/>
    <cellStyle name="Обычный 105 2" xfId="5815"/>
    <cellStyle name="Обычный 106" xfId="3677"/>
    <cellStyle name="Обычный 107" xfId="3678"/>
    <cellStyle name="Обычный 108" xfId="3679"/>
    <cellStyle name="Обычный 11" xfId="1638"/>
    <cellStyle name="Обычный 11 2" xfId="1639"/>
    <cellStyle name="Обычный 11 2 2" xfId="3680"/>
    <cellStyle name="Обычный 11 2 3" xfId="3681"/>
    <cellStyle name="Обычный 11 2 4" xfId="3682"/>
    <cellStyle name="Обычный 11 3" xfId="1640"/>
    <cellStyle name="Обычный 11 3 10" xfId="3683"/>
    <cellStyle name="Обычный 11 3 10 2" xfId="3684"/>
    <cellStyle name="Обычный 11 3 11" xfId="3685"/>
    <cellStyle name="Обычный 11 3 11 2" xfId="3686"/>
    <cellStyle name="Обычный 11 3 12" xfId="3687"/>
    <cellStyle name="Обычный 11 3 12 2" xfId="5816"/>
    <cellStyle name="Обычный 11 3 13" xfId="3688"/>
    <cellStyle name="Обычный 11 3 14" xfId="3689"/>
    <cellStyle name="Обычный 11 3 15" xfId="3690"/>
    <cellStyle name="Обычный 11 3 2" xfId="1641"/>
    <cellStyle name="Обычный 11 3 2 10" xfId="3691"/>
    <cellStyle name="Обычный 11 3 2 10 2" xfId="3692"/>
    <cellStyle name="Обычный 11 3 2 11" xfId="3693"/>
    <cellStyle name="Обычный 11 3 2 11 2" xfId="5817"/>
    <cellStyle name="Обычный 11 3 2 12" xfId="3694"/>
    <cellStyle name="Обычный 11 3 2 13" xfId="3695"/>
    <cellStyle name="Обычный 11 3 2 14" xfId="3696"/>
    <cellStyle name="Обычный 11 3 2 2" xfId="2825"/>
    <cellStyle name="Обычный 11 3 2 2 10" xfId="3697"/>
    <cellStyle name="Обычный 11 3 2 2 11" xfId="3698"/>
    <cellStyle name="Обычный 11 3 2 2 2" xfId="2826"/>
    <cellStyle name="Обычный 11 3 2 2 2 2" xfId="3699"/>
    <cellStyle name="Обычный 11 3 2 2 2 2 2" xfId="3700"/>
    <cellStyle name="Обычный 11 3 2 2 2 3" xfId="3701"/>
    <cellStyle name="Обычный 11 3 2 2 2 3 2" xfId="5818"/>
    <cellStyle name="Обычный 11 3 2 2 2 4" xfId="3702"/>
    <cellStyle name="Обычный 11 3 2 2 2 4 2" xfId="5819"/>
    <cellStyle name="Обычный 11 3 2 2 2 5" xfId="3703"/>
    <cellStyle name="Обычный 11 3 2 2 2 5 2" xfId="5820"/>
    <cellStyle name="Обычный 11 3 2 2 2 6" xfId="3704"/>
    <cellStyle name="Обычный 11 3 2 2 3" xfId="2827"/>
    <cellStyle name="Обычный 11 3 2 2 3 2" xfId="3705"/>
    <cellStyle name="Обычный 11 3 2 2 3 2 2" xfId="5821"/>
    <cellStyle name="Обычный 11 3 2 2 3 3" xfId="3706"/>
    <cellStyle name="Обычный 11 3 2 2 3 3 2" xfId="5822"/>
    <cellStyle name="Обычный 11 3 2 2 3 4" xfId="3707"/>
    <cellStyle name="Обычный 11 3 2 2 4" xfId="3708"/>
    <cellStyle name="Обычный 11 3 2 2 4 2" xfId="3709"/>
    <cellStyle name="Обычный 11 3 2 2 5" xfId="3710"/>
    <cellStyle name="Обычный 11 3 2 2 5 2" xfId="3711"/>
    <cellStyle name="Обычный 11 3 2 2 6" xfId="3712"/>
    <cellStyle name="Обычный 11 3 2 2 6 2" xfId="3713"/>
    <cellStyle name="Обычный 11 3 2 2 7" xfId="3714"/>
    <cellStyle name="Обычный 11 3 2 2 7 2" xfId="5823"/>
    <cellStyle name="Обычный 11 3 2 2 8" xfId="3715"/>
    <cellStyle name="Обычный 11 3 2 2 8 2" xfId="5824"/>
    <cellStyle name="Обычный 11 3 2 2 9" xfId="3716"/>
    <cellStyle name="Обычный 11 3 2 3" xfId="2828"/>
    <cellStyle name="Обычный 11 3 2 3 2" xfId="2829"/>
    <cellStyle name="Обычный 11 3 2 3 2 2" xfId="3717"/>
    <cellStyle name="Обычный 11 3 2 3 2 2 2" xfId="5825"/>
    <cellStyle name="Обычный 11 3 2 3 2 3" xfId="3718"/>
    <cellStyle name="Обычный 11 3 2 3 2 3 2" xfId="5826"/>
    <cellStyle name="Обычный 11 3 2 3 2 4" xfId="3719"/>
    <cellStyle name="Обычный 11 3 2 3 3" xfId="2830"/>
    <cellStyle name="Обычный 11 3 2 3 3 2" xfId="3720"/>
    <cellStyle name="Обычный 11 3 2 3 3 2 2" xfId="5827"/>
    <cellStyle name="Обычный 11 3 2 3 3 3" xfId="3721"/>
    <cellStyle name="Обычный 11 3 2 3 3 3 2" xfId="5828"/>
    <cellStyle name="Обычный 11 3 2 3 3 4" xfId="5829"/>
    <cellStyle name="Обычный 11 3 2 3 4" xfId="3722"/>
    <cellStyle name="Обычный 11 3 2 3 5" xfId="3723"/>
    <cellStyle name="Обычный 11 3 2 3 5 2" xfId="5830"/>
    <cellStyle name="Обычный 11 3 2 3 6" xfId="3724"/>
    <cellStyle name="Обычный 11 3 2 3 6 2" xfId="5831"/>
    <cellStyle name="Обычный 11 3 2 3 7" xfId="3725"/>
    <cellStyle name="Обычный 11 3 2 4" xfId="2831"/>
    <cellStyle name="Обычный 11 3 2 4 2" xfId="2832"/>
    <cellStyle name="Обычный 11 3 2 4 2 2" xfId="3726"/>
    <cellStyle name="Обычный 11 3 2 4 2 2 2" xfId="5832"/>
    <cellStyle name="Обычный 11 3 2 4 2 3" xfId="3727"/>
    <cellStyle name="Обычный 11 3 2 4 2 3 2" xfId="5833"/>
    <cellStyle name="Обычный 11 3 2 4 2 4" xfId="3728"/>
    <cellStyle name="Обычный 11 3 2 4 3" xfId="2833"/>
    <cellStyle name="Обычный 11 3 2 4 3 2" xfId="3729"/>
    <cellStyle name="Обычный 11 3 2 4 3 2 2" xfId="5834"/>
    <cellStyle name="Обычный 11 3 2 4 3 3" xfId="3730"/>
    <cellStyle name="Обычный 11 3 2 4 3 3 2" xfId="5835"/>
    <cellStyle name="Обычный 11 3 2 4 3 4" xfId="5836"/>
    <cellStyle name="Обычный 11 3 2 4 4" xfId="3731"/>
    <cellStyle name="Обычный 11 3 2 4 4 2" xfId="5837"/>
    <cellStyle name="Обычный 11 3 2 4 5" xfId="3732"/>
    <cellStyle name="Обычный 11 3 2 4 5 2" xfId="5838"/>
    <cellStyle name="Обычный 11 3 2 4 6" xfId="3733"/>
    <cellStyle name="Обычный 11 3 2 5" xfId="2834"/>
    <cellStyle name="Обычный 11 3 2 5 2" xfId="3734"/>
    <cellStyle name="Обычный 11 3 2 5 2 2" xfId="5839"/>
    <cellStyle name="Обычный 11 3 2 5 3" xfId="3735"/>
    <cellStyle name="Обычный 11 3 2 5 3 2" xfId="5840"/>
    <cellStyle name="Обычный 11 3 2 5 4" xfId="3736"/>
    <cellStyle name="Обычный 11 3 2 6" xfId="2835"/>
    <cellStyle name="Обычный 11 3 2 6 2" xfId="3737"/>
    <cellStyle name="Обычный 11 3 2 6 2 2" xfId="5841"/>
    <cellStyle name="Обычный 11 3 2 6 3" xfId="3738"/>
    <cellStyle name="Обычный 11 3 2 6 3 2" xfId="5842"/>
    <cellStyle name="Обычный 11 3 2 6 4" xfId="3739"/>
    <cellStyle name="Обычный 11 3 2 7" xfId="3740"/>
    <cellStyle name="Обычный 11 3 2 7 2" xfId="3741"/>
    <cellStyle name="Обычный 11 3 2 8" xfId="3742"/>
    <cellStyle name="Обычный 11 3 2 8 2" xfId="3743"/>
    <cellStyle name="Обычный 11 3 2 9" xfId="3744"/>
    <cellStyle name="Обычный 11 3 2 9 2" xfId="3745"/>
    <cellStyle name="Обычный 11 3 3" xfId="2836"/>
    <cellStyle name="Обычный 11 3 3 10" xfId="3746"/>
    <cellStyle name="Обычный 11 3 3 11" xfId="3747"/>
    <cellStyle name="Обычный 11 3 3 2" xfId="2837"/>
    <cellStyle name="Обычный 11 3 3 2 2" xfId="3748"/>
    <cellStyle name="Обычный 11 3 3 2 2 2" xfId="3749"/>
    <cellStyle name="Обычный 11 3 3 2 3" xfId="3750"/>
    <cellStyle name="Обычный 11 3 3 2 3 2" xfId="5843"/>
    <cellStyle name="Обычный 11 3 3 2 4" xfId="3751"/>
    <cellStyle name="Обычный 11 3 3 2 4 2" xfId="5844"/>
    <cellStyle name="Обычный 11 3 3 2 5" xfId="3752"/>
    <cellStyle name="Обычный 11 3 3 2 5 2" xfId="5845"/>
    <cellStyle name="Обычный 11 3 3 2 6" xfId="3753"/>
    <cellStyle name="Обычный 11 3 3 3" xfId="2838"/>
    <cellStyle name="Обычный 11 3 3 3 2" xfId="3754"/>
    <cellStyle name="Обычный 11 3 3 3 2 2" xfId="5846"/>
    <cellStyle name="Обычный 11 3 3 3 3" xfId="3755"/>
    <cellStyle name="Обычный 11 3 3 3 3 2" xfId="5847"/>
    <cellStyle name="Обычный 11 3 3 3 4" xfId="3756"/>
    <cellStyle name="Обычный 11 3 3 4" xfId="3757"/>
    <cellStyle name="Обычный 11 3 3 4 2" xfId="3758"/>
    <cellStyle name="Обычный 11 3 3 5" xfId="3759"/>
    <cellStyle name="Обычный 11 3 3 5 2" xfId="3760"/>
    <cellStyle name="Обычный 11 3 3 6" xfId="3761"/>
    <cellStyle name="Обычный 11 3 3 6 2" xfId="3762"/>
    <cellStyle name="Обычный 11 3 3 7" xfId="3763"/>
    <cellStyle name="Обычный 11 3 3 7 2" xfId="5848"/>
    <cellStyle name="Обычный 11 3 3 8" xfId="3764"/>
    <cellStyle name="Обычный 11 3 3 8 2" xfId="5849"/>
    <cellStyle name="Обычный 11 3 3 9" xfId="3765"/>
    <cellStyle name="Обычный 11 3 4" xfId="2839"/>
    <cellStyle name="Обычный 11 3 4 2" xfId="2840"/>
    <cellStyle name="Обычный 11 3 4 2 2" xfId="3766"/>
    <cellStyle name="Обычный 11 3 4 2 2 2" xfId="3767"/>
    <cellStyle name="Обычный 11 3 4 2 3" xfId="3768"/>
    <cellStyle name="Обычный 11 3 4 2 3 2" xfId="5850"/>
    <cellStyle name="Обычный 11 3 4 2 4" xfId="3769"/>
    <cellStyle name="Обычный 11 3 4 2 4 2" xfId="5851"/>
    <cellStyle name="Обычный 11 3 4 2 5" xfId="3770"/>
    <cellStyle name="Обычный 11 3 4 2 5 2" xfId="5852"/>
    <cellStyle name="Обычный 11 3 4 2 6" xfId="3771"/>
    <cellStyle name="Обычный 11 3 4 3" xfId="2841"/>
    <cellStyle name="Обычный 11 3 4 3 2" xfId="3772"/>
    <cellStyle name="Обычный 11 3 4 3 2 2" xfId="5853"/>
    <cellStyle name="Обычный 11 3 4 3 3" xfId="3773"/>
    <cellStyle name="Обычный 11 3 4 3 3 2" xfId="5854"/>
    <cellStyle name="Обычный 11 3 4 3 4" xfId="3774"/>
    <cellStyle name="Обычный 11 3 4 4" xfId="3775"/>
    <cellStyle name="Обычный 11 3 4 4 2" xfId="5855"/>
    <cellStyle name="Обычный 11 3 4 5" xfId="3776"/>
    <cellStyle name="Обычный 11 3 4 5 2" xfId="5856"/>
    <cellStyle name="Обычный 11 3 4 6" xfId="3777"/>
    <cellStyle name="Обычный 11 3 4 6 2" xfId="5857"/>
    <cellStyle name="Обычный 11 3 4 7" xfId="3778"/>
    <cellStyle name="Обычный 11 3 4 7 2" xfId="5858"/>
    <cellStyle name="Обычный 11 3 4 8" xfId="3779"/>
    <cellStyle name="Обычный 11 3 5" xfId="2842"/>
    <cellStyle name="Обычный 11 3 5 2" xfId="2843"/>
    <cellStyle name="Обычный 11 3 5 2 2" xfId="3780"/>
    <cellStyle name="Обычный 11 3 5 2 2 2" xfId="5859"/>
    <cellStyle name="Обычный 11 3 5 2 3" xfId="3781"/>
    <cellStyle name="Обычный 11 3 5 2 3 2" xfId="5860"/>
    <cellStyle name="Обычный 11 3 5 2 4" xfId="3782"/>
    <cellStyle name="Обычный 11 3 5 3" xfId="2844"/>
    <cellStyle name="Обычный 11 3 5 3 2" xfId="3783"/>
    <cellStyle name="Обычный 11 3 5 3 2 2" xfId="5861"/>
    <cellStyle name="Обычный 11 3 5 3 3" xfId="3784"/>
    <cellStyle name="Обычный 11 3 5 3 3 2" xfId="5862"/>
    <cellStyle name="Обычный 11 3 5 3 4" xfId="5863"/>
    <cellStyle name="Обычный 11 3 5 4" xfId="3785"/>
    <cellStyle name="Обычный 11 3 5 5" xfId="3786"/>
    <cellStyle name="Обычный 11 3 5 5 2" xfId="5864"/>
    <cellStyle name="Обычный 11 3 5 6" xfId="3787"/>
    <cellStyle name="Обычный 11 3 5 6 2" xfId="5865"/>
    <cellStyle name="Обычный 11 3 5 7" xfId="3788"/>
    <cellStyle name="Обычный 11 3 6" xfId="2845"/>
    <cellStyle name="Обычный 11 3 6 2" xfId="3789"/>
    <cellStyle name="Обычный 11 3 6 2 2" xfId="3790"/>
    <cellStyle name="Обычный 11 3 6 3" xfId="3791"/>
    <cellStyle name="Обычный 11 3 6 3 2" xfId="5866"/>
    <cellStyle name="Обычный 11 3 6 4" xfId="3792"/>
    <cellStyle name="Обычный 11 3 7" xfId="2846"/>
    <cellStyle name="Обычный 11 3 7 2" xfId="3793"/>
    <cellStyle name="Обычный 11 3 7 2 2" xfId="5867"/>
    <cellStyle name="Обычный 11 3 7 3" xfId="3794"/>
    <cellStyle name="Обычный 11 3 7 3 2" xfId="5868"/>
    <cellStyle name="Обычный 11 3 7 4" xfId="3795"/>
    <cellStyle name="Обычный 11 3 8" xfId="3796"/>
    <cellStyle name="Обычный 11 3 8 2" xfId="3797"/>
    <cellStyle name="Обычный 11 3 9" xfId="3798"/>
    <cellStyle name="Обычный 11 3 9 2" xfId="3799"/>
    <cellStyle name="Обычный 11 4" xfId="2048"/>
    <cellStyle name="Обычный 11 4 2" xfId="2847"/>
    <cellStyle name="Обычный 11 4 3" xfId="2848"/>
    <cellStyle name="Обычный 11 4 4" xfId="2849"/>
    <cellStyle name="Обычный 11 4 5" xfId="2850"/>
    <cellStyle name="Обычный 11 5" xfId="2851"/>
    <cellStyle name="Обычный 11 5 2" xfId="2852"/>
    <cellStyle name="Обычный 11 5 2 2" xfId="2853"/>
    <cellStyle name="Обычный 11 5 2 2 2" xfId="3801"/>
    <cellStyle name="Обычный 11 5 2 2 3" xfId="3802"/>
    <cellStyle name="Обычный 11 5 2 2 4" xfId="3800"/>
    <cellStyle name="Обычный 11 5 2 3" xfId="3803"/>
    <cellStyle name="Обычный 11 5 3" xfId="2854"/>
    <cellStyle name="Обычный 11 5 4" xfId="2855"/>
    <cellStyle name="Обычный 11 5 5" xfId="3804"/>
    <cellStyle name="Обычный 11 6" xfId="3805"/>
    <cellStyle name="Обычный 11_46EE.2011(v1.2)" xfId="2856"/>
    <cellStyle name="Обычный 12" xfId="1642"/>
    <cellStyle name="Обычный 12 10" xfId="3806"/>
    <cellStyle name="Обычный 12 2" xfId="1643"/>
    <cellStyle name="Обычный 12 2 2" xfId="2448"/>
    <cellStyle name="Обычный 12 2 2 2" xfId="3807"/>
    <cellStyle name="Обычный 12 2 2 2 2" xfId="3808"/>
    <cellStyle name="Обычный 12 2 3" xfId="3809"/>
    <cellStyle name="Обычный 12 2 3 2" xfId="3810"/>
    <cellStyle name="Обычный 12 2 3 2 2" xfId="3811"/>
    <cellStyle name="Обычный 12 2 3 2 2 2" xfId="5869"/>
    <cellStyle name="Обычный 12 2 3 2 3" xfId="5870"/>
    <cellStyle name="Обычный 12 2 3 3" xfId="3812"/>
    <cellStyle name="Обычный 12 2 3 3 2" xfId="5871"/>
    <cellStyle name="Обычный 12 2 3 4" xfId="3813"/>
    <cellStyle name="Обычный 12 2 3 5" xfId="3814"/>
    <cellStyle name="Обычный 12 2 4" xfId="3815"/>
    <cellStyle name="Обычный 12 2 5" xfId="3816"/>
    <cellStyle name="Обычный 12 3" xfId="2031"/>
    <cellStyle name="Обычный 12 3 2" xfId="2086"/>
    <cellStyle name="Обычный 12 3 2 2" xfId="2857"/>
    <cellStyle name="Обычный 12 3 2 2 2" xfId="3818"/>
    <cellStyle name="Обычный 12 3 2 2 2 2" xfId="3819"/>
    <cellStyle name="Обычный 12 3 2 2 2 2 2" xfId="5872"/>
    <cellStyle name="Обычный 12 3 2 2 2 3" xfId="5873"/>
    <cellStyle name="Обычный 12 3 2 2 3" xfId="3820"/>
    <cellStyle name="Обычный 12 3 2 2 3 2" xfId="5874"/>
    <cellStyle name="Обычный 12 3 2 2 4" xfId="3821"/>
    <cellStyle name="Обычный 12 3 2 2 5" xfId="3822"/>
    <cellStyle name="Обычный 12 3 2 2 6" xfId="3817"/>
    <cellStyle name="Обычный 12 3 2 3" xfId="2858"/>
    <cellStyle name="Обычный 12 3 2 3 2" xfId="3824"/>
    <cellStyle name="Обычный 12 3 2 3 2 2" xfId="5875"/>
    <cellStyle name="Обычный 12 3 2 3 3" xfId="3825"/>
    <cellStyle name="Обычный 12 3 2 3 4" xfId="3826"/>
    <cellStyle name="Обычный 12 3 2 3 5" xfId="3823"/>
    <cellStyle name="Обычный 12 3 2 4" xfId="2859"/>
    <cellStyle name="Обычный 12 3 2 4 2" xfId="2860"/>
    <cellStyle name="Обычный 12 3 2 4 2 2" xfId="3827"/>
    <cellStyle name="Обычный 12 3 2 4 2 2 2" xfId="5876"/>
    <cellStyle name="Обычный 12 3 2 4 2 3" xfId="5877"/>
    <cellStyle name="Обычный 12 3 2 4 3" xfId="2861"/>
    <cellStyle name="Обычный 12 3 2 4 4" xfId="3828"/>
    <cellStyle name="Обычный 12 3 2 4 5" xfId="5878"/>
    <cellStyle name="Обычный 12 3 2 5" xfId="2862"/>
    <cellStyle name="Обычный 12 3 2 5 2" xfId="3829"/>
    <cellStyle name="Обычный 12 3 2 5 2 2" xfId="5879"/>
    <cellStyle name="Обычный 12 3 2 5 3" xfId="3830"/>
    <cellStyle name="Обычный 12 3 2 5 3 2" xfId="5880"/>
    <cellStyle name="Обычный 12 3 2 5 4" xfId="5881"/>
    <cellStyle name="Обычный 12 3 2 6" xfId="3831"/>
    <cellStyle name="Обычный 12 3 3" xfId="2863"/>
    <cellStyle name="Обычный 12 3 3 2" xfId="3833"/>
    <cellStyle name="Обычный 12 3 3 3" xfId="3834"/>
    <cellStyle name="Обычный 12 3 3 4" xfId="3832"/>
    <cellStyle name="Обычный 12 3 4" xfId="2864"/>
    <cellStyle name="Обычный 12 3 4 2" xfId="3836"/>
    <cellStyle name="Обычный 12 3 4 2 2" xfId="3837"/>
    <cellStyle name="Обычный 12 3 4 2 2 2" xfId="5882"/>
    <cellStyle name="Обычный 12 3 4 2 3" xfId="5883"/>
    <cellStyle name="Обычный 12 3 4 3" xfId="3838"/>
    <cellStyle name="Обычный 12 3 4 3 2" xfId="5884"/>
    <cellStyle name="Обычный 12 3 4 4" xfId="3839"/>
    <cellStyle name="Обычный 12 3 4 5" xfId="3840"/>
    <cellStyle name="Обычный 12 3 4 6" xfId="3835"/>
    <cellStyle name="Обычный 12 3 5" xfId="2865"/>
    <cellStyle name="Обычный 12 3 5 2" xfId="3842"/>
    <cellStyle name="Обычный 12 3 5 2 2" xfId="5885"/>
    <cellStyle name="Обычный 12 3 5 3" xfId="3843"/>
    <cellStyle name="Обычный 12 3 5 4" xfId="3844"/>
    <cellStyle name="Обычный 12 3 5 5" xfId="3841"/>
    <cellStyle name="Обычный 12 3 6" xfId="2866"/>
    <cellStyle name="Обычный 12 3 7" xfId="3845"/>
    <cellStyle name="Обычный 12 4" xfId="2867"/>
    <cellStyle name="Обычный 12 4 2" xfId="2868"/>
    <cellStyle name="Обычный 12 4 2 2" xfId="2869"/>
    <cellStyle name="Обычный 12 4 2 2 2" xfId="3847"/>
    <cellStyle name="Обычный 12 4 2 2 3" xfId="3848"/>
    <cellStyle name="Обычный 12 4 2 2 4" xfId="3846"/>
    <cellStyle name="Обычный 12 4 2 3" xfId="3849"/>
    <cellStyle name="Обычный 12 4 3" xfId="2870"/>
    <cellStyle name="Обычный 12 4 3 2" xfId="3851"/>
    <cellStyle name="Обычный 12 4 3 3" xfId="3852"/>
    <cellStyle name="Обычный 12 4 3 4" xfId="3850"/>
    <cellStyle name="Обычный 12 4 4" xfId="2871"/>
    <cellStyle name="Обычный 12 4 5" xfId="3853"/>
    <cellStyle name="Обычный 12 5" xfId="2872"/>
    <cellStyle name="Обычный 12 5 2" xfId="3854"/>
    <cellStyle name="Обычный 12 5 2 2" xfId="3855"/>
    <cellStyle name="Обычный 12 5 2 2 2" xfId="5886"/>
    <cellStyle name="Обычный 12 5 2 3" xfId="5887"/>
    <cellStyle name="Обычный 12 5 3" xfId="3856"/>
    <cellStyle name="Обычный 12 5 3 2" xfId="5888"/>
    <cellStyle name="Обычный 12 5 4" xfId="3857"/>
    <cellStyle name="Обычный 12 5 4 2" xfId="5889"/>
    <cellStyle name="Обычный 12 5 5" xfId="3858"/>
    <cellStyle name="Обычный 12 6" xfId="2873"/>
    <cellStyle name="Обычный 12 6 2" xfId="3860"/>
    <cellStyle name="Обычный 12 6 2 2" xfId="3861"/>
    <cellStyle name="Обычный 12 6 2 3" xfId="3862"/>
    <cellStyle name="Обычный 12 6 3" xfId="3863"/>
    <cellStyle name="Обычный 12 6 3 2" xfId="5890"/>
    <cellStyle name="Обычный 12 6 4" xfId="3864"/>
    <cellStyle name="Обычный 12 6 4 2" xfId="5891"/>
    <cellStyle name="Обычный 12 6 5" xfId="3865"/>
    <cellStyle name="Обычный 12 6 6" xfId="3859"/>
    <cellStyle name="Обычный 12 7" xfId="2874"/>
    <cellStyle name="Обычный 12 7 2" xfId="3867"/>
    <cellStyle name="Обычный 12 7 2 2" xfId="3868"/>
    <cellStyle name="Обычный 12 7 2 2 2" xfId="5892"/>
    <cellStyle name="Обычный 12 7 2 3" xfId="3869"/>
    <cellStyle name="Обычный 12 7 2 4" xfId="3870"/>
    <cellStyle name="Обычный 12 7 3" xfId="3871"/>
    <cellStyle name="Обычный 12 7 3 2" xfId="5893"/>
    <cellStyle name="Обычный 12 7 4" xfId="3872"/>
    <cellStyle name="Обычный 12 7 5" xfId="3866"/>
    <cellStyle name="Обычный 12 8" xfId="3873"/>
    <cellStyle name="Обычный 12 8 2" xfId="3874"/>
    <cellStyle name="Обычный 12 8 2 2" xfId="3875"/>
    <cellStyle name="Обычный 12 8 2 2 2" xfId="5894"/>
    <cellStyle name="Обычный 12 8 2 3" xfId="5895"/>
    <cellStyle name="Обычный 12 8 3" xfId="3876"/>
    <cellStyle name="Обычный 12 8 3 2" xfId="5896"/>
    <cellStyle name="Обычный 12 8 4" xfId="5897"/>
    <cellStyle name="Обычный 12 9" xfId="3877"/>
    <cellStyle name="Обычный 12 9 2" xfId="3878"/>
    <cellStyle name="Обычный 12 9 2 2" xfId="5898"/>
    <cellStyle name="Обычный 12 9 3" xfId="5899"/>
    <cellStyle name="Обычный 13" xfId="1644"/>
    <cellStyle name="Обычный 13 2" xfId="2875"/>
    <cellStyle name="Обычный 13 2 2" xfId="3880"/>
    <cellStyle name="Обычный 13 2 3" xfId="3879"/>
    <cellStyle name="Обычный 14" xfId="1645"/>
    <cellStyle name="Обычный 14 2" xfId="2075"/>
    <cellStyle name="Обычный 14 2 2" xfId="2876"/>
    <cellStyle name="Обычный 14 2 2 2" xfId="2877"/>
    <cellStyle name="Обычный 14 2 2 2 2" xfId="3881"/>
    <cellStyle name="Обычный 14 2 2 2 2 2" xfId="5900"/>
    <cellStyle name="Обычный 14 2 2 2 3" xfId="3882"/>
    <cellStyle name="Обычный 14 2 2 2 3 2" xfId="5901"/>
    <cellStyle name="Обычный 14 2 2 2 4" xfId="5902"/>
    <cellStyle name="Обычный 14 2 2 3" xfId="3883"/>
    <cellStyle name="Обычный 14 2 2 4" xfId="3884"/>
    <cellStyle name="Обычный 14 2 2 5" xfId="3885"/>
    <cellStyle name="Обычный 14 2 3" xfId="2878"/>
    <cellStyle name="Обычный 14 2 3 2" xfId="3886"/>
    <cellStyle name="Обычный 14 2 3 2 2" xfId="5903"/>
    <cellStyle name="Обычный 14 2 3 3" xfId="3887"/>
    <cellStyle name="Обычный 14 2 3 3 2" xfId="5904"/>
    <cellStyle name="Обычный 14 2 3 4" xfId="3888"/>
    <cellStyle name="Обычный 14 2 3 5" xfId="5905"/>
    <cellStyle name="Обычный 14 2 4" xfId="3889"/>
    <cellStyle name="Обычный 14 2 4 2" xfId="5906"/>
    <cellStyle name="Обычный 14 2 5" xfId="3890"/>
    <cellStyle name="Обычный 14 2 6" xfId="3891"/>
    <cellStyle name="Обычный 14 3" xfId="2079"/>
    <cellStyle name="Обычный 14 3 2" xfId="2879"/>
    <cellStyle name="Обычный 14 3 2 2" xfId="3892"/>
    <cellStyle name="Обычный 14 3 2 2 2" xfId="5907"/>
    <cellStyle name="Обычный 14 3 2 3" xfId="3893"/>
    <cellStyle name="Обычный 14 3 2 3 2" xfId="5908"/>
    <cellStyle name="Обычный 14 3 2 4" xfId="5909"/>
    <cellStyle name="Обычный 14 3 3" xfId="2880"/>
    <cellStyle name="Обычный 14 3 3 2" xfId="3894"/>
    <cellStyle name="Обычный 14 3 3 2 2" xfId="5910"/>
    <cellStyle name="Обычный 14 3 3 3" xfId="3895"/>
    <cellStyle name="Обычный 14 3 3 3 2" xfId="5911"/>
    <cellStyle name="Обычный 14 3 3 4" xfId="5912"/>
    <cellStyle name="Обычный 14 3 4" xfId="3896"/>
    <cellStyle name="Обычный 14 3 4 2" xfId="5913"/>
    <cellStyle name="Обычный 14 3 5" xfId="3897"/>
    <cellStyle name="Обычный 14 3 5 2" xfId="5914"/>
    <cellStyle name="Обычный 14 3 6" xfId="5915"/>
    <cellStyle name="Обычный 14 4" xfId="2881"/>
    <cellStyle name="Обычный 14 4 2" xfId="2882"/>
    <cellStyle name="Обычный 14 4 2 2" xfId="3898"/>
    <cellStyle name="Обычный 14 4 2 2 2" xfId="5916"/>
    <cellStyle name="Обычный 14 4 2 3" xfId="3899"/>
    <cellStyle name="Обычный 14 4 2 3 2" xfId="5917"/>
    <cellStyle name="Обычный 14 4 2 4" xfId="5918"/>
    <cellStyle name="Обычный 14 4 3" xfId="2883"/>
    <cellStyle name="Обычный 14 4 3 2" xfId="3900"/>
    <cellStyle name="Обычный 14 4 3 2 2" xfId="5919"/>
    <cellStyle name="Обычный 14 4 3 3" xfId="3901"/>
    <cellStyle name="Обычный 14 4 3 3 2" xfId="5920"/>
    <cellStyle name="Обычный 14 4 3 4" xfId="5921"/>
    <cellStyle name="Обычный 14 4 4" xfId="3902"/>
    <cellStyle name="Обычный 14 4 4 2" xfId="5922"/>
    <cellStyle name="Обычный 14 4 5" xfId="3903"/>
    <cellStyle name="Обычный 14 4 5 2" xfId="5923"/>
    <cellStyle name="Обычный 14 4 6" xfId="5924"/>
    <cellStyle name="Обычный 14 5" xfId="3904"/>
    <cellStyle name="Обычный 14 5 2" xfId="5925"/>
    <cellStyle name="Обычный 14 6" xfId="3905"/>
    <cellStyle name="Обычный 14 6 2" xfId="5926"/>
    <cellStyle name="Обычный 14 7" xfId="3906"/>
    <cellStyle name="Обычный 14 7 2" xfId="5927"/>
    <cellStyle name="Обычный 14_ИП ЮРЭСК по ДЗ на 2012-2014 годы (12.09.2012) для Департамента" xfId="2000"/>
    <cellStyle name="Обычный 15" xfId="1646"/>
    <cellStyle name="Обычный 15 2" xfId="2049"/>
    <cellStyle name="Обычный 15 2 2" xfId="2096"/>
    <cellStyle name="Обычный 15 2 2 2" xfId="2884"/>
    <cellStyle name="Обычный 15 2 2 2 2" xfId="2885"/>
    <cellStyle name="Обычный 15 2 2 2 3" xfId="3907"/>
    <cellStyle name="Обычный 15 2 2 2 4" xfId="3908"/>
    <cellStyle name="Обычный 15 2 2 3" xfId="2886"/>
    <cellStyle name="Обычный 15 2 2 3 2" xfId="3910"/>
    <cellStyle name="Обычный 15 2 2 3 3" xfId="3911"/>
    <cellStyle name="Обычный 15 2 2 3 4" xfId="3909"/>
    <cellStyle name="Обычный 15 2 2 4" xfId="3912"/>
    <cellStyle name="Обычный 15 2 3" xfId="2887"/>
    <cellStyle name="Обычный 15 2 4" xfId="2888"/>
    <cellStyle name="Обычный 15 3" xfId="2076"/>
    <cellStyle name="Обычный 15 3 2" xfId="2889"/>
    <cellStyle name="Обычный 15 3 2 2" xfId="2890"/>
    <cellStyle name="Обычный 15 3 2 3" xfId="3913"/>
    <cellStyle name="Обычный 15 3 3" xfId="2891"/>
    <cellStyle name="Обычный 15 3 4" xfId="2892"/>
    <cellStyle name="Обычный 15 3 5" xfId="3914"/>
    <cellStyle name="Обычный 15 4" xfId="3915"/>
    <cellStyle name="Обычный 16" xfId="1647"/>
    <cellStyle name="Обычный 16 10" xfId="2893"/>
    <cellStyle name="Обычный 16 10 2" xfId="3916"/>
    <cellStyle name="Обычный 16 10 2 2" xfId="5928"/>
    <cellStyle name="Обычный 16 10 3" xfId="3917"/>
    <cellStyle name="Обычный 16 10 3 2" xfId="5929"/>
    <cellStyle name="Обычный 16 10 4" xfId="5930"/>
    <cellStyle name="Обычный 16 11" xfId="3918"/>
    <cellStyle name="Обычный 16 12" xfId="3919"/>
    <cellStyle name="Обычный 16 12 2" xfId="5931"/>
    <cellStyle name="Обычный 16 13" xfId="3920"/>
    <cellStyle name="Обычный 16 13 2" xfId="5932"/>
    <cellStyle name="Обычный 16 2" xfId="2050"/>
    <cellStyle name="Обычный 16 2 10" xfId="3921"/>
    <cellStyle name="Обычный 16 2 10 2" xfId="3922"/>
    <cellStyle name="Обычный 16 2 11" xfId="3923"/>
    <cellStyle name="Обычный 16 2 11 2" xfId="5933"/>
    <cellStyle name="Обычный 16 2 12" xfId="3924"/>
    <cellStyle name="Обычный 16 2 12 2" xfId="5934"/>
    <cellStyle name="Обычный 16 2 13" xfId="3925"/>
    <cellStyle name="Обычный 16 2 2" xfId="2894"/>
    <cellStyle name="Обычный 16 2 2 10" xfId="3926"/>
    <cellStyle name="Обычный 16 2 2 11" xfId="3927"/>
    <cellStyle name="Обычный 16 2 2 2" xfId="2895"/>
    <cellStyle name="Обычный 16 2 2 2 2" xfId="3928"/>
    <cellStyle name="Обычный 16 2 2 2 2 2" xfId="3929"/>
    <cellStyle name="Обычный 16 2 2 2 3" xfId="3930"/>
    <cellStyle name="Обычный 16 2 2 2 3 2" xfId="5935"/>
    <cellStyle name="Обычный 16 2 2 2 4" xfId="3931"/>
    <cellStyle name="Обычный 16 2 2 2 4 2" xfId="5936"/>
    <cellStyle name="Обычный 16 2 2 2 5" xfId="3932"/>
    <cellStyle name="Обычный 16 2 2 2 5 2" xfId="5937"/>
    <cellStyle name="Обычный 16 2 2 2 6" xfId="3933"/>
    <cellStyle name="Обычный 16 2 2 2 6 2" xfId="5938"/>
    <cellStyle name="Обычный 16 2 2 2 7" xfId="5939"/>
    <cellStyle name="Обычный 16 2 2 3" xfId="2896"/>
    <cellStyle name="Обычный 16 2 2 3 2" xfId="3934"/>
    <cellStyle name="Обычный 16 2 2 3 2 2" xfId="5940"/>
    <cellStyle name="Обычный 16 2 2 3 3" xfId="3935"/>
    <cellStyle name="Обычный 16 2 2 3 3 2" xfId="5941"/>
    <cellStyle name="Обычный 16 2 2 3 4" xfId="3936"/>
    <cellStyle name="Обычный 16 2 2 4" xfId="3937"/>
    <cellStyle name="Обычный 16 2 2 4 2" xfId="3938"/>
    <cellStyle name="Обычный 16 2 2 5" xfId="3939"/>
    <cellStyle name="Обычный 16 2 2 5 2" xfId="3940"/>
    <cellStyle name="Обычный 16 2 2 6" xfId="3941"/>
    <cellStyle name="Обычный 16 2 2 6 2" xfId="3942"/>
    <cellStyle name="Обычный 16 2 2 7" xfId="3943"/>
    <cellStyle name="Обычный 16 2 2 7 2" xfId="5942"/>
    <cellStyle name="Обычный 16 2 2 8" xfId="3944"/>
    <cellStyle name="Обычный 16 2 2 8 2" xfId="5943"/>
    <cellStyle name="Обычный 16 2 2 9" xfId="3945"/>
    <cellStyle name="Обычный 16 2 3" xfId="2897"/>
    <cellStyle name="Обычный 16 2 3 2" xfId="2898"/>
    <cellStyle name="Обычный 16 2 3 2 2" xfId="3946"/>
    <cellStyle name="Обычный 16 2 3 2 2 2" xfId="5944"/>
    <cellStyle name="Обычный 16 2 3 2 3" xfId="3947"/>
    <cellStyle name="Обычный 16 2 3 2 3 2" xfId="5945"/>
    <cellStyle name="Обычный 16 2 3 2 4" xfId="3948"/>
    <cellStyle name="Обычный 16 2 3 3" xfId="2899"/>
    <cellStyle name="Обычный 16 2 3 3 2" xfId="3949"/>
    <cellStyle name="Обычный 16 2 3 3 2 2" xfId="5946"/>
    <cellStyle name="Обычный 16 2 3 3 3" xfId="3950"/>
    <cellStyle name="Обычный 16 2 3 3 3 2" xfId="5947"/>
    <cellStyle name="Обычный 16 2 3 3 4" xfId="5948"/>
    <cellStyle name="Обычный 16 2 3 4" xfId="3951"/>
    <cellStyle name="Обычный 16 2 3 4 2" xfId="5949"/>
    <cellStyle name="Обычный 16 2 3 5" xfId="3952"/>
    <cellStyle name="Обычный 16 2 3 5 2" xfId="5950"/>
    <cellStyle name="Обычный 16 2 3 6" xfId="3953"/>
    <cellStyle name="Обычный 16 2 3 6 2" xfId="5951"/>
    <cellStyle name="Обычный 16 2 3 7" xfId="3954"/>
    <cellStyle name="Обычный 16 2 3 7 2" xfId="5952"/>
    <cellStyle name="Обычный 16 2 3 8" xfId="3955"/>
    <cellStyle name="Обычный 16 2 3 8 2" xfId="5953"/>
    <cellStyle name="Обычный 16 2 3 9" xfId="5954"/>
    <cellStyle name="Обычный 16 2 4" xfId="2900"/>
    <cellStyle name="Обычный 16 2 4 2" xfId="3956"/>
    <cellStyle name="Обычный 16 2 4 2 2" xfId="3957"/>
    <cellStyle name="Обычный 16 2 4 3" xfId="3958"/>
    <cellStyle name="Обычный 16 2 4 3 2" xfId="5955"/>
    <cellStyle name="Обычный 16 2 4 4" xfId="3959"/>
    <cellStyle name="Обычный 16 2 5" xfId="2901"/>
    <cellStyle name="Обычный 16 2 5 2" xfId="3960"/>
    <cellStyle name="Обычный 16 2 5 2 2" xfId="5956"/>
    <cellStyle name="Обычный 16 2 5 3" xfId="3961"/>
    <cellStyle name="Обычный 16 2 5 3 2" xfId="5957"/>
    <cellStyle name="Обычный 16 2 5 4" xfId="3962"/>
    <cellStyle name="Обычный 16 2 6" xfId="3963"/>
    <cellStyle name="Обычный 16 2 6 2" xfId="3964"/>
    <cellStyle name="Обычный 16 2 7" xfId="3965"/>
    <cellStyle name="Обычный 16 2 7 2" xfId="3966"/>
    <cellStyle name="Обычный 16 2 8" xfId="3967"/>
    <cellStyle name="Обычный 16 2 8 2" xfId="3968"/>
    <cellStyle name="Обычный 16 2 9" xfId="3969"/>
    <cellStyle name="Обычный 16 2 9 2" xfId="3970"/>
    <cellStyle name="Обычный 16 3" xfId="2051"/>
    <cellStyle name="Обычный 16 3 10" xfId="3971"/>
    <cellStyle name="Обычный 16 3 10 2" xfId="5958"/>
    <cellStyle name="Обычный 16 3 11" xfId="3972"/>
    <cellStyle name="Обычный 16 3 12" xfId="3973"/>
    <cellStyle name="Обычный 16 3 13" xfId="3974"/>
    <cellStyle name="Обычный 16 3 2" xfId="2902"/>
    <cellStyle name="Обычный 16 3 2 10" xfId="3975"/>
    <cellStyle name="Обычный 16 3 2 11" xfId="3976"/>
    <cellStyle name="Обычный 16 3 2 2" xfId="2903"/>
    <cellStyle name="Обычный 16 3 2 2 2" xfId="3977"/>
    <cellStyle name="Обычный 16 3 2 2 2 2" xfId="3978"/>
    <cellStyle name="Обычный 16 3 2 2 3" xfId="3979"/>
    <cellStyle name="Обычный 16 3 2 2 3 2" xfId="5959"/>
    <cellStyle name="Обычный 16 3 2 2 4" xfId="3980"/>
    <cellStyle name="Обычный 16 3 2 3" xfId="2904"/>
    <cellStyle name="Обычный 16 3 2 3 2" xfId="3981"/>
    <cellStyle name="Обычный 16 3 2 3 2 2" xfId="5960"/>
    <cellStyle name="Обычный 16 3 2 3 3" xfId="3982"/>
    <cellStyle name="Обычный 16 3 2 3 3 2" xfId="5961"/>
    <cellStyle name="Обычный 16 3 2 3 4" xfId="3983"/>
    <cellStyle name="Обычный 16 3 2 4" xfId="3984"/>
    <cellStyle name="Обычный 16 3 2 4 2" xfId="3985"/>
    <cellStyle name="Обычный 16 3 2 5" xfId="3986"/>
    <cellStyle name="Обычный 16 3 2 5 2" xfId="3987"/>
    <cellStyle name="Обычный 16 3 2 6" xfId="3988"/>
    <cellStyle name="Обычный 16 3 2 6 2" xfId="3989"/>
    <cellStyle name="Обычный 16 3 2 7" xfId="3990"/>
    <cellStyle name="Обычный 16 3 2 7 2" xfId="5962"/>
    <cellStyle name="Обычный 16 3 2 8" xfId="3991"/>
    <cellStyle name="Обычный 16 3 2 8 2" xfId="5963"/>
    <cellStyle name="Обычный 16 3 2 9" xfId="3992"/>
    <cellStyle name="Обычный 16 3 3" xfId="2905"/>
    <cellStyle name="Обычный 16 3 3 2" xfId="2906"/>
    <cellStyle name="Обычный 16 3 3 2 2" xfId="3993"/>
    <cellStyle name="Обычный 16 3 3 2 2 2" xfId="5964"/>
    <cellStyle name="Обычный 16 3 3 2 3" xfId="3994"/>
    <cellStyle name="Обычный 16 3 3 2 3 2" xfId="5965"/>
    <cellStyle name="Обычный 16 3 3 2 4" xfId="3995"/>
    <cellStyle name="Обычный 16 3 3 3" xfId="2907"/>
    <cellStyle name="Обычный 16 3 3 3 2" xfId="3996"/>
    <cellStyle name="Обычный 16 3 3 3 2 2" xfId="5966"/>
    <cellStyle name="Обычный 16 3 3 3 3" xfId="3997"/>
    <cellStyle name="Обычный 16 3 3 3 3 2" xfId="5967"/>
    <cellStyle name="Обычный 16 3 3 3 4" xfId="5968"/>
    <cellStyle name="Обычный 16 3 3 4" xfId="3998"/>
    <cellStyle name="Обычный 16 3 3 4 2" xfId="5969"/>
    <cellStyle name="Обычный 16 3 3 5" xfId="3999"/>
    <cellStyle name="Обычный 16 3 3 5 2" xfId="5970"/>
    <cellStyle name="Обычный 16 3 3 6" xfId="4000"/>
    <cellStyle name="Обычный 16 3 4" xfId="2908"/>
    <cellStyle name="Обычный 16 3 4 2" xfId="4001"/>
    <cellStyle name="Обычный 16 3 4 2 2" xfId="4002"/>
    <cellStyle name="Обычный 16 3 4 3" xfId="4003"/>
    <cellStyle name="Обычный 16 3 4 3 2" xfId="5971"/>
    <cellStyle name="Обычный 16 3 4 4" xfId="4004"/>
    <cellStyle name="Обычный 16 3 5" xfId="2909"/>
    <cellStyle name="Обычный 16 3 5 2" xfId="4005"/>
    <cellStyle name="Обычный 16 3 5 2 2" xfId="5972"/>
    <cellStyle name="Обычный 16 3 5 3" xfId="4006"/>
    <cellStyle name="Обычный 16 3 5 3 2" xfId="5973"/>
    <cellStyle name="Обычный 16 3 5 4" xfId="4007"/>
    <cellStyle name="Обычный 16 3 6" xfId="4008"/>
    <cellStyle name="Обычный 16 3 6 2" xfId="4009"/>
    <cellStyle name="Обычный 16 3 7" xfId="4010"/>
    <cellStyle name="Обычный 16 3 7 2" xfId="4011"/>
    <cellStyle name="Обычный 16 3 8" xfId="4012"/>
    <cellStyle name="Обычный 16 3 8 2" xfId="4013"/>
    <cellStyle name="Обычный 16 3 9" xfId="4014"/>
    <cellStyle name="Обычный 16 3 9 2" xfId="4015"/>
    <cellStyle name="Обычный 16 4" xfId="2910"/>
    <cellStyle name="Обычный 16 4 2" xfId="2911"/>
    <cellStyle name="Обычный 16 4 2 2" xfId="4016"/>
    <cellStyle name="Обычный 16 4 2 2 2" xfId="5974"/>
    <cellStyle name="Обычный 16 4 2 3" xfId="4017"/>
    <cellStyle name="Обычный 16 4 2 3 2" xfId="5975"/>
    <cellStyle name="Обычный 16 4 2 4" xfId="4018"/>
    <cellStyle name="Обычный 16 4 2 4 2" xfId="5976"/>
    <cellStyle name="Обычный 16 4 2 5" xfId="4019"/>
    <cellStyle name="Обычный 16 4 3" xfId="2912"/>
    <cellStyle name="Обычный 16 4 3 2" xfId="4020"/>
    <cellStyle name="Обычный 16 4 3 2 2" xfId="5977"/>
    <cellStyle name="Обычный 16 4 3 3" xfId="4021"/>
    <cellStyle name="Обычный 16 4 3 3 2" xfId="5978"/>
    <cellStyle name="Обычный 16 4 3 4" xfId="5979"/>
    <cellStyle name="Обычный 16 4 4" xfId="2913"/>
    <cellStyle name="Обычный 16 4 4 2" xfId="2914"/>
    <cellStyle name="Обычный 16 4 4 3" xfId="4022"/>
    <cellStyle name="Обычный 16 4 4 3 2" xfId="5980"/>
    <cellStyle name="Обычный 16 4 4 4" xfId="4023"/>
    <cellStyle name="Обычный 16 4 4 4 2" xfId="5981"/>
    <cellStyle name="Обычный 16 4 4 5" xfId="5982"/>
    <cellStyle name="Обычный 16 4 5" xfId="4024"/>
    <cellStyle name="Обычный 16 4 5 2" xfId="4025"/>
    <cellStyle name="Обычный 16 4 6" xfId="4026"/>
    <cellStyle name="Обычный 16 4 6 2" xfId="5983"/>
    <cellStyle name="Обычный 16 4 7" xfId="4027"/>
    <cellStyle name="Обычный 16 4 7 2" xfId="5984"/>
    <cellStyle name="Обычный 16 4 8" xfId="4028"/>
    <cellStyle name="Обычный 16 5" xfId="2915"/>
    <cellStyle name="Обычный 16 5 10" xfId="4029"/>
    <cellStyle name="Обычный 16 5 2" xfId="2916"/>
    <cellStyle name="Обычный 16 5 2 2" xfId="4030"/>
    <cellStyle name="Обычный 16 5 2 2 2" xfId="5985"/>
    <cellStyle name="Обычный 16 5 2 3" xfId="4031"/>
    <cellStyle name="Обычный 16 5 2 3 2" xfId="5986"/>
    <cellStyle name="Обычный 16 5 2 4" xfId="5987"/>
    <cellStyle name="Обычный 16 5 3" xfId="2917"/>
    <cellStyle name="Обычный 16 5 3 2" xfId="4032"/>
    <cellStyle name="Обычный 16 5 3 2 2" xfId="5988"/>
    <cellStyle name="Обычный 16 5 3 3" xfId="4033"/>
    <cellStyle name="Обычный 16 5 3 3 2" xfId="5989"/>
    <cellStyle name="Обычный 16 5 3 4" xfId="5990"/>
    <cellStyle name="Обычный 16 5 4" xfId="4034"/>
    <cellStyle name="Обычный 16 5 4 2" xfId="5991"/>
    <cellStyle name="Обычный 16 5 5" xfId="4035"/>
    <cellStyle name="Обычный 16 5 5 2" xfId="5992"/>
    <cellStyle name="Обычный 16 5 6" xfId="4036"/>
    <cellStyle name="Обычный 16 5 6 2" xfId="5993"/>
    <cellStyle name="Обычный 16 5 7" xfId="4037"/>
    <cellStyle name="Обычный 16 5 7 2" xfId="5994"/>
    <cellStyle name="Обычный 16 5 8" xfId="4038"/>
    <cellStyle name="Обычный 16 5 8 2" xfId="5995"/>
    <cellStyle name="Обычный 16 5 9" xfId="4039"/>
    <cellStyle name="Обычный 16 5 9 2" xfId="5996"/>
    <cellStyle name="Обычный 16 6" xfId="2918"/>
    <cellStyle name="Обычный 16 6 2" xfId="2919"/>
    <cellStyle name="Обычный 16 6 2 2" xfId="4040"/>
    <cellStyle name="Обычный 16 6 2 2 2" xfId="5997"/>
    <cellStyle name="Обычный 16 6 2 3" xfId="4041"/>
    <cellStyle name="Обычный 16 6 2 3 2" xfId="5998"/>
    <cellStyle name="Обычный 16 6 2 4" xfId="4042"/>
    <cellStyle name="Обычный 16 6 2 4 2" xfId="5999"/>
    <cellStyle name="Обычный 16 6 2 5" xfId="6000"/>
    <cellStyle name="Обычный 16 6 3" xfId="2920"/>
    <cellStyle name="Обычный 16 6 3 2" xfId="4043"/>
    <cellStyle name="Обычный 16 6 3 2 2" xfId="6001"/>
    <cellStyle name="Обычный 16 6 3 3" xfId="4044"/>
    <cellStyle name="Обычный 16 6 3 3 2" xfId="6002"/>
    <cellStyle name="Обычный 16 6 3 4" xfId="6003"/>
    <cellStyle name="Обычный 16 6 4" xfId="4045"/>
    <cellStyle name="Обычный 16 6 4 2" xfId="6004"/>
    <cellStyle name="Обычный 16 6 5" xfId="4046"/>
    <cellStyle name="Обычный 16 6 5 2" xfId="6005"/>
    <cellStyle name="Обычный 16 6 6" xfId="4047"/>
    <cellStyle name="Обычный 16 6 6 2" xfId="6006"/>
    <cellStyle name="Обычный 16 6 7" xfId="4048"/>
    <cellStyle name="Обычный 16 6 7 2" xfId="6007"/>
    <cellStyle name="Обычный 16 6 8" xfId="4049"/>
    <cellStyle name="Обычный 16 6 8 2" xfId="6008"/>
    <cellStyle name="Обычный 16 6 9" xfId="6009"/>
    <cellStyle name="Обычный 16 6 9 2" xfId="6010"/>
    <cellStyle name="Обычный 16 7" xfId="2921"/>
    <cellStyle name="Обычный 16 8" xfId="2922"/>
    <cellStyle name="Обычный 16 8 2" xfId="2923"/>
    <cellStyle name="Обычный 16 8 2 2" xfId="4050"/>
    <cellStyle name="Обычный 16 8 2 2 2" xfId="6011"/>
    <cellStyle name="Обычный 16 8 2 3" xfId="4051"/>
    <cellStyle name="Обычный 16 8 2 3 2" xfId="6012"/>
    <cellStyle name="Обычный 16 8 2 4" xfId="6013"/>
    <cellStyle name="Обычный 16 8 3" xfId="2924"/>
    <cellStyle name="Обычный 16 8 3 2" xfId="4052"/>
    <cellStyle name="Обычный 16 8 3 2 2" xfId="6014"/>
    <cellStyle name="Обычный 16 8 3 3" xfId="4053"/>
    <cellStyle name="Обычный 16 8 3 3 2" xfId="6015"/>
    <cellStyle name="Обычный 16 8 3 4" xfId="6016"/>
    <cellStyle name="Обычный 16 8 4" xfId="4054"/>
    <cellStyle name="Обычный 16 8 4 2" xfId="6017"/>
    <cellStyle name="Обычный 16 8 5" xfId="4055"/>
    <cellStyle name="Обычный 16 8 5 2" xfId="6018"/>
    <cellStyle name="Обычный 16 8 6" xfId="6019"/>
    <cellStyle name="Обычный 16 9" xfId="2925"/>
    <cellStyle name="Обычный 16 9 2" xfId="4056"/>
    <cellStyle name="Обычный 16 9 2 2" xfId="6020"/>
    <cellStyle name="Обычный 16 9 3" xfId="4057"/>
    <cellStyle name="Обычный 16 9 3 2" xfId="6021"/>
    <cellStyle name="Обычный 16 9 4" xfId="6022"/>
    <cellStyle name="Обычный 17" xfId="1648"/>
    <cellStyle name="Обычный 17 2" xfId="4058"/>
    <cellStyle name="Обычный 17 3" xfId="4059"/>
    <cellStyle name="Обычный 17 3 2" xfId="4060"/>
    <cellStyle name="Обычный 17 3 2 2" xfId="4061"/>
    <cellStyle name="Обычный 17 3 2 2 2" xfId="6023"/>
    <cellStyle name="Обычный 17 3 2 3" xfId="6024"/>
    <cellStyle name="Обычный 17 3 3" xfId="4062"/>
    <cellStyle name="Обычный 17 3 3 2" xfId="6025"/>
    <cellStyle name="Обычный 17 3 4" xfId="6026"/>
    <cellStyle name="Обычный 17 4" xfId="4063"/>
    <cellStyle name="Обычный 17 4 2" xfId="4064"/>
    <cellStyle name="Обычный 17 4 2 2" xfId="6027"/>
    <cellStyle name="Обычный 17 4 3" xfId="6028"/>
    <cellStyle name="Обычный 18" xfId="1649"/>
    <cellStyle name="Обычный 19" xfId="1650"/>
    <cellStyle name="Обычный 2" xfId="1"/>
    <cellStyle name="Обычный 2 10" xfId="2926"/>
    <cellStyle name="Обычный 2 10 2" xfId="2927"/>
    <cellStyle name="Обычный 2 10 2 2" xfId="4065"/>
    <cellStyle name="Обычный 2 10 2 2 2" xfId="6029"/>
    <cellStyle name="Обычный 2 10 2 3" xfId="4066"/>
    <cellStyle name="Обычный 2 10 2 3 2" xfId="6030"/>
    <cellStyle name="Обычный 2 10 2 4" xfId="4067"/>
    <cellStyle name="Обычный 2 10 2 4 2" xfId="6031"/>
    <cellStyle name="Обычный 2 10 2 5" xfId="6032"/>
    <cellStyle name="Обычный 2 10 3" xfId="2928"/>
    <cellStyle name="Обычный 2 10 3 2" xfId="4068"/>
    <cellStyle name="Обычный 2 10 3 2 2" xfId="6033"/>
    <cellStyle name="Обычный 2 10 3 3" xfId="4069"/>
    <cellStyle name="Обычный 2 10 3 3 2" xfId="6034"/>
    <cellStyle name="Обычный 2 10 3 4" xfId="6035"/>
    <cellStyle name="Обычный 2 10 4" xfId="2929"/>
    <cellStyle name="Обычный 2 10 4 2" xfId="4070"/>
    <cellStyle name="Обычный 2 10 4 3" xfId="4071"/>
    <cellStyle name="Обычный 2 10 4 3 2" xfId="6036"/>
    <cellStyle name="Обычный 2 10 4 4" xfId="4072"/>
    <cellStyle name="Обычный 2 10 4 4 2" xfId="6037"/>
    <cellStyle name="Обычный 2 10 4 5" xfId="6038"/>
    <cellStyle name="Обычный 2 10 5" xfId="2930"/>
    <cellStyle name="Обычный 2 10 6" xfId="4073"/>
    <cellStyle name="Обычный 2 10 6 2" xfId="6039"/>
    <cellStyle name="Обычный 2 10 7" xfId="4074"/>
    <cellStyle name="Обычный 2 10 7 2" xfId="6040"/>
    <cellStyle name="Обычный 2 10 8" xfId="4075"/>
    <cellStyle name="Обычный 2 10 8 2" xfId="6041"/>
    <cellStyle name="Обычный 2 10 9" xfId="4076"/>
    <cellStyle name="Обычный 2 11" xfId="2931"/>
    <cellStyle name="Обычный 2 11 2" xfId="2932"/>
    <cellStyle name="Обычный 2 11 2 2" xfId="4077"/>
    <cellStyle name="Обычный 2 11 2 2 2" xfId="6042"/>
    <cellStyle name="Обычный 2 11 2 3" xfId="4078"/>
    <cellStyle name="Обычный 2 11 2 3 2" xfId="6043"/>
    <cellStyle name="Обычный 2 11 2 4" xfId="4079"/>
    <cellStyle name="Обычный 2 11 2 4 2" xfId="6044"/>
    <cellStyle name="Обычный 2 11 2 5" xfId="4080"/>
    <cellStyle name="Обычный 2 11 2 5 2" xfId="6045"/>
    <cellStyle name="Обычный 2 11 2 6" xfId="4081"/>
    <cellStyle name="Обычный 2 11 3" xfId="2933"/>
    <cellStyle name="Обычный 2 11 3 2" xfId="4082"/>
    <cellStyle name="Обычный 2 11 3 2 2" xfId="6046"/>
    <cellStyle name="Обычный 2 11 3 3" xfId="4083"/>
    <cellStyle name="Обычный 2 11 3 3 2" xfId="6047"/>
    <cellStyle name="Обычный 2 11 3 4" xfId="6048"/>
    <cellStyle name="Обычный 2 11 4" xfId="4084"/>
    <cellStyle name="Обычный 2 11 4 2" xfId="6049"/>
    <cellStyle name="Обычный 2 11 5" xfId="4085"/>
    <cellStyle name="Обычный 2 11 5 2" xfId="6050"/>
    <cellStyle name="Обычный 2 11 6" xfId="4086"/>
    <cellStyle name="Обычный 2 11 6 2" xfId="6051"/>
    <cellStyle name="Обычный 2 11 7" xfId="4087"/>
    <cellStyle name="Обычный 2 11 7 2" xfId="6052"/>
    <cellStyle name="Обычный 2 11 8" xfId="4088"/>
    <cellStyle name="Обычный 2 12" xfId="2934"/>
    <cellStyle name="Обычный 2 12 2" xfId="4089"/>
    <cellStyle name="Обычный 2 12 2 2" xfId="4090"/>
    <cellStyle name="Обычный 2 12 2 2 2" xfId="6053"/>
    <cellStyle name="Обычный 2 12 2 3" xfId="6054"/>
    <cellStyle name="Обычный 2 12 3" xfId="4091"/>
    <cellStyle name="Обычный 2 12 3 2" xfId="6055"/>
    <cellStyle name="Обычный 2 12 4" xfId="4092"/>
    <cellStyle name="Обычный 2 12 4 2" xfId="6056"/>
    <cellStyle name="Обычный 2 12 5" xfId="4093"/>
    <cellStyle name="Обычный 2 12 5 2" xfId="6057"/>
    <cellStyle name="Обычный 2 12 6" xfId="4094"/>
    <cellStyle name="Обычный 2 12 6 2" xfId="6058"/>
    <cellStyle name="Обычный 2 12 7" xfId="6059"/>
    <cellStyle name="Обычный 2 13" xfId="2935"/>
    <cellStyle name="Обычный 2 13 2" xfId="4095"/>
    <cellStyle name="Обычный 2 13 3" xfId="4096"/>
    <cellStyle name="Обычный 2 13 3 2" xfId="6060"/>
    <cellStyle name="Обычный 2 13 4" xfId="4097"/>
    <cellStyle name="Обычный 2 13 4 2" xfId="6061"/>
    <cellStyle name="Обычный 2 13 5" xfId="6062"/>
    <cellStyle name="Обычный 2 14" xfId="4098"/>
    <cellStyle name="Обычный 2 14 2" xfId="4099"/>
    <cellStyle name="Обычный 2 14 2 2" xfId="6063"/>
    <cellStyle name="Обычный 2 14 3" xfId="4100"/>
    <cellStyle name="Обычный 2 14 3 2" xfId="6064"/>
    <cellStyle name="Обычный 2 15" xfId="4101"/>
    <cellStyle name="Обычный 2 15 2" xfId="6065"/>
    <cellStyle name="Обычный 2 2" xfId="1651"/>
    <cellStyle name="Обычный 2 2 10" xfId="2936"/>
    <cellStyle name="Обычный 2 2 10 2" xfId="4102"/>
    <cellStyle name="Обычный 2 2 10 2 2" xfId="6066"/>
    <cellStyle name="Обычный 2 2 10 3" xfId="4103"/>
    <cellStyle name="Обычный 2 2 10 3 2" xfId="6067"/>
    <cellStyle name="Обычный 2 2 10 4" xfId="4104"/>
    <cellStyle name="Обычный 2 2 11" xfId="2937"/>
    <cellStyle name="Обычный 2 2 11 2" xfId="4105"/>
    <cellStyle name="Обычный 2 2 11 2 2" xfId="6068"/>
    <cellStyle name="Обычный 2 2 11 3" xfId="4106"/>
    <cellStyle name="Обычный 2 2 11 3 2" xfId="6069"/>
    <cellStyle name="Обычный 2 2 11 4" xfId="4107"/>
    <cellStyle name="Обычный 2 2 12" xfId="4108"/>
    <cellStyle name="Обычный 2 2 12 2" xfId="4109"/>
    <cellStyle name="Обычный 2 2 13" xfId="4110"/>
    <cellStyle name="Обычный 2 2 13 2" xfId="4111"/>
    <cellStyle name="Обычный 2 2 14" xfId="4112"/>
    <cellStyle name="Обычный 2 2 14 2" xfId="4113"/>
    <cellStyle name="Обычный 2 2 15" xfId="4114"/>
    <cellStyle name="Обычный 2 2 15 2" xfId="6070"/>
    <cellStyle name="Обычный 2 2 16" xfId="4115"/>
    <cellStyle name="Обычный 2 2 16 2" xfId="6071"/>
    <cellStyle name="Обычный 2 2 17" xfId="4116"/>
    <cellStyle name="Обычный 2 2 18" xfId="4117"/>
    <cellStyle name="Обычный 2 2 2" xfId="1652"/>
    <cellStyle name="Обычный 2 2 2 2" xfId="1653"/>
    <cellStyle name="Обычный 2 2 2 2 2" xfId="4118"/>
    <cellStyle name="Обычный 2 2 2 2 3" xfId="4119"/>
    <cellStyle name="Обычный 2 2 2 3" xfId="2052"/>
    <cellStyle name="Обычный 2 2 2 3 2" xfId="2449"/>
    <cellStyle name="Обычный 2 2 2 3 2 2" xfId="2938"/>
    <cellStyle name="Обычный 2 2 2 3 2 2 2" xfId="2939"/>
    <cellStyle name="Обычный 2 2 2 3 2 2 2 2" xfId="2940"/>
    <cellStyle name="Обычный 2 2 2 3 2 2 3" xfId="2941"/>
    <cellStyle name="Обычный 2 2 2 3 2 2 3 2" xfId="4121"/>
    <cellStyle name="Обычный 2 2 2 3 2 2 3 3" xfId="4122"/>
    <cellStyle name="Обычный 2 2 2 3 2 2 3 4" xfId="4120"/>
    <cellStyle name="Обычный 2 2 2 3 2 2 4" xfId="4123"/>
    <cellStyle name="Обычный 2 2 2 3 2 3" xfId="2942"/>
    <cellStyle name="Обычный 2 2 2 3 3" xfId="2943"/>
    <cellStyle name="Обычный 2 2 2 3 4" xfId="2944"/>
    <cellStyle name="Обычный 2 2 2 4" xfId="2945"/>
    <cellStyle name="Обычный 2 2 2 4 2" xfId="2946"/>
    <cellStyle name="Обычный 2 2 2 4 2 2" xfId="4125"/>
    <cellStyle name="Обычный 2 2 2 4 2 3" xfId="4126"/>
    <cellStyle name="Обычный 2 2 2 4 2 4" xfId="4124"/>
    <cellStyle name="Обычный 2 2 2 4 3" xfId="2947"/>
    <cellStyle name="Обычный 2 2 2 4 4" xfId="2948"/>
    <cellStyle name="Обычный 2 2 2 5" xfId="2949"/>
    <cellStyle name="Обычный 2 2 2 6" xfId="2950"/>
    <cellStyle name="Обычный 2 2 2 7" xfId="2951"/>
    <cellStyle name="Обычный 2 2 2 8" xfId="2952"/>
    <cellStyle name="Обычный 2 2 2 8 2" xfId="2953"/>
    <cellStyle name="Обычный 2 2 2 8 2 2" xfId="4127"/>
    <cellStyle name="Обычный 2 2 2 8 2 2 2" xfId="6072"/>
    <cellStyle name="Обычный 2 2 2 8 2 3" xfId="4128"/>
    <cellStyle name="Обычный 2 2 2 8 2 3 2" xfId="6073"/>
    <cellStyle name="Обычный 2 2 2 8 2 4" xfId="6074"/>
    <cellStyle name="Обычный 2 2 2 8 3" xfId="2954"/>
    <cellStyle name="Обычный 2 2 2 8 3 2" xfId="4129"/>
    <cellStyle name="Обычный 2 2 2 8 3 2 2" xfId="6075"/>
    <cellStyle name="Обычный 2 2 2 8 3 3" xfId="4130"/>
    <cellStyle name="Обычный 2 2 2 8 3 3 2" xfId="6076"/>
    <cellStyle name="Обычный 2 2 2 8 3 4" xfId="6077"/>
    <cellStyle name="Обычный 2 2 2 8 4" xfId="4131"/>
    <cellStyle name="Обычный 2 2 2 8 4 2" xfId="6078"/>
    <cellStyle name="Обычный 2 2 2 8 5" xfId="4132"/>
    <cellStyle name="Обычный 2 2 2 8 5 2" xfId="6079"/>
    <cellStyle name="Обычный 2 2 2 8 6" xfId="6080"/>
    <cellStyle name="Обычный 2 2 3" xfId="1654"/>
    <cellStyle name="Обычный 2 2 3 2" xfId="2053"/>
    <cellStyle name="Обычный 2 2 3 2 2" xfId="2450"/>
    <cellStyle name="Обычный 2 2 3 2 3" xfId="2955"/>
    <cellStyle name="Обычный 2 2 3 2 4" xfId="2956"/>
    <cellStyle name="Обычный 2 2 3 2 5" xfId="2957"/>
    <cellStyle name="Обычный 2 2 3 3" xfId="2958"/>
    <cellStyle name="Обычный 2 2 3 3 2" xfId="2959"/>
    <cellStyle name="Обычный 2 2 3 3 2 2" xfId="2960"/>
    <cellStyle name="Обычный 2 2 3 3 2 2 2" xfId="4134"/>
    <cellStyle name="Обычный 2 2 3 3 2 2 3" xfId="4135"/>
    <cellStyle name="Обычный 2 2 3 3 2 2 4" xfId="4133"/>
    <cellStyle name="Обычный 2 2 3 3 2 3" xfId="4136"/>
    <cellStyle name="Обычный 2 2 3 3 3" xfId="2961"/>
    <cellStyle name="Обычный 2 2 3 3 4" xfId="2962"/>
    <cellStyle name="Обычный 2 2 3 3 5" xfId="4137"/>
    <cellStyle name="Обычный 2 2 3 4" xfId="4138"/>
    <cellStyle name="Обычный 2 2 4" xfId="2054"/>
    <cellStyle name="Обычный 2 2 4 10" xfId="4139"/>
    <cellStyle name="Обычный 2 2 4 10 2" xfId="4140"/>
    <cellStyle name="Обычный 2 2 4 11" xfId="4141"/>
    <cellStyle name="Обычный 2 2 4 11 2" xfId="6081"/>
    <cellStyle name="Обычный 2 2 4 12" xfId="4142"/>
    <cellStyle name="Обычный 2 2 4 12 2" xfId="6082"/>
    <cellStyle name="Обычный 2 2 4 13" xfId="4143"/>
    <cellStyle name="Обычный 2 2 4 13 2" xfId="6083"/>
    <cellStyle name="Обычный 2 2 4 14" xfId="4144"/>
    <cellStyle name="Обычный 2 2 4 2" xfId="2963"/>
    <cellStyle name="Обычный 2 2 4 2 2" xfId="2964"/>
    <cellStyle name="Обычный 2 2 4 2 2 2" xfId="4145"/>
    <cellStyle name="Обычный 2 2 4 2 2 2 2" xfId="4146"/>
    <cellStyle name="Обычный 2 2 4 2 2 3" xfId="4147"/>
    <cellStyle name="Обычный 2 2 4 2 2 3 2" xfId="6084"/>
    <cellStyle name="Обычный 2 2 4 2 2 4" xfId="4148"/>
    <cellStyle name="Обычный 2 2 4 2 2 4 2" xfId="6085"/>
    <cellStyle name="Обычный 2 2 4 2 2 5" xfId="4149"/>
    <cellStyle name="Обычный 2 2 4 2 2 5 2" xfId="6086"/>
    <cellStyle name="Обычный 2 2 4 2 2 6" xfId="4150"/>
    <cellStyle name="Обычный 2 2 4 2 2 6 2" xfId="6087"/>
    <cellStyle name="Обычный 2 2 4 2 2 7" xfId="4151"/>
    <cellStyle name="Обычный 2 2 4 2 2 8" xfId="4152"/>
    <cellStyle name="Обычный 2 2 4 2 3" xfId="2965"/>
    <cellStyle name="Обычный 2 2 4 2 3 2" xfId="4153"/>
    <cellStyle name="Обычный 2 2 4 2 4" xfId="4154"/>
    <cellStyle name="Обычный 2 2 4 2 4 2" xfId="4155"/>
    <cellStyle name="Обычный 2 2 4 2 5" xfId="4156"/>
    <cellStyle name="Обычный 2 2 4 2 5 2" xfId="4157"/>
    <cellStyle name="Обычный 2 2 4 2 6" xfId="4158"/>
    <cellStyle name="Обычный 2 2 4 2 7" xfId="4159"/>
    <cellStyle name="Обычный 2 2 4 2 8" xfId="4160"/>
    <cellStyle name="Обычный 2 2 4 2 9" xfId="4161"/>
    <cellStyle name="Обычный 2 2 4 3" xfId="2966"/>
    <cellStyle name="Обычный 2 2 4 3 2" xfId="2967"/>
    <cellStyle name="Обычный 2 2 4 3 2 2" xfId="4162"/>
    <cellStyle name="Обычный 2 2 4 3 2 2 2" xfId="6088"/>
    <cellStyle name="Обычный 2 2 4 3 2 3" xfId="4163"/>
    <cellStyle name="Обычный 2 2 4 3 2 3 2" xfId="6089"/>
    <cellStyle name="Обычный 2 2 4 3 2 4" xfId="4164"/>
    <cellStyle name="Обычный 2 2 4 3 2 4 2" xfId="6090"/>
    <cellStyle name="Обычный 2 2 4 3 2 5" xfId="4165"/>
    <cellStyle name="Обычный 2 2 4 3 3" xfId="2968"/>
    <cellStyle name="Обычный 2 2 4 3 3 2" xfId="4166"/>
    <cellStyle name="Обычный 2 2 4 3 3 2 2" xfId="6091"/>
    <cellStyle name="Обычный 2 2 4 3 3 3" xfId="4167"/>
    <cellStyle name="Обычный 2 2 4 3 3 3 2" xfId="6092"/>
    <cellStyle name="Обычный 2 2 4 3 3 4" xfId="6093"/>
    <cellStyle name="Обычный 2 2 4 3 4" xfId="4168"/>
    <cellStyle name="Обычный 2 2 4 3 4 2" xfId="6094"/>
    <cellStyle name="Обычный 2 2 4 3 5" xfId="4169"/>
    <cellStyle name="Обычный 2 2 4 3 6" xfId="4170"/>
    <cellStyle name="Обычный 2 2 4 3 6 2" xfId="6095"/>
    <cellStyle name="Обычный 2 2 4 3 7" xfId="4171"/>
    <cellStyle name="Обычный 2 2 4 3 7 2" xfId="6096"/>
    <cellStyle name="Обычный 2 2 4 3 8" xfId="4172"/>
    <cellStyle name="Обычный 2 2 4 3 8 2" xfId="6097"/>
    <cellStyle name="Обычный 2 2 4 3 9" xfId="4173"/>
    <cellStyle name="Обычный 2 2 4 4" xfId="2969"/>
    <cellStyle name="Обычный 2 2 4 4 2" xfId="2970"/>
    <cellStyle name="Обычный 2 2 4 4 2 2" xfId="4174"/>
    <cellStyle name="Обычный 2 2 4 4 2 2 2" xfId="6098"/>
    <cellStyle name="Обычный 2 2 4 4 2 3" xfId="4175"/>
    <cellStyle name="Обычный 2 2 4 4 2 3 2" xfId="6099"/>
    <cellStyle name="Обычный 2 2 4 4 2 4" xfId="4176"/>
    <cellStyle name="Обычный 2 2 4 4 3" xfId="2971"/>
    <cellStyle name="Обычный 2 2 4 4 3 2" xfId="4177"/>
    <cellStyle name="Обычный 2 2 4 4 3 2 2" xfId="6100"/>
    <cellStyle name="Обычный 2 2 4 4 3 3" xfId="4178"/>
    <cellStyle name="Обычный 2 2 4 4 3 3 2" xfId="6101"/>
    <cellStyle name="Обычный 2 2 4 4 3 4" xfId="6102"/>
    <cellStyle name="Обычный 2 2 4 4 4" xfId="4179"/>
    <cellStyle name="Обычный 2 2 4 4 4 2" xfId="6103"/>
    <cellStyle name="Обычный 2 2 4 4 5" xfId="4180"/>
    <cellStyle name="Обычный 2 2 4 4 5 2" xfId="6104"/>
    <cellStyle name="Обычный 2 2 4 4 6" xfId="4181"/>
    <cellStyle name="Обычный 2 2 4 4 6 2" xfId="6105"/>
    <cellStyle name="Обычный 2 2 4 4 7" xfId="4182"/>
    <cellStyle name="Обычный 2 2 4 4 7 2" xfId="6106"/>
    <cellStyle name="Обычный 2 2 4 4 8" xfId="4183"/>
    <cellStyle name="Обычный 2 2 4 4 8 2" xfId="6107"/>
    <cellStyle name="Обычный 2 2 4 4 9" xfId="4184"/>
    <cellStyle name="Обычный 2 2 4 5" xfId="2972"/>
    <cellStyle name="Обычный 2 2 4 5 2" xfId="4185"/>
    <cellStyle name="Обычный 2 2 4 5 2 2" xfId="6108"/>
    <cellStyle name="Обычный 2 2 4 5 3" xfId="4186"/>
    <cellStyle name="Обычный 2 2 4 5 3 2" xfId="6109"/>
    <cellStyle name="Обычный 2 2 4 5 4" xfId="4187"/>
    <cellStyle name="Обычный 2 2 4 6" xfId="2973"/>
    <cellStyle name="Обычный 2 2 4 6 2" xfId="4188"/>
    <cellStyle name="Обычный 2 2 4 6 2 2" xfId="6110"/>
    <cellStyle name="Обычный 2 2 4 6 3" xfId="4189"/>
    <cellStyle name="Обычный 2 2 4 6 3 2" xfId="6111"/>
    <cellStyle name="Обычный 2 2 4 6 4" xfId="4190"/>
    <cellStyle name="Обычный 2 2 4 7" xfId="4191"/>
    <cellStyle name="Обычный 2 2 4 7 2" xfId="4192"/>
    <cellStyle name="Обычный 2 2 4 8" xfId="4193"/>
    <cellStyle name="Обычный 2 2 4 8 2" xfId="4194"/>
    <cellStyle name="Обычный 2 2 4 9" xfId="4195"/>
    <cellStyle name="Обычный 2 2 4 9 2" xfId="4196"/>
    <cellStyle name="Обычный 2 2 5" xfId="2055"/>
    <cellStyle name="Обычный 2 2 5 10" xfId="4197"/>
    <cellStyle name="Обычный 2 2 5 10 2" xfId="4198"/>
    <cellStyle name="Обычный 2 2 5 10 2 2" xfId="6112"/>
    <cellStyle name="Обычный 2 2 5 10 3" xfId="6113"/>
    <cellStyle name="Обычный 2 2 5 11" xfId="4199"/>
    <cellStyle name="Обычный 2 2 5 11 2" xfId="6114"/>
    <cellStyle name="Обычный 2 2 5 12" xfId="4200"/>
    <cellStyle name="Обычный 2 2 5 12 2" xfId="4201"/>
    <cellStyle name="Обычный 2 2 5 12 2 2" xfId="6115"/>
    <cellStyle name="Обычный 2 2 5 12 3" xfId="5806"/>
    <cellStyle name="Обычный 2 2 5 12 4" xfId="6116"/>
    <cellStyle name="Обычный 2 2 5 13" xfId="4202"/>
    <cellStyle name="Обычный 2 2 5 13 2" xfId="6117"/>
    <cellStyle name="Обычный 2 2 5 14" xfId="4203"/>
    <cellStyle name="Обычный 2 2 5 14 2" xfId="6118"/>
    <cellStyle name="Обычный 2 2 5 15" xfId="4204"/>
    <cellStyle name="Обычный 2 2 5 16" xfId="4205"/>
    <cellStyle name="Обычный 2 2 5 17" xfId="4206"/>
    <cellStyle name="Обычный 2 2 5 2" xfId="2098"/>
    <cellStyle name="Обычный 2 2 5 2 10" xfId="4207"/>
    <cellStyle name="Обычный 2 2 5 2 10 2" xfId="6119"/>
    <cellStyle name="Обычный 2 2 5 2 11" xfId="4208"/>
    <cellStyle name="Обычный 2 2 5 2 2" xfId="2974"/>
    <cellStyle name="Обычный 2 2 5 2 2 10" xfId="4209"/>
    <cellStyle name="Обычный 2 2 5 2 2 10 2" xfId="6120"/>
    <cellStyle name="Обычный 2 2 5 2 2 11" xfId="4210"/>
    <cellStyle name="Обычный 2 2 5 2 2 11 2" xfId="6121"/>
    <cellStyle name="Обычный 2 2 5 2 2 12" xfId="4211"/>
    <cellStyle name="Обычный 2 2 5 2 2 2" xfId="2975"/>
    <cellStyle name="Обычный 2 2 5 2 2 2 2" xfId="4213"/>
    <cellStyle name="Обычный 2 2 5 2 2 2 2 2" xfId="6122"/>
    <cellStyle name="Обычный 2 2 5 2 2 2 3" xfId="4214"/>
    <cellStyle name="Обычный 2 2 5 2 2 2 3 2" xfId="6123"/>
    <cellStyle name="Обычный 2 2 5 2 2 2 4" xfId="4215"/>
    <cellStyle name="Обычный 2 2 5 2 2 2 5" xfId="4216"/>
    <cellStyle name="Обычный 2 2 5 2 2 2 6" xfId="4212"/>
    <cellStyle name="Обычный 2 2 5 2 2 3" xfId="4217"/>
    <cellStyle name="Обычный 2 2 5 2 2 3 2" xfId="4218"/>
    <cellStyle name="Обычный 2 2 5 2 2 3 2 2" xfId="6124"/>
    <cellStyle name="Обычный 2 2 5 2 2 3 3" xfId="4219"/>
    <cellStyle name="Обычный 2 2 5 2 2 3 3 2" xfId="4220"/>
    <cellStyle name="Обычный 2 2 5 2 2 3 3 2 2" xfId="6125"/>
    <cellStyle name="Обычный 2 2 5 2 2 3 3 3" xfId="6126"/>
    <cellStyle name="Обычный 2 2 5 2 2 3 4" xfId="6127"/>
    <cellStyle name="Обычный 2 2 5 2 2 4" xfId="4221"/>
    <cellStyle name="Обычный 2 2 5 2 2 4 2" xfId="4222"/>
    <cellStyle name="Обычный 2 2 5 2 2 4 2 2" xfId="6128"/>
    <cellStyle name="Обычный 2 2 5 2 2 4 3" xfId="4223"/>
    <cellStyle name="Обычный 2 2 5 2 2 4 3 2" xfId="4224"/>
    <cellStyle name="Обычный 2 2 5 2 2 4 3 2 2" xfId="6129"/>
    <cellStyle name="Обычный 2 2 5 2 2 4 3 3" xfId="6130"/>
    <cellStyle name="Обычный 2 2 5 2 2 4 4" xfId="6131"/>
    <cellStyle name="Обычный 2 2 5 2 2 5" xfId="4225"/>
    <cellStyle name="Обычный 2 2 5 2 2 5 2" xfId="4226"/>
    <cellStyle name="Обычный 2 2 5 2 2 5 2 2" xfId="6132"/>
    <cellStyle name="Обычный 2 2 5 2 2 5 3" xfId="4227"/>
    <cellStyle name="Обычный 2 2 5 2 2 5 3 2" xfId="4228"/>
    <cellStyle name="Обычный 2 2 5 2 2 5 3 2 2" xfId="6133"/>
    <cellStyle name="Обычный 2 2 5 2 2 5 3 3" xfId="6134"/>
    <cellStyle name="Обычный 2 2 5 2 2 5 4" xfId="6135"/>
    <cellStyle name="Обычный 2 2 5 2 2 6" xfId="4229"/>
    <cellStyle name="Обычный 2 2 5 2 2 6 2" xfId="4230"/>
    <cellStyle name="Обычный 2 2 5 2 2 6 2 2" xfId="6136"/>
    <cellStyle name="Обычный 2 2 5 2 2 6 3" xfId="6137"/>
    <cellStyle name="Обычный 2 2 5 2 2 7" xfId="4231"/>
    <cellStyle name="Обычный 2 2 5 2 2 7 2" xfId="4232"/>
    <cellStyle name="Обычный 2 2 5 2 2 7 2 2" xfId="6138"/>
    <cellStyle name="Обычный 2 2 5 2 2 7 3" xfId="6139"/>
    <cellStyle name="Обычный 2 2 5 2 2 8" xfId="4233"/>
    <cellStyle name="Обычный 2 2 5 2 2 8 2" xfId="4234"/>
    <cellStyle name="Обычный 2 2 5 2 2 8 2 2" xfId="6140"/>
    <cellStyle name="Обычный 2 2 5 2 2 8 3" xfId="6141"/>
    <cellStyle name="Обычный 2 2 5 2 2 9" xfId="4235"/>
    <cellStyle name="Обычный 2 2 5 2 2 9 2" xfId="6142"/>
    <cellStyle name="Обычный 2 2 5 2 3" xfId="2976"/>
    <cellStyle name="Обычный 2 2 5 2 3 2" xfId="4236"/>
    <cellStyle name="Обычный 2 2 5 2 3 2 2" xfId="6143"/>
    <cellStyle name="Обычный 2 2 5 2 3 3" xfId="4237"/>
    <cellStyle name="Обычный 2 2 5 2 3 3 2" xfId="6144"/>
    <cellStyle name="Обычный 2 2 5 2 3 4" xfId="4238"/>
    <cellStyle name="Обычный 2 2 5 2 4" xfId="2977"/>
    <cellStyle name="Обычный 2 2 5 2 4 2" xfId="4240"/>
    <cellStyle name="Обычный 2 2 5 2 4 3" xfId="4241"/>
    <cellStyle name="Обычный 2 2 5 2 4 4" xfId="4239"/>
    <cellStyle name="Обычный 2 2 5 2 5" xfId="2978"/>
    <cellStyle name="Обычный 2 2 5 2 5 2" xfId="4243"/>
    <cellStyle name="Обычный 2 2 5 2 5 3" xfId="4244"/>
    <cellStyle name="Обычный 2 2 5 2 5 4" xfId="4242"/>
    <cellStyle name="Обычный 2 2 5 2 6" xfId="4245"/>
    <cellStyle name="Обычный 2 2 5 2 6 2" xfId="6145"/>
    <cellStyle name="Обычный 2 2 5 2 7" xfId="4246"/>
    <cellStyle name="Обычный 2 2 5 2 7 2" xfId="5807"/>
    <cellStyle name="Обычный 2 2 5 2 7 3" xfId="6146"/>
    <cellStyle name="Обычный 2 2 5 2 8" xfId="4247"/>
    <cellStyle name="Обычный 2 2 5 2 8 2" xfId="6147"/>
    <cellStyle name="Обычный 2 2 5 2 9" xfId="4248"/>
    <cellStyle name="Обычный 2 2 5 2 9 2" xfId="6148"/>
    <cellStyle name="Обычный 2 2 5 3" xfId="2979"/>
    <cellStyle name="Обычный 2 2 5 3 10" xfId="4249"/>
    <cellStyle name="Обычный 2 2 5 3 10 2" xfId="4250"/>
    <cellStyle name="Обычный 2 2 5 3 10 2 2" xfId="6149"/>
    <cellStyle name="Обычный 2 2 5 3 10 3" xfId="6150"/>
    <cellStyle name="Обычный 2 2 5 3 11" xfId="4251"/>
    <cellStyle name="Обычный 2 2 5 3 11 2" xfId="6151"/>
    <cellStyle name="Обычный 2 2 5 3 12" xfId="4252"/>
    <cellStyle name="Обычный 2 2 5 3 12 2" xfId="6152"/>
    <cellStyle name="Обычный 2 2 5 3 13" xfId="4253"/>
    <cellStyle name="Обычный 2 2 5 3 2" xfId="2980"/>
    <cellStyle name="Обычный 2 2 5 3 2 2" xfId="4254"/>
    <cellStyle name="Обычный 2 2 5 3 2 2 2" xfId="6153"/>
    <cellStyle name="Обычный 2 2 5 3 2 3" xfId="4255"/>
    <cellStyle name="Обычный 2 2 5 3 2 3 2" xfId="6154"/>
    <cellStyle name="Обычный 2 2 5 3 2 4" xfId="4256"/>
    <cellStyle name="Обычный 2 2 5 3 2 4 2" xfId="6155"/>
    <cellStyle name="Обычный 2 2 5 3 2 5" xfId="4257"/>
    <cellStyle name="Обычный 2 2 5 3 2 5 2" xfId="6156"/>
    <cellStyle name="Обычный 2 2 5 3 2 6" xfId="4258"/>
    <cellStyle name="Обычный 2 2 5 3 3" xfId="2981"/>
    <cellStyle name="Обычный 2 2 5 3 3 2" xfId="4259"/>
    <cellStyle name="Обычный 2 2 5 3 3 2 2" xfId="6157"/>
    <cellStyle name="Обычный 2 2 5 3 3 3" xfId="4260"/>
    <cellStyle name="Обычный 2 2 5 3 3 3 2" xfId="6158"/>
    <cellStyle name="Обычный 2 2 5 3 3 4" xfId="4261"/>
    <cellStyle name="Обычный 2 2 5 3 3 4 2" xfId="6159"/>
    <cellStyle name="Обычный 2 2 5 3 3 5" xfId="4262"/>
    <cellStyle name="Обычный 2 2 5 3 3 5 2" xfId="6160"/>
    <cellStyle name="Обычный 2 2 5 3 3 6" xfId="6161"/>
    <cellStyle name="Обычный 2 2 5 3 4" xfId="4263"/>
    <cellStyle name="Обычный 2 2 5 3 4 2" xfId="4264"/>
    <cellStyle name="Обычный 2 2 5 3 4 2 2" xfId="6162"/>
    <cellStyle name="Обычный 2 2 5 3 4 3" xfId="4265"/>
    <cellStyle name="Обычный 2 2 5 3 4 3 2" xfId="6163"/>
    <cellStyle name="Обычный 2 2 5 3 4 4" xfId="6164"/>
    <cellStyle name="Обычный 2 2 5 3 5" xfId="4266"/>
    <cellStyle name="Обычный 2 2 5 3 5 2" xfId="4267"/>
    <cellStyle name="Обычный 2 2 5 3 5 2 2" xfId="6165"/>
    <cellStyle name="Обычный 2 2 5 3 5 3" xfId="6166"/>
    <cellStyle name="Обычный 2 2 5 3 6" xfId="4268"/>
    <cellStyle name="Обычный 2 2 5 3 6 2" xfId="4269"/>
    <cellStyle name="Обычный 2 2 5 3 6 2 2" xfId="6167"/>
    <cellStyle name="Обычный 2 2 5 3 6 3" xfId="6168"/>
    <cellStyle name="Обычный 2 2 5 3 7" xfId="4270"/>
    <cellStyle name="Обычный 2 2 5 3 7 2" xfId="4271"/>
    <cellStyle name="Обычный 2 2 5 3 7 2 2" xfId="6169"/>
    <cellStyle name="Обычный 2 2 5 3 7 3" xfId="6170"/>
    <cellStyle name="Обычный 2 2 5 3 8" xfId="4272"/>
    <cellStyle name="Обычный 2 2 5 3 8 2" xfId="4273"/>
    <cellStyle name="Обычный 2 2 5 3 8 2 2" xfId="6171"/>
    <cellStyle name="Обычный 2 2 5 3 8 3" xfId="6172"/>
    <cellStyle name="Обычный 2 2 5 3 9" xfId="4274"/>
    <cellStyle name="Обычный 2 2 5 3 9 2" xfId="6173"/>
    <cellStyle name="Обычный 2 2 5 4" xfId="2982"/>
    <cellStyle name="Обычный 2 2 5 4 2" xfId="4275"/>
    <cellStyle name="Обычный 2 2 5 4 2 2" xfId="4276"/>
    <cellStyle name="Обычный 2 2 5 4 2 2 2" xfId="6174"/>
    <cellStyle name="Обычный 2 2 5 4 2 3" xfId="4277"/>
    <cellStyle name="Обычный 2 2 5 4 2 3 2" xfId="6175"/>
    <cellStyle name="Обычный 2 2 5 4 3" xfId="4278"/>
    <cellStyle name="Обычный 2 2 5 4 3 2" xfId="4279"/>
    <cellStyle name="Обычный 2 2 5 4 3 2 2" xfId="6176"/>
    <cellStyle name="Обычный 2 2 5 4 3 3" xfId="6177"/>
    <cellStyle name="Обычный 2 2 5 4 4" xfId="4280"/>
    <cellStyle name="Обычный 2 2 5 4 4 2" xfId="4281"/>
    <cellStyle name="Обычный 2 2 5 4 4 2 2" xfId="6178"/>
    <cellStyle name="Обычный 2 2 5 4 4 3" xfId="6179"/>
    <cellStyle name="Обычный 2 2 5 4 5" xfId="4282"/>
    <cellStyle name="Обычный 2 2 5 4 5 2" xfId="4283"/>
    <cellStyle name="Обычный 2 2 5 4 5 2 2" xfId="6180"/>
    <cellStyle name="Обычный 2 2 5 4 5 3" xfId="6181"/>
    <cellStyle name="Обычный 2 2 5 4 6" xfId="4284"/>
    <cellStyle name="Обычный 2 2 5 4 6 2" xfId="4285"/>
    <cellStyle name="Обычный 2 2 5 4 6 2 2" xfId="6182"/>
    <cellStyle name="Обычный 2 2 5 4 6 3" xfId="6183"/>
    <cellStyle name="Обычный 2 2 5 4 7" xfId="4286"/>
    <cellStyle name="Обычный 2 2 5 4 7 2" xfId="4287"/>
    <cellStyle name="Обычный 2 2 5 4 7 2 2" xfId="6184"/>
    <cellStyle name="Обычный 2 2 5 4 7 3" xfId="6185"/>
    <cellStyle name="Обычный 2 2 5 4 8" xfId="4288"/>
    <cellStyle name="Обычный 2 2 5 4 8 2" xfId="6186"/>
    <cellStyle name="Обычный 2 2 5 4 9" xfId="4289"/>
    <cellStyle name="Обычный 2 2 5 5" xfId="2983"/>
    <cellStyle name="Обычный 2 2 5 5 2" xfId="2984"/>
    <cellStyle name="Обычный 2 2 5 5 2 2" xfId="4290"/>
    <cellStyle name="Обычный 2 2 5 5 2 2 2" xfId="6187"/>
    <cellStyle name="Обычный 2 2 5 5 2 3" xfId="4291"/>
    <cellStyle name="Обычный 2 2 5 5 2 3 2" xfId="6188"/>
    <cellStyle name="Обычный 2 2 5 5 2 4" xfId="6189"/>
    <cellStyle name="Обычный 2 2 5 5 3" xfId="2985"/>
    <cellStyle name="Обычный 2 2 5 5 3 2" xfId="4292"/>
    <cellStyle name="Обычный 2 2 5 5 3 2 2" xfId="6190"/>
    <cellStyle name="Обычный 2 2 5 5 3 3" xfId="4293"/>
    <cellStyle name="Обычный 2 2 5 5 3 3 2" xfId="6191"/>
    <cellStyle name="Обычный 2 2 5 5 3 4" xfId="6192"/>
    <cellStyle name="Обычный 2 2 5 5 4" xfId="4294"/>
    <cellStyle name="Обычный 2 2 5 5 4 2" xfId="6193"/>
    <cellStyle name="Обычный 2 2 5 5 5" xfId="4295"/>
    <cellStyle name="Обычный 2 2 5 5 5 2" xfId="6194"/>
    <cellStyle name="Обычный 2 2 5 5 6" xfId="4296"/>
    <cellStyle name="Обычный 2 2 5 5 6 2" xfId="6195"/>
    <cellStyle name="Обычный 2 2 5 5 7" xfId="4297"/>
    <cellStyle name="Обычный 2 2 5 5 7 2" xfId="6196"/>
    <cellStyle name="Обычный 2 2 5 5 8" xfId="4298"/>
    <cellStyle name="Обычный 2 2 5 6" xfId="2986"/>
    <cellStyle name="Обычный 2 2 5 6 2" xfId="4299"/>
    <cellStyle name="Обычный 2 2 5 6 2 2" xfId="6197"/>
    <cellStyle name="Обычный 2 2 5 6 3" xfId="4300"/>
    <cellStyle name="Обычный 2 2 5 6 3 2" xfId="6198"/>
    <cellStyle name="Обычный 2 2 5 6 4" xfId="4301"/>
    <cellStyle name="Обычный 2 2 5 6 4 2" xfId="6199"/>
    <cellStyle name="Обычный 2 2 5 6 5" xfId="4302"/>
    <cellStyle name="Обычный 2 2 5 6 5 2" xfId="6200"/>
    <cellStyle name="Обычный 2 2 5 6 6" xfId="4303"/>
    <cellStyle name="Обычный 2 2 5 7" xfId="2987"/>
    <cellStyle name="Обычный 2 2 5 7 2" xfId="4304"/>
    <cellStyle name="Обычный 2 2 5 7 2 2" xfId="6201"/>
    <cellStyle name="Обычный 2 2 5 7 3" xfId="4305"/>
    <cellStyle name="Обычный 2 2 5 7 3 2" xfId="6202"/>
    <cellStyle name="Обычный 2 2 5 7 4" xfId="4306"/>
    <cellStyle name="Обычный 2 2 5 7 4 2" xfId="6203"/>
    <cellStyle name="Обычный 2 2 5 7 5" xfId="4307"/>
    <cellStyle name="Обычный 2 2 5 7 5 2" xfId="6204"/>
    <cellStyle name="Обычный 2 2 5 7 6" xfId="4308"/>
    <cellStyle name="Обычный 2 2 5 8" xfId="4309"/>
    <cellStyle name="Обычный 2 2 5 8 2" xfId="4310"/>
    <cellStyle name="Обычный 2 2 5 8 2 2" xfId="6205"/>
    <cellStyle name="Обычный 2 2 5 8 3" xfId="4311"/>
    <cellStyle name="Обычный 2 2 5 8 3 2" xfId="6206"/>
    <cellStyle name="Обычный 2 2 5 8 4" xfId="6207"/>
    <cellStyle name="Обычный 2 2 5 9" xfId="4312"/>
    <cellStyle name="Обычный 2 2 5 9 2" xfId="4313"/>
    <cellStyle name="Обычный 2 2 5 9 2 2" xfId="6208"/>
    <cellStyle name="Обычный 2 2 5 9 3" xfId="4314"/>
    <cellStyle name="Обычный 2 2 5 9 3 2" xfId="4315"/>
    <cellStyle name="Обычный 2 2 5 9 3 2 2" xfId="6209"/>
    <cellStyle name="Обычный 2 2 5 9 3 3" xfId="6210"/>
    <cellStyle name="Обычный 2 2 5 9 4" xfId="6211"/>
    <cellStyle name="Обычный 2 2 6" xfId="2988"/>
    <cellStyle name="Обычный 2 2 6 10" xfId="4316"/>
    <cellStyle name="Обычный 2 2 6 2" xfId="2989"/>
    <cellStyle name="Обычный 2 2 6 2 2" xfId="2990"/>
    <cellStyle name="Обычный 2 2 6 2 2 2" xfId="4318"/>
    <cellStyle name="Обычный 2 2 6 2 2 2 2" xfId="6212"/>
    <cellStyle name="Обычный 2 2 6 2 2 3" xfId="4319"/>
    <cellStyle name="Обычный 2 2 6 2 2 4" xfId="4320"/>
    <cellStyle name="Обычный 2 2 6 2 2 5" xfId="4321"/>
    <cellStyle name="Обычный 2 2 6 2 2 6" xfId="4317"/>
    <cellStyle name="Обычный 2 2 6 2 3" xfId="2991"/>
    <cellStyle name="Обычный 2 2 6 2 3 2" xfId="4322"/>
    <cellStyle name="Обычный 2 2 6 2 3 2 2" xfId="6213"/>
    <cellStyle name="Обычный 2 2 6 2 3 3" xfId="4323"/>
    <cellStyle name="Обычный 2 2 6 2 3 3 2" xfId="6214"/>
    <cellStyle name="Обычный 2 2 6 2 3 4" xfId="6215"/>
    <cellStyle name="Обычный 2 2 6 2 4" xfId="4324"/>
    <cellStyle name="Обычный 2 2 6 2 5" xfId="4325"/>
    <cellStyle name="Обычный 2 2 6 3" xfId="2992"/>
    <cellStyle name="Обычный 2 2 6 3 2" xfId="2993"/>
    <cellStyle name="Обычный 2 2 6 3 2 2" xfId="4326"/>
    <cellStyle name="Обычный 2 2 6 3 2 2 2" xfId="6216"/>
    <cellStyle name="Обычный 2 2 6 3 2 3" xfId="4327"/>
    <cellStyle name="Обычный 2 2 6 3 2 3 2" xfId="6217"/>
    <cellStyle name="Обычный 2 2 6 3 2 4" xfId="4328"/>
    <cellStyle name="Обычный 2 2 6 3 3" xfId="2994"/>
    <cellStyle name="Обычный 2 2 6 3 4" xfId="4329"/>
    <cellStyle name="Обычный 2 2 6 3 4 2" xfId="6218"/>
    <cellStyle name="Обычный 2 2 6 3 5" xfId="4330"/>
    <cellStyle name="Обычный 2 2 6 3 5 2" xfId="6219"/>
    <cellStyle name="Обычный 2 2 6 3 6" xfId="4331"/>
    <cellStyle name="Обычный 2 2 6 4" xfId="2995"/>
    <cellStyle name="Обычный 2 2 6 4 2" xfId="4332"/>
    <cellStyle name="Обычный 2 2 6 4 2 2" xfId="6220"/>
    <cellStyle name="Обычный 2 2 6 4 3" xfId="4333"/>
    <cellStyle name="Обычный 2 2 6 4 3 2" xfId="6221"/>
    <cellStyle name="Обычный 2 2 6 4 4" xfId="4334"/>
    <cellStyle name="Обычный 2 2 6 5" xfId="2996"/>
    <cellStyle name="Обычный 2 2 6 5 2" xfId="4335"/>
    <cellStyle name="Обычный 2 2 6 5 2 2" xfId="6222"/>
    <cellStyle name="Обычный 2 2 6 5 3" xfId="4336"/>
    <cellStyle name="Обычный 2 2 6 5 3 2" xfId="6223"/>
    <cellStyle name="Обычный 2 2 6 5 4" xfId="4337"/>
    <cellStyle name="Обычный 2 2 6 6" xfId="4338"/>
    <cellStyle name="Обычный 2 2 6 6 2" xfId="4339"/>
    <cellStyle name="Обычный 2 2 6 7" xfId="4340"/>
    <cellStyle name="Обычный 2 2 6 7 2" xfId="4341"/>
    <cellStyle name="Обычный 2 2 6 8" xfId="4342"/>
    <cellStyle name="Обычный 2 2 6 8 2" xfId="6224"/>
    <cellStyle name="Обычный 2 2 6 9" xfId="4343"/>
    <cellStyle name="Обычный 2 2 7" xfId="2997"/>
    <cellStyle name="Обычный 2 2 7 2" xfId="2998"/>
    <cellStyle name="Обычный 2 2 7 3" xfId="2999"/>
    <cellStyle name="Обычный 2 2 7 3 2" xfId="4344"/>
    <cellStyle name="Обычный 2 2 7 3 2 2" xfId="6225"/>
    <cellStyle name="Обычный 2 2 7 3 3" xfId="4345"/>
    <cellStyle name="Обычный 2 2 7 3 3 2" xfId="6226"/>
    <cellStyle name="Обычный 2 2 7 3 4" xfId="4346"/>
    <cellStyle name="Обычный 2 2 7 4" xfId="3000"/>
    <cellStyle name="Обычный 2 2 7 4 2" xfId="4347"/>
    <cellStyle name="Обычный 2 2 7 4 2 2" xfId="6227"/>
    <cellStyle name="Обычный 2 2 7 4 3" xfId="4348"/>
    <cellStyle name="Обычный 2 2 7 4 3 2" xfId="6228"/>
    <cellStyle name="Обычный 2 2 7 4 4" xfId="6229"/>
    <cellStyle name="Обычный 2 2 7 5" xfId="4349"/>
    <cellStyle name="Обычный 2 2 7 5 2" xfId="6230"/>
    <cellStyle name="Обычный 2 2 7 6" xfId="4350"/>
    <cellStyle name="Обычный 2 2 7 6 2" xfId="6231"/>
    <cellStyle name="Обычный 2 2 7 7" xfId="4351"/>
    <cellStyle name="Обычный 2 2 7 7 2" xfId="6232"/>
    <cellStyle name="Обычный 2 2 7 8" xfId="4352"/>
    <cellStyle name="Обычный 2 2 8" xfId="3001"/>
    <cellStyle name="Обычный 2 2 8 2" xfId="4353"/>
    <cellStyle name="Обычный 2 2 9" xfId="3002"/>
    <cellStyle name="Обычный 2 2 9 2" xfId="3003"/>
    <cellStyle name="Обычный 2 2 9 2 2" xfId="4354"/>
    <cellStyle name="Обычный 2 2 9 2 2 2" xfId="6233"/>
    <cellStyle name="Обычный 2 2 9 2 3" xfId="4355"/>
    <cellStyle name="Обычный 2 2 9 2 3 2" xfId="6234"/>
    <cellStyle name="Обычный 2 2 9 2 4" xfId="4356"/>
    <cellStyle name="Обычный 2 2 9 3" xfId="3004"/>
    <cellStyle name="Обычный 2 2 9 3 2" xfId="4357"/>
    <cellStyle name="Обычный 2 2 9 3 2 2" xfId="6235"/>
    <cellStyle name="Обычный 2 2 9 3 3" xfId="4358"/>
    <cellStyle name="Обычный 2 2 9 3 3 2" xfId="6236"/>
    <cellStyle name="Обычный 2 2 9 3 4" xfId="6237"/>
    <cellStyle name="Обычный 2 2 9 4" xfId="4359"/>
    <cellStyle name="Обычный 2 2 9 4 2" xfId="6238"/>
    <cellStyle name="Обычный 2 2 9 5" xfId="4360"/>
    <cellStyle name="Обычный 2 2 9 5 2" xfId="6239"/>
    <cellStyle name="Обычный 2 2 9 6" xfId="4361"/>
    <cellStyle name="Обычный 2 2 9 6 2" xfId="6240"/>
    <cellStyle name="Обычный 2 2 9 7" xfId="4362"/>
    <cellStyle name="Обычный 2 2_46EE.2011(v1.0)" xfId="1655"/>
    <cellStyle name="Обычный 2 3" xfId="1656"/>
    <cellStyle name="Обычный 2 3 10" xfId="6241"/>
    <cellStyle name="Обычный 2 3 10 2" xfId="6242"/>
    <cellStyle name="Обычный 2 3 11" xfId="6243"/>
    <cellStyle name="Обычный 2 3 2" xfId="1657"/>
    <cellStyle name="Обычный 2 3 2 2" xfId="2451"/>
    <cellStyle name="Обычный 2 3 2 3" xfId="4363"/>
    <cellStyle name="Обычный 2 3 2 3 2" xfId="4364"/>
    <cellStyle name="Обычный 2 3 2 3 2 2" xfId="4365"/>
    <cellStyle name="Обычный 2 3 2 3 2 2 2" xfId="6244"/>
    <cellStyle name="Обычный 2 3 2 3 2 3" xfId="6245"/>
    <cellStyle name="Обычный 2 3 2 3 3" xfId="4366"/>
    <cellStyle name="Обычный 2 3 2 3 3 2" xfId="6246"/>
    <cellStyle name="Обычный 2 3 2 3 4" xfId="6247"/>
    <cellStyle name="Обычный 2 3 2 4" xfId="4367"/>
    <cellStyle name="Обычный 2 3 2 4 2" xfId="4368"/>
    <cellStyle name="Обычный 2 3 2 4 2 2" xfId="4369"/>
    <cellStyle name="Обычный 2 3 2 4 2 2 2" xfId="6248"/>
    <cellStyle name="Обычный 2 3 2 4 2 3" xfId="6249"/>
    <cellStyle name="Обычный 2 3 2 4 3" xfId="4370"/>
    <cellStyle name="Обычный 2 3 2 4 3 2" xfId="6250"/>
    <cellStyle name="Обычный 2 3 2 4 4" xfId="6251"/>
    <cellStyle name="Обычный 2 3 2 5" xfId="4371"/>
    <cellStyle name="Обычный 2 3 2 5 2" xfId="4372"/>
    <cellStyle name="Обычный 2 3 2 5 2 2" xfId="6252"/>
    <cellStyle name="Обычный 2 3 2 5 3" xfId="6253"/>
    <cellStyle name="Обычный 2 3 3" xfId="1658"/>
    <cellStyle name="Обычный 2 3 3 2" xfId="2452"/>
    <cellStyle name="Обычный 2 3 3 3" xfId="4373"/>
    <cellStyle name="Обычный 2 3 4" xfId="1659"/>
    <cellStyle name="Обычный 2 3 4 10" xfId="4374"/>
    <cellStyle name="Обычный 2 3 4 10 2" xfId="4375"/>
    <cellStyle name="Обычный 2 3 4 11" xfId="4376"/>
    <cellStyle name="Обычный 2 3 4 11 2" xfId="6254"/>
    <cellStyle name="Обычный 2 3 4 12" xfId="4377"/>
    <cellStyle name="Обычный 2 3 4 13" xfId="4378"/>
    <cellStyle name="Обычный 2 3 4 14" xfId="4379"/>
    <cellStyle name="Обычный 2 3 4 2" xfId="3005"/>
    <cellStyle name="Обычный 2 3 4 2 10" xfId="4380"/>
    <cellStyle name="Обычный 2 3 4 2 11" xfId="4381"/>
    <cellStyle name="Обычный 2 3 4 2 2" xfId="3006"/>
    <cellStyle name="Обычный 2 3 4 2 2 2" xfId="4382"/>
    <cellStyle name="Обычный 2 3 4 2 2 2 2" xfId="4383"/>
    <cellStyle name="Обычный 2 3 4 2 2 3" xfId="4384"/>
    <cellStyle name="Обычный 2 3 4 2 2 3 2" xfId="6255"/>
    <cellStyle name="Обычный 2 3 4 2 2 4" xfId="4385"/>
    <cellStyle name="Обычный 2 3 4 2 2 4 2" xfId="6256"/>
    <cellStyle name="Обычный 2 3 4 2 2 5" xfId="4386"/>
    <cellStyle name="Обычный 2 3 4 2 2 5 2" xfId="6257"/>
    <cellStyle name="Обычный 2 3 4 2 2 6" xfId="4387"/>
    <cellStyle name="Обычный 2 3 4 2 3" xfId="3007"/>
    <cellStyle name="Обычный 2 3 4 2 3 2" xfId="4388"/>
    <cellStyle name="Обычный 2 3 4 2 3 2 2" xfId="6258"/>
    <cellStyle name="Обычный 2 3 4 2 3 3" xfId="4389"/>
    <cellStyle name="Обычный 2 3 4 2 3 3 2" xfId="6259"/>
    <cellStyle name="Обычный 2 3 4 2 3 4" xfId="4390"/>
    <cellStyle name="Обычный 2 3 4 2 4" xfId="4391"/>
    <cellStyle name="Обычный 2 3 4 2 4 2" xfId="4392"/>
    <cellStyle name="Обычный 2 3 4 2 5" xfId="4393"/>
    <cellStyle name="Обычный 2 3 4 2 5 2" xfId="4394"/>
    <cellStyle name="Обычный 2 3 4 2 6" xfId="4395"/>
    <cellStyle name="Обычный 2 3 4 2 6 2" xfId="4396"/>
    <cellStyle name="Обычный 2 3 4 2 7" xfId="4397"/>
    <cellStyle name="Обычный 2 3 4 2 7 2" xfId="6260"/>
    <cellStyle name="Обычный 2 3 4 2 8" xfId="4398"/>
    <cellStyle name="Обычный 2 3 4 2 8 2" xfId="6261"/>
    <cellStyle name="Обычный 2 3 4 2 9" xfId="4399"/>
    <cellStyle name="Обычный 2 3 4 3" xfId="3008"/>
    <cellStyle name="Обычный 2 3 4 3 2" xfId="3009"/>
    <cellStyle name="Обычный 2 3 4 3 2 2" xfId="4400"/>
    <cellStyle name="Обычный 2 3 4 3 2 2 2" xfId="6262"/>
    <cellStyle name="Обычный 2 3 4 3 2 3" xfId="4401"/>
    <cellStyle name="Обычный 2 3 4 3 2 3 2" xfId="6263"/>
    <cellStyle name="Обычный 2 3 4 3 2 4" xfId="4402"/>
    <cellStyle name="Обычный 2 3 4 3 3" xfId="3010"/>
    <cellStyle name="Обычный 2 3 4 3 3 2" xfId="4403"/>
    <cellStyle name="Обычный 2 3 4 3 3 2 2" xfId="6264"/>
    <cellStyle name="Обычный 2 3 4 3 3 3" xfId="4404"/>
    <cellStyle name="Обычный 2 3 4 3 3 3 2" xfId="6265"/>
    <cellStyle name="Обычный 2 3 4 3 3 4" xfId="6266"/>
    <cellStyle name="Обычный 2 3 4 3 4" xfId="4405"/>
    <cellStyle name="Обычный 2 3 4 3 5" xfId="4406"/>
    <cellStyle name="Обычный 2 3 4 3 5 2" xfId="6267"/>
    <cellStyle name="Обычный 2 3 4 3 6" xfId="4407"/>
    <cellStyle name="Обычный 2 3 4 3 6 2" xfId="6268"/>
    <cellStyle name="Обычный 2 3 4 3 7" xfId="4408"/>
    <cellStyle name="Обычный 2 3 4 4" xfId="3011"/>
    <cellStyle name="Обычный 2 3 4 4 2" xfId="3012"/>
    <cellStyle name="Обычный 2 3 4 4 2 2" xfId="4409"/>
    <cellStyle name="Обычный 2 3 4 4 2 2 2" xfId="6269"/>
    <cellStyle name="Обычный 2 3 4 4 2 3" xfId="4410"/>
    <cellStyle name="Обычный 2 3 4 4 2 3 2" xfId="6270"/>
    <cellStyle name="Обычный 2 3 4 4 2 4" xfId="4411"/>
    <cellStyle name="Обычный 2 3 4 4 3" xfId="3013"/>
    <cellStyle name="Обычный 2 3 4 4 3 2" xfId="4412"/>
    <cellStyle name="Обычный 2 3 4 4 3 2 2" xfId="6271"/>
    <cellStyle name="Обычный 2 3 4 4 3 3" xfId="4413"/>
    <cellStyle name="Обычный 2 3 4 4 3 3 2" xfId="6272"/>
    <cellStyle name="Обычный 2 3 4 4 3 4" xfId="6273"/>
    <cellStyle name="Обычный 2 3 4 4 4" xfId="4414"/>
    <cellStyle name="Обычный 2 3 4 4 4 2" xfId="6274"/>
    <cellStyle name="Обычный 2 3 4 4 5" xfId="4415"/>
    <cellStyle name="Обычный 2 3 4 4 5 2" xfId="6275"/>
    <cellStyle name="Обычный 2 3 4 4 6" xfId="4416"/>
    <cellStyle name="Обычный 2 3 4 5" xfId="3014"/>
    <cellStyle name="Обычный 2 3 4 5 2" xfId="4417"/>
    <cellStyle name="Обычный 2 3 4 5 2 2" xfId="6276"/>
    <cellStyle name="Обычный 2 3 4 5 3" xfId="4418"/>
    <cellStyle name="Обычный 2 3 4 5 3 2" xfId="6277"/>
    <cellStyle name="Обычный 2 3 4 5 4" xfId="4419"/>
    <cellStyle name="Обычный 2 3 4 6" xfId="3015"/>
    <cellStyle name="Обычный 2 3 4 6 2" xfId="4420"/>
    <cellStyle name="Обычный 2 3 4 6 2 2" xfId="6278"/>
    <cellStyle name="Обычный 2 3 4 6 3" xfId="4421"/>
    <cellStyle name="Обычный 2 3 4 6 3 2" xfId="6279"/>
    <cellStyle name="Обычный 2 3 4 6 4" xfId="4422"/>
    <cellStyle name="Обычный 2 3 4 7" xfId="4423"/>
    <cellStyle name="Обычный 2 3 4 7 2" xfId="4424"/>
    <cellStyle name="Обычный 2 3 4 8" xfId="4425"/>
    <cellStyle name="Обычный 2 3 4 8 2" xfId="4426"/>
    <cellStyle name="Обычный 2 3 4 9" xfId="4427"/>
    <cellStyle name="Обычный 2 3 4 9 2" xfId="4428"/>
    <cellStyle name="Обычный 2 3 5" xfId="2056"/>
    <cellStyle name="Обычный 2 3 6" xfId="3016"/>
    <cellStyle name="Обычный 2 3 6 2" xfId="3017"/>
    <cellStyle name="Обычный 2 3 6 2 2" xfId="4429"/>
    <cellStyle name="Обычный 2 3 6 2 2 2" xfId="6280"/>
    <cellStyle name="Обычный 2 3 6 2 3" xfId="4430"/>
    <cellStyle name="Обычный 2 3 6 2 3 2" xfId="6281"/>
    <cellStyle name="Обычный 2 3 6 2 4" xfId="4431"/>
    <cellStyle name="Обычный 2 3 6 2 4 2" xfId="6282"/>
    <cellStyle name="Обычный 2 3 6 2 5" xfId="4432"/>
    <cellStyle name="Обычный 2 3 6 2 5 2" xfId="6283"/>
    <cellStyle name="Обычный 2 3 6 2 6" xfId="4433"/>
    <cellStyle name="Обычный 2 3 6 2 6 2" xfId="6284"/>
    <cellStyle name="Обычный 2 3 6 2 7" xfId="6285"/>
    <cellStyle name="Обычный 2 3 6 3" xfId="3018"/>
    <cellStyle name="Обычный 2 3 6 3 2" xfId="4434"/>
    <cellStyle name="Обычный 2 3 6 3 2 2" xfId="6286"/>
    <cellStyle name="Обычный 2 3 6 3 3" xfId="4435"/>
    <cellStyle name="Обычный 2 3 6 3 3 2" xfId="6287"/>
    <cellStyle name="Обычный 2 3 6 3 4" xfId="6288"/>
    <cellStyle name="Обычный 2 3 6 4" xfId="4436"/>
    <cellStyle name="Обычный 2 3 6 4 2" xfId="6289"/>
    <cellStyle name="Обычный 2 3 6 5" xfId="4437"/>
    <cellStyle name="Обычный 2 3 6 6" xfId="4438"/>
    <cellStyle name="Обычный 2 3 6 6 2" xfId="6290"/>
    <cellStyle name="Обычный 2 3 6 7" xfId="4439"/>
    <cellStyle name="Обычный 2 3 6 7 2" xfId="6291"/>
    <cellStyle name="Обычный 2 3 6 8" xfId="4440"/>
    <cellStyle name="Обычный 2 3 6 8 2" xfId="6292"/>
    <cellStyle name="Обычный 2 3 6 9" xfId="6293"/>
    <cellStyle name="Обычный 2 3 7" xfId="4441"/>
    <cellStyle name="Обычный 2 3 7 2" xfId="4442"/>
    <cellStyle name="Обычный 2 3 7 2 2" xfId="4443"/>
    <cellStyle name="Обычный 2 3 7 2 2 2" xfId="6294"/>
    <cellStyle name="Обычный 2 3 7 3" xfId="4444"/>
    <cellStyle name="Обычный 2 3 7 3 2" xfId="6295"/>
    <cellStyle name="Обычный 2 3 7 4" xfId="4445"/>
    <cellStyle name="Обычный 2 3 7 4 2" xfId="6296"/>
    <cellStyle name="Обычный 2 3 7 5" xfId="6297"/>
    <cellStyle name="Обычный 2 3 8" xfId="4446"/>
    <cellStyle name="Обычный 2 3 8 2" xfId="4447"/>
    <cellStyle name="Обычный 2 3 8 2 2" xfId="6298"/>
    <cellStyle name="Обычный 2 3 8 3" xfId="6299"/>
    <cellStyle name="Обычный 2 3 9" xfId="4448"/>
    <cellStyle name="Обычный 2 3 9 2" xfId="6300"/>
    <cellStyle name="Обычный 2 3_46EE.2011(v1.0)" xfId="1660"/>
    <cellStyle name="Обычный 2 4" xfId="1661"/>
    <cellStyle name="Обычный 2 4 2" xfId="1662"/>
    <cellStyle name="Обычный 2 4 2 2" xfId="2453"/>
    <cellStyle name="Обычный 2 4 2 3" xfId="4449"/>
    <cellStyle name="Обычный 2 4 3" xfId="1663"/>
    <cellStyle name="Обычный 2 4 3 2" xfId="2454"/>
    <cellStyle name="Обычный 2 4 4" xfId="3019"/>
    <cellStyle name="Обычный 2 4 4 2" xfId="3020"/>
    <cellStyle name="Обычный 2 4 4 2 2" xfId="4451"/>
    <cellStyle name="Обычный 2 4 4 2 3" xfId="4452"/>
    <cellStyle name="Обычный 2 4 4 2 4" xfId="4450"/>
    <cellStyle name="Обычный 2 4 4 3" xfId="3021"/>
    <cellStyle name="Обычный 2 4 4 4" xfId="3022"/>
    <cellStyle name="Обычный 2 4 4 5" xfId="3023"/>
    <cellStyle name="Обычный 2 4 5" xfId="4453"/>
    <cellStyle name="Обычный 2 4 5 2" xfId="4454"/>
    <cellStyle name="Обычный 2 4 5 3" xfId="4455"/>
    <cellStyle name="Обычный 2 4 6" xfId="4456"/>
    <cellStyle name="Обычный 2 4_46EE.2011(v1.0)" xfId="1664"/>
    <cellStyle name="Обычный 2 5" xfId="1665"/>
    <cellStyle name="Обычный 2 5 2" xfId="1666"/>
    <cellStyle name="Обычный 2 5 2 2" xfId="2456"/>
    <cellStyle name="Обычный 2 5 3" xfId="1667"/>
    <cellStyle name="Обычный 2 5 3 2" xfId="2457"/>
    <cellStyle name="Обычный 2 5 4" xfId="2458"/>
    <cellStyle name="Обычный 2 5 4 2" xfId="3024"/>
    <cellStyle name="Обычный 2 5 4 2 2" xfId="4457"/>
    <cellStyle name="Обычный 2 5 4 2 2 2" xfId="4458"/>
    <cellStyle name="Обычный 2 5 4 3" xfId="3025"/>
    <cellStyle name="Обычный 2 5 4 3 2" xfId="4460"/>
    <cellStyle name="Обычный 2 5 4 3 3" xfId="4461"/>
    <cellStyle name="Обычный 2 5 4 3 4" xfId="4459"/>
    <cellStyle name="Обычный 2 5 4 4" xfId="4462"/>
    <cellStyle name="Обычный 2 5_46EE.2011(v1.0)" xfId="1668"/>
    <cellStyle name="Обычный 2 6" xfId="1669"/>
    <cellStyle name="Обычный 2 6 2" xfId="1670"/>
    <cellStyle name="Обычный 2 6 2 2" xfId="2459"/>
    <cellStyle name="Обычный 2 6 3" xfId="1671"/>
    <cellStyle name="Обычный 2 6 3 2" xfId="2460"/>
    <cellStyle name="Обычный 2 6 4" xfId="2461"/>
    <cellStyle name="Обычный 2 6 4 2" xfId="3026"/>
    <cellStyle name="Обычный 2 6 4 2 2" xfId="3027"/>
    <cellStyle name="Обычный 2 6 4 2 3" xfId="3028"/>
    <cellStyle name="Обычный 2 6 4 2 4" xfId="4463"/>
    <cellStyle name="Обычный 2 6 4 3" xfId="4464"/>
    <cellStyle name="Обычный 2 6 4 4" xfId="4465"/>
    <cellStyle name="Обычный 2 6_46EE.2011(v1.0)" xfId="1672"/>
    <cellStyle name="Обычный 2 7" xfId="1673"/>
    <cellStyle name="Обычный 2 7 2" xfId="1674"/>
    <cellStyle name="Обычный 2 7 3" xfId="2462"/>
    <cellStyle name="Обычный 2 7 3 2" xfId="3029"/>
    <cellStyle name="Обычный 2 7 3 2 2" xfId="3030"/>
    <cellStyle name="Обычный 2 7 3 2 3" xfId="3031"/>
    <cellStyle name="Обычный 2 7 3 2 4" xfId="4466"/>
    <cellStyle name="Обычный 2 7 3 3" xfId="4467"/>
    <cellStyle name="Обычный 2 7 3 4" xfId="4468"/>
    <cellStyle name="Обычный 2 7 4" xfId="4469"/>
    <cellStyle name="Обычный 2 8" xfId="2057"/>
    <cellStyle name="Обычный 2 8 10" xfId="4470"/>
    <cellStyle name="Обычный 2 8 11" xfId="4471"/>
    <cellStyle name="Обычный 2 8 12" xfId="4472"/>
    <cellStyle name="Обычный 2 8 13" xfId="4473"/>
    <cellStyle name="Обычный 2 8 14" xfId="4474"/>
    <cellStyle name="Обычный 2 8 2" xfId="2100"/>
    <cellStyle name="Обычный 2 8 2 2" xfId="3032"/>
    <cellStyle name="Обычный 2 8 2 2 2" xfId="3033"/>
    <cellStyle name="Обычный 2 8 2 2 2 2" xfId="4476"/>
    <cellStyle name="Обычный 2 8 2 2 2 3" xfId="4477"/>
    <cellStyle name="Обычный 2 8 2 2 2 4" xfId="4478"/>
    <cellStyle name="Обычный 2 8 2 2 2 5" xfId="4475"/>
    <cellStyle name="Обычный 2 8 2 2 3" xfId="3034"/>
    <cellStyle name="Обычный 2 8 2 2 3 2" xfId="4479"/>
    <cellStyle name="Обычный 2 8 2 2 3 2 2" xfId="6301"/>
    <cellStyle name="Обычный 2 8 2 2 3 3" xfId="4480"/>
    <cellStyle name="Обычный 2 8 2 2 4" xfId="4481"/>
    <cellStyle name="Обычный 2 8 2 2 5" xfId="4482"/>
    <cellStyle name="Обычный 2 8 2 3" xfId="3035"/>
    <cellStyle name="Обычный 2 8 2 3 2" xfId="4483"/>
    <cellStyle name="Обычный 2 8 2 3 2 2" xfId="4484"/>
    <cellStyle name="Обычный 2 8 2 3 3" xfId="4485"/>
    <cellStyle name="Обычный 2 8 2 3 3 2" xfId="4486"/>
    <cellStyle name="Обычный 2 8 2 3 4" xfId="4487"/>
    <cellStyle name="Обычный 2 8 2 3 5" xfId="4488"/>
    <cellStyle name="Обычный 2 8 2 4" xfId="3036"/>
    <cellStyle name="Обычный 2 8 2 4 2" xfId="4490"/>
    <cellStyle name="Обычный 2 8 2 4 3" xfId="4491"/>
    <cellStyle name="Обычный 2 8 2 4 4" xfId="4489"/>
    <cellStyle name="Обычный 2 8 2 5" xfId="3037"/>
    <cellStyle name="Обычный 2 8 2 5 2" xfId="4492"/>
    <cellStyle name="Обычный 2 8 2 5 2 2" xfId="6302"/>
    <cellStyle name="Обычный 2 8 2 5 3" xfId="4493"/>
    <cellStyle name="Обычный 2 8 2 6" xfId="4494"/>
    <cellStyle name="Обычный 2 8 2 7" xfId="4495"/>
    <cellStyle name="Обычный 2 8 2 8" xfId="4496"/>
    <cellStyle name="Обычный 2 8 3" xfId="2087"/>
    <cellStyle name="Обычный 2 8 3 2" xfId="3038"/>
    <cellStyle name="Обычный 2 8 3 3" xfId="3039"/>
    <cellStyle name="Обычный 2 8 3 3 2" xfId="4498"/>
    <cellStyle name="Обычный 2 8 3 3 2 2" xfId="6303"/>
    <cellStyle name="Обычный 2 8 3 3 3" xfId="4499"/>
    <cellStyle name="Обычный 2 8 3 4" xfId="3040"/>
    <cellStyle name="Обычный 2 8 3 5" xfId="4500"/>
    <cellStyle name="Обычный 2 8 3 6" xfId="4501"/>
    <cellStyle name="Обычный 2 8 3 7" xfId="4497"/>
    <cellStyle name="Обычный 2 8 4" xfId="3041"/>
    <cellStyle name="Обычный 2 8 4 2" xfId="4503"/>
    <cellStyle name="Обычный 2 8 4 2 2" xfId="4504"/>
    <cellStyle name="Обычный 2 8 4 3" xfId="4505"/>
    <cellStyle name="Обычный 2 8 4 3 2" xfId="6304"/>
    <cellStyle name="Обычный 2 8 4 4" xfId="4506"/>
    <cellStyle name="Обычный 2 8 4 5" xfId="4507"/>
    <cellStyle name="Обычный 2 8 4 6" xfId="4502"/>
    <cellStyle name="Обычный 2 8 5" xfId="4508"/>
    <cellStyle name="Обычный 2 8 5 2" xfId="4509"/>
    <cellStyle name="Обычный 2 8 6" xfId="4510"/>
    <cellStyle name="Обычный 2 8 7" xfId="4511"/>
    <cellStyle name="Обычный 2 8 8" xfId="4512"/>
    <cellStyle name="Обычный 2 8 9" xfId="4513"/>
    <cellStyle name="Обычный 2 9" xfId="3042"/>
    <cellStyle name="Обычный 2 9 10" xfId="4514"/>
    <cellStyle name="Обычный 2 9 2" xfId="3043"/>
    <cellStyle name="Обычный 2 9 2 2" xfId="3044"/>
    <cellStyle name="Обычный 2 9 2 2 2" xfId="4516"/>
    <cellStyle name="Обычный 2 9 2 2 3" xfId="4517"/>
    <cellStyle name="Обычный 2 9 2 2 4" xfId="4515"/>
    <cellStyle name="Обычный 2 9 2 3" xfId="3045"/>
    <cellStyle name="Обычный 2 9 2 3 2" xfId="4518"/>
    <cellStyle name="Обычный 2 9 2 3 2 2" xfId="6305"/>
    <cellStyle name="Обычный 2 9 2 3 3" xfId="6306"/>
    <cellStyle name="Обычный 2 9 2 4" xfId="4519"/>
    <cellStyle name="Обычный 2 9 3" xfId="3046"/>
    <cellStyle name="Обычный 2 9 3 2" xfId="4520"/>
    <cellStyle name="Обычный 2 9 3 2 2" xfId="6307"/>
    <cellStyle name="Обычный 2 9 3 3" xfId="4521"/>
    <cellStyle name="Обычный 2 9 3 3 2" xfId="6308"/>
    <cellStyle name="Обычный 2 9 3 4" xfId="6309"/>
    <cellStyle name="Обычный 2 9 4" xfId="3047"/>
    <cellStyle name="Обычный 2 9 4 2" xfId="4522"/>
    <cellStyle name="Обычный 2 9 4 2 2" xfId="6310"/>
    <cellStyle name="Обычный 2 9 4 3" xfId="4523"/>
    <cellStyle name="Обычный 2 9 4 3 2" xfId="6311"/>
    <cellStyle name="Обычный 2 9 4 4" xfId="6312"/>
    <cellStyle name="Обычный 2 9 5" xfId="4524"/>
    <cellStyle name="Обычный 2 9 5 2" xfId="6313"/>
    <cellStyle name="Обычный 2 9 6" xfId="4525"/>
    <cellStyle name="Обычный 2 9 6 2" xfId="6314"/>
    <cellStyle name="Обычный 2 9 7" xfId="4526"/>
    <cellStyle name="Обычный 2 9 7 2" xfId="6315"/>
    <cellStyle name="Обычный 2 9 8" xfId="4527"/>
    <cellStyle name="Обычный 2 9 8 2" xfId="6316"/>
    <cellStyle name="Обычный 2 9 9" xfId="4528"/>
    <cellStyle name="Обычный 2 9 9 2" xfId="6317"/>
    <cellStyle name="Обычный 2_1" xfId="1675"/>
    <cellStyle name="Обычный 20" xfId="1676"/>
    <cellStyle name="Обычный 21" xfId="1677"/>
    <cellStyle name="Обычный 22" xfId="1678"/>
    <cellStyle name="Обычный 23" xfId="1679"/>
    <cellStyle name="Обычный 24" xfId="1680"/>
    <cellStyle name="Обычный 25" xfId="1681"/>
    <cellStyle name="Обычный 26" xfId="1682"/>
    <cellStyle name="Обычный 27" xfId="1683"/>
    <cellStyle name="Обычный 28" xfId="1684"/>
    <cellStyle name="Обычный 29" xfId="1685"/>
    <cellStyle name="Обычный 3" xfId="1686"/>
    <cellStyle name="Обычный 3 10" xfId="3048"/>
    <cellStyle name="Обычный 3 10 2" xfId="4530"/>
    <cellStyle name="Обычный 3 10 3" xfId="4529"/>
    <cellStyle name="Обычный 3 11" xfId="4531"/>
    <cellStyle name="Обычный 3 2" xfId="1687"/>
    <cellStyle name="Обычный 3 2 2" xfId="2093"/>
    <cellStyle name="Обычный 3 2 2 2" xfId="3049"/>
    <cellStyle name="Обычный 3 2 2 2 2" xfId="4533"/>
    <cellStyle name="Обычный 3 2 2 2 3" xfId="4534"/>
    <cellStyle name="Обычный 3 2 2 2 4" xfId="4532"/>
    <cellStyle name="Обычный 3 2 2 3" xfId="3050"/>
    <cellStyle name="Обычный 3 2 2 3 2" xfId="4536"/>
    <cellStyle name="Обычный 3 2 2 3 3" xfId="4537"/>
    <cellStyle name="Обычный 3 2 2 3 4" xfId="4535"/>
    <cellStyle name="Обычный 3 2 2 4" xfId="3051"/>
    <cellStyle name="Обычный 3 2 2 5" xfId="3052"/>
    <cellStyle name="Обычный 3 2 3" xfId="3053"/>
    <cellStyle name="Обычный 3 2 4" xfId="3054"/>
    <cellStyle name="Обычный 3 3" xfId="1688"/>
    <cellStyle name="Обычный 3 3 2" xfId="4538"/>
    <cellStyle name="Обычный 3 3 3" xfId="4539"/>
    <cellStyle name="Обычный 3 3 4" xfId="4540"/>
    <cellStyle name="Обычный 3 3 5" xfId="4541"/>
    <cellStyle name="Обычный 3 4" xfId="1689"/>
    <cellStyle name="Обычный 3 4 10" xfId="4542"/>
    <cellStyle name="Обычный 3 4 10 2" xfId="4543"/>
    <cellStyle name="Обычный 3 4 11" xfId="4544"/>
    <cellStyle name="Обычный 3 4 11 2" xfId="6318"/>
    <cellStyle name="Обычный 3 4 12" xfId="4545"/>
    <cellStyle name="Обычный 3 4 13" xfId="4546"/>
    <cellStyle name="Обычный 3 4 14" xfId="4547"/>
    <cellStyle name="Обычный 3 4 2" xfId="3055"/>
    <cellStyle name="Обычный 3 4 2 10" xfId="4548"/>
    <cellStyle name="Обычный 3 4 2 2" xfId="3056"/>
    <cellStyle name="Обычный 3 4 2 2 2" xfId="4549"/>
    <cellStyle name="Обычный 3 4 2 2 2 2" xfId="4550"/>
    <cellStyle name="Обычный 3 4 2 2 3" xfId="4551"/>
    <cellStyle name="Обычный 3 4 2 2 3 2" xfId="6319"/>
    <cellStyle name="Обычный 3 4 2 2 4" xfId="4552"/>
    <cellStyle name="Обычный 3 4 2 2 4 2" xfId="6320"/>
    <cellStyle name="Обычный 3 4 2 2 5" xfId="4553"/>
    <cellStyle name="Обычный 3 4 2 3" xfId="3057"/>
    <cellStyle name="Обычный 3 4 2 3 2" xfId="4554"/>
    <cellStyle name="Обычный 3 4 2 3 2 2" xfId="4555"/>
    <cellStyle name="Обычный 3 4 2 3 3" xfId="4556"/>
    <cellStyle name="Обычный 3 4 2 3 3 2" xfId="6321"/>
    <cellStyle name="Обычный 3 4 2 3 4" xfId="4557"/>
    <cellStyle name="Обычный 3 4 2 4" xfId="4558"/>
    <cellStyle name="Обычный 3 4 2 4 2" xfId="4559"/>
    <cellStyle name="Обычный 3 4 2 5" xfId="4560"/>
    <cellStyle name="Обычный 3 4 2 5 2" xfId="4561"/>
    <cellStyle name="Обычный 3 4 2 6" xfId="4562"/>
    <cellStyle name="Обычный 3 4 2 6 2" xfId="4563"/>
    <cellStyle name="Обычный 3 4 2 7" xfId="4564"/>
    <cellStyle name="Обычный 3 4 2 7 2" xfId="4565"/>
    <cellStyle name="Обычный 3 4 2 8" xfId="4566"/>
    <cellStyle name="Обычный 3 4 2 9" xfId="4567"/>
    <cellStyle name="Обычный 3 4 3" xfId="3058"/>
    <cellStyle name="Обычный 3 4 3 2" xfId="3059"/>
    <cellStyle name="Обычный 3 4 3 2 2" xfId="3060"/>
    <cellStyle name="Обычный 3 4 3 2 2 2" xfId="4568"/>
    <cellStyle name="Обычный 3 4 3 2 2 2 2" xfId="6322"/>
    <cellStyle name="Обычный 3 4 3 2 2 3" xfId="6323"/>
    <cellStyle name="Обычный 3 4 3 2 3" xfId="3061"/>
    <cellStyle name="Обычный 3 4 3 2 4" xfId="4569"/>
    <cellStyle name="Обычный 3 4 3 2 4 2" xfId="6324"/>
    <cellStyle name="Обычный 3 4 3 2 5" xfId="4570"/>
    <cellStyle name="Обычный 3 4 3 2 5 2" xfId="6325"/>
    <cellStyle name="Обычный 3 4 3 2 6" xfId="4571"/>
    <cellStyle name="Обычный 3 4 3 3" xfId="3062"/>
    <cellStyle name="Обычный 3 4 3 3 2" xfId="4572"/>
    <cellStyle name="Обычный 3 4 3 3 2 2" xfId="6326"/>
    <cellStyle name="Обычный 3 4 3 3 3" xfId="4573"/>
    <cellStyle name="Обычный 3 4 3 3 3 2" xfId="6327"/>
    <cellStyle name="Обычный 3 4 3 3 4" xfId="4574"/>
    <cellStyle name="Обычный 3 4 3 4" xfId="3063"/>
    <cellStyle name="Обычный 3 4 3 4 2" xfId="4575"/>
    <cellStyle name="Обычный 3 4 3 5" xfId="3064"/>
    <cellStyle name="Обычный 3 4 3 5 2" xfId="4577"/>
    <cellStyle name="Обычный 3 4 3 5 3" xfId="4578"/>
    <cellStyle name="Обычный 3 4 3 5 4" xfId="4576"/>
    <cellStyle name="Обычный 3 4 3 6" xfId="4579"/>
    <cellStyle name="Обычный 3 4 3 6 2" xfId="6328"/>
    <cellStyle name="Обычный 3 4 3 7" xfId="4580"/>
    <cellStyle name="Обычный 3 4 3 7 2" xfId="6329"/>
    <cellStyle name="Обычный 3 4 3 8" xfId="4581"/>
    <cellStyle name="Обычный 3 4 4" xfId="3065"/>
    <cellStyle name="Обычный 3 4 4 2" xfId="3066"/>
    <cellStyle name="Обычный 3 4 4 2 2" xfId="4582"/>
    <cellStyle name="Обычный 3 4 4 2 2 2" xfId="6330"/>
    <cellStyle name="Обычный 3 4 4 2 3" xfId="4583"/>
    <cellStyle name="Обычный 3 4 4 2 3 2" xfId="6331"/>
    <cellStyle name="Обычный 3 4 4 2 4" xfId="4584"/>
    <cellStyle name="Обычный 3 4 4 3" xfId="3067"/>
    <cellStyle name="Обычный 3 4 4 3 2" xfId="4585"/>
    <cellStyle name="Обычный 3 4 4 3 2 2" xfId="6332"/>
    <cellStyle name="Обычный 3 4 4 3 3" xfId="4586"/>
    <cellStyle name="Обычный 3 4 4 3 3 2" xfId="6333"/>
    <cellStyle name="Обычный 3 4 4 3 4" xfId="6334"/>
    <cellStyle name="Обычный 3 4 4 4" xfId="4587"/>
    <cellStyle name="Обычный 3 4 4 5" xfId="4588"/>
    <cellStyle name="Обычный 3 4 4 5 2" xfId="6335"/>
    <cellStyle name="Обычный 3 4 4 6" xfId="4589"/>
    <cellStyle name="Обычный 3 4 4 6 2" xfId="6336"/>
    <cellStyle name="Обычный 3 4 4 7" xfId="4590"/>
    <cellStyle name="Обычный 3 4 4 8" xfId="4591"/>
    <cellStyle name="Обычный 3 4 5" xfId="3068"/>
    <cellStyle name="Обычный 3 4 5 2" xfId="3069"/>
    <cellStyle name="Обычный 3 4 5 2 2" xfId="4592"/>
    <cellStyle name="Обычный 3 4 5 2 2 2" xfId="6337"/>
    <cellStyle name="Обычный 3 4 5 2 3" xfId="4593"/>
    <cellStyle name="Обычный 3 4 5 2 3 2" xfId="6338"/>
    <cellStyle name="Обычный 3 4 5 2 4" xfId="6339"/>
    <cellStyle name="Обычный 3 4 5 3" xfId="3070"/>
    <cellStyle name="Обычный 3 4 5 3 2" xfId="4595"/>
    <cellStyle name="Обычный 3 4 5 3 3" xfId="4596"/>
    <cellStyle name="Обычный 3 4 5 3 4" xfId="4594"/>
    <cellStyle name="Обычный 3 4 5 4" xfId="4597"/>
    <cellStyle name="Обычный 3 4 5 4 2" xfId="6340"/>
    <cellStyle name="Обычный 3 4 5 5" xfId="4598"/>
    <cellStyle name="Обычный 3 4 5 5 2" xfId="6341"/>
    <cellStyle name="Обычный 3 4 5 6" xfId="4599"/>
    <cellStyle name="Обычный 3 4 6" xfId="3071"/>
    <cellStyle name="Обычный 3 4 6 2" xfId="4600"/>
    <cellStyle name="Обычный 3 4 6 2 2" xfId="6342"/>
    <cellStyle name="Обычный 3 4 6 3" xfId="4601"/>
    <cellStyle name="Обычный 3 4 6 3 2" xfId="6343"/>
    <cellStyle name="Обычный 3 4 6 4" xfId="4602"/>
    <cellStyle name="Обычный 3 4 7" xfId="3072"/>
    <cellStyle name="Обычный 3 4 7 2" xfId="4604"/>
    <cellStyle name="Обычный 3 4 7 3" xfId="4605"/>
    <cellStyle name="Обычный 3 4 7 4" xfId="4606"/>
    <cellStyle name="Обычный 3 4 7 5" xfId="4603"/>
    <cellStyle name="Обычный 3 4 8" xfId="3073"/>
    <cellStyle name="Обычный 3 4 8 2" xfId="4608"/>
    <cellStyle name="Обычный 3 4 8 3" xfId="4609"/>
    <cellStyle name="Обычный 3 4 8 4" xfId="4610"/>
    <cellStyle name="Обычный 3 4 8 5" xfId="4607"/>
    <cellStyle name="Обычный 3 4 9" xfId="4611"/>
    <cellStyle name="Обычный 3 4 9 2" xfId="4612"/>
    <cellStyle name="Обычный 3 5" xfId="2032"/>
    <cellStyle name="Обычный 3 5 2" xfId="1690"/>
    <cellStyle name="Обычный 3 5 2 2" xfId="2463"/>
    <cellStyle name="Обычный 3 5 3" xfId="2081"/>
    <cellStyle name="Обычный 3 5 3 2" xfId="3074"/>
    <cellStyle name="Обычный 3 5 3 2 2" xfId="4613"/>
    <cellStyle name="Обычный 3 5 3 2 2 2" xfId="6344"/>
    <cellStyle name="Обычный 3 5 3 2 3" xfId="4614"/>
    <cellStyle name="Обычный 3 5 3 2 3 2" xfId="6345"/>
    <cellStyle name="Обычный 3 5 3 2 4" xfId="6346"/>
    <cellStyle name="Обычный 3 5 3 3" xfId="3075"/>
    <cellStyle name="Обычный 3 5 3 3 2" xfId="4615"/>
    <cellStyle name="Обычный 3 5 3 3 2 2" xfId="6347"/>
    <cellStyle name="Обычный 3 5 3 3 3" xfId="4616"/>
    <cellStyle name="Обычный 3 5 3 3 3 2" xfId="6348"/>
    <cellStyle name="Обычный 3 5 3 3 4" xfId="6349"/>
    <cellStyle name="Обычный 3 5 3 4" xfId="3076"/>
    <cellStyle name="Обычный 3 5 3 4 2" xfId="3077"/>
    <cellStyle name="Обычный 3 5 3 4 3" xfId="4617"/>
    <cellStyle name="Обычный 3 5 3 4 3 2" xfId="6350"/>
    <cellStyle name="Обычный 3 5 3 4 4" xfId="4618"/>
    <cellStyle name="Обычный 3 5 3 4 4 2" xfId="6351"/>
    <cellStyle name="Обычный 3 5 3 5" xfId="3078"/>
    <cellStyle name="Обычный 3 5 3 6" xfId="3079"/>
    <cellStyle name="Обычный 3 5 3 6 2" xfId="6352"/>
    <cellStyle name="Обычный 3 5 3 7" xfId="4619"/>
    <cellStyle name="Обычный 3 5 3 7 2" xfId="6353"/>
    <cellStyle name="Обычный 3 5 3 8" xfId="4620"/>
    <cellStyle name="Обычный 3 5 4" xfId="3080"/>
    <cellStyle name="Обычный 3 6" xfId="2033"/>
    <cellStyle name="Обычный 3 6 2" xfId="3081"/>
    <cellStyle name="Обычный 3 6 2 2" xfId="3082"/>
    <cellStyle name="Обычный 3 6 2 3" xfId="3083"/>
    <cellStyle name="Обычный 3 6 3" xfId="3084"/>
    <cellStyle name="Обычный 3 6 4" xfId="3085"/>
    <cellStyle name="Обычный 3 7" xfId="2034"/>
    <cellStyle name="Обычный 3 8" xfId="2077"/>
    <cellStyle name="Обычный 3 8 2" xfId="3086"/>
    <cellStyle name="Обычный 3 8 2 2" xfId="4622"/>
    <cellStyle name="Обычный 3 8 2 3" xfId="4623"/>
    <cellStyle name="Обычный 3 8 2 4" xfId="4621"/>
    <cellStyle name="Обычный 3 8 3" xfId="4624"/>
    <cellStyle name="Обычный 3 9" xfId="2080"/>
    <cellStyle name="Обычный 3_Общехоз." xfId="1691"/>
    <cellStyle name="Обычный 30" xfId="1692"/>
    <cellStyle name="Обычный 31" xfId="1693"/>
    <cellStyle name="Обычный 32" xfId="1694"/>
    <cellStyle name="Обычный 33" xfId="1695"/>
    <cellStyle name="Обычный 34" xfId="1696"/>
    <cellStyle name="Обычный 35" xfId="1697"/>
    <cellStyle name="Обычный 36" xfId="1698"/>
    <cellStyle name="Обычный 37" xfId="1699"/>
    <cellStyle name="Обычный 38" xfId="1700"/>
    <cellStyle name="Обычный 39" xfId="1701"/>
    <cellStyle name="Обычный 4" xfId="3"/>
    <cellStyle name="Обычный 4 10" xfId="3087"/>
    <cellStyle name="Обычный 4 10 2" xfId="3088"/>
    <cellStyle name="Обычный 4 10 2 2" xfId="3089"/>
    <cellStyle name="Обычный 4 10 2 3" xfId="4625"/>
    <cellStyle name="Обычный 4 10 2 4" xfId="4626"/>
    <cellStyle name="Обычный 4 10 3" xfId="3090"/>
    <cellStyle name="Обычный 4 10 3 2" xfId="4628"/>
    <cellStyle name="Обычный 4 10 3 3" xfId="4629"/>
    <cellStyle name="Обычный 4 10 3 4" xfId="4627"/>
    <cellStyle name="Обычный 4 10 4" xfId="4630"/>
    <cellStyle name="Обычный 4 11" xfId="3091"/>
    <cellStyle name="Обычный 4 11 2" xfId="3092"/>
    <cellStyle name="Обычный 4 11 3" xfId="3093"/>
    <cellStyle name="Обычный 4 11 4" xfId="4632"/>
    <cellStyle name="Обычный 4 11 5" xfId="4633"/>
    <cellStyle name="Обычный 4 11 6" xfId="4631"/>
    <cellStyle name="Обычный 4 12" xfId="3094"/>
    <cellStyle name="Обычный 4 2" xfId="1702"/>
    <cellStyle name="Обычный 4 2 10" xfId="3095"/>
    <cellStyle name="Обычный 4 2 11" xfId="4634"/>
    <cellStyle name="Обычный 4 2 11 2" xfId="6354"/>
    <cellStyle name="Обычный 4 2 12" xfId="4635"/>
    <cellStyle name="Обычный 4 2 12 2" xfId="6355"/>
    <cellStyle name="Обычный 4 2 13" xfId="4636"/>
    <cellStyle name="Обычный 4 2 2" xfId="1703"/>
    <cellStyle name="Обычный 4 2 2 2" xfId="2464"/>
    <cellStyle name="Обычный 4 2 2 2 2" xfId="4637"/>
    <cellStyle name="Обычный 4 2 2 2 2 2" xfId="4638"/>
    <cellStyle name="Обычный 4 2 2 2 2 2 2" xfId="6356"/>
    <cellStyle name="Обычный 4 2 2 2 2 3" xfId="6357"/>
    <cellStyle name="Обычный 4 2 2 2 3" xfId="4639"/>
    <cellStyle name="Обычный 4 2 2 2 3 2" xfId="4640"/>
    <cellStyle name="Обычный 4 2 2 2 3 3" xfId="6358"/>
    <cellStyle name="Обычный 4 2 2 2 4" xfId="4641"/>
    <cellStyle name="Обычный 4 2 2 2 4 2" xfId="6359"/>
    <cellStyle name="Обычный 4 2 2 3" xfId="4642"/>
    <cellStyle name="Обычный 4 2 2 4" xfId="4643"/>
    <cellStyle name="Обычный 4 2 2 4 2" xfId="4644"/>
    <cellStyle name="Обычный 4 2 2 4 2 2" xfId="4645"/>
    <cellStyle name="Обычный 4 2 2 4 2 2 2" xfId="6360"/>
    <cellStyle name="Обычный 4 2 2 4 2 3" xfId="6361"/>
    <cellStyle name="Обычный 4 2 2 4 3" xfId="4646"/>
    <cellStyle name="Обычный 4 2 2 4 3 2" xfId="6362"/>
    <cellStyle name="Обычный 4 2 2 4 4" xfId="6363"/>
    <cellStyle name="Обычный 4 2 2 5" xfId="4647"/>
    <cellStyle name="Обычный 4 2 2 5 2" xfId="4648"/>
    <cellStyle name="Обычный 4 2 2 5 2 2" xfId="6364"/>
    <cellStyle name="Обычный 4 2 2 5 3" xfId="6365"/>
    <cellStyle name="Обычный 4 2 3" xfId="1704"/>
    <cellStyle name="Обычный 4 2 3 10" xfId="4649"/>
    <cellStyle name="Обычный 4 2 3 10 2" xfId="4650"/>
    <cellStyle name="Обычный 4 2 3 11" xfId="4651"/>
    <cellStyle name="Обычный 4 2 3 11 2" xfId="6366"/>
    <cellStyle name="Обычный 4 2 3 12" xfId="4652"/>
    <cellStyle name="Обычный 4 2 3 13" xfId="4653"/>
    <cellStyle name="Обычный 4 2 3 14" xfId="4654"/>
    <cellStyle name="Обычный 4 2 3 2" xfId="3096"/>
    <cellStyle name="Обычный 4 2 3 2 10" xfId="4655"/>
    <cellStyle name="Обычный 4 2 3 2 11" xfId="4656"/>
    <cellStyle name="Обычный 4 2 3 2 2" xfId="3097"/>
    <cellStyle name="Обычный 4 2 3 2 2 2" xfId="4657"/>
    <cellStyle name="Обычный 4 2 3 2 2 2 2" xfId="4658"/>
    <cellStyle name="Обычный 4 2 3 2 2 3" xfId="4659"/>
    <cellStyle name="Обычный 4 2 3 2 2 3 2" xfId="6367"/>
    <cellStyle name="Обычный 4 2 3 2 2 4" xfId="4660"/>
    <cellStyle name="Обычный 4 2 3 2 2 4 2" xfId="6368"/>
    <cellStyle name="Обычный 4 2 3 2 2 5" xfId="4661"/>
    <cellStyle name="Обычный 4 2 3 2 2 5 2" xfId="6369"/>
    <cellStyle name="Обычный 4 2 3 2 2 6" xfId="4662"/>
    <cellStyle name="Обычный 4 2 3 2 3" xfId="3098"/>
    <cellStyle name="Обычный 4 2 3 2 3 2" xfId="4663"/>
    <cellStyle name="Обычный 4 2 3 2 3 2 2" xfId="4664"/>
    <cellStyle name="Обычный 4 2 3 2 3 3" xfId="4665"/>
    <cellStyle name="Обычный 4 2 3 2 3 3 2" xfId="6370"/>
    <cellStyle name="Обычный 4 2 3 2 3 4" xfId="4666"/>
    <cellStyle name="Обычный 4 2 3 2 4" xfId="4667"/>
    <cellStyle name="Обычный 4 2 3 2 4 2" xfId="4668"/>
    <cellStyle name="Обычный 4 2 3 2 5" xfId="4669"/>
    <cellStyle name="Обычный 4 2 3 2 5 2" xfId="4670"/>
    <cellStyle name="Обычный 4 2 3 2 6" xfId="4671"/>
    <cellStyle name="Обычный 4 2 3 2 6 2" xfId="4672"/>
    <cellStyle name="Обычный 4 2 3 2 7" xfId="4673"/>
    <cellStyle name="Обычный 4 2 3 2 7 2" xfId="4674"/>
    <cellStyle name="Обычный 4 2 3 2 8" xfId="4675"/>
    <cellStyle name="Обычный 4 2 3 2 8 2" xfId="6371"/>
    <cellStyle name="Обычный 4 2 3 2 9" xfId="4676"/>
    <cellStyle name="Обычный 4 2 3 3" xfId="3099"/>
    <cellStyle name="Обычный 4 2 3 3 2" xfId="3100"/>
    <cellStyle name="Обычный 4 2 3 3 2 2" xfId="3101"/>
    <cellStyle name="Обычный 4 2 3 3 2 2 2" xfId="4677"/>
    <cellStyle name="Обычный 4 2 3 3 2 2 2 2" xfId="6372"/>
    <cellStyle name="Обычный 4 2 3 3 2 2 3" xfId="6373"/>
    <cellStyle name="Обычный 4 2 3 3 2 3" xfId="3102"/>
    <cellStyle name="Обычный 4 2 3 3 2 4" xfId="4678"/>
    <cellStyle name="Обычный 4 2 3 3 2 4 2" xfId="6374"/>
    <cellStyle name="Обычный 4 2 3 3 2 5" xfId="4679"/>
    <cellStyle name="Обычный 4 2 3 3 2 5 2" xfId="6375"/>
    <cellStyle name="Обычный 4 2 3 3 2 6" xfId="4680"/>
    <cellStyle name="Обычный 4 2 3 3 3" xfId="3103"/>
    <cellStyle name="Обычный 4 2 3 3 3 2" xfId="4681"/>
    <cellStyle name="Обычный 4 2 3 3 3 2 2" xfId="6376"/>
    <cellStyle name="Обычный 4 2 3 3 3 3" xfId="4682"/>
    <cellStyle name="Обычный 4 2 3 3 3 3 2" xfId="6377"/>
    <cellStyle name="Обычный 4 2 3 3 3 4" xfId="4683"/>
    <cellStyle name="Обычный 4 2 3 3 4" xfId="3104"/>
    <cellStyle name="Обычный 4 2 3 3 4 2" xfId="4684"/>
    <cellStyle name="Обычный 4 2 3 3 5" xfId="3105"/>
    <cellStyle name="Обычный 4 2 3 3 5 2" xfId="4686"/>
    <cellStyle name="Обычный 4 2 3 3 5 3" xfId="4687"/>
    <cellStyle name="Обычный 4 2 3 3 5 4" xfId="4685"/>
    <cellStyle name="Обычный 4 2 3 3 6" xfId="4688"/>
    <cellStyle name="Обычный 4 2 3 3 6 2" xfId="6378"/>
    <cellStyle name="Обычный 4 2 3 3 7" xfId="4689"/>
    <cellStyle name="Обычный 4 2 3 3 7 2" xfId="6379"/>
    <cellStyle name="Обычный 4 2 3 3 8" xfId="4690"/>
    <cellStyle name="Обычный 4 2 3 4" xfId="3106"/>
    <cellStyle name="Обычный 4 2 3 4 2" xfId="3107"/>
    <cellStyle name="Обычный 4 2 3 4 2 2" xfId="4691"/>
    <cellStyle name="Обычный 4 2 3 4 2 2 2" xfId="6380"/>
    <cellStyle name="Обычный 4 2 3 4 2 3" xfId="4692"/>
    <cellStyle name="Обычный 4 2 3 4 2 3 2" xfId="6381"/>
    <cellStyle name="Обычный 4 2 3 4 2 4" xfId="4693"/>
    <cellStyle name="Обычный 4 2 3 4 3" xfId="3108"/>
    <cellStyle name="Обычный 4 2 3 4 3 2" xfId="4694"/>
    <cellStyle name="Обычный 4 2 3 4 3 2 2" xfId="6382"/>
    <cellStyle name="Обычный 4 2 3 4 3 3" xfId="4695"/>
    <cellStyle name="Обычный 4 2 3 4 3 3 2" xfId="6383"/>
    <cellStyle name="Обычный 4 2 3 4 3 4" xfId="6384"/>
    <cellStyle name="Обычный 4 2 3 4 4" xfId="4696"/>
    <cellStyle name="Обычный 4 2 3 4 4 2" xfId="6385"/>
    <cellStyle name="Обычный 4 2 3 4 5" xfId="4697"/>
    <cellStyle name="Обычный 4 2 3 4 5 2" xfId="6386"/>
    <cellStyle name="Обычный 4 2 3 4 6" xfId="4698"/>
    <cellStyle name="Обычный 4 2 3 5" xfId="3109"/>
    <cellStyle name="Обычный 4 2 3 5 2" xfId="3110"/>
    <cellStyle name="Обычный 4 2 3 5 2 2" xfId="4699"/>
    <cellStyle name="Обычный 4 2 3 5 2 2 2" xfId="6387"/>
    <cellStyle name="Обычный 4 2 3 5 2 3" xfId="6388"/>
    <cellStyle name="Обычный 4 2 3 5 3" xfId="3111"/>
    <cellStyle name="Обычный 4 2 3 5 4" xfId="4700"/>
    <cellStyle name="Обычный 4 2 3 5 4 2" xfId="6389"/>
    <cellStyle name="Обычный 4 2 3 5 5" xfId="4701"/>
    <cellStyle name="Обычный 4 2 3 5 5 2" xfId="6390"/>
    <cellStyle name="Обычный 4 2 3 5 6" xfId="4702"/>
    <cellStyle name="Обычный 4 2 3 6" xfId="3112"/>
    <cellStyle name="Обычный 4 2 3 6 2" xfId="4703"/>
    <cellStyle name="Обычный 4 2 3 6 2 2" xfId="6391"/>
    <cellStyle name="Обычный 4 2 3 6 3" xfId="4704"/>
    <cellStyle name="Обычный 4 2 3 6 3 2" xfId="6392"/>
    <cellStyle name="Обычный 4 2 3 6 4" xfId="4705"/>
    <cellStyle name="Обычный 4 2 3 7" xfId="3113"/>
    <cellStyle name="Обычный 4 2 3 7 2" xfId="4707"/>
    <cellStyle name="Обычный 4 2 3 7 3" xfId="4708"/>
    <cellStyle name="Обычный 4 2 3 7 4" xfId="4709"/>
    <cellStyle name="Обычный 4 2 3 7 5" xfId="4706"/>
    <cellStyle name="Обычный 4 2 3 8" xfId="3114"/>
    <cellStyle name="Обычный 4 2 3 8 2" xfId="4711"/>
    <cellStyle name="Обычный 4 2 3 8 3" xfId="4712"/>
    <cellStyle name="Обычный 4 2 3 8 4" xfId="4713"/>
    <cellStyle name="Обычный 4 2 3 8 5" xfId="4710"/>
    <cellStyle name="Обычный 4 2 3 9" xfId="4714"/>
    <cellStyle name="Обычный 4 2 3 9 2" xfId="4715"/>
    <cellStyle name="Обычный 4 2 4" xfId="3115"/>
    <cellStyle name="Обычный 4 2 4 10" xfId="4716"/>
    <cellStyle name="Обычный 4 2 4 11" xfId="4717"/>
    <cellStyle name="Обычный 4 2 4 12" xfId="4718"/>
    <cellStyle name="Обычный 4 2 4 2" xfId="3116"/>
    <cellStyle name="Обычный 4 2 4 2 2" xfId="3117"/>
    <cellStyle name="Обычный 4 2 4 2 2 2" xfId="4719"/>
    <cellStyle name="Обычный 4 2 4 2 2 2 2" xfId="4720"/>
    <cellStyle name="Обычный 4 2 4 2 2 3" xfId="4721"/>
    <cellStyle name="Обычный 4 2 4 2 2 3 2" xfId="6393"/>
    <cellStyle name="Обычный 4 2 4 2 2 4" xfId="4722"/>
    <cellStyle name="Обычный 4 2 4 2 3" xfId="4723"/>
    <cellStyle name="Обычный 4 2 4 2 3 2" xfId="4724"/>
    <cellStyle name="Обычный 4 2 4 2 4" xfId="4725"/>
    <cellStyle name="Обычный 4 2 4 2 4 2" xfId="4726"/>
    <cellStyle name="Обычный 4 2 4 2 5" xfId="4727"/>
    <cellStyle name="Обычный 4 2 4 2 5 2" xfId="4728"/>
    <cellStyle name="Обычный 4 2 4 2 6" xfId="4729"/>
    <cellStyle name="Обычный 4 2 4 2 7" xfId="4730"/>
    <cellStyle name="Обычный 4 2 4 2 8" xfId="4731"/>
    <cellStyle name="Обычный 4 2 4 2 9" xfId="4732"/>
    <cellStyle name="Обычный 4 2 4 3" xfId="3118"/>
    <cellStyle name="Обычный 4 2 4 3 2" xfId="4733"/>
    <cellStyle name="Обычный 4 2 4 3 2 2" xfId="4734"/>
    <cellStyle name="Обычный 4 2 4 3 3" xfId="4735"/>
    <cellStyle name="Обычный 4 2 4 3 3 2" xfId="6394"/>
    <cellStyle name="Обычный 4 2 4 3 4" xfId="4736"/>
    <cellStyle name="Обычный 4 2 4 4" xfId="3119"/>
    <cellStyle name="Обычный 4 2 4 4 2" xfId="3120"/>
    <cellStyle name="Обычный 4 2 4 4 2 2" xfId="4737"/>
    <cellStyle name="Обычный 4 2 4 4 2 3" xfId="4738"/>
    <cellStyle name="Обычный 4 2 4 4 3" xfId="4739"/>
    <cellStyle name="Обычный 4 2 4 4 3 2" xfId="6395"/>
    <cellStyle name="Обычный 4 2 4 4 4" xfId="4740"/>
    <cellStyle name="Обычный 4 2 4 4 4 2" xfId="6396"/>
    <cellStyle name="Обычный 4 2 4 4 5" xfId="4741"/>
    <cellStyle name="Обычный 4 2 4 5" xfId="4742"/>
    <cellStyle name="Обычный 4 2 4 5 2" xfId="4743"/>
    <cellStyle name="Обычный 4 2 4 6" xfId="4744"/>
    <cellStyle name="Обычный 4 2 4 6 2" xfId="4745"/>
    <cellStyle name="Обычный 4 2 4 7" xfId="4746"/>
    <cellStyle name="Обычный 4 2 4 7 2" xfId="4747"/>
    <cellStyle name="Обычный 4 2 4 8" xfId="4748"/>
    <cellStyle name="Обычный 4 2 4 8 2" xfId="4749"/>
    <cellStyle name="Обычный 4 2 4 9" xfId="4750"/>
    <cellStyle name="Обычный 4 2 5" xfId="3121"/>
    <cellStyle name="Обычный 4 2 5 2" xfId="3122"/>
    <cellStyle name="Обычный 4 2 5 2 2" xfId="4751"/>
    <cellStyle name="Обычный 4 2 5 2 2 2" xfId="6397"/>
    <cellStyle name="Обычный 4 2 5 2 3" xfId="4752"/>
    <cellStyle name="Обычный 4 2 5 2 3 2" xfId="6398"/>
    <cellStyle name="Обычный 4 2 5 2 4" xfId="6399"/>
    <cellStyle name="Обычный 4 2 5 3" xfId="3123"/>
    <cellStyle name="Обычный 4 2 5 3 2" xfId="4753"/>
    <cellStyle name="Обычный 4 2 5 3 2 2" xfId="6400"/>
    <cellStyle name="Обычный 4 2 5 3 3" xfId="4754"/>
    <cellStyle name="Обычный 4 2 5 3 3 2" xfId="6401"/>
    <cellStyle name="Обычный 4 2 5 3 4" xfId="6402"/>
    <cellStyle name="Обычный 4 2 5 4" xfId="4755"/>
    <cellStyle name="Обычный 4 2 5 4 2" xfId="4756"/>
    <cellStyle name="Обычный 4 2 5 5" xfId="4757"/>
    <cellStyle name="Обычный 4 2 5 5 2" xfId="6403"/>
    <cellStyle name="Обычный 4 2 5 6" xfId="4758"/>
    <cellStyle name="Обычный 4 2 5 6 2" xfId="6404"/>
    <cellStyle name="Обычный 4 2 5 7" xfId="4759"/>
    <cellStyle name="Обычный 4 2 6" xfId="3124"/>
    <cellStyle name="Обычный 4 2 6 2" xfId="4760"/>
    <cellStyle name="Обычный 4 2 6 3" xfId="4761"/>
    <cellStyle name="Обычный 4 2 7" xfId="3125"/>
    <cellStyle name="Обычный 4 2 7 2" xfId="3126"/>
    <cellStyle name="Обычный 4 2 7 2 2" xfId="4762"/>
    <cellStyle name="Обычный 4 2 7 2 2 2" xfId="6405"/>
    <cellStyle name="Обычный 4 2 7 2 3" xfId="4763"/>
    <cellStyle name="Обычный 4 2 7 2 3 2" xfId="6406"/>
    <cellStyle name="Обычный 4 2 7 2 4" xfId="6407"/>
    <cellStyle name="Обычный 4 2 7 3" xfId="3127"/>
    <cellStyle name="Обычный 4 2 7 3 2" xfId="4764"/>
    <cellStyle name="Обычный 4 2 7 3 2 2" xfId="6408"/>
    <cellStyle name="Обычный 4 2 7 3 3" xfId="4765"/>
    <cellStyle name="Обычный 4 2 7 3 3 2" xfId="6409"/>
    <cellStyle name="Обычный 4 2 7 3 4" xfId="6410"/>
    <cellStyle name="Обычный 4 2 7 4" xfId="4766"/>
    <cellStyle name="Обычный 4 2 7 4 2" xfId="6411"/>
    <cellStyle name="Обычный 4 2 7 5" xfId="4767"/>
    <cellStyle name="Обычный 4 2 7 5 2" xfId="6412"/>
    <cellStyle name="Обычный 4 2 7 6" xfId="6413"/>
    <cellStyle name="Обычный 4 2 8" xfId="3128"/>
    <cellStyle name="Обычный 4 2 8 2" xfId="4768"/>
    <cellStyle name="Обычный 4 2 8 2 2" xfId="6414"/>
    <cellStyle name="Обычный 4 2 8 3" xfId="4769"/>
    <cellStyle name="Обычный 4 2 8 3 2" xfId="6415"/>
    <cellStyle name="Обычный 4 2 8 4" xfId="6416"/>
    <cellStyle name="Обычный 4 2 9" xfId="3129"/>
    <cellStyle name="Обычный 4 2 9 2" xfId="4770"/>
    <cellStyle name="Обычный 4 2 9 2 2" xfId="6417"/>
    <cellStyle name="Обычный 4 2 9 3" xfId="4771"/>
    <cellStyle name="Обычный 4 2 9 3 2" xfId="6418"/>
    <cellStyle name="Обычный 4 2 9 4" xfId="6419"/>
    <cellStyle name="Обычный 4 2_BALANCE.WARM.2011YEAR(v1.5)" xfId="1705"/>
    <cellStyle name="Обычный 4 3" xfId="2088"/>
    <cellStyle name="Обычный 4 3 2" xfId="4772"/>
    <cellStyle name="Обычный 4 3 2 2" xfId="4773"/>
    <cellStyle name="Обычный 4 3 2 2 2" xfId="6420"/>
    <cellStyle name="Обычный 4 3 2 3" xfId="4774"/>
    <cellStyle name="Обычный 4 3 2 4" xfId="6421"/>
    <cellStyle name="Обычный 4 3 3" xfId="4775"/>
    <cellStyle name="Обычный 4 3 3 2" xfId="4776"/>
    <cellStyle name="Обычный 4 3 3 3" xfId="6422"/>
    <cellStyle name="Обычный 4 3 4" xfId="4777"/>
    <cellStyle name="Обычный 4 3 4 2" xfId="6423"/>
    <cellStyle name="Обычный 4 3 5" xfId="4778"/>
    <cellStyle name="Обычный 4 4" xfId="2084"/>
    <cellStyle name="Обычный 4 4 2" xfId="3130"/>
    <cellStyle name="Обычный 4 4 2 2" xfId="4779"/>
    <cellStyle name="Обычный 4 4 3" xfId="4780"/>
    <cellStyle name="Обычный 4 5" xfId="2089"/>
    <cellStyle name="Обычный 4 5 2" xfId="3131"/>
    <cellStyle name="Обычный 4 5 2 2" xfId="3132"/>
    <cellStyle name="Обычный 4 5 2 2 2" xfId="3133"/>
    <cellStyle name="Обычный 4 5 2 2 3" xfId="4781"/>
    <cellStyle name="Обычный 4 5 2 2 4" xfId="4782"/>
    <cellStyle name="Обычный 4 5 2 3" xfId="3134"/>
    <cellStyle name="Обычный 4 5 2 3 2" xfId="4784"/>
    <cellStyle name="Обычный 4 5 2 3 3" xfId="4785"/>
    <cellStyle name="Обычный 4 5 2 3 4" xfId="4783"/>
    <cellStyle name="Обычный 4 5 2 4" xfId="4786"/>
    <cellStyle name="Обычный 4 5 2 5" xfId="4787"/>
    <cellStyle name="Обычный 4 5 3" xfId="3135"/>
    <cellStyle name="Обычный 4 5 4" xfId="3136"/>
    <cellStyle name="Обычный 4 5 5" xfId="4788"/>
    <cellStyle name="Обычный 4 6" xfId="3137"/>
    <cellStyle name="Обычный 4 6 2" xfId="3138"/>
    <cellStyle name="Обычный 4 6 2 2" xfId="3139"/>
    <cellStyle name="Обычный 4 6 2 3" xfId="4789"/>
    <cellStyle name="Обычный 4 6 2 4" xfId="4790"/>
    <cellStyle name="Обычный 4 6 3" xfId="3140"/>
    <cellStyle name="Обычный 4 6 3 2" xfId="4792"/>
    <cellStyle name="Обычный 4 6 3 3" xfId="4793"/>
    <cellStyle name="Обычный 4 6 3 4" xfId="4791"/>
    <cellStyle name="Обычный 4 6 4" xfId="4794"/>
    <cellStyle name="Обычный 4 7" xfId="3141"/>
    <cellStyle name="Обычный 4 7 2" xfId="3142"/>
    <cellStyle name="Обычный 4 7 2 2" xfId="3143"/>
    <cellStyle name="Обычный 4 7 2 3" xfId="4795"/>
    <cellStyle name="Обычный 4 7 2 4" xfId="4796"/>
    <cellStyle name="Обычный 4 7 3" xfId="3144"/>
    <cellStyle name="Обычный 4 7 3 2" xfId="4798"/>
    <cellStyle name="Обычный 4 7 3 3" xfId="4799"/>
    <cellStyle name="Обычный 4 7 3 4" xfId="4797"/>
    <cellStyle name="Обычный 4 7 4" xfId="4800"/>
    <cellStyle name="Обычный 4 8" xfId="3145"/>
    <cellStyle name="Обычный 4 8 2" xfId="3146"/>
    <cellStyle name="Обычный 4 8 2 2" xfId="3147"/>
    <cellStyle name="Обычный 4 8 2 3" xfId="4801"/>
    <cellStyle name="Обычный 4 8 2 4" xfId="4802"/>
    <cellStyle name="Обычный 4 8 3" xfId="3148"/>
    <cellStyle name="Обычный 4 8 3 2" xfId="4804"/>
    <cellStyle name="Обычный 4 8 3 3" xfId="4805"/>
    <cellStyle name="Обычный 4 8 3 4" xfId="4803"/>
    <cellStyle name="Обычный 4 8 4" xfId="4806"/>
    <cellStyle name="Обычный 4 9" xfId="3149"/>
    <cellStyle name="Обычный 4 9 2" xfId="3150"/>
    <cellStyle name="Обычный 4 9 2 2" xfId="3151"/>
    <cellStyle name="Обычный 4 9 2 3" xfId="4807"/>
    <cellStyle name="Обычный 4 9 2 4" xfId="4808"/>
    <cellStyle name="Обычный 4 9 3" xfId="3152"/>
    <cellStyle name="Обычный 4 9 3 2" xfId="4810"/>
    <cellStyle name="Обычный 4 9 3 3" xfId="4811"/>
    <cellStyle name="Обычный 4 9 3 4" xfId="4809"/>
    <cellStyle name="Обычный 4 9 4" xfId="4812"/>
    <cellStyle name="Обычный 4_ARMRAZR" xfId="3153"/>
    <cellStyle name="Обычный 40" xfId="1706"/>
    <cellStyle name="Обычный 41" xfId="1707"/>
    <cellStyle name="Обычный 41 10" xfId="4813"/>
    <cellStyle name="Обычный 41 10 2" xfId="4814"/>
    <cellStyle name="Обычный 41 11" xfId="4815"/>
    <cellStyle name="Обычный 41 11 2" xfId="4816"/>
    <cellStyle name="Обычный 41 12" xfId="4817"/>
    <cellStyle name="Обычный 41 12 2" xfId="4818"/>
    <cellStyle name="Обычный 41 13" xfId="4819"/>
    <cellStyle name="Обычный 41 13 2" xfId="6424"/>
    <cellStyle name="Обычный 41 14" xfId="4820"/>
    <cellStyle name="Обычный 41 15" xfId="4821"/>
    <cellStyle name="Обычный 41 16" xfId="4822"/>
    <cellStyle name="Обычный 41 17" xfId="4823"/>
    <cellStyle name="Обычный 41 2" xfId="4"/>
    <cellStyle name="Обычный 41 2 10" xfId="4824"/>
    <cellStyle name="Обычный 41 2 10 2" xfId="4825"/>
    <cellStyle name="Обычный 41 2 11" xfId="4826"/>
    <cellStyle name="Обычный 41 2 11 2" xfId="6425"/>
    <cellStyle name="Обычный 41 2 12" xfId="4827"/>
    <cellStyle name="Обычный 41 2 13" xfId="4828"/>
    <cellStyle name="Обычный 41 2 14" xfId="4829"/>
    <cellStyle name="Обычный 41 2 2" xfId="3154"/>
    <cellStyle name="Обычный 41 2 2 10" xfId="4830"/>
    <cellStyle name="Обычный 41 2 2 11" xfId="4831"/>
    <cellStyle name="Обычный 41 2 2 2" xfId="3155"/>
    <cellStyle name="Обычный 41 2 2 2 2" xfId="4832"/>
    <cellStyle name="Обычный 41 2 2 2 2 2" xfId="4833"/>
    <cellStyle name="Обычный 41 2 2 2 3" xfId="4834"/>
    <cellStyle name="Обычный 41 2 2 2 3 2" xfId="6426"/>
    <cellStyle name="Обычный 41 2 2 2 4" xfId="4835"/>
    <cellStyle name="Обычный 41 2 2 3" xfId="3156"/>
    <cellStyle name="Обычный 41 2 2 3 2" xfId="4836"/>
    <cellStyle name="Обычный 41 2 2 3 2 2" xfId="6427"/>
    <cellStyle name="Обычный 41 2 2 3 3" xfId="4837"/>
    <cellStyle name="Обычный 41 2 2 3 3 2" xfId="6428"/>
    <cellStyle name="Обычный 41 2 2 3 4" xfId="4838"/>
    <cellStyle name="Обычный 41 2 2 4" xfId="4839"/>
    <cellStyle name="Обычный 41 2 2 4 2" xfId="4840"/>
    <cellStyle name="Обычный 41 2 2 5" xfId="4841"/>
    <cellStyle name="Обычный 41 2 2 5 2" xfId="4842"/>
    <cellStyle name="Обычный 41 2 2 6" xfId="4843"/>
    <cellStyle name="Обычный 41 2 2 6 2" xfId="4844"/>
    <cellStyle name="Обычный 41 2 2 7" xfId="4845"/>
    <cellStyle name="Обычный 41 2 2 7 2" xfId="6429"/>
    <cellStyle name="Обычный 41 2 2 8" xfId="4846"/>
    <cellStyle name="Обычный 41 2 2 8 2" xfId="6430"/>
    <cellStyle name="Обычный 41 2 2 9" xfId="4847"/>
    <cellStyle name="Обычный 41 2 3" xfId="3157"/>
    <cellStyle name="Обычный 41 2 3 2" xfId="3158"/>
    <cellStyle name="Обычный 41 2 3 2 2" xfId="4848"/>
    <cellStyle name="Обычный 41 2 3 2 2 2" xfId="6431"/>
    <cellStyle name="Обычный 41 2 3 2 3" xfId="4849"/>
    <cellStyle name="Обычный 41 2 3 2 3 2" xfId="6432"/>
    <cellStyle name="Обычный 41 2 3 2 4" xfId="4850"/>
    <cellStyle name="Обычный 41 2 3 3" xfId="3159"/>
    <cellStyle name="Обычный 41 2 3 3 2" xfId="4851"/>
    <cellStyle name="Обычный 41 2 3 3 2 2" xfId="6433"/>
    <cellStyle name="Обычный 41 2 3 3 3" xfId="4852"/>
    <cellStyle name="Обычный 41 2 3 3 3 2" xfId="6434"/>
    <cellStyle name="Обычный 41 2 3 3 4" xfId="6435"/>
    <cellStyle name="Обычный 41 2 3 4" xfId="4853"/>
    <cellStyle name="Обычный 41 2 3 4 2" xfId="6436"/>
    <cellStyle name="Обычный 41 2 3 5" xfId="4854"/>
    <cellStyle name="Обычный 41 2 3 5 2" xfId="6437"/>
    <cellStyle name="Обычный 41 2 3 6" xfId="4855"/>
    <cellStyle name="Обычный 41 2 4" xfId="3160"/>
    <cellStyle name="Обычный 41 2 4 2" xfId="3161"/>
    <cellStyle name="Обычный 41 2 4 2 2" xfId="4856"/>
    <cellStyle name="Обычный 41 2 4 2 2 2" xfId="6438"/>
    <cellStyle name="Обычный 41 2 4 2 3" xfId="4857"/>
    <cellStyle name="Обычный 41 2 4 2 3 2" xfId="6439"/>
    <cellStyle name="Обычный 41 2 4 2 4" xfId="4858"/>
    <cellStyle name="Обычный 41 2 4 3" xfId="3162"/>
    <cellStyle name="Обычный 41 2 4 3 2" xfId="4859"/>
    <cellStyle name="Обычный 41 2 4 3 2 2" xfId="6440"/>
    <cellStyle name="Обычный 41 2 4 3 3" xfId="4860"/>
    <cellStyle name="Обычный 41 2 4 3 3 2" xfId="6441"/>
    <cellStyle name="Обычный 41 2 4 3 4" xfId="6442"/>
    <cellStyle name="Обычный 41 2 4 4" xfId="4861"/>
    <cellStyle name="Обычный 41 2 4 4 2" xfId="6443"/>
    <cellStyle name="Обычный 41 2 4 5" xfId="4862"/>
    <cellStyle name="Обычный 41 2 4 5 2" xfId="6444"/>
    <cellStyle name="Обычный 41 2 4 6" xfId="4863"/>
    <cellStyle name="Обычный 41 2 5" xfId="3163"/>
    <cellStyle name="Обычный 41 2 5 2" xfId="4864"/>
    <cellStyle name="Обычный 41 2 5 2 2" xfId="6445"/>
    <cellStyle name="Обычный 41 2 5 3" xfId="4865"/>
    <cellStyle name="Обычный 41 2 5 3 2" xfId="6446"/>
    <cellStyle name="Обычный 41 2 5 4" xfId="4866"/>
    <cellStyle name="Обычный 41 2 6" xfId="3164"/>
    <cellStyle name="Обычный 41 2 6 2" xfId="4867"/>
    <cellStyle name="Обычный 41 2 6 2 2" xfId="6447"/>
    <cellStyle name="Обычный 41 2 6 3" xfId="4868"/>
    <cellStyle name="Обычный 41 2 6 3 2" xfId="6448"/>
    <cellStyle name="Обычный 41 2 6 4" xfId="4869"/>
    <cellStyle name="Обычный 41 2 7" xfId="4870"/>
    <cellStyle name="Обычный 41 2 7 2" xfId="4871"/>
    <cellStyle name="Обычный 41 2 8" xfId="4872"/>
    <cellStyle name="Обычный 41 2 8 2" xfId="4873"/>
    <cellStyle name="Обычный 41 2 9" xfId="4874"/>
    <cellStyle name="Обычный 41 2 9 2" xfId="4875"/>
    <cellStyle name="Обычный 41 3" xfId="3165"/>
    <cellStyle name="Обычный 41 3 10" xfId="4876"/>
    <cellStyle name="Обычный 41 3 11" xfId="4877"/>
    <cellStyle name="Обычный 41 3 2" xfId="3166"/>
    <cellStyle name="Обычный 41 3 2 2" xfId="4878"/>
    <cellStyle name="Обычный 41 3 2 2 2" xfId="4879"/>
    <cellStyle name="Обычный 41 3 2 3" xfId="4880"/>
    <cellStyle name="Обычный 41 3 2 3 2" xfId="6449"/>
    <cellStyle name="Обычный 41 3 2 4" xfId="4881"/>
    <cellStyle name="Обычный 41 3 3" xfId="3167"/>
    <cellStyle name="Обычный 41 3 3 2" xfId="4882"/>
    <cellStyle name="Обычный 41 3 3 2 2" xfId="6450"/>
    <cellStyle name="Обычный 41 3 3 3" xfId="4883"/>
    <cellStyle name="Обычный 41 3 3 3 2" xfId="6451"/>
    <cellStyle name="Обычный 41 3 3 4" xfId="4884"/>
    <cellStyle name="Обычный 41 3 4" xfId="4885"/>
    <cellStyle name="Обычный 41 3 4 2" xfId="4886"/>
    <cellStyle name="Обычный 41 3 5" xfId="4887"/>
    <cellStyle name="Обычный 41 3 5 2" xfId="4888"/>
    <cellStyle name="Обычный 41 3 6" xfId="4889"/>
    <cellStyle name="Обычный 41 3 6 2" xfId="4890"/>
    <cellStyle name="Обычный 41 3 7" xfId="4891"/>
    <cellStyle name="Обычный 41 3 7 2" xfId="6452"/>
    <cellStyle name="Обычный 41 3 8" xfId="4892"/>
    <cellStyle name="Обычный 41 3 8 2" xfId="6453"/>
    <cellStyle name="Обычный 41 3 9" xfId="4893"/>
    <cellStyle name="Обычный 41 4" xfId="3168"/>
    <cellStyle name="Обычный 41 4 2" xfId="3169"/>
    <cellStyle name="Обычный 41 4 2 2" xfId="4894"/>
    <cellStyle name="Обычный 41 4 2 2 2" xfId="4895"/>
    <cellStyle name="Обычный 41 4 2 3" xfId="4896"/>
    <cellStyle name="Обычный 41 4 2 3 2" xfId="6454"/>
    <cellStyle name="Обычный 41 4 2 4" xfId="4897"/>
    <cellStyle name="Обычный 41 4 3" xfId="3170"/>
    <cellStyle name="Обычный 41 4 3 2" xfId="4898"/>
    <cellStyle name="Обычный 41 4 3 2 2" xfId="6455"/>
    <cellStyle name="Обычный 41 4 3 3" xfId="4899"/>
    <cellStyle name="Обычный 41 4 3 3 2" xfId="6456"/>
    <cellStyle name="Обычный 41 4 3 4" xfId="4900"/>
    <cellStyle name="Обычный 41 4 4" xfId="4901"/>
    <cellStyle name="Обычный 41 4 4 2" xfId="4902"/>
    <cellStyle name="Обычный 41 4 5" xfId="4903"/>
    <cellStyle name="Обычный 41 4 5 2" xfId="4904"/>
    <cellStyle name="Обычный 41 4 6" xfId="4905"/>
    <cellStyle name="Обычный 41 4 7" xfId="4906"/>
    <cellStyle name="Обычный 41 4 8" xfId="4907"/>
    <cellStyle name="Обычный 41 4 9" xfId="4908"/>
    <cellStyle name="Обычный 41 5" xfId="3171"/>
    <cellStyle name="Обычный 41 5 2" xfId="3172"/>
    <cellStyle name="Обычный 41 5 2 2" xfId="4909"/>
    <cellStyle name="Обычный 41 5 2 3" xfId="4910"/>
    <cellStyle name="Обычный 41 5 3" xfId="3173"/>
    <cellStyle name="Обычный 41 5 3 2" xfId="4911"/>
    <cellStyle name="Обычный 41 5 3 2 2" xfId="6457"/>
    <cellStyle name="Обычный 41 5 3 3" xfId="6458"/>
    <cellStyle name="Обычный 41 5 4" xfId="4912"/>
    <cellStyle name="Обычный 41 6" xfId="3174"/>
    <cellStyle name="Обычный 41 6 2" xfId="3175"/>
    <cellStyle name="Обычный 41 6 2 2" xfId="4913"/>
    <cellStyle name="Обычный 41 6 2 2 2" xfId="6459"/>
    <cellStyle name="Обычный 41 6 2 3" xfId="4914"/>
    <cellStyle name="Обычный 41 6 2 3 2" xfId="6460"/>
    <cellStyle name="Обычный 41 6 2 4" xfId="4915"/>
    <cellStyle name="Обычный 41 6 3" xfId="3176"/>
    <cellStyle name="Обычный 41 6 3 2" xfId="4916"/>
    <cellStyle name="Обычный 41 6 3 2 2" xfId="6461"/>
    <cellStyle name="Обычный 41 6 3 3" xfId="4917"/>
    <cellStyle name="Обычный 41 6 3 3 2" xfId="6462"/>
    <cellStyle name="Обычный 41 6 3 4" xfId="6463"/>
    <cellStyle name="Обычный 41 6 4" xfId="4918"/>
    <cellStyle name="Обычный 41 6 4 2" xfId="6464"/>
    <cellStyle name="Обычный 41 6 5" xfId="4919"/>
    <cellStyle name="Обычный 41 6 5 2" xfId="6465"/>
    <cellStyle name="Обычный 41 6 6" xfId="4920"/>
    <cellStyle name="Обычный 41 7" xfId="3177"/>
    <cellStyle name="Обычный 41 7 2" xfId="4921"/>
    <cellStyle name="Обычный 41 7 2 2" xfId="6466"/>
    <cellStyle name="Обычный 41 7 3" xfId="4922"/>
    <cellStyle name="Обычный 41 7 3 2" xfId="6467"/>
    <cellStyle name="Обычный 41 7 4" xfId="4923"/>
    <cellStyle name="Обычный 41 8" xfId="3178"/>
    <cellStyle name="Обычный 41 8 2" xfId="4924"/>
    <cellStyle name="Обычный 41 8 2 2" xfId="6468"/>
    <cellStyle name="Обычный 41 8 3" xfId="4925"/>
    <cellStyle name="Обычный 41 8 3 2" xfId="6469"/>
    <cellStyle name="Обычный 41 8 4" xfId="4926"/>
    <cellStyle name="Обычный 41 9" xfId="4927"/>
    <cellStyle name="Обычный 41 9 2" xfId="4928"/>
    <cellStyle name="Обычный 42" xfId="1708"/>
    <cellStyle name="Обычный 42 10" xfId="4929"/>
    <cellStyle name="Обычный 42 10 2" xfId="4930"/>
    <cellStyle name="Обычный 42 11" xfId="4931"/>
    <cellStyle name="Обычный 42 11 2" xfId="4932"/>
    <cellStyle name="Обычный 42 12" xfId="4933"/>
    <cellStyle name="Обычный 42 12 2" xfId="4934"/>
    <cellStyle name="Обычный 42 13" xfId="4935"/>
    <cellStyle name="Обычный 42 14" xfId="4936"/>
    <cellStyle name="Обычный 42 15" xfId="4937"/>
    <cellStyle name="Обычный 42 2" xfId="1709"/>
    <cellStyle name="Обычный 42 2 10" xfId="4938"/>
    <cellStyle name="Обычный 42 2 10 2" xfId="4939"/>
    <cellStyle name="Обычный 42 2 11" xfId="4940"/>
    <cellStyle name="Обычный 42 2 11 2" xfId="6470"/>
    <cellStyle name="Обычный 42 2 12" xfId="4941"/>
    <cellStyle name="Обычный 42 2 13" xfId="4942"/>
    <cellStyle name="Обычный 42 2 14" xfId="4943"/>
    <cellStyle name="Обычный 42 2 2" xfId="3179"/>
    <cellStyle name="Обычный 42 2 2 10" xfId="4944"/>
    <cellStyle name="Обычный 42 2 2 11" xfId="4945"/>
    <cellStyle name="Обычный 42 2 2 2" xfId="3180"/>
    <cellStyle name="Обычный 42 2 2 2 2" xfId="4946"/>
    <cellStyle name="Обычный 42 2 2 2 2 2" xfId="4947"/>
    <cellStyle name="Обычный 42 2 2 2 3" xfId="4948"/>
    <cellStyle name="Обычный 42 2 2 2 3 2" xfId="6471"/>
    <cellStyle name="Обычный 42 2 2 2 4" xfId="4949"/>
    <cellStyle name="Обычный 42 2 2 3" xfId="3181"/>
    <cellStyle name="Обычный 42 2 2 3 2" xfId="4950"/>
    <cellStyle name="Обычный 42 2 2 3 2 2" xfId="6472"/>
    <cellStyle name="Обычный 42 2 2 3 3" xfId="4951"/>
    <cellStyle name="Обычный 42 2 2 3 3 2" xfId="6473"/>
    <cellStyle name="Обычный 42 2 2 3 4" xfId="4952"/>
    <cellStyle name="Обычный 42 2 2 4" xfId="4953"/>
    <cellStyle name="Обычный 42 2 2 4 2" xfId="4954"/>
    <cellStyle name="Обычный 42 2 2 5" xfId="4955"/>
    <cellStyle name="Обычный 42 2 2 5 2" xfId="4956"/>
    <cellStyle name="Обычный 42 2 2 6" xfId="4957"/>
    <cellStyle name="Обычный 42 2 2 6 2" xfId="4958"/>
    <cellStyle name="Обычный 42 2 2 7" xfId="4959"/>
    <cellStyle name="Обычный 42 2 2 7 2" xfId="6474"/>
    <cellStyle name="Обычный 42 2 2 8" xfId="4960"/>
    <cellStyle name="Обычный 42 2 2 8 2" xfId="6475"/>
    <cellStyle name="Обычный 42 2 2 9" xfId="4961"/>
    <cellStyle name="Обычный 42 2 3" xfId="3182"/>
    <cellStyle name="Обычный 42 2 3 2" xfId="3183"/>
    <cellStyle name="Обычный 42 2 3 2 2" xfId="4962"/>
    <cellStyle name="Обычный 42 2 3 2 2 2" xfId="6476"/>
    <cellStyle name="Обычный 42 2 3 2 3" xfId="4963"/>
    <cellStyle name="Обычный 42 2 3 2 3 2" xfId="6477"/>
    <cellStyle name="Обычный 42 2 3 2 4" xfId="4964"/>
    <cellStyle name="Обычный 42 2 3 3" xfId="3184"/>
    <cellStyle name="Обычный 42 2 3 3 2" xfId="4965"/>
    <cellStyle name="Обычный 42 2 3 3 2 2" xfId="6478"/>
    <cellStyle name="Обычный 42 2 3 3 3" xfId="4966"/>
    <cellStyle name="Обычный 42 2 3 3 3 2" xfId="6479"/>
    <cellStyle name="Обычный 42 2 3 3 4" xfId="6480"/>
    <cellStyle name="Обычный 42 2 3 4" xfId="4967"/>
    <cellStyle name="Обычный 42 2 3 4 2" xfId="6481"/>
    <cellStyle name="Обычный 42 2 3 5" xfId="4968"/>
    <cellStyle name="Обычный 42 2 3 5 2" xfId="6482"/>
    <cellStyle name="Обычный 42 2 3 6" xfId="4969"/>
    <cellStyle name="Обычный 42 2 4" xfId="3185"/>
    <cellStyle name="Обычный 42 2 4 2" xfId="3186"/>
    <cellStyle name="Обычный 42 2 4 2 2" xfId="4970"/>
    <cellStyle name="Обычный 42 2 4 2 2 2" xfId="6483"/>
    <cellStyle name="Обычный 42 2 4 2 3" xfId="4971"/>
    <cellStyle name="Обычный 42 2 4 2 3 2" xfId="6484"/>
    <cellStyle name="Обычный 42 2 4 2 4" xfId="4972"/>
    <cellStyle name="Обычный 42 2 4 3" xfId="3187"/>
    <cellStyle name="Обычный 42 2 4 3 2" xfId="4973"/>
    <cellStyle name="Обычный 42 2 4 3 2 2" xfId="6485"/>
    <cellStyle name="Обычный 42 2 4 3 3" xfId="4974"/>
    <cellStyle name="Обычный 42 2 4 3 3 2" xfId="6486"/>
    <cellStyle name="Обычный 42 2 4 3 4" xfId="6487"/>
    <cellStyle name="Обычный 42 2 4 4" xfId="4975"/>
    <cellStyle name="Обычный 42 2 4 4 2" xfId="6488"/>
    <cellStyle name="Обычный 42 2 4 5" xfId="4976"/>
    <cellStyle name="Обычный 42 2 4 5 2" xfId="6489"/>
    <cellStyle name="Обычный 42 2 4 6" xfId="4977"/>
    <cellStyle name="Обычный 42 2 5" xfId="3188"/>
    <cellStyle name="Обычный 42 2 5 2" xfId="4978"/>
    <cellStyle name="Обычный 42 2 5 2 2" xfId="6490"/>
    <cellStyle name="Обычный 42 2 5 3" xfId="4979"/>
    <cellStyle name="Обычный 42 2 5 3 2" xfId="6491"/>
    <cellStyle name="Обычный 42 2 5 4" xfId="4980"/>
    <cellStyle name="Обычный 42 2 6" xfId="3189"/>
    <cellStyle name="Обычный 42 2 6 2" xfId="4981"/>
    <cellStyle name="Обычный 42 2 6 2 2" xfId="6492"/>
    <cellStyle name="Обычный 42 2 6 3" xfId="4982"/>
    <cellStyle name="Обычный 42 2 6 3 2" xfId="6493"/>
    <cellStyle name="Обычный 42 2 6 4" xfId="4983"/>
    <cellStyle name="Обычный 42 2 7" xfId="4984"/>
    <cellStyle name="Обычный 42 2 7 2" xfId="4985"/>
    <cellStyle name="Обычный 42 2 8" xfId="4986"/>
    <cellStyle name="Обычный 42 2 8 2" xfId="4987"/>
    <cellStyle name="Обычный 42 2 9" xfId="4988"/>
    <cellStyle name="Обычный 42 2 9 2" xfId="4989"/>
    <cellStyle name="Обычный 42 3" xfId="3190"/>
    <cellStyle name="Обычный 42 3 10" xfId="4990"/>
    <cellStyle name="Обычный 42 3 11" xfId="4991"/>
    <cellStyle name="Обычный 42 3 2" xfId="3191"/>
    <cellStyle name="Обычный 42 3 2 2" xfId="4992"/>
    <cellStyle name="Обычный 42 3 2 2 2" xfId="4993"/>
    <cellStyle name="Обычный 42 3 2 3" xfId="4994"/>
    <cellStyle name="Обычный 42 3 2 3 2" xfId="6494"/>
    <cellStyle name="Обычный 42 3 2 4" xfId="4995"/>
    <cellStyle name="Обычный 42 3 3" xfId="3192"/>
    <cellStyle name="Обычный 42 3 3 2" xfId="4996"/>
    <cellStyle name="Обычный 42 3 3 2 2" xfId="6495"/>
    <cellStyle name="Обычный 42 3 3 3" xfId="4997"/>
    <cellStyle name="Обычный 42 3 3 3 2" xfId="6496"/>
    <cellStyle name="Обычный 42 3 3 4" xfId="4998"/>
    <cellStyle name="Обычный 42 3 4" xfId="4999"/>
    <cellStyle name="Обычный 42 3 4 2" xfId="5000"/>
    <cellStyle name="Обычный 42 3 5" xfId="5001"/>
    <cellStyle name="Обычный 42 3 5 2" xfId="5002"/>
    <cellStyle name="Обычный 42 3 6" xfId="5003"/>
    <cellStyle name="Обычный 42 3 6 2" xfId="5004"/>
    <cellStyle name="Обычный 42 3 7" xfId="5005"/>
    <cellStyle name="Обычный 42 3 7 2" xfId="6497"/>
    <cellStyle name="Обычный 42 3 8" xfId="5006"/>
    <cellStyle name="Обычный 42 3 8 2" xfId="6498"/>
    <cellStyle name="Обычный 42 3 9" xfId="5007"/>
    <cellStyle name="Обычный 42 4" xfId="3193"/>
    <cellStyle name="Обычный 42 4 2" xfId="3194"/>
    <cellStyle name="Обычный 42 4 2 2" xfId="5008"/>
    <cellStyle name="Обычный 42 4 2 2 2" xfId="5009"/>
    <cellStyle name="Обычный 42 4 2 3" xfId="5010"/>
    <cellStyle name="Обычный 42 4 2 3 2" xfId="6499"/>
    <cellStyle name="Обычный 42 4 2 4" xfId="5011"/>
    <cellStyle name="Обычный 42 4 3" xfId="3195"/>
    <cellStyle name="Обычный 42 4 3 2" xfId="5012"/>
    <cellStyle name="Обычный 42 4 3 2 2" xfId="6500"/>
    <cellStyle name="Обычный 42 4 3 3" xfId="5013"/>
    <cellStyle name="Обычный 42 4 3 3 2" xfId="6501"/>
    <cellStyle name="Обычный 42 4 3 4" xfId="5014"/>
    <cellStyle name="Обычный 42 4 4" xfId="5015"/>
    <cellStyle name="Обычный 42 4 4 2" xfId="5016"/>
    <cellStyle name="Обычный 42 4 5" xfId="5017"/>
    <cellStyle name="Обычный 42 4 5 2" xfId="5018"/>
    <cellStyle name="Обычный 42 4 6" xfId="5019"/>
    <cellStyle name="Обычный 42 4 7" xfId="5020"/>
    <cellStyle name="Обычный 42 4 8" xfId="5021"/>
    <cellStyle name="Обычный 42 4 9" xfId="5022"/>
    <cellStyle name="Обычный 42 5" xfId="3196"/>
    <cellStyle name="Обычный 42 5 2" xfId="3197"/>
    <cellStyle name="Обычный 42 5 2 2" xfId="5023"/>
    <cellStyle name="Обычный 42 5 2 2 2" xfId="6502"/>
    <cellStyle name="Обычный 42 5 2 3" xfId="5024"/>
    <cellStyle name="Обычный 42 5 2 3 2" xfId="6503"/>
    <cellStyle name="Обычный 42 5 2 4" xfId="5025"/>
    <cellStyle name="Обычный 42 5 3" xfId="3198"/>
    <cellStyle name="Обычный 42 5 3 2" xfId="5026"/>
    <cellStyle name="Обычный 42 5 3 2 2" xfId="6504"/>
    <cellStyle name="Обычный 42 5 3 3" xfId="5027"/>
    <cellStyle name="Обычный 42 5 3 3 2" xfId="6505"/>
    <cellStyle name="Обычный 42 5 3 4" xfId="6506"/>
    <cellStyle name="Обычный 42 5 4" xfId="5028"/>
    <cellStyle name="Обычный 42 5 4 2" xfId="6507"/>
    <cellStyle name="Обычный 42 5 5" xfId="5029"/>
    <cellStyle name="Обычный 42 5 5 2" xfId="6508"/>
    <cellStyle name="Обычный 42 5 6" xfId="5030"/>
    <cellStyle name="Обычный 42 6" xfId="3199"/>
    <cellStyle name="Обычный 42 6 2" xfId="5031"/>
    <cellStyle name="Обычный 42 6 2 2" xfId="5032"/>
    <cellStyle name="Обычный 42 6 3" xfId="5033"/>
    <cellStyle name="Обычный 42 6 3 2" xfId="6509"/>
    <cellStyle name="Обычный 42 6 4" xfId="5034"/>
    <cellStyle name="Обычный 42 7" xfId="3200"/>
    <cellStyle name="Обычный 42 7 2" xfId="5035"/>
    <cellStyle name="Обычный 42 7 2 2" xfId="6510"/>
    <cellStyle name="Обычный 42 7 3" xfId="5036"/>
    <cellStyle name="Обычный 42 7 3 2" xfId="6511"/>
    <cellStyle name="Обычный 42 7 4" xfId="5037"/>
    <cellStyle name="Обычный 42 8" xfId="5038"/>
    <cellStyle name="Обычный 42 8 2" xfId="5039"/>
    <cellStyle name="Обычный 42 9" xfId="5040"/>
    <cellStyle name="Обычный 42 9 2" xfId="5041"/>
    <cellStyle name="Обычный 43" xfId="1710"/>
    <cellStyle name="Обычный 43 10" xfId="5042"/>
    <cellStyle name="Обычный 43 10 2" xfId="6512"/>
    <cellStyle name="Обычный 43 11" xfId="5043"/>
    <cellStyle name="Обычный 43 11 2" xfId="6513"/>
    <cellStyle name="Обычный 43 12" xfId="5044"/>
    <cellStyle name="Обычный 43 2" xfId="2090"/>
    <cellStyle name="Обычный 43 2 2" xfId="3201"/>
    <cellStyle name="Обычный 43 2 2 2" xfId="3202"/>
    <cellStyle name="Обычный 43 2 2 2 2" xfId="3203"/>
    <cellStyle name="Обычный 43 2 2 2 3" xfId="5045"/>
    <cellStyle name="Обычный 43 2 2 2 3 2" xfId="6514"/>
    <cellStyle name="Обычный 43 2 2 2 4" xfId="5046"/>
    <cellStyle name="Обычный 43 2 2 2 4 2" xfId="6515"/>
    <cellStyle name="Обычный 43 2 2 2 5" xfId="6516"/>
    <cellStyle name="Обычный 43 2 2 3" xfId="3204"/>
    <cellStyle name="Обычный 43 2 2 3 2" xfId="5048"/>
    <cellStyle name="Обычный 43 2 2 3 3" xfId="5049"/>
    <cellStyle name="Обычный 43 2 2 3 4" xfId="5047"/>
    <cellStyle name="Обычный 43 2 2 4" xfId="5050"/>
    <cellStyle name="Обычный 43 2 2 4 2" xfId="6517"/>
    <cellStyle name="Обычный 43 2 2 5" xfId="5051"/>
    <cellStyle name="Обычный 43 2 2 5 2" xfId="6518"/>
    <cellStyle name="Обычный 43 2 2 6" xfId="5052"/>
    <cellStyle name="Обычный 43 2 2 7" xfId="5053"/>
    <cellStyle name="Обычный 43 2 3" xfId="3205"/>
    <cellStyle name="Обычный 43 2 3 2" xfId="5054"/>
    <cellStyle name="Обычный 43 2 3 3" xfId="5055"/>
    <cellStyle name="Обычный 43 2 3 3 2" xfId="6519"/>
    <cellStyle name="Обычный 43 2 3 4" xfId="5056"/>
    <cellStyle name="Обычный 43 2 3 4 2" xfId="6520"/>
    <cellStyle name="Обычный 43 2 3 5" xfId="6521"/>
    <cellStyle name="Обычный 43 2 4" xfId="3206"/>
    <cellStyle name="Обычный 43 2 4 2" xfId="5057"/>
    <cellStyle name="Обычный 43 2 4 2 2" xfId="6522"/>
    <cellStyle name="Обычный 43 2 4 3" xfId="5058"/>
    <cellStyle name="Обычный 43 2 4 3 2" xfId="6523"/>
    <cellStyle name="Обычный 43 2 4 4" xfId="6524"/>
    <cellStyle name="Обычный 43 2 5" xfId="5059"/>
    <cellStyle name="Обычный 43 2 5 2" xfId="6525"/>
    <cellStyle name="Обычный 43 2 6" xfId="5060"/>
    <cellStyle name="Обычный 43 2 6 2" xfId="6526"/>
    <cellStyle name="Обычный 43 2 7" xfId="5061"/>
    <cellStyle name="Обычный 43 2 8" xfId="5062"/>
    <cellStyle name="Обычный 43 3" xfId="3207"/>
    <cellStyle name="Обычный 43 3 2" xfId="3208"/>
    <cellStyle name="Обычный 43 3 2 2" xfId="5063"/>
    <cellStyle name="Обычный 43 3 2 2 2" xfId="6527"/>
    <cellStyle name="Обычный 43 3 2 3" xfId="5064"/>
    <cellStyle name="Обычный 43 3 2 3 2" xfId="6528"/>
    <cellStyle name="Обычный 43 3 2 4" xfId="6529"/>
    <cellStyle name="Обычный 43 3 3" xfId="3209"/>
    <cellStyle name="Обычный 43 3 3 2" xfId="5065"/>
    <cellStyle name="Обычный 43 3 3 2 2" xfId="6530"/>
    <cellStyle name="Обычный 43 3 3 3" xfId="5066"/>
    <cellStyle name="Обычный 43 3 3 3 2" xfId="6531"/>
    <cellStyle name="Обычный 43 3 3 4" xfId="6532"/>
    <cellStyle name="Обычный 43 3 4" xfId="5067"/>
    <cellStyle name="Обычный 43 3 4 2" xfId="6533"/>
    <cellStyle name="Обычный 43 3 5" xfId="5068"/>
    <cellStyle name="Обычный 43 3 5 2" xfId="6534"/>
    <cellStyle name="Обычный 43 3 6" xfId="5069"/>
    <cellStyle name="Обычный 43 3 6 2" xfId="6535"/>
    <cellStyle name="Обычный 43 3 7" xfId="5070"/>
    <cellStyle name="Обычный 43 3 7 2" xfId="6536"/>
    <cellStyle name="Обычный 43 3 8" xfId="5071"/>
    <cellStyle name="Обычный 43 3 8 2" xfId="6537"/>
    <cellStyle name="Обычный 43 3 9" xfId="6538"/>
    <cellStyle name="Обычный 43 4" xfId="3210"/>
    <cellStyle name="Обычный 43 4 2" xfId="3211"/>
    <cellStyle name="Обычный 43 4 2 2" xfId="5072"/>
    <cellStyle name="Обычный 43 4 2 2 2" xfId="6539"/>
    <cellStyle name="Обычный 43 4 2 3" xfId="5073"/>
    <cellStyle name="Обычный 43 4 2 3 2" xfId="6540"/>
    <cellStyle name="Обычный 43 4 2 4" xfId="6541"/>
    <cellStyle name="Обычный 43 4 3" xfId="3212"/>
    <cellStyle name="Обычный 43 4 3 2" xfId="5074"/>
    <cellStyle name="Обычный 43 4 3 2 2" xfId="6542"/>
    <cellStyle name="Обычный 43 4 3 3" xfId="5075"/>
    <cellStyle name="Обычный 43 4 3 3 2" xfId="6543"/>
    <cellStyle name="Обычный 43 4 3 4" xfId="6544"/>
    <cellStyle name="Обычный 43 4 4" xfId="5076"/>
    <cellStyle name="Обычный 43 4 4 2" xfId="6545"/>
    <cellStyle name="Обычный 43 4 5" xfId="5077"/>
    <cellStyle name="Обычный 43 4 5 2" xfId="6546"/>
    <cellStyle name="Обычный 43 4 6" xfId="6547"/>
    <cellStyle name="Обычный 43 5" xfId="3213"/>
    <cellStyle name="Обычный 43 5 2" xfId="5078"/>
    <cellStyle name="Обычный 43 5 2 2" xfId="6548"/>
    <cellStyle name="Обычный 43 5 3" xfId="5079"/>
    <cellStyle name="Обычный 43 5 3 2" xfId="6549"/>
    <cellStyle name="Обычный 43 5 4" xfId="6550"/>
    <cellStyle name="Обычный 43 6" xfId="3214"/>
    <cellStyle name="Обычный 43 6 2" xfId="5080"/>
    <cellStyle name="Обычный 43 6 2 2" xfId="6551"/>
    <cellStyle name="Обычный 43 6 3" xfId="5081"/>
    <cellStyle name="Обычный 43 6 3 2" xfId="6552"/>
    <cellStyle name="Обычный 43 6 4" xfId="6553"/>
    <cellStyle name="Обычный 43 7" xfId="5082"/>
    <cellStyle name="Обычный 43 7 2" xfId="6554"/>
    <cellStyle name="Обычный 43 8" xfId="5083"/>
    <cellStyle name="Обычный 43 8 2" xfId="6555"/>
    <cellStyle name="Обычный 43 9" xfId="5084"/>
    <cellStyle name="Обычный 43 9 2" xfId="6556"/>
    <cellStyle name="Обычный 44" xfId="1999"/>
    <cellStyle name="Обычный 45" xfId="2058"/>
    <cellStyle name="Обычный 46" xfId="2059"/>
    <cellStyle name="Обычный 47" xfId="2060"/>
    <cellStyle name="Обычный 48" xfId="2477"/>
    <cellStyle name="Обычный 48 2" xfId="3215"/>
    <cellStyle name="Обычный 48 2 2" xfId="5085"/>
    <cellStyle name="Обычный 48 2 2 2" xfId="5086"/>
    <cellStyle name="Обычный 48 2 3" xfId="5087"/>
    <cellStyle name="Обычный 48 2 3 2" xfId="6557"/>
    <cellStyle name="Обычный 48 2 4" xfId="5088"/>
    <cellStyle name="Обычный 48 2 4 2" xfId="6558"/>
    <cellStyle name="Обычный 48 2 5" xfId="5089"/>
    <cellStyle name="Обычный 48 2 5 2" xfId="6559"/>
    <cellStyle name="Обычный 48 2 6" xfId="5090"/>
    <cellStyle name="Обычный 48 2 6 2" xfId="6560"/>
    <cellStyle name="Обычный 48 2 7" xfId="5091"/>
    <cellStyle name="Обычный 48 2 8" xfId="5092"/>
    <cellStyle name="Обычный 48 3" xfId="3216"/>
    <cellStyle name="Обычный 48 3 2" xfId="5093"/>
    <cellStyle name="Обычный 48 4" xfId="5094"/>
    <cellStyle name="Обычный 48 4 2" xfId="5095"/>
    <cellStyle name="Обычный 48 5" xfId="5096"/>
    <cellStyle name="Обычный 48 5 2" xfId="5097"/>
    <cellStyle name="Обычный 48 6" xfId="5098"/>
    <cellStyle name="Обычный 48 7" xfId="5099"/>
    <cellStyle name="Обычный 48 8" xfId="5100"/>
    <cellStyle name="Обычный 49" xfId="2102"/>
    <cellStyle name="Обычный 49 2" xfId="3217"/>
    <cellStyle name="Обычный 49 2 2" xfId="5101"/>
    <cellStyle name="Обычный 49 2 2 2" xfId="5102"/>
    <cellStyle name="Обычный 49 2 3" xfId="5103"/>
    <cellStyle name="Обычный 49 2 3 2" xfId="6561"/>
    <cellStyle name="Обычный 49 2 4" xfId="5104"/>
    <cellStyle name="Обычный 49 2 5" xfId="5105"/>
    <cellStyle name="Обычный 49 3" xfId="3218"/>
    <cellStyle name="Обычный 49 3 2" xfId="5106"/>
    <cellStyle name="Обычный 49 4" xfId="3219"/>
    <cellStyle name="Обычный 49 4 2" xfId="5107"/>
    <cellStyle name="Обычный 49 4 2 2" xfId="6562"/>
    <cellStyle name="Обычный 49 4 3" xfId="5108"/>
    <cellStyle name="Обычный 49 5" xfId="5109"/>
    <cellStyle name="Обычный 49 6" xfId="5110"/>
    <cellStyle name="Обычный 49 7" xfId="5111"/>
    <cellStyle name="Обычный 49 8" xfId="5112"/>
    <cellStyle name="Обычный 5" xfId="1711"/>
    <cellStyle name="Обычный 5 2" xfId="2035"/>
    <cellStyle name="Обычный 5 2 2" xfId="2095"/>
    <cellStyle name="Обычный 5 2 2 2" xfId="3220"/>
    <cellStyle name="Обычный 5 2 2 2 2" xfId="5114"/>
    <cellStyle name="Обычный 5 2 2 2 3" xfId="5115"/>
    <cellStyle name="Обычный 5 2 2 2 4" xfId="5113"/>
    <cellStyle name="Обычный 5 2 2 3" xfId="3221"/>
    <cellStyle name="Обычный 5 2 2 4" xfId="3222"/>
    <cellStyle name="Обычный 5 2 2 5" xfId="5116"/>
    <cellStyle name="Обычный 5 2 3" xfId="3223"/>
    <cellStyle name="Обычный 5 2 4" xfId="3224"/>
    <cellStyle name="Обычный 5 3" xfId="2094"/>
    <cellStyle name="Обычный 5 3 2" xfId="5117"/>
    <cellStyle name="Обычный 5 3 2 2" xfId="5118"/>
    <cellStyle name="Обычный 5 3 3" xfId="5119"/>
    <cellStyle name="Обычный 5 4" xfId="3225"/>
    <cellStyle name="Обычный 5 4 2" xfId="5121"/>
    <cellStyle name="Обычный 5 4 2 2" xfId="5122"/>
    <cellStyle name="Обычный 5 4 2 2 2" xfId="6563"/>
    <cellStyle name="Обычный 5 4 2 3" xfId="5123"/>
    <cellStyle name="Обычный 5 4 2 4" xfId="5124"/>
    <cellStyle name="Обычный 5 4 3" xfId="5125"/>
    <cellStyle name="Обычный 5 4 3 2" xfId="6564"/>
    <cellStyle name="Обычный 5 4 4" xfId="5126"/>
    <cellStyle name="Обычный 5 4 5" xfId="5127"/>
    <cellStyle name="Обычный 5 4 6" xfId="5120"/>
    <cellStyle name="Обычный 5 5" xfId="5128"/>
    <cellStyle name="Обычный 5 6" xfId="5129"/>
    <cellStyle name="Обычный 5 6 2" xfId="5130"/>
    <cellStyle name="Обычный 5 6 2 2" xfId="5131"/>
    <cellStyle name="Обычный 5 6 2 2 2" xfId="6565"/>
    <cellStyle name="Обычный 5 6 2 3" xfId="6566"/>
    <cellStyle name="Обычный 5 6 3" xfId="5132"/>
    <cellStyle name="Обычный 5 6 3 2" xfId="6567"/>
    <cellStyle name="Обычный 5 6 4" xfId="6568"/>
    <cellStyle name="Обычный 5 7" xfId="5133"/>
    <cellStyle name="Обычный 5 7 2" xfId="5134"/>
    <cellStyle name="Обычный 5 7 2 2" xfId="6569"/>
    <cellStyle name="Обычный 5 7 3" xfId="6570"/>
    <cellStyle name="Обычный 50" xfId="2469"/>
    <cellStyle name="Обычный 50 2" xfId="3226"/>
    <cellStyle name="Обычный 50 2 2" xfId="3227"/>
    <cellStyle name="Обычный 50 2 2 2" xfId="5136"/>
    <cellStyle name="Обычный 50 2 2 3" xfId="5137"/>
    <cellStyle name="Обычный 50 2 2 4" xfId="5138"/>
    <cellStyle name="Обычный 50 2 2 5" xfId="5135"/>
    <cellStyle name="Обычный 50 2 3" xfId="3228"/>
    <cellStyle name="Обычный 50 2 3 2" xfId="5139"/>
    <cellStyle name="Обычный 50 2 3 2 2" xfId="6571"/>
    <cellStyle name="Обычный 50 2 3 3" xfId="5140"/>
    <cellStyle name="Обычный 50 2 4" xfId="3229"/>
    <cellStyle name="Обычный 50 2 5" xfId="5141"/>
    <cellStyle name="Обычный 50 2 6" xfId="5142"/>
    <cellStyle name="Обычный 50 2 7" xfId="5143"/>
    <cellStyle name="Обычный 50 3" xfId="3230"/>
    <cellStyle name="Обычный 50 3 2" xfId="5145"/>
    <cellStyle name="Обычный 50 3 2 2" xfId="5146"/>
    <cellStyle name="Обычный 50 3 3" xfId="5147"/>
    <cellStyle name="Обычный 50 3 4" xfId="5148"/>
    <cellStyle name="Обычный 50 3 5" xfId="5149"/>
    <cellStyle name="Обычный 50 3 6" xfId="5144"/>
    <cellStyle name="Обычный 50 4" xfId="3231"/>
    <cellStyle name="Обычный 50 4 2" xfId="3232"/>
    <cellStyle name="Обычный 50 4 3" xfId="5150"/>
    <cellStyle name="Обычный 50 4 3 2" xfId="6572"/>
    <cellStyle name="Обычный 50 4 4" xfId="5151"/>
    <cellStyle name="Обычный 50 4 4 2" xfId="6573"/>
    <cellStyle name="Обычный 50 4 5" xfId="5152"/>
    <cellStyle name="Обычный 50 5" xfId="3233"/>
    <cellStyle name="Обычный 50 5 2" xfId="5153"/>
    <cellStyle name="Обычный 50 6" xfId="3234"/>
    <cellStyle name="Обычный 50 6 2" xfId="5154"/>
    <cellStyle name="Обычный 50 7" xfId="5155"/>
    <cellStyle name="Обычный 50 8" xfId="5156"/>
    <cellStyle name="Обычный 51" xfId="2099"/>
    <cellStyle name="Обычный 51 2" xfId="3235"/>
    <cellStyle name="Обычный 51 2 2" xfId="5157"/>
    <cellStyle name="Обычный 51 2 2 2" xfId="5158"/>
    <cellStyle name="Обычный 51 2 3" xfId="5159"/>
    <cellStyle name="Обычный 51 2 3 2" xfId="6574"/>
    <cellStyle name="Обычный 51 2 4" xfId="5160"/>
    <cellStyle name="Обычный 51 2 5" xfId="5161"/>
    <cellStyle name="Обычный 51 3" xfId="3236"/>
    <cellStyle name="Обычный 51 3 2" xfId="5162"/>
    <cellStyle name="Обычный 51 4" xfId="3237"/>
    <cellStyle name="Обычный 51 4 2" xfId="5163"/>
    <cellStyle name="Обычный 51 4 2 2" xfId="6575"/>
    <cellStyle name="Обычный 51 4 3" xfId="5164"/>
    <cellStyle name="Обычный 51 5" xfId="5165"/>
    <cellStyle name="Обычный 52" xfId="2476"/>
    <cellStyle name="Обычный 52 2" xfId="3238"/>
    <cellStyle name="Обычный 52 2 2" xfId="5166"/>
    <cellStyle name="Обычный 52 2 2 2" xfId="5167"/>
    <cellStyle name="Обычный 52 2 3" xfId="5168"/>
    <cellStyle name="Обычный 52 2 3 2" xfId="6576"/>
    <cellStyle name="Обычный 52 2 4" xfId="5169"/>
    <cellStyle name="Обычный 52 2 5" xfId="5170"/>
    <cellStyle name="Обычный 52 3" xfId="3239"/>
    <cellStyle name="Обычный 52 3 2" xfId="5172"/>
    <cellStyle name="Обычный 52 3 3" xfId="5173"/>
    <cellStyle name="Обычный 52 3 4" xfId="5174"/>
    <cellStyle name="Обычный 52 3 5" xfId="5171"/>
    <cellStyle name="Обычный 52 4" xfId="3240"/>
    <cellStyle name="Обычный 52 4 2" xfId="5175"/>
    <cellStyle name="Обычный 52 4 2 2" xfId="6577"/>
    <cellStyle name="Обычный 52 4 3" xfId="5176"/>
    <cellStyle name="Обычный 52 5" xfId="5177"/>
    <cellStyle name="Обычный 53" xfId="2103"/>
    <cellStyle name="Обычный 53 2" xfId="3241"/>
    <cellStyle name="Обычный 53 2 2" xfId="5178"/>
    <cellStyle name="Обычный 53 2 2 2" xfId="5179"/>
    <cellStyle name="Обычный 53 2 3" xfId="5180"/>
    <cellStyle name="Обычный 53 2 3 2" xfId="6578"/>
    <cellStyle name="Обычный 53 2 4" xfId="5181"/>
    <cellStyle name="Обычный 53 2 5" xfId="5182"/>
    <cellStyle name="Обычный 53 3" xfId="3242"/>
    <cellStyle name="Обычный 53 3 2" xfId="5184"/>
    <cellStyle name="Обычный 53 3 3" xfId="5185"/>
    <cellStyle name="Обычный 53 3 4" xfId="5186"/>
    <cellStyle name="Обычный 53 3 5" xfId="5183"/>
    <cellStyle name="Обычный 53 4" xfId="3243"/>
    <cellStyle name="Обычный 53 4 2" xfId="5187"/>
    <cellStyle name="Обычный 53 4 2 2" xfId="6579"/>
    <cellStyle name="Обычный 53 4 3" xfId="5188"/>
    <cellStyle name="Обычный 53 5" xfId="5189"/>
    <cellStyle name="Обычный 54" xfId="2468"/>
    <cellStyle name="Обычный 54 2" xfId="3244"/>
    <cellStyle name="Обычный 54 2 2" xfId="5190"/>
    <cellStyle name="Обычный 54 2 2 2" xfId="5191"/>
    <cellStyle name="Обычный 54 2 3" xfId="5192"/>
    <cellStyle name="Обычный 54 2 3 2" xfId="6580"/>
    <cellStyle name="Обычный 54 2 4" xfId="5193"/>
    <cellStyle name="Обычный 54 2 5" xfId="5194"/>
    <cellStyle name="Обычный 54 3" xfId="3245"/>
    <cellStyle name="Обычный 54 4" xfId="3246"/>
    <cellStyle name="Обычный 54 4 2" xfId="5195"/>
    <cellStyle name="Обычный 54 4 2 2" xfId="6581"/>
    <cellStyle name="Обычный 54 4 3" xfId="5196"/>
    <cellStyle name="Обычный 54 5" xfId="5197"/>
    <cellStyle name="Обычный 55" xfId="2105"/>
    <cellStyle name="Обычный 55 2" xfId="3247"/>
    <cellStyle name="Обычный 55 2 2" xfId="5198"/>
    <cellStyle name="Обычный 55 2 2 2" xfId="5199"/>
    <cellStyle name="Обычный 55 2 3" xfId="5200"/>
    <cellStyle name="Обычный 55 2 3 2" xfId="6582"/>
    <cellStyle name="Обычный 55 2 4" xfId="5201"/>
    <cellStyle name="Обычный 55 2 5" xfId="5202"/>
    <cellStyle name="Обычный 55 3" xfId="3248"/>
    <cellStyle name="Обычный 55 3 2" xfId="3249"/>
    <cellStyle name="Обычный 55 3 2 2" xfId="5203"/>
    <cellStyle name="Обычный 55 3 2 2 2" xfId="6583"/>
    <cellStyle name="Обычный 55 3 2 3" xfId="6584"/>
    <cellStyle name="Обычный 55 3 3" xfId="3250"/>
    <cellStyle name="Обычный 55 3 4" xfId="5204"/>
    <cellStyle name="Обычный 55 3 4 2" xfId="6585"/>
    <cellStyle name="Обычный 55 3 5" xfId="5205"/>
    <cellStyle name="Обычный 55 3 5 2" xfId="6586"/>
    <cellStyle name="Обычный 55 3 6" xfId="5206"/>
    <cellStyle name="Обычный 55 4" xfId="3251"/>
    <cellStyle name="Обычный 55 4 2" xfId="5207"/>
    <cellStyle name="Обычный 55 4 2 2" xfId="6587"/>
    <cellStyle name="Обычный 55 4 3" xfId="5208"/>
    <cellStyle name="Обычный 55 4 3 2" xfId="6588"/>
    <cellStyle name="Обычный 55 4 4" xfId="5209"/>
    <cellStyle name="Обычный 55 5" xfId="5210"/>
    <cellStyle name="Обычный 56" xfId="2467"/>
    <cellStyle name="Обычный 56 2" xfId="3252"/>
    <cellStyle name="Обычный 56 2 2" xfId="5211"/>
    <cellStyle name="Обычный 56 2 2 2" xfId="5212"/>
    <cellStyle name="Обычный 56 2 2 3" xfId="5213"/>
    <cellStyle name="Обычный 56 2 3" xfId="5214"/>
    <cellStyle name="Обычный 56 2 3 2" xfId="6589"/>
    <cellStyle name="Обычный 56 2 4" xfId="5215"/>
    <cellStyle name="Обычный 56 2 4 2" xfId="6590"/>
    <cellStyle name="Обычный 56 2 5" xfId="5216"/>
    <cellStyle name="Обычный 56 3" xfId="3253"/>
    <cellStyle name="Обычный 56 3 2" xfId="5217"/>
    <cellStyle name="Обычный 56 3 2 2" xfId="6591"/>
    <cellStyle name="Обычный 56 3 3" xfId="5218"/>
    <cellStyle name="Обычный 56 3 3 2" xfId="6592"/>
    <cellStyle name="Обычный 56 3 4" xfId="5219"/>
    <cellStyle name="Обычный 56 4" xfId="3254"/>
    <cellStyle name="Обычный 56 4 2" xfId="5220"/>
    <cellStyle name="Обычный 56 4 2 2" xfId="6593"/>
    <cellStyle name="Обычный 56 4 3" xfId="5221"/>
    <cellStyle name="Обычный 56 4 3 2" xfId="6594"/>
    <cellStyle name="Обычный 56 4 4" xfId="5222"/>
    <cellStyle name="Обычный 56 5" xfId="5223"/>
    <cellStyle name="Обычный 56 6" xfId="5224"/>
    <cellStyle name="Обычный 57" xfId="2106"/>
    <cellStyle name="Обычный 57 2" xfId="3255"/>
    <cellStyle name="Обычный 57 2 2" xfId="5225"/>
    <cellStyle name="Обычный 57 2 2 2" xfId="5226"/>
    <cellStyle name="Обычный 57 2 2 3" xfId="5227"/>
    <cellStyle name="Обычный 57 2 3" xfId="5228"/>
    <cellStyle name="Обычный 57 2 3 2" xfId="6595"/>
    <cellStyle name="Обычный 57 2 4" xfId="5229"/>
    <cellStyle name="Обычный 57 2 4 2" xfId="6596"/>
    <cellStyle name="Обычный 57 2 5" xfId="5230"/>
    <cellStyle name="Обычный 57 3" xfId="3256"/>
    <cellStyle name="Обычный 57 3 2" xfId="5231"/>
    <cellStyle name="Обычный 57 3 2 2" xfId="6597"/>
    <cellStyle name="Обычный 57 3 3" xfId="5232"/>
    <cellStyle name="Обычный 57 3 3 2" xfId="6598"/>
    <cellStyle name="Обычный 57 3 4" xfId="5233"/>
    <cellStyle name="Обычный 57 4" xfId="3257"/>
    <cellStyle name="Обычный 57 4 2" xfId="5234"/>
    <cellStyle name="Обычный 57 4 2 2" xfId="6599"/>
    <cellStyle name="Обычный 57 4 3" xfId="5235"/>
    <cellStyle name="Обычный 57 4 3 2" xfId="6600"/>
    <cellStyle name="Обычный 57 4 4" xfId="5236"/>
    <cellStyle name="Обычный 57 5" xfId="5237"/>
    <cellStyle name="Обычный 57 6" xfId="5238"/>
    <cellStyle name="Обычный 58" xfId="2466"/>
    <cellStyle name="Обычный 58 2" xfId="3258"/>
    <cellStyle name="Обычный 58 2 2" xfId="5239"/>
    <cellStyle name="Обычный 58 2 2 2" xfId="5240"/>
    <cellStyle name="Обычный 58 2 2 3" xfId="5241"/>
    <cellStyle name="Обычный 58 2 3" xfId="5242"/>
    <cellStyle name="Обычный 58 2 3 2" xfId="6601"/>
    <cellStyle name="Обычный 58 2 4" xfId="5243"/>
    <cellStyle name="Обычный 58 2 4 2" xfId="6602"/>
    <cellStyle name="Обычный 58 2 5" xfId="5244"/>
    <cellStyle name="Обычный 58 3" xfId="3259"/>
    <cellStyle name="Обычный 58 3 2" xfId="5245"/>
    <cellStyle name="Обычный 58 3 2 2" xfId="6603"/>
    <cellStyle name="Обычный 58 3 3" xfId="5246"/>
    <cellStyle name="Обычный 58 3 3 2" xfId="6604"/>
    <cellStyle name="Обычный 58 3 4" xfId="5247"/>
    <cellStyle name="Обычный 58 4" xfId="3260"/>
    <cellStyle name="Обычный 58 4 2" xfId="5248"/>
    <cellStyle name="Обычный 58 4 2 2" xfId="6605"/>
    <cellStyle name="Обычный 58 4 3" xfId="5249"/>
    <cellStyle name="Обычный 58 4 3 2" xfId="6606"/>
    <cellStyle name="Обычный 58 4 4" xfId="5250"/>
    <cellStyle name="Обычный 58 5" xfId="5251"/>
    <cellStyle name="Обычный 58 6" xfId="5252"/>
    <cellStyle name="Обычный 59" xfId="2107"/>
    <cellStyle name="Обычный 59 2" xfId="3261"/>
    <cellStyle name="Обычный 59 2 2" xfId="5253"/>
    <cellStyle name="Обычный 59 2 2 2" xfId="5254"/>
    <cellStyle name="Обычный 59 2 2 3" xfId="5255"/>
    <cellStyle name="Обычный 59 2 3" xfId="5256"/>
    <cellStyle name="Обычный 59 2 3 2" xfId="6607"/>
    <cellStyle name="Обычный 59 2 4" xfId="5257"/>
    <cellStyle name="Обычный 59 2 4 2" xfId="6608"/>
    <cellStyle name="Обычный 59 2 5" xfId="5258"/>
    <cellStyle name="Обычный 59 3" xfId="3262"/>
    <cellStyle name="Обычный 59 3 2" xfId="5259"/>
    <cellStyle name="Обычный 59 3 2 2" xfId="6609"/>
    <cellStyle name="Обычный 59 3 3" xfId="5260"/>
    <cellStyle name="Обычный 59 3 3 2" xfId="6610"/>
    <cellStyle name="Обычный 59 3 4" xfId="5261"/>
    <cellStyle name="Обычный 59 4" xfId="3263"/>
    <cellStyle name="Обычный 59 4 2" xfId="5262"/>
    <cellStyle name="Обычный 59 4 2 2" xfId="6611"/>
    <cellStyle name="Обычный 59 4 3" xfId="5263"/>
    <cellStyle name="Обычный 59 4 3 2" xfId="6612"/>
    <cellStyle name="Обычный 59 4 4" xfId="5264"/>
    <cellStyle name="Обычный 59 5" xfId="5265"/>
    <cellStyle name="Обычный 59 6" xfId="5266"/>
    <cellStyle name="Обычный 6" xfId="1712"/>
    <cellStyle name="Обычный 6 2" xfId="1713"/>
    <cellStyle name="Обычный 6 2 2" xfId="3264"/>
    <cellStyle name="Обычный 6 2 2 2" xfId="5267"/>
    <cellStyle name="Обычный 6 2 2 3" xfId="5268"/>
    <cellStyle name="Обычный 6 2 3" xfId="5269"/>
    <cellStyle name="Обычный 6 3" xfId="3265"/>
    <cellStyle name="Обычный 6 4" xfId="3266"/>
    <cellStyle name="Обычный 6 4 2" xfId="5271"/>
    <cellStyle name="Обычный 6 4 3" xfId="5270"/>
    <cellStyle name="Обычный 6 5" xfId="5272"/>
    <cellStyle name="Обычный 60" xfId="2465"/>
    <cellStyle name="Обычный 60 2" xfId="3267"/>
    <cellStyle name="Обычный 60 2 2" xfId="5273"/>
    <cellStyle name="Обычный 60 2 2 2" xfId="5274"/>
    <cellStyle name="Обычный 60 2 2 3" xfId="5275"/>
    <cellStyle name="Обычный 60 2 3" xfId="5276"/>
    <cellStyle name="Обычный 60 2 3 2" xfId="6613"/>
    <cellStyle name="Обычный 60 2 4" xfId="5277"/>
    <cellStyle name="Обычный 60 2 4 2" xfId="6614"/>
    <cellStyle name="Обычный 60 2 5" xfId="5278"/>
    <cellStyle name="Обычный 60 3" xfId="3268"/>
    <cellStyle name="Обычный 60 3 2" xfId="5279"/>
    <cellStyle name="Обычный 60 3 2 2" xfId="6615"/>
    <cellStyle name="Обычный 60 3 3" xfId="5280"/>
    <cellStyle name="Обычный 60 3 3 2" xfId="6616"/>
    <cellStyle name="Обычный 60 3 4" xfId="5281"/>
    <cellStyle name="Обычный 60 4" xfId="3269"/>
    <cellStyle name="Обычный 60 4 2" xfId="5282"/>
    <cellStyle name="Обычный 60 4 2 2" xfId="6617"/>
    <cellStyle name="Обычный 60 4 3" xfId="5283"/>
    <cellStyle name="Обычный 60 4 3 2" xfId="6618"/>
    <cellStyle name="Обычный 60 4 4" xfId="5284"/>
    <cellStyle name="Обычный 60 5" xfId="5285"/>
    <cellStyle name="Обычный 60 6" xfId="5286"/>
    <cellStyle name="Обычный 61" xfId="2108"/>
    <cellStyle name="Обычный 61 2" xfId="3270"/>
    <cellStyle name="Обычный 61 2 2" xfId="5287"/>
    <cellStyle name="Обычный 61 2 2 2" xfId="5288"/>
    <cellStyle name="Обычный 61 2 2 3" xfId="5289"/>
    <cellStyle name="Обычный 61 2 3" xfId="5290"/>
    <cellStyle name="Обычный 61 2 3 2" xfId="6619"/>
    <cellStyle name="Обычный 61 2 4" xfId="5291"/>
    <cellStyle name="Обычный 61 2 4 2" xfId="6620"/>
    <cellStyle name="Обычный 61 2 5" xfId="5292"/>
    <cellStyle name="Обычный 61 3" xfId="3271"/>
    <cellStyle name="Обычный 61 3 2" xfId="5293"/>
    <cellStyle name="Обычный 61 3 2 2" xfId="6621"/>
    <cellStyle name="Обычный 61 3 3" xfId="5294"/>
    <cellStyle name="Обычный 61 3 3 2" xfId="6622"/>
    <cellStyle name="Обычный 61 3 4" xfId="5295"/>
    <cellStyle name="Обычный 61 4" xfId="3272"/>
    <cellStyle name="Обычный 61 4 2" xfId="5296"/>
    <cellStyle name="Обычный 61 4 2 2" xfId="6623"/>
    <cellStyle name="Обычный 61 4 3" xfId="5297"/>
    <cellStyle name="Обычный 61 4 3 2" xfId="6624"/>
    <cellStyle name="Обычный 61 4 4" xfId="5298"/>
    <cellStyle name="Обычный 61 5" xfId="5299"/>
    <cellStyle name="Обычный 62" xfId="2455"/>
    <cellStyle name="Обычный 62 2" xfId="3273"/>
    <cellStyle name="Обычный 62 2 2" xfId="5300"/>
    <cellStyle name="Обычный 62 2 2 2" xfId="5301"/>
    <cellStyle name="Обычный 62 2 3" xfId="5302"/>
    <cellStyle name="Обычный 62 2 3 2" xfId="6625"/>
    <cellStyle name="Обычный 62 2 4" xfId="5303"/>
    <cellStyle name="Обычный 62 3" xfId="3274"/>
    <cellStyle name="Обычный 62 3 2" xfId="5304"/>
    <cellStyle name="Обычный 62 3 2 2" xfId="6626"/>
    <cellStyle name="Обычный 62 3 3" xfId="5305"/>
    <cellStyle name="Обычный 62 3 3 2" xfId="6627"/>
    <cellStyle name="Обычный 62 3 4" xfId="5306"/>
    <cellStyle name="Обычный 62 4" xfId="3275"/>
    <cellStyle name="Обычный 62 4 2" xfId="5307"/>
    <cellStyle name="Обычный 62 4 2 2" xfId="6628"/>
    <cellStyle name="Обычный 62 4 3" xfId="5308"/>
    <cellStyle name="Обычный 62 4 3 2" xfId="6629"/>
    <cellStyle name="Обычный 62 4 4" xfId="6630"/>
    <cellStyle name="Обычный 62 5" xfId="5309"/>
    <cellStyle name="Обычный 63" xfId="3276"/>
    <cellStyle name="Обычный 63 2" xfId="3277"/>
    <cellStyle name="Обычный 63 2 2" xfId="5310"/>
    <cellStyle name="Обычный 63 2 2 2" xfId="5311"/>
    <cellStyle name="Обычный 63 2 3" xfId="5312"/>
    <cellStyle name="Обычный 63 2 3 2" xfId="6631"/>
    <cellStyle name="Обычный 63 2 4" xfId="5313"/>
    <cellStyle name="Обычный 63 3" xfId="3278"/>
    <cellStyle name="Обычный 63 3 2" xfId="5314"/>
    <cellStyle name="Обычный 63 3 2 2" xfId="6632"/>
    <cellStyle name="Обычный 63 3 3" xfId="5315"/>
    <cellStyle name="Обычный 63 3 3 2" xfId="6633"/>
    <cellStyle name="Обычный 63 3 4" xfId="5316"/>
    <cellStyle name="Обычный 63 4" xfId="3279"/>
    <cellStyle name="Обычный 63 4 2" xfId="5317"/>
    <cellStyle name="Обычный 63 4 2 2" xfId="6634"/>
    <cellStyle name="Обычный 63 4 3" xfId="5318"/>
    <cellStyle name="Обычный 63 4 3 2" xfId="6635"/>
    <cellStyle name="Обычный 63 4 4" xfId="6636"/>
    <cellStyle name="Обычный 63 5" xfId="5319"/>
    <cellStyle name="Обычный 64" xfId="3280"/>
    <cellStyle name="Обычный 64 2" xfId="3281"/>
    <cellStyle name="Обычный 64 2 2" xfId="5320"/>
    <cellStyle name="Обычный 64 2 2 2" xfId="6637"/>
    <cellStyle name="Обычный 64 2 3" xfId="5321"/>
    <cellStyle name="Обычный 64 2 3 2" xfId="6638"/>
    <cellStyle name="Обычный 64 2 4" xfId="5322"/>
    <cellStyle name="Обычный 64 3" xfId="3282"/>
    <cellStyle name="Обычный 64 3 2" xfId="5323"/>
    <cellStyle name="Обычный 64 3 2 2" xfId="6639"/>
    <cellStyle name="Обычный 64 3 3" xfId="5324"/>
    <cellStyle name="Обычный 64 3 3 2" xfId="6640"/>
    <cellStyle name="Обычный 64 3 4" xfId="6641"/>
    <cellStyle name="Обычный 64 4" xfId="3283"/>
    <cellStyle name="Обычный 64 4 2" xfId="5325"/>
    <cellStyle name="Обычный 64 4 2 2" xfId="6642"/>
    <cellStyle name="Обычный 64 4 3" xfId="5326"/>
    <cellStyle name="Обычный 64 4 3 2" xfId="6643"/>
    <cellStyle name="Обычный 64 4 4" xfId="6644"/>
    <cellStyle name="Обычный 64 5" xfId="5327"/>
    <cellStyle name="Обычный 65" xfId="3284"/>
    <cellStyle name="Обычный 65 2" xfId="3285"/>
    <cellStyle name="Обычный 65 2 2" xfId="5328"/>
    <cellStyle name="Обычный 65 2 2 2" xfId="6645"/>
    <cellStyle name="Обычный 65 2 3" xfId="5329"/>
    <cellStyle name="Обычный 65 2 3 2" xfId="6646"/>
    <cellStyle name="Обычный 65 2 4" xfId="6647"/>
    <cellStyle name="Обычный 65 3" xfId="3286"/>
    <cellStyle name="Обычный 65 3 2" xfId="5330"/>
    <cellStyle name="Обычный 65 3 2 2" xfId="6648"/>
    <cellStyle name="Обычный 65 3 3" xfId="5331"/>
    <cellStyle name="Обычный 65 3 3 2" xfId="6649"/>
    <cellStyle name="Обычный 65 3 4" xfId="6650"/>
    <cellStyle name="Обычный 65 4" xfId="3287"/>
    <cellStyle name="Обычный 65 4 2" xfId="5332"/>
    <cellStyle name="Обычный 65 4 2 2" xfId="6651"/>
    <cellStyle name="Обычный 65 4 3" xfId="5333"/>
    <cellStyle name="Обычный 65 4 3 2" xfId="6652"/>
    <cellStyle name="Обычный 65 4 4" xfId="6653"/>
    <cellStyle name="Обычный 65 5" xfId="5334"/>
    <cellStyle name="Обычный 66" xfId="3288"/>
    <cellStyle name="Обычный 66 2" xfId="3289"/>
    <cellStyle name="Обычный 66 2 2" xfId="5335"/>
    <cellStyle name="Обычный 66 2 2 2" xfId="6654"/>
    <cellStyle name="Обычный 66 2 3" xfId="5336"/>
    <cellStyle name="Обычный 66 2 3 2" xfId="6655"/>
    <cellStyle name="Обычный 66 2 4" xfId="6656"/>
    <cellStyle name="Обычный 66 3" xfId="3290"/>
    <cellStyle name="Обычный 66 3 2" xfId="5337"/>
    <cellStyle name="Обычный 66 3 2 2" xfId="6657"/>
    <cellStyle name="Обычный 66 3 3" xfId="5338"/>
    <cellStyle name="Обычный 66 3 3 2" xfId="6658"/>
    <cellStyle name="Обычный 66 3 4" xfId="6659"/>
    <cellStyle name="Обычный 66 4" xfId="3291"/>
    <cellStyle name="Обычный 66 4 2" xfId="5339"/>
    <cellStyle name="Обычный 66 4 2 2" xfId="6660"/>
    <cellStyle name="Обычный 66 4 3" xfId="5340"/>
    <cellStyle name="Обычный 66 4 3 2" xfId="6661"/>
    <cellStyle name="Обычный 66 4 4" xfId="6662"/>
    <cellStyle name="Обычный 67" xfId="3292"/>
    <cellStyle name="Обычный 67 2" xfId="3293"/>
    <cellStyle name="Обычный 67 2 2" xfId="5341"/>
    <cellStyle name="Обычный 67 2 2 2" xfId="6663"/>
    <cellStyle name="Обычный 67 2 3" xfId="5342"/>
    <cellStyle name="Обычный 67 2 3 2" xfId="6664"/>
    <cellStyle name="Обычный 67 2 4" xfId="6665"/>
    <cellStyle name="Обычный 67 3" xfId="3294"/>
    <cellStyle name="Обычный 67 3 2" xfId="5343"/>
    <cellStyle name="Обычный 67 3 2 2" xfId="6666"/>
    <cellStyle name="Обычный 67 3 3" xfId="5344"/>
    <cellStyle name="Обычный 67 3 3 2" xfId="6667"/>
    <cellStyle name="Обычный 67 3 4" xfId="6668"/>
    <cellStyle name="Обычный 67 4" xfId="3295"/>
    <cellStyle name="Обычный 67 4 2" xfId="5345"/>
    <cellStyle name="Обычный 67 4 2 2" xfId="6669"/>
    <cellStyle name="Обычный 67 4 3" xfId="5346"/>
    <cellStyle name="Обычный 67 4 3 2" xfId="6670"/>
    <cellStyle name="Обычный 67 4 4" xfId="6671"/>
    <cellStyle name="Обычный 68" xfId="3296"/>
    <cellStyle name="Обычный 68 2" xfId="3297"/>
    <cellStyle name="Обычный 68 2 2" xfId="5347"/>
    <cellStyle name="Обычный 68 2 2 2" xfId="6672"/>
    <cellStyle name="Обычный 68 2 3" xfId="5348"/>
    <cellStyle name="Обычный 68 2 3 2" xfId="6673"/>
    <cellStyle name="Обычный 68 2 4" xfId="6674"/>
    <cellStyle name="Обычный 68 3" xfId="3298"/>
    <cellStyle name="Обычный 68 3 2" xfId="5349"/>
    <cellStyle name="Обычный 68 3 2 2" xfId="6675"/>
    <cellStyle name="Обычный 68 3 3" xfId="5350"/>
    <cellStyle name="Обычный 68 3 3 2" xfId="6676"/>
    <cellStyle name="Обычный 68 3 4" xfId="6677"/>
    <cellStyle name="Обычный 68 4" xfId="3299"/>
    <cellStyle name="Обычный 68 4 2" xfId="5351"/>
    <cellStyle name="Обычный 68 4 2 2" xfId="6678"/>
    <cellStyle name="Обычный 68 4 3" xfId="5352"/>
    <cellStyle name="Обычный 68 4 3 2" xfId="6679"/>
    <cellStyle name="Обычный 68 4 4" xfId="6680"/>
    <cellStyle name="Обычный 69" xfId="3300"/>
    <cellStyle name="Обычный 7" xfId="1714"/>
    <cellStyle name="Обычный 7 2" xfId="2001"/>
    <cellStyle name="Обычный 7 2 2" xfId="2097"/>
    <cellStyle name="Обычный 7 2 2 2" xfId="3301"/>
    <cellStyle name="Обычный 7 2 2 2 2" xfId="3302"/>
    <cellStyle name="Обычный 7 2 2 3" xfId="3303"/>
    <cellStyle name="Обычный 7 2 2 3 2" xfId="5354"/>
    <cellStyle name="Обычный 7 2 2 3 3" xfId="5355"/>
    <cellStyle name="Обычный 7 2 2 3 4" xfId="5353"/>
    <cellStyle name="Обычный 7 2 2 4" xfId="5356"/>
    <cellStyle name="Обычный 7 2 3" xfId="3304"/>
    <cellStyle name="Обычный 7 2 3 2" xfId="5358"/>
    <cellStyle name="Обычный 7 2 3 3" xfId="5359"/>
    <cellStyle name="Обычный 7 2 3 4" xfId="5360"/>
    <cellStyle name="Обычный 7 2 3 5" xfId="5357"/>
    <cellStyle name="Обычный 7 2 4" xfId="3305"/>
    <cellStyle name="Обычный 7 2 4 2" xfId="5362"/>
    <cellStyle name="Обычный 7 2 4 3" xfId="5363"/>
    <cellStyle name="Обычный 7 2 4 4" xfId="5361"/>
    <cellStyle name="Обычный 7 2 5" xfId="5364"/>
    <cellStyle name="Обычный 7 3" xfId="2078"/>
    <cellStyle name="Обычный 7 3 2" xfId="5365"/>
    <cellStyle name="Обычный 7 3 2 2" xfId="5366"/>
    <cellStyle name="Обычный 7 3 2 2 2" xfId="6681"/>
    <cellStyle name="Обычный 7 3 2 3" xfId="6682"/>
    <cellStyle name="Обычный 7 3 3" xfId="5367"/>
    <cellStyle name="Обычный 7 3 3 2" xfId="6683"/>
    <cellStyle name="Обычный 7 3 4" xfId="5368"/>
    <cellStyle name="Обычный 7 3 4 2" xfId="6684"/>
    <cellStyle name="Обычный 7 3 5" xfId="5369"/>
    <cellStyle name="Обычный 7 4" xfId="3306"/>
    <cellStyle name="Обычный 7 4 2" xfId="5371"/>
    <cellStyle name="Обычный 7 4 3" xfId="5370"/>
    <cellStyle name="Обычный 7 5" xfId="5372"/>
    <cellStyle name="Обычный 7 6" xfId="5373"/>
    <cellStyle name="Обычный 7 6 2" xfId="5374"/>
    <cellStyle name="Обычный 7 6 2 2" xfId="5375"/>
    <cellStyle name="Обычный 7 6 2 2 2" xfId="6685"/>
    <cellStyle name="Обычный 7 6 2 3" xfId="6686"/>
    <cellStyle name="Обычный 7 6 3" xfId="5376"/>
    <cellStyle name="Обычный 7 6 3 2" xfId="6687"/>
    <cellStyle name="Обычный 7 6 4" xfId="6688"/>
    <cellStyle name="Обычный 7 7" xfId="5377"/>
    <cellStyle name="Обычный 7 7 2" xfId="5378"/>
    <cellStyle name="Обычный 7 7 2 2" xfId="6689"/>
    <cellStyle name="Обычный 7 7 3" xfId="6690"/>
    <cellStyle name="Обычный 70" xfId="3307"/>
    <cellStyle name="Обычный 71" xfId="3308"/>
    <cellStyle name="Обычный 72" xfId="3309"/>
    <cellStyle name="Обычный 73" xfId="3310"/>
    <cellStyle name="Обычный 73 2" xfId="5379"/>
    <cellStyle name="Обычный 74" xfId="3311"/>
    <cellStyle name="Обычный 74 2" xfId="5380"/>
    <cellStyle name="Обычный 75" xfId="3312"/>
    <cellStyle name="Обычный 75 2" xfId="5381"/>
    <cellStyle name="Обычный 76" xfId="3313"/>
    <cellStyle name="Обычный 77" xfId="3314"/>
    <cellStyle name="Обычный 78" xfId="3315"/>
    <cellStyle name="Обычный 79" xfId="3316"/>
    <cellStyle name="Обычный 8" xfId="1715"/>
    <cellStyle name="Обычный 8 2" xfId="1716"/>
    <cellStyle name="Обычный 8 2 2" xfId="5382"/>
    <cellStyle name="Обычный 8 2 2 2" xfId="5383"/>
    <cellStyle name="Обычный 8 2 2 2 2" xfId="5384"/>
    <cellStyle name="Обычный 8 2 2 2 2 2" xfId="6691"/>
    <cellStyle name="Обычный 8 2 2 2 3" xfId="6692"/>
    <cellStyle name="Обычный 8 2 2 3" xfId="5385"/>
    <cellStyle name="Обычный 8 2 2 3 2" xfId="6693"/>
    <cellStyle name="Обычный 8 2 2 4" xfId="6694"/>
    <cellStyle name="Обычный 8 2 3" xfId="5386"/>
    <cellStyle name="Обычный 8 2 3 2" xfId="5387"/>
    <cellStyle name="Обычный 8 2 3 2 2" xfId="5388"/>
    <cellStyle name="Обычный 8 2 3 2 2 2" xfId="6695"/>
    <cellStyle name="Обычный 8 2 3 2 3" xfId="6696"/>
    <cellStyle name="Обычный 8 2 3 3" xfId="5389"/>
    <cellStyle name="Обычный 8 2 3 3 2" xfId="6697"/>
    <cellStyle name="Обычный 8 2 3 4" xfId="6698"/>
    <cellStyle name="Обычный 8 2 4" xfId="5390"/>
    <cellStyle name="Обычный 8 2 5" xfId="5391"/>
    <cellStyle name="Обычный 8 2 5 2" xfId="5392"/>
    <cellStyle name="Обычный 8 2 5 2 2" xfId="6699"/>
    <cellStyle name="Обычный 8 2 5 3" xfId="6700"/>
    <cellStyle name="Обычный 8 3" xfId="2061"/>
    <cellStyle name="Обычный 8 3 2" xfId="3317"/>
    <cellStyle name="Обычный 8 3 3" xfId="3318"/>
    <cellStyle name="Обычный 8 3 4" xfId="3319"/>
    <cellStyle name="Обычный 8 3 5" xfId="3320"/>
    <cellStyle name="Обычный 8 3 6" xfId="5393"/>
    <cellStyle name="Обычный 8 4" xfId="3321"/>
    <cellStyle name="Обычный 8 4 2" xfId="3322"/>
    <cellStyle name="Обычный 8 4 2 2" xfId="3323"/>
    <cellStyle name="Обычный 8 4 2 2 2" xfId="5396"/>
    <cellStyle name="Обычный 8 4 2 2 3" xfId="5397"/>
    <cellStyle name="Обычный 8 4 2 2 4" xfId="5395"/>
    <cellStyle name="Обычный 8 4 2 3" xfId="5398"/>
    <cellStyle name="Обычный 8 4 2 4" xfId="5399"/>
    <cellStyle name="Обычный 8 4 2 5" xfId="5394"/>
    <cellStyle name="Обычный 8 4 3" xfId="3324"/>
    <cellStyle name="Обычный 8 4 3 2" xfId="5401"/>
    <cellStyle name="Обычный 8 4 3 3" xfId="5402"/>
    <cellStyle name="Обычный 8 4 3 4" xfId="5400"/>
    <cellStyle name="Обычный 8 4 4" xfId="3325"/>
    <cellStyle name="Обычный 8 4 4 2" xfId="5404"/>
    <cellStyle name="Обычный 8 4 4 3" xfId="5405"/>
    <cellStyle name="Обычный 8 4 4 4" xfId="5403"/>
    <cellStyle name="Обычный 8 4 5" xfId="5406"/>
    <cellStyle name="Обычный 8 5" xfId="5407"/>
    <cellStyle name="Обычный 8 5 2" xfId="5408"/>
    <cellStyle name="Обычный 8 5 2 2" xfId="5409"/>
    <cellStyle name="Обычный 8 5 2 2 2" xfId="6701"/>
    <cellStyle name="Обычный 8 5 2 3" xfId="6702"/>
    <cellStyle name="Обычный 8 5 3" xfId="5410"/>
    <cellStyle name="Обычный 8 5 3 2" xfId="6703"/>
    <cellStyle name="Обычный 8 5 4" xfId="5411"/>
    <cellStyle name="Обычный 8 5 4 2" xfId="6704"/>
    <cellStyle name="Обычный 8 5 5" xfId="5412"/>
    <cellStyle name="Обычный 8 6" xfId="5413"/>
    <cellStyle name="Обычный 8 6 2" xfId="5414"/>
    <cellStyle name="Обычный 8 6 2 2" xfId="6705"/>
    <cellStyle name="Обычный 8 6 3" xfId="6706"/>
    <cellStyle name="Обычный 80" xfId="3326"/>
    <cellStyle name="Обычный 81" xfId="3327"/>
    <cellStyle name="Обычный 82" xfId="3328"/>
    <cellStyle name="Обычный 83" xfId="3329"/>
    <cellStyle name="Обычный 84" xfId="3330"/>
    <cellStyle name="Обычный 85" xfId="3331"/>
    <cellStyle name="Обычный 86" xfId="3332"/>
    <cellStyle name="Обычный 87" xfId="3333"/>
    <cellStyle name="Обычный 88" xfId="3334"/>
    <cellStyle name="Обычный 89" xfId="3335"/>
    <cellStyle name="Обычный 9" xfId="1717"/>
    <cellStyle name="Обычный 9 2" xfId="2062"/>
    <cellStyle name="Обычный 9 2 2" xfId="3336"/>
    <cellStyle name="Обычный 9 2 3" xfId="3337"/>
    <cellStyle name="Обычный 9 2 4" xfId="3338"/>
    <cellStyle name="Обычный 9 2 5" xfId="3339"/>
    <cellStyle name="Обычный 9 2 6" xfId="5415"/>
    <cellStyle name="Обычный 9 3" xfId="3340"/>
    <cellStyle name="Обычный 9 3 2" xfId="3341"/>
    <cellStyle name="Обычный 9 3 2 2" xfId="3342"/>
    <cellStyle name="Обычный 9 3 2 2 2" xfId="5418"/>
    <cellStyle name="Обычный 9 3 2 2 3" xfId="5419"/>
    <cellStyle name="Обычный 9 3 2 2 4" xfId="5417"/>
    <cellStyle name="Обычный 9 3 2 3" xfId="5420"/>
    <cellStyle name="Обычный 9 3 2 3 2" xfId="5421"/>
    <cellStyle name="Обычный 9 3 2 3 3" xfId="5422"/>
    <cellStyle name="Обычный 9 3 2 4" xfId="5423"/>
    <cellStyle name="Обычный 9 3 2 5" xfId="5416"/>
    <cellStyle name="Обычный 9 3 3" xfId="3343"/>
    <cellStyle name="Обычный 9 3 4" xfId="3344"/>
    <cellStyle name="Обычный 9 3 5" xfId="5424"/>
    <cellStyle name="Обычный 9 4" xfId="5425"/>
    <cellStyle name="Обычный 9 4 2" xfId="5426"/>
    <cellStyle name="Обычный 9 4 3" xfId="5427"/>
    <cellStyle name="Обычный 90" xfId="3345"/>
    <cellStyle name="Обычный 91" xfId="3346"/>
    <cellStyle name="Обычный 92" xfId="3347"/>
    <cellStyle name="Обычный 93" xfId="3348"/>
    <cellStyle name="Обычный 94" xfId="3349"/>
    <cellStyle name="Обычный 95" xfId="3350"/>
    <cellStyle name="Обычный 96" xfId="3351"/>
    <cellStyle name="Обычный 97" xfId="3352"/>
    <cellStyle name="Обычный 98" xfId="3353"/>
    <cellStyle name="Обычный 99" xfId="3354"/>
    <cellStyle name="Обычный_Лист1" xfId="2"/>
    <cellStyle name="Обычный1" xfId="2036"/>
    <cellStyle name="Ошибка" xfId="1718"/>
    <cellStyle name="Плохой 10" xfId="1719"/>
    <cellStyle name="Плохой 2" xfId="1720"/>
    <cellStyle name="Плохой 2 2" xfId="1721"/>
    <cellStyle name="Плохой 2 3" xfId="3355"/>
    <cellStyle name="Плохой 2 3 2" xfId="3356"/>
    <cellStyle name="Плохой 2 3 3" xfId="3357"/>
    <cellStyle name="Плохой 2 3 4" xfId="3358"/>
    <cellStyle name="Плохой 2 3 5" xfId="3359"/>
    <cellStyle name="Плохой 2 4" xfId="5428"/>
    <cellStyle name="Плохой 2 4 2" xfId="5429"/>
    <cellStyle name="Плохой 2 4 3" xfId="5430"/>
    <cellStyle name="Плохой 3" xfId="1722"/>
    <cellStyle name="Плохой 3 2" xfId="1723"/>
    <cellStyle name="Плохой 4" xfId="1724"/>
    <cellStyle name="Плохой 4 2" xfId="1725"/>
    <cellStyle name="Плохой 5" xfId="1726"/>
    <cellStyle name="Плохой 5 2" xfId="1727"/>
    <cellStyle name="Плохой 6" xfId="1728"/>
    <cellStyle name="Плохой 6 2" xfId="1729"/>
    <cellStyle name="Плохой 7" xfId="1730"/>
    <cellStyle name="Плохой 7 2" xfId="1731"/>
    <cellStyle name="Плохой 8" xfId="1732"/>
    <cellStyle name="Плохой 8 2" xfId="1733"/>
    <cellStyle name="Плохой 9" xfId="1734"/>
    <cellStyle name="Плохой 9 2" xfId="1735"/>
    <cellStyle name="По центру с переносом" xfId="1736"/>
    <cellStyle name="По центру с переносом 2" xfId="3360"/>
    <cellStyle name="По центру с переносом 3" xfId="3361"/>
    <cellStyle name="По центру с переносом 4" xfId="3362"/>
    <cellStyle name="По ширине с переносом" xfId="1737"/>
    <cellStyle name="По ширине с переносом 2" xfId="3363"/>
    <cellStyle name="По ширине с переносом 3" xfId="3364"/>
    <cellStyle name="По ширине с переносом 4" xfId="3365"/>
    <cellStyle name="Подгруппа" xfId="1738"/>
    <cellStyle name="Поле ввода" xfId="1739"/>
    <cellStyle name="Пояснение 10" xfId="1740"/>
    <cellStyle name="Пояснение 2" xfId="1741"/>
    <cellStyle name="Пояснение 2 2" xfId="1742"/>
    <cellStyle name="Пояснение 3" xfId="1743"/>
    <cellStyle name="Пояснение 3 2" xfId="1744"/>
    <cellStyle name="Пояснение 4" xfId="1745"/>
    <cellStyle name="Пояснение 4 2" xfId="1746"/>
    <cellStyle name="Пояснение 5" xfId="1747"/>
    <cellStyle name="Пояснение 5 2" xfId="1748"/>
    <cellStyle name="Пояснение 6" xfId="1749"/>
    <cellStyle name="Пояснение 6 2" xfId="1750"/>
    <cellStyle name="Пояснение 7" xfId="1751"/>
    <cellStyle name="Пояснение 7 2" xfId="1752"/>
    <cellStyle name="Пояснение 8" xfId="1753"/>
    <cellStyle name="Пояснение 8 2" xfId="1754"/>
    <cellStyle name="Пояснение 9" xfId="1755"/>
    <cellStyle name="Пояснение 9 2" xfId="1756"/>
    <cellStyle name="Примечание 10" xfId="1757"/>
    <cellStyle name="Примечание 10 2" xfId="1758"/>
    <cellStyle name="Примечание 10 2 2" xfId="5431"/>
    <cellStyle name="Примечание 10 3" xfId="1759"/>
    <cellStyle name="Примечание 10 4" xfId="3366"/>
    <cellStyle name="Примечание 10_46EE.2011(v1.0)" xfId="1760"/>
    <cellStyle name="Примечание 11" xfId="1761"/>
    <cellStyle name="Примечание 11 2" xfId="1762"/>
    <cellStyle name="Примечание 11 2 2" xfId="5432"/>
    <cellStyle name="Примечание 11 3" xfId="1763"/>
    <cellStyle name="Примечание 11 4" xfId="3367"/>
    <cellStyle name="Примечание 11_46EE.2011(v1.0)" xfId="1764"/>
    <cellStyle name="Примечание 12" xfId="1765"/>
    <cellStyle name="Примечание 12 2" xfId="1766"/>
    <cellStyle name="Примечание 12 2 2" xfId="5433"/>
    <cellStyle name="Примечание 12 3" xfId="1767"/>
    <cellStyle name="Примечание 12 4" xfId="3368"/>
    <cellStyle name="Примечание 12_46EE.2011(v1.0)" xfId="1768"/>
    <cellStyle name="Примечание 13" xfId="1769"/>
    <cellStyle name="Примечание 13 2" xfId="5434"/>
    <cellStyle name="Примечание 13 3" xfId="5435"/>
    <cellStyle name="Примечание 13 4" xfId="5436"/>
    <cellStyle name="Примечание 14" xfId="1770"/>
    <cellStyle name="Примечание 15" xfId="1771"/>
    <cellStyle name="Примечание 16" xfId="1772"/>
    <cellStyle name="Примечание 17" xfId="1773"/>
    <cellStyle name="Примечание 18" xfId="1774"/>
    <cellStyle name="Примечание 19" xfId="1775"/>
    <cellStyle name="Примечание 2" xfId="1776"/>
    <cellStyle name="Примечание 2 10" xfId="3369"/>
    <cellStyle name="Примечание 2 10 2" xfId="3370"/>
    <cellStyle name="Примечание 2 10 3" xfId="3371"/>
    <cellStyle name="Примечание 2 10 4" xfId="3372"/>
    <cellStyle name="Примечание 2 10 5" xfId="3373"/>
    <cellStyle name="Примечание 2 11" xfId="5437"/>
    <cellStyle name="Примечание 2 11 2" xfId="5438"/>
    <cellStyle name="Примечание 2 11 3" xfId="5439"/>
    <cellStyle name="Примечание 2 2" xfId="1777"/>
    <cellStyle name="Примечание 2 3" xfId="1778"/>
    <cellStyle name="Примечание 2 4" xfId="1779"/>
    <cellStyle name="Примечание 2 5" xfId="1780"/>
    <cellStyle name="Примечание 2 6" xfId="1781"/>
    <cellStyle name="Примечание 2 7" xfId="1782"/>
    <cellStyle name="Примечание 2 8" xfId="1783"/>
    <cellStyle name="Примечание 2 9" xfId="1784"/>
    <cellStyle name="Примечание 2_46EE.2011(v1.0)" xfId="1785"/>
    <cellStyle name="Примечание 20" xfId="1786"/>
    <cellStyle name="Примечание 21" xfId="1787"/>
    <cellStyle name="Примечание 22" xfId="1788"/>
    <cellStyle name="Примечание 23" xfId="1789"/>
    <cellStyle name="Примечание 24" xfId="1790"/>
    <cellStyle name="Примечание 25" xfId="3374"/>
    <cellStyle name="Примечание 25 2" xfId="5441"/>
    <cellStyle name="Примечание 25 3" xfId="5440"/>
    <cellStyle name="Примечание 26" xfId="3375"/>
    <cellStyle name="Примечание 27" xfId="3376"/>
    <cellStyle name="Примечание 28" xfId="3377"/>
    <cellStyle name="Примечание 29" xfId="3378"/>
    <cellStyle name="Примечание 3" xfId="1791"/>
    <cellStyle name="Примечание 3 2" xfId="1792"/>
    <cellStyle name="Примечание 3 3" xfId="1793"/>
    <cellStyle name="Примечание 3 4" xfId="1794"/>
    <cellStyle name="Примечание 3 5" xfId="1795"/>
    <cellStyle name="Примечание 3 6" xfId="1796"/>
    <cellStyle name="Примечание 3 7" xfId="1797"/>
    <cellStyle name="Примечание 3 8" xfId="1798"/>
    <cellStyle name="Примечание 3 9" xfId="1799"/>
    <cellStyle name="Примечание 3_46EE.2011(v1.0)" xfId="1800"/>
    <cellStyle name="Примечание 30" xfId="3379"/>
    <cellStyle name="Примечание 31" xfId="3380"/>
    <cellStyle name="Примечание 32" xfId="3381"/>
    <cellStyle name="Примечание 33" xfId="3382"/>
    <cellStyle name="Примечание 34" xfId="3383"/>
    <cellStyle name="Примечание 35" xfId="3384"/>
    <cellStyle name="Примечание 36" xfId="3385"/>
    <cellStyle name="Примечание 37" xfId="3386"/>
    <cellStyle name="Примечание 38" xfId="3387"/>
    <cellStyle name="Примечание 39" xfId="3388"/>
    <cellStyle name="Примечание 4" xfId="1801"/>
    <cellStyle name="Примечание 4 2" xfId="1802"/>
    <cellStyle name="Примечание 4 3" xfId="1803"/>
    <cellStyle name="Примечание 4 4" xfId="1804"/>
    <cellStyle name="Примечание 4 5" xfId="1805"/>
    <cellStyle name="Примечание 4 6" xfId="1806"/>
    <cellStyle name="Примечание 4 7" xfId="1807"/>
    <cellStyle name="Примечание 4 8" xfId="1808"/>
    <cellStyle name="Примечание 4 9" xfId="1809"/>
    <cellStyle name="Примечание 4_46EE.2011(v1.0)" xfId="1810"/>
    <cellStyle name="Примечание 40" xfId="3389"/>
    <cellStyle name="Примечание 41" xfId="3390"/>
    <cellStyle name="Примечание 42" xfId="3391"/>
    <cellStyle name="Примечание 43" xfId="5442"/>
    <cellStyle name="Примечание 5" xfId="1811"/>
    <cellStyle name="Примечание 5 2" xfId="1812"/>
    <cellStyle name="Примечание 5 3" xfId="1813"/>
    <cellStyle name="Примечание 5 4" xfId="1814"/>
    <cellStyle name="Примечание 5 5" xfId="1815"/>
    <cellStyle name="Примечание 5 6" xfId="1816"/>
    <cellStyle name="Примечание 5 7" xfId="1817"/>
    <cellStyle name="Примечание 5 8" xfId="1818"/>
    <cellStyle name="Примечание 5 9" xfId="1819"/>
    <cellStyle name="Примечание 5_46EE.2011(v1.0)" xfId="1820"/>
    <cellStyle name="Примечание 6" xfId="1821"/>
    <cellStyle name="Примечание 6 2" xfId="1822"/>
    <cellStyle name="Примечание 6_46EE.2011(v1.0)" xfId="1823"/>
    <cellStyle name="Примечание 7" xfId="1824"/>
    <cellStyle name="Примечание 7 2" xfId="1825"/>
    <cellStyle name="Примечание 7_46EE.2011(v1.0)" xfId="1826"/>
    <cellStyle name="Примечание 8" xfId="1827"/>
    <cellStyle name="Примечание 8 2" xfId="1828"/>
    <cellStyle name="Примечание 8_46EE.2011(v1.0)" xfId="1829"/>
    <cellStyle name="Примечание 9" xfId="1830"/>
    <cellStyle name="Примечание 9 2" xfId="1831"/>
    <cellStyle name="Примечание 9_46EE.2011(v1.0)" xfId="1832"/>
    <cellStyle name="Продукт" xfId="1833"/>
    <cellStyle name="Процентный 10" xfId="1834"/>
    <cellStyle name="Процентный 11" xfId="5443"/>
    <cellStyle name="Процентный 11 2" xfId="5444"/>
    <cellStyle name="Процентный 11 2 2" xfId="6707"/>
    <cellStyle name="Процентный 11 3" xfId="6708"/>
    <cellStyle name="Процентный 2" xfId="1835"/>
    <cellStyle name="Процентный 2 2" xfId="1836"/>
    <cellStyle name="Процентный 2 2 2" xfId="3392"/>
    <cellStyle name="Процентный 2 2 3" xfId="3393"/>
    <cellStyle name="Процентный 2 2 4" xfId="3394"/>
    <cellStyle name="Процентный 2 3" xfId="1837"/>
    <cellStyle name="Процентный 2 3 2" xfId="3395"/>
    <cellStyle name="Процентный 2 3 3" xfId="3396"/>
    <cellStyle name="Процентный 2 3 4" xfId="3397"/>
    <cellStyle name="Процентный 2 4" xfId="3398"/>
    <cellStyle name="Процентный 2 4 2" xfId="5446"/>
    <cellStyle name="Процентный 2 4 3" xfId="5445"/>
    <cellStyle name="Процентный 2 5" xfId="3399"/>
    <cellStyle name="Процентный 2 5 2" xfId="5448"/>
    <cellStyle name="Процентный 2 5 3" xfId="5447"/>
    <cellStyle name="Процентный 2 6" xfId="3400"/>
    <cellStyle name="Процентный 3" xfId="1838"/>
    <cellStyle name="Процентный 3 2" xfId="1839"/>
    <cellStyle name="Процентный 3 3" xfId="1840"/>
    <cellStyle name="Процентный 3 4" xfId="3401"/>
    <cellStyle name="Процентный 3 4 2" xfId="5450"/>
    <cellStyle name="Процентный 3 4 3" xfId="5449"/>
    <cellStyle name="Процентный 3 5" xfId="5451"/>
    <cellStyle name="Процентный 4" xfId="1841"/>
    <cellStyle name="Процентный 4 2" xfId="1842"/>
    <cellStyle name="Процентный 4 3" xfId="1843"/>
    <cellStyle name="Процентный 4 3 2" xfId="5452"/>
    <cellStyle name="Процентный 4 3 3" xfId="5453"/>
    <cellStyle name="Процентный 4 3 4" xfId="5454"/>
    <cellStyle name="Процентный 4 4" xfId="3402"/>
    <cellStyle name="Процентный 4 4 2" xfId="5456"/>
    <cellStyle name="Процентный 4 4 3" xfId="5455"/>
    <cellStyle name="Процентный 4 5" xfId="5457"/>
    <cellStyle name="Процентный 4 6" xfId="5458"/>
    <cellStyle name="Процентный 5" xfId="1844"/>
    <cellStyle name="Процентный 5 2" xfId="5459"/>
    <cellStyle name="Процентный 6" xfId="2037"/>
    <cellStyle name="Процентный 6 2" xfId="5460"/>
    <cellStyle name="Процентный 6 3" xfId="5461"/>
    <cellStyle name="Процентный 6 3 2" xfId="5462"/>
    <cellStyle name="Процентный 6 4" xfId="5463"/>
    <cellStyle name="Процентный 7" xfId="5464"/>
    <cellStyle name="Процентный 7 2" xfId="5465"/>
    <cellStyle name="Процентный 7 2 2" xfId="5466"/>
    <cellStyle name="Процентный 7 2 2 2" xfId="5467"/>
    <cellStyle name="Процентный 7 2 2 2 2" xfId="6709"/>
    <cellStyle name="Процентный 7 2 2 3" xfId="6710"/>
    <cellStyle name="Процентный 7 2 3" xfId="5468"/>
    <cellStyle name="Процентный 7 2 3 2" xfId="6711"/>
    <cellStyle name="Процентный 7 2 4" xfId="6712"/>
    <cellStyle name="Процентный 8" xfId="5469"/>
    <cellStyle name="Процентный 8 2" xfId="5470"/>
    <cellStyle name="Процентный 8 2 2" xfId="5471"/>
    <cellStyle name="Процентный 8 2 2 2" xfId="6713"/>
    <cellStyle name="Процентный 8 2 3" xfId="6714"/>
    <cellStyle name="Процентный 8 3" xfId="5472"/>
    <cellStyle name="Процентный 8 3 2" xfId="6715"/>
    <cellStyle name="Процентный 8 4" xfId="6716"/>
    <cellStyle name="Процентный 9" xfId="1845"/>
    <cellStyle name="Разница" xfId="1846"/>
    <cellStyle name="Рамки" xfId="1847"/>
    <cellStyle name="Сводная таблица" xfId="1848"/>
    <cellStyle name="Связанная ячейка 10" xfId="1849"/>
    <cellStyle name="Связанная ячейка 2" xfId="1850"/>
    <cellStyle name="Связанная ячейка 2 2" xfId="1851"/>
    <cellStyle name="Связанная ячейка 2_46EE.2011(v1.0)" xfId="1852"/>
    <cellStyle name="Связанная ячейка 3" xfId="1853"/>
    <cellStyle name="Связанная ячейка 3 2" xfId="1854"/>
    <cellStyle name="Связанная ячейка 3_46EE.2011(v1.0)" xfId="1855"/>
    <cellStyle name="Связанная ячейка 4" xfId="1856"/>
    <cellStyle name="Связанная ячейка 4 2" xfId="1857"/>
    <cellStyle name="Связанная ячейка 4_46EE.2011(v1.0)" xfId="1858"/>
    <cellStyle name="Связанная ячейка 5" xfId="1859"/>
    <cellStyle name="Связанная ячейка 5 2" xfId="1860"/>
    <cellStyle name="Связанная ячейка 5_46EE.2011(v1.0)" xfId="1861"/>
    <cellStyle name="Связанная ячейка 6" xfId="1862"/>
    <cellStyle name="Связанная ячейка 6 2" xfId="1863"/>
    <cellStyle name="Связанная ячейка 6_46EE.2011(v1.0)" xfId="1864"/>
    <cellStyle name="Связанная ячейка 7" xfId="1865"/>
    <cellStyle name="Связанная ячейка 7 2" xfId="1866"/>
    <cellStyle name="Связанная ячейка 7_46EE.2011(v1.0)" xfId="1867"/>
    <cellStyle name="Связанная ячейка 8" xfId="1868"/>
    <cellStyle name="Связанная ячейка 8 2" xfId="1869"/>
    <cellStyle name="Связанная ячейка 8_46EE.2011(v1.0)" xfId="1870"/>
    <cellStyle name="Связанная ячейка 9" xfId="1871"/>
    <cellStyle name="Связанная ячейка 9 2" xfId="1872"/>
    <cellStyle name="Связанная ячейка 9_46EE.2011(v1.0)" xfId="1873"/>
    <cellStyle name="Стиль 1" xfId="1874"/>
    <cellStyle name="Стиль 1 10" xfId="5473"/>
    <cellStyle name="Стиль 1 11" xfId="5474"/>
    <cellStyle name="Стиль 1 2" xfId="1875"/>
    <cellStyle name="Стиль 1 2 2" xfId="1876"/>
    <cellStyle name="Стиль 1 2 2 2" xfId="3403"/>
    <cellStyle name="Стиль 1 2 3" xfId="5475"/>
    <cellStyle name="Стиль 1 2 4" xfId="5476"/>
    <cellStyle name="Стиль 1 2_BALANCE.TBO.2011YEAR(v1.1)" xfId="3404"/>
    <cellStyle name="Стиль 1 3" xfId="2038"/>
    <cellStyle name="Стиль 1 3 2" xfId="5477"/>
    <cellStyle name="Стиль 1 3 3" xfId="5478"/>
    <cellStyle name="Стиль 1 4" xfId="5479"/>
    <cellStyle name="Стиль 1 5" xfId="5480"/>
    <cellStyle name="Стиль 1 6" xfId="5481"/>
    <cellStyle name="Стиль 1 7" xfId="5482"/>
    <cellStyle name="Стиль 1 8" xfId="5483"/>
    <cellStyle name="Стиль 1 9" xfId="5484"/>
    <cellStyle name="Стиль 1_RAB с 2010 года" xfId="2039"/>
    <cellStyle name="Стиль 2" xfId="1877"/>
    <cellStyle name="Субсчет" xfId="1878"/>
    <cellStyle name="Счет" xfId="1879"/>
    <cellStyle name="ТЕКСТ" xfId="1880"/>
    <cellStyle name="ТЕКСТ 10" xfId="5485"/>
    <cellStyle name="ТЕКСТ 10 2" xfId="5486"/>
    <cellStyle name="ТЕКСТ 11" xfId="5487"/>
    <cellStyle name="ТЕКСТ 2" xfId="1881"/>
    <cellStyle name="ТЕКСТ 3" xfId="1882"/>
    <cellStyle name="ТЕКСТ 4" xfId="1883"/>
    <cellStyle name="ТЕКСТ 5" xfId="1884"/>
    <cellStyle name="ТЕКСТ 6" xfId="1885"/>
    <cellStyle name="ТЕКСТ 7" xfId="1886"/>
    <cellStyle name="ТЕКСТ 8" xfId="1887"/>
    <cellStyle name="ТЕКСТ 9" xfId="1888"/>
    <cellStyle name="Текст предупреждения 10" xfId="1889"/>
    <cellStyle name="Текст предупреждения 2" xfId="1890"/>
    <cellStyle name="Текст предупреждения 2 2" xfId="1891"/>
    <cellStyle name="Текст предупреждения 3" xfId="1892"/>
    <cellStyle name="Текст предупреждения 3 2" xfId="1893"/>
    <cellStyle name="Текст предупреждения 4" xfId="1894"/>
    <cellStyle name="Текст предупреждения 4 2" xfId="1895"/>
    <cellStyle name="Текст предупреждения 5" xfId="1896"/>
    <cellStyle name="Текст предупреждения 5 2" xfId="1897"/>
    <cellStyle name="Текст предупреждения 6" xfId="1898"/>
    <cellStyle name="Текст предупреждения 6 2" xfId="1899"/>
    <cellStyle name="Текст предупреждения 7" xfId="1900"/>
    <cellStyle name="Текст предупреждения 7 2" xfId="1901"/>
    <cellStyle name="Текст предупреждения 8" xfId="1902"/>
    <cellStyle name="Текст предупреждения 8 2" xfId="1903"/>
    <cellStyle name="Текст предупреждения 9" xfId="1904"/>
    <cellStyle name="Текст предупреждения 9 2" xfId="1905"/>
    <cellStyle name="Текстовый" xfId="1906"/>
    <cellStyle name="Текстовый 10" xfId="5488"/>
    <cellStyle name="Текстовый 2" xfId="1907"/>
    <cellStyle name="Текстовый 3" xfId="1908"/>
    <cellStyle name="Текстовый 4" xfId="1909"/>
    <cellStyle name="Текстовый 5" xfId="1910"/>
    <cellStyle name="Текстовый 6" xfId="1911"/>
    <cellStyle name="Текстовый 7" xfId="1912"/>
    <cellStyle name="Текстовый 8" xfId="1913"/>
    <cellStyle name="Текстовый 9" xfId="1914"/>
    <cellStyle name="Текстовый_1" xfId="1915"/>
    <cellStyle name="Тысячи [0]" xfId="3405"/>
    <cellStyle name="Тысячи_22гк" xfId="1916"/>
    <cellStyle name="ФИКСИРОВАННЫЙ" xfId="1917"/>
    <cellStyle name="ФИКСИРОВАННЫЙ 2" xfId="1918"/>
    <cellStyle name="ФИКСИРОВАННЫЙ 3" xfId="1919"/>
    <cellStyle name="ФИКСИРОВАННЫЙ 4" xfId="1920"/>
    <cellStyle name="ФИКСИРОВАННЫЙ 5" xfId="1921"/>
    <cellStyle name="ФИКСИРОВАННЫЙ 6" xfId="1922"/>
    <cellStyle name="ФИКСИРОВАННЫЙ 7" xfId="1923"/>
    <cellStyle name="ФИКСИРОВАННЫЙ 8" xfId="1924"/>
    <cellStyle name="ФИКСИРОВАННЫЙ 9" xfId="1925"/>
    <cellStyle name="ФИКСИРОВАННЫЙ_1" xfId="1926"/>
    <cellStyle name="Финансовый [0] 2" xfId="1927"/>
    <cellStyle name="Финансовый [0] 2 2" xfId="1928"/>
    <cellStyle name="Финансовый [0] 2 2 2" xfId="5489"/>
    <cellStyle name="Финансовый [0] 2 2 3" xfId="5490"/>
    <cellStyle name="Финансовый [0] 2 3" xfId="2063"/>
    <cellStyle name="Финансовый [0] 2 3 2" xfId="5491"/>
    <cellStyle name="Финансовый [0] 2 3 3" xfId="5492"/>
    <cellStyle name="Финансовый [0] 2 4" xfId="5493"/>
    <cellStyle name="Финансовый [0] 3" xfId="1929"/>
    <cellStyle name="Финансовый 10" xfId="3406"/>
    <cellStyle name="Финансовый 10 2" xfId="3407"/>
    <cellStyle name="Финансовый 10 2 2" xfId="5495"/>
    <cellStyle name="Финансовый 10 2 2 2" xfId="5496"/>
    <cellStyle name="Финансовый 10 2 3" xfId="5497"/>
    <cellStyle name="Финансовый 10 2 3 2" xfId="6717"/>
    <cellStyle name="Финансовый 10 2 4" xfId="5498"/>
    <cellStyle name="Финансовый 10 2 5" xfId="5499"/>
    <cellStyle name="Финансовый 10 2 6" xfId="5494"/>
    <cellStyle name="Финансовый 10 3" xfId="5500"/>
    <cellStyle name="Финансовый 10 3 2" xfId="5501"/>
    <cellStyle name="Финансовый 10 3 3" xfId="5502"/>
    <cellStyle name="Финансовый 10 4" xfId="5503"/>
    <cellStyle name="Финансовый 10 4 2" xfId="5504"/>
    <cellStyle name="Финансовый 10 5" xfId="5505"/>
    <cellStyle name="Финансовый 10 5 2" xfId="5506"/>
    <cellStyle name="Финансовый 10 6" xfId="5507"/>
    <cellStyle name="Финансовый 10 7" xfId="5508"/>
    <cellStyle name="Финансовый 10 8" xfId="5509"/>
    <cellStyle name="Финансовый 10 9" xfId="5510"/>
    <cellStyle name="Финансовый 11" xfId="3408"/>
    <cellStyle name="Финансовый 11 10" xfId="5511"/>
    <cellStyle name="Финансовый 11 2" xfId="3409"/>
    <cellStyle name="Финансовый 11 2 2" xfId="5513"/>
    <cellStyle name="Финансовый 11 2 2 2" xfId="5514"/>
    <cellStyle name="Финансовый 11 2 2 3" xfId="5515"/>
    <cellStyle name="Финансовый 11 2 3" xfId="5516"/>
    <cellStyle name="Финансовый 11 2 3 2" xfId="6718"/>
    <cellStyle name="Финансовый 11 2 4" xfId="5517"/>
    <cellStyle name="Финансовый 11 2 4 2" xfId="6719"/>
    <cellStyle name="Финансовый 11 2 5" xfId="5518"/>
    <cellStyle name="Финансовый 11 2 6" xfId="5519"/>
    <cellStyle name="Финансовый 11 2 7" xfId="5512"/>
    <cellStyle name="Финансовый 11 3" xfId="5520"/>
    <cellStyle name="Финансовый 11 3 2" xfId="5521"/>
    <cellStyle name="Финансовый 11 3 3" xfId="5522"/>
    <cellStyle name="Финансовый 11 4" xfId="5523"/>
    <cellStyle name="Финансовый 11 4 2" xfId="5524"/>
    <cellStyle name="Финансовый 11 5" xfId="5525"/>
    <cellStyle name="Финансовый 11 5 2" xfId="5526"/>
    <cellStyle name="Финансовый 11 6" xfId="5527"/>
    <cellStyle name="Финансовый 11 6 2" xfId="5528"/>
    <cellStyle name="Финансовый 11 7" xfId="5529"/>
    <cellStyle name="Финансовый 11 8" xfId="5530"/>
    <cellStyle name="Финансовый 11 9" xfId="5531"/>
    <cellStyle name="Финансовый 12" xfId="3410"/>
    <cellStyle name="Финансовый 12 10" xfId="5532"/>
    <cellStyle name="Финансовый 12 2" xfId="3411"/>
    <cellStyle name="Финансовый 12 2 2" xfId="5534"/>
    <cellStyle name="Финансовый 12 2 2 2" xfId="5535"/>
    <cellStyle name="Финансовый 12 2 3" xfId="5536"/>
    <cellStyle name="Финансовый 12 2 3 2" xfId="6720"/>
    <cellStyle name="Финансовый 12 2 4" xfId="5537"/>
    <cellStyle name="Финансовый 12 2 5" xfId="5538"/>
    <cellStyle name="Финансовый 12 2 6" xfId="5533"/>
    <cellStyle name="Финансовый 12 3" xfId="5539"/>
    <cellStyle name="Финансовый 12 3 2" xfId="5540"/>
    <cellStyle name="Финансовый 12 4" xfId="5541"/>
    <cellStyle name="Финансовый 12 4 2" xfId="5542"/>
    <cellStyle name="Финансовый 12 5" xfId="5543"/>
    <cellStyle name="Финансовый 12 5 2" xfId="5544"/>
    <cellStyle name="Финансовый 12 6" xfId="5545"/>
    <cellStyle name="Финансовый 12 7" xfId="5546"/>
    <cellStyle name="Финансовый 12 8" xfId="5547"/>
    <cellStyle name="Финансовый 12 9" xfId="5548"/>
    <cellStyle name="Финансовый 13" xfId="3412"/>
    <cellStyle name="Финансовый 13 2" xfId="3413"/>
    <cellStyle name="Финансовый 13 2 2" xfId="5549"/>
    <cellStyle name="Финансовый 13 2 2 2" xfId="5550"/>
    <cellStyle name="Финансовый 13 2 2 2 2" xfId="6721"/>
    <cellStyle name="Финансовый 13 2 2 3" xfId="5551"/>
    <cellStyle name="Финансовый 13 2 3" xfId="5552"/>
    <cellStyle name="Финансовый 13 2 3 2" xfId="6722"/>
    <cellStyle name="Финансовый 13 2 4" xfId="5553"/>
    <cellStyle name="Финансовый 13 2 4 2" xfId="6723"/>
    <cellStyle name="Финансовый 13 2 5" xfId="5554"/>
    <cellStyle name="Финансовый 13 2 5 2" xfId="6724"/>
    <cellStyle name="Финансовый 13 2 6" xfId="5555"/>
    <cellStyle name="Финансовый 13 3" xfId="5556"/>
    <cellStyle name="Финансовый 13 3 2" xfId="5557"/>
    <cellStyle name="Финансовый 13 3 2 2" xfId="6725"/>
    <cellStyle name="Финансовый 13 3 3" xfId="5558"/>
    <cellStyle name="Финансовый 13 4" xfId="5559"/>
    <cellStyle name="Финансовый 13 4 2" xfId="5560"/>
    <cellStyle name="Финансовый 13 5" xfId="5561"/>
    <cellStyle name="Финансовый 13 5 2" xfId="5562"/>
    <cellStyle name="Финансовый 13 6" xfId="5563"/>
    <cellStyle name="Финансовый 13 6 2" xfId="5564"/>
    <cellStyle name="Финансовый 13 7" xfId="5565"/>
    <cellStyle name="Финансовый 13 8" xfId="5566"/>
    <cellStyle name="Финансовый 13 9" xfId="5567"/>
    <cellStyle name="Финансовый 14" xfId="3414"/>
    <cellStyle name="Финансовый 14 2" xfId="5569"/>
    <cellStyle name="Финансовый 14 2 2" xfId="5570"/>
    <cellStyle name="Финансовый 14 3" xfId="5571"/>
    <cellStyle name="Финансовый 14 3 2" xfId="6726"/>
    <cellStyle name="Финансовый 14 4" xfId="5572"/>
    <cellStyle name="Финансовый 14 4 2" xfId="5573"/>
    <cellStyle name="Финансовый 14 5" xfId="5574"/>
    <cellStyle name="Финансовый 14 6" xfId="5568"/>
    <cellStyle name="Финансовый 15" xfId="3415"/>
    <cellStyle name="Финансовый 15 2" xfId="5576"/>
    <cellStyle name="Финансовый 15 3" xfId="5577"/>
    <cellStyle name="Финансовый 15 4" xfId="5578"/>
    <cellStyle name="Финансовый 15 5" xfId="5575"/>
    <cellStyle name="Финансовый 16" xfId="3416"/>
    <cellStyle name="Финансовый 16 2" xfId="5579"/>
    <cellStyle name="Финансовый 17" xfId="5580"/>
    <cellStyle name="Финансовый 17 2" xfId="5581"/>
    <cellStyle name="Финансовый 18" xfId="5582"/>
    <cellStyle name="Финансовый 19" xfId="5583"/>
    <cellStyle name="Финансовый 2" xfId="1930"/>
    <cellStyle name="Финансовый 2 10" xfId="2104"/>
    <cellStyle name="Финансовый 2 10 2" xfId="3417"/>
    <cellStyle name="Финансовый 2 10 2 2" xfId="5585"/>
    <cellStyle name="Финансовый 2 10 2 3" xfId="5586"/>
    <cellStyle name="Финансовый 2 10 2 4" xfId="5584"/>
    <cellStyle name="Финансовый 2 10 3" xfId="3418"/>
    <cellStyle name="Финансовый 2 10 4" xfId="3419"/>
    <cellStyle name="Финансовый 2 10 5" xfId="3420"/>
    <cellStyle name="Финансовый 2 11" xfId="3421"/>
    <cellStyle name="Финансовый 2 11 2" xfId="5587"/>
    <cellStyle name="Финансовый 2 12" xfId="5588"/>
    <cellStyle name="Финансовый 2 2" xfId="1931"/>
    <cellStyle name="Финансовый 2 2 2" xfId="1932"/>
    <cellStyle name="Финансовый 2 2 2 2" xfId="3422"/>
    <cellStyle name="Финансовый 2 2 2 2 2" xfId="5590"/>
    <cellStyle name="Финансовый 2 2 2 2 3" xfId="5589"/>
    <cellStyle name="Финансовый 2 2 2 3" xfId="5591"/>
    <cellStyle name="Финансовый 2 2 3" xfId="2064"/>
    <cellStyle name="Финансовый 2 2 4" xfId="3423"/>
    <cellStyle name="Финансовый 2 2 4 2" xfId="5593"/>
    <cellStyle name="Финансовый 2 2 4 3" xfId="5592"/>
    <cellStyle name="Финансовый 2 2_INDEX.STATION.2012(v1.0)_" xfId="1933"/>
    <cellStyle name="Финансовый 2 3" xfId="1934"/>
    <cellStyle name="Финансовый 2 3 2" xfId="2065"/>
    <cellStyle name="Финансовый 2 3 2 2" xfId="2470"/>
    <cellStyle name="Финансовый 2 3 2 2 2" xfId="5594"/>
    <cellStyle name="Финансовый 2 3 2 2 2 2" xfId="5595"/>
    <cellStyle name="Финансовый 2 3 3" xfId="2091"/>
    <cellStyle name="Финансовый 2 3 3 2" xfId="5596"/>
    <cellStyle name="Финансовый 2 3 4" xfId="5597"/>
    <cellStyle name="Финансовый 2 3 4 2" xfId="5598"/>
    <cellStyle name="Финансовый 2 3 5" xfId="5599"/>
    <cellStyle name="Финансовый 2 4" xfId="1935"/>
    <cellStyle name="Финансовый 2 4 2" xfId="3424"/>
    <cellStyle name="Финансовый 2 4 2 2" xfId="5600"/>
    <cellStyle name="Финансовый 2 4 3" xfId="5601"/>
    <cellStyle name="Финансовый 2 4 4" xfId="5602"/>
    <cellStyle name="Финансовый 2 5" xfId="2066"/>
    <cellStyle name="Финансовый 2 5 2" xfId="2471"/>
    <cellStyle name="Финансовый 2 5 2 2" xfId="3425"/>
    <cellStyle name="Финансовый 2 5 2 2 2" xfId="3426"/>
    <cellStyle name="Финансовый 2 5 2 2 2 2" xfId="3427"/>
    <cellStyle name="Финансовый 2 5 2 2 3" xfId="3428"/>
    <cellStyle name="Финансовый 2 5 2 2 3 2" xfId="5604"/>
    <cellStyle name="Финансовый 2 5 2 2 3 3" xfId="5605"/>
    <cellStyle name="Финансовый 2 5 2 2 3 4" xfId="5603"/>
    <cellStyle name="Финансовый 2 5 2 2 4" xfId="5606"/>
    <cellStyle name="Финансовый 2 5 2 3" xfId="3429"/>
    <cellStyle name="Финансовый 2 5 3" xfId="3430"/>
    <cellStyle name="Финансовый 2 5 3 2" xfId="5608"/>
    <cellStyle name="Финансовый 2 5 3 3" xfId="5609"/>
    <cellStyle name="Финансовый 2 5 3 4" xfId="5607"/>
    <cellStyle name="Финансовый 2 5 4" xfId="3431"/>
    <cellStyle name="Финансовый 2 5 5" xfId="3432"/>
    <cellStyle name="Финансовый 2 6" xfId="2067"/>
    <cellStyle name="Финансовый 2 6 2" xfId="2472"/>
    <cellStyle name="Финансовый 2 6 2 2" xfId="3433"/>
    <cellStyle name="Финансовый 2 6 2 2 2" xfId="3434"/>
    <cellStyle name="Финансовый 2 6 2 2 2 2" xfId="3435"/>
    <cellStyle name="Финансовый 2 6 2 2 3" xfId="3436"/>
    <cellStyle name="Финансовый 2 6 2 2 3 2" xfId="5611"/>
    <cellStyle name="Финансовый 2 6 2 2 3 3" xfId="5612"/>
    <cellStyle name="Финансовый 2 6 2 2 3 4" xfId="5610"/>
    <cellStyle name="Финансовый 2 6 2 2 4" xfId="5613"/>
    <cellStyle name="Финансовый 2 6 2 3" xfId="3437"/>
    <cellStyle name="Финансовый 2 6 3" xfId="3438"/>
    <cellStyle name="Финансовый 2 6 3 2" xfId="5615"/>
    <cellStyle name="Финансовый 2 6 3 3" xfId="5616"/>
    <cellStyle name="Финансовый 2 6 3 4" xfId="5614"/>
    <cellStyle name="Финансовый 2 6 4" xfId="3439"/>
    <cellStyle name="Финансовый 2 6 5" xfId="3440"/>
    <cellStyle name="Финансовый 2 7" xfId="2068"/>
    <cellStyle name="Финансовый 2 7 2" xfId="2473"/>
    <cellStyle name="Финансовый 2 7 2 2" xfId="3441"/>
    <cellStyle name="Финансовый 2 7 2 2 2" xfId="3442"/>
    <cellStyle name="Финансовый 2 7 2 2 2 2" xfId="3443"/>
    <cellStyle name="Финансовый 2 7 2 2 3" xfId="3444"/>
    <cellStyle name="Финансовый 2 7 2 2 3 2" xfId="5618"/>
    <cellStyle name="Финансовый 2 7 2 2 3 3" xfId="5619"/>
    <cellStyle name="Финансовый 2 7 2 2 3 4" xfId="5617"/>
    <cellStyle name="Финансовый 2 7 2 2 4" xfId="5620"/>
    <cellStyle name="Финансовый 2 7 2 3" xfId="3445"/>
    <cellStyle name="Финансовый 2 7 3" xfId="3446"/>
    <cellStyle name="Финансовый 2 7 4" xfId="3447"/>
    <cellStyle name="Финансовый 2 7 5" xfId="3448"/>
    <cellStyle name="Финансовый 2 8" xfId="2069"/>
    <cellStyle name="Финансовый 2 8 2" xfId="2474"/>
    <cellStyle name="Финансовый 2 8 2 2" xfId="3449"/>
    <cellStyle name="Финансовый 2 8 2 2 2" xfId="3450"/>
    <cellStyle name="Финансовый 2 8 2 2 2 2" xfId="3451"/>
    <cellStyle name="Финансовый 2 8 2 2 3" xfId="3452"/>
    <cellStyle name="Финансовый 2 8 2 2 3 2" xfId="5622"/>
    <cellStyle name="Финансовый 2 8 2 2 3 3" xfId="5623"/>
    <cellStyle name="Финансовый 2 8 2 2 3 4" xfId="5621"/>
    <cellStyle name="Финансовый 2 8 2 2 4" xfId="5624"/>
    <cellStyle name="Финансовый 2 8 2 3" xfId="3453"/>
    <cellStyle name="Финансовый 2 8 3" xfId="3454"/>
    <cellStyle name="Финансовый 2 8 4" xfId="3455"/>
    <cellStyle name="Финансовый 2 8 5" xfId="3456"/>
    <cellStyle name="Финансовый 2 9" xfId="2082"/>
    <cellStyle name="Финансовый 2 9 2" xfId="2475"/>
    <cellStyle name="Финансовый 2 9 3" xfId="3457"/>
    <cellStyle name="Финансовый 2 9 4" xfId="3458"/>
    <cellStyle name="Финансовый 2 9 5" xfId="3459"/>
    <cellStyle name="Финансовый 2 9 6" xfId="3460"/>
    <cellStyle name="Финансовый 2_46EE.2011(v1.0)" xfId="1936"/>
    <cellStyle name="Финансовый 20" xfId="5625"/>
    <cellStyle name="Финансовый 21" xfId="5626"/>
    <cellStyle name="Финансовый 22" xfId="5627"/>
    <cellStyle name="Финансовый 23" xfId="5628"/>
    <cellStyle name="Финансовый 24" xfId="5629"/>
    <cellStyle name="Финансовый 25" xfId="5630"/>
    <cellStyle name="Финансовый 3" xfId="1937"/>
    <cellStyle name="Финансовый 3 10" xfId="2083"/>
    <cellStyle name="Финансовый 3 10 2" xfId="3461"/>
    <cellStyle name="Финансовый 3 10 2 2" xfId="5631"/>
    <cellStyle name="Финансовый 3 11" xfId="2092"/>
    <cellStyle name="Финансовый 3 11 2" xfId="5632"/>
    <cellStyle name="Финансовый 3 12" xfId="5633"/>
    <cellStyle name="Финансовый 3 13" xfId="5634"/>
    <cellStyle name="Финансовый 3 2" xfId="1938"/>
    <cellStyle name="Финансовый 3 2 2" xfId="1939"/>
    <cellStyle name="Финансовый 3 2 3" xfId="5635"/>
    <cellStyle name="Финансовый 3 2 3 2" xfId="5636"/>
    <cellStyle name="Финансовый 3 2 3 3" xfId="5637"/>
    <cellStyle name="Финансовый 3 2 4" xfId="5638"/>
    <cellStyle name="Финансовый 3 2 5" xfId="5639"/>
    <cellStyle name="Финансовый 3 2 6" xfId="5640"/>
    <cellStyle name="Финансовый 3 2 7" xfId="5641"/>
    <cellStyle name="Финансовый 3 2_UPDATE.MONITORING.OS.EE.2.02.TO.1.3.64" xfId="1940"/>
    <cellStyle name="Финансовый 3 3" xfId="1941"/>
    <cellStyle name="Финансовый 3 3 2" xfId="3462"/>
    <cellStyle name="Финансовый 3 3 2 2" xfId="5642"/>
    <cellStyle name="Финансовый 3 3 2 3" xfId="5643"/>
    <cellStyle name="Финансовый 3 3 3" xfId="5644"/>
    <cellStyle name="Финансовый 3 3 4" xfId="5645"/>
    <cellStyle name="Финансовый 3 3 5" xfId="5646"/>
    <cellStyle name="Финансовый 3 3 6" xfId="5647"/>
    <cellStyle name="Финансовый 3 4" xfId="1942"/>
    <cellStyle name="Финансовый 3 4 2" xfId="3463"/>
    <cellStyle name="Финансовый 3 5" xfId="1943"/>
    <cellStyle name="Финансовый 3 6" xfId="2070"/>
    <cellStyle name="Финансовый 3 6 2" xfId="5648"/>
    <cellStyle name="Финансовый 3 6 3" xfId="5649"/>
    <cellStyle name="Финансовый 3 6 4" xfId="5650"/>
    <cellStyle name="Финансовый 3 7" xfId="2071"/>
    <cellStyle name="Финансовый 3 7 2" xfId="5651"/>
    <cellStyle name="Финансовый 3 7 3" xfId="5652"/>
    <cellStyle name="Финансовый 3 8" xfId="2072"/>
    <cellStyle name="Финансовый 3 9" xfId="2073"/>
    <cellStyle name="Финансовый 3_ARMRAZR" xfId="1944"/>
    <cellStyle name="Финансовый 4" xfId="1945"/>
    <cellStyle name="Финансовый 4 2" xfId="1946"/>
    <cellStyle name="Финансовый 4 2 2" xfId="5653"/>
    <cellStyle name="Финансовый 4 2 2 2" xfId="5654"/>
    <cellStyle name="Финансовый 4 2 3" xfId="5655"/>
    <cellStyle name="Финансовый 4 3" xfId="2074"/>
    <cellStyle name="Финансовый 4 3 2" xfId="5656"/>
    <cellStyle name="Финансовый 4 3 3" xfId="5657"/>
    <cellStyle name="Финансовый 4 3 4" xfId="5658"/>
    <cellStyle name="Финансовый 4 4" xfId="3464"/>
    <cellStyle name="Финансовый 4 5" xfId="5659"/>
    <cellStyle name="Финансовый 4 6" xfId="5660"/>
    <cellStyle name="Финансовый 4_TEHSHEET" xfId="1947"/>
    <cellStyle name="Финансовый 5" xfId="1948"/>
    <cellStyle name="Финансовый 5 2" xfId="2040"/>
    <cellStyle name="Финансовый 5 2 2" xfId="3465"/>
    <cellStyle name="Финансовый 5 2 2 2" xfId="3466"/>
    <cellStyle name="Финансовый 5 2 2 2 2" xfId="5662"/>
    <cellStyle name="Финансовый 5 2 2 2 3" xfId="5663"/>
    <cellStyle name="Финансовый 5 2 2 2 4" xfId="5661"/>
    <cellStyle name="Финансовый 5 2 2 3" xfId="3467"/>
    <cellStyle name="Финансовый 5 2 2 4" xfId="5664"/>
    <cellStyle name="Финансовый 5 2 2 5" xfId="5665"/>
    <cellStyle name="Финансовый 5 2 3" xfId="3468"/>
    <cellStyle name="Финансовый 5 2 3 2" xfId="5667"/>
    <cellStyle name="Финансовый 5 2 3 3" xfId="5668"/>
    <cellStyle name="Финансовый 5 2 3 4" xfId="5666"/>
    <cellStyle name="Финансовый 5 3" xfId="3469"/>
    <cellStyle name="Финансовый 5 3 2" xfId="3470"/>
    <cellStyle name="Финансовый 5 3 2 2" xfId="5671"/>
    <cellStyle name="Финансовый 5 3 2 3" xfId="5672"/>
    <cellStyle name="Финансовый 5 3 2 4" xfId="5673"/>
    <cellStyle name="Финансовый 5 3 2 5" xfId="5670"/>
    <cellStyle name="Финансовый 5 3 3" xfId="5674"/>
    <cellStyle name="Финансовый 5 3 3 2" xfId="6727"/>
    <cellStyle name="Финансовый 5 3 4" xfId="5675"/>
    <cellStyle name="Финансовый 5 3 4 2" xfId="6728"/>
    <cellStyle name="Финансовый 5 3 5" xfId="5676"/>
    <cellStyle name="Финансовый 5 3 6" xfId="5677"/>
    <cellStyle name="Финансовый 5 3 7" xfId="5678"/>
    <cellStyle name="Финансовый 5 3 8" xfId="5679"/>
    <cellStyle name="Финансовый 5 3 9" xfId="5669"/>
    <cellStyle name="Финансовый 5 4" xfId="3471"/>
    <cellStyle name="Финансовый 5 4 2" xfId="5681"/>
    <cellStyle name="Финансовый 5 4 2 2" xfId="6729"/>
    <cellStyle name="Финансовый 5 4 3" xfId="5682"/>
    <cellStyle name="Финансовый 5 4 3 2" xfId="6730"/>
    <cellStyle name="Финансовый 5 4 4" xfId="5683"/>
    <cellStyle name="Финансовый 5 4 5" xfId="5684"/>
    <cellStyle name="Финансовый 5 4 6" xfId="5680"/>
    <cellStyle name="Финансовый 5 5" xfId="5685"/>
    <cellStyle name="Финансовый 5 5 2" xfId="5686"/>
    <cellStyle name="Финансовый 5 6" xfId="5687"/>
    <cellStyle name="Финансовый 5 6 2" xfId="5688"/>
    <cellStyle name="Финансовый 5 7" xfId="5689"/>
    <cellStyle name="Финансовый 5 8" xfId="5690"/>
    <cellStyle name="Финансовый 6" xfId="1949"/>
    <cellStyle name="Финансовый 6 2" xfId="3472"/>
    <cellStyle name="Финансовый 6 2 2" xfId="5691"/>
    <cellStyle name="Финансовый 6 3" xfId="3473"/>
    <cellStyle name="Финансовый 6 3 2" xfId="5693"/>
    <cellStyle name="Финансовый 6 3 2 2" xfId="5694"/>
    <cellStyle name="Финансовый 6 3 2 3" xfId="5695"/>
    <cellStyle name="Финансовый 6 3 3" xfId="5696"/>
    <cellStyle name="Финансовый 6 3 3 2" xfId="6731"/>
    <cellStyle name="Финансовый 6 3 4" xfId="5697"/>
    <cellStyle name="Финансовый 6 3 4 2" xfId="6732"/>
    <cellStyle name="Финансовый 6 3 5" xfId="5698"/>
    <cellStyle name="Финансовый 6 3 6" xfId="5699"/>
    <cellStyle name="Финансовый 6 3 7" xfId="5700"/>
    <cellStyle name="Финансовый 6 3 8" xfId="5692"/>
    <cellStyle name="Финансовый 6 4" xfId="3474"/>
    <cellStyle name="Финансовый 6 4 2" xfId="5702"/>
    <cellStyle name="Финансовый 6 4 2 2" xfId="6733"/>
    <cellStyle name="Финансовый 6 4 3" xfId="5703"/>
    <cellStyle name="Финансовый 6 4 3 2" xfId="6734"/>
    <cellStyle name="Финансовый 6 4 4" xfId="5704"/>
    <cellStyle name="Финансовый 6 4 5" xfId="5705"/>
    <cellStyle name="Финансовый 6 4 6" xfId="5701"/>
    <cellStyle name="Финансовый 6 5" xfId="5706"/>
    <cellStyle name="Финансовый 6 5 2" xfId="5707"/>
    <cellStyle name="Финансовый 6 6" xfId="5708"/>
    <cellStyle name="Финансовый 6 7" xfId="5709"/>
    <cellStyle name="Финансовый 6 8" xfId="5710"/>
    <cellStyle name="Финансовый 7" xfId="2041"/>
    <cellStyle name="Финансовый 7 10" xfId="5711"/>
    <cellStyle name="Финансовый 7 2" xfId="3475"/>
    <cellStyle name="Финансовый 7 2 2" xfId="5713"/>
    <cellStyle name="Финансовый 7 2 2 2" xfId="5714"/>
    <cellStyle name="Финансовый 7 2 2 3" xfId="5715"/>
    <cellStyle name="Финансовый 7 2 3" xfId="5716"/>
    <cellStyle name="Финансовый 7 2 3 2" xfId="6735"/>
    <cellStyle name="Финансовый 7 2 4" xfId="5717"/>
    <cellStyle name="Финансовый 7 2 4 2" xfId="6736"/>
    <cellStyle name="Финансовый 7 2 5" xfId="5718"/>
    <cellStyle name="Финансовый 7 2 6" xfId="5719"/>
    <cellStyle name="Финансовый 7 2 7" xfId="5712"/>
    <cellStyle name="Финансовый 7 3" xfId="3476"/>
    <cellStyle name="Финансовый 7 3 2" xfId="5721"/>
    <cellStyle name="Финансовый 7 3 2 2" xfId="5722"/>
    <cellStyle name="Финансовый 7 3 3" xfId="5723"/>
    <cellStyle name="Финансовый 7 3 3 2" xfId="6737"/>
    <cellStyle name="Финансовый 7 3 4" xfId="5724"/>
    <cellStyle name="Финансовый 7 3 4 2" xfId="5725"/>
    <cellStyle name="Финансовый 7 3 5" xfId="5726"/>
    <cellStyle name="Финансовый 7 3 6" xfId="5720"/>
    <cellStyle name="Финансовый 7 4" xfId="5727"/>
    <cellStyle name="Финансовый 7 4 2" xfId="5728"/>
    <cellStyle name="Финансовый 7 4 2 2" xfId="5729"/>
    <cellStyle name="Финансовый 7 4 2 2 2" xfId="6738"/>
    <cellStyle name="Финансовый 7 4 2 3" xfId="6739"/>
    <cellStyle name="Финансовый 7 4 3" xfId="5730"/>
    <cellStyle name="Финансовый 7 4 3 2" xfId="6740"/>
    <cellStyle name="Финансовый 7 4 4" xfId="5731"/>
    <cellStyle name="Финансовый 7 5" xfId="5732"/>
    <cellStyle name="Финансовый 7 5 2" xfId="5733"/>
    <cellStyle name="Финансовый 7 6" xfId="5734"/>
    <cellStyle name="Финансовый 7 6 2" xfId="5735"/>
    <cellStyle name="Финансовый 7 7" xfId="5736"/>
    <cellStyle name="Финансовый 7 7 2" xfId="5737"/>
    <cellStyle name="Финансовый 7 8" xfId="5738"/>
    <cellStyle name="Финансовый 7 9" xfId="5739"/>
    <cellStyle name="Финансовый 8" xfId="2042"/>
    <cellStyle name="Финансовый 8 2" xfId="3477"/>
    <cellStyle name="Финансовый 8 2 2" xfId="5741"/>
    <cellStyle name="Финансовый 8 2 2 2" xfId="5742"/>
    <cellStyle name="Финансовый 8 2 2 3" xfId="5743"/>
    <cellStyle name="Финансовый 8 2 3" xfId="5744"/>
    <cellStyle name="Финансовый 8 2 3 2" xfId="6741"/>
    <cellStyle name="Финансовый 8 2 4" xfId="5745"/>
    <cellStyle name="Финансовый 8 2 4 2" xfId="6742"/>
    <cellStyle name="Финансовый 8 2 5" xfId="5746"/>
    <cellStyle name="Финансовый 8 2 6" xfId="5747"/>
    <cellStyle name="Финансовый 8 2 7" xfId="5748"/>
    <cellStyle name="Финансовый 8 2 8" xfId="5749"/>
    <cellStyle name="Финансовый 8 2 9" xfId="5740"/>
    <cellStyle name="Финансовый 8 3" xfId="3478"/>
    <cellStyle name="Финансовый 8 3 2" xfId="5751"/>
    <cellStyle name="Финансовый 8 3 3" xfId="5752"/>
    <cellStyle name="Финансовый 8 3 3 2" xfId="5753"/>
    <cellStyle name="Финансовый 8 3 4" xfId="5754"/>
    <cellStyle name="Финансовый 8 3 5" xfId="5750"/>
    <cellStyle name="Финансовый 8 4" xfId="3479"/>
    <cellStyle name="Финансовый 8 4 2" xfId="5756"/>
    <cellStyle name="Финансовый 8 4 2 2" xfId="6743"/>
    <cellStyle name="Финансовый 8 4 3" xfId="5757"/>
    <cellStyle name="Финансовый 8 4 3 2" xfId="6744"/>
    <cellStyle name="Финансовый 8 4 4" xfId="5758"/>
    <cellStyle name="Финансовый 8 4 5" xfId="5759"/>
    <cellStyle name="Финансовый 8 4 6" xfId="5755"/>
    <cellStyle name="Финансовый 8 5" xfId="5760"/>
    <cellStyle name="Финансовый 8 5 2" xfId="5761"/>
    <cellStyle name="Финансовый 8 6" xfId="5762"/>
    <cellStyle name="Финансовый 8 7" xfId="5763"/>
    <cellStyle name="Финансовый 8 8" xfId="5764"/>
    <cellStyle name="Финансовый 9" xfId="2043"/>
    <cellStyle name="Финансовый 9 10" xfId="5765"/>
    <cellStyle name="Финансовый 9 2" xfId="3480"/>
    <cellStyle name="Финансовый 9 2 2" xfId="5766"/>
    <cellStyle name="Финансовый 9 2 2 2" xfId="5767"/>
    <cellStyle name="Финансовый 9 2 2 2 2" xfId="6745"/>
    <cellStyle name="Финансовый 9 2 2 3" xfId="5768"/>
    <cellStyle name="Финансовый 9 2 3" xfId="5769"/>
    <cellStyle name="Финансовый 9 2 3 2" xfId="6746"/>
    <cellStyle name="Финансовый 9 2 4" xfId="5770"/>
    <cellStyle name="Финансовый 9 2 4 2" xfId="6747"/>
    <cellStyle name="Финансовый 9 2 5" xfId="5771"/>
    <cellStyle name="Финансовый 9 2 5 2" xfId="6748"/>
    <cellStyle name="Финансовый 9 2 6" xfId="5772"/>
    <cellStyle name="Финансовый 9 3" xfId="3481"/>
    <cellStyle name="Финансовый 9 3 2" xfId="5774"/>
    <cellStyle name="Финансовый 9 3 2 2" xfId="5775"/>
    <cellStyle name="Финансовый 9 3 3" xfId="5776"/>
    <cellStyle name="Финансовый 9 3 3 2" xfId="6749"/>
    <cellStyle name="Финансовый 9 3 4" xfId="5777"/>
    <cellStyle name="Финансовый 9 3 5" xfId="5778"/>
    <cellStyle name="Финансовый 9 3 6" xfId="5773"/>
    <cellStyle name="Финансовый 9 4" xfId="5779"/>
    <cellStyle name="Финансовый 9 4 2" xfId="5780"/>
    <cellStyle name="Финансовый 9 5" xfId="5781"/>
    <cellStyle name="Финансовый 9 5 2" xfId="5782"/>
    <cellStyle name="Финансовый 9 6" xfId="5783"/>
    <cellStyle name="Финансовый 9 7" xfId="5784"/>
    <cellStyle name="Финансовый 9 8" xfId="5785"/>
    <cellStyle name="Финансовый 9 9" xfId="5786"/>
    <cellStyle name="Финансовый0[0]_FU_bal" xfId="1950"/>
    <cellStyle name="Формула" xfId="1951"/>
    <cellStyle name="Формула 2" xfId="1952"/>
    <cellStyle name="Формула 3" xfId="2044"/>
    <cellStyle name="Формула 4" xfId="5787"/>
    <cellStyle name="Формула 5" xfId="5788"/>
    <cellStyle name="Формула_A РТ 2009 Рязаньэнерго" xfId="1953"/>
    <cellStyle name="ФормулаВБ" xfId="1954"/>
    <cellStyle name="ФормулаВБ 2" xfId="2045"/>
    <cellStyle name="ФормулаВБ 3" xfId="5789"/>
    <cellStyle name="ФормулаВБ 4" xfId="5790"/>
    <cellStyle name="ФормулаВБ 5" xfId="5791"/>
    <cellStyle name="ФормулаНаКонтроль" xfId="1955"/>
    <cellStyle name="ФормулаНаКонтроль 2" xfId="5792"/>
    <cellStyle name="ФормулаНаКонтроль 3" xfId="5793"/>
    <cellStyle name="ФормулаНаКонтроль 4" xfId="5794"/>
    <cellStyle name="ФормулаНаКонтроль_GRES.2007.5" xfId="5795"/>
    <cellStyle name="Хороший 10" xfId="1956"/>
    <cellStyle name="Хороший 2" xfId="1957"/>
    <cellStyle name="Хороший 2 2" xfId="1958"/>
    <cellStyle name="Хороший 2 3" xfId="3482"/>
    <cellStyle name="Хороший 2 3 2" xfId="3483"/>
    <cellStyle name="Хороший 2 3 3" xfId="3484"/>
    <cellStyle name="Хороший 2 3 4" xfId="3485"/>
    <cellStyle name="Хороший 2 3 5" xfId="3486"/>
    <cellStyle name="Хороший 2 4" xfId="5796"/>
    <cellStyle name="Хороший 2 4 2" xfId="5797"/>
    <cellStyle name="Хороший 2 4 3" xfId="5798"/>
    <cellStyle name="Хороший 3" xfId="1959"/>
    <cellStyle name="Хороший 3 2" xfId="1960"/>
    <cellStyle name="Хороший 4" xfId="1961"/>
    <cellStyle name="Хороший 4 2" xfId="1962"/>
    <cellStyle name="Хороший 5" xfId="1963"/>
    <cellStyle name="Хороший 5 2" xfId="1964"/>
    <cellStyle name="Хороший 6" xfId="1965"/>
    <cellStyle name="Хороший 6 2" xfId="1966"/>
    <cellStyle name="Хороший 7" xfId="1967"/>
    <cellStyle name="Хороший 7 2" xfId="1968"/>
    <cellStyle name="Хороший 8" xfId="1969"/>
    <cellStyle name="Хороший 8 2" xfId="1970"/>
    <cellStyle name="Хороший 9" xfId="1971"/>
    <cellStyle name="Хороший 9 2" xfId="1972"/>
    <cellStyle name="Цена_продукта" xfId="1973"/>
    <cellStyle name="Цифры по центру с десятыми" xfId="1974"/>
    <cellStyle name="Цифры по центру с десятыми 2" xfId="3487"/>
    <cellStyle name="Цифры по центру с десятыми 3" xfId="3488"/>
    <cellStyle name="Цифры по центру с десятыми 4" xfId="3489"/>
    <cellStyle name="число" xfId="1975"/>
    <cellStyle name="Џђћ–…ќ’ќ›‰" xfId="1976"/>
    <cellStyle name="Џђћ–…ќ’ќ›‰ 2" xfId="5799"/>
    <cellStyle name="Џђћ–…ќ’ќ›‰ 3" xfId="5800"/>
    <cellStyle name="Џђћ–…ќ’ќ›‰ 3 2" xfId="5801"/>
    <cellStyle name="Џђћ–…ќ’ќ›‰ 4" xfId="5802"/>
    <cellStyle name="Џђћ–…ќ’ќ›‰ 4 2" xfId="5803"/>
    <cellStyle name="Џђћ–…ќ’ќ›‰ 5" xfId="5804"/>
    <cellStyle name="Џђћ–…ќ’ќ›‰ 6" xfId="5805"/>
    <cellStyle name="Шапка" xfId="1977"/>
    <cellStyle name="Шапка таблицы" xfId="1978"/>
    <cellStyle name="Шапка_UPDATE.MONITORING.OS.EE.2.02.TO.1.3.64" xfId="1979"/>
    <cellStyle name="ШАУ" xfId="1980"/>
    <cellStyle name="標準_PL-CF sheet" xfId="1981"/>
    <cellStyle name="㼿㼿" xfId="1982"/>
    <cellStyle name="㼿㼿?" xfId="1983"/>
    <cellStyle name="㼿㼿_Укрупненный расчет  Варнав._3" xfId="1984"/>
    <cellStyle name="㼿㼿㼿" xfId="1985"/>
    <cellStyle name="㼿㼿㼿?" xfId="1986"/>
    <cellStyle name="㼿㼿㼿_Укрупненный расчет  Варнав._6" xfId="1987"/>
    <cellStyle name="㼿㼿㼿㼿" xfId="1988"/>
    <cellStyle name="㼿㼿㼿㼿?" xfId="1989"/>
    <cellStyle name="㼿㼿㼿㼿_Укрупненный расчет  Варнав._5" xfId="1990"/>
    <cellStyle name="㼿㼿㼿㼿㼿" xfId="1991"/>
    <cellStyle name="㼿㼿㼿㼿㼿?" xfId="1992"/>
    <cellStyle name="㼿㼿㼿㼿㼿_Укрупненный расчет  Варнав." xfId="1993"/>
    <cellStyle name="㼿㼿㼿㼿㼿㼿?" xfId="1994"/>
    <cellStyle name="㼿㼿㼿㼿㼿㼿㼿㼿" xfId="1995"/>
    <cellStyle name="㼿㼿㼿㼿㼿㼿㼿㼿㼿" xfId="1996"/>
    <cellStyle name="㼿㼿㼿㼿㼿㼿㼿㼿㼿㼿" xfId="1997"/>
    <cellStyle name="䁺_x0001_" xfId="1998"/>
  </cellStyles>
  <dxfs count="0"/>
  <tableStyles count="0" defaultTableStyle="TableStyleMedium2" defaultPivotStyle="PivotStyleLight16"/>
  <colors>
    <mruColors>
      <color rgb="FF99FFCC"/>
      <color rgb="FFFF7C80"/>
      <color rgb="FFFFFF99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7.xml"/><Relationship Id="rId21" Type="http://schemas.openxmlformats.org/officeDocument/2006/relationships/externalLink" Target="externalLinks/externalLink2.xml"/><Relationship Id="rId42" Type="http://schemas.openxmlformats.org/officeDocument/2006/relationships/externalLink" Target="externalLinks/externalLink23.xml"/><Relationship Id="rId47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4.xml"/><Relationship Id="rId68" Type="http://schemas.openxmlformats.org/officeDocument/2006/relationships/externalLink" Target="externalLinks/externalLink49.xml"/><Relationship Id="rId84" Type="http://schemas.openxmlformats.org/officeDocument/2006/relationships/externalLink" Target="externalLinks/externalLink65.xml"/><Relationship Id="rId89" Type="http://schemas.openxmlformats.org/officeDocument/2006/relationships/externalLink" Target="externalLinks/externalLink70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3.xml"/><Relationship Id="rId37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34.xml"/><Relationship Id="rId58" Type="http://schemas.openxmlformats.org/officeDocument/2006/relationships/externalLink" Target="externalLinks/externalLink39.xml"/><Relationship Id="rId74" Type="http://schemas.openxmlformats.org/officeDocument/2006/relationships/externalLink" Target="externalLinks/externalLink55.xml"/><Relationship Id="rId79" Type="http://schemas.openxmlformats.org/officeDocument/2006/relationships/externalLink" Target="externalLinks/externalLink60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1.xml"/><Relationship Id="rId95" Type="http://schemas.openxmlformats.org/officeDocument/2006/relationships/externalLink" Target="externalLinks/externalLink76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43" Type="http://schemas.openxmlformats.org/officeDocument/2006/relationships/externalLink" Target="externalLinks/externalLink24.xml"/><Relationship Id="rId48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45.xml"/><Relationship Id="rId69" Type="http://schemas.openxmlformats.org/officeDocument/2006/relationships/externalLink" Target="externalLinks/externalLink50.xml"/><Relationship Id="rId80" Type="http://schemas.openxmlformats.org/officeDocument/2006/relationships/externalLink" Target="externalLinks/externalLink61.xml"/><Relationship Id="rId85" Type="http://schemas.openxmlformats.org/officeDocument/2006/relationships/externalLink" Target="externalLinks/externalLink66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externalLink" Target="externalLinks/externalLink14.xml"/><Relationship Id="rId38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27.xml"/><Relationship Id="rId59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48.xml"/><Relationship Id="rId20" Type="http://schemas.openxmlformats.org/officeDocument/2006/relationships/externalLink" Target="externalLinks/externalLink1.xml"/><Relationship Id="rId41" Type="http://schemas.openxmlformats.org/officeDocument/2006/relationships/externalLink" Target="externalLinks/externalLink22.xml"/><Relationship Id="rId54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43.xml"/><Relationship Id="rId70" Type="http://schemas.openxmlformats.org/officeDocument/2006/relationships/externalLink" Target="externalLinks/externalLink51.xml"/><Relationship Id="rId75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64.xml"/><Relationship Id="rId88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72.xml"/><Relationship Id="rId96" Type="http://schemas.openxmlformats.org/officeDocument/2006/relationships/externalLink" Target="externalLinks/externalLink7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36" Type="http://schemas.openxmlformats.org/officeDocument/2006/relationships/externalLink" Target="externalLinks/externalLink17.xml"/><Relationship Id="rId49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38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2.xml"/><Relationship Id="rId44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33.xml"/><Relationship Id="rId60" Type="http://schemas.openxmlformats.org/officeDocument/2006/relationships/externalLink" Target="externalLinks/externalLink41.xml"/><Relationship Id="rId65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54.xml"/><Relationship Id="rId78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62.xml"/><Relationship Id="rId86" Type="http://schemas.openxmlformats.org/officeDocument/2006/relationships/externalLink" Target="externalLinks/externalLink67.xml"/><Relationship Id="rId94" Type="http://schemas.openxmlformats.org/officeDocument/2006/relationships/externalLink" Target="externalLinks/externalLink75.xml"/><Relationship Id="rId9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15.xml"/><Relationship Id="rId50" Type="http://schemas.openxmlformats.org/officeDocument/2006/relationships/externalLink" Target="externalLinks/externalLink31.xml"/><Relationship Id="rId55" Type="http://schemas.openxmlformats.org/officeDocument/2006/relationships/externalLink" Target="externalLinks/externalLink36.xml"/><Relationship Id="rId76" Type="http://schemas.openxmlformats.org/officeDocument/2006/relationships/externalLink" Target="externalLinks/externalLink57.xml"/><Relationship Id="rId97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2.xml"/><Relationship Id="rId92" Type="http://schemas.openxmlformats.org/officeDocument/2006/relationships/externalLink" Target="externalLinks/externalLink7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5.xml"/><Relationship Id="rId40" Type="http://schemas.openxmlformats.org/officeDocument/2006/relationships/externalLink" Target="externalLinks/externalLink21.xml"/><Relationship Id="rId45" Type="http://schemas.openxmlformats.org/officeDocument/2006/relationships/externalLink" Target="externalLinks/externalLink26.xml"/><Relationship Id="rId66" Type="http://schemas.openxmlformats.org/officeDocument/2006/relationships/externalLink" Target="externalLinks/externalLink47.xml"/><Relationship Id="rId87" Type="http://schemas.openxmlformats.org/officeDocument/2006/relationships/externalLink" Target="externalLinks/externalLink68.xml"/><Relationship Id="rId61" Type="http://schemas.openxmlformats.org/officeDocument/2006/relationships/externalLink" Target="externalLinks/externalLink42.xml"/><Relationship Id="rId82" Type="http://schemas.openxmlformats.org/officeDocument/2006/relationships/externalLink" Target="externalLinks/externalLink6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1.xml"/><Relationship Id="rId35" Type="http://schemas.openxmlformats.org/officeDocument/2006/relationships/externalLink" Target="externalLinks/externalLink16.xml"/><Relationship Id="rId56" Type="http://schemas.openxmlformats.org/officeDocument/2006/relationships/externalLink" Target="externalLinks/externalLink37.xml"/><Relationship Id="rId77" Type="http://schemas.openxmlformats.org/officeDocument/2006/relationships/externalLink" Target="externalLinks/externalLink58.xml"/><Relationship Id="rId100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2.xml"/><Relationship Id="rId72" Type="http://schemas.openxmlformats.org/officeDocument/2006/relationships/externalLink" Target="externalLinks/externalLink53.xml"/><Relationship Id="rId93" Type="http://schemas.openxmlformats.org/officeDocument/2006/relationships/externalLink" Target="externalLinks/externalLink74.xml"/><Relationship Id="rId98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B-PL\NBPL\_FE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42;&#1099;&#1085;&#1077;&#1089;&#1077;&#1085;&#1086;%20&#1089;&#1089;&#1099;&#1083;&#1082;&#1086;&#1081;%20&#1085;&#1072;%20&#1088;&#1072;&#1073;&#1086;&#1095;&#1080;&#1081;%20&#1089;&#1090;&#1086;&#1083;\&#1061;&#1048;&#1053;\&#1042;&#1099;&#1087;&#1086;&#1083;&#1085;&#1077;&#1085;&#1085;&#1077;&#1086;\&#1056;&#1072;&#1089;&#1095;&#1077;&#1090;%20RAB\5\&#1056;&#1072;&#1089;&#1095;&#1077;&#1090;%20RAB_&#1051;&#1077;&#1085;%20&#1080;%20&#1052;&#1054;&#1069;&#1057;&#1050;_&#1089;%202010%20&#1075;&#1086;&#1076;&#1072;_14.04.2009_&#1089;&#1086;%20&#1089;&#1075;&#1083;&#1072;&#1078;_version%203.0_&#1073;&#1077;&#1079;%20&#1060;&#1057;&#1050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52;&#1086;&#1080;%20&#1076;&#1086;&#1082;&#1091;&#1084;&#1077;&#1085;&#1090;&#1099;\&#1073;&#1080;&#1079;&#1085;&#1077;&#1089;-&#1087;&#1083;&#1072;&#1085;\2003%20&#1075;&#1086;&#1076;\ARH.Biznes_pl.2003%20(&#1080;&#1089;&#1093;&#1086;&#1076;&#1085;&#1099;&#1081;%20&#1076;&#1083;&#1103;%20&#1101;&#1082;&#1086;&#1085;&#1086;&#1084;&#1080;&#1089;&#1090;&#1086;&#1074;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3)%20()%20KOTEL%20CALC%20NVV%20NET%205%2072_(v3%2010)%20%20%20(2)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3)%20()%20KOTEL%20CALC%20NVV%20NET%205%2072_(v3%2010)%20%20%20(2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Khazov_IN\Local%20Settings\Temporary%20Internet%20Files\OLK2\&#1052;&#1086;&#1076;&#1077;&#1083;&#1100;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&#1053;&#1086;&#1074;&#1072;&#1103;%20&#1087;&#1072;&#1087;&#1082;&#1072;\PREDEL.ELEK.2011.D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YARYAB~1\LOCALS~1\Temp\notes6030C8\~193966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yuresk.ru/&#1054;&#1090;&#1076;%20&#1087;&#1083;&#1072;&#1090;&#1072;%20&#1079;&#1072;%20&#1087;&#1077;&#1088;&#1077;&#1076;&#1072;&#1095;&#1091;/&#1055;&#1077;&#1088;&#1077;&#1076;&#1072;&#1095;&#1072;%202007/&#1058;&#1072;&#1088;&#1080;&#1092;&#1099;/&#1057;&#1077;&#1088;&#1075;&#1077;&#1081;%20&#1055;&#1086;&#1076;&#1083;/&#1058;&#1086;&#1084;&#1089;&#1082;/&#1058;&#1086;&#1084;&#1089;&#1082;&#1072;&#1103;%20&#1086;&#1073;&#1083;&#1072;&#1089;&#1090;&#1100;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TEPLO.PREDEL.2010_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33-2003%20&#1053;&#1086;&#1075;&#1080;&#1085;&#1089;&#1082;&#1080;&#1077;%20&#1101;&#1083;&#1089;&#1077;&#1090;&#1080;3+\133-2003%20&#1057;&#1054;&#1043;&#1051;%20&#1053;&#1086;&#1075;&#1080;&#1085;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VtyurinaOB\&#1052;&#1086;&#1080;%20&#1076;&#1086;&#1082;&#1091;&#1084;&#1077;&#1085;&#1090;&#1099;\&#1056;&#1072;&#1073;&#1086;&#1095;&#1080;&#1077;%20&#1076;&#1086;&#1082;&#1091;&#1084;&#1077;&#1085;&#1090;&#1099;\&#1054;&#1090;&#1095;&#1077;&#1090;&#1099;\2009\&#1086;&#1090;&#1095;&#1077;&#1090;&#1099;%20&#1076;&#1083;&#1103;%20&#1060;&#1057;&#1058;\&#1060;&#1057;&#1058;%20&#1087;&#1086;%20&#1085;&#1072;&#1083;&#1086;&#1075;&#1072;&#1084;\FORMA1.BUHG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proverk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6;&#1045;&#1043;&#1059;&#1051;&#1048;&#1056;&#1054;&#1042;&#1040;&#1053;&#1048;&#1045;_&#1087;&#1077;&#1088;&#1077;&#1076;&#1072;&#1095;&#1072;_&#1087;&#1086;&#1089;&#1090;&#1072;&#1074;&#1082;&#1072;\2009&#1075;\&#1086;&#1090;&#1074;&#1077;&#1090;_&#1085;&#1072;_&#1079;&#1072;&#1087;&#1088;&#1086;&#1089;_&#1060;&#1057;&#1058;\OREP.SZPR.2009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rykov_ya\Local%20Settings\Temporary%20Internet%20Files\Content.IE5\Q7UJ6TYN\&#1052;&#1086;&#1085;&#1080;&#1090;&#1086;&#1088;&#1080;&#1085;&#1075;%20_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ganieva/AppData/Local/Microsoft/Windows/Temporary%20Internet%20Files/Content.Outlook/IEXTCGCY/PREDEL%20PEREDACHA%202012(v2%205)%20&#1070;&#1056;&#1069;&#1057;&#1050;%20&#1085;&#1072;%202013-2017%20&#1075;&#1075;%20%20&#1042;9%20&#1062;&#1047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ganieva\AppData\Local\Microsoft\Windows\Temporary%20Internet%20Files\Content.Outlook\IEXTCGCY\PREDEL%20PEREDACHA%202012(v2%205)%20&#1070;&#1056;&#1069;&#1057;&#1050;%20&#1085;&#1072;%202013-2017%20&#1075;&#1075;%20%20&#1042;9%20&#1062;&#1047;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101;&#1101;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0;&#1086;&#1087;&#1080;&#1103;%20&#1050;&#1086;&#1087;&#1080;&#1103;%20&#1052;&#1086;&#1076;&#1091;&#1083;&#1100;%20&#1076;&#1083;&#1103;%20&#1045;&#1048;&#1040;&#1057;%20&#1089;&#1074;&#1086;&#1076;&#1085;&#1099;&#1081;%20&#1096;&#1072;&#1073;&#1083;&#1086;&#1085;%20&#1076;&#1083;&#1103;%20&#1088;&#1072;&#1089;&#1089;&#1099;&#1083;&#1082;&#1080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~1\EF160~1.ILC\LOCALS~1\Temp\Rar$DI00.281\REP.BLR.2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CONOM\IZDERSKI\IZDPL200\UGO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andreev_vv.MRSK-CP\Local%20Settings\Temporary%20Internet%20Files\OLKAB\&#1057;&#1042;&#1054;&#1044;_6,2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proverk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51;&#1080;&#1089;&#1090;2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3;&#1086;&#1074;&#1072;&#1103;%20&#1087;&#1072;&#1087;&#1082;&#1072;\2009%201\2011&#1075;\&#1058;&#1072;&#1088;&#1080;&#1092;&#1085;&#1072;&#1103;%20&#1082;&#1086;&#1084;&#1087;&#1072;&#1085;&#1080;&#1103;%20&#1087;&#1077;&#1088;&#1077;&#1076;&#1072;&#1095;&#1072;%20&#1044;&#1047;%202012&#1075;%20&#1042;2\TSET.NET.2012%20(&#1056;&#1069;&#1050;)&#1084;&#1086;&#1081;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-store\users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2.%20&#1044;&#1086;&#1082;&#1091;&#1084;&#1077;&#1085;&#1090;&#1099;%20&#1086;&#1073;&#1097;&#1077;&#1075;&#1086;%20&#1076;&#1086;&#1089;&#1090;&#1091;&#1087;&#1072;\1.%20&#1044;&#1083;&#1103;%20&#1086;&#1073;&#1084;&#1077;&#1085;&#1072;\&#1040;&#1056;&#1052;%20&#1090;&#1072;&#1088;&#1080;&#1092;&#1099;%202007\&#1040;&#1056;&#1052;%20&#1090;&#1072;&#1088;&#1080;&#1092;&#1099;.2007(&#1051;&#1077;&#1085;.&#1086;&#1073;&#1083;).1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31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zhidkov\3%20&#1054;&#1060;&#1048;&#1057;\3%20&#1086;&#1092;&#1080;&#1089;\&#1041;&#1102;&#1076;&#1078;&#1077;&#1090;\&#1054;&#1090;&#1095;&#1077;&#1090;&#1099;%20&#1087;&#1086;%20&#1082;&#1086;&#1084;&#1072;&#1085;&#1076;&#1080;&#1088;&#1086;&#1074;&#1082;&#1072;&#1084;\20020415%20&#1050;&#1086;&#1084;&#1072;&#1085;&#1076;&#1080;&#1088;&#1086;&#1074;&#1086;&#1095;&#1085;&#1099;&#1077;%20&#1087;&#1086;%20&#1057;&#1055;&#1073;%20&#1086;&#1092;&#1080;&#1089;&#1091;%20-%20&#1089;&#1074;&#1086;&#1076;&#1085;&#1099;&#1077;%20&#1076;&#1072;&#1085;&#1085;&#1099;&#1077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&#1041;&#1072;&#1083;&#1072;&#1085;&#1089;&#1099;%202009\&#1064;&#1072;&#1073;&#1083;&#1086;&#1085;&#1099;%202009\FORM3.1.200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B-PL\NBPL\_FE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&#1057;&#1090;&#1072;&#1085;&#1094;&#1080;&#1080;%202009\&#1040;&#1083;&#1090;&#1072;&#1081;-&#1050;&#1086;&#1082;&#1089;_09_&#1060;&#1057;&#1058;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MFY38D0X\Documents%20and%20Settings\vgrishanov\&#1056;&#1072;&#1073;&#1086;&#1095;&#1080;&#1081;%20&#1089;&#1090;&#1086;&#1083;\&#1055;&#1083;&#1072;&#1085;%20&#1085;&#1072;%202008-2010(13.7)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41;&#1072;&#1083;&#1072;&#1085;&#1089;&#1099;%20&#1057;&#1076;&#1077;&#1083;&#1072;&#1085;&#1086;2\1\FORM%201.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ias$FI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77.4.61\Shared\Documents%20and%20Settings\Ourwhitefacebro\&#1056;&#1072;&#1073;&#1086;&#1095;&#1080;&#1081;%20&#1089;&#1090;&#1086;&#1083;\Stream\meta\46\3\Stream\&#1064;&#1072;&#1073;&#1083;&#1086;&#1085;\work\&#1041;&#1072;&#1083;&#1072;&#1085;&#1089;&#1099;\&#1057;&#1044;&#1077;&#1083;&#1072;&#1085;&#1086;1\&#1053;&#1086;&#1074;&#1072;&#1103;%20&#1088;&#1072;&#1073;&#1086;&#1090;&#1072;\&#1047;&#1072;&#1087;&#1086;&#1083;&#1085;&#1077;&#1085;&#1085;&#1099;&#1077;\&#1042;&#1054;\VODOOTV.BALANCE.2007year2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&#1040;&#1076;&#1084;&#1080;&#1085;&#1080;&#1089;&#1090;&#1088;&#1072;&#1090;&#1086;&#1088;\&#1052;&#1086;&#1080;%20&#1076;&#1086;&#1082;&#1091;&#1084;&#1077;&#1085;&#1090;&#1099;\&#1063;&#1077;&#1088;&#1077;&#1087;&#1072;&#1085;&#1086;&#1074;&#1072;\&#1056;&#1057;&#1058;%20&#1084;&#1086;&#1080;\20E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RAG\&#1058;&#1072;&#1088;&#1080;&#1092;%202009\&#1090;&#1072;&#1073;&#1083;&#1080;&#1094;&#1099;%20&#1076;&#1083;&#1103;%20&#1088;&#1072;&#1089;&#1095;&#1077;&#1090;&#1086;&#1074;28-04-08_2006-2009&#1089;%20&#1048;&#1040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E2%20&#1087;&#1077;&#1088;&#1077;&#1076;&#1072;&#1095;&#1072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Documents%20and%20Settings\User\&#1052;&#1086;&#1080;%20&#1076;&#1086;&#1082;&#1091;&#1084;&#1077;&#1085;&#1090;&#1099;\&#1063;&#1077;&#1088;&#1077;&#1087;&#1072;&#1085;&#1086;&#1074;&#1072;\20E2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nts%20and%20Settings\&#1040;&#1076;&#1084;&#1080;&#1085;&#1080;&#1089;&#1090;&#1088;&#1072;&#1090;&#1086;&#1088;\&#1056;&#1072;&#1073;&#1086;&#1095;&#1080;&#1081;%20&#1089;&#1090;&#1086;&#1083;\&#1058;&#1077;&#1082;&#1091;&#1095;&#1082;&#1072;\&#1057;&#1077;&#1090;&#1080;\&#1087;&#1080;&#1089;&#1100;&#1084;&#1086;%20&#1082;%20&#1088;&#1072;&#1089;&#1089;&#1099;&#1083;&#1082;&#1077;%2029&#1075;&#1086;\&#1064;&#1040;&#1073;&#1083;&#1086;&#1085;&#1099;%20&#1087;&#1077;&#1088;&#1077;&#1076;&#1072;&#1095;&#1072;%202009\Stream\&#1057;&#1045;&#1058;&#1048;%202009\&#1042;5\OREP.INV.NE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kancidalova\VALENTINA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&#1040;&#1085;&#1072;&#1083;&#1080;&#1079;%20&#1060;&#1044;\&#1040;&#1085;&#1072;&#1083;&#1080;&#1079;%20&#1060;&#1057;%20&#1079;&#1072;%201%20&#1087;&#1086;&#1083;&#1091;&#1075;&#1086;&#1076;&#1080;&#1077;%202003\&#1056;&#1077;&#1081;&#1090;&#1080;&#1085;&#1075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sk-andreeva\&#1076;&#1083;&#1103;%20&#1086;&#1073;&#1084;&#1077;&#1085;&#1072;%20&#1087;&#1076;&#1088;&#1080;&#1087;\SHPZ.DBF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Documents%20and%20Settings\&#1045;&#1088;&#1084;&#1086;&#1083;&#1077;&#1085;&#1082;&#1086;\&#1056;&#1072;&#1073;&#1086;&#1095;&#1080;&#1081;%20&#1089;&#1090;&#1086;&#1083;\Tarif_demo\Tarif2_demo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~1\krokhmal\LOCALS~1\Temp\Rar$DI01.840\&#1040;&#1083;&#1100;&#1073;&#1086;&#1084;%20&#1092;&#1086;&#1088;&#1084;%20&#1057;&#1041;&#1059;%20&#1056;&#1046;&#1044;%20&#1091;&#1090;&#1074;&#1077;&#1088;&#1078;&#1076;&#1077;&#1085;&#1085;&#1099;&#1081;%20150704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56;&#1072;&#1079;&#1088;&#1072;&#1073;&#1086;&#1090;&#1082;&#1072;%20&#1089;&#1080;&#1089;&#1090;&#1077;&#1084;&#1099;\&#1053;&#1072;&#1089;&#1090;&#1088;&#1086;&#1081;&#1082;&#1072;%20&#1073;&#1102;&#1076;&#1078;&#1077;&#1090;&#1085;&#1099;&#1093;%20&#1074;&#1079;&#1072;&#1080;&#1084;&#1086;&#1089;&#1074;&#1103;&#1079;&#1077;&#1081;\&#1089;%206.09\&#1089;%206.09%20c%20&#1085;&#1086;&#1091;&#1090;&#1073;&#1091;&#1082;&#1072;\&#1041;&#1102;&#1076;&#1078;&#1077;&#1090;&#1085;&#1099;&#1077;%20&#1092;&#1086;&#1088;&#1084;&#1099;.%20&#1048;&#1085;&#1074;&#1077;&#1089;&#1090;&#1080;&#1094;&#1080;&#1080;_&#1074;&#1079;&#1072;&#1080;&#1084;&#1086;&#1089;&#1074;&#1103;&#1079;&#1080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~5047955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Huvenen.TI\Local%20Settings\Temporary%20Internet%20Files\Content.IE5\4HUV0HUF\&#1041;&#1102;&#1076;&#1078;&#1077;&#1090;_&#1047;&#1072;&#1082;&#1091;&#1087;&#1082;&#1080;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&#1076;&#1083;&#1103;%20&#1044;&#1055;&#105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Documents%20and%20Settings\Korotaeva\Local%20Settings\Temp\wz6347\&#1048;&#1079;&#1084;&#1077;&#1085;&#1077;&#1085;&#1080;&#1103;%2017.05.07\&#1040;&#1041;&#1060;\&#1041;&#1102;&#1076;&#1078;&#1077;&#1090;&#1085;&#1099;&#1077;%20&#1092;&#1086;&#1088;&#1084;&#1099;.&#1060;&#1080;&#1085;&#1072;&#1085;&#1089;&#1099;_17.05.07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ergo\resource\ESK\4.%20&#1069;&#1082;&#1086;&#1085;&#1086;&#1084;&#1080;&#1095;&#1077;&#1089;&#1082;&#1080;&#1081;%20&#1073;&#1083;&#1086;&#1082;\3.%20&#1054;&#1060;&#1055;\2008%20&#1075;&#1086;&#1076;\&#1041;&#1055;%202008\&#1041;&#1055;%202008%20&#1082;%20&#1079;&#1072;&#1097;&#1080;&#1090;&#1077;%2018.01.07\&#1041;&#1055;-2008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4.52\common\&#1062;&#1054;\OKCK\&#1050;&#1072;&#1088;&#1072;&#1089;&#1077;&#1074;&#1072;%20&#1043;.&#1057;\Documents%20and%20Settings\VKancidalova.S13FLOOR5\&#1052;&#1086;&#1080;%20&#1076;&#1086;&#1082;&#1091;&#1084;&#1077;&#1085;&#1090;&#1099;\VALENTINA\VALENTINA\&#1063;&#1091;&#1083;&#1072;&#1085;&#1086;&#1074;%202003\&#1057;&#1077;&#1083;&#1100;&#1089;&#1082;&#1072;&#1103;%20&#1101;&#1085;&#1077;&#1088;&#1075;&#1077;&#1090;&#1080;&#1082;&#1072;%203%20&#1074;&#1072;&#1088;&#1080;&#1072;&#1085;&#1090;\140-2003%20&#1057;&#1054;&#1043;%20&#1064;&#1072;&#1090;&#1091;&#1088;&#1089;&#1082;&#1080;&#1077;%20&#1101;&#1083;_&#1089;&#1077;&#1090;&#1080;3+\&#1057;&#1054;&#1043;%20140-2003%20&#1064;&#1072;&#1090;&#1091;&#1088;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Documents%20and%20Settings\nata\&#1052;&#1086;&#1080;%20&#1076;&#1086;&#1082;&#1091;&#1084;&#1077;&#1085;&#1090;&#1099;\&#1086;&#1090;&#1076;&#1077;&#1083;&#1099;\&#1046;&#1091;&#1088;&#1085;&#1072;&#1083;_&#1087;&#1077;&#1095;&#1072;&#1090;&#1080;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lobanov\plan-99\P-99b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ariff\C$\DOCUME~1\DROMAN~1\LOCALS~1\Temp\notes6030C8\GRES.2007.5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ko\&#1054;&#1073;&#1084;&#1077;&#1085;\&#1040;&#1085;&#1072;&#1090;_&#1088;\&#1058;&#1072;&#1088;&#1080;&#1092;_2006\&#1090;&#1072;&#1073;&#1083;_&#1084;&#1077;&#1090;_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pankrashova_en\Local%20Settings\Temporary%20Internet%20Files\Content.IE5\KH2VWXUR\Model_RAB_MRSK_svod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Lifanova_tv\&#1052;&#1086;&#1080;%20&#1076;&#1086;&#1082;&#1091;&#1084;&#1077;&#1085;&#1090;&#1099;\&#1056;&#1072;&#1079;&#1085;&#1099;&#1077;%20&#1087;&#1086;%20&#1056;&#1040;B\&#1083;&#1080;&#1087;&#1077;&#1094;&#1082;-&#1088;&#1072;&#1089;&#1095;&#1077;&#1090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rskdc4\&#1059;&#1087;&#1088;&#1072;&#1074;&#1083;&#1077;&#1085;&#1080;&#1077;%20&#1090;&#1072;&#1088;&#1080;&#1092;&#1086;&#1086;&#1073;&#1088;&#1072;&#1079;&#1086;&#1074;&#1072;&#1085;&#1080;&#1103;\Documents%20and%20Settings\shlakina_ah.ENERGO\Local%20Settings\Temporary%20Internet%20Files\Content.IE5\S9MJGT6F\&#1056;&#1072;&#1089;&#1095;&#1077;&#1090;%20&#1040;&#1089;&#1090;&#1088;&#1072;&#1093;&#1072;&#1085;&#1100;&#1101;&#1085;&#1077;&#1088;&#1075;&#1086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rst\_For_All_\&#1052;&#1086;&#1080;%20&#1076;&#1086;&#1082;&#1091;&#1084;&#1077;&#1085;&#1090;&#1099;\&#1051;&#1080;&#1084;\&#1044;&#1077;&#1083;&#1072;\&#1070;&#1058;&#1069;&#1050;-&#1061;&#1052;&#1056;\&#1082;.&#1088;\2008\&#1096;&#1072;&#1073;&#1083;&#1086;&#1085;%202008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ass-05\Net\NET_&#1055;&#1072;&#1083;&#1100;&#1082;&#1086;&#1074;&#1072;\&#1042;&#1089;&#1077;%20&#1087;&#1088;&#1080;&#1083;&#1086;&#1078;&#1077;&#1085;&#1080;&#1103;%20&#1085;&#1072;%202010&#1075;\302-&#1101;%205\&#1052;&#1072;&#1088;&#1080;&#1085;&#1072;\Documents%20and%20Settings\lim\My%20Documents\&#1056;&#1069;&#1050;\2007\&#1058;&#1072;&#1073;&#1083;&#1080;&#1094;&#1099;%20&#1085;&#1072;%202007.1(&#1060;&#1057;&#1058;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2.1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ork\arhiv\2007w\&#1051;&#1077;&#1085;&#1101;&#1085;&#1077;&#1088;&#1075;&#1086;\&#1060;&#1080;&#1085;&#1072;&#1085;&#1089;&#1086;&#1074;&#1099;&#1081;%20&#1082;&#1086;&#1085;&#1089;&#1072;&#1083;&#1090;&#1080;&#1085;&#1075;\&#1041;&#1102;&#1076;&#1078;&#1077;&#1090;&#1085;&#1086;&#1077;%20&#1080;&#1089;&#1087;&#1086;&#1083;&#1085;&#1077;&#1085;&#1080;&#1077;\&#1040;&#1076;&#1072;&#1087;&#1090;&#1080;&#1088;&#1086;&#1074;&#1072;&#1085;&#1085;&#1072;&#1103;%20&#1089;&#1080;&#1089;&#1090;&#1077;&#1084;&#1072;%20&#1051;&#1069;\&#1040;&#1083;&#1100;&#1073;&#1086;&#1084;%20&#1092;&#1086;&#1088;&#1084;%20&#1092;&#1080;&#1085;&#1072;&#1083;&#1100;&#1085;&#1099;&#1081;%20&#1074;&#1072;&#1088;&#1080;&#1072;&#1085;&#1090;%20+%20&#1087;&#1088;&#1086;&#1074;&#1103;&#1079;&#1082;&#1080;%20&#1041;&#1055;%20&#1080;%20&#1073;&#1102;&#1076;&#1078;&#1077;&#1090;&#1086;&#1074;\&#1040;&#1083;&#1100;&#1073;&#1086;&#1084;%20&#1092;&#1086;&#1088;&#1084;%20&#1089;%20&#1080;&#1079;&#1084;&#1077;&#1085;&#1077;&#1085;&#1080;&#1103;&#1084;&#1080;\&#1041;&#1102;&#1076;&#1078;&#1077;&#1090;&#1085;&#1099;&#1077;%20&#1092;&#1086;&#1088;&#1084;&#1099;.&#1060;&#1080;&#1085;&#1072;&#1085;&#1089;&#1099;%20v.3.4_VERA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DOCUME~1\IVANOV~1.RBS\LOCALS~1\Temp\notes6030C8\&#1041;&#1102;&#1076;&#1078;&#1077;&#1090;&#1085;&#1099;&#1077;%20&#1092;&#1086;&#1088;&#1084;&#1099;.&#1060;&#1080;&#1085;&#1041;&#1102;&#1076;&#1078;&#1077;&#1090;&#1099;%20v.4.0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ChernovaNYu\Local%20Settings\Temporary%20Internet%20Files\Content.IE5\3TZ55I6O\Documents%20and%20Settings\chernova\&#1052;&#1086;&#1080;%20&#1076;&#1086;&#1082;&#1091;&#1084;&#1077;&#1085;&#1090;&#1099;\Chernova\&#1056;&#1057;&#1050;\Alex\My%20doc\&#1058;&#1040;&#1056;&#1048;&#1060;&#1067;_\&#1090;&#1072;&#1088;&#1080;&#1092;&#1099;%202006&#1075;\&#1087;&#1077;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ET\&#1055;&#1088;&#1077;&#1076;&#1074;&#1072;&#1088;&#1080;&#1090;&#1077;&#1083;&#1100;&#1085;&#1099;&#1081;%20&#1041;&#1044;&#1056;%202012%20&#1075;&#1086;&#1076;\17.01.2012\&#1057;&#1073;&#1099;&#1090;%20&#1041;&#1044;&#1056;%202012%20&#1042;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VRILOV\common\WIN\TEMP\Mikhaylov\1\Alexandrov\TMP\pred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OMMON\JDANOVA\&#1060;&#1054;\&#1050;&#1085;&#1080;&#1075;&#1072;1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80;&#1085;&#1074;&#1077;&#1089;&#1090;&#1080;&#1094;&#1080;&#1081;/&#1054;&#1090;&#1076;&#1077;&#1083;/&#1054;&#1090;&#1095;&#1077;&#1090;&#1099;%20&#1087;&#1086;%20&#1080;&#1089;&#1087;&#1086;&#1083;&#1085;&#1077;&#1085;&#1080;&#1102;%20&#1048;&#1055;%20&#1070;&#1056;&#1069;&#1057;&#1050;%20&#1074;%20&#1044;&#1077;&#1087;&#1072;&#1088;&#1090;&#1072;&#1084;&#1077;&#1085;&#1090;%20&#1089;&#1090;&#1088;&#1086;&#1080;&#1090;&#1077;&#1083;&#1100;&#1089;&#1090;&#1074;&#1072;,%20&#1101;&#1085;&#1077;&#1088;&#1075;&#1077;&#1090;&#1080;&#1082;&#1080;%20&#1080;%20&#1046;&#1050;&#1050;%20&#1061;&#1052;&#1040;&#1054;-&#1070;&#1075;&#1088;&#1099;/2014/2%20&#1082;&#1074;&#1072;&#1088;&#1090;&#1072;&#1083;%20&#1044;&#1047;/2%20&#1082;&#1074;&#1072;&#1088;&#1090;&#1072;&#1083;%202014,%20&#1044;&#1062;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80;&#1085;&#1074;&#1077;&#1089;&#1090;&#1080;&#1094;&#1080;&#1081;/&#1054;&#1090;&#1076;&#1077;&#1083;/&#1054;&#1090;&#1095;&#1077;&#1090;&#1099;%20&#1087;&#1086;%20&#1080;&#1089;&#1087;&#1086;&#1083;&#1085;&#1077;&#1085;&#1080;&#1102;%20&#1048;&#1055;%20&#1070;&#1056;&#1069;&#1057;&#1050;%20&#1074;%20&#1044;&#1077;&#1087;&#1072;&#1088;&#1090;&#1072;&#1084;&#1077;&#1085;&#1090;%20&#1089;&#1090;&#1088;&#1086;&#1080;&#1090;&#1077;&#1083;&#1100;&#1089;&#1090;&#1074;&#1072;,%20&#1101;&#1085;&#1077;&#1088;&#1075;&#1077;&#1090;&#1080;&#1082;&#1080;%20&#1080;%20&#1046;&#1050;&#1050;%20&#1061;&#1052;&#1040;&#1054;-&#1070;&#1075;&#1088;&#1099;/3%20&#1082;&#1074;&#1072;&#1088;&#1090;&#1072;&#1083;%202013/7.2.%20&#1076;&#107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bsfile\&#1092;&#1089;&#1082;\&#1041;&#1102;&#1076;&#1078;&#1077;&#1090;&#1085;&#1086;&#1077;%20&#1091;&#1087;&#1088;&#1072;&#1074;&#1083;&#1077;&#1085;&#1080;&#1077;\02_&#1040;&#1051;&#1068;&#1041;&#1054;&#1052;_&#1060;&#1054;&#1056;&#1052;\&#1056;&#1077;&#1083;&#1080;&#1079;%203\&#1041;&#1102;&#1076;&#1078;&#1077;&#1090;&#1085;&#1099;&#1077;%20&#1092;&#1086;&#1088;&#1084;&#1099;.&#1048;&#1085;&#1074;&#1077;&#1089;&#1090;&#1080;&#1094;&#1080;&#1080;%20v.1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c\&#1070;&#1056;&#1069;&#1057;&#1050;\&#1052;&#1086;&#1080;%20&#1076;&#1086;&#1082;&#1091;&#1084;&#1077;&#1085;&#1090;&#1099;\2004\&#1058;&#1040;&#1056;&#1048;&#1060;%202004%20&#1058;&#1069;\&#1085;&#1086;&#1074;&#1099;&#1081;%20&#1090;&#1072;&#1088;&#1080;&#1092;\2004\&#1058;&#1040;&#1056;&#1048;&#1060;%202004%20&#1058;&#1069;\&#1076;&#1083;&#1103;%20&#1079;&#1072;&#1097;&#1080;&#1090;&#1099;%201710\Documents%20and%20Settings\OstarkovaA\&#1052;&#1086;&#1080;%20&#1076;&#1086;&#1082;&#1091;&#1084;&#1077;&#1085;&#1090;&#1099;\&#1090;&#1072;&#1088;&#1080;&#1092;\&#1056;&#1072;&#1089;&#1095;&#1077;&#1090;%20&#1090;&#1072;&#1088;&#1080;&#1092;&#1072;%202003\&#1050;&#1085;&#1080;&#1075;&#1072;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Базовые расходы (ЕИАС)"/>
      <sheetName val="Параметры"/>
      <sheetName val="Капитал"/>
      <sheetName val="Тариф"/>
      <sheetName val="Подстановка"/>
      <sheetName val="Итого с пилотами"/>
      <sheetName val="Служебное_1"/>
      <sheetName val="Слкжебное_2"/>
      <sheetName val="для ПЗ_1"/>
      <sheetName val="для ПЗ_2"/>
      <sheetName val="ПРОГНОЗ_1"/>
      <sheetName val="Расчет RAB_Лен и МОЭСК_с 2010 г"/>
      <sheetName val="Лист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Акт Дт Кт_задолж_31_03_2010"/>
      <sheetName val="TEHSHEET"/>
    </sheetNames>
    <sheetDataSet>
      <sheetData sheetId="0" refreshError="1"/>
      <sheetData sheetId="1" refreshError="1"/>
      <sheetData sheetId="2" refreshError="1">
        <row r="37">
          <cell r="E37">
            <v>95.188674854791898</v>
          </cell>
          <cell r="F37">
            <v>105.054514260806</v>
          </cell>
          <cell r="G37">
            <v>102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-1"/>
      <sheetName val="А-2"/>
      <sheetName val="УЗ-22"/>
      <sheetName val="УИ-34(внутр)"/>
      <sheetName val="УИ-34 (ЭО)"/>
      <sheetName val="УЗ-25 (ЭО)"/>
      <sheetName val="доп. по ремонтам"/>
      <sheetName val="УЗ-26"/>
      <sheetName val="УЗ-27"/>
      <sheetName val="УП-31"/>
      <sheetName val="УИ-39"/>
      <sheetName val="И-40 "/>
      <sheetName val="И-43"/>
      <sheetName val="УК-48 (ОУК)"/>
      <sheetName val="УФ-49"/>
      <sheetName val="УФ-50"/>
      <sheetName val="УФ-51"/>
      <sheetName val="УФ-52"/>
      <sheetName val="УФ-53"/>
      <sheetName val="УФ-54 (ЭО)"/>
      <sheetName val="Налоги 2002"/>
      <sheetName val="УФ-57"/>
      <sheetName val="УФ-60"/>
      <sheetName val="УФ-61"/>
      <sheetName val="УФ-62"/>
      <sheetName val="на 1 тут"/>
      <sheetName val="FES"/>
      <sheetName val="УФ_61"/>
      <sheetName val="Параметры"/>
      <sheetName val="TEHSHEET"/>
      <sheetName val="Заголовок"/>
      <sheetName val="шаблон"/>
      <sheetName val="ARH.Biznes_pl"/>
      <sheetName val="1.5_средне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Обновление"/>
      <sheetName val="Лог обновления"/>
      <sheetName val="Титульный"/>
      <sheetName val="tech"/>
      <sheetName val="TEHSHEET"/>
      <sheetName val="НВВ Затраты+"/>
      <sheetName val="modNVVZPlus"/>
      <sheetName val="Расчёт расходов долгосрочный"/>
      <sheetName val="modLongterm"/>
      <sheetName val="Расчёт расходов RAB"/>
      <sheetName val="modRAB"/>
      <sheetName val="Расчёт НВВ по RAB"/>
      <sheetName val="modNVVRAB"/>
      <sheetName val="Расшифровка расходов"/>
      <sheetName val="Свод"/>
      <sheetName val="П1.16"/>
      <sheetName val="П1.17"/>
      <sheetName val="П1.17.1"/>
      <sheetName val="Р.2.1"/>
      <sheetName val="Р.2.2"/>
      <sheetName val="НВВ по уровням"/>
      <sheetName val="Проверка"/>
      <sheetName val="modUpdateStatus"/>
      <sheetName val="modUpdTemplMain"/>
      <sheetName val="modProv"/>
      <sheetName val="REESTR_ORG"/>
      <sheetName val="REESTR"/>
      <sheetName val="modSheetTitle"/>
      <sheetName val="modfrmMethod"/>
      <sheetName val="modApplyMethods"/>
      <sheetName val="modSheetCostsDetails"/>
    </sheetNames>
    <sheetDataSet>
      <sheetData sheetId="0">
        <row r="2">
          <cell r="N2" t="e">
            <v>#NAME?</v>
          </cell>
        </row>
      </sheetData>
      <sheetData sheetId="1"/>
      <sheetData sheetId="2"/>
      <sheetData sheetId="3">
        <row r="5">
          <cell r="M5">
            <v>2011</v>
          </cell>
        </row>
        <row r="6">
          <cell r="F6" t="str">
            <v>Тюменская область</v>
          </cell>
        </row>
        <row r="20">
          <cell r="F20" t="str">
            <v>Не регулируется</v>
          </cell>
        </row>
        <row r="21">
          <cell r="F21" t="str">
            <v>Не регулируется</v>
          </cell>
        </row>
        <row r="22">
          <cell r="F22" t="str">
            <v>RAB</v>
          </cell>
        </row>
        <row r="23">
          <cell r="F23" t="str">
            <v>RAB</v>
          </cell>
        </row>
        <row r="24">
          <cell r="F24" t="str">
            <v>RAB</v>
          </cell>
        </row>
        <row r="25">
          <cell r="F25" t="str">
            <v>RAB</v>
          </cell>
        </row>
        <row r="26">
          <cell r="F26" t="str">
            <v>RAB</v>
          </cell>
        </row>
        <row r="27">
          <cell r="F27" t="str">
            <v>RAB</v>
          </cell>
        </row>
        <row r="28">
          <cell r="F28" t="str">
            <v>RAB</v>
          </cell>
        </row>
        <row r="29">
          <cell r="F29" t="str">
            <v>Не регулируется</v>
          </cell>
        </row>
        <row r="30">
          <cell r="F30" t="str">
            <v>Не регулируется</v>
          </cell>
        </row>
        <row r="31">
          <cell r="F31" t="str">
            <v>Не регулируется</v>
          </cell>
        </row>
        <row r="32">
          <cell r="F32" t="str">
            <v>Не регулируется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8">
          <cell r="G8">
            <v>2009</v>
          </cell>
          <cell r="H8">
            <v>2009</v>
          </cell>
          <cell r="J8">
            <v>2010</v>
          </cell>
          <cell r="K8">
            <v>2010</v>
          </cell>
          <cell r="M8">
            <v>2011</v>
          </cell>
          <cell r="N8">
            <v>2011</v>
          </cell>
          <cell r="P8">
            <v>2012</v>
          </cell>
          <cell r="Q8">
            <v>2012</v>
          </cell>
          <cell r="S8">
            <v>2013</v>
          </cell>
          <cell r="T8">
            <v>2013</v>
          </cell>
          <cell r="V8">
            <v>2014</v>
          </cell>
          <cell r="W8">
            <v>2014</v>
          </cell>
          <cell r="Y8">
            <v>2015</v>
          </cell>
          <cell r="Z8">
            <v>2015</v>
          </cell>
          <cell r="AB8">
            <v>2016</v>
          </cell>
          <cell r="AC8">
            <v>2016</v>
          </cell>
          <cell r="AE8">
            <v>2017</v>
          </cell>
          <cell r="AF8">
            <v>2017</v>
          </cell>
          <cell r="AH8">
            <v>2018</v>
          </cell>
          <cell r="AI8">
            <v>2018</v>
          </cell>
          <cell r="AK8">
            <v>2019</v>
          </cell>
          <cell r="AL8">
            <v>2019</v>
          </cell>
          <cell r="AN8">
            <v>2020</v>
          </cell>
          <cell r="AO8">
            <v>2020</v>
          </cell>
          <cell r="AQ8">
            <v>2021</v>
          </cell>
          <cell r="AR8">
            <v>2021</v>
          </cell>
        </row>
        <row r="22">
          <cell r="P22">
            <v>1.0404899999999999</v>
          </cell>
          <cell r="Q22">
            <v>1.0404899999999999</v>
          </cell>
          <cell r="S22">
            <v>1.0779333797068689</v>
          </cell>
          <cell r="V22">
            <v>1.039965586351268</v>
          </cell>
          <cell r="Y22">
            <v>1.0235352391872525</v>
          </cell>
          <cell r="AB22">
            <v>1.0576308569098369</v>
          </cell>
          <cell r="AE22">
            <v>1.0309111138662721</v>
          </cell>
        </row>
        <row r="33">
          <cell r="M33">
            <v>0</v>
          </cell>
          <cell r="N33">
            <v>0</v>
          </cell>
          <cell r="P33">
            <v>62723.100747914672</v>
          </cell>
          <cell r="Q33">
            <v>62723.100747914672</v>
          </cell>
          <cell r="S33">
            <v>95812.49640784743</v>
          </cell>
          <cell r="V33">
            <v>99641.699006565817</v>
          </cell>
          <cell r="Y33">
            <v>101986.79022570957</v>
          </cell>
          <cell r="AB33">
            <v>107864.37633990099</v>
          </cell>
          <cell r="AE33">
            <v>111198.58435905809</v>
          </cell>
        </row>
        <row r="56">
          <cell r="M56">
            <v>0</v>
          </cell>
          <cell r="N56">
            <v>0</v>
          </cell>
          <cell r="P56">
            <v>767793.32774791471</v>
          </cell>
          <cell r="Q56">
            <v>767793.32774791471</v>
          </cell>
          <cell r="S56">
            <v>1070083.1454078476</v>
          </cell>
          <cell r="V56">
            <v>1112849.6712571587</v>
          </cell>
          <cell r="Y56">
            <v>1139040.8616855526</v>
          </cell>
          <cell r="AB56">
            <v>1204684.7569206557</v>
          </cell>
          <cell r="AE56">
            <v>1241922.9097320936</v>
          </cell>
        </row>
        <row r="71">
          <cell r="P71">
            <v>10573.11</v>
          </cell>
          <cell r="Q71">
            <v>10573.11</v>
          </cell>
          <cell r="S71">
            <v>16313.3</v>
          </cell>
          <cell r="V71">
            <v>16965.27</v>
          </cell>
          <cell r="Y71">
            <v>17364.55</v>
          </cell>
          <cell r="AB71">
            <v>18365.28</v>
          </cell>
          <cell r="AE71">
            <v>18932.97</v>
          </cell>
        </row>
        <row r="95">
          <cell r="M95">
            <v>0</v>
          </cell>
          <cell r="N95">
            <v>0</v>
          </cell>
          <cell r="P95">
            <v>1279261.6675754148</v>
          </cell>
          <cell r="Q95">
            <v>1314957.9990132577</v>
          </cell>
          <cell r="S95">
            <v>2006134.6054337649</v>
          </cell>
          <cell r="V95">
            <v>2101537.4442486246</v>
          </cell>
          <cell r="Y95">
            <v>2110468.4381752238</v>
          </cell>
          <cell r="AB95">
            <v>2344177.9936589058</v>
          </cell>
          <cell r="AE95">
            <v>2618139.189847508</v>
          </cell>
        </row>
      </sheetData>
      <sheetData sheetId="11"/>
      <sheetData sheetId="12">
        <row r="66">
          <cell r="O66">
            <v>294359.45193696005</v>
          </cell>
        </row>
      </sheetData>
      <sheetData sheetId="13"/>
      <sheetData sheetId="14"/>
      <sheetData sheetId="15">
        <row r="109">
          <cell r="P109">
            <v>2101537.4442486246</v>
          </cell>
        </row>
      </sheetData>
      <sheetData sheetId="16">
        <row r="54">
          <cell r="G54">
            <v>0</v>
          </cell>
        </row>
      </sheetData>
      <sheetData sheetId="17">
        <row r="86">
          <cell r="G86">
            <v>0</v>
          </cell>
        </row>
      </sheetData>
      <sheetData sheetId="18">
        <row r="34">
          <cell r="K34">
            <v>0</v>
          </cell>
        </row>
      </sheetData>
      <sheetData sheetId="19">
        <row r="54">
          <cell r="M54">
            <v>0</v>
          </cell>
        </row>
      </sheetData>
      <sheetData sheetId="20">
        <row r="74">
          <cell r="L74">
            <v>0</v>
          </cell>
        </row>
      </sheetData>
      <sheetData sheetId="21">
        <row r="25">
          <cell r="C25">
            <v>2009</v>
          </cell>
          <cell r="F25">
            <v>0</v>
          </cell>
        </row>
        <row r="38">
          <cell r="C38">
            <v>2009</v>
          </cell>
          <cell r="F38">
            <v>0</v>
          </cell>
        </row>
        <row r="51">
          <cell r="C51">
            <v>2010</v>
          </cell>
          <cell r="F51">
            <v>0</v>
          </cell>
        </row>
        <row r="64">
          <cell r="C64">
            <v>2010</v>
          </cell>
          <cell r="F64">
            <v>0</v>
          </cell>
        </row>
        <row r="77">
          <cell r="C77">
            <v>2011</v>
          </cell>
          <cell r="F77">
            <v>0</v>
          </cell>
        </row>
        <row r="90">
          <cell r="C90">
            <v>2011</v>
          </cell>
          <cell r="F90">
            <v>0</v>
          </cell>
        </row>
        <row r="103">
          <cell r="C103">
            <v>2012</v>
          </cell>
          <cell r="F103">
            <v>0</v>
          </cell>
        </row>
        <row r="116">
          <cell r="C116">
            <v>2012</v>
          </cell>
          <cell r="F116">
            <v>0</v>
          </cell>
        </row>
        <row r="129">
          <cell r="C129">
            <v>2013</v>
          </cell>
          <cell r="F129">
            <v>0</v>
          </cell>
        </row>
        <row r="142">
          <cell r="C142">
            <v>2013</v>
          </cell>
          <cell r="F142">
            <v>0</v>
          </cell>
        </row>
        <row r="155">
          <cell r="C155">
            <v>2014</v>
          </cell>
          <cell r="F155">
            <v>0</v>
          </cell>
        </row>
        <row r="168">
          <cell r="C168">
            <v>2014</v>
          </cell>
          <cell r="F168">
            <v>0</v>
          </cell>
        </row>
        <row r="181">
          <cell r="C181">
            <v>2015</v>
          </cell>
          <cell r="F181">
            <v>0</v>
          </cell>
        </row>
        <row r="194">
          <cell r="C194">
            <v>2015</v>
          </cell>
          <cell r="F194">
            <v>0</v>
          </cell>
        </row>
        <row r="207">
          <cell r="C207">
            <v>2016</v>
          </cell>
          <cell r="F207">
            <v>0</v>
          </cell>
        </row>
        <row r="220">
          <cell r="C220">
            <v>2016</v>
          </cell>
          <cell r="F220">
            <v>0</v>
          </cell>
        </row>
        <row r="233">
          <cell r="C233">
            <v>2017</v>
          </cell>
          <cell r="F233">
            <v>0</v>
          </cell>
        </row>
        <row r="246">
          <cell r="C246">
            <v>2017</v>
          </cell>
          <cell r="F246">
            <v>0</v>
          </cell>
        </row>
        <row r="259">
          <cell r="C259">
            <v>2018</v>
          </cell>
          <cell r="F259">
            <v>0</v>
          </cell>
        </row>
        <row r="272">
          <cell r="C272">
            <v>2018</v>
          </cell>
          <cell r="F272">
            <v>0</v>
          </cell>
        </row>
        <row r="285">
          <cell r="C285">
            <v>2019</v>
          </cell>
          <cell r="F285">
            <v>0</v>
          </cell>
        </row>
        <row r="298">
          <cell r="C298">
            <v>2019</v>
          </cell>
          <cell r="F298">
            <v>0</v>
          </cell>
        </row>
        <row r="311">
          <cell r="C311">
            <v>2020</v>
          </cell>
          <cell r="F311">
            <v>0</v>
          </cell>
        </row>
        <row r="324">
          <cell r="C324">
            <v>2020</v>
          </cell>
          <cell r="F324">
            <v>0</v>
          </cell>
        </row>
        <row r="337">
          <cell r="C337">
            <v>2021</v>
          </cell>
          <cell r="F337">
            <v>0</v>
          </cell>
        </row>
        <row r="350">
          <cell r="C350">
            <v>2021</v>
          </cell>
          <cell r="F35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сходники"/>
      <sheetName val="Коментарии"/>
      <sheetName val="Расчет RAB"/>
      <sheetName val="пилоты с 2009 год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Индексы"/>
      <sheetName val="Заголовок"/>
      <sheetName val="Update"/>
      <sheetName val="Справочник"/>
      <sheetName val="сбыт"/>
      <sheetName val="ЭСО"/>
      <sheetName val="сети"/>
      <sheetName val="Ген. не уч. ОРЭМ"/>
      <sheetName val="топливо"/>
      <sheetName val="Свод"/>
      <sheetName val="4 баланс ээ"/>
      <sheetName val="5 баланс мощности"/>
      <sheetName val="P2.1 усл. единицы"/>
      <sheetName val="P2.2 усл. единицы"/>
      <sheetName val="Расчет НВВ общий"/>
      <sheetName val="Расчет котловых тарифов"/>
      <sheetName val="Параметры"/>
      <sheetName val="Расчет расходов RAB"/>
      <sheetName val="расчет НВВ РСК по RAB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9">
          <cell r="E19" t="str">
            <v>L9</v>
          </cell>
          <cell r="K19">
            <v>0</v>
          </cell>
        </row>
        <row r="20">
          <cell r="D20">
            <v>0</v>
          </cell>
          <cell r="E20" t="str">
            <v>L10</v>
          </cell>
          <cell r="K20">
            <v>0</v>
          </cell>
        </row>
        <row r="21">
          <cell r="E21" t="str">
            <v>L10.1</v>
          </cell>
        </row>
        <row r="22">
          <cell r="D22">
            <v>0</v>
          </cell>
          <cell r="E22" t="str">
            <v>L10.2</v>
          </cell>
        </row>
        <row r="23">
          <cell r="D23">
            <v>0</v>
          </cell>
          <cell r="E23" t="str">
            <v>L11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D24">
            <v>0</v>
          </cell>
          <cell r="E24" t="str">
            <v>L12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D25">
            <v>0</v>
          </cell>
          <cell r="E25" t="str">
            <v>L12_1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D26">
            <v>0</v>
          </cell>
          <cell r="E26" t="str">
            <v>L13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D27">
            <v>0</v>
          </cell>
          <cell r="E27" t="str">
            <v>L13_1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D28">
            <v>0</v>
          </cell>
          <cell r="E28" t="str">
            <v>L14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D29">
            <v>0</v>
          </cell>
          <cell r="E29" t="str">
            <v>L15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D30">
            <v>0</v>
          </cell>
          <cell r="E30" t="str">
            <v>L16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D31">
            <v>0</v>
          </cell>
          <cell r="E31" t="str">
            <v>L17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D32">
            <v>0</v>
          </cell>
          <cell r="E32" t="str">
            <v>L18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D33">
            <v>0</v>
          </cell>
          <cell r="E33" t="str">
            <v>L19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D34">
            <v>0</v>
          </cell>
          <cell r="E34" t="str">
            <v>L20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6">
          <cell r="D36">
            <v>0</v>
          </cell>
          <cell r="E36" t="str">
            <v>L20.1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D37">
            <v>0</v>
          </cell>
          <cell r="E37" t="str">
            <v>L21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D38">
            <v>0</v>
          </cell>
          <cell r="E38" t="str">
            <v>L22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D39">
            <v>0</v>
          </cell>
          <cell r="E39" t="str">
            <v>L34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D40">
            <v>0</v>
          </cell>
          <cell r="E40" t="str">
            <v>L23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D42">
            <v>0</v>
          </cell>
          <cell r="E42" t="str">
            <v>L24</v>
          </cell>
          <cell r="H42">
            <v>0</v>
          </cell>
          <cell r="I42">
            <v>0</v>
          </cell>
        </row>
        <row r="43">
          <cell r="D43">
            <v>0</v>
          </cell>
          <cell r="E43" t="str">
            <v>L25</v>
          </cell>
          <cell r="H43">
            <v>0</v>
          </cell>
          <cell r="I43">
            <v>0</v>
          </cell>
        </row>
        <row r="45">
          <cell r="D45">
            <v>0</v>
          </cell>
          <cell r="E45" t="str">
            <v>L25.1</v>
          </cell>
          <cell r="H45">
            <v>0</v>
          </cell>
          <cell r="I45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8">
          <cell r="A8">
            <v>0.04</v>
          </cell>
        </row>
        <row r="9">
          <cell r="A9">
            <v>0.05</v>
          </cell>
        </row>
        <row r="10">
          <cell r="A10">
            <v>0.06</v>
          </cell>
        </row>
        <row r="11">
          <cell r="A11">
            <v>7.0000000000000007E-2</v>
          </cell>
        </row>
        <row r="12">
          <cell r="A12">
            <v>0.08</v>
          </cell>
        </row>
      </sheetData>
      <sheetData sheetId="2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правочник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Расчет индексация"/>
      <sheetName val="TEHSHEET"/>
      <sheetName val="regs"/>
      <sheetName val="Регионы"/>
      <sheetName val="Показатели надежности и кач-ва"/>
      <sheetName val="Свод"/>
    </sheetNames>
    <sheetDataSet>
      <sheetData sheetId="0" refreshError="1"/>
      <sheetData sheetId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3">
          <cell r="L3" t="str">
            <v>1</v>
          </cell>
        </row>
        <row r="4">
          <cell r="L4" t="str">
            <v>2</v>
          </cell>
        </row>
        <row r="5">
          <cell r="L5" t="str">
            <v>3</v>
          </cell>
        </row>
        <row r="6">
          <cell r="L6" t="str">
            <v>4</v>
          </cell>
        </row>
        <row r="7">
          <cell r="L7" t="str">
            <v>5</v>
          </cell>
        </row>
        <row r="8">
          <cell r="F8" t="str">
            <v>Сбытовая организация</v>
          </cell>
          <cell r="L8" t="str">
            <v>6</v>
          </cell>
        </row>
        <row r="9">
          <cell r="F9" t="str">
            <v>ТСО</v>
          </cell>
          <cell r="L9" t="str">
            <v>7</v>
          </cell>
        </row>
        <row r="10">
          <cell r="L10" t="str">
            <v>8</v>
          </cell>
        </row>
        <row r="11">
          <cell r="L11" t="str">
            <v>9</v>
          </cell>
        </row>
        <row r="12">
          <cell r="L12" t="str">
            <v>10</v>
          </cell>
        </row>
        <row r="13">
          <cell r="F13" t="str">
            <v>матрешка сверху</v>
          </cell>
        </row>
        <row r="14">
          <cell r="F14" t="str">
            <v>матрешка снизу</v>
          </cell>
        </row>
        <row r="15">
          <cell r="F15" t="str">
            <v>ромашка</v>
          </cell>
        </row>
        <row r="20">
          <cell r="F20" t="str">
            <v>Городское население с газ.плитами</v>
          </cell>
        </row>
        <row r="21">
          <cell r="F21" t="str">
            <v>Городское население c эл.плитами</v>
          </cell>
        </row>
        <row r="22">
          <cell r="F22" t="str">
            <v>Городское население без плит</v>
          </cell>
        </row>
        <row r="23">
          <cell r="F23" t="str">
            <v>Прочее городское население</v>
          </cell>
        </row>
        <row r="24">
          <cell r="F24" t="str">
            <v>Сельское населения</v>
          </cell>
        </row>
        <row r="25">
          <cell r="F25" t="str">
            <v>Потребители, приравненные к населению</v>
          </cell>
        </row>
        <row r="26">
          <cell r="F26" t="str">
            <v>Бюджетные потребители</v>
          </cell>
        </row>
        <row r="27">
          <cell r="F27" t="str">
            <v>Прочие потребители</v>
          </cell>
        </row>
        <row r="31">
          <cell r="F31" t="str">
            <v>НН</v>
          </cell>
        </row>
        <row r="32">
          <cell r="F32" t="str">
            <v>ВН</v>
          </cell>
        </row>
        <row r="33">
          <cell r="F33" t="str">
            <v>СН1</v>
          </cell>
        </row>
        <row r="34">
          <cell r="F34" t="str">
            <v>СН2</v>
          </cell>
        </row>
      </sheetData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Инструкция"/>
      <sheetName val="Заголовок"/>
      <sheetName val="Справочники"/>
      <sheetName val="2009"/>
      <sheetName val="Топливо2009"/>
      <sheetName val="Приложение"/>
      <sheetName val="FUELSHEET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"/>
      <sheetName val="КАЛЕДАРНЫЙ ПЛАН"/>
      <sheetName val="СВОДНАЯ СМЕТА"/>
      <sheetName val="смета1 изыскание"/>
      <sheetName val="Смета2 проект. раб."/>
      <sheetName val="См3 Командиров"/>
      <sheetName val="свод смета ПОДГОН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/>
      <sheetData sheetId="5">
        <row r="93">
          <cell r="B93" t="str">
            <v>2.</v>
          </cell>
          <cell r="C93">
            <v>19.896000000000001</v>
          </cell>
          <cell r="D93" t="str">
            <v>инд. цен в энерг стр-ве по капвложениям по данным Госкомстата РФ к ценам на 01.01.1991 (без НДС);</v>
          </cell>
        </row>
        <row r="94">
          <cell r="B94" t="str">
            <v>3.</v>
          </cell>
          <cell r="C94">
            <v>1.3280000000000001</v>
          </cell>
          <cell r="D94" t="str">
            <v>=31,702:1,2 = 26,418 (без НДС) : 19,896 инд. цен в энерг стр-ве по капвложза IV кв. 2002 к 01.01.2001 ;</v>
          </cell>
        </row>
        <row r="95">
          <cell r="B95" t="str">
            <v>4.</v>
          </cell>
          <cell r="C95">
            <v>31.702000000000002</v>
          </cell>
          <cell r="D95" t="str">
            <v>инд. цен по капвложениям на 1 кв. 2003 (по данным Госкомстата РФ);</v>
          </cell>
        </row>
        <row r="96">
          <cell r="B96" t="str">
            <v>5.</v>
          </cell>
          <cell r="C96">
            <v>3.87</v>
          </cell>
          <cell r="D96" t="str">
            <v>к-т инфл. по проектным работам для объектов капстроительства из уровня цен 84 г. к ценам 98 г.;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Актив"/>
      <sheetName val="Пассив"/>
      <sheetName val="23"/>
      <sheetName val="Заголовок2"/>
      <sheetName val="Заголовок"/>
      <sheetName val="Проверка"/>
      <sheetName val="TEHSHEET"/>
      <sheetName val="FORMA1.BUHG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>
        <row r="1">
          <cell r="G1" t="str">
            <v>январь</v>
          </cell>
          <cell r="H1" t="str">
            <v>01</v>
          </cell>
          <cell r="I1">
            <v>2006</v>
          </cell>
          <cell r="K1" t="str">
            <v>тыс.руб.</v>
          </cell>
          <cell r="L1" t="str">
            <v>01</v>
          </cell>
        </row>
        <row r="2">
          <cell r="G2" t="str">
            <v>февраль</v>
          </cell>
          <cell r="H2" t="str">
            <v>02</v>
          </cell>
          <cell r="I2">
            <v>2007</v>
          </cell>
          <cell r="K2" t="str">
            <v>млн.руб.</v>
          </cell>
          <cell r="L2" t="str">
            <v>02</v>
          </cell>
          <cell r="N2" t="str">
            <v>Общество с ограниченной ответственностью</v>
          </cell>
          <cell r="O2" t="str">
            <v>I квартал</v>
          </cell>
          <cell r="Q2" t="str">
            <v>Государственная</v>
          </cell>
        </row>
        <row r="3">
          <cell r="G3" t="str">
            <v>март</v>
          </cell>
          <cell r="H3" t="str">
            <v>03</v>
          </cell>
          <cell r="I3">
            <v>2008</v>
          </cell>
          <cell r="L3" t="str">
            <v>03</v>
          </cell>
          <cell r="N3" t="str">
            <v>Общество с дополнительной ответственностью</v>
          </cell>
          <cell r="O3" t="str">
            <v>I полугодие</v>
          </cell>
          <cell r="Q3" t="str">
            <v>Муниципальная</v>
          </cell>
        </row>
        <row r="4">
          <cell r="G4" t="str">
            <v>апрель</v>
          </cell>
          <cell r="H4" t="str">
            <v>04</v>
          </cell>
          <cell r="I4">
            <v>2009</v>
          </cell>
          <cell r="L4" t="str">
            <v>04</v>
          </cell>
          <cell r="N4" t="str">
            <v>Открытое акционерное общество</v>
          </cell>
          <cell r="O4" t="str">
            <v>9 месяцев</v>
          </cell>
          <cell r="Q4" t="str">
            <v>Частная</v>
          </cell>
        </row>
        <row r="5">
          <cell r="G5" t="str">
            <v>май</v>
          </cell>
          <cell r="H5" t="str">
            <v>05</v>
          </cell>
          <cell r="I5">
            <v>2010</v>
          </cell>
          <cell r="L5" t="str">
            <v>05</v>
          </cell>
          <cell r="N5" t="str">
            <v>Закрытое акционерное общество</v>
          </cell>
          <cell r="O5" t="str">
            <v>год</v>
          </cell>
        </row>
        <row r="6">
          <cell r="G6" t="str">
            <v>июнь</v>
          </cell>
          <cell r="H6" t="str">
            <v>06</v>
          </cell>
          <cell r="I6">
            <v>2011</v>
          </cell>
          <cell r="L6" t="str">
            <v>06</v>
          </cell>
          <cell r="N6" t="str">
            <v>Муниципальное унитарное предприятие</v>
          </cell>
        </row>
        <row r="7">
          <cell r="G7" t="str">
            <v>июль</v>
          </cell>
          <cell r="H7" t="str">
            <v>07</v>
          </cell>
          <cell r="I7">
            <v>2012</v>
          </cell>
          <cell r="L7" t="str">
            <v>07</v>
          </cell>
          <cell r="N7" t="str">
            <v>Федеральное государственное унитарное предприятие</v>
          </cell>
        </row>
        <row r="8">
          <cell r="G8" t="str">
            <v>август</v>
          </cell>
          <cell r="H8" t="str">
            <v>08</v>
          </cell>
          <cell r="I8">
            <v>2013</v>
          </cell>
          <cell r="L8" t="str">
            <v>08</v>
          </cell>
          <cell r="N8" t="str">
            <v>Государственное унитарное предприятие</v>
          </cell>
        </row>
        <row r="9">
          <cell r="G9" t="str">
            <v>сентябрь</v>
          </cell>
          <cell r="H9" t="str">
            <v>09</v>
          </cell>
          <cell r="I9">
            <v>2014</v>
          </cell>
          <cell r="L9" t="str">
            <v>09</v>
          </cell>
          <cell r="N9" t="str">
            <v>КЭЧ</v>
          </cell>
        </row>
        <row r="10">
          <cell r="G10" t="str">
            <v>октябрь</v>
          </cell>
          <cell r="H10">
            <v>10</v>
          </cell>
          <cell r="I10">
            <v>2015</v>
          </cell>
          <cell r="L10">
            <v>10</v>
          </cell>
          <cell r="N10" t="str">
            <v>В/ч</v>
          </cell>
        </row>
        <row r="11">
          <cell r="G11" t="str">
            <v>ноябрь</v>
          </cell>
          <cell r="H11">
            <v>11</v>
          </cell>
          <cell r="I11">
            <v>2016</v>
          </cell>
          <cell r="L11">
            <v>11</v>
          </cell>
          <cell r="N11" t="str">
            <v>ПБОЮЛ (ИП, ЧП)</v>
          </cell>
        </row>
        <row r="12">
          <cell r="G12" t="str">
            <v>декабрь</v>
          </cell>
          <cell r="H12">
            <v>12</v>
          </cell>
          <cell r="I12">
            <v>2017</v>
          </cell>
          <cell r="L12">
            <v>12</v>
          </cell>
          <cell r="N12" t="str">
            <v>Полное товарищество</v>
          </cell>
        </row>
        <row r="13">
          <cell r="H13">
            <v>13</v>
          </cell>
          <cell r="I13">
            <v>2018</v>
          </cell>
          <cell r="N13" t="str">
            <v>Производственный кооператив</v>
          </cell>
        </row>
        <row r="14">
          <cell r="H14">
            <v>14</v>
          </cell>
          <cell r="I14">
            <v>2019</v>
          </cell>
          <cell r="N14" t="str">
            <v>Простое товарищество</v>
          </cell>
        </row>
        <row r="15">
          <cell r="H15">
            <v>15</v>
          </cell>
          <cell r="I15">
            <v>2020</v>
          </cell>
        </row>
        <row r="16">
          <cell r="H16">
            <v>16</v>
          </cell>
          <cell r="I16">
            <v>2021</v>
          </cell>
        </row>
        <row r="17">
          <cell r="H17">
            <v>17</v>
          </cell>
          <cell r="I17">
            <v>2022</v>
          </cell>
        </row>
        <row r="18">
          <cell r="H18">
            <v>18</v>
          </cell>
          <cell r="I18">
            <v>2023</v>
          </cell>
        </row>
        <row r="19">
          <cell r="H19">
            <v>19</v>
          </cell>
          <cell r="I19">
            <v>2024</v>
          </cell>
        </row>
        <row r="20">
          <cell r="H20">
            <v>20</v>
          </cell>
          <cell r="I20">
            <v>2025</v>
          </cell>
        </row>
        <row r="21">
          <cell r="H21">
            <v>21</v>
          </cell>
        </row>
        <row r="22">
          <cell r="H22">
            <v>22</v>
          </cell>
        </row>
        <row r="23">
          <cell r="H23">
            <v>23</v>
          </cell>
        </row>
        <row r="24">
          <cell r="H24">
            <v>24</v>
          </cell>
        </row>
        <row r="25">
          <cell r="H25">
            <v>25</v>
          </cell>
        </row>
        <row r="26">
          <cell r="H26">
            <v>26</v>
          </cell>
        </row>
        <row r="27">
          <cell r="H27">
            <v>27</v>
          </cell>
        </row>
        <row r="28">
          <cell r="H28">
            <v>28</v>
          </cell>
        </row>
        <row r="29">
          <cell r="H29">
            <v>29</v>
          </cell>
        </row>
        <row r="30">
          <cell r="H30">
            <v>30</v>
          </cell>
        </row>
        <row r="31">
          <cell r="H31">
            <v>31</v>
          </cell>
        </row>
      </sheetData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ПРОГНОЗ_1"/>
      <sheetName val="Расчет НВВ общий"/>
      <sheetName val="ЭСО"/>
      <sheetName val="Ген. не уч. ОРЭМ"/>
      <sheetName val="Свод"/>
      <sheetName val="TEHSHEET"/>
      <sheetName val="Топливо2009"/>
      <sheetName val="2009"/>
      <sheetName val="Lists"/>
      <sheetName val="Прилож.1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База"/>
      <sheetName val="proverka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  <cell r="L5">
            <v>10075324.5272</v>
          </cell>
        </row>
        <row r="6">
          <cell r="G6">
            <v>4521433.4000000004</v>
          </cell>
          <cell r="L6">
            <v>3814916.7736999998</v>
          </cell>
        </row>
        <row r="7">
          <cell r="G7">
            <v>0</v>
          </cell>
          <cell r="L7">
            <v>4521433.4000000004</v>
          </cell>
        </row>
        <row r="8">
          <cell r="G8">
            <v>0</v>
          </cell>
          <cell r="L8">
            <v>56451.085700000003</v>
          </cell>
        </row>
        <row r="9">
          <cell r="G9">
            <v>0</v>
          </cell>
        </row>
        <row r="10">
          <cell r="G10">
            <v>4521433.4000000004</v>
          </cell>
        </row>
        <row r="11">
          <cell r="G11">
            <v>0</v>
          </cell>
        </row>
        <row r="12">
          <cell r="L12">
            <v>5501148.3165999996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10308344.719799999</v>
          </cell>
        </row>
        <row r="16">
          <cell r="G16">
            <v>29679.98</v>
          </cell>
          <cell r="L16">
            <v>-873048.69680000003</v>
          </cell>
        </row>
        <row r="17">
          <cell r="G17">
            <v>1117742.5658</v>
          </cell>
          <cell r="L17">
            <v>-7109.3</v>
          </cell>
        </row>
        <row r="18">
          <cell r="G18">
            <v>267845.42259999999</v>
          </cell>
          <cell r="L18">
            <v>1093729.4369000001</v>
          </cell>
        </row>
        <row r="19">
          <cell r="G19">
            <v>645315.34199999995</v>
          </cell>
          <cell r="L19">
            <v>913.10149999999999</v>
          </cell>
        </row>
        <row r="20">
          <cell r="L20">
            <v>4899.0182000000004</v>
          </cell>
        </row>
        <row r="21">
          <cell r="G21">
            <v>2074016.5419999999</v>
          </cell>
          <cell r="L21">
            <v>1197.818</v>
          </cell>
        </row>
        <row r="22">
          <cell r="L22">
            <v>0</v>
          </cell>
        </row>
        <row r="23">
          <cell r="G23">
            <v>27925.445400000001</v>
          </cell>
          <cell r="L23">
            <v>0</v>
          </cell>
        </row>
        <row r="24">
          <cell r="G24">
            <v>27925.445400000001</v>
          </cell>
        </row>
        <row r="25">
          <cell r="G25">
            <v>0</v>
          </cell>
        </row>
        <row r="26">
          <cell r="G26">
            <v>0</v>
          </cell>
        </row>
        <row r="27">
          <cell r="G27">
            <v>0</v>
          </cell>
        </row>
        <row r="28">
          <cell r="G28">
            <v>0</v>
          </cell>
        </row>
        <row r="29">
          <cell r="G29">
            <v>0</v>
          </cell>
        </row>
        <row r="30">
          <cell r="G30">
            <v>2046091.0966</v>
          </cell>
        </row>
        <row r="32">
          <cell r="G32">
            <v>8656033.2523999996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8656033.2523999996</v>
          </cell>
        </row>
        <row r="37">
          <cell r="G37">
            <v>67501</v>
          </cell>
        </row>
        <row r="39">
          <cell r="G39">
            <v>67501</v>
          </cell>
        </row>
        <row r="40">
          <cell r="G40">
            <v>187845.14480000001</v>
          </cell>
        </row>
        <row r="41">
          <cell r="G41">
            <v>273188.36800000002</v>
          </cell>
        </row>
        <row r="42">
          <cell r="G42">
            <v>528534.51280000003</v>
          </cell>
        </row>
        <row r="43">
          <cell r="G43">
            <v>-890756.76199999999</v>
          </cell>
        </row>
        <row r="45">
          <cell r="G45">
            <v>10075324.5272</v>
          </cell>
        </row>
        <row r="47">
          <cell r="G47">
            <v>4899.0182000000004</v>
          </cell>
        </row>
        <row r="49">
          <cell r="G49">
            <v>205.6601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00">
          <cell r="G100">
            <v>0</v>
          </cell>
        </row>
        <row r="101">
          <cell r="G101">
            <v>0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0</v>
          </cell>
        </row>
        <row r="109">
          <cell r="G109">
            <v>0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49">
          <cell r="G149">
            <v>7246471.5</v>
          </cell>
        </row>
        <row r="150">
          <cell r="G150">
            <v>7164333.5</v>
          </cell>
        </row>
        <row r="151">
          <cell r="G151">
            <v>672196</v>
          </cell>
        </row>
        <row r="152">
          <cell r="G152">
            <v>1067.018</v>
          </cell>
        </row>
        <row r="153">
          <cell r="G153">
            <v>62.997599999999998</v>
          </cell>
        </row>
        <row r="154">
          <cell r="G154">
            <v>6492137.5</v>
          </cell>
        </row>
        <row r="155">
          <cell r="G155">
            <v>3514.51</v>
          </cell>
        </row>
        <row r="156">
          <cell r="G156">
            <v>184.72380000000001</v>
          </cell>
        </row>
        <row r="157">
          <cell r="G157">
            <v>0</v>
          </cell>
        </row>
        <row r="158">
          <cell r="G158">
            <v>0</v>
          </cell>
        </row>
        <row r="160">
          <cell r="G160">
            <v>82138</v>
          </cell>
        </row>
        <row r="161">
          <cell r="G161">
            <v>754472</v>
          </cell>
        </row>
        <row r="162">
          <cell r="G162">
            <v>181699</v>
          </cell>
        </row>
        <row r="163">
          <cell r="G163">
            <v>293126</v>
          </cell>
        </row>
        <row r="164">
          <cell r="G164">
            <v>0</v>
          </cell>
        </row>
        <row r="165">
          <cell r="G165">
            <v>1055372.8999999999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Справочники"/>
      <sheetName val="Приложение 1"/>
      <sheetName val="Приложение 2"/>
      <sheetName val="Приложение 3"/>
      <sheetName val="Приложение 4"/>
      <sheetName val="Регионы"/>
      <sheetName val="Гр5(о)"/>
      <sheetName val="FST5"/>
      <sheetName val="0"/>
      <sheetName val="0.3"/>
      <sheetName val="1"/>
      <sheetName val="2.1"/>
      <sheetName val="2"/>
      <sheetName val="2.2"/>
      <sheetName val="2.3"/>
      <sheetName val="4"/>
      <sheetName val="РчСтЭЭ_Ф"/>
      <sheetName val="ИП"/>
      <sheetName val="Ист-ики финанс-я"/>
      <sheetName val="Расчет прибыли"/>
      <sheetName val="РчСтГМ_УП"/>
      <sheetName val="РчСтГМ_Ф"/>
      <sheetName val="0.1"/>
      <sheetName val="РчСтЭЭ_УП"/>
      <sheetName val="РчСтЭЭ"/>
      <sheetName val="Индексы"/>
      <sheetName val="РчСтГМ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исок форм"/>
      <sheetName val="Справочники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999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УФ-61"/>
      <sheetName val="расчет тарифов"/>
      <sheetName val="TEHSHEET"/>
      <sheetName val="Приложение (ТЭЦ) "/>
      <sheetName val="Регионы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FES"/>
      <sheetName val="Топливо2009"/>
      <sheetName val="2009"/>
      <sheetName val="Титульный"/>
      <sheetName val="Передача ЭЭ"/>
      <sheetName val="14б ДПН отчет"/>
      <sheetName val="16а Сводный анализ"/>
      <sheetName val="Лист1"/>
      <sheetName val="FST5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5">
          <cell r="A5" t="str">
            <v>Добавить строки</v>
          </cell>
        </row>
        <row r="9">
          <cell r="A9" t="str">
            <v>Котельная - 1</v>
          </cell>
        </row>
        <row r="10">
          <cell r="A10" t="str">
            <v>Котельная - 2</v>
          </cell>
        </row>
        <row r="12">
          <cell r="A12" t="str">
            <v>Добавить строки</v>
          </cell>
        </row>
        <row r="30">
          <cell r="A30" t="str">
            <v>Абонплата РАО "ЕЭС России"</v>
          </cell>
        </row>
        <row r="31">
          <cell r="A31" t="str">
            <v>Плата ФСК "ЕЭС России"</v>
          </cell>
        </row>
        <row r="32">
          <cell r="A32" t="str">
            <v>Плата НП "АТС"</v>
          </cell>
        </row>
        <row r="33">
          <cell r="A33" t="str">
            <v>Плата ОАО "СО-ЦДУ ЕЭС"</v>
          </cell>
        </row>
        <row r="35">
          <cell r="A35" t="str">
            <v>Добавить строки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4"/>
      <sheetName val="6"/>
      <sheetName val="15"/>
      <sheetName val="17.1"/>
      <sheetName val="2.3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EHSHEET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  <cell r="N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  <cell r="N33">
            <v>0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струкция"/>
      <sheetName val="Выбор субъекта РФ"/>
      <sheetName val="Обновление"/>
      <sheetName val="modChange"/>
      <sheetName val="modProv"/>
      <sheetName val="Лог обновления"/>
      <sheetName val="Титульный"/>
      <sheetName val="Справочники"/>
      <sheetName val="P2.1 усл. единицы"/>
      <sheetName val="P2.2 усл. единицы"/>
      <sheetName val="4 баланс ээ"/>
      <sheetName val="5 баланс мощности"/>
      <sheetName val="НВВ РСК 2011"/>
      <sheetName val="НВВ РСК 2012 (I полугодие)"/>
      <sheetName val="НВВ РСК 2012 (II полугодие)"/>
      <sheetName val="НВВ РСК 2012"/>
      <sheetName val="Расчет котлового"/>
      <sheetName val="Расчет котловых тарифов"/>
      <sheetName val="Расчет расх. по RAB (2009-2017)"/>
      <sheetName val="Расчет НВВ по RAB (2009-2017)"/>
      <sheetName val="Расчет расх. по RAB (2010-2017)"/>
      <sheetName val="Расчет НВВ по RAB (2010-2017)"/>
      <sheetName val="Расчет расх. по RAB (2011-2017)"/>
      <sheetName val="Расчет НВВ по RAB (2011-2017)"/>
      <sheetName val="Расчет расх. по RAB (2013-2017)"/>
      <sheetName val="Расчет НВВ по RAB (2013-2017)"/>
      <sheetName val="Расчет расх. по RAB (2012-2017)"/>
      <sheetName val="Расчет НВВ по RAB (2012-2017)"/>
      <sheetName val="Расчет НВВ РСК - индексация"/>
      <sheetName val="Комментарии"/>
      <sheetName val="Проверка"/>
      <sheetName val="et_union_hor"/>
      <sheetName val="et_union_ver"/>
      <sheetName val="modHyp"/>
      <sheetName val="TEHSHEET"/>
      <sheetName val="modUpdTemplMain"/>
      <sheetName val="AllSheetsInThisWorkbook"/>
      <sheetName val="REESTR_ORG"/>
      <sheetName val="REESTR_FILTERED"/>
      <sheetName val="modfrmReestr"/>
      <sheetName val="modCommandButton"/>
      <sheetName val="modList00"/>
      <sheetName val="modList04"/>
    </sheetNames>
    <sheetDataSet>
      <sheetData sheetId="0">
        <row r="3">
          <cell r="B3" t="str">
            <v>Версия 2.5</v>
          </cell>
        </row>
      </sheetData>
      <sheetData sheetId="1"/>
      <sheetData sheetId="2"/>
      <sheetData sheetId="3"/>
      <sheetData sheetId="4"/>
      <sheetData sheetId="5"/>
      <sheetData sheetId="6">
        <row r="8">
          <cell r="F8" t="str">
            <v>Тюменская область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э"/>
      <sheetName val="Регионы"/>
      <sheetName val="TEHSHEET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Вводные данные систем"/>
      <sheetName val="ЭСО"/>
      <sheetName val="сбыт"/>
      <sheetName val="Ген. не уч. ОРЭМ"/>
      <sheetName val="Свод"/>
      <sheetName val="1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Инструкция"/>
      <sheetName val="Справочник"/>
      <sheetName val="Индексы"/>
      <sheetName val="4 баланс ээ"/>
      <sheetName val="5 баланс мощности"/>
      <sheetName val="P2.1 усл. единицы"/>
      <sheetName val="P2.2 усл. единицы"/>
      <sheetName val="Финансовые показатели"/>
      <sheetName val="Расчёт"/>
      <sheetName val="Расчет расходов RAB"/>
      <sheetName val="расчет НВВ и тарифа RAB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Диапазоны"/>
      <sheetName val="Инструкция"/>
      <sheetName val="Update"/>
      <sheetName val="Заголовок"/>
      <sheetName val="Справочники"/>
      <sheetName val="Тариф на услуги по передаче ээ"/>
      <sheetName val="Индивидуальные тарифы"/>
      <sheetName val="Расчет котлового тарифа"/>
      <sheetName val="4 баланс ээ"/>
      <sheetName val="5 баланс мощности"/>
      <sheetName val="Расчет расходов RAB"/>
      <sheetName val="расчет НВВ РСК по RAB"/>
      <sheetName val="Показатели надежности и кач-ва"/>
      <sheetName val="Расчет индексация"/>
      <sheetName val="Регионы"/>
      <sheetName val="Лист1"/>
    </sheetNames>
    <sheetDataSet>
      <sheetData sheetId="0" refreshError="1"/>
      <sheetData sheetId="1"/>
      <sheetData sheetId="2">
        <row r="2">
          <cell r="B2" t="str">
            <v>Алтайский край</v>
          </cell>
        </row>
        <row r="3">
          <cell r="B3" t="str">
            <v>Амурская область</v>
          </cell>
        </row>
        <row r="4">
          <cell r="B4" t="str">
            <v>Архангельская область</v>
          </cell>
        </row>
        <row r="5">
          <cell r="B5" t="str">
            <v>Астраханская область</v>
          </cell>
        </row>
        <row r="6">
          <cell r="B6" t="str">
            <v>Белгородская область</v>
          </cell>
        </row>
        <row r="7">
          <cell r="B7" t="str">
            <v>Брянская область</v>
          </cell>
        </row>
        <row r="8">
          <cell r="B8" t="str">
            <v>Владимирская область</v>
          </cell>
        </row>
        <row r="9">
          <cell r="B9" t="str">
            <v>Волгоградская область</v>
          </cell>
        </row>
        <row r="10">
          <cell r="B10" t="str">
            <v>Вологодская область</v>
          </cell>
        </row>
        <row r="11">
          <cell r="B11" t="str">
            <v>Воронежская область</v>
          </cell>
        </row>
        <row r="12">
          <cell r="B12" t="str">
            <v>г. Москва</v>
          </cell>
        </row>
        <row r="13">
          <cell r="B13" t="str">
            <v>г.Байконур</v>
          </cell>
        </row>
        <row r="14">
          <cell r="B14" t="str">
            <v>г.Санкт-Петербург</v>
          </cell>
        </row>
        <row r="15">
          <cell r="B15" t="str">
            <v>Еврейская автономная область</v>
          </cell>
        </row>
        <row r="16">
          <cell r="B16" t="str">
            <v>Забайкальский край</v>
          </cell>
        </row>
        <row r="17">
          <cell r="B17" t="str">
            <v>Ивановская область</v>
          </cell>
        </row>
        <row r="18">
          <cell r="B18" t="str">
            <v>Иркутская область</v>
          </cell>
        </row>
        <row r="19">
          <cell r="B19" t="str">
            <v>Кабардино-Балкарская республика</v>
          </cell>
        </row>
        <row r="20">
          <cell r="B20" t="str">
            <v>Калининградская область</v>
          </cell>
        </row>
        <row r="21">
          <cell r="B21" t="str">
            <v>Калужская область</v>
          </cell>
        </row>
        <row r="22">
          <cell r="B22" t="str">
            <v>Камчатский край</v>
          </cell>
        </row>
        <row r="23">
          <cell r="B23" t="str">
            <v>Карачаево-Черкесская республика</v>
          </cell>
        </row>
        <row r="24">
          <cell r="B24" t="str">
            <v>Кемеровская область</v>
          </cell>
        </row>
        <row r="25">
          <cell r="B25" t="str">
            <v>Кировская область</v>
          </cell>
        </row>
        <row r="26">
          <cell r="B26" t="str">
            <v>Костромская область</v>
          </cell>
        </row>
        <row r="27">
          <cell r="B27" t="str">
            <v>Краснодарский край</v>
          </cell>
        </row>
        <row r="28">
          <cell r="B28" t="str">
            <v>Красноярский край</v>
          </cell>
        </row>
        <row r="29">
          <cell r="B29" t="str">
            <v>Курганская область</v>
          </cell>
        </row>
        <row r="30">
          <cell r="B30" t="str">
            <v>Курская область</v>
          </cell>
        </row>
        <row r="31">
          <cell r="B31" t="str">
            <v>Ленинградская область</v>
          </cell>
        </row>
        <row r="32">
          <cell r="B32" t="str">
            <v>Липецкая область</v>
          </cell>
        </row>
        <row r="33">
          <cell r="B33" t="str">
            <v>Магаданская область</v>
          </cell>
        </row>
        <row r="34">
          <cell r="B34" t="str">
            <v>Московская область</v>
          </cell>
        </row>
        <row r="35">
          <cell r="B35" t="str">
            <v>Мурманская область</v>
          </cell>
        </row>
        <row r="36">
          <cell r="B36" t="str">
            <v>Ненецкий автономный округ</v>
          </cell>
        </row>
        <row r="37">
          <cell r="B37" t="str">
            <v>Нижегородская область</v>
          </cell>
        </row>
        <row r="38">
          <cell r="B38" t="str">
            <v>Новгородская область</v>
          </cell>
        </row>
        <row r="39">
          <cell r="B39" t="str">
            <v>Новосибирская область</v>
          </cell>
        </row>
        <row r="40">
          <cell r="B40" t="str">
            <v>Омская область</v>
          </cell>
        </row>
        <row r="41">
          <cell r="B41" t="str">
            <v>Оренбургская область</v>
          </cell>
        </row>
        <row r="42">
          <cell r="B42" t="str">
            <v>Орловская область</v>
          </cell>
        </row>
        <row r="43">
          <cell r="B43" t="str">
            <v>Пензенская область</v>
          </cell>
        </row>
        <row r="44">
          <cell r="B44" t="str">
            <v>Пермский край</v>
          </cell>
        </row>
        <row r="45">
          <cell r="B45" t="str">
            <v>Приморский край</v>
          </cell>
        </row>
        <row r="46">
          <cell r="B46" t="str">
            <v>Псковская область</v>
          </cell>
        </row>
        <row r="47">
          <cell r="B47" t="str">
            <v>Республика Адыгея</v>
          </cell>
        </row>
        <row r="48">
          <cell r="B48" t="str">
            <v>Республика Алтай</v>
          </cell>
        </row>
        <row r="49">
          <cell r="B49" t="str">
            <v>Республика Башкортостан</v>
          </cell>
        </row>
        <row r="50">
          <cell r="B50" t="str">
            <v>Республика Бурятия</v>
          </cell>
        </row>
        <row r="51">
          <cell r="B51" t="str">
            <v>Республика Дагестан</v>
          </cell>
        </row>
        <row r="52">
          <cell r="B52" t="str">
            <v>Республика Ингушетия</v>
          </cell>
        </row>
        <row r="53">
          <cell r="B53" t="str">
            <v>Республика Калмыкия</v>
          </cell>
        </row>
        <row r="54">
          <cell r="B54" t="str">
            <v>Республика Карелия</v>
          </cell>
        </row>
        <row r="55">
          <cell r="B55" t="str">
            <v>Республика Коми</v>
          </cell>
        </row>
        <row r="56">
          <cell r="B56" t="str">
            <v>Республика Марий Эл</v>
          </cell>
        </row>
        <row r="57">
          <cell r="B57" t="str">
            <v>Республика Мордовия</v>
          </cell>
        </row>
        <row r="58">
          <cell r="B58" t="str">
            <v>Республика Саха (Якутия)</v>
          </cell>
        </row>
        <row r="59">
          <cell r="B59" t="str">
            <v>Республика Северная Осетия-Алания</v>
          </cell>
        </row>
        <row r="60">
          <cell r="B60" t="str">
            <v>Республика Татарстан</v>
          </cell>
        </row>
        <row r="61">
          <cell r="B61" t="str">
            <v>Республика Тыва</v>
          </cell>
        </row>
        <row r="62">
          <cell r="B62" t="str">
            <v>Республика Хакасия</v>
          </cell>
        </row>
        <row r="63">
          <cell r="B63" t="str">
            <v>Ростовская область</v>
          </cell>
        </row>
        <row r="64">
          <cell r="B64" t="str">
            <v>Рязанская область</v>
          </cell>
        </row>
        <row r="65">
          <cell r="B65" t="str">
            <v>Самарская область</v>
          </cell>
        </row>
        <row r="66">
          <cell r="B66" t="str">
            <v>Саратовская область</v>
          </cell>
        </row>
        <row r="67">
          <cell r="B67" t="str">
            <v>Сахалинская область</v>
          </cell>
        </row>
        <row r="68">
          <cell r="B68" t="str">
            <v>Свердловская область</v>
          </cell>
        </row>
        <row r="69">
          <cell r="B69" t="str">
            <v>Смоленская область</v>
          </cell>
        </row>
        <row r="70">
          <cell r="B70" t="str">
            <v>Ставропольский край</v>
          </cell>
        </row>
        <row r="71">
          <cell r="B71" t="str">
            <v>Тамбовская область</v>
          </cell>
        </row>
        <row r="72">
          <cell r="B72" t="str">
            <v>Тверская область</v>
          </cell>
        </row>
        <row r="73">
          <cell r="B73" t="str">
            <v>Томская область</v>
          </cell>
        </row>
        <row r="74">
          <cell r="B74" t="str">
            <v>Тульская область</v>
          </cell>
        </row>
        <row r="75">
          <cell r="B75" t="str">
            <v>Тюменская область</v>
          </cell>
        </row>
        <row r="76">
          <cell r="B76" t="str">
            <v>Удмуртская республика</v>
          </cell>
        </row>
        <row r="77">
          <cell r="B77" t="str">
            <v>Ульяновская область</v>
          </cell>
        </row>
        <row r="78">
          <cell r="B78" t="str">
            <v>Хабаровский край</v>
          </cell>
        </row>
        <row r="79">
          <cell r="B79" t="str">
            <v>Ханты-Мансийский автономный округ</v>
          </cell>
        </row>
        <row r="80">
          <cell r="B80" t="str">
            <v>Челябинская область</v>
          </cell>
        </row>
        <row r="81">
          <cell r="B81" t="str">
            <v>Чеченская республика</v>
          </cell>
        </row>
        <row r="82">
          <cell r="B82" t="str">
            <v>Чувашская республика</v>
          </cell>
        </row>
        <row r="83">
          <cell r="B83" t="str">
            <v>Чукотский автономный округ</v>
          </cell>
        </row>
        <row r="84">
          <cell r="B84" t="str">
            <v>Ямало-Ненецкий автономный округ</v>
          </cell>
        </row>
        <row r="85">
          <cell r="B85" t="str">
            <v>Ярославская область</v>
          </cell>
        </row>
      </sheetData>
      <sheetData sheetId="3" refreshError="1"/>
      <sheetData sheetId="4" refreshError="1"/>
      <sheetData sheetId="5" refreshError="1"/>
      <sheetData sheetId="6">
        <row r="11">
          <cell r="B11" t="str">
            <v>2011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0-факт"/>
      <sheetName val="на 1 тут"/>
      <sheetName val="Воркута-99"/>
      <sheetName val="Воркута2000"/>
      <sheetName val="Воркута2002"/>
      <sheetName val="Лист1"/>
      <sheetName val="FES"/>
      <sheetName val="Позиция"/>
      <sheetName val="ВАРИАНТ 3 РАБОЧИЙ"/>
      <sheetName val="Главная для ТП"/>
      <sheetName val="1.15 (д.б.)"/>
      <sheetName val="реестр сф 2012"/>
      <sheetName val="20"/>
      <sheetName val="23"/>
      <sheetName val="26"/>
      <sheetName val="27"/>
      <sheetName val="28"/>
      <sheetName val="21"/>
      <sheetName val="29"/>
      <sheetName val="Справочники"/>
      <sheetName val="25"/>
      <sheetName val="19"/>
      <sheetName val="22"/>
      <sheetName val="24"/>
      <sheetName val="Кедровский"/>
      <sheetName val="UGOL"/>
      <sheetName val="TEHSHEET"/>
      <sheetName val="план 2000"/>
      <sheetName val="Перегруппировка"/>
      <sheetName val="ПрЭ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Вводные данные систем"/>
      <sheetName val="Индивидуально"/>
      <sheetName val="Все"/>
      <sheetName val="Гр5(о)"/>
      <sheetName val="Справочники"/>
      <sheetName val="29"/>
      <sheetName val="20"/>
      <sheetName val="21"/>
      <sheetName val="23"/>
      <sheetName val="25"/>
      <sheetName val="26"/>
      <sheetName val="27"/>
      <sheetName val="28"/>
      <sheetName val="19"/>
      <sheetName val="22"/>
      <sheetName val="24"/>
      <sheetName val="Регионы"/>
      <sheetName val="TEH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  <sheetName val="Заголовок"/>
      <sheetName val="Вводные данные систем"/>
      <sheetName val="TEHSHEET"/>
      <sheetName val="Топливо2009"/>
      <sheetName val="2009"/>
      <sheetName val="Опросный лист МЭ РФ"/>
      <sheetName val="Баланс по уровням U квартальный"/>
      <sheetName val="расчет стоимостных показателей"/>
      <sheetName val="Тарифно-договорная модель"/>
      <sheetName val="Передача эл.энергии"/>
      <sheetName val="Тср 12-17"/>
      <sheetName val="T0"/>
      <sheetName val="ээ"/>
      <sheetName val="расшир сс"/>
      <sheetName val="cc"/>
      <sheetName val="смета"/>
      <sheetName val="прибыль"/>
      <sheetName val="прочие"/>
      <sheetName val="12 прибыль"/>
      <sheetName val="УПЛ"/>
      <sheetName val="ППЛ"/>
      <sheetName val="резерв"/>
      <sheetName val="спорт культ проф маст"/>
      <sheetName val="прочие прочие"/>
      <sheetName val="возм.пр.ущерба"/>
      <sheetName val="пени,штрафы"/>
      <sheetName val="реал. ОС, МПЗ, пр."/>
      <sheetName val="Списание"/>
      <sheetName val="АРЕНДА"/>
      <sheetName val="РТ передача"/>
      <sheetName val="Лист2"/>
      <sheetName val="Лист1"/>
      <sheetName val="ик"/>
      <sheetName val="Баланс ээ"/>
      <sheetName val="Баланс мощности"/>
      <sheetName val="regs"/>
      <sheetName val="Справочники"/>
      <sheetName val="Расчет НВВ общий"/>
      <sheetName val="ЭСО"/>
      <sheetName val="Ген. не уч. ОРЭМ"/>
      <sheetName val="Свод"/>
      <sheetName val="База"/>
      <sheetName val="proverka"/>
      <sheetName val="ПРОГНОЗ_1"/>
      <sheetName val="Lists"/>
      <sheetName val="Прилож.1"/>
    </sheetNames>
    <sheetDataSet>
      <sheetData sheetId="0" refreshError="1"/>
      <sheetData sheetId="1" refreshError="1"/>
      <sheetData sheetId="2" refreshError="1">
        <row r="5">
          <cell r="G5">
            <v>4551113.38</v>
          </cell>
        </row>
        <row r="52">
          <cell r="G52">
            <v>0</v>
          </cell>
        </row>
        <row r="53">
          <cell r="G53">
            <v>0</v>
          </cell>
        </row>
        <row r="54">
          <cell r="G54">
            <v>0</v>
          </cell>
        </row>
        <row r="55">
          <cell r="G55">
            <v>0</v>
          </cell>
        </row>
        <row r="56">
          <cell r="G56">
            <v>0</v>
          </cell>
        </row>
        <row r="57">
          <cell r="G57">
            <v>0</v>
          </cell>
        </row>
        <row r="58">
          <cell r="G58">
            <v>0</v>
          </cell>
        </row>
        <row r="59">
          <cell r="G59">
            <v>131.95402349999983</v>
          </cell>
        </row>
        <row r="60">
          <cell r="G60">
            <v>0</v>
          </cell>
        </row>
        <row r="61">
          <cell r="G61">
            <v>0</v>
          </cell>
        </row>
        <row r="62">
          <cell r="G62">
            <v>33.964858909038</v>
          </cell>
        </row>
        <row r="63">
          <cell r="G63">
            <v>0</v>
          </cell>
        </row>
        <row r="64">
          <cell r="G64">
            <v>0</v>
          </cell>
        </row>
        <row r="65">
          <cell r="G65">
            <v>0</v>
          </cell>
        </row>
        <row r="66">
          <cell r="G66">
            <v>0</v>
          </cell>
        </row>
        <row r="67">
          <cell r="G67">
            <v>0</v>
          </cell>
        </row>
        <row r="68">
          <cell r="G68">
            <v>0</v>
          </cell>
        </row>
        <row r="70">
          <cell r="G70">
            <v>0</v>
          </cell>
        </row>
        <row r="71">
          <cell r="G71">
            <v>0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0</v>
          </cell>
        </row>
        <row r="78">
          <cell r="G78">
            <v>0</v>
          </cell>
        </row>
        <row r="80">
          <cell r="G80">
            <v>0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0</v>
          </cell>
        </row>
        <row r="85">
          <cell r="G85">
            <v>0</v>
          </cell>
        </row>
        <row r="87">
          <cell r="G87">
            <v>0</v>
          </cell>
        </row>
        <row r="88">
          <cell r="G88">
            <v>0</v>
          </cell>
        </row>
        <row r="89">
          <cell r="G89">
            <v>0</v>
          </cell>
        </row>
        <row r="90">
          <cell r="G90">
            <v>0</v>
          </cell>
        </row>
        <row r="91">
          <cell r="G91">
            <v>0</v>
          </cell>
        </row>
        <row r="93">
          <cell r="G93">
            <v>4885.2489999999998</v>
          </cell>
        </row>
        <row r="95">
          <cell r="G95">
            <v>0</v>
          </cell>
        </row>
        <row r="96">
          <cell r="G96">
            <v>0</v>
          </cell>
        </row>
        <row r="97">
          <cell r="G9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5">
          <cell r="G125">
            <v>0</v>
          </cell>
        </row>
        <row r="126">
          <cell r="G126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3">
          <cell r="G133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1">
          <cell r="G141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7</v>
          </cell>
        </row>
        <row r="167">
          <cell r="G167">
            <v>33455</v>
          </cell>
        </row>
        <row r="168">
          <cell r="G168">
            <v>33455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1021917.9</v>
          </cell>
        </row>
        <row r="177">
          <cell r="G177">
            <v>9531141.4000000004</v>
          </cell>
        </row>
        <row r="178">
          <cell r="G178">
            <v>0</v>
          </cell>
        </row>
        <row r="179">
          <cell r="G179">
            <v>-211795.6</v>
          </cell>
        </row>
        <row r="180">
          <cell r="G180">
            <v>9742937</v>
          </cell>
        </row>
        <row r="182">
          <cell r="G182">
            <v>70876</v>
          </cell>
        </row>
        <row r="184">
          <cell r="G184">
            <v>70876</v>
          </cell>
        </row>
        <row r="185">
          <cell r="G185">
            <v>93095</v>
          </cell>
        </row>
        <row r="186">
          <cell r="G186">
            <v>83302</v>
          </cell>
        </row>
        <row r="187">
          <cell r="G187">
            <v>247273</v>
          </cell>
        </row>
        <row r="188">
          <cell r="G188">
            <v>9990210</v>
          </cell>
        </row>
        <row r="190">
          <cell r="G190">
            <v>4885.2420000000002</v>
          </cell>
        </row>
        <row r="192">
          <cell r="G192">
            <v>204.49780000000001</v>
          </cell>
        </row>
        <row r="193">
          <cell r="G193">
            <v>3</v>
          </cell>
        </row>
        <row r="194">
          <cell r="G194">
            <v>0</v>
          </cell>
        </row>
        <row r="197">
          <cell r="G197">
            <v>30806</v>
          </cell>
        </row>
        <row r="198">
          <cell r="G198">
            <v>162856</v>
          </cell>
        </row>
        <row r="199">
          <cell r="G199">
            <v>246720</v>
          </cell>
        </row>
        <row r="200">
          <cell r="G200">
            <v>3162101</v>
          </cell>
        </row>
        <row r="201">
          <cell r="G201">
            <v>97739</v>
          </cell>
        </row>
        <row r="202">
          <cell r="G202">
            <v>0</v>
          </cell>
        </row>
        <row r="203">
          <cell r="G203">
            <v>97739</v>
          </cell>
        </row>
        <row r="204">
          <cell r="G204">
            <v>1050666</v>
          </cell>
        </row>
        <row r="205">
          <cell r="G205">
            <v>259805</v>
          </cell>
        </row>
        <row r="206">
          <cell r="G206">
            <v>518097</v>
          </cell>
        </row>
        <row r="207">
          <cell r="G207">
            <v>527232</v>
          </cell>
        </row>
        <row r="208">
          <cell r="G208">
            <v>6056022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6056022</v>
          </cell>
        </row>
        <row r="212">
          <cell r="G212">
            <v>12685</v>
          </cell>
        </row>
        <row r="214">
          <cell r="G214">
            <v>12685</v>
          </cell>
        </row>
        <row r="215">
          <cell r="G215">
            <v>25380</v>
          </cell>
        </row>
        <row r="216">
          <cell r="G216">
            <v>7796.5</v>
          </cell>
        </row>
        <row r="217">
          <cell r="G217">
            <v>200248.5</v>
          </cell>
        </row>
        <row r="219">
          <cell r="G219">
            <v>27394</v>
          </cell>
        </row>
        <row r="220">
          <cell r="G220">
            <v>169360</v>
          </cell>
        </row>
        <row r="221">
          <cell r="G221">
            <v>3424.5</v>
          </cell>
        </row>
        <row r="222">
          <cell r="G222">
            <v>70</v>
          </cell>
        </row>
        <row r="223">
          <cell r="G223">
            <v>190005.5</v>
          </cell>
        </row>
        <row r="224">
          <cell r="G224">
            <v>436115.5</v>
          </cell>
        </row>
        <row r="226">
          <cell r="G226">
            <v>0</v>
          </cell>
        </row>
        <row r="228">
          <cell r="G228">
            <v>6492137.5</v>
          </cell>
        </row>
        <row r="230">
          <cell r="G230">
            <v>3821.2640000000001</v>
          </cell>
        </row>
        <row r="232">
          <cell r="G232">
            <v>1698.9503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"/>
      <sheetName val="Справочники"/>
      <sheetName val="Инструкция"/>
      <sheetName val="3"/>
      <sheetName val="4"/>
      <sheetName val="5"/>
      <sheetName val="свод"/>
      <sheetName val="16"/>
      <sheetName val="17"/>
      <sheetName val="17.1"/>
      <sheetName val="17.2"/>
      <sheetName val="17.3"/>
      <sheetName val="24"/>
      <sheetName val="25"/>
      <sheetName val="P2.1"/>
      <sheetName val="перекрестка"/>
      <sheetName val="P2.1.2"/>
      <sheetName val="P2.1.3"/>
      <sheetName val="P2.2"/>
      <sheetName val="P2.2.2"/>
      <sheetName val="P2.2.3"/>
      <sheetName val="15"/>
      <sheetName val="18.2"/>
      <sheetName val="21.3"/>
      <sheetName val="Индексация"/>
      <sheetName val="Расчет индексация"/>
      <sheetName val="Ф-1 (для АО-энерго)"/>
      <sheetName val="Ф-2 (для АО-энерго)"/>
      <sheetName val="TEHSHEET"/>
    </sheetNames>
    <sheetDataSet>
      <sheetData sheetId="0" refreshError="1"/>
      <sheetData sheetId="1" refreshError="1">
        <row r="15">
          <cell r="B15">
            <v>2007</v>
          </cell>
        </row>
      </sheetData>
      <sheetData sheetId="2" refreshError="1">
        <row r="13">
          <cell r="E13" t="str">
            <v>Введите название региона</v>
          </cell>
        </row>
        <row r="21">
          <cell r="D21" t="str">
            <v>ООО "МинЭл"</v>
          </cell>
          <cell r="I21">
            <v>8614008550</v>
          </cell>
        </row>
        <row r="27">
          <cell r="F27" t="str">
            <v>Предложение регионального регулятора</v>
          </cell>
        </row>
      </sheetData>
      <sheetData sheetId="3" refreshError="1"/>
      <sheetData sheetId="4" refreshError="1"/>
      <sheetData sheetId="5" refreshError="1">
        <row r="19">
          <cell r="M19">
            <v>39.96</v>
          </cell>
          <cell r="R19">
            <v>44.662999999999997</v>
          </cell>
          <cell r="W19">
            <v>40</v>
          </cell>
          <cell r="AB19">
            <v>40</v>
          </cell>
        </row>
        <row r="23">
          <cell r="M23">
            <v>39.18</v>
          </cell>
          <cell r="R23">
            <v>44</v>
          </cell>
          <cell r="W23">
            <v>39.14</v>
          </cell>
          <cell r="AB23">
            <v>39.119999999999997</v>
          </cell>
        </row>
        <row r="30">
          <cell r="M30">
            <v>0.77</v>
          </cell>
          <cell r="R30">
            <v>0.66300000000000003</v>
          </cell>
          <cell r="W30">
            <v>0.85</v>
          </cell>
          <cell r="AB30">
            <v>0.87</v>
          </cell>
        </row>
      </sheetData>
      <sheetData sheetId="6" refreshError="1">
        <row r="11">
          <cell r="E11">
            <v>0</v>
          </cell>
        </row>
        <row r="19">
          <cell r="M19">
            <v>6.18</v>
          </cell>
          <cell r="R19">
            <v>6.2</v>
          </cell>
          <cell r="W19">
            <v>6.2</v>
          </cell>
          <cell r="AB19">
            <v>6.2</v>
          </cell>
        </row>
        <row r="23">
          <cell r="M23">
            <v>6.06</v>
          </cell>
          <cell r="R23">
            <v>6.06433</v>
          </cell>
          <cell r="W23">
            <v>6.06</v>
          </cell>
          <cell r="AB23">
            <v>6.06</v>
          </cell>
        </row>
        <row r="30">
          <cell r="M30">
            <v>0.12</v>
          </cell>
          <cell r="R30">
            <v>0.13567000000000001</v>
          </cell>
          <cell r="W30">
            <v>0.14000000000000001</v>
          </cell>
          <cell r="AB30">
            <v>0.14000000000000001</v>
          </cell>
        </row>
      </sheetData>
      <sheetData sheetId="7" refreshError="1"/>
      <sheetData sheetId="8" refreshError="1">
        <row r="9">
          <cell r="F9">
            <v>14.8</v>
          </cell>
          <cell r="G9">
            <v>14.8</v>
          </cell>
          <cell r="H9">
            <v>14.8</v>
          </cell>
          <cell r="I9">
            <v>14.8</v>
          </cell>
        </row>
        <row r="11">
          <cell r="F11">
            <v>14.8</v>
          </cell>
          <cell r="G11">
            <v>14.8</v>
          </cell>
          <cell r="H11">
            <v>14.8</v>
          </cell>
          <cell r="I11">
            <v>14.8</v>
          </cell>
        </row>
        <row r="13">
          <cell r="F13">
            <v>13.3</v>
          </cell>
          <cell r="G13">
            <v>14.8</v>
          </cell>
          <cell r="H13">
            <v>13.3</v>
          </cell>
          <cell r="I13">
            <v>13.3</v>
          </cell>
        </row>
        <row r="16">
          <cell r="F16">
            <v>13.3</v>
          </cell>
          <cell r="G16">
            <v>14.8</v>
          </cell>
          <cell r="H16">
            <v>13.3</v>
          </cell>
          <cell r="I16">
            <v>13.3</v>
          </cell>
        </row>
        <row r="18">
          <cell r="F18">
            <v>2653.35</v>
          </cell>
          <cell r="G18">
            <v>4456.2699999999995</v>
          </cell>
          <cell r="H18">
            <v>2653.35</v>
          </cell>
          <cell r="I18">
            <v>2338.92</v>
          </cell>
        </row>
        <row r="19">
          <cell r="F19">
            <v>4.8</v>
          </cell>
          <cell r="G19">
            <v>4.8</v>
          </cell>
          <cell r="H19">
            <v>4.8</v>
          </cell>
          <cell r="I19">
            <v>4.8</v>
          </cell>
        </row>
        <row r="20">
          <cell r="F20">
            <v>1.5900019650061468</v>
          </cell>
          <cell r="G20">
            <v>1.611</v>
          </cell>
          <cell r="H20">
            <v>1.5900019650061468</v>
          </cell>
          <cell r="I20">
            <v>1.5899976120834329</v>
          </cell>
        </row>
        <row r="23">
          <cell r="F23">
            <v>82</v>
          </cell>
          <cell r="G23">
            <v>13</v>
          </cell>
          <cell r="H23">
            <v>82</v>
          </cell>
          <cell r="I23">
            <v>82</v>
          </cell>
        </row>
        <row r="26">
          <cell r="F26">
            <v>200</v>
          </cell>
          <cell r="G26">
            <v>75</v>
          </cell>
          <cell r="H26">
            <v>200</v>
          </cell>
          <cell r="I26">
            <v>200</v>
          </cell>
        </row>
        <row r="29">
          <cell r="F29">
            <v>0</v>
          </cell>
          <cell r="G29">
            <v>15</v>
          </cell>
          <cell r="H29">
            <v>0</v>
          </cell>
          <cell r="I29">
            <v>0</v>
          </cell>
        </row>
        <row r="32">
          <cell r="F32">
            <v>12</v>
          </cell>
          <cell r="G32">
            <v>33</v>
          </cell>
          <cell r="H32">
            <v>12</v>
          </cell>
          <cell r="I32">
            <v>12</v>
          </cell>
        </row>
        <row r="34">
          <cell r="B34" t="str">
            <v>Выплаты &lt;______________&gt;:</v>
          </cell>
        </row>
        <row r="37">
          <cell r="B37" t="str">
            <v>Выплаты &lt;______________&gt;:</v>
          </cell>
        </row>
        <row r="41">
          <cell r="F41">
            <v>15</v>
          </cell>
          <cell r="G41">
            <v>15</v>
          </cell>
          <cell r="H41">
            <v>15</v>
          </cell>
          <cell r="I41">
            <v>15</v>
          </cell>
        </row>
        <row r="49">
          <cell r="E49">
            <v>12</v>
          </cell>
          <cell r="F49">
            <v>12</v>
          </cell>
          <cell r="G49">
            <v>12</v>
          </cell>
          <cell r="H49">
            <v>12</v>
          </cell>
          <cell r="I49">
            <v>12</v>
          </cell>
        </row>
        <row r="53">
          <cell r="F53">
            <v>1.5</v>
          </cell>
          <cell r="H53">
            <v>1.5</v>
          </cell>
          <cell r="I53">
            <v>1.5</v>
          </cell>
        </row>
        <row r="54">
          <cell r="F54">
            <v>1.5</v>
          </cell>
          <cell r="H54">
            <v>1.5</v>
          </cell>
          <cell r="I54">
            <v>1.5</v>
          </cell>
        </row>
        <row r="59">
          <cell r="F59">
            <v>115.55019115117649</v>
          </cell>
          <cell r="H59">
            <v>115.55019115117649</v>
          </cell>
          <cell r="I59">
            <v>115.55</v>
          </cell>
        </row>
      </sheetData>
      <sheetData sheetId="9" refreshError="1">
        <row r="9">
          <cell r="F9">
            <v>13.5</v>
          </cell>
          <cell r="J9">
            <v>13.4</v>
          </cell>
        </row>
        <row r="10">
          <cell r="J10">
            <v>0</v>
          </cell>
        </row>
        <row r="11">
          <cell r="J11">
            <v>2760.47</v>
          </cell>
        </row>
        <row r="13">
          <cell r="F13">
            <v>16721.34</v>
          </cell>
          <cell r="G13">
            <v>17566.25</v>
          </cell>
          <cell r="H13">
            <v>16746.18</v>
          </cell>
          <cell r="J13">
            <v>16746.18</v>
          </cell>
        </row>
        <row r="14">
          <cell r="F14">
            <v>104.21</v>
          </cell>
          <cell r="G14">
            <v>104.21</v>
          </cell>
          <cell r="H14">
            <v>104.21</v>
          </cell>
          <cell r="J14">
            <v>104.21</v>
          </cell>
        </row>
        <row r="16">
          <cell r="F16">
            <v>51.11</v>
          </cell>
          <cell r="G16">
            <v>51.11</v>
          </cell>
          <cell r="H16">
            <v>51.11</v>
          </cell>
          <cell r="J16">
            <v>51.11</v>
          </cell>
        </row>
        <row r="19">
          <cell r="F19">
            <v>32.630000000000003</v>
          </cell>
          <cell r="G19">
            <v>0</v>
          </cell>
          <cell r="H19">
            <v>32.630000000000003</v>
          </cell>
          <cell r="J19">
            <v>32.630000000000003</v>
          </cell>
        </row>
        <row r="20">
          <cell r="F20">
            <v>13.49</v>
          </cell>
          <cell r="G20">
            <v>46.11</v>
          </cell>
          <cell r="H20">
            <v>13.49</v>
          </cell>
          <cell r="J20">
            <v>13.49</v>
          </cell>
        </row>
        <row r="28">
          <cell r="F28">
            <v>24.84</v>
          </cell>
          <cell r="G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</sheetData>
      <sheetData sheetId="10" refreshError="1">
        <row r="21">
          <cell r="D21">
            <v>19520.05</v>
          </cell>
          <cell r="E21">
            <v>0</v>
          </cell>
          <cell r="F21">
            <v>0</v>
          </cell>
          <cell r="I21">
            <v>1055.9100000000001</v>
          </cell>
        </row>
      </sheetData>
      <sheetData sheetId="11" refreshError="1"/>
      <sheetData sheetId="12" refreshError="1"/>
      <sheetData sheetId="13" refreshError="1">
        <row r="8">
          <cell r="E8">
            <v>0</v>
          </cell>
          <cell r="F8">
            <v>9349.0931425956423</v>
          </cell>
          <cell r="G8">
            <v>8016.7743580194056</v>
          </cell>
          <cell r="H8">
            <v>8993.6582019170419</v>
          </cell>
          <cell r="I8">
            <v>8153.2311460447454</v>
          </cell>
          <cell r="J8">
            <v>8106.5796056859435</v>
          </cell>
          <cell r="K8">
            <v>8308.6949777879909</v>
          </cell>
          <cell r="L8">
            <v>1.0170214081039761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9349.0931425956423</v>
          </cell>
          <cell r="G10">
            <v>8016.7743580194056</v>
          </cell>
          <cell r="H10">
            <v>8993.6582019170419</v>
          </cell>
          <cell r="I10">
            <v>8153.2311460447454</v>
          </cell>
          <cell r="J10">
            <v>8106.5796056859435</v>
          </cell>
          <cell r="K10">
            <v>8308.6949777879909</v>
          </cell>
          <cell r="L10">
            <v>1.0170214081039761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9349.0931425956423</v>
          </cell>
          <cell r="G13">
            <v>8016.7743580194056</v>
          </cell>
          <cell r="H13">
            <v>8993.6582019170419</v>
          </cell>
          <cell r="I13">
            <v>8153.2311460447454</v>
          </cell>
          <cell r="J13">
            <v>8106.5796056859435</v>
          </cell>
          <cell r="K13">
            <v>8308.6949777879909</v>
          </cell>
          <cell r="L13">
            <v>1.0170214081039761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62.1875</v>
          </cell>
          <cell r="G15">
            <v>64.762499999999989</v>
          </cell>
          <cell r="H15">
            <v>64.762499999999989</v>
          </cell>
          <cell r="I15">
            <v>68.449999999999989</v>
          </cell>
          <cell r="J15">
            <v>72.150000000000006</v>
          </cell>
          <cell r="K15">
            <v>76.47499999999998</v>
          </cell>
          <cell r="L15">
            <v>1.0569388149005983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E17">
            <v>0</v>
          </cell>
          <cell r="F17">
            <v>62.1875</v>
          </cell>
          <cell r="G17">
            <v>64.762499999999989</v>
          </cell>
          <cell r="H17">
            <v>64.762499999999989</v>
          </cell>
          <cell r="I17">
            <v>68.449999999999989</v>
          </cell>
          <cell r="J17">
            <v>72.150000000000006</v>
          </cell>
          <cell r="K17">
            <v>76.47499999999998</v>
          </cell>
          <cell r="L17">
            <v>1.0569388149005983</v>
          </cell>
        </row>
        <row r="19"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E20">
            <v>0</v>
          </cell>
          <cell r="F20">
            <v>62.1875</v>
          </cell>
          <cell r="G20">
            <v>64.762499999999989</v>
          </cell>
          <cell r="H20">
            <v>64.762499999999989</v>
          </cell>
          <cell r="I20">
            <v>68.449999999999989</v>
          </cell>
          <cell r="J20">
            <v>72.150000000000006</v>
          </cell>
          <cell r="K20">
            <v>76.47499999999998</v>
          </cell>
          <cell r="L20">
            <v>1.0569388149005983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E22">
            <v>0</v>
          </cell>
          <cell r="F22">
            <v>0.66517146691657114</v>
          </cell>
          <cell r="G22">
            <v>0.80783738081908507</v>
          </cell>
          <cell r="H22">
            <v>0.72009074112017679</v>
          </cell>
          <cell r="I22">
            <v>0.83954445512324416</v>
          </cell>
          <cell r="J22">
            <v>0.89001778196804593</v>
          </cell>
          <cell r="K22">
            <v>0.92042132012842026</v>
          </cell>
          <cell r="L22">
            <v>1.039249327967481</v>
          </cell>
        </row>
        <row r="23">
          <cell r="E23">
            <v>0</v>
          </cell>
          <cell r="F23">
            <v>9411.2806425956423</v>
          </cell>
          <cell r="G23">
            <v>8081.5368580194054</v>
          </cell>
          <cell r="H23">
            <v>9058.4207019170426</v>
          </cell>
          <cell r="I23">
            <v>8221.6811460447461</v>
          </cell>
          <cell r="J23">
            <v>8178.7296056859432</v>
          </cell>
          <cell r="K23">
            <v>8385.1699777879912</v>
          </cell>
          <cell r="L23">
            <v>1.0173412916982831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E25">
            <v>0</v>
          </cell>
          <cell r="F25">
            <v>9411.2806425956423</v>
          </cell>
          <cell r="G25">
            <v>8081.5368580194054</v>
          </cell>
          <cell r="H25">
            <v>9058.4207019170426</v>
          </cell>
          <cell r="I25">
            <v>8221.6811460447461</v>
          </cell>
          <cell r="J25">
            <v>8178.7296056859432</v>
          </cell>
          <cell r="K25">
            <v>8385.1699777879912</v>
          </cell>
          <cell r="L25">
            <v>1.0173412916982831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9411.2806425956423</v>
          </cell>
          <cell r="G28">
            <v>8081.5368580194054</v>
          </cell>
          <cell r="H28">
            <v>9058.4207019170426</v>
          </cell>
          <cell r="I28">
            <v>8221.6811460447461</v>
          </cell>
          <cell r="J28">
            <v>8178.7296056859432</v>
          </cell>
          <cell r="K28">
            <v>8385.1699777879912</v>
          </cell>
          <cell r="L28">
            <v>1.0173412916982831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E30">
            <v>0</v>
          </cell>
          <cell r="F30">
            <v>0.12000000000000011</v>
          </cell>
          <cell r="G30">
            <v>0.13567000000000018</v>
          </cell>
          <cell r="H30">
            <v>0.14000000000000057</v>
          </cell>
          <cell r="I30">
            <v>0.14000000000000057</v>
          </cell>
          <cell r="J30">
            <v>0.14000000000000057</v>
          </cell>
          <cell r="K30">
            <v>0.14000000000000057</v>
          </cell>
          <cell r="L30">
            <v>1.0319156777474783</v>
          </cell>
        </row>
        <row r="31">
          <cell r="E31">
            <v>0</v>
          </cell>
          <cell r="F31">
            <v>0.12000000000000011</v>
          </cell>
          <cell r="G31">
            <v>0.13567000000000018</v>
          </cell>
          <cell r="H31">
            <v>0.14000000000000057</v>
          </cell>
          <cell r="I31">
            <v>0.14000000000000057</v>
          </cell>
          <cell r="J31">
            <v>0.14000000000000057</v>
          </cell>
          <cell r="K31">
            <v>0.14000000000000057</v>
          </cell>
          <cell r="L31">
            <v>1.0319156777474783</v>
          </cell>
        </row>
        <row r="32">
          <cell r="E32">
            <v>0</v>
          </cell>
          <cell r="F32">
            <v>0.12000000000000011</v>
          </cell>
          <cell r="G32">
            <v>0.13567000000000018</v>
          </cell>
          <cell r="H32">
            <v>0.14000000000000057</v>
          </cell>
          <cell r="I32">
            <v>0.14000000000000057</v>
          </cell>
          <cell r="J32">
            <v>0.14000000000000057</v>
          </cell>
          <cell r="K32">
            <v>0.14000000000000057</v>
          </cell>
          <cell r="L32">
            <v>1.0319156777474783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L34">
            <v>0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E39">
            <v>0</v>
          </cell>
          <cell r="F39">
            <v>6535611.557358088</v>
          </cell>
          <cell r="G39">
            <v>4963967.0143358856</v>
          </cell>
          <cell r="H39">
            <v>5391917.0844744025</v>
          </cell>
          <cell r="I39">
            <v>4893857.825026609</v>
          </cell>
          <cell r="J39">
            <v>4868291.4319558945</v>
          </cell>
          <cell r="K39">
            <v>4991172.605826159</v>
          </cell>
          <cell r="L39">
            <v>0.98587637889075375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L41">
            <v>0</v>
          </cell>
        </row>
        <row r="42"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L43">
            <v>0</v>
          </cell>
        </row>
        <row r="45"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6">
          <cell r="E66">
            <v>0</v>
          </cell>
          <cell r="F66">
            <v>9411.2806425956423</v>
          </cell>
          <cell r="G66">
            <v>8081.5368580194054</v>
          </cell>
          <cell r="H66">
            <v>9058.4207019170426</v>
          </cell>
          <cell r="I66">
            <v>8221.6811460447461</v>
          </cell>
          <cell r="J66">
            <v>8178.7296056859432</v>
          </cell>
          <cell r="K66">
            <v>8385.1699777879912</v>
          </cell>
          <cell r="L66">
            <v>1.0173412916982831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4">
          <cell r="C4" t="str">
            <v>31.12.</v>
          </cell>
          <cell r="D4" t="str">
            <v>2010 г.</v>
          </cell>
        </row>
        <row r="7">
          <cell r="C7" t="str">
            <v>ООО "Газпром энерго"</v>
          </cell>
        </row>
        <row r="8">
          <cell r="C8" t="str">
            <v>7736 186 950</v>
          </cell>
        </row>
        <row r="9">
          <cell r="C9" t="str">
            <v>40.10.2</v>
          </cell>
        </row>
        <row r="10">
          <cell r="C10" t="str">
            <v>65/16</v>
          </cell>
        </row>
        <row r="11">
          <cell r="A11" t="str">
            <v>_________________________________________________________________________________________________</v>
          </cell>
        </row>
        <row r="13">
          <cell r="C13" t="str">
            <v>____________________________________________</v>
          </cell>
        </row>
        <row r="14">
          <cell r="A14" t="str">
            <v>117939, г.Москва, ул. Строителей, д.8 корп.1</v>
          </cell>
        </row>
        <row r="23">
          <cell r="C23" t="str">
            <v>110</v>
          </cell>
        </row>
        <row r="24">
          <cell r="C24" t="str">
            <v>120</v>
          </cell>
        </row>
        <row r="25">
          <cell r="C25" t="str">
            <v>130</v>
          </cell>
        </row>
        <row r="26">
          <cell r="C26" t="str">
            <v>135</v>
          </cell>
        </row>
        <row r="27">
          <cell r="C27" t="str">
            <v>140</v>
          </cell>
        </row>
        <row r="28">
          <cell r="C28" t="str">
            <v>145</v>
          </cell>
        </row>
        <row r="29">
          <cell r="C29" t="str">
            <v>150</v>
          </cell>
        </row>
        <row r="30">
          <cell r="C30" t="str">
            <v>190</v>
          </cell>
        </row>
        <row r="32">
          <cell r="C32" t="str">
            <v>210</v>
          </cell>
        </row>
        <row r="41">
          <cell r="C41" t="str">
            <v>220</v>
          </cell>
        </row>
        <row r="42">
          <cell r="C42">
            <v>230</v>
          </cell>
        </row>
        <row r="44">
          <cell r="C44" t="str">
            <v>240</v>
          </cell>
        </row>
        <row r="46">
          <cell r="C46" t="str">
            <v>250</v>
          </cell>
        </row>
        <row r="47">
          <cell r="C47" t="str">
            <v>260</v>
          </cell>
        </row>
        <row r="48">
          <cell r="C48" t="str">
            <v>270</v>
          </cell>
        </row>
        <row r="49">
          <cell r="C49" t="str">
            <v>290</v>
          </cell>
        </row>
        <row r="50">
          <cell r="C50" t="str">
            <v>300</v>
          </cell>
        </row>
        <row r="54">
          <cell r="C54" t="str">
            <v>2</v>
          </cell>
        </row>
        <row r="56">
          <cell r="C56" t="str">
            <v>410</v>
          </cell>
        </row>
        <row r="58">
          <cell r="C58" t="str">
            <v>420</v>
          </cell>
        </row>
        <row r="59">
          <cell r="C59" t="str">
            <v>430</v>
          </cell>
        </row>
        <row r="63">
          <cell r="C63" t="str">
            <v>470</v>
          </cell>
        </row>
        <row r="64">
          <cell r="C64" t="str">
            <v>490</v>
          </cell>
        </row>
        <row r="66">
          <cell r="C66" t="str">
            <v>510</v>
          </cell>
        </row>
        <row r="67">
          <cell r="C67" t="str">
            <v>515</v>
          </cell>
        </row>
        <row r="68">
          <cell r="C68" t="str">
            <v>520</v>
          </cell>
        </row>
        <row r="69">
          <cell r="C69" t="str">
            <v>590</v>
          </cell>
        </row>
        <row r="71">
          <cell r="C71" t="str">
            <v>610</v>
          </cell>
        </row>
        <row r="72">
          <cell r="C72" t="str">
            <v>620</v>
          </cell>
        </row>
        <row r="79">
          <cell r="C79" t="str">
            <v>630</v>
          </cell>
        </row>
        <row r="80">
          <cell r="C80" t="str">
            <v>640</v>
          </cell>
        </row>
        <row r="81">
          <cell r="C81" t="str">
            <v>650</v>
          </cell>
        </row>
        <row r="82">
          <cell r="C82" t="str">
            <v>660</v>
          </cell>
        </row>
        <row r="83">
          <cell r="C83" t="str">
            <v>690</v>
          </cell>
        </row>
        <row r="84">
          <cell r="C84" t="str">
            <v>700</v>
          </cell>
        </row>
      </sheetData>
      <sheetData sheetId="28" refreshError="1">
        <row r="5">
          <cell r="C5" t="str">
            <v>31.12</v>
          </cell>
          <cell r="D5" t="str">
            <v>2010 г.</v>
          </cell>
        </row>
        <row r="12">
          <cell r="A12" t="str">
            <v>_________________________________________________________________________________________________</v>
          </cell>
        </row>
      </sheetData>
      <sheetData sheetId="29" refreshError="1">
        <row r="6">
          <cell r="C6" t="str">
            <v>Введите название региона</v>
          </cell>
          <cell r="K6" t="str">
            <v>Предложение организации</v>
          </cell>
        </row>
        <row r="7">
          <cell r="C7" t="str">
            <v>Агинский Бурятский автономный округ</v>
          </cell>
          <cell r="K7" t="str">
            <v>Предложение регионального регулятора</v>
          </cell>
        </row>
        <row r="8">
          <cell r="C8" t="str">
            <v>Алтайский край</v>
          </cell>
          <cell r="K8" t="str">
            <v>Сводный по региону</v>
          </cell>
        </row>
        <row r="9">
          <cell r="C9" t="str">
            <v>Амурская область</v>
          </cell>
        </row>
        <row r="10">
          <cell r="C10" t="str">
            <v>Архангельская область</v>
          </cell>
        </row>
        <row r="11">
          <cell r="C11" t="str">
            <v>Астраханская область</v>
          </cell>
        </row>
        <row r="12">
          <cell r="C12" t="str">
            <v>г.Байконур</v>
          </cell>
        </row>
        <row r="13">
          <cell r="C13" t="str">
            <v>Белгородская область</v>
          </cell>
        </row>
        <row r="14">
          <cell r="C14" t="str">
            <v>Брянская область</v>
          </cell>
        </row>
        <row r="15">
          <cell r="C15" t="str">
            <v>Владимирская область</v>
          </cell>
        </row>
        <row r="16">
          <cell r="C16" t="str">
            <v>Волгоградская область</v>
          </cell>
        </row>
        <row r="17">
          <cell r="C17" t="str">
            <v>Вологодская область</v>
          </cell>
        </row>
        <row r="18">
          <cell r="C18" t="str">
            <v>Воронежская область</v>
          </cell>
        </row>
        <row r="19">
          <cell r="C19" t="str">
            <v>Еврейская автономная область</v>
          </cell>
        </row>
        <row r="20">
          <cell r="C20" t="str">
            <v>Ивановская область</v>
          </cell>
        </row>
        <row r="21">
          <cell r="C21" t="str">
            <v>Иркутская область</v>
          </cell>
        </row>
        <row r="22">
          <cell r="C22" t="str">
            <v>Кабардино-Балкарская республика</v>
          </cell>
        </row>
        <row r="23">
          <cell r="C23" t="str">
            <v>Калининградская область</v>
          </cell>
        </row>
        <row r="24">
          <cell r="C24" t="str">
            <v>Калужская область</v>
          </cell>
        </row>
        <row r="25">
          <cell r="C25" t="str">
            <v>Камчатская область</v>
          </cell>
        </row>
        <row r="26">
          <cell r="C26" t="str">
            <v>Карачаево-Черкесская республика</v>
          </cell>
        </row>
        <row r="27">
          <cell r="C27" t="str">
            <v>Кемеровская область</v>
          </cell>
        </row>
        <row r="28">
          <cell r="C28" t="str">
            <v>Кировская область</v>
          </cell>
        </row>
        <row r="29">
          <cell r="C29" t="str">
            <v>Корякский автономный округ</v>
          </cell>
        </row>
        <row r="30">
          <cell r="C30" t="str">
            <v>Костромская область</v>
          </cell>
        </row>
        <row r="31">
          <cell r="C31" t="str">
            <v>Краснодарский край</v>
          </cell>
        </row>
        <row r="32">
          <cell r="C32" t="str">
            <v>Красноярский край</v>
          </cell>
        </row>
        <row r="33">
          <cell r="C33" t="str">
            <v>Курганская область</v>
          </cell>
        </row>
        <row r="34">
          <cell r="C34" t="str">
            <v>Курская область</v>
          </cell>
        </row>
        <row r="35">
          <cell r="C35" t="str">
            <v>Ленинградская область</v>
          </cell>
        </row>
        <row r="36">
          <cell r="C36" t="str">
            <v>Липецкая область</v>
          </cell>
        </row>
        <row r="37">
          <cell r="C37" t="str">
            <v>Магаданская область</v>
          </cell>
        </row>
        <row r="38">
          <cell r="C38" t="str">
            <v>г.Москва</v>
          </cell>
        </row>
        <row r="39">
          <cell r="C39" t="str">
            <v>Московская область</v>
          </cell>
        </row>
        <row r="40">
          <cell r="C40" t="str">
            <v>Мурманская область</v>
          </cell>
        </row>
        <row r="41">
          <cell r="C41" t="str">
            <v>Ненецкий автономный округ</v>
          </cell>
        </row>
        <row r="42">
          <cell r="C42" t="str">
            <v>Нижегородская область</v>
          </cell>
        </row>
        <row r="43">
          <cell r="C43" t="str">
            <v>Новгородская область</v>
          </cell>
        </row>
        <row r="44">
          <cell r="C44" t="str">
            <v>Новосибирская область</v>
          </cell>
        </row>
        <row r="45">
          <cell r="C45" t="str">
            <v>Омская область</v>
          </cell>
        </row>
        <row r="46">
          <cell r="C46" t="str">
            <v>Оренбургская область</v>
          </cell>
        </row>
        <row r="47">
          <cell r="C47" t="str">
            <v>Орловская область</v>
          </cell>
        </row>
        <row r="48">
          <cell r="C48" t="str">
            <v>Пензенская область</v>
          </cell>
        </row>
        <row r="49">
          <cell r="C49" t="str">
            <v>Пермский край</v>
          </cell>
        </row>
        <row r="50">
          <cell r="C50" t="str">
            <v>Приморский край</v>
          </cell>
        </row>
        <row r="51">
          <cell r="C51" t="str">
            <v>Псковская область</v>
          </cell>
        </row>
        <row r="52">
          <cell r="C52" t="str">
            <v>Республика Адыгея</v>
          </cell>
        </row>
        <row r="53">
          <cell r="C53" t="str">
            <v>Республика Алтай</v>
          </cell>
        </row>
        <row r="54">
          <cell r="C54" t="str">
            <v>Республика Башкортостан</v>
          </cell>
        </row>
        <row r="55">
          <cell r="C55" t="str">
            <v>Республика Бурятия</v>
          </cell>
        </row>
        <row r="56">
          <cell r="C56" t="str">
            <v>Республика Дагестан</v>
          </cell>
        </row>
        <row r="57">
          <cell r="C57" t="str">
            <v>Республика Ингушетия</v>
          </cell>
        </row>
        <row r="58">
          <cell r="C58" t="str">
            <v>Республика Калмыкия</v>
          </cell>
        </row>
        <row r="59">
          <cell r="C59" t="str">
            <v>Республика Карелия</v>
          </cell>
        </row>
        <row r="60">
          <cell r="C60" t="str">
            <v>Республика Коми</v>
          </cell>
        </row>
        <row r="61">
          <cell r="C61" t="str">
            <v>Республика Марий Эл</v>
          </cell>
        </row>
        <row r="62">
          <cell r="C62" t="str">
            <v>Республика Мордовия</v>
          </cell>
        </row>
        <row r="63">
          <cell r="C63" t="str">
            <v>Республика Саха (Якутия)</v>
          </cell>
        </row>
        <row r="64">
          <cell r="C64" t="str">
            <v>Республика Северная Осетия-Алания</v>
          </cell>
        </row>
        <row r="65">
          <cell r="C65" t="str">
            <v>Республика Татарстан</v>
          </cell>
        </row>
        <row r="66">
          <cell r="C66" t="str">
            <v>Республика Тыва</v>
          </cell>
        </row>
        <row r="67">
          <cell r="C67" t="str">
            <v>Республика Хакасия</v>
          </cell>
        </row>
        <row r="68">
          <cell r="C68" t="str">
            <v>Ростовская область</v>
          </cell>
        </row>
        <row r="69">
          <cell r="C69" t="str">
            <v>Рязанская область</v>
          </cell>
        </row>
        <row r="70">
          <cell r="C70" t="str">
            <v>Самарская область</v>
          </cell>
        </row>
        <row r="71">
          <cell r="C71" t="str">
            <v>г.Санкт-Петербург</v>
          </cell>
        </row>
        <row r="72">
          <cell r="C72" t="str">
            <v>Саратовская область</v>
          </cell>
        </row>
        <row r="73">
          <cell r="C73" t="str">
            <v>Сахалинская область</v>
          </cell>
        </row>
        <row r="74">
          <cell r="C74" t="str">
            <v>Свердловская область</v>
          </cell>
        </row>
        <row r="75">
          <cell r="C75" t="str">
            <v>Смоленская область</v>
          </cell>
        </row>
        <row r="76">
          <cell r="C76" t="str">
            <v>Ставропольский край</v>
          </cell>
        </row>
        <row r="77">
          <cell r="C77" t="str">
            <v>Тамбовская область</v>
          </cell>
        </row>
        <row r="78">
          <cell r="C78" t="str">
            <v>Тверская область</v>
          </cell>
        </row>
        <row r="79">
          <cell r="C79" t="str">
            <v>Томская область</v>
          </cell>
        </row>
        <row r="80">
          <cell r="C80" t="str">
            <v>Тульская область</v>
          </cell>
        </row>
        <row r="81">
          <cell r="C81" t="str">
            <v>Тюменская область</v>
          </cell>
        </row>
        <row r="82">
          <cell r="C82" t="str">
            <v>Удмуртская республика</v>
          </cell>
        </row>
        <row r="83">
          <cell r="C83" t="str">
            <v>Ульяновская область</v>
          </cell>
        </row>
        <row r="84">
          <cell r="C84" t="str">
            <v>Усть-Ордынский Бурятский автономный округ</v>
          </cell>
        </row>
        <row r="85">
          <cell r="C85" t="str">
            <v>Хабаровский край</v>
          </cell>
        </row>
        <row r="86">
          <cell r="C86" t="str">
            <v>Ханты-Мансийский автономный округ</v>
          </cell>
        </row>
        <row r="87">
          <cell r="C87" t="str">
            <v>Челябинская область</v>
          </cell>
        </row>
        <row r="88">
          <cell r="C88" t="str">
            <v>Чеченская республика</v>
          </cell>
        </row>
        <row r="89">
          <cell r="C89" t="str">
            <v>Читинская область</v>
          </cell>
        </row>
        <row r="90">
          <cell r="C90" t="str">
            <v>Чувашская республика</v>
          </cell>
        </row>
        <row r="91">
          <cell r="C91" t="str">
            <v>Чукотский автономный округ</v>
          </cell>
        </row>
        <row r="92">
          <cell r="C92" t="str">
            <v>Ямало-Ненецкий автономный округ</v>
          </cell>
        </row>
        <row r="93">
          <cell r="C93" t="str">
            <v>Ярославская область</v>
          </cell>
        </row>
      </sheetData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19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ЛО 20.1"/>
      <sheetName val="20.1"/>
      <sheetName val="21.3"/>
      <sheetName val="24"/>
      <sheetName val="25"/>
      <sheetName val="27"/>
      <sheetName val="P2.1"/>
      <sheetName val="P2.2"/>
      <sheetName val="2.3"/>
      <sheetName val="Лист1"/>
      <sheetName val="перекрестка"/>
      <sheetName val="1кв (приток)"/>
      <sheetName val="2 кв(приток)"/>
      <sheetName val="3 кв (приток)"/>
      <sheetName val="4 кв (приток)"/>
      <sheetName val="1кв(отток)"/>
      <sheetName val="2кв(отток)"/>
      <sheetName val="3кв(отток)"/>
      <sheetName val="4кв(отток)"/>
      <sheetName val="ВЭС"/>
      <sheetName val="ГтЭС"/>
      <sheetName val="КС"/>
      <sheetName val="КнЭС"/>
      <sheetName val="ЛпЭС"/>
      <sheetName val="ЛжЭС"/>
      <sheetName val="НлЭС"/>
      <sheetName val="ПрЭС"/>
      <sheetName val="ТхЭС"/>
      <sheetName val="СИСО"/>
      <sheetName val="ДСО"/>
      <sheetName val="Отток свод 3 кв ЛЭ"/>
    </sheetNames>
    <sheetDataSet>
      <sheetData sheetId="0"/>
      <sheetData sheetId="1"/>
      <sheetData sheetId="2"/>
      <sheetData sheetId="3"/>
      <sheetData sheetId="4" refreshError="1">
        <row r="12">
          <cell r="H12">
            <v>41</v>
          </cell>
          <cell r="I12">
            <v>6405</v>
          </cell>
          <cell r="M12">
            <v>746.41768776000208</v>
          </cell>
          <cell r="N12">
            <v>5167.5407752399988</v>
          </cell>
          <cell r="R12">
            <v>22.047999999999998</v>
          </cell>
          <cell r="S12">
            <v>5637.6170000000002</v>
          </cell>
          <cell r="W12">
            <v>22.047999999999998</v>
          </cell>
          <cell r="X12">
            <v>5637.6170000000002</v>
          </cell>
          <cell r="AB12">
            <v>25</v>
          </cell>
          <cell r="AC12">
            <v>5508.25</v>
          </cell>
        </row>
        <row r="13">
          <cell r="I13">
            <v>557</v>
          </cell>
          <cell r="N13">
            <v>449.35137175999989</v>
          </cell>
          <cell r="S13">
            <v>521.09699999999998</v>
          </cell>
          <cell r="X13">
            <v>521.09699999999998</v>
          </cell>
          <cell r="AC13">
            <v>563.803</v>
          </cell>
        </row>
        <row r="14">
          <cell r="J14">
            <v>3466</v>
          </cell>
          <cell r="O14">
            <v>2937.1317250000002</v>
          </cell>
          <cell r="T14">
            <v>3286.2689999999998</v>
          </cell>
          <cell r="Y14">
            <v>3286.2689999999998</v>
          </cell>
          <cell r="AD14">
            <v>3103.6109999999999</v>
          </cell>
        </row>
        <row r="15">
          <cell r="G15">
            <v>4015</v>
          </cell>
          <cell r="H15">
            <v>771</v>
          </cell>
          <cell r="I15">
            <v>237</v>
          </cell>
          <cell r="J15">
            <v>6</v>
          </cell>
          <cell r="L15">
            <v>5273.1969630000003</v>
          </cell>
          <cell r="M15">
            <v>97.230928000000006</v>
          </cell>
          <cell r="N15">
            <v>598.27667599999995</v>
          </cell>
          <cell r="O15">
            <v>78.156034000000005</v>
          </cell>
          <cell r="Q15">
            <v>3855.1680000000001</v>
          </cell>
          <cell r="R15">
            <v>796.94599999999991</v>
          </cell>
          <cell r="S15">
            <v>166.959</v>
          </cell>
          <cell r="T15">
            <v>6.5140000000000002</v>
          </cell>
          <cell r="V15">
            <v>3855.1680000000001</v>
          </cell>
          <cell r="W15">
            <v>796.94599999999991</v>
          </cell>
          <cell r="X15">
            <v>166.959</v>
          </cell>
          <cell r="Y15">
            <v>6.5140000000000002</v>
          </cell>
          <cell r="AA15">
            <v>4159.5469999999996</v>
          </cell>
          <cell r="AB15">
            <v>861.16200000000003</v>
          </cell>
          <cell r="AC15">
            <v>132.14099999999999</v>
          </cell>
          <cell r="AD15">
            <v>7.0279999999999996</v>
          </cell>
        </row>
        <row r="16">
          <cell r="G16">
            <v>5716</v>
          </cell>
          <cell r="H16">
            <v>34</v>
          </cell>
          <cell r="I16">
            <v>592</v>
          </cell>
          <cell r="J16">
            <v>0</v>
          </cell>
          <cell r="L16">
            <v>5114.929975</v>
          </cell>
          <cell r="M16">
            <v>39.317247000000002</v>
          </cell>
          <cell r="N16">
            <v>568.56507399999998</v>
          </cell>
          <cell r="O16">
            <v>0</v>
          </cell>
          <cell r="Q16">
            <v>5374.61</v>
          </cell>
          <cell r="R16">
            <v>0</v>
          </cell>
          <cell r="S16">
            <v>0</v>
          </cell>
          <cell r="T16">
            <v>0</v>
          </cell>
          <cell r="V16">
            <v>5374.61</v>
          </cell>
          <cell r="W16">
            <v>0</v>
          </cell>
          <cell r="X16">
            <v>0</v>
          </cell>
          <cell r="Y16">
            <v>0</v>
          </cell>
          <cell r="AA16">
            <v>5294.723</v>
          </cell>
          <cell r="AB16">
            <v>0</v>
          </cell>
          <cell r="AC16">
            <v>0</v>
          </cell>
          <cell r="AD16">
            <v>0</v>
          </cell>
        </row>
        <row r="17">
          <cell r="G17">
            <v>720</v>
          </cell>
          <cell r="H17">
            <v>0</v>
          </cell>
          <cell r="I17">
            <v>0</v>
          </cell>
          <cell r="J17">
            <v>0</v>
          </cell>
          <cell r="Q17">
            <v>0</v>
          </cell>
          <cell r="R17">
            <v>0</v>
          </cell>
          <cell r="S17">
            <v>48</v>
          </cell>
          <cell r="T17">
            <v>0</v>
          </cell>
          <cell r="V17">
            <v>0</v>
          </cell>
          <cell r="W17">
            <v>0</v>
          </cell>
          <cell r="X17">
            <v>48</v>
          </cell>
          <cell r="Y17">
            <v>0</v>
          </cell>
          <cell r="AA17">
            <v>0</v>
          </cell>
          <cell r="AB17">
            <v>0</v>
          </cell>
          <cell r="AC17">
            <v>48</v>
          </cell>
          <cell r="AD17">
            <v>0</v>
          </cell>
        </row>
        <row r="20">
          <cell r="G20">
            <v>0</v>
          </cell>
          <cell r="H20">
            <v>0</v>
          </cell>
          <cell r="I20">
            <v>10.41</v>
          </cell>
          <cell r="J20">
            <v>0</v>
          </cell>
          <cell r="L20">
            <v>0</v>
          </cell>
          <cell r="M20">
            <v>0</v>
          </cell>
          <cell r="N20">
            <v>6.2560000000000002</v>
          </cell>
          <cell r="O20">
            <v>0</v>
          </cell>
        </row>
        <row r="22">
          <cell r="G22">
            <v>3044</v>
          </cell>
          <cell r="H22">
            <v>201</v>
          </cell>
          <cell r="I22">
            <v>3546</v>
          </cell>
          <cell r="J22">
            <v>3087</v>
          </cell>
          <cell r="L22">
            <v>3078.2525369999998</v>
          </cell>
          <cell r="M22">
            <v>371.93994399999997</v>
          </cell>
          <cell r="N22">
            <v>3152.3138830000003</v>
          </cell>
          <cell r="O22">
            <v>2678.1806670000001</v>
          </cell>
          <cell r="Q22">
            <v>2374.1039999999998</v>
          </cell>
          <cell r="R22">
            <v>72.653999999999996</v>
          </cell>
          <cell r="S22">
            <v>2486.6210000000001</v>
          </cell>
          <cell r="T22">
            <v>2843.634</v>
          </cell>
          <cell r="V22">
            <v>2374.1039999999998</v>
          </cell>
          <cell r="W22">
            <v>72.653999999999996</v>
          </cell>
          <cell r="X22">
            <v>2486.6210000000001</v>
          </cell>
          <cell r="Y22">
            <v>2843.634</v>
          </cell>
          <cell r="AA22">
            <v>3439</v>
          </cell>
          <cell r="AB22">
            <v>273.7</v>
          </cell>
          <cell r="AC22">
            <v>2547</v>
          </cell>
          <cell r="AD22">
            <v>2799.6</v>
          </cell>
        </row>
        <row r="24">
          <cell r="AA24">
            <v>0</v>
          </cell>
          <cell r="AB24">
            <v>0</v>
          </cell>
          <cell r="AD24">
            <v>0</v>
          </cell>
        </row>
        <row r="26">
          <cell r="G26">
            <v>326</v>
          </cell>
          <cell r="H26">
            <v>58</v>
          </cell>
          <cell r="I26">
            <v>0</v>
          </cell>
          <cell r="J26">
            <v>0</v>
          </cell>
          <cell r="L26">
            <v>341.733</v>
          </cell>
          <cell r="M26">
            <v>25.602</v>
          </cell>
          <cell r="N26">
            <v>0</v>
          </cell>
          <cell r="O26">
            <v>0</v>
          </cell>
          <cell r="Q26">
            <v>873</v>
          </cell>
          <cell r="R26">
            <v>194.6</v>
          </cell>
          <cell r="S26">
            <v>0</v>
          </cell>
          <cell r="T26">
            <v>0</v>
          </cell>
          <cell r="V26">
            <v>873</v>
          </cell>
          <cell r="W26">
            <v>194.6</v>
          </cell>
          <cell r="X26">
            <v>0</v>
          </cell>
          <cell r="Y26">
            <v>0</v>
          </cell>
        </row>
        <row r="27">
          <cell r="G27">
            <v>6446</v>
          </cell>
          <cell r="H27">
            <v>557</v>
          </cell>
          <cell r="I27">
            <v>3466</v>
          </cell>
          <cell r="L27">
            <v>330.15899999999999</v>
          </cell>
        </row>
        <row r="28">
          <cell r="L28">
            <v>7072.05</v>
          </cell>
          <cell r="M28">
            <v>604.30600000000004</v>
          </cell>
          <cell r="N28">
            <v>3466.4659999999999</v>
          </cell>
          <cell r="Q28">
            <v>5659.665</v>
          </cell>
          <cell r="R28">
            <v>521.09699999999998</v>
          </cell>
          <cell r="S28">
            <v>3286.2689999999998</v>
          </cell>
          <cell r="T28">
            <v>0</v>
          </cell>
          <cell r="V28">
            <v>5659.665</v>
          </cell>
          <cell r="W28">
            <v>521.09699999999998</v>
          </cell>
          <cell r="X28">
            <v>3286.2689999999998</v>
          </cell>
          <cell r="Y28">
            <v>0</v>
          </cell>
          <cell r="AA28">
            <v>5533.25</v>
          </cell>
          <cell r="AB28">
            <v>563.803</v>
          </cell>
          <cell r="AC28">
            <v>3103.6109999999999</v>
          </cell>
        </row>
      </sheetData>
      <sheetData sheetId="5"/>
      <sheetData sheetId="6" refreshError="1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1">
          <cell r="E21">
            <v>0</v>
          </cell>
          <cell r="F21">
            <v>0</v>
          </cell>
          <cell r="G21">
            <v>227.2</v>
          </cell>
          <cell r="H21">
            <v>1372.8</v>
          </cell>
          <cell r="K21">
            <v>0</v>
          </cell>
          <cell r="L21">
            <v>0</v>
          </cell>
          <cell r="M21">
            <v>397.78199999999998</v>
          </cell>
          <cell r="N21">
            <v>2403.502</v>
          </cell>
        </row>
        <row r="22">
          <cell r="E22">
            <v>3370.26</v>
          </cell>
          <cell r="F22">
            <v>258.12</v>
          </cell>
          <cell r="G22">
            <v>3318.46</v>
          </cell>
          <cell r="H22">
            <v>1714.16</v>
          </cell>
          <cell r="K22">
            <v>6462.01</v>
          </cell>
          <cell r="L22">
            <v>432.96600000000001</v>
          </cell>
          <cell r="M22">
            <v>5582.9319999999998</v>
          </cell>
          <cell r="N22">
            <v>2703.0520000000001</v>
          </cell>
        </row>
        <row r="23">
          <cell r="E23">
            <v>0</v>
          </cell>
          <cell r="F23">
            <v>0</v>
          </cell>
          <cell r="G23">
            <v>226.38</v>
          </cell>
          <cell r="H23">
            <v>263.62</v>
          </cell>
          <cell r="K23">
            <v>0</v>
          </cell>
          <cell r="L23">
            <v>0</v>
          </cell>
          <cell r="M23">
            <v>433.50299999999999</v>
          </cell>
          <cell r="N23">
            <v>523.48099999999999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39">
          <cell r="E39">
            <v>0</v>
          </cell>
          <cell r="F39">
            <v>0</v>
          </cell>
          <cell r="G39">
            <v>265.68</v>
          </cell>
          <cell r="H39">
            <v>1354.32</v>
          </cell>
          <cell r="K39">
            <v>0</v>
          </cell>
          <cell r="L39">
            <v>0</v>
          </cell>
          <cell r="M39">
            <v>38.762750000000004</v>
          </cell>
          <cell r="N39">
            <v>197.59558333333334</v>
          </cell>
        </row>
        <row r="40">
          <cell r="E40">
            <v>3247.1039999999998</v>
          </cell>
          <cell r="F40">
            <v>267.25400000000002</v>
          </cell>
          <cell r="G40">
            <v>2221.9279999999999</v>
          </cell>
          <cell r="H40">
            <v>1489.3140000000001</v>
          </cell>
          <cell r="K40">
            <v>567.40708333333339</v>
          </cell>
          <cell r="L40">
            <v>40.154083333333332</v>
          </cell>
          <cell r="M40">
            <v>332.61891666666668</v>
          </cell>
          <cell r="N40">
            <v>195.69791666666666</v>
          </cell>
        </row>
        <row r="41">
          <cell r="E41">
            <v>0</v>
          </cell>
          <cell r="F41">
            <v>0</v>
          </cell>
          <cell r="G41">
            <v>190.49</v>
          </cell>
          <cell r="H41">
            <v>239.51</v>
          </cell>
          <cell r="K41">
            <v>0</v>
          </cell>
          <cell r="L41">
            <v>0</v>
          </cell>
          <cell r="M41">
            <v>30.398</v>
          </cell>
          <cell r="N41">
            <v>39.633749999999999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  <row r="57">
          <cell r="E57">
            <v>0</v>
          </cell>
          <cell r="F57">
            <v>0</v>
          </cell>
          <cell r="G57">
            <v>266</v>
          </cell>
          <cell r="H57">
            <v>1354</v>
          </cell>
          <cell r="K57">
            <v>0</v>
          </cell>
          <cell r="L57">
            <v>0</v>
          </cell>
          <cell r="M57">
            <v>38.76</v>
          </cell>
          <cell r="N57">
            <v>197.6</v>
          </cell>
        </row>
        <row r="58">
          <cell r="E58">
            <v>3438.5</v>
          </cell>
          <cell r="F58">
            <v>273.5</v>
          </cell>
          <cell r="G58">
            <v>2281</v>
          </cell>
          <cell r="H58">
            <v>1446</v>
          </cell>
          <cell r="K58">
            <v>3362.49</v>
          </cell>
          <cell r="L58">
            <v>1838.38</v>
          </cell>
          <cell r="M58">
            <v>200.46</v>
          </cell>
          <cell r="N58">
            <v>213.00100000000006</v>
          </cell>
        </row>
        <row r="59">
          <cell r="E59">
            <v>0</v>
          </cell>
          <cell r="F59">
            <v>0</v>
          </cell>
          <cell r="G59">
            <v>190</v>
          </cell>
          <cell r="H59">
            <v>240</v>
          </cell>
          <cell r="K59">
            <v>0</v>
          </cell>
          <cell r="L59">
            <v>0</v>
          </cell>
          <cell r="M59">
            <v>30.4</v>
          </cell>
          <cell r="N59">
            <v>39.630000000000003</v>
          </cell>
        </row>
      </sheetData>
      <sheetData sheetId="7" refreshError="1">
        <row r="9">
          <cell r="H9">
            <v>0</v>
          </cell>
          <cell r="I9">
            <v>0</v>
          </cell>
        </row>
        <row r="10">
          <cell r="E10">
            <v>74469</v>
          </cell>
          <cell r="F10">
            <v>98299.340185199995</v>
          </cell>
          <cell r="G10">
            <v>76586</v>
          </cell>
          <cell r="H10">
            <v>85165</v>
          </cell>
          <cell r="I10">
            <v>88385.17</v>
          </cell>
        </row>
        <row r="11">
          <cell r="E11">
            <v>40675</v>
          </cell>
          <cell r="F11">
            <v>36771</v>
          </cell>
          <cell r="G11">
            <v>42053</v>
          </cell>
          <cell r="H11">
            <v>50632</v>
          </cell>
          <cell r="I11">
            <v>51262.62</v>
          </cell>
        </row>
        <row r="12">
          <cell r="E12">
            <v>921716</v>
          </cell>
          <cell r="F12">
            <v>1124603.548</v>
          </cell>
          <cell r="G12">
            <v>1441754</v>
          </cell>
          <cell r="H12">
            <v>1441754</v>
          </cell>
          <cell r="I12">
            <v>1601920</v>
          </cell>
        </row>
        <row r="13">
          <cell r="E13">
            <v>145217</v>
          </cell>
          <cell r="F13">
            <v>128242</v>
          </cell>
          <cell r="G13">
            <v>131118</v>
          </cell>
          <cell r="H13">
            <v>131118</v>
          </cell>
          <cell r="I13">
            <v>159875</v>
          </cell>
        </row>
        <row r="15">
          <cell r="E15">
            <v>35142</v>
          </cell>
          <cell r="F15">
            <v>30711</v>
          </cell>
          <cell r="G15">
            <v>33754</v>
          </cell>
          <cell r="H15">
            <v>33754</v>
          </cell>
          <cell r="I15">
            <v>36285.550000000003</v>
          </cell>
        </row>
        <row r="17">
          <cell r="E17">
            <v>35142</v>
          </cell>
          <cell r="F17">
            <v>30711</v>
          </cell>
          <cell r="G17">
            <v>33754</v>
          </cell>
          <cell r="H17">
            <v>33754</v>
          </cell>
          <cell r="I17">
            <v>36285.550000000003</v>
          </cell>
        </row>
        <row r="19">
          <cell r="E19">
            <v>24354</v>
          </cell>
          <cell r="F19">
            <v>24998</v>
          </cell>
          <cell r="G19">
            <v>24577</v>
          </cell>
          <cell r="H19">
            <v>24577</v>
          </cell>
          <cell r="I19">
            <v>25277.55</v>
          </cell>
        </row>
        <row r="20">
          <cell r="E20">
            <v>82016</v>
          </cell>
          <cell r="F20">
            <v>96605</v>
          </cell>
          <cell r="G20">
            <v>99786</v>
          </cell>
          <cell r="H20">
            <v>127580</v>
          </cell>
          <cell r="I20">
            <v>139086.16</v>
          </cell>
        </row>
        <row r="21">
          <cell r="E21">
            <v>6332</v>
          </cell>
          <cell r="F21">
            <v>6574</v>
          </cell>
          <cell r="G21">
            <v>6491</v>
          </cell>
          <cell r="H21">
            <v>6488</v>
          </cell>
          <cell r="I21">
            <v>6673.27</v>
          </cell>
        </row>
        <row r="25">
          <cell r="H25">
            <v>192</v>
          </cell>
          <cell r="I25">
            <v>392</v>
          </cell>
        </row>
        <row r="26">
          <cell r="F26">
            <v>69087</v>
          </cell>
          <cell r="G26">
            <v>22618</v>
          </cell>
          <cell r="H26">
            <v>59725</v>
          </cell>
          <cell r="I26">
            <v>55760</v>
          </cell>
        </row>
        <row r="27">
          <cell r="E27">
            <v>445</v>
          </cell>
          <cell r="F27">
            <v>512</v>
          </cell>
          <cell r="G27">
            <v>679</v>
          </cell>
          <cell r="H27">
            <v>884</v>
          </cell>
          <cell r="I27">
            <v>972</v>
          </cell>
        </row>
        <row r="28">
          <cell r="F28">
            <v>0</v>
          </cell>
          <cell r="G28">
            <v>613296</v>
          </cell>
          <cell r="H28">
            <v>914140</v>
          </cell>
          <cell r="I28">
            <v>1369134</v>
          </cell>
        </row>
        <row r="29">
          <cell r="H29">
            <v>0</v>
          </cell>
          <cell r="I29">
            <v>0</v>
          </cell>
        </row>
        <row r="31">
          <cell r="E31">
            <v>18844</v>
          </cell>
          <cell r="F31">
            <v>8058</v>
          </cell>
          <cell r="G31">
            <v>4911</v>
          </cell>
          <cell r="H31">
            <v>5329</v>
          </cell>
          <cell r="I31">
            <v>5801</v>
          </cell>
        </row>
        <row r="32">
          <cell r="E32">
            <v>16470</v>
          </cell>
          <cell r="F32">
            <v>4800</v>
          </cell>
          <cell r="G32">
            <v>2464</v>
          </cell>
          <cell r="H32">
            <v>2882</v>
          </cell>
          <cell r="I32">
            <v>3170</v>
          </cell>
        </row>
        <row r="33">
          <cell r="E33">
            <v>2374</v>
          </cell>
          <cell r="F33">
            <v>3119</v>
          </cell>
          <cell r="G33">
            <v>2447</v>
          </cell>
          <cell r="H33">
            <v>2447</v>
          </cell>
          <cell r="I33">
            <v>2631</v>
          </cell>
        </row>
        <row r="34">
          <cell r="E34">
            <v>243213</v>
          </cell>
          <cell r="F34">
            <v>283894</v>
          </cell>
          <cell r="G34">
            <v>246833</v>
          </cell>
          <cell r="H34">
            <v>284011</v>
          </cell>
          <cell r="I34">
            <v>305913</v>
          </cell>
        </row>
        <row r="36">
          <cell r="B36" t="str">
            <v>Арендная плата</v>
          </cell>
          <cell r="E36">
            <v>7853</v>
          </cell>
          <cell r="F36">
            <v>58359</v>
          </cell>
          <cell r="G36">
            <v>27422</v>
          </cell>
          <cell r="H36">
            <v>55269</v>
          </cell>
          <cell r="I36">
            <v>60015</v>
          </cell>
        </row>
        <row r="37">
          <cell r="B37" t="str">
            <v>Прочие другие затраты</v>
          </cell>
          <cell r="E37">
            <v>235360</v>
          </cell>
          <cell r="F37">
            <v>225535</v>
          </cell>
          <cell r="G37">
            <v>219411</v>
          </cell>
        </row>
        <row r="42">
          <cell r="H42">
            <v>0</v>
          </cell>
          <cell r="I42">
            <v>1275123.43</v>
          </cell>
        </row>
        <row r="43">
          <cell r="E43">
            <v>194040</v>
          </cell>
          <cell r="H43">
            <v>0</v>
          </cell>
          <cell r="I43">
            <v>0</v>
          </cell>
        </row>
      </sheetData>
      <sheetData sheetId="8" refreshError="1">
        <row r="7">
          <cell r="G7">
            <v>2769</v>
          </cell>
          <cell r="H7">
            <v>2769</v>
          </cell>
          <cell r="I7">
            <v>2831</v>
          </cell>
          <cell r="J7">
            <v>2831</v>
          </cell>
          <cell r="K7">
            <v>2871</v>
          </cell>
        </row>
        <row r="8">
          <cell r="G8">
            <v>2769</v>
          </cell>
          <cell r="H8">
            <v>2769</v>
          </cell>
          <cell r="I8">
            <v>2831</v>
          </cell>
          <cell r="J8">
            <v>2831</v>
          </cell>
          <cell r="K8">
            <v>2871</v>
          </cell>
        </row>
        <row r="10">
          <cell r="G10">
            <v>2223</v>
          </cell>
          <cell r="H10">
            <v>2223</v>
          </cell>
          <cell r="I10">
            <v>2493</v>
          </cell>
          <cell r="J10">
            <v>2493</v>
          </cell>
          <cell r="K10">
            <v>2680</v>
          </cell>
        </row>
        <row r="11">
          <cell r="G11">
            <v>1</v>
          </cell>
          <cell r="H11">
            <v>1</v>
          </cell>
          <cell r="I11">
            <v>1</v>
          </cell>
          <cell r="J11">
            <v>1</v>
          </cell>
          <cell r="K11">
            <v>1</v>
          </cell>
        </row>
        <row r="12">
          <cell r="G12">
            <v>2223</v>
          </cell>
          <cell r="H12">
            <v>2223</v>
          </cell>
          <cell r="I12">
            <v>2493</v>
          </cell>
          <cell r="J12">
            <v>2493</v>
          </cell>
          <cell r="K12">
            <v>2680</v>
          </cell>
        </row>
        <row r="14">
          <cell r="G14">
            <v>2.3321594999999999</v>
          </cell>
          <cell r="H14">
            <v>2.3321594999999999</v>
          </cell>
          <cell r="I14">
            <v>1.8224400000000001</v>
          </cell>
          <cell r="J14">
            <v>2.3301620000000001</v>
          </cell>
          <cell r="K14">
            <v>2.3301409999999998</v>
          </cell>
        </row>
        <row r="17">
          <cell r="G17">
            <v>12.5</v>
          </cell>
          <cell r="H17">
            <v>12.5</v>
          </cell>
          <cell r="I17">
            <v>12.5</v>
          </cell>
          <cell r="J17">
            <v>12.5</v>
          </cell>
          <cell r="K17">
            <v>12.5</v>
          </cell>
        </row>
        <row r="20">
          <cell r="G20">
            <v>75</v>
          </cell>
          <cell r="H20">
            <v>75</v>
          </cell>
          <cell r="I20">
            <v>75</v>
          </cell>
          <cell r="J20">
            <v>75</v>
          </cell>
          <cell r="K20">
            <v>75</v>
          </cell>
        </row>
        <row r="23">
          <cell r="G23">
            <v>15</v>
          </cell>
          <cell r="H23">
            <v>15</v>
          </cell>
          <cell r="I23">
            <v>15</v>
          </cell>
          <cell r="J23">
            <v>15</v>
          </cell>
          <cell r="K23">
            <v>15</v>
          </cell>
        </row>
        <row r="26">
          <cell r="G26">
            <v>33</v>
          </cell>
          <cell r="H26">
            <v>33</v>
          </cell>
          <cell r="I26">
            <v>33</v>
          </cell>
          <cell r="J26">
            <v>33</v>
          </cell>
          <cell r="K26">
            <v>33</v>
          </cell>
        </row>
        <row r="34">
          <cell r="G34">
            <v>16.96</v>
          </cell>
          <cell r="H34">
            <v>16.96</v>
          </cell>
          <cell r="I34">
            <v>22.13</v>
          </cell>
          <cell r="J34">
            <v>4.16</v>
          </cell>
          <cell r="K34">
            <v>0</v>
          </cell>
        </row>
        <row r="44">
          <cell r="G44">
            <v>3163.1455399000001</v>
          </cell>
          <cell r="H44">
            <v>3163.1455399000001</v>
          </cell>
          <cell r="I44">
            <v>1416.2839985999999</v>
          </cell>
          <cell r="J44">
            <v>1416.2839985999999</v>
          </cell>
          <cell r="K44">
            <v>1099.5965401000001</v>
          </cell>
        </row>
      </sheetData>
      <sheetData sheetId="9"/>
      <sheetData sheetId="10" refreshError="1">
        <row r="9">
          <cell r="D9">
            <v>1026098.5515422104</v>
          </cell>
          <cell r="E9">
            <v>14208.117022411248</v>
          </cell>
          <cell r="F9">
            <v>3051.9379698015341</v>
          </cell>
          <cell r="I9">
            <v>27281.176013263001</v>
          </cell>
        </row>
        <row r="10">
          <cell r="D10">
            <v>547281.61466915207</v>
          </cell>
          <cell r="E10">
            <v>7578.0647129328099</v>
          </cell>
          <cell r="F10">
            <v>1627.7866657863301</v>
          </cell>
          <cell r="I10">
            <v>14550.733003347104</v>
          </cell>
        </row>
        <row r="11">
          <cell r="D11">
            <v>2994311.1310339635</v>
          </cell>
          <cell r="E11">
            <v>41461.439437076355</v>
          </cell>
          <cell r="F11">
            <v>8906.0176729291506</v>
          </cell>
          <cell r="I11">
            <v>79610.607462054963</v>
          </cell>
        </row>
        <row r="12">
          <cell r="D12">
            <v>3003007.9507084605</v>
          </cell>
          <cell r="E12">
            <v>41581.862013906182</v>
          </cell>
          <cell r="F12">
            <v>8931.8847342764475</v>
          </cell>
          <cell r="I12">
            <v>79841.832297075904</v>
          </cell>
        </row>
        <row r="14">
          <cell r="D14">
            <v>0</v>
          </cell>
          <cell r="E14">
            <v>0</v>
          </cell>
          <cell r="F14">
            <v>0</v>
          </cell>
          <cell r="I14">
            <v>0</v>
          </cell>
        </row>
        <row r="15">
          <cell r="D15">
            <v>19214.079163027796</v>
          </cell>
          <cell r="E15">
            <v>266.0523054202385</v>
          </cell>
          <cell r="F15">
            <v>57.148679982328915</v>
          </cell>
          <cell r="I15">
            <v>510.85022466067346</v>
          </cell>
        </row>
        <row r="16">
          <cell r="D16">
            <v>355870.15645845159</v>
          </cell>
          <cell r="E16">
            <v>4927.6405469494339</v>
          </cell>
          <cell r="F16">
            <v>1058.469131627151</v>
          </cell>
          <cell r="I16">
            <v>9461.6217532113642</v>
          </cell>
        </row>
        <row r="17">
          <cell r="D17">
            <v>282748.80990633881</v>
          </cell>
          <cell r="E17">
            <v>3915.1484748309913</v>
          </cell>
          <cell r="F17">
            <v>840.98338076043296</v>
          </cell>
          <cell r="I17">
            <v>7517.5235741263441</v>
          </cell>
        </row>
        <row r="19">
          <cell r="D19">
            <v>3389613.660006783</v>
          </cell>
          <cell r="E19">
            <v>46935.089684861443</v>
          </cell>
          <cell r="F19">
            <v>10081.771011550924</v>
          </cell>
          <cell r="I19">
            <v>90120.628994769169</v>
          </cell>
        </row>
        <row r="20">
          <cell r="D20">
            <v>2661835.3223473676</v>
          </cell>
          <cell r="E20">
            <v>36857.734276553441</v>
          </cell>
          <cell r="F20">
            <v>7917.1306473641889</v>
          </cell>
          <cell r="I20">
            <v>70770.977932027468</v>
          </cell>
        </row>
        <row r="21">
          <cell r="D21">
            <v>9809953.7241642475</v>
          </cell>
          <cell r="E21">
            <v>135835.85152505789</v>
          </cell>
          <cell r="F21">
            <v>29177.870105921516</v>
          </cell>
          <cell r="I21">
            <v>260820.0487454641</v>
          </cell>
        </row>
        <row r="22">
          <cell r="D22">
            <v>0</v>
          </cell>
          <cell r="E22">
            <v>0</v>
          </cell>
          <cell r="F22">
            <v>0</v>
          </cell>
          <cell r="I22">
            <v>0</v>
          </cell>
        </row>
      </sheetData>
      <sheetData sheetId="11" refreshError="1">
        <row r="6">
          <cell r="F6">
            <v>87885</v>
          </cell>
          <cell r="G6">
            <v>94365</v>
          </cell>
          <cell r="H6">
            <v>81265.27</v>
          </cell>
          <cell r="I6">
            <v>148376</v>
          </cell>
          <cell r="J6">
            <v>159504.20000000001</v>
          </cell>
        </row>
        <row r="7">
          <cell r="G7">
            <v>0</v>
          </cell>
          <cell r="H7">
            <v>0</v>
          </cell>
          <cell r="I7">
            <v>0</v>
          </cell>
          <cell r="J7">
            <v>0</v>
          </cell>
        </row>
        <row r="8">
          <cell r="F8">
            <v>22850</v>
          </cell>
          <cell r="G8">
            <v>25159</v>
          </cell>
          <cell r="H8">
            <v>21454.031280000003</v>
          </cell>
          <cell r="I8">
            <v>39171.300000000003</v>
          </cell>
          <cell r="J8">
            <v>42109.1</v>
          </cell>
        </row>
        <row r="12">
          <cell r="F12">
            <v>67525</v>
          </cell>
          <cell r="G12">
            <v>73467</v>
          </cell>
          <cell r="H12">
            <v>57999.730860000003</v>
          </cell>
          <cell r="I12">
            <v>68691.913679541845</v>
          </cell>
          <cell r="J12">
            <v>109183.68232349241</v>
          </cell>
        </row>
        <row r="13">
          <cell r="F13">
            <v>49275</v>
          </cell>
          <cell r="G13">
            <v>53611</v>
          </cell>
          <cell r="H13">
            <v>43103.625120000012</v>
          </cell>
          <cell r="I13">
            <v>50220.717489784387</v>
          </cell>
          <cell r="J13">
            <v>79824.28455906501</v>
          </cell>
        </row>
        <row r="14">
          <cell r="F14">
            <v>198195</v>
          </cell>
          <cell r="G14">
            <v>215635</v>
          </cell>
          <cell r="H14">
            <v>172731.43890000004</v>
          </cell>
          <cell r="I14">
            <v>204722.3222264121</v>
          </cell>
          <cell r="J14">
            <v>325399.82942931616</v>
          </cell>
        </row>
        <row r="15">
          <cell r="F15">
            <v>50005</v>
          </cell>
          <cell r="G15">
            <v>54405</v>
          </cell>
          <cell r="H15">
            <v>43103.625120000012</v>
          </cell>
          <cell r="I15">
            <v>51114.046604261726</v>
          </cell>
          <cell r="J15">
            <v>81244.203688126465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</row>
        <row r="17">
          <cell r="F17">
            <v>1080138</v>
          </cell>
          <cell r="G17">
            <v>1510812.3</v>
          </cell>
          <cell r="H17">
            <v>1514875</v>
          </cell>
          <cell r="I17">
            <v>1127113</v>
          </cell>
          <cell r="J17">
            <v>1685133.4</v>
          </cell>
        </row>
        <row r="18">
          <cell r="F18">
            <v>0</v>
          </cell>
          <cell r="G18">
            <v>0</v>
          </cell>
          <cell r="I18">
            <v>0</v>
          </cell>
          <cell r="J18">
            <v>0</v>
          </cell>
        </row>
        <row r="19">
          <cell r="F19">
            <v>135668</v>
          </cell>
          <cell r="G19">
            <v>308842</v>
          </cell>
          <cell r="H19">
            <v>143395.516</v>
          </cell>
          <cell r="I19">
            <v>510394.4</v>
          </cell>
          <cell r="J19">
            <v>312021.7</v>
          </cell>
        </row>
        <row r="22">
          <cell r="F22">
            <v>4696</v>
          </cell>
          <cell r="G22">
            <v>0</v>
          </cell>
          <cell r="I22">
            <v>191.6</v>
          </cell>
          <cell r="J22">
            <v>392</v>
          </cell>
        </row>
        <row r="23">
          <cell r="F23">
            <v>19712</v>
          </cell>
          <cell r="G23">
            <v>69087</v>
          </cell>
          <cell r="H23">
            <v>22618</v>
          </cell>
          <cell r="I23">
            <v>59725.5</v>
          </cell>
          <cell r="J23">
            <v>55760</v>
          </cell>
        </row>
        <row r="24">
          <cell r="F24">
            <v>445</v>
          </cell>
          <cell r="G24">
            <v>512</v>
          </cell>
          <cell r="H24">
            <v>679</v>
          </cell>
          <cell r="I24">
            <v>884</v>
          </cell>
          <cell r="J24">
            <v>972</v>
          </cell>
        </row>
        <row r="25">
          <cell r="F25">
            <v>0</v>
          </cell>
          <cell r="G25">
            <v>0</v>
          </cell>
          <cell r="I25">
            <v>0</v>
          </cell>
          <cell r="J25">
            <v>0</v>
          </cell>
        </row>
        <row r="28">
          <cell r="B28" t="str">
            <v>налог на землю</v>
          </cell>
          <cell r="F28">
            <v>16433</v>
          </cell>
          <cell r="G28">
            <v>4800</v>
          </cell>
          <cell r="H28">
            <v>2464</v>
          </cell>
          <cell r="I28">
            <v>2882</v>
          </cell>
          <cell r="J28">
            <v>3170</v>
          </cell>
        </row>
        <row r="29">
          <cell r="B29" t="str">
            <v xml:space="preserve">налог на пользователей автодорог </v>
          </cell>
          <cell r="F29">
            <v>2374</v>
          </cell>
          <cell r="G29">
            <v>3258</v>
          </cell>
          <cell r="H29">
            <v>2447</v>
          </cell>
          <cell r="I29">
            <v>2447</v>
          </cell>
          <cell r="J29">
            <v>2631</v>
          </cell>
        </row>
        <row r="32">
          <cell r="F32">
            <v>361711</v>
          </cell>
          <cell r="G32">
            <v>328944.8</v>
          </cell>
          <cell r="H32">
            <v>539557</v>
          </cell>
          <cell r="I32">
            <v>656412.69999999995</v>
          </cell>
          <cell r="J32">
            <v>544491.5</v>
          </cell>
        </row>
        <row r="34">
          <cell r="B34" t="str">
            <v>арендная плата</v>
          </cell>
          <cell r="F34">
            <v>7374</v>
          </cell>
          <cell r="G34">
            <v>58359</v>
          </cell>
          <cell r="H34">
            <v>27422</v>
          </cell>
          <cell r="I34">
            <v>55269</v>
          </cell>
          <cell r="J34">
            <v>60015</v>
          </cell>
        </row>
        <row r="40">
          <cell r="F40">
            <v>0</v>
          </cell>
          <cell r="G40">
            <v>0</v>
          </cell>
          <cell r="H40">
            <v>112233.16799999999</v>
          </cell>
          <cell r="I40">
            <v>167563.5</v>
          </cell>
          <cell r="J40">
            <v>250964</v>
          </cell>
        </row>
        <row r="41">
          <cell r="H41">
            <v>83408.256000000008</v>
          </cell>
          <cell r="I41">
            <v>122505.5</v>
          </cell>
          <cell r="J41">
            <v>183480</v>
          </cell>
        </row>
        <row r="42">
          <cell r="H42">
            <v>334246.32</v>
          </cell>
          <cell r="I42">
            <v>499387</v>
          </cell>
          <cell r="J42">
            <v>747947</v>
          </cell>
        </row>
        <row r="43">
          <cell r="H43">
            <v>83408.256000000008</v>
          </cell>
          <cell r="I43">
            <v>124684</v>
          </cell>
          <cell r="J43">
            <v>186744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1275123.43</v>
          </cell>
        </row>
        <row r="45">
          <cell r="F45">
            <v>194040</v>
          </cell>
          <cell r="G45">
            <v>0</v>
          </cell>
          <cell r="H45">
            <v>0</v>
          </cell>
        </row>
        <row r="52">
          <cell r="F52">
            <v>10261</v>
          </cell>
          <cell r="G52">
            <v>9731</v>
          </cell>
          <cell r="H52">
            <v>8844.6</v>
          </cell>
          <cell r="I52">
            <v>8845</v>
          </cell>
          <cell r="J52">
            <v>9059.2800000000007</v>
          </cell>
        </row>
        <row r="56">
          <cell r="F56">
            <v>405371</v>
          </cell>
          <cell r="G56">
            <v>1592543.0185100001</v>
          </cell>
          <cell r="H56">
            <v>1895695</v>
          </cell>
        </row>
        <row r="57">
          <cell r="F57">
            <v>0</v>
          </cell>
          <cell r="G57">
            <v>0</v>
          </cell>
          <cell r="H57">
            <v>613296</v>
          </cell>
          <cell r="I57">
            <v>914140</v>
          </cell>
          <cell r="J57">
            <v>1369135</v>
          </cell>
        </row>
        <row r="60">
          <cell r="F60">
            <v>143752.95000000001</v>
          </cell>
          <cell r="G60">
            <v>148093.93</v>
          </cell>
          <cell r="H60">
            <v>148093.93</v>
          </cell>
          <cell r="I60">
            <v>149353.87</v>
          </cell>
          <cell r="J60">
            <v>150263.70000000001</v>
          </cell>
        </row>
        <row r="62">
          <cell r="F62">
            <v>32906.240000000005</v>
          </cell>
          <cell r="G62">
            <v>27324.83</v>
          </cell>
          <cell r="H62">
            <v>27324.83</v>
          </cell>
          <cell r="I62">
            <v>27334.080000000002</v>
          </cell>
          <cell r="J62">
            <v>27543.5</v>
          </cell>
        </row>
        <row r="63">
          <cell r="F63">
            <v>15708.18</v>
          </cell>
          <cell r="G63">
            <v>19968.490000000002</v>
          </cell>
          <cell r="H63">
            <v>19968.489999999998</v>
          </cell>
          <cell r="I63">
            <v>20231.379999999997</v>
          </cell>
          <cell r="J63">
            <v>20137.099999999999</v>
          </cell>
        </row>
        <row r="64">
          <cell r="F64">
            <v>74816.490000000005</v>
          </cell>
          <cell r="G64">
            <v>80477.929999999993</v>
          </cell>
          <cell r="H64">
            <v>80477.930000000008</v>
          </cell>
          <cell r="I64">
            <v>81386.64</v>
          </cell>
          <cell r="J64">
            <v>82087.8</v>
          </cell>
        </row>
        <row r="65">
          <cell r="F65">
            <v>20322.04</v>
          </cell>
          <cell r="G65">
            <v>20322.68</v>
          </cell>
          <cell r="H65">
            <v>20322.68</v>
          </cell>
          <cell r="I65">
            <v>20401.770000000004</v>
          </cell>
          <cell r="J65">
            <v>20495.3</v>
          </cell>
        </row>
      </sheetData>
      <sheetData sheetId="12" refreshError="1">
        <row r="9">
          <cell r="E9">
            <v>654431</v>
          </cell>
          <cell r="F9">
            <v>363092</v>
          </cell>
          <cell r="G9">
            <v>340390</v>
          </cell>
          <cell r="H9">
            <v>420794</v>
          </cell>
          <cell r="I9">
            <v>640486</v>
          </cell>
        </row>
        <row r="13">
          <cell r="E13">
            <v>405619</v>
          </cell>
          <cell r="F13">
            <v>363092.15</v>
          </cell>
          <cell r="G13">
            <v>340390</v>
          </cell>
          <cell r="H13">
            <v>400696</v>
          </cell>
          <cell r="I13">
            <v>640486</v>
          </cell>
        </row>
        <row r="20">
          <cell r="H20">
            <v>20098</v>
          </cell>
        </row>
      </sheetData>
      <sheetData sheetId="13"/>
      <sheetData sheetId="14"/>
      <sheetData sheetId="15"/>
      <sheetData sheetId="16"/>
      <sheetData sheetId="17"/>
      <sheetData sheetId="18" refreshError="1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9" refreshError="1">
        <row r="7">
          <cell r="F7">
            <v>800</v>
          </cell>
          <cell r="G7">
            <v>0</v>
          </cell>
        </row>
        <row r="8">
          <cell r="F8">
            <v>600</v>
          </cell>
          <cell r="G8">
            <v>0</v>
          </cell>
        </row>
        <row r="9">
          <cell r="F9">
            <v>400</v>
          </cell>
          <cell r="G9">
            <v>0</v>
          </cell>
        </row>
        <row r="10">
          <cell r="F10">
            <v>300</v>
          </cell>
          <cell r="G10">
            <v>0</v>
          </cell>
        </row>
        <row r="11">
          <cell r="F11">
            <v>230</v>
          </cell>
          <cell r="G11">
            <v>0</v>
          </cell>
        </row>
        <row r="12">
          <cell r="F12">
            <v>170</v>
          </cell>
          <cell r="G12">
            <v>0</v>
          </cell>
        </row>
        <row r="13">
          <cell r="F13">
            <v>290</v>
          </cell>
          <cell r="G13">
            <v>0</v>
          </cell>
        </row>
        <row r="14">
          <cell r="F14">
            <v>210</v>
          </cell>
          <cell r="G14">
            <v>0</v>
          </cell>
        </row>
        <row r="15">
          <cell r="F15">
            <v>260</v>
          </cell>
          <cell r="G15">
            <v>0</v>
          </cell>
        </row>
        <row r="16">
          <cell r="F16">
            <v>210</v>
          </cell>
          <cell r="G16">
            <v>0</v>
          </cell>
        </row>
        <row r="17">
          <cell r="F17">
            <v>140</v>
          </cell>
          <cell r="G17">
            <v>0</v>
          </cell>
        </row>
        <row r="18">
          <cell r="F18">
            <v>270</v>
          </cell>
          <cell r="G18">
            <v>0</v>
          </cell>
        </row>
        <row r="19">
          <cell r="F19">
            <v>180</v>
          </cell>
          <cell r="G19">
            <v>0</v>
          </cell>
        </row>
        <row r="20">
          <cell r="F20">
            <v>180</v>
          </cell>
          <cell r="G20">
            <v>3.8</v>
          </cell>
        </row>
        <row r="21">
          <cell r="F21">
            <v>160</v>
          </cell>
          <cell r="G21">
            <v>310.95</v>
          </cell>
        </row>
        <row r="22">
          <cell r="F22">
            <v>130</v>
          </cell>
          <cell r="G22">
            <v>1669.56</v>
          </cell>
        </row>
        <row r="23">
          <cell r="F23">
            <v>190</v>
          </cell>
          <cell r="G23">
            <v>704.74</v>
          </cell>
        </row>
        <row r="24">
          <cell r="F24">
            <v>160</v>
          </cell>
          <cell r="G24">
            <v>1491.64</v>
          </cell>
        </row>
        <row r="25">
          <cell r="F25">
            <v>3000</v>
          </cell>
          <cell r="G25">
            <v>0</v>
          </cell>
        </row>
        <row r="26">
          <cell r="F26">
            <v>2300</v>
          </cell>
          <cell r="G26">
            <v>0</v>
          </cell>
        </row>
        <row r="28">
          <cell r="F28">
            <v>170</v>
          </cell>
          <cell r="G28">
            <v>4.5599999999999996</v>
          </cell>
        </row>
        <row r="29">
          <cell r="F29">
            <v>140</v>
          </cell>
          <cell r="G29">
            <v>149.85</v>
          </cell>
        </row>
        <row r="30">
          <cell r="F30">
            <v>120</v>
          </cell>
          <cell r="G30">
            <v>1921.21</v>
          </cell>
        </row>
        <row r="31">
          <cell r="F31">
            <v>180</v>
          </cell>
          <cell r="G31">
            <v>137.13</v>
          </cell>
        </row>
        <row r="32">
          <cell r="F32">
            <v>150</v>
          </cell>
          <cell r="G32">
            <v>429.27</v>
          </cell>
        </row>
        <row r="33">
          <cell r="F33">
            <v>160</v>
          </cell>
          <cell r="G33">
            <v>77.680000000000007</v>
          </cell>
        </row>
        <row r="34">
          <cell r="F34">
            <v>140</v>
          </cell>
          <cell r="G34">
            <v>1283.28</v>
          </cell>
        </row>
        <row r="35">
          <cell r="F35">
            <v>110</v>
          </cell>
          <cell r="G35">
            <v>15233.17</v>
          </cell>
        </row>
        <row r="36">
          <cell r="F36">
            <v>470</v>
          </cell>
          <cell r="G36">
            <v>25.5</v>
          </cell>
        </row>
        <row r="37">
          <cell r="F37">
            <v>350</v>
          </cell>
          <cell r="G37">
            <v>634.22</v>
          </cell>
        </row>
        <row r="40">
          <cell r="F40">
            <v>260</v>
          </cell>
          <cell r="G40">
            <v>100.48</v>
          </cell>
        </row>
        <row r="41">
          <cell r="F41">
            <v>220</v>
          </cell>
          <cell r="G41">
            <v>2459.15</v>
          </cell>
        </row>
        <row r="42">
          <cell r="F42">
            <v>150</v>
          </cell>
          <cell r="G42">
            <v>8706.82</v>
          </cell>
        </row>
        <row r="43">
          <cell r="F43">
            <v>270</v>
          </cell>
          <cell r="G43">
            <v>653.21</v>
          </cell>
        </row>
      </sheetData>
      <sheetData sheetId="20"/>
      <sheetData sheetId="21" refreshError="1">
        <row r="24">
          <cell r="H24">
            <v>400544</v>
          </cell>
          <cell r="I24">
            <v>31949.9</v>
          </cell>
          <cell r="J24">
            <v>15204</v>
          </cell>
          <cell r="K24">
            <v>16163</v>
          </cell>
        </row>
        <row r="25">
          <cell r="H25">
            <v>301008.8</v>
          </cell>
          <cell r="I25">
            <v>5856.5</v>
          </cell>
          <cell r="J25">
            <v>2786.9</v>
          </cell>
          <cell r="K25">
            <v>2962.7</v>
          </cell>
        </row>
        <row r="26">
          <cell r="H26">
            <v>16332.7</v>
          </cell>
          <cell r="I26">
            <v>4281.7</v>
          </cell>
          <cell r="J26">
            <v>2037.5</v>
          </cell>
          <cell r="K26">
            <v>2166</v>
          </cell>
        </row>
        <row r="27">
          <cell r="H27">
            <v>66579.3</v>
          </cell>
          <cell r="I27">
            <v>17454</v>
          </cell>
          <cell r="J27">
            <v>8305.7999999999993</v>
          </cell>
          <cell r="K27">
            <v>8829.7000000000007</v>
          </cell>
        </row>
        <row r="28">
          <cell r="H28">
            <v>16623.2</v>
          </cell>
          <cell r="I28">
            <v>4357.8</v>
          </cell>
          <cell r="J28">
            <v>2073.8000000000002</v>
          </cell>
          <cell r="K28">
            <v>2204.6</v>
          </cell>
        </row>
        <row r="30">
          <cell r="F30">
            <v>400696</v>
          </cell>
          <cell r="G30">
            <v>640486</v>
          </cell>
        </row>
        <row r="31">
          <cell r="F31">
            <v>73448</v>
          </cell>
          <cell r="G31">
            <v>117402</v>
          </cell>
        </row>
        <row r="32">
          <cell r="F32">
            <v>53698</v>
          </cell>
          <cell r="G32">
            <v>85833</v>
          </cell>
        </row>
        <row r="33">
          <cell r="F33">
            <v>218897</v>
          </cell>
          <cell r="G33">
            <v>349892</v>
          </cell>
        </row>
        <row r="34">
          <cell r="F34">
            <v>54653</v>
          </cell>
          <cell r="G34">
            <v>87359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Свод"/>
      <sheetName val="перекрестка"/>
      <sheetName val="18.2"/>
      <sheetName val="21.3"/>
      <sheetName val="2.3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8.3"/>
      <sheetName val="1.1"/>
      <sheetName val="1.2"/>
      <sheetName val="2.2"/>
      <sheetName val="20.1"/>
      <sheetName val="25.1"/>
      <sheetName val="28.1"/>
      <sheetName val="28.2"/>
      <sheetName val="P2.1"/>
      <sheetName val="P2.2"/>
      <sheetName val="Регионы"/>
      <sheetName val="ээ"/>
    </sheetNames>
    <sheetDataSet>
      <sheetData sheetId="0" refreshError="1"/>
      <sheetData sheetId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/>
      <sheetData sheetId="1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Основной"/>
      <sheetName val="2 Движение денег"/>
      <sheetName val="3 Отчеты о затратах"/>
      <sheetName val="4 Сводка"/>
      <sheetName val="5 Распределение по статьям затр"/>
      <sheetName val="6 Списки"/>
      <sheetName val="Прогноз"/>
      <sheetName val="7 анализ затрат"/>
      <sheetName val="Списки"/>
      <sheetName val="перекрестка"/>
      <sheetName val="16"/>
      <sheetName val="18.2"/>
      <sheetName val="4"/>
      <sheetName val="6"/>
      <sheetName val="15"/>
      <sheetName val="17.1"/>
      <sheetName val="2.3"/>
      <sheetName val="20"/>
      <sheetName val="27"/>
      <sheetName val="P2.1"/>
      <sheetName val="Лист2"/>
      <sheetName val="0"/>
      <sheetName val="1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4"/>
      <sheetName val="25"/>
      <sheetName val="26"/>
      <sheetName val="28"/>
      <sheetName val="29"/>
      <sheetName val="3"/>
      <sheetName val="4.1"/>
      <sheetName val="5"/>
      <sheetName val="8"/>
      <sheetName val="9"/>
      <sheetName val="21.3"/>
      <sheetName val="P2.2"/>
      <sheetName val="Справочники"/>
      <sheetName val="2006"/>
      <sheetName val="P2.1 усл. единицы"/>
      <sheetName val="Расчет НВВ РСК по RAB"/>
      <sheetName val="База"/>
      <sheetName val="Контрол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Асташкин</v>
          </cell>
        </row>
        <row r="3">
          <cell r="A3" t="str">
            <v>Бажнин</v>
          </cell>
        </row>
        <row r="4">
          <cell r="A4" t="str">
            <v>Венедиктова</v>
          </cell>
        </row>
        <row r="5">
          <cell r="A5" t="str">
            <v>Власенко</v>
          </cell>
        </row>
        <row r="6">
          <cell r="A6" t="str">
            <v>Горная</v>
          </cell>
        </row>
        <row r="7">
          <cell r="A7" t="str">
            <v>Грошева</v>
          </cell>
        </row>
        <row r="8">
          <cell r="A8" t="str">
            <v>Жидков</v>
          </cell>
        </row>
        <row r="9">
          <cell r="A9" t="str">
            <v>Костенко</v>
          </cell>
        </row>
        <row r="10">
          <cell r="A10" t="str">
            <v>Кузнецов</v>
          </cell>
        </row>
        <row r="11">
          <cell r="A11" t="str">
            <v>Мигачев</v>
          </cell>
        </row>
        <row r="12">
          <cell r="A12" t="str">
            <v>Нам</v>
          </cell>
        </row>
        <row r="13">
          <cell r="A13" t="str">
            <v>Новиков</v>
          </cell>
        </row>
        <row r="14">
          <cell r="A14" t="str">
            <v>Подволоцкий</v>
          </cell>
        </row>
        <row r="15">
          <cell r="A15" t="str">
            <v>Рождественский</v>
          </cell>
        </row>
        <row r="16">
          <cell r="A16" t="str">
            <v>Третьякова</v>
          </cell>
        </row>
        <row r="17">
          <cell r="A17" t="str">
            <v>Трофимов</v>
          </cell>
        </row>
        <row r="18">
          <cell r="A18" t="str">
            <v>Черкез</v>
          </cell>
        </row>
        <row r="19">
          <cell r="A19" t="str">
            <v>Шипулин</v>
          </cell>
        </row>
        <row r="20">
          <cell r="A20" t="str">
            <v>Яковлев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тчет"/>
      <sheetName val="Выдача денег на командир"/>
      <sheetName val="Окончательный расчет"/>
      <sheetName val="Распределение по статьям затрат"/>
      <sheetName val="Списки"/>
      <sheetName val="план 2000"/>
      <sheetName val="6 Списки"/>
      <sheetName val="20020415 Командировочные по СПб"/>
      <sheetName val="Anlagevermögen"/>
      <sheetName val="Калькуляция кв"/>
      <sheetName val="16"/>
      <sheetName val="0"/>
      <sheetName val="1"/>
      <sheetName val="10"/>
      <sheetName val="11"/>
      <sheetName val="12"/>
      <sheetName val="13"/>
      <sheetName val="14"/>
      <sheetName val="15"/>
      <sheetName val="17.1"/>
      <sheetName val="17"/>
      <sheetName val="18"/>
      <sheetName val="19"/>
      <sheetName val="2"/>
      <sheetName val="20"/>
      <sheetName val="21"/>
      <sheetName val="22"/>
      <sheetName val="23"/>
      <sheetName val="24.1"/>
      <sheetName val="24"/>
      <sheetName val="25"/>
      <sheetName val="26"/>
      <sheetName val="27"/>
      <sheetName val="28"/>
      <sheetName val="29"/>
      <sheetName val="3"/>
      <sheetName val="4.1"/>
      <sheetName val="4"/>
      <sheetName val="5"/>
      <sheetName val="6"/>
      <sheetName val="8"/>
      <sheetName val="9"/>
      <sheetName val="FES"/>
      <sheetName val="InputTI"/>
      <sheetName val="2001"/>
      <sheetName val="расчет тарифов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2" t="str">
            <v>АЛНАС</v>
          </cell>
        </row>
        <row r="3">
          <cell r="B3" t="str">
            <v>Балтийский завод</v>
          </cell>
        </row>
        <row r="4">
          <cell r="B4" t="str">
            <v>БЕЛАЗ</v>
          </cell>
        </row>
        <row r="5">
          <cell r="B5" t="str">
            <v>Ваньеганьнефть</v>
          </cell>
        </row>
        <row r="6">
          <cell r="B6" t="str">
            <v>Варьеганьнефть</v>
          </cell>
        </row>
        <row r="7">
          <cell r="B7" t="str">
            <v>Гидросила</v>
          </cell>
        </row>
        <row r="8">
          <cell r="B8" t="str">
            <v>Гражданские самолеты Сухого</v>
          </cell>
        </row>
        <row r="9">
          <cell r="B9" t="str">
            <v>ИАПО</v>
          </cell>
        </row>
        <row r="10">
          <cell r="B10" t="str">
            <v>Казахойл</v>
          </cell>
        </row>
        <row r="11">
          <cell r="B11" t="str">
            <v>Карельский Окатыш</v>
          </cell>
        </row>
        <row r="12">
          <cell r="B12" t="str">
            <v>КПК</v>
          </cell>
        </row>
        <row r="13">
          <cell r="B13" t="str">
            <v>Купол</v>
          </cell>
        </row>
        <row r="14">
          <cell r="B14" t="str">
            <v>Логоваз</v>
          </cell>
        </row>
        <row r="15">
          <cell r="B15" t="str">
            <v>Руспромавто</v>
          </cell>
        </row>
        <row r="16">
          <cell r="B16" t="str">
            <v>Северная верфь</v>
          </cell>
        </row>
        <row r="17">
          <cell r="B17" t="str">
            <v>Сокол</v>
          </cell>
        </row>
        <row r="18">
          <cell r="B18" t="str">
            <v>УМПО</v>
          </cell>
        </row>
        <row r="19">
          <cell r="B19" t="str">
            <v>Уралаз</v>
          </cell>
        </row>
        <row r="20">
          <cell r="B20" t="str">
            <v>ФГИУ</v>
          </cell>
        </row>
        <row r="21">
          <cell r="B21" t="str">
            <v>ЧТЗ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План 2007"/>
      <sheetName val="Факт 2007"/>
      <sheetName val="План 2008"/>
      <sheetName val="План 2009"/>
      <sheetName val="TEHSHEET"/>
      <sheetName val="Списки"/>
      <sheetName val="Стоимость ЭЭ"/>
      <sheetName val="6 Списки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свод"/>
      <sheetName val="17.1"/>
      <sheetName val="24"/>
      <sheetName val="25"/>
      <sheetName val="Справочники"/>
      <sheetName val="15"/>
      <sheetName val="2.3"/>
      <sheetName val="20"/>
      <sheetName val="21.3"/>
      <sheetName val="P2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">
          <cell r="B2" t="str">
            <v>Выберите название региона из списка</v>
          </cell>
        </row>
        <row r="3">
          <cell r="B3" t="str">
            <v>Алтайский край</v>
          </cell>
        </row>
        <row r="4">
          <cell r="B4" t="str">
            <v>Амурская область</v>
          </cell>
        </row>
        <row r="5">
          <cell r="B5" t="str">
            <v>Архангельская область</v>
          </cell>
        </row>
        <row r="6">
          <cell r="B6" t="str">
            <v>Астраханская область</v>
          </cell>
        </row>
        <row r="7">
          <cell r="B7" t="str">
            <v>Белгородская область</v>
          </cell>
        </row>
        <row r="8">
          <cell r="B8" t="str">
            <v>Брянская область</v>
          </cell>
        </row>
        <row r="9">
          <cell r="B9" t="str">
            <v>Владимирская область</v>
          </cell>
        </row>
        <row r="10">
          <cell r="B10" t="str">
            <v>Волгоградская область</v>
          </cell>
        </row>
        <row r="11">
          <cell r="B11" t="str">
            <v>Вологодская область</v>
          </cell>
        </row>
        <row r="12">
          <cell r="B12" t="str">
            <v>Воронежская область</v>
          </cell>
        </row>
        <row r="13">
          <cell r="B13" t="str">
            <v>г. Москва</v>
          </cell>
        </row>
        <row r="14">
          <cell r="B14" t="str">
            <v>г.Байконур</v>
          </cell>
        </row>
        <row r="15">
          <cell r="B15" t="str">
            <v>г.Санкт-Петербург</v>
          </cell>
        </row>
        <row r="16">
          <cell r="B16" t="str">
            <v>Еврейская автономная область</v>
          </cell>
        </row>
        <row r="17">
          <cell r="B17" t="str">
            <v>Забайкальский край</v>
          </cell>
        </row>
        <row r="18">
          <cell r="B18" t="str">
            <v>Ивановская область</v>
          </cell>
        </row>
        <row r="19">
          <cell r="B19" t="str">
            <v>Иркутская область</v>
          </cell>
        </row>
        <row r="20">
          <cell r="B20" t="str">
            <v>Кабардино-Балкарская республика</v>
          </cell>
        </row>
        <row r="21">
          <cell r="B21" t="str">
            <v>Калининградская область</v>
          </cell>
        </row>
        <row r="22">
          <cell r="B22" t="str">
            <v>Калужская область</v>
          </cell>
        </row>
        <row r="23">
          <cell r="B23" t="str">
            <v>Камчатский край</v>
          </cell>
        </row>
        <row r="24">
          <cell r="B24" t="str">
            <v>Карачаево-Черкесская республика</v>
          </cell>
        </row>
        <row r="25">
          <cell r="B25" t="str">
            <v>Кемеровская область</v>
          </cell>
        </row>
        <row r="26">
          <cell r="B26" t="str">
            <v>Кировская область</v>
          </cell>
        </row>
        <row r="27">
          <cell r="B27" t="str">
            <v>Костромская область</v>
          </cell>
        </row>
        <row r="28">
          <cell r="B28" t="str">
            <v>Краснодарский край</v>
          </cell>
        </row>
        <row r="29">
          <cell r="B29" t="str">
            <v>Красноярский край</v>
          </cell>
        </row>
        <row r="30">
          <cell r="B30" t="str">
            <v>Курганская область</v>
          </cell>
        </row>
        <row r="31">
          <cell r="B31" t="str">
            <v>Курская область</v>
          </cell>
        </row>
        <row r="32">
          <cell r="B32" t="str">
            <v>Ленинградская область</v>
          </cell>
        </row>
        <row r="33">
          <cell r="B33" t="str">
            <v>Липецкая область</v>
          </cell>
        </row>
        <row r="34">
          <cell r="B34" t="str">
            <v>Магаданская область</v>
          </cell>
        </row>
        <row r="35">
          <cell r="B35" t="str">
            <v>Московская область</v>
          </cell>
        </row>
        <row r="36">
          <cell r="B36" t="str">
            <v>Мурманская область</v>
          </cell>
        </row>
        <row r="37">
          <cell r="B37" t="str">
            <v>Ненецкий автономный округ</v>
          </cell>
        </row>
        <row r="38">
          <cell r="B38" t="str">
            <v>Нижегородская область</v>
          </cell>
        </row>
        <row r="39">
          <cell r="B39" t="str">
            <v>Новгородская область</v>
          </cell>
        </row>
        <row r="40">
          <cell r="B40" t="str">
            <v>Новосибирская область</v>
          </cell>
        </row>
        <row r="41">
          <cell r="B41" t="str">
            <v>Омская область</v>
          </cell>
        </row>
        <row r="42">
          <cell r="B42" t="str">
            <v>Оренбургская область</v>
          </cell>
        </row>
        <row r="43">
          <cell r="B43" t="str">
            <v>Орловская область</v>
          </cell>
        </row>
        <row r="44">
          <cell r="B44" t="str">
            <v>Пензенская область</v>
          </cell>
        </row>
        <row r="45">
          <cell r="B45" t="str">
            <v>Пермский край</v>
          </cell>
        </row>
        <row r="46">
          <cell r="B46" t="str">
            <v>Приморский край</v>
          </cell>
        </row>
        <row r="47">
          <cell r="B47" t="str">
            <v>Псковская область</v>
          </cell>
        </row>
        <row r="48">
          <cell r="B48" t="str">
            <v>Республика Адыгея</v>
          </cell>
        </row>
        <row r="49">
          <cell r="B49" t="str">
            <v>Республика Алтай</v>
          </cell>
        </row>
        <row r="50">
          <cell r="B50" t="str">
            <v>Республика Башкортостан</v>
          </cell>
        </row>
        <row r="51">
          <cell r="B51" t="str">
            <v>Республика Бурятия</v>
          </cell>
        </row>
        <row r="52">
          <cell r="B52" t="str">
            <v>Республика Дагестан</v>
          </cell>
        </row>
        <row r="53">
          <cell r="B53" t="str">
            <v>Республика Ингушетия</v>
          </cell>
        </row>
        <row r="54">
          <cell r="B54" t="str">
            <v>Республика Калмыкия</v>
          </cell>
        </row>
        <row r="55">
          <cell r="B55" t="str">
            <v>Республика Карелия</v>
          </cell>
        </row>
        <row r="56">
          <cell r="B56" t="str">
            <v>Республика Коми</v>
          </cell>
        </row>
        <row r="57">
          <cell r="B57" t="str">
            <v>Республика Марий Эл</v>
          </cell>
        </row>
        <row r="58">
          <cell r="B58" t="str">
            <v>Республика Мордовия</v>
          </cell>
        </row>
        <row r="59">
          <cell r="B59" t="str">
            <v>Республика Саха (Якутия)</v>
          </cell>
        </row>
        <row r="60">
          <cell r="B60" t="str">
            <v>Республика Северная Осетия-Алания</v>
          </cell>
        </row>
        <row r="61">
          <cell r="B61" t="str">
            <v>Республика Татарстан</v>
          </cell>
        </row>
        <row r="62">
          <cell r="B62" t="str">
            <v>Республика Тыва</v>
          </cell>
        </row>
        <row r="63">
          <cell r="B63" t="str">
            <v>Республика Хакасия</v>
          </cell>
        </row>
        <row r="64">
          <cell r="B64" t="str">
            <v>Ростовская область</v>
          </cell>
        </row>
        <row r="65">
          <cell r="B65" t="str">
            <v>Рязанская область</v>
          </cell>
        </row>
        <row r="66">
          <cell r="B66" t="str">
            <v>Самарская область</v>
          </cell>
        </row>
        <row r="67">
          <cell r="B67" t="str">
            <v>Саратовская область</v>
          </cell>
        </row>
        <row r="68">
          <cell r="B68" t="str">
            <v>Сахалинская область</v>
          </cell>
        </row>
        <row r="69">
          <cell r="B69" t="str">
            <v>Свердловская область</v>
          </cell>
        </row>
        <row r="70">
          <cell r="B70" t="str">
            <v>Смоленская область</v>
          </cell>
        </row>
        <row r="71">
          <cell r="B71" t="str">
            <v>Ставропольский край</v>
          </cell>
        </row>
        <row r="72">
          <cell r="B72" t="str">
            <v>Тамбовская область</v>
          </cell>
        </row>
        <row r="73">
          <cell r="B73" t="str">
            <v>Тверская область</v>
          </cell>
        </row>
        <row r="74">
          <cell r="B74" t="str">
            <v>Томская область</v>
          </cell>
        </row>
        <row r="75">
          <cell r="B75" t="str">
            <v>Тульская область</v>
          </cell>
        </row>
        <row r="76">
          <cell r="B76" t="str">
            <v>Тюменская область</v>
          </cell>
        </row>
        <row r="77">
          <cell r="B77" t="str">
            <v>Удмуртская республика</v>
          </cell>
        </row>
        <row r="78">
          <cell r="B78" t="str">
            <v>Ульяновская область</v>
          </cell>
        </row>
        <row r="79">
          <cell r="B79" t="str">
            <v>Хабаровский край</v>
          </cell>
        </row>
        <row r="80">
          <cell r="B80" t="str">
            <v>Ханты-Мансийский автономный округ</v>
          </cell>
        </row>
        <row r="81">
          <cell r="B81" t="str">
            <v>Челябинская область</v>
          </cell>
        </row>
        <row r="82">
          <cell r="B82" t="str">
            <v>Чеченская республика</v>
          </cell>
        </row>
        <row r="83">
          <cell r="B83" t="str">
            <v>Чувашская республика</v>
          </cell>
        </row>
        <row r="84">
          <cell r="B84" t="str">
            <v>Чукотский автономный округ</v>
          </cell>
        </row>
        <row r="85">
          <cell r="B85" t="str">
            <v>Ямало-Ненецкий автономный округ</v>
          </cell>
        </row>
        <row r="86">
          <cell r="B86" t="str">
            <v>Ярославская область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Инструкция"/>
      <sheetName val="Справочники"/>
      <sheetName val="Индексы"/>
      <sheetName val="0.3"/>
      <sheetName val="0.1"/>
      <sheetName val="0.1ЭЭ"/>
      <sheetName val="0.1ГМ"/>
      <sheetName val="1"/>
      <sheetName val="2"/>
      <sheetName val="2.1"/>
      <sheetName val="2.2"/>
      <sheetName val="2.3"/>
      <sheetName val="4"/>
      <sheetName val="РчСтЭЭ"/>
      <sheetName val="РчСтЭЭ_УП"/>
      <sheetName val="РчСтЭЭ_Ф"/>
      <sheetName val="РчСтГМ"/>
      <sheetName val="РчСтГМ_УП"/>
      <sheetName val="РчСтГМ_Ф"/>
      <sheetName val="ИП"/>
      <sheetName val="Ист-ики финанс-я"/>
      <sheetName val="Расчет прибыли"/>
      <sheetName val="TEHSHEET"/>
    </sheetNames>
    <sheetDataSet>
      <sheetData sheetId="0" refreshError="1"/>
      <sheetData sheetId="1" refreshError="1"/>
      <sheetData sheetId="2" refreshError="1">
        <row r="12">
          <cell r="H12" t="str">
            <v>газ коксовый</v>
          </cell>
        </row>
        <row r="13">
          <cell r="H13" t="str">
            <v>прочее</v>
          </cell>
        </row>
        <row r="14">
          <cell r="H14" t="str">
            <v>дистиллят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2008 -2010"/>
      <sheetName val="свод"/>
      <sheetName val="DATA"/>
      <sheetName val="FST5"/>
      <sheetName val="16"/>
      <sheetName val="17"/>
      <sheetName val="4"/>
      <sheetName val="5"/>
      <sheetName val="Ф-1 (для АО-энерго)"/>
      <sheetName val="Ф-2 (для АО-энерго)"/>
      <sheetName val="перекрестка"/>
      <sheetName val="TEHSHEET"/>
      <sheetName val="17.1"/>
      <sheetName val="24"/>
      <sheetName val="25"/>
      <sheetName val="Справочники"/>
      <sheetName val="Общая числ."/>
      <sheetName val="1. УЕ"/>
      <sheetName val="УЕ"/>
      <sheetName val="1. УЕ (наш первонач)"/>
      <sheetName val="2. Рабочие"/>
      <sheetName val="3. АТЦ"/>
      <sheetName val="4.Цеховые"/>
      <sheetName val="1.Расчет по АУП (2)"/>
      <sheetName val="5. АУП"/>
      <sheetName val="6. МОП"/>
      <sheetName val="Кнеяв"/>
      <sheetName val="2. Рабочий персонал (2)"/>
      <sheetName val="П2.1 (МО и ДО)"/>
      <sheetName val="П2.2 (МО и ДО)"/>
      <sheetName val="Ср.разряд"/>
      <sheetName val="Кондинский"/>
      <sheetName val="Заболоченность, расстояние "/>
      <sheetName val="Заголово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тоимость ЭЭ"/>
      <sheetName val="TEHSHEET"/>
      <sheetName val="Регионы"/>
      <sheetName val="мощность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1"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93"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111"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Справочники"/>
      <sheetName val="Свод"/>
      <sheetName val="Калькуляция"/>
      <sheetName val="matrix"/>
      <sheetName val="МО"/>
      <sheetName val="Стоимость ЭЭ"/>
      <sheetName val="Регионы"/>
    </sheetNames>
    <sheetDataSet>
      <sheetData sheetId="0" refreshError="1"/>
      <sheetData sheetId="1" refreshError="1"/>
      <sheetData sheetId="2" refreshError="1"/>
      <sheetData sheetId="3" refreshError="1">
        <row r="3">
          <cell r="E3" t="str">
            <v>Республика Карелия</v>
          </cell>
        </row>
        <row r="6">
          <cell r="E6" t="str">
            <v>D:\Documents and Settings\galina\Мои документы\Г.В. Кондрашкова\ФСТ\К 30.01.2007 - в ФСТ\стоки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Пример"/>
      <sheetName val="Справочники"/>
      <sheetName val="Баланс ВО"/>
      <sheetName val="Калькуляция ВО"/>
      <sheetName val="МО"/>
      <sheetName val="Свод"/>
      <sheetName val="Стоимость Э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R3" t="str">
            <v>упрощенная система</v>
          </cell>
        </row>
        <row r="4">
          <cell r="R4" t="str">
            <v>классическая система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связи "/>
      <sheetName val="перекрестка"/>
    </sheetNames>
    <sheetDataSet>
      <sheetData sheetId="0" refreshError="1">
        <row r="14">
          <cell r="B14">
            <v>2007</v>
          </cell>
        </row>
      </sheetData>
      <sheetData sheetId="1" refreshError="1"/>
      <sheetData sheetId="2" refreshError="1"/>
      <sheetData sheetId="3" refreshError="1"/>
      <sheetData sheetId="4" refreshError="1">
        <row r="6">
          <cell r="C6">
            <v>0</v>
          </cell>
          <cell r="D6">
            <v>0</v>
          </cell>
        </row>
        <row r="7">
          <cell r="C7">
            <v>0</v>
          </cell>
          <cell r="D7">
            <v>0</v>
          </cell>
        </row>
        <row r="11">
          <cell r="C11">
            <v>0</v>
          </cell>
          <cell r="D11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0</v>
          </cell>
          <cell r="D17">
            <v>0</v>
          </cell>
        </row>
        <row r="19">
          <cell r="C19" t="e">
            <v>#NAME?</v>
          </cell>
          <cell r="D19" t="e">
            <v>#NAME?</v>
          </cell>
        </row>
        <row r="21">
          <cell r="C21">
            <v>0</v>
          </cell>
          <cell r="D21">
            <v>0</v>
          </cell>
        </row>
        <row r="23">
          <cell r="C23" t="e">
            <v>#NAME?</v>
          </cell>
          <cell r="D23" t="e">
            <v>#NAME?</v>
          </cell>
        </row>
        <row r="24">
          <cell r="C24">
            <v>0</v>
          </cell>
          <cell r="D24">
            <v>0</v>
          </cell>
        </row>
        <row r="25">
          <cell r="C25">
            <v>0</v>
          </cell>
          <cell r="D25">
            <v>0</v>
          </cell>
        </row>
        <row r="29">
          <cell r="C29">
            <v>0</v>
          </cell>
          <cell r="D29">
            <v>0</v>
          </cell>
        </row>
        <row r="35"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40">
          <cell r="C40">
            <v>0</v>
          </cell>
          <cell r="D40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>
        <row r="5">
          <cell r="C5" t="str">
            <v>Всего</v>
          </cell>
        </row>
        <row r="15">
          <cell r="C15">
            <v>0</v>
          </cell>
        </row>
        <row r="24">
          <cell r="C24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>
        <row r="8">
          <cell r="A8">
            <v>2006</v>
          </cell>
        </row>
        <row r="9">
          <cell r="B9">
            <v>0</v>
          </cell>
        </row>
        <row r="12">
          <cell r="B12" t="str">
            <v>Всего</v>
          </cell>
        </row>
        <row r="13">
          <cell r="B13" t="str">
            <v>Всего</v>
          </cell>
          <cell r="P13">
            <v>0</v>
          </cell>
        </row>
        <row r="15">
          <cell r="P15">
            <v>0</v>
          </cell>
        </row>
        <row r="16">
          <cell r="P16">
            <v>0</v>
          </cell>
        </row>
        <row r="19">
          <cell r="B19">
            <v>0</v>
          </cell>
        </row>
        <row r="22">
          <cell r="B22" t="str">
            <v>Всего</v>
          </cell>
        </row>
        <row r="23">
          <cell r="B23" t="str">
            <v>Всего</v>
          </cell>
          <cell r="P23">
            <v>0</v>
          </cell>
        </row>
        <row r="25">
          <cell r="P25">
            <v>0</v>
          </cell>
        </row>
        <row r="26">
          <cell r="P26">
            <v>0</v>
          </cell>
        </row>
      </sheetData>
      <sheetData sheetId="15" refreshError="1"/>
      <sheetData sheetId="16" refreshError="1"/>
      <sheetData sheetId="17" refreshError="1">
        <row r="6">
          <cell r="A6" t="str">
            <v>1</v>
          </cell>
          <cell r="E6">
            <v>0</v>
          </cell>
        </row>
        <row r="8">
          <cell r="E8">
            <v>0</v>
          </cell>
        </row>
        <row r="10">
          <cell r="E10">
            <v>0</v>
          </cell>
        </row>
        <row r="12">
          <cell r="E12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8">
          <cell r="C28">
            <v>0</v>
          </cell>
          <cell r="D28">
            <v>0</v>
          </cell>
        </row>
        <row r="32">
          <cell r="C32">
            <v>0</v>
          </cell>
          <cell r="D32">
            <v>0</v>
          </cell>
        </row>
      </sheetData>
      <sheetData sheetId="24" refreshError="1">
        <row r="6">
          <cell r="C6">
            <v>2006</v>
          </cell>
        </row>
        <row r="12">
          <cell r="C12">
            <v>0</v>
          </cell>
          <cell r="E12">
            <v>0</v>
          </cell>
        </row>
        <row r="14">
          <cell r="C14">
            <v>0</v>
          </cell>
          <cell r="E14">
            <v>0</v>
          </cell>
        </row>
        <row r="23">
          <cell r="C23">
            <v>0</v>
          </cell>
          <cell r="E23">
            <v>0</v>
          </cell>
        </row>
        <row r="29">
          <cell r="C29">
            <v>0</v>
          </cell>
          <cell r="E29">
            <v>0</v>
          </cell>
        </row>
        <row r="39">
          <cell r="C39">
            <v>0</v>
          </cell>
          <cell r="E39">
            <v>0</v>
          </cell>
        </row>
        <row r="41">
          <cell r="C41" t="e">
            <v>#DIV/0!</v>
          </cell>
          <cell r="E41" t="e">
            <v>#DIV/0!</v>
          </cell>
        </row>
        <row r="42">
          <cell r="C42" t="e">
            <v>#DIV/0!</v>
          </cell>
          <cell r="E42" t="e">
            <v>#DIV/0!</v>
          </cell>
        </row>
        <row r="43">
          <cell r="C43" t="e">
            <v>#DIV/0!</v>
          </cell>
          <cell r="E43" t="e">
            <v>#DIV/0!</v>
          </cell>
        </row>
        <row r="44">
          <cell r="C44" t="e">
            <v>#DIV/0!</v>
          </cell>
          <cell r="E44" t="e">
            <v>#DIV/0!</v>
          </cell>
        </row>
        <row r="45">
          <cell r="C45">
            <v>0</v>
          </cell>
          <cell r="E45">
            <v>0</v>
          </cell>
        </row>
        <row r="46">
          <cell r="C46" t="e">
            <v>#DIV/0!</v>
          </cell>
          <cell r="E46" t="e">
            <v>#DIV/0!</v>
          </cell>
        </row>
        <row r="47">
          <cell r="C47">
            <v>0</v>
          </cell>
          <cell r="E47">
            <v>0</v>
          </cell>
        </row>
        <row r="50">
          <cell r="C50">
            <v>0</v>
          </cell>
          <cell r="E50">
            <v>0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2.1"/>
      <sheetName val="П2.2"/>
      <sheetName val="П1.24"/>
      <sheetName val="П1.25"/>
      <sheetName val="П1.27"/>
      <sheetName val="П1.1"/>
      <sheetName val="П1.2"/>
      <sheetName val="П1.3"/>
      <sheetName val="П1.4"/>
      <sheetName val="П1.5"/>
      <sheetName val="П1.6"/>
      <sheetName val="П1.6а"/>
      <sheetName val="П1.12"/>
      <sheetName val="расчет цены потерь"/>
      <sheetName val="П1.15.3"/>
      <sheetName val="П1.16.3"/>
      <sheetName val="П1.17.3"/>
      <sheetName val="17.1.3"/>
      <sheetName val="18"/>
      <sheetName val="18.2"/>
      <sheetName val="П1.20"/>
      <sheetName val="П1.20.3"/>
      <sheetName val="П1.21.3"/>
      <sheetName val="П1.30"/>
      <sheetName val="другие из прибыли"/>
      <sheetName val="другие затраты с-ст"/>
      <sheetName val="услуги производствен."/>
      <sheetName val="услуги непроизводств."/>
      <sheetName val="поощрение (ДВ)"/>
      <sheetName val="Passcheck"/>
      <sheetName val="% за кредит"/>
      <sheetName val="экология"/>
      <sheetName val="ремонты"/>
      <sheetName val="ФСК"/>
      <sheetName val="ССО_2008"/>
      <sheetName val="ССО_2009"/>
      <sheetName val="материалы"/>
      <sheetName val="хознужды"/>
      <sheetName val="страховые"/>
      <sheetName val="налоги в с-ст"/>
      <sheetName val="НИОКР"/>
      <sheetName val="выпадающие"/>
      <sheetName val="аренда"/>
      <sheetName val="Di2"/>
      <sheetName val="Di"/>
      <sheetName val="Справочники"/>
      <sheetName val="1"/>
      <sheetName val="2"/>
      <sheetName val="3"/>
      <sheetName val="4"/>
      <sheetName val="FES"/>
      <sheetName val="Лист"/>
      <sheetName val="навигация"/>
      <sheetName val="Т12"/>
      <sheetName val="Т3"/>
      <sheetName val="Материалы_В"/>
      <sheetName val="Регион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>
        <row r="6">
          <cell r="F6">
            <v>45239</v>
          </cell>
          <cell r="G6">
            <v>93657</v>
          </cell>
          <cell r="H6">
            <v>51476</v>
          </cell>
          <cell r="I6">
            <v>126750</v>
          </cell>
        </row>
        <row r="7">
          <cell r="F7">
            <v>202821</v>
          </cell>
          <cell r="G7">
            <v>102668</v>
          </cell>
          <cell r="H7">
            <v>224287</v>
          </cell>
          <cell r="I7">
            <v>144805</v>
          </cell>
        </row>
        <row r="8">
          <cell r="I8">
            <v>85062</v>
          </cell>
        </row>
        <row r="9">
          <cell r="I9">
            <v>4690</v>
          </cell>
        </row>
        <row r="10">
          <cell r="F10">
            <v>248060</v>
          </cell>
          <cell r="G10">
            <v>196325</v>
          </cell>
          <cell r="H10">
            <v>275763</v>
          </cell>
          <cell r="I10">
            <v>361307</v>
          </cell>
        </row>
      </sheetData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15"/>
      <sheetName val="16"/>
      <sheetName val="цеховые"/>
      <sheetName val="ОПП"/>
      <sheetName val="АУП"/>
      <sheetName val="прочие"/>
      <sheetName val="18.2"/>
      <sheetName val="21.3"/>
      <sheetName val="24"/>
      <sheetName val="25"/>
      <sheetName val="P2.1"/>
      <sheetName val="P2.2"/>
      <sheetName val="разряд"/>
      <sheetName val="расшифровка"/>
      <sheetName val="бал.прибыль"/>
      <sheetName val="численность"/>
      <sheetName val="11"/>
      <sheetName val="14"/>
      <sheetName val="18.1"/>
      <sheetName val="2.1"/>
    </sheetNames>
    <sheetDataSet>
      <sheetData sheetId="0"/>
      <sheetData sheetId="1"/>
      <sheetData sheetId="2">
        <row r="7">
          <cell r="E7">
            <v>0</v>
          </cell>
        </row>
        <row r="19">
          <cell r="C19" t="str">
            <v>СК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 t="str">
            <v>СК</v>
          </cell>
        </row>
        <row r="21">
          <cell r="C21" t="str">
            <v>СК</v>
          </cell>
        </row>
        <row r="24">
          <cell r="C24" t="str">
            <v>Линии по напряжению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C25" t="str">
            <v>Линии по напряжению</v>
          </cell>
        </row>
        <row r="26">
          <cell r="C26" t="str">
            <v>Линии по напряжению</v>
          </cell>
        </row>
        <row r="33">
          <cell r="H33">
            <v>6</v>
          </cell>
          <cell r="M33">
            <v>6</v>
          </cell>
        </row>
        <row r="34">
          <cell r="H34">
            <v>88</v>
          </cell>
          <cell r="M34">
            <v>79.849999999999994</v>
          </cell>
        </row>
      </sheetData>
      <sheetData sheetId="3">
        <row r="8">
          <cell r="C8">
            <v>18.964256600000002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18.257000000000001</v>
          </cell>
          <cell r="I9">
            <v>0</v>
          </cell>
          <cell r="J9">
            <v>0</v>
          </cell>
          <cell r="K9">
            <v>0</v>
          </cell>
          <cell r="L9">
            <v>17.41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17.614000000000001</v>
          </cell>
          <cell r="I20">
            <v>0</v>
          </cell>
          <cell r="J20">
            <v>0</v>
          </cell>
          <cell r="K20">
            <v>-3.8380000000159953E-4</v>
          </cell>
          <cell r="L20">
            <v>16.392900000000001</v>
          </cell>
        </row>
      </sheetData>
      <sheetData sheetId="4">
        <row r="8">
          <cell r="C8">
            <v>3.54</v>
          </cell>
          <cell r="D8">
            <v>0</v>
          </cell>
          <cell r="E8">
            <v>0</v>
          </cell>
          <cell r="F8">
            <v>3.54</v>
          </cell>
          <cell r="G8">
            <v>3.35</v>
          </cell>
          <cell r="H8">
            <v>3.44</v>
          </cell>
          <cell r="I8">
            <v>0</v>
          </cell>
          <cell r="J8">
            <v>0</v>
          </cell>
          <cell r="K8">
            <v>3.44</v>
          </cell>
          <cell r="L8">
            <v>3.25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3.35</v>
          </cell>
          <cell r="I9">
            <v>0</v>
          </cell>
          <cell r="J9">
            <v>0</v>
          </cell>
          <cell r="K9">
            <v>0</v>
          </cell>
          <cell r="L9">
            <v>3.25</v>
          </cell>
        </row>
        <row r="11">
          <cell r="H11">
            <v>0</v>
          </cell>
        </row>
        <row r="12">
          <cell r="H12">
            <v>0</v>
          </cell>
        </row>
        <row r="13">
          <cell r="C13">
            <v>3.35</v>
          </cell>
          <cell r="G13">
            <v>3.35</v>
          </cell>
          <cell r="H13">
            <v>3.25</v>
          </cell>
          <cell r="L13">
            <v>3.25</v>
          </cell>
        </row>
        <row r="14">
          <cell r="C14">
            <v>0</v>
          </cell>
          <cell r="H14">
            <v>0</v>
          </cell>
        </row>
        <row r="15">
          <cell r="C15">
            <v>0</v>
          </cell>
          <cell r="H15">
            <v>0</v>
          </cell>
        </row>
        <row r="16">
          <cell r="C16">
            <v>3.54</v>
          </cell>
          <cell r="F16">
            <v>3.54</v>
          </cell>
          <cell r="H16">
            <v>3.44</v>
          </cell>
          <cell r="K16">
            <v>3.44</v>
          </cell>
        </row>
        <row r="17">
          <cell r="C17">
            <v>0.25</v>
          </cell>
          <cell r="F17">
            <v>0.09</v>
          </cell>
          <cell r="G17">
            <v>0.16</v>
          </cell>
          <cell r="H17">
            <v>0.38</v>
          </cell>
          <cell r="K17">
            <v>0.14000000000000001</v>
          </cell>
          <cell r="L17">
            <v>0.24</v>
          </cell>
        </row>
        <row r="19">
          <cell r="C19">
            <v>0</v>
          </cell>
          <cell r="H19">
            <v>0</v>
          </cell>
        </row>
        <row r="20">
          <cell r="C20">
            <v>6.6400000000000006</v>
          </cell>
          <cell r="D20">
            <v>0</v>
          </cell>
          <cell r="E20">
            <v>0</v>
          </cell>
          <cell r="F20">
            <v>3.45</v>
          </cell>
          <cell r="G20">
            <v>3.19</v>
          </cell>
          <cell r="H20">
            <v>6.31</v>
          </cell>
          <cell r="I20">
            <v>0</v>
          </cell>
          <cell r="J20">
            <v>0</v>
          </cell>
          <cell r="K20">
            <v>3.3</v>
          </cell>
          <cell r="L20">
            <v>3.01</v>
          </cell>
        </row>
        <row r="21">
          <cell r="C21">
            <v>3.19</v>
          </cell>
          <cell r="G21">
            <v>3.19</v>
          </cell>
          <cell r="H21">
            <v>3.01</v>
          </cell>
          <cell r="L21">
            <v>3.01</v>
          </cell>
        </row>
        <row r="22">
          <cell r="C22">
            <v>0</v>
          </cell>
          <cell r="H22">
            <v>0</v>
          </cell>
        </row>
        <row r="23">
          <cell r="C23">
            <v>0</v>
          </cell>
          <cell r="H23">
            <v>0</v>
          </cell>
        </row>
      </sheetData>
      <sheetData sheetId="5"/>
      <sheetData sheetId="6">
        <row r="10">
          <cell r="C10" t="e">
            <v>#REF!</v>
          </cell>
          <cell r="D10" t="e">
            <v>#REF!</v>
          </cell>
          <cell r="E10">
            <v>0</v>
          </cell>
          <cell r="F10">
            <v>0</v>
          </cell>
        </row>
        <row r="11">
          <cell r="C11" t="e">
            <v>#REF!</v>
          </cell>
          <cell r="D11" t="e">
            <v>#REF!</v>
          </cell>
          <cell r="E11">
            <v>0</v>
          </cell>
          <cell r="F11">
            <v>0</v>
          </cell>
        </row>
        <row r="12">
          <cell r="C12" t="e">
            <v>#REF!</v>
          </cell>
          <cell r="D12" t="e">
            <v>#REF!</v>
          </cell>
          <cell r="E12">
            <v>0</v>
          </cell>
          <cell r="F12">
            <v>0</v>
          </cell>
        </row>
        <row r="13">
          <cell r="C13" t="e">
            <v>#REF!</v>
          </cell>
          <cell r="D13" t="e">
            <v>#REF!</v>
          </cell>
          <cell r="E13">
            <v>0</v>
          </cell>
          <cell r="F13">
            <v>0</v>
          </cell>
        </row>
        <row r="14">
          <cell r="C14" t="e">
            <v>#REF!</v>
          </cell>
          <cell r="D14" t="e">
            <v>#REF!</v>
          </cell>
          <cell r="E14">
            <v>0</v>
          </cell>
          <cell r="F14">
            <v>0</v>
          </cell>
        </row>
        <row r="15">
          <cell r="C15" t="e">
            <v>#REF!</v>
          </cell>
          <cell r="D15" t="e">
            <v>#REF!</v>
          </cell>
          <cell r="E15">
            <v>0</v>
          </cell>
          <cell r="F15">
            <v>0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</row>
        <row r="18">
          <cell r="C18" t="e">
            <v>#REF!</v>
          </cell>
          <cell r="D18" t="e">
            <v>#REF!</v>
          </cell>
          <cell r="E18">
            <v>0</v>
          </cell>
          <cell r="F18">
            <v>0</v>
          </cell>
        </row>
        <row r="19">
          <cell r="C19" t="e">
            <v>#REF!</v>
          </cell>
          <cell r="D19" t="e">
            <v>#REF!</v>
          </cell>
          <cell r="E19">
            <v>7603.6989120000007</v>
          </cell>
          <cell r="F19">
            <v>8933.2851945284947</v>
          </cell>
          <cell r="G19">
            <v>7603.6989120000007</v>
          </cell>
          <cell r="H19">
            <v>8933.2851945284947</v>
          </cell>
        </row>
        <row r="20">
          <cell r="C20" t="e">
            <v>#REF!</v>
          </cell>
          <cell r="D20" t="e">
            <v>#REF!</v>
          </cell>
          <cell r="E20">
            <v>0</v>
          </cell>
          <cell r="F20">
            <v>0</v>
          </cell>
        </row>
        <row r="21">
          <cell r="C21" t="e">
            <v>#REF!</v>
          </cell>
          <cell r="D21" t="e">
            <v>#REF!</v>
          </cell>
          <cell r="E21">
            <v>1976.9617171200002</v>
          </cell>
          <cell r="F21">
            <v>2341.1999999999998</v>
          </cell>
          <cell r="G21">
            <v>1976.9617171200002</v>
          </cell>
          <cell r="H21">
            <v>2341.1999999999998</v>
          </cell>
        </row>
        <row r="22">
          <cell r="C22" t="e">
            <v>#REF!</v>
          </cell>
          <cell r="D22" t="e">
            <v>#REF!</v>
          </cell>
          <cell r="E22">
            <v>0</v>
          </cell>
          <cell r="F22">
            <v>0</v>
          </cell>
        </row>
        <row r="23">
          <cell r="C23" t="e">
            <v>#REF!</v>
          </cell>
          <cell r="D23" t="e">
            <v>#REF!</v>
          </cell>
          <cell r="E23">
            <v>0</v>
          </cell>
          <cell r="F23">
            <v>0</v>
          </cell>
        </row>
        <row r="24">
          <cell r="C24" t="e">
            <v>#REF!</v>
          </cell>
          <cell r="D24" t="e">
            <v>#REF!</v>
          </cell>
          <cell r="E24">
            <v>8180.4399999999987</v>
          </cell>
          <cell r="F24">
            <v>7295</v>
          </cell>
          <cell r="G24">
            <v>8180.4399999999987</v>
          </cell>
          <cell r="H24">
            <v>7295</v>
          </cell>
        </row>
        <row r="26">
          <cell r="C26" t="e">
            <v>#REF!</v>
          </cell>
          <cell r="D26" t="e">
            <v>#REF!</v>
          </cell>
          <cell r="E26">
            <v>0</v>
          </cell>
          <cell r="F26">
            <v>0</v>
          </cell>
        </row>
        <row r="27">
          <cell r="C27" t="e">
            <v>#REF!</v>
          </cell>
          <cell r="D27" t="e">
            <v>#REF!</v>
          </cell>
          <cell r="E27">
            <v>0</v>
          </cell>
          <cell r="F27">
            <v>0</v>
          </cell>
        </row>
        <row r="28">
          <cell r="C28" t="e">
            <v>#REF!</v>
          </cell>
          <cell r="D28" t="e">
            <v>#REF!</v>
          </cell>
          <cell r="E28">
            <v>0</v>
          </cell>
          <cell r="F28">
            <v>0</v>
          </cell>
        </row>
        <row r="29">
          <cell r="C29" t="e">
            <v>#REF!</v>
          </cell>
          <cell r="D29" t="e">
            <v>#REF!</v>
          </cell>
          <cell r="E29">
            <v>0</v>
          </cell>
          <cell r="F29">
            <v>0</v>
          </cell>
        </row>
        <row r="30">
          <cell r="C30" t="e">
            <v>#REF!</v>
          </cell>
          <cell r="D30" t="e">
            <v>#REF!</v>
          </cell>
          <cell r="E30">
            <v>0</v>
          </cell>
          <cell r="F30">
            <v>0</v>
          </cell>
        </row>
        <row r="31">
          <cell r="C31" t="e">
            <v>#REF!</v>
          </cell>
          <cell r="D31" t="e">
            <v>#REF!</v>
          </cell>
          <cell r="E31">
            <v>0</v>
          </cell>
          <cell r="F31">
            <v>0</v>
          </cell>
        </row>
        <row r="32">
          <cell r="C32" t="e">
            <v>#REF!</v>
          </cell>
          <cell r="D32" t="e">
            <v>#REF!</v>
          </cell>
          <cell r="E32">
            <v>0</v>
          </cell>
          <cell r="F32">
            <v>0</v>
          </cell>
        </row>
        <row r="33">
          <cell r="C33" t="e">
            <v>#REF!</v>
          </cell>
          <cell r="D33" t="e">
            <v>#REF!</v>
          </cell>
          <cell r="E33">
            <v>0</v>
          </cell>
          <cell r="F33">
            <v>0</v>
          </cell>
        </row>
        <row r="34">
          <cell r="C34" t="e">
            <v>#REF!</v>
          </cell>
          <cell r="D34" t="e">
            <v>#REF!</v>
          </cell>
          <cell r="E34">
            <v>0</v>
          </cell>
          <cell r="F34">
            <v>0</v>
          </cell>
        </row>
        <row r="35">
          <cell r="C35" t="e">
            <v>#REF!</v>
          </cell>
          <cell r="D35" t="e">
            <v>#REF!</v>
          </cell>
          <cell r="E35">
            <v>8180.4399999999987</v>
          </cell>
          <cell r="F35">
            <v>7295</v>
          </cell>
          <cell r="G35">
            <v>8180.4399999999987</v>
          </cell>
          <cell r="H35">
            <v>7295</v>
          </cell>
        </row>
        <row r="37">
          <cell r="C37" t="e">
            <v>#REF!</v>
          </cell>
          <cell r="D37" t="e">
            <v>#REF!</v>
          </cell>
          <cell r="E37">
            <v>0</v>
          </cell>
          <cell r="F37">
            <v>0</v>
          </cell>
        </row>
        <row r="39">
          <cell r="C39" t="e">
            <v>#REF!</v>
          </cell>
          <cell r="D39" t="e">
            <v>#REF!</v>
          </cell>
          <cell r="E39" t="e">
            <v>#REF!</v>
          </cell>
          <cell r="F39" t="e">
            <v>#REF!</v>
          </cell>
          <cell r="G39">
            <v>17761.100629119999</v>
          </cell>
          <cell r="H39">
            <v>18569.485194528494</v>
          </cell>
        </row>
        <row r="40">
          <cell r="C40" t="e">
            <v>#REF!</v>
          </cell>
          <cell r="D40" t="e">
            <v>#REF!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C41" t="e">
            <v>#REF!</v>
          </cell>
          <cell r="D41" t="e">
            <v>#REF!</v>
          </cell>
          <cell r="E41">
            <v>0</v>
          </cell>
          <cell r="F41">
            <v>0</v>
          </cell>
        </row>
        <row r="42">
          <cell r="C42" t="e">
            <v>#REF!</v>
          </cell>
          <cell r="D42" t="e">
            <v>#REF!</v>
          </cell>
          <cell r="E42">
            <v>0</v>
          </cell>
          <cell r="F42">
            <v>0</v>
          </cell>
        </row>
        <row r="43">
          <cell r="C43" t="e">
            <v>#REF!</v>
          </cell>
          <cell r="D43" t="e">
            <v>#REF!</v>
          </cell>
          <cell r="E43" t="e">
            <v>#REF!</v>
          </cell>
          <cell r="F43" t="e">
            <v>#REF!</v>
          </cell>
          <cell r="G43">
            <v>17761.100629119999</v>
          </cell>
          <cell r="H43">
            <v>18569.485194528494</v>
          </cell>
        </row>
        <row r="45">
          <cell r="C45" t="e">
            <v>#REF!</v>
          </cell>
          <cell r="D45" t="e">
            <v>#REF!</v>
          </cell>
        </row>
        <row r="46">
          <cell r="C46" t="e">
            <v>#REF!</v>
          </cell>
          <cell r="D46" t="e">
            <v>#REF!</v>
          </cell>
        </row>
        <row r="47">
          <cell r="C47" t="e">
            <v>#REF!</v>
          </cell>
          <cell r="D47" t="e">
            <v>#REF!</v>
          </cell>
          <cell r="E47" t="e">
            <v>#REF!</v>
          </cell>
          <cell r="F47" t="e">
            <v>#REF!</v>
          </cell>
        </row>
        <row r="48">
          <cell r="C48">
            <v>17761.100629119999</v>
          </cell>
          <cell r="D48">
            <v>18569.485194528494</v>
          </cell>
          <cell r="G48">
            <v>17761.100629119999</v>
          </cell>
          <cell r="H48">
            <v>18569.485194528494</v>
          </cell>
        </row>
        <row r="49">
          <cell r="C49" t="e">
            <v>#REF!</v>
          </cell>
          <cell r="D49" t="e">
            <v>#REF!</v>
          </cell>
        </row>
        <row r="50">
          <cell r="C50" t="e">
            <v>#REF!</v>
          </cell>
          <cell r="D50" t="e">
            <v>#REF!</v>
          </cell>
        </row>
        <row r="51">
          <cell r="C51" t="e">
            <v>#REF!</v>
          </cell>
          <cell r="D51" t="e">
            <v>#REF!</v>
          </cell>
        </row>
        <row r="52">
          <cell r="C52" t="e">
            <v>#REF!</v>
          </cell>
          <cell r="D52" t="e">
            <v>#REF!</v>
          </cell>
        </row>
      </sheetData>
      <sheetData sheetId="7">
        <row r="7">
          <cell r="D7">
            <v>0</v>
          </cell>
          <cell r="E7">
            <v>0</v>
          </cell>
        </row>
        <row r="8">
          <cell r="D8">
            <v>0</v>
          </cell>
          <cell r="E8">
            <v>0</v>
          </cell>
          <cell r="F8">
            <v>45</v>
          </cell>
          <cell r="G8">
            <v>38.799999999999997</v>
          </cell>
        </row>
        <row r="10">
          <cell r="F10">
            <v>2700</v>
          </cell>
          <cell r="G10">
            <v>2792</v>
          </cell>
        </row>
        <row r="15">
          <cell r="D15" t="e">
            <v>#DIV/0!</v>
          </cell>
          <cell r="E15" t="e">
            <v>#DIV/0!</v>
          </cell>
          <cell r="F15">
            <v>4644</v>
          </cell>
          <cell r="G15">
            <v>5141.3154000000004</v>
          </cell>
        </row>
        <row r="18">
          <cell r="D18" t="e">
            <v>#DIV/0!</v>
          </cell>
          <cell r="E18" t="e">
            <v>#DIV/0!</v>
          </cell>
          <cell r="F18">
            <v>92.88</v>
          </cell>
          <cell r="G18">
            <v>104.62576839000002</v>
          </cell>
        </row>
        <row r="21">
          <cell r="D21" t="e">
            <v>#DIV/0!</v>
          </cell>
          <cell r="E21" t="e">
            <v>#DIV/0!</v>
          </cell>
          <cell r="F21">
            <v>1421.0639999999999</v>
          </cell>
          <cell r="G21">
            <v>2622.9705841949999</v>
          </cell>
        </row>
        <row r="24">
          <cell r="D24" t="e">
            <v>#DIV/0!</v>
          </cell>
          <cell r="E24" t="e">
            <v>#DIV/0!</v>
          </cell>
          <cell r="F24">
            <v>92.88</v>
          </cell>
          <cell r="G24">
            <v>104.88283416</v>
          </cell>
        </row>
        <row r="27">
          <cell r="D27" t="e">
            <v>#DIV/0!</v>
          </cell>
          <cell r="E27" t="e">
            <v>#DIV/0!</v>
          </cell>
          <cell r="F27">
            <v>0</v>
          </cell>
          <cell r="G27">
            <v>524.41417079999997</v>
          </cell>
        </row>
        <row r="30">
          <cell r="D30" t="e">
            <v>#DIV/0!</v>
          </cell>
          <cell r="E30" t="e">
            <v>#DIV/0!</v>
          </cell>
          <cell r="F30">
            <v>7500.9888000000001</v>
          </cell>
          <cell r="G30">
            <v>10197.850509054</v>
          </cell>
        </row>
        <row r="31">
          <cell r="D31" t="e">
            <v>#DIV/0!</v>
          </cell>
          <cell r="E31" t="e">
            <v>#DIV/0!</v>
          </cell>
          <cell r="F31">
            <v>13751.8128</v>
          </cell>
          <cell r="G31">
            <v>18696.059266599001</v>
          </cell>
        </row>
        <row r="37">
          <cell r="D37">
            <v>0</v>
          </cell>
          <cell r="E37">
            <v>0</v>
          </cell>
          <cell r="F37">
            <v>45</v>
          </cell>
          <cell r="G37">
            <v>39</v>
          </cell>
        </row>
        <row r="38">
          <cell r="D38" t="e">
            <v>#DIV/0!</v>
          </cell>
          <cell r="E38" t="e">
            <v>#DIV/0!</v>
          </cell>
        </row>
        <row r="43">
          <cell r="D43">
            <v>0</v>
          </cell>
          <cell r="E43">
            <v>0</v>
          </cell>
          <cell r="F43">
            <v>45</v>
          </cell>
          <cell r="G43">
            <v>39</v>
          </cell>
        </row>
        <row r="47">
          <cell r="D47" t="e">
            <v>#DIV/0!</v>
          </cell>
          <cell r="E47" t="e">
            <v>#DIV/0!</v>
          </cell>
          <cell r="F47">
            <v>14080.923911111113</v>
          </cell>
          <cell r="G47">
            <v>19088.216227624987</v>
          </cell>
        </row>
      </sheetData>
      <sheetData sheetId="8"/>
      <sheetData sheetId="9"/>
      <sheetData sheetId="10"/>
      <sheetData sheetId="11"/>
      <sheetData sheetId="12">
        <row r="8">
          <cell r="C8">
            <v>3532.6</v>
          </cell>
          <cell r="D8">
            <v>4648.2700000000004</v>
          </cell>
        </row>
        <row r="10">
          <cell r="C10">
            <v>918.5</v>
          </cell>
          <cell r="D10">
            <v>1227.1400000000001</v>
          </cell>
        </row>
        <row r="11">
          <cell r="C11">
            <v>6437.7</v>
          </cell>
          <cell r="D11">
            <v>5154.0200000000004</v>
          </cell>
        </row>
        <row r="13">
          <cell r="C13">
            <v>0</v>
          </cell>
          <cell r="D13">
            <v>0</v>
          </cell>
        </row>
        <row r="14">
          <cell r="B14" t="str">
            <v>ВН</v>
          </cell>
        </row>
        <row r="15">
          <cell r="B15" t="str">
            <v>СН1</v>
          </cell>
        </row>
        <row r="16">
          <cell r="B16" t="str">
            <v>СН2</v>
          </cell>
        </row>
        <row r="17">
          <cell r="B17" t="str">
            <v>НН</v>
          </cell>
        </row>
        <row r="19">
          <cell r="C19">
            <v>6437.7</v>
          </cell>
          <cell r="D19">
            <v>5154.0200000000004</v>
          </cell>
        </row>
        <row r="21">
          <cell r="C21">
            <v>2643.9</v>
          </cell>
          <cell r="D21">
            <v>2839.55</v>
          </cell>
        </row>
        <row r="22">
          <cell r="C22">
            <v>4225.8999999999996</v>
          </cell>
          <cell r="D22">
            <v>4700.49</v>
          </cell>
        </row>
        <row r="24">
          <cell r="C24">
            <v>0</v>
          </cell>
        </row>
        <row r="25">
          <cell r="C25">
            <v>14</v>
          </cell>
          <cell r="D25">
            <v>12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  <cell r="D28">
            <v>0</v>
          </cell>
        </row>
        <row r="32">
          <cell r="C32">
            <v>4211.8999999999996</v>
          </cell>
          <cell r="D32">
            <v>4688.49</v>
          </cell>
        </row>
        <row r="38">
          <cell r="C38">
            <v>17758.599999999999</v>
          </cell>
          <cell r="D38">
            <v>18569.47</v>
          </cell>
        </row>
        <row r="40">
          <cell r="B40" t="str">
            <v>ВН</v>
          </cell>
          <cell r="C40">
            <v>0</v>
          </cell>
          <cell r="D40">
            <v>0</v>
          </cell>
        </row>
        <row r="41">
          <cell r="B41" t="str">
            <v>СН1</v>
          </cell>
          <cell r="C41">
            <v>0</v>
          </cell>
          <cell r="D41">
            <v>0</v>
          </cell>
        </row>
        <row r="42">
          <cell r="B42" t="str">
            <v>СН2</v>
          </cell>
          <cell r="C42">
            <v>0</v>
          </cell>
          <cell r="D42">
            <v>0</v>
          </cell>
        </row>
        <row r="43">
          <cell r="B43" t="str">
            <v>НН</v>
          </cell>
          <cell r="C43">
            <v>17758.599999999999</v>
          </cell>
          <cell r="D43">
            <v>18569.47</v>
          </cell>
        </row>
        <row r="44">
          <cell r="C44">
            <v>17.614000000000001</v>
          </cell>
          <cell r="D44">
            <v>18.399999999999999</v>
          </cell>
        </row>
        <row r="45">
          <cell r="C45">
            <v>1008.2093789031451</v>
          </cell>
          <cell r="D45">
            <v>1009.2103260869567</v>
          </cell>
        </row>
        <row r="46">
          <cell r="C46">
            <v>17758.599999999999</v>
          </cell>
          <cell r="D46">
            <v>18569.47</v>
          </cell>
        </row>
      </sheetData>
      <sheetData sheetId="13">
        <row r="12">
          <cell r="C12">
            <v>0</v>
          </cell>
          <cell r="D12">
            <v>0</v>
          </cell>
        </row>
        <row r="13">
          <cell r="B13" t="str">
            <v>ВН</v>
          </cell>
        </row>
        <row r="14">
          <cell r="B14" t="str">
            <v>СН1</v>
          </cell>
        </row>
        <row r="15">
          <cell r="B15" t="str">
            <v>СН2</v>
          </cell>
        </row>
        <row r="16">
          <cell r="B16" t="str">
            <v>НН</v>
          </cell>
        </row>
        <row r="17">
          <cell r="C17">
            <v>500</v>
          </cell>
          <cell r="D17">
            <v>682.1</v>
          </cell>
        </row>
        <row r="22">
          <cell r="C22">
            <v>166.13</v>
          </cell>
          <cell r="D22">
            <v>182</v>
          </cell>
        </row>
        <row r="25">
          <cell r="C25">
            <v>166.13</v>
          </cell>
          <cell r="D25">
            <v>182</v>
          </cell>
        </row>
        <row r="26">
          <cell r="C26">
            <v>0</v>
          </cell>
          <cell r="D26">
            <v>0</v>
          </cell>
        </row>
        <row r="30">
          <cell r="C30">
            <v>657.89</v>
          </cell>
          <cell r="D30">
            <v>897.5</v>
          </cell>
        </row>
        <row r="31">
          <cell r="C31">
            <v>157.88999999999999</v>
          </cell>
          <cell r="D31">
            <v>215.4</v>
          </cell>
        </row>
        <row r="33">
          <cell r="C33">
            <v>157.88999999999999</v>
          </cell>
          <cell r="D33">
            <v>215.4</v>
          </cell>
        </row>
        <row r="34">
          <cell r="B34" t="str">
            <v>ВН</v>
          </cell>
        </row>
        <row r="35">
          <cell r="B35" t="str">
            <v>СН1</v>
          </cell>
        </row>
        <row r="36">
          <cell r="B36" t="str">
            <v>СН2</v>
          </cell>
        </row>
        <row r="37">
          <cell r="B37" t="str">
            <v>НН</v>
          </cell>
        </row>
        <row r="39">
          <cell r="B39" t="str">
            <v>ВН</v>
          </cell>
        </row>
        <row r="40">
          <cell r="B40" t="str">
            <v>СН1</v>
          </cell>
        </row>
        <row r="41">
          <cell r="B41" t="str">
            <v>СН2</v>
          </cell>
        </row>
        <row r="42">
          <cell r="B42" t="str">
            <v>НН</v>
          </cell>
        </row>
        <row r="44">
          <cell r="C44">
            <v>0</v>
          </cell>
          <cell r="D44">
            <v>0</v>
          </cell>
        </row>
        <row r="48">
          <cell r="C48">
            <v>824.02</v>
          </cell>
          <cell r="D48">
            <v>1079.5</v>
          </cell>
        </row>
        <row r="50">
          <cell r="B50" t="str">
            <v>ВН</v>
          </cell>
        </row>
        <row r="51">
          <cell r="B51" t="str">
            <v>СН1</v>
          </cell>
        </row>
        <row r="52">
          <cell r="B52" t="str">
            <v>СН2</v>
          </cell>
          <cell r="D52">
            <v>0</v>
          </cell>
        </row>
        <row r="53">
          <cell r="B53" t="str">
            <v>НН</v>
          </cell>
          <cell r="C53">
            <v>824.02</v>
          </cell>
          <cell r="D53">
            <v>1079.5</v>
          </cell>
        </row>
      </sheetData>
      <sheetData sheetId="14">
        <row r="6">
          <cell r="D6">
            <v>17758.599999999999</v>
          </cell>
        </row>
        <row r="7">
          <cell r="B7" t="str">
            <v>ВН</v>
          </cell>
          <cell r="D7">
            <v>0</v>
          </cell>
          <cell r="E7">
            <v>0</v>
          </cell>
        </row>
        <row r="8">
          <cell r="B8" t="str">
            <v>СН</v>
          </cell>
          <cell r="D8">
            <v>0</v>
          </cell>
          <cell r="E8">
            <v>0</v>
          </cell>
        </row>
        <row r="10">
          <cell r="B10" t="str">
            <v>СН1</v>
          </cell>
          <cell r="D10">
            <v>0</v>
          </cell>
          <cell r="E10">
            <v>0</v>
          </cell>
        </row>
        <row r="11">
          <cell r="B11" t="str">
            <v>СН2</v>
          </cell>
          <cell r="D11">
            <v>0</v>
          </cell>
          <cell r="E11">
            <v>0</v>
          </cell>
        </row>
        <row r="12">
          <cell r="B12" t="str">
            <v>НН</v>
          </cell>
          <cell r="D12">
            <v>17758.599999999999</v>
          </cell>
          <cell r="E12">
            <v>18569.47</v>
          </cell>
        </row>
        <row r="14">
          <cell r="B14" t="str">
            <v>ВН</v>
          </cell>
          <cell r="D14">
            <v>0</v>
          </cell>
          <cell r="E14">
            <v>0</v>
          </cell>
        </row>
        <row r="15">
          <cell r="B15" t="str">
            <v>СН</v>
          </cell>
          <cell r="D15">
            <v>0</v>
          </cell>
          <cell r="E15">
            <v>0</v>
          </cell>
        </row>
        <row r="17">
          <cell r="B17" t="str">
            <v>СН1</v>
          </cell>
          <cell r="D17">
            <v>0</v>
          </cell>
          <cell r="E17">
            <v>0</v>
          </cell>
        </row>
        <row r="18">
          <cell r="B18" t="str">
            <v>СН2</v>
          </cell>
          <cell r="D18">
            <v>0</v>
          </cell>
          <cell r="E18">
            <v>0</v>
          </cell>
        </row>
        <row r="19">
          <cell r="B19" t="str">
            <v>НН</v>
          </cell>
          <cell r="D19">
            <v>824.02</v>
          </cell>
          <cell r="E19">
            <v>1079.5</v>
          </cell>
        </row>
        <row r="22">
          <cell r="B22" t="str">
            <v>ВН</v>
          </cell>
          <cell r="D22">
            <v>0</v>
          </cell>
          <cell r="E22">
            <v>0</v>
          </cell>
        </row>
        <row r="23">
          <cell r="B23" t="str">
            <v>СН</v>
          </cell>
          <cell r="D23">
            <v>0</v>
          </cell>
          <cell r="E23">
            <v>0</v>
          </cell>
        </row>
        <row r="25">
          <cell r="B25" t="str">
            <v>СН1</v>
          </cell>
          <cell r="D25">
            <v>0</v>
          </cell>
          <cell r="E25">
            <v>0</v>
          </cell>
        </row>
        <row r="26">
          <cell r="B26" t="str">
            <v>СН2</v>
          </cell>
          <cell r="D26">
            <v>0</v>
          </cell>
          <cell r="E26">
            <v>0</v>
          </cell>
        </row>
        <row r="27">
          <cell r="B27" t="str">
            <v>НН</v>
          </cell>
          <cell r="D27">
            <v>18582.62</v>
          </cell>
          <cell r="E27">
            <v>19648.97</v>
          </cell>
        </row>
        <row r="33">
          <cell r="B33" t="str">
            <v>ВН</v>
          </cell>
        </row>
        <row r="34">
          <cell r="B34" t="str">
            <v>СН</v>
          </cell>
        </row>
        <row r="36">
          <cell r="B36" t="str">
            <v>СН1</v>
          </cell>
        </row>
        <row r="37">
          <cell r="B37" t="str">
            <v>СН2</v>
          </cell>
        </row>
        <row r="38">
          <cell r="B38" t="str">
            <v>НН</v>
          </cell>
          <cell r="D38">
            <v>470684.39716312056</v>
          </cell>
          <cell r="E38">
            <v>535102.79884531582</v>
          </cell>
        </row>
        <row r="40">
          <cell r="B40" t="str">
            <v>ВН</v>
          </cell>
        </row>
        <row r="41">
          <cell r="B41" t="str">
            <v>СН</v>
          </cell>
        </row>
        <row r="43">
          <cell r="B43" t="str">
            <v>СН1</v>
          </cell>
        </row>
        <row r="44">
          <cell r="B44" t="str">
            <v>СН2</v>
          </cell>
        </row>
        <row r="45">
          <cell r="B45" t="str">
            <v>НН</v>
          </cell>
          <cell r="D45">
            <v>1022.7348735894318</v>
          </cell>
          <cell r="E45">
            <v>1179.0345326842437</v>
          </cell>
        </row>
      </sheetData>
      <sheetData sheetId="15">
        <row r="6">
          <cell r="D6">
            <v>7051.5</v>
          </cell>
          <cell r="E6">
            <v>8212</v>
          </cell>
        </row>
        <row r="10">
          <cell r="D10">
            <v>0</v>
          </cell>
          <cell r="E10">
            <v>0</v>
          </cell>
        </row>
        <row r="11">
          <cell r="E11">
            <v>0</v>
          </cell>
        </row>
        <row r="13">
          <cell r="D13">
            <v>0</v>
          </cell>
          <cell r="E13">
            <v>0</v>
          </cell>
        </row>
        <row r="14">
          <cell r="D14">
            <v>0</v>
          </cell>
          <cell r="E14">
            <v>0</v>
          </cell>
        </row>
        <row r="15">
          <cell r="D15">
            <v>18.964256600000002</v>
          </cell>
          <cell r="E15">
            <v>18.43</v>
          </cell>
        </row>
        <row r="17">
          <cell r="D17">
            <v>0</v>
          </cell>
          <cell r="E17">
            <v>0</v>
          </cell>
        </row>
        <row r="20">
          <cell r="D20">
            <v>0</v>
          </cell>
          <cell r="E20">
            <v>0</v>
          </cell>
        </row>
        <row r="21">
          <cell r="D21">
            <v>0</v>
          </cell>
          <cell r="E21">
            <v>0</v>
          </cell>
        </row>
        <row r="22">
          <cell r="D22">
            <v>1.3502566</v>
          </cell>
          <cell r="E22">
            <v>2.0369999999999999</v>
          </cell>
        </row>
        <row r="24">
          <cell r="D24">
            <v>0</v>
          </cell>
          <cell r="E24">
            <v>0</v>
          </cell>
        </row>
        <row r="25">
          <cell r="D25">
            <v>0</v>
          </cell>
          <cell r="E25">
            <v>0</v>
          </cell>
        </row>
        <row r="27">
          <cell r="D27">
            <v>0</v>
          </cell>
          <cell r="E27">
            <v>0</v>
          </cell>
        </row>
        <row r="28">
          <cell r="D28">
            <v>0</v>
          </cell>
          <cell r="E28">
            <v>0</v>
          </cell>
        </row>
        <row r="29">
          <cell r="D29">
            <v>17.614000000000001</v>
          </cell>
          <cell r="E29">
            <v>16.393000000000001</v>
          </cell>
        </row>
        <row r="31">
          <cell r="D31">
            <v>0</v>
          </cell>
          <cell r="E31">
            <v>0</v>
          </cell>
        </row>
        <row r="34">
          <cell r="D34">
            <v>0</v>
          </cell>
          <cell r="E34">
            <v>0</v>
          </cell>
        </row>
        <row r="35">
          <cell r="D35">
            <v>0</v>
          </cell>
          <cell r="E35">
            <v>0</v>
          </cell>
        </row>
        <row r="36">
          <cell r="D36">
            <v>9521.3344149000004</v>
          </cell>
          <cell r="E36">
            <v>16727.844000000001</v>
          </cell>
        </row>
        <row r="38">
          <cell r="D38">
            <v>0</v>
          </cell>
          <cell r="E38">
            <v>0</v>
          </cell>
        </row>
        <row r="41">
          <cell r="D41">
            <v>0</v>
          </cell>
          <cell r="E41">
            <v>0</v>
          </cell>
        </row>
        <row r="42">
          <cell r="D42">
            <v>0</v>
          </cell>
          <cell r="E42">
            <v>0</v>
          </cell>
        </row>
        <row r="43">
          <cell r="D43">
            <v>540.55492306687859</v>
          </cell>
          <cell r="E43">
            <v>1020.4260355029586</v>
          </cell>
        </row>
      </sheetData>
      <sheetData sheetId="16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F33">
            <v>160</v>
          </cell>
          <cell r="G33">
            <v>5.492</v>
          </cell>
          <cell r="H33">
            <v>8.7872000000000003</v>
          </cell>
        </row>
        <row r="34">
          <cell r="F34">
            <v>140</v>
          </cell>
          <cell r="G34">
            <v>25.54</v>
          </cell>
          <cell r="H34">
            <v>35.756</v>
          </cell>
        </row>
        <row r="35">
          <cell r="F35">
            <v>110</v>
          </cell>
          <cell r="G35">
            <v>13.282</v>
          </cell>
          <cell r="H35">
            <v>14.610199999999999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H39">
            <v>59.153399999999998</v>
          </cell>
        </row>
        <row r="40">
          <cell r="F40">
            <v>260</v>
          </cell>
          <cell r="G40">
            <v>38.4</v>
          </cell>
          <cell r="H40">
            <v>99.84</v>
          </cell>
        </row>
        <row r="41">
          <cell r="F41">
            <v>220</v>
          </cell>
          <cell r="G41">
            <v>9.3000000000000007</v>
          </cell>
          <cell r="H41">
            <v>20.46</v>
          </cell>
        </row>
        <row r="42">
          <cell r="F42">
            <v>150</v>
          </cell>
          <cell r="G42">
            <v>29</v>
          </cell>
          <cell r="H42">
            <v>43.5</v>
          </cell>
        </row>
        <row r="43">
          <cell r="F43">
            <v>270</v>
          </cell>
          <cell r="G43">
            <v>3.1</v>
          </cell>
          <cell r="H43">
            <v>8.3699999999999992</v>
          </cell>
        </row>
        <row r="44">
          <cell r="H44">
            <v>172.17000000000002</v>
          </cell>
        </row>
      </sheetData>
      <sheetData sheetId="17">
        <row r="7">
          <cell r="H7">
            <v>0</v>
          </cell>
        </row>
        <row r="8">
          <cell r="H8">
            <v>0</v>
          </cell>
        </row>
        <row r="9">
          <cell r="H9">
            <v>0</v>
          </cell>
        </row>
        <row r="10"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H15">
            <v>0</v>
          </cell>
        </row>
        <row r="16">
          <cell r="H16">
            <v>0</v>
          </cell>
        </row>
        <row r="17"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0</v>
          </cell>
        </row>
        <row r="22">
          <cell r="H22">
            <v>0</v>
          </cell>
        </row>
        <row r="23">
          <cell r="H23">
            <v>0</v>
          </cell>
        </row>
        <row r="24">
          <cell r="H24">
            <v>0</v>
          </cell>
        </row>
        <row r="25">
          <cell r="H25">
            <v>0</v>
          </cell>
        </row>
        <row r="26">
          <cell r="H26">
            <v>0</v>
          </cell>
        </row>
        <row r="27">
          <cell r="H27">
            <v>0</v>
          </cell>
        </row>
        <row r="28">
          <cell r="H28">
            <v>0</v>
          </cell>
        </row>
        <row r="29">
          <cell r="H29">
            <v>0</v>
          </cell>
        </row>
        <row r="30">
          <cell r="H30">
            <v>0</v>
          </cell>
        </row>
        <row r="31">
          <cell r="H31">
            <v>0</v>
          </cell>
        </row>
        <row r="32">
          <cell r="H32">
            <v>0</v>
          </cell>
        </row>
        <row r="33">
          <cell r="H33">
            <v>0</v>
          </cell>
        </row>
        <row r="34">
          <cell r="H34">
            <v>0</v>
          </cell>
        </row>
        <row r="35">
          <cell r="H35">
            <v>0</v>
          </cell>
        </row>
        <row r="36">
          <cell r="H36">
            <v>0</v>
          </cell>
        </row>
        <row r="37">
          <cell r="H37">
            <v>0</v>
          </cell>
        </row>
        <row r="38">
          <cell r="H38">
            <v>0</v>
          </cell>
        </row>
        <row r="39">
          <cell r="F39">
            <v>2.2999999999999998</v>
          </cell>
          <cell r="G39">
            <v>19</v>
          </cell>
          <cell r="H39">
            <v>43.699999999999996</v>
          </cell>
        </row>
        <row r="40">
          <cell r="H40">
            <v>0</v>
          </cell>
        </row>
        <row r="41">
          <cell r="H41">
            <v>0</v>
          </cell>
        </row>
        <row r="42">
          <cell r="H42">
            <v>0</v>
          </cell>
        </row>
        <row r="43">
          <cell r="H43">
            <v>0</v>
          </cell>
        </row>
        <row r="44">
          <cell r="F44">
            <v>2.5</v>
          </cell>
          <cell r="G44">
            <v>8</v>
          </cell>
          <cell r="H44">
            <v>20</v>
          </cell>
        </row>
        <row r="45">
          <cell r="F45">
            <v>2.2999999999999998</v>
          </cell>
          <cell r="G45">
            <v>44</v>
          </cell>
          <cell r="H45">
            <v>101.19999999999999</v>
          </cell>
        </row>
        <row r="46">
          <cell r="F46">
            <v>3</v>
          </cell>
          <cell r="G46">
            <v>2</v>
          </cell>
          <cell r="H46">
            <v>6</v>
          </cell>
        </row>
        <row r="47">
          <cell r="H47">
            <v>0</v>
          </cell>
        </row>
        <row r="48">
          <cell r="H48">
            <v>0</v>
          </cell>
        </row>
        <row r="49">
          <cell r="H49">
            <v>0</v>
          </cell>
        </row>
        <row r="50">
          <cell r="H50">
            <v>170.89999999999998</v>
          </cell>
        </row>
        <row r="51">
          <cell r="H51">
            <v>0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вязи 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20"/>
      <sheetName val="20.1"/>
      <sheetName val="21"/>
      <sheetName val="21.1"/>
      <sheetName val="21.3"/>
      <sheetName val="22"/>
      <sheetName val="23"/>
      <sheetName val="24"/>
      <sheetName val="25"/>
      <sheetName val="25.1"/>
      <sheetName val="26"/>
      <sheetName val="27"/>
      <sheetName val="29"/>
      <sheetName val="P2.1"/>
      <sheetName val="P2.2"/>
      <sheetName val="2.3"/>
      <sheetName val="перекрестк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">
          <cell r="C6" t="str">
            <v>Всего</v>
          </cell>
          <cell r="D6" t="str">
            <v>ВН</v>
          </cell>
          <cell r="E6" t="str">
            <v>СН1</v>
          </cell>
          <cell r="F6" t="str">
            <v>СН2</v>
          </cell>
          <cell r="G6" t="str">
            <v>НН</v>
          </cell>
          <cell r="H6" t="str">
            <v>Всего</v>
          </cell>
          <cell r="I6" t="str">
            <v>ВН</v>
          </cell>
          <cell r="J6" t="str">
            <v>СН1</v>
          </cell>
          <cell r="K6" t="str">
            <v>СН2</v>
          </cell>
          <cell r="L6" t="str">
            <v>НН</v>
          </cell>
        </row>
      </sheetData>
      <sheetData sheetId="10" refreshError="1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</row>
        <row r="18">
          <cell r="B18" t="str">
            <v xml:space="preserve">    в том числе:</v>
          </cell>
        </row>
        <row r="19">
          <cell r="C19">
            <v>0</v>
          </cell>
          <cell r="I19">
            <v>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24">
          <cell r="E24" t="e">
            <v>#NAME?</v>
          </cell>
        </row>
        <row r="25">
          <cell r="E25" t="e">
            <v>#NAME?</v>
          </cell>
        </row>
        <row r="27">
          <cell r="E27" t="e">
            <v>#NAME?</v>
          </cell>
        </row>
        <row r="28">
          <cell r="E28" t="e">
            <v>#NAME?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Инструкция"/>
      <sheetName val="Заголовок"/>
      <sheetName val="Свод"/>
      <sheetName val="Сетевые организации"/>
      <sheetName val="Сбытовые организации"/>
      <sheetName val="ЭСО"/>
      <sheetName val="TEHSHEET"/>
      <sheetName val="5"/>
      <sheetName val="6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42">
          <cell r="I42" t="str">
            <v>Новое строительство и расширение</v>
          </cell>
        </row>
        <row r="43">
          <cell r="I43" t="str">
            <v>Техническое перевооружение и реконструкция</v>
          </cell>
        </row>
        <row r="44">
          <cell r="I44" t="str">
            <v>Приобретение объектов основных средств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йтинг"/>
      <sheetName val="Лист1"/>
      <sheetName val="РЧА"/>
      <sheetName val="РЧА новый"/>
      <sheetName val="доляКТ"/>
      <sheetName val="Лист4"/>
      <sheetName val="Дт_Кт"/>
    </sheetNames>
    <sheetDataSet>
      <sheetData sheetId="0" refreshError="1">
        <row r="14">
          <cell r="A14" t="str">
            <v>Показатели деловой активности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PZ"/>
      <sheetName val="неосновн"/>
      <sheetName val="непром"/>
      <sheetName val="эл ст"/>
      <sheetName val="Гр5(о)"/>
      <sheetName val="Рейтинг"/>
      <sheetName val="P2.1"/>
      <sheetName val="ИТ-бюджет"/>
      <sheetName val="Свод"/>
      <sheetName val="06 нас-е Прейскурант"/>
      <sheetName val="расшифровка"/>
    </sheetNames>
    <sheetDataSet>
      <sheetData sheetId="0" refreshError="1">
        <row r="1">
          <cell r="A1" t="str">
            <v>GOD</v>
          </cell>
          <cell r="B1" t="str">
            <v>MES</v>
          </cell>
          <cell r="C1" t="str">
            <v>NPP</v>
          </cell>
          <cell r="D1" t="str">
            <v>DEN</v>
          </cell>
          <cell r="E1" t="str">
            <v>CXO</v>
          </cell>
          <cell r="F1" t="str">
            <v>PXO</v>
          </cell>
          <cell r="G1" t="str">
            <v>OXO</v>
          </cell>
          <cell r="H1" t="str">
            <v>DEB</v>
          </cell>
          <cell r="I1" t="str">
            <v>KRE</v>
          </cell>
          <cell r="J1" t="str">
            <v>SUM</v>
          </cell>
          <cell r="K1" t="str">
            <v>KDV</v>
          </cell>
          <cell r="L1" t="str">
            <v>SUMV</v>
          </cell>
          <cell r="M1" t="str">
            <v>TSUD</v>
          </cell>
          <cell r="N1" t="str">
            <v>SUBD</v>
          </cell>
          <cell r="O1" t="str">
            <v>TDGD</v>
          </cell>
          <cell r="P1" t="str">
            <v>NDGD</v>
          </cell>
          <cell r="Q1" t="str">
            <v>NSFD</v>
          </cell>
          <cell r="R1" t="str">
            <v>TNED</v>
          </cell>
          <cell r="S1" t="str">
            <v>OBED</v>
          </cell>
          <cell r="T1" t="str">
            <v>KWOD</v>
          </cell>
          <cell r="U1" t="str">
            <v>PDRD</v>
          </cell>
          <cell r="V1" t="str">
            <v>TSUK</v>
          </cell>
          <cell r="W1" t="str">
            <v>SUBK</v>
          </cell>
          <cell r="X1" t="str">
            <v>TDGK</v>
          </cell>
          <cell r="Y1" t="str">
            <v>NDGK</v>
          </cell>
          <cell r="Z1" t="str">
            <v>NSFK</v>
          </cell>
          <cell r="AA1" t="str">
            <v>TNEK</v>
          </cell>
          <cell r="AB1" t="str">
            <v>OBEK</v>
          </cell>
          <cell r="AC1" t="str">
            <v>KWOK</v>
          </cell>
          <cell r="AD1" t="str">
            <v>PDRK</v>
          </cell>
          <cell r="AE1" t="str">
            <v>CHK</v>
          </cell>
          <cell r="AF1" t="str">
            <v>VDC</v>
          </cell>
          <cell r="AG1" t="str">
            <v>NDC</v>
          </cell>
          <cell r="AH1" t="str">
            <v>NDO</v>
          </cell>
          <cell r="AI1" t="str">
            <v>DPU</v>
          </cell>
          <cell r="AJ1" t="str">
            <v>HAP</v>
          </cell>
          <cell r="AK1" t="str">
            <v>REE</v>
          </cell>
          <cell r="AL1" t="str">
            <v>DOU</v>
          </cell>
          <cell r="AM1" t="str">
            <v>NCX</v>
          </cell>
          <cell r="AN1" t="str">
            <v>NZP</v>
          </cell>
          <cell r="AO1" t="str">
            <v>MAD</v>
          </cell>
          <cell r="AP1" t="str">
            <v>MADZ</v>
          </cell>
          <cell r="AQ1" t="str">
            <v>MAN</v>
          </cell>
          <cell r="AR1" t="str">
            <v>MAV</v>
          </cell>
          <cell r="AS1" t="str">
            <v>MMOD</v>
          </cell>
          <cell r="AT1" t="str">
            <v>MMOK</v>
          </cell>
          <cell r="AU1" t="str">
            <v>DPR</v>
          </cell>
          <cell r="AV1" t="str">
            <v>NCD</v>
          </cell>
          <cell r="AW1" t="str">
            <v>APM</v>
          </cell>
          <cell r="AX1" t="str">
            <v>NAP</v>
          </cell>
          <cell r="AY1" t="str">
            <v>INA</v>
          </cell>
          <cell r="AZ1" t="str">
            <v>NIA</v>
          </cell>
          <cell r="BA1" t="str">
            <v>ALG</v>
          </cell>
          <cell r="BB1" t="str">
            <v>IDL</v>
          </cell>
          <cell r="BC1" t="str">
            <v>DPK</v>
          </cell>
        </row>
        <row r="2">
          <cell r="A2">
            <v>2006</v>
          </cell>
          <cell r="B2">
            <v>1</v>
          </cell>
          <cell r="C2">
            <v>1</v>
          </cell>
          <cell r="D2">
            <v>20</v>
          </cell>
          <cell r="E2">
            <v>792030</v>
          </cell>
          <cell r="F2">
            <v>0</v>
          </cell>
          <cell r="G2" t="str">
            <v>Затраты по ШПЗ (неосновные)</v>
          </cell>
          <cell r="H2">
            <v>2030</v>
          </cell>
          <cell r="I2">
            <v>7920</v>
          </cell>
          <cell r="J2">
            <v>13.34</v>
          </cell>
          <cell r="K2">
            <v>1</v>
          </cell>
          <cell r="L2">
            <v>0</v>
          </cell>
          <cell r="M2">
            <v>0</v>
          </cell>
          <cell r="N2">
            <v>0</v>
          </cell>
          <cell r="R2">
            <v>0</v>
          </cell>
          <cell r="S2">
            <v>0</v>
          </cell>
          <cell r="T2">
            <v>0</v>
          </cell>
          <cell r="U2">
            <v>42</v>
          </cell>
          <cell r="V2">
            <v>0</v>
          </cell>
          <cell r="W2">
            <v>0</v>
          </cell>
          <cell r="AA2">
            <v>0</v>
          </cell>
          <cell r="AB2">
            <v>0</v>
          </cell>
          <cell r="AC2">
            <v>0</v>
          </cell>
          <cell r="AD2">
            <v>42</v>
          </cell>
          <cell r="AE2">
            <v>110000</v>
          </cell>
          <cell r="AF2">
            <v>0</v>
          </cell>
          <cell r="AI2">
            <v>2223</v>
          </cell>
          <cell r="AK2">
            <v>0</v>
          </cell>
          <cell r="AM2">
            <v>128</v>
          </cell>
          <cell r="AN2">
            <v>1</v>
          </cell>
          <cell r="AO2">
            <v>393216</v>
          </cell>
          <cell r="AQ2">
            <v>0</v>
          </cell>
          <cell r="AR2">
            <v>0</v>
          </cell>
          <cell r="AS2" t="str">
            <v>Ы</v>
          </cell>
          <cell r="AT2" t="str">
            <v>Ы</v>
          </cell>
          <cell r="AU2">
            <v>0</v>
          </cell>
          <cell r="AV2">
            <v>0</v>
          </cell>
          <cell r="AW2">
            <v>23</v>
          </cell>
          <cell r="AX2">
            <v>1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38828</v>
          </cell>
        </row>
        <row r="3">
          <cell r="A3">
            <v>2006</v>
          </cell>
          <cell r="B3">
            <v>1</v>
          </cell>
          <cell r="C3">
            <v>2</v>
          </cell>
          <cell r="D3">
            <v>20</v>
          </cell>
          <cell r="E3">
            <v>792030</v>
          </cell>
          <cell r="F3">
            <v>0</v>
          </cell>
          <cell r="G3" t="str">
            <v>Затраты по ШПЗ (неосновные)</v>
          </cell>
          <cell r="H3">
            <v>2030</v>
          </cell>
          <cell r="I3">
            <v>7920</v>
          </cell>
          <cell r="J3">
            <v>2.2000000000000002</v>
          </cell>
          <cell r="K3">
            <v>1</v>
          </cell>
          <cell r="L3">
            <v>0</v>
          </cell>
          <cell r="M3">
            <v>0</v>
          </cell>
          <cell r="N3">
            <v>0</v>
          </cell>
          <cell r="R3">
            <v>0</v>
          </cell>
          <cell r="S3">
            <v>0</v>
          </cell>
          <cell r="T3">
            <v>0</v>
          </cell>
          <cell r="U3">
            <v>42</v>
          </cell>
          <cell r="V3">
            <v>0</v>
          </cell>
          <cell r="W3">
            <v>0</v>
          </cell>
          <cell r="AA3">
            <v>0</v>
          </cell>
          <cell r="AB3">
            <v>0</v>
          </cell>
          <cell r="AC3">
            <v>0</v>
          </cell>
          <cell r="AD3">
            <v>42</v>
          </cell>
          <cell r="AE3">
            <v>114020</v>
          </cell>
          <cell r="AF3">
            <v>0</v>
          </cell>
          <cell r="AI3">
            <v>2223</v>
          </cell>
          <cell r="AK3">
            <v>0</v>
          </cell>
          <cell r="AM3">
            <v>129</v>
          </cell>
          <cell r="AN3">
            <v>1</v>
          </cell>
          <cell r="AO3">
            <v>393216</v>
          </cell>
          <cell r="AQ3">
            <v>0</v>
          </cell>
          <cell r="AR3">
            <v>0</v>
          </cell>
          <cell r="AS3" t="str">
            <v>Ы</v>
          </cell>
          <cell r="AT3" t="str">
            <v>Ы</v>
          </cell>
          <cell r="AU3">
            <v>0</v>
          </cell>
          <cell r="AV3">
            <v>0</v>
          </cell>
          <cell r="AW3">
            <v>23</v>
          </cell>
          <cell r="AX3">
            <v>1</v>
          </cell>
          <cell r="AY3">
            <v>0</v>
          </cell>
          <cell r="AZ3">
            <v>0</v>
          </cell>
          <cell r="BA3">
            <v>0</v>
          </cell>
          <cell r="BB3">
            <v>0</v>
          </cell>
          <cell r="BC3">
            <v>38828</v>
          </cell>
        </row>
        <row r="4">
          <cell r="A4">
            <v>2006</v>
          </cell>
          <cell r="B4">
            <v>1</v>
          </cell>
          <cell r="C4">
            <v>3</v>
          </cell>
          <cell r="D4">
            <v>20</v>
          </cell>
          <cell r="E4">
            <v>792030</v>
          </cell>
          <cell r="F4">
            <v>0</v>
          </cell>
          <cell r="G4" t="str">
            <v>Затраты по ШПЗ (неосновные)</v>
          </cell>
          <cell r="H4">
            <v>2030</v>
          </cell>
          <cell r="I4">
            <v>7920</v>
          </cell>
          <cell r="J4">
            <v>4.55</v>
          </cell>
          <cell r="K4">
            <v>1</v>
          </cell>
          <cell r="L4">
            <v>0</v>
          </cell>
          <cell r="M4">
            <v>0</v>
          </cell>
          <cell r="N4">
            <v>0</v>
          </cell>
          <cell r="R4">
            <v>0</v>
          </cell>
          <cell r="S4">
            <v>0</v>
          </cell>
          <cell r="T4">
            <v>0</v>
          </cell>
          <cell r="U4">
            <v>42</v>
          </cell>
          <cell r="V4">
            <v>0</v>
          </cell>
          <cell r="W4">
            <v>0</v>
          </cell>
          <cell r="AA4">
            <v>0</v>
          </cell>
          <cell r="AB4">
            <v>0</v>
          </cell>
          <cell r="AC4">
            <v>0</v>
          </cell>
          <cell r="AD4">
            <v>42</v>
          </cell>
          <cell r="AE4">
            <v>117000</v>
          </cell>
          <cell r="AF4">
            <v>0</v>
          </cell>
          <cell r="AI4">
            <v>2223</v>
          </cell>
          <cell r="AK4">
            <v>0</v>
          </cell>
          <cell r="AM4">
            <v>130</v>
          </cell>
          <cell r="AN4">
            <v>1</v>
          </cell>
          <cell r="AO4">
            <v>393216</v>
          </cell>
          <cell r="AQ4">
            <v>0</v>
          </cell>
          <cell r="AR4">
            <v>0</v>
          </cell>
          <cell r="AS4" t="str">
            <v>Ы</v>
          </cell>
          <cell r="AT4" t="str">
            <v>Ы</v>
          </cell>
          <cell r="AU4">
            <v>0</v>
          </cell>
          <cell r="AV4">
            <v>0</v>
          </cell>
          <cell r="AW4">
            <v>23</v>
          </cell>
          <cell r="AX4">
            <v>1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38828</v>
          </cell>
        </row>
        <row r="5">
          <cell r="A5">
            <v>2006</v>
          </cell>
          <cell r="B5">
            <v>1</v>
          </cell>
          <cell r="C5">
            <v>4</v>
          </cell>
          <cell r="D5">
            <v>20</v>
          </cell>
          <cell r="E5">
            <v>792030</v>
          </cell>
          <cell r="F5">
            <v>0</v>
          </cell>
          <cell r="G5" t="str">
            <v>Затраты по ШПЗ (неосновные)</v>
          </cell>
          <cell r="H5">
            <v>2030</v>
          </cell>
          <cell r="I5">
            <v>7920</v>
          </cell>
          <cell r="J5">
            <v>44.18</v>
          </cell>
          <cell r="K5">
            <v>1</v>
          </cell>
          <cell r="L5">
            <v>0</v>
          </cell>
          <cell r="M5">
            <v>0</v>
          </cell>
          <cell r="N5">
            <v>0</v>
          </cell>
          <cell r="R5">
            <v>0</v>
          </cell>
          <cell r="S5">
            <v>0</v>
          </cell>
          <cell r="T5">
            <v>0</v>
          </cell>
          <cell r="U5">
            <v>42</v>
          </cell>
          <cell r="V5">
            <v>0</v>
          </cell>
          <cell r="W5">
            <v>0</v>
          </cell>
          <cell r="AA5">
            <v>0</v>
          </cell>
          <cell r="AB5">
            <v>0</v>
          </cell>
          <cell r="AC5">
            <v>0</v>
          </cell>
          <cell r="AD5">
            <v>42</v>
          </cell>
          <cell r="AE5">
            <v>118000</v>
          </cell>
          <cell r="AF5">
            <v>0</v>
          </cell>
          <cell r="AI5">
            <v>2223</v>
          </cell>
          <cell r="AK5">
            <v>0</v>
          </cell>
          <cell r="AM5">
            <v>131</v>
          </cell>
          <cell r="AN5">
            <v>1</v>
          </cell>
          <cell r="AO5">
            <v>393216</v>
          </cell>
          <cell r="AQ5">
            <v>0</v>
          </cell>
          <cell r="AR5">
            <v>0</v>
          </cell>
          <cell r="AS5" t="str">
            <v>Ы</v>
          </cell>
          <cell r="AT5" t="str">
            <v>Ы</v>
          </cell>
          <cell r="AU5">
            <v>0</v>
          </cell>
          <cell r="AV5">
            <v>0</v>
          </cell>
          <cell r="AW5">
            <v>23</v>
          </cell>
          <cell r="AX5">
            <v>1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38828</v>
          </cell>
        </row>
        <row r="6">
          <cell r="A6">
            <v>2006</v>
          </cell>
          <cell r="B6">
            <v>1</v>
          </cell>
          <cell r="C6">
            <v>5</v>
          </cell>
          <cell r="D6">
            <v>20</v>
          </cell>
          <cell r="E6">
            <v>792030</v>
          </cell>
          <cell r="F6">
            <v>0</v>
          </cell>
          <cell r="G6" t="str">
            <v>Затраты по ШПЗ (неосновные)</v>
          </cell>
          <cell r="H6">
            <v>2030</v>
          </cell>
          <cell r="I6">
            <v>7920</v>
          </cell>
          <cell r="J6">
            <v>1</v>
          </cell>
          <cell r="K6">
            <v>1</v>
          </cell>
          <cell r="L6">
            <v>0</v>
          </cell>
          <cell r="M6">
            <v>0</v>
          </cell>
          <cell r="N6">
            <v>0</v>
          </cell>
          <cell r="R6">
            <v>0</v>
          </cell>
          <cell r="S6">
            <v>0</v>
          </cell>
          <cell r="T6">
            <v>0</v>
          </cell>
          <cell r="U6">
            <v>42</v>
          </cell>
          <cell r="V6">
            <v>0</v>
          </cell>
          <cell r="W6">
            <v>0</v>
          </cell>
          <cell r="AA6">
            <v>0</v>
          </cell>
          <cell r="AB6">
            <v>0</v>
          </cell>
          <cell r="AC6">
            <v>0</v>
          </cell>
          <cell r="AD6">
            <v>42</v>
          </cell>
          <cell r="AE6">
            <v>130000</v>
          </cell>
          <cell r="AF6">
            <v>0</v>
          </cell>
          <cell r="AI6">
            <v>2223</v>
          </cell>
          <cell r="AK6">
            <v>0</v>
          </cell>
          <cell r="AM6">
            <v>132</v>
          </cell>
          <cell r="AN6">
            <v>1</v>
          </cell>
          <cell r="AO6">
            <v>393216</v>
          </cell>
          <cell r="AQ6">
            <v>0</v>
          </cell>
          <cell r="AR6">
            <v>0</v>
          </cell>
          <cell r="AS6" t="str">
            <v>Ы</v>
          </cell>
          <cell r="AT6" t="str">
            <v>Ы</v>
          </cell>
          <cell r="AU6">
            <v>0</v>
          </cell>
          <cell r="AV6">
            <v>0</v>
          </cell>
          <cell r="AW6">
            <v>23</v>
          </cell>
          <cell r="AX6">
            <v>1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38828</v>
          </cell>
        </row>
        <row r="7">
          <cell r="A7">
            <v>2006</v>
          </cell>
          <cell r="B7">
            <v>1</v>
          </cell>
          <cell r="C7">
            <v>6</v>
          </cell>
          <cell r="D7">
            <v>20</v>
          </cell>
          <cell r="E7">
            <v>792030</v>
          </cell>
          <cell r="F7">
            <v>0</v>
          </cell>
          <cell r="G7" t="str">
            <v>Затраты по ШПЗ (неосновные)</v>
          </cell>
          <cell r="H7">
            <v>2030</v>
          </cell>
          <cell r="I7">
            <v>7920</v>
          </cell>
          <cell r="J7">
            <v>3.77</v>
          </cell>
          <cell r="K7">
            <v>1</v>
          </cell>
          <cell r="L7">
            <v>0</v>
          </cell>
          <cell r="M7">
            <v>0</v>
          </cell>
          <cell r="N7">
            <v>0</v>
          </cell>
          <cell r="R7">
            <v>0</v>
          </cell>
          <cell r="S7">
            <v>0</v>
          </cell>
          <cell r="T7">
            <v>0</v>
          </cell>
          <cell r="U7">
            <v>42</v>
          </cell>
          <cell r="V7">
            <v>0</v>
          </cell>
          <cell r="W7">
            <v>0</v>
          </cell>
          <cell r="AA7">
            <v>0</v>
          </cell>
          <cell r="AB7">
            <v>0</v>
          </cell>
          <cell r="AC7">
            <v>0</v>
          </cell>
          <cell r="AD7">
            <v>42</v>
          </cell>
          <cell r="AE7">
            <v>131000</v>
          </cell>
          <cell r="AF7">
            <v>0</v>
          </cell>
          <cell r="AI7">
            <v>2223</v>
          </cell>
          <cell r="AK7">
            <v>0</v>
          </cell>
          <cell r="AM7">
            <v>133</v>
          </cell>
          <cell r="AN7">
            <v>1</v>
          </cell>
          <cell r="AO7">
            <v>393216</v>
          </cell>
          <cell r="AQ7">
            <v>0</v>
          </cell>
          <cell r="AR7">
            <v>0</v>
          </cell>
          <cell r="AS7" t="str">
            <v>Ы</v>
          </cell>
          <cell r="AT7" t="str">
            <v>Ы</v>
          </cell>
          <cell r="AU7">
            <v>0</v>
          </cell>
          <cell r="AV7">
            <v>0</v>
          </cell>
          <cell r="AW7">
            <v>23</v>
          </cell>
          <cell r="AX7">
            <v>1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38828</v>
          </cell>
        </row>
        <row r="8">
          <cell r="A8">
            <v>2006</v>
          </cell>
          <cell r="B8">
            <v>1</v>
          </cell>
          <cell r="C8">
            <v>7</v>
          </cell>
          <cell r="D8">
            <v>20</v>
          </cell>
          <cell r="E8">
            <v>792030</v>
          </cell>
          <cell r="F8">
            <v>0</v>
          </cell>
          <cell r="G8" t="str">
            <v>Затраты по ШПЗ (неосновные)</v>
          </cell>
          <cell r="H8">
            <v>2030</v>
          </cell>
          <cell r="I8">
            <v>7920</v>
          </cell>
          <cell r="J8">
            <v>51.24</v>
          </cell>
          <cell r="K8">
            <v>1</v>
          </cell>
          <cell r="L8">
            <v>0</v>
          </cell>
          <cell r="M8">
            <v>0</v>
          </cell>
          <cell r="N8">
            <v>0</v>
          </cell>
          <cell r="R8">
            <v>0</v>
          </cell>
          <cell r="S8">
            <v>0</v>
          </cell>
          <cell r="T8">
            <v>0</v>
          </cell>
          <cell r="U8">
            <v>42</v>
          </cell>
          <cell r="V8">
            <v>0</v>
          </cell>
          <cell r="W8">
            <v>0</v>
          </cell>
          <cell r="AA8">
            <v>0</v>
          </cell>
          <cell r="AB8">
            <v>0</v>
          </cell>
          <cell r="AC8">
            <v>0</v>
          </cell>
          <cell r="AD8">
            <v>42</v>
          </cell>
          <cell r="AE8">
            <v>132000</v>
          </cell>
          <cell r="AF8">
            <v>0</v>
          </cell>
          <cell r="AI8">
            <v>2223</v>
          </cell>
          <cell r="AK8">
            <v>0</v>
          </cell>
          <cell r="AM8">
            <v>134</v>
          </cell>
          <cell r="AN8">
            <v>1</v>
          </cell>
          <cell r="AO8">
            <v>393216</v>
          </cell>
          <cell r="AQ8">
            <v>0</v>
          </cell>
          <cell r="AR8">
            <v>0</v>
          </cell>
          <cell r="AS8" t="str">
            <v>Ы</v>
          </cell>
          <cell r="AT8" t="str">
            <v>Ы</v>
          </cell>
          <cell r="AU8">
            <v>0</v>
          </cell>
          <cell r="AV8">
            <v>0</v>
          </cell>
          <cell r="AW8">
            <v>23</v>
          </cell>
          <cell r="AX8">
            <v>1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38828</v>
          </cell>
        </row>
        <row r="9">
          <cell r="A9">
            <v>2006</v>
          </cell>
          <cell r="B9">
            <v>1</v>
          </cell>
          <cell r="C9">
            <v>8</v>
          </cell>
          <cell r="D9">
            <v>20</v>
          </cell>
          <cell r="E9">
            <v>792030</v>
          </cell>
          <cell r="F9">
            <v>0</v>
          </cell>
          <cell r="G9" t="str">
            <v>Затраты по ШПЗ (неосновные)</v>
          </cell>
          <cell r="H9">
            <v>2030</v>
          </cell>
          <cell r="I9">
            <v>7920</v>
          </cell>
          <cell r="J9">
            <v>5.05</v>
          </cell>
          <cell r="K9">
            <v>1</v>
          </cell>
          <cell r="L9">
            <v>0</v>
          </cell>
          <cell r="M9">
            <v>0</v>
          </cell>
          <cell r="N9">
            <v>0</v>
          </cell>
          <cell r="R9">
            <v>0</v>
          </cell>
          <cell r="S9">
            <v>0</v>
          </cell>
          <cell r="T9">
            <v>0</v>
          </cell>
          <cell r="U9">
            <v>42</v>
          </cell>
          <cell r="V9">
            <v>0</v>
          </cell>
          <cell r="W9">
            <v>0</v>
          </cell>
          <cell r="AA9">
            <v>0</v>
          </cell>
          <cell r="AB9">
            <v>0</v>
          </cell>
          <cell r="AC9">
            <v>0</v>
          </cell>
          <cell r="AD9">
            <v>42</v>
          </cell>
          <cell r="AE9">
            <v>135000</v>
          </cell>
          <cell r="AF9">
            <v>0</v>
          </cell>
          <cell r="AI9">
            <v>2223</v>
          </cell>
          <cell r="AK9">
            <v>0</v>
          </cell>
          <cell r="AM9">
            <v>135</v>
          </cell>
          <cell r="AN9">
            <v>1</v>
          </cell>
          <cell r="AO9">
            <v>393216</v>
          </cell>
          <cell r="AQ9">
            <v>0</v>
          </cell>
          <cell r="AR9">
            <v>0</v>
          </cell>
          <cell r="AS9" t="str">
            <v>Ы</v>
          </cell>
          <cell r="AT9" t="str">
            <v>Ы</v>
          </cell>
          <cell r="AU9">
            <v>0</v>
          </cell>
          <cell r="AV9">
            <v>0</v>
          </cell>
          <cell r="AW9">
            <v>23</v>
          </cell>
          <cell r="AX9">
            <v>1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38828</v>
          </cell>
        </row>
        <row r="10">
          <cell r="A10">
            <v>2006</v>
          </cell>
          <cell r="B10">
            <v>1</v>
          </cell>
          <cell r="C10">
            <v>9</v>
          </cell>
          <cell r="D10">
            <v>20</v>
          </cell>
          <cell r="E10">
            <v>792030</v>
          </cell>
          <cell r="F10">
            <v>0</v>
          </cell>
          <cell r="G10" t="str">
            <v>Затраты по ШПЗ (неосновные)</v>
          </cell>
          <cell r="H10">
            <v>2030</v>
          </cell>
          <cell r="I10">
            <v>7920</v>
          </cell>
          <cell r="J10">
            <v>23011.13</v>
          </cell>
          <cell r="K10">
            <v>1</v>
          </cell>
          <cell r="L10">
            <v>0</v>
          </cell>
          <cell r="M10">
            <v>0</v>
          </cell>
          <cell r="N10">
            <v>0</v>
          </cell>
          <cell r="R10">
            <v>0</v>
          </cell>
          <cell r="S10">
            <v>0</v>
          </cell>
          <cell r="T10">
            <v>0</v>
          </cell>
          <cell r="U10">
            <v>42</v>
          </cell>
          <cell r="V10">
            <v>0</v>
          </cell>
          <cell r="W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42</v>
          </cell>
          <cell r="AE10">
            <v>143000</v>
          </cell>
          <cell r="AF10">
            <v>0</v>
          </cell>
          <cell r="AI10">
            <v>2223</v>
          </cell>
          <cell r="AK10">
            <v>0</v>
          </cell>
          <cell r="AM10">
            <v>136</v>
          </cell>
          <cell r="AN10">
            <v>1</v>
          </cell>
          <cell r="AO10">
            <v>393216</v>
          </cell>
          <cell r="AQ10">
            <v>0</v>
          </cell>
          <cell r="AR10">
            <v>0</v>
          </cell>
          <cell r="AS10" t="str">
            <v>Ы</v>
          </cell>
          <cell r="AT10" t="str">
            <v>Ы</v>
          </cell>
          <cell r="AU10">
            <v>0</v>
          </cell>
          <cell r="AV10">
            <v>0</v>
          </cell>
          <cell r="AW10">
            <v>23</v>
          </cell>
          <cell r="AX10">
            <v>1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38828</v>
          </cell>
        </row>
        <row r="11">
          <cell r="A11">
            <v>2006</v>
          </cell>
          <cell r="B11">
            <v>1</v>
          </cell>
          <cell r="C11">
            <v>10</v>
          </cell>
          <cell r="D11">
            <v>20</v>
          </cell>
          <cell r="E11">
            <v>792030</v>
          </cell>
          <cell r="F11">
            <v>0</v>
          </cell>
          <cell r="G11" t="str">
            <v>Затраты по ШПЗ (неосновные)</v>
          </cell>
          <cell r="H11">
            <v>2030</v>
          </cell>
          <cell r="I11">
            <v>7920</v>
          </cell>
          <cell r="J11">
            <v>11.97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R11">
            <v>0</v>
          </cell>
          <cell r="S11">
            <v>0</v>
          </cell>
          <cell r="T11">
            <v>0</v>
          </cell>
          <cell r="U11">
            <v>42</v>
          </cell>
          <cell r="V11">
            <v>0</v>
          </cell>
          <cell r="W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42</v>
          </cell>
          <cell r="AE11">
            <v>410000</v>
          </cell>
          <cell r="AF11">
            <v>0</v>
          </cell>
          <cell r="AI11">
            <v>2223</v>
          </cell>
          <cell r="AK11">
            <v>0</v>
          </cell>
          <cell r="AM11">
            <v>137</v>
          </cell>
          <cell r="AN11">
            <v>1</v>
          </cell>
          <cell r="AO11">
            <v>393216</v>
          </cell>
          <cell r="AQ11">
            <v>0</v>
          </cell>
          <cell r="AR11">
            <v>0</v>
          </cell>
          <cell r="AS11" t="str">
            <v>Ы</v>
          </cell>
          <cell r="AT11" t="str">
            <v>Ы</v>
          </cell>
          <cell r="AU11">
            <v>0</v>
          </cell>
          <cell r="AV11">
            <v>0</v>
          </cell>
          <cell r="AW11">
            <v>23</v>
          </cell>
          <cell r="AX11">
            <v>1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38828</v>
          </cell>
        </row>
        <row r="12">
          <cell r="A12">
            <v>2006</v>
          </cell>
          <cell r="B12">
            <v>1</v>
          </cell>
          <cell r="C12">
            <v>11</v>
          </cell>
          <cell r="D12">
            <v>20</v>
          </cell>
          <cell r="E12">
            <v>792030</v>
          </cell>
          <cell r="F12">
            <v>0</v>
          </cell>
          <cell r="G12" t="str">
            <v>Затраты по ШПЗ (неосновные)</v>
          </cell>
          <cell r="H12">
            <v>2030</v>
          </cell>
          <cell r="I12">
            <v>7920</v>
          </cell>
          <cell r="J12">
            <v>190.18</v>
          </cell>
          <cell r="K12">
            <v>1</v>
          </cell>
          <cell r="L12">
            <v>0</v>
          </cell>
          <cell r="M12">
            <v>0</v>
          </cell>
          <cell r="N12">
            <v>0</v>
          </cell>
          <cell r="R12">
            <v>0</v>
          </cell>
          <cell r="S12">
            <v>0</v>
          </cell>
          <cell r="T12">
            <v>0</v>
          </cell>
          <cell r="U12">
            <v>42</v>
          </cell>
          <cell r="V12">
            <v>0</v>
          </cell>
          <cell r="W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42</v>
          </cell>
          <cell r="AE12">
            <v>420000</v>
          </cell>
          <cell r="AF12">
            <v>0</v>
          </cell>
          <cell r="AI12">
            <v>2223</v>
          </cell>
          <cell r="AK12">
            <v>0</v>
          </cell>
          <cell r="AM12">
            <v>138</v>
          </cell>
          <cell r="AN12">
            <v>1</v>
          </cell>
          <cell r="AO12">
            <v>393216</v>
          </cell>
          <cell r="AQ12">
            <v>0</v>
          </cell>
          <cell r="AR12">
            <v>0</v>
          </cell>
          <cell r="AS12" t="str">
            <v>Ы</v>
          </cell>
          <cell r="AT12" t="str">
            <v>Ы</v>
          </cell>
          <cell r="AU12">
            <v>0</v>
          </cell>
          <cell r="AV12">
            <v>0</v>
          </cell>
          <cell r="AW12">
            <v>23</v>
          </cell>
          <cell r="AX12">
            <v>1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38828</v>
          </cell>
        </row>
        <row r="13">
          <cell r="A13">
            <v>2006</v>
          </cell>
          <cell r="B13">
            <v>1</v>
          </cell>
          <cell r="C13">
            <v>12</v>
          </cell>
          <cell r="D13">
            <v>20</v>
          </cell>
          <cell r="E13">
            <v>792030</v>
          </cell>
          <cell r="F13">
            <v>0</v>
          </cell>
          <cell r="G13" t="str">
            <v>Затраты по ШПЗ (неосновные)</v>
          </cell>
          <cell r="H13">
            <v>2030</v>
          </cell>
          <cell r="I13">
            <v>7920</v>
          </cell>
          <cell r="J13">
            <v>28.88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R13">
            <v>0</v>
          </cell>
          <cell r="S13">
            <v>0</v>
          </cell>
          <cell r="T13">
            <v>0</v>
          </cell>
          <cell r="U13">
            <v>42</v>
          </cell>
          <cell r="V13">
            <v>0</v>
          </cell>
          <cell r="W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42</v>
          </cell>
          <cell r="AE13">
            <v>430000</v>
          </cell>
          <cell r="AF13">
            <v>0</v>
          </cell>
          <cell r="AI13">
            <v>2223</v>
          </cell>
          <cell r="AK13">
            <v>0</v>
          </cell>
          <cell r="AM13">
            <v>139</v>
          </cell>
          <cell r="AN13">
            <v>1</v>
          </cell>
          <cell r="AO13">
            <v>393216</v>
          </cell>
          <cell r="AQ13">
            <v>0</v>
          </cell>
          <cell r="AR13">
            <v>0</v>
          </cell>
          <cell r="AS13" t="str">
            <v>Ы</v>
          </cell>
          <cell r="AT13" t="str">
            <v>Ы</v>
          </cell>
          <cell r="AU13">
            <v>0</v>
          </cell>
          <cell r="AV13">
            <v>0</v>
          </cell>
          <cell r="AW13">
            <v>23</v>
          </cell>
          <cell r="AX13">
            <v>1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38828</v>
          </cell>
        </row>
        <row r="14">
          <cell r="A14">
            <v>2006</v>
          </cell>
          <cell r="B14">
            <v>1</v>
          </cell>
          <cell r="C14">
            <v>13</v>
          </cell>
          <cell r="D14">
            <v>20</v>
          </cell>
          <cell r="E14">
            <v>792030</v>
          </cell>
          <cell r="F14">
            <v>0</v>
          </cell>
          <cell r="G14" t="str">
            <v>Затраты по ШПЗ (неосновные)</v>
          </cell>
          <cell r="H14">
            <v>2030</v>
          </cell>
          <cell r="I14">
            <v>7920</v>
          </cell>
          <cell r="J14">
            <v>18.309999999999999</v>
          </cell>
          <cell r="K14">
            <v>1</v>
          </cell>
          <cell r="L14">
            <v>0</v>
          </cell>
          <cell r="M14">
            <v>0</v>
          </cell>
          <cell r="N14">
            <v>0</v>
          </cell>
          <cell r="R14">
            <v>0</v>
          </cell>
          <cell r="S14">
            <v>0</v>
          </cell>
          <cell r="T14">
            <v>0</v>
          </cell>
          <cell r="U14">
            <v>42</v>
          </cell>
          <cell r="V14">
            <v>0</v>
          </cell>
          <cell r="W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42</v>
          </cell>
          <cell r="AE14">
            <v>450000</v>
          </cell>
          <cell r="AF14">
            <v>0</v>
          </cell>
          <cell r="AI14">
            <v>2223</v>
          </cell>
          <cell r="AK14">
            <v>0</v>
          </cell>
          <cell r="AM14">
            <v>140</v>
          </cell>
          <cell r="AN14">
            <v>1</v>
          </cell>
          <cell r="AO14">
            <v>393216</v>
          </cell>
          <cell r="AQ14">
            <v>0</v>
          </cell>
          <cell r="AR14">
            <v>0</v>
          </cell>
          <cell r="AS14" t="str">
            <v>Ы</v>
          </cell>
          <cell r="AT14" t="str">
            <v>Ы</v>
          </cell>
          <cell r="AU14">
            <v>0</v>
          </cell>
          <cell r="AV14">
            <v>0</v>
          </cell>
          <cell r="AW14">
            <v>23</v>
          </cell>
          <cell r="AX14">
            <v>1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38828</v>
          </cell>
        </row>
        <row r="15">
          <cell r="A15">
            <v>2006</v>
          </cell>
          <cell r="B15">
            <v>1</v>
          </cell>
          <cell r="C15">
            <v>14</v>
          </cell>
          <cell r="D15">
            <v>20</v>
          </cell>
          <cell r="E15">
            <v>792030</v>
          </cell>
          <cell r="F15">
            <v>0</v>
          </cell>
          <cell r="G15" t="str">
            <v>Затраты по ШПЗ (неосновные)</v>
          </cell>
          <cell r="H15">
            <v>2030</v>
          </cell>
          <cell r="I15">
            <v>7920</v>
          </cell>
          <cell r="J15">
            <v>4.5599999999999996</v>
          </cell>
          <cell r="K15">
            <v>1</v>
          </cell>
          <cell r="L15">
            <v>0</v>
          </cell>
          <cell r="M15">
            <v>0</v>
          </cell>
          <cell r="N15">
            <v>0</v>
          </cell>
          <cell r="R15">
            <v>0</v>
          </cell>
          <cell r="S15">
            <v>0</v>
          </cell>
          <cell r="T15">
            <v>0</v>
          </cell>
          <cell r="U15">
            <v>42</v>
          </cell>
          <cell r="V15">
            <v>0</v>
          </cell>
          <cell r="W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42</v>
          </cell>
          <cell r="AE15">
            <v>460000</v>
          </cell>
          <cell r="AF15">
            <v>0</v>
          </cell>
          <cell r="AI15">
            <v>2223</v>
          </cell>
          <cell r="AK15">
            <v>0</v>
          </cell>
          <cell r="AM15">
            <v>141</v>
          </cell>
          <cell r="AN15">
            <v>1</v>
          </cell>
          <cell r="AO15">
            <v>393216</v>
          </cell>
          <cell r="AQ15">
            <v>0</v>
          </cell>
          <cell r="AR15">
            <v>0</v>
          </cell>
          <cell r="AS15" t="str">
            <v>Ы</v>
          </cell>
          <cell r="AT15" t="str">
            <v>Ы</v>
          </cell>
          <cell r="AU15">
            <v>0</v>
          </cell>
          <cell r="AV15">
            <v>0</v>
          </cell>
          <cell r="AW15">
            <v>23</v>
          </cell>
          <cell r="AX15">
            <v>1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38828</v>
          </cell>
        </row>
        <row r="16">
          <cell r="A16">
            <v>2006</v>
          </cell>
          <cell r="B16">
            <v>1</v>
          </cell>
          <cell r="C16">
            <v>15</v>
          </cell>
          <cell r="D16">
            <v>20</v>
          </cell>
          <cell r="E16">
            <v>792030</v>
          </cell>
          <cell r="F16">
            <v>0</v>
          </cell>
          <cell r="G16" t="str">
            <v>Затраты по ШПЗ (неосновные)</v>
          </cell>
          <cell r="H16">
            <v>2030</v>
          </cell>
          <cell r="I16">
            <v>7920</v>
          </cell>
          <cell r="J16">
            <v>0.18</v>
          </cell>
          <cell r="K16">
            <v>1</v>
          </cell>
          <cell r="L16">
            <v>0</v>
          </cell>
          <cell r="M16">
            <v>0</v>
          </cell>
          <cell r="N16">
            <v>0</v>
          </cell>
          <cell r="R16">
            <v>0</v>
          </cell>
          <cell r="S16">
            <v>0</v>
          </cell>
          <cell r="T16">
            <v>0</v>
          </cell>
          <cell r="U16">
            <v>42</v>
          </cell>
          <cell r="V16">
            <v>0</v>
          </cell>
          <cell r="W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42</v>
          </cell>
          <cell r="AE16">
            <v>465000</v>
          </cell>
          <cell r="AF16">
            <v>0</v>
          </cell>
          <cell r="AI16">
            <v>2223</v>
          </cell>
          <cell r="AK16">
            <v>0</v>
          </cell>
          <cell r="AM16">
            <v>142</v>
          </cell>
          <cell r="AN16">
            <v>1</v>
          </cell>
          <cell r="AO16">
            <v>393216</v>
          </cell>
          <cell r="AQ16">
            <v>0</v>
          </cell>
          <cell r="AR16">
            <v>0</v>
          </cell>
          <cell r="AS16" t="str">
            <v>Ы</v>
          </cell>
          <cell r="AT16" t="str">
            <v>Ы</v>
          </cell>
          <cell r="AU16">
            <v>0</v>
          </cell>
          <cell r="AV16">
            <v>0</v>
          </cell>
          <cell r="AW16">
            <v>23</v>
          </cell>
          <cell r="AX16">
            <v>1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38828</v>
          </cell>
        </row>
        <row r="17">
          <cell r="A17">
            <v>2006</v>
          </cell>
          <cell r="B17">
            <v>1</v>
          </cell>
          <cell r="C17">
            <v>16</v>
          </cell>
          <cell r="D17">
            <v>20</v>
          </cell>
          <cell r="E17">
            <v>792030</v>
          </cell>
          <cell r="F17">
            <v>0</v>
          </cell>
          <cell r="G17" t="str">
            <v>Затраты по ШПЗ (неосновные)</v>
          </cell>
          <cell r="H17">
            <v>2030</v>
          </cell>
          <cell r="I17">
            <v>7920</v>
          </cell>
          <cell r="J17">
            <v>363.45</v>
          </cell>
          <cell r="K17">
            <v>1</v>
          </cell>
          <cell r="L17">
            <v>0</v>
          </cell>
          <cell r="M17">
            <v>0</v>
          </cell>
          <cell r="N17">
            <v>0</v>
          </cell>
          <cell r="R17">
            <v>0</v>
          </cell>
          <cell r="S17">
            <v>0</v>
          </cell>
          <cell r="T17">
            <v>0</v>
          </cell>
          <cell r="U17">
            <v>42</v>
          </cell>
          <cell r="V17">
            <v>0</v>
          </cell>
          <cell r="W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42</v>
          </cell>
          <cell r="AE17">
            <v>502100</v>
          </cell>
          <cell r="AF17">
            <v>0</v>
          </cell>
          <cell r="AI17">
            <v>2223</v>
          </cell>
          <cell r="AK17">
            <v>0</v>
          </cell>
          <cell r="AM17">
            <v>143</v>
          </cell>
          <cell r="AN17">
            <v>1</v>
          </cell>
          <cell r="AO17">
            <v>393216</v>
          </cell>
          <cell r="AQ17">
            <v>0</v>
          </cell>
          <cell r="AR17">
            <v>0</v>
          </cell>
          <cell r="AS17" t="str">
            <v>Ы</v>
          </cell>
          <cell r="AT17" t="str">
            <v>Ы</v>
          </cell>
          <cell r="AU17">
            <v>0</v>
          </cell>
          <cell r="AV17">
            <v>0</v>
          </cell>
          <cell r="AW17">
            <v>23</v>
          </cell>
          <cell r="AX17">
            <v>1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38828</v>
          </cell>
        </row>
        <row r="18">
          <cell r="A18">
            <v>2006</v>
          </cell>
          <cell r="B18">
            <v>1</v>
          </cell>
          <cell r="C18">
            <v>17</v>
          </cell>
          <cell r="D18">
            <v>20</v>
          </cell>
          <cell r="E18">
            <v>792030</v>
          </cell>
          <cell r="F18">
            <v>0</v>
          </cell>
          <cell r="G18" t="str">
            <v>Затраты по ШПЗ (неосновные)</v>
          </cell>
          <cell r="H18">
            <v>2030</v>
          </cell>
          <cell r="I18">
            <v>7920</v>
          </cell>
          <cell r="J18">
            <v>98.73</v>
          </cell>
          <cell r="K18">
            <v>1</v>
          </cell>
          <cell r="L18">
            <v>0</v>
          </cell>
          <cell r="M18">
            <v>0</v>
          </cell>
          <cell r="N18">
            <v>0</v>
          </cell>
          <cell r="R18">
            <v>0</v>
          </cell>
          <cell r="S18">
            <v>0</v>
          </cell>
          <cell r="T18">
            <v>0</v>
          </cell>
          <cell r="U18">
            <v>42</v>
          </cell>
          <cell r="V18">
            <v>0</v>
          </cell>
          <cell r="W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42</v>
          </cell>
          <cell r="AE18">
            <v>503000</v>
          </cell>
          <cell r="AF18">
            <v>0</v>
          </cell>
          <cell r="AI18">
            <v>2223</v>
          </cell>
          <cell r="AK18">
            <v>0</v>
          </cell>
          <cell r="AM18">
            <v>144</v>
          </cell>
          <cell r="AN18">
            <v>1</v>
          </cell>
          <cell r="AO18">
            <v>393216</v>
          </cell>
          <cell r="AQ18">
            <v>0</v>
          </cell>
          <cell r="AR18">
            <v>0</v>
          </cell>
          <cell r="AS18" t="str">
            <v>Ы</v>
          </cell>
          <cell r="AT18" t="str">
            <v>Ы</v>
          </cell>
          <cell r="AU18">
            <v>0</v>
          </cell>
          <cell r="AV18">
            <v>0</v>
          </cell>
          <cell r="AW18">
            <v>23</v>
          </cell>
          <cell r="AX18">
            <v>1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38828</v>
          </cell>
        </row>
        <row r="19">
          <cell r="A19">
            <v>2006</v>
          </cell>
          <cell r="B19">
            <v>1</v>
          </cell>
          <cell r="C19">
            <v>18</v>
          </cell>
          <cell r="D19">
            <v>20</v>
          </cell>
          <cell r="E19">
            <v>792030</v>
          </cell>
          <cell r="F19">
            <v>0</v>
          </cell>
          <cell r="G19" t="str">
            <v>Затраты по ШПЗ (неосновные)</v>
          </cell>
          <cell r="H19">
            <v>2030</v>
          </cell>
          <cell r="I19">
            <v>7920</v>
          </cell>
          <cell r="J19">
            <v>6.01</v>
          </cell>
          <cell r="K19">
            <v>1</v>
          </cell>
          <cell r="L19">
            <v>0</v>
          </cell>
          <cell r="M19">
            <v>0</v>
          </cell>
          <cell r="N19">
            <v>0</v>
          </cell>
          <cell r="R19">
            <v>0</v>
          </cell>
          <cell r="S19">
            <v>0</v>
          </cell>
          <cell r="T19">
            <v>0</v>
          </cell>
          <cell r="U19">
            <v>42</v>
          </cell>
          <cell r="V19">
            <v>0</v>
          </cell>
          <cell r="W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42</v>
          </cell>
          <cell r="AE19">
            <v>504900</v>
          </cell>
          <cell r="AF19">
            <v>0</v>
          </cell>
          <cell r="AI19">
            <v>2223</v>
          </cell>
          <cell r="AK19">
            <v>0</v>
          </cell>
          <cell r="AM19">
            <v>145</v>
          </cell>
          <cell r="AN19">
            <v>1</v>
          </cell>
          <cell r="AO19">
            <v>393216</v>
          </cell>
          <cell r="AQ19">
            <v>0</v>
          </cell>
          <cell r="AR19">
            <v>0</v>
          </cell>
          <cell r="AS19" t="str">
            <v>Ы</v>
          </cell>
          <cell r="AT19" t="str">
            <v>Ы</v>
          </cell>
          <cell r="AU19">
            <v>0</v>
          </cell>
          <cell r="AV19">
            <v>0</v>
          </cell>
          <cell r="AW19">
            <v>23</v>
          </cell>
          <cell r="AX19">
            <v>1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38828</v>
          </cell>
        </row>
        <row r="20">
          <cell r="A20">
            <v>2006</v>
          </cell>
          <cell r="B20">
            <v>1</v>
          </cell>
          <cell r="C20">
            <v>19</v>
          </cell>
          <cell r="D20">
            <v>20</v>
          </cell>
          <cell r="E20">
            <v>792030</v>
          </cell>
          <cell r="F20">
            <v>0</v>
          </cell>
          <cell r="G20" t="str">
            <v>Затраты по ШПЗ (неосновные)</v>
          </cell>
          <cell r="H20">
            <v>2030</v>
          </cell>
          <cell r="I20">
            <v>7920</v>
          </cell>
          <cell r="J20">
            <v>29.97</v>
          </cell>
          <cell r="K20">
            <v>1</v>
          </cell>
          <cell r="L20">
            <v>0</v>
          </cell>
          <cell r="M20">
            <v>0</v>
          </cell>
          <cell r="N20">
            <v>0</v>
          </cell>
          <cell r="R20">
            <v>0</v>
          </cell>
          <cell r="S20">
            <v>0</v>
          </cell>
          <cell r="T20">
            <v>0</v>
          </cell>
          <cell r="U20">
            <v>42</v>
          </cell>
          <cell r="V20">
            <v>0</v>
          </cell>
          <cell r="W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42</v>
          </cell>
          <cell r="AE20">
            <v>505100</v>
          </cell>
          <cell r="AF20">
            <v>0</v>
          </cell>
          <cell r="AI20">
            <v>2223</v>
          </cell>
          <cell r="AK20">
            <v>0</v>
          </cell>
          <cell r="AM20">
            <v>146</v>
          </cell>
          <cell r="AN20">
            <v>1</v>
          </cell>
          <cell r="AO20">
            <v>393216</v>
          </cell>
          <cell r="AQ20">
            <v>0</v>
          </cell>
          <cell r="AR20">
            <v>0</v>
          </cell>
          <cell r="AS20" t="str">
            <v>Ы</v>
          </cell>
          <cell r="AT20" t="str">
            <v>Ы</v>
          </cell>
          <cell r="AU20">
            <v>0</v>
          </cell>
          <cell r="AV20">
            <v>0</v>
          </cell>
          <cell r="AW20">
            <v>23</v>
          </cell>
          <cell r="AX20">
            <v>1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38828</v>
          </cell>
        </row>
        <row r="21">
          <cell r="A21">
            <v>2006</v>
          </cell>
          <cell r="B21">
            <v>1</v>
          </cell>
          <cell r="C21">
            <v>20</v>
          </cell>
          <cell r="D21">
            <v>20</v>
          </cell>
          <cell r="E21">
            <v>792030</v>
          </cell>
          <cell r="F21">
            <v>0</v>
          </cell>
          <cell r="G21" t="str">
            <v>Затраты по ШПЗ (неосновные)</v>
          </cell>
          <cell r="H21">
            <v>2030</v>
          </cell>
          <cell r="I21">
            <v>7920</v>
          </cell>
          <cell r="J21">
            <v>12.49</v>
          </cell>
          <cell r="K21">
            <v>1</v>
          </cell>
          <cell r="L21">
            <v>0</v>
          </cell>
          <cell r="M21">
            <v>0</v>
          </cell>
          <cell r="N21">
            <v>0</v>
          </cell>
          <cell r="R21">
            <v>0</v>
          </cell>
          <cell r="S21">
            <v>0</v>
          </cell>
          <cell r="T21">
            <v>0</v>
          </cell>
          <cell r="U21">
            <v>42</v>
          </cell>
          <cell r="V21">
            <v>0</v>
          </cell>
          <cell r="W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42</v>
          </cell>
          <cell r="AE21">
            <v>505200</v>
          </cell>
          <cell r="AF21">
            <v>0</v>
          </cell>
          <cell r="AI21">
            <v>2223</v>
          </cell>
          <cell r="AK21">
            <v>0</v>
          </cell>
          <cell r="AM21">
            <v>147</v>
          </cell>
          <cell r="AN21">
            <v>1</v>
          </cell>
          <cell r="AO21">
            <v>393216</v>
          </cell>
          <cell r="AQ21">
            <v>0</v>
          </cell>
          <cell r="AR21">
            <v>0</v>
          </cell>
          <cell r="AS21" t="str">
            <v>Ы</v>
          </cell>
          <cell r="AT21" t="str">
            <v>Ы</v>
          </cell>
          <cell r="AU21">
            <v>0</v>
          </cell>
          <cell r="AV21">
            <v>0</v>
          </cell>
          <cell r="AW21">
            <v>23</v>
          </cell>
          <cell r="AX21">
            <v>1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38828</v>
          </cell>
        </row>
        <row r="22">
          <cell r="A22">
            <v>2006</v>
          </cell>
          <cell r="B22">
            <v>1</v>
          </cell>
          <cell r="C22">
            <v>21</v>
          </cell>
          <cell r="D22">
            <v>20</v>
          </cell>
          <cell r="E22">
            <v>792030</v>
          </cell>
          <cell r="F22">
            <v>0</v>
          </cell>
          <cell r="G22" t="str">
            <v>Затраты по ШПЗ (неосновные)</v>
          </cell>
          <cell r="H22">
            <v>2030</v>
          </cell>
          <cell r="I22">
            <v>7920</v>
          </cell>
          <cell r="J22">
            <v>0.24</v>
          </cell>
          <cell r="K22">
            <v>1</v>
          </cell>
          <cell r="L22">
            <v>0</v>
          </cell>
          <cell r="M22">
            <v>0</v>
          </cell>
          <cell r="N22">
            <v>0</v>
          </cell>
          <cell r="R22">
            <v>0</v>
          </cell>
          <cell r="S22">
            <v>0</v>
          </cell>
          <cell r="T22">
            <v>0</v>
          </cell>
          <cell r="U22">
            <v>42</v>
          </cell>
          <cell r="V22">
            <v>0</v>
          </cell>
          <cell r="W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42</v>
          </cell>
          <cell r="AE22">
            <v>505400</v>
          </cell>
          <cell r="AF22">
            <v>0</v>
          </cell>
          <cell r="AI22">
            <v>2223</v>
          </cell>
          <cell r="AK22">
            <v>0</v>
          </cell>
          <cell r="AM22">
            <v>148</v>
          </cell>
          <cell r="AN22">
            <v>1</v>
          </cell>
          <cell r="AO22">
            <v>393216</v>
          </cell>
          <cell r="AQ22">
            <v>0</v>
          </cell>
          <cell r="AR22">
            <v>0</v>
          </cell>
          <cell r="AS22" t="str">
            <v>Ы</v>
          </cell>
          <cell r="AT22" t="str">
            <v>Ы</v>
          </cell>
          <cell r="AU22">
            <v>0</v>
          </cell>
          <cell r="AV22">
            <v>0</v>
          </cell>
          <cell r="AW22">
            <v>23</v>
          </cell>
          <cell r="AX22">
            <v>1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38828</v>
          </cell>
        </row>
        <row r="23">
          <cell r="A23">
            <v>2006</v>
          </cell>
          <cell r="B23">
            <v>1</v>
          </cell>
          <cell r="C23">
            <v>22</v>
          </cell>
          <cell r="D23">
            <v>20</v>
          </cell>
          <cell r="E23">
            <v>792030</v>
          </cell>
          <cell r="F23">
            <v>0</v>
          </cell>
          <cell r="G23" t="str">
            <v>Затраты по ШПЗ (неосновные)</v>
          </cell>
          <cell r="H23">
            <v>2030</v>
          </cell>
          <cell r="I23">
            <v>7920</v>
          </cell>
          <cell r="J23">
            <v>143.41999999999999</v>
          </cell>
          <cell r="K23">
            <v>1</v>
          </cell>
          <cell r="L23">
            <v>0</v>
          </cell>
          <cell r="M23">
            <v>0</v>
          </cell>
          <cell r="N23">
            <v>0</v>
          </cell>
          <cell r="R23">
            <v>0</v>
          </cell>
          <cell r="S23">
            <v>0</v>
          </cell>
          <cell r="T23">
            <v>0</v>
          </cell>
          <cell r="U23">
            <v>42</v>
          </cell>
          <cell r="V23">
            <v>0</v>
          </cell>
          <cell r="W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42</v>
          </cell>
          <cell r="AE23">
            <v>510100</v>
          </cell>
          <cell r="AF23">
            <v>0</v>
          </cell>
          <cell r="AI23">
            <v>2223</v>
          </cell>
          <cell r="AK23">
            <v>0</v>
          </cell>
          <cell r="AM23">
            <v>149</v>
          </cell>
          <cell r="AN23">
            <v>1</v>
          </cell>
          <cell r="AO23">
            <v>393216</v>
          </cell>
          <cell r="AQ23">
            <v>0</v>
          </cell>
          <cell r="AR23">
            <v>0</v>
          </cell>
          <cell r="AS23" t="str">
            <v>Ы</v>
          </cell>
          <cell r="AT23" t="str">
            <v>Ы</v>
          </cell>
          <cell r="AU23">
            <v>0</v>
          </cell>
          <cell r="AV23">
            <v>0</v>
          </cell>
          <cell r="AW23">
            <v>23</v>
          </cell>
          <cell r="AX23">
            <v>1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38828</v>
          </cell>
        </row>
        <row r="24">
          <cell r="A24">
            <v>2006</v>
          </cell>
          <cell r="B24">
            <v>1</v>
          </cell>
          <cell r="C24">
            <v>23</v>
          </cell>
          <cell r="D24">
            <v>20</v>
          </cell>
          <cell r="E24">
            <v>792030</v>
          </cell>
          <cell r="F24">
            <v>0</v>
          </cell>
          <cell r="G24" t="str">
            <v>Затраты по ШПЗ (неосновные)</v>
          </cell>
          <cell r="H24">
            <v>2030</v>
          </cell>
          <cell r="I24">
            <v>7920</v>
          </cell>
          <cell r="J24">
            <v>0.08</v>
          </cell>
          <cell r="K24">
            <v>1</v>
          </cell>
          <cell r="L24">
            <v>0</v>
          </cell>
          <cell r="M24">
            <v>0</v>
          </cell>
          <cell r="N24">
            <v>0</v>
          </cell>
          <cell r="R24">
            <v>0</v>
          </cell>
          <cell r="S24">
            <v>0</v>
          </cell>
          <cell r="T24">
            <v>0</v>
          </cell>
          <cell r="U24">
            <v>42</v>
          </cell>
          <cell r="V24">
            <v>0</v>
          </cell>
          <cell r="W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42</v>
          </cell>
          <cell r="AE24">
            <v>510200</v>
          </cell>
          <cell r="AF24">
            <v>0</v>
          </cell>
          <cell r="AI24">
            <v>2223</v>
          </cell>
          <cell r="AK24">
            <v>0</v>
          </cell>
          <cell r="AM24">
            <v>150</v>
          </cell>
          <cell r="AN24">
            <v>1</v>
          </cell>
          <cell r="AO24">
            <v>393216</v>
          </cell>
          <cell r="AQ24">
            <v>0</v>
          </cell>
          <cell r="AR24">
            <v>0</v>
          </cell>
          <cell r="AS24" t="str">
            <v>Ы</v>
          </cell>
          <cell r="AT24" t="str">
            <v>Ы</v>
          </cell>
          <cell r="AU24">
            <v>0</v>
          </cell>
          <cell r="AV24">
            <v>0</v>
          </cell>
          <cell r="AW24">
            <v>23</v>
          </cell>
          <cell r="AX24">
            <v>1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38828</v>
          </cell>
        </row>
        <row r="25">
          <cell r="A25">
            <v>2006</v>
          </cell>
          <cell r="B25">
            <v>1</v>
          </cell>
          <cell r="C25">
            <v>24</v>
          </cell>
          <cell r="D25">
            <v>20</v>
          </cell>
          <cell r="E25">
            <v>792030</v>
          </cell>
          <cell r="F25">
            <v>0</v>
          </cell>
          <cell r="G25" t="str">
            <v>Затраты по ШПЗ (неосновные)</v>
          </cell>
          <cell r="H25">
            <v>2030</v>
          </cell>
          <cell r="I25">
            <v>7920</v>
          </cell>
          <cell r="J25">
            <v>16.7</v>
          </cell>
          <cell r="K25">
            <v>1</v>
          </cell>
          <cell r="L25">
            <v>0</v>
          </cell>
          <cell r="M25">
            <v>0</v>
          </cell>
          <cell r="N25">
            <v>0</v>
          </cell>
          <cell r="R25">
            <v>0</v>
          </cell>
          <cell r="S25">
            <v>0</v>
          </cell>
          <cell r="T25">
            <v>0</v>
          </cell>
          <cell r="U25">
            <v>42</v>
          </cell>
          <cell r="V25">
            <v>0</v>
          </cell>
          <cell r="W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42</v>
          </cell>
          <cell r="AE25">
            <v>510300</v>
          </cell>
          <cell r="AF25">
            <v>0</v>
          </cell>
          <cell r="AI25">
            <v>2223</v>
          </cell>
          <cell r="AK25">
            <v>0</v>
          </cell>
          <cell r="AM25">
            <v>151</v>
          </cell>
          <cell r="AN25">
            <v>1</v>
          </cell>
          <cell r="AO25">
            <v>393216</v>
          </cell>
          <cell r="AQ25">
            <v>0</v>
          </cell>
          <cell r="AR25">
            <v>0</v>
          </cell>
          <cell r="AS25" t="str">
            <v>Ы</v>
          </cell>
          <cell r="AT25" t="str">
            <v>Ы</v>
          </cell>
          <cell r="AU25">
            <v>0</v>
          </cell>
          <cell r="AV25">
            <v>0</v>
          </cell>
          <cell r="AW25">
            <v>23</v>
          </cell>
          <cell r="AX25">
            <v>1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38828</v>
          </cell>
        </row>
        <row r="26">
          <cell r="A26">
            <v>2006</v>
          </cell>
          <cell r="B26">
            <v>1</v>
          </cell>
          <cell r="C26">
            <v>25</v>
          </cell>
          <cell r="D26">
            <v>20</v>
          </cell>
          <cell r="E26">
            <v>792030</v>
          </cell>
          <cell r="F26">
            <v>0</v>
          </cell>
          <cell r="G26" t="str">
            <v>Затраты по ШПЗ (неосновные)</v>
          </cell>
          <cell r="H26">
            <v>2030</v>
          </cell>
          <cell r="I26">
            <v>7920</v>
          </cell>
          <cell r="J26">
            <v>2.38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R26">
            <v>0</v>
          </cell>
          <cell r="S26">
            <v>0</v>
          </cell>
          <cell r="T26">
            <v>0</v>
          </cell>
          <cell r="U26">
            <v>42</v>
          </cell>
          <cell r="V26">
            <v>0</v>
          </cell>
          <cell r="W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42</v>
          </cell>
          <cell r="AE26">
            <v>510400</v>
          </cell>
          <cell r="AF26">
            <v>0</v>
          </cell>
          <cell r="AI26">
            <v>2223</v>
          </cell>
          <cell r="AK26">
            <v>0</v>
          </cell>
          <cell r="AM26">
            <v>152</v>
          </cell>
          <cell r="AN26">
            <v>1</v>
          </cell>
          <cell r="AO26">
            <v>393216</v>
          </cell>
          <cell r="AQ26">
            <v>0</v>
          </cell>
          <cell r="AR26">
            <v>0</v>
          </cell>
          <cell r="AS26" t="str">
            <v>Ы</v>
          </cell>
          <cell r="AT26" t="str">
            <v>Ы</v>
          </cell>
          <cell r="AU26">
            <v>0</v>
          </cell>
          <cell r="AV26">
            <v>0</v>
          </cell>
          <cell r="AW26">
            <v>23</v>
          </cell>
          <cell r="AX26">
            <v>1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38828</v>
          </cell>
        </row>
        <row r="27">
          <cell r="A27">
            <v>2006</v>
          </cell>
          <cell r="B27">
            <v>1</v>
          </cell>
          <cell r="C27">
            <v>26</v>
          </cell>
          <cell r="D27">
            <v>20</v>
          </cell>
          <cell r="E27">
            <v>792030</v>
          </cell>
          <cell r="F27">
            <v>0</v>
          </cell>
          <cell r="G27" t="str">
            <v>Затраты по ШПЗ (неосновные)</v>
          </cell>
          <cell r="H27">
            <v>2030</v>
          </cell>
          <cell r="I27">
            <v>7920</v>
          </cell>
          <cell r="J27">
            <v>1.29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42</v>
          </cell>
          <cell r="V27">
            <v>0</v>
          </cell>
          <cell r="W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42</v>
          </cell>
          <cell r="AE27">
            <v>510500</v>
          </cell>
          <cell r="AF27">
            <v>0</v>
          </cell>
          <cell r="AI27">
            <v>2223</v>
          </cell>
          <cell r="AK27">
            <v>0</v>
          </cell>
          <cell r="AM27">
            <v>153</v>
          </cell>
          <cell r="AN27">
            <v>1</v>
          </cell>
          <cell r="AO27">
            <v>393216</v>
          </cell>
          <cell r="AQ27">
            <v>0</v>
          </cell>
          <cell r="AR27">
            <v>0</v>
          </cell>
          <cell r="AS27" t="str">
            <v>Ы</v>
          </cell>
          <cell r="AT27" t="str">
            <v>Ы</v>
          </cell>
          <cell r="AU27">
            <v>0</v>
          </cell>
          <cell r="AV27">
            <v>0</v>
          </cell>
          <cell r="AW27">
            <v>23</v>
          </cell>
          <cell r="AX27">
            <v>1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38828</v>
          </cell>
        </row>
        <row r="28">
          <cell r="A28">
            <v>2006</v>
          </cell>
          <cell r="B28">
            <v>1</v>
          </cell>
          <cell r="C28">
            <v>27</v>
          </cell>
          <cell r="D28">
            <v>20</v>
          </cell>
          <cell r="E28">
            <v>792030</v>
          </cell>
          <cell r="F28">
            <v>0</v>
          </cell>
          <cell r="G28" t="str">
            <v>Затраты по ШПЗ (неосновные)</v>
          </cell>
          <cell r="H28">
            <v>2030</v>
          </cell>
          <cell r="I28">
            <v>7920</v>
          </cell>
          <cell r="J28">
            <v>62.91</v>
          </cell>
          <cell r="K28">
            <v>1</v>
          </cell>
          <cell r="L28">
            <v>0</v>
          </cell>
          <cell r="M28">
            <v>0</v>
          </cell>
          <cell r="N28">
            <v>0</v>
          </cell>
          <cell r="R28">
            <v>0</v>
          </cell>
          <cell r="S28">
            <v>0</v>
          </cell>
          <cell r="T28">
            <v>0</v>
          </cell>
          <cell r="U28">
            <v>42</v>
          </cell>
          <cell r="V28">
            <v>0</v>
          </cell>
          <cell r="W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42</v>
          </cell>
          <cell r="AE28">
            <v>510600</v>
          </cell>
          <cell r="AF28">
            <v>0</v>
          </cell>
          <cell r="AI28">
            <v>2223</v>
          </cell>
          <cell r="AK28">
            <v>0</v>
          </cell>
          <cell r="AM28">
            <v>154</v>
          </cell>
          <cell r="AN28">
            <v>1</v>
          </cell>
          <cell r="AO28">
            <v>393216</v>
          </cell>
          <cell r="AQ28">
            <v>0</v>
          </cell>
          <cell r="AR28">
            <v>0</v>
          </cell>
          <cell r="AS28" t="str">
            <v>Ы</v>
          </cell>
          <cell r="AT28" t="str">
            <v>Ы</v>
          </cell>
          <cell r="AU28">
            <v>0</v>
          </cell>
          <cell r="AV28">
            <v>0</v>
          </cell>
          <cell r="AW28">
            <v>23</v>
          </cell>
          <cell r="AX28">
            <v>1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38828</v>
          </cell>
        </row>
        <row r="29">
          <cell r="A29">
            <v>2006</v>
          </cell>
          <cell r="B29">
            <v>1</v>
          </cell>
          <cell r="C29">
            <v>28</v>
          </cell>
          <cell r="D29">
            <v>20</v>
          </cell>
          <cell r="E29">
            <v>792030</v>
          </cell>
          <cell r="F29">
            <v>0</v>
          </cell>
          <cell r="G29" t="str">
            <v>Затраты по ШПЗ (неосновные)</v>
          </cell>
          <cell r="H29">
            <v>2030</v>
          </cell>
          <cell r="I29">
            <v>7920</v>
          </cell>
          <cell r="J29">
            <v>0.62</v>
          </cell>
          <cell r="K29">
            <v>1</v>
          </cell>
          <cell r="L29">
            <v>0</v>
          </cell>
          <cell r="M29">
            <v>0</v>
          </cell>
          <cell r="N29">
            <v>0</v>
          </cell>
          <cell r="R29">
            <v>0</v>
          </cell>
          <cell r="S29">
            <v>0</v>
          </cell>
          <cell r="T29">
            <v>0</v>
          </cell>
          <cell r="U29">
            <v>42</v>
          </cell>
          <cell r="V29">
            <v>0</v>
          </cell>
          <cell r="W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42</v>
          </cell>
          <cell r="AE29">
            <v>510630</v>
          </cell>
          <cell r="AF29">
            <v>0</v>
          </cell>
          <cell r="AI29">
            <v>2223</v>
          </cell>
          <cell r="AK29">
            <v>0</v>
          </cell>
          <cell r="AM29">
            <v>155</v>
          </cell>
          <cell r="AN29">
            <v>1</v>
          </cell>
          <cell r="AO29">
            <v>393216</v>
          </cell>
          <cell r="AQ29">
            <v>0</v>
          </cell>
          <cell r="AR29">
            <v>0</v>
          </cell>
          <cell r="AS29" t="str">
            <v>Ы</v>
          </cell>
          <cell r="AT29" t="str">
            <v>Ы</v>
          </cell>
          <cell r="AU29">
            <v>0</v>
          </cell>
          <cell r="AV29">
            <v>0</v>
          </cell>
          <cell r="AW29">
            <v>23</v>
          </cell>
          <cell r="AX29">
            <v>1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38828</v>
          </cell>
        </row>
        <row r="30">
          <cell r="A30">
            <v>2006</v>
          </cell>
          <cell r="B30">
            <v>1</v>
          </cell>
          <cell r="C30">
            <v>84</v>
          </cell>
          <cell r="D30">
            <v>20</v>
          </cell>
          <cell r="E30">
            <v>792030</v>
          </cell>
          <cell r="F30">
            <v>0</v>
          </cell>
          <cell r="G30" t="str">
            <v>Затраты по ШПЗ (неосновные)</v>
          </cell>
          <cell r="H30">
            <v>2030</v>
          </cell>
          <cell r="I30">
            <v>7920</v>
          </cell>
          <cell r="J30">
            <v>44.14</v>
          </cell>
          <cell r="K30">
            <v>1</v>
          </cell>
          <cell r="L30">
            <v>0</v>
          </cell>
          <cell r="M30">
            <v>0</v>
          </cell>
          <cell r="N30">
            <v>0</v>
          </cell>
          <cell r="R30">
            <v>0</v>
          </cell>
          <cell r="S30">
            <v>0</v>
          </cell>
          <cell r="T30">
            <v>0</v>
          </cell>
          <cell r="U30">
            <v>32</v>
          </cell>
          <cell r="V30">
            <v>0</v>
          </cell>
          <cell r="W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32</v>
          </cell>
          <cell r="AE30">
            <v>110000</v>
          </cell>
          <cell r="AF30">
            <v>0</v>
          </cell>
          <cell r="AI30">
            <v>2223</v>
          </cell>
          <cell r="AK30">
            <v>0</v>
          </cell>
          <cell r="AM30">
            <v>211</v>
          </cell>
          <cell r="AN30">
            <v>1</v>
          </cell>
          <cell r="AO30">
            <v>393216</v>
          </cell>
          <cell r="AQ30">
            <v>0</v>
          </cell>
          <cell r="AR30">
            <v>0</v>
          </cell>
          <cell r="AS30" t="str">
            <v>Ы</v>
          </cell>
          <cell r="AT30" t="str">
            <v>Ы</v>
          </cell>
          <cell r="AU30">
            <v>0</v>
          </cell>
          <cell r="AV30">
            <v>0</v>
          </cell>
          <cell r="AW30">
            <v>23</v>
          </cell>
          <cell r="AX30">
            <v>1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38828</v>
          </cell>
        </row>
        <row r="31">
          <cell r="A31">
            <v>2006</v>
          </cell>
          <cell r="B31">
            <v>1</v>
          </cell>
          <cell r="C31">
            <v>85</v>
          </cell>
          <cell r="D31">
            <v>20</v>
          </cell>
          <cell r="E31">
            <v>792030</v>
          </cell>
          <cell r="F31">
            <v>0</v>
          </cell>
          <cell r="G31" t="str">
            <v>Затраты по ШПЗ (неосновные)</v>
          </cell>
          <cell r="H31">
            <v>2030</v>
          </cell>
          <cell r="I31">
            <v>7920</v>
          </cell>
          <cell r="J31">
            <v>3.63</v>
          </cell>
          <cell r="K31">
            <v>1</v>
          </cell>
          <cell r="L31">
            <v>0</v>
          </cell>
          <cell r="M31">
            <v>0</v>
          </cell>
          <cell r="N31">
            <v>0</v>
          </cell>
          <cell r="R31">
            <v>0</v>
          </cell>
          <cell r="S31">
            <v>0</v>
          </cell>
          <cell r="T31">
            <v>0</v>
          </cell>
          <cell r="U31">
            <v>32</v>
          </cell>
          <cell r="V31">
            <v>0</v>
          </cell>
          <cell r="W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32</v>
          </cell>
          <cell r="AE31">
            <v>114020</v>
          </cell>
          <cell r="AF31">
            <v>0</v>
          </cell>
          <cell r="AI31">
            <v>2223</v>
          </cell>
          <cell r="AK31">
            <v>0</v>
          </cell>
          <cell r="AM31">
            <v>212</v>
          </cell>
          <cell r="AN31">
            <v>1</v>
          </cell>
          <cell r="AO31">
            <v>393216</v>
          </cell>
          <cell r="AQ31">
            <v>0</v>
          </cell>
          <cell r="AR31">
            <v>0</v>
          </cell>
          <cell r="AS31" t="str">
            <v>Ы</v>
          </cell>
          <cell r="AT31" t="str">
            <v>Ы</v>
          </cell>
          <cell r="AU31">
            <v>0</v>
          </cell>
          <cell r="AV31">
            <v>0</v>
          </cell>
          <cell r="AW31">
            <v>23</v>
          </cell>
          <cell r="AX31">
            <v>1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38828</v>
          </cell>
        </row>
        <row r="32">
          <cell r="A32">
            <v>2006</v>
          </cell>
          <cell r="B32">
            <v>1</v>
          </cell>
          <cell r="C32">
            <v>86</v>
          </cell>
          <cell r="D32">
            <v>20</v>
          </cell>
          <cell r="E32">
            <v>792030</v>
          </cell>
          <cell r="F32">
            <v>0</v>
          </cell>
          <cell r="G32" t="str">
            <v>Затраты по ШПЗ (неосновные)</v>
          </cell>
          <cell r="H32">
            <v>2030</v>
          </cell>
          <cell r="I32">
            <v>7920</v>
          </cell>
          <cell r="J32">
            <v>5.03</v>
          </cell>
          <cell r="K32">
            <v>1</v>
          </cell>
          <cell r="L32">
            <v>0</v>
          </cell>
          <cell r="M32">
            <v>0</v>
          </cell>
          <cell r="N32">
            <v>0</v>
          </cell>
          <cell r="R32">
            <v>0</v>
          </cell>
          <cell r="S32">
            <v>0</v>
          </cell>
          <cell r="T32">
            <v>0</v>
          </cell>
          <cell r="U32">
            <v>32</v>
          </cell>
          <cell r="V32">
            <v>0</v>
          </cell>
          <cell r="W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32</v>
          </cell>
          <cell r="AE32">
            <v>117000</v>
          </cell>
          <cell r="AF32">
            <v>0</v>
          </cell>
          <cell r="AI32">
            <v>2223</v>
          </cell>
          <cell r="AK32">
            <v>0</v>
          </cell>
          <cell r="AM32">
            <v>213</v>
          </cell>
          <cell r="AN32">
            <v>1</v>
          </cell>
          <cell r="AO32">
            <v>393216</v>
          </cell>
          <cell r="AQ32">
            <v>0</v>
          </cell>
          <cell r="AR32">
            <v>0</v>
          </cell>
          <cell r="AS32" t="str">
            <v>Ы</v>
          </cell>
          <cell r="AT32" t="str">
            <v>Ы</v>
          </cell>
          <cell r="AU32">
            <v>0</v>
          </cell>
          <cell r="AV32">
            <v>0</v>
          </cell>
          <cell r="AW32">
            <v>23</v>
          </cell>
          <cell r="AX32">
            <v>1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38828</v>
          </cell>
        </row>
        <row r="33">
          <cell r="A33">
            <v>2006</v>
          </cell>
          <cell r="B33">
            <v>1</v>
          </cell>
          <cell r="C33">
            <v>87</v>
          </cell>
          <cell r="D33">
            <v>20</v>
          </cell>
          <cell r="E33">
            <v>792030</v>
          </cell>
          <cell r="F33">
            <v>0</v>
          </cell>
          <cell r="G33" t="str">
            <v>Затраты по ШПЗ (неосновные)</v>
          </cell>
          <cell r="H33">
            <v>2030</v>
          </cell>
          <cell r="I33">
            <v>7920</v>
          </cell>
          <cell r="J33">
            <v>1.3</v>
          </cell>
          <cell r="K33">
            <v>1</v>
          </cell>
          <cell r="L33">
            <v>0</v>
          </cell>
          <cell r="M33">
            <v>0</v>
          </cell>
          <cell r="N33">
            <v>0</v>
          </cell>
          <cell r="R33">
            <v>0</v>
          </cell>
          <cell r="S33">
            <v>0</v>
          </cell>
          <cell r="T33">
            <v>0</v>
          </cell>
          <cell r="U33">
            <v>32</v>
          </cell>
          <cell r="V33">
            <v>0</v>
          </cell>
          <cell r="W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32</v>
          </cell>
          <cell r="AE33">
            <v>130000</v>
          </cell>
          <cell r="AF33">
            <v>0</v>
          </cell>
          <cell r="AI33">
            <v>2223</v>
          </cell>
          <cell r="AK33">
            <v>0</v>
          </cell>
          <cell r="AM33">
            <v>214</v>
          </cell>
          <cell r="AN33">
            <v>1</v>
          </cell>
          <cell r="AO33">
            <v>393216</v>
          </cell>
          <cell r="AQ33">
            <v>0</v>
          </cell>
          <cell r="AR33">
            <v>0</v>
          </cell>
          <cell r="AS33" t="str">
            <v>Ы</v>
          </cell>
          <cell r="AT33" t="str">
            <v>Ы</v>
          </cell>
          <cell r="AU33">
            <v>0</v>
          </cell>
          <cell r="AV33">
            <v>0</v>
          </cell>
          <cell r="AW33">
            <v>23</v>
          </cell>
          <cell r="AX33">
            <v>1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38828</v>
          </cell>
        </row>
        <row r="34">
          <cell r="A34">
            <v>2006</v>
          </cell>
          <cell r="B34">
            <v>1</v>
          </cell>
          <cell r="C34">
            <v>88</v>
          </cell>
          <cell r="D34">
            <v>20</v>
          </cell>
          <cell r="E34">
            <v>792030</v>
          </cell>
          <cell r="F34">
            <v>0</v>
          </cell>
          <cell r="G34" t="str">
            <v>Затраты по ШПЗ (неосновные)</v>
          </cell>
          <cell r="H34">
            <v>2030</v>
          </cell>
          <cell r="I34">
            <v>7920</v>
          </cell>
          <cell r="J34">
            <v>1.05</v>
          </cell>
          <cell r="K34">
            <v>1</v>
          </cell>
          <cell r="L34">
            <v>0</v>
          </cell>
          <cell r="M34">
            <v>0</v>
          </cell>
          <cell r="N34">
            <v>0</v>
          </cell>
          <cell r="R34">
            <v>0</v>
          </cell>
          <cell r="S34">
            <v>0</v>
          </cell>
          <cell r="T34">
            <v>0</v>
          </cell>
          <cell r="U34">
            <v>32</v>
          </cell>
          <cell r="V34">
            <v>0</v>
          </cell>
          <cell r="W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32</v>
          </cell>
          <cell r="AE34">
            <v>132000</v>
          </cell>
          <cell r="AF34">
            <v>0</v>
          </cell>
          <cell r="AI34">
            <v>2223</v>
          </cell>
          <cell r="AK34">
            <v>0</v>
          </cell>
          <cell r="AM34">
            <v>215</v>
          </cell>
          <cell r="AN34">
            <v>1</v>
          </cell>
          <cell r="AO34">
            <v>393216</v>
          </cell>
          <cell r="AQ34">
            <v>0</v>
          </cell>
          <cell r="AR34">
            <v>0</v>
          </cell>
          <cell r="AS34" t="str">
            <v>Ы</v>
          </cell>
          <cell r="AT34" t="str">
            <v>Ы</v>
          </cell>
          <cell r="AU34">
            <v>0</v>
          </cell>
          <cell r="AV34">
            <v>0</v>
          </cell>
          <cell r="AW34">
            <v>23</v>
          </cell>
          <cell r="AX34">
            <v>1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38828</v>
          </cell>
        </row>
        <row r="35">
          <cell r="A35">
            <v>2006</v>
          </cell>
          <cell r="B35">
            <v>1</v>
          </cell>
          <cell r="C35">
            <v>89</v>
          </cell>
          <cell r="D35">
            <v>20</v>
          </cell>
          <cell r="E35">
            <v>792030</v>
          </cell>
          <cell r="F35">
            <v>0</v>
          </cell>
          <cell r="G35" t="str">
            <v>Затраты по ШПЗ (неосновные)</v>
          </cell>
          <cell r="H35">
            <v>2030</v>
          </cell>
          <cell r="I35">
            <v>7920</v>
          </cell>
          <cell r="J35">
            <v>9.08</v>
          </cell>
          <cell r="K35">
            <v>1</v>
          </cell>
          <cell r="L35">
            <v>0</v>
          </cell>
          <cell r="M35">
            <v>0</v>
          </cell>
          <cell r="N35">
            <v>0</v>
          </cell>
          <cell r="R35">
            <v>0</v>
          </cell>
          <cell r="S35">
            <v>0</v>
          </cell>
          <cell r="T35">
            <v>0</v>
          </cell>
          <cell r="U35">
            <v>32</v>
          </cell>
          <cell r="V35">
            <v>0</v>
          </cell>
          <cell r="W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32</v>
          </cell>
          <cell r="AE35">
            <v>135000</v>
          </cell>
          <cell r="AF35">
            <v>0</v>
          </cell>
          <cell r="AI35">
            <v>2223</v>
          </cell>
          <cell r="AK35">
            <v>0</v>
          </cell>
          <cell r="AM35">
            <v>216</v>
          </cell>
          <cell r="AN35">
            <v>1</v>
          </cell>
          <cell r="AO35">
            <v>393216</v>
          </cell>
          <cell r="AQ35">
            <v>0</v>
          </cell>
          <cell r="AR35">
            <v>0</v>
          </cell>
          <cell r="AS35" t="str">
            <v>Ы</v>
          </cell>
          <cell r="AT35" t="str">
            <v>Ы</v>
          </cell>
          <cell r="AU35">
            <v>0</v>
          </cell>
          <cell r="AV35">
            <v>0</v>
          </cell>
          <cell r="AW35">
            <v>23</v>
          </cell>
          <cell r="AX35">
            <v>1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38828</v>
          </cell>
        </row>
        <row r="36">
          <cell r="A36">
            <v>2006</v>
          </cell>
          <cell r="B36">
            <v>1</v>
          </cell>
          <cell r="C36">
            <v>90</v>
          </cell>
          <cell r="D36">
            <v>20</v>
          </cell>
          <cell r="E36">
            <v>792030</v>
          </cell>
          <cell r="F36">
            <v>0</v>
          </cell>
          <cell r="G36" t="str">
            <v>Затраты по ШПЗ (неосновные)</v>
          </cell>
          <cell r="H36">
            <v>2030</v>
          </cell>
          <cell r="I36">
            <v>7920</v>
          </cell>
          <cell r="J36">
            <v>37454.550000000003</v>
          </cell>
          <cell r="K36">
            <v>1</v>
          </cell>
          <cell r="L36">
            <v>0</v>
          </cell>
          <cell r="M36">
            <v>0</v>
          </cell>
          <cell r="N36">
            <v>0</v>
          </cell>
          <cell r="R36">
            <v>0</v>
          </cell>
          <cell r="S36">
            <v>0</v>
          </cell>
          <cell r="T36">
            <v>0</v>
          </cell>
          <cell r="U36">
            <v>32</v>
          </cell>
          <cell r="V36">
            <v>0</v>
          </cell>
          <cell r="W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32</v>
          </cell>
          <cell r="AE36">
            <v>143000</v>
          </cell>
          <cell r="AF36">
            <v>0</v>
          </cell>
          <cell r="AI36">
            <v>2223</v>
          </cell>
          <cell r="AK36">
            <v>0</v>
          </cell>
          <cell r="AM36">
            <v>217</v>
          </cell>
          <cell r="AN36">
            <v>1</v>
          </cell>
          <cell r="AO36">
            <v>393216</v>
          </cell>
          <cell r="AQ36">
            <v>0</v>
          </cell>
          <cell r="AR36">
            <v>0</v>
          </cell>
          <cell r="AS36" t="str">
            <v>Ы</v>
          </cell>
          <cell r="AT36" t="str">
            <v>Ы</v>
          </cell>
          <cell r="AU36">
            <v>0</v>
          </cell>
          <cell r="AV36">
            <v>0</v>
          </cell>
          <cell r="AW36">
            <v>23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38828</v>
          </cell>
        </row>
        <row r="37">
          <cell r="A37">
            <v>2006</v>
          </cell>
          <cell r="B37">
            <v>1</v>
          </cell>
          <cell r="C37">
            <v>91</v>
          </cell>
          <cell r="D37">
            <v>20</v>
          </cell>
          <cell r="E37">
            <v>792030</v>
          </cell>
          <cell r="F37">
            <v>0</v>
          </cell>
          <cell r="G37" t="str">
            <v>Затраты по ШПЗ (неосновные)</v>
          </cell>
          <cell r="H37">
            <v>2030</v>
          </cell>
          <cell r="I37">
            <v>7920</v>
          </cell>
          <cell r="J37">
            <v>4.1399999999999997</v>
          </cell>
          <cell r="K37">
            <v>1</v>
          </cell>
          <cell r="L37">
            <v>0</v>
          </cell>
          <cell r="M37">
            <v>0</v>
          </cell>
          <cell r="N37">
            <v>0</v>
          </cell>
          <cell r="R37">
            <v>0</v>
          </cell>
          <cell r="S37">
            <v>0</v>
          </cell>
          <cell r="T37">
            <v>0</v>
          </cell>
          <cell r="U37">
            <v>32</v>
          </cell>
          <cell r="V37">
            <v>0</v>
          </cell>
          <cell r="W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32</v>
          </cell>
          <cell r="AE37">
            <v>410000</v>
          </cell>
          <cell r="AF37">
            <v>0</v>
          </cell>
          <cell r="AI37">
            <v>2223</v>
          </cell>
          <cell r="AK37">
            <v>0</v>
          </cell>
          <cell r="AM37">
            <v>218</v>
          </cell>
          <cell r="AN37">
            <v>1</v>
          </cell>
          <cell r="AO37">
            <v>393216</v>
          </cell>
          <cell r="AQ37">
            <v>0</v>
          </cell>
          <cell r="AR37">
            <v>0</v>
          </cell>
          <cell r="AS37" t="str">
            <v>Ы</v>
          </cell>
          <cell r="AT37" t="str">
            <v>Ы</v>
          </cell>
          <cell r="AU37">
            <v>0</v>
          </cell>
          <cell r="AV37">
            <v>0</v>
          </cell>
          <cell r="AW37">
            <v>23</v>
          </cell>
          <cell r="AX37">
            <v>1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38828</v>
          </cell>
        </row>
        <row r="38">
          <cell r="A38">
            <v>2006</v>
          </cell>
          <cell r="B38">
            <v>1</v>
          </cell>
          <cell r="C38">
            <v>92</v>
          </cell>
          <cell r="D38">
            <v>20</v>
          </cell>
          <cell r="E38">
            <v>792030</v>
          </cell>
          <cell r="F38">
            <v>0</v>
          </cell>
          <cell r="G38" t="str">
            <v>Затраты по ШПЗ (неосновные)</v>
          </cell>
          <cell r="H38">
            <v>2030</v>
          </cell>
          <cell r="I38">
            <v>7920</v>
          </cell>
          <cell r="J38">
            <v>346.34</v>
          </cell>
          <cell r="K38">
            <v>1</v>
          </cell>
          <cell r="L38">
            <v>0</v>
          </cell>
          <cell r="M38">
            <v>0</v>
          </cell>
          <cell r="N38">
            <v>0</v>
          </cell>
          <cell r="R38">
            <v>0</v>
          </cell>
          <cell r="S38">
            <v>0</v>
          </cell>
          <cell r="T38">
            <v>0</v>
          </cell>
          <cell r="U38">
            <v>32</v>
          </cell>
          <cell r="V38">
            <v>0</v>
          </cell>
          <cell r="W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32</v>
          </cell>
          <cell r="AE38">
            <v>410100</v>
          </cell>
          <cell r="AF38">
            <v>0</v>
          </cell>
          <cell r="AI38">
            <v>2223</v>
          </cell>
          <cell r="AK38">
            <v>0</v>
          </cell>
          <cell r="AM38">
            <v>219</v>
          </cell>
          <cell r="AN38">
            <v>1</v>
          </cell>
          <cell r="AO38">
            <v>393216</v>
          </cell>
          <cell r="AQ38">
            <v>0</v>
          </cell>
          <cell r="AR38">
            <v>0</v>
          </cell>
          <cell r="AS38" t="str">
            <v>Ы</v>
          </cell>
          <cell r="AT38" t="str">
            <v>Ы</v>
          </cell>
          <cell r="AU38">
            <v>0</v>
          </cell>
          <cell r="AV38">
            <v>0</v>
          </cell>
          <cell r="AW38">
            <v>23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38828</v>
          </cell>
        </row>
        <row r="39">
          <cell r="A39">
            <v>2006</v>
          </cell>
          <cell r="B39">
            <v>1</v>
          </cell>
          <cell r="C39">
            <v>93</v>
          </cell>
          <cell r="D39">
            <v>20</v>
          </cell>
          <cell r="E39">
            <v>792030</v>
          </cell>
          <cell r="F39">
            <v>0</v>
          </cell>
          <cell r="G39" t="str">
            <v>Затраты по ШПЗ (неосновные)</v>
          </cell>
          <cell r="H39">
            <v>2030</v>
          </cell>
          <cell r="I39">
            <v>7920</v>
          </cell>
          <cell r="J39">
            <v>68.12</v>
          </cell>
          <cell r="K39">
            <v>1</v>
          </cell>
          <cell r="L39">
            <v>0</v>
          </cell>
          <cell r="M39">
            <v>0</v>
          </cell>
          <cell r="N39">
            <v>0</v>
          </cell>
          <cell r="R39">
            <v>0</v>
          </cell>
          <cell r="S39">
            <v>0</v>
          </cell>
          <cell r="T39">
            <v>0</v>
          </cell>
          <cell r="U39">
            <v>32</v>
          </cell>
          <cell r="V39">
            <v>0</v>
          </cell>
          <cell r="W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32</v>
          </cell>
          <cell r="AE39">
            <v>410200</v>
          </cell>
          <cell r="AF39">
            <v>0</v>
          </cell>
          <cell r="AI39">
            <v>2223</v>
          </cell>
          <cell r="AK39">
            <v>0</v>
          </cell>
          <cell r="AM39">
            <v>220</v>
          </cell>
          <cell r="AN39">
            <v>1</v>
          </cell>
          <cell r="AO39">
            <v>393216</v>
          </cell>
          <cell r="AQ39">
            <v>0</v>
          </cell>
          <cell r="AR39">
            <v>0</v>
          </cell>
          <cell r="AS39" t="str">
            <v>Ы</v>
          </cell>
          <cell r="AT39" t="str">
            <v>Ы</v>
          </cell>
          <cell r="AU39">
            <v>0</v>
          </cell>
          <cell r="AV39">
            <v>0</v>
          </cell>
          <cell r="AW39">
            <v>23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38828</v>
          </cell>
        </row>
        <row r="40">
          <cell r="A40">
            <v>2006</v>
          </cell>
          <cell r="B40">
            <v>1</v>
          </cell>
          <cell r="C40">
            <v>94</v>
          </cell>
          <cell r="D40">
            <v>20</v>
          </cell>
          <cell r="E40">
            <v>792030</v>
          </cell>
          <cell r="F40">
            <v>0</v>
          </cell>
          <cell r="G40" t="str">
            <v>Затраты по ШПЗ (неосновные)</v>
          </cell>
          <cell r="H40">
            <v>2030</v>
          </cell>
          <cell r="I40">
            <v>7920</v>
          </cell>
          <cell r="J40">
            <v>8.6999999999999993</v>
          </cell>
          <cell r="K40">
            <v>1</v>
          </cell>
          <cell r="L40">
            <v>0</v>
          </cell>
          <cell r="M40">
            <v>0</v>
          </cell>
          <cell r="N40">
            <v>0</v>
          </cell>
          <cell r="R40">
            <v>0</v>
          </cell>
          <cell r="S40">
            <v>0</v>
          </cell>
          <cell r="T40">
            <v>0</v>
          </cell>
          <cell r="U40">
            <v>32</v>
          </cell>
          <cell r="V40">
            <v>0</v>
          </cell>
          <cell r="W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32</v>
          </cell>
          <cell r="AE40">
            <v>420000</v>
          </cell>
          <cell r="AF40">
            <v>0</v>
          </cell>
          <cell r="AI40">
            <v>2223</v>
          </cell>
          <cell r="AK40">
            <v>0</v>
          </cell>
          <cell r="AM40">
            <v>221</v>
          </cell>
          <cell r="AN40">
            <v>1</v>
          </cell>
          <cell r="AO40">
            <v>393216</v>
          </cell>
          <cell r="AQ40">
            <v>0</v>
          </cell>
          <cell r="AR40">
            <v>0</v>
          </cell>
          <cell r="AS40" t="str">
            <v>Ы</v>
          </cell>
          <cell r="AT40" t="str">
            <v>Ы</v>
          </cell>
          <cell r="AU40">
            <v>0</v>
          </cell>
          <cell r="AV40">
            <v>0</v>
          </cell>
          <cell r="AW40">
            <v>23</v>
          </cell>
          <cell r="AX40">
            <v>1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38828</v>
          </cell>
        </row>
        <row r="41">
          <cell r="A41">
            <v>2006</v>
          </cell>
          <cell r="B41">
            <v>1</v>
          </cell>
          <cell r="C41">
            <v>95</v>
          </cell>
          <cell r="D41">
            <v>20</v>
          </cell>
          <cell r="E41">
            <v>792030</v>
          </cell>
          <cell r="F41">
            <v>0</v>
          </cell>
          <cell r="G41" t="str">
            <v>Затраты по ШПЗ (неосновные)</v>
          </cell>
          <cell r="H41">
            <v>2030</v>
          </cell>
          <cell r="I41">
            <v>7920</v>
          </cell>
          <cell r="J41">
            <v>17.149999999999999</v>
          </cell>
          <cell r="K41">
            <v>1</v>
          </cell>
          <cell r="L41">
            <v>0</v>
          </cell>
          <cell r="M41">
            <v>0</v>
          </cell>
          <cell r="N41">
            <v>0</v>
          </cell>
          <cell r="R41">
            <v>0</v>
          </cell>
          <cell r="S41">
            <v>0</v>
          </cell>
          <cell r="T41">
            <v>0</v>
          </cell>
          <cell r="U41">
            <v>32</v>
          </cell>
          <cell r="V41">
            <v>0</v>
          </cell>
          <cell r="W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32</v>
          </cell>
          <cell r="AE41">
            <v>430000</v>
          </cell>
          <cell r="AF41">
            <v>0</v>
          </cell>
          <cell r="AI41">
            <v>2223</v>
          </cell>
          <cell r="AK41">
            <v>0</v>
          </cell>
          <cell r="AM41">
            <v>222</v>
          </cell>
          <cell r="AN41">
            <v>1</v>
          </cell>
          <cell r="AO41">
            <v>393216</v>
          </cell>
          <cell r="AQ41">
            <v>0</v>
          </cell>
          <cell r="AR41">
            <v>0</v>
          </cell>
          <cell r="AS41" t="str">
            <v>Ы</v>
          </cell>
          <cell r="AT41" t="str">
            <v>Ы</v>
          </cell>
          <cell r="AU41">
            <v>0</v>
          </cell>
          <cell r="AV41">
            <v>0</v>
          </cell>
          <cell r="AW41">
            <v>23</v>
          </cell>
          <cell r="AX41">
            <v>1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38828</v>
          </cell>
        </row>
        <row r="42">
          <cell r="A42">
            <v>2006</v>
          </cell>
          <cell r="B42">
            <v>1</v>
          </cell>
          <cell r="C42">
            <v>96</v>
          </cell>
          <cell r="D42">
            <v>20</v>
          </cell>
          <cell r="E42">
            <v>792030</v>
          </cell>
          <cell r="F42">
            <v>0</v>
          </cell>
          <cell r="G42" t="str">
            <v>Затраты по ШПЗ (неосновные)</v>
          </cell>
          <cell r="H42">
            <v>2030</v>
          </cell>
          <cell r="I42">
            <v>7920</v>
          </cell>
          <cell r="J42">
            <v>1.53</v>
          </cell>
          <cell r="K42">
            <v>1</v>
          </cell>
          <cell r="L42">
            <v>0</v>
          </cell>
          <cell r="M42">
            <v>0</v>
          </cell>
          <cell r="N42">
            <v>0</v>
          </cell>
          <cell r="R42">
            <v>0</v>
          </cell>
          <cell r="S42">
            <v>0</v>
          </cell>
          <cell r="T42">
            <v>0</v>
          </cell>
          <cell r="U42">
            <v>32</v>
          </cell>
          <cell r="V42">
            <v>0</v>
          </cell>
          <cell r="W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32</v>
          </cell>
          <cell r="AE42">
            <v>430110</v>
          </cell>
          <cell r="AF42">
            <v>0</v>
          </cell>
          <cell r="AI42">
            <v>2223</v>
          </cell>
          <cell r="AK42">
            <v>0</v>
          </cell>
          <cell r="AM42">
            <v>223</v>
          </cell>
          <cell r="AN42">
            <v>1</v>
          </cell>
          <cell r="AO42">
            <v>393216</v>
          </cell>
          <cell r="AQ42">
            <v>0</v>
          </cell>
          <cell r="AR42">
            <v>0</v>
          </cell>
          <cell r="AS42" t="str">
            <v>Ы</v>
          </cell>
          <cell r="AT42" t="str">
            <v>Ы</v>
          </cell>
          <cell r="AU42">
            <v>0</v>
          </cell>
          <cell r="AV42">
            <v>0</v>
          </cell>
          <cell r="AW42">
            <v>23</v>
          </cell>
          <cell r="AX42">
            <v>1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38828</v>
          </cell>
        </row>
        <row r="43">
          <cell r="A43">
            <v>2006</v>
          </cell>
          <cell r="B43">
            <v>1</v>
          </cell>
          <cell r="C43">
            <v>97</v>
          </cell>
          <cell r="D43">
            <v>20</v>
          </cell>
          <cell r="E43">
            <v>792030</v>
          </cell>
          <cell r="F43">
            <v>0</v>
          </cell>
          <cell r="G43" t="str">
            <v>Затраты по ШПЗ (неосновные)</v>
          </cell>
          <cell r="H43">
            <v>2030</v>
          </cell>
          <cell r="I43">
            <v>7920</v>
          </cell>
          <cell r="J43">
            <v>4.24</v>
          </cell>
          <cell r="K43">
            <v>1</v>
          </cell>
          <cell r="L43">
            <v>0</v>
          </cell>
          <cell r="M43">
            <v>0</v>
          </cell>
          <cell r="N43">
            <v>0</v>
          </cell>
          <cell r="R43">
            <v>0</v>
          </cell>
          <cell r="S43">
            <v>0</v>
          </cell>
          <cell r="T43">
            <v>0</v>
          </cell>
          <cell r="U43">
            <v>32</v>
          </cell>
          <cell r="V43">
            <v>0</v>
          </cell>
          <cell r="W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32</v>
          </cell>
          <cell r="AE43">
            <v>502100</v>
          </cell>
          <cell r="AF43">
            <v>0</v>
          </cell>
          <cell r="AI43">
            <v>2223</v>
          </cell>
          <cell r="AK43">
            <v>0</v>
          </cell>
          <cell r="AM43">
            <v>224</v>
          </cell>
          <cell r="AN43">
            <v>1</v>
          </cell>
          <cell r="AO43">
            <v>393216</v>
          </cell>
          <cell r="AQ43">
            <v>0</v>
          </cell>
          <cell r="AR43">
            <v>0</v>
          </cell>
          <cell r="AS43" t="str">
            <v>Ы</v>
          </cell>
          <cell r="AT43" t="str">
            <v>Ы</v>
          </cell>
          <cell r="AU43">
            <v>0</v>
          </cell>
          <cell r="AV43">
            <v>0</v>
          </cell>
          <cell r="AW43">
            <v>23</v>
          </cell>
          <cell r="AX43">
            <v>1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38828</v>
          </cell>
        </row>
        <row r="44">
          <cell r="A44">
            <v>2006</v>
          </cell>
          <cell r="B44">
            <v>1</v>
          </cell>
          <cell r="C44">
            <v>98</v>
          </cell>
          <cell r="D44">
            <v>20</v>
          </cell>
          <cell r="E44">
            <v>792030</v>
          </cell>
          <cell r="F44">
            <v>0</v>
          </cell>
          <cell r="G44" t="str">
            <v>Затраты по ШПЗ (неосновные)</v>
          </cell>
          <cell r="H44">
            <v>2030</v>
          </cell>
          <cell r="I44">
            <v>7920</v>
          </cell>
          <cell r="J44">
            <v>367.8</v>
          </cell>
          <cell r="K44">
            <v>1</v>
          </cell>
          <cell r="L44">
            <v>0</v>
          </cell>
          <cell r="M44">
            <v>0</v>
          </cell>
          <cell r="N44">
            <v>0</v>
          </cell>
          <cell r="R44">
            <v>0</v>
          </cell>
          <cell r="S44">
            <v>0</v>
          </cell>
          <cell r="T44">
            <v>0</v>
          </cell>
          <cell r="U44">
            <v>32</v>
          </cell>
          <cell r="V44">
            <v>0</v>
          </cell>
          <cell r="W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32</v>
          </cell>
          <cell r="AE44">
            <v>503000</v>
          </cell>
          <cell r="AF44">
            <v>0</v>
          </cell>
          <cell r="AI44">
            <v>2223</v>
          </cell>
          <cell r="AK44">
            <v>0</v>
          </cell>
          <cell r="AM44">
            <v>225</v>
          </cell>
          <cell r="AN44">
            <v>1</v>
          </cell>
          <cell r="AO44">
            <v>393216</v>
          </cell>
          <cell r="AQ44">
            <v>0</v>
          </cell>
          <cell r="AR44">
            <v>0</v>
          </cell>
          <cell r="AS44" t="str">
            <v>Ы</v>
          </cell>
          <cell r="AT44" t="str">
            <v>Ы</v>
          </cell>
          <cell r="AU44">
            <v>0</v>
          </cell>
          <cell r="AV44">
            <v>0</v>
          </cell>
          <cell r="AW44">
            <v>23</v>
          </cell>
          <cell r="AX44">
            <v>1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38828</v>
          </cell>
        </row>
        <row r="45">
          <cell r="A45">
            <v>2006</v>
          </cell>
          <cell r="B45">
            <v>1</v>
          </cell>
          <cell r="C45">
            <v>99</v>
          </cell>
          <cell r="D45">
            <v>20</v>
          </cell>
          <cell r="E45">
            <v>792030</v>
          </cell>
          <cell r="F45">
            <v>0</v>
          </cell>
          <cell r="G45" t="str">
            <v>Затраты по ШПЗ (неосновные)</v>
          </cell>
          <cell r="H45">
            <v>2030</v>
          </cell>
          <cell r="I45">
            <v>7920</v>
          </cell>
          <cell r="J45">
            <v>0.27</v>
          </cell>
          <cell r="K45">
            <v>1</v>
          </cell>
          <cell r="L45">
            <v>0</v>
          </cell>
          <cell r="M45">
            <v>0</v>
          </cell>
          <cell r="N45">
            <v>0</v>
          </cell>
          <cell r="R45">
            <v>0</v>
          </cell>
          <cell r="S45">
            <v>0</v>
          </cell>
          <cell r="T45">
            <v>0</v>
          </cell>
          <cell r="U45">
            <v>32</v>
          </cell>
          <cell r="V45">
            <v>0</v>
          </cell>
          <cell r="W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32</v>
          </cell>
          <cell r="AE45">
            <v>504100</v>
          </cell>
          <cell r="AF45">
            <v>0</v>
          </cell>
          <cell r="AI45">
            <v>2223</v>
          </cell>
          <cell r="AK45">
            <v>0</v>
          </cell>
          <cell r="AM45">
            <v>226</v>
          </cell>
          <cell r="AN45">
            <v>1</v>
          </cell>
          <cell r="AO45">
            <v>393216</v>
          </cell>
          <cell r="AQ45">
            <v>0</v>
          </cell>
          <cell r="AR45">
            <v>0</v>
          </cell>
          <cell r="AS45" t="str">
            <v>Ы</v>
          </cell>
          <cell r="AT45" t="str">
            <v>Ы</v>
          </cell>
          <cell r="AU45">
            <v>0</v>
          </cell>
          <cell r="AV45">
            <v>0</v>
          </cell>
          <cell r="AW45">
            <v>23</v>
          </cell>
          <cell r="AX45">
            <v>1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38828</v>
          </cell>
        </row>
        <row r="46">
          <cell r="A46">
            <v>2006</v>
          </cell>
          <cell r="B46">
            <v>1</v>
          </cell>
          <cell r="C46">
            <v>100</v>
          </cell>
          <cell r="D46">
            <v>20</v>
          </cell>
          <cell r="E46">
            <v>792030</v>
          </cell>
          <cell r="F46">
            <v>0</v>
          </cell>
          <cell r="G46" t="str">
            <v>Затраты по ШПЗ (неосновные)</v>
          </cell>
          <cell r="H46">
            <v>2030</v>
          </cell>
          <cell r="I46">
            <v>7920</v>
          </cell>
          <cell r="J46">
            <v>1.67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R46">
            <v>0</v>
          </cell>
          <cell r="S46">
            <v>0</v>
          </cell>
          <cell r="T46">
            <v>0</v>
          </cell>
          <cell r="U46">
            <v>32</v>
          </cell>
          <cell r="V46">
            <v>0</v>
          </cell>
          <cell r="W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32</v>
          </cell>
          <cell r="AE46">
            <v>504200</v>
          </cell>
          <cell r="AF46">
            <v>0</v>
          </cell>
          <cell r="AI46">
            <v>2223</v>
          </cell>
          <cell r="AK46">
            <v>0</v>
          </cell>
          <cell r="AM46">
            <v>227</v>
          </cell>
          <cell r="AN46">
            <v>1</v>
          </cell>
          <cell r="AO46">
            <v>393216</v>
          </cell>
          <cell r="AQ46">
            <v>0</v>
          </cell>
          <cell r="AR46">
            <v>0</v>
          </cell>
          <cell r="AS46" t="str">
            <v>Ы</v>
          </cell>
          <cell r="AT46" t="str">
            <v>Ы</v>
          </cell>
          <cell r="AU46">
            <v>0</v>
          </cell>
          <cell r="AV46">
            <v>0</v>
          </cell>
          <cell r="AW46">
            <v>23</v>
          </cell>
          <cell r="AX46">
            <v>1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38828</v>
          </cell>
        </row>
        <row r="47">
          <cell r="A47">
            <v>2006</v>
          </cell>
          <cell r="B47">
            <v>1</v>
          </cell>
          <cell r="C47">
            <v>101</v>
          </cell>
          <cell r="D47">
            <v>20</v>
          </cell>
          <cell r="E47">
            <v>792030</v>
          </cell>
          <cell r="F47">
            <v>0</v>
          </cell>
          <cell r="G47" t="str">
            <v>Затраты по ШПЗ (неосновные)</v>
          </cell>
          <cell r="H47">
            <v>2030</v>
          </cell>
          <cell r="I47">
            <v>7920</v>
          </cell>
          <cell r="J47">
            <v>0.52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R47">
            <v>0</v>
          </cell>
          <cell r="S47">
            <v>0</v>
          </cell>
          <cell r="T47">
            <v>0</v>
          </cell>
          <cell r="U47">
            <v>32</v>
          </cell>
          <cell r="V47">
            <v>0</v>
          </cell>
          <cell r="W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32</v>
          </cell>
          <cell r="AE47">
            <v>504900</v>
          </cell>
          <cell r="AF47">
            <v>0</v>
          </cell>
          <cell r="AI47">
            <v>2223</v>
          </cell>
          <cell r="AK47">
            <v>0</v>
          </cell>
          <cell r="AM47">
            <v>228</v>
          </cell>
          <cell r="AN47">
            <v>1</v>
          </cell>
          <cell r="AO47">
            <v>393216</v>
          </cell>
          <cell r="AQ47">
            <v>0</v>
          </cell>
          <cell r="AR47">
            <v>0</v>
          </cell>
          <cell r="AS47" t="str">
            <v>Ы</v>
          </cell>
          <cell r="AT47" t="str">
            <v>Ы</v>
          </cell>
          <cell r="AU47">
            <v>0</v>
          </cell>
          <cell r="AV47">
            <v>0</v>
          </cell>
          <cell r="AW47">
            <v>23</v>
          </cell>
          <cell r="AX47">
            <v>1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38828</v>
          </cell>
        </row>
        <row r="48">
          <cell r="A48">
            <v>2006</v>
          </cell>
          <cell r="B48">
            <v>1</v>
          </cell>
          <cell r="C48">
            <v>102</v>
          </cell>
          <cell r="D48">
            <v>20</v>
          </cell>
          <cell r="E48">
            <v>792030</v>
          </cell>
          <cell r="F48">
            <v>0</v>
          </cell>
          <cell r="G48" t="str">
            <v>Затраты по ШПЗ (неосновные)</v>
          </cell>
          <cell r="H48">
            <v>2030</v>
          </cell>
          <cell r="I48">
            <v>7920</v>
          </cell>
          <cell r="J48">
            <v>10.51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R48">
            <v>0</v>
          </cell>
          <cell r="S48">
            <v>0</v>
          </cell>
          <cell r="T48">
            <v>0</v>
          </cell>
          <cell r="U48">
            <v>32</v>
          </cell>
          <cell r="V48">
            <v>0</v>
          </cell>
          <cell r="W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32</v>
          </cell>
          <cell r="AE48">
            <v>505100</v>
          </cell>
          <cell r="AF48">
            <v>0</v>
          </cell>
          <cell r="AI48">
            <v>2223</v>
          </cell>
          <cell r="AK48">
            <v>0</v>
          </cell>
          <cell r="AM48">
            <v>229</v>
          </cell>
          <cell r="AN48">
            <v>1</v>
          </cell>
          <cell r="AO48">
            <v>393216</v>
          </cell>
          <cell r="AQ48">
            <v>0</v>
          </cell>
          <cell r="AR48">
            <v>0</v>
          </cell>
          <cell r="AS48" t="str">
            <v>Ы</v>
          </cell>
          <cell r="AT48" t="str">
            <v>Ы</v>
          </cell>
          <cell r="AU48">
            <v>0</v>
          </cell>
          <cell r="AV48">
            <v>0</v>
          </cell>
          <cell r="AW48">
            <v>23</v>
          </cell>
          <cell r="AX48">
            <v>1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38828</v>
          </cell>
        </row>
        <row r="49">
          <cell r="A49">
            <v>2006</v>
          </cell>
          <cell r="B49">
            <v>1</v>
          </cell>
          <cell r="C49">
            <v>103</v>
          </cell>
          <cell r="D49">
            <v>20</v>
          </cell>
          <cell r="E49">
            <v>792030</v>
          </cell>
          <cell r="F49">
            <v>0</v>
          </cell>
          <cell r="G49" t="str">
            <v>Затраты по ШПЗ (неосновные)</v>
          </cell>
          <cell r="H49">
            <v>2030</v>
          </cell>
          <cell r="I49">
            <v>7920</v>
          </cell>
          <cell r="J49">
            <v>33.79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R49">
            <v>0</v>
          </cell>
          <cell r="S49">
            <v>0</v>
          </cell>
          <cell r="T49">
            <v>0</v>
          </cell>
          <cell r="U49">
            <v>32</v>
          </cell>
          <cell r="V49">
            <v>0</v>
          </cell>
          <cell r="W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32</v>
          </cell>
          <cell r="AE49">
            <v>505200</v>
          </cell>
          <cell r="AF49">
            <v>0</v>
          </cell>
          <cell r="AI49">
            <v>2223</v>
          </cell>
          <cell r="AK49">
            <v>0</v>
          </cell>
          <cell r="AM49">
            <v>230</v>
          </cell>
          <cell r="AN49">
            <v>1</v>
          </cell>
          <cell r="AO49">
            <v>393216</v>
          </cell>
          <cell r="AQ49">
            <v>0</v>
          </cell>
          <cell r="AR49">
            <v>0</v>
          </cell>
          <cell r="AS49" t="str">
            <v>Ы</v>
          </cell>
          <cell r="AT49" t="str">
            <v>Ы</v>
          </cell>
          <cell r="AU49">
            <v>0</v>
          </cell>
          <cell r="AV49">
            <v>0</v>
          </cell>
          <cell r="AW49">
            <v>23</v>
          </cell>
          <cell r="AX49">
            <v>1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38828</v>
          </cell>
        </row>
        <row r="50">
          <cell r="A50">
            <v>2006</v>
          </cell>
          <cell r="B50">
            <v>1</v>
          </cell>
          <cell r="C50">
            <v>104</v>
          </cell>
          <cell r="D50">
            <v>20</v>
          </cell>
          <cell r="E50">
            <v>792030</v>
          </cell>
          <cell r="F50">
            <v>0</v>
          </cell>
          <cell r="G50" t="str">
            <v>Затраты по ШПЗ (неосновные)</v>
          </cell>
          <cell r="H50">
            <v>2030</v>
          </cell>
          <cell r="I50">
            <v>7920</v>
          </cell>
          <cell r="J50">
            <v>1.49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R50">
            <v>0</v>
          </cell>
          <cell r="S50">
            <v>0</v>
          </cell>
          <cell r="T50">
            <v>0</v>
          </cell>
          <cell r="U50">
            <v>32</v>
          </cell>
          <cell r="V50">
            <v>0</v>
          </cell>
          <cell r="W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32</v>
          </cell>
          <cell r="AE50">
            <v>505300</v>
          </cell>
          <cell r="AF50">
            <v>0</v>
          </cell>
          <cell r="AI50">
            <v>2223</v>
          </cell>
          <cell r="AK50">
            <v>0</v>
          </cell>
          <cell r="AM50">
            <v>231</v>
          </cell>
          <cell r="AN50">
            <v>1</v>
          </cell>
          <cell r="AO50">
            <v>393216</v>
          </cell>
          <cell r="AQ50">
            <v>0</v>
          </cell>
          <cell r="AR50">
            <v>0</v>
          </cell>
          <cell r="AS50" t="str">
            <v>Ы</v>
          </cell>
          <cell r="AT50" t="str">
            <v>Ы</v>
          </cell>
          <cell r="AU50">
            <v>0</v>
          </cell>
          <cell r="AV50">
            <v>0</v>
          </cell>
          <cell r="AW50">
            <v>23</v>
          </cell>
          <cell r="AX50">
            <v>1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38828</v>
          </cell>
        </row>
        <row r="51">
          <cell r="A51">
            <v>2006</v>
          </cell>
          <cell r="B51">
            <v>1</v>
          </cell>
          <cell r="C51">
            <v>105</v>
          </cell>
          <cell r="D51">
            <v>20</v>
          </cell>
          <cell r="E51">
            <v>792030</v>
          </cell>
          <cell r="F51">
            <v>0</v>
          </cell>
          <cell r="G51" t="str">
            <v>Затраты по ШПЗ (неосновные)</v>
          </cell>
          <cell r="H51">
            <v>2030</v>
          </cell>
          <cell r="I51">
            <v>7920</v>
          </cell>
          <cell r="J51">
            <v>0.02</v>
          </cell>
          <cell r="K51">
            <v>1</v>
          </cell>
          <cell r="L51">
            <v>0</v>
          </cell>
          <cell r="M51">
            <v>0</v>
          </cell>
          <cell r="N51">
            <v>0</v>
          </cell>
          <cell r="R51">
            <v>0</v>
          </cell>
          <cell r="S51">
            <v>0</v>
          </cell>
          <cell r="T51">
            <v>0</v>
          </cell>
          <cell r="U51">
            <v>32</v>
          </cell>
          <cell r="V51">
            <v>0</v>
          </cell>
          <cell r="W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32</v>
          </cell>
          <cell r="AE51">
            <v>507000</v>
          </cell>
          <cell r="AF51">
            <v>0</v>
          </cell>
          <cell r="AI51">
            <v>2223</v>
          </cell>
          <cell r="AK51">
            <v>0</v>
          </cell>
          <cell r="AM51">
            <v>232</v>
          </cell>
          <cell r="AN51">
            <v>1</v>
          </cell>
          <cell r="AO51">
            <v>393216</v>
          </cell>
          <cell r="AQ51">
            <v>0</v>
          </cell>
          <cell r="AR51">
            <v>0</v>
          </cell>
          <cell r="AS51" t="str">
            <v>Ы</v>
          </cell>
          <cell r="AT51" t="str">
            <v>Ы</v>
          </cell>
          <cell r="AU51">
            <v>0</v>
          </cell>
          <cell r="AV51">
            <v>0</v>
          </cell>
          <cell r="AW51">
            <v>23</v>
          </cell>
          <cell r="AX51">
            <v>1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38828</v>
          </cell>
        </row>
        <row r="52">
          <cell r="A52">
            <v>2006</v>
          </cell>
          <cell r="B52">
            <v>1</v>
          </cell>
          <cell r="C52">
            <v>106</v>
          </cell>
          <cell r="D52">
            <v>20</v>
          </cell>
          <cell r="E52">
            <v>792030</v>
          </cell>
          <cell r="F52">
            <v>0</v>
          </cell>
          <cell r="G52" t="str">
            <v>Затраты по ШПЗ (неосновные)</v>
          </cell>
          <cell r="H52">
            <v>2030</v>
          </cell>
          <cell r="I52">
            <v>7920</v>
          </cell>
          <cell r="J52">
            <v>10.88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R52">
            <v>0</v>
          </cell>
          <cell r="S52">
            <v>0</v>
          </cell>
          <cell r="T52">
            <v>0</v>
          </cell>
          <cell r="U52">
            <v>32</v>
          </cell>
          <cell r="V52">
            <v>0</v>
          </cell>
          <cell r="W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32</v>
          </cell>
          <cell r="AE52">
            <v>508310</v>
          </cell>
          <cell r="AF52">
            <v>0</v>
          </cell>
          <cell r="AI52">
            <v>2223</v>
          </cell>
          <cell r="AK52">
            <v>0</v>
          </cell>
          <cell r="AM52">
            <v>233</v>
          </cell>
          <cell r="AN52">
            <v>1</v>
          </cell>
          <cell r="AO52">
            <v>393216</v>
          </cell>
          <cell r="AQ52">
            <v>0</v>
          </cell>
          <cell r="AR52">
            <v>0</v>
          </cell>
          <cell r="AS52" t="str">
            <v>Ы</v>
          </cell>
          <cell r="AT52" t="str">
            <v>Ы</v>
          </cell>
          <cell r="AU52">
            <v>0</v>
          </cell>
          <cell r="AV52">
            <v>0</v>
          </cell>
          <cell r="AW52">
            <v>23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38828</v>
          </cell>
        </row>
        <row r="53">
          <cell r="A53">
            <v>2006</v>
          </cell>
          <cell r="B53">
            <v>1</v>
          </cell>
          <cell r="C53">
            <v>107</v>
          </cell>
          <cell r="D53">
            <v>20</v>
          </cell>
          <cell r="E53">
            <v>792030</v>
          </cell>
          <cell r="F53">
            <v>0</v>
          </cell>
          <cell r="G53" t="str">
            <v>Затраты по ШПЗ (неосновные)</v>
          </cell>
          <cell r="H53">
            <v>2030</v>
          </cell>
          <cell r="I53">
            <v>7920</v>
          </cell>
          <cell r="J53">
            <v>180.07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R53">
            <v>0</v>
          </cell>
          <cell r="S53">
            <v>0</v>
          </cell>
          <cell r="T53">
            <v>0</v>
          </cell>
          <cell r="U53">
            <v>32</v>
          </cell>
          <cell r="V53">
            <v>0</v>
          </cell>
          <cell r="W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32</v>
          </cell>
          <cell r="AE53">
            <v>510100</v>
          </cell>
          <cell r="AF53">
            <v>0</v>
          </cell>
          <cell r="AI53">
            <v>2223</v>
          </cell>
          <cell r="AK53">
            <v>0</v>
          </cell>
          <cell r="AM53">
            <v>234</v>
          </cell>
          <cell r="AN53">
            <v>1</v>
          </cell>
          <cell r="AO53">
            <v>393216</v>
          </cell>
          <cell r="AQ53">
            <v>0</v>
          </cell>
          <cell r="AR53">
            <v>0</v>
          </cell>
          <cell r="AS53" t="str">
            <v>Ы</v>
          </cell>
          <cell r="AT53" t="str">
            <v>Ы</v>
          </cell>
          <cell r="AU53">
            <v>0</v>
          </cell>
          <cell r="AV53">
            <v>0</v>
          </cell>
          <cell r="AW53">
            <v>23</v>
          </cell>
          <cell r="AX53">
            <v>1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38828</v>
          </cell>
        </row>
        <row r="54">
          <cell r="A54">
            <v>2006</v>
          </cell>
          <cell r="B54">
            <v>1</v>
          </cell>
          <cell r="C54">
            <v>108</v>
          </cell>
          <cell r="D54">
            <v>20</v>
          </cell>
          <cell r="E54">
            <v>792030</v>
          </cell>
          <cell r="F54">
            <v>0</v>
          </cell>
          <cell r="G54" t="str">
            <v>Затраты по ШПЗ (неосновные)</v>
          </cell>
          <cell r="H54">
            <v>2030</v>
          </cell>
          <cell r="I54">
            <v>7920</v>
          </cell>
          <cell r="J54">
            <v>1.28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R54">
            <v>0</v>
          </cell>
          <cell r="S54">
            <v>0</v>
          </cell>
          <cell r="T54">
            <v>0</v>
          </cell>
          <cell r="U54">
            <v>32</v>
          </cell>
          <cell r="V54">
            <v>0</v>
          </cell>
          <cell r="W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32</v>
          </cell>
          <cell r="AE54">
            <v>510400</v>
          </cell>
          <cell r="AF54">
            <v>0</v>
          </cell>
          <cell r="AI54">
            <v>2223</v>
          </cell>
          <cell r="AK54">
            <v>0</v>
          </cell>
          <cell r="AM54">
            <v>235</v>
          </cell>
          <cell r="AN54">
            <v>1</v>
          </cell>
          <cell r="AO54">
            <v>393216</v>
          </cell>
          <cell r="AQ54">
            <v>0</v>
          </cell>
          <cell r="AR54">
            <v>0</v>
          </cell>
          <cell r="AS54" t="str">
            <v>Ы</v>
          </cell>
          <cell r="AT54" t="str">
            <v>Ы</v>
          </cell>
          <cell r="AU54">
            <v>0</v>
          </cell>
          <cell r="AV54">
            <v>0</v>
          </cell>
          <cell r="AW54">
            <v>23</v>
          </cell>
          <cell r="AX54">
            <v>1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38828</v>
          </cell>
        </row>
        <row r="55">
          <cell r="A55">
            <v>2006</v>
          </cell>
          <cell r="B55">
            <v>1</v>
          </cell>
          <cell r="C55">
            <v>109</v>
          </cell>
          <cell r="D55">
            <v>20</v>
          </cell>
          <cell r="E55">
            <v>792030</v>
          </cell>
          <cell r="F55">
            <v>0</v>
          </cell>
          <cell r="G55" t="str">
            <v>Затраты по ШПЗ (неосновные)</v>
          </cell>
          <cell r="H55">
            <v>2030</v>
          </cell>
          <cell r="I55">
            <v>7920</v>
          </cell>
          <cell r="J55">
            <v>0.47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R55">
            <v>0</v>
          </cell>
          <cell r="S55">
            <v>0</v>
          </cell>
          <cell r="T55">
            <v>0</v>
          </cell>
          <cell r="U55">
            <v>32</v>
          </cell>
          <cell r="V55">
            <v>0</v>
          </cell>
          <cell r="W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32</v>
          </cell>
          <cell r="AE55">
            <v>510500</v>
          </cell>
          <cell r="AF55">
            <v>0</v>
          </cell>
          <cell r="AI55">
            <v>2223</v>
          </cell>
          <cell r="AK55">
            <v>0</v>
          </cell>
          <cell r="AM55">
            <v>236</v>
          </cell>
          <cell r="AN55">
            <v>1</v>
          </cell>
          <cell r="AO55">
            <v>393216</v>
          </cell>
          <cell r="AQ55">
            <v>0</v>
          </cell>
          <cell r="AR55">
            <v>0</v>
          </cell>
          <cell r="AS55" t="str">
            <v>Ы</v>
          </cell>
          <cell r="AT55" t="str">
            <v>Ы</v>
          </cell>
          <cell r="AU55">
            <v>0</v>
          </cell>
          <cell r="AV55">
            <v>0</v>
          </cell>
          <cell r="AW55">
            <v>23</v>
          </cell>
          <cell r="AX55">
            <v>1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38828</v>
          </cell>
        </row>
        <row r="56">
          <cell r="A56">
            <v>2006</v>
          </cell>
          <cell r="B56">
            <v>1</v>
          </cell>
          <cell r="C56">
            <v>110</v>
          </cell>
          <cell r="D56">
            <v>20</v>
          </cell>
          <cell r="E56">
            <v>792030</v>
          </cell>
          <cell r="F56">
            <v>0</v>
          </cell>
          <cell r="G56" t="str">
            <v>Затраты по ШПЗ (неосновные)</v>
          </cell>
          <cell r="H56">
            <v>2030</v>
          </cell>
          <cell r="I56">
            <v>7920</v>
          </cell>
          <cell r="J56">
            <v>98.72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R56">
            <v>0</v>
          </cell>
          <cell r="S56">
            <v>0</v>
          </cell>
          <cell r="T56">
            <v>0</v>
          </cell>
          <cell r="U56">
            <v>32</v>
          </cell>
          <cell r="V56">
            <v>0</v>
          </cell>
          <cell r="W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32</v>
          </cell>
          <cell r="AE56">
            <v>510600</v>
          </cell>
          <cell r="AF56">
            <v>0</v>
          </cell>
          <cell r="AI56">
            <v>2223</v>
          </cell>
          <cell r="AK56">
            <v>0</v>
          </cell>
          <cell r="AM56">
            <v>237</v>
          </cell>
          <cell r="AN56">
            <v>1</v>
          </cell>
          <cell r="AO56">
            <v>393216</v>
          </cell>
          <cell r="AQ56">
            <v>0</v>
          </cell>
          <cell r="AR56">
            <v>0</v>
          </cell>
          <cell r="AS56" t="str">
            <v>Ы</v>
          </cell>
          <cell r="AT56" t="str">
            <v>Ы</v>
          </cell>
          <cell r="AU56">
            <v>0</v>
          </cell>
          <cell r="AV56">
            <v>0</v>
          </cell>
          <cell r="AW56">
            <v>23</v>
          </cell>
          <cell r="AX56">
            <v>1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38828</v>
          </cell>
        </row>
        <row r="57">
          <cell r="A57">
            <v>2006</v>
          </cell>
          <cell r="B57">
            <v>1</v>
          </cell>
          <cell r="C57">
            <v>168</v>
          </cell>
          <cell r="D57">
            <v>20</v>
          </cell>
          <cell r="E57">
            <v>792030</v>
          </cell>
          <cell r="F57">
            <v>0</v>
          </cell>
          <cell r="G57" t="str">
            <v>Затраты по ШПЗ (неосновные)</v>
          </cell>
          <cell r="H57">
            <v>2030</v>
          </cell>
          <cell r="I57">
            <v>7920</v>
          </cell>
          <cell r="J57">
            <v>14.9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R57">
            <v>0</v>
          </cell>
          <cell r="S57">
            <v>0</v>
          </cell>
          <cell r="T57">
            <v>0</v>
          </cell>
          <cell r="U57">
            <v>31</v>
          </cell>
          <cell r="V57">
            <v>0</v>
          </cell>
          <cell r="W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31</v>
          </cell>
          <cell r="AE57">
            <v>110000</v>
          </cell>
          <cell r="AF57">
            <v>0</v>
          </cell>
          <cell r="AI57">
            <v>2223</v>
          </cell>
          <cell r="AK57">
            <v>0</v>
          </cell>
          <cell r="AM57">
            <v>295</v>
          </cell>
          <cell r="AN57">
            <v>1</v>
          </cell>
          <cell r="AO57">
            <v>393216</v>
          </cell>
          <cell r="AQ57">
            <v>0</v>
          </cell>
          <cell r="AR57">
            <v>0</v>
          </cell>
          <cell r="AS57" t="str">
            <v>Ы</v>
          </cell>
          <cell r="AT57" t="str">
            <v>Ы</v>
          </cell>
          <cell r="AU57">
            <v>0</v>
          </cell>
          <cell r="AV57">
            <v>0</v>
          </cell>
          <cell r="AW57">
            <v>23</v>
          </cell>
          <cell r="AX57">
            <v>1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38828</v>
          </cell>
        </row>
        <row r="58">
          <cell r="A58">
            <v>2006</v>
          </cell>
          <cell r="B58">
            <v>1</v>
          </cell>
          <cell r="C58">
            <v>169</v>
          </cell>
          <cell r="D58">
            <v>20</v>
          </cell>
          <cell r="E58">
            <v>792030</v>
          </cell>
          <cell r="F58">
            <v>0</v>
          </cell>
          <cell r="G58" t="str">
            <v>Затраты по ШПЗ (неосновные)</v>
          </cell>
          <cell r="H58">
            <v>2030</v>
          </cell>
          <cell r="I58">
            <v>7920</v>
          </cell>
          <cell r="J58">
            <v>8000</v>
          </cell>
          <cell r="K58">
            <v>1</v>
          </cell>
          <cell r="L58">
            <v>0</v>
          </cell>
          <cell r="M58">
            <v>0</v>
          </cell>
          <cell r="N58">
            <v>0</v>
          </cell>
          <cell r="R58">
            <v>0</v>
          </cell>
          <cell r="S58">
            <v>0</v>
          </cell>
          <cell r="T58">
            <v>0</v>
          </cell>
          <cell r="U58">
            <v>31</v>
          </cell>
          <cell r="V58">
            <v>0</v>
          </cell>
          <cell r="W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31</v>
          </cell>
          <cell r="AE58">
            <v>501102</v>
          </cell>
          <cell r="AF58">
            <v>0</v>
          </cell>
          <cell r="AI58">
            <v>2223</v>
          </cell>
          <cell r="AK58">
            <v>0</v>
          </cell>
          <cell r="AM58">
            <v>296</v>
          </cell>
          <cell r="AN58">
            <v>1</v>
          </cell>
          <cell r="AO58">
            <v>393216</v>
          </cell>
          <cell r="AQ58">
            <v>0</v>
          </cell>
          <cell r="AR58">
            <v>0</v>
          </cell>
          <cell r="AS58" t="str">
            <v>Ы</v>
          </cell>
          <cell r="AT58" t="str">
            <v>Ы</v>
          </cell>
          <cell r="AU58">
            <v>0</v>
          </cell>
          <cell r="AV58">
            <v>0</v>
          </cell>
          <cell r="AW58">
            <v>23</v>
          </cell>
          <cell r="AX58">
            <v>1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38828</v>
          </cell>
        </row>
        <row r="59">
          <cell r="A59">
            <v>2006</v>
          </cell>
          <cell r="B59">
            <v>1</v>
          </cell>
          <cell r="C59">
            <v>235</v>
          </cell>
          <cell r="D59">
            <v>20</v>
          </cell>
          <cell r="E59">
            <v>792030</v>
          </cell>
          <cell r="F59">
            <v>0</v>
          </cell>
          <cell r="G59" t="str">
            <v>Затраты по ШПЗ (неосновные)</v>
          </cell>
          <cell r="H59">
            <v>2030</v>
          </cell>
          <cell r="I59">
            <v>7920</v>
          </cell>
          <cell r="J59">
            <v>11349</v>
          </cell>
          <cell r="K59">
            <v>1</v>
          </cell>
          <cell r="L59">
            <v>0</v>
          </cell>
          <cell r="M59">
            <v>0</v>
          </cell>
          <cell r="N59">
            <v>0</v>
          </cell>
          <cell r="R59">
            <v>0</v>
          </cell>
          <cell r="S59">
            <v>0</v>
          </cell>
          <cell r="T59">
            <v>0</v>
          </cell>
          <cell r="U59">
            <v>33</v>
          </cell>
          <cell r="V59">
            <v>0</v>
          </cell>
          <cell r="W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33</v>
          </cell>
          <cell r="AE59">
            <v>143000</v>
          </cell>
          <cell r="AF59">
            <v>0</v>
          </cell>
          <cell r="AI59">
            <v>2223</v>
          </cell>
          <cell r="AK59">
            <v>0</v>
          </cell>
          <cell r="AM59">
            <v>362</v>
          </cell>
          <cell r="AN59">
            <v>1</v>
          </cell>
          <cell r="AO59">
            <v>393216</v>
          </cell>
          <cell r="AQ59">
            <v>0</v>
          </cell>
          <cell r="AR59">
            <v>0</v>
          </cell>
          <cell r="AS59" t="str">
            <v>Ы</v>
          </cell>
          <cell r="AT59" t="str">
            <v>Ы</v>
          </cell>
          <cell r="AU59">
            <v>0</v>
          </cell>
          <cell r="AV59">
            <v>0</v>
          </cell>
          <cell r="AW59">
            <v>23</v>
          </cell>
          <cell r="AX59">
            <v>1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38828</v>
          </cell>
        </row>
        <row r="60">
          <cell r="A60">
            <v>2006</v>
          </cell>
          <cell r="B60">
            <v>1</v>
          </cell>
          <cell r="C60">
            <v>236</v>
          </cell>
          <cell r="D60">
            <v>20</v>
          </cell>
          <cell r="E60">
            <v>792030</v>
          </cell>
          <cell r="F60">
            <v>0</v>
          </cell>
          <cell r="G60" t="str">
            <v>Затраты по ШПЗ (неосновные)</v>
          </cell>
          <cell r="H60">
            <v>2030</v>
          </cell>
          <cell r="I60">
            <v>7920</v>
          </cell>
          <cell r="J60">
            <v>314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R60">
            <v>0</v>
          </cell>
          <cell r="S60">
            <v>0</v>
          </cell>
          <cell r="T60">
            <v>0</v>
          </cell>
          <cell r="U60">
            <v>33</v>
          </cell>
          <cell r="V60">
            <v>0</v>
          </cell>
          <cell r="W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33</v>
          </cell>
          <cell r="AE60">
            <v>503000</v>
          </cell>
          <cell r="AF60">
            <v>0</v>
          </cell>
          <cell r="AI60">
            <v>2223</v>
          </cell>
          <cell r="AK60">
            <v>0</v>
          </cell>
          <cell r="AM60">
            <v>363</v>
          </cell>
          <cell r="AN60">
            <v>1</v>
          </cell>
          <cell r="AO60">
            <v>393216</v>
          </cell>
          <cell r="AQ60">
            <v>0</v>
          </cell>
          <cell r="AR60">
            <v>0</v>
          </cell>
          <cell r="AS60" t="str">
            <v>Ы</v>
          </cell>
          <cell r="AT60" t="str">
            <v>Ы</v>
          </cell>
          <cell r="AU60">
            <v>0</v>
          </cell>
          <cell r="AV60">
            <v>0</v>
          </cell>
          <cell r="AW60">
            <v>23</v>
          </cell>
          <cell r="AX60">
            <v>1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38828</v>
          </cell>
        </row>
        <row r="61">
          <cell r="A61">
            <v>2006</v>
          </cell>
          <cell r="B61">
            <v>1</v>
          </cell>
          <cell r="C61">
            <v>237</v>
          </cell>
          <cell r="D61">
            <v>20</v>
          </cell>
          <cell r="E61">
            <v>792030</v>
          </cell>
          <cell r="F61">
            <v>0</v>
          </cell>
          <cell r="G61" t="str">
            <v>Затраты по ШПЗ (неосновные)</v>
          </cell>
          <cell r="H61">
            <v>2030</v>
          </cell>
          <cell r="I61">
            <v>7920</v>
          </cell>
          <cell r="J61">
            <v>371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R61">
            <v>0</v>
          </cell>
          <cell r="S61">
            <v>0</v>
          </cell>
          <cell r="T61">
            <v>0</v>
          </cell>
          <cell r="U61">
            <v>33</v>
          </cell>
          <cell r="V61">
            <v>0</v>
          </cell>
          <cell r="W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33</v>
          </cell>
          <cell r="AE61">
            <v>510100</v>
          </cell>
          <cell r="AF61">
            <v>0</v>
          </cell>
          <cell r="AI61">
            <v>2223</v>
          </cell>
          <cell r="AK61">
            <v>0</v>
          </cell>
          <cell r="AM61">
            <v>364</v>
          </cell>
          <cell r="AN61">
            <v>1</v>
          </cell>
          <cell r="AO61">
            <v>393216</v>
          </cell>
          <cell r="AQ61">
            <v>0</v>
          </cell>
          <cell r="AR61">
            <v>0</v>
          </cell>
          <cell r="AS61" t="str">
            <v>Ы</v>
          </cell>
          <cell r="AT61" t="str">
            <v>Ы</v>
          </cell>
          <cell r="AU61">
            <v>0</v>
          </cell>
          <cell r="AV61">
            <v>0</v>
          </cell>
          <cell r="AW61">
            <v>23</v>
          </cell>
          <cell r="AX61">
            <v>1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38828</v>
          </cell>
        </row>
        <row r="62">
          <cell r="A62">
            <v>2006</v>
          </cell>
          <cell r="B62">
            <v>1</v>
          </cell>
          <cell r="C62">
            <v>293</v>
          </cell>
          <cell r="D62">
            <v>20</v>
          </cell>
          <cell r="E62">
            <v>792030</v>
          </cell>
          <cell r="F62">
            <v>0</v>
          </cell>
          <cell r="G62" t="str">
            <v>Затраты по ШПЗ (неосновные)</v>
          </cell>
          <cell r="H62">
            <v>2030</v>
          </cell>
          <cell r="I62">
            <v>7920</v>
          </cell>
          <cell r="J62">
            <v>1458.94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R62">
            <v>0</v>
          </cell>
          <cell r="S62">
            <v>0</v>
          </cell>
          <cell r="T62">
            <v>0</v>
          </cell>
          <cell r="U62">
            <v>36</v>
          </cell>
          <cell r="V62">
            <v>0</v>
          </cell>
          <cell r="W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36</v>
          </cell>
          <cell r="AE62">
            <v>110000</v>
          </cell>
          <cell r="AF62">
            <v>0</v>
          </cell>
          <cell r="AI62">
            <v>2223</v>
          </cell>
          <cell r="AK62">
            <v>0</v>
          </cell>
          <cell r="AM62">
            <v>420</v>
          </cell>
          <cell r="AN62">
            <v>1</v>
          </cell>
          <cell r="AO62">
            <v>393216</v>
          </cell>
          <cell r="AQ62">
            <v>0</v>
          </cell>
          <cell r="AR62">
            <v>0</v>
          </cell>
          <cell r="AS62" t="str">
            <v>Ы</v>
          </cell>
          <cell r="AT62" t="str">
            <v>Ы</v>
          </cell>
          <cell r="AU62">
            <v>0</v>
          </cell>
          <cell r="AV62">
            <v>0</v>
          </cell>
          <cell r="AW62">
            <v>23</v>
          </cell>
          <cell r="AX62">
            <v>1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38828</v>
          </cell>
        </row>
        <row r="63">
          <cell r="A63">
            <v>2006</v>
          </cell>
          <cell r="B63">
            <v>1</v>
          </cell>
          <cell r="C63">
            <v>350</v>
          </cell>
          <cell r="D63">
            <v>20</v>
          </cell>
          <cell r="E63">
            <v>792030</v>
          </cell>
          <cell r="F63">
            <v>0</v>
          </cell>
          <cell r="G63" t="str">
            <v>Затраты по ШПЗ (неосновные)</v>
          </cell>
          <cell r="H63">
            <v>2030</v>
          </cell>
          <cell r="I63">
            <v>7920</v>
          </cell>
          <cell r="J63">
            <v>13326.1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R63">
            <v>0</v>
          </cell>
          <cell r="S63">
            <v>0</v>
          </cell>
          <cell r="T63">
            <v>0</v>
          </cell>
          <cell r="U63">
            <v>34</v>
          </cell>
          <cell r="V63">
            <v>0</v>
          </cell>
          <cell r="W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34</v>
          </cell>
          <cell r="AE63">
            <v>110000</v>
          </cell>
          <cell r="AF63">
            <v>0</v>
          </cell>
          <cell r="AI63">
            <v>2223</v>
          </cell>
          <cell r="AK63">
            <v>0</v>
          </cell>
          <cell r="AM63">
            <v>477</v>
          </cell>
          <cell r="AN63">
            <v>1</v>
          </cell>
          <cell r="AO63">
            <v>393216</v>
          </cell>
          <cell r="AQ63">
            <v>0</v>
          </cell>
          <cell r="AR63">
            <v>0</v>
          </cell>
          <cell r="AS63" t="str">
            <v>Ы</v>
          </cell>
          <cell r="AT63" t="str">
            <v>Ы</v>
          </cell>
          <cell r="AU63">
            <v>0</v>
          </cell>
          <cell r="AV63">
            <v>0</v>
          </cell>
          <cell r="AW63">
            <v>23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38828</v>
          </cell>
        </row>
        <row r="64">
          <cell r="A64">
            <v>2006</v>
          </cell>
          <cell r="B64">
            <v>1</v>
          </cell>
          <cell r="C64">
            <v>398</v>
          </cell>
          <cell r="D64">
            <v>20</v>
          </cell>
          <cell r="E64">
            <v>792030</v>
          </cell>
          <cell r="F64">
            <v>0</v>
          </cell>
          <cell r="G64" t="str">
            <v>Затраты по ШПЗ (неосновные)</v>
          </cell>
          <cell r="H64">
            <v>2030</v>
          </cell>
          <cell r="I64">
            <v>7920</v>
          </cell>
          <cell r="J64">
            <v>9118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R64">
            <v>0</v>
          </cell>
          <cell r="S64">
            <v>0</v>
          </cell>
          <cell r="T64">
            <v>0</v>
          </cell>
          <cell r="U64">
            <v>35</v>
          </cell>
          <cell r="V64">
            <v>0</v>
          </cell>
          <cell r="W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35</v>
          </cell>
          <cell r="AE64">
            <v>110000</v>
          </cell>
          <cell r="AF64">
            <v>0</v>
          </cell>
          <cell r="AI64">
            <v>2223</v>
          </cell>
          <cell r="AK64">
            <v>0</v>
          </cell>
          <cell r="AM64">
            <v>525</v>
          </cell>
          <cell r="AN64">
            <v>1</v>
          </cell>
          <cell r="AO64">
            <v>393216</v>
          </cell>
          <cell r="AQ64">
            <v>0</v>
          </cell>
          <cell r="AR64">
            <v>0</v>
          </cell>
          <cell r="AS64" t="str">
            <v>Ы</v>
          </cell>
          <cell r="AT64" t="str">
            <v>Ы</v>
          </cell>
          <cell r="AU64">
            <v>0</v>
          </cell>
          <cell r="AV64">
            <v>0</v>
          </cell>
          <cell r="AW64">
            <v>23</v>
          </cell>
          <cell r="AX64">
            <v>1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38828</v>
          </cell>
        </row>
        <row r="65">
          <cell r="A65">
            <v>2006</v>
          </cell>
          <cell r="B65">
            <v>1</v>
          </cell>
          <cell r="C65">
            <v>399</v>
          </cell>
          <cell r="D65">
            <v>20</v>
          </cell>
          <cell r="E65">
            <v>792030</v>
          </cell>
          <cell r="F65">
            <v>0</v>
          </cell>
          <cell r="G65" t="str">
            <v>Затраты по ШПЗ (неосновные)</v>
          </cell>
          <cell r="H65">
            <v>2030</v>
          </cell>
          <cell r="I65">
            <v>7920</v>
          </cell>
          <cell r="J65">
            <v>18.309999999999999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R65">
            <v>0</v>
          </cell>
          <cell r="S65">
            <v>0</v>
          </cell>
          <cell r="T65">
            <v>0</v>
          </cell>
          <cell r="U65">
            <v>35</v>
          </cell>
          <cell r="V65">
            <v>0</v>
          </cell>
          <cell r="W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35</v>
          </cell>
          <cell r="AE65">
            <v>114020</v>
          </cell>
          <cell r="AF65">
            <v>0</v>
          </cell>
          <cell r="AI65">
            <v>2223</v>
          </cell>
          <cell r="AK65">
            <v>0</v>
          </cell>
          <cell r="AM65">
            <v>526</v>
          </cell>
          <cell r="AN65">
            <v>1</v>
          </cell>
          <cell r="AO65">
            <v>393216</v>
          </cell>
          <cell r="AQ65">
            <v>0</v>
          </cell>
          <cell r="AR65">
            <v>0</v>
          </cell>
          <cell r="AS65" t="str">
            <v>Ы</v>
          </cell>
          <cell r="AT65" t="str">
            <v>Ы</v>
          </cell>
          <cell r="AU65">
            <v>0</v>
          </cell>
          <cell r="AV65">
            <v>0</v>
          </cell>
          <cell r="AW65">
            <v>23</v>
          </cell>
          <cell r="AX65">
            <v>1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38828</v>
          </cell>
        </row>
        <row r="66">
          <cell r="A66">
            <v>2006</v>
          </cell>
          <cell r="B66">
            <v>1</v>
          </cell>
          <cell r="C66">
            <v>400</v>
          </cell>
          <cell r="D66">
            <v>20</v>
          </cell>
          <cell r="E66">
            <v>792030</v>
          </cell>
          <cell r="F66">
            <v>0</v>
          </cell>
          <cell r="G66" t="str">
            <v>Затраты по ШПЗ (неосновные)</v>
          </cell>
          <cell r="H66">
            <v>2030</v>
          </cell>
          <cell r="I66">
            <v>7920</v>
          </cell>
          <cell r="J66">
            <v>40.72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R66">
            <v>0</v>
          </cell>
          <cell r="S66">
            <v>0</v>
          </cell>
          <cell r="T66">
            <v>0</v>
          </cell>
          <cell r="U66">
            <v>35</v>
          </cell>
          <cell r="V66">
            <v>0</v>
          </cell>
          <cell r="W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35</v>
          </cell>
          <cell r="AE66">
            <v>118000</v>
          </cell>
          <cell r="AF66">
            <v>0</v>
          </cell>
          <cell r="AI66">
            <v>2223</v>
          </cell>
          <cell r="AK66">
            <v>0</v>
          </cell>
          <cell r="AM66">
            <v>527</v>
          </cell>
          <cell r="AN66">
            <v>1</v>
          </cell>
          <cell r="AO66">
            <v>393216</v>
          </cell>
          <cell r="AQ66">
            <v>0</v>
          </cell>
          <cell r="AR66">
            <v>0</v>
          </cell>
          <cell r="AS66" t="str">
            <v>Ы</v>
          </cell>
          <cell r="AT66" t="str">
            <v>Ы</v>
          </cell>
          <cell r="AU66">
            <v>0</v>
          </cell>
          <cell r="AV66">
            <v>0</v>
          </cell>
          <cell r="AW66">
            <v>23</v>
          </cell>
          <cell r="AX66">
            <v>1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38828</v>
          </cell>
        </row>
        <row r="67">
          <cell r="A67">
            <v>2006</v>
          </cell>
          <cell r="B67">
            <v>1</v>
          </cell>
          <cell r="C67">
            <v>401</v>
          </cell>
          <cell r="D67">
            <v>20</v>
          </cell>
          <cell r="E67">
            <v>792030</v>
          </cell>
          <cell r="F67">
            <v>0</v>
          </cell>
          <cell r="G67" t="str">
            <v>Затраты по ШПЗ (неосновные)</v>
          </cell>
          <cell r="H67">
            <v>2030</v>
          </cell>
          <cell r="I67">
            <v>7920</v>
          </cell>
          <cell r="J67">
            <v>3.73</v>
          </cell>
          <cell r="K67">
            <v>1</v>
          </cell>
          <cell r="L67">
            <v>0</v>
          </cell>
          <cell r="M67">
            <v>0</v>
          </cell>
          <cell r="N67">
            <v>0</v>
          </cell>
          <cell r="R67">
            <v>0</v>
          </cell>
          <cell r="S67">
            <v>0</v>
          </cell>
          <cell r="T67">
            <v>0</v>
          </cell>
          <cell r="U67">
            <v>35</v>
          </cell>
          <cell r="V67">
            <v>0</v>
          </cell>
          <cell r="W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35</v>
          </cell>
          <cell r="AE67">
            <v>131000</v>
          </cell>
          <cell r="AF67">
            <v>0</v>
          </cell>
          <cell r="AI67">
            <v>2223</v>
          </cell>
          <cell r="AK67">
            <v>0</v>
          </cell>
          <cell r="AM67">
            <v>528</v>
          </cell>
          <cell r="AN67">
            <v>1</v>
          </cell>
          <cell r="AO67">
            <v>393216</v>
          </cell>
          <cell r="AQ67">
            <v>0</v>
          </cell>
          <cell r="AR67">
            <v>0</v>
          </cell>
          <cell r="AS67" t="str">
            <v>Ы</v>
          </cell>
          <cell r="AT67" t="str">
            <v>Ы</v>
          </cell>
          <cell r="AU67">
            <v>0</v>
          </cell>
          <cell r="AV67">
            <v>0</v>
          </cell>
          <cell r="AW67">
            <v>23</v>
          </cell>
          <cell r="AX67">
            <v>1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38828</v>
          </cell>
        </row>
        <row r="68">
          <cell r="A68">
            <v>2006</v>
          </cell>
          <cell r="B68">
            <v>1</v>
          </cell>
          <cell r="C68">
            <v>402</v>
          </cell>
          <cell r="D68">
            <v>20</v>
          </cell>
          <cell r="E68">
            <v>792030</v>
          </cell>
          <cell r="F68">
            <v>0</v>
          </cell>
          <cell r="G68" t="str">
            <v>Затраты по ШПЗ (неосновные)</v>
          </cell>
          <cell r="H68">
            <v>2030</v>
          </cell>
          <cell r="I68">
            <v>7920</v>
          </cell>
          <cell r="J68">
            <v>1.65</v>
          </cell>
          <cell r="K68">
            <v>1</v>
          </cell>
          <cell r="L68">
            <v>0</v>
          </cell>
          <cell r="M68">
            <v>0</v>
          </cell>
          <cell r="N68">
            <v>0</v>
          </cell>
          <cell r="R68">
            <v>0</v>
          </cell>
          <cell r="S68">
            <v>0</v>
          </cell>
          <cell r="T68">
            <v>0</v>
          </cell>
          <cell r="U68">
            <v>35</v>
          </cell>
          <cell r="V68">
            <v>0</v>
          </cell>
          <cell r="W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35</v>
          </cell>
          <cell r="AE68">
            <v>132000</v>
          </cell>
          <cell r="AF68">
            <v>0</v>
          </cell>
          <cell r="AI68">
            <v>2223</v>
          </cell>
          <cell r="AK68">
            <v>0</v>
          </cell>
          <cell r="AM68">
            <v>529</v>
          </cell>
          <cell r="AN68">
            <v>1</v>
          </cell>
          <cell r="AO68">
            <v>393216</v>
          </cell>
          <cell r="AQ68">
            <v>0</v>
          </cell>
          <cell r="AR68">
            <v>0</v>
          </cell>
          <cell r="AS68" t="str">
            <v>Ы</v>
          </cell>
          <cell r="AT68" t="str">
            <v>Ы</v>
          </cell>
          <cell r="AU68">
            <v>0</v>
          </cell>
          <cell r="AV68">
            <v>0</v>
          </cell>
          <cell r="AW68">
            <v>23</v>
          </cell>
          <cell r="AX68">
            <v>1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38828</v>
          </cell>
        </row>
        <row r="69">
          <cell r="A69">
            <v>2006</v>
          </cell>
          <cell r="B69">
            <v>1</v>
          </cell>
          <cell r="C69">
            <v>403</v>
          </cell>
          <cell r="D69">
            <v>20</v>
          </cell>
          <cell r="E69">
            <v>792030</v>
          </cell>
          <cell r="F69">
            <v>0</v>
          </cell>
          <cell r="G69" t="str">
            <v>Затраты по ШПЗ (неосновные)</v>
          </cell>
          <cell r="H69">
            <v>2030</v>
          </cell>
          <cell r="I69">
            <v>7920</v>
          </cell>
          <cell r="J69">
            <v>6.6</v>
          </cell>
          <cell r="K69">
            <v>1</v>
          </cell>
          <cell r="L69">
            <v>0</v>
          </cell>
          <cell r="M69">
            <v>0</v>
          </cell>
          <cell r="N69">
            <v>0</v>
          </cell>
          <cell r="R69">
            <v>0</v>
          </cell>
          <cell r="S69">
            <v>0</v>
          </cell>
          <cell r="T69">
            <v>0</v>
          </cell>
          <cell r="U69">
            <v>35</v>
          </cell>
          <cell r="V69">
            <v>0</v>
          </cell>
          <cell r="W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35</v>
          </cell>
          <cell r="AE69">
            <v>135000</v>
          </cell>
          <cell r="AF69">
            <v>0</v>
          </cell>
          <cell r="AI69">
            <v>2223</v>
          </cell>
          <cell r="AK69">
            <v>0</v>
          </cell>
          <cell r="AM69">
            <v>530</v>
          </cell>
          <cell r="AN69">
            <v>1</v>
          </cell>
          <cell r="AO69">
            <v>393216</v>
          </cell>
          <cell r="AQ69">
            <v>0</v>
          </cell>
          <cell r="AR69">
            <v>0</v>
          </cell>
          <cell r="AS69" t="str">
            <v>Ы</v>
          </cell>
          <cell r="AT69" t="str">
            <v>Ы</v>
          </cell>
          <cell r="AU69">
            <v>0</v>
          </cell>
          <cell r="AV69">
            <v>0</v>
          </cell>
          <cell r="AW69">
            <v>23</v>
          </cell>
          <cell r="AX69">
            <v>1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38828</v>
          </cell>
        </row>
        <row r="70">
          <cell r="A70">
            <v>2006</v>
          </cell>
          <cell r="B70">
            <v>1</v>
          </cell>
          <cell r="C70">
            <v>404</v>
          </cell>
          <cell r="D70">
            <v>20</v>
          </cell>
          <cell r="E70">
            <v>792030</v>
          </cell>
          <cell r="F70">
            <v>0</v>
          </cell>
          <cell r="G70" t="str">
            <v>Затраты по ШПЗ (неосновные)</v>
          </cell>
          <cell r="H70">
            <v>2030</v>
          </cell>
          <cell r="I70">
            <v>7920</v>
          </cell>
          <cell r="J70">
            <v>5136.8</v>
          </cell>
          <cell r="K70">
            <v>1</v>
          </cell>
          <cell r="L70">
            <v>0</v>
          </cell>
          <cell r="M70">
            <v>0</v>
          </cell>
          <cell r="N70">
            <v>0</v>
          </cell>
          <cell r="R70">
            <v>0</v>
          </cell>
          <cell r="S70">
            <v>0</v>
          </cell>
          <cell r="T70">
            <v>0</v>
          </cell>
          <cell r="U70">
            <v>35</v>
          </cell>
          <cell r="V70">
            <v>0</v>
          </cell>
          <cell r="W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35</v>
          </cell>
          <cell r="AE70">
            <v>143000</v>
          </cell>
          <cell r="AF70">
            <v>0</v>
          </cell>
          <cell r="AI70">
            <v>2223</v>
          </cell>
          <cell r="AK70">
            <v>0</v>
          </cell>
          <cell r="AM70">
            <v>531</v>
          </cell>
          <cell r="AN70">
            <v>1</v>
          </cell>
          <cell r="AO70">
            <v>393216</v>
          </cell>
          <cell r="AQ70">
            <v>0</v>
          </cell>
          <cell r="AR70">
            <v>0</v>
          </cell>
          <cell r="AS70" t="str">
            <v>Ы</v>
          </cell>
          <cell r="AT70" t="str">
            <v>Ы</v>
          </cell>
          <cell r="AU70">
            <v>0</v>
          </cell>
          <cell r="AV70">
            <v>0</v>
          </cell>
          <cell r="AW70">
            <v>23</v>
          </cell>
          <cell r="AX70">
            <v>1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38828</v>
          </cell>
        </row>
        <row r="71">
          <cell r="A71">
            <v>2006</v>
          </cell>
          <cell r="B71">
            <v>1</v>
          </cell>
          <cell r="C71">
            <v>405</v>
          </cell>
          <cell r="D71">
            <v>20</v>
          </cell>
          <cell r="E71">
            <v>792030</v>
          </cell>
          <cell r="F71">
            <v>0</v>
          </cell>
          <cell r="G71" t="str">
            <v>Затраты по ШПЗ (неосновные)</v>
          </cell>
          <cell r="H71">
            <v>2030</v>
          </cell>
          <cell r="I71">
            <v>7920</v>
          </cell>
          <cell r="J71">
            <v>67.61</v>
          </cell>
          <cell r="K71">
            <v>1</v>
          </cell>
          <cell r="L71">
            <v>0</v>
          </cell>
          <cell r="M71">
            <v>0</v>
          </cell>
          <cell r="N71">
            <v>0</v>
          </cell>
          <cell r="R71">
            <v>0</v>
          </cell>
          <cell r="S71">
            <v>0</v>
          </cell>
          <cell r="T71">
            <v>0</v>
          </cell>
          <cell r="U71">
            <v>35</v>
          </cell>
          <cell r="V71">
            <v>0</v>
          </cell>
          <cell r="W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35</v>
          </cell>
          <cell r="AE71">
            <v>410000</v>
          </cell>
          <cell r="AF71">
            <v>0</v>
          </cell>
          <cell r="AI71">
            <v>2223</v>
          </cell>
          <cell r="AK71">
            <v>0</v>
          </cell>
          <cell r="AM71">
            <v>532</v>
          </cell>
          <cell r="AN71">
            <v>1</v>
          </cell>
          <cell r="AO71">
            <v>393216</v>
          </cell>
          <cell r="AQ71">
            <v>0</v>
          </cell>
          <cell r="AR71">
            <v>0</v>
          </cell>
          <cell r="AS71" t="str">
            <v>Ы</v>
          </cell>
          <cell r="AT71" t="str">
            <v>Ы</v>
          </cell>
          <cell r="AU71">
            <v>0</v>
          </cell>
          <cell r="AV71">
            <v>0</v>
          </cell>
          <cell r="AW71">
            <v>23</v>
          </cell>
          <cell r="AX71">
            <v>1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38828</v>
          </cell>
        </row>
        <row r="72">
          <cell r="A72">
            <v>2006</v>
          </cell>
          <cell r="B72">
            <v>1</v>
          </cell>
          <cell r="C72">
            <v>406</v>
          </cell>
          <cell r="D72">
            <v>20</v>
          </cell>
          <cell r="E72">
            <v>792030</v>
          </cell>
          <cell r="F72">
            <v>0</v>
          </cell>
          <cell r="G72" t="str">
            <v>Затраты по ШПЗ (неосновные)</v>
          </cell>
          <cell r="H72">
            <v>2030</v>
          </cell>
          <cell r="I72">
            <v>7920</v>
          </cell>
          <cell r="J72">
            <v>716.61</v>
          </cell>
          <cell r="K72">
            <v>1</v>
          </cell>
          <cell r="L72">
            <v>0</v>
          </cell>
          <cell r="M72">
            <v>0</v>
          </cell>
          <cell r="N72">
            <v>0</v>
          </cell>
          <cell r="R72">
            <v>0</v>
          </cell>
          <cell r="S72">
            <v>0</v>
          </cell>
          <cell r="T72">
            <v>0</v>
          </cell>
          <cell r="U72">
            <v>35</v>
          </cell>
          <cell r="V72">
            <v>0</v>
          </cell>
          <cell r="W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35</v>
          </cell>
          <cell r="AE72">
            <v>420000</v>
          </cell>
          <cell r="AF72">
            <v>0</v>
          </cell>
          <cell r="AI72">
            <v>2223</v>
          </cell>
          <cell r="AK72">
            <v>0</v>
          </cell>
          <cell r="AM72">
            <v>533</v>
          </cell>
          <cell r="AN72">
            <v>1</v>
          </cell>
          <cell r="AO72">
            <v>393216</v>
          </cell>
          <cell r="AQ72">
            <v>0</v>
          </cell>
          <cell r="AR72">
            <v>0</v>
          </cell>
          <cell r="AS72" t="str">
            <v>Ы</v>
          </cell>
          <cell r="AT72" t="str">
            <v>Ы</v>
          </cell>
          <cell r="AU72">
            <v>0</v>
          </cell>
          <cell r="AV72">
            <v>0</v>
          </cell>
          <cell r="AW72">
            <v>23</v>
          </cell>
          <cell r="AX72">
            <v>1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38828</v>
          </cell>
        </row>
        <row r="73">
          <cell r="A73">
            <v>2006</v>
          </cell>
          <cell r="B73">
            <v>1</v>
          </cell>
          <cell r="C73">
            <v>407</v>
          </cell>
          <cell r="D73">
            <v>20</v>
          </cell>
          <cell r="E73">
            <v>792030</v>
          </cell>
          <cell r="F73">
            <v>0</v>
          </cell>
          <cell r="G73" t="str">
            <v>Затраты по ШПЗ (неосновные)</v>
          </cell>
          <cell r="H73">
            <v>2030</v>
          </cell>
          <cell r="I73">
            <v>7920</v>
          </cell>
          <cell r="J73">
            <v>17.25</v>
          </cell>
          <cell r="K73">
            <v>1</v>
          </cell>
          <cell r="L73">
            <v>0</v>
          </cell>
          <cell r="M73">
            <v>0</v>
          </cell>
          <cell r="N73">
            <v>0</v>
          </cell>
          <cell r="R73">
            <v>0</v>
          </cell>
          <cell r="S73">
            <v>0</v>
          </cell>
          <cell r="T73">
            <v>0</v>
          </cell>
          <cell r="U73">
            <v>35</v>
          </cell>
          <cell r="V73">
            <v>0</v>
          </cell>
          <cell r="W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35</v>
          </cell>
          <cell r="AE73">
            <v>430000</v>
          </cell>
          <cell r="AF73">
            <v>0</v>
          </cell>
          <cell r="AI73">
            <v>2223</v>
          </cell>
          <cell r="AK73">
            <v>0</v>
          </cell>
          <cell r="AM73">
            <v>534</v>
          </cell>
          <cell r="AN73">
            <v>1</v>
          </cell>
          <cell r="AO73">
            <v>393216</v>
          </cell>
          <cell r="AQ73">
            <v>0</v>
          </cell>
          <cell r="AR73">
            <v>0</v>
          </cell>
          <cell r="AS73" t="str">
            <v>Ы</v>
          </cell>
          <cell r="AT73" t="str">
            <v>Ы</v>
          </cell>
          <cell r="AU73">
            <v>0</v>
          </cell>
          <cell r="AV73">
            <v>0</v>
          </cell>
          <cell r="AW73">
            <v>23</v>
          </cell>
          <cell r="AX73">
            <v>1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38828</v>
          </cell>
        </row>
        <row r="74">
          <cell r="A74">
            <v>2006</v>
          </cell>
          <cell r="B74">
            <v>1</v>
          </cell>
          <cell r="C74">
            <v>408</v>
          </cell>
          <cell r="D74">
            <v>20</v>
          </cell>
          <cell r="E74">
            <v>792030</v>
          </cell>
          <cell r="F74">
            <v>0</v>
          </cell>
          <cell r="G74" t="str">
            <v>Затраты по ШПЗ (неосновные)</v>
          </cell>
          <cell r="H74">
            <v>2030</v>
          </cell>
          <cell r="I74">
            <v>7920</v>
          </cell>
          <cell r="J74">
            <v>113.96</v>
          </cell>
          <cell r="K74">
            <v>1</v>
          </cell>
          <cell r="L74">
            <v>0</v>
          </cell>
          <cell r="M74">
            <v>0</v>
          </cell>
          <cell r="N74">
            <v>0</v>
          </cell>
          <cell r="R74">
            <v>0</v>
          </cell>
          <cell r="S74">
            <v>0</v>
          </cell>
          <cell r="T74">
            <v>0</v>
          </cell>
          <cell r="U74">
            <v>35</v>
          </cell>
          <cell r="V74">
            <v>0</v>
          </cell>
          <cell r="W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35</v>
          </cell>
          <cell r="AE74">
            <v>430110</v>
          </cell>
          <cell r="AF74">
            <v>0</v>
          </cell>
          <cell r="AI74">
            <v>2223</v>
          </cell>
          <cell r="AK74">
            <v>0</v>
          </cell>
          <cell r="AM74">
            <v>535</v>
          </cell>
          <cell r="AN74">
            <v>1</v>
          </cell>
          <cell r="AO74">
            <v>393216</v>
          </cell>
          <cell r="AQ74">
            <v>0</v>
          </cell>
          <cell r="AR74">
            <v>0</v>
          </cell>
          <cell r="AS74" t="str">
            <v>Ы</v>
          </cell>
          <cell r="AT74" t="str">
            <v>Ы</v>
          </cell>
          <cell r="AU74">
            <v>0</v>
          </cell>
          <cell r="AV74">
            <v>0</v>
          </cell>
          <cell r="AW74">
            <v>23</v>
          </cell>
          <cell r="AX74">
            <v>1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38828</v>
          </cell>
        </row>
        <row r="75">
          <cell r="A75">
            <v>2006</v>
          </cell>
          <cell r="B75">
            <v>1</v>
          </cell>
          <cell r="C75">
            <v>409</v>
          </cell>
          <cell r="D75">
            <v>20</v>
          </cell>
          <cell r="E75">
            <v>792030</v>
          </cell>
          <cell r="F75">
            <v>0</v>
          </cell>
          <cell r="G75" t="str">
            <v>Затраты по ШПЗ (неосновные)</v>
          </cell>
          <cell r="H75">
            <v>2030</v>
          </cell>
          <cell r="I75">
            <v>7920</v>
          </cell>
          <cell r="J75">
            <v>39.71</v>
          </cell>
          <cell r="K75">
            <v>1</v>
          </cell>
          <cell r="L75">
            <v>0</v>
          </cell>
          <cell r="M75">
            <v>0</v>
          </cell>
          <cell r="N75">
            <v>0</v>
          </cell>
          <cell r="R75">
            <v>0</v>
          </cell>
          <cell r="S75">
            <v>0</v>
          </cell>
          <cell r="T75">
            <v>0</v>
          </cell>
          <cell r="U75">
            <v>35</v>
          </cell>
          <cell r="V75">
            <v>0</v>
          </cell>
          <cell r="W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35</v>
          </cell>
          <cell r="AE75">
            <v>430120</v>
          </cell>
          <cell r="AF75">
            <v>0</v>
          </cell>
          <cell r="AI75">
            <v>2223</v>
          </cell>
          <cell r="AK75">
            <v>0</v>
          </cell>
          <cell r="AM75">
            <v>536</v>
          </cell>
          <cell r="AN75">
            <v>1</v>
          </cell>
          <cell r="AO75">
            <v>393216</v>
          </cell>
          <cell r="AQ75">
            <v>0</v>
          </cell>
          <cell r="AR75">
            <v>0</v>
          </cell>
          <cell r="AS75" t="str">
            <v>Ы</v>
          </cell>
          <cell r="AT75" t="str">
            <v>Ы</v>
          </cell>
          <cell r="AU75">
            <v>0</v>
          </cell>
          <cell r="AV75">
            <v>0</v>
          </cell>
          <cell r="AW75">
            <v>23</v>
          </cell>
          <cell r="AX75">
            <v>1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38828</v>
          </cell>
        </row>
        <row r="76">
          <cell r="A76">
            <v>2006</v>
          </cell>
          <cell r="B76">
            <v>1</v>
          </cell>
          <cell r="C76">
            <v>410</v>
          </cell>
          <cell r="D76">
            <v>20</v>
          </cell>
          <cell r="E76">
            <v>792030</v>
          </cell>
          <cell r="F76">
            <v>0</v>
          </cell>
          <cell r="G76" t="str">
            <v>Затраты по ШПЗ (неосновные)</v>
          </cell>
          <cell r="H76">
            <v>2030</v>
          </cell>
          <cell r="I76">
            <v>7920</v>
          </cell>
          <cell r="J76">
            <v>219.32</v>
          </cell>
          <cell r="K76">
            <v>1</v>
          </cell>
          <cell r="L76">
            <v>0</v>
          </cell>
          <cell r="M76">
            <v>0</v>
          </cell>
          <cell r="N76">
            <v>0</v>
          </cell>
          <cell r="R76">
            <v>0</v>
          </cell>
          <cell r="S76">
            <v>0</v>
          </cell>
          <cell r="T76">
            <v>0</v>
          </cell>
          <cell r="U76">
            <v>35</v>
          </cell>
          <cell r="V76">
            <v>0</v>
          </cell>
          <cell r="W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35</v>
          </cell>
          <cell r="AE76">
            <v>430130</v>
          </cell>
          <cell r="AF76">
            <v>0</v>
          </cell>
          <cell r="AI76">
            <v>2223</v>
          </cell>
          <cell r="AK76">
            <v>0</v>
          </cell>
          <cell r="AM76">
            <v>537</v>
          </cell>
          <cell r="AN76">
            <v>1</v>
          </cell>
          <cell r="AO76">
            <v>393216</v>
          </cell>
          <cell r="AQ76">
            <v>0</v>
          </cell>
          <cell r="AR76">
            <v>0</v>
          </cell>
          <cell r="AS76" t="str">
            <v>Ы</v>
          </cell>
          <cell r="AT76" t="str">
            <v>Ы</v>
          </cell>
          <cell r="AU76">
            <v>0</v>
          </cell>
          <cell r="AV76">
            <v>0</v>
          </cell>
          <cell r="AW76">
            <v>23</v>
          </cell>
          <cell r="AX76">
            <v>1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38828</v>
          </cell>
        </row>
        <row r="77">
          <cell r="A77">
            <v>2006</v>
          </cell>
          <cell r="B77">
            <v>1</v>
          </cell>
          <cell r="C77">
            <v>411</v>
          </cell>
          <cell r="D77">
            <v>20</v>
          </cell>
          <cell r="E77">
            <v>792030</v>
          </cell>
          <cell r="F77">
            <v>0</v>
          </cell>
          <cell r="G77" t="str">
            <v>Затраты по ШПЗ (неосновные)</v>
          </cell>
          <cell r="H77">
            <v>2030</v>
          </cell>
          <cell r="I77">
            <v>7920</v>
          </cell>
          <cell r="J77">
            <v>133.87</v>
          </cell>
          <cell r="K77">
            <v>1</v>
          </cell>
          <cell r="L77">
            <v>0</v>
          </cell>
          <cell r="M77">
            <v>0</v>
          </cell>
          <cell r="N77">
            <v>0</v>
          </cell>
          <cell r="R77">
            <v>0</v>
          </cell>
          <cell r="S77">
            <v>0</v>
          </cell>
          <cell r="T77">
            <v>0</v>
          </cell>
          <cell r="U77">
            <v>35</v>
          </cell>
          <cell r="V77">
            <v>0</v>
          </cell>
          <cell r="W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35</v>
          </cell>
          <cell r="AE77">
            <v>430140</v>
          </cell>
          <cell r="AF77">
            <v>0</v>
          </cell>
          <cell r="AI77">
            <v>2223</v>
          </cell>
          <cell r="AK77">
            <v>0</v>
          </cell>
          <cell r="AM77">
            <v>538</v>
          </cell>
          <cell r="AN77">
            <v>1</v>
          </cell>
          <cell r="AO77">
            <v>393216</v>
          </cell>
          <cell r="AQ77">
            <v>0</v>
          </cell>
          <cell r="AR77">
            <v>0</v>
          </cell>
          <cell r="AS77" t="str">
            <v>Ы</v>
          </cell>
          <cell r="AT77" t="str">
            <v>Ы</v>
          </cell>
          <cell r="AU77">
            <v>0</v>
          </cell>
          <cell r="AV77">
            <v>0</v>
          </cell>
          <cell r="AW77">
            <v>23</v>
          </cell>
          <cell r="AX77">
            <v>1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38828</v>
          </cell>
        </row>
        <row r="78">
          <cell r="A78">
            <v>2006</v>
          </cell>
          <cell r="B78">
            <v>1</v>
          </cell>
          <cell r="C78">
            <v>412</v>
          </cell>
          <cell r="D78">
            <v>20</v>
          </cell>
          <cell r="E78">
            <v>792030</v>
          </cell>
          <cell r="F78">
            <v>0</v>
          </cell>
          <cell r="G78" t="str">
            <v>Затраты по ШПЗ (неосновные)</v>
          </cell>
          <cell r="H78">
            <v>2030</v>
          </cell>
          <cell r="I78">
            <v>7920</v>
          </cell>
          <cell r="J78">
            <v>0.4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R78">
            <v>0</v>
          </cell>
          <cell r="S78">
            <v>0</v>
          </cell>
          <cell r="T78">
            <v>0</v>
          </cell>
          <cell r="U78">
            <v>35</v>
          </cell>
          <cell r="V78">
            <v>0</v>
          </cell>
          <cell r="W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35</v>
          </cell>
          <cell r="AE78">
            <v>430230</v>
          </cell>
          <cell r="AF78">
            <v>0</v>
          </cell>
          <cell r="AI78">
            <v>2223</v>
          </cell>
          <cell r="AK78">
            <v>0</v>
          </cell>
          <cell r="AM78">
            <v>539</v>
          </cell>
          <cell r="AN78">
            <v>1</v>
          </cell>
          <cell r="AO78">
            <v>393216</v>
          </cell>
          <cell r="AQ78">
            <v>0</v>
          </cell>
          <cell r="AR78">
            <v>0</v>
          </cell>
          <cell r="AS78" t="str">
            <v>Ы</v>
          </cell>
          <cell r="AT78" t="str">
            <v>Ы</v>
          </cell>
          <cell r="AU78">
            <v>0</v>
          </cell>
          <cell r="AV78">
            <v>0</v>
          </cell>
          <cell r="AW78">
            <v>23</v>
          </cell>
          <cell r="AX78">
            <v>1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38828</v>
          </cell>
        </row>
        <row r="79">
          <cell r="A79">
            <v>2006</v>
          </cell>
          <cell r="B79">
            <v>1</v>
          </cell>
          <cell r="C79">
            <v>413</v>
          </cell>
          <cell r="D79">
            <v>20</v>
          </cell>
          <cell r="E79">
            <v>792030</v>
          </cell>
          <cell r="F79">
            <v>0</v>
          </cell>
          <cell r="G79" t="str">
            <v>Затраты по ШПЗ (неосновные)</v>
          </cell>
          <cell r="H79">
            <v>2030</v>
          </cell>
          <cell r="I79">
            <v>7920</v>
          </cell>
          <cell r="J79">
            <v>1.42</v>
          </cell>
          <cell r="K79">
            <v>1</v>
          </cell>
          <cell r="L79">
            <v>0</v>
          </cell>
          <cell r="M79">
            <v>0</v>
          </cell>
          <cell r="N79">
            <v>0</v>
          </cell>
          <cell r="R79">
            <v>0</v>
          </cell>
          <cell r="S79">
            <v>0</v>
          </cell>
          <cell r="T79">
            <v>0</v>
          </cell>
          <cell r="U79">
            <v>35</v>
          </cell>
          <cell r="V79">
            <v>0</v>
          </cell>
          <cell r="W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35</v>
          </cell>
          <cell r="AE79">
            <v>430240</v>
          </cell>
          <cell r="AF79">
            <v>0</v>
          </cell>
          <cell r="AI79">
            <v>2223</v>
          </cell>
          <cell r="AK79">
            <v>0</v>
          </cell>
          <cell r="AM79">
            <v>540</v>
          </cell>
          <cell r="AN79">
            <v>1</v>
          </cell>
          <cell r="AO79">
            <v>393216</v>
          </cell>
          <cell r="AQ79">
            <v>0</v>
          </cell>
          <cell r="AR79">
            <v>0</v>
          </cell>
          <cell r="AS79" t="str">
            <v>Ы</v>
          </cell>
          <cell r="AT79" t="str">
            <v>Ы</v>
          </cell>
          <cell r="AU79">
            <v>0</v>
          </cell>
          <cell r="AV79">
            <v>0</v>
          </cell>
          <cell r="AW79">
            <v>23</v>
          </cell>
          <cell r="AX79">
            <v>1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38828</v>
          </cell>
        </row>
        <row r="80">
          <cell r="A80">
            <v>2006</v>
          </cell>
          <cell r="B80">
            <v>1</v>
          </cell>
          <cell r="C80">
            <v>414</v>
          </cell>
          <cell r="D80">
            <v>20</v>
          </cell>
          <cell r="E80">
            <v>792030</v>
          </cell>
          <cell r="F80">
            <v>0</v>
          </cell>
          <cell r="G80" t="str">
            <v>Затраты по ШПЗ (неосновные)</v>
          </cell>
          <cell r="H80">
            <v>2030</v>
          </cell>
          <cell r="I80">
            <v>7920</v>
          </cell>
          <cell r="J80">
            <v>127.51</v>
          </cell>
          <cell r="K80">
            <v>1</v>
          </cell>
          <cell r="L80">
            <v>0</v>
          </cell>
          <cell r="M80">
            <v>0</v>
          </cell>
          <cell r="N80">
            <v>0</v>
          </cell>
          <cell r="R80">
            <v>0</v>
          </cell>
          <cell r="S80">
            <v>0</v>
          </cell>
          <cell r="T80">
            <v>0</v>
          </cell>
          <cell r="U80">
            <v>35</v>
          </cell>
          <cell r="V80">
            <v>0</v>
          </cell>
          <cell r="W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35</v>
          </cell>
          <cell r="AE80">
            <v>450000</v>
          </cell>
          <cell r="AF80">
            <v>0</v>
          </cell>
          <cell r="AI80">
            <v>2223</v>
          </cell>
          <cell r="AK80">
            <v>0</v>
          </cell>
          <cell r="AM80">
            <v>541</v>
          </cell>
          <cell r="AN80">
            <v>1</v>
          </cell>
          <cell r="AO80">
            <v>393216</v>
          </cell>
          <cell r="AQ80">
            <v>0</v>
          </cell>
          <cell r="AR80">
            <v>0</v>
          </cell>
          <cell r="AS80" t="str">
            <v>Ы</v>
          </cell>
          <cell r="AT80" t="str">
            <v>Ы</v>
          </cell>
          <cell r="AU80">
            <v>0</v>
          </cell>
          <cell r="AV80">
            <v>0</v>
          </cell>
          <cell r="AW80">
            <v>23</v>
          </cell>
          <cell r="AX80">
            <v>1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38828</v>
          </cell>
        </row>
        <row r="81">
          <cell r="A81">
            <v>2006</v>
          </cell>
          <cell r="B81">
            <v>1</v>
          </cell>
          <cell r="C81">
            <v>415</v>
          </cell>
          <cell r="D81">
            <v>20</v>
          </cell>
          <cell r="E81">
            <v>792030</v>
          </cell>
          <cell r="F81">
            <v>0</v>
          </cell>
          <cell r="G81" t="str">
            <v>Затраты по ШПЗ (неосновные)</v>
          </cell>
          <cell r="H81">
            <v>2030</v>
          </cell>
          <cell r="I81">
            <v>7920</v>
          </cell>
          <cell r="J81">
            <v>13.63</v>
          </cell>
          <cell r="K81">
            <v>1</v>
          </cell>
          <cell r="L81">
            <v>0</v>
          </cell>
          <cell r="M81">
            <v>0</v>
          </cell>
          <cell r="N81">
            <v>0</v>
          </cell>
          <cell r="R81">
            <v>0</v>
          </cell>
          <cell r="S81">
            <v>0</v>
          </cell>
          <cell r="T81">
            <v>0</v>
          </cell>
          <cell r="U81">
            <v>35</v>
          </cell>
          <cell r="V81">
            <v>0</v>
          </cell>
          <cell r="W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35</v>
          </cell>
          <cell r="AE81">
            <v>460000</v>
          </cell>
          <cell r="AF81">
            <v>0</v>
          </cell>
          <cell r="AI81">
            <v>2223</v>
          </cell>
          <cell r="AK81">
            <v>0</v>
          </cell>
          <cell r="AM81">
            <v>542</v>
          </cell>
          <cell r="AN81">
            <v>1</v>
          </cell>
          <cell r="AO81">
            <v>393216</v>
          </cell>
          <cell r="AQ81">
            <v>0</v>
          </cell>
          <cell r="AR81">
            <v>0</v>
          </cell>
          <cell r="AS81" t="str">
            <v>Ы</v>
          </cell>
          <cell r="AT81" t="str">
            <v>Ы</v>
          </cell>
          <cell r="AU81">
            <v>0</v>
          </cell>
          <cell r="AV81">
            <v>0</v>
          </cell>
          <cell r="AW81">
            <v>23</v>
          </cell>
          <cell r="AX81">
            <v>1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38828</v>
          </cell>
        </row>
        <row r="82">
          <cell r="A82">
            <v>2006</v>
          </cell>
          <cell r="B82">
            <v>1</v>
          </cell>
          <cell r="C82">
            <v>416</v>
          </cell>
          <cell r="D82">
            <v>20</v>
          </cell>
          <cell r="E82">
            <v>792030</v>
          </cell>
          <cell r="F82">
            <v>0</v>
          </cell>
          <cell r="G82" t="str">
            <v>Затраты по ШПЗ (неосновные)</v>
          </cell>
          <cell r="H82">
            <v>2030</v>
          </cell>
          <cell r="I82">
            <v>7920</v>
          </cell>
          <cell r="J82">
            <v>3.57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R82">
            <v>0</v>
          </cell>
          <cell r="S82">
            <v>0</v>
          </cell>
          <cell r="T82">
            <v>0</v>
          </cell>
          <cell r="U82">
            <v>35</v>
          </cell>
          <cell r="V82">
            <v>0</v>
          </cell>
          <cell r="W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35</v>
          </cell>
          <cell r="AE82">
            <v>465000</v>
          </cell>
          <cell r="AF82">
            <v>0</v>
          </cell>
          <cell r="AI82">
            <v>2223</v>
          </cell>
          <cell r="AK82">
            <v>0</v>
          </cell>
          <cell r="AM82">
            <v>543</v>
          </cell>
          <cell r="AN82">
            <v>1</v>
          </cell>
          <cell r="AO82">
            <v>393216</v>
          </cell>
          <cell r="AQ82">
            <v>0</v>
          </cell>
          <cell r="AR82">
            <v>0</v>
          </cell>
          <cell r="AS82" t="str">
            <v>Ы</v>
          </cell>
          <cell r="AT82" t="str">
            <v>Ы</v>
          </cell>
          <cell r="AU82">
            <v>0</v>
          </cell>
          <cell r="AV82">
            <v>0</v>
          </cell>
          <cell r="AW82">
            <v>23</v>
          </cell>
          <cell r="AX82">
            <v>1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38828</v>
          </cell>
        </row>
        <row r="83">
          <cell r="A83">
            <v>2006</v>
          </cell>
          <cell r="B83">
            <v>1</v>
          </cell>
          <cell r="C83">
            <v>417</v>
          </cell>
          <cell r="D83">
            <v>20</v>
          </cell>
          <cell r="E83">
            <v>792030</v>
          </cell>
          <cell r="F83">
            <v>0</v>
          </cell>
          <cell r="G83" t="str">
            <v>Затраты по ШПЗ (неосновные)</v>
          </cell>
          <cell r="H83">
            <v>2030</v>
          </cell>
          <cell r="I83">
            <v>7920</v>
          </cell>
          <cell r="J83">
            <v>72.400000000000006</v>
          </cell>
          <cell r="K83">
            <v>1</v>
          </cell>
          <cell r="L83">
            <v>0</v>
          </cell>
          <cell r="M83">
            <v>0</v>
          </cell>
          <cell r="N83">
            <v>0</v>
          </cell>
          <cell r="R83">
            <v>0</v>
          </cell>
          <cell r="S83">
            <v>0</v>
          </cell>
          <cell r="T83">
            <v>0</v>
          </cell>
          <cell r="U83">
            <v>35</v>
          </cell>
          <cell r="V83">
            <v>0</v>
          </cell>
          <cell r="W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35</v>
          </cell>
          <cell r="AE83">
            <v>503000</v>
          </cell>
          <cell r="AF83">
            <v>0</v>
          </cell>
          <cell r="AI83">
            <v>2223</v>
          </cell>
          <cell r="AK83">
            <v>0</v>
          </cell>
          <cell r="AM83">
            <v>544</v>
          </cell>
          <cell r="AN83">
            <v>1</v>
          </cell>
          <cell r="AO83">
            <v>393216</v>
          </cell>
          <cell r="AQ83">
            <v>0</v>
          </cell>
          <cell r="AR83">
            <v>0</v>
          </cell>
          <cell r="AS83" t="str">
            <v>Ы</v>
          </cell>
          <cell r="AT83" t="str">
            <v>Ы</v>
          </cell>
          <cell r="AU83">
            <v>0</v>
          </cell>
          <cell r="AV83">
            <v>0</v>
          </cell>
          <cell r="AW83">
            <v>23</v>
          </cell>
          <cell r="AX83">
            <v>1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38828</v>
          </cell>
        </row>
        <row r="84">
          <cell r="A84">
            <v>2006</v>
          </cell>
          <cell r="B84">
            <v>1</v>
          </cell>
          <cell r="C84">
            <v>418</v>
          </cell>
          <cell r="D84">
            <v>20</v>
          </cell>
          <cell r="E84">
            <v>792030</v>
          </cell>
          <cell r="F84">
            <v>0</v>
          </cell>
          <cell r="G84" t="str">
            <v>Затраты по ШПЗ (неосновные)</v>
          </cell>
          <cell r="H84">
            <v>2030</v>
          </cell>
          <cell r="I84">
            <v>7920</v>
          </cell>
          <cell r="J84">
            <v>29.79</v>
          </cell>
          <cell r="K84">
            <v>1</v>
          </cell>
          <cell r="L84">
            <v>0</v>
          </cell>
          <cell r="M84">
            <v>0</v>
          </cell>
          <cell r="N84">
            <v>0</v>
          </cell>
          <cell r="R84">
            <v>0</v>
          </cell>
          <cell r="S84">
            <v>0</v>
          </cell>
          <cell r="T84">
            <v>0</v>
          </cell>
          <cell r="U84">
            <v>35</v>
          </cell>
          <cell r="V84">
            <v>0</v>
          </cell>
          <cell r="W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35</v>
          </cell>
          <cell r="AE84">
            <v>504100</v>
          </cell>
          <cell r="AF84">
            <v>0</v>
          </cell>
          <cell r="AI84">
            <v>2223</v>
          </cell>
          <cell r="AK84">
            <v>0</v>
          </cell>
          <cell r="AM84">
            <v>545</v>
          </cell>
          <cell r="AN84">
            <v>1</v>
          </cell>
          <cell r="AO84">
            <v>393216</v>
          </cell>
          <cell r="AQ84">
            <v>0</v>
          </cell>
          <cell r="AR84">
            <v>0</v>
          </cell>
          <cell r="AS84" t="str">
            <v>Ы</v>
          </cell>
          <cell r="AT84" t="str">
            <v>Ы</v>
          </cell>
          <cell r="AU84">
            <v>0</v>
          </cell>
          <cell r="AV84">
            <v>0</v>
          </cell>
          <cell r="AW84">
            <v>23</v>
          </cell>
          <cell r="AX84">
            <v>1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38828</v>
          </cell>
        </row>
        <row r="85">
          <cell r="A85">
            <v>2006</v>
          </cell>
          <cell r="B85">
            <v>1</v>
          </cell>
          <cell r="C85">
            <v>419</v>
          </cell>
          <cell r="D85">
            <v>20</v>
          </cell>
          <cell r="E85">
            <v>792030</v>
          </cell>
          <cell r="F85">
            <v>0</v>
          </cell>
          <cell r="G85" t="str">
            <v>Затраты по ШПЗ (неосновные)</v>
          </cell>
          <cell r="H85">
            <v>2030</v>
          </cell>
          <cell r="I85">
            <v>7920</v>
          </cell>
          <cell r="J85">
            <v>11.79</v>
          </cell>
          <cell r="K85">
            <v>1</v>
          </cell>
          <cell r="L85">
            <v>0</v>
          </cell>
          <cell r="M85">
            <v>0</v>
          </cell>
          <cell r="N85">
            <v>0</v>
          </cell>
          <cell r="R85">
            <v>0</v>
          </cell>
          <cell r="S85">
            <v>0</v>
          </cell>
          <cell r="T85">
            <v>0</v>
          </cell>
          <cell r="U85">
            <v>35</v>
          </cell>
          <cell r="V85">
            <v>0</v>
          </cell>
          <cell r="W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35</v>
          </cell>
          <cell r="AE85">
            <v>504200</v>
          </cell>
          <cell r="AF85">
            <v>0</v>
          </cell>
          <cell r="AI85">
            <v>2223</v>
          </cell>
          <cell r="AK85">
            <v>0</v>
          </cell>
          <cell r="AM85">
            <v>546</v>
          </cell>
          <cell r="AN85">
            <v>1</v>
          </cell>
          <cell r="AO85">
            <v>393216</v>
          </cell>
          <cell r="AQ85">
            <v>0</v>
          </cell>
          <cell r="AR85">
            <v>0</v>
          </cell>
          <cell r="AS85" t="str">
            <v>Ы</v>
          </cell>
          <cell r="AT85" t="str">
            <v>Ы</v>
          </cell>
          <cell r="AU85">
            <v>0</v>
          </cell>
          <cell r="AV85">
            <v>0</v>
          </cell>
          <cell r="AW85">
            <v>23</v>
          </cell>
          <cell r="AX85">
            <v>1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38828</v>
          </cell>
        </row>
        <row r="86">
          <cell r="A86">
            <v>2006</v>
          </cell>
          <cell r="B86">
            <v>1</v>
          </cell>
          <cell r="C86">
            <v>420</v>
          </cell>
          <cell r="D86">
            <v>20</v>
          </cell>
          <cell r="E86">
            <v>792030</v>
          </cell>
          <cell r="F86">
            <v>0</v>
          </cell>
          <cell r="G86" t="str">
            <v>Затраты по ШПЗ (неосновные)</v>
          </cell>
          <cell r="H86">
            <v>2030</v>
          </cell>
          <cell r="I86">
            <v>7920</v>
          </cell>
          <cell r="J86">
            <v>2.95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R86">
            <v>0</v>
          </cell>
          <cell r="S86">
            <v>0</v>
          </cell>
          <cell r="T86">
            <v>0</v>
          </cell>
          <cell r="U86">
            <v>35</v>
          </cell>
          <cell r="V86">
            <v>0</v>
          </cell>
          <cell r="W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35</v>
          </cell>
          <cell r="AE86">
            <v>504400</v>
          </cell>
          <cell r="AF86">
            <v>0</v>
          </cell>
          <cell r="AI86">
            <v>2223</v>
          </cell>
          <cell r="AK86">
            <v>0</v>
          </cell>
          <cell r="AM86">
            <v>547</v>
          </cell>
          <cell r="AN86">
            <v>1</v>
          </cell>
          <cell r="AO86">
            <v>393216</v>
          </cell>
          <cell r="AQ86">
            <v>0</v>
          </cell>
          <cell r="AR86">
            <v>0</v>
          </cell>
          <cell r="AS86" t="str">
            <v>Ы</v>
          </cell>
          <cell r="AT86" t="str">
            <v>Ы</v>
          </cell>
          <cell r="AU86">
            <v>0</v>
          </cell>
          <cell r="AV86">
            <v>0</v>
          </cell>
          <cell r="AW86">
            <v>23</v>
          </cell>
          <cell r="AX86">
            <v>1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38828</v>
          </cell>
        </row>
        <row r="87">
          <cell r="A87">
            <v>2006</v>
          </cell>
          <cell r="B87">
            <v>1</v>
          </cell>
          <cell r="C87">
            <v>421</v>
          </cell>
          <cell r="D87">
            <v>20</v>
          </cell>
          <cell r="E87">
            <v>792030</v>
          </cell>
          <cell r="F87">
            <v>0</v>
          </cell>
          <cell r="G87" t="str">
            <v>Затраты по ШПЗ (неосновные)</v>
          </cell>
          <cell r="H87">
            <v>2030</v>
          </cell>
          <cell r="I87">
            <v>7920</v>
          </cell>
          <cell r="J87">
            <v>119.58</v>
          </cell>
          <cell r="K87">
            <v>1</v>
          </cell>
          <cell r="L87">
            <v>0</v>
          </cell>
          <cell r="M87">
            <v>0</v>
          </cell>
          <cell r="N87">
            <v>0</v>
          </cell>
          <cell r="R87">
            <v>0</v>
          </cell>
          <cell r="S87">
            <v>0</v>
          </cell>
          <cell r="T87">
            <v>0</v>
          </cell>
          <cell r="U87">
            <v>35</v>
          </cell>
          <cell r="V87">
            <v>0</v>
          </cell>
          <cell r="W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35</v>
          </cell>
          <cell r="AE87">
            <v>505100</v>
          </cell>
          <cell r="AF87">
            <v>0</v>
          </cell>
          <cell r="AI87">
            <v>2223</v>
          </cell>
          <cell r="AK87">
            <v>0</v>
          </cell>
          <cell r="AM87">
            <v>548</v>
          </cell>
          <cell r="AN87">
            <v>1</v>
          </cell>
          <cell r="AO87">
            <v>393216</v>
          </cell>
          <cell r="AQ87">
            <v>0</v>
          </cell>
          <cell r="AR87">
            <v>0</v>
          </cell>
          <cell r="AS87" t="str">
            <v>Ы</v>
          </cell>
          <cell r="AT87" t="str">
            <v>Ы</v>
          </cell>
          <cell r="AU87">
            <v>0</v>
          </cell>
          <cell r="AV87">
            <v>0</v>
          </cell>
          <cell r="AW87">
            <v>23</v>
          </cell>
          <cell r="AX87">
            <v>1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38828</v>
          </cell>
        </row>
        <row r="88">
          <cell r="A88">
            <v>2006</v>
          </cell>
          <cell r="B88">
            <v>1</v>
          </cell>
          <cell r="C88">
            <v>422</v>
          </cell>
          <cell r="D88">
            <v>20</v>
          </cell>
          <cell r="E88">
            <v>792030</v>
          </cell>
          <cell r="F88">
            <v>0</v>
          </cell>
          <cell r="G88" t="str">
            <v>Затраты по ШПЗ (неосновные)</v>
          </cell>
          <cell r="H88">
            <v>2030</v>
          </cell>
          <cell r="I88">
            <v>7920</v>
          </cell>
          <cell r="J88">
            <v>1813.74</v>
          </cell>
          <cell r="K88">
            <v>1</v>
          </cell>
          <cell r="L88">
            <v>0</v>
          </cell>
          <cell r="M88">
            <v>0</v>
          </cell>
          <cell r="N88">
            <v>0</v>
          </cell>
          <cell r="R88">
            <v>0</v>
          </cell>
          <cell r="S88">
            <v>0</v>
          </cell>
          <cell r="T88">
            <v>0</v>
          </cell>
          <cell r="U88">
            <v>35</v>
          </cell>
          <cell r="V88">
            <v>0</v>
          </cell>
          <cell r="W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35</v>
          </cell>
          <cell r="AE88">
            <v>508310</v>
          </cell>
          <cell r="AF88">
            <v>0</v>
          </cell>
          <cell r="AI88">
            <v>2223</v>
          </cell>
          <cell r="AK88">
            <v>0</v>
          </cell>
          <cell r="AM88">
            <v>549</v>
          </cell>
          <cell r="AN88">
            <v>1</v>
          </cell>
          <cell r="AO88">
            <v>393216</v>
          </cell>
          <cell r="AQ88">
            <v>0</v>
          </cell>
          <cell r="AR88">
            <v>0</v>
          </cell>
          <cell r="AS88" t="str">
            <v>Ы</v>
          </cell>
          <cell r="AT88" t="str">
            <v>Ы</v>
          </cell>
          <cell r="AU88">
            <v>0</v>
          </cell>
          <cell r="AV88">
            <v>0</v>
          </cell>
          <cell r="AW88">
            <v>23</v>
          </cell>
          <cell r="AX88">
            <v>1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>
            <v>38828</v>
          </cell>
        </row>
        <row r="89">
          <cell r="A89">
            <v>2006</v>
          </cell>
          <cell r="B89">
            <v>1</v>
          </cell>
          <cell r="C89">
            <v>423</v>
          </cell>
          <cell r="D89">
            <v>20</v>
          </cell>
          <cell r="E89">
            <v>792030</v>
          </cell>
          <cell r="F89">
            <v>0</v>
          </cell>
          <cell r="G89" t="str">
            <v>Затраты по ШПЗ (неосновные)</v>
          </cell>
          <cell r="H89">
            <v>2030</v>
          </cell>
          <cell r="I89">
            <v>7920</v>
          </cell>
          <cell r="J89">
            <v>322.45999999999998</v>
          </cell>
          <cell r="K89">
            <v>1</v>
          </cell>
          <cell r="L89">
            <v>0</v>
          </cell>
          <cell r="M89">
            <v>0</v>
          </cell>
          <cell r="N89">
            <v>0</v>
          </cell>
          <cell r="R89">
            <v>0</v>
          </cell>
          <cell r="S89">
            <v>0</v>
          </cell>
          <cell r="T89">
            <v>0</v>
          </cell>
          <cell r="U89">
            <v>35</v>
          </cell>
          <cell r="V89">
            <v>0</v>
          </cell>
          <cell r="W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35</v>
          </cell>
          <cell r="AE89">
            <v>510100</v>
          </cell>
          <cell r="AF89">
            <v>0</v>
          </cell>
          <cell r="AI89">
            <v>2223</v>
          </cell>
          <cell r="AK89">
            <v>0</v>
          </cell>
          <cell r="AM89">
            <v>550</v>
          </cell>
          <cell r="AN89">
            <v>1</v>
          </cell>
          <cell r="AO89">
            <v>393216</v>
          </cell>
          <cell r="AQ89">
            <v>0</v>
          </cell>
          <cell r="AR89">
            <v>0</v>
          </cell>
          <cell r="AS89" t="str">
            <v>Ы</v>
          </cell>
          <cell r="AT89" t="str">
            <v>Ы</v>
          </cell>
          <cell r="AU89">
            <v>0</v>
          </cell>
          <cell r="AV89">
            <v>0</v>
          </cell>
          <cell r="AW89">
            <v>23</v>
          </cell>
          <cell r="AX89">
            <v>1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38828</v>
          </cell>
        </row>
        <row r="90">
          <cell r="A90">
            <v>2006</v>
          </cell>
          <cell r="B90">
            <v>1</v>
          </cell>
          <cell r="C90">
            <v>424</v>
          </cell>
          <cell r="D90">
            <v>20</v>
          </cell>
          <cell r="E90">
            <v>792030</v>
          </cell>
          <cell r="F90">
            <v>0</v>
          </cell>
          <cell r="G90" t="str">
            <v>Затраты по ШПЗ (неосновные)</v>
          </cell>
          <cell r="H90">
            <v>2030</v>
          </cell>
          <cell r="I90">
            <v>7920</v>
          </cell>
          <cell r="J90">
            <v>1.43</v>
          </cell>
          <cell r="K90">
            <v>1</v>
          </cell>
          <cell r="L90">
            <v>0</v>
          </cell>
          <cell r="M90">
            <v>0</v>
          </cell>
          <cell r="N90">
            <v>0</v>
          </cell>
          <cell r="R90">
            <v>0</v>
          </cell>
          <cell r="S90">
            <v>0</v>
          </cell>
          <cell r="T90">
            <v>0</v>
          </cell>
          <cell r="U90">
            <v>35</v>
          </cell>
          <cell r="V90">
            <v>0</v>
          </cell>
          <cell r="W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35</v>
          </cell>
          <cell r="AE90">
            <v>510200</v>
          </cell>
          <cell r="AF90">
            <v>0</v>
          </cell>
          <cell r="AI90">
            <v>2223</v>
          </cell>
          <cell r="AK90">
            <v>0</v>
          </cell>
          <cell r="AM90">
            <v>551</v>
          </cell>
          <cell r="AN90">
            <v>1</v>
          </cell>
          <cell r="AO90">
            <v>393216</v>
          </cell>
          <cell r="AQ90">
            <v>0</v>
          </cell>
          <cell r="AR90">
            <v>0</v>
          </cell>
          <cell r="AS90" t="str">
            <v>Ы</v>
          </cell>
          <cell r="AT90" t="str">
            <v>Ы</v>
          </cell>
          <cell r="AU90">
            <v>0</v>
          </cell>
          <cell r="AV90">
            <v>0</v>
          </cell>
          <cell r="AW90">
            <v>23</v>
          </cell>
          <cell r="AX90">
            <v>1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38828</v>
          </cell>
        </row>
        <row r="91">
          <cell r="A91">
            <v>2006</v>
          </cell>
          <cell r="B91">
            <v>1</v>
          </cell>
          <cell r="C91">
            <v>425</v>
          </cell>
          <cell r="D91">
            <v>20</v>
          </cell>
          <cell r="E91">
            <v>792030</v>
          </cell>
          <cell r="F91">
            <v>0</v>
          </cell>
          <cell r="G91" t="str">
            <v>Затраты по ШПЗ (неосновные)</v>
          </cell>
          <cell r="H91">
            <v>2030</v>
          </cell>
          <cell r="I91">
            <v>7920</v>
          </cell>
          <cell r="J91">
            <v>10.44</v>
          </cell>
          <cell r="K91">
            <v>1</v>
          </cell>
          <cell r="L91">
            <v>0</v>
          </cell>
          <cell r="M91">
            <v>0</v>
          </cell>
          <cell r="N91">
            <v>0</v>
          </cell>
          <cell r="R91">
            <v>0</v>
          </cell>
          <cell r="S91">
            <v>0</v>
          </cell>
          <cell r="T91">
            <v>0</v>
          </cell>
          <cell r="U91">
            <v>35</v>
          </cell>
          <cell r="V91">
            <v>0</v>
          </cell>
          <cell r="W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35</v>
          </cell>
          <cell r="AE91">
            <v>510400</v>
          </cell>
          <cell r="AF91">
            <v>0</v>
          </cell>
          <cell r="AI91">
            <v>2223</v>
          </cell>
          <cell r="AK91">
            <v>0</v>
          </cell>
          <cell r="AM91">
            <v>552</v>
          </cell>
          <cell r="AN91">
            <v>1</v>
          </cell>
          <cell r="AO91">
            <v>393216</v>
          </cell>
          <cell r="AQ91">
            <v>0</v>
          </cell>
          <cell r="AR91">
            <v>0</v>
          </cell>
          <cell r="AS91" t="str">
            <v>Ы</v>
          </cell>
          <cell r="AT91" t="str">
            <v>Ы</v>
          </cell>
          <cell r="AU91">
            <v>0</v>
          </cell>
          <cell r="AV91">
            <v>0</v>
          </cell>
          <cell r="AW91">
            <v>23</v>
          </cell>
          <cell r="AX91">
            <v>1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38828</v>
          </cell>
        </row>
        <row r="92">
          <cell r="A92">
            <v>2006</v>
          </cell>
          <cell r="B92">
            <v>1</v>
          </cell>
          <cell r="C92">
            <v>426</v>
          </cell>
          <cell r="D92">
            <v>20</v>
          </cell>
          <cell r="E92">
            <v>792030</v>
          </cell>
          <cell r="F92">
            <v>0</v>
          </cell>
          <cell r="G92" t="str">
            <v>Затраты по ШПЗ (неосновные)</v>
          </cell>
          <cell r="H92">
            <v>2030</v>
          </cell>
          <cell r="I92">
            <v>7920</v>
          </cell>
          <cell r="J92">
            <v>1158.77</v>
          </cell>
          <cell r="K92">
            <v>1</v>
          </cell>
          <cell r="L92">
            <v>0</v>
          </cell>
          <cell r="M92">
            <v>0</v>
          </cell>
          <cell r="N92">
            <v>0</v>
          </cell>
          <cell r="R92">
            <v>0</v>
          </cell>
          <cell r="S92">
            <v>0</v>
          </cell>
          <cell r="T92">
            <v>0</v>
          </cell>
          <cell r="U92">
            <v>35</v>
          </cell>
          <cell r="V92">
            <v>0</v>
          </cell>
          <cell r="W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35</v>
          </cell>
          <cell r="AE92">
            <v>510600</v>
          </cell>
          <cell r="AF92">
            <v>0</v>
          </cell>
          <cell r="AI92">
            <v>2223</v>
          </cell>
          <cell r="AK92">
            <v>0</v>
          </cell>
          <cell r="AM92">
            <v>553</v>
          </cell>
          <cell r="AN92">
            <v>1</v>
          </cell>
          <cell r="AO92">
            <v>393216</v>
          </cell>
          <cell r="AQ92">
            <v>0</v>
          </cell>
          <cell r="AR92">
            <v>0</v>
          </cell>
          <cell r="AS92" t="str">
            <v>Ы</v>
          </cell>
          <cell r="AT92" t="str">
            <v>Ы</v>
          </cell>
          <cell r="AU92">
            <v>0</v>
          </cell>
          <cell r="AV92">
            <v>0</v>
          </cell>
          <cell r="AW92">
            <v>23</v>
          </cell>
          <cell r="AX92">
            <v>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38828</v>
          </cell>
        </row>
        <row r="93">
          <cell r="A93">
            <v>2006</v>
          </cell>
          <cell r="B93">
            <v>1</v>
          </cell>
          <cell r="C93">
            <v>427</v>
          </cell>
          <cell r="D93">
            <v>20</v>
          </cell>
          <cell r="E93">
            <v>792030</v>
          </cell>
          <cell r="F93">
            <v>0</v>
          </cell>
          <cell r="G93" t="str">
            <v>Затраты по ШПЗ (неосновные)</v>
          </cell>
          <cell r="H93">
            <v>2030</v>
          </cell>
          <cell r="I93">
            <v>7920</v>
          </cell>
          <cell r="J93">
            <v>0.06</v>
          </cell>
          <cell r="K93">
            <v>1</v>
          </cell>
          <cell r="L93">
            <v>0</v>
          </cell>
          <cell r="M93">
            <v>0</v>
          </cell>
          <cell r="N93">
            <v>0</v>
          </cell>
          <cell r="R93">
            <v>0</v>
          </cell>
          <cell r="S93">
            <v>0</v>
          </cell>
          <cell r="T93">
            <v>0</v>
          </cell>
          <cell r="U93">
            <v>35</v>
          </cell>
          <cell r="V93">
            <v>0</v>
          </cell>
          <cell r="W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35</v>
          </cell>
          <cell r="AE93">
            <v>512000</v>
          </cell>
          <cell r="AF93">
            <v>0</v>
          </cell>
          <cell r="AI93">
            <v>2223</v>
          </cell>
          <cell r="AK93">
            <v>0</v>
          </cell>
          <cell r="AM93">
            <v>554</v>
          </cell>
          <cell r="AN93">
            <v>1</v>
          </cell>
          <cell r="AO93">
            <v>393216</v>
          </cell>
          <cell r="AQ93">
            <v>0</v>
          </cell>
          <cell r="AR93">
            <v>0</v>
          </cell>
          <cell r="AS93" t="str">
            <v>Ы</v>
          </cell>
          <cell r="AT93" t="str">
            <v>Ы</v>
          </cell>
          <cell r="AU93">
            <v>0</v>
          </cell>
          <cell r="AV93">
            <v>0</v>
          </cell>
          <cell r="AW93">
            <v>23</v>
          </cell>
          <cell r="AX93">
            <v>1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38828</v>
          </cell>
        </row>
        <row r="94">
          <cell r="A94">
            <v>2006</v>
          </cell>
          <cell r="B94">
            <v>1</v>
          </cell>
          <cell r="C94">
            <v>482</v>
          </cell>
          <cell r="D94">
            <v>20</v>
          </cell>
          <cell r="E94">
            <v>792030</v>
          </cell>
          <cell r="F94">
            <v>0</v>
          </cell>
          <cell r="G94" t="str">
            <v>Затраты по ШПЗ (неосновные)</v>
          </cell>
          <cell r="H94">
            <v>2030</v>
          </cell>
          <cell r="I94">
            <v>7920</v>
          </cell>
          <cell r="J94">
            <v>459.63</v>
          </cell>
          <cell r="K94">
            <v>1</v>
          </cell>
          <cell r="L94">
            <v>0</v>
          </cell>
          <cell r="M94">
            <v>0</v>
          </cell>
          <cell r="N94">
            <v>0</v>
          </cell>
          <cell r="R94">
            <v>0</v>
          </cell>
          <cell r="S94">
            <v>0</v>
          </cell>
          <cell r="T94">
            <v>0</v>
          </cell>
          <cell r="U94">
            <v>38</v>
          </cell>
          <cell r="V94">
            <v>0</v>
          </cell>
          <cell r="W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38</v>
          </cell>
          <cell r="AE94">
            <v>110000</v>
          </cell>
          <cell r="AF94">
            <v>0</v>
          </cell>
          <cell r="AI94">
            <v>2223</v>
          </cell>
          <cell r="AK94">
            <v>0</v>
          </cell>
          <cell r="AM94">
            <v>609</v>
          </cell>
          <cell r="AN94">
            <v>1</v>
          </cell>
          <cell r="AO94">
            <v>393216</v>
          </cell>
          <cell r="AQ94">
            <v>0</v>
          </cell>
          <cell r="AR94">
            <v>0</v>
          </cell>
          <cell r="AS94" t="str">
            <v>Ы</v>
          </cell>
          <cell r="AT94" t="str">
            <v>Ы</v>
          </cell>
          <cell r="AU94">
            <v>0</v>
          </cell>
          <cell r="AV94">
            <v>0</v>
          </cell>
          <cell r="AW94">
            <v>23</v>
          </cell>
          <cell r="AX94">
            <v>1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38828</v>
          </cell>
        </row>
        <row r="95">
          <cell r="A95">
            <v>2006</v>
          </cell>
          <cell r="B95">
            <v>1</v>
          </cell>
          <cell r="C95">
            <v>483</v>
          </cell>
          <cell r="D95">
            <v>20</v>
          </cell>
          <cell r="E95">
            <v>792030</v>
          </cell>
          <cell r="F95">
            <v>0</v>
          </cell>
          <cell r="G95" t="str">
            <v>Затраты по ШПЗ (неосновные)</v>
          </cell>
          <cell r="H95">
            <v>2030</v>
          </cell>
          <cell r="I95">
            <v>7920</v>
          </cell>
          <cell r="J95">
            <v>28.31</v>
          </cell>
          <cell r="K95">
            <v>1</v>
          </cell>
          <cell r="L95">
            <v>0</v>
          </cell>
          <cell r="M95">
            <v>0</v>
          </cell>
          <cell r="N95">
            <v>0</v>
          </cell>
          <cell r="R95">
            <v>0</v>
          </cell>
          <cell r="S95">
            <v>0</v>
          </cell>
          <cell r="T95">
            <v>0</v>
          </cell>
          <cell r="U95">
            <v>38</v>
          </cell>
          <cell r="V95">
            <v>0</v>
          </cell>
          <cell r="W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38</v>
          </cell>
          <cell r="AE95">
            <v>114020</v>
          </cell>
          <cell r="AF95">
            <v>0</v>
          </cell>
          <cell r="AI95">
            <v>2223</v>
          </cell>
          <cell r="AK95">
            <v>0</v>
          </cell>
          <cell r="AM95">
            <v>610</v>
          </cell>
          <cell r="AN95">
            <v>1</v>
          </cell>
          <cell r="AO95">
            <v>393216</v>
          </cell>
          <cell r="AQ95">
            <v>0</v>
          </cell>
          <cell r="AR95">
            <v>0</v>
          </cell>
          <cell r="AS95" t="str">
            <v>Ы</v>
          </cell>
          <cell r="AT95" t="str">
            <v>Ы</v>
          </cell>
          <cell r="AU95">
            <v>0</v>
          </cell>
          <cell r="AV95">
            <v>0</v>
          </cell>
          <cell r="AW95">
            <v>23</v>
          </cell>
          <cell r="AX95">
            <v>1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38828</v>
          </cell>
        </row>
        <row r="96">
          <cell r="A96">
            <v>2006</v>
          </cell>
          <cell r="B96">
            <v>1</v>
          </cell>
          <cell r="C96">
            <v>484</v>
          </cell>
          <cell r="D96">
            <v>20</v>
          </cell>
          <cell r="E96">
            <v>792030</v>
          </cell>
          <cell r="F96">
            <v>0</v>
          </cell>
          <cell r="G96" t="str">
            <v>Затраты по ШПЗ (неосновные)</v>
          </cell>
          <cell r="H96">
            <v>2030</v>
          </cell>
          <cell r="I96">
            <v>7920</v>
          </cell>
          <cell r="J96">
            <v>95.77</v>
          </cell>
          <cell r="K96">
            <v>1</v>
          </cell>
          <cell r="L96">
            <v>0</v>
          </cell>
          <cell r="M96">
            <v>0</v>
          </cell>
          <cell r="N96">
            <v>0</v>
          </cell>
          <cell r="R96">
            <v>0</v>
          </cell>
          <cell r="S96">
            <v>0</v>
          </cell>
          <cell r="T96">
            <v>0</v>
          </cell>
          <cell r="U96">
            <v>38</v>
          </cell>
          <cell r="V96">
            <v>0</v>
          </cell>
          <cell r="W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38</v>
          </cell>
          <cell r="AE96">
            <v>117000</v>
          </cell>
          <cell r="AF96">
            <v>0</v>
          </cell>
          <cell r="AI96">
            <v>2223</v>
          </cell>
          <cell r="AK96">
            <v>0</v>
          </cell>
          <cell r="AM96">
            <v>611</v>
          </cell>
          <cell r="AN96">
            <v>1</v>
          </cell>
          <cell r="AO96">
            <v>393216</v>
          </cell>
          <cell r="AQ96">
            <v>0</v>
          </cell>
          <cell r="AR96">
            <v>0</v>
          </cell>
          <cell r="AS96" t="str">
            <v>Ы</v>
          </cell>
          <cell r="AT96" t="str">
            <v>Ы</v>
          </cell>
          <cell r="AU96">
            <v>0</v>
          </cell>
          <cell r="AV96">
            <v>0</v>
          </cell>
          <cell r="AW96">
            <v>23</v>
          </cell>
          <cell r="AX96">
            <v>1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38828</v>
          </cell>
        </row>
        <row r="97">
          <cell r="A97">
            <v>2006</v>
          </cell>
          <cell r="B97">
            <v>1</v>
          </cell>
          <cell r="C97">
            <v>485</v>
          </cell>
          <cell r="D97">
            <v>20</v>
          </cell>
          <cell r="E97">
            <v>792030</v>
          </cell>
          <cell r="F97">
            <v>0</v>
          </cell>
          <cell r="G97" t="str">
            <v>Затраты по ШПЗ (неосновные)</v>
          </cell>
          <cell r="H97">
            <v>2030</v>
          </cell>
          <cell r="I97">
            <v>7920</v>
          </cell>
          <cell r="J97">
            <v>297.39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R97">
            <v>0</v>
          </cell>
          <cell r="S97">
            <v>0</v>
          </cell>
          <cell r="T97">
            <v>0</v>
          </cell>
          <cell r="U97">
            <v>38</v>
          </cell>
          <cell r="V97">
            <v>0</v>
          </cell>
          <cell r="W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38</v>
          </cell>
          <cell r="AE97">
            <v>118000</v>
          </cell>
          <cell r="AF97">
            <v>0</v>
          </cell>
          <cell r="AI97">
            <v>2223</v>
          </cell>
          <cell r="AK97">
            <v>0</v>
          </cell>
          <cell r="AM97">
            <v>612</v>
          </cell>
          <cell r="AN97">
            <v>1</v>
          </cell>
          <cell r="AO97">
            <v>393216</v>
          </cell>
          <cell r="AQ97">
            <v>0</v>
          </cell>
          <cell r="AR97">
            <v>0</v>
          </cell>
          <cell r="AS97" t="str">
            <v>Ы</v>
          </cell>
          <cell r="AT97" t="str">
            <v>Ы</v>
          </cell>
          <cell r="AU97">
            <v>0</v>
          </cell>
          <cell r="AV97">
            <v>0</v>
          </cell>
          <cell r="AW97">
            <v>23</v>
          </cell>
          <cell r="AX97">
            <v>1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38828</v>
          </cell>
        </row>
        <row r="98">
          <cell r="A98">
            <v>2006</v>
          </cell>
          <cell r="B98">
            <v>1</v>
          </cell>
          <cell r="C98">
            <v>486</v>
          </cell>
          <cell r="D98">
            <v>20</v>
          </cell>
          <cell r="E98">
            <v>792030</v>
          </cell>
          <cell r="F98">
            <v>0</v>
          </cell>
          <cell r="G98" t="str">
            <v>Затраты по ШПЗ (неосновные)</v>
          </cell>
          <cell r="H98">
            <v>2030</v>
          </cell>
          <cell r="I98">
            <v>7920</v>
          </cell>
          <cell r="J98">
            <v>36.299999999999997</v>
          </cell>
          <cell r="K98">
            <v>1</v>
          </cell>
          <cell r="L98">
            <v>0</v>
          </cell>
          <cell r="M98">
            <v>0</v>
          </cell>
          <cell r="N98">
            <v>0</v>
          </cell>
          <cell r="R98">
            <v>0</v>
          </cell>
          <cell r="S98">
            <v>0</v>
          </cell>
          <cell r="T98">
            <v>0</v>
          </cell>
          <cell r="U98">
            <v>38</v>
          </cell>
          <cell r="V98">
            <v>0</v>
          </cell>
          <cell r="W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38</v>
          </cell>
          <cell r="AE98">
            <v>130100</v>
          </cell>
          <cell r="AF98">
            <v>0</v>
          </cell>
          <cell r="AI98">
            <v>2223</v>
          </cell>
          <cell r="AK98">
            <v>0</v>
          </cell>
          <cell r="AM98">
            <v>613</v>
          </cell>
          <cell r="AN98">
            <v>1</v>
          </cell>
          <cell r="AO98">
            <v>393216</v>
          </cell>
          <cell r="AQ98">
            <v>0</v>
          </cell>
          <cell r="AR98">
            <v>0</v>
          </cell>
          <cell r="AS98" t="str">
            <v>Ы</v>
          </cell>
          <cell r="AT98" t="str">
            <v>Ы</v>
          </cell>
          <cell r="AU98">
            <v>0</v>
          </cell>
          <cell r="AV98">
            <v>0</v>
          </cell>
          <cell r="AW98">
            <v>23</v>
          </cell>
          <cell r="AX98">
            <v>1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38828</v>
          </cell>
        </row>
        <row r="99">
          <cell r="A99">
            <v>2006</v>
          </cell>
          <cell r="B99">
            <v>1</v>
          </cell>
          <cell r="C99">
            <v>487</v>
          </cell>
          <cell r="D99">
            <v>20</v>
          </cell>
          <cell r="E99">
            <v>792030</v>
          </cell>
          <cell r="F99">
            <v>0</v>
          </cell>
          <cell r="G99" t="str">
            <v>Затраты по ШПЗ (неосновные)</v>
          </cell>
          <cell r="H99">
            <v>2030</v>
          </cell>
          <cell r="I99">
            <v>7920</v>
          </cell>
          <cell r="J99">
            <v>11.88</v>
          </cell>
          <cell r="K99">
            <v>1</v>
          </cell>
          <cell r="L99">
            <v>0</v>
          </cell>
          <cell r="M99">
            <v>0</v>
          </cell>
          <cell r="N99">
            <v>0</v>
          </cell>
          <cell r="R99">
            <v>0</v>
          </cell>
          <cell r="S99">
            <v>0</v>
          </cell>
          <cell r="T99">
            <v>0</v>
          </cell>
          <cell r="U99">
            <v>38</v>
          </cell>
          <cell r="V99">
            <v>0</v>
          </cell>
          <cell r="W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38</v>
          </cell>
          <cell r="AE99">
            <v>131000</v>
          </cell>
          <cell r="AF99">
            <v>0</v>
          </cell>
          <cell r="AI99">
            <v>2223</v>
          </cell>
          <cell r="AK99">
            <v>0</v>
          </cell>
          <cell r="AM99">
            <v>614</v>
          </cell>
          <cell r="AN99">
            <v>1</v>
          </cell>
          <cell r="AO99">
            <v>393216</v>
          </cell>
          <cell r="AQ99">
            <v>0</v>
          </cell>
          <cell r="AR99">
            <v>0</v>
          </cell>
          <cell r="AS99" t="str">
            <v>Ы</v>
          </cell>
          <cell r="AT99" t="str">
            <v>Ы</v>
          </cell>
          <cell r="AU99">
            <v>0</v>
          </cell>
          <cell r="AV99">
            <v>0</v>
          </cell>
          <cell r="AW99">
            <v>23</v>
          </cell>
          <cell r="AX99">
            <v>1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38828</v>
          </cell>
        </row>
        <row r="100">
          <cell r="A100">
            <v>2006</v>
          </cell>
          <cell r="B100">
            <v>1</v>
          </cell>
          <cell r="C100">
            <v>488</v>
          </cell>
          <cell r="D100">
            <v>20</v>
          </cell>
          <cell r="E100">
            <v>792030</v>
          </cell>
          <cell r="F100">
            <v>0</v>
          </cell>
          <cell r="G100" t="str">
            <v>Затраты по ШПЗ (неосновные)</v>
          </cell>
          <cell r="H100">
            <v>2030</v>
          </cell>
          <cell r="I100">
            <v>7920</v>
          </cell>
          <cell r="J100">
            <v>39.68</v>
          </cell>
          <cell r="K100">
            <v>1</v>
          </cell>
          <cell r="L100">
            <v>0</v>
          </cell>
          <cell r="M100">
            <v>0</v>
          </cell>
          <cell r="N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38</v>
          </cell>
          <cell r="V100">
            <v>0</v>
          </cell>
          <cell r="W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38</v>
          </cell>
          <cell r="AE100">
            <v>132000</v>
          </cell>
          <cell r="AF100">
            <v>0</v>
          </cell>
          <cell r="AI100">
            <v>2223</v>
          </cell>
          <cell r="AK100">
            <v>0</v>
          </cell>
          <cell r="AM100">
            <v>615</v>
          </cell>
          <cell r="AN100">
            <v>1</v>
          </cell>
          <cell r="AO100">
            <v>393216</v>
          </cell>
          <cell r="AQ100">
            <v>0</v>
          </cell>
          <cell r="AR100">
            <v>0</v>
          </cell>
          <cell r="AS100" t="str">
            <v>Ы</v>
          </cell>
          <cell r="AT100" t="str">
            <v>Ы</v>
          </cell>
          <cell r="AU100">
            <v>0</v>
          </cell>
          <cell r="AV100">
            <v>0</v>
          </cell>
          <cell r="AW100">
            <v>23</v>
          </cell>
          <cell r="AX100">
            <v>1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38828</v>
          </cell>
        </row>
        <row r="101">
          <cell r="A101">
            <v>2006</v>
          </cell>
          <cell r="B101">
            <v>1</v>
          </cell>
          <cell r="C101">
            <v>489</v>
          </cell>
          <cell r="D101">
            <v>20</v>
          </cell>
          <cell r="E101">
            <v>792030</v>
          </cell>
          <cell r="F101">
            <v>0</v>
          </cell>
          <cell r="G101" t="str">
            <v>Затраты по ШПЗ (неосновные)</v>
          </cell>
          <cell r="H101">
            <v>2030</v>
          </cell>
          <cell r="I101">
            <v>7920</v>
          </cell>
          <cell r="J101">
            <v>6.12</v>
          </cell>
          <cell r="K101">
            <v>1</v>
          </cell>
          <cell r="L101">
            <v>0</v>
          </cell>
          <cell r="M101">
            <v>0</v>
          </cell>
          <cell r="N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38</v>
          </cell>
          <cell r="V101">
            <v>0</v>
          </cell>
          <cell r="W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38</v>
          </cell>
          <cell r="AE101">
            <v>135000</v>
          </cell>
          <cell r="AF101">
            <v>0</v>
          </cell>
          <cell r="AI101">
            <v>2223</v>
          </cell>
          <cell r="AK101">
            <v>0</v>
          </cell>
          <cell r="AM101">
            <v>616</v>
          </cell>
          <cell r="AN101">
            <v>1</v>
          </cell>
          <cell r="AO101">
            <v>393216</v>
          </cell>
          <cell r="AQ101">
            <v>0</v>
          </cell>
          <cell r="AR101">
            <v>0</v>
          </cell>
          <cell r="AS101" t="str">
            <v>Ы</v>
          </cell>
          <cell r="AT101" t="str">
            <v>Ы</v>
          </cell>
          <cell r="AU101">
            <v>0</v>
          </cell>
          <cell r="AV101">
            <v>0</v>
          </cell>
          <cell r="AW101">
            <v>23</v>
          </cell>
          <cell r="AX101">
            <v>1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38828</v>
          </cell>
        </row>
        <row r="102">
          <cell r="A102">
            <v>2006</v>
          </cell>
          <cell r="B102">
            <v>1</v>
          </cell>
          <cell r="C102">
            <v>490</v>
          </cell>
          <cell r="D102">
            <v>20</v>
          </cell>
          <cell r="E102">
            <v>792030</v>
          </cell>
          <cell r="F102">
            <v>0</v>
          </cell>
          <cell r="G102" t="str">
            <v>Затраты по ШПЗ (неосновные)</v>
          </cell>
          <cell r="H102">
            <v>2030</v>
          </cell>
          <cell r="I102">
            <v>7920</v>
          </cell>
          <cell r="J102">
            <v>402.06</v>
          </cell>
          <cell r="K102">
            <v>1</v>
          </cell>
          <cell r="L102">
            <v>0</v>
          </cell>
          <cell r="M102">
            <v>0</v>
          </cell>
          <cell r="N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38</v>
          </cell>
          <cell r="V102">
            <v>0</v>
          </cell>
          <cell r="W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38</v>
          </cell>
          <cell r="AE102">
            <v>143000</v>
          </cell>
          <cell r="AF102">
            <v>0</v>
          </cell>
          <cell r="AI102">
            <v>2223</v>
          </cell>
          <cell r="AK102">
            <v>0</v>
          </cell>
          <cell r="AM102">
            <v>617</v>
          </cell>
          <cell r="AN102">
            <v>1</v>
          </cell>
          <cell r="AO102">
            <v>393216</v>
          </cell>
          <cell r="AQ102">
            <v>0</v>
          </cell>
          <cell r="AR102">
            <v>0</v>
          </cell>
          <cell r="AS102" t="str">
            <v>Ы</v>
          </cell>
          <cell r="AT102" t="str">
            <v>Ы</v>
          </cell>
          <cell r="AU102">
            <v>0</v>
          </cell>
          <cell r="AV102">
            <v>0</v>
          </cell>
          <cell r="AW102">
            <v>23</v>
          </cell>
          <cell r="AX102">
            <v>1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38828</v>
          </cell>
        </row>
        <row r="103">
          <cell r="A103">
            <v>2006</v>
          </cell>
          <cell r="B103">
            <v>1</v>
          </cell>
          <cell r="C103">
            <v>491</v>
          </cell>
          <cell r="D103">
            <v>20</v>
          </cell>
          <cell r="E103">
            <v>792030</v>
          </cell>
          <cell r="F103">
            <v>0</v>
          </cell>
          <cell r="G103" t="str">
            <v>Затраты по ШПЗ (неосновные)</v>
          </cell>
          <cell r="H103">
            <v>2030</v>
          </cell>
          <cell r="I103">
            <v>7920</v>
          </cell>
          <cell r="J103">
            <v>35</v>
          </cell>
          <cell r="K103">
            <v>1</v>
          </cell>
          <cell r="L103">
            <v>0</v>
          </cell>
          <cell r="M103">
            <v>0</v>
          </cell>
          <cell r="N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38</v>
          </cell>
          <cell r="V103">
            <v>0</v>
          </cell>
          <cell r="W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38</v>
          </cell>
          <cell r="AE103">
            <v>151000</v>
          </cell>
          <cell r="AF103">
            <v>0</v>
          </cell>
          <cell r="AI103">
            <v>2223</v>
          </cell>
          <cell r="AK103">
            <v>0</v>
          </cell>
          <cell r="AM103">
            <v>618</v>
          </cell>
          <cell r="AN103">
            <v>1</v>
          </cell>
          <cell r="AO103">
            <v>393216</v>
          </cell>
          <cell r="AQ103">
            <v>0</v>
          </cell>
          <cell r="AR103">
            <v>0</v>
          </cell>
          <cell r="AS103" t="str">
            <v>Ы</v>
          </cell>
          <cell r="AT103" t="str">
            <v>Ы</v>
          </cell>
          <cell r="AU103">
            <v>0</v>
          </cell>
          <cell r="AV103">
            <v>0</v>
          </cell>
          <cell r="AW103">
            <v>23</v>
          </cell>
          <cell r="AX103">
            <v>1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38828</v>
          </cell>
        </row>
        <row r="104">
          <cell r="A104">
            <v>2006</v>
          </cell>
          <cell r="B104">
            <v>1</v>
          </cell>
          <cell r="C104">
            <v>492</v>
          </cell>
          <cell r="D104">
            <v>20</v>
          </cell>
          <cell r="E104">
            <v>792030</v>
          </cell>
          <cell r="F104">
            <v>0</v>
          </cell>
          <cell r="G104" t="str">
            <v>Затраты по ШПЗ (неосновные)</v>
          </cell>
          <cell r="H104">
            <v>2030</v>
          </cell>
          <cell r="I104">
            <v>7920</v>
          </cell>
          <cell r="J104">
            <v>50</v>
          </cell>
          <cell r="K104">
            <v>1</v>
          </cell>
          <cell r="L104">
            <v>0</v>
          </cell>
          <cell r="M104">
            <v>0</v>
          </cell>
          <cell r="N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38</v>
          </cell>
          <cell r="V104">
            <v>0</v>
          </cell>
          <cell r="W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38</v>
          </cell>
          <cell r="AE104">
            <v>152000</v>
          </cell>
          <cell r="AF104">
            <v>0</v>
          </cell>
          <cell r="AI104">
            <v>2223</v>
          </cell>
          <cell r="AK104">
            <v>0</v>
          </cell>
          <cell r="AM104">
            <v>619</v>
          </cell>
          <cell r="AN104">
            <v>1</v>
          </cell>
          <cell r="AO104">
            <v>393216</v>
          </cell>
          <cell r="AQ104">
            <v>0</v>
          </cell>
          <cell r="AR104">
            <v>0</v>
          </cell>
          <cell r="AS104" t="str">
            <v>Ы</v>
          </cell>
          <cell r="AT104" t="str">
            <v>Ы</v>
          </cell>
          <cell r="AU104">
            <v>0</v>
          </cell>
          <cell r="AV104">
            <v>0</v>
          </cell>
          <cell r="AW104">
            <v>23</v>
          </cell>
          <cell r="AX104">
            <v>1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38828</v>
          </cell>
        </row>
        <row r="105">
          <cell r="A105">
            <v>2006</v>
          </cell>
          <cell r="B105">
            <v>1</v>
          </cell>
          <cell r="C105">
            <v>493</v>
          </cell>
          <cell r="D105">
            <v>20</v>
          </cell>
          <cell r="E105">
            <v>792030</v>
          </cell>
          <cell r="F105">
            <v>0</v>
          </cell>
          <cell r="G105" t="str">
            <v>Затраты по ШПЗ (неосновные)</v>
          </cell>
          <cell r="H105">
            <v>2030</v>
          </cell>
          <cell r="I105">
            <v>7920</v>
          </cell>
          <cell r="J105">
            <v>27542.39</v>
          </cell>
          <cell r="K105">
            <v>1</v>
          </cell>
          <cell r="L105">
            <v>0</v>
          </cell>
          <cell r="M105">
            <v>0</v>
          </cell>
          <cell r="N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38</v>
          </cell>
          <cell r="V105">
            <v>0</v>
          </cell>
          <cell r="W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38</v>
          </cell>
          <cell r="AE105">
            <v>220000</v>
          </cell>
          <cell r="AF105">
            <v>0</v>
          </cell>
          <cell r="AI105">
            <v>2223</v>
          </cell>
          <cell r="AK105">
            <v>0</v>
          </cell>
          <cell r="AM105">
            <v>620</v>
          </cell>
          <cell r="AN105">
            <v>1</v>
          </cell>
          <cell r="AO105">
            <v>393216</v>
          </cell>
          <cell r="AQ105">
            <v>0</v>
          </cell>
          <cell r="AR105">
            <v>0</v>
          </cell>
          <cell r="AS105" t="str">
            <v>Ы</v>
          </cell>
          <cell r="AT105" t="str">
            <v>Ы</v>
          </cell>
          <cell r="AU105">
            <v>0</v>
          </cell>
          <cell r="AV105">
            <v>0</v>
          </cell>
          <cell r="AW105">
            <v>23</v>
          </cell>
          <cell r="AX105">
            <v>1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38828</v>
          </cell>
        </row>
        <row r="106">
          <cell r="A106">
            <v>2006</v>
          </cell>
          <cell r="B106">
            <v>1</v>
          </cell>
          <cell r="C106">
            <v>494</v>
          </cell>
          <cell r="D106">
            <v>20</v>
          </cell>
          <cell r="E106">
            <v>792030</v>
          </cell>
          <cell r="F106">
            <v>0</v>
          </cell>
          <cell r="G106" t="str">
            <v>Затраты по ШПЗ (неосновные)</v>
          </cell>
          <cell r="H106">
            <v>2030</v>
          </cell>
          <cell r="I106">
            <v>7920</v>
          </cell>
          <cell r="J106">
            <v>798.74</v>
          </cell>
          <cell r="K106">
            <v>1</v>
          </cell>
          <cell r="L106">
            <v>0</v>
          </cell>
          <cell r="M106">
            <v>0</v>
          </cell>
          <cell r="N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38</v>
          </cell>
          <cell r="V106">
            <v>0</v>
          </cell>
          <cell r="W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38</v>
          </cell>
          <cell r="AE106">
            <v>311000</v>
          </cell>
          <cell r="AF106">
            <v>0</v>
          </cell>
          <cell r="AI106">
            <v>2223</v>
          </cell>
          <cell r="AK106">
            <v>0</v>
          </cell>
          <cell r="AM106">
            <v>621</v>
          </cell>
          <cell r="AN106">
            <v>1</v>
          </cell>
          <cell r="AO106">
            <v>393216</v>
          </cell>
          <cell r="AQ106">
            <v>0</v>
          </cell>
          <cell r="AR106">
            <v>0</v>
          </cell>
          <cell r="AS106" t="str">
            <v>Ы</v>
          </cell>
          <cell r="AT106" t="str">
            <v>Ы</v>
          </cell>
          <cell r="AU106">
            <v>0</v>
          </cell>
          <cell r="AV106">
            <v>0</v>
          </cell>
          <cell r="AW106">
            <v>23</v>
          </cell>
          <cell r="AX106">
            <v>1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38828</v>
          </cell>
        </row>
        <row r="107">
          <cell r="A107">
            <v>2006</v>
          </cell>
          <cell r="B107">
            <v>1</v>
          </cell>
          <cell r="C107">
            <v>495</v>
          </cell>
          <cell r="D107">
            <v>20</v>
          </cell>
          <cell r="E107">
            <v>792030</v>
          </cell>
          <cell r="F107">
            <v>0</v>
          </cell>
          <cell r="G107" t="str">
            <v>Затраты по ШПЗ (неосновные)</v>
          </cell>
          <cell r="H107">
            <v>2030</v>
          </cell>
          <cell r="I107">
            <v>7920</v>
          </cell>
          <cell r="J107">
            <v>1652.56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38</v>
          </cell>
          <cell r="V107">
            <v>0</v>
          </cell>
          <cell r="W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38</v>
          </cell>
          <cell r="AE107">
            <v>312000</v>
          </cell>
          <cell r="AF107">
            <v>0</v>
          </cell>
          <cell r="AI107">
            <v>2223</v>
          </cell>
          <cell r="AK107">
            <v>0</v>
          </cell>
          <cell r="AM107">
            <v>622</v>
          </cell>
          <cell r="AN107">
            <v>1</v>
          </cell>
          <cell r="AO107">
            <v>393216</v>
          </cell>
          <cell r="AQ107">
            <v>0</v>
          </cell>
          <cell r="AR107">
            <v>0</v>
          </cell>
          <cell r="AS107" t="str">
            <v>Ы</v>
          </cell>
          <cell r="AT107" t="str">
            <v>Ы</v>
          </cell>
          <cell r="AU107">
            <v>0</v>
          </cell>
          <cell r="AV107">
            <v>0</v>
          </cell>
          <cell r="AW107">
            <v>23</v>
          </cell>
          <cell r="AX107">
            <v>1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38828</v>
          </cell>
        </row>
        <row r="108">
          <cell r="A108">
            <v>2006</v>
          </cell>
          <cell r="B108">
            <v>1</v>
          </cell>
          <cell r="C108">
            <v>496</v>
          </cell>
          <cell r="D108">
            <v>20</v>
          </cell>
          <cell r="E108">
            <v>792030</v>
          </cell>
          <cell r="F108">
            <v>0</v>
          </cell>
          <cell r="G108" t="str">
            <v>Затраты по ШПЗ (неосновные)</v>
          </cell>
          <cell r="H108">
            <v>2030</v>
          </cell>
          <cell r="I108">
            <v>7920</v>
          </cell>
          <cell r="J108">
            <v>3855.93</v>
          </cell>
          <cell r="K108">
            <v>1</v>
          </cell>
          <cell r="L108">
            <v>0</v>
          </cell>
          <cell r="M108">
            <v>0</v>
          </cell>
          <cell r="N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38</v>
          </cell>
          <cell r="V108">
            <v>0</v>
          </cell>
          <cell r="W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38</v>
          </cell>
          <cell r="AE108">
            <v>312200</v>
          </cell>
          <cell r="AF108">
            <v>0</v>
          </cell>
          <cell r="AI108">
            <v>2223</v>
          </cell>
          <cell r="AK108">
            <v>0</v>
          </cell>
          <cell r="AM108">
            <v>623</v>
          </cell>
          <cell r="AN108">
            <v>1</v>
          </cell>
          <cell r="AO108">
            <v>393216</v>
          </cell>
          <cell r="AQ108">
            <v>0</v>
          </cell>
          <cell r="AR108">
            <v>0</v>
          </cell>
          <cell r="AS108" t="str">
            <v>Ы</v>
          </cell>
          <cell r="AT108" t="str">
            <v>Ы</v>
          </cell>
          <cell r="AU108">
            <v>0</v>
          </cell>
          <cell r="AV108">
            <v>0</v>
          </cell>
          <cell r="AW108">
            <v>23</v>
          </cell>
          <cell r="AX108">
            <v>1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38828</v>
          </cell>
        </row>
        <row r="109">
          <cell r="A109">
            <v>2006</v>
          </cell>
          <cell r="B109">
            <v>1</v>
          </cell>
          <cell r="C109">
            <v>497</v>
          </cell>
          <cell r="D109">
            <v>20</v>
          </cell>
          <cell r="E109">
            <v>792030</v>
          </cell>
          <cell r="F109">
            <v>0</v>
          </cell>
          <cell r="G109" t="str">
            <v>Затраты по ШПЗ (неосновные)</v>
          </cell>
          <cell r="H109">
            <v>2030</v>
          </cell>
          <cell r="I109">
            <v>7920</v>
          </cell>
          <cell r="J109">
            <v>302.95999999999998</v>
          </cell>
          <cell r="K109">
            <v>1</v>
          </cell>
          <cell r="L109">
            <v>0</v>
          </cell>
          <cell r="M109">
            <v>0</v>
          </cell>
          <cell r="N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38</v>
          </cell>
          <cell r="V109">
            <v>0</v>
          </cell>
          <cell r="W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38</v>
          </cell>
          <cell r="AE109">
            <v>313000</v>
          </cell>
          <cell r="AF109">
            <v>0</v>
          </cell>
          <cell r="AI109">
            <v>2223</v>
          </cell>
          <cell r="AK109">
            <v>0</v>
          </cell>
          <cell r="AM109">
            <v>624</v>
          </cell>
          <cell r="AN109">
            <v>1</v>
          </cell>
          <cell r="AO109">
            <v>393216</v>
          </cell>
          <cell r="AQ109">
            <v>0</v>
          </cell>
          <cell r="AR109">
            <v>0</v>
          </cell>
          <cell r="AS109" t="str">
            <v>Ы</v>
          </cell>
          <cell r="AT109" t="str">
            <v>Ы</v>
          </cell>
          <cell r="AU109">
            <v>0</v>
          </cell>
          <cell r="AV109">
            <v>0</v>
          </cell>
          <cell r="AW109">
            <v>23</v>
          </cell>
          <cell r="AX109">
            <v>1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38828</v>
          </cell>
        </row>
        <row r="110">
          <cell r="A110">
            <v>2006</v>
          </cell>
          <cell r="B110">
            <v>1</v>
          </cell>
          <cell r="C110">
            <v>498</v>
          </cell>
          <cell r="D110">
            <v>20</v>
          </cell>
          <cell r="E110">
            <v>792030</v>
          </cell>
          <cell r="F110">
            <v>0</v>
          </cell>
          <cell r="G110" t="str">
            <v>Затраты по ШПЗ (неосновные)</v>
          </cell>
          <cell r="H110">
            <v>2030</v>
          </cell>
          <cell r="I110">
            <v>7920</v>
          </cell>
          <cell r="J110">
            <v>550.86</v>
          </cell>
          <cell r="K110">
            <v>1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38</v>
          </cell>
          <cell r="V110">
            <v>0</v>
          </cell>
          <cell r="W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38</v>
          </cell>
          <cell r="AE110">
            <v>314000</v>
          </cell>
          <cell r="AF110">
            <v>0</v>
          </cell>
          <cell r="AI110">
            <v>2223</v>
          </cell>
          <cell r="AK110">
            <v>0</v>
          </cell>
          <cell r="AM110">
            <v>625</v>
          </cell>
          <cell r="AN110">
            <v>1</v>
          </cell>
          <cell r="AO110">
            <v>393216</v>
          </cell>
          <cell r="AQ110">
            <v>0</v>
          </cell>
          <cell r="AR110">
            <v>0</v>
          </cell>
          <cell r="AS110" t="str">
            <v>Ы</v>
          </cell>
          <cell r="AT110" t="str">
            <v>Ы</v>
          </cell>
          <cell r="AU110">
            <v>0</v>
          </cell>
          <cell r="AV110">
            <v>0</v>
          </cell>
          <cell r="AW110">
            <v>23</v>
          </cell>
          <cell r="AX110">
            <v>1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38828</v>
          </cell>
        </row>
        <row r="111">
          <cell r="A111">
            <v>2006</v>
          </cell>
          <cell r="B111">
            <v>1</v>
          </cell>
          <cell r="C111">
            <v>499</v>
          </cell>
          <cell r="D111">
            <v>20</v>
          </cell>
          <cell r="E111">
            <v>792030</v>
          </cell>
          <cell r="F111">
            <v>0</v>
          </cell>
          <cell r="G111" t="str">
            <v>Затраты по ШПЗ (неосновные)</v>
          </cell>
          <cell r="H111">
            <v>2030</v>
          </cell>
          <cell r="I111">
            <v>7920</v>
          </cell>
          <cell r="J111">
            <v>110.17</v>
          </cell>
          <cell r="K111">
            <v>1</v>
          </cell>
          <cell r="L111">
            <v>0</v>
          </cell>
          <cell r="M111">
            <v>0</v>
          </cell>
          <cell r="N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38</v>
          </cell>
          <cell r="V111">
            <v>0</v>
          </cell>
          <cell r="W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38</v>
          </cell>
          <cell r="AE111">
            <v>315000</v>
          </cell>
          <cell r="AF111">
            <v>0</v>
          </cell>
          <cell r="AI111">
            <v>2223</v>
          </cell>
          <cell r="AK111">
            <v>0</v>
          </cell>
          <cell r="AM111">
            <v>626</v>
          </cell>
          <cell r="AN111">
            <v>1</v>
          </cell>
          <cell r="AO111">
            <v>393216</v>
          </cell>
          <cell r="AQ111">
            <v>0</v>
          </cell>
          <cell r="AR111">
            <v>0</v>
          </cell>
          <cell r="AS111" t="str">
            <v>Ы</v>
          </cell>
          <cell r="AT111" t="str">
            <v>Ы</v>
          </cell>
          <cell r="AU111">
            <v>0</v>
          </cell>
          <cell r="AV111">
            <v>0</v>
          </cell>
          <cell r="AW111">
            <v>23</v>
          </cell>
          <cell r="AX111">
            <v>1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38828</v>
          </cell>
        </row>
        <row r="112">
          <cell r="A112">
            <v>2006</v>
          </cell>
          <cell r="B112">
            <v>1</v>
          </cell>
          <cell r="C112">
            <v>500</v>
          </cell>
          <cell r="D112">
            <v>20</v>
          </cell>
          <cell r="E112">
            <v>792030</v>
          </cell>
          <cell r="F112">
            <v>0</v>
          </cell>
          <cell r="G112" t="str">
            <v>Затраты по ШПЗ (неосновные)</v>
          </cell>
          <cell r="H112">
            <v>2030</v>
          </cell>
          <cell r="I112">
            <v>7920</v>
          </cell>
          <cell r="J112">
            <v>152.08000000000001</v>
          </cell>
          <cell r="K112">
            <v>1</v>
          </cell>
          <cell r="L112">
            <v>0</v>
          </cell>
          <cell r="M112">
            <v>0</v>
          </cell>
          <cell r="N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38</v>
          </cell>
          <cell r="V112">
            <v>0</v>
          </cell>
          <cell r="W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38</v>
          </cell>
          <cell r="AE112">
            <v>410000</v>
          </cell>
          <cell r="AF112">
            <v>0</v>
          </cell>
          <cell r="AI112">
            <v>2223</v>
          </cell>
          <cell r="AK112">
            <v>0</v>
          </cell>
          <cell r="AM112">
            <v>627</v>
          </cell>
          <cell r="AN112">
            <v>1</v>
          </cell>
          <cell r="AO112">
            <v>393216</v>
          </cell>
          <cell r="AQ112">
            <v>0</v>
          </cell>
          <cell r="AR112">
            <v>0</v>
          </cell>
          <cell r="AS112" t="str">
            <v>Ы</v>
          </cell>
          <cell r="AT112" t="str">
            <v>Ы</v>
          </cell>
          <cell r="AU112">
            <v>0</v>
          </cell>
          <cell r="AV112">
            <v>0</v>
          </cell>
          <cell r="AW112">
            <v>23</v>
          </cell>
          <cell r="AX112">
            <v>1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38828</v>
          </cell>
        </row>
        <row r="113">
          <cell r="A113">
            <v>2006</v>
          </cell>
          <cell r="B113">
            <v>1</v>
          </cell>
          <cell r="C113">
            <v>501</v>
          </cell>
          <cell r="D113">
            <v>20</v>
          </cell>
          <cell r="E113">
            <v>792030</v>
          </cell>
          <cell r="F113">
            <v>0</v>
          </cell>
          <cell r="G113" t="str">
            <v>Затраты по ШПЗ (неосновные)</v>
          </cell>
          <cell r="H113">
            <v>2030</v>
          </cell>
          <cell r="I113">
            <v>7920</v>
          </cell>
          <cell r="J113">
            <v>691.08</v>
          </cell>
          <cell r="K113">
            <v>1</v>
          </cell>
          <cell r="L113">
            <v>0</v>
          </cell>
          <cell r="M113">
            <v>0</v>
          </cell>
          <cell r="N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38</v>
          </cell>
          <cell r="V113">
            <v>0</v>
          </cell>
          <cell r="W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38</v>
          </cell>
          <cell r="AE113">
            <v>420000</v>
          </cell>
          <cell r="AF113">
            <v>0</v>
          </cell>
          <cell r="AI113">
            <v>2223</v>
          </cell>
          <cell r="AK113">
            <v>0</v>
          </cell>
          <cell r="AM113">
            <v>628</v>
          </cell>
          <cell r="AN113">
            <v>1</v>
          </cell>
          <cell r="AO113">
            <v>393216</v>
          </cell>
          <cell r="AQ113">
            <v>0</v>
          </cell>
          <cell r="AR113">
            <v>0</v>
          </cell>
          <cell r="AS113" t="str">
            <v>Ы</v>
          </cell>
          <cell r="AT113" t="str">
            <v>Ы</v>
          </cell>
          <cell r="AU113">
            <v>0</v>
          </cell>
          <cell r="AV113">
            <v>0</v>
          </cell>
          <cell r="AW113">
            <v>23</v>
          </cell>
          <cell r="AX113">
            <v>1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38828</v>
          </cell>
        </row>
        <row r="114">
          <cell r="A114">
            <v>2006</v>
          </cell>
          <cell r="B114">
            <v>1</v>
          </cell>
          <cell r="C114">
            <v>502</v>
          </cell>
          <cell r="D114">
            <v>20</v>
          </cell>
          <cell r="E114">
            <v>792030</v>
          </cell>
          <cell r="F114">
            <v>0</v>
          </cell>
          <cell r="G114" t="str">
            <v>Затраты по ШПЗ (неосновные)</v>
          </cell>
          <cell r="H114">
            <v>2030</v>
          </cell>
          <cell r="I114">
            <v>7920</v>
          </cell>
          <cell r="J114">
            <v>259.8</v>
          </cell>
          <cell r="K114">
            <v>1</v>
          </cell>
          <cell r="L114">
            <v>0</v>
          </cell>
          <cell r="M114">
            <v>0</v>
          </cell>
          <cell r="N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38</v>
          </cell>
          <cell r="V114">
            <v>0</v>
          </cell>
          <cell r="W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38</v>
          </cell>
          <cell r="AE114">
            <v>430000</v>
          </cell>
          <cell r="AF114">
            <v>0</v>
          </cell>
          <cell r="AI114">
            <v>2223</v>
          </cell>
          <cell r="AK114">
            <v>0</v>
          </cell>
          <cell r="AM114">
            <v>629</v>
          </cell>
          <cell r="AN114">
            <v>1</v>
          </cell>
          <cell r="AO114">
            <v>393216</v>
          </cell>
          <cell r="AQ114">
            <v>0</v>
          </cell>
          <cell r="AR114">
            <v>0</v>
          </cell>
          <cell r="AS114" t="str">
            <v>Ы</v>
          </cell>
          <cell r="AT114" t="str">
            <v>Ы</v>
          </cell>
          <cell r="AU114">
            <v>0</v>
          </cell>
          <cell r="AV114">
            <v>0</v>
          </cell>
          <cell r="AW114">
            <v>23</v>
          </cell>
          <cell r="AX114">
            <v>1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38828</v>
          </cell>
        </row>
        <row r="115">
          <cell r="A115">
            <v>2006</v>
          </cell>
          <cell r="B115">
            <v>1</v>
          </cell>
          <cell r="C115">
            <v>503</v>
          </cell>
          <cell r="D115">
            <v>20</v>
          </cell>
          <cell r="E115">
            <v>792030</v>
          </cell>
          <cell r="F115">
            <v>0</v>
          </cell>
          <cell r="G115" t="str">
            <v>Затраты по ШПЗ (неосновные)</v>
          </cell>
          <cell r="H115">
            <v>2030</v>
          </cell>
          <cell r="I115">
            <v>7920</v>
          </cell>
          <cell r="J115">
            <v>50.23</v>
          </cell>
          <cell r="K115">
            <v>1</v>
          </cell>
          <cell r="L115">
            <v>0</v>
          </cell>
          <cell r="M115">
            <v>0</v>
          </cell>
          <cell r="N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38</v>
          </cell>
          <cell r="V115">
            <v>0</v>
          </cell>
          <cell r="W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38</v>
          </cell>
          <cell r="AE115">
            <v>450000</v>
          </cell>
          <cell r="AF115">
            <v>0</v>
          </cell>
          <cell r="AI115">
            <v>2223</v>
          </cell>
          <cell r="AK115">
            <v>0</v>
          </cell>
          <cell r="AM115">
            <v>630</v>
          </cell>
          <cell r="AN115">
            <v>1</v>
          </cell>
          <cell r="AO115">
            <v>393216</v>
          </cell>
          <cell r="AQ115">
            <v>0</v>
          </cell>
          <cell r="AR115">
            <v>0</v>
          </cell>
          <cell r="AS115" t="str">
            <v>Ы</v>
          </cell>
          <cell r="AT115" t="str">
            <v>Ы</v>
          </cell>
          <cell r="AU115">
            <v>0</v>
          </cell>
          <cell r="AV115">
            <v>0</v>
          </cell>
          <cell r="AW115">
            <v>23</v>
          </cell>
          <cell r="AX115">
            <v>1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38828</v>
          </cell>
        </row>
        <row r="116">
          <cell r="A116">
            <v>2006</v>
          </cell>
          <cell r="B116">
            <v>1</v>
          </cell>
          <cell r="C116">
            <v>504</v>
          </cell>
          <cell r="D116">
            <v>20</v>
          </cell>
          <cell r="E116">
            <v>792030</v>
          </cell>
          <cell r="F116">
            <v>0</v>
          </cell>
          <cell r="G116" t="str">
            <v>Затраты по ШПЗ (неосновные)</v>
          </cell>
          <cell r="H116">
            <v>2030</v>
          </cell>
          <cell r="I116">
            <v>7920</v>
          </cell>
          <cell r="J116">
            <v>0.82</v>
          </cell>
          <cell r="K116">
            <v>1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38</v>
          </cell>
          <cell r="V116">
            <v>0</v>
          </cell>
          <cell r="W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38</v>
          </cell>
          <cell r="AE116">
            <v>465000</v>
          </cell>
          <cell r="AF116">
            <v>0</v>
          </cell>
          <cell r="AI116">
            <v>2223</v>
          </cell>
          <cell r="AK116">
            <v>0</v>
          </cell>
          <cell r="AM116">
            <v>631</v>
          </cell>
          <cell r="AN116">
            <v>1</v>
          </cell>
          <cell r="AO116">
            <v>393216</v>
          </cell>
          <cell r="AQ116">
            <v>0</v>
          </cell>
          <cell r="AR116">
            <v>0</v>
          </cell>
          <cell r="AS116" t="str">
            <v>Ы</v>
          </cell>
          <cell r="AT116" t="str">
            <v>Ы</v>
          </cell>
          <cell r="AU116">
            <v>0</v>
          </cell>
          <cell r="AV116">
            <v>0</v>
          </cell>
          <cell r="AW116">
            <v>23</v>
          </cell>
          <cell r="AX116">
            <v>1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38828</v>
          </cell>
        </row>
        <row r="117">
          <cell r="A117">
            <v>2006</v>
          </cell>
          <cell r="B117">
            <v>1</v>
          </cell>
          <cell r="C117">
            <v>505</v>
          </cell>
          <cell r="D117">
            <v>20</v>
          </cell>
          <cell r="E117">
            <v>792030</v>
          </cell>
          <cell r="F117">
            <v>0</v>
          </cell>
          <cell r="G117" t="str">
            <v>Затраты по ШПЗ (неосновные)</v>
          </cell>
          <cell r="H117">
            <v>2030</v>
          </cell>
          <cell r="I117">
            <v>7920</v>
          </cell>
          <cell r="J117">
            <v>1203.19</v>
          </cell>
          <cell r="K117">
            <v>1</v>
          </cell>
          <cell r="L117">
            <v>0</v>
          </cell>
          <cell r="M117">
            <v>0</v>
          </cell>
          <cell r="N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38</v>
          </cell>
          <cell r="V117">
            <v>0</v>
          </cell>
          <cell r="W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38</v>
          </cell>
          <cell r="AE117">
            <v>503000</v>
          </cell>
          <cell r="AF117">
            <v>0</v>
          </cell>
          <cell r="AI117">
            <v>2223</v>
          </cell>
          <cell r="AK117">
            <v>0</v>
          </cell>
          <cell r="AM117">
            <v>632</v>
          </cell>
          <cell r="AN117">
            <v>1</v>
          </cell>
          <cell r="AO117">
            <v>393216</v>
          </cell>
          <cell r="AQ117">
            <v>0</v>
          </cell>
          <cell r="AR117">
            <v>0</v>
          </cell>
          <cell r="AS117" t="str">
            <v>Ы</v>
          </cell>
          <cell r="AT117" t="str">
            <v>Ы</v>
          </cell>
          <cell r="AU117">
            <v>0</v>
          </cell>
          <cell r="AV117">
            <v>0</v>
          </cell>
          <cell r="AW117">
            <v>23</v>
          </cell>
          <cell r="AX117">
            <v>1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38828</v>
          </cell>
        </row>
        <row r="118">
          <cell r="A118">
            <v>2006</v>
          </cell>
          <cell r="B118">
            <v>1</v>
          </cell>
          <cell r="C118">
            <v>506</v>
          </cell>
          <cell r="D118">
            <v>20</v>
          </cell>
          <cell r="E118">
            <v>792030</v>
          </cell>
          <cell r="F118">
            <v>0</v>
          </cell>
          <cell r="G118" t="str">
            <v>Затраты по ШПЗ (неосновные)</v>
          </cell>
          <cell r="H118">
            <v>2030</v>
          </cell>
          <cell r="I118">
            <v>7920</v>
          </cell>
          <cell r="J118">
            <v>49.59</v>
          </cell>
          <cell r="K118">
            <v>1</v>
          </cell>
          <cell r="L118">
            <v>0</v>
          </cell>
          <cell r="M118">
            <v>0</v>
          </cell>
          <cell r="N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38</v>
          </cell>
          <cell r="V118">
            <v>0</v>
          </cell>
          <cell r="W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38</v>
          </cell>
          <cell r="AE118">
            <v>504100</v>
          </cell>
          <cell r="AF118">
            <v>0</v>
          </cell>
          <cell r="AI118">
            <v>2223</v>
          </cell>
          <cell r="AK118">
            <v>0</v>
          </cell>
          <cell r="AM118">
            <v>633</v>
          </cell>
          <cell r="AN118">
            <v>1</v>
          </cell>
          <cell r="AO118">
            <v>393216</v>
          </cell>
          <cell r="AQ118">
            <v>0</v>
          </cell>
          <cell r="AR118">
            <v>0</v>
          </cell>
          <cell r="AS118" t="str">
            <v>Ы</v>
          </cell>
          <cell r="AT118" t="str">
            <v>Ы</v>
          </cell>
          <cell r="AU118">
            <v>0</v>
          </cell>
          <cell r="AV118">
            <v>0</v>
          </cell>
          <cell r="AW118">
            <v>23</v>
          </cell>
          <cell r="AX118">
            <v>1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38828</v>
          </cell>
        </row>
        <row r="119">
          <cell r="A119">
            <v>2006</v>
          </cell>
          <cell r="B119">
            <v>1</v>
          </cell>
          <cell r="C119">
            <v>507</v>
          </cell>
          <cell r="D119">
            <v>20</v>
          </cell>
          <cell r="E119">
            <v>792030</v>
          </cell>
          <cell r="F119">
            <v>0</v>
          </cell>
          <cell r="G119" t="str">
            <v>Затраты по ШПЗ (неосновные)</v>
          </cell>
          <cell r="H119">
            <v>2030</v>
          </cell>
          <cell r="I119">
            <v>7920</v>
          </cell>
          <cell r="J119">
            <v>19.5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38</v>
          </cell>
          <cell r="V119">
            <v>0</v>
          </cell>
          <cell r="W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38</v>
          </cell>
          <cell r="AE119">
            <v>504200</v>
          </cell>
          <cell r="AF119">
            <v>0</v>
          </cell>
          <cell r="AI119">
            <v>2223</v>
          </cell>
          <cell r="AK119">
            <v>0</v>
          </cell>
          <cell r="AM119">
            <v>634</v>
          </cell>
          <cell r="AN119">
            <v>1</v>
          </cell>
          <cell r="AO119">
            <v>393216</v>
          </cell>
          <cell r="AQ119">
            <v>0</v>
          </cell>
          <cell r="AR119">
            <v>0</v>
          </cell>
          <cell r="AS119" t="str">
            <v>Ы</v>
          </cell>
          <cell r="AT119" t="str">
            <v>Ы</v>
          </cell>
          <cell r="AU119">
            <v>0</v>
          </cell>
          <cell r="AV119">
            <v>0</v>
          </cell>
          <cell r="AW119">
            <v>23</v>
          </cell>
          <cell r="AX119">
            <v>1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38828</v>
          </cell>
        </row>
        <row r="120">
          <cell r="A120">
            <v>2006</v>
          </cell>
          <cell r="B120">
            <v>1</v>
          </cell>
          <cell r="C120">
            <v>508</v>
          </cell>
          <cell r="D120">
            <v>20</v>
          </cell>
          <cell r="E120">
            <v>792030</v>
          </cell>
          <cell r="F120">
            <v>0</v>
          </cell>
          <cell r="G120" t="str">
            <v>Затраты по ШПЗ (неосновные)</v>
          </cell>
          <cell r="H120">
            <v>2030</v>
          </cell>
          <cell r="I120">
            <v>7920</v>
          </cell>
          <cell r="J120">
            <v>2.4900000000000002</v>
          </cell>
          <cell r="K120">
            <v>1</v>
          </cell>
          <cell r="L120">
            <v>0</v>
          </cell>
          <cell r="M120">
            <v>0</v>
          </cell>
          <cell r="N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38</v>
          </cell>
          <cell r="V120">
            <v>0</v>
          </cell>
          <cell r="W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38</v>
          </cell>
          <cell r="AE120">
            <v>504400</v>
          </cell>
          <cell r="AF120">
            <v>0</v>
          </cell>
          <cell r="AI120">
            <v>2223</v>
          </cell>
          <cell r="AK120">
            <v>0</v>
          </cell>
          <cell r="AM120">
            <v>635</v>
          </cell>
          <cell r="AN120">
            <v>1</v>
          </cell>
          <cell r="AO120">
            <v>393216</v>
          </cell>
          <cell r="AQ120">
            <v>0</v>
          </cell>
          <cell r="AR120">
            <v>0</v>
          </cell>
          <cell r="AS120" t="str">
            <v>Ы</v>
          </cell>
          <cell r="AT120" t="str">
            <v>Ы</v>
          </cell>
          <cell r="AU120">
            <v>0</v>
          </cell>
          <cell r="AV120">
            <v>0</v>
          </cell>
          <cell r="AW120">
            <v>23</v>
          </cell>
          <cell r="AX120">
            <v>1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38828</v>
          </cell>
        </row>
        <row r="121">
          <cell r="A121">
            <v>2006</v>
          </cell>
          <cell r="B121">
            <v>1</v>
          </cell>
          <cell r="C121">
            <v>509</v>
          </cell>
          <cell r="D121">
            <v>20</v>
          </cell>
          <cell r="E121">
            <v>792030</v>
          </cell>
          <cell r="F121">
            <v>0</v>
          </cell>
          <cell r="G121" t="str">
            <v>Затраты по ШПЗ (неосновные)</v>
          </cell>
          <cell r="H121">
            <v>2030</v>
          </cell>
          <cell r="I121">
            <v>7920</v>
          </cell>
          <cell r="J121">
            <v>15.42</v>
          </cell>
          <cell r="K121">
            <v>1</v>
          </cell>
          <cell r="L121">
            <v>0</v>
          </cell>
          <cell r="M121">
            <v>0</v>
          </cell>
          <cell r="N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38</v>
          </cell>
          <cell r="V121">
            <v>0</v>
          </cell>
          <cell r="W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38</v>
          </cell>
          <cell r="AE121">
            <v>505100</v>
          </cell>
          <cell r="AF121">
            <v>0</v>
          </cell>
          <cell r="AI121">
            <v>2223</v>
          </cell>
          <cell r="AK121">
            <v>0</v>
          </cell>
          <cell r="AM121">
            <v>636</v>
          </cell>
          <cell r="AN121">
            <v>1</v>
          </cell>
          <cell r="AO121">
            <v>393216</v>
          </cell>
          <cell r="AQ121">
            <v>0</v>
          </cell>
          <cell r="AR121">
            <v>0</v>
          </cell>
          <cell r="AS121" t="str">
            <v>Ы</v>
          </cell>
          <cell r="AT121" t="str">
            <v>Ы</v>
          </cell>
          <cell r="AU121">
            <v>0</v>
          </cell>
          <cell r="AV121">
            <v>0</v>
          </cell>
          <cell r="AW121">
            <v>23</v>
          </cell>
          <cell r="AX121">
            <v>1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38828</v>
          </cell>
        </row>
        <row r="122">
          <cell r="A122">
            <v>2006</v>
          </cell>
          <cell r="B122">
            <v>1</v>
          </cell>
          <cell r="C122">
            <v>510</v>
          </cell>
          <cell r="D122">
            <v>20</v>
          </cell>
          <cell r="E122">
            <v>792030</v>
          </cell>
          <cell r="F122">
            <v>0</v>
          </cell>
          <cell r="G122" t="str">
            <v>Затраты по ШПЗ (неосновные)</v>
          </cell>
          <cell r="H122">
            <v>2030</v>
          </cell>
          <cell r="I122">
            <v>7920</v>
          </cell>
          <cell r="J122">
            <v>10.41</v>
          </cell>
          <cell r="K122">
            <v>1</v>
          </cell>
          <cell r="L122">
            <v>0</v>
          </cell>
          <cell r="M122">
            <v>0</v>
          </cell>
          <cell r="N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38</v>
          </cell>
          <cell r="V122">
            <v>0</v>
          </cell>
          <cell r="W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505200</v>
          </cell>
          <cell r="AF122">
            <v>0</v>
          </cell>
          <cell r="AI122">
            <v>2223</v>
          </cell>
          <cell r="AK122">
            <v>0</v>
          </cell>
          <cell r="AM122">
            <v>637</v>
          </cell>
          <cell r="AN122">
            <v>1</v>
          </cell>
          <cell r="AO122">
            <v>393216</v>
          </cell>
          <cell r="AQ122">
            <v>0</v>
          </cell>
          <cell r="AR122">
            <v>0</v>
          </cell>
          <cell r="AS122" t="str">
            <v>Ы</v>
          </cell>
          <cell r="AT122" t="str">
            <v>Ы</v>
          </cell>
          <cell r="AU122">
            <v>0</v>
          </cell>
          <cell r="AV122">
            <v>0</v>
          </cell>
          <cell r="AW122">
            <v>23</v>
          </cell>
          <cell r="AX122">
            <v>1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38828</v>
          </cell>
        </row>
        <row r="123">
          <cell r="A123">
            <v>2006</v>
          </cell>
          <cell r="B123">
            <v>1</v>
          </cell>
          <cell r="C123">
            <v>511</v>
          </cell>
          <cell r="D123">
            <v>20</v>
          </cell>
          <cell r="E123">
            <v>792030</v>
          </cell>
          <cell r="F123">
            <v>0</v>
          </cell>
          <cell r="G123" t="str">
            <v>Затраты по ШПЗ (неосновные)</v>
          </cell>
          <cell r="H123">
            <v>2030</v>
          </cell>
          <cell r="I123">
            <v>7920</v>
          </cell>
          <cell r="J123">
            <v>0.95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38</v>
          </cell>
          <cell r="V123">
            <v>0</v>
          </cell>
          <cell r="W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38</v>
          </cell>
          <cell r="AE123">
            <v>505300</v>
          </cell>
          <cell r="AF123">
            <v>0</v>
          </cell>
          <cell r="AI123">
            <v>2223</v>
          </cell>
          <cell r="AK123">
            <v>0</v>
          </cell>
          <cell r="AM123">
            <v>638</v>
          </cell>
          <cell r="AN123">
            <v>1</v>
          </cell>
          <cell r="AO123">
            <v>393216</v>
          </cell>
          <cell r="AQ123">
            <v>0</v>
          </cell>
          <cell r="AR123">
            <v>0</v>
          </cell>
          <cell r="AS123" t="str">
            <v>Ы</v>
          </cell>
          <cell r="AT123" t="str">
            <v>Ы</v>
          </cell>
          <cell r="AU123">
            <v>0</v>
          </cell>
          <cell r="AV123">
            <v>0</v>
          </cell>
          <cell r="AW123">
            <v>23</v>
          </cell>
          <cell r="AX123">
            <v>1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38828</v>
          </cell>
        </row>
        <row r="124">
          <cell r="A124">
            <v>2006</v>
          </cell>
          <cell r="B124">
            <v>1</v>
          </cell>
          <cell r="C124">
            <v>512</v>
          </cell>
          <cell r="D124">
            <v>20</v>
          </cell>
          <cell r="E124">
            <v>792030</v>
          </cell>
          <cell r="F124">
            <v>0</v>
          </cell>
          <cell r="G124" t="str">
            <v>Затраты по ШПЗ (неосновные)</v>
          </cell>
          <cell r="H124">
            <v>2030</v>
          </cell>
          <cell r="I124">
            <v>7920</v>
          </cell>
          <cell r="J124">
            <v>941.68</v>
          </cell>
          <cell r="K124">
            <v>1</v>
          </cell>
          <cell r="L124">
            <v>0</v>
          </cell>
          <cell r="M124">
            <v>0</v>
          </cell>
          <cell r="N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38</v>
          </cell>
          <cell r="V124">
            <v>0</v>
          </cell>
          <cell r="W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38</v>
          </cell>
          <cell r="AE124">
            <v>510100</v>
          </cell>
          <cell r="AF124">
            <v>0</v>
          </cell>
          <cell r="AI124">
            <v>2223</v>
          </cell>
          <cell r="AK124">
            <v>0</v>
          </cell>
          <cell r="AM124">
            <v>639</v>
          </cell>
          <cell r="AN124">
            <v>1</v>
          </cell>
          <cell r="AO124">
            <v>393216</v>
          </cell>
          <cell r="AQ124">
            <v>0</v>
          </cell>
          <cell r="AR124">
            <v>0</v>
          </cell>
          <cell r="AS124" t="str">
            <v>Ы</v>
          </cell>
          <cell r="AT124" t="str">
            <v>Ы</v>
          </cell>
          <cell r="AU124">
            <v>0</v>
          </cell>
          <cell r="AV124">
            <v>0</v>
          </cell>
          <cell r="AW124">
            <v>23</v>
          </cell>
          <cell r="AX124">
            <v>1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38828</v>
          </cell>
        </row>
        <row r="125">
          <cell r="A125">
            <v>2006</v>
          </cell>
          <cell r="B125">
            <v>1</v>
          </cell>
          <cell r="C125">
            <v>513</v>
          </cell>
          <cell r="D125">
            <v>20</v>
          </cell>
          <cell r="E125">
            <v>792030</v>
          </cell>
          <cell r="F125">
            <v>0</v>
          </cell>
          <cell r="G125" t="str">
            <v>Затраты по ШПЗ (неосновные)</v>
          </cell>
          <cell r="H125">
            <v>2030</v>
          </cell>
          <cell r="I125">
            <v>7920</v>
          </cell>
          <cell r="J125">
            <v>2.16</v>
          </cell>
          <cell r="K125">
            <v>1</v>
          </cell>
          <cell r="L125">
            <v>0</v>
          </cell>
          <cell r="M125">
            <v>0</v>
          </cell>
          <cell r="N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38</v>
          </cell>
          <cell r="V125">
            <v>0</v>
          </cell>
          <cell r="W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38</v>
          </cell>
          <cell r="AE125">
            <v>510200</v>
          </cell>
          <cell r="AF125">
            <v>0</v>
          </cell>
          <cell r="AI125">
            <v>2223</v>
          </cell>
          <cell r="AK125">
            <v>0</v>
          </cell>
          <cell r="AM125">
            <v>640</v>
          </cell>
          <cell r="AN125">
            <v>1</v>
          </cell>
          <cell r="AO125">
            <v>393216</v>
          </cell>
          <cell r="AQ125">
            <v>0</v>
          </cell>
          <cell r="AR125">
            <v>0</v>
          </cell>
          <cell r="AS125" t="str">
            <v>Ы</v>
          </cell>
          <cell r="AT125" t="str">
            <v>Ы</v>
          </cell>
          <cell r="AU125">
            <v>0</v>
          </cell>
          <cell r="AV125">
            <v>0</v>
          </cell>
          <cell r="AW125">
            <v>23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38828</v>
          </cell>
        </row>
        <row r="126">
          <cell r="A126">
            <v>2006</v>
          </cell>
          <cell r="B126">
            <v>1</v>
          </cell>
          <cell r="C126">
            <v>514</v>
          </cell>
          <cell r="D126">
            <v>20</v>
          </cell>
          <cell r="E126">
            <v>792030</v>
          </cell>
          <cell r="F126">
            <v>0</v>
          </cell>
          <cell r="G126" t="str">
            <v>Затраты по ШПЗ (неосновные)</v>
          </cell>
          <cell r="H126">
            <v>2030</v>
          </cell>
          <cell r="I126">
            <v>7920</v>
          </cell>
          <cell r="J126">
            <v>14.99</v>
          </cell>
          <cell r="K126">
            <v>1</v>
          </cell>
          <cell r="L126">
            <v>0</v>
          </cell>
          <cell r="M126">
            <v>0</v>
          </cell>
          <cell r="N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38</v>
          </cell>
          <cell r="V126">
            <v>0</v>
          </cell>
          <cell r="W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38</v>
          </cell>
          <cell r="AE126">
            <v>510300</v>
          </cell>
          <cell r="AF126">
            <v>0</v>
          </cell>
          <cell r="AI126">
            <v>2223</v>
          </cell>
          <cell r="AK126">
            <v>0</v>
          </cell>
          <cell r="AM126">
            <v>641</v>
          </cell>
          <cell r="AN126">
            <v>1</v>
          </cell>
          <cell r="AO126">
            <v>393216</v>
          </cell>
          <cell r="AQ126">
            <v>0</v>
          </cell>
          <cell r="AR126">
            <v>0</v>
          </cell>
          <cell r="AS126" t="str">
            <v>Ы</v>
          </cell>
          <cell r="AT126" t="str">
            <v>Ы</v>
          </cell>
          <cell r="AU126">
            <v>0</v>
          </cell>
          <cell r="AV126">
            <v>0</v>
          </cell>
          <cell r="AW126">
            <v>23</v>
          </cell>
          <cell r="AX126">
            <v>1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38828</v>
          </cell>
        </row>
        <row r="127">
          <cell r="A127">
            <v>2006</v>
          </cell>
          <cell r="B127">
            <v>1</v>
          </cell>
          <cell r="C127">
            <v>515</v>
          </cell>
          <cell r="D127">
            <v>20</v>
          </cell>
          <cell r="E127">
            <v>792030</v>
          </cell>
          <cell r="F127">
            <v>0</v>
          </cell>
          <cell r="G127" t="str">
            <v>Затраты по ШПЗ (неосновные)</v>
          </cell>
          <cell r="H127">
            <v>2030</v>
          </cell>
          <cell r="I127">
            <v>7920</v>
          </cell>
          <cell r="J127">
            <v>20.69</v>
          </cell>
          <cell r="K127">
            <v>1</v>
          </cell>
          <cell r="L127">
            <v>0</v>
          </cell>
          <cell r="M127">
            <v>0</v>
          </cell>
          <cell r="N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38</v>
          </cell>
          <cell r="V127">
            <v>0</v>
          </cell>
          <cell r="W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38</v>
          </cell>
          <cell r="AE127">
            <v>510400</v>
          </cell>
          <cell r="AF127">
            <v>0</v>
          </cell>
          <cell r="AI127">
            <v>2223</v>
          </cell>
          <cell r="AK127">
            <v>0</v>
          </cell>
          <cell r="AM127">
            <v>642</v>
          </cell>
          <cell r="AN127">
            <v>1</v>
          </cell>
          <cell r="AO127">
            <v>393216</v>
          </cell>
          <cell r="AQ127">
            <v>0</v>
          </cell>
          <cell r="AR127">
            <v>0</v>
          </cell>
          <cell r="AS127" t="str">
            <v>Ы</v>
          </cell>
          <cell r="AT127" t="str">
            <v>Ы</v>
          </cell>
          <cell r="AU127">
            <v>0</v>
          </cell>
          <cell r="AV127">
            <v>0</v>
          </cell>
          <cell r="AW127">
            <v>23</v>
          </cell>
          <cell r="AX127">
            <v>1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38828</v>
          </cell>
        </row>
        <row r="128">
          <cell r="A128">
            <v>2006</v>
          </cell>
          <cell r="B128">
            <v>1</v>
          </cell>
          <cell r="C128">
            <v>516</v>
          </cell>
          <cell r="D128">
            <v>20</v>
          </cell>
          <cell r="E128">
            <v>792030</v>
          </cell>
          <cell r="F128">
            <v>0</v>
          </cell>
          <cell r="G128" t="str">
            <v>Затраты по ШПЗ (неосновные)</v>
          </cell>
          <cell r="H128">
            <v>2030</v>
          </cell>
          <cell r="I128">
            <v>7920</v>
          </cell>
          <cell r="J128">
            <v>916.09</v>
          </cell>
          <cell r="K128">
            <v>1</v>
          </cell>
          <cell r="L128">
            <v>0</v>
          </cell>
          <cell r="M128">
            <v>0</v>
          </cell>
          <cell r="N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38</v>
          </cell>
          <cell r="V128">
            <v>0</v>
          </cell>
          <cell r="W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38</v>
          </cell>
          <cell r="AE128">
            <v>510600</v>
          </cell>
          <cell r="AF128">
            <v>0</v>
          </cell>
          <cell r="AI128">
            <v>2223</v>
          </cell>
          <cell r="AK128">
            <v>0</v>
          </cell>
          <cell r="AM128">
            <v>643</v>
          </cell>
          <cell r="AN128">
            <v>1</v>
          </cell>
          <cell r="AO128">
            <v>393216</v>
          </cell>
          <cell r="AQ128">
            <v>0</v>
          </cell>
          <cell r="AR128">
            <v>0</v>
          </cell>
          <cell r="AS128" t="str">
            <v>Ы</v>
          </cell>
          <cell r="AT128" t="str">
            <v>Ы</v>
          </cell>
          <cell r="AU128">
            <v>0</v>
          </cell>
          <cell r="AV128">
            <v>0</v>
          </cell>
          <cell r="AW128">
            <v>23</v>
          </cell>
          <cell r="AX128">
            <v>1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38828</v>
          </cell>
        </row>
        <row r="129">
          <cell r="A129">
            <v>2006</v>
          </cell>
          <cell r="B129">
            <v>1</v>
          </cell>
          <cell r="C129">
            <v>517</v>
          </cell>
          <cell r="D129">
            <v>20</v>
          </cell>
          <cell r="E129">
            <v>792030</v>
          </cell>
          <cell r="F129">
            <v>0</v>
          </cell>
          <cell r="G129" t="str">
            <v>Затраты по ШПЗ (неосновные)</v>
          </cell>
          <cell r="H129">
            <v>2030</v>
          </cell>
          <cell r="I129">
            <v>7920</v>
          </cell>
          <cell r="J129">
            <v>17.09</v>
          </cell>
          <cell r="K129">
            <v>1</v>
          </cell>
          <cell r="L129">
            <v>0</v>
          </cell>
          <cell r="M129">
            <v>0</v>
          </cell>
          <cell r="N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38</v>
          </cell>
          <cell r="V129">
            <v>0</v>
          </cell>
          <cell r="W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38</v>
          </cell>
          <cell r="AE129">
            <v>513600</v>
          </cell>
          <cell r="AF129">
            <v>0</v>
          </cell>
          <cell r="AI129">
            <v>2223</v>
          </cell>
          <cell r="AK129">
            <v>0</v>
          </cell>
          <cell r="AM129">
            <v>644</v>
          </cell>
          <cell r="AN129">
            <v>1</v>
          </cell>
          <cell r="AO129">
            <v>393216</v>
          </cell>
          <cell r="AQ129">
            <v>0</v>
          </cell>
          <cell r="AR129">
            <v>0</v>
          </cell>
          <cell r="AS129" t="str">
            <v>Ы</v>
          </cell>
          <cell r="AT129" t="str">
            <v>Ы</v>
          </cell>
          <cell r="AU129">
            <v>0</v>
          </cell>
          <cell r="AV129">
            <v>0</v>
          </cell>
          <cell r="AW129">
            <v>23</v>
          </cell>
          <cell r="AX129">
            <v>1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38828</v>
          </cell>
        </row>
        <row r="130">
          <cell r="A130">
            <v>2006</v>
          </cell>
          <cell r="B130">
            <v>2</v>
          </cell>
          <cell r="C130">
            <v>1</v>
          </cell>
          <cell r="D130">
            <v>21</v>
          </cell>
          <cell r="E130">
            <v>792030</v>
          </cell>
          <cell r="F130">
            <v>0</v>
          </cell>
          <cell r="G130" t="str">
            <v>Затраты по ШПЗ (неосновные)</v>
          </cell>
          <cell r="H130">
            <v>2030</v>
          </cell>
          <cell r="I130">
            <v>7920</v>
          </cell>
          <cell r="J130">
            <v>255</v>
          </cell>
          <cell r="K130">
            <v>1</v>
          </cell>
          <cell r="L130">
            <v>0</v>
          </cell>
          <cell r="M130">
            <v>0</v>
          </cell>
          <cell r="N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31</v>
          </cell>
          <cell r="V130">
            <v>0</v>
          </cell>
          <cell r="W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31</v>
          </cell>
          <cell r="AE130">
            <v>110000</v>
          </cell>
          <cell r="AF130">
            <v>0</v>
          </cell>
          <cell r="AI130">
            <v>2251</v>
          </cell>
          <cell r="AK130">
            <v>0</v>
          </cell>
          <cell r="AM130">
            <v>130</v>
          </cell>
          <cell r="AN130">
            <v>1</v>
          </cell>
          <cell r="AO130">
            <v>393216</v>
          </cell>
          <cell r="AQ130">
            <v>0</v>
          </cell>
          <cell r="AR130">
            <v>0</v>
          </cell>
          <cell r="AS130" t="str">
            <v>Ы</v>
          </cell>
          <cell r="AT130" t="str">
            <v>Ы</v>
          </cell>
          <cell r="AU130">
            <v>0</v>
          </cell>
          <cell r="AV130">
            <v>0</v>
          </cell>
          <cell r="AW130">
            <v>23</v>
          </cell>
          <cell r="AX130">
            <v>1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38828</v>
          </cell>
        </row>
        <row r="131">
          <cell r="A131">
            <v>2006</v>
          </cell>
          <cell r="B131">
            <v>2</v>
          </cell>
          <cell r="C131">
            <v>2</v>
          </cell>
          <cell r="D131">
            <v>21</v>
          </cell>
          <cell r="E131">
            <v>792030</v>
          </cell>
          <cell r="F131">
            <v>0</v>
          </cell>
          <cell r="G131" t="str">
            <v>Затраты по ШПЗ (неосновные)</v>
          </cell>
          <cell r="H131">
            <v>2030</v>
          </cell>
          <cell r="I131">
            <v>7920</v>
          </cell>
          <cell r="J131">
            <v>1000</v>
          </cell>
          <cell r="K131">
            <v>1</v>
          </cell>
          <cell r="L131">
            <v>0</v>
          </cell>
          <cell r="M131">
            <v>0</v>
          </cell>
          <cell r="N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31</v>
          </cell>
          <cell r="V131">
            <v>0</v>
          </cell>
          <cell r="W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31</v>
          </cell>
          <cell r="AE131">
            <v>114020</v>
          </cell>
          <cell r="AF131">
            <v>0</v>
          </cell>
          <cell r="AI131">
            <v>2251</v>
          </cell>
          <cell r="AK131">
            <v>0</v>
          </cell>
          <cell r="AM131">
            <v>131</v>
          </cell>
          <cell r="AN131">
            <v>1</v>
          </cell>
          <cell r="AO131">
            <v>393216</v>
          </cell>
          <cell r="AQ131">
            <v>0</v>
          </cell>
          <cell r="AR131">
            <v>0</v>
          </cell>
          <cell r="AS131" t="str">
            <v>Ы</v>
          </cell>
          <cell r="AT131" t="str">
            <v>Ы</v>
          </cell>
          <cell r="AU131">
            <v>0</v>
          </cell>
          <cell r="AV131">
            <v>0</v>
          </cell>
          <cell r="AW131">
            <v>23</v>
          </cell>
          <cell r="AX131">
            <v>1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38828</v>
          </cell>
        </row>
        <row r="132">
          <cell r="A132">
            <v>2006</v>
          </cell>
          <cell r="B132">
            <v>2</v>
          </cell>
          <cell r="C132">
            <v>3</v>
          </cell>
          <cell r="D132">
            <v>21</v>
          </cell>
          <cell r="E132">
            <v>792030</v>
          </cell>
          <cell r="F132">
            <v>0</v>
          </cell>
          <cell r="G132" t="str">
            <v>Затраты по ШПЗ (неосновные)</v>
          </cell>
          <cell r="H132">
            <v>2030</v>
          </cell>
          <cell r="I132">
            <v>7920</v>
          </cell>
          <cell r="J132">
            <v>1000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31</v>
          </cell>
          <cell r="V132">
            <v>0</v>
          </cell>
          <cell r="W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31</v>
          </cell>
          <cell r="AE132">
            <v>135000</v>
          </cell>
          <cell r="AF132">
            <v>0</v>
          </cell>
          <cell r="AI132">
            <v>2251</v>
          </cell>
          <cell r="AK132">
            <v>0</v>
          </cell>
          <cell r="AM132">
            <v>132</v>
          </cell>
          <cell r="AN132">
            <v>1</v>
          </cell>
          <cell r="AO132">
            <v>393216</v>
          </cell>
          <cell r="AQ132">
            <v>0</v>
          </cell>
          <cell r="AR132">
            <v>0</v>
          </cell>
          <cell r="AS132" t="str">
            <v>Ы</v>
          </cell>
          <cell r="AT132" t="str">
            <v>Ы</v>
          </cell>
          <cell r="AU132">
            <v>0</v>
          </cell>
          <cell r="AV132">
            <v>0</v>
          </cell>
          <cell r="AW132">
            <v>23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38828</v>
          </cell>
        </row>
        <row r="133">
          <cell r="A133">
            <v>2006</v>
          </cell>
          <cell r="B133">
            <v>2</v>
          </cell>
          <cell r="C133">
            <v>4</v>
          </cell>
          <cell r="D133">
            <v>21</v>
          </cell>
          <cell r="E133">
            <v>792030</v>
          </cell>
          <cell r="F133">
            <v>0</v>
          </cell>
          <cell r="G133" t="str">
            <v>Затраты по ШПЗ (неосновные)</v>
          </cell>
          <cell r="H133">
            <v>2030</v>
          </cell>
          <cell r="I133">
            <v>7920</v>
          </cell>
          <cell r="J133">
            <v>48000</v>
          </cell>
          <cell r="K133">
            <v>1</v>
          </cell>
          <cell r="L133">
            <v>0</v>
          </cell>
          <cell r="M133">
            <v>0</v>
          </cell>
          <cell r="N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31</v>
          </cell>
          <cell r="V133">
            <v>0</v>
          </cell>
          <cell r="W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31</v>
          </cell>
          <cell r="AE133">
            <v>151000</v>
          </cell>
          <cell r="AF133">
            <v>0</v>
          </cell>
          <cell r="AI133">
            <v>2251</v>
          </cell>
          <cell r="AK133">
            <v>0</v>
          </cell>
          <cell r="AM133">
            <v>133</v>
          </cell>
          <cell r="AN133">
            <v>1</v>
          </cell>
          <cell r="AO133">
            <v>393216</v>
          </cell>
          <cell r="AQ133">
            <v>0</v>
          </cell>
          <cell r="AR133">
            <v>0</v>
          </cell>
          <cell r="AS133" t="str">
            <v>Ы</v>
          </cell>
          <cell r="AT133" t="str">
            <v>Ы</v>
          </cell>
          <cell r="AU133">
            <v>0</v>
          </cell>
          <cell r="AV133">
            <v>0</v>
          </cell>
          <cell r="AW133">
            <v>23</v>
          </cell>
          <cell r="AX133">
            <v>1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38828</v>
          </cell>
        </row>
        <row r="134">
          <cell r="A134">
            <v>2006</v>
          </cell>
          <cell r="B134">
            <v>2</v>
          </cell>
          <cell r="C134">
            <v>5</v>
          </cell>
          <cell r="D134">
            <v>21</v>
          </cell>
          <cell r="E134">
            <v>792030</v>
          </cell>
          <cell r="F134">
            <v>0</v>
          </cell>
          <cell r="G134" t="str">
            <v>Затраты по ШПЗ (неосновные)</v>
          </cell>
          <cell r="H134">
            <v>2030</v>
          </cell>
          <cell r="I134">
            <v>7920</v>
          </cell>
          <cell r="J134">
            <v>22000</v>
          </cell>
          <cell r="K134">
            <v>1</v>
          </cell>
          <cell r="L134">
            <v>0</v>
          </cell>
          <cell r="M134">
            <v>0</v>
          </cell>
          <cell r="N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31</v>
          </cell>
          <cell r="V134">
            <v>0</v>
          </cell>
          <cell r="W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31</v>
          </cell>
          <cell r="AE134">
            <v>152000</v>
          </cell>
          <cell r="AF134">
            <v>0</v>
          </cell>
          <cell r="AI134">
            <v>2251</v>
          </cell>
          <cell r="AK134">
            <v>0</v>
          </cell>
          <cell r="AM134">
            <v>134</v>
          </cell>
          <cell r="AN134">
            <v>1</v>
          </cell>
          <cell r="AO134">
            <v>393216</v>
          </cell>
          <cell r="AQ134">
            <v>0</v>
          </cell>
          <cell r="AR134">
            <v>0</v>
          </cell>
          <cell r="AS134" t="str">
            <v>Ы</v>
          </cell>
          <cell r="AT134" t="str">
            <v>Ы</v>
          </cell>
          <cell r="AU134">
            <v>0</v>
          </cell>
          <cell r="AV134">
            <v>0</v>
          </cell>
          <cell r="AW134">
            <v>23</v>
          </cell>
          <cell r="AX134">
            <v>1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38828</v>
          </cell>
        </row>
        <row r="135">
          <cell r="A135">
            <v>2006</v>
          </cell>
          <cell r="B135">
            <v>2</v>
          </cell>
          <cell r="C135">
            <v>6</v>
          </cell>
          <cell r="D135">
            <v>21</v>
          </cell>
          <cell r="E135">
            <v>792030</v>
          </cell>
          <cell r="F135">
            <v>0</v>
          </cell>
          <cell r="G135" t="str">
            <v>Затраты по ШПЗ (неосновные)</v>
          </cell>
          <cell r="H135">
            <v>2030</v>
          </cell>
          <cell r="I135">
            <v>7920</v>
          </cell>
          <cell r="J135">
            <v>8000</v>
          </cell>
          <cell r="K135">
            <v>1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31</v>
          </cell>
          <cell r="V135">
            <v>0</v>
          </cell>
          <cell r="W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31</v>
          </cell>
          <cell r="AE135">
            <v>501102</v>
          </cell>
          <cell r="AF135">
            <v>0</v>
          </cell>
          <cell r="AI135">
            <v>2251</v>
          </cell>
          <cell r="AK135">
            <v>0</v>
          </cell>
          <cell r="AM135">
            <v>135</v>
          </cell>
          <cell r="AN135">
            <v>1</v>
          </cell>
          <cell r="AO135">
            <v>393216</v>
          </cell>
          <cell r="AQ135">
            <v>0</v>
          </cell>
          <cell r="AR135">
            <v>0</v>
          </cell>
          <cell r="AS135" t="str">
            <v>Ы</v>
          </cell>
          <cell r="AT135" t="str">
            <v>Ы</v>
          </cell>
          <cell r="AU135">
            <v>0</v>
          </cell>
          <cell r="AV135">
            <v>0</v>
          </cell>
          <cell r="AW135">
            <v>23</v>
          </cell>
          <cell r="AX135">
            <v>1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38828</v>
          </cell>
        </row>
        <row r="136">
          <cell r="A136">
            <v>2006</v>
          </cell>
          <cell r="B136">
            <v>2</v>
          </cell>
          <cell r="C136">
            <v>7</v>
          </cell>
          <cell r="D136">
            <v>21</v>
          </cell>
          <cell r="E136">
            <v>792030</v>
          </cell>
          <cell r="F136">
            <v>0</v>
          </cell>
          <cell r="G136" t="str">
            <v>Затраты по ШПЗ (неосновные)</v>
          </cell>
          <cell r="H136">
            <v>2030</v>
          </cell>
          <cell r="I136">
            <v>7920</v>
          </cell>
          <cell r="J136">
            <v>8000</v>
          </cell>
          <cell r="K136">
            <v>1</v>
          </cell>
          <cell r="L136">
            <v>0</v>
          </cell>
          <cell r="M136">
            <v>0</v>
          </cell>
          <cell r="N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31</v>
          </cell>
          <cell r="V136">
            <v>0</v>
          </cell>
          <cell r="W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31</v>
          </cell>
          <cell r="AE136">
            <v>510100</v>
          </cell>
          <cell r="AF136">
            <v>0</v>
          </cell>
          <cell r="AI136">
            <v>2251</v>
          </cell>
          <cell r="AK136">
            <v>0</v>
          </cell>
          <cell r="AM136">
            <v>136</v>
          </cell>
          <cell r="AN136">
            <v>1</v>
          </cell>
          <cell r="AO136">
            <v>393216</v>
          </cell>
          <cell r="AQ136">
            <v>0</v>
          </cell>
          <cell r="AR136">
            <v>0</v>
          </cell>
          <cell r="AS136" t="str">
            <v>Ы</v>
          </cell>
          <cell r="AT136" t="str">
            <v>Ы</v>
          </cell>
          <cell r="AU136">
            <v>0</v>
          </cell>
          <cell r="AV136">
            <v>0</v>
          </cell>
          <cell r="AW136">
            <v>23</v>
          </cell>
          <cell r="AX136">
            <v>1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38828</v>
          </cell>
        </row>
        <row r="137">
          <cell r="A137">
            <v>2006</v>
          </cell>
          <cell r="B137">
            <v>2</v>
          </cell>
          <cell r="C137">
            <v>84</v>
          </cell>
          <cell r="D137">
            <v>21</v>
          </cell>
          <cell r="E137">
            <v>792030</v>
          </cell>
          <cell r="F137">
            <v>0</v>
          </cell>
          <cell r="G137" t="str">
            <v>Затраты по ШПЗ (неосновные)</v>
          </cell>
          <cell r="H137">
            <v>2030</v>
          </cell>
          <cell r="I137">
            <v>7920</v>
          </cell>
          <cell r="J137">
            <v>33.85</v>
          </cell>
          <cell r="K137">
            <v>1</v>
          </cell>
          <cell r="L137">
            <v>0</v>
          </cell>
          <cell r="M137">
            <v>0</v>
          </cell>
          <cell r="N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32</v>
          </cell>
          <cell r="V137">
            <v>0</v>
          </cell>
          <cell r="W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32</v>
          </cell>
          <cell r="AE137">
            <v>110000</v>
          </cell>
          <cell r="AF137">
            <v>0</v>
          </cell>
          <cell r="AI137">
            <v>2251</v>
          </cell>
          <cell r="AK137">
            <v>0</v>
          </cell>
          <cell r="AM137">
            <v>213</v>
          </cell>
          <cell r="AN137">
            <v>1</v>
          </cell>
          <cell r="AO137">
            <v>393216</v>
          </cell>
          <cell r="AQ137">
            <v>0</v>
          </cell>
          <cell r="AR137">
            <v>0</v>
          </cell>
          <cell r="AS137" t="str">
            <v>Ы</v>
          </cell>
          <cell r="AT137" t="str">
            <v>Ы</v>
          </cell>
          <cell r="AU137">
            <v>0</v>
          </cell>
          <cell r="AV137">
            <v>0</v>
          </cell>
          <cell r="AW137">
            <v>23</v>
          </cell>
          <cell r="AX137">
            <v>1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38828</v>
          </cell>
        </row>
        <row r="138">
          <cell r="A138">
            <v>2006</v>
          </cell>
          <cell r="B138">
            <v>2</v>
          </cell>
          <cell r="C138">
            <v>85</v>
          </cell>
          <cell r="D138">
            <v>21</v>
          </cell>
          <cell r="E138">
            <v>792030</v>
          </cell>
          <cell r="F138">
            <v>0</v>
          </cell>
          <cell r="G138" t="str">
            <v>Затраты по ШПЗ (неосновные)</v>
          </cell>
          <cell r="H138">
            <v>2030</v>
          </cell>
          <cell r="I138">
            <v>7920</v>
          </cell>
          <cell r="J138">
            <v>3.19</v>
          </cell>
          <cell r="K138">
            <v>1</v>
          </cell>
          <cell r="L138">
            <v>0</v>
          </cell>
          <cell r="M138">
            <v>0</v>
          </cell>
          <cell r="N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32</v>
          </cell>
          <cell r="V138">
            <v>0</v>
          </cell>
          <cell r="W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32</v>
          </cell>
          <cell r="AE138">
            <v>114020</v>
          </cell>
          <cell r="AF138">
            <v>0</v>
          </cell>
          <cell r="AI138">
            <v>2251</v>
          </cell>
          <cell r="AK138">
            <v>0</v>
          </cell>
          <cell r="AM138">
            <v>214</v>
          </cell>
          <cell r="AN138">
            <v>1</v>
          </cell>
          <cell r="AO138">
            <v>393216</v>
          </cell>
          <cell r="AQ138">
            <v>0</v>
          </cell>
          <cell r="AR138">
            <v>0</v>
          </cell>
          <cell r="AS138" t="str">
            <v>Ы</v>
          </cell>
          <cell r="AT138" t="str">
            <v>Ы</v>
          </cell>
          <cell r="AU138">
            <v>0</v>
          </cell>
          <cell r="AV138">
            <v>0</v>
          </cell>
          <cell r="AW138">
            <v>23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38828</v>
          </cell>
        </row>
        <row r="139">
          <cell r="A139">
            <v>2006</v>
          </cell>
          <cell r="B139">
            <v>2</v>
          </cell>
          <cell r="C139">
            <v>86</v>
          </cell>
          <cell r="D139">
            <v>21</v>
          </cell>
          <cell r="E139">
            <v>792030</v>
          </cell>
          <cell r="F139">
            <v>0</v>
          </cell>
          <cell r="G139" t="str">
            <v>Затраты по ШПЗ (неосновные)</v>
          </cell>
          <cell r="H139">
            <v>2030</v>
          </cell>
          <cell r="I139">
            <v>7920</v>
          </cell>
          <cell r="J139">
            <v>3.21</v>
          </cell>
          <cell r="K139">
            <v>1</v>
          </cell>
          <cell r="L139">
            <v>0</v>
          </cell>
          <cell r="M139">
            <v>0</v>
          </cell>
          <cell r="N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32</v>
          </cell>
          <cell r="V139">
            <v>0</v>
          </cell>
          <cell r="W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32</v>
          </cell>
          <cell r="AE139">
            <v>117000</v>
          </cell>
          <cell r="AF139">
            <v>0</v>
          </cell>
          <cell r="AI139">
            <v>2251</v>
          </cell>
          <cell r="AK139">
            <v>0</v>
          </cell>
          <cell r="AM139">
            <v>215</v>
          </cell>
          <cell r="AN139">
            <v>1</v>
          </cell>
          <cell r="AO139">
            <v>393216</v>
          </cell>
          <cell r="AQ139">
            <v>0</v>
          </cell>
          <cell r="AR139">
            <v>0</v>
          </cell>
          <cell r="AS139" t="str">
            <v>Ы</v>
          </cell>
          <cell r="AT139" t="str">
            <v>Ы</v>
          </cell>
          <cell r="AU139">
            <v>0</v>
          </cell>
          <cell r="AV139">
            <v>0</v>
          </cell>
          <cell r="AW139">
            <v>23</v>
          </cell>
          <cell r="AX139">
            <v>1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38828</v>
          </cell>
        </row>
        <row r="140">
          <cell r="A140">
            <v>2006</v>
          </cell>
          <cell r="B140">
            <v>2</v>
          </cell>
          <cell r="C140">
            <v>87</v>
          </cell>
          <cell r="D140">
            <v>21</v>
          </cell>
          <cell r="E140">
            <v>792030</v>
          </cell>
          <cell r="F140">
            <v>0</v>
          </cell>
          <cell r="G140" t="str">
            <v>Затраты по ШПЗ (неосновные)</v>
          </cell>
          <cell r="H140">
            <v>2030</v>
          </cell>
          <cell r="I140">
            <v>7920</v>
          </cell>
          <cell r="J140">
            <v>0.41</v>
          </cell>
          <cell r="K140">
            <v>1</v>
          </cell>
          <cell r="L140">
            <v>0</v>
          </cell>
          <cell r="M140">
            <v>0</v>
          </cell>
          <cell r="N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32</v>
          </cell>
          <cell r="V140">
            <v>0</v>
          </cell>
          <cell r="W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32</v>
          </cell>
          <cell r="AE140">
            <v>130000</v>
          </cell>
          <cell r="AF140">
            <v>0</v>
          </cell>
          <cell r="AI140">
            <v>2251</v>
          </cell>
          <cell r="AK140">
            <v>0</v>
          </cell>
          <cell r="AM140">
            <v>216</v>
          </cell>
          <cell r="AN140">
            <v>1</v>
          </cell>
          <cell r="AO140">
            <v>393216</v>
          </cell>
          <cell r="AQ140">
            <v>0</v>
          </cell>
          <cell r="AR140">
            <v>0</v>
          </cell>
          <cell r="AS140" t="str">
            <v>Ы</v>
          </cell>
          <cell r="AT140" t="str">
            <v>Ы</v>
          </cell>
          <cell r="AU140">
            <v>0</v>
          </cell>
          <cell r="AV140">
            <v>0</v>
          </cell>
          <cell r="AW140">
            <v>23</v>
          </cell>
          <cell r="AX140">
            <v>1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38828</v>
          </cell>
        </row>
        <row r="141">
          <cell r="A141">
            <v>2006</v>
          </cell>
          <cell r="B141">
            <v>2</v>
          </cell>
          <cell r="C141">
            <v>88</v>
          </cell>
          <cell r="D141">
            <v>21</v>
          </cell>
          <cell r="E141">
            <v>792030</v>
          </cell>
          <cell r="F141">
            <v>0</v>
          </cell>
          <cell r="G141" t="str">
            <v>Затраты по ШПЗ (неосновные)</v>
          </cell>
          <cell r="H141">
            <v>2030</v>
          </cell>
          <cell r="I141">
            <v>7920</v>
          </cell>
          <cell r="J141">
            <v>0.38</v>
          </cell>
          <cell r="K141">
            <v>1</v>
          </cell>
          <cell r="L141">
            <v>0</v>
          </cell>
          <cell r="M141">
            <v>0</v>
          </cell>
          <cell r="N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32</v>
          </cell>
          <cell r="V141">
            <v>0</v>
          </cell>
          <cell r="W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32</v>
          </cell>
          <cell r="AE141">
            <v>131000</v>
          </cell>
          <cell r="AF141">
            <v>0</v>
          </cell>
          <cell r="AI141">
            <v>2251</v>
          </cell>
          <cell r="AK141">
            <v>0</v>
          </cell>
          <cell r="AM141">
            <v>217</v>
          </cell>
          <cell r="AN141">
            <v>1</v>
          </cell>
          <cell r="AO141">
            <v>393216</v>
          </cell>
          <cell r="AQ141">
            <v>0</v>
          </cell>
          <cell r="AR141">
            <v>0</v>
          </cell>
          <cell r="AS141" t="str">
            <v>Ы</v>
          </cell>
          <cell r="AT141" t="str">
            <v>Ы</v>
          </cell>
          <cell r="AU141">
            <v>0</v>
          </cell>
          <cell r="AV141">
            <v>0</v>
          </cell>
          <cell r="AW141">
            <v>23</v>
          </cell>
          <cell r="AX141">
            <v>1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38828</v>
          </cell>
        </row>
        <row r="142">
          <cell r="A142">
            <v>2006</v>
          </cell>
          <cell r="B142">
            <v>2</v>
          </cell>
          <cell r="C142">
            <v>89</v>
          </cell>
          <cell r="D142">
            <v>21</v>
          </cell>
          <cell r="E142">
            <v>792030</v>
          </cell>
          <cell r="F142">
            <v>0</v>
          </cell>
          <cell r="G142" t="str">
            <v>Затраты по ШПЗ (неосновные)</v>
          </cell>
          <cell r="H142">
            <v>2030</v>
          </cell>
          <cell r="I142">
            <v>7920</v>
          </cell>
          <cell r="J142">
            <v>0.94</v>
          </cell>
          <cell r="K142">
            <v>1</v>
          </cell>
          <cell r="L142">
            <v>0</v>
          </cell>
          <cell r="M142">
            <v>0</v>
          </cell>
          <cell r="N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32</v>
          </cell>
          <cell r="V142">
            <v>0</v>
          </cell>
          <cell r="W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32</v>
          </cell>
          <cell r="AE142">
            <v>132000</v>
          </cell>
          <cell r="AF142">
            <v>0</v>
          </cell>
          <cell r="AI142">
            <v>2251</v>
          </cell>
          <cell r="AK142">
            <v>0</v>
          </cell>
          <cell r="AM142">
            <v>218</v>
          </cell>
          <cell r="AN142">
            <v>1</v>
          </cell>
          <cell r="AO142">
            <v>393216</v>
          </cell>
          <cell r="AQ142">
            <v>0</v>
          </cell>
          <cell r="AR142">
            <v>0</v>
          </cell>
          <cell r="AS142" t="str">
            <v>Ы</v>
          </cell>
          <cell r="AT142" t="str">
            <v>Ы</v>
          </cell>
          <cell r="AU142">
            <v>0</v>
          </cell>
          <cell r="AV142">
            <v>0</v>
          </cell>
          <cell r="AW142">
            <v>23</v>
          </cell>
          <cell r="AX142">
            <v>1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38828</v>
          </cell>
        </row>
        <row r="143">
          <cell r="A143">
            <v>2006</v>
          </cell>
          <cell r="B143">
            <v>2</v>
          </cell>
          <cell r="C143">
            <v>90</v>
          </cell>
          <cell r="D143">
            <v>21</v>
          </cell>
          <cell r="E143">
            <v>792030</v>
          </cell>
          <cell r="F143">
            <v>0</v>
          </cell>
          <cell r="G143" t="str">
            <v>Затраты по ШПЗ (неосновные)</v>
          </cell>
          <cell r="H143">
            <v>2030</v>
          </cell>
          <cell r="I143">
            <v>7920</v>
          </cell>
          <cell r="J143">
            <v>12</v>
          </cell>
          <cell r="K143">
            <v>1</v>
          </cell>
          <cell r="L143">
            <v>0</v>
          </cell>
          <cell r="M143">
            <v>0</v>
          </cell>
          <cell r="N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32</v>
          </cell>
          <cell r="V143">
            <v>0</v>
          </cell>
          <cell r="W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32</v>
          </cell>
          <cell r="AE143">
            <v>135000</v>
          </cell>
          <cell r="AF143">
            <v>0</v>
          </cell>
          <cell r="AI143">
            <v>2251</v>
          </cell>
          <cell r="AK143">
            <v>0</v>
          </cell>
          <cell r="AM143">
            <v>219</v>
          </cell>
          <cell r="AN143">
            <v>1</v>
          </cell>
          <cell r="AO143">
            <v>393216</v>
          </cell>
          <cell r="AQ143">
            <v>0</v>
          </cell>
          <cell r="AR143">
            <v>0</v>
          </cell>
          <cell r="AS143" t="str">
            <v>Ы</v>
          </cell>
          <cell r="AT143" t="str">
            <v>Ы</v>
          </cell>
          <cell r="AU143">
            <v>0</v>
          </cell>
          <cell r="AV143">
            <v>0</v>
          </cell>
          <cell r="AW143">
            <v>23</v>
          </cell>
          <cell r="AX143">
            <v>1</v>
          </cell>
          <cell r="AY143">
            <v>0</v>
          </cell>
          <cell r="AZ143">
            <v>0</v>
          </cell>
          <cell r="BA143">
            <v>0</v>
          </cell>
          <cell r="BB143">
            <v>0</v>
          </cell>
          <cell r="BC143">
            <v>38828</v>
          </cell>
        </row>
        <row r="144">
          <cell r="A144">
            <v>2006</v>
          </cell>
          <cell r="B144">
            <v>2</v>
          </cell>
          <cell r="C144">
            <v>91</v>
          </cell>
          <cell r="D144">
            <v>21</v>
          </cell>
          <cell r="E144">
            <v>792030</v>
          </cell>
          <cell r="F144">
            <v>0</v>
          </cell>
          <cell r="G144" t="str">
            <v>Затраты по ШПЗ (неосновные)</v>
          </cell>
          <cell r="H144">
            <v>2030</v>
          </cell>
          <cell r="I144">
            <v>7920</v>
          </cell>
          <cell r="J144">
            <v>35422.65</v>
          </cell>
          <cell r="K144">
            <v>1</v>
          </cell>
          <cell r="L144">
            <v>0</v>
          </cell>
          <cell r="M144">
            <v>0</v>
          </cell>
          <cell r="N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32</v>
          </cell>
          <cell r="V144">
            <v>0</v>
          </cell>
          <cell r="W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32</v>
          </cell>
          <cell r="AE144">
            <v>143000</v>
          </cell>
          <cell r="AF144">
            <v>0</v>
          </cell>
          <cell r="AI144">
            <v>2251</v>
          </cell>
          <cell r="AK144">
            <v>0</v>
          </cell>
          <cell r="AM144">
            <v>220</v>
          </cell>
          <cell r="AN144">
            <v>1</v>
          </cell>
          <cell r="AO144">
            <v>393216</v>
          </cell>
          <cell r="AQ144">
            <v>0</v>
          </cell>
          <cell r="AR144">
            <v>0</v>
          </cell>
          <cell r="AS144" t="str">
            <v>Ы</v>
          </cell>
          <cell r="AT144" t="str">
            <v>Ы</v>
          </cell>
          <cell r="AU144">
            <v>0</v>
          </cell>
          <cell r="AV144">
            <v>0</v>
          </cell>
          <cell r="AW144">
            <v>23</v>
          </cell>
          <cell r="AX144">
            <v>1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38828</v>
          </cell>
        </row>
        <row r="145">
          <cell r="A145">
            <v>2006</v>
          </cell>
          <cell r="B145">
            <v>2</v>
          </cell>
          <cell r="C145">
            <v>92</v>
          </cell>
          <cell r="D145">
            <v>21</v>
          </cell>
          <cell r="E145">
            <v>792030</v>
          </cell>
          <cell r="F145">
            <v>0</v>
          </cell>
          <cell r="G145" t="str">
            <v>Затраты по ШПЗ (неосновные)</v>
          </cell>
          <cell r="H145">
            <v>2030</v>
          </cell>
          <cell r="I145">
            <v>7920</v>
          </cell>
          <cell r="J145">
            <v>3.96</v>
          </cell>
          <cell r="K145">
            <v>1</v>
          </cell>
          <cell r="L145">
            <v>0</v>
          </cell>
          <cell r="M145">
            <v>0</v>
          </cell>
          <cell r="N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32</v>
          </cell>
          <cell r="V145">
            <v>0</v>
          </cell>
          <cell r="W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32</v>
          </cell>
          <cell r="AE145">
            <v>410000</v>
          </cell>
          <cell r="AF145">
            <v>0</v>
          </cell>
          <cell r="AI145">
            <v>2251</v>
          </cell>
          <cell r="AK145">
            <v>0</v>
          </cell>
          <cell r="AM145">
            <v>221</v>
          </cell>
          <cell r="AN145">
            <v>1</v>
          </cell>
          <cell r="AO145">
            <v>393216</v>
          </cell>
          <cell r="AQ145">
            <v>0</v>
          </cell>
          <cell r="AR145">
            <v>0</v>
          </cell>
          <cell r="AS145" t="str">
            <v>Ы</v>
          </cell>
          <cell r="AT145" t="str">
            <v>Ы</v>
          </cell>
          <cell r="AU145">
            <v>0</v>
          </cell>
          <cell r="AV145">
            <v>0</v>
          </cell>
          <cell r="AW145">
            <v>23</v>
          </cell>
          <cell r="AX145">
            <v>1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38828</v>
          </cell>
        </row>
        <row r="146">
          <cell r="A146">
            <v>2006</v>
          </cell>
          <cell r="B146">
            <v>2</v>
          </cell>
          <cell r="C146">
            <v>93</v>
          </cell>
          <cell r="D146">
            <v>21</v>
          </cell>
          <cell r="E146">
            <v>792030</v>
          </cell>
          <cell r="F146">
            <v>0</v>
          </cell>
          <cell r="G146" t="str">
            <v>Затраты по ШПЗ (неосновные)</v>
          </cell>
          <cell r="H146">
            <v>2030</v>
          </cell>
          <cell r="I146">
            <v>7920</v>
          </cell>
          <cell r="J146">
            <v>401.06</v>
          </cell>
          <cell r="K146">
            <v>1</v>
          </cell>
          <cell r="L146">
            <v>0</v>
          </cell>
          <cell r="M146">
            <v>0</v>
          </cell>
          <cell r="N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32</v>
          </cell>
          <cell r="V146">
            <v>0</v>
          </cell>
          <cell r="W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32</v>
          </cell>
          <cell r="AE146">
            <v>410100</v>
          </cell>
          <cell r="AF146">
            <v>0</v>
          </cell>
          <cell r="AI146">
            <v>2251</v>
          </cell>
          <cell r="AK146">
            <v>0</v>
          </cell>
          <cell r="AM146">
            <v>222</v>
          </cell>
          <cell r="AN146">
            <v>1</v>
          </cell>
          <cell r="AO146">
            <v>393216</v>
          </cell>
          <cell r="AQ146">
            <v>0</v>
          </cell>
          <cell r="AR146">
            <v>0</v>
          </cell>
          <cell r="AS146" t="str">
            <v>Ы</v>
          </cell>
          <cell r="AT146" t="str">
            <v>Ы</v>
          </cell>
          <cell r="AU146">
            <v>0</v>
          </cell>
          <cell r="AV146">
            <v>0</v>
          </cell>
          <cell r="AW146">
            <v>23</v>
          </cell>
          <cell r="AX146">
            <v>1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38828</v>
          </cell>
        </row>
        <row r="147">
          <cell r="A147">
            <v>2006</v>
          </cell>
          <cell r="B147">
            <v>2</v>
          </cell>
          <cell r="C147">
            <v>94</v>
          </cell>
          <cell r="D147">
            <v>21</v>
          </cell>
          <cell r="E147">
            <v>792030</v>
          </cell>
          <cell r="F147">
            <v>0</v>
          </cell>
          <cell r="G147" t="str">
            <v>Затраты по ШПЗ (неосновные)</v>
          </cell>
          <cell r="H147">
            <v>2030</v>
          </cell>
          <cell r="I147">
            <v>7920</v>
          </cell>
          <cell r="J147">
            <v>79.239999999999995</v>
          </cell>
          <cell r="K147">
            <v>1</v>
          </cell>
          <cell r="L147">
            <v>0</v>
          </cell>
          <cell r="M147">
            <v>0</v>
          </cell>
          <cell r="N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32</v>
          </cell>
          <cell r="V147">
            <v>0</v>
          </cell>
          <cell r="W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32</v>
          </cell>
          <cell r="AE147">
            <v>410200</v>
          </cell>
          <cell r="AF147">
            <v>0</v>
          </cell>
          <cell r="AI147">
            <v>2251</v>
          </cell>
          <cell r="AK147">
            <v>0</v>
          </cell>
          <cell r="AM147">
            <v>223</v>
          </cell>
          <cell r="AN147">
            <v>1</v>
          </cell>
          <cell r="AO147">
            <v>393216</v>
          </cell>
          <cell r="AQ147">
            <v>0</v>
          </cell>
          <cell r="AR147">
            <v>0</v>
          </cell>
          <cell r="AS147" t="str">
            <v>Ы</v>
          </cell>
          <cell r="AT147" t="str">
            <v>Ы</v>
          </cell>
          <cell r="AU147">
            <v>0</v>
          </cell>
          <cell r="AV147">
            <v>0</v>
          </cell>
          <cell r="AW147">
            <v>23</v>
          </cell>
          <cell r="AX147">
            <v>1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38828</v>
          </cell>
        </row>
        <row r="148">
          <cell r="A148">
            <v>2006</v>
          </cell>
          <cell r="B148">
            <v>2</v>
          </cell>
          <cell r="C148">
            <v>95</v>
          </cell>
          <cell r="D148">
            <v>21</v>
          </cell>
          <cell r="E148">
            <v>792030</v>
          </cell>
          <cell r="F148">
            <v>0</v>
          </cell>
          <cell r="G148" t="str">
            <v>Затраты по ШПЗ (неосновные)</v>
          </cell>
          <cell r="H148">
            <v>2030</v>
          </cell>
          <cell r="I148">
            <v>7920</v>
          </cell>
          <cell r="J148">
            <v>8.56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32</v>
          </cell>
          <cell r="V148">
            <v>0</v>
          </cell>
          <cell r="W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32</v>
          </cell>
          <cell r="AE148">
            <v>420000</v>
          </cell>
          <cell r="AF148">
            <v>0</v>
          </cell>
          <cell r="AI148">
            <v>2251</v>
          </cell>
          <cell r="AK148">
            <v>0</v>
          </cell>
          <cell r="AM148">
            <v>224</v>
          </cell>
          <cell r="AN148">
            <v>1</v>
          </cell>
          <cell r="AO148">
            <v>393216</v>
          </cell>
          <cell r="AQ148">
            <v>0</v>
          </cell>
          <cell r="AR148">
            <v>0</v>
          </cell>
          <cell r="AS148" t="str">
            <v>Ы</v>
          </cell>
          <cell r="AT148" t="str">
            <v>Ы</v>
          </cell>
          <cell r="AU148">
            <v>0</v>
          </cell>
          <cell r="AV148">
            <v>0</v>
          </cell>
          <cell r="AW148">
            <v>23</v>
          </cell>
          <cell r="AX148">
            <v>1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38828</v>
          </cell>
        </row>
        <row r="149">
          <cell r="A149">
            <v>2006</v>
          </cell>
          <cell r="B149">
            <v>2</v>
          </cell>
          <cell r="C149">
            <v>96</v>
          </cell>
          <cell r="D149">
            <v>21</v>
          </cell>
          <cell r="E149">
            <v>792030</v>
          </cell>
          <cell r="F149">
            <v>0</v>
          </cell>
          <cell r="G149" t="str">
            <v>Затраты по ШПЗ (неосновные)</v>
          </cell>
          <cell r="H149">
            <v>2030</v>
          </cell>
          <cell r="I149">
            <v>7920</v>
          </cell>
          <cell r="J149">
            <v>21.23</v>
          </cell>
          <cell r="K149">
            <v>1</v>
          </cell>
          <cell r="L149">
            <v>0</v>
          </cell>
          <cell r="M149">
            <v>0</v>
          </cell>
          <cell r="N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32</v>
          </cell>
          <cell r="V149">
            <v>0</v>
          </cell>
          <cell r="W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32</v>
          </cell>
          <cell r="AE149">
            <v>430000</v>
          </cell>
          <cell r="AF149">
            <v>0</v>
          </cell>
          <cell r="AI149">
            <v>2251</v>
          </cell>
          <cell r="AK149">
            <v>0</v>
          </cell>
          <cell r="AM149">
            <v>225</v>
          </cell>
          <cell r="AN149">
            <v>1</v>
          </cell>
          <cell r="AO149">
            <v>393216</v>
          </cell>
          <cell r="AQ149">
            <v>0</v>
          </cell>
          <cell r="AR149">
            <v>0</v>
          </cell>
          <cell r="AS149" t="str">
            <v>Ы</v>
          </cell>
          <cell r="AT149" t="str">
            <v>Ы</v>
          </cell>
          <cell r="AU149">
            <v>0</v>
          </cell>
          <cell r="AV149">
            <v>0</v>
          </cell>
          <cell r="AW149">
            <v>23</v>
          </cell>
          <cell r="AX149">
            <v>1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38828</v>
          </cell>
        </row>
        <row r="150">
          <cell r="A150">
            <v>2006</v>
          </cell>
          <cell r="B150">
            <v>2</v>
          </cell>
          <cell r="C150">
            <v>97</v>
          </cell>
          <cell r="D150">
            <v>21</v>
          </cell>
          <cell r="E150">
            <v>792030</v>
          </cell>
          <cell r="F150">
            <v>0</v>
          </cell>
          <cell r="G150" t="str">
            <v>Затраты по ШПЗ (неосновные)</v>
          </cell>
          <cell r="H150">
            <v>2030</v>
          </cell>
          <cell r="I150">
            <v>7920</v>
          </cell>
          <cell r="J150">
            <v>1.41</v>
          </cell>
          <cell r="K150">
            <v>1</v>
          </cell>
          <cell r="L150">
            <v>0</v>
          </cell>
          <cell r="M150">
            <v>0</v>
          </cell>
          <cell r="N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32</v>
          </cell>
          <cell r="V150">
            <v>0</v>
          </cell>
          <cell r="W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32</v>
          </cell>
          <cell r="AE150">
            <v>430110</v>
          </cell>
          <cell r="AF150">
            <v>0</v>
          </cell>
          <cell r="AI150">
            <v>2251</v>
          </cell>
          <cell r="AK150">
            <v>0</v>
          </cell>
          <cell r="AM150">
            <v>226</v>
          </cell>
          <cell r="AN150">
            <v>1</v>
          </cell>
          <cell r="AO150">
            <v>393216</v>
          </cell>
          <cell r="AQ150">
            <v>0</v>
          </cell>
          <cell r="AR150">
            <v>0</v>
          </cell>
          <cell r="AS150" t="str">
            <v>Ы</v>
          </cell>
          <cell r="AT150" t="str">
            <v>Ы</v>
          </cell>
          <cell r="AU150">
            <v>0</v>
          </cell>
          <cell r="AV150">
            <v>0</v>
          </cell>
          <cell r="AW150">
            <v>23</v>
          </cell>
          <cell r="AX150">
            <v>1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38828</v>
          </cell>
        </row>
        <row r="151">
          <cell r="A151">
            <v>2006</v>
          </cell>
          <cell r="B151">
            <v>2</v>
          </cell>
          <cell r="C151">
            <v>98</v>
          </cell>
          <cell r="D151">
            <v>21</v>
          </cell>
          <cell r="E151">
            <v>792030</v>
          </cell>
          <cell r="F151">
            <v>0</v>
          </cell>
          <cell r="G151" t="str">
            <v>Затраты по ШПЗ (неосновные)</v>
          </cell>
          <cell r="H151">
            <v>2030</v>
          </cell>
          <cell r="I151">
            <v>7920</v>
          </cell>
          <cell r="J151">
            <v>0.98</v>
          </cell>
          <cell r="K151">
            <v>1</v>
          </cell>
          <cell r="L151">
            <v>0</v>
          </cell>
          <cell r="M151">
            <v>0</v>
          </cell>
          <cell r="N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32</v>
          </cell>
          <cell r="V151">
            <v>0</v>
          </cell>
          <cell r="W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32</v>
          </cell>
          <cell r="AE151">
            <v>502100</v>
          </cell>
          <cell r="AF151">
            <v>0</v>
          </cell>
          <cell r="AI151">
            <v>2251</v>
          </cell>
          <cell r="AK151">
            <v>0</v>
          </cell>
          <cell r="AM151">
            <v>227</v>
          </cell>
          <cell r="AN151">
            <v>1</v>
          </cell>
          <cell r="AO151">
            <v>393216</v>
          </cell>
          <cell r="AQ151">
            <v>0</v>
          </cell>
          <cell r="AR151">
            <v>0</v>
          </cell>
          <cell r="AS151" t="str">
            <v>Ы</v>
          </cell>
          <cell r="AT151" t="str">
            <v>Ы</v>
          </cell>
          <cell r="AU151">
            <v>0</v>
          </cell>
          <cell r="AV151">
            <v>0</v>
          </cell>
          <cell r="AW151">
            <v>23</v>
          </cell>
          <cell r="AX151">
            <v>1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38828</v>
          </cell>
        </row>
        <row r="152">
          <cell r="A152">
            <v>2006</v>
          </cell>
          <cell r="B152">
            <v>2</v>
          </cell>
          <cell r="C152">
            <v>99</v>
          </cell>
          <cell r="D152">
            <v>21</v>
          </cell>
          <cell r="E152">
            <v>792030</v>
          </cell>
          <cell r="F152">
            <v>0</v>
          </cell>
          <cell r="G152" t="str">
            <v>Затраты по ШПЗ (неосновные)</v>
          </cell>
          <cell r="H152">
            <v>2030</v>
          </cell>
          <cell r="I152">
            <v>7920</v>
          </cell>
          <cell r="J152">
            <v>526.70000000000005</v>
          </cell>
          <cell r="K152">
            <v>1</v>
          </cell>
          <cell r="L152">
            <v>0</v>
          </cell>
          <cell r="M152">
            <v>0</v>
          </cell>
          <cell r="N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32</v>
          </cell>
          <cell r="V152">
            <v>0</v>
          </cell>
          <cell r="W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32</v>
          </cell>
          <cell r="AE152">
            <v>503000</v>
          </cell>
          <cell r="AF152">
            <v>0</v>
          </cell>
          <cell r="AI152">
            <v>2251</v>
          </cell>
          <cell r="AK152">
            <v>0</v>
          </cell>
          <cell r="AM152">
            <v>228</v>
          </cell>
          <cell r="AN152">
            <v>1</v>
          </cell>
          <cell r="AO152">
            <v>393216</v>
          </cell>
          <cell r="AQ152">
            <v>0</v>
          </cell>
          <cell r="AR152">
            <v>0</v>
          </cell>
          <cell r="AS152" t="str">
            <v>Ы</v>
          </cell>
          <cell r="AT152" t="str">
            <v>Ы</v>
          </cell>
          <cell r="AU152">
            <v>0</v>
          </cell>
          <cell r="AV152">
            <v>0</v>
          </cell>
          <cell r="AW152">
            <v>23</v>
          </cell>
          <cell r="AX152">
            <v>1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38828</v>
          </cell>
        </row>
        <row r="153">
          <cell r="A153">
            <v>2006</v>
          </cell>
          <cell r="B153">
            <v>2</v>
          </cell>
          <cell r="C153">
            <v>100</v>
          </cell>
          <cell r="D153">
            <v>21</v>
          </cell>
          <cell r="E153">
            <v>792030</v>
          </cell>
          <cell r="F153">
            <v>0</v>
          </cell>
          <cell r="G153" t="str">
            <v>Затраты по ШПЗ (неосновные)</v>
          </cell>
          <cell r="H153">
            <v>2030</v>
          </cell>
          <cell r="I153">
            <v>7920</v>
          </cell>
          <cell r="J153">
            <v>2.12</v>
          </cell>
          <cell r="K153">
            <v>1</v>
          </cell>
          <cell r="L153">
            <v>0</v>
          </cell>
          <cell r="M153">
            <v>0</v>
          </cell>
          <cell r="N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32</v>
          </cell>
          <cell r="V153">
            <v>0</v>
          </cell>
          <cell r="W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32</v>
          </cell>
          <cell r="AE153">
            <v>504100</v>
          </cell>
          <cell r="AF153">
            <v>0</v>
          </cell>
          <cell r="AI153">
            <v>2251</v>
          </cell>
          <cell r="AK153">
            <v>0</v>
          </cell>
          <cell r="AM153">
            <v>229</v>
          </cell>
          <cell r="AN153">
            <v>1</v>
          </cell>
          <cell r="AO153">
            <v>393216</v>
          </cell>
          <cell r="AQ153">
            <v>0</v>
          </cell>
          <cell r="AR153">
            <v>0</v>
          </cell>
          <cell r="AS153" t="str">
            <v>Ы</v>
          </cell>
          <cell r="AT153" t="str">
            <v>Ы</v>
          </cell>
          <cell r="AU153">
            <v>0</v>
          </cell>
          <cell r="AV153">
            <v>0</v>
          </cell>
          <cell r="AW153">
            <v>23</v>
          </cell>
          <cell r="AX153">
            <v>1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38828</v>
          </cell>
        </row>
        <row r="154">
          <cell r="A154">
            <v>2006</v>
          </cell>
          <cell r="B154">
            <v>2</v>
          </cell>
          <cell r="C154">
            <v>101</v>
          </cell>
          <cell r="D154">
            <v>21</v>
          </cell>
          <cell r="E154">
            <v>792030</v>
          </cell>
          <cell r="F154">
            <v>0</v>
          </cell>
          <cell r="G154" t="str">
            <v>Затраты по ШПЗ (неосновные)</v>
          </cell>
          <cell r="H154">
            <v>2030</v>
          </cell>
          <cell r="I154">
            <v>7920</v>
          </cell>
          <cell r="J154">
            <v>2.85</v>
          </cell>
          <cell r="K154">
            <v>1</v>
          </cell>
          <cell r="L154">
            <v>0</v>
          </cell>
          <cell r="M154">
            <v>0</v>
          </cell>
          <cell r="N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32</v>
          </cell>
          <cell r="V154">
            <v>0</v>
          </cell>
          <cell r="W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32</v>
          </cell>
          <cell r="AE154">
            <v>504900</v>
          </cell>
          <cell r="AF154">
            <v>0</v>
          </cell>
          <cell r="AI154">
            <v>2251</v>
          </cell>
          <cell r="AK154">
            <v>0</v>
          </cell>
          <cell r="AM154">
            <v>230</v>
          </cell>
          <cell r="AN154">
            <v>1</v>
          </cell>
          <cell r="AO154">
            <v>393216</v>
          </cell>
          <cell r="AQ154">
            <v>0</v>
          </cell>
          <cell r="AR154">
            <v>0</v>
          </cell>
          <cell r="AS154" t="str">
            <v>Ы</v>
          </cell>
          <cell r="AT154" t="str">
            <v>Ы</v>
          </cell>
          <cell r="AU154">
            <v>0</v>
          </cell>
          <cell r="AV154">
            <v>0</v>
          </cell>
          <cell r="AW154">
            <v>23</v>
          </cell>
          <cell r="AX154">
            <v>1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38828</v>
          </cell>
        </row>
        <row r="155">
          <cell r="A155">
            <v>2006</v>
          </cell>
          <cell r="B155">
            <v>2</v>
          </cell>
          <cell r="C155">
            <v>102</v>
          </cell>
          <cell r="D155">
            <v>21</v>
          </cell>
          <cell r="E155">
            <v>792030</v>
          </cell>
          <cell r="F155">
            <v>0</v>
          </cell>
          <cell r="G155" t="str">
            <v>Затраты по ШПЗ (неосновные)</v>
          </cell>
          <cell r="H155">
            <v>2030</v>
          </cell>
          <cell r="I155">
            <v>7920</v>
          </cell>
          <cell r="J155">
            <v>5.96</v>
          </cell>
          <cell r="K155">
            <v>1</v>
          </cell>
          <cell r="L155">
            <v>0</v>
          </cell>
          <cell r="M155">
            <v>0</v>
          </cell>
          <cell r="N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32</v>
          </cell>
          <cell r="V155">
            <v>0</v>
          </cell>
          <cell r="W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32</v>
          </cell>
          <cell r="AE155">
            <v>505100</v>
          </cell>
          <cell r="AF155">
            <v>0</v>
          </cell>
          <cell r="AI155">
            <v>2251</v>
          </cell>
          <cell r="AK155">
            <v>0</v>
          </cell>
          <cell r="AM155">
            <v>231</v>
          </cell>
          <cell r="AN155">
            <v>1</v>
          </cell>
          <cell r="AO155">
            <v>393216</v>
          </cell>
          <cell r="AQ155">
            <v>0</v>
          </cell>
          <cell r="AR155">
            <v>0</v>
          </cell>
          <cell r="AS155" t="str">
            <v>Ы</v>
          </cell>
          <cell r="AT155" t="str">
            <v>Ы</v>
          </cell>
          <cell r="AU155">
            <v>0</v>
          </cell>
          <cell r="AV155">
            <v>0</v>
          </cell>
          <cell r="AW155">
            <v>23</v>
          </cell>
          <cell r="AX155">
            <v>1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38828</v>
          </cell>
        </row>
        <row r="156">
          <cell r="A156">
            <v>2006</v>
          </cell>
          <cell r="B156">
            <v>2</v>
          </cell>
          <cell r="C156">
            <v>103</v>
          </cell>
          <cell r="D156">
            <v>21</v>
          </cell>
          <cell r="E156">
            <v>792030</v>
          </cell>
          <cell r="F156">
            <v>0</v>
          </cell>
          <cell r="G156" t="str">
            <v>Затраты по ШПЗ (неосновные)</v>
          </cell>
          <cell r="H156">
            <v>2030</v>
          </cell>
          <cell r="I156">
            <v>7920</v>
          </cell>
          <cell r="J156">
            <v>1.51</v>
          </cell>
          <cell r="K156">
            <v>1</v>
          </cell>
          <cell r="L156">
            <v>0</v>
          </cell>
          <cell r="M156">
            <v>0</v>
          </cell>
          <cell r="N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32</v>
          </cell>
          <cell r="V156">
            <v>0</v>
          </cell>
          <cell r="W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32</v>
          </cell>
          <cell r="AE156">
            <v>505200</v>
          </cell>
          <cell r="AF156">
            <v>0</v>
          </cell>
          <cell r="AI156">
            <v>2251</v>
          </cell>
          <cell r="AK156">
            <v>0</v>
          </cell>
          <cell r="AM156">
            <v>232</v>
          </cell>
          <cell r="AN156">
            <v>1</v>
          </cell>
          <cell r="AO156">
            <v>393216</v>
          </cell>
          <cell r="AQ156">
            <v>0</v>
          </cell>
          <cell r="AR156">
            <v>0</v>
          </cell>
          <cell r="AS156" t="str">
            <v>Ы</v>
          </cell>
          <cell r="AT156" t="str">
            <v>Ы</v>
          </cell>
          <cell r="AU156">
            <v>0</v>
          </cell>
          <cell r="AV156">
            <v>0</v>
          </cell>
          <cell r="AW156">
            <v>23</v>
          </cell>
          <cell r="AX156">
            <v>1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38828</v>
          </cell>
        </row>
        <row r="157">
          <cell r="A157">
            <v>2006</v>
          </cell>
          <cell r="B157">
            <v>2</v>
          </cell>
          <cell r="C157">
            <v>104</v>
          </cell>
          <cell r="D157">
            <v>21</v>
          </cell>
          <cell r="E157">
            <v>792030</v>
          </cell>
          <cell r="F157">
            <v>0</v>
          </cell>
          <cell r="G157" t="str">
            <v>Затраты по ШПЗ (неосновные)</v>
          </cell>
          <cell r="H157">
            <v>2030</v>
          </cell>
          <cell r="I157">
            <v>7920</v>
          </cell>
          <cell r="J157">
            <v>0.97</v>
          </cell>
          <cell r="K157">
            <v>1</v>
          </cell>
          <cell r="L157">
            <v>0</v>
          </cell>
          <cell r="M157">
            <v>0</v>
          </cell>
          <cell r="N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32</v>
          </cell>
          <cell r="V157">
            <v>0</v>
          </cell>
          <cell r="W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32</v>
          </cell>
          <cell r="AE157">
            <v>505300</v>
          </cell>
          <cell r="AF157">
            <v>0</v>
          </cell>
          <cell r="AI157">
            <v>2251</v>
          </cell>
          <cell r="AK157">
            <v>0</v>
          </cell>
          <cell r="AM157">
            <v>233</v>
          </cell>
          <cell r="AN157">
            <v>1</v>
          </cell>
          <cell r="AO157">
            <v>393216</v>
          </cell>
          <cell r="AQ157">
            <v>0</v>
          </cell>
          <cell r="AR157">
            <v>0</v>
          </cell>
          <cell r="AS157" t="str">
            <v>Ы</v>
          </cell>
          <cell r="AT157" t="str">
            <v>Ы</v>
          </cell>
          <cell r="AU157">
            <v>0</v>
          </cell>
          <cell r="AV157">
            <v>0</v>
          </cell>
          <cell r="AW157">
            <v>23</v>
          </cell>
          <cell r="AX157">
            <v>1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38828</v>
          </cell>
        </row>
        <row r="158">
          <cell r="A158">
            <v>2006</v>
          </cell>
          <cell r="B158">
            <v>2</v>
          </cell>
          <cell r="C158">
            <v>105</v>
          </cell>
          <cell r="D158">
            <v>21</v>
          </cell>
          <cell r="E158">
            <v>792030</v>
          </cell>
          <cell r="F158">
            <v>0</v>
          </cell>
          <cell r="G158" t="str">
            <v>Затраты по ШПЗ (неосновные)</v>
          </cell>
          <cell r="H158">
            <v>2030</v>
          </cell>
          <cell r="I158">
            <v>7920</v>
          </cell>
          <cell r="J158">
            <v>0.57999999999999996</v>
          </cell>
          <cell r="K158">
            <v>1</v>
          </cell>
          <cell r="L158">
            <v>0</v>
          </cell>
          <cell r="M158">
            <v>0</v>
          </cell>
          <cell r="N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32</v>
          </cell>
          <cell r="V158">
            <v>0</v>
          </cell>
          <cell r="W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32</v>
          </cell>
          <cell r="AE158">
            <v>507000</v>
          </cell>
          <cell r="AF158">
            <v>0</v>
          </cell>
          <cell r="AI158">
            <v>2251</v>
          </cell>
          <cell r="AK158">
            <v>0</v>
          </cell>
          <cell r="AM158">
            <v>234</v>
          </cell>
          <cell r="AN158">
            <v>1</v>
          </cell>
          <cell r="AO158">
            <v>393216</v>
          </cell>
          <cell r="AQ158">
            <v>0</v>
          </cell>
          <cell r="AR158">
            <v>0</v>
          </cell>
          <cell r="AS158" t="str">
            <v>Ы</v>
          </cell>
          <cell r="AT158" t="str">
            <v>Ы</v>
          </cell>
          <cell r="AU158">
            <v>0</v>
          </cell>
          <cell r="AV158">
            <v>0</v>
          </cell>
          <cell r="AW158">
            <v>23</v>
          </cell>
          <cell r="AX158">
            <v>1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38828</v>
          </cell>
        </row>
        <row r="159">
          <cell r="A159">
            <v>2006</v>
          </cell>
          <cell r="B159">
            <v>2</v>
          </cell>
          <cell r="C159">
            <v>106</v>
          </cell>
          <cell r="D159">
            <v>21</v>
          </cell>
          <cell r="E159">
            <v>792030</v>
          </cell>
          <cell r="F159">
            <v>0</v>
          </cell>
          <cell r="G159" t="str">
            <v>Затраты по ШПЗ (неосновные)</v>
          </cell>
          <cell r="H159">
            <v>2030</v>
          </cell>
          <cell r="I159">
            <v>7920</v>
          </cell>
          <cell r="J159">
            <v>831.07</v>
          </cell>
          <cell r="K159">
            <v>1</v>
          </cell>
          <cell r="L159">
            <v>0</v>
          </cell>
          <cell r="M159">
            <v>0</v>
          </cell>
          <cell r="N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32</v>
          </cell>
          <cell r="V159">
            <v>0</v>
          </cell>
          <cell r="W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32</v>
          </cell>
          <cell r="AE159">
            <v>510100</v>
          </cell>
          <cell r="AF159">
            <v>0</v>
          </cell>
          <cell r="AI159">
            <v>2251</v>
          </cell>
          <cell r="AK159">
            <v>0</v>
          </cell>
          <cell r="AM159">
            <v>235</v>
          </cell>
          <cell r="AN159">
            <v>1</v>
          </cell>
          <cell r="AO159">
            <v>393216</v>
          </cell>
          <cell r="AQ159">
            <v>0</v>
          </cell>
          <cell r="AR159">
            <v>0</v>
          </cell>
          <cell r="AS159" t="str">
            <v>Ы</v>
          </cell>
          <cell r="AT159" t="str">
            <v>Ы</v>
          </cell>
          <cell r="AU159">
            <v>0</v>
          </cell>
          <cell r="AV159">
            <v>0</v>
          </cell>
          <cell r="AW159">
            <v>23</v>
          </cell>
          <cell r="AX159">
            <v>1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38828</v>
          </cell>
        </row>
        <row r="160">
          <cell r="A160">
            <v>2006</v>
          </cell>
          <cell r="B160">
            <v>2</v>
          </cell>
          <cell r="C160">
            <v>107</v>
          </cell>
          <cell r="D160">
            <v>21</v>
          </cell>
          <cell r="E160">
            <v>792030</v>
          </cell>
          <cell r="F160">
            <v>0</v>
          </cell>
          <cell r="G160" t="str">
            <v>Затраты по ШПЗ (неосновные)</v>
          </cell>
          <cell r="H160">
            <v>2030</v>
          </cell>
          <cell r="I160">
            <v>7920</v>
          </cell>
          <cell r="J160">
            <v>0.31</v>
          </cell>
          <cell r="K160">
            <v>1</v>
          </cell>
          <cell r="L160">
            <v>0</v>
          </cell>
          <cell r="M160">
            <v>0</v>
          </cell>
          <cell r="N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32</v>
          </cell>
          <cell r="V160">
            <v>0</v>
          </cell>
          <cell r="W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32</v>
          </cell>
          <cell r="AE160">
            <v>510400</v>
          </cell>
          <cell r="AF160">
            <v>0</v>
          </cell>
          <cell r="AI160">
            <v>2251</v>
          </cell>
          <cell r="AK160">
            <v>0</v>
          </cell>
          <cell r="AM160">
            <v>236</v>
          </cell>
          <cell r="AN160">
            <v>1</v>
          </cell>
          <cell r="AO160">
            <v>393216</v>
          </cell>
          <cell r="AQ160">
            <v>0</v>
          </cell>
          <cell r="AR160">
            <v>0</v>
          </cell>
          <cell r="AS160" t="str">
            <v>Ы</v>
          </cell>
          <cell r="AT160" t="str">
            <v>Ы</v>
          </cell>
          <cell r="AU160">
            <v>0</v>
          </cell>
          <cell r="AV160">
            <v>0</v>
          </cell>
          <cell r="AW160">
            <v>23</v>
          </cell>
          <cell r="AX160">
            <v>1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38828</v>
          </cell>
        </row>
        <row r="161">
          <cell r="A161">
            <v>2006</v>
          </cell>
          <cell r="B161">
            <v>2</v>
          </cell>
          <cell r="C161">
            <v>108</v>
          </cell>
          <cell r="D161">
            <v>21</v>
          </cell>
          <cell r="E161">
            <v>792030</v>
          </cell>
          <cell r="F161">
            <v>0</v>
          </cell>
          <cell r="G161" t="str">
            <v>Затраты по ШПЗ (неосновные)</v>
          </cell>
          <cell r="H161">
            <v>2030</v>
          </cell>
          <cell r="I161">
            <v>7920</v>
          </cell>
          <cell r="J161">
            <v>0.42</v>
          </cell>
          <cell r="K161">
            <v>1</v>
          </cell>
          <cell r="L161">
            <v>0</v>
          </cell>
          <cell r="M161">
            <v>0</v>
          </cell>
          <cell r="N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32</v>
          </cell>
          <cell r="V161">
            <v>0</v>
          </cell>
          <cell r="W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32</v>
          </cell>
          <cell r="AE161">
            <v>510500</v>
          </cell>
          <cell r="AF161">
            <v>0</v>
          </cell>
          <cell r="AI161">
            <v>2251</v>
          </cell>
          <cell r="AK161">
            <v>0</v>
          </cell>
          <cell r="AM161">
            <v>237</v>
          </cell>
          <cell r="AN161">
            <v>1</v>
          </cell>
          <cell r="AO161">
            <v>393216</v>
          </cell>
          <cell r="AQ161">
            <v>0</v>
          </cell>
          <cell r="AR161">
            <v>0</v>
          </cell>
          <cell r="AS161" t="str">
            <v>Ы</v>
          </cell>
          <cell r="AT161" t="str">
            <v>Ы</v>
          </cell>
          <cell r="AU161">
            <v>0</v>
          </cell>
          <cell r="AV161">
            <v>0</v>
          </cell>
          <cell r="AW161">
            <v>23</v>
          </cell>
          <cell r="AX161">
            <v>1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38828</v>
          </cell>
        </row>
        <row r="162">
          <cell r="A162">
            <v>2006</v>
          </cell>
          <cell r="B162">
            <v>2</v>
          </cell>
          <cell r="C162">
            <v>109</v>
          </cell>
          <cell r="D162">
            <v>21</v>
          </cell>
          <cell r="E162">
            <v>792030</v>
          </cell>
          <cell r="F162">
            <v>0</v>
          </cell>
          <cell r="G162" t="str">
            <v>Затраты по ШПЗ (неосновные)</v>
          </cell>
          <cell r="H162">
            <v>2030</v>
          </cell>
          <cell r="I162">
            <v>7920</v>
          </cell>
          <cell r="J162">
            <v>1039.25</v>
          </cell>
          <cell r="K162">
            <v>1</v>
          </cell>
          <cell r="L162">
            <v>0</v>
          </cell>
          <cell r="M162">
            <v>0</v>
          </cell>
          <cell r="N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32</v>
          </cell>
          <cell r="V162">
            <v>0</v>
          </cell>
          <cell r="W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32</v>
          </cell>
          <cell r="AE162">
            <v>510600</v>
          </cell>
          <cell r="AF162">
            <v>0</v>
          </cell>
          <cell r="AI162">
            <v>2251</v>
          </cell>
          <cell r="AK162">
            <v>0</v>
          </cell>
          <cell r="AM162">
            <v>238</v>
          </cell>
          <cell r="AN162">
            <v>1</v>
          </cell>
          <cell r="AO162">
            <v>393216</v>
          </cell>
          <cell r="AQ162">
            <v>0</v>
          </cell>
          <cell r="AR162">
            <v>0</v>
          </cell>
          <cell r="AS162" t="str">
            <v>Ы</v>
          </cell>
          <cell r="AT162" t="str">
            <v>Ы</v>
          </cell>
          <cell r="AU162">
            <v>0</v>
          </cell>
          <cell r="AV162">
            <v>0</v>
          </cell>
          <cell r="AW162">
            <v>23</v>
          </cell>
          <cell r="AX162">
            <v>1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38828</v>
          </cell>
        </row>
        <row r="163">
          <cell r="A163">
            <v>2006</v>
          </cell>
          <cell r="B163">
            <v>2</v>
          </cell>
          <cell r="C163">
            <v>165</v>
          </cell>
          <cell r="D163">
            <v>21</v>
          </cell>
          <cell r="E163">
            <v>792030</v>
          </cell>
          <cell r="F163">
            <v>0</v>
          </cell>
          <cell r="G163" t="str">
            <v>Затраты по ШПЗ (неосновные)</v>
          </cell>
          <cell r="H163">
            <v>2030</v>
          </cell>
          <cell r="I163">
            <v>7920</v>
          </cell>
          <cell r="J163">
            <v>10029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33</v>
          </cell>
          <cell r="V163">
            <v>0</v>
          </cell>
          <cell r="W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33</v>
          </cell>
          <cell r="AE163">
            <v>143000</v>
          </cell>
          <cell r="AF163">
            <v>0</v>
          </cell>
          <cell r="AI163">
            <v>2251</v>
          </cell>
          <cell r="AK163">
            <v>0</v>
          </cell>
          <cell r="AM163">
            <v>294</v>
          </cell>
          <cell r="AN163">
            <v>1</v>
          </cell>
          <cell r="AO163">
            <v>393216</v>
          </cell>
          <cell r="AQ163">
            <v>0</v>
          </cell>
          <cell r="AR163">
            <v>0</v>
          </cell>
          <cell r="AS163" t="str">
            <v>Ы</v>
          </cell>
          <cell r="AT163" t="str">
            <v>Ы</v>
          </cell>
          <cell r="AU163">
            <v>0</v>
          </cell>
          <cell r="AV163">
            <v>0</v>
          </cell>
          <cell r="AW163">
            <v>23</v>
          </cell>
          <cell r="AX163">
            <v>1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38828</v>
          </cell>
        </row>
        <row r="164">
          <cell r="A164">
            <v>2006</v>
          </cell>
          <cell r="B164">
            <v>2</v>
          </cell>
          <cell r="C164">
            <v>166</v>
          </cell>
          <cell r="D164">
            <v>21</v>
          </cell>
          <cell r="E164">
            <v>792030</v>
          </cell>
          <cell r="F164">
            <v>0</v>
          </cell>
          <cell r="G164" t="str">
            <v>Затраты по ШПЗ (неосновные)</v>
          </cell>
          <cell r="H164">
            <v>2030</v>
          </cell>
          <cell r="I164">
            <v>7920</v>
          </cell>
          <cell r="J164">
            <v>314</v>
          </cell>
          <cell r="K164">
            <v>1</v>
          </cell>
          <cell r="L164">
            <v>0</v>
          </cell>
          <cell r="M164">
            <v>0</v>
          </cell>
          <cell r="N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33</v>
          </cell>
          <cell r="V164">
            <v>0</v>
          </cell>
          <cell r="W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33</v>
          </cell>
          <cell r="AE164">
            <v>503000</v>
          </cell>
          <cell r="AF164">
            <v>0</v>
          </cell>
          <cell r="AI164">
            <v>2251</v>
          </cell>
          <cell r="AK164">
            <v>0</v>
          </cell>
          <cell r="AM164">
            <v>295</v>
          </cell>
          <cell r="AN164">
            <v>1</v>
          </cell>
          <cell r="AO164">
            <v>393216</v>
          </cell>
          <cell r="AQ164">
            <v>0</v>
          </cell>
          <cell r="AR164">
            <v>0</v>
          </cell>
          <cell r="AS164" t="str">
            <v>Ы</v>
          </cell>
          <cell r="AT164" t="str">
            <v>Ы</v>
          </cell>
          <cell r="AU164">
            <v>0</v>
          </cell>
          <cell r="AV164">
            <v>0</v>
          </cell>
          <cell r="AW164">
            <v>23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38828</v>
          </cell>
        </row>
        <row r="165">
          <cell r="A165">
            <v>2006</v>
          </cell>
          <cell r="B165">
            <v>2</v>
          </cell>
          <cell r="C165">
            <v>167</v>
          </cell>
          <cell r="D165">
            <v>21</v>
          </cell>
          <cell r="E165">
            <v>792030</v>
          </cell>
          <cell r="F165">
            <v>0</v>
          </cell>
          <cell r="G165" t="str">
            <v>Затраты по ШПЗ (неосновные)</v>
          </cell>
          <cell r="H165">
            <v>2030</v>
          </cell>
          <cell r="I165">
            <v>7920</v>
          </cell>
          <cell r="J165">
            <v>389</v>
          </cell>
          <cell r="K165">
            <v>1</v>
          </cell>
          <cell r="L165">
            <v>0</v>
          </cell>
          <cell r="M165">
            <v>0</v>
          </cell>
          <cell r="N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33</v>
          </cell>
          <cell r="V165">
            <v>0</v>
          </cell>
          <cell r="W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33</v>
          </cell>
          <cell r="AE165">
            <v>510100</v>
          </cell>
          <cell r="AF165">
            <v>0</v>
          </cell>
          <cell r="AI165">
            <v>2251</v>
          </cell>
          <cell r="AK165">
            <v>0</v>
          </cell>
          <cell r="AM165">
            <v>296</v>
          </cell>
          <cell r="AN165">
            <v>1</v>
          </cell>
          <cell r="AO165">
            <v>393216</v>
          </cell>
          <cell r="AQ165">
            <v>0</v>
          </cell>
          <cell r="AR165">
            <v>0</v>
          </cell>
          <cell r="AS165" t="str">
            <v>Ы</v>
          </cell>
          <cell r="AT165" t="str">
            <v>Ы</v>
          </cell>
          <cell r="AU165">
            <v>0</v>
          </cell>
          <cell r="AV165">
            <v>0</v>
          </cell>
          <cell r="AW165">
            <v>23</v>
          </cell>
          <cell r="AX165">
            <v>1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38828</v>
          </cell>
        </row>
        <row r="166">
          <cell r="A166">
            <v>2006</v>
          </cell>
          <cell r="B166">
            <v>2</v>
          </cell>
          <cell r="C166">
            <v>226</v>
          </cell>
          <cell r="D166">
            <v>21</v>
          </cell>
          <cell r="E166">
            <v>792030</v>
          </cell>
          <cell r="F166">
            <v>0</v>
          </cell>
          <cell r="G166" t="str">
            <v>Затраты по ШПЗ (неосновные)</v>
          </cell>
          <cell r="H166">
            <v>2030</v>
          </cell>
          <cell r="I166">
            <v>7920</v>
          </cell>
          <cell r="J166">
            <v>11087.69</v>
          </cell>
          <cell r="K166">
            <v>1</v>
          </cell>
          <cell r="L166">
            <v>0</v>
          </cell>
          <cell r="M166">
            <v>0</v>
          </cell>
          <cell r="N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34</v>
          </cell>
          <cell r="V166">
            <v>0</v>
          </cell>
          <cell r="W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34</v>
          </cell>
          <cell r="AE166">
            <v>110000</v>
          </cell>
          <cell r="AF166">
            <v>0</v>
          </cell>
          <cell r="AI166">
            <v>2251</v>
          </cell>
          <cell r="AK166">
            <v>0</v>
          </cell>
          <cell r="AM166">
            <v>355</v>
          </cell>
          <cell r="AN166">
            <v>1</v>
          </cell>
          <cell r="AO166">
            <v>393216</v>
          </cell>
          <cell r="AQ166">
            <v>0</v>
          </cell>
          <cell r="AR166">
            <v>0</v>
          </cell>
          <cell r="AS166" t="str">
            <v>Ы</v>
          </cell>
          <cell r="AT166" t="str">
            <v>Ы</v>
          </cell>
          <cell r="AU166">
            <v>0</v>
          </cell>
          <cell r="AV166">
            <v>0</v>
          </cell>
          <cell r="AW166">
            <v>23</v>
          </cell>
          <cell r="AX166">
            <v>1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38828</v>
          </cell>
        </row>
        <row r="167">
          <cell r="A167">
            <v>2006</v>
          </cell>
          <cell r="B167">
            <v>2</v>
          </cell>
          <cell r="C167">
            <v>274</v>
          </cell>
          <cell r="D167">
            <v>21</v>
          </cell>
          <cell r="E167">
            <v>792030</v>
          </cell>
          <cell r="F167">
            <v>0</v>
          </cell>
          <cell r="G167" t="str">
            <v>Затраты по ШПЗ (неосновные)</v>
          </cell>
          <cell r="H167">
            <v>2030</v>
          </cell>
          <cell r="I167">
            <v>7920</v>
          </cell>
          <cell r="J167">
            <v>412.5</v>
          </cell>
          <cell r="K167">
            <v>1</v>
          </cell>
          <cell r="L167">
            <v>0</v>
          </cell>
          <cell r="M167">
            <v>0</v>
          </cell>
          <cell r="N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36</v>
          </cell>
          <cell r="V167">
            <v>0</v>
          </cell>
          <cell r="W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36</v>
          </cell>
          <cell r="AE167">
            <v>110000</v>
          </cell>
          <cell r="AF167">
            <v>0</v>
          </cell>
          <cell r="AI167">
            <v>2251</v>
          </cell>
          <cell r="AK167">
            <v>0</v>
          </cell>
          <cell r="AM167">
            <v>403</v>
          </cell>
          <cell r="AN167">
            <v>1</v>
          </cell>
          <cell r="AO167">
            <v>393216</v>
          </cell>
          <cell r="AQ167">
            <v>0</v>
          </cell>
          <cell r="AR167">
            <v>0</v>
          </cell>
          <cell r="AS167" t="str">
            <v>Ы</v>
          </cell>
          <cell r="AT167" t="str">
            <v>Ы</v>
          </cell>
          <cell r="AU167">
            <v>0</v>
          </cell>
          <cell r="AV167">
            <v>0</v>
          </cell>
          <cell r="AW167">
            <v>23</v>
          </cell>
          <cell r="AX167">
            <v>1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38828</v>
          </cell>
        </row>
        <row r="168">
          <cell r="A168">
            <v>2006</v>
          </cell>
          <cell r="B168">
            <v>2</v>
          </cell>
          <cell r="C168">
            <v>338</v>
          </cell>
          <cell r="D168">
            <v>21</v>
          </cell>
          <cell r="E168">
            <v>792030</v>
          </cell>
          <cell r="F168">
            <v>0</v>
          </cell>
          <cell r="G168" t="str">
            <v>Затраты по ШПЗ (неосновные)</v>
          </cell>
          <cell r="H168">
            <v>2030</v>
          </cell>
          <cell r="I168">
            <v>7920</v>
          </cell>
          <cell r="J168">
            <v>5017.13</v>
          </cell>
          <cell r="K168">
            <v>1</v>
          </cell>
          <cell r="L168">
            <v>0</v>
          </cell>
          <cell r="M168">
            <v>0</v>
          </cell>
          <cell r="N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35</v>
          </cell>
          <cell r="V168">
            <v>0</v>
          </cell>
          <cell r="W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35</v>
          </cell>
          <cell r="AE168">
            <v>110000</v>
          </cell>
          <cell r="AF168">
            <v>0</v>
          </cell>
          <cell r="AI168">
            <v>2251</v>
          </cell>
          <cell r="AK168">
            <v>0</v>
          </cell>
          <cell r="AM168">
            <v>467</v>
          </cell>
          <cell r="AN168">
            <v>1</v>
          </cell>
          <cell r="AO168">
            <v>393216</v>
          </cell>
          <cell r="AQ168">
            <v>0</v>
          </cell>
          <cell r="AR168">
            <v>0</v>
          </cell>
          <cell r="AS168" t="str">
            <v>Ы</v>
          </cell>
          <cell r="AT168" t="str">
            <v>Ы</v>
          </cell>
          <cell r="AU168">
            <v>0</v>
          </cell>
          <cell r="AV168">
            <v>0</v>
          </cell>
          <cell r="AW168">
            <v>23</v>
          </cell>
          <cell r="AX168">
            <v>1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38828</v>
          </cell>
        </row>
        <row r="169">
          <cell r="A169">
            <v>2006</v>
          </cell>
          <cell r="B169">
            <v>2</v>
          </cell>
          <cell r="C169">
            <v>339</v>
          </cell>
          <cell r="D169">
            <v>21</v>
          </cell>
          <cell r="E169">
            <v>792030</v>
          </cell>
          <cell r="F169">
            <v>0</v>
          </cell>
          <cell r="G169" t="str">
            <v>Затраты по ШПЗ (неосновные)</v>
          </cell>
          <cell r="H169">
            <v>2030</v>
          </cell>
          <cell r="I169">
            <v>7920</v>
          </cell>
          <cell r="J169">
            <v>246.8</v>
          </cell>
          <cell r="K169">
            <v>1</v>
          </cell>
          <cell r="L169">
            <v>0</v>
          </cell>
          <cell r="M169">
            <v>0</v>
          </cell>
          <cell r="N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35</v>
          </cell>
          <cell r="V169">
            <v>0</v>
          </cell>
          <cell r="W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35</v>
          </cell>
          <cell r="AE169">
            <v>114020</v>
          </cell>
          <cell r="AF169">
            <v>0</v>
          </cell>
          <cell r="AI169">
            <v>2251</v>
          </cell>
          <cell r="AK169">
            <v>0</v>
          </cell>
          <cell r="AM169">
            <v>468</v>
          </cell>
          <cell r="AN169">
            <v>1</v>
          </cell>
          <cell r="AO169">
            <v>393216</v>
          </cell>
          <cell r="AQ169">
            <v>0</v>
          </cell>
          <cell r="AR169">
            <v>0</v>
          </cell>
          <cell r="AS169" t="str">
            <v>Ы</v>
          </cell>
          <cell r="AT169" t="str">
            <v>Ы</v>
          </cell>
          <cell r="AU169">
            <v>0</v>
          </cell>
          <cell r="AV169">
            <v>0</v>
          </cell>
          <cell r="AW169">
            <v>23</v>
          </cell>
          <cell r="AX169">
            <v>1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38828</v>
          </cell>
        </row>
        <row r="170">
          <cell r="A170">
            <v>2006</v>
          </cell>
          <cell r="B170">
            <v>2</v>
          </cell>
          <cell r="C170">
            <v>340</v>
          </cell>
          <cell r="D170">
            <v>21</v>
          </cell>
          <cell r="E170">
            <v>792030</v>
          </cell>
          <cell r="F170">
            <v>0</v>
          </cell>
          <cell r="G170" t="str">
            <v>Затраты по ШПЗ (неосновные)</v>
          </cell>
          <cell r="H170">
            <v>2030</v>
          </cell>
          <cell r="I170">
            <v>7920</v>
          </cell>
          <cell r="J170">
            <v>2267.1999999999998</v>
          </cell>
          <cell r="K170">
            <v>1</v>
          </cell>
          <cell r="L170">
            <v>0</v>
          </cell>
          <cell r="M170">
            <v>0</v>
          </cell>
          <cell r="N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35</v>
          </cell>
          <cell r="V170">
            <v>0</v>
          </cell>
          <cell r="W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35</v>
          </cell>
          <cell r="AE170">
            <v>118000</v>
          </cell>
          <cell r="AF170">
            <v>0</v>
          </cell>
          <cell r="AI170">
            <v>2251</v>
          </cell>
          <cell r="AK170">
            <v>0</v>
          </cell>
          <cell r="AM170">
            <v>469</v>
          </cell>
          <cell r="AN170">
            <v>1</v>
          </cell>
          <cell r="AO170">
            <v>393216</v>
          </cell>
          <cell r="AQ170">
            <v>0</v>
          </cell>
          <cell r="AR170">
            <v>0</v>
          </cell>
          <cell r="AS170" t="str">
            <v>Ы</v>
          </cell>
          <cell r="AT170" t="str">
            <v>Ы</v>
          </cell>
          <cell r="AU170">
            <v>0</v>
          </cell>
          <cell r="AV170">
            <v>0</v>
          </cell>
          <cell r="AW170">
            <v>23</v>
          </cell>
          <cell r="AX170">
            <v>1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38828</v>
          </cell>
        </row>
        <row r="171">
          <cell r="A171">
            <v>2006</v>
          </cell>
          <cell r="B171">
            <v>2</v>
          </cell>
          <cell r="C171">
            <v>341</v>
          </cell>
          <cell r="D171">
            <v>21</v>
          </cell>
          <cell r="E171">
            <v>792030</v>
          </cell>
          <cell r="F171">
            <v>0</v>
          </cell>
          <cell r="G171" t="str">
            <v>Затраты по ШПЗ (неосновные)</v>
          </cell>
          <cell r="H171">
            <v>2030</v>
          </cell>
          <cell r="I171">
            <v>7920</v>
          </cell>
          <cell r="J171">
            <v>49.59</v>
          </cell>
          <cell r="K171">
            <v>1</v>
          </cell>
          <cell r="L171">
            <v>0</v>
          </cell>
          <cell r="M171">
            <v>0</v>
          </cell>
          <cell r="N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35</v>
          </cell>
          <cell r="V171">
            <v>0</v>
          </cell>
          <cell r="W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35</v>
          </cell>
          <cell r="AE171">
            <v>131000</v>
          </cell>
          <cell r="AF171">
            <v>0</v>
          </cell>
          <cell r="AI171">
            <v>2251</v>
          </cell>
          <cell r="AK171">
            <v>0</v>
          </cell>
          <cell r="AM171">
            <v>470</v>
          </cell>
          <cell r="AN171">
            <v>1</v>
          </cell>
          <cell r="AO171">
            <v>393216</v>
          </cell>
          <cell r="AQ171">
            <v>0</v>
          </cell>
          <cell r="AR171">
            <v>0</v>
          </cell>
          <cell r="AS171" t="str">
            <v>Ы</v>
          </cell>
          <cell r="AT171" t="str">
            <v>Ы</v>
          </cell>
          <cell r="AU171">
            <v>0</v>
          </cell>
          <cell r="AV171">
            <v>0</v>
          </cell>
          <cell r="AW171">
            <v>23</v>
          </cell>
          <cell r="AX171">
            <v>1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38828</v>
          </cell>
        </row>
        <row r="172">
          <cell r="A172">
            <v>2006</v>
          </cell>
          <cell r="B172">
            <v>2</v>
          </cell>
          <cell r="C172">
            <v>342</v>
          </cell>
          <cell r="D172">
            <v>21</v>
          </cell>
          <cell r="E172">
            <v>792030</v>
          </cell>
          <cell r="F172">
            <v>0</v>
          </cell>
          <cell r="G172" t="str">
            <v>Затраты по ШПЗ (неосновные)</v>
          </cell>
          <cell r="H172">
            <v>2030</v>
          </cell>
          <cell r="I172">
            <v>7920</v>
          </cell>
          <cell r="J172">
            <v>37.1</v>
          </cell>
          <cell r="K172">
            <v>1</v>
          </cell>
          <cell r="L172">
            <v>0</v>
          </cell>
          <cell r="M172">
            <v>0</v>
          </cell>
          <cell r="N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35</v>
          </cell>
          <cell r="V172">
            <v>0</v>
          </cell>
          <cell r="W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35</v>
          </cell>
          <cell r="AE172">
            <v>131100</v>
          </cell>
          <cell r="AF172">
            <v>0</v>
          </cell>
          <cell r="AI172">
            <v>2251</v>
          </cell>
          <cell r="AK172">
            <v>0</v>
          </cell>
          <cell r="AM172">
            <v>471</v>
          </cell>
          <cell r="AN172">
            <v>1</v>
          </cell>
          <cell r="AO172">
            <v>393216</v>
          </cell>
          <cell r="AQ172">
            <v>0</v>
          </cell>
          <cell r="AR172">
            <v>0</v>
          </cell>
          <cell r="AS172" t="str">
            <v>Ы</v>
          </cell>
          <cell r="AT172" t="str">
            <v>Ы</v>
          </cell>
          <cell r="AU172">
            <v>0</v>
          </cell>
          <cell r="AV172">
            <v>0</v>
          </cell>
          <cell r="AW172">
            <v>23</v>
          </cell>
          <cell r="AX172">
            <v>1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38828</v>
          </cell>
        </row>
        <row r="173">
          <cell r="A173">
            <v>2006</v>
          </cell>
          <cell r="B173">
            <v>2</v>
          </cell>
          <cell r="C173">
            <v>343</v>
          </cell>
          <cell r="D173">
            <v>21</v>
          </cell>
          <cell r="E173">
            <v>792030</v>
          </cell>
          <cell r="F173">
            <v>0</v>
          </cell>
          <cell r="G173" t="str">
            <v>Затраты по ШПЗ (неосновные)</v>
          </cell>
          <cell r="H173">
            <v>2030</v>
          </cell>
          <cell r="I173">
            <v>7920</v>
          </cell>
          <cell r="J173">
            <v>1807.43</v>
          </cell>
          <cell r="K173">
            <v>1</v>
          </cell>
          <cell r="L173">
            <v>0</v>
          </cell>
          <cell r="M173">
            <v>0</v>
          </cell>
          <cell r="N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35</v>
          </cell>
          <cell r="V173">
            <v>0</v>
          </cell>
          <cell r="W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35</v>
          </cell>
          <cell r="AE173">
            <v>132000</v>
          </cell>
          <cell r="AF173">
            <v>0</v>
          </cell>
          <cell r="AI173">
            <v>2251</v>
          </cell>
          <cell r="AK173">
            <v>0</v>
          </cell>
          <cell r="AM173">
            <v>472</v>
          </cell>
          <cell r="AN173">
            <v>1</v>
          </cell>
          <cell r="AO173">
            <v>393216</v>
          </cell>
          <cell r="AQ173">
            <v>0</v>
          </cell>
          <cell r="AR173">
            <v>0</v>
          </cell>
          <cell r="AS173" t="str">
            <v>Ы</v>
          </cell>
          <cell r="AT173" t="str">
            <v>Ы</v>
          </cell>
          <cell r="AU173">
            <v>0</v>
          </cell>
          <cell r="AV173">
            <v>0</v>
          </cell>
          <cell r="AW173">
            <v>23</v>
          </cell>
          <cell r="AX173">
            <v>1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38828</v>
          </cell>
        </row>
        <row r="174">
          <cell r="A174">
            <v>2006</v>
          </cell>
          <cell r="B174">
            <v>2</v>
          </cell>
          <cell r="C174">
            <v>344</v>
          </cell>
          <cell r="D174">
            <v>21</v>
          </cell>
          <cell r="E174">
            <v>792030</v>
          </cell>
          <cell r="F174">
            <v>0</v>
          </cell>
          <cell r="G174" t="str">
            <v>Затраты по ШПЗ (неосновные)</v>
          </cell>
          <cell r="H174">
            <v>2030</v>
          </cell>
          <cell r="I174">
            <v>7920</v>
          </cell>
          <cell r="J174">
            <v>81</v>
          </cell>
          <cell r="K174">
            <v>1</v>
          </cell>
          <cell r="L174">
            <v>0</v>
          </cell>
          <cell r="M174">
            <v>0</v>
          </cell>
          <cell r="N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35</v>
          </cell>
          <cell r="V174">
            <v>0</v>
          </cell>
          <cell r="W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35</v>
          </cell>
          <cell r="AE174">
            <v>135000</v>
          </cell>
          <cell r="AF174">
            <v>0</v>
          </cell>
          <cell r="AI174">
            <v>2251</v>
          </cell>
          <cell r="AK174">
            <v>0</v>
          </cell>
          <cell r="AM174">
            <v>473</v>
          </cell>
          <cell r="AN174">
            <v>1</v>
          </cell>
          <cell r="AO174">
            <v>393216</v>
          </cell>
          <cell r="AQ174">
            <v>0</v>
          </cell>
          <cell r="AR174">
            <v>0</v>
          </cell>
          <cell r="AS174" t="str">
            <v>Ы</v>
          </cell>
          <cell r="AT174" t="str">
            <v>Ы</v>
          </cell>
          <cell r="AU174">
            <v>0</v>
          </cell>
          <cell r="AV174">
            <v>0</v>
          </cell>
          <cell r="AW174">
            <v>23</v>
          </cell>
          <cell r="AX174">
            <v>1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38828</v>
          </cell>
        </row>
        <row r="175">
          <cell r="A175">
            <v>2006</v>
          </cell>
          <cell r="B175">
            <v>2</v>
          </cell>
          <cell r="C175">
            <v>345</v>
          </cell>
          <cell r="D175">
            <v>21</v>
          </cell>
          <cell r="E175">
            <v>792030</v>
          </cell>
          <cell r="F175">
            <v>0</v>
          </cell>
          <cell r="G175" t="str">
            <v>Затраты по ШПЗ (неосновные)</v>
          </cell>
          <cell r="H175">
            <v>2030</v>
          </cell>
          <cell r="I175">
            <v>7920</v>
          </cell>
          <cell r="J175">
            <v>8205.02</v>
          </cell>
          <cell r="K175">
            <v>1</v>
          </cell>
          <cell r="L175">
            <v>0</v>
          </cell>
          <cell r="M175">
            <v>0</v>
          </cell>
          <cell r="N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35</v>
          </cell>
          <cell r="V175">
            <v>0</v>
          </cell>
          <cell r="W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35</v>
          </cell>
          <cell r="AE175">
            <v>143000</v>
          </cell>
          <cell r="AF175">
            <v>0</v>
          </cell>
          <cell r="AI175">
            <v>2251</v>
          </cell>
          <cell r="AK175">
            <v>0</v>
          </cell>
          <cell r="AM175">
            <v>474</v>
          </cell>
          <cell r="AN175">
            <v>1</v>
          </cell>
          <cell r="AO175">
            <v>393216</v>
          </cell>
          <cell r="AQ175">
            <v>0</v>
          </cell>
          <cell r="AR175">
            <v>0</v>
          </cell>
          <cell r="AS175" t="str">
            <v>Ы</v>
          </cell>
          <cell r="AT175" t="str">
            <v>Ы</v>
          </cell>
          <cell r="AU175">
            <v>0</v>
          </cell>
          <cell r="AV175">
            <v>0</v>
          </cell>
          <cell r="AW175">
            <v>23</v>
          </cell>
          <cell r="AX175">
            <v>1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38828</v>
          </cell>
        </row>
        <row r="176">
          <cell r="A176">
            <v>2006</v>
          </cell>
          <cell r="B176">
            <v>2</v>
          </cell>
          <cell r="C176">
            <v>346</v>
          </cell>
          <cell r="D176">
            <v>21</v>
          </cell>
          <cell r="E176">
            <v>792030</v>
          </cell>
          <cell r="F176">
            <v>0</v>
          </cell>
          <cell r="G176" t="str">
            <v>Затраты по ШПЗ (неосновные)</v>
          </cell>
          <cell r="H176">
            <v>2030</v>
          </cell>
          <cell r="I176">
            <v>7920</v>
          </cell>
          <cell r="J176">
            <v>274898</v>
          </cell>
          <cell r="K176">
            <v>1</v>
          </cell>
          <cell r="L176">
            <v>0</v>
          </cell>
          <cell r="M176">
            <v>0</v>
          </cell>
          <cell r="N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35</v>
          </cell>
          <cell r="V176">
            <v>0</v>
          </cell>
          <cell r="W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35</v>
          </cell>
          <cell r="AE176">
            <v>240000</v>
          </cell>
          <cell r="AF176">
            <v>0</v>
          </cell>
          <cell r="AI176">
            <v>2251</v>
          </cell>
          <cell r="AK176">
            <v>0</v>
          </cell>
          <cell r="AM176">
            <v>475</v>
          </cell>
          <cell r="AN176">
            <v>1</v>
          </cell>
          <cell r="AO176">
            <v>393216</v>
          </cell>
          <cell r="AQ176">
            <v>0</v>
          </cell>
          <cell r="AR176">
            <v>0</v>
          </cell>
          <cell r="AS176" t="str">
            <v>Ы</v>
          </cell>
          <cell r="AT176" t="str">
            <v>Ы</v>
          </cell>
          <cell r="AU176">
            <v>0</v>
          </cell>
          <cell r="AV176">
            <v>0</v>
          </cell>
          <cell r="AW176">
            <v>23</v>
          </cell>
          <cell r="AX176">
            <v>1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38828</v>
          </cell>
        </row>
        <row r="177">
          <cell r="A177">
            <v>2006</v>
          </cell>
          <cell r="B177">
            <v>2</v>
          </cell>
          <cell r="C177">
            <v>347</v>
          </cell>
          <cell r="D177">
            <v>21</v>
          </cell>
          <cell r="E177">
            <v>792030</v>
          </cell>
          <cell r="F177">
            <v>0</v>
          </cell>
          <cell r="G177" t="str">
            <v>Затраты по ШПЗ (неосновные)</v>
          </cell>
          <cell r="H177">
            <v>2030</v>
          </cell>
          <cell r="I177">
            <v>7920</v>
          </cell>
          <cell r="J177">
            <v>7906.53</v>
          </cell>
          <cell r="K177">
            <v>1</v>
          </cell>
          <cell r="L177">
            <v>0</v>
          </cell>
          <cell r="M177">
            <v>0</v>
          </cell>
          <cell r="N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35</v>
          </cell>
          <cell r="V177">
            <v>0</v>
          </cell>
          <cell r="W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35</v>
          </cell>
          <cell r="AE177">
            <v>311000</v>
          </cell>
          <cell r="AF177">
            <v>0</v>
          </cell>
          <cell r="AI177">
            <v>2251</v>
          </cell>
          <cell r="AK177">
            <v>0</v>
          </cell>
          <cell r="AM177">
            <v>476</v>
          </cell>
          <cell r="AN177">
            <v>1</v>
          </cell>
          <cell r="AO177">
            <v>393216</v>
          </cell>
          <cell r="AQ177">
            <v>0</v>
          </cell>
          <cell r="AR177">
            <v>0</v>
          </cell>
          <cell r="AS177" t="str">
            <v>Ы</v>
          </cell>
          <cell r="AT177" t="str">
            <v>Ы</v>
          </cell>
          <cell r="AU177">
            <v>0</v>
          </cell>
          <cell r="AV177">
            <v>0</v>
          </cell>
          <cell r="AW177">
            <v>23</v>
          </cell>
          <cell r="AX177">
            <v>1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C177">
            <v>38828</v>
          </cell>
        </row>
        <row r="178">
          <cell r="A178">
            <v>2006</v>
          </cell>
          <cell r="B178">
            <v>2</v>
          </cell>
          <cell r="C178">
            <v>348</v>
          </cell>
          <cell r="D178">
            <v>21</v>
          </cell>
          <cell r="E178">
            <v>792030</v>
          </cell>
          <cell r="F178">
            <v>0</v>
          </cell>
          <cell r="G178" t="str">
            <v>Затраты по ШПЗ (неосновные)</v>
          </cell>
          <cell r="H178">
            <v>2030</v>
          </cell>
          <cell r="I178">
            <v>7920</v>
          </cell>
          <cell r="J178">
            <v>16042.08</v>
          </cell>
          <cell r="K178">
            <v>1</v>
          </cell>
          <cell r="L178">
            <v>0</v>
          </cell>
          <cell r="M178">
            <v>0</v>
          </cell>
          <cell r="N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35</v>
          </cell>
          <cell r="V178">
            <v>0</v>
          </cell>
          <cell r="W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35</v>
          </cell>
          <cell r="AE178">
            <v>312000</v>
          </cell>
          <cell r="AF178">
            <v>0</v>
          </cell>
          <cell r="AI178">
            <v>2251</v>
          </cell>
          <cell r="AK178">
            <v>0</v>
          </cell>
          <cell r="AM178">
            <v>477</v>
          </cell>
          <cell r="AN178">
            <v>1</v>
          </cell>
          <cell r="AO178">
            <v>393216</v>
          </cell>
          <cell r="AQ178">
            <v>0</v>
          </cell>
          <cell r="AR178">
            <v>0</v>
          </cell>
          <cell r="AS178" t="str">
            <v>Ы</v>
          </cell>
          <cell r="AT178" t="str">
            <v>Ы</v>
          </cell>
          <cell r="AU178">
            <v>0</v>
          </cell>
          <cell r="AV178">
            <v>0</v>
          </cell>
          <cell r="AW178">
            <v>23</v>
          </cell>
          <cell r="AX178">
            <v>1</v>
          </cell>
          <cell r="AY178">
            <v>0</v>
          </cell>
          <cell r="AZ178">
            <v>0</v>
          </cell>
          <cell r="BA178">
            <v>0</v>
          </cell>
          <cell r="BB178">
            <v>0</v>
          </cell>
          <cell r="BC178">
            <v>38828</v>
          </cell>
        </row>
        <row r="179">
          <cell r="A179">
            <v>2006</v>
          </cell>
          <cell r="B179">
            <v>2</v>
          </cell>
          <cell r="C179">
            <v>349</v>
          </cell>
          <cell r="D179">
            <v>21</v>
          </cell>
          <cell r="E179">
            <v>792030</v>
          </cell>
          <cell r="F179">
            <v>0</v>
          </cell>
          <cell r="G179" t="str">
            <v>Затраты по ШПЗ (неосновные)</v>
          </cell>
          <cell r="H179">
            <v>2030</v>
          </cell>
          <cell r="I179">
            <v>7920</v>
          </cell>
          <cell r="J179">
            <v>3760.96</v>
          </cell>
          <cell r="K179">
            <v>1</v>
          </cell>
          <cell r="L179">
            <v>0</v>
          </cell>
          <cell r="M179">
            <v>0</v>
          </cell>
          <cell r="N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35</v>
          </cell>
          <cell r="V179">
            <v>0</v>
          </cell>
          <cell r="W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35</v>
          </cell>
          <cell r="AE179">
            <v>312100</v>
          </cell>
          <cell r="AF179">
            <v>0</v>
          </cell>
          <cell r="AI179">
            <v>2251</v>
          </cell>
          <cell r="AK179">
            <v>0</v>
          </cell>
          <cell r="AM179">
            <v>478</v>
          </cell>
          <cell r="AN179">
            <v>1</v>
          </cell>
          <cell r="AO179">
            <v>393216</v>
          </cell>
          <cell r="AQ179">
            <v>0</v>
          </cell>
          <cell r="AR179">
            <v>0</v>
          </cell>
          <cell r="AS179" t="str">
            <v>Ы</v>
          </cell>
          <cell r="AT179" t="str">
            <v>Ы</v>
          </cell>
          <cell r="AU179">
            <v>0</v>
          </cell>
          <cell r="AV179">
            <v>0</v>
          </cell>
          <cell r="AW179">
            <v>23</v>
          </cell>
          <cell r="AX179">
            <v>1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C179">
            <v>38828</v>
          </cell>
        </row>
        <row r="180">
          <cell r="A180">
            <v>2006</v>
          </cell>
          <cell r="B180">
            <v>2</v>
          </cell>
          <cell r="C180">
            <v>350</v>
          </cell>
          <cell r="D180">
            <v>21</v>
          </cell>
          <cell r="E180">
            <v>792030</v>
          </cell>
          <cell r="F180">
            <v>0</v>
          </cell>
          <cell r="G180" t="str">
            <v>Затраты по ШПЗ (неосновные)</v>
          </cell>
          <cell r="H180">
            <v>2030</v>
          </cell>
          <cell r="I180">
            <v>7920</v>
          </cell>
          <cell r="J180">
            <v>35041.019999999997</v>
          </cell>
          <cell r="K180">
            <v>1</v>
          </cell>
          <cell r="L180">
            <v>0</v>
          </cell>
          <cell r="M180">
            <v>0</v>
          </cell>
          <cell r="N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35</v>
          </cell>
          <cell r="V180">
            <v>0</v>
          </cell>
          <cell r="W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35</v>
          </cell>
          <cell r="AE180">
            <v>312200</v>
          </cell>
          <cell r="AF180">
            <v>0</v>
          </cell>
          <cell r="AI180">
            <v>2251</v>
          </cell>
          <cell r="AK180">
            <v>0</v>
          </cell>
          <cell r="AM180">
            <v>479</v>
          </cell>
          <cell r="AN180">
            <v>1</v>
          </cell>
          <cell r="AO180">
            <v>393216</v>
          </cell>
          <cell r="AQ180">
            <v>0</v>
          </cell>
          <cell r="AR180">
            <v>0</v>
          </cell>
          <cell r="AS180" t="str">
            <v>Ы</v>
          </cell>
          <cell r="AT180" t="str">
            <v>Ы</v>
          </cell>
          <cell r="AU180">
            <v>0</v>
          </cell>
          <cell r="AV180">
            <v>0</v>
          </cell>
          <cell r="AW180">
            <v>23</v>
          </cell>
          <cell r="AX180">
            <v>1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38828</v>
          </cell>
        </row>
        <row r="181">
          <cell r="A181">
            <v>2006</v>
          </cell>
          <cell r="B181">
            <v>2</v>
          </cell>
          <cell r="C181">
            <v>351</v>
          </cell>
          <cell r="D181">
            <v>21</v>
          </cell>
          <cell r="E181">
            <v>792030</v>
          </cell>
          <cell r="F181">
            <v>0</v>
          </cell>
          <cell r="G181" t="str">
            <v>Затраты по ШПЗ (неосновные)</v>
          </cell>
          <cell r="H181">
            <v>2030</v>
          </cell>
          <cell r="I181">
            <v>7920</v>
          </cell>
          <cell r="J181">
            <v>2999.01</v>
          </cell>
          <cell r="K181">
            <v>1</v>
          </cell>
          <cell r="L181">
            <v>0</v>
          </cell>
          <cell r="M181">
            <v>0</v>
          </cell>
          <cell r="N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35</v>
          </cell>
          <cell r="V181">
            <v>0</v>
          </cell>
          <cell r="W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35</v>
          </cell>
          <cell r="AE181">
            <v>313000</v>
          </cell>
          <cell r="AF181">
            <v>0</v>
          </cell>
          <cell r="AI181">
            <v>2251</v>
          </cell>
          <cell r="AK181">
            <v>0</v>
          </cell>
          <cell r="AM181">
            <v>480</v>
          </cell>
          <cell r="AN181">
            <v>1</v>
          </cell>
          <cell r="AO181">
            <v>393216</v>
          </cell>
          <cell r="AQ181">
            <v>0</v>
          </cell>
          <cell r="AR181">
            <v>0</v>
          </cell>
          <cell r="AS181" t="str">
            <v>Ы</v>
          </cell>
          <cell r="AT181" t="str">
            <v>Ы</v>
          </cell>
          <cell r="AU181">
            <v>0</v>
          </cell>
          <cell r="AV181">
            <v>0</v>
          </cell>
          <cell r="AW181">
            <v>23</v>
          </cell>
          <cell r="AX181">
            <v>1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38828</v>
          </cell>
        </row>
        <row r="182">
          <cell r="A182">
            <v>2006</v>
          </cell>
          <cell r="B182">
            <v>2</v>
          </cell>
          <cell r="C182">
            <v>352</v>
          </cell>
          <cell r="D182">
            <v>21</v>
          </cell>
          <cell r="E182">
            <v>792030</v>
          </cell>
          <cell r="F182">
            <v>0</v>
          </cell>
          <cell r="G182" t="str">
            <v>Затраты по ШПЗ (неосновные)</v>
          </cell>
          <cell r="H182">
            <v>2030</v>
          </cell>
          <cell r="I182">
            <v>7920</v>
          </cell>
          <cell r="J182">
            <v>5452.78</v>
          </cell>
          <cell r="K182">
            <v>1</v>
          </cell>
          <cell r="L182">
            <v>0</v>
          </cell>
          <cell r="M182">
            <v>0</v>
          </cell>
          <cell r="N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35</v>
          </cell>
          <cell r="V182">
            <v>0</v>
          </cell>
          <cell r="W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35</v>
          </cell>
          <cell r="AE182">
            <v>314000</v>
          </cell>
          <cell r="AF182">
            <v>0</v>
          </cell>
          <cell r="AI182">
            <v>2251</v>
          </cell>
          <cell r="AK182">
            <v>0</v>
          </cell>
          <cell r="AM182">
            <v>481</v>
          </cell>
          <cell r="AN182">
            <v>1</v>
          </cell>
          <cell r="AO182">
            <v>393216</v>
          </cell>
          <cell r="AQ182">
            <v>0</v>
          </cell>
          <cell r="AR182">
            <v>0</v>
          </cell>
          <cell r="AS182" t="str">
            <v>Ы</v>
          </cell>
          <cell r="AT182" t="str">
            <v>Ы</v>
          </cell>
          <cell r="AU182">
            <v>0</v>
          </cell>
          <cell r="AV182">
            <v>0</v>
          </cell>
          <cell r="AW182">
            <v>23</v>
          </cell>
          <cell r="AX182">
            <v>1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38828</v>
          </cell>
        </row>
        <row r="183">
          <cell r="A183">
            <v>2006</v>
          </cell>
          <cell r="B183">
            <v>2</v>
          </cell>
          <cell r="C183">
            <v>353</v>
          </cell>
          <cell r="D183">
            <v>21</v>
          </cell>
          <cell r="E183">
            <v>792030</v>
          </cell>
          <cell r="F183">
            <v>0</v>
          </cell>
          <cell r="G183" t="str">
            <v>Затраты по ШПЗ (неосновные)</v>
          </cell>
          <cell r="H183">
            <v>2030</v>
          </cell>
          <cell r="I183">
            <v>7920</v>
          </cell>
          <cell r="J183">
            <v>1095.8900000000001</v>
          </cell>
          <cell r="K183">
            <v>1</v>
          </cell>
          <cell r="L183">
            <v>0</v>
          </cell>
          <cell r="M183">
            <v>0</v>
          </cell>
          <cell r="N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35</v>
          </cell>
          <cell r="V183">
            <v>0</v>
          </cell>
          <cell r="W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35</v>
          </cell>
          <cell r="AE183">
            <v>315000</v>
          </cell>
          <cell r="AF183">
            <v>0</v>
          </cell>
          <cell r="AI183">
            <v>2251</v>
          </cell>
          <cell r="AK183">
            <v>0</v>
          </cell>
          <cell r="AM183">
            <v>482</v>
          </cell>
          <cell r="AN183">
            <v>1</v>
          </cell>
          <cell r="AO183">
            <v>393216</v>
          </cell>
          <cell r="AQ183">
            <v>0</v>
          </cell>
          <cell r="AR183">
            <v>0</v>
          </cell>
          <cell r="AS183" t="str">
            <v>Ы</v>
          </cell>
          <cell r="AT183" t="str">
            <v>Ы</v>
          </cell>
          <cell r="AU183">
            <v>0</v>
          </cell>
          <cell r="AV183">
            <v>0</v>
          </cell>
          <cell r="AW183">
            <v>23</v>
          </cell>
          <cell r="AX183">
            <v>1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38828</v>
          </cell>
        </row>
        <row r="184">
          <cell r="A184">
            <v>2006</v>
          </cell>
          <cell r="B184">
            <v>2</v>
          </cell>
          <cell r="C184">
            <v>354</v>
          </cell>
          <cell r="D184">
            <v>21</v>
          </cell>
          <cell r="E184">
            <v>792030</v>
          </cell>
          <cell r="F184">
            <v>0</v>
          </cell>
          <cell r="G184" t="str">
            <v>Затраты по ШПЗ (неосновные)</v>
          </cell>
          <cell r="H184">
            <v>2030</v>
          </cell>
          <cell r="I184">
            <v>7920</v>
          </cell>
          <cell r="J184">
            <v>1387.66</v>
          </cell>
          <cell r="K184">
            <v>1</v>
          </cell>
          <cell r="L184">
            <v>0</v>
          </cell>
          <cell r="M184">
            <v>0</v>
          </cell>
          <cell r="N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35</v>
          </cell>
          <cell r="V184">
            <v>0</v>
          </cell>
          <cell r="W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35</v>
          </cell>
          <cell r="AE184">
            <v>410000</v>
          </cell>
          <cell r="AF184">
            <v>0</v>
          </cell>
          <cell r="AI184">
            <v>2251</v>
          </cell>
          <cell r="AK184">
            <v>0</v>
          </cell>
          <cell r="AM184">
            <v>483</v>
          </cell>
          <cell r="AN184">
            <v>1</v>
          </cell>
          <cell r="AO184">
            <v>393216</v>
          </cell>
          <cell r="AQ184">
            <v>0</v>
          </cell>
          <cell r="AR184">
            <v>0</v>
          </cell>
          <cell r="AS184" t="str">
            <v>Ы</v>
          </cell>
          <cell r="AT184" t="str">
            <v>Ы</v>
          </cell>
          <cell r="AU184">
            <v>0</v>
          </cell>
          <cell r="AV184">
            <v>0</v>
          </cell>
          <cell r="AW184">
            <v>23</v>
          </cell>
          <cell r="AX184">
            <v>1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  <cell r="BC184">
            <v>38828</v>
          </cell>
        </row>
        <row r="185">
          <cell r="A185">
            <v>2006</v>
          </cell>
          <cell r="B185">
            <v>2</v>
          </cell>
          <cell r="C185">
            <v>355</v>
          </cell>
          <cell r="D185">
            <v>21</v>
          </cell>
          <cell r="E185">
            <v>792030</v>
          </cell>
          <cell r="F185">
            <v>0</v>
          </cell>
          <cell r="G185" t="str">
            <v>Затраты по ШПЗ (неосновные)</v>
          </cell>
          <cell r="H185">
            <v>2030</v>
          </cell>
          <cell r="I185">
            <v>7920</v>
          </cell>
          <cell r="J185">
            <v>9589.6299999999992</v>
          </cell>
          <cell r="K185">
            <v>1</v>
          </cell>
          <cell r="L185">
            <v>0</v>
          </cell>
          <cell r="M185">
            <v>0</v>
          </cell>
          <cell r="N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35</v>
          </cell>
          <cell r="V185">
            <v>0</v>
          </cell>
          <cell r="W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35</v>
          </cell>
          <cell r="AE185">
            <v>420000</v>
          </cell>
          <cell r="AF185">
            <v>0</v>
          </cell>
          <cell r="AI185">
            <v>2251</v>
          </cell>
          <cell r="AK185">
            <v>0</v>
          </cell>
          <cell r="AM185">
            <v>484</v>
          </cell>
          <cell r="AN185">
            <v>1</v>
          </cell>
          <cell r="AO185">
            <v>393216</v>
          </cell>
          <cell r="AQ185">
            <v>0</v>
          </cell>
          <cell r="AR185">
            <v>0</v>
          </cell>
          <cell r="AS185" t="str">
            <v>Ы</v>
          </cell>
          <cell r="AT185" t="str">
            <v>Ы</v>
          </cell>
          <cell r="AU185">
            <v>0</v>
          </cell>
          <cell r="AV185">
            <v>0</v>
          </cell>
          <cell r="AW185">
            <v>23</v>
          </cell>
          <cell r="AX185">
            <v>1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38828</v>
          </cell>
        </row>
        <row r="186">
          <cell r="A186">
            <v>2006</v>
          </cell>
          <cell r="B186">
            <v>2</v>
          </cell>
          <cell r="C186">
            <v>356</v>
          </cell>
          <cell r="D186">
            <v>21</v>
          </cell>
          <cell r="E186">
            <v>792030</v>
          </cell>
          <cell r="F186">
            <v>0</v>
          </cell>
          <cell r="G186" t="str">
            <v>Затраты по ШПЗ (неосновные)</v>
          </cell>
          <cell r="H186">
            <v>2030</v>
          </cell>
          <cell r="I186">
            <v>7920</v>
          </cell>
          <cell r="J186">
            <v>227.79</v>
          </cell>
          <cell r="K186">
            <v>1</v>
          </cell>
          <cell r="L186">
            <v>0</v>
          </cell>
          <cell r="M186">
            <v>0</v>
          </cell>
          <cell r="N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35</v>
          </cell>
          <cell r="V186">
            <v>0</v>
          </cell>
          <cell r="W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35</v>
          </cell>
          <cell r="AE186">
            <v>430000</v>
          </cell>
          <cell r="AF186">
            <v>0</v>
          </cell>
          <cell r="AI186">
            <v>2251</v>
          </cell>
          <cell r="AK186">
            <v>0</v>
          </cell>
          <cell r="AM186">
            <v>485</v>
          </cell>
          <cell r="AN186">
            <v>1</v>
          </cell>
          <cell r="AO186">
            <v>393216</v>
          </cell>
          <cell r="AQ186">
            <v>0</v>
          </cell>
          <cell r="AR186">
            <v>0</v>
          </cell>
          <cell r="AS186" t="str">
            <v>Ы</v>
          </cell>
          <cell r="AT186" t="str">
            <v>Ы</v>
          </cell>
          <cell r="AU186">
            <v>0</v>
          </cell>
          <cell r="AV186">
            <v>0</v>
          </cell>
          <cell r="AW186">
            <v>23</v>
          </cell>
          <cell r="AX186">
            <v>1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38828</v>
          </cell>
        </row>
        <row r="187">
          <cell r="A187">
            <v>2006</v>
          </cell>
          <cell r="B187">
            <v>2</v>
          </cell>
          <cell r="C187">
            <v>357</v>
          </cell>
          <cell r="D187">
            <v>21</v>
          </cell>
          <cell r="E187">
            <v>792030</v>
          </cell>
          <cell r="F187">
            <v>0</v>
          </cell>
          <cell r="G187" t="str">
            <v>Затраты по ШПЗ (неосновные)</v>
          </cell>
          <cell r="H187">
            <v>2030</v>
          </cell>
          <cell r="I187">
            <v>7920</v>
          </cell>
          <cell r="J187">
            <v>1501.98</v>
          </cell>
          <cell r="K187">
            <v>1</v>
          </cell>
          <cell r="L187">
            <v>0</v>
          </cell>
          <cell r="M187">
            <v>0</v>
          </cell>
          <cell r="N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35</v>
          </cell>
          <cell r="V187">
            <v>0</v>
          </cell>
          <cell r="W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35</v>
          </cell>
          <cell r="AE187">
            <v>430110</v>
          </cell>
          <cell r="AF187">
            <v>0</v>
          </cell>
          <cell r="AI187">
            <v>2251</v>
          </cell>
          <cell r="AK187">
            <v>0</v>
          </cell>
          <cell r="AM187">
            <v>486</v>
          </cell>
          <cell r="AN187">
            <v>1</v>
          </cell>
          <cell r="AO187">
            <v>393216</v>
          </cell>
          <cell r="AQ187">
            <v>0</v>
          </cell>
          <cell r="AR187">
            <v>0</v>
          </cell>
          <cell r="AS187" t="str">
            <v>Ы</v>
          </cell>
          <cell r="AT187" t="str">
            <v>Ы</v>
          </cell>
          <cell r="AU187">
            <v>0</v>
          </cell>
          <cell r="AV187">
            <v>0</v>
          </cell>
          <cell r="AW187">
            <v>23</v>
          </cell>
          <cell r="AX187">
            <v>1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38828</v>
          </cell>
        </row>
        <row r="188">
          <cell r="A188">
            <v>2006</v>
          </cell>
          <cell r="B188">
            <v>2</v>
          </cell>
          <cell r="C188">
            <v>358</v>
          </cell>
          <cell r="D188">
            <v>21</v>
          </cell>
          <cell r="E188">
            <v>792030</v>
          </cell>
          <cell r="F188">
            <v>0</v>
          </cell>
          <cell r="G188" t="str">
            <v>Затраты по ШПЗ (неосновные)</v>
          </cell>
          <cell r="H188">
            <v>2030</v>
          </cell>
          <cell r="I188">
            <v>7920</v>
          </cell>
          <cell r="J188">
            <v>523.36</v>
          </cell>
          <cell r="K188">
            <v>1</v>
          </cell>
          <cell r="L188">
            <v>0</v>
          </cell>
          <cell r="M188">
            <v>0</v>
          </cell>
          <cell r="N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35</v>
          </cell>
          <cell r="V188">
            <v>0</v>
          </cell>
          <cell r="W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35</v>
          </cell>
          <cell r="AE188">
            <v>430120</v>
          </cell>
          <cell r="AF188">
            <v>0</v>
          </cell>
          <cell r="AI188">
            <v>2251</v>
          </cell>
          <cell r="AK188">
            <v>0</v>
          </cell>
          <cell r="AM188">
            <v>487</v>
          </cell>
          <cell r="AN188">
            <v>1</v>
          </cell>
          <cell r="AO188">
            <v>393216</v>
          </cell>
          <cell r="AQ188">
            <v>0</v>
          </cell>
          <cell r="AR188">
            <v>0</v>
          </cell>
          <cell r="AS188" t="str">
            <v>Ы</v>
          </cell>
          <cell r="AT188" t="str">
            <v>Ы</v>
          </cell>
          <cell r="AU188">
            <v>0</v>
          </cell>
          <cell r="AV188">
            <v>0</v>
          </cell>
          <cell r="AW188">
            <v>23</v>
          </cell>
          <cell r="AX188">
            <v>1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38828</v>
          </cell>
        </row>
        <row r="189">
          <cell r="A189">
            <v>2006</v>
          </cell>
          <cell r="B189">
            <v>2</v>
          </cell>
          <cell r="C189">
            <v>359</v>
          </cell>
          <cell r="D189">
            <v>21</v>
          </cell>
          <cell r="E189">
            <v>792030</v>
          </cell>
          <cell r="F189">
            <v>0</v>
          </cell>
          <cell r="G189" t="str">
            <v>Затраты по ШПЗ (неосновные)</v>
          </cell>
          <cell r="H189">
            <v>2030</v>
          </cell>
          <cell r="I189">
            <v>7920</v>
          </cell>
          <cell r="J189">
            <v>2890.48</v>
          </cell>
          <cell r="K189">
            <v>1</v>
          </cell>
          <cell r="L189">
            <v>0</v>
          </cell>
          <cell r="M189">
            <v>0</v>
          </cell>
          <cell r="N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35</v>
          </cell>
          <cell r="V189">
            <v>0</v>
          </cell>
          <cell r="W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35</v>
          </cell>
          <cell r="AE189">
            <v>430130</v>
          </cell>
          <cell r="AF189">
            <v>0</v>
          </cell>
          <cell r="AI189">
            <v>2251</v>
          </cell>
          <cell r="AK189">
            <v>0</v>
          </cell>
          <cell r="AM189">
            <v>488</v>
          </cell>
          <cell r="AN189">
            <v>1</v>
          </cell>
          <cell r="AO189">
            <v>393216</v>
          </cell>
          <cell r="AQ189">
            <v>0</v>
          </cell>
          <cell r="AR189">
            <v>0</v>
          </cell>
          <cell r="AS189" t="str">
            <v>Ы</v>
          </cell>
          <cell r="AT189" t="str">
            <v>Ы</v>
          </cell>
          <cell r="AU189">
            <v>0</v>
          </cell>
          <cell r="AV189">
            <v>0</v>
          </cell>
          <cell r="AW189">
            <v>23</v>
          </cell>
          <cell r="AX189">
            <v>1</v>
          </cell>
          <cell r="AY189">
            <v>0</v>
          </cell>
          <cell r="AZ189">
            <v>0</v>
          </cell>
          <cell r="BA189">
            <v>0</v>
          </cell>
          <cell r="BB189">
            <v>0</v>
          </cell>
          <cell r="BC189">
            <v>38828</v>
          </cell>
        </row>
        <row r="190">
          <cell r="A190">
            <v>2006</v>
          </cell>
          <cell r="B190">
            <v>2</v>
          </cell>
          <cell r="C190">
            <v>360</v>
          </cell>
          <cell r="D190">
            <v>21</v>
          </cell>
          <cell r="E190">
            <v>792030</v>
          </cell>
          <cell r="F190">
            <v>0</v>
          </cell>
          <cell r="G190" t="str">
            <v>Затраты по ШПЗ (неосновные)</v>
          </cell>
          <cell r="H190">
            <v>2030</v>
          </cell>
          <cell r="I190">
            <v>7920</v>
          </cell>
          <cell r="J190">
            <v>1766.3</v>
          </cell>
          <cell r="K190">
            <v>1</v>
          </cell>
          <cell r="L190">
            <v>0</v>
          </cell>
          <cell r="M190">
            <v>0</v>
          </cell>
          <cell r="N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35</v>
          </cell>
          <cell r="V190">
            <v>0</v>
          </cell>
          <cell r="W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35</v>
          </cell>
          <cell r="AE190">
            <v>430140</v>
          </cell>
          <cell r="AF190">
            <v>0</v>
          </cell>
          <cell r="AI190">
            <v>2251</v>
          </cell>
          <cell r="AK190">
            <v>0</v>
          </cell>
          <cell r="AM190">
            <v>489</v>
          </cell>
          <cell r="AN190">
            <v>1</v>
          </cell>
          <cell r="AO190">
            <v>393216</v>
          </cell>
          <cell r="AQ190">
            <v>0</v>
          </cell>
          <cell r="AR190">
            <v>0</v>
          </cell>
          <cell r="AS190" t="str">
            <v>Ы</v>
          </cell>
          <cell r="AT190" t="str">
            <v>Ы</v>
          </cell>
          <cell r="AU190">
            <v>0</v>
          </cell>
          <cell r="AV190">
            <v>0</v>
          </cell>
          <cell r="AW190">
            <v>23</v>
          </cell>
          <cell r="AX190">
            <v>1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38828</v>
          </cell>
        </row>
        <row r="191">
          <cell r="A191">
            <v>2006</v>
          </cell>
          <cell r="B191">
            <v>2</v>
          </cell>
          <cell r="C191">
            <v>361</v>
          </cell>
          <cell r="D191">
            <v>21</v>
          </cell>
          <cell r="E191">
            <v>792030</v>
          </cell>
          <cell r="F191">
            <v>0</v>
          </cell>
          <cell r="G191" t="str">
            <v>Затраты по ШПЗ (неосновные)</v>
          </cell>
          <cell r="H191">
            <v>2030</v>
          </cell>
          <cell r="I191">
            <v>7920</v>
          </cell>
          <cell r="J191">
            <v>5.34</v>
          </cell>
          <cell r="K191">
            <v>1</v>
          </cell>
          <cell r="L191">
            <v>0</v>
          </cell>
          <cell r="M191">
            <v>0</v>
          </cell>
          <cell r="N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35</v>
          </cell>
          <cell r="V191">
            <v>0</v>
          </cell>
          <cell r="W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35</v>
          </cell>
          <cell r="AE191">
            <v>430230</v>
          </cell>
          <cell r="AF191">
            <v>0</v>
          </cell>
          <cell r="AI191">
            <v>2251</v>
          </cell>
          <cell r="AK191">
            <v>0</v>
          </cell>
          <cell r="AM191">
            <v>490</v>
          </cell>
          <cell r="AN191">
            <v>1</v>
          </cell>
          <cell r="AO191">
            <v>393216</v>
          </cell>
          <cell r="AQ191">
            <v>0</v>
          </cell>
          <cell r="AR191">
            <v>0</v>
          </cell>
          <cell r="AS191" t="str">
            <v>Ы</v>
          </cell>
          <cell r="AT191" t="str">
            <v>Ы</v>
          </cell>
          <cell r="AU191">
            <v>0</v>
          </cell>
          <cell r="AV191">
            <v>0</v>
          </cell>
          <cell r="AW191">
            <v>23</v>
          </cell>
          <cell r="AX191">
            <v>1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38828</v>
          </cell>
        </row>
        <row r="192">
          <cell r="A192">
            <v>2006</v>
          </cell>
          <cell r="B192">
            <v>2</v>
          </cell>
          <cell r="C192">
            <v>362</v>
          </cell>
          <cell r="D192">
            <v>21</v>
          </cell>
          <cell r="E192">
            <v>792030</v>
          </cell>
          <cell r="F192">
            <v>0</v>
          </cell>
          <cell r="G192" t="str">
            <v>Затраты по ШПЗ (неосновные)</v>
          </cell>
          <cell r="H192">
            <v>2030</v>
          </cell>
          <cell r="I192">
            <v>7920</v>
          </cell>
          <cell r="J192">
            <v>18.7</v>
          </cell>
          <cell r="K192">
            <v>1</v>
          </cell>
          <cell r="L192">
            <v>0</v>
          </cell>
          <cell r="M192">
            <v>0</v>
          </cell>
          <cell r="N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35</v>
          </cell>
          <cell r="V192">
            <v>0</v>
          </cell>
          <cell r="W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35</v>
          </cell>
          <cell r="AE192">
            <v>430240</v>
          </cell>
          <cell r="AF192">
            <v>0</v>
          </cell>
          <cell r="AI192">
            <v>2251</v>
          </cell>
          <cell r="AK192">
            <v>0</v>
          </cell>
          <cell r="AM192">
            <v>491</v>
          </cell>
          <cell r="AN192">
            <v>1</v>
          </cell>
          <cell r="AO192">
            <v>393216</v>
          </cell>
          <cell r="AQ192">
            <v>0</v>
          </cell>
          <cell r="AR192">
            <v>0</v>
          </cell>
          <cell r="AS192" t="str">
            <v>Ы</v>
          </cell>
          <cell r="AT192" t="str">
            <v>Ы</v>
          </cell>
          <cell r="AU192">
            <v>0</v>
          </cell>
          <cell r="AV192">
            <v>0</v>
          </cell>
          <cell r="AW192">
            <v>23</v>
          </cell>
          <cell r="AX192">
            <v>1</v>
          </cell>
          <cell r="AY192">
            <v>0</v>
          </cell>
          <cell r="AZ192">
            <v>0</v>
          </cell>
          <cell r="BA192">
            <v>0</v>
          </cell>
          <cell r="BB192">
            <v>0</v>
          </cell>
          <cell r="BC192">
            <v>38828</v>
          </cell>
        </row>
        <row r="193">
          <cell r="A193">
            <v>2006</v>
          </cell>
          <cell r="B193">
            <v>2</v>
          </cell>
          <cell r="C193">
            <v>363</v>
          </cell>
          <cell r="D193">
            <v>21</v>
          </cell>
          <cell r="E193">
            <v>792030</v>
          </cell>
          <cell r="F193">
            <v>0</v>
          </cell>
          <cell r="G193" t="str">
            <v>Затраты по ШПЗ (неосновные)</v>
          </cell>
          <cell r="H193">
            <v>2030</v>
          </cell>
          <cell r="I193">
            <v>7920</v>
          </cell>
          <cell r="J193">
            <v>1843.62</v>
          </cell>
          <cell r="K193">
            <v>1</v>
          </cell>
          <cell r="L193">
            <v>0</v>
          </cell>
          <cell r="M193">
            <v>0</v>
          </cell>
          <cell r="N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35</v>
          </cell>
          <cell r="V193">
            <v>0</v>
          </cell>
          <cell r="W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35</v>
          </cell>
          <cell r="AE193">
            <v>450000</v>
          </cell>
          <cell r="AF193">
            <v>0</v>
          </cell>
          <cell r="AI193">
            <v>2251</v>
          </cell>
          <cell r="AK193">
            <v>0</v>
          </cell>
          <cell r="AM193">
            <v>492</v>
          </cell>
          <cell r="AN193">
            <v>1</v>
          </cell>
          <cell r="AO193">
            <v>393216</v>
          </cell>
          <cell r="AQ193">
            <v>0</v>
          </cell>
          <cell r="AR193">
            <v>0</v>
          </cell>
          <cell r="AS193" t="str">
            <v>Ы</v>
          </cell>
          <cell r="AT193" t="str">
            <v>Ы</v>
          </cell>
          <cell r="AU193">
            <v>0</v>
          </cell>
          <cell r="AV193">
            <v>0</v>
          </cell>
          <cell r="AW193">
            <v>23</v>
          </cell>
          <cell r="AX193">
            <v>1</v>
          </cell>
          <cell r="AY193">
            <v>0</v>
          </cell>
          <cell r="AZ193">
            <v>0</v>
          </cell>
          <cell r="BA193">
            <v>0</v>
          </cell>
          <cell r="BB193">
            <v>0</v>
          </cell>
          <cell r="BC193">
            <v>38828</v>
          </cell>
        </row>
        <row r="194">
          <cell r="A194">
            <v>2006</v>
          </cell>
          <cell r="B194">
            <v>2</v>
          </cell>
          <cell r="C194">
            <v>364</v>
          </cell>
          <cell r="D194">
            <v>21</v>
          </cell>
          <cell r="E194">
            <v>792030</v>
          </cell>
          <cell r="F194">
            <v>0</v>
          </cell>
          <cell r="G194" t="str">
            <v>Затраты по ШПЗ (неосновные)</v>
          </cell>
          <cell r="H194">
            <v>2030</v>
          </cell>
          <cell r="I194">
            <v>7920</v>
          </cell>
          <cell r="J194">
            <v>186.54</v>
          </cell>
          <cell r="K194">
            <v>1</v>
          </cell>
          <cell r="L194">
            <v>0</v>
          </cell>
          <cell r="M194">
            <v>0</v>
          </cell>
          <cell r="N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35</v>
          </cell>
          <cell r="V194">
            <v>0</v>
          </cell>
          <cell r="W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35</v>
          </cell>
          <cell r="AE194">
            <v>460000</v>
          </cell>
          <cell r="AF194">
            <v>0</v>
          </cell>
          <cell r="AI194">
            <v>2251</v>
          </cell>
          <cell r="AK194">
            <v>0</v>
          </cell>
          <cell r="AM194">
            <v>493</v>
          </cell>
          <cell r="AN194">
            <v>1</v>
          </cell>
          <cell r="AO194">
            <v>393216</v>
          </cell>
          <cell r="AQ194">
            <v>0</v>
          </cell>
          <cell r="AR194">
            <v>0</v>
          </cell>
          <cell r="AS194" t="str">
            <v>Ы</v>
          </cell>
          <cell r="AT194" t="str">
            <v>Ы</v>
          </cell>
          <cell r="AU194">
            <v>0</v>
          </cell>
          <cell r="AV194">
            <v>0</v>
          </cell>
          <cell r="AW194">
            <v>23</v>
          </cell>
          <cell r="AX194">
            <v>1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38828</v>
          </cell>
        </row>
        <row r="195">
          <cell r="A195">
            <v>2006</v>
          </cell>
          <cell r="B195">
            <v>2</v>
          </cell>
          <cell r="C195">
            <v>365</v>
          </cell>
          <cell r="D195">
            <v>21</v>
          </cell>
          <cell r="E195">
            <v>792030</v>
          </cell>
          <cell r="F195">
            <v>0</v>
          </cell>
          <cell r="G195" t="str">
            <v>Затраты по ШПЗ (неосновные)</v>
          </cell>
          <cell r="H195">
            <v>2030</v>
          </cell>
          <cell r="I195">
            <v>7920</v>
          </cell>
          <cell r="J195">
            <v>74.84</v>
          </cell>
          <cell r="K195">
            <v>1</v>
          </cell>
          <cell r="L195">
            <v>0</v>
          </cell>
          <cell r="M195">
            <v>0</v>
          </cell>
          <cell r="N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35</v>
          </cell>
          <cell r="V195">
            <v>0</v>
          </cell>
          <cell r="W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35</v>
          </cell>
          <cell r="AE195">
            <v>465000</v>
          </cell>
          <cell r="AF195">
            <v>0</v>
          </cell>
          <cell r="AI195">
            <v>2251</v>
          </cell>
          <cell r="AK195">
            <v>0</v>
          </cell>
          <cell r="AM195">
            <v>494</v>
          </cell>
          <cell r="AN195">
            <v>1</v>
          </cell>
          <cell r="AO195">
            <v>393216</v>
          </cell>
          <cell r="AQ195">
            <v>0</v>
          </cell>
          <cell r="AR195">
            <v>0</v>
          </cell>
          <cell r="AS195" t="str">
            <v>Ы</v>
          </cell>
          <cell r="AT195" t="str">
            <v>Ы</v>
          </cell>
          <cell r="AU195">
            <v>0</v>
          </cell>
          <cell r="AV195">
            <v>0</v>
          </cell>
          <cell r="AW195">
            <v>23</v>
          </cell>
          <cell r="AX195">
            <v>1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C195">
            <v>38828</v>
          </cell>
        </row>
        <row r="196">
          <cell r="A196">
            <v>2006</v>
          </cell>
          <cell r="B196">
            <v>2</v>
          </cell>
          <cell r="C196">
            <v>366</v>
          </cell>
          <cell r="D196">
            <v>21</v>
          </cell>
          <cell r="E196">
            <v>792030</v>
          </cell>
          <cell r="F196">
            <v>0</v>
          </cell>
          <cell r="G196" t="str">
            <v>Затраты по ШПЗ (неосновные)</v>
          </cell>
          <cell r="H196">
            <v>2030</v>
          </cell>
          <cell r="I196">
            <v>7920</v>
          </cell>
          <cell r="J196">
            <v>2551.69</v>
          </cell>
          <cell r="K196">
            <v>1</v>
          </cell>
          <cell r="L196">
            <v>0</v>
          </cell>
          <cell r="M196">
            <v>0</v>
          </cell>
          <cell r="N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35</v>
          </cell>
          <cell r="V196">
            <v>0</v>
          </cell>
          <cell r="W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35</v>
          </cell>
          <cell r="AE196">
            <v>503000</v>
          </cell>
          <cell r="AF196">
            <v>0</v>
          </cell>
          <cell r="AI196">
            <v>2251</v>
          </cell>
          <cell r="AK196">
            <v>0</v>
          </cell>
          <cell r="AM196">
            <v>495</v>
          </cell>
          <cell r="AN196">
            <v>1</v>
          </cell>
          <cell r="AO196">
            <v>393216</v>
          </cell>
          <cell r="AQ196">
            <v>0</v>
          </cell>
          <cell r="AR196">
            <v>0</v>
          </cell>
          <cell r="AS196" t="str">
            <v>Ы</v>
          </cell>
          <cell r="AT196" t="str">
            <v>Ы</v>
          </cell>
          <cell r="AU196">
            <v>0</v>
          </cell>
          <cell r="AV196">
            <v>0</v>
          </cell>
          <cell r="AW196">
            <v>23</v>
          </cell>
          <cell r="AX196">
            <v>1</v>
          </cell>
          <cell r="AY196">
            <v>0</v>
          </cell>
          <cell r="AZ196">
            <v>0</v>
          </cell>
          <cell r="BA196">
            <v>0</v>
          </cell>
          <cell r="BB196">
            <v>0</v>
          </cell>
          <cell r="BC196">
            <v>38828</v>
          </cell>
        </row>
        <row r="197">
          <cell r="A197">
            <v>2006</v>
          </cell>
          <cell r="B197">
            <v>2</v>
          </cell>
          <cell r="C197">
            <v>367</v>
          </cell>
          <cell r="D197">
            <v>21</v>
          </cell>
          <cell r="E197">
            <v>792030</v>
          </cell>
          <cell r="F197">
            <v>0</v>
          </cell>
          <cell r="G197" t="str">
            <v>Затраты по ШПЗ (неосновные)</v>
          </cell>
          <cell r="H197">
            <v>2030</v>
          </cell>
          <cell r="I197">
            <v>7920</v>
          </cell>
          <cell r="J197">
            <v>702.68</v>
          </cell>
          <cell r="K197">
            <v>1</v>
          </cell>
          <cell r="L197">
            <v>0</v>
          </cell>
          <cell r="M197">
            <v>0</v>
          </cell>
          <cell r="N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35</v>
          </cell>
          <cell r="V197">
            <v>0</v>
          </cell>
          <cell r="W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35</v>
          </cell>
          <cell r="AE197">
            <v>504100</v>
          </cell>
          <cell r="AF197">
            <v>0</v>
          </cell>
          <cell r="AI197">
            <v>2251</v>
          </cell>
          <cell r="AK197">
            <v>0</v>
          </cell>
          <cell r="AM197">
            <v>496</v>
          </cell>
          <cell r="AN197">
            <v>1</v>
          </cell>
          <cell r="AO197">
            <v>393216</v>
          </cell>
          <cell r="AQ197">
            <v>0</v>
          </cell>
          <cell r="AR197">
            <v>0</v>
          </cell>
          <cell r="AS197" t="str">
            <v>Ы</v>
          </cell>
          <cell r="AT197" t="str">
            <v>Ы</v>
          </cell>
          <cell r="AU197">
            <v>0</v>
          </cell>
          <cell r="AV197">
            <v>0</v>
          </cell>
          <cell r="AW197">
            <v>23</v>
          </cell>
          <cell r="AX197">
            <v>1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38828</v>
          </cell>
        </row>
        <row r="198">
          <cell r="A198">
            <v>2006</v>
          </cell>
          <cell r="B198">
            <v>2</v>
          </cell>
          <cell r="C198">
            <v>368</v>
          </cell>
          <cell r="D198">
            <v>21</v>
          </cell>
          <cell r="E198">
            <v>792030</v>
          </cell>
          <cell r="F198">
            <v>0</v>
          </cell>
          <cell r="G198" t="str">
            <v>Затраты по ШПЗ (неосновные)</v>
          </cell>
          <cell r="H198">
            <v>2030</v>
          </cell>
          <cell r="I198">
            <v>7920</v>
          </cell>
          <cell r="J198">
            <v>1646.92</v>
          </cell>
          <cell r="K198">
            <v>1</v>
          </cell>
          <cell r="L198">
            <v>0</v>
          </cell>
          <cell r="M198">
            <v>0</v>
          </cell>
          <cell r="N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35</v>
          </cell>
          <cell r="V198">
            <v>0</v>
          </cell>
          <cell r="W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35</v>
          </cell>
          <cell r="AE198">
            <v>504200</v>
          </cell>
          <cell r="AF198">
            <v>0</v>
          </cell>
          <cell r="AI198">
            <v>2251</v>
          </cell>
          <cell r="AK198">
            <v>0</v>
          </cell>
          <cell r="AM198">
            <v>497</v>
          </cell>
          <cell r="AN198">
            <v>1</v>
          </cell>
          <cell r="AO198">
            <v>393216</v>
          </cell>
          <cell r="AQ198">
            <v>0</v>
          </cell>
          <cell r="AR198">
            <v>0</v>
          </cell>
          <cell r="AS198" t="str">
            <v>Ы</v>
          </cell>
          <cell r="AT198" t="str">
            <v>Ы</v>
          </cell>
          <cell r="AU198">
            <v>0</v>
          </cell>
          <cell r="AV198">
            <v>0</v>
          </cell>
          <cell r="AW198">
            <v>23</v>
          </cell>
          <cell r="AX198">
            <v>1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C198">
            <v>38828</v>
          </cell>
        </row>
        <row r="199">
          <cell r="A199">
            <v>2006</v>
          </cell>
          <cell r="B199">
            <v>2</v>
          </cell>
          <cell r="C199">
            <v>369</v>
          </cell>
          <cell r="D199">
            <v>21</v>
          </cell>
          <cell r="E199">
            <v>792030</v>
          </cell>
          <cell r="F199">
            <v>0</v>
          </cell>
          <cell r="G199" t="str">
            <v>Затраты по ШПЗ (неосновные)</v>
          </cell>
          <cell r="H199">
            <v>2030</v>
          </cell>
          <cell r="I199">
            <v>7920</v>
          </cell>
          <cell r="J199">
            <v>128.11000000000001</v>
          </cell>
          <cell r="K199">
            <v>1</v>
          </cell>
          <cell r="L199">
            <v>0</v>
          </cell>
          <cell r="M199">
            <v>0</v>
          </cell>
          <cell r="N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35</v>
          </cell>
          <cell r="V199">
            <v>0</v>
          </cell>
          <cell r="W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35</v>
          </cell>
          <cell r="AE199">
            <v>504400</v>
          </cell>
          <cell r="AF199">
            <v>0</v>
          </cell>
          <cell r="AI199">
            <v>2251</v>
          </cell>
          <cell r="AK199">
            <v>0</v>
          </cell>
          <cell r="AM199">
            <v>498</v>
          </cell>
          <cell r="AN199">
            <v>1</v>
          </cell>
          <cell r="AO199">
            <v>393216</v>
          </cell>
          <cell r="AQ199">
            <v>0</v>
          </cell>
          <cell r="AR199">
            <v>0</v>
          </cell>
          <cell r="AS199" t="str">
            <v>Ы</v>
          </cell>
          <cell r="AT199" t="str">
            <v>Ы</v>
          </cell>
          <cell r="AU199">
            <v>0</v>
          </cell>
          <cell r="AV199">
            <v>0</v>
          </cell>
          <cell r="AW199">
            <v>23</v>
          </cell>
          <cell r="AX199">
            <v>1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C199">
            <v>38828</v>
          </cell>
        </row>
        <row r="200">
          <cell r="A200">
            <v>2006</v>
          </cell>
          <cell r="B200">
            <v>2</v>
          </cell>
          <cell r="C200">
            <v>370</v>
          </cell>
          <cell r="D200">
            <v>21</v>
          </cell>
          <cell r="E200">
            <v>792030</v>
          </cell>
          <cell r="F200">
            <v>0</v>
          </cell>
          <cell r="G200" t="str">
            <v>Затраты по ШПЗ (неосновные)</v>
          </cell>
          <cell r="H200">
            <v>2030</v>
          </cell>
          <cell r="I200">
            <v>7920</v>
          </cell>
          <cell r="J200">
            <v>1754.25</v>
          </cell>
          <cell r="K200">
            <v>1</v>
          </cell>
          <cell r="L200">
            <v>0</v>
          </cell>
          <cell r="M200">
            <v>0</v>
          </cell>
          <cell r="N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35</v>
          </cell>
          <cell r="V200">
            <v>0</v>
          </cell>
          <cell r="W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35</v>
          </cell>
          <cell r="AE200">
            <v>505100</v>
          </cell>
          <cell r="AF200">
            <v>0</v>
          </cell>
          <cell r="AI200">
            <v>2251</v>
          </cell>
          <cell r="AK200">
            <v>0</v>
          </cell>
          <cell r="AM200">
            <v>499</v>
          </cell>
          <cell r="AN200">
            <v>1</v>
          </cell>
          <cell r="AO200">
            <v>393216</v>
          </cell>
          <cell r="AQ200">
            <v>0</v>
          </cell>
          <cell r="AR200">
            <v>0</v>
          </cell>
          <cell r="AS200" t="str">
            <v>Ы</v>
          </cell>
          <cell r="AT200" t="str">
            <v>Ы</v>
          </cell>
          <cell r="AU200">
            <v>0</v>
          </cell>
          <cell r="AV200">
            <v>0</v>
          </cell>
          <cell r="AW200">
            <v>23</v>
          </cell>
          <cell r="AX200">
            <v>1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38828</v>
          </cell>
        </row>
        <row r="201">
          <cell r="A201">
            <v>2006</v>
          </cell>
          <cell r="B201">
            <v>2</v>
          </cell>
          <cell r="C201">
            <v>371</v>
          </cell>
          <cell r="D201">
            <v>21</v>
          </cell>
          <cell r="E201">
            <v>792030</v>
          </cell>
          <cell r="F201">
            <v>0</v>
          </cell>
          <cell r="G201" t="str">
            <v>Затраты по ШПЗ (неосновные)</v>
          </cell>
          <cell r="H201">
            <v>2030</v>
          </cell>
          <cell r="I201">
            <v>7920</v>
          </cell>
          <cell r="J201">
            <v>948.48</v>
          </cell>
          <cell r="K201">
            <v>1</v>
          </cell>
          <cell r="L201">
            <v>0</v>
          </cell>
          <cell r="M201">
            <v>0</v>
          </cell>
          <cell r="N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35</v>
          </cell>
          <cell r="V201">
            <v>0</v>
          </cell>
          <cell r="W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35</v>
          </cell>
          <cell r="AE201">
            <v>506200</v>
          </cell>
          <cell r="AF201">
            <v>0</v>
          </cell>
          <cell r="AI201">
            <v>2251</v>
          </cell>
          <cell r="AK201">
            <v>0</v>
          </cell>
          <cell r="AM201">
            <v>500</v>
          </cell>
          <cell r="AN201">
            <v>1</v>
          </cell>
          <cell r="AO201">
            <v>393216</v>
          </cell>
          <cell r="AQ201">
            <v>0</v>
          </cell>
          <cell r="AR201">
            <v>0</v>
          </cell>
          <cell r="AS201" t="str">
            <v>Ы</v>
          </cell>
          <cell r="AT201" t="str">
            <v>Ы</v>
          </cell>
          <cell r="AU201">
            <v>0</v>
          </cell>
          <cell r="AV201">
            <v>0</v>
          </cell>
          <cell r="AW201">
            <v>23</v>
          </cell>
          <cell r="AX201">
            <v>1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38828</v>
          </cell>
        </row>
        <row r="202">
          <cell r="A202">
            <v>2006</v>
          </cell>
          <cell r="B202">
            <v>2</v>
          </cell>
          <cell r="C202">
            <v>372</v>
          </cell>
          <cell r="D202">
            <v>21</v>
          </cell>
          <cell r="E202">
            <v>792030</v>
          </cell>
          <cell r="F202">
            <v>0</v>
          </cell>
          <cell r="G202" t="str">
            <v>Затраты по ШПЗ (неосновные)</v>
          </cell>
          <cell r="H202">
            <v>2030</v>
          </cell>
          <cell r="I202">
            <v>7920</v>
          </cell>
          <cell r="J202">
            <v>6600.12</v>
          </cell>
          <cell r="K202">
            <v>1</v>
          </cell>
          <cell r="L202">
            <v>0</v>
          </cell>
          <cell r="M202">
            <v>0</v>
          </cell>
          <cell r="N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35</v>
          </cell>
          <cell r="V202">
            <v>0</v>
          </cell>
          <cell r="W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35</v>
          </cell>
          <cell r="AE202">
            <v>510100</v>
          </cell>
          <cell r="AF202">
            <v>0</v>
          </cell>
          <cell r="AI202">
            <v>2251</v>
          </cell>
          <cell r="AK202">
            <v>0</v>
          </cell>
          <cell r="AM202">
            <v>501</v>
          </cell>
          <cell r="AN202">
            <v>1</v>
          </cell>
          <cell r="AO202">
            <v>393216</v>
          </cell>
          <cell r="AQ202">
            <v>0</v>
          </cell>
          <cell r="AR202">
            <v>0</v>
          </cell>
          <cell r="AS202" t="str">
            <v>Ы</v>
          </cell>
          <cell r="AT202" t="str">
            <v>Ы</v>
          </cell>
          <cell r="AU202">
            <v>0</v>
          </cell>
          <cell r="AV202">
            <v>0</v>
          </cell>
          <cell r="AW202">
            <v>23</v>
          </cell>
          <cell r="AX202">
            <v>1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38828</v>
          </cell>
        </row>
        <row r="203">
          <cell r="A203">
            <v>2006</v>
          </cell>
          <cell r="B203">
            <v>2</v>
          </cell>
          <cell r="C203">
            <v>373</v>
          </cell>
          <cell r="D203">
            <v>21</v>
          </cell>
          <cell r="E203">
            <v>792030</v>
          </cell>
          <cell r="F203">
            <v>0</v>
          </cell>
          <cell r="G203" t="str">
            <v>Затраты по ШПЗ (неосновные)</v>
          </cell>
          <cell r="H203">
            <v>2030</v>
          </cell>
          <cell r="I203">
            <v>7920</v>
          </cell>
          <cell r="J203">
            <v>151.28</v>
          </cell>
          <cell r="K203">
            <v>1</v>
          </cell>
          <cell r="L203">
            <v>0</v>
          </cell>
          <cell r="M203">
            <v>0</v>
          </cell>
          <cell r="N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</v>
          </cell>
          <cell r="V203">
            <v>0</v>
          </cell>
          <cell r="W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35</v>
          </cell>
          <cell r="AE203">
            <v>510200</v>
          </cell>
          <cell r="AF203">
            <v>0</v>
          </cell>
          <cell r="AI203">
            <v>2251</v>
          </cell>
          <cell r="AK203">
            <v>0</v>
          </cell>
          <cell r="AM203">
            <v>502</v>
          </cell>
          <cell r="AN203">
            <v>1</v>
          </cell>
          <cell r="AO203">
            <v>393216</v>
          </cell>
          <cell r="AQ203">
            <v>0</v>
          </cell>
          <cell r="AR203">
            <v>0</v>
          </cell>
          <cell r="AS203" t="str">
            <v>Ы</v>
          </cell>
          <cell r="AT203" t="str">
            <v>Ы</v>
          </cell>
          <cell r="AU203">
            <v>0</v>
          </cell>
          <cell r="AV203">
            <v>0</v>
          </cell>
          <cell r="AW203">
            <v>23</v>
          </cell>
          <cell r="AX203">
            <v>1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38828</v>
          </cell>
        </row>
        <row r="204">
          <cell r="A204">
            <v>2006</v>
          </cell>
          <cell r="B204">
            <v>2</v>
          </cell>
          <cell r="C204">
            <v>374</v>
          </cell>
          <cell r="D204">
            <v>21</v>
          </cell>
          <cell r="E204">
            <v>792030</v>
          </cell>
          <cell r="F204">
            <v>0</v>
          </cell>
          <cell r="G204" t="str">
            <v>Затраты по ШПЗ (неосновные)</v>
          </cell>
          <cell r="H204">
            <v>2030</v>
          </cell>
          <cell r="I204">
            <v>7920</v>
          </cell>
          <cell r="J204">
            <v>65.83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35</v>
          </cell>
          <cell r="V204">
            <v>0</v>
          </cell>
          <cell r="W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35</v>
          </cell>
          <cell r="AE204">
            <v>510300</v>
          </cell>
          <cell r="AF204">
            <v>0</v>
          </cell>
          <cell r="AI204">
            <v>2251</v>
          </cell>
          <cell r="AK204">
            <v>0</v>
          </cell>
          <cell r="AM204">
            <v>503</v>
          </cell>
          <cell r="AN204">
            <v>1</v>
          </cell>
          <cell r="AO204">
            <v>393216</v>
          </cell>
          <cell r="AQ204">
            <v>0</v>
          </cell>
          <cell r="AR204">
            <v>0</v>
          </cell>
          <cell r="AS204" t="str">
            <v>Ы</v>
          </cell>
          <cell r="AT204" t="str">
            <v>Ы</v>
          </cell>
          <cell r="AU204">
            <v>0</v>
          </cell>
          <cell r="AV204">
            <v>0</v>
          </cell>
          <cell r="AW204">
            <v>23</v>
          </cell>
          <cell r="AX204">
            <v>1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38828</v>
          </cell>
        </row>
        <row r="205">
          <cell r="A205">
            <v>2006</v>
          </cell>
          <cell r="B205">
            <v>2</v>
          </cell>
          <cell r="C205">
            <v>375</v>
          </cell>
          <cell r="D205">
            <v>21</v>
          </cell>
          <cell r="E205">
            <v>792030</v>
          </cell>
          <cell r="F205">
            <v>0</v>
          </cell>
          <cell r="G205" t="str">
            <v>Затраты по ШПЗ (неосновные)</v>
          </cell>
          <cell r="H205">
            <v>2030</v>
          </cell>
          <cell r="I205">
            <v>7920</v>
          </cell>
          <cell r="J205">
            <v>379.68</v>
          </cell>
          <cell r="K205">
            <v>1</v>
          </cell>
          <cell r="L205">
            <v>0</v>
          </cell>
          <cell r="M205">
            <v>0</v>
          </cell>
          <cell r="N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35</v>
          </cell>
          <cell r="V205">
            <v>0</v>
          </cell>
          <cell r="W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35</v>
          </cell>
          <cell r="AE205">
            <v>510400</v>
          </cell>
          <cell r="AF205">
            <v>0</v>
          </cell>
          <cell r="AI205">
            <v>2251</v>
          </cell>
          <cell r="AK205">
            <v>0</v>
          </cell>
          <cell r="AM205">
            <v>504</v>
          </cell>
          <cell r="AN205">
            <v>1</v>
          </cell>
          <cell r="AO205">
            <v>393216</v>
          </cell>
          <cell r="AQ205">
            <v>0</v>
          </cell>
          <cell r="AR205">
            <v>0</v>
          </cell>
          <cell r="AS205" t="str">
            <v>Ы</v>
          </cell>
          <cell r="AT205" t="str">
            <v>Ы</v>
          </cell>
          <cell r="AU205">
            <v>0</v>
          </cell>
          <cell r="AV205">
            <v>0</v>
          </cell>
          <cell r="AW205">
            <v>23</v>
          </cell>
          <cell r="AX205">
            <v>1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38828</v>
          </cell>
        </row>
        <row r="206">
          <cell r="A206">
            <v>2006</v>
          </cell>
          <cell r="B206">
            <v>2</v>
          </cell>
          <cell r="C206">
            <v>376</v>
          </cell>
          <cell r="D206">
            <v>21</v>
          </cell>
          <cell r="E206">
            <v>792030</v>
          </cell>
          <cell r="F206">
            <v>0</v>
          </cell>
          <cell r="G206" t="str">
            <v>Затраты по ШПЗ (неосновные)</v>
          </cell>
          <cell r="H206">
            <v>2030</v>
          </cell>
          <cell r="I206">
            <v>7920</v>
          </cell>
          <cell r="J206">
            <v>22585.54</v>
          </cell>
          <cell r="K206">
            <v>1</v>
          </cell>
          <cell r="L206">
            <v>0</v>
          </cell>
          <cell r="M206">
            <v>0</v>
          </cell>
          <cell r="N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35</v>
          </cell>
          <cell r="V206">
            <v>0</v>
          </cell>
          <cell r="W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35</v>
          </cell>
          <cell r="AE206">
            <v>510600</v>
          </cell>
          <cell r="AF206">
            <v>0</v>
          </cell>
          <cell r="AI206">
            <v>2251</v>
          </cell>
          <cell r="AK206">
            <v>0</v>
          </cell>
          <cell r="AM206">
            <v>505</v>
          </cell>
          <cell r="AN206">
            <v>1</v>
          </cell>
          <cell r="AO206">
            <v>393216</v>
          </cell>
          <cell r="AQ206">
            <v>0</v>
          </cell>
          <cell r="AR206">
            <v>0</v>
          </cell>
          <cell r="AS206" t="str">
            <v>Ы</v>
          </cell>
          <cell r="AT206" t="str">
            <v>Ы</v>
          </cell>
          <cell r="AU206">
            <v>0</v>
          </cell>
          <cell r="AV206">
            <v>0</v>
          </cell>
          <cell r="AW206">
            <v>23</v>
          </cell>
          <cell r="AX206">
            <v>1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38828</v>
          </cell>
        </row>
        <row r="207">
          <cell r="A207">
            <v>2006</v>
          </cell>
          <cell r="B207">
            <v>2</v>
          </cell>
          <cell r="C207">
            <v>377</v>
          </cell>
          <cell r="D207">
            <v>21</v>
          </cell>
          <cell r="E207">
            <v>792030</v>
          </cell>
          <cell r="F207">
            <v>0</v>
          </cell>
          <cell r="G207" t="str">
            <v>Затраты по ШПЗ (неосновные)</v>
          </cell>
          <cell r="H207">
            <v>2030</v>
          </cell>
          <cell r="I207">
            <v>7920</v>
          </cell>
          <cell r="J207">
            <v>1.95</v>
          </cell>
          <cell r="K207">
            <v>1</v>
          </cell>
          <cell r="L207">
            <v>0</v>
          </cell>
          <cell r="M207">
            <v>0</v>
          </cell>
          <cell r="N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35</v>
          </cell>
          <cell r="V207">
            <v>0</v>
          </cell>
          <cell r="W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35</v>
          </cell>
          <cell r="AE207">
            <v>512000</v>
          </cell>
          <cell r="AF207">
            <v>0</v>
          </cell>
          <cell r="AI207">
            <v>2251</v>
          </cell>
          <cell r="AK207">
            <v>0</v>
          </cell>
          <cell r="AM207">
            <v>506</v>
          </cell>
          <cell r="AN207">
            <v>1</v>
          </cell>
          <cell r="AO207">
            <v>393216</v>
          </cell>
          <cell r="AQ207">
            <v>0</v>
          </cell>
          <cell r="AR207">
            <v>0</v>
          </cell>
          <cell r="AS207" t="str">
            <v>Ы</v>
          </cell>
          <cell r="AT207" t="str">
            <v>Ы</v>
          </cell>
          <cell r="AU207">
            <v>0</v>
          </cell>
          <cell r="AV207">
            <v>0</v>
          </cell>
          <cell r="AW207">
            <v>23</v>
          </cell>
          <cell r="AX207">
            <v>1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C207">
            <v>38828</v>
          </cell>
        </row>
        <row r="208">
          <cell r="A208">
            <v>2006</v>
          </cell>
          <cell r="B208">
            <v>2</v>
          </cell>
          <cell r="C208">
            <v>493</v>
          </cell>
          <cell r="D208">
            <v>21</v>
          </cell>
          <cell r="E208">
            <v>792030</v>
          </cell>
          <cell r="F208">
            <v>0</v>
          </cell>
          <cell r="G208" t="str">
            <v>Затраты по ШПЗ (неосновные)</v>
          </cell>
          <cell r="H208">
            <v>2030</v>
          </cell>
          <cell r="I208">
            <v>7920</v>
          </cell>
          <cell r="J208">
            <v>3020.36</v>
          </cell>
          <cell r="K208">
            <v>1</v>
          </cell>
          <cell r="L208">
            <v>0</v>
          </cell>
          <cell r="M208">
            <v>0</v>
          </cell>
          <cell r="N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42</v>
          </cell>
          <cell r="V208">
            <v>0</v>
          </cell>
          <cell r="W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42</v>
          </cell>
          <cell r="AE208">
            <v>110000</v>
          </cell>
          <cell r="AF208">
            <v>0</v>
          </cell>
          <cell r="AI208">
            <v>2251</v>
          </cell>
          <cell r="AK208">
            <v>0</v>
          </cell>
          <cell r="AM208">
            <v>622</v>
          </cell>
          <cell r="AN208">
            <v>1</v>
          </cell>
          <cell r="AO208">
            <v>393216</v>
          </cell>
          <cell r="AQ208">
            <v>0</v>
          </cell>
          <cell r="AR208">
            <v>0</v>
          </cell>
          <cell r="AS208" t="str">
            <v>Ы</v>
          </cell>
          <cell r="AT208" t="str">
            <v>Ы</v>
          </cell>
          <cell r="AU208">
            <v>0</v>
          </cell>
          <cell r="AV208">
            <v>0</v>
          </cell>
          <cell r="AW208">
            <v>23</v>
          </cell>
          <cell r="AX208">
            <v>1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C208">
            <v>38828</v>
          </cell>
        </row>
        <row r="209">
          <cell r="A209">
            <v>2006</v>
          </cell>
          <cell r="B209">
            <v>2</v>
          </cell>
          <cell r="C209">
            <v>494</v>
          </cell>
          <cell r="D209">
            <v>21</v>
          </cell>
          <cell r="E209">
            <v>792030</v>
          </cell>
          <cell r="F209">
            <v>0</v>
          </cell>
          <cell r="G209" t="str">
            <v>Затраты по ШПЗ (неосновные)</v>
          </cell>
          <cell r="H209">
            <v>2030</v>
          </cell>
          <cell r="I209">
            <v>7920</v>
          </cell>
          <cell r="J209">
            <v>359.2</v>
          </cell>
          <cell r="K209">
            <v>1</v>
          </cell>
          <cell r="L209">
            <v>0</v>
          </cell>
          <cell r="M209">
            <v>0</v>
          </cell>
          <cell r="N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42</v>
          </cell>
          <cell r="V209">
            <v>0</v>
          </cell>
          <cell r="W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42</v>
          </cell>
          <cell r="AE209">
            <v>114020</v>
          </cell>
          <cell r="AF209">
            <v>0</v>
          </cell>
          <cell r="AI209">
            <v>2251</v>
          </cell>
          <cell r="AK209">
            <v>0</v>
          </cell>
          <cell r="AM209">
            <v>623</v>
          </cell>
          <cell r="AN209">
            <v>1</v>
          </cell>
          <cell r="AO209">
            <v>393216</v>
          </cell>
          <cell r="AQ209">
            <v>0</v>
          </cell>
          <cell r="AR209">
            <v>0</v>
          </cell>
          <cell r="AS209" t="str">
            <v>Ы</v>
          </cell>
          <cell r="AT209" t="str">
            <v>Ы</v>
          </cell>
          <cell r="AU209">
            <v>0</v>
          </cell>
          <cell r="AV209">
            <v>0</v>
          </cell>
          <cell r="AW209">
            <v>23</v>
          </cell>
          <cell r="AX209">
            <v>1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38828</v>
          </cell>
        </row>
        <row r="210">
          <cell r="A210">
            <v>2006</v>
          </cell>
          <cell r="B210">
            <v>2</v>
          </cell>
          <cell r="C210">
            <v>495</v>
          </cell>
          <cell r="D210">
            <v>21</v>
          </cell>
          <cell r="E210">
            <v>792030</v>
          </cell>
          <cell r="F210">
            <v>0</v>
          </cell>
          <cell r="G210" t="str">
            <v>Затраты по ШПЗ (неосновные)</v>
          </cell>
          <cell r="H210">
            <v>2030</v>
          </cell>
          <cell r="I210">
            <v>7920</v>
          </cell>
          <cell r="J210">
            <v>1053.83</v>
          </cell>
          <cell r="K210">
            <v>1</v>
          </cell>
          <cell r="L210">
            <v>0</v>
          </cell>
          <cell r="M210">
            <v>0</v>
          </cell>
          <cell r="N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42</v>
          </cell>
          <cell r="V210">
            <v>0</v>
          </cell>
          <cell r="W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42</v>
          </cell>
          <cell r="AE210">
            <v>117000</v>
          </cell>
          <cell r="AF210">
            <v>0</v>
          </cell>
          <cell r="AI210">
            <v>2251</v>
          </cell>
          <cell r="AK210">
            <v>0</v>
          </cell>
          <cell r="AM210">
            <v>624</v>
          </cell>
          <cell r="AN210">
            <v>1</v>
          </cell>
          <cell r="AO210">
            <v>393216</v>
          </cell>
          <cell r="AQ210">
            <v>0</v>
          </cell>
          <cell r="AR210">
            <v>0</v>
          </cell>
          <cell r="AS210" t="str">
            <v>Ы</v>
          </cell>
          <cell r="AT210" t="str">
            <v>Ы</v>
          </cell>
          <cell r="AU210">
            <v>0</v>
          </cell>
          <cell r="AV210">
            <v>0</v>
          </cell>
          <cell r="AW210">
            <v>23</v>
          </cell>
          <cell r="AX210">
            <v>1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C210">
            <v>38828</v>
          </cell>
        </row>
        <row r="211">
          <cell r="A211">
            <v>2006</v>
          </cell>
          <cell r="B211">
            <v>2</v>
          </cell>
          <cell r="C211">
            <v>496</v>
          </cell>
          <cell r="D211">
            <v>21</v>
          </cell>
          <cell r="E211">
            <v>792030</v>
          </cell>
          <cell r="F211">
            <v>0</v>
          </cell>
          <cell r="G211" t="str">
            <v>Затраты по ШПЗ (неосновные)</v>
          </cell>
          <cell r="H211">
            <v>2030</v>
          </cell>
          <cell r="I211">
            <v>7920</v>
          </cell>
          <cell r="J211">
            <v>2667.19</v>
          </cell>
          <cell r="K211">
            <v>1</v>
          </cell>
          <cell r="L211">
            <v>0</v>
          </cell>
          <cell r="M211">
            <v>0</v>
          </cell>
          <cell r="N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42</v>
          </cell>
          <cell r="V211">
            <v>0</v>
          </cell>
          <cell r="W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42</v>
          </cell>
          <cell r="AE211">
            <v>118000</v>
          </cell>
          <cell r="AF211">
            <v>0</v>
          </cell>
          <cell r="AI211">
            <v>2251</v>
          </cell>
          <cell r="AK211">
            <v>0</v>
          </cell>
          <cell r="AM211">
            <v>625</v>
          </cell>
          <cell r="AN211">
            <v>1</v>
          </cell>
          <cell r="AO211">
            <v>393216</v>
          </cell>
          <cell r="AQ211">
            <v>0</v>
          </cell>
          <cell r="AR211">
            <v>0</v>
          </cell>
          <cell r="AS211" t="str">
            <v>Ы</v>
          </cell>
          <cell r="AT211" t="str">
            <v>Ы</v>
          </cell>
          <cell r="AU211">
            <v>0</v>
          </cell>
          <cell r="AV211">
            <v>0</v>
          </cell>
          <cell r="AW211">
            <v>23</v>
          </cell>
          <cell r="AX211">
            <v>1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38828</v>
          </cell>
        </row>
        <row r="212">
          <cell r="A212">
            <v>2006</v>
          </cell>
          <cell r="B212">
            <v>2</v>
          </cell>
          <cell r="C212">
            <v>497</v>
          </cell>
          <cell r="D212">
            <v>21</v>
          </cell>
          <cell r="E212">
            <v>792030</v>
          </cell>
          <cell r="F212">
            <v>0</v>
          </cell>
          <cell r="G212" t="str">
            <v>Затраты по ШПЗ (неосновные)</v>
          </cell>
          <cell r="H212">
            <v>2030</v>
          </cell>
          <cell r="I212">
            <v>7920</v>
          </cell>
          <cell r="J212">
            <v>325.89999999999998</v>
          </cell>
          <cell r="K212">
            <v>1</v>
          </cell>
          <cell r="L212">
            <v>0</v>
          </cell>
          <cell r="M212">
            <v>0</v>
          </cell>
          <cell r="N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42</v>
          </cell>
          <cell r="V212">
            <v>0</v>
          </cell>
          <cell r="W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42</v>
          </cell>
          <cell r="AE212">
            <v>130000</v>
          </cell>
          <cell r="AF212">
            <v>0</v>
          </cell>
          <cell r="AI212">
            <v>2251</v>
          </cell>
          <cell r="AK212">
            <v>0</v>
          </cell>
          <cell r="AM212">
            <v>626</v>
          </cell>
          <cell r="AN212">
            <v>1</v>
          </cell>
          <cell r="AO212">
            <v>393216</v>
          </cell>
          <cell r="AQ212">
            <v>0</v>
          </cell>
          <cell r="AR212">
            <v>0</v>
          </cell>
          <cell r="AS212" t="str">
            <v>Ы</v>
          </cell>
          <cell r="AT212" t="str">
            <v>Ы</v>
          </cell>
          <cell r="AU212">
            <v>0</v>
          </cell>
          <cell r="AV212">
            <v>0</v>
          </cell>
          <cell r="AW212">
            <v>23</v>
          </cell>
          <cell r="AX212">
            <v>1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38828</v>
          </cell>
        </row>
        <row r="213">
          <cell r="A213">
            <v>2006</v>
          </cell>
          <cell r="B213">
            <v>2</v>
          </cell>
          <cell r="C213">
            <v>498</v>
          </cell>
          <cell r="D213">
            <v>21</v>
          </cell>
          <cell r="E213">
            <v>792030</v>
          </cell>
          <cell r="F213">
            <v>0</v>
          </cell>
          <cell r="G213" t="str">
            <v>Затраты по ШПЗ (неосновные)</v>
          </cell>
          <cell r="H213">
            <v>2030</v>
          </cell>
          <cell r="I213">
            <v>7920</v>
          </cell>
          <cell r="J213">
            <v>1208.8399999999999</v>
          </cell>
          <cell r="K213">
            <v>1</v>
          </cell>
          <cell r="L213">
            <v>0</v>
          </cell>
          <cell r="M213">
            <v>0</v>
          </cell>
          <cell r="N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42</v>
          </cell>
          <cell r="V213">
            <v>0</v>
          </cell>
          <cell r="W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42</v>
          </cell>
          <cell r="AE213">
            <v>131000</v>
          </cell>
          <cell r="AF213">
            <v>0</v>
          </cell>
          <cell r="AI213">
            <v>2251</v>
          </cell>
          <cell r="AK213">
            <v>0</v>
          </cell>
          <cell r="AM213">
            <v>627</v>
          </cell>
          <cell r="AN213">
            <v>1</v>
          </cell>
          <cell r="AO213">
            <v>393216</v>
          </cell>
          <cell r="AQ213">
            <v>0</v>
          </cell>
          <cell r="AR213">
            <v>0</v>
          </cell>
          <cell r="AS213" t="str">
            <v>Ы</v>
          </cell>
          <cell r="AT213" t="str">
            <v>Ы</v>
          </cell>
          <cell r="AU213">
            <v>0</v>
          </cell>
          <cell r="AV213">
            <v>0</v>
          </cell>
          <cell r="AW213">
            <v>23</v>
          </cell>
          <cell r="AX213">
            <v>1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38828</v>
          </cell>
        </row>
        <row r="214">
          <cell r="A214">
            <v>2006</v>
          </cell>
          <cell r="B214">
            <v>2</v>
          </cell>
          <cell r="C214">
            <v>499</v>
          </cell>
          <cell r="D214">
            <v>21</v>
          </cell>
          <cell r="E214">
            <v>792030</v>
          </cell>
          <cell r="F214">
            <v>0</v>
          </cell>
          <cell r="G214" t="str">
            <v>Затраты по ШПЗ (неосновные)</v>
          </cell>
          <cell r="H214">
            <v>2030</v>
          </cell>
          <cell r="I214">
            <v>7920</v>
          </cell>
          <cell r="J214">
            <v>8722.66</v>
          </cell>
          <cell r="K214">
            <v>1</v>
          </cell>
          <cell r="L214">
            <v>0</v>
          </cell>
          <cell r="M214">
            <v>0</v>
          </cell>
          <cell r="N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42</v>
          </cell>
          <cell r="V214">
            <v>0</v>
          </cell>
          <cell r="W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42</v>
          </cell>
          <cell r="AE214">
            <v>132000</v>
          </cell>
          <cell r="AF214">
            <v>0</v>
          </cell>
          <cell r="AI214">
            <v>2251</v>
          </cell>
          <cell r="AK214">
            <v>0</v>
          </cell>
          <cell r="AM214">
            <v>628</v>
          </cell>
          <cell r="AN214">
            <v>1</v>
          </cell>
          <cell r="AO214">
            <v>393216</v>
          </cell>
          <cell r="AQ214">
            <v>0</v>
          </cell>
          <cell r="AR214">
            <v>0</v>
          </cell>
          <cell r="AS214" t="str">
            <v>Ы</v>
          </cell>
          <cell r="AT214" t="str">
            <v>Ы</v>
          </cell>
          <cell r="AU214">
            <v>0</v>
          </cell>
          <cell r="AV214">
            <v>0</v>
          </cell>
          <cell r="AW214">
            <v>23</v>
          </cell>
          <cell r="AX214">
            <v>1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38828</v>
          </cell>
        </row>
        <row r="215">
          <cell r="A215">
            <v>2006</v>
          </cell>
          <cell r="B215">
            <v>2</v>
          </cell>
          <cell r="C215">
            <v>500</v>
          </cell>
          <cell r="D215">
            <v>21</v>
          </cell>
          <cell r="E215">
            <v>792030</v>
          </cell>
          <cell r="F215">
            <v>0</v>
          </cell>
          <cell r="G215" t="str">
            <v>Затраты по ШПЗ (неосновные)</v>
          </cell>
          <cell r="H215">
            <v>2030</v>
          </cell>
          <cell r="I215">
            <v>7920</v>
          </cell>
          <cell r="J215">
            <v>854.14</v>
          </cell>
          <cell r="K215">
            <v>1</v>
          </cell>
          <cell r="L215">
            <v>0</v>
          </cell>
          <cell r="M215">
            <v>0</v>
          </cell>
          <cell r="N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42</v>
          </cell>
          <cell r="V215">
            <v>0</v>
          </cell>
          <cell r="W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42</v>
          </cell>
          <cell r="AE215">
            <v>135000</v>
          </cell>
          <cell r="AF215">
            <v>0</v>
          </cell>
          <cell r="AI215">
            <v>2251</v>
          </cell>
          <cell r="AK215">
            <v>0</v>
          </cell>
          <cell r="AM215">
            <v>629</v>
          </cell>
          <cell r="AN215">
            <v>1</v>
          </cell>
          <cell r="AO215">
            <v>393216</v>
          </cell>
          <cell r="AQ215">
            <v>0</v>
          </cell>
          <cell r="AR215">
            <v>0</v>
          </cell>
          <cell r="AS215" t="str">
            <v>Ы</v>
          </cell>
          <cell r="AT215" t="str">
            <v>Ы</v>
          </cell>
          <cell r="AU215">
            <v>0</v>
          </cell>
          <cell r="AV215">
            <v>0</v>
          </cell>
          <cell r="AW215">
            <v>23</v>
          </cell>
          <cell r="AX215">
            <v>1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38828</v>
          </cell>
        </row>
        <row r="216">
          <cell r="A216">
            <v>2006</v>
          </cell>
          <cell r="B216">
            <v>2</v>
          </cell>
          <cell r="C216">
            <v>501</v>
          </cell>
          <cell r="D216">
            <v>21</v>
          </cell>
          <cell r="E216">
            <v>792030</v>
          </cell>
          <cell r="F216">
            <v>0</v>
          </cell>
          <cell r="G216" t="str">
            <v>Затраты по ШПЗ (неосновные)</v>
          </cell>
          <cell r="H216">
            <v>2030</v>
          </cell>
          <cell r="I216">
            <v>7920</v>
          </cell>
          <cell r="J216">
            <v>26256.86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42</v>
          </cell>
          <cell r="V216">
            <v>0</v>
          </cell>
          <cell r="W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42</v>
          </cell>
          <cell r="AE216">
            <v>143000</v>
          </cell>
          <cell r="AF216">
            <v>0</v>
          </cell>
          <cell r="AI216">
            <v>2251</v>
          </cell>
          <cell r="AK216">
            <v>0</v>
          </cell>
          <cell r="AM216">
            <v>630</v>
          </cell>
          <cell r="AN216">
            <v>1</v>
          </cell>
          <cell r="AO216">
            <v>393216</v>
          </cell>
          <cell r="AQ216">
            <v>0</v>
          </cell>
          <cell r="AR216">
            <v>0</v>
          </cell>
          <cell r="AS216" t="str">
            <v>Ы</v>
          </cell>
          <cell r="AT216" t="str">
            <v>Ы</v>
          </cell>
          <cell r="AU216">
            <v>0</v>
          </cell>
          <cell r="AV216">
            <v>0</v>
          </cell>
          <cell r="AW216">
            <v>23</v>
          </cell>
          <cell r="AX216">
            <v>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38828</v>
          </cell>
        </row>
        <row r="217">
          <cell r="A217">
            <v>2006</v>
          </cell>
          <cell r="B217">
            <v>2</v>
          </cell>
          <cell r="C217">
            <v>502</v>
          </cell>
          <cell r="D217">
            <v>21</v>
          </cell>
          <cell r="E217">
            <v>792030</v>
          </cell>
          <cell r="F217">
            <v>0</v>
          </cell>
          <cell r="G217" t="str">
            <v>Затраты по ШПЗ (неосновные)</v>
          </cell>
          <cell r="H217">
            <v>2030</v>
          </cell>
          <cell r="I217">
            <v>7920</v>
          </cell>
          <cell r="J217">
            <v>4395023</v>
          </cell>
          <cell r="K217">
            <v>1</v>
          </cell>
          <cell r="L217">
            <v>0</v>
          </cell>
          <cell r="M217">
            <v>0</v>
          </cell>
          <cell r="N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42</v>
          </cell>
          <cell r="V217">
            <v>0</v>
          </cell>
          <cell r="W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42</v>
          </cell>
          <cell r="AE217">
            <v>240000</v>
          </cell>
          <cell r="AF217">
            <v>0</v>
          </cell>
          <cell r="AI217">
            <v>2251</v>
          </cell>
          <cell r="AK217">
            <v>0</v>
          </cell>
          <cell r="AM217">
            <v>631</v>
          </cell>
          <cell r="AN217">
            <v>1</v>
          </cell>
          <cell r="AO217">
            <v>393216</v>
          </cell>
          <cell r="AQ217">
            <v>0</v>
          </cell>
          <cell r="AR217">
            <v>0</v>
          </cell>
          <cell r="AS217" t="str">
            <v>Ы</v>
          </cell>
          <cell r="AT217" t="str">
            <v>Ы</v>
          </cell>
          <cell r="AU217">
            <v>0</v>
          </cell>
          <cell r="AV217">
            <v>0</v>
          </cell>
          <cell r="AW217">
            <v>23</v>
          </cell>
          <cell r="AX217">
            <v>1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38828</v>
          </cell>
        </row>
        <row r="218">
          <cell r="A218">
            <v>2006</v>
          </cell>
          <cell r="B218">
            <v>2</v>
          </cell>
          <cell r="C218">
            <v>503</v>
          </cell>
          <cell r="D218">
            <v>21</v>
          </cell>
          <cell r="E218">
            <v>792030</v>
          </cell>
          <cell r="F218">
            <v>0</v>
          </cell>
          <cell r="G218" t="str">
            <v>Затраты по ШПЗ (неосновные)</v>
          </cell>
          <cell r="H218">
            <v>2030</v>
          </cell>
          <cell r="I218">
            <v>7920</v>
          </cell>
          <cell r="J218">
            <v>127329.93</v>
          </cell>
          <cell r="K218">
            <v>1</v>
          </cell>
          <cell r="L218">
            <v>0</v>
          </cell>
          <cell r="M218">
            <v>0</v>
          </cell>
          <cell r="N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42</v>
          </cell>
          <cell r="V218">
            <v>0</v>
          </cell>
          <cell r="W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42</v>
          </cell>
          <cell r="AE218">
            <v>311000</v>
          </cell>
          <cell r="AF218">
            <v>0</v>
          </cell>
          <cell r="AI218">
            <v>2251</v>
          </cell>
          <cell r="AK218">
            <v>0</v>
          </cell>
          <cell r="AM218">
            <v>632</v>
          </cell>
          <cell r="AN218">
            <v>1</v>
          </cell>
          <cell r="AO218">
            <v>393216</v>
          </cell>
          <cell r="AQ218">
            <v>0</v>
          </cell>
          <cell r="AR218">
            <v>0</v>
          </cell>
          <cell r="AS218" t="str">
            <v>Ы</v>
          </cell>
          <cell r="AT218" t="str">
            <v>Ы</v>
          </cell>
          <cell r="AU218">
            <v>0</v>
          </cell>
          <cell r="AV218">
            <v>0</v>
          </cell>
          <cell r="AW218">
            <v>23</v>
          </cell>
          <cell r="AX218">
            <v>1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38828</v>
          </cell>
        </row>
        <row r="219">
          <cell r="A219">
            <v>2006</v>
          </cell>
          <cell r="B219">
            <v>2</v>
          </cell>
          <cell r="C219">
            <v>504</v>
          </cell>
          <cell r="D219">
            <v>21</v>
          </cell>
          <cell r="E219">
            <v>792030</v>
          </cell>
          <cell r="F219">
            <v>0</v>
          </cell>
          <cell r="G219" t="str">
            <v>Затраты по ШПЗ (неосновные)</v>
          </cell>
          <cell r="H219">
            <v>2030</v>
          </cell>
          <cell r="I219">
            <v>7920</v>
          </cell>
          <cell r="J219">
            <v>878744.45</v>
          </cell>
          <cell r="K219">
            <v>1</v>
          </cell>
          <cell r="L219">
            <v>0</v>
          </cell>
          <cell r="M219">
            <v>0</v>
          </cell>
          <cell r="N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42</v>
          </cell>
          <cell r="V219">
            <v>0</v>
          </cell>
          <cell r="W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42</v>
          </cell>
          <cell r="AE219">
            <v>312000</v>
          </cell>
          <cell r="AF219">
            <v>0</v>
          </cell>
          <cell r="AI219">
            <v>2251</v>
          </cell>
          <cell r="AK219">
            <v>0</v>
          </cell>
          <cell r="AM219">
            <v>633</v>
          </cell>
          <cell r="AN219">
            <v>1</v>
          </cell>
          <cell r="AO219">
            <v>393216</v>
          </cell>
          <cell r="AQ219">
            <v>0</v>
          </cell>
          <cell r="AR219">
            <v>0</v>
          </cell>
          <cell r="AS219" t="str">
            <v>Ы</v>
          </cell>
          <cell r="AT219" t="str">
            <v>Ы</v>
          </cell>
          <cell r="AU219">
            <v>0</v>
          </cell>
          <cell r="AV219">
            <v>0</v>
          </cell>
          <cell r="AW219">
            <v>23</v>
          </cell>
          <cell r="AX219">
            <v>1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38828</v>
          </cell>
        </row>
        <row r="220">
          <cell r="A220">
            <v>2006</v>
          </cell>
          <cell r="B220">
            <v>2</v>
          </cell>
          <cell r="C220">
            <v>505</v>
          </cell>
          <cell r="D220">
            <v>21</v>
          </cell>
          <cell r="E220">
            <v>792030</v>
          </cell>
          <cell r="F220">
            <v>0</v>
          </cell>
          <cell r="G220" t="str">
            <v>Затраты по ШПЗ (неосновные)</v>
          </cell>
          <cell r="H220">
            <v>2030</v>
          </cell>
          <cell r="I220">
            <v>7920</v>
          </cell>
          <cell r="J220">
            <v>48297.71</v>
          </cell>
          <cell r="K220">
            <v>1</v>
          </cell>
          <cell r="L220">
            <v>0</v>
          </cell>
          <cell r="M220">
            <v>0</v>
          </cell>
          <cell r="N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42</v>
          </cell>
          <cell r="V220">
            <v>0</v>
          </cell>
          <cell r="W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42</v>
          </cell>
          <cell r="AE220">
            <v>313000</v>
          </cell>
          <cell r="AF220">
            <v>0</v>
          </cell>
          <cell r="AI220">
            <v>2251</v>
          </cell>
          <cell r="AK220">
            <v>0</v>
          </cell>
          <cell r="AM220">
            <v>634</v>
          </cell>
          <cell r="AN220">
            <v>1</v>
          </cell>
          <cell r="AO220">
            <v>393216</v>
          </cell>
          <cell r="AQ220">
            <v>0</v>
          </cell>
          <cell r="AR220">
            <v>0</v>
          </cell>
          <cell r="AS220" t="str">
            <v>Ы</v>
          </cell>
          <cell r="AT220" t="str">
            <v>Ы</v>
          </cell>
          <cell r="AU220">
            <v>0</v>
          </cell>
          <cell r="AV220">
            <v>0</v>
          </cell>
          <cell r="AW220">
            <v>23</v>
          </cell>
          <cell r="AX220">
            <v>1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38828</v>
          </cell>
        </row>
        <row r="221">
          <cell r="A221">
            <v>2006</v>
          </cell>
          <cell r="B221">
            <v>2</v>
          </cell>
          <cell r="C221">
            <v>506</v>
          </cell>
          <cell r="D221">
            <v>21</v>
          </cell>
          <cell r="E221">
            <v>792030</v>
          </cell>
          <cell r="F221">
            <v>0</v>
          </cell>
          <cell r="G221" t="str">
            <v>Затраты по ШПЗ (неосновные)</v>
          </cell>
          <cell r="H221">
            <v>2030</v>
          </cell>
          <cell r="I221">
            <v>7920</v>
          </cell>
          <cell r="J221">
            <v>87813.74</v>
          </cell>
          <cell r="K221">
            <v>1</v>
          </cell>
          <cell r="L221">
            <v>0</v>
          </cell>
          <cell r="M221">
            <v>0</v>
          </cell>
          <cell r="N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42</v>
          </cell>
          <cell r="V221">
            <v>0</v>
          </cell>
          <cell r="W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42</v>
          </cell>
          <cell r="AE221">
            <v>314000</v>
          </cell>
          <cell r="AF221">
            <v>0</v>
          </cell>
          <cell r="AI221">
            <v>2251</v>
          </cell>
          <cell r="AK221">
            <v>0</v>
          </cell>
          <cell r="AM221">
            <v>635</v>
          </cell>
          <cell r="AN221">
            <v>1</v>
          </cell>
          <cell r="AO221">
            <v>393216</v>
          </cell>
          <cell r="AQ221">
            <v>0</v>
          </cell>
          <cell r="AR221">
            <v>0</v>
          </cell>
          <cell r="AS221" t="str">
            <v>Ы</v>
          </cell>
          <cell r="AT221" t="str">
            <v>Ы</v>
          </cell>
          <cell r="AU221">
            <v>0</v>
          </cell>
          <cell r="AV221">
            <v>0</v>
          </cell>
          <cell r="AW221">
            <v>23</v>
          </cell>
          <cell r="AX221">
            <v>1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38828</v>
          </cell>
        </row>
        <row r="222">
          <cell r="A222">
            <v>2006</v>
          </cell>
          <cell r="B222">
            <v>2</v>
          </cell>
          <cell r="C222">
            <v>507</v>
          </cell>
          <cell r="D222">
            <v>21</v>
          </cell>
          <cell r="E222">
            <v>792030</v>
          </cell>
          <cell r="F222">
            <v>0</v>
          </cell>
          <cell r="G222" t="str">
            <v>Затраты по ШПЗ (неосновные)</v>
          </cell>
          <cell r="H222">
            <v>2030</v>
          </cell>
          <cell r="I222">
            <v>7920</v>
          </cell>
          <cell r="J222">
            <v>17573.16</v>
          </cell>
          <cell r="K222">
            <v>1</v>
          </cell>
          <cell r="L222">
            <v>0</v>
          </cell>
          <cell r="M222">
            <v>0</v>
          </cell>
          <cell r="N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42</v>
          </cell>
          <cell r="V222">
            <v>0</v>
          </cell>
          <cell r="W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42</v>
          </cell>
          <cell r="AE222">
            <v>315000</v>
          </cell>
          <cell r="AF222">
            <v>0</v>
          </cell>
          <cell r="AI222">
            <v>2251</v>
          </cell>
          <cell r="AK222">
            <v>0</v>
          </cell>
          <cell r="AM222">
            <v>636</v>
          </cell>
          <cell r="AN222">
            <v>1</v>
          </cell>
          <cell r="AO222">
            <v>393216</v>
          </cell>
          <cell r="AQ222">
            <v>0</v>
          </cell>
          <cell r="AR222">
            <v>0</v>
          </cell>
          <cell r="AS222" t="str">
            <v>Ы</v>
          </cell>
          <cell r="AT222" t="str">
            <v>Ы</v>
          </cell>
          <cell r="AU222">
            <v>0</v>
          </cell>
          <cell r="AV222">
            <v>0</v>
          </cell>
          <cell r="AW222">
            <v>23</v>
          </cell>
          <cell r="AX222">
            <v>1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38828</v>
          </cell>
        </row>
        <row r="223">
          <cell r="A223">
            <v>2006</v>
          </cell>
          <cell r="B223">
            <v>2</v>
          </cell>
          <cell r="C223">
            <v>508</v>
          </cell>
          <cell r="D223">
            <v>21</v>
          </cell>
          <cell r="E223">
            <v>792030</v>
          </cell>
          <cell r="F223">
            <v>0</v>
          </cell>
          <cell r="G223" t="str">
            <v>Затраты по ШПЗ (неосновные)</v>
          </cell>
          <cell r="H223">
            <v>2030</v>
          </cell>
          <cell r="I223">
            <v>7920</v>
          </cell>
          <cell r="J223">
            <v>2621.2399999999998</v>
          </cell>
          <cell r="K223">
            <v>1</v>
          </cell>
          <cell r="L223">
            <v>0</v>
          </cell>
          <cell r="M223">
            <v>0</v>
          </cell>
          <cell r="N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42</v>
          </cell>
          <cell r="V223">
            <v>0</v>
          </cell>
          <cell r="W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42</v>
          </cell>
          <cell r="AE223">
            <v>410000</v>
          </cell>
          <cell r="AF223">
            <v>0</v>
          </cell>
          <cell r="AI223">
            <v>2251</v>
          </cell>
          <cell r="AK223">
            <v>0</v>
          </cell>
          <cell r="AM223">
            <v>637</v>
          </cell>
          <cell r="AN223">
            <v>1</v>
          </cell>
          <cell r="AO223">
            <v>393216</v>
          </cell>
          <cell r="AQ223">
            <v>0</v>
          </cell>
          <cell r="AR223">
            <v>0</v>
          </cell>
          <cell r="AS223" t="str">
            <v>Ы</v>
          </cell>
          <cell r="AT223" t="str">
            <v>Ы</v>
          </cell>
          <cell r="AU223">
            <v>0</v>
          </cell>
          <cell r="AV223">
            <v>0</v>
          </cell>
          <cell r="AW223">
            <v>23</v>
          </cell>
          <cell r="AX223">
            <v>1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38828</v>
          </cell>
        </row>
        <row r="224">
          <cell r="A224">
            <v>2006</v>
          </cell>
          <cell r="B224">
            <v>2</v>
          </cell>
          <cell r="C224">
            <v>509</v>
          </cell>
          <cell r="D224">
            <v>21</v>
          </cell>
          <cell r="E224">
            <v>792030</v>
          </cell>
          <cell r="F224">
            <v>0</v>
          </cell>
          <cell r="G224" t="str">
            <v>Затраты по ШПЗ (неосновные)</v>
          </cell>
          <cell r="H224">
            <v>2030</v>
          </cell>
          <cell r="I224">
            <v>7920</v>
          </cell>
          <cell r="J224">
            <v>42337.4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42</v>
          </cell>
          <cell r="V224">
            <v>0</v>
          </cell>
          <cell r="W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42</v>
          </cell>
          <cell r="AE224">
            <v>420000</v>
          </cell>
          <cell r="AF224">
            <v>0</v>
          </cell>
          <cell r="AI224">
            <v>2251</v>
          </cell>
          <cell r="AK224">
            <v>0</v>
          </cell>
          <cell r="AM224">
            <v>638</v>
          </cell>
          <cell r="AN224">
            <v>1</v>
          </cell>
          <cell r="AO224">
            <v>393216</v>
          </cell>
          <cell r="AQ224">
            <v>0</v>
          </cell>
          <cell r="AR224">
            <v>0</v>
          </cell>
          <cell r="AS224" t="str">
            <v>Ы</v>
          </cell>
          <cell r="AT224" t="str">
            <v>Ы</v>
          </cell>
          <cell r="AU224">
            <v>0</v>
          </cell>
          <cell r="AV224">
            <v>0</v>
          </cell>
          <cell r="AW224">
            <v>23</v>
          </cell>
          <cell r="AX224">
            <v>1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38828</v>
          </cell>
        </row>
        <row r="225">
          <cell r="A225">
            <v>2006</v>
          </cell>
          <cell r="B225">
            <v>2</v>
          </cell>
          <cell r="C225">
            <v>510</v>
          </cell>
          <cell r="D225">
            <v>21</v>
          </cell>
          <cell r="E225">
            <v>792030</v>
          </cell>
          <cell r="F225">
            <v>0</v>
          </cell>
          <cell r="G225" t="str">
            <v>Затраты по ШПЗ (неосновные)</v>
          </cell>
          <cell r="H225">
            <v>2030</v>
          </cell>
          <cell r="I225">
            <v>7920</v>
          </cell>
          <cell r="J225">
            <v>6431.39</v>
          </cell>
          <cell r="K225">
            <v>1</v>
          </cell>
          <cell r="L225">
            <v>0</v>
          </cell>
          <cell r="M225">
            <v>0</v>
          </cell>
          <cell r="N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42</v>
          </cell>
          <cell r="V225">
            <v>0</v>
          </cell>
          <cell r="W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42</v>
          </cell>
          <cell r="AE225">
            <v>430000</v>
          </cell>
          <cell r="AF225">
            <v>0</v>
          </cell>
          <cell r="AI225">
            <v>2251</v>
          </cell>
          <cell r="AK225">
            <v>0</v>
          </cell>
          <cell r="AM225">
            <v>639</v>
          </cell>
          <cell r="AN225">
            <v>1</v>
          </cell>
          <cell r="AO225">
            <v>393216</v>
          </cell>
          <cell r="AQ225">
            <v>0</v>
          </cell>
          <cell r="AR225">
            <v>0</v>
          </cell>
          <cell r="AS225" t="str">
            <v>Ы</v>
          </cell>
          <cell r="AT225" t="str">
            <v>Ы</v>
          </cell>
          <cell r="AU225">
            <v>0</v>
          </cell>
          <cell r="AV225">
            <v>0</v>
          </cell>
          <cell r="AW225">
            <v>23</v>
          </cell>
          <cell r="AX225">
            <v>1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38828</v>
          </cell>
        </row>
        <row r="226">
          <cell r="A226">
            <v>2006</v>
          </cell>
          <cell r="B226">
            <v>2</v>
          </cell>
          <cell r="C226">
            <v>511</v>
          </cell>
          <cell r="D226">
            <v>21</v>
          </cell>
          <cell r="E226">
            <v>792030</v>
          </cell>
          <cell r="F226">
            <v>0</v>
          </cell>
          <cell r="G226" t="str">
            <v>Затраты по ШПЗ (неосновные)</v>
          </cell>
          <cell r="H226">
            <v>2030</v>
          </cell>
          <cell r="I226">
            <v>7920</v>
          </cell>
          <cell r="J226">
            <v>4051.88</v>
          </cell>
          <cell r="K226">
            <v>1</v>
          </cell>
          <cell r="L226">
            <v>0</v>
          </cell>
          <cell r="M226">
            <v>0</v>
          </cell>
          <cell r="N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42</v>
          </cell>
          <cell r="V226">
            <v>0</v>
          </cell>
          <cell r="W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42</v>
          </cell>
          <cell r="AE226">
            <v>450000</v>
          </cell>
          <cell r="AF226">
            <v>0</v>
          </cell>
          <cell r="AI226">
            <v>2251</v>
          </cell>
          <cell r="AK226">
            <v>0</v>
          </cell>
          <cell r="AM226">
            <v>640</v>
          </cell>
          <cell r="AN226">
            <v>1</v>
          </cell>
          <cell r="AO226">
            <v>393216</v>
          </cell>
          <cell r="AQ226">
            <v>0</v>
          </cell>
          <cell r="AR226">
            <v>0</v>
          </cell>
          <cell r="AS226" t="str">
            <v>Ы</v>
          </cell>
          <cell r="AT226" t="str">
            <v>Ы</v>
          </cell>
          <cell r="AU226">
            <v>0</v>
          </cell>
          <cell r="AV226">
            <v>0</v>
          </cell>
          <cell r="AW226">
            <v>23</v>
          </cell>
          <cell r="AX226">
            <v>1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38828</v>
          </cell>
        </row>
        <row r="227">
          <cell r="A227">
            <v>2006</v>
          </cell>
          <cell r="B227">
            <v>2</v>
          </cell>
          <cell r="C227">
            <v>512</v>
          </cell>
          <cell r="D227">
            <v>21</v>
          </cell>
          <cell r="E227">
            <v>792030</v>
          </cell>
          <cell r="F227">
            <v>0</v>
          </cell>
          <cell r="G227" t="str">
            <v>Затраты по ШПЗ (неосновные)</v>
          </cell>
          <cell r="H227">
            <v>2030</v>
          </cell>
          <cell r="I227">
            <v>7920</v>
          </cell>
          <cell r="J227">
            <v>1009.97</v>
          </cell>
          <cell r="K227">
            <v>1</v>
          </cell>
          <cell r="L227">
            <v>0</v>
          </cell>
          <cell r="M227">
            <v>0</v>
          </cell>
          <cell r="N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42</v>
          </cell>
          <cell r="V227">
            <v>0</v>
          </cell>
          <cell r="W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42</v>
          </cell>
          <cell r="AE227">
            <v>460000</v>
          </cell>
          <cell r="AF227">
            <v>0</v>
          </cell>
          <cell r="AI227">
            <v>2251</v>
          </cell>
          <cell r="AK227">
            <v>0</v>
          </cell>
          <cell r="AM227">
            <v>641</v>
          </cell>
          <cell r="AN227">
            <v>1</v>
          </cell>
          <cell r="AO227">
            <v>393216</v>
          </cell>
          <cell r="AQ227">
            <v>0</v>
          </cell>
          <cell r="AR227">
            <v>0</v>
          </cell>
          <cell r="AS227" t="str">
            <v>Ы</v>
          </cell>
          <cell r="AT227" t="str">
            <v>Ы</v>
          </cell>
          <cell r="AU227">
            <v>0</v>
          </cell>
          <cell r="AV227">
            <v>0</v>
          </cell>
          <cell r="AW227">
            <v>23</v>
          </cell>
          <cell r="AX227">
            <v>1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38828</v>
          </cell>
        </row>
        <row r="228">
          <cell r="A228">
            <v>2006</v>
          </cell>
          <cell r="B228">
            <v>2</v>
          </cell>
          <cell r="C228">
            <v>513</v>
          </cell>
          <cell r="D228">
            <v>21</v>
          </cell>
          <cell r="E228">
            <v>792030</v>
          </cell>
          <cell r="F228">
            <v>0</v>
          </cell>
          <cell r="G228" t="str">
            <v>Затраты по ШПЗ (неосновные)</v>
          </cell>
          <cell r="H228">
            <v>2030</v>
          </cell>
          <cell r="I228">
            <v>7920</v>
          </cell>
          <cell r="J228">
            <v>39.770000000000003</v>
          </cell>
          <cell r="K228">
            <v>1</v>
          </cell>
          <cell r="L228">
            <v>0</v>
          </cell>
          <cell r="M228">
            <v>0</v>
          </cell>
          <cell r="N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42</v>
          </cell>
          <cell r="V228">
            <v>0</v>
          </cell>
          <cell r="W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42</v>
          </cell>
          <cell r="AE228">
            <v>465000</v>
          </cell>
          <cell r="AF228">
            <v>0</v>
          </cell>
          <cell r="AI228">
            <v>2251</v>
          </cell>
          <cell r="AK228">
            <v>0</v>
          </cell>
          <cell r="AM228">
            <v>642</v>
          </cell>
          <cell r="AN228">
            <v>1</v>
          </cell>
          <cell r="AO228">
            <v>393216</v>
          </cell>
          <cell r="AQ228">
            <v>0</v>
          </cell>
          <cell r="AR228">
            <v>0</v>
          </cell>
          <cell r="AS228" t="str">
            <v>Ы</v>
          </cell>
          <cell r="AT228" t="str">
            <v>Ы</v>
          </cell>
          <cell r="AU228">
            <v>0</v>
          </cell>
          <cell r="AV228">
            <v>0</v>
          </cell>
          <cell r="AW228">
            <v>23</v>
          </cell>
          <cell r="AX228">
            <v>1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38828</v>
          </cell>
        </row>
        <row r="229">
          <cell r="A229">
            <v>2006</v>
          </cell>
          <cell r="B229">
            <v>2</v>
          </cell>
          <cell r="C229">
            <v>514</v>
          </cell>
          <cell r="D229">
            <v>21</v>
          </cell>
          <cell r="E229">
            <v>792030</v>
          </cell>
          <cell r="F229">
            <v>0</v>
          </cell>
          <cell r="G229" t="str">
            <v>Затраты по ШПЗ (неосновные)</v>
          </cell>
          <cell r="H229">
            <v>2030</v>
          </cell>
          <cell r="I229">
            <v>7920</v>
          </cell>
          <cell r="J229">
            <v>78250.55</v>
          </cell>
          <cell r="K229">
            <v>1</v>
          </cell>
          <cell r="L229">
            <v>0</v>
          </cell>
          <cell r="M229">
            <v>0</v>
          </cell>
          <cell r="N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42</v>
          </cell>
          <cell r="V229">
            <v>0</v>
          </cell>
          <cell r="W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42</v>
          </cell>
          <cell r="AE229">
            <v>502100</v>
          </cell>
          <cell r="AF229">
            <v>0</v>
          </cell>
          <cell r="AI229">
            <v>2251</v>
          </cell>
          <cell r="AK229">
            <v>0</v>
          </cell>
          <cell r="AM229">
            <v>643</v>
          </cell>
          <cell r="AN229">
            <v>1</v>
          </cell>
          <cell r="AO229">
            <v>393216</v>
          </cell>
          <cell r="AQ229">
            <v>0</v>
          </cell>
          <cell r="AR229">
            <v>0</v>
          </cell>
          <cell r="AS229" t="str">
            <v>Ы</v>
          </cell>
          <cell r="AT229" t="str">
            <v>Ы</v>
          </cell>
          <cell r="AU229">
            <v>0</v>
          </cell>
          <cell r="AV229">
            <v>0</v>
          </cell>
          <cell r="AW229">
            <v>23</v>
          </cell>
          <cell r="AX229">
            <v>1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38828</v>
          </cell>
        </row>
        <row r="230">
          <cell r="A230">
            <v>2006</v>
          </cell>
          <cell r="B230">
            <v>2</v>
          </cell>
          <cell r="C230">
            <v>515</v>
          </cell>
          <cell r="D230">
            <v>21</v>
          </cell>
          <cell r="E230">
            <v>792030</v>
          </cell>
          <cell r="F230">
            <v>0</v>
          </cell>
          <cell r="G230" t="str">
            <v>Затраты по ШПЗ (неосновные)</v>
          </cell>
          <cell r="H230">
            <v>2030</v>
          </cell>
          <cell r="I230">
            <v>7920</v>
          </cell>
          <cell r="J230">
            <v>21591.85</v>
          </cell>
          <cell r="K230">
            <v>1</v>
          </cell>
          <cell r="L230">
            <v>0</v>
          </cell>
          <cell r="M230">
            <v>0</v>
          </cell>
          <cell r="N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42</v>
          </cell>
          <cell r="V230">
            <v>0</v>
          </cell>
          <cell r="W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42</v>
          </cell>
          <cell r="AE230">
            <v>503000</v>
          </cell>
          <cell r="AF230">
            <v>0</v>
          </cell>
          <cell r="AI230">
            <v>2251</v>
          </cell>
          <cell r="AK230">
            <v>0</v>
          </cell>
          <cell r="AM230">
            <v>644</v>
          </cell>
          <cell r="AN230">
            <v>1</v>
          </cell>
          <cell r="AO230">
            <v>393216</v>
          </cell>
          <cell r="AQ230">
            <v>0</v>
          </cell>
          <cell r="AR230">
            <v>0</v>
          </cell>
          <cell r="AS230" t="str">
            <v>Ы</v>
          </cell>
          <cell r="AT230" t="str">
            <v>Ы</v>
          </cell>
          <cell r="AU230">
            <v>0</v>
          </cell>
          <cell r="AV230">
            <v>0</v>
          </cell>
          <cell r="AW230">
            <v>23</v>
          </cell>
          <cell r="AX230">
            <v>1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38828</v>
          </cell>
        </row>
        <row r="231">
          <cell r="A231">
            <v>2006</v>
          </cell>
          <cell r="B231">
            <v>2</v>
          </cell>
          <cell r="C231">
            <v>516</v>
          </cell>
          <cell r="D231">
            <v>21</v>
          </cell>
          <cell r="E231">
            <v>792030</v>
          </cell>
          <cell r="F231">
            <v>0</v>
          </cell>
          <cell r="G231" t="str">
            <v>Затраты по ШПЗ (неосновные)</v>
          </cell>
          <cell r="H231">
            <v>2030</v>
          </cell>
          <cell r="I231">
            <v>7920</v>
          </cell>
          <cell r="J231">
            <v>1377.62</v>
          </cell>
          <cell r="K231">
            <v>1</v>
          </cell>
          <cell r="L231">
            <v>0</v>
          </cell>
          <cell r="M231">
            <v>0</v>
          </cell>
          <cell r="N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42</v>
          </cell>
          <cell r="V231">
            <v>0</v>
          </cell>
          <cell r="W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42</v>
          </cell>
          <cell r="AE231">
            <v>504900</v>
          </cell>
          <cell r="AF231">
            <v>0</v>
          </cell>
          <cell r="AI231">
            <v>2251</v>
          </cell>
          <cell r="AK231">
            <v>0</v>
          </cell>
          <cell r="AM231">
            <v>645</v>
          </cell>
          <cell r="AN231">
            <v>1</v>
          </cell>
          <cell r="AO231">
            <v>393216</v>
          </cell>
          <cell r="AQ231">
            <v>0</v>
          </cell>
          <cell r="AR231">
            <v>0</v>
          </cell>
          <cell r="AS231" t="str">
            <v>Ы</v>
          </cell>
          <cell r="AT231" t="str">
            <v>Ы</v>
          </cell>
          <cell r="AU231">
            <v>0</v>
          </cell>
          <cell r="AV231">
            <v>0</v>
          </cell>
          <cell r="AW231">
            <v>23</v>
          </cell>
          <cell r="AX231">
            <v>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38828</v>
          </cell>
        </row>
        <row r="232">
          <cell r="A232">
            <v>2006</v>
          </cell>
          <cell r="B232">
            <v>2</v>
          </cell>
          <cell r="C232">
            <v>517</v>
          </cell>
          <cell r="D232">
            <v>21</v>
          </cell>
          <cell r="E232">
            <v>792030</v>
          </cell>
          <cell r="F232">
            <v>0</v>
          </cell>
          <cell r="G232" t="str">
            <v>Затраты по ШПЗ (неосновные)</v>
          </cell>
          <cell r="H232">
            <v>2030</v>
          </cell>
          <cell r="I232">
            <v>7920</v>
          </cell>
          <cell r="J232">
            <v>10318.14</v>
          </cell>
          <cell r="K232">
            <v>1</v>
          </cell>
          <cell r="L232">
            <v>0</v>
          </cell>
          <cell r="M232">
            <v>0</v>
          </cell>
          <cell r="N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42</v>
          </cell>
          <cell r="V232">
            <v>0</v>
          </cell>
          <cell r="W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42</v>
          </cell>
          <cell r="AE232">
            <v>505100</v>
          </cell>
          <cell r="AF232">
            <v>0</v>
          </cell>
          <cell r="AI232">
            <v>2251</v>
          </cell>
          <cell r="AK232">
            <v>0</v>
          </cell>
          <cell r="AM232">
            <v>646</v>
          </cell>
          <cell r="AN232">
            <v>1</v>
          </cell>
          <cell r="AO232">
            <v>393216</v>
          </cell>
          <cell r="AQ232">
            <v>0</v>
          </cell>
          <cell r="AR232">
            <v>0</v>
          </cell>
          <cell r="AS232" t="str">
            <v>Ы</v>
          </cell>
          <cell r="AT232" t="str">
            <v>Ы</v>
          </cell>
          <cell r="AU232">
            <v>0</v>
          </cell>
          <cell r="AV232">
            <v>0</v>
          </cell>
          <cell r="AW232">
            <v>23</v>
          </cell>
          <cell r="AX232">
            <v>1</v>
          </cell>
          <cell r="AY232">
            <v>0</v>
          </cell>
          <cell r="AZ232">
            <v>0</v>
          </cell>
          <cell r="BA232">
            <v>0</v>
          </cell>
          <cell r="BB232">
            <v>0</v>
          </cell>
          <cell r="BC232">
            <v>38828</v>
          </cell>
        </row>
        <row r="233">
          <cell r="A233">
            <v>2006</v>
          </cell>
          <cell r="B233">
            <v>2</v>
          </cell>
          <cell r="C233">
            <v>518</v>
          </cell>
          <cell r="D233">
            <v>21</v>
          </cell>
          <cell r="E233">
            <v>792030</v>
          </cell>
          <cell r="F233">
            <v>0</v>
          </cell>
          <cell r="G233" t="str">
            <v>Затраты по ШПЗ (неосновные)</v>
          </cell>
          <cell r="H233">
            <v>2030</v>
          </cell>
          <cell r="I233">
            <v>7920</v>
          </cell>
          <cell r="J233">
            <v>2636.91</v>
          </cell>
          <cell r="K233">
            <v>1</v>
          </cell>
          <cell r="L233">
            <v>0</v>
          </cell>
          <cell r="M233">
            <v>0</v>
          </cell>
          <cell r="N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42</v>
          </cell>
          <cell r="V233">
            <v>0</v>
          </cell>
          <cell r="W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42</v>
          </cell>
          <cell r="AE233">
            <v>505200</v>
          </cell>
          <cell r="AF233">
            <v>0</v>
          </cell>
          <cell r="AI233">
            <v>2251</v>
          </cell>
          <cell r="AK233">
            <v>0</v>
          </cell>
          <cell r="AM233">
            <v>647</v>
          </cell>
          <cell r="AN233">
            <v>1</v>
          </cell>
          <cell r="AO233">
            <v>393216</v>
          </cell>
          <cell r="AQ233">
            <v>0</v>
          </cell>
          <cell r="AR233">
            <v>0</v>
          </cell>
          <cell r="AS233" t="str">
            <v>Ы</v>
          </cell>
          <cell r="AT233" t="str">
            <v>Ы</v>
          </cell>
          <cell r="AU233">
            <v>0</v>
          </cell>
          <cell r="AV233">
            <v>0</v>
          </cell>
          <cell r="AW233">
            <v>23</v>
          </cell>
          <cell r="AX233">
            <v>1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38828</v>
          </cell>
        </row>
        <row r="234">
          <cell r="A234">
            <v>2006</v>
          </cell>
          <cell r="B234">
            <v>2</v>
          </cell>
          <cell r="C234">
            <v>519</v>
          </cell>
          <cell r="D234">
            <v>21</v>
          </cell>
          <cell r="E234">
            <v>792030</v>
          </cell>
          <cell r="F234">
            <v>0</v>
          </cell>
          <cell r="G234" t="str">
            <v>Затраты по ШПЗ (неосновные)</v>
          </cell>
          <cell r="H234">
            <v>2030</v>
          </cell>
          <cell r="I234">
            <v>7920</v>
          </cell>
          <cell r="J234">
            <v>169.17</v>
          </cell>
          <cell r="K234">
            <v>1</v>
          </cell>
          <cell r="L234">
            <v>0</v>
          </cell>
          <cell r="M234">
            <v>0</v>
          </cell>
          <cell r="N234">
            <v>0</v>
          </cell>
          <cell r="R234">
            <v>0</v>
          </cell>
          <cell r="S234">
            <v>0</v>
          </cell>
          <cell r="T234">
            <v>0</v>
          </cell>
          <cell r="U234">
            <v>42</v>
          </cell>
          <cell r="V234">
            <v>0</v>
          </cell>
          <cell r="W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42</v>
          </cell>
          <cell r="AE234">
            <v>505400</v>
          </cell>
          <cell r="AF234">
            <v>0</v>
          </cell>
          <cell r="AI234">
            <v>2251</v>
          </cell>
          <cell r="AK234">
            <v>0</v>
          </cell>
          <cell r="AM234">
            <v>648</v>
          </cell>
          <cell r="AN234">
            <v>1</v>
          </cell>
          <cell r="AO234">
            <v>393216</v>
          </cell>
          <cell r="AQ234">
            <v>0</v>
          </cell>
          <cell r="AR234">
            <v>0</v>
          </cell>
          <cell r="AS234" t="str">
            <v>Ы</v>
          </cell>
          <cell r="AT234" t="str">
            <v>Ы</v>
          </cell>
          <cell r="AU234">
            <v>0</v>
          </cell>
          <cell r="AV234">
            <v>0</v>
          </cell>
          <cell r="AW234">
            <v>23</v>
          </cell>
          <cell r="AX234">
            <v>1</v>
          </cell>
          <cell r="AY234">
            <v>0</v>
          </cell>
          <cell r="AZ234">
            <v>0</v>
          </cell>
          <cell r="BA234">
            <v>0</v>
          </cell>
          <cell r="BB234">
            <v>0</v>
          </cell>
          <cell r="BC234">
            <v>38828</v>
          </cell>
        </row>
        <row r="235">
          <cell r="A235">
            <v>2006</v>
          </cell>
          <cell r="B235">
            <v>2</v>
          </cell>
          <cell r="C235">
            <v>520</v>
          </cell>
          <cell r="D235">
            <v>21</v>
          </cell>
          <cell r="E235">
            <v>792030</v>
          </cell>
          <cell r="F235">
            <v>0</v>
          </cell>
          <cell r="G235" t="str">
            <v>Затраты по ШПЗ (неосновные)</v>
          </cell>
          <cell r="H235">
            <v>2030</v>
          </cell>
          <cell r="I235">
            <v>7920</v>
          </cell>
          <cell r="J235">
            <v>1247.26</v>
          </cell>
          <cell r="K235">
            <v>1</v>
          </cell>
          <cell r="L235">
            <v>0</v>
          </cell>
          <cell r="M235">
            <v>0</v>
          </cell>
          <cell r="N235">
            <v>0</v>
          </cell>
          <cell r="R235">
            <v>0</v>
          </cell>
          <cell r="S235">
            <v>0</v>
          </cell>
          <cell r="T235">
            <v>0</v>
          </cell>
          <cell r="U235">
            <v>42</v>
          </cell>
          <cell r="V235">
            <v>0</v>
          </cell>
          <cell r="W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42</v>
          </cell>
          <cell r="AE235">
            <v>506200</v>
          </cell>
          <cell r="AF235">
            <v>0</v>
          </cell>
          <cell r="AI235">
            <v>2251</v>
          </cell>
          <cell r="AK235">
            <v>0</v>
          </cell>
          <cell r="AM235">
            <v>649</v>
          </cell>
          <cell r="AN235">
            <v>1</v>
          </cell>
          <cell r="AO235">
            <v>393216</v>
          </cell>
          <cell r="AQ235">
            <v>0</v>
          </cell>
          <cell r="AR235">
            <v>0</v>
          </cell>
          <cell r="AS235" t="str">
            <v>Ы</v>
          </cell>
          <cell r="AT235" t="str">
            <v>Ы</v>
          </cell>
          <cell r="AU235">
            <v>0</v>
          </cell>
          <cell r="AV235">
            <v>0</v>
          </cell>
          <cell r="AW235">
            <v>23</v>
          </cell>
          <cell r="AX235">
            <v>1</v>
          </cell>
          <cell r="AY235">
            <v>0</v>
          </cell>
          <cell r="AZ235">
            <v>0</v>
          </cell>
          <cell r="BA235">
            <v>0</v>
          </cell>
          <cell r="BB235">
            <v>0</v>
          </cell>
          <cell r="BC235">
            <v>38828</v>
          </cell>
        </row>
        <row r="236">
          <cell r="A236">
            <v>2006</v>
          </cell>
          <cell r="B236">
            <v>2</v>
          </cell>
          <cell r="C236">
            <v>521</v>
          </cell>
          <cell r="D236">
            <v>21</v>
          </cell>
          <cell r="E236">
            <v>792030</v>
          </cell>
          <cell r="F236">
            <v>0</v>
          </cell>
          <cell r="G236" t="str">
            <v>Затраты по ШПЗ (неосновные)</v>
          </cell>
          <cell r="H236">
            <v>2030</v>
          </cell>
          <cell r="I236">
            <v>7920</v>
          </cell>
          <cell r="J236">
            <v>2138.16</v>
          </cell>
          <cell r="K236">
            <v>1</v>
          </cell>
          <cell r="L236">
            <v>0</v>
          </cell>
          <cell r="M236">
            <v>0</v>
          </cell>
          <cell r="N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42</v>
          </cell>
          <cell r="V236">
            <v>0</v>
          </cell>
          <cell r="W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42</v>
          </cell>
          <cell r="AE236">
            <v>508310</v>
          </cell>
          <cell r="AF236">
            <v>0</v>
          </cell>
          <cell r="AI236">
            <v>2251</v>
          </cell>
          <cell r="AK236">
            <v>0</v>
          </cell>
          <cell r="AM236">
            <v>650</v>
          </cell>
          <cell r="AN236">
            <v>1</v>
          </cell>
          <cell r="AO236">
            <v>393216</v>
          </cell>
          <cell r="AQ236">
            <v>0</v>
          </cell>
          <cell r="AR236">
            <v>0</v>
          </cell>
          <cell r="AS236" t="str">
            <v>Ы</v>
          </cell>
          <cell r="AT236" t="str">
            <v>Ы</v>
          </cell>
          <cell r="AU236">
            <v>0</v>
          </cell>
          <cell r="AV236">
            <v>0</v>
          </cell>
          <cell r="AW236">
            <v>23</v>
          </cell>
          <cell r="AX236">
            <v>1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38828</v>
          </cell>
        </row>
        <row r="237">
          <cell r="A237">
            <v>2006</v>
          </cell>
          <cell r="B237">
            <v>2</v>
          </cell>
          <cell r="C237">
            <v>522</v>
          </cell>
          <cell r="D237">
            <v>21</v>
          </cell>
          <cell r="E237">
            <v>792030</v>
          </cell>
          <cell r="F237">
            <v>0</v>
          </cell>
          <cell r="G237" t="str">
            <v>Затраты по ШПЗ (неосновные)</v>
          </cell>
          <cell r="H237">
            <v>2030</v>
          </cell>
          <cell r="I237">
            <v>7920</v>
          </cell>
          <cell r="J237">
            <v>314.31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42</v>
          </cell>
          <cell r="V237">
            <v>0</v>
          </cell>
          <cell r="W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42</v>
          </cell>
          <cell r="AE237">
            <v>508700</v>
          </cell>
          <cell r="AF237">
            <v>0</v>
          </cell>
          <cell r="AI237">
            <v>2251</v>
          </cell>
          <cell r="AK237">
            <v>0</v>
          </cell>
          <cell r="AM237">
            <v>651</v>
          </cell>
          <cell r="AN237">
            <v>1</v>
          </cell>
          <cell r="AO237">
            <v>393216</v>
          </cell>
          <cell r="AQ237">
            <v>0</v>
          </cell>
          <cell r="AR237">
            <v>0</v>
          </cell>
          <cell r="AS237" t="str">
            <v>Ы</v>
          </cell>
          <cell r="AT237" t="str">
            <v>Ы</v>
          </cell>
          <cell r="AU237">
            <v>0</v>
          </cell>
          <cell r="AV237">
            <v>0</v>
          </cell>
          <cell r="AW237">
            <v>23</v>
          </cell>
          <cell r="AX237">
            <v>1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38828</v>
          </cell>
        </row>
        <row r="238">
          <cell r="A238">
            <v>2006</v>
          </cell>
          <cell r="B238">
            <v>2</v>
          </cell>
          <cell r="C238">
            <v>523</v>
          </cell>
          <cell r="D238">
            <v>21</v>
          </cell>
          <cell r="E238">
            <v>792030</v>
          </cell>
          <cell r="F238">
            <v>0</v>
          </cell>
          <cell r="G238" t="str">
            <v>Затраты по ШПЗ (неосновные)</v>
          </cell>
          <cell r="H238">
            <v>2030</v>
          </cell>
          <cell r="I238">
            <v>7920</v>
          </cell>
          <cell r="J238">
            <v>33650.519999999997</v>
          </cell>
          <cell r="K238">
            <v>1</v>
          </cell>
          <cell r="L238">
            <v>0</v>
          </cell>
          <cell r="M238">
            <v>0</v>
          </cell>
          <cell r="N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42</v>
          </cell>
          <cell r="V238">
            <v>0</v>
          </cell>
          <cell r="W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42</v>
          </cell>
          <cell r="AE238">
            <v>510100</v>
          </cell>
          <cell r="AF238">
            <v>0</v>
          </cell>
          <cell r="AI238">
            <v>2251</v>
          </cell>
          <cell r="AK238">
            <v>0</v>
          </cell>
          <cell r="AM238">
            <v>652</v>
          </cell>
          <cell r="AN238">
            <v>1</v>
          </cell>
          <cell r="AO238">
            <v>393216</v>
          </cell>
          <cell r="AQ238">
            <v>0</v>
          </cell>
          <cell r="AR238">
            <v>0</v>
          </cell>
          <cell r="AS238" t="str">
            <v>Ы</v>
          </cell>
          <cell r="AT238" t="str">
            <v>Ы</v>
          </cell>
          <cell r="AU238">
            <v>0</v>
          </cell>
          <cell r="AV238">
            <v>0</v>
          </cell>
          <cell r="AW238">
            <v>23</v>
          </cell>
          <cell r="AX238">
            <v>1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38828</v>
          </cell>
        </row>
        <row r="239">
          <cell r="A239">
            <v>2006</v>
          </cell>
          <cell r="B239">
            <v>2</v>
          </cell>
          <cell r="C239">
            <v>524</v>
          </cell>
          <cell r="D239">
            <v>21</v>
          </cell>
          <cell r="E239">
            <v>792030</v>
          </cell>
          <cell r="F239">
            <v>0</v>
          </cell>
          <cell r="G239" t="str">
            <v>Затраты по ШПЗ (неосновные)</v>
          </cell>
          <cell r="H239">
            <v>2030</v>
          </cell>
          <cell r="I239">
            <v>7920</v>
          </cell>
          <cell r="J239">
            <v>48.11</v>
          </cell>
          <cell r="K239">
            <v>1</v>
          </cell>
          <cell r="L239">
            <v>0</v>
          </cell>
          <cell r="M239">
            <v>0</v>
          </cell>
          <cell r="N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42</v>
          </cell>
          <cell r="V239">
            <v>0</v>
          </cell>
          <cell r="W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42</v>
          </cell>
          <cell r="AE239">
            <v>510200</v>
          </cell>
          <cell r="AF239">
            <v>0</v>
          </cell>
          <cell r="AI239">
            <v>2251</v>
          </cell>
          <cell r="AK239">
            <v>0</v>
          </cell>
          <cell r="AM239">
            <v>653</v>
          </cell>
          <cell r="AN239">
            <v>1</v>
          </cell>
          <cell r="AO239">
            <v>393216</v>
          </cell>
          <cell r="AQ239">
            <v>0</v>
          </cell>
          <cell r="AR239">
            <v>0</v>
          </cell>
          <cell r="AS239" t="str">
            <v>Ы</v>
          </cell>
          <cell r="AT239" t="str">
            <v>Ы</v>
          </cell>
          <cell r="AU239">
            <v>0</v>
          </cell>
          <cell r="AV239">
            <v>0</v>
          </cell>
          <cell r="AW239">
            <v>23</v>
          </cell>
          <cell r="AX239">
            <v>1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38828</v>
          </cell>
        </row>
        <row r="240">
          <cell r="A240">
            <v>2006</v>
          </cell>
          <cell r="B240">
            <v>2</v>
          </cell>
          <cell r="C240">
            <v>525</v>
          </cell>
          <cell r="D240">
            <v>21</v>
          </cell>
          <cell r="E240">
            <v>792030</v>
          </cell>
          <cell r="F240">
            <v>0</v>
          </cell>
          <cell r="G240" t="str">
            <v>Затраты по ШПЗ (неосновные)</v>
          </cell>
          <cell r="H240">
            <v>2030</v>
          </cell>
          <cell r="I240">
            <v>7920</v>
          </cell>
          <cell r="J240">
            <v>3273.44</v>
          </cell>
          <cell r="K240">
            <v>1</v>
          </cell>
          <cell r="L240">
            <v>0</v>
          </cell>
          <cell r="M240">
            <v>0</v>
          </cell>
          <cell r="N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42</v>
          </cell>
          <cell r="V240">
            <v>0</v>
          </cell>
          <cell r="W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42</v>
          </cell>
          <cell r="AE240">
            <v>510300</v>
          </cell>
          <cell r="AF240">
            <v>0</v>
          </cell>
          <cell r="AI240">
            <v>2251</v>
          </cell>
          <cell r="AK240">
            <v>0</v>
          </cell>
          <cell r="AM240">
            <v>654</v>
          </cell>
          <cell r="AN240">
            <v>1</v>
          </cell>
          <cell r="AO240">
            <v>393216</v>
          </cell>
          <cell r="AQ240">
            <v>0</v>
          </cell>
          <cell r="AR240">
            <v>0</v>
          </cell>
          <cell r="AS240" t="str">
            <v>Ы</v>
          </cell>
          <cell r="AT240" t="str">
            <v>Ы</v>
          </cell>
          <cell r="AU240">
            <v>0</v>
          </cell>
          <cell r="AV240">
            <v>0</v>
          </cell>
          <cell r="AW240">
            <v>23</v>
          </cell>
          <cell r="AX240">
            <v>1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38828</v>
          </cell>
        </row>
        <row r="241">
          <cell r="A241">
            <v>2006</v>
          </cell>
          <cell r="B241">
            <v>2</v>
          </cell>
          <cell r="C241">
            <v>526</v>
          </cell>
          <cell r="D241">
            <v>21</v>
          </cell>
          <cell r="E241">
            <v>792030</v>
          </cell>
          <cell r="F241">
            <v>0</v>
          </cell>
          <cell r="G241" t="str">
            <v>Затраты по ШПЗ (неосновные)</v>
          </cell>
          <cell r="H241">
            <v>2030</v>
          </cell>
          <cell r="I241">
            <v>7920</v>
          </cell>
          <cell r="J241">
            <v>526.98</v>
          </cell>
          <cell r="K241">
            <v>1</v>
          </cell>
          <cell r="L241">
            <v>0</v>
          </cell>
          <cell r="M241">
            <v>0</v>
          </cell>
          <cell r="N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42</v>
          </cell>
          <cell r="V241">
            <v>0</v>
          </cell>
          <cell r="W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42</v>
          </cell>
          <cell r="AE241">
            <v>510400</v>
          </cell>
          <cell r="AF241">
            <v>0</v>
          </cell>
          <cell r="AI241">
            <v>2251</v>
          </cell>
          <cell r="AK241">
            <v>0</v>
          </cell>
          <cell r="AM241">
            <v>655</v>
          </cell>
          <cell r="AN241">
            <v>1</v>
          </cell>
          <cell r="AO241">
            <v>393216</v>
          </cell>
          <cell r="AQ241">
            <v>0</v>
          </cell>
          <cell r="AR241">
            <v>0</v>
          </cell>
          <cell r="AS241" t="str">
            <v>Ы</v>
          </cell>
          <cell r="AT241" t="str">
            <v>Ы</v>
          </cell>
          <cell r="AU241">
            <v>0</v>
          </cell>
          <cell r="AV241">
            <v>0</v>
          </cell>
          <cell r="AW241">
            <v>23</v>
          </cell>
          <cell r="AX241">
            <v>1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38828</v>
          </cell>
        </row>
        <row r="242">
          <cell r="A242">
            <v>2006</v>
          </cell>
          <cell r="B242">
            <v>2</v>
          </cell>
          <cell r="C242">
            <v>527</v>
          </cell>
          <cell r="D242">
            <v>21</v>
          </cell>
          <cell r="E242">
            <v>792030</v>
          </cell>
          <cell r="F242">
            <v>0</v>
          </cell>
          <cell r="G242" t="str">
            <v>Затраты по ШПЗ (неосновные)</v>
          </cell>
          <cell r="H242">
            <v>2030</v>
          </cell>
          <cell r="I242">
            <v>7920</v>
          </cell>
          <cell r="J242">
            <v>163.36000000000001</v>
          </cell>
          <cell r="K242">
            <v>1</v>
          </cell>
          <cell r="L242">
            <v>0</v>
          </cell>
          <cell r="M242">
            <v>0</v>
          </cell>
          <cell r="N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42</v>
          </cell>
          <cell r="V242">
            <v>0</v>
          </cell>
          <cell r="W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42</v>
          </cell>
          <cell r="AE242">
            <v>510500</v>
          </cell>
          <cell r="AF242">
            <v>0</v>
          </cell>
          <cell r="AI242">
            <v>2251</v>
          </cell>
          <cell r="AK242">
            <v>0</v>
          </cell>
          <cell r="AM242">
            <v>656</v>
          </cell>
          <cell r="AN242">
            <v>1</v>
          </cell>
          <cell r="AO242">
            <v>393216</v>
          </cell>
          <cell r="AQ242">
            <v>0</v>
          </cell>
          <cell r="AR242">
            <v>0</v>
          </cell>
          <cell r="AS242" t="str">
            <v>Ы</v>
          </cell>
          <cell r="AT242" t="str">
            <v>Ы</v>
          </cell>
          <cell r="AU242">
            <v>0</v>
          </cell>
          <cell r="AV242">
            <v>0</v>
          </cell>
          <cell r="AW242">
            <v>23</v>
          </cell>
          <cell r="AX242">
            <v>1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38828</v>
          </cell>
        </row>
        <row r="243">
          <cell r="A243">
            <v>2006</v>
          </cell>
          <cell r="B243">
            <v>2</v>
          </cell>
          <cell r="C243">
            <v>528</v>
          </cell>
          <cell r="D243">
            <v>21</v>
          </cell>
          <cell r="E243">
            <v>792030</v>
          </cell>
          <cell r="F243">
            <v>0</v>
          </cell>
          <cell r="G243" t="str">
            <v>Затраты по ШПЗ (неосновные)</v>
          </cell>
          <cell r="H243">
            <v>2030</v>
          </cell>
          <cell r="I243">
            <v>7920</v>
          </cell>
          <cell r="J243">
            <v>13924.13</v>
          </cell>
          <cell r="K243">
            <v>1</v>
          </cell>
          <cell r="L243">
            <v>0</v>
          </cell>
          <cell r="M243">
            <v>0</v>
          </cell>
          <cell r="N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42</v>
          </cell>
          <cell r="V243">
            <v>0</v>
          </cell>
          <cell r="W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42</v>
          </cell>
          <cell r="AE243">
            <v>510600</v>
          </cell>
          <cell r="AF243">
            <v>0</v>
          </cell>
          <cell r="AI243">
            <v>2251</v>
          </cell>
          <cell r="AK243">
            <v>0</v>
          </cell>
          <cell r="AM243">
            <v>657</v>
          </cell>
          <cell r="AN243">
            <v>1</v>
          </cell>
          <cell r="AO243">
            <v>393216</v>
          </cell>
          <cell r="AQ243">
            <v>0</v>
          </cell>
          <cell r="AR243">
            <v>0</v>
          </cell>
          <cell r="AS243" t="str">
            <v>Ы</v>
          </cell>
          <cell r="AT243" t="str">
            <v>Ы</v>
          </cell>
          <cell r="AU243">
            <v>0</v>
          </cell>
          <cell r="AV243">
            <v>0</v>
          </cell>
          <cell r="AW243">
            <v>23</v>
          </cell>
          <cell r="AX243">
            <v>1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38828</v>
          </cell>
        </row>
        <row r="244">
          <cell r="A244">
            <v>2006</v>
          </cell>
          <cell r="B244">
            <v>2</v>
          </cell>
          <cell r="C244">
            <v>529</v>
          </cell>
          <cell r="D244">
            <v>21</v>
          </cell>
          <cell r="E244">
            <v>792030</v>
          </cell>
          <cell r="F244">
            <v>0</v>
          </cell>
          <cell r="G244" t="str">
            <v>Затраты по ШПЗ (неосновные)</v>
          </cell>
          <cell r="H244">
            <v>2030</v>
          </cell>
          <cell r="I244">
            <v>7920</v>
          </cell>
          <cell r="J244">
            <v>136.31</v>
          </cell>
          <cell r="K244">
            <v>1</v>
          </cell>
          <cell r="L244">
            <v>0</v>
          </cell>
          <cell r="M244">
            <v>0</v>
          </cell>
          <cell r="N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42</v>
          </cell>
          <cell r="V244">
            <v>0</v>
          </cell>
          <cell r="W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42</v>
          </cell>
          <cell r="AE244">
            <v>510630</v>
          </cell>
          <cell r="AF244">
            <v>0</v>
          </cell>
          <cell r="AI244">
            <v>2251</v>
          </cell>
          <cell r="AK244">
            <v>0</v>
          </cell>
          <cell r="AM244">
            <v>658</v>
          </cell>
          <cell r="AN244">
            <v>1</v>
          </cell>
          <cell r="AO244">
            <v>393216</v>
          </cell>
          <cell r="AQ244">
            <v>0</v>
          </cell>
          <cell r="AR244">
            <v>0</v>
          </cell>
          <cell r="AS244" t="str">
            <v>Ы</v>
          </cell>
          <cell r="AT244" t="str">
            <v>Ы</v>
          </cell>
          <cell r="AU244">
            <v>0</v>
          </cell>
          <cell r="AV244">
            <v>0</v>
          </cell>
          <cell r="AW244">
            <v>23</v>
          </cell>
          <cell r="AX244">
            <v>1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38828</v>
          </cell>
        </row>
        <row r="245">
          <cell r="A245">
            <v>2006</v>
          </cell>
          <cell r="B245">
            <v>3</v>
          </cell>
          <cell r="C245">
            <v>1</v>
          </cell>
          <cell r="D245">
            <v>21</v>
          </cell>
          <cell r="E245">
            <v>792030</v>
          </cell>
          <cell r="F245">
            <v>0</v>
          </cell>
          <cell r="G245" t="str">
            <v>Затраты по ШПЗ (неосновные)</v>
          </cell>
          <cell r="H245">
            <v>2030</v>
          </cell>
          <cell r="I245">
            <v>7920</v>
          </cell>
          <cell r="J245">
            <v>11238</v>
          </cell>
          <cell r="K245">
            <v>1</v>
          </cell>
          <cell r="L245">
            <v>0</v>
          </cell>
          <cell r="M245">
            <v>0</v>
          </cell>
          <cell r="N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33</v>
          </cell>
          <cell r="V245">
            <v>0</v>
          </cell>
          <cell r="W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33</v>
          </cell>
          <cell r="AE245">
            <v>143000</v>
          </cell>
          <cell r="AF245">
            <v>0</v>
          </cell>
          <cell r="AI245">
            <v>2282</v>
          </cell>
          <cell r="AK245">
            <v>0</v>
          </cell>
          <cell r="AM245">
            <v>158</v>
          </cell>
          <cell r="AN245">
            <v>1</v>
          </cell>
          <cell r="AO245">
            <v>393216</v>
          </cell>
          <cell r="AQ245">
            <v>0</v>
          </cell>
          <cell r="AR245">
            <v>0</v>
          </cell>
          <cell r="AS245" t="str">
            <v>Ы</v>
          </cell>
          <cell r="AT245" t="str">
            <v>Ы</v>
          </cell>
          <cell r="AU245">
            <v>0</v>
          </cell>
          <cell r="AV245">
            <v>0</v>
          </cell>
          <cell r="AW245">
            <v>23</v>
          </cell>
          <cell r="AX245">
            <v>1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38828</v>
          </cell>
        </row>
        <row r="246">
          <cell r="A246">
            <v>2006</v>
          </cell>
          <cell r="B246">
            <v>3</v>
          </cell>
          <cell r="C246">
            <v>2</v>
          </cell>
          <cell r="D246">
            <v>21</v>
          </cell>
          <cell r="E246">
            <v>792030</v>
          </cell>
          <cell r="F246">
            <v>0</v>
          </cell>
          <cell r="G246" t="str">
            <v>Затраты по ШПЗ (неосновные)</v>
          </cell>
          <cell r="H246">
            <v>2030</v>
          </cell>
          <cell r="I246">
            <v>7920</v>
          </cell>
          <cell r="J246">
            <v>252500</v>
          </cell>
          <cell r="K246">
            <v>1</v>
          </cell>
          <cell r="L246">
            <v>0</v>
          </cell>
          <cell r="M246">
            <v>0</v>
          </cell>
          <cell r="N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33</v>
          </cell>
          <cell r="V246">
            <v>0</v>
          </cell>
          <cell r="W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33</v>
          </cell>
          <cell r="AE246">
            <v>240000</v>
          </cell>
          <cell r="AF246">
            <v>0</v>
          </cell>
          <cell r="AI246">
            <v>2282</v>
          </cell>
          <cell r="AK246">
            <v>0</v>
          </cell>
          <cell r="AM246">
            <v>159</v>
          </cell>
          <cell r="AN246">
            <v>1</v>
          </cell>
          <cell r="AO246">
            <v>393216</v>
          </cell>
          <cell r="AQ246">
            <v>0</v>
          </cell>
          <cell r="AR246">
            <v>0</v>
          </cell>
          <cell r="AS246" t="str">
            <v>Ы</v>
          </cell>
          <cell r="AT246" t="str">
            <v>Ы</v>
          </cell>
          <cell r="AU246">
            <v>0</v>
          </cell>
          <cell r="AV246">
            <v>0</v>
          </cell>
          <cell r="AW246">
            <v>23</v>
          </cell>
          <cell r="AX246">
            <v>1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38828</v>
          </cell>
        </row>
        <row r="247">
          <cell r="A247">
            <v>2006</v>
          </cell>
          <cell r="B247">
            <v>3</v>
          </cell>
          <cell r="C247">
            <v>3</v>
          </cell>
          <cell r="D247">
            <v>21</v>
          </cell>
          <cell r="E247">
            <v>792030</v>
          </cell>
          <cell r="F247">
            <v>0</v>
          </cell>
          <cell r="G247" t="str">
            <v>Затраты по ШПЗ (неосновные)</v>
          </cell>
          <cell r="H247">
            <v>2030</v>
          </cell>
          <cell r="I247">
            <v>7920</v>
          </cell>
          <cell r="J247">
            <v>7252.89</v>
          </cell>
          <cell r="K247">
            <v>1</v>
          </cell>
          <cell r="L247">
            <v>0</v>
          </cell>
          <cell r="M247">
            <v>0</v>
          </cell>
          <cell r="N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33</v>
          </cell>
          <cell r="V247">
            <v>0</v>
          </cell>
          <cell r="W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33</v>
          </cell>
          <cell r="AE247">
            <v>311000</v>
          </cell>
          <cell r="AF247">
            <v>0</v>
          </cell>
          <cell r="AI247">
            <v>2282</v>
          </cell>
          <cell r="AK247">
            <v>0</v>
          </cell>
          <cell r="AM247">
            <v>160</v>
          </cell>
          <cell r="AN247">
            <v>1</v>
          </cell>
          <cell r="AO247">
            <v>393216</v>
          </cell>
          <cell r="AQ247">
            <v>0</v>
          </cell>
          <cell r="AR247">
            <v>0</v>
          </cell>
          <cell r="AS247" t="str">
            <v>Ы</v>
          </cell>
          <cell r="AT247" t="str">
            <v>Ы</v>
          </cell>
          <cell r="AU247">
            <v>0</v>
          </cell>
          <cell r="AV247">
            <v>0</v>
          </cell>
          <cell r="AW247">
            <v>23</v>
          </cell>
          <cell r="AX247">
            <v>1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38828</v>
          </cell>
        </row>
        <row r="248">
          <cell r="A248">
            <v>2006</v>
          </cell>
          <cell r="B248">
            <v>3</v>
          </cell>
          <cell r="C248">
            <v>4</v>
          </cell>
          <cell r="D248">
            <v>21</v>
          </cell>
          <cell r="E248">
            <v>792030</v>
          </cell>
          <cell r="F248">
            <v>0</v>
          </cell>
          <cell r="G248" t="str">
            <v>Затраты по ШПЗ (неосновные)</v>
          </cell>
          <cell r="H248">
            <v>2030</v>
          </cell>
          <cell r="I248">
            <v>7920</v>
          </cell>
          <cell r="J248">
            <v>15005.99</v>
          </cell>
          <cell r="K248">
            <v>1</v>
          </cell>
          <cell r="L248">
            <v>0</v>
          </cell>
          <cell r="M248">
            <v>0</v>
          </cell>
          <cell r="N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33</v>
          </cell>
          <cell r="V248">
            <v>0</v>
          </cell>
          <cell r="W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33</v>
          </cell>
          <cell r="AE248">
            <v>312000</v>
          </cell>
          <cell r="AF248">
            <v>0</v>
          </cell>
          <cell r="AI248">
            <v>2282</v>
          </cell>
          <cell r="AK248">
            <v>0</v>
          </cell>
          <cell r="AM248">
            <v>161</v>
          </cell>
          <cell r="AN248">
            <v>1</v>
          </cell>
          <cell r="AO248">
            <v>393216</v>
          </cell>
          <cell r="AQ248">
            <v>0</v>
          </cell>
          <cell r="AR248">
            <v>0</v>
          </cell>
          <cell r="AS248" t="str">
            <v>Ы</v>
          </cell>
          <cell r="AT248" t="str">
            <v>Ы</v>
          </cell>
          <cell r="AU248">
            <v>0</v>
          </cell>
          <cell r="AV248">
            <v>0</v>
          </cell>
          <cell r="AW248">
            <v>23</v>
          </cell>
          <cell r="AX248">
            <v>1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38828</v>
          </cell>
        </row>
        <row r="249">
          <cell r="A249">
            <v>2006</v>
          </cell>
          <cell r="B249">
            <v>3</v>
          </cell>
          <cell r="C249">
            <v>5</v>
          </cell>
          <cell r="D249">
            <v>21</v>
          </cell>
          <cell r="E249">
            <v>792030</v>
          </cell>
          <cell r="F249">
            <v>0</v>
          </cell>
          <cell r="G249" t="str">
            <v>Затраты по ШПЗ (неосновные)</v>
          </cell>
          <cell r="H249">
            <v>2030</v>
          </cell>
          <cell r="I249">
            <v>7920</v>
          </cell>
          <cell r="J249">
            <v>2192</v>
          </cell>
          <cell r="K249">
            <v>1</v>
          </cell>
          <cell r="L249">
            <v>0</v>
          </cell>
          <cell r="M249">
            <v>0</v>
          </cell>
          <cell r="N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33</v>
          </cell>
          <cell r="V249">
            <v>0</v>
          </cell>
          <cell r="W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</v>
          </cell>
          <cell r="AE249">
            <v>312100</v>
          </cell>
          <cell r="AF249">
            <v>0</v>
          </cell>
          <cell r="AI249">
            <v>2282</v>
          </cell>
          <cell r="AK249">
            <v>0</v>
          </cell>
          <cell r="AM249">
            <v>162</v>
          </cell>
          <cell r="AN249">
            <v>1</v>
          </cell>
          <cell r="AO249">
            <v>393216</v>
          </cell>
          <cell r="AQ249">
            <v>0</v>
          </cell>
          <cell r="AR249">
            <v>0</v>
          </cell>
          <cell r="AS249" t="str">
            <v>Ы</v>
          </cell>
          <cell r="AT249" t="str">
            <v>Ы</v>
          </cell>
          <cell r="AU249">
            <v>0</v>
          </cell>
          <cell r="AV249">
            <v>0</v>
          </cell>
          <cell r="AW249">
            <v>23</v>
          </cell>
          <cell r="AX249">
            <v>1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38828</v>
          </cell>
        </row>
        <row r="250">
          <cell r="A250">
            <v>2006</v>
          </cell>
          <cell r="B250">
            <v>3</v>
          </cell>
          <cell r="C250">
            <v>6</v>
          </cell>
          <cell r="D250">
            <v>21</v>
          </cell>
          <cell r="E250">
            <v>792030</v>
          </cell>
          <cell r="F250">
            <v>0</v>
          </cell>
          <cell r="G250" t="str">
            <v>Затраты по ШПЗ (неосновные)</v>
          </cell>
          <cell r="H250">
            <v>2030</v>
          </cell>
          <cell r="I250">
            <v>7920</v>
          </cell>
          <cell r="J250">
            <v>33158.01</v>
          </cell>
          <cell r="K250">
            <v>1</v>
          </cell>
          <cell r="L250">
            <v>0</v>
          </cell>
          <cell r="M250">
            <v>0</v>
          </cell>
          <cell r="N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33</v>
          </cell>
          <cell r="V250">
            <v>0</v>
          </cell>
          <cell r="W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33</v>
          </cell>
          <cell r="AE250">
            <v>312200</v>
          </cell>
          <cell r="AF250">
            <v>0</v>
          </cell>
          <cell r="AI250">
            <v>2282</v>
          </cell>
          <cell r="AK250">
            <v>0</v>
          </cell>
          <cell r="AM250">
            <v>163</v>
          </cell>
          <cell r="AN250">
            <v>1</v>
          </cell>
          <cell r="AO250">
            <v>393216</v>
          </cell>
          <cell r="AQ250">
            <v>0</v>
          </cell>
          <cell r="AR250">
            <v>0</v>
          </cell>
          <cell r="AS250" t="str">
            <v>Ы</v>
          </cell>
          <cell r="AT250" t="str">
            <v>Ы</v>
          </cell>
          <cell r="AU250">
            <v>0</v>
          </cell>
          <cell r="AV250">
            <v>0</v>
          </cell>
          <cell r="AW250">
            <v>23</v>
          </cell>
          <cell r="AX250">
            <v>1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38828</v>
          </cell>
        </row>
        <row r="251">
          <cell r="A251">
            <v>2006</v>
          </cell>
          <cell r="B251">
            <v>3</v>
          </cell>
          <cell r="C251">
            <v>7</v>
          </cell>
          <cell r="D251">
            <v>21</v>
          </cell>
          <cell r="E251">
            <v>792030</v>
          </cell>
          <cell r="F251">
            <v>0</v>
          </cell>
          <cell r="G251" t="str">
            <v>Затраты по ШПЗ (неосновные)</v>
          </cell>
          <cell r="H251">
            <v>2030</v>
          </cell>
          <cell r="I251">
            <v>7920</v>
          </cell>
          <cell r="J251">
            <v>2751.1</v>
          </cell>
          <cell r="K251">
            <v>1</v>
          </cell>
          <cell r="L251">
            <v>0</v>
          </cell>
          <cell r="M251">
            <v>0</v>
          </cell>
          <cell r="N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33</v>
          </cell>
          <cell r="V251">
            <v>0</v>
          </cell>
          <cell r="W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33</v>
          </cell>
          <cell r="AE251">
            <v>313000</v>
          </cell>
          <cell r="AF251">
            <v>0</v>
          </cell>
          <cell r="AI251">
            <v>2282</v>
          </cell>
          <cell r="AK251">
            <v>0</v>
          </cell>
          <cell r="AM251">
            <v>164</v>
          </cell>
          <cell r="AN251">
            <v>1</v>
          </cell>
          <cell r="AO251">
            <v>393216</v>
          </cell>
          <cell r="AQ251">
            <v>0</v>
          </cell>
          <cell r="AR251">
            <v>0</v>
          </cell>
          <cell r="AS251" t="str">
            <v>Ы</v>
          </cell>
          <cell r="AT251" t="str">
            <v>Ы</v>
          </cell>
          <cell r="AU251">
            <v>0</v>
          </cell>
          <cell r="AV251">
            <v>0</v>
          </cell>
          <cell r="AW251">
            <v>23</v>
          </cell>
          <cell r="AX251">
            <v>1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38828</v>
          </cell>
        </row>
        <row r="252">
          <cell r="A252">
            <v>2006</v>
          </cell>
          <cell r="B252">
            <v>3</v>
          </cell>
          <cell r="C252">
            <v>8</v>
          </cell>
          <cell r="D252">
            <v>21</v>
          </cell>
          <cell r="E252">
            <v>792030</v>
          </cell>
          <cell r="F252">
            <v>0</v>
          </cell>
          <cell r="G252" t="str">
            <v>Затраты по ШПЗ (неосновные)</v>
          </cell>
          <cell r="H252">
            <v>2030</v>
          </cell>
          <cell r="I252">
            <v>7920</v>
          </cell>
          <cell r="J252">
            <v>5001.99</v>
          </cell>
          <cell r="K252">
            <v>1</v>
          </cell>
          <cell r="L252">
            <v>0</v>
          </cell>
          <cell r="M252">
            <v>0</v>
          </cell>
          <cell r="N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33</v>
          </cell>
          <cell r="V252">
            <v>0</v>
          </cell>
          <cell r="W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33</v>
          </cell>
          <cell r="AE252">
            <v>314000</v>
          </cell>
          <cell r="AF252">
            <v>0</v>
          </cell>
          <cell r="AI252">
            <v>2282</v>
          </cell>
          <cell r="AK252">
            <v>0</v>
          </cell>
          <cell r="AM252">
            <v>165</v>
          </cell>
          <cell r="AN252">
            <v>1</v>
          </cell>
          <cell r="AO252">
            <v>393216</v>
          </cell>
          <cell r="AQ252">
            <v>0</v>
          </cell>
          <cell r="AR252">
            <v>0</v>
          </cell>
          <cell r="AS252" t="str">
            <v>Ы</v>
          </cell>
          <cell r="AT252" t="str">
            <v>Ы</v>
          </cell>
          <cell r="AU252">
            <v>0</v>
          </cell>
          <cell r="AV252">
            <v>0</v>
          </cell>
          <cell r="AW252">
            <v>23</v>
          </cell>
          <cell r="AX252">
            <v>1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38828</v>
          </cell>
        </row>
        <row r="253">
          <cell r="A253">
            <v>2006</v>
          </cell>
          <cell r="B253">
            <v>3</v>
          </cell>
          <cell r="C253">
            <v>9</v>
          </cell>
          <cell r="D253">
            <v>21</v>
          </cell>
          <cell r="E253">
            <v>792030</v>
          </cell>
          <cell r="F253">
            <v>0</v>
          </cell>
          <cell r="G253" t="str">
            <v>Затраты по ШПЗ (неосновные)</v>
          </cell>
          <cell r="H253">
            <v>2030</v>
          </cell>
          <cell r="I253">
            <v>7920</v>
          </cell>
          <cell r="J253">
            <v>1006.16</v>
          </cell>
          <cell r="K253">
            <v>1</v>
          </cell>
          <cell r="L253">
            <v>0</v>
          </cell>
          <cell r="M253">
            <v>0</v>
          </cell>
          <cell r="N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33</v>
          </cell>
          <cell r="V253">
            <v>0</v>
          </cell>
          <cell r="W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33</v>
          </cell>
          <cell r="AE253">
            <v>315000</v>
          </cell>
          <cell r="AF253">
            <v>0</v>
          </cell>
          <cell r="AI253">
            <v>2282</v>
          </cell>
          <cell r="AK253">
            <v>0</v>
          </cell>
          <cell r="AM253">
            <v>166</v>
          </cell>
          <cell r="AN253">
            <v>1</v>
          </cell>
          <cell r="AO253">
            <v>393216</v>
          </cell>
          <cell r="AQ253">
            <v>0</v>
          </cell>
          <cell r="AR253">
            <v>0</v>
          </cell>
          <cell r="AS253" t="str">
            <v>Ы</v>
          </cell>
          <cell r="AT253" t="str">
            <v>Ы</v>
          </cell>
          <cell r="AU253">
            <v>0</v>
          </cell>
          <cell r="AV253">
            <v>0</v>
          </cell>
          <cell r="AW253">
            <v>23</v>
          </cell>
          <cell r="AX253">
            <v>1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38828</v>
          </cell>
        </row>
        <row r="254">
          <cell r="A254">
            <v>2006</v>
          </cell>
          <cell r="B254">
            <v>3</v>
          </cell>
          <cell r="C254">
            <v>10</v>
          </cell>
          <cell r="D254">
            <v>21</v>
          </cell>
          <cell r="E254">
            <v>792030</v>
          </cell>
          <cell r="F254">
            <v>0</v>
          </cell>
          <cell r="G254" t="str">
            <v>Затраты по ШПЗ (неосновные)</v>
          </cell>
          <cell r="H254">
            <v>2030</v>
          </cell>
          <cell r="I254">
            <v>7920</v>
          </cell>
          <cell r="J254">
            <v>314</v>
          </cell>
          <cell r="K254">
            <v>1</v>
          </cell>
          <cell r="L254">
            <v>0</v>
          </cell>
          <cell r="M254">
            <v>0</v>
          </cell>
          <cell r="N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33</v>
          </cell>
          <cell r="V254">
            <v>0</v>
          </cell>
          <cell r="W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33</v>
          </cell>
          <cell r="AE254">
            <v>503000</v>
          </cell>
          <cell r="AF254">
            <v>0</v>
          </cell>
          <cell r="AI254">
            <v>2282</v>
          </cell>
          <cell r="AK254">
            <v>0</v>
          </cell>
          <cell r="AM254">
            <v>167</v>
          </cell>
          <cell r="AN254">
            <v>1</v>
          </cell>
          <cell r="AO254">
            <v>393216</v>
          </cell>
          <cell r="AQ254">
            <v>0</v>
          </cell>
          <cell r="AR254">
            <v>0</v>
          </cell>
          <cell r="AS254" t="str">
            <v>Ы</v>
          </cell>
          <cell r="AT254" t="str">
            <v>Ы</v>
          </cell>
          <cell r="AU254">
            <v>0</v>
          </cell>
          <cell r="AV254">
            <v>0</v>
          </cell>
          <cell r="AW254">
            <v>23</v>
          </cell>
          <cell r="AX254">
            <v>1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38828</v>
          </cell>
        </row>
        <row r="255">
          <cell r="A255">
            <v>2006</v>
          </cell>
          <cell r="B255">
            <v>3</v>
          </cell>
          <cell r="C255">
            <v>11</v>
          </cell>
          <cell r="D255">
            <v>21</v>
          </cell>
          <cell r="E255">
            <v>792030</v>
          </cell>
          <cell r="F255">
            <v>0</v>
          </cell>
          <cell r="G255" t="str">
            <v>Затраты по ШПЗ (неосновные)</v>
          </cell>
          <cell r="H255">
            <v>2030</v>
          </cell>
          <cell r="I255">
            <v>7920</v>
          </cell>
          <cell r="J255">
            <v>848</v>
          </cell>
          <cell r="K255">
            <v>1</v>
          </cell>
          <cell r="L255">
            <v>0</v>
          </cell>
          <cell r="M255">
            <v>0</v>
          </cell>
          <cell r="N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33</v>
          </cell>
          <cell r="V255">
            <v>0</v>
          </cell>
          <cell r="W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33</v>
          </cell>
          <cell r="AE255">
            <v>510100</v>
          </cell>
          <cell r="AF255">
            <v>0</v>
          </cell>
          <cell r="AI255">
            <v>2282</v>
          </cell>
          <cell r="AK255">
            <v>0</v>
          </cell>
          <cell r="AM255">
            <v>168</v>
          </cell>
          <cell r="AN255">
            <v>1</v>
          </cell>
          <cell r="AO255">
            <v>393216</v>
          </cell>
          <cell r="AQ255">
            <v>0</v>
          </cell>
          <cell r="AR255">
            <v>0</v>
          </cell>
          <cell r="AS255" t="str">
            <v>Ы</v>
          </cell>
          <cell r="AT255" t="str">
            <v>Ы</v>
          </cell>
          <cell r="AU255">
            <v>0</v>
          </cell>
          <cell r="AV255">
            <v>0</v>
          </cell>
          <cell r="AW255">
            <v>23</v>
          </cell>
          <cell r="AX255">
            <v>1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38828</v>
          </cell>
        </row>
        <row r="256">
          <cell r="A256">
            <v>2006</v>
          </cell>
          <cell r="B256">
            <v>3</v>
          </cell>
          <cell r="C256">
            <v>76</v>
          </cell>
          <cell r="D256">
            <v>21</v>
          </cell>
          <cell r="E256">
            <v>792030</v>
          </cell>
          <cell r="F256">
            <v>0</v>
          </cell>
          <cell r="G256" t="str">
            <v>Затраты по ШПЗ (неосновные)</v>
          </cell>
          <cell r="H256">
            <v>2030</v>
          </cell>
          <cell r="I256">
            <v>7920</v>
          </cell>
          <cell r="J256">
            <v>9881.84</v>
          </cell>
          <cell r="K256">
            <v>1</v>
          </cell>
          <cell r="L256">
            <v>0</v>
          </cell>
          <cell r="M256">
            <v>0</v>
          </cell>
          <cell r="N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35</v>
          </cell>
          <cell r="V256">
            <v>0</v>
          </cell>
          <cell r="W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35</v>
          </cell>
          <cell r="AE256">
            <v>110000</v>
          </cell>
          <cell r="AF256">
            <v>0</v>
          </cell>
          <cell r="AI256">
            <v>2282</v>
          </cell>
          <cell r="AK256">
            <v>0</v>
          </cell>
          <cell r="AM256">
            <v>233</v>
          </cell>
          <cell r="AN256">
            <v>1</v>
          </cell>
          <cell r="AO256">
            <v>393216</v>
          </cell>
          <cell r="AQ256">
            <v>0</v>
          </cell>
          <cell r="AR256">
            <v>0</v>
          </cell>
          <cell r="AS256" t="str">
            <v>Ы</v>
          </cell>
          <cell r="AT256" t="str">
            <v>Ы</v>
          </cell>
          <cell r="AU256">
            <v>0</v>
          </cell>
          <cell r="AV256">
            <v>0</v>
          </cell>
          <cell r="AW256">
            <v>23</v>
          </cell>
          <cell r="AX256">
            <v>1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38828</v>
          </cell>
        </row>
        <row r="257">
          <cell r="A257">
            <v>2006</v>
          </cell>
          <cell r="B257">
            <v>3</v>
          </cell>
          <cell r="C257">
            <v>77</v>
          </cell>
          <cell r="D257">
            <v>21</v>
          </cell>
          <cell r="E257">
            <v>792030</v>
          </cell>
          <cell r="F257">
            <v>0</v>
          </cell>
          <cell r="G257" t="str">
            <v>Затраты по ШПЗ (неосновные)</v>
          </cell>
          <cell r="H257">
            <v>2030</v>
          </cell>
          <cell r="I257">
            <v>7920</v>
          </cell>
          <cell r="J257">
            <v>11.12</v>
          </cell>
          <cell r="K257">
            <v>1</v>
          </cell>
          <cell r="L257">
            <v>0</v>
          </cell>
          <cell r="M257">
            <v>0</v>
          </cell>
          <cell r="N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35</v>
          </cell>
          <cell r="V257">
            <v>0</v>
          </cell>
          <cell r="W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35</v>
          </cell>
          <cell r="AE257">
            <v>114020</v>
          </cell>
          <cell r="AF257">
            <v>0</v>
          </cell>
          <cell r="AI257">
            <v>2282</v>
          </cell>
          <cell r="AK257">
            <v>0</v>
          </cell>
          <cell r="AM257">
            <v>234</v>
          </cell>
          <cell r="AN257">
            <v>1</v>
          </cell>
          <cell r="AO257">
            <v>393216</v>
          </cell>
          <cell r="AQ257">
            <v>0</v>
          </cell>
          <cell r="AR257">
            <v>0</v>
          </cell>
          <cell r="AS257" t="str">
            <v>Ы</v>
          </cell>
          <cell r="AT257" t="str">
            <v>Ы</v>
          </cell>
          <cell r="AU257">
            <v>0</v>
          </cell>
          <cell r="AV257">
            <v>0</v>
          </cell>
          <cell r="AW257">
            <v>23</v>
          </cell>
          <cell r="AX257">
            <v>1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38828</v>
          </cell>
        </row>
        <row r="258">
          <cell r="A258">
            <v>2006</v>
          </cell>
          <cell r="B258">
            <v>3</v>
          </cell>
          <cell r="C258">
            <v>78</v>
          </cell>
          <cell r="D258">
            <v>21</v>
          </cell>
          <cell r="E258">
            <v>792030</v>
          </cell>
          <cell r="F258">
            <v>0</v>
          </cell>
          <cell r="G258" t="str">
            <v>Затраты по ШПЗ (неосновные)</v>
          </cell>
          <cell r="H258">
            <v>2030</v>
          </cell>
          <cell r="I258">
            <v>7920</v>
          </cell>
          <cell r="J258">
            <v>1.27</v>
          </cell>
          <cell r="K258">
            <v>1</v>
          </cell>
          <cell r="L258">
            <v>0</v>
          </cell>
          <cell r="M258">
            <v>0</v>
          </cell>
          <cell r="N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35</v>
          </cell>
          <cell r="V258">
            <v>0</v>
          </cell>
          <cell r="W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35</v>
          </cell>
          <cell r="AE258">
            <v>117000</v>
          </cell>
          <cell r="AF258">
            <v>0</v>
          </cell>
          <cell r="AI258">
            <v>2282</v>
          </cell>
          <cell r="AK258">
            <v>0</v>
          </cell>
          <cell r="AM258">
            <v>235</v>
          </cell>
          <cell r="AN258">
            <v>1</v>
          </cell>
          <cell r="AO258">
            <v>393216</v>
          </cell>
          <cell r="AQ258">
            <v>0</v>
          </cell>
          <cell r="AR258">
            <v>0</v>
          </cell>
          <cell r="AS258" t="str">
            <v>Ы</v>
          </cell>
          <cell r="AT258" t="str">
            <v>Ы</v>
          </cell>
          <cell r="AU258">
            <v>0</v>
          </cell>
          <cell r="AV258">
            <v>0</v>
          </cell>
          <cell r="AW258">
            <v>23</v>
          </cell>
          <cell r="AX258">
            <v>1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38828</v>
          </cell>
        </row>
        <row r="259">
          <cell r="A259">
            <v>2006</v>
          </cell>
          <cell r="B259">
            <v>3</v>
          </cell>
          <cell r="C259">
            <v>79</v>
          </cell>
          <cell r="D259">
            <v>21</v>
          </cell>
          <cell r="E259">
            <v>792030</v>
          </cell>
          <cell r="F259">
            <v>0</v>
          </cell>
          <cell r="G259" t="str">
            <v>Затраты по ШПЗ (неосновные)</v>
          </cell>
          <cell r="H259">
            <v>2030</v>
          </cell>
          <cell r="I259">
            <v>7920</v>
          </cell>
          <cell r="J259">
            <v>26.02</v>
          </cell>
          <cell r="K259">
            <v>1</v>
          </cell>
          <cell r="L259">
            <v>0</v>
          </cell>
          <cell r="M259">
            <v>0</v>
          </cell>
          <cell r="N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35</v>
          </cell>
          <cell r="V259">
            <v>0</v>
          </cell>
          <cell r="W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35</v>
          </cell>
          <cell r="AE259">
            <v>118000</v>
          </cell>
          <cell r="AF259">
            <v>0</v>
          </cell>
          <cell r="AI259">
            <v>2282</v>
          </cell>
          <cell r="AK259">
            <v>0</v>
          </cell>
          <cell r="AM259">
            <v>236</v>
          </cell>
          <cell r="AN259">
            <v>1</v>
          </cell>
          <cell r="AO259">
            <v>393216</v>
          </cell>
          <cell r="AQ259">
            <v>0</v>
          </cell>
          <cell r="AR259">
            <v>0</v>
          </cell>
          <cell r="AS259" t="str">
            <v>Ы</v>
          </cell>
          <cell r="AT259" t="str">
            <v>Ы</v>
          </cell>
          <cell r="AU259">
            <v>0</v>
          </cell>
          <cell r="AV259">
            <v>0</v>
          </cell>
          <cell r="AW259">
            <v>23</v>
          </cell>
          <cell r="AX259">
            <v>1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C259">
            <v>38828</v>
          </cell>
        </row>
        <row r="260">
          <cell r="A260">
            <v>2006</v>
          </cell>
          <cell r="B260">
            <v>3</v>
          </cell>
          <cell r="C260">
            <v>80</v>
          </cell>
          <cell r="D260">
            <v>21</v>
          </cell>
          <cell r="E260">
            <v>792030</v>
          </cell>
          <cell r="F260">
            <v>0</v>
          </cell>
          <cell r="G260" t="str">
            <v>Затраты по ШПЗ (неосновные)</v>
          </cell>
          <cell r="H260">
            <v>2030</v>
          </cell>
          <cell r="I260">
            <v>7920</v>
          </cell>
          <cell r="J260">
            <v>3.22</v>
          </cell>
          <cell r="K260">
            <v>1</v>
          </cell>
          <cell r="L260">
            <v>0</v>
          </cell>
          <cell r="M260">
            <v>0</v>
          </cell>
          <cell r="N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35</v>
          </cell>
          <cell r="V260">
            <v>0</v>
          </cell>
          <cell r="W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35</v>
          </cell>
          <cell r="AE260">
            <v>131000</v>
          </cell>
          <cell r="AF260">
            <v>0</v>
          </cell>
          <cell r="AI260">
            <v>2282</v>
          </cell>
          <cell r="AK260">
            <v>0</v>
          </cell>
          <cell r="AM260">
            <v>237</v>
          </cell>
          <cell r="AN260">
            <v>1</v>
          </cell>
          <cell r="AO260">
            <v>393216</v>
          </cell>
          <cell r="AQ260">
            <v>0</v>
          </cell>
          <cell r="AR260">
            <v>0</v>
          </cell>
          <cell r="AS260" t="str">
            <v>Ы</v>
          </cell>
          <cell r="AT260" t="str">
            <v>Ы</v>
          </cell>
          <cell r="AU260">
            <v>0</v>
          </cell>
          <cell r="AV260">
            <v>0</v>
          </cell>
          <cell r="AW260">
            <v>23</v>
          </cell>
          <cell r="AX260">
            <v>1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38828</v>
          </cell>
        </row>
        <row r="261">
          <cell r="A261">
            <v>2006</v>
          </cell>
          <cell r="B261">
            <v>3</v>
          </cell>
          <cell r="C261">
            <v>81</v>
          </cell>
          <cell r="D261">
            <v>21</v>
          </cell>
          <cell r="E261">
            <v>792030</v>
          </cell>
          <cell r="F261">
            <v>0</v>
          </cell>
          <cell r="G261" t="str">
            <v>Затраты по ШПЗ (неосновные)</v>
          </cell>
          <cell r="H261">
            <v>2030</v>
          </cell>
          <cell r="I261">
            <v>7920</v>
          </cell>
          <cell r="J261">
            <v>0.36</v>
          </cell>
          <cell r="K261">
            <v>1</v>
          </cell>
          <cell r="L261">
            <v>0</v>
          </cell>
          <cell r="M261">
            <v>0</v>
          </cell>
          <cell r="N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35</v>
          </cell>
          <cell r="V261">
            <v>0</v>
          </cell>
          <cell r="W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35</v>
          </cell>
          <cell r="AE261">
            <v>131100</v>
          </cell>
          <cell r="AF261">
            <v>0</v>
          </cell>
          <cell r="AI261">
            <v>2282</v>
          </cell>
          <cell r="AK261">
            <v>0</v>
          </cell>
          <cell r="AM261">
            <v>238</v>
          </cell>
          <cell r="AN261">
            <v>1</v>
          </cell>
          <cell r="AO261">
            <v>393216</v>
          </cell>
          <cell r="AQ261">
            <v>0</v>
          </cell>
          <cell r="AR261">
            <v>0</v>
          </cell>
          <cell r="AS261" t="str">
            <v>Ы</v>
          </cell>
          <cell r="AT261" t="str">
            <v>Ы</v>
          </cell>
          <cell r="AU261">
            <v>0</v>
          </cell>
          <cell r="AV261">
            <v>0</v>
          </cell>
          <cell r="AW261">
            <v>23</v>
          </cell>
          <cell r="AX261">
            <v>1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38828</v>
          </cell>
        </row>
        <row r="262">
          <cell r="A262">
            <v>2006</v>
          </cell>
          <cell r="B262">
            <v>3</v>
          </cell>
          <cell r="C262">
            <v>82</v>
          </cell>
          <cell r="D262">
            <v>21</v>
          </cell>
          <cell r="E262">
            <v>792030</v>
          </cell>
          <cell r="F262">
            <v>0</v>
          </cell>
          <cell r="G262" t="str">
            <v>Затраты по ШПЗ (неосновные)</v>
          </cell>
          <cell r="H262">
            <v>2030</v>
          </cell>
          <cell r="I262">
            <v>7920</v>
          </cell>
          <cell r="J262">
            <v>2.46</v>
          </cell>
          <cell r="K262">
            <v>1</v>
          </cell>
          <cell r="L262">
            <v>0</v>
          </cell>
          <cell r="M262">
            <v>0</v>
          </cell>
          <cell r="N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35</v>
          </cell>
          <cell r="V262">
            <v>0</v>
          </cell>
          <cell r="W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35</v>
          </cell>
          <cell r="AE262">
            <v>132000</v>
          </cell>
          <cell r="AF262">
            <v>0</v>
          </cell>
          <cell r="AI262">
            <v>2282</v>
          </cell>
          <cell r="AK262">
            <v>0</v>
          </cell>
          <cell r="AM262">
            <v>239</v>
          </cell>
          <cell r="AN262">
            <v>1</v>
          </cell>
          <cell r="AO262">
            <v>393216</v>
          </cell>
          <cell r="AQ262">
            <v>0</v>
          </cell>
          <cell r="AR262">
            <v>0</v>
          </cell>
          <cell r="AS262" t="str">
            <v>Ы</v>
          </cell>
          <cell r="AT262" t="str">
            <v>Ы</v>
          </cell>
          <cell r="AU262">
            <v>0</v>
          </cell>
          <cell r="AV262">
            <v>0</v>
          </cell>
          <cell r="AW262">
            <v>23</v>
          </cell>
          <cell r="AX262">
            <v>1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38828</v>
          </cell>
        </row>
        <row r="263">
          <cell r="A263">
            <v>2006</v>
          </cell>
          <cell r="B263">
            <v>3</v>
          </cell>
          <cell r="C263">
            <v>83</v>
          </cell>
          <cell r="D263">
            <v>21</v>
          </cell>
          <cell r="E263">
            <v>792030</v>
          </cell>
          <cell r="F263">
            <v>0</v>
          </cell>
          <cell r="G263" t="str">
            <v>Затраты по ШПЗ (неосновные)</v>
          </cell>
          <cell r="H263">
            <v>2030</v>
          </cell>
          <cell r="I263">
            <v>7920</v>
          </cell>
          <cell r="J263">
            <v>3.94</v>
          </cell>
          <cell r="K263">
            <v>1</v>
          </cell>
          <cell r="L263">
            <v>0</v>
          </cell>
          <cell r="M263">
            <v>0</v>
          </cell>
          <cell r="N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35</v>
          </cell>
          <cell r="V263">
            <v>0</v>
          </cell>
          <cell r="W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35</v>
          </cell>
          <cell r="AE263">
            <v>135000</v>
          </cell>
          <cell r="AF263">
            <v>0</v>
          </cell>
          <cell r="AI263">
            <v>2282</v>
          </cell>
          <cell r="AK263">
            <v>0</v>
          </cell>
          <cell r="AM263">
            <v>240</v>
          </cell>
          <cell r="AN263">
            <v>1</v>
          </cell>
          <cell r="AO263">
            <v>393216</v>
          </cell>
          <cell r="AQ263">
            <v>0</v>
          </cell>
          <cell r="AR263">
            <v>0</v>
          </cell>
          <cell r="AS263" t="str">
            <v>Ы</v>
          </cell>
          <cell r="AT263" t="str">
            <v>Ы</v>
          </cell>
          <cell r="AU263">
            <v>0</v>
          </cell>
          <cell r="AV263">
            <v>0</v>
          </cell>
          <cell r="AW263">
            <v>23</v>
          </cell>
          <cell r="AX263">
            <v>1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38828</v>
          </cell>
        </row>
        <row r="264">
          <cell r="A264">
            <v>2006</v>
          </cell>
          <cell r="B264">
            <v>3</v>
          </cell>
          <cell r="C264">
            <v>84</v>
          </cell>
          <cell r="D264">
            <v>21</v>
          </cell>
          <cell r="E264">
            <v>792030</v>
          </cell>
          <cell r="F264">
            <v>0</v>
          </cell>
          <cell r="G264" t="str">
            <v>Затраты по ШПЗ (неосновные)</v>
          </cell>
          <cell r="H264">
            <v>2030</v>
          </cell>
          <cell r="I264">
            <v>7920</v>
          </cell>
          <cell r="J264">
            <v>5147.26</v>
          </cell>
          <cell r="K264">
            <v>1</v>
          </cell>
          <cell r="L264">
            <v>0</v>
          </cell>
          <cell r="M264">
            <v>0</v>
          </cell>
          <cell r="N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35</v>
          </cell>
          <cell r="V264">
            <v>0</v>
          </cell>
          <cell r="W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35</v>
          </cell>
          <cell r="AE264">
            <v>143000</v>
          </cell>
          <cell r="AF264">
            <v>0</v>
          </cell>
          <cell r="AI264">
            <v>2282</v>
          </cell>
          <cell r="AK264">
            <v>0</v>
          </cell>
          <cell r="AM264">
            <v>241</v>
          </cell>
          <cell r="AN264">
            <v>1</v>
          </cell>
          <cell r="AO264">
            <v>393216</v>
          </cell>
          <cell r="AQ264">
            <v>0</v>
          </cell>
          <cell r="AR264">
            <v>0</v>
          </cell>
          <cell r="AS264" t="str">
            <v>Ы</v>
          </cell>
          <cell r="AT264" t="str">
            <v>Ы</v>
          </cell>
          <cell r="AU264">
            <v>0</v>
          </cell>
          <cell r="AV264">
            <v>0</v>
          </cell>
          <cell r="AW264">
            <v>23</v>
          </cell>
          <cell r="AX264">
            <v>1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38828</v>
          </cell>
        </row>
        <row r="265">
          <cell r="A265">
            <v>2006</v>
          </cell>
          <cell r="B265">
            <v>3</v>
          </cell>
          <cell r="C265">
            <v>85</v>
          </cell>
          <cell r="D265">
            <v>21</v>
          </cell>
          <cell r="E265">
            <v>792030</v>
          </cell>
          <cell r="F265">
            <v>0</v>
          </cell>
          <cell r="G265" t="str">
            <v>Затраты по ШПЗ (неосновные)</v>
          </cell>
          <cell r="H265">
            <v>2030</v>
          </cell>
          <cell r="I265">
            <v>7920</v>
          </cell>
          <cell r="J265">
            <v>63.53</v>
          </cell>
          <cell r="K265">
            <v>1</v>
          </cell>
          <cell r="L265">
            <v>0</v>
          </cell>
          <cell r="M265">
            <v>0</v>
          </cell>
          <cell r="N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35</v>
          </cell>
          <cell r="V265">
            <v>0</v>
          </cell>
          <cell r="W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35</v>
          </cell>
          <cell r="AE265">
            <v>410000</v>
          </cell>
          <cell r="AF265">
            <v>0</v>
          </cell>
          <cell r="AI265">
            <v>2282</v>
          </cell>
          <cell r="AK265">
            <v>0</v>
          </cell>
          <cell r="AM265">
            <v>242</v>
          </cell>
          <cell r="AN265">
            <v>1</v>
          </cell>
          <cell r="AO265">
            <v>393216</v>
          </cell>
          <cell r="AQ265">
            <v>0</v>
          </cell>
          <cell r="AR265">
            <v>0</v>
          </cell>
          <cell r="AS265" t="str">
            <v>Ы</v>
          </cell>
          <cell r="AT265" t="str">
            <v>Ы</v>
          </cell>
          <cell r="AU265">
            <v>0</v>
          </cell>
          <cell r="AV265">
            <v>0</v>
          </cell>
          <cell r="AW265">
            <v>23</v>
          </cell>
          <cell r="AX265">
            <v>1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38828</v>
          </cell>
        </row>
        <row r="266">
          <cell r="A266">
            <v>2006</v>
          </cell>
          <cell r="B266">
            <v>3</v>
          </cell>
          <cell r="C266">
            <v>86</v>
          </cell>
          <cell r="D266">
            <v>21</v>
          </cell>
          <cell r="E266">
            <v>792030</v>
          </cell>
          <cell r="F266">
            <v>0</v>
          </cell>
          <cell r="G266" t="str">
            <v>Затраты по ШПЗ (неосновные)</v>
          </cell>
          <cell r="H266">
            <v>2030</v>
          </cell>
          <cell r="I266">
            <v>7920</v>
          </cell>
          <cell r="J266">
            <v>457.07</v>
          </cell>
          <cell r="K266">
            <v>1</v>
          </cell>
          <cell r="L266">
            <v>0</v>
          </cell>
          <cell r="M266">
            <v>0</v>
          </cell>
          <cell r="N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35</v>
          </cell>
          <cell r="V266">
            <v>0</v>
          </cell>
          <cell r="W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35</v>
          </cell>
          <cell r="AE266">
            <v>420000</v>
          </cell>
          <cell r="AF266">
            <v>0</v>
          </cell>
          <cell r="AI266">
            <v>2282</v>
          </cell>
          <cell r="AK266">
            <v>0</v>
          </cell>
          <cell r="AM266">
            <v>243</v>
          </cell>
          <cell r="AN266">
            <v>1</v>
          </cell>
          <cell r="AO266">
            <v>393216</v>
          </cell>
          <cell r="AQ266">
            <v>0</v>
          </cell>
          <cell r="AR266">
            <v>0</v>
          </cell>
          <cell r="AS266" t="str">
            <v>Ы</v>
          </cell>
          <cell r="AT266" t="str">
            <v>Ы</v>
          </cell>
          <cell r="AU266">
            <v>0</v>
          </cell>
          <cell r="AV266">
            <v>0</v>
          </cell>
          <cell r="AW266">
            <v>23</v>
          </cell>
          <cell r="AX266">
            <v>1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38828</v>
          </cell>
        </row>
        <row r="267">
          <cell r="A267">
            <v>2006</v>
          </cell>
          <cell r="B267">
            <v>3</v>
          </cell>
          <cell r="C267">
            <v>87</v>
          </cell>
          <cell r="D267">
            <v>21</v>
          </cell>
          <cell r="E267">
            <v>792030</v>
          </cell>
          <cell r="F267">
            <v>0</v>
          </cell>
          <cell r="G267" t="str">
            <v>Затраты по ШПЗ (неосновные)</v>
          </cell>
          <cell r="H267">
            <v>2030</v>
          </cell>
          <cell r="I267">
            <v>7920</v>
          </cell>
          <cell r="J267">
            <v>10.87</v>
          </cell>
          <cell r="K267">
            <v>1</v>
          </cell>
          <cell r="L267">
            <v>0</v>
          </cell>
          <cell r="M267">
            <v>0</v>
          </cell>
          <cell r="N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35</v>
          </cell>
          <cell r="V267">
            <v>0</v>
          </cell>
          <cell r="W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35</v>
          </cell>
          <cell r="AE267">
            <v>430000</v>
          </cell>
          <cell r="AF267">
            <v>0</v>
          </cell>
          <cell r="AI267">
            <v>2282</v>
          </cell>
          <cell r="AK267">
            <v>0</v>
          </cell>
          <cell r="AM267">
            <v>244</v>
          </cell>
          <cell r="AN267">
            <v>1</v>
          </cell>
          <cell r="AO267">
            <v>393216</v>
          </cell>
          <cell r="AQ267">
            <v>0</v>
          </cell>
          <cell r="AR267">
            <v>0</v>
          </cell>
          <cell r="AS267" t="str">
            <v>Ы</v>
          </cell>
          <cell r="AT267" t="str">
            <v>Ы</v>
          </cell>
          <cell r="AU267">
            <v>0</v>
          </cell>
          <cell r="AV267">
            <v>0</v>
          </cell>
          <cell r="AW267">
            <v>23</v>
          </cell>
          <cell r="AX267">
            <v>1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38828</v>
          </cell>
        </row>
        <row r="268">
          <cell r="A268">
            <v>2006</v>
          </cell>
          <cell r="B268">
            <v>3</v>
          </cell>
          <cell r="C268">
            <v>88</v>
          </cell>
          <cell r="D268">
            <v>21</v>
          </cell>
          <cell r="E268">
            <v>792030</v>
          </cell>
          <cell r="F268">
            <v>0</v>
          </cell>
          <cell r="G268" t="str">
            <v>Затраты по ШПЗ (неосновные)</v>
          </cell>
          <cell r="H268">
            <v>2030</v>
          </cell>
          <cell r="I268">
            <v>7920</v>
          </cell>
          <cell r="J268">
            <v>71.72</v>
          </cell>
          <cell r="K268">
            <v>1</v>
          </cell>
          <cell r="L268">
            <v>0</v>
          </cell>
          <cell r="M268">
            <v>0</v>
          </cell>
          <cell r="N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35</v>
          </cell>
          <cell r="V268">
            <v>0</v>
          </cell>
          <cell r="W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35</v>
          </cell>
          <cell r="AE268">
            <v>430110</v>
          </cell>
          <cell r="AF268">
            <v>0</v>
          </cell>
          <cell r="AI268">
            <v>2282</v>
          </cell>
          <cell r="AK268">
            <v>0</v>
          </cell>
          <cell r="AM268">
            <v>245</v>
          </cell>
          <cell r="AN268">
            <v>1</v>
          </cell>
          <cell r="AO268">
            <v>393216</v>
          </cell>
          <cell r="AQ268">
            <v>0</v>
          </cell>
          <cell r="AR268">
            <v>0</v>
          </cell>
          <cell r="AS268" t="str">
            <v>Ы</v>
          </cell>
          <cell r="AT268" t="str">
            <v>Ы</v>
          </cell>
          <cell r="AU268">
            <v>0</v>
          </cell>
          <cell r="AV268">
            <v>0</v>
          </cell>
          <cell r="AW268">
            <v>23</v>
          </cell>
          <cell r="AX268">
            <v>1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38828</v>
          </cell>
        </row>
        <row r="269">
          <cell r="A269">
            <v>2006</v>
          </cell>
          <cell r="B269">
            <v>3</v>
          </cell>
          <cell r="C269">
            <v>89</v>
          </cell>
          <cell r="D269">
            <v>21</v>
          </cell>
          <cell r="E269">
            <v>792030</v>
          </cell>
          <cell r="F269">
            <v>0</v>
          </cell>
          <cell r="G269" t="str">
            <v>Затраты по ШПЗ (неосновные)</v>
          </cell>
          <cell r="H269">
            <v>2030</v>
          </cell>
          <cell r="I269">
            <v>7920</v>
          </cell>
          <cell r="J269">
            <v>24.99</v>
          </cell>
          <cell r="K269">
            <v>1</v>
          </cell>
          <cell r="L269">
            <v>0</v>
          </cell>
          <cell r="M269">
            <v>0</v>
          </cell>
          <cell r="N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35</v>
          </cell>
          <cell r="V269">
            <v>0</v>
          </cell>
          <cell r="W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35</v>
          </cell>
          <cell r="AE269">
            <v>430120</v>
          </cell>
          <cell r="AF269">
            <v>0</v>
          </cell>
          <cell r="AI269">
            <v>2282</v>
          </cell>
          <cell r="AK269">
            <v>0</v>
          </cell>
          <cell r="AM269">
            <v>246</v>
          </cell>
          <cell r="AN269">
            <v>1</v>
          </cell>
          <cell r="AO269">
            <v>393216</v>
          </cell>
          <cell r="AQ269">
            <v>0</v>
          </cell>
          <cell r="AR269">
            <v>0</v>
          </cell>
          <cell r="AS269" t="str">
            <v>Ы</v>
          </cell>
          <cell r="AT269" t="str">
            <v>Ы</v>
          </cell>
          <cell r="AU269">
            <v>0</v>
          </cell>
          <cell r="AV269">
            <v>0</v>
          </cell>
          <cell r="AW269">
            <v>23</v>
          </cell>
          <cell r="AX269">
            <v>1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38828</v>
          </cell>
        </row>
        <row r="270">
          <cell r="A270">
            <v>2006</v>
          </cell>
          <cell r="B270">
            <v>3</v>
          </cell>
          <cell r="C270">
            <v>90</v>
          </cell>
          <cell r="D270">
            <v>21</v>
          </cell>
          <cell r="E270">
            <v>792030</v>
          </cell>
          <cell r="F270">
            <v>0</v>
          </cell>
          <cell r="G270" t="str">
            <v>Затраты по ШПЗ (неосновные)</v>
          </cell>
          <cell r="H270">
            <v>2030</v>
          </cell>
          <cell r="I270">
            <v>7920</v>
          </cell>
          <cell r="J270">
            <v>138.01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35</v>
          </cell>
          <cell r="V270">
            <v>0</v>
          </cell>
          <cell r="W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35</v>
          </cell>
          <cell r="AE270">
            <v>430130</v>
          </cell>
          <cell r="AF270">
            <v>0</v>
          </cell>
          <cell r="AI270">
            <v>2282</v>
          </cell>
          <cell r="AK270">
            <v>0</v>
          </cell>
          <cell r="AM270">
            <v>247</v>
          </cell>
          <cell r="AN270">
            <v>1</v>
          </cell>
          <cell r="AO270">
            <v>393216</v>
          </cell>
          <cell r="AQ270">
            <v>0</v>
          </cell>
          <cell r="AR270">
            <v>0</v>
          </cell>
          <cell r="AS270" t="str">
            <v>Ы</v>
          </cell>
          <cell r="AT270" t="str">
            <v>Ы</v>
          </cell>
          <cell r="AU270">
            <v>0</v>
          </cell>
          <cell r="AV270">
            <v>0</v>
          </cell>
          <cell r="AW270">
            <v>23</v>
          </cell>
          <cell r="AX270">
            <v>1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38828</v>
          </cell>
        </row>
        <row r="271">
          <cell r="A271">
            <v>2006</v>
          </cell>
          <cell r="B271">
            <v>3</v>
          </cell>
          <cell r="C271">
            <v>91</v>
          </cell>
          <cell r="D271">
            <v>21</v>
          </cell>
          <cell r="E271">
            <v>792030</v>
          </cell>
          <cell r="F271">
            <v>0</v>
          </cell>
          <cell r="G271" t="str">
            <v>Затраты по ШПЗ (неосновные)</v>
          </cell>
          <cell r="H271">
            <v>2030</v>
          </cell>
          <cell r="I271">
            <v>7920</v>
          </cell>
          <cell r="J271">
            <v>84.33</v>
          </cell>
          <cell r="K271">
            <v>1</v>
          </cell>
          <cell r="L271">
            <v>0</v>
          </cell>
          <cell r="M271">
            <v>0</v>
          </cell>
          <cell r="N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35</v>
          </cell>
          <cell r="V271">
            <v>0</v>
          </cell>
          <cell r="W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35</v>
          </cell>
          <cell r="AE271">
            <v>430140</v>
          </cell>
          <cell r="AF271">
            <v>0</v>
          </cell>
          <cell r="AI271">
            <v>2282</v>
          </cell>
          <cell r="AK271">
            <v>0</v>
          </cell>
          <cell r="AM271">
            <v>248</v>
          </cell>
          <cell r="AN271">
            <v>1</v>
          </cell>
          <cell r="AO271">
            <v>393216</v>
          </cell>
          <cell r="AQ271">
            <v>0</v>
          </cell>
          <cell r="AR271">
            <v>0</v>
          </cell>
          <cell r="AS271" t="str">
            <v>Ы</v>
          </cell>
          <cell r="AT271" t="str">
            <v>Ы</v>
          </cell>
          <cell r="AU271">
            <v>0</v>
          </cell>
          <cell r="AV271">
            <v>0</v>
          </cell>
          <cell r="AW271">
            <v>23</v>
          </cell>
          <cell r="AX271">
            <v>1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38828</v>
          </cell>
        </row>
        <row r="272">
          <cell r="A272">
            <v>2006</v>
          </cell>
          <cell r="B272">
            <v>3</v>
          </cell>
          <cell r="C272">
            <v>92</v>
          </cell>
          <cell r="D272">
            <v>21</v>
          </cell>
          <cell r="E272">
            <v>792030</v>
          </cell>
          <cell r="F272">
            <v>0</v>
          </cell>
          <cell r="G272" t="str">
            <v>Затраты по ШПЗ (неосновные)</v>
          </cell>
          <cell r="H272">
            <v>2030</v>
          </cell>
          <cell r="I272">
            <v>7920</v>
          </cell>
          <cell r="J272">
            <v>0.25</v>
          </cell>
          <cell r="K272">
            <v>1</v>
          </cell>
          <cell r="L272">
            <v>0</v>
          </cell>
          <cell r="M272">
            <v>0</v>
          </cell>
          <cell r="N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35</v>
          </cell>
          <cell r="V272">
            <v>0</v>
          </cell>
          <cell r="W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35</v>
          </cell>
          <cell r="AE272">
            <v>430230</v>
          </cell>
          <cell r="AF272">
            <v>0</v>
          </cell>
          <cell r="AI272">
            <v>2282</v>
          </cell>
          <cell r="AK272">
            <v>0</v>
          </cell>
          <cell r="AM272">
            <v>249</v>
          </cell>
          <cell r="AN272">
            <v>1</v>
          </cell>
          <cell r="AO272">
            <v>393216</v>
          </cell>
          <cell r="AQ272">
            <v>0</v>
          </cell>
          <cell r="AR272">
            <v>0</v>
          </cell>
          <cell r="AS272" t="str">
            <v>Ы</v>
          </cell>
          <cell r="AT272" t="str">
            <v>Ы</v>
          </cell>
          <cell r="AU272">
            <v>0</v>
          </cell>
          <cell r="AV272">
            <v>0</v>
          </cell>
          <cell r="AW272">
            <v>23</v>
          </cell>
          <cell r="AX272">
            <v>1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38828</v>
          </cell>
        </row>
        <row r="273">
          <cell r="A273">
            <v>2006</v>
          </cell>
          <cell r="B273">
            <v>3</v>
          </cell>
          <cell r="C273">
            <v>93</v>
          </cell>
          <cell r="D273">
            <v>21</v>
          </cell>
          <cell r="E273">
            <v>792030</v>
          </cell>
          <cell r="F273">
            <v>0</v>
          </cell>
          <cell r="G273" t="str">
            <v>Затраты по ШПЗ (неосновные)</v>
          </cell>
          <cell r="H273">
            <v>2030</v>
          </cell>
          <cell r="I273">
            <v>7920</v>
          </cell>
          <cell r="J273">
            <v>0.9</v>
          </cell>
          <cell r="K273">
            <v>1</v>
          </cell>
          <cell r="L273">
            <v>0</v>
          </cell>
          <cell r="M273">
            <v>0</v>
          </cell>
          <cell r="N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35</v>
          </cell>
          <cell r="V273">
            <v>0</v>
          </cell>
          <cell r="W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35</v>
          </cell>
          <cell r="AE273">
            <v>430240</v>
          </cell>
          <cell r="AF273">
            <v>0</v>
          </cell>
          <cell r="AI273">
            <v>2282</v>
          </cell>
          <cell r="AK273">
            <v>0</v>
          </cell>
          <cell r="AM273">
            <v>250</v>
          </cell>
          <cell r="AN273">
            <v>1</v>
          </cell>
          <cell r="AO273">
            <v>393216</v>
          </cell>
          <cell r="AQ273">
            <v>0</v>
          </cell>
          <cell r="AR273">
            <v>0</v>
          </cell>
          <cell r="AS273" t="str">
            <v>Ы</v>
          </cell>
          <cell r="AT273" t="str">
            <v>Ы</v>
          </cell>
          <cell r="AU273">
            <v>0</v>
          </cell>
          <cell r="AV273">
            <v>0</v>
          </cell>
          <cell r="AW273">
            <v>23</v>
          </cell>
          <cell r="AX273">
            <v>1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38828</v>
          </cell>
        </row>
        <row r="274">
          <cell r="A274">
            <v>2006</v>
          </cell>
          <cell r="B274">
            <v>3</v>
          </cell>
          <cell r="C274">
            <v>94</v>
          </cell>
          <cell r="D274">
            <v>21</v>
          </cell>
          <cell r="E274">
            <v>792030</v>
          </cell>
          <cell r="F274">
            <v>0</v>
          </cell>
          <cell r="G274" t="str">
            <v>Затраты по ШПЗ (неосновные)</v>
          </cell>
          <cell r="H274">
            <v>2030</v>
          </cell>
          <cell r="I274">
            <v>7920</v>
          </cell>
          <cell r="J274">
            <v>87.11</v>
          </cell>
          <cell r="K274">
            <v>1</v>
          </cell>
          <cell r="L274">
            <v>0</v>
          </cell>
          <cell r="M274">
            <v>0</v>
          </cell>
          <cell r="N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35</v>
          </cell>
          <cell r="V274">
            <v>0</v>
          </cell>
          <cell r="W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35</v>
          </cell>
          <cell r="AE274">
            <v>450000</v>
          </cell>
          <cell r="AF274">
            <v>0</v>
          </cell>
          <cell r="AI274">
            <v>2282</v>
          </cell>
          <cell r="AK274">
            <v>0</v>
          </cell>
          <cell r="AM274">
            <v>251</v>
          </cell>
          <cell r="AN274">
            <v>1</v>
          </cell>
          <cell r="AO274">
            <v>393216</v>
          </cell>
          <cell r="AQ274">
            <v>0</v>
          </cell>
          <cell r="AR274">
            <v>0</v>
          </cell>
          <cell r="AS274" t="str">
            <v>Ы</v>
          </cell>
          <cell r="AT274" t="str">
            <v>Ы</v>
          </cell>
          <cell r="AU274">
            <v>0</v>
          </cell>
          <cell r="AV274">
            <v>0</v>
          </cell>
          <cell r="AW274">
            <v>23</v>
          </cell>
          <cell r="AX274">
            <v>1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38828</v>
          </cell>
        </row>
        <row r="275">
          <cell r="A275">
            <v>2006</v>
          </cell>
          <cell r="B275">
            <v>3</v>
          </cell>
          <cell r="C275">
            <v>95</v>
          </cell>
          <cell r="D275">
            <v>21</v>
          </cell>
          <cell r="E275">
            <v>792030</v>
          </cell>
          <cell r="F275">
            <v>0</v>
          </cell>
          <cell r="G275" t="str">
            <v>Затраты по ШПЗ (неосновные)</v>
          </cell>
          <cell r="H275">
            <v>2030</v>
          </cell>
          <cell r="I275">
            <v>7920</v>
          </cell>
          <cell r="J275">
            <v>8.8800000000000008</v>
          </cell>
          <cell r="K275">
            <v>1</v>
          </cell>
          <cell r="L275">
            <v>0</v>
          </cell>
          <cell r="M275">
            <v>0</v>
          </cell>
          <cell r="N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35</v>
          </cell>
          <cell r="V275">
            <v>0</v>
          </cell>
          <cell r="W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35</v>
          </cell>
          <cell r="AE275">
            <v>460000</v>
          </cell>
          <cell r="AF275">
            <v>0</v>
          </cell>
          <cell r="AI275">
            <v>2282</v>
          </cell>
          <cell r="AK275">
            <v>0</v>
          </cell>
          <cell r="AM275">
            <v>252</v>
          </cell>
          <cell r="AN275">
            <v>1</v>
          </cell>
          <cell r="AO275">
            <v>393216</v>
          </cell>
          <cell r="AQ275">
            <v>0</v>
          </cell>
          <cell r="AR275">
            <v>0</v>
          </cell>
          <cell r="AS275" t="str">
            <v>Ы</v>
          </cell>
          <cell r="AT275" t="str">
            <v>Ы</v>
          </cell>
          <cell r="AU275">
            <v>0</v>
          </cell>
          <cell r="AV275">
            <v>0</v>
          </cell>
          <cell r="AW275">
            <v>23</v>
          </cell>
          <cell r="AX275">
            <v>1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38828</v>
          </cell>
        </row>
        <row r="276">
          <cell r="A276">
            <v>2006</v>
          </cell>
          <cell r="B276">
            <v>3</v>
          </cell>
          <cell r="C276">
            <v>96</v>
          </cell>
          <cell r="D276">
            <v>21</v>
          </cell>
          <cell r="E276">
            <v>792030</v>
          </cell>
          <cell r="F276">
            <v>0</v>
          </cell>
          <cell r="G276" t="str">
            <v>Затраты по ШПЗ (неосновные)</v>
          </cell>
          <cell r="H276">
            <v>2030</v>
          </cell>
          <cell r="I276">
            <v>7920</v>
          </cell>
          <cell r="J276">
            <v>3.42</v>
          </cell>
          <cell r="K276">
            <v>1</v>
          </cell>
          <cell r="L276">
            <v>0</v>
          </cell>
          <cell r="M276">
            <v>0</v>
          </cell>
          <cell r="N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35</v>
          </cell>
          <cell r="V276">
            <v>0</v>
          </cell>
          <cell r="W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35</v>
          </cell>
          <cell r="AE276">
            <v>465000</v>
          </cell>
          <cell r="AF276">
            <v>0</v>
          </cell>
          <cell r="AI276">
            <v>2282</v>
          </cell>
          <cell r="AK276">
            <v>0</v>
          </cell>
          <cell r="AM276">
            <v>253</v>
          </cell>
          <cell r="AN276">
            <v>1</v>
          </cell>
          <cell r="AO276">
            <v>393216</v>
          </cell>
          <cell r="AQ276">
            <v>0</v>
          </cell>
          <cell r="AR276">
            <v>0</v>
          </cell>
          <cell r="AS276" t="str">
            <v>Ы</v>
          </cell>
          <cell r="AT276" t="str">
            <v>Ы</v>
          </cell>
          <cell r="AU276">
            <v>0</v>
          </cell>
          <cell r="AV276">
            <v>0</v>
          </cell>
          <cell r="AW276">
            <v>23</v>
          </cell>
          <cell r="AX276">
            <v>1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38828</v>
          </cell>
        </row>
        <row r="277">
          <cell r="A277">
            <v>2006</v>
          </cell>
          <cell r="B277">
            <v>3</v>
          </cell>
          <cell r="C277">
            <v>97</v>
          </cell>
          <cell r="D277">
            <v>21</v>
          </cell>
          <cell r="E277">
            <v>792030</v>
          </cell>
          <cell r="F277">
            <v>0</v>
          </cell>
          <cell r="G277" t="str">
            <v>Затраты по ШПЗ (неосновные)</v>
          </cell>
          <cell r="H277">
            <v>2030</v>
          </cell>
          <cell r="I277">
            <v>7920</v>
          </cell>
          <cell r="J277">
            <v>180.53</v>
          </cell>
          <cell r="K277">
            <v>1</v>
          </cell>
          <cell r="L277">
            <v>0</v>
          </cell>
          <cell r="M277">
            <v>0</v>
          </cell>
          <cell r="N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35</v>
          </cell>
          <cell r="V277">
            <v>0</v>
          </cell>
          <cell r="W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35</v>
          </cell>
          <cell r="AE277">
            <v>501102</v>
          </cell>
          <cell r="AF277">
            <v>0</v>
          </cell>
          <cell r="AI277">
            <v>2282</v>
          </cell>
          <cell r="AK277">
            <v>0</v>
          </cell>
          <cell r="AM277">
            <v>254</v>
          </cell>
          <cell r="AN277">
            <v>1</v>
          </cell>
          <cell r="AO277">
            <v>393216</v>
          </cell>
          <cell r="AQ277">
            <v>0</v>
          </cell>
          <cell r="AR277">
            <v>0</v>
          </cell>
          <cell r="AS277" t="str">
            <v>Ы</v>
          </cell>
          <cell r="AT277" t="str">
            <v>Ы</v>
          </cell>
          <cell r="AU277">
            <v>0</v>
          </cell>
          <cell r="AV277">
            <v>0</v>
          </cell>
          <cell r="AW277">
            <v>23</v>
          </cell>
          <cell r="AX277">
            <v>1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38828</v>
          </cell>
        </row>
        <row r="278">
          <cell r="A278">
            <v>2006</v>
          </cell>
          <cell r="B278">
            <v>3</v>
          </cell>
          <cell r="C278">
            <v>98</v>
          </cell>
          <cell r="D278">
            <v>21</v>
          </cell>
          <cell r="E278">
            <v>792030</v>
          </cell>
          <cell r="F278">
            <v>0</v>
          </cell>
          <cell r="G278" t="str">
            <v>Затраты по ШПЗ (неосновные)</v>
          </cell>
          <cell r="H278">
            <v>2030</v>
          </cell>
          <cell r="I278">
            <v>7920</v>
          </cell>
          <cell r="J278">
            <v>108.6</v>
          </cell>
          <cell r="K278">
            <v>1</v>
          </cell>
          <cell r="L278">
            <v>0</v>
          </cell>
          <cell r="M278">
            <v>0</v>
          </cell>
          <cell r="N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35</v>
          </cell>
          <cell r="V278">
            <v>0</v>
          </cell>
          <cell r="W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35</v>
          </cell>
          <cell r="AE278">
            <v>501103</v>
          </cell>
          <cell r="AF278">
            <v>0</v>
          </cell>
          <cell r="AI278">
            <v>2282</v>
          </cell>
          <cell r="AK278">
            <v>0</v>
          </cell>
          <cell r="AM278">
            <v>255</v>
          </cell>
          <cell r="AN278">
            <v>1</v>
          </cell>
          <cell r="AO278">
            <v>393216</v>
          </cell>
          <cell r="AQ278">
            <v>0</v>
          </cell>
          <cell r="AR278">
            <v>0</v>
          </cell>
          <cell r="AS278" t="str">
            <v>Ы</v>
          </cell>
          <cell r="AT278" t="str">
            <v>Ы</v>
          </cell>
          <cell r="AU278">
            <v>0</v>
          </cell>
          <cell r="AV278">
            <v>0</v>
          </cell>
          <cell r="AW278">
            <v>23</v>
          </cell>
          <cell r="AX278">
            <v>1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38828</v>
          </cell>
        </row>
        <row r="279">
          <cell r="A279">
            <v>2006</v>
          </cell>
          <cell r="B279">
            <v>3</v>
          </cell>
          <cell r="C279">
            <v>99</v>
          </cell>
          <cell r="D279">
            <v>21</v>
          </cell>
          <cell r="E279">
            <v>792030</v>
          </cell>
          <cell r="F279">
            <v>0</v>
          </cell>
          <cell r="G279" t="str">
            <v>Затраты по ШПЗ (неосновные)</v>
          </cell>
          <cell r="H279">
            <v>2030</v>
          </cell>
          <cell r="I279">
            <v>7920</v>
          </cell>
          <cell r="J279">
            <v>207.47</v>
          </cell>
          <cell r="K279">
            <v>1</v>
          </cell>
          <cell r="L279">
            <v>0</v>
          </cell>
          <cell r="M279">
            <v>0</v>
          </cell>
          <cell r="N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35</v>
          </cell>
          <cell r="V279">
            <v>0</v>
          </cell>
          <cell r="W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35</v>
          </cell>
          <cell r="AE279">
            <v>501105</v>
          </cell>
          <cell r="AF279">
            <v>0</v>
          </cell>
          <cell r="AI279">
            <v>2282</v>
          </cell>
          <cell r="AK279">
            <v>0</v>
          </cell>
          <cell r="AM279">
            <v>256</v>
          </cell>
          <cell r="AN279">
            <v>1</v>
          </cell>
          <cell r="AO279">
            <v>393216</v>
          </cell>
          <cell r="AQ279">
            <v>0</v>
          </cell>
          <cell r="AR279">
            <v>0</v>
          </cell>
          <cell r="AS279" t="str">
            <v>Ы</v>
          </cell>
          <cell r="AT279" t="str">
            <v>Ы</v>
          </cell>
          <cell r="AU279">
            <v>0</v>
          </cell>
          <cell r="AV279">
            <v>0</v>
          </cell>
          <cell r="AW279">
            <v>23</v>
          </cell>
          <cell r="AX279">
            <v>1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38828</v>
          </cell>
        </row>
        <row r="280">
          <cell r="A280">
            <v>2006</v>
          </cell>
          <cell r="B280">
            <v>3</v>
          </cell>
          <cell r="C280">
            <v>100</v>
          </cell>
          <cell r="D280">
            <v>21</v>
          </cell>
          <cell r="E280">
            <v>792030</v>
          </cell>
          <cell r="F280">
            <v>0</v>
          </cell>
          <cell r="G280" t="str">
            <v>Затраты по ШПЗ (неосновные)</v>
          </cell>
          <cell r="H280">
            <v>2030</v>
          </cell>
          <cell r="I280">
            <v>7920</v>
          </cell>
          <cell r="J280">
            <v>37.01</v>
          </cell>
          <cell r="K280">
            <v>1</v>
          </cell>
          <cell r="L280">
            <v>0</v>
          </cell>
          <cell r="M280">
            <v>0</v>
          </cell>
          <cell r="N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35</v>
          </cell>
          <cell r="V280">
            <v>0</v>
          </cell>
          <cell r="W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35</v>
          </cell>
          <cell r="AE280">
            <v>501106</v>
          </cell>
          <cell r="AF280">
            <v>0</v>
          </cell>
          <cell r="AI280">
            <v>2282</v>
          </cell>
          <cell r="AK280">
            <v>0</v>
          </cell>
          <cell r="AM280">
            <v>257</v>
          </cell>
          <cell r="AN280">
            <v>1</v>
          </cell>
          <cell r="AO280">
            <v>393216</v>
          </cell>
          <cell r="AQ280">
            <v>0</v>
          </cell>
          <cell r="AR280">
            <v>0</v>
          </cell>
          <cell r="AS280" t="str">
            <v>Ы</v>
          </cell>
          <cell r="AT280" t="str">
            <v>Ы</v>
          </cell>
          <cell r="AU280">
            <v>0</v>
          </cell>
          <cell r="AV280">
            <v>0</v>
          </cell>
          <cell r="AW280">
            <v>23</v>
          </cell>
          <cell r="AX280">
            <v>1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38828</v>
          </cell>
        </row>
        <row r="281">
          <cell r="A281">
            <v>2006</v>
          </cell>
          <cell r="B281">
            <v>3</v>
          </cell>
          <cell r="C281">
            <v>101</v>
          </cell>
          <cell r="D281">
            <v>21</v>
          </cell>
          <cell r="E281">
            <v>792030</v>
          </cell>
          <cell r="F281">
            <v>0</v>
          </cell>
          <cell r="G281" t="str">
            <v>Затраты по ШПЗ (неосновные)</v>
          </cell>
          <cell r="H281">
            <v>2030</v>
          </cell>
          <cell r="I281">
            <v>7920</v>
          </cell>
          <cell r="J281">
            <v>112.89</v>
          </cell>
          <cell r="K281">
            <v>1</v>
          </cell>
          <cell r="L281">
            <v>0</v>
          </cell>
          <cell r="M281">
            <v>0</v>
          </cell>
          <cell r="N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35</v>
          </cell>
          <cell r="V281">
            <v>0</v>
          </cell>
          <cell r="W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35</v>
          </cell>
          <cell r="AE281">
            <v>503000</v>
          </cell>
          <cell r="AF281">
            <v>0</v>
          </cell>
          <cell r="AI281">
            <v>2282</v>
          </cell>
          <cell r="AK281">
            <v>0</v>
          </cell>
          <cell r="AM281">
            <v>258</v>
          </cell>
          <cell r="AN281">
            <v>1</v>
          </cell>
          <cell r="AO281">
            <v>393216</v>
          </cell>
          <cell r="AQ281">
            <v>0</v>
          </cell>
          <cell r="AR281">
            <v>0</v>
          </cell>
          <cell r="AS281" t="str">
            <v>Ы</v>
          </cell>
          <cell r="AT281" t="str">
            <v>Ы</v>
          </cell>
          <cell r="AU281">
            <v>0</v>
          </cell>
          <cell r="AV281">
            <v>0</v>
          </cell>
          <cell r="AW281">
            <v>23</v>
          </cell>
          <cell r="AX281">
            <v>1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38828</v>
          </cell>
        </row>
        <row r="282">
          <cell r="A282">
            <v>2006</v>
          </cell>
          <cell r="B282">
            <v>3</v>
          </cell>
          <cell r="C282">
            <v>102</v>
          </cell>
          <cell r="D282">
            <v>21</v>
          </cell>
          <cell r="E282">
            <v>792030</v>
          </cell>
          <cell r="F282">
            <v>0</v>
          </cell>
          <cell r="G282" t="str">
            <v>Затраты по ШПЗ (неосновные)</v>
          </cell>
          <cell r="H282">
            <v>2030</v>
          </cell>
          <cell r="I282">
            <v>7920</v>
          </cell>
          <cell r="J282">
            <v>9.64</v>
          </cell>
          <cell r="K282">
            <v>1</v>
          </cell>
          <cell r="L282">
            <v>0</v>
          </cell>
          <cell r="M282">
            <v>0</v>
          </cell>
          <cell r="N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35</v>
          </cell>
          <cell r="V282">
            <v>0</v>
          </cell>
          <cell r="W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35</v>
          </cell>
          <cell r="AE282">
            <v>504100</v>
          </cell>
          <cell r="AF282">
            <v>0</v>
          </cell>
          <cell r="AI282">
            <v>2282</v>
          </cell>
          <cell r="AK282">
            <v>0</v>
          </cell>
          <cell r="AM282">
            <v>259</v>
          </cell>
          <cell r="AN282">
            <v>1</v>
          </cell>
          <cell r="AO282">
            <v>393216</v>
          </cell>
          <cell r="AQ282">
            <v>0</v>
          </cell>
          <cell r="AR282">
            <v>0</v>
          </cell>
          <cell r="AS282" t="str">
            <v>Ы</v>
          </cell>
          <cell r="AT282" t="str">
            <v>Ы</v>
          </cell>
          <cell r="AU282">
            <v>0</v>
          </cell>
          <cell r="AV282">
            <v>0</v>
          </cell>
          <cell r="AW282">
            <v>23</v>
          </cell>
          <cell r="AX282">
            <v>1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38828</v>
          </cell>
        </row>
        <row r="283">
          <cell r="A283">
            <v>2006</v>
          </cell>
          <cell r="B283">
            <v>3</v>
          </cell>
          <cell r="C283">
            <v>103</v>
          </cell>
          <cell r="D283">
            <v>21</v>
          </cell>
          <cell r="E283">
            <v>792030</v>
          </cell>
          <cell r="F283">
            <v>0</v>
          </cell>
          <cell r="G283" t="str">
            <v>Затраты по ШПЗ (неосновные)</v>
          </cell>
          <cell r="H283">
            <v>2030</v>
          </cell>
          <cell r="I283">
            <v>7920</v>
          </cell>
          <cell r="J283">
            <v>97.19</v>
          </cell>
          <cell r="K283">
            <v>1</v>
          </cell>
          <cell r="L283">
            <v>0</v>
          </cell>
          <cell r="M283">
            <v>0</v>
          </cell>
          <cell r="N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35</v>
          </cell>
          <cell r="V283">
            <v>0</v>
          </cell>
          <cell r="W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35</v>
          </cell>
          <cell r="AE283">
            <v>504200</v>
          </cell>
          <cell r="AF283">
            <v>0</v>
          </cell>
          <cell r="AI283">
            <v>2282</v>
          </cell>
          <cell r="AK283">
            <v>0</v>
          </cell>
          <cell r="AM283">
            <v>260</v>
          </cell>
          <cell r="AN283">
            <v>1</v>
          </cell>
          <cell r="AO283">
            <v>393216</v>
          </cell>
          <cell r="AQ283">
            <v>0</v>
          </cell>
          <cell r="AR283">
            <v>0</v>
          </cell>
          <cell r="AS283" t="str">
            <v>Ы</v>
          </cell>
          <cell r="AT283" t="str">
            <v>Ы</v>
          </cell>
          <cell r="AU283">
            <v>0</v>
          </cell>
          <cell r="AV283">
            <v>0</v>
          </cell>
          <cell r="AW283">
            <v>23</v>
          </cell>
          <cell r="AX283">
            <v>1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38828</v>
          </cell>
        </row>
        <row r="284">
          <cell r="A284">
            <v>2006</v>
          </cell>
          <cell r="B284">
            <v>3</v>
          </cell>
          <cell r="C284">
            <v>104</v>
          </cell>
          <cell r="D284">
            <v>21</v>
          </cell>
          <cell r="E284">
            <v>792030</v>
          </cell>
          <cell r="F284">
            <v>0</v>
          </cell>
          <cell r="G284" t="str">
            <v>Затраты по ШПЗ (неосновные)</v>
          </cell>
          <cell r="H284">
            <v>2030</v>
          </cell>
          <cell r="I284">
            <v>7920</v>
          </cell>
          <cell r="J284">
            <v>10.84</v>
          </cell>
          <cell r="K284">
            <v>1</v>
          </cell>
          <cell r="L284">
            <v>0</v>
          </cell>
          <cell r="M284">
            <v>0</v>
          </cell>
          <cell r="N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35</v>
          </cell>
          <cell r="V284">
            <v>0</v>
          </cell>
          <cell r="W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35</v>
          </cell>
          <cell r="AE284">
            <v>504400</v>
          </cell>
          <cell r="AF284">
            <v>0</v>
          </cell>
          <cell r="AI284">
            <v>2282</v>
          </cell>
          <cell r="AK284">
            <v>0</v>
          </cell>
          <cell r="AM284">
            <v>261</v>
          </cell>
          <cell r="AN284">
            <v>1</v>
          </cell>
          <cell r="AO284">
            <v>393216</v>
          </cell>
          <cell r="AQ284">
            <v>0</v>
          </cell>
          <cell r="AR284">
            <v>0</v>
          </cell>
          <cell r="AS284" t="str">
            <v>Ы</v>
          </cell>
          <cell r="AT284" t="str">
            <v>Ы</v>
          </cell>
          <cell r="AU284">
            <v>0</v>
          </cell>
          <cell r="AV284">
            <v>0</v>
          </cell>
          <cell r="AW284">
            <v>23</v>
          </cell>
          <cell r="AX284">
            <v>1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38828</v>
          </cell>
        </row>
        <row r="285">
          <cell r="A285">
            <v>2006</v>
          </cell>
          <cell r="B285">
            <v>3</v>
          </cell>
          <cell r="C285">
            <v>105</v>
          </cell>
          <cell r="D285">
            <v>21</v>
          </cell>
          <cell r="E285">
            <v>792030</v>
          </cell>
          <cell r="F285">
            <v>0</v>
          </cell>
          <cell r="G285" t="str">
            <v>Затраты по ШПЗ (неосновные)</v>
          </cell>
          <cell r="H285">
            <v>2030</v>
          </cell>
          <cell r="I285">
            <v>7920</v>
          </cell>
          <cell r="J285">
            <v>125.06</v>
          </cell>
          <cell r="K285">
            <v>1</v>
          </cell>
          <cell r="L285">
            <v>0</v>
          </cell>
          <cell r="M285">
            <v>0</v>
          </cell>
          <cell r="N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35</v>
          </cell>
          <cell r="V285">
            <v>0</v>
          </cell>
          <cell r="W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35</v>
          </cell>
          <cell r="AE285">
            <v>505100</v>
          </cell>
          <cell r="AF285">
            <v>0</v>
          </cell>
          <cell r="AI285">
            <v>2282</v>
          </cell>
          <cell r="AK285">
            <v>0</v>
          </cell>
          <cell r="AM285">
            <v>262</v>
          </cell>
          <cell r="AN285">
            <v>1</v>
          </cell>
          <cell r="AO285">
            <v>393216</v>
          </cell>
          <cell r="AQ285">
            <v>0</v>
          </cell>
          <cell r="AR285">
            <v>0</v>
          </cell>
          <cell r="AS285" t="str">
            <v>Ы</v>
          </cell>
          <cell r="AT285" t="str">
            <v>Ы</v>
          </cell>
          <cell r="AU285">
            <v>0</v>
          </cell>
          <cell r="AV285">
            <v>0</v>
          </cell>
          <cell r="AW285">
            <v>23</v>
          </cell>
          <cell r="AX285">
            <v>1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38828</v>
          </cell>
        </row>
        <row r="286">
          <cell r="A286">
            <v>2006</v>
          </cell>
          <cell r="B286">
            <v>3</v>
          </cell>
          <cell r="C286">
            <v>106</v>
          </cell>
          <cell r="D286">
            <v>21</v>
          </cell>
          <cell r="E286">
            <v>792030</v>
          </cell>
          <cell r="F286">
            <v>0</v>
          </cell>
          <cell r="G286" t="str">
            <v>Затраты по ШПЗ (неосновные)</v>
          </cell>
          <cell r="H286">
            <v>2030</v>
          </cell>
          <cell r="I286">
            <v>7920</v>
          </cell>
          <cell r="J286">
            <v>6.67</v>
          </cell>
          <cell r="K286">
            <v>1</v>
          </cell>
          <cell r="L286">
            <v>0</v>
          </cell>
          <cell r="M286">
            <v>0</v>
          </cell>
          <cell r="N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35</v>
          </cell>
          <cell r="V286">
            <v>0</v>
          </cell>
          <cell r="W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35</v>
          </cell>
          <cell r="AE286">
            <v>508700</v>
          </cell>
          <cell r="AF286">
            <v>0</v>
          </cell>
          <cell r="AI286">
            <v>2282</v>
          </cell>
          <cell r="AK286">
            <v>0</v>
          </cell>
          <cell r="AM286">
            <v>263</v>
          </cell>
          <cell r="AN286">
            <v>1</v>
          </cell>
          <cell r="AO286">
            <v>393216</v>
          </cell>
          <cell r="AQ286">
            <v>0</v>
          </cell>
          <cell r="AR286">
            <v>0</v>
          </cell>
          <cell r="AS286" t="str">
            <v>Ы</v>
          </cell>
          <cell r="AT286" t="str">
            <v>Ы</v>
          </cell>
          <cell r="AU286">
            <v>0</v>
          </cell>
          <cell r="AV286">
            <v>0</v>
          </cell>
          <cell r="AW286">
            <v>23</v>
          </cell>
          <cell r="AX286">
            <v>1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38828</v>
          </cell>
        </row>
        <row r="287">
          <cell r="A287">
            <v>2006</v>
          </cell>
          <cell r="B287">
            <v>3</v>
          </cell>
          <cell r="C287">
            <v>107</v>
          </cell>
          <cell r="D287">
            <v>21</v>
          </cell>
          <cell r="E287">
            <v>792030</v>
          </cell>
          <cell r="F287">
            <v>0</v>
          </cell>
          <cell r="G287" t="str">
            <v>Затраты по ШПЗ (неосновные)</v>
          </cell>
          <cell r="H287">
            <v>2030</v>
          </cell>
          <cell r="I287">
            <v>7920</v>
          </cell>
          <cell r="J287">
            <v>302.51</v>
          </cell>
          <cell r="K287">
            <v>1</v>
          </cell>
          <cell r="L287">
            <v>0</v>
          </cell>
          <cell r="M287">
            <v>0</v>
          </cell>
          <cell r="N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35</v>
          </cell>
          <cell r="V287">
            <v>0</v>
          </cell>
          <cell r="W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35</v>
          </cell>
          <cell r="AE287">
            <v>510100</v>
          </cell>
          <cell r="AF287">
            <v>0</v>
          </cell>
          <cell r="AI287">
            <v>2282</v>
          </cell>
          <cell r="AK287">
            <v>0</v>
          </cell>
          <cell r="AM287">
            <v>264</v>
          </cell>
          <cell r="AN287">
            <v>1</v>
          </cell>
          <cell r="AO287">
            <v>393216</v>
          </cell>
          <cell r="AQ287">
            <v>0</v>
          </cell>
          <cell r="AR287">
            <v>0</v>
          </cell>
          <cell r="AS287" t="str">
            <v>Ы</v>
          </cell>
          <cell r="AT287" t="str">
            <v>Ы</v>
          </cell>
          <cell r="AU287">
            <v>0</v>
          </cell>
          <cell r="AV287">
            <v>0</v>
          </cell>
          <cell r="AW287">
            <v>23</v>
          </cell>
          <cell r="AX287">
            <v>1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38828</v>
          </cell>
        </row>
        <row r="288">
          <cell r="A288">
            <v>2006</v>
          </cell>
          <cell r="B288">
            <v>3</v>
          </cell>
          <cell r="C288">
            <v>108</v>
          </cell>
          <cell r="D288">
            <v>21</v>
          </cell>
          <cell r="E288">
            <v>792030</v>
          </cell>
          <cell r="F288">
            <v>0</v>
          </cell>
          <cell r="G288" t="str">
            <v>Затраты по ШПЗ (неосновные)</v>
          </cell>
          <cell r="H288">
            <v>2030</v>
          </cell>
          <cell r="I288">
            <v>7920</v>
          </cell>
          <cell r="J288">
            <v>3.6</v>
          </cell>
          <cell r="K288">
            <v>1</v>
          </cell>
          <cell r="L288">
            <v>0</v>
          </cell>
          <cell r="M288">
            <v>0</v>
          </cell>
          <cell r="N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35</v>
          </cell>
          <cell r="V288">
            <v>0</v>
          </cell>
          <cell r="W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35</v>
          </cell>
          <cell r="AE288">
            <v>510200</v>
          </cell>
          <cell r="AF288">
            <v>0</v>
          </cell>
          <cell r="AI288">
            <v>2282</v>
          </cell>
          <cell r="AK288">
            <v>0</v>
          </cell>
          <cell r="AM288">
            <v>265</v>
          </cell>
          <cell r="AN288">
            <v>1</v>
          </cell>
          <cell r="AO288">
            <v>393216</v>
          </cell>
          <cell r="AQ288">
            <v>0</v>
          </cell>
          <cell r="AR288">
            <v>0</v>
          </cell>
          <cell r="AS288" t="str">
            <v>Ы</v>
          </cell>
          <cell r="AT288" t="str">
            <v>Ы</v>
          </cell>
          <cell r="AU288">
            <v>0</v>
          </cell>
          <cell r="AV288">
            <v>0</v>
          </cell>
          <cell r="AW288">
            <v>23</v>
          </cell>
          <cell r="AX288">
            <v>1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38828</v>
          </cell>
        </row>
        <row r="289">
          <cell r="A289">
            <v>2006</v>
          </cell>
          <cell r="B289">
            <v>3</v>
          </cell>
          <cell r="C289">
            <v>109</v>
          </cell>
          <cell r="D289">
            <v>21</v>
          </cell>
          <cell r="E289">
            <v>792030</v>
          </cell>
          <cell r="F289">
            <v>0</v>
          </cell>
          <cell r="G289" t="str">
            <v>Затраты по ШПЗ (неосновные)</v>
          </cell>
          <cell r="H289">
            <v>2030</v>
          </cell>
          <cell r="I289">
            <v>7920</v>
          </cell>
          <cell r="J289">
            <v>2.91</v>
          </cell>
          <cell r="K289">
            <v>1</v>
          </cell>
          <cell r="L289">
            <v>0</v>
          </cell>
          <cell r="M289">
            <v>0</v>
          </cell>
          <cell r="N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35</v>
          </cell>
          <cell r="V289">
            <v>0</v>
          </cell>
          <cell r="W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35</v>
          </cell>
          <cell r="AE289">
            <v>510300</v>
          </cell>
          <cell r="AF289">
            <v>0</v>
          </cell>
          <cell r="AI289">
            <v>2282</v>
          </cell>
          <cell r="AK289">
            <v>0</v>
          </cell>
          <cell r="AM289">
            <v>266</v>
          </cell>
          <cell r="AN289">
            <v>1</v>
          </cell>
          <cell r="AO289">
            <v>393216</v>
          </cell>
          <cell r="AQ289">
            <v>0</v>
          </cell>
          <cell r="AR289">
            <v>0</v>
          </cell>
          <cell r="AS289" t="str">
            <v>Ы</v>
          </cell>
          <cell r="AT289" t="str">
            <v>Ы</v>
          </cell>
          <cell r="AU289">
            <v>0</v>
          </cell>
          <cell r="AV289">
            <v>0</v>
          </cell>
          <cell r="AW289">
            <v>23</v>
          </cell>
          <cell r="AX289">
            <v>1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38828</v>
          </cell>
        </row>
        <row r="290">
          <cell r="A290">
            <v>2006</v>
          </cell>
          <cell r="B290">
            <v>3</v>
          </cell>
          <cell r="C290">
            <v>110</v>
          </cell>
          <cell r="D290">
            <v>21</v>
          </cell>
          <cell r="E290">
            <v>792030</v>
          </cell>
          <cell r="F290">
            <v>0</v>
          </cell>
          <cell r="G290" t="str">
            <v>Затраты по ШПЗ (неосновные)</v>
          </cell>
          <cell r="H290">
            <v>2030</v>
          </cell>
          <cell r="I290">
            <v>7920</v>
          </cell>
          <cell r="J290">
            <v>16.95</v>
          </cell>
          <cell r="K290">
            <v>1</v>
          </cell>
          <cell r="L290">
            <v>0</v>
          </cell>
          <cell r="M290">
            <v>0</v>
          </cell>
          <cell r="N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35</v>
          </cell>
          <cell r="V290">
            <v>0</v>
          </cell>
          <cell r="W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35</v>
          </cell>
          <cell r="AE290">
            <v>510400</v>
          </cell>
          <cell r="AF290">
            <v>0</v>
          </cell>
          <cell r="AI290">
            <v>2282</v>
          </cell>
          <cell r="AK290">
            <v>0</v>
          </cell>
          <cell r="AM290">
            <v>267</v>
          </cell>
          <cell r="AN290">
            <v>1</v>
          </cell>
          <cell r="AO290">
            <v>393216</v>
          </cell>
          <cell r="AQ290">
            <v>0</v>
          </cell>
          <cell r="AR290">
            <v>0</v>
          </cell>
          <cell r="AS290" t="str">
            <v>Ы</v>
          </cell>
          <cell r="AT290" t="str">
            <v>Ы</v>
          </cell>
          <cell r="AU290">
            <v>0</v>
          </cell>
          <cell r="AV290">
            <v>0</v>
          </cell>
          <cell r="AW290">
            <v>23</v>
          </cell>
          <cell r="AX290">
            <v>1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38828</v>
          </cell>
        </row>
        <row r="291">
          <cell r="A291">
            <v>2006</v>
          </cell>
          <cell r="B291">
            <v>3</v>
          </cell>
          <cell r="C291">
            <v>111</v>
          </cell>
          <cell r="D291">
            <v>21</v>
          </cell>
          <cell r="E291">
            <v>792030</v>
          </cell>
          <cell r="F291">
            <v>0</v>
          </cell>
          <cell r="G291" t="str">
            <v>Затраты по ШПЗ (неосновные)</v>
          </cell>
          <cell r="H291">
            <v>2030</v>
          </cell>
          <cell r="I291">
            <v>7920</v>
          </cell>
          <cell r="J291">
            <v>1024.74</v>
          </cell>
          <cell r="K291">
            <v>1</v>
          </cell>
          <cell r="L291">
            <v>0</v>
          </cell>
          <cell r="M291">
            <v>0</v>
          </cell>
          <cell r="N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35</v>
          </cell>
          <cell r="V291">
            <v>0</v>
          </cell>
          <cell r="W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35</v>
          </cell>
          <cell r="AE291">
            <v>510600</v>
          </cell>
          <cell r="AF291">
            <v>0</v>
          </cell>
          <cell r="AI291">
            <v>2282</v>
          </cell>
          <cell r="AK291">
            <v>0</v>
          </cell>
          <cell r="AM291">
            <v>268</v>
          </cell>
          <cell r="AN291">
            <v>1</v>
          </cell>
          <cell r="AO291">
            <v>393216</v>
          </cell>
          <cell r="AQ291">
            <v>0</v>
          </cell>
          <cell r="AR291">
            <v>0</v>
          </cell>
          <cell r="AS291" t="str">
            <v>Ы</v>
          </cell>
          <cell r="AT291" t="str">
            <v>Ы</v>
          </cell>
          <cell r="AU291">
            <v>0</v>
          </cell>
          <cell r="AV291">
            <v>0</v>
          </cell>
          <cell r="AW291">
            <v>23</v>
          </cell>
          <cell r="AX291">
            <v>1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38828</v>
          </cell>
        </row>
        <row r="292">
          <cell r="A292">
            <v>2006</v>
          </cell>
          <cell r="B292">
            <v>3</v>
          </cell>
          <cell r="C292">
            <v>112</v>
          </cell>
          <cell r="D292">
            <v>21</v>
          </cell>
          <cell r="E292">
            <v>792030</v>
          </cell>
          <cell r="F292">
            <v>0</v>
          </cell>
          <cell r="G292" t="str">
            <v>Затраты по ШПЗ (неосновные)</v>
          </cell>
          <cell r="H292">
            <v>2030</v>
          </cell>
          <cell r="I292">
            <v>7920</v>
          </cell>
          <cell r="J292">
            <v>0.09</v>
          </cell>
          <cell r="K292">
            <v>1</v>
          </cell>
          <cell r="L292">
            <v>0</v>
          </cell>
          <cell r="M292">
            <v>0</v>
          </cell>
          <cell r="N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35</v>
          </cell>
          <cell r="V292">
            <v>0</v>
          </cell>
          <cell r="W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35</v>
          </cell>
          <cell r="AE292">
            <v>512000</v>
          </cell>
          <cell r="AF292">
            <v>0</v>
          </cell>
          <cell r="AI292">
            <v>2282</v>
          </cell>
          <cell r="AK292">
            <v>0</v>
          </cell>
          <cell r="AM292">
            <v>269</v>
          </cell>
          <cell r="AN292">
            <v>1</v>
          </cell>
          <cell r="AO292">
            <v>393216</v>
          </cell>
          <cell r="AQ292">
            <v>0</v>
          </cell>
          <cell r="AR292">
            <v>0</v>
          </cell>
          <cell r="AS292" t="str">
            <v>Ы</v>
          </cell>
          <cell r="AT292" t="str">
            <v>Ы</v>
          </cell>
          <cell r="AU292">
            <v>0</v>
          </cell>
          <cell r="AV292">
            <v>0</v>
          </cell>
          <cell r="AW292">
            <v>23</v>
          </cell>
          <cell r="AX292">
            <v>1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38828</v>
          </cell>
        </row>
        <row r="293">
          <cell r="A293">
            <v>2006</v>
          </cell>
          <cell r="B293">
            <v>3</v>
          </cell>
          <cell r="C293">
            <v>113</v>
          </cell>
          <cell r="D293">
            <v>21</v>
          </cell>
          <cell r="E293">
            <v>792030</v>
          </cell>
          <cell r="F293">
            <v>0</v>
          </cell>
          <cell r="G293" t="str">
            <v>Затраты по ШПЗ (неосновные)</v>
          </cell>
          <cell r="H293">
            <v>2030</v>
          </cell>
          <cell r="I293">
            <v>7920</v>
          </cell>
          <cell r="J293">
            <v>14.49</v>
          </cell>
          <cell r="K293">
            <v>1</v>
          </cell>
          <cell r="L293">
            <v>0</v>
          </cell>
          <cell r="M293">
            <v>0</v>
          </cell>
          <cell r="N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35</v>
          </cell>
          <cell r="V293">
            <v>0</v>
          </cell>
          <cell r="W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35</v>
          </cell>
          <cell r="AE293">
            <v>523000</v>
          </cell>
          <cell r="AF293">
            <v>0</v>
          </cell>
          <cell r="AI293">
            <v>2282</v>
          </cell>
          <cell r="AK293">
            <v>0</v>
          </cell>
          <cell r="AM293">
            <v>270</v>
          </cell>
          <cell r="AN293">
            <v>1</v>
          </cell>
          <cell r="AO293">
            <v>393216</v>
          </cell>
          <cell r="AQ293">
            <v>0</v>
          </cell>
          <cell r="AR293">
            <v>0</v>
          </cell>
          <cell r="AS293" t="str">
            <v>Ы</v>
          </cell>
          <cell r="AT293" t="str">
            <v>Ы</v>
          </cell>
          <cell r="AU293">
            <v>0</v>
          </cell>
          <cell r="AV293">
            <v>0</v>
          </cell>
          <cell r="AW293">
            <v>23</v>
          </cell>
          <cell r="AX293">
            <v>1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38828</v>
          </cell>
        </row>
        <row r="294">
          <cell r="A294">
            <v>2006</v>
          </cell>
          <cell r="B294">
            <v>3</v>
          </cell>
          <cell r="C294">
            <v>177</v>
          </cell>
          <cell r="D294">
            <v>21</v>
          </cell>
          <cell r="E294">
            <v>792030</v>
          </cell>
          <cell r="F294">
            <v>0</v>
          </cell>
          <cell r="G294" t="str">
            <v>Затраты по ШПЗ (неосновные)</v>
          </cell>
          <cell r="H294">
            <v>2030</v>
          </cell>
          <cell r="I294">
            <v>7920</v>
          </cell>
          <cell r="J294">
            <v>20.37</v>
          </cell>
          <cell r="K294">
            <v>1</v>
          </cell>
          <cell r="L294">
            <v>0</v>
          </cell>
          <cell r="M294">
            <v>0</v>
          </cell>
          <cell r="N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42</v>
          </cell>
          <cell r="V294">
            <v>0</v>
          </cell>
          <cell r="W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42</v>
          </cell>
          <cell r="AE294">
            <v>110000</v>
          </cell>
          <cell r="AF294">
            <v>0</v>
          </cell>
          <cell r="AI294">
            <v>2282</v>
          </cell>
          <cell r="AK294">
            <v>0</v>
          </cell>
          <cell r="AM294">
            <v>334</v>
          </cell>
          <cell r="AN294">
            <v>1</v>
          </cell>
          <cell r="AO294">
            <v>393216</v>
          </cell>
          <cell r="AQ294">
            <v>0</v>
          </cell>
          <cell r="AR294">
            <v>0</v>
          </cell>
          <cell r="AS294" t="str">
            <v>Ы</v>
          </cell>
          <cell r="AT294" t="str">
            <v>Ы</v>
          </cell>
          <cell r="AU294">
            <v>0</v>
          </cell>
          <cell r="AV294">
            <v>0</v>
          </cell>
          <cell r="AW294">
            <v>23</v>
          </cell>
          <cell r="AX294">
            <v>1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38828</v>
          </cell>
        </row>
        <row r="295">
          <cell r="A295">
            <v>2006</v>
          </cell>
          <cell r="B295">
            <v>3</v>
          </cell>
          <cell r="C295">
            <v>178</v>
          </cell>
          <cell r="D295">
            <v>21</v>
          </cell>
          <cell r="E295">
            <v>792030</v>
          </cell>
          <cell r="F295">
            <v>0</v>
          </cell>
          <cell r="G295" t="str">
            <v>Затраты по ШПЗ (неосновные)</v>
          </cell>
          <cell r="H295">
            <v>2030</v>
          </cell>
          <cell r="I295">
            <v>7920</v>
          </cell>
          <cell r="J295">
            <v>1.57</v>
          </cell>
          <cell r="K295">
            <v>1</v>
          </cell>
          <cell r="L295">
            <v>0</v>
          </cell>
          <cell r="M295">
            <v>0</v>
          </cell>
          <cell r="N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42</v>
          </cell>
          <cell r="V295">
            <v>0</v>
          </cell>
          <cell r="W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42</v>
          </cell>
          <cell r="AE295">
            <v>114020</v>
          </cell>
          <cell r="AF295">
            <v>0</v>
          </cell>
          <cell r="AI295">
            <v>2282</v>
          </cell>
          <cell r="AK295">
            <v>0</v>
          </cell>
          <cell r="AM295">
            <v>335</v>
          </cell>
          <cell r="AN295">
            <v>1</v>
          </cell>
          <cell r="AO295">
            <v>393216</v>
          </cell>
          <cell r="AQ295">
            <v>0</v>
          </cell>
          <cell r="AR295">
            <v>0</v>
          </cell>
          <cell r="AS295" t="str">
            <v>Ы</v>
          </cell>
          <cell r="AT295" t="str">
            <v>Ы</v>
          </cell>
          <cell r="AU295">
            <v>0</v>
          </cell>
          <cell r="AV295">
            <v>0</v>
          </cell>
          <cell r="AW295">
            <v>23</v>
          </cell>
          <cell r="AX295">
            <v>1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38828</v>
          </cell>
        </row>
        <row r="296">
          <cell r="A296">
            <v>2006</v>
          </cell>
          <cell r="B296">
            <v>3</v>
          </cell>
          <cell r="C296">
            <v>179</v>
          </cell>
          <cell r="D296">
            <v>21</v>
          </cell>
          <cell r="E296">
            <v>792030</v>
          </cell>
          <cell r="F296">
            <v>0</v>
          </cell>
          <cell r="G296" t="str">
            <v>Затраты по ШПЗ (неосновные)</v>
          </cell>
          <cell r="H296">
            <v>2030</v>
          </cell>
          <cell r="I296">
            <v>7920</v>
          </cell>
          <cell r="J296">
            <v>7077.31</v>
          </cell>
          <cell r="K296">
            <v>1</v>
          </cell>
          <cell r="L296">
            <v>0</v>
          </cell>
          <cell r="M296">
            <v>0</v>
          </cell>
          <cell r="N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42</v>
          </cell>
          <cell r="V296">
            <v>0</v>
          </cell>
          <cell r="W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42</v>
          </cell>
          <cell r="AE296">
            <v>117000</v>
          </cell>
          <cell r="AF296">
            <v>0</v>
          </cell>
          <cell r="AI296">
            <v>2282</v>
          </cell>
          <cell r="AK296">
            <v>0</v>
          </cell>
          <cell r="AM296">
            <v>336</v>
          </cell>
          <cell r="AN296">
            <v>1</v>
          </cell>
          <cell r="AO296">
            <v>393216</v>
          </cell>
          <cell r="AQ296">
            <v>0</v>
          </cell>
          <cell r="AR296">
            <v>0</v>
          </cell>
          <cell r="AS296" t="str">
            <v>Ы</v>
          </cell>
          <cell r="AT296" t="str">
            <v>Ы</v>
          </cell>
          <cell r="AU296">
            <v>0</v>
          </cell>
          <cell r="AV296">
            <v>0</v>
          </cell>
          <cell r="AW296">
            <v>23</v>
          </cell>
          <cell r="AX296">
            <v>1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38828</v>
          </cell>
        </row>
        <row r="297">
          <cell r="A297">
            <v>2006</v>
          </cell>
          <cell r="B297">
            <v>3</v>
          </cell>
          <cell r="C297">
            <v>180</v>
          </cell>
          <cell r="D297">
            <v>21</v>
          </cell>
          <cell r="E297">
            <v>792030</v>
          </cell>
          <cell r="F297">
            <v>0</v>
          </cell>
          <cell r="G297" t="str">
            <v>Затраты по ШПЗ (неосновные)</v>
          </cell>
          <cell r="H297">
            <v>2030</v>
          </cell>
          <cell r="I297">
            <v>7920</v>
          </cell>
          <cell r="J297">
            <v>31.83</v>
          </cell>
          <cell r="K297">
            <v>1</v>
          </cell>
          <cell r="L297">
            <v>0</v>
          </cell>
          <cell r="M297">
            <v>0</v>
          </cell>
          <cell r="N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42</v>
          </cell>
          <cell r="V297">
            <v>0</v>
          </cell>
          <cell r="W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42</v>
          </cell>
          <cell r="AE297">
            <v>118000</v>
          </cell>
          <cell r="AF297">
            <v>0</v>
          </cell>
          <cell r="AI297">
            <v>2282</v>
          </cell>
          <cell r="AK297">
            <v>0</v>
          </cell>
          <cell r="AM297">
            <v>337</v>
          </cell>
          <cell r="AN297">
            <v>1</v>
          </cell>
          <cell r="AO297">
            <v>393216</v>
          </cell>
          <cell r="AQ297">
            <v>0</v>
          </cell>
          <cell r="AR297">
            <v>0</v>
          </cell>
          <cell r="AS297" t="str">
            <v>Ы</v>
          </cell>
          <cell r="AT297" t="str">
            <v>Ы</v>
          </cell>
          <cell r="AU297">
            <v>0</v>
          </cell>
          <cell r="AV297">
            <v>0</v>
          </cell>
          <cell r="AW297">
            <v>23</v>
          </cell>
          <cell r="AX297">
            <v>1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38828</v>
          </cell>
        </row>
        <row r="298">
          <cell r="A298">
            <v>2006</v>
          </cell>
          <cell r="B298">
            <v>3</v>
          </cell>
          <cell r="C298">
            <v>181</v>
          </cell>
          <cell r="D298">
            <v>21</v>
          </cell>
          <cell r="E298">
            <v>792030</v>
          </cell>
          <cell r="F298">
            <v>0</v>
          </cell>
          <cell r="G298" t="str">
            <v>Затраты по ШПЗ (неосновные)</v>
          </cell>
          <cell r="H298">
            <v>2030</v>
          </cell>
          <cell r="I298">
            <v>7920</v>
          </cell>
          <cell r="J298">
            <v>8.34</v>
          </cell>
          <cell r="K298">
            <v>1</v>
          </cell>
          <cell r="L298">
            <v>0</v>
          </cell>
          <cell r="M298">
            <v>0</v>
          </cell>
          <cell r="N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42</v>
          </cell>
          <cell r="V298">
            <v>0</v>
          </cell>
          <cell r="W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42</v>
          </cell>
          <cell r="AE298">
            <v>130000</v>
          </cell>
          <cell r="AF298">
            <v>0</v>
          </cell>
          <cell r="AI298">
            <v>2282</v>
          </cell>
          <cell r="AK298">
            <v>0</v>
          </cell>
          <cell r="AM298">
            <v>338</v>
          </cell>
          <cell r="AN298">
            <v>1</v>
          </cell>
          <cell r="AO298">
            <v>393216</v>
          </cell>
          <cell r="AQ298">
            <v>0</v>
          </cell>
          <cell r="AR298">
            <v>0</v>
          </cell>
          <cell r="AS298" t="str">
            <v>Ы</v>
          </cell>
          <cell r="AT298" t="str">
            <v>Ы</v>
          </cell>
          <cell r="AU298">
            <v>0</v>
          </cell>
          <cell r="AV298">
            <v>0</v>
          </cell>
          <cell r="AW298">
            <v>23</v>
          </cell>
          <cell r="AX298">
            <v>1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38828</v>
          </cell>
        </row>
        <row r="299">
          <cell r="A299">
            <v>2006</v>
          </cell>
          <cell r="B299">
            <v>3</v>
          </cell>
          <cell r="C299">
            <v>182</v>
          </cell>
          <cell r="D299">
            <v>21</v>
          </cell>
          <cell r="E299">
            <v>792030</v>
          </cell>
          <cell r="F299">
            <v>0</v>
          </cell>
          <cell r="G299" t="str">
            <v>Затраты по ШПЗ (неосновные)</v>
          </cell>
          <cell r="H299">
            <v>2030</v>
          </cell>
          <cell r="I299">
            <v>7920</v>
          </cell>
          <cell r="J299">
            <v>49.42</v>
          </cell>
          <cell r="K299">
            <v>1</v>
          </cell>
          <cell r="L299">
            <v>0</v>
          </cell>
          <cell r="M299">
            <v>0</v>
          </cell>
          <cell r="N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42</v>
          </cell>
          <cell r="V299">
            <v>0</v>
          </cell>
          <cell r="W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42</v>
          </cell>
          <cell r="AE299">
            <v>131000</v>
          </cell>
          <cell r="AF299">
            <v>0</v>
          </cell>
          <cell r="AI299">
            <v>2282</v>
          </cell>
          <cell r="AK299">
            <v>0</v>
          </cell>
          <cell r="AM299">
            <v>339</v>
          </cell>
          <cell r="AN299">
            <v>1</v>
          </cell>
          <cell r="AO299">
            <v>393216</v>
          </cell>
          <cell r="AQ299">
            <v>0</v>
          </cell>
          <cell r="AR299">
            <v>0</v>
          </cell>
          <cell r="AS299" t="str">
            <v>Ы</v>
          </cell>
          <cell r="AT299" t="str">
            <v>Ы</v>
          </cell>
          <cell r="AU299">
            <v>0</v>
          </cell>
          <cell r="AV299">
            <v>0</v>
          </cell>
          <cell r="AW299">
            <v>23</v>
          </cell>
          <cell r="AX299">
            <v>1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38828</v>
          </cell>
        </row>
        <row r="300">
          <cell r="A300">
            <v>2006</v>
          </cell>
          <cell r="B300">
            <v>3</v>
          </cell>
          <cell r="C300">
            <v>183</v>
          </cell>
          <cell r="D300">
            <v>21</v>
          </cell>
          <cell r="E300">
            <v>792030</v>
          </cell>
          <cell r="F300">
            <v>0</v>
          </cell>
          <cell r="G300" t="str">
            <v>Затраты по ШПЗ (неосновные)</v>
          </cell>
          <cell r="H300">
            <v>2030</v>
          </cell>
          <cell r="I300">
            <v>7920</v>
          </cell>
          <cell r="J300">
            <v>41.76</v>
          </cell>
          <cell r="K300">
            <v>1</v>
          </cell>
          <cell r="L300">
            <v>0</v>
          </cell>
          <cell r="M300">
            <v>0</v>
          </cell>
          <cell r="N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42</v>
          </cell>
          <cell r="V300">
            <v>0</v>
          </cell>
          <cell r="W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42</v>
          </cell>
          <cell r="AE300">
            <v>132000</v>
          </cell>
          <cell r="AF300">
            <v>0</v>
          </cell>
          <cell r="AI300">
            <v>2282</v>
          </cell>
          <cell r="AK300">
            <v>0</v>
          </cell>
          <cell r="AM300">
            <v>340</v>
          </cell>
          <cell r="AN300">
            <v>1</v>
          </cell>
          <cell r="AO300">
            <v>393216</v>
          </cell>
          <cell r="AQ300">
            <v>0</v>
          </cell>
          <cell r="AR300">
            <v>0</v>
          </cell>
          <cell r="AS300" t="str">
            <v>Ы</v>
          </cell>
          <cell r="AT300" t="str">
            <v>Ы</v>
          </cell>
          <cell r="AU300">
            <v>0</v>
          </cell>
          <cell r="AV300">
            <v>0</v>
          </cell>
          <cell r="AW300">
            <v>23</v>
          </cell>
          <cell r="AX300">
            <v>1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38828</v>
          </cell>
        </row>
        <row r="301">
          <cell r="A301">
            <v>2006</v>
          </cell>
          <cell r="B301">
            <v>3</v>
          </cell>
          <cell r="C301">
            <v>184</v>
          </cell>
          <cell r="D301">
            <v>21</v>
          </cell>
          <cell r="E301">
            <v>792030</v>
          </cell>
          <cell r="F301">
            <v>0</v>
          </cell>
          <cell r="G301" t="str">
            <v>Затраты по ШПЗ (неосновные)</v>
          </cell>
          <cell r="H301">
            <v>2030</v>
          </cell>
          <cell r="I301">
            <v>7920</v>
          </cell>
          <cell r="J301">
            <v>5.34</v>
          </cell>
          <cell r="K301">
            <v>1</v>
          </cell>
          <cell r="L301">
            <v>0</v>
          </cell>
          <cell r="M301">
            <v>0</v>
          </cell>
          <cell r="N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42</v>
          </cell>
          <cell r="V301">
            <v>0</v>
          </cell>
          <cell r="W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42</v>
          </cell>
          <cell r="AE301">
            <v>135000</v>
          </cell>
          <cell r="AF301">
            <v>0</v>
          </cell>
          <cell r="AI301">
            <v>2282</v>
          </cell>
          <cell r="AK301">
            <v>0</v>
          </cell>
          <cell r="AM301">
            <v>341</v>
          </cell>
          <cell r="AN301">
            <v>1</v>
          </cell>
          <cell r="AO301">
            <v>393216</v>
          </cell>
          <cell r="AQ301">
            <v>0</v>
          </cell>
          <cell r="AR301">
            <v>0</v>
          </cell>
          <cell r="AS301" t="str">
            <v>Ы</v>
          </cell>
          <cell r="AT301" t="str">
            <v>Ы</v>
          </cell>
          <cell r="AU301">
            <v>0</v>
          </cell>
          <cell r="AV301">
            <v>0</v>
          </cell>
          <cell r="AW301">
            <v>23</v>
          </cell>
          <cell r="AX301">
            <v>1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38828</v>
          </cell>
        </row>
        <row r="302">
          <cell r="A302">
            <v>2006</v>
          </cell>
          <cell r="B302">
            <v>3</v>
          </cell>
          <cell r="C302">
            <v>185</v>
          </cell>
          <cell r="D302">
            <v>21</v>
          </cell>
          <cell r="E302">
            <v>792030</v>
          </cell>
          <cell r="F302">
            <v>0</v>
          </cell>
          <cell r="G302" t="str">
            <v>Затраты по ШПЗ (неосновные)</v>
          </cell>
          <cell r="H302">
            <v>2030</v>
          </cell>
          <cell r="I302">
            <v>7920</v>
          </cell>
          <cell r="J302">
            <v>18359.439999999999</v>
          </cell>
          <cell r="K302">
            <v>1</v>
          </cell>
          <cell r="L302">
            <v>0</v>
          </cell>
          <cell r="M302">
            <v>0</v>
          </cell>
          <cell r="N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42</v>
          </cell>
          <cell r="V302">
            <v>0</v>
          </cell>
          <cell r="W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42</v>
          </cell>
          <cell r="AE302">
            <v>143000</v>
          </cell>
          <cell r="AF302">
            <v>0</v>
          </cell>
          <cell r="AI302">
            <v>2282</v>
          </cell>
          <cell r="AK302">
            <v>0</v>
          </cell>
          <cell r="AM302">
            <v>342</v>
          </cell>
          <cell r="AN302">
            <v>1</v>
          </cell>
          <cell r="AO302">
            <v>393216</v>
          </cell>
          <cell r="AQ302">
            <v>0</v>
          </cell>
          <cell r="AR302">
            <v>0</v>
          </cell>
          <cell r="AS302" t="str">
            <v>Ы</v>
          </cell>
          <cell r="AT302" t="str">
            <v>Ы</v>
          </cell>
          <cell r="AU302">
            <v>0</v>
          </cell>
          <cell r="AV302">
            <v>0</v>
          </cell>
          <cell r="AW302">
            <v>23</v>
          </cell>
          <cell r="AX302">
            <v>1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38828</v>
          </cell>
        </row>
        <row r="303">
          <cell r="A303">
            <v>2006</v>
          </cell>
          <cell r="B303">
            <v>3</v>
          </cell>
          <cell r="C303">
            <v>186</v>
          </cell>
          <cell r="D303">
            <v>21</v>
          </cell>
          <cell r="E303">
            <v>792030</v>
          </cell>
          <cell r="F303">
            <v>0</v>
          </cell>
          <cell r="G303" t="str">
            <v>Затраты по ШПЗ (неосновные)</v>
          </cell>
          <cell r="H303">
            <v>2030</v>
          </cell>
          <cell r="I303">
            <v>7920</v>
          </cell>
          <cell r="J303">
            <v>9.58</v>
          </cell>
          <cell r="K303">
            <v>1</v>
          </cell>
          <cell r="L303">
            <v>0</v>
          </cell>
          <cell r="M303">
            <v>0</v>
          </cell>
          <cell r="N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42</v>
          </cell>
          <cell r="V303">
            <v>0</v>
          </cell>
          <cell r="W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42</v>
          </cell>
          <cell r="AE303">
            <v>410000</v>
          </cell>
          <cell r="AF303">
            <v>0</v>
          </cell>
          <cell r="AI303">
            <v>2282</v>
          </cell>
          <cell r="AK303">
            <v>0</v>
          </cell>
          <cell r="AM303">
            <v>343</v>
          </cell>
          <cell r="AN303">
            <v>1</v>
          </cell>
          <cell r="AO303">
            <v>393216</v>
          </cell>
          <cell r="AQ303">
            <v>0</v>
          </cell>
          <cell r="AR303">
            <v>0</v>
          </cell>
          <cell r="AS303" t="str">
            <v>Ы</v>
          </cell>
          <cell r="AT303" t="str">
            <v>Ы</v>
          </cell>
          <cell r="AU303">
            <v>0</v>
          </cell>
          <cell r="AV303">
            <v>0</v>
          </cell>
          <cell r="AW303">
            <v>23</v>
          </cell>
          <cell r="AX303">
            <v>1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38828</v>
          </cell>
        </row>
        <row r="304">
          <cell r="A304">
            <v>2006</v>
          </cell>
          <cell r="B304">
            <v>3</v>
          </cell>
          <cell r="C304">
            <v>187</v>
          </cell>
          <cell r="D304">
            <v>21</v>
          </cell>
          <cell r="E304">
            <v>792030</v>
          </cell>
          <cell r="F304">
            <v>0</v>
          </cell>
          <cell r="G304" t="str">
            <v>Затраты по ШПЗ (неосновные)</v>
          </cell>
          <cell r="H304">
            <v>2030</v>
          </cell>
          <cell r="I304">
            <v>7920</v>
          </cell>
          <cell r="J304">
            <v>220</v>
          </cell>
          <cell r="K304">
            <v>1</v>
          </cell>
          <cell r="L304">
            <v>0</v>
          </cell>
          <cell r="M304">
            <v>0</v>
          </cell>
          <cell r="N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42</v>
          </cell>
          <cell r="V304">
            <v>0</v>
          </cell>
          <cell r="W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42</v>
          </cell>
          <cell r="AE304">
            <v>420000</v>
          </cell>
          <cell r="AF304">
            <v>0</v>
          </cell>
          <cell r="AI304">
            <v>2282</v>
          </cell>
          <cell r="AK304">
            <v>0</v>
          </cell>
          <cell r="AM304">
            <v>344</v>
          </cell>
          <cell r="AN304">
            <v>1</v>
          </cell>
          <cell r="AO304">
            <v>393216</v>
          </cell>
          <cell r="AQ304">
            <v>0</v>
          </cell>
          <cell r="AR304">
            <v>0</v>
          </cell>
          <cell r="AS304" t="str">
            <v>Ы</v>
          </cell>
          <cell r="AT304" t="str">
            <v>Ы</v>
          </cell>
          <cell r="AU304">
            <v>0</v>
          </cell>
          <cell r="AV304">
            <v>0</v>
          </cell>
          <cell r="AW304">
            <v>23</v>
          </cell>
          <cell r="AX304">
            <v>1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38828</v>
          </cell>
        </row>
        <row r="305">
          <cell r="A305">
            <v>2006</v>
          </cell>
          <cell r="B305">
            <v>3</v>
          </cell>
          <cell r="C305">
            <v>188</v>
          </cell>
          <cell r="D305">
            <v>21</v>
          </cell>
          <cell r="E305">
            <v>792030</v>
          </cell>
          <cell r="F305">
            <v>0</v>
          </cell>
          <cell r="G305" t="str">
            <v>Затраты по ШПЗ (неосновные)</v>
          </cell>
          <cell r="H305">
            <v>2030</v>
          </cell>
          <cell r="I305">
            <v>7920</v>
          </cell>
          <cell r="J305">
            <v>34.36</v>
          </cell>
          <cell r="K305">
            <v>1</v>
          </cell>
          <cell r="L305">
            <v>0</v>
          </cell>
          <cell r="M305">
            <v>0</v>
          </cell>
          <cell r="N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42</v>
          </cell>
          <cell r="V305">
            <v>0</v>
          </cell>
          <cell r="W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42</v>
          </cell>
          <cell r="AE305">
            <v>430000</v>
          </cell>
          <cell r="AF305">
            <v>0</v>
          </cell>
          <cell r="AI305">
            <v>2282</v>
          </cell>
          <cell r="AK305">
            <v>0</v>
          </cell>
          <cell r="AM305">
            <v>345</v>
          </cell>
          <cell r="AN305">
            <v>1</v>
          </cell>
          <cell r="AO305">
            <v>393216</v>
          </cell>
          <cell r="AQ305">
            <v>0</v>
          </cell>
          <cell r="AR305">
            <v>0</v>
          </cell>
          <cell r="AS305" t="str">
            <v>Ы</v>
          </cell>
          <cell r="AT305" t="str">
            <v>Ы</v>
          </cell>
          <cell r="AU305">
            <v>0</v>
          </cell>
          <cell r="AV305">
            <v>0</v>
          </cell>
          <cell r="AW305">
            <v>23</v>
          </cell>
          <cell r="AX305">
            <v>1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38828</v>
          </cell>
        </row>
        <row r="306">
          <cell r="A306">
            <v>2006</v>
          </cell>
          <cell r="B306">
            <v>3</v>
          </cell>
          <cell r="C306">
            <v>189</v>
          </cell>
          <cell r="D306">
            <v>21</v>
          </cell>
          <cell r="E306">
            <v>792030</v>
          </cell>
          <cell r="F306">
            <v>0</v>
          </cell>
          <cell r="G306" t="str">
            <v>Затраты по ШПЗ (неосновные)</v>
          </cell>
          <cell r="H306">
            <v>2030</v>
          </cell>
          <cell r="I306">
            <v>7920</v>
          </cell>
          <cell r="J306">
            <v>14.04</v>
          </cell>
          <cell r="K306">
            <v>1</v>
          </cell>
          <cell r="L306">
            <v>0</v>
          </cell>
          <cell r="M306">
            <v>0</v>
          </cell>
          <cell r="N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42</v>
          </cell>
          <cell r="V306">
            <v>0</v>
          </cell>
          <cell r="W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42</v>
          </cell>
          <cell r="AE306">
            <v>450000</v>
          </cell>
          <cell r="AF306">
            <v>0</v>
          </cell>
          <cell r="AI306">
            <v>2282</v>
          </cell>
          <cell r="AK306">
            <v>0</v>
          </cell>
          <cell r="AM306">
            <v>346</v>
          </cell>
          <cell r="AN306">
            <v>1</v>
          </cell>
          <cell r="AO306">
            <v>393216</v>
          </cell>
          <cell r="AQ306">
            <v>0</v>
          </cell>
          <cell r="AR306">
            <v>0</v>
          </cell>
          <cell r="AS306" t="str">
            <v>Ы</v>
          </cell>
          <cell r="AT306" t="str">
            <v>Ы</v>
          </cell>
          <cell r="AU306">
            <v>0</v>
          </cell>
          <cell r="AV306">
            <v>0</v>
          </cell>
          <cell r="AW306">
            <v>23</v>
          </cell>
          <cell r="AX306">
            <v>1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38828</v>
          </cell>
        </row>
        <row r="307">
          <cell r="A307">
            <v>2006</v>
          </cell>
          <cell r="B307">
            <v>3</v>
          </cell>
          <cell r="C307">
            <v>190</v>
          </cell>
          <cell r="D307">
            <v>21</v>
          </cell>
          <cell r="E307">
            <v>792030</v>
          </cell>
          <cell r="F307">
            <v>0</v>
          </cell>
          <cell r="G307" t="str">
            <v>Затраты по ШПЗ (неосновные)</v>
          </cell>
          <cell r="H307">
            <v>2030</v>
          </cell>
          <cell r="I307">
            <v>7920</v>
          </cell>
          <cell r="J307">
            <v>4.45</v>
          </cell>
          <cell r="K307">
            <v>1</v>
          </cell>
          <cell r="L307">
            <v>0</v>
          </cell>
          <cell r="M307">
            <v>0</v>
          </cell>
          <cell r="N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42</v>
          </cell>
          <cell r="V307">
            <v>0</v>
          </cell>
          <cell r="W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42</v>
          </cell>
          <cell r="AE307">
            <v>460000</v>
          </cell>
          <cell r="AF307">
            <v>0</v>
          </cell>
          <cell r="AI307">
            <v>2282</v>
          </cell>
          <cell r="AK307">
            <v>0</v>
          </cell>
          <cell r="AM307">
            <v>347</v>
          </cell>
          <cell r="AN307">
            <v>1</v>
          </cell>
          <cell r="AO307">
            <v>393216</v>
          </cell>
          <cell r="AQ307">
            <v>0</v>
          </cell>
          <cell r="AR307">
            <v>0</v>
          </cell>
          <cell r="AS307" t="str">
            <v>Ы</v>
          </cell>
          <cell r="AT307" t="str">
            <v>Ы</v>
          </cell>
          <cell r="AU307">
            <v>0</v>
          </cell>
          <cell r="AV307">
            <v>0</v>
          </cell>
          <cell r="AW307">
            <v>23</v>
          </cell>
          <cell r="AX307">
            <v>1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38828</v>
          </cell>
        </row>
        <row r="308">
          <cell r="A308">
            <v>2006</v>
          </cell>
          <cell r="B308">
            <v>3</v>
          </cell>
          <cell r="C308">
            <v>191</v>
          </cell>
          <cell r="D308">
            <v>21</v>
          </cell>
          <cell r="E308">
            <v>792030</v>
          </cell>
          <cell r="F308">
            <v>0</v>
          </cell>
          <cell r="G308" t="str">
            <v>Затраты по ШПЗ (неосновные)</v>
          </cell>
          <cell r="H308">
            <v>2030</v>
          </cell>
          <cell r="I308">
            <v>7920</v>
          </cell>
          <cell r="J308">
            <v>0.13</v>
          </cell>
          <cell r="K308">
            <v>1</v>
          </cell>
          <cell r="L308">
            <v>0</v>
          </cell>
          <cell r="M308">
            <v>0</v>
          </cell>
          <cell r="N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42</v>
          </cell>
          <cell r="V308">
            <v>0</v>
          </cell>
          <cell r="W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42</v>
          </cell>
          <cell r="AE308">
            <v>465000</v>
          </cell>
          <cell r="AF308">
            <v>0</v>
          </cell>
          <cell r="AI308">
            <v>2282</v>
          </cell>
          <cell r="AK308">
            <v>0</v>
          </cell>
          <cell r="AM308">
            <v>348</v>
          </cell>
          <cell r="AN308">
            <v>1</v>
          </cell>
          <cell r="AO308">
            <v>393216</v>
          </cell>
          <cell r="AQ308">
            <v>0</v>
          </cell>
          <cell r="AR308">
            <v>0</v>
          </cell>
          <cell r="AS308" t="str">
            <v>Ы</v>
          </cell>
          <cell r="AT308" t="str">
            <v>Ы</v>
          </cell>
          <cell r="AU308">
            <v>0</v>
          </cell>
          <cell r="AV308">
            <v>0</v>
          </cell>
          <cell r="AW308">
            <v>23</v>
          </cell>
          <cell r="AX308">
            <v>1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38828</v>
          </cell>
        </row>
        <row r="309">
          <cell r="A309">
            <v>2006</v>
          </cell>
          <cell r="B309">
            <v>3</v>
          </cell>
          <cell r="C309">
            <v>192</v>
          </cell>
          <cell r="D309">
            <v>21</v>
          </cell>
          <cell r="E309">
            <v>792030</v>
          </cell>
          <cell r="F309">
            <v>0</v>
          </cell>
          <cell r="G309" t="str">
            <v>Затраты по ШПЗ (неосновные)</v>
          </cell>
          <cell r="H309">
            <v>2030</v>
          </cell>
          <cell r="I309">
            <v>7920</v>
          </cell>
          <cell r="J309">
            <v>5.61</v>
          </cell>
          <cell r="K309">
            <v>1</v>
          </cell>
          <cell r="L309">
            <v>0</v>
          </cell>
          <cell r="M309">
            <v>0</v>
          </cell>
          <cell r="N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42</v>
          </cell>
          <cell r="V309">
            <v>0</v>
          </cell>
          <cell r="W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42</v>
          </cell>
          <cell r="AE309">
            <v>501103</v>
          </cell>
          <cell r="AF309">
            <v>0</v>
          </cell>
          <cell r="AI309">
            <v>2282</v>
          </cell>
          <cell r="AK309">
            <v>0</v>
          </cell>
          <cell r="AM309">
            <v>349</v>
          </cell>
          <cell r="AN309">
            <v>1</v>
          </cell>
          <cell r="AO309">
            <v>393216</v>
          </cell>
          <cell r="AQ309">
            <v>0</v>
          </cell>
          <cell r="AR309">
            <v>0</v>
          </cell>
          <cell r="AS309" t="str">
            <v>Ы</v>
          </cell>
          <cell r="AT309" t="str">
            <v>Ы</v>
          </cell>
          <cell r="AU309">
            <v>0</v>
          </cell>
          <cell r="AV309">
            <v>0</v>
          </cell>
          <cell r="AW309">
            <v>23</v>
          </cell>
          <cell r="AX309">
            <v>1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38828</v>
          </cell>
        </row>
        <row r="310">
          <cell r="A310">
            <v>2006</v>
          </cell>
          <cell r="B310">
            <v>3</v>
          </cell>
          <cell r="C310">
            <v>193</v>
          </cell>
          <cell r="D310">
            <v>21</v>
          </cell>
          <cell r="E310">
            <v>792030</v>
          </cell>
          <cell r="F310">
            <v>0</v>
          </cell>
          <cell r="G310" t="str">
            <v>Затраты по ШПЗ (неосновные)</v>
          </cell>
          <cell r="H310">
            <v>2030</v>
          </cell>
          <cell r="I310">
            <v>7920</v>
          </cell>
          <cell r="J310">
            <v>15.69</v>
          </cell>
          <cell r="K310">
            <v>1</v>
          </cell>
          <cell r="L310">
            <v>0</v>
          </cell>
          <cell r="M310">
            <v>0</v>
          </cell>
          <cell r="N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42</v>
          </cell>
          <cell r="V310">
            <v>0</v>
          </cell>
          <cell r="W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42</v>
          </cell>
          <cell r="AE310">
            <v>501106</v>
          </cell>
          <cell r="AF310">
            <v>0</v>
          </cell>
          <cell r="AI310">
            <v>2282</v>
          </cell>
          <cell r="AK310">
            <v>0</v>
          </cell>
          <cell r="AM310">
            <v>350</v>
          </cell>
          <cell r="AN310">
            <v>1</v>
          </cell>
          <cell r="AO310">
            <v>393216</v>
          </cell>
          <cell r="AQ310">
            <v>0</v>
          </cell>
          <cell r="AR310">
            <v>0</v>
          </cell>
          <cell r="AS310" t="str">
            <v>Ы</v>
          </cell>
          <cell r="AT310" t="str">
            <v>Ы</v>
          </cell>
          <cell r="AU310">
            <v>0</v>
          </cell>
          <cell r="AV310">
            <v>0</v>
          </cell>
          <cell r="AW310">
            <v>23</v>
          </cell>
          <cell r="AX310">
            <v>1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38828</v>
          </cell>
        </row>
        <row r="311">
          <cell r="A311">
            <v>2006</v>
          </cell>
          <cell r="B311">
            <v>3</v>
          </cell>
          <cell r="C311">
            <v>194</v>
          </cell>
          <cell r="D311">
            <v>21</v>
          </cell>
          <cell r="E311">
            <v>792030</v>
          </cell>
          <cell r="F311">
            <v>0</v>
          </cell>
          <cell r="G311" t="str">
            <v>Затраты по ШПЗ (неосновные)</v>
          </cell>
          <cell r="H311">
            <v>2030</v>
          </cell>
          <cell r="I311">
            <v>7920</v>
          </cell>
          <cell r="J311">
            <v>137.29</v>
          </cell>
          <cell r="K311">
            <v>1</v>
          </cell>
          <cell r="L311">
            <v>0</v>
          </cell>
          <cell r="M311">
            <v>0</v>
          </cell>
          <cell r="N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42</v>
          </cell>
          <cell r="V311">
            <v>0</v>
          </cell>
          <cell r="W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42</v>
          </cell>
          <cell r="AE311">
            <v>502100</v>
          </cell>
          <cell r="AF311">
            <v>0</v>
          </cell>
          <cell r="AI311">
            <v>2282</v>
          </cell>
          <cell r="AK311">
            <v>0</v>
          </cell>
          <cell r="AM311">
            <v>351</v>
          </cell>
          <cell r="AN311">
            <v>1</v>
          </cell>
          <cell r="AO311">
            <v>393216</v>
          </cell>
          <cell r="AQ311">
            <v>0</v>
          </cell>
          <cell r="AR311">
            <v>0</v>
          </cell>
          <cell r="AS311" t="str">
            <v>Ы</v>
          </cell>
          <cell r="AT311" t="str">
            <v>Ы</v>
          </cell>
          <cell r="AU311">
            <v>0</v>
          </cell>
          <cell r="AV311">
            <v>0</v>
          </cell>
          <cell r="AW311">
            <v>23</v>
          </cell>
          <cell r="AX311">
            <v>1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38828</v>
          </cell>
        </row>
        <row r="312">
          <cell r="A312">
            <v>2006</v>
          </cell>
          <cell r="B312">
            <v>3</v>
          </cell>
          <cell r="C312">
            <v>195</v>
          </cell>
          <cell r="D312">
            <v>21</v>
          </cell>
          <cell r="E312">
            <v>792030</v>
          </cell>
          <cell r="F312">
            <v>0</v>
          </cell>
          <cell r="G312" t="str">
            <v>Затраты по ШПЗ (неосновные)</v>
          </cell>
          <cell r="H312">
            <v>2030</v>
          </cell>
          <cell r="I312">
            <v>7920</v>
          </cell>
          <cell r="J312">
            <v>2.96</v>
          </cell>
          <cell r="K312">
            <v>1</v>
          </cell>
          <cell r="L312">
            <v>0</v>
          </cell>
          <cell r="M312">
            <v>0</v>
          </cell>
          <cell r="N312">
            <v>0</v>
          </cell>
          <cell r="R312">
            <v>0</v>
          </cell>
          <cell r="S312">
            <v>0</v>
          </cell>
          <cell r="T312">
            <v>0</v>
          </cell>
          <cell r="U312">
            <v>42</v>
          </cell>
          <cell r="V312">
            <v>0</v>
          </cell>
          <cell r="W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42</v>
          </cell>
          <cell r="AE312">
            <v>503000</v>
          </cell>
          <cell r="AF312">
            <v>0</v>
          </cell>
          <cell r="AI312">
            <v>2282</v>
          </cell>
          <cell r="AK312">
            <v>0</v>
          </cell>
          <cell r="AM312">
            <v>352</v>
          </cell>
          <cell r="AN312">
            <v>1</v>
          </cell>
          <cell r="AO312">
            <v>393216</v>
          </cell>
          <cell r="AQ312">
            <v>0</v>
          </cell>
          <cell r="AR312">
            <v>0</v>
          </cell>
          <cell r="AS312" t="str">
            <v>Ы</v>
          </cell>
          <cell r="AT312" t="str">
            <v>Ы</v>
          </cell>
          <cell r="AU312">
            <v>0</v>
          </cell>
          <cell r="AV312">
            <v>0</v>
          </cell>
          <cell r="AW312">
            <v>23</v>
          </cell>
          <cell r="AX312">
            <v>1</v>
          </cell>
          <cell r="AY312">
            <v>0</v>
          </cell>
          <cell r="AZ312">
            <v>0</v>
          </cell>
          <cell r="BA312">
            <v>0</v>
          </cell>
          <cell r="BB312">
            <v>0</v>
          </cell>
          <cell r="BC312">
            <v>38828</v>
          </cell>
        </row>
        <row r="313">
          <cell r="A313">
            <v>2006</v>
          </cell>
          <cell r="B313">
            <v>3</v>
          </cell>
          <cell r="C313">
            <v>196</v>
          </cell>
          <cell r="D313">
            <v>21</v>
          </cell>
          <cell r="E313">
            <v>792030</v>
          </cell>
          <cell r="F313">
            <v>0</v>
          </cell>
          <cell r="G313" t="str">
            <v>Затраты по ШПЗ (неосновные)</v>
          </cell>
          <cell r="H313">
            <v>2030</v>
          </cell>
          <cell r="I313">
            <v>7920</v>
          </cell>
          <cell r="J313">
            <v>7.31</v>
          </cell>
          <cell r="K313">
            <v>1</v>
          </cell>
          <cell r="L313">
            <v>0</v>
          </cell>
          <cell r="M313">
            <v>0</v>
          </cell>
          <cell r="N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42</v>
          </cell>
          <cell r="V313">
            <v>0</v>
          </cell>
          <cell r="W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42</v>
          </cell>
          <cell r="AE313">
            <v>504900</v>
          </cell>
          <cell r="AF313">
            <v>0</v>
          </cell>
          <cell r="AI313">
            <v>2282</v>
          </cell>
          <cell r="AK313">
            <v>0</v>
          </cell>
          <cell r="AM313">
            <v>353</v>
          </cell>
          <cell r="AN313">
            <v>1</v>
          </cell>
          <cell r="AO313">
            <v>393216</v>
          </cell>
          <cell r="AQ313">
            <v>0</v>
          </cell>
          <cell r="AR313">
            <v>0</v>
          </cell>
          <cell r="AS313" t="str">
            <v>Ы</v>
          </cell>
          <cell r="AT313" t="str">
            <v>Ы</v>
          </cell>
          <cell r="AU313">
            <v>0</v>
          </cell>
          <cell r="AV313">
            <v>0</v>
          </cell>
          <cell r="AW313">
            <v>23</v>
          </cell>
          <cell r="AX313">
            <v>1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C313">
            <v>38828</v>
          </cell>
        </row>
        <row r="314">
          <cell r="A314">
            <v>2006</v>
          </cell>
          <cell r="B314">
            <v>3</v>
          </cell>
          <cell r="C314">
            <v>197</v>
          </cell>
          <cell r="D314">
            <v>21</v>
          </cell>
          <cell r="E314">
            <v>792030</v>
          </cell>
          <cell r="F314">
            <v>0</v>
          </cell>
          <cell r="G314" t="str">
            <v>Затраты по ШПЗ (неосновные)</v>
          </cell>
          <cell r="H314">
            <v>2030</v>
          </cell>
          <cell r="I314">
            <v>7920</v>
          </cell>
          <cell r="J314">
            <v>16.5</v>
          </cell>
          <cell r="K314">
            <v>1</v>
          </cell>
          <cell r="L314">
            <v>0</v>
          </cell>
          <cell r="M314">
            <v>0</v>
          </cell>
          <cell r="N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42</v>
          </cell>
          <cell r="V314">
            <v>0</v>
          </cell>
          <cell r="W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42</v>
          </cell>
          <cell r="AE314">
            <v>505100</v>
          </cell>
          <cell r="AF314">
            <v>0</v>
          </cell>
          <cell r="AI314">
            <v>2282</v>
          </cell>
          <cell r="AK314">
            <v>0</v>
          </cell>
          <cell r="AM314">
            <v>354</v>
          </cell>
          <cell r="AN314">
            <v>1</v>
          </cell>
          <cell r="AO314">
            <v>393216</v>
          </cell>
          <cell r="AQ314">
            <v>0</v>
          </cell>
          <cell r="AR314">
            <v>0</v>
          </cell>
          <cell r="AS314" t="str">
            <v>Ы</v>
          </cell>
          <cell r="AT314" t="str">
            <v>Ы</v>
          </cell>
          <cell r="AU314">
            <v>0</v>
          </cell>
          <cell r="AV314">
            <v>0</v>
          </cell>
          <cell r="AW314">
            <v>23</v>
          </cell>
          <cell r="AX314">
            <v>1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38828</v>
          </cell>
        </row>
        <row r="315">
          <cell r="A315">
            <v>2006</v>
          </cell>
          <cell r="B315">
            <v>3</v>
          </cell>
          <cell r="C315">
            <v>198</v>
          </cell>
          <cell r="D315">
            <v>21</v>
          </cell>
          <cell r="E315">
            <v>792030</v>
          </cell>
          <cell r="F315">
            <v>0</v>
          </cell>
          <cell r="G315" t="str">
            <v>Затраты по ШПЗ (неосновные)</v>
          </cell>
          <cell r="H315">
            <v>2030</v>
          </cell>
          <cell r="I315">
            <v>7920</v>
          </cell>
          <cell r="J315">
            <v>17.14</v>
          </cell>
          <cell r="K315">
            <v>1</v>
          </cell>
          <cell r="L315">
            <v>0</v>
          </cell>
          <cell r="M315">
            <v>0</v>
          </cell>
          <cell r="N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42</v>
          </cell>
          <cell r="V315">
            <v>0</v>
          </cell>
          <cell r="W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42</v>
          </cell>
          <cell r="AE315">
            <v>505200</v>
          </cell>
          <cell r="AF315">
            <v>0</v>
          </cell>
          <cell r="AI315">
            <v>2282</v>
          </cell>
          <cell r="AK315">
            <v>0</v>
          </cell>
          <cell r="AM315">
            <v>355</v>
          </cell>
          <cell r="AN315">
            <v>1</v>
          </cell>
          <cell r="AO315">
            <v>393216</v>
          </cell>
          <cell r="AQ315">
            <v>0</v>
          </cell>
          <cell r="AR315">
            <v>0</v>
          </cell>
          <cell r="AS315" t="str">
            <v>Ы</v>
          </cell>
          <cell r="AT315" t="str">
            <v>Ы</v>
          </cell>
          <cell r="AU315">
            <v>0</v>
          </cell>
          <cell r="AV315">
            <v>0</v>
          </cell>
          <cell r="AW315">
            <v>23</v>
          </cell>
          <cell r="AX315">
            <v>1</v>
          </cell>
          <cell r="AY315">
            <v>0</v>
          </cell>
          <cell r="AZ315">
            <v>0</v>
          </cell>
          <cell r="BA315">
            <v>0</v>
          </cell>
          <cell r="BB315">
            <v>0</v>
          </cell>
          <cell r="BC315">
            <v>38828</v>
          </cell>
        </row>
        <row r="316">
          <cell r="A316">
            <v>2006</v>
          </cell>
          <cell r="B316">
            <v>3</v>
          </cell>
          <cell r="C316">
            <v>199</v>
          </cell>
          <cell r="D316">
            <v>21</v>
          </cell>
          <cell r="E316">
            <v>792030</v>
          </cell>
          <cell r="F316">
            <v>0</v>
          </cell>
          <cell r="G316" t="str">
            <v>Затраты по ШПЗ (неосновные)</v>
          </cell>
          <cell r="H316">
            <v>2030</v>
          </cell>
          <cell r="I316">
            <v>7920</v>
          </cell>
          <cell r="J316">
            <v>0.92</v>
          </cell>
          <cell r="K316">
            <v>1</v>
          </cell>
          <cell r="L316">
            <v>0</v>
          </cell>
          <cell r="M316">
            <v>0</v>
          </cell>
          <cell r="N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42</v>
          </cell>
          <cell r="V316">
            <v>0</v>
          </cell>
          <cell r="W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42</v>
          </cell>
          <cell r="AE316">
            <v>506200</v>
          </cell>
          <cell r="AF316">
            <v>0</v>
          </cell>
          <cell r="AI316">
            <v>2282</v>
          </cell>
          <cell r="AK316">
            <v>0</v>
          </cell>
          <cell r="AM316">
            <v>356</v>
          </cell>
          <cell r="AN316">
            <v>1</v>
          </cell>
          <cell r="AO316">
            <v>393216</v>
          </cell>
          <cell r="AQ316">
            <v>0</v>
          </cell>
          <cell r="AR316">
            <v>0</v>
          </cell>
          <cell r="AS316" t="str">
            <v>Ы</v>
          </cell>
          <cell r="AT316" t="str">
            <v>Ы</v>
          </cell>
          <cell r="AU316">
            <v>0</v>
          </cell>
          <cell r="AV316">
            <v>0</v>
          </cell>
          <cell r="AW316">
            <v>23</v>
          </cell>
          <cell r="AX316">
            <v>1</v>
          </cell>
          <cell r="AY316">
            <v>0</v>
          </cell>
          <cell r="AZ316">
            <v>0</v>
          </cell>
          <cell r="BA316">
            <v>0</v>
          </cell>
          <cell r="BB316">
            <v>0</v>
          </cell>
          <cell r="BC316">
            <v>38828</v>
          </cell>
        </row>
        <row r="317">
          <cell r="A317">
            <v>2006</v>
          </cell>
          <cell r="B317">
            <v>3</v>
          </cell>
          <cell r="C317">
            <v>200</v>
          </cell>
          <cell r="D317">
            <v>21</v>
          </cell>
          <cell r="E317">
            <v>792030</v>
          </cell>
          <cell r="F317">
            <v>0</v>
          </cell>
          <cell r="G317" t="str">
            <v>Затраты по ШПЗ (неосновные)</v>
          </cell>
          <cell r="H317">
            <v>2030</v>
          </cell>
          <cell r="I317">
            <v>7920</v>
          </cell>
          <cell r="J317">
            <v>0.04</v>
          </cell>
          <cell r="K317">
            <v>1</v>
          </cell>
          <cell r="L317">
            <v>0</v>
          </cell>
          <cell r="M317">
            <v>0</v>
          </cell>
          <cell r="N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42</v>
          </cell>
          <cell r="V317">
            <v>0</v>
          </cell>
          <cell r="W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42</v>
          </cell>
          <cell r="AE317">
            <v>508400</v>
          </cell>
          <cell r="AF317">
            <v>0</v>
          </cell>
          <cell r="AI317">
            <v>2282</v>
          </cell>
          <cell r="AK317">
            <v>0</v>
          </cell>
          <cell r="AM317">
            <v>357</v>
          </cell>
          <cell r="AN317">
            <v>1</v>
          </cell>
          <cell r="AO317">
            <v>393216</v>
          </cell>
          <cell r="AQ317">
            <v>0</v>
          </cell>
          <cell r="AR317">
            <v>0</v>
          </cell>
          <cell r="AS317" t="str">
            <v>Ы</v>
          </cell>
          <cell r="AT317" t="str">
            <v>Ы</v>
          </cell>
          <cell r="AU317">
            <v>0</v>
          </cell>
          <cell r="AV317">
            <v>0</v>
          </cell>
          <cell r="AW317">
            <v>23</v>
          </cell>
          <cell r="AX317">
            <v>1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C317">
            <v>38828</v>
          </cell>
        </row>
        <row r="318">
          <cell r="A318">
            <v>2006</v>
          </cell>
          <cell r="B318">
            <v>3</v>
          </cell>
          <cell r="C318">
            <v>201</v>
          </cell>
          <cell r="D318">
            <v>21</v>
          </cell>
          <cell r="E318">
            <v>792030</v>
          </cell>
          <cell r="F318">
            <v>0</v>
          </cell>
          <cell r="G318" t="str">
            <v>Затраты по ШПЗ (неосновные)</v>
          </cell>
          <cell r="H318">
            <v>2030</v>
          </cell>
          <cell r="I318">
            <v>7920</v>
          </cell>
          <cell r="J318">
            <v>0.67</v>
          </cell>
          <cell r="K318">
            <v>1</v>
          </cell>
          <cell r="L318">
            <v>0</v>
          </cell>
          <cell r="M318">
            <v>0</v>
          </cell>
          <cell r="N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42</v>
          </cell>
          <cell r="V318">
            <v>0</v>
          </cell>
          <cell r="W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42</v>
          </cell>
          <cell r="AE318">
            <v>508700</v>
          </cell>
          <cell r="AF318">
            <v>0</v>
          </cell>
          <cell r="AI318">
            <v>2282</v>
          </cell>
          <cell r="AK318">
            <v>0</v>
          </cell>
          <cell r="AM318">
            <v>358</v>
          </cell>
          <cell r="AN318">
            <v>1</v>
          </cell>
          <cell r="AO318">
            <v>393216</v>
          </cell>
          <cell r="AQ318">
            <v>0</v>
          </cell>
          <cell r="AR318">
            <v>0</v>
          </cell>
          <cell r="AS318" t="str">
            <v>Ы</v>
          </cell>
          <cell r="AT318" t="str">
            <v>Ы</v>
          </cell>
          <cell r="AU318">
            <v>0</v>
          </cell>
          <cell r="AV318">
            <v>0</v>
          </cell>
          <cell r="AW318">
            <v>23</v>
          </cell>
          <cell r="AX318">
            <v>1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38828</v>
          </cell>
        </row>
        <row r="319">
          <cell r="A319">
            <v>2006</v>
          </cell>
          <cell r="B319">
            <v>3</v>
          </cell>
          <cell r="C319">
            <v>202</v>
          </cell>
          <cell r="D319">
            <v>21</v>
          </cell>
          <cell r="E319">
            <v>792030</v>
          </cell>
          <cell r="F319">
            <v>0</v>
          </cell>
          <cell r="G319" t="str">
            <v>Затраты по ШПЗ (неосновные)</v>
          </cell>
          <cell r="H319">
            <v>2030</v>
          </cell>
          <cell r="I319">
            <v>7920</v>
          </cell>
          <cell r="J319">
            <v>123.84</v>
          </cell>
          <cell r="K319">
            <v>1</v>
          </cell>
          <cell r="L319">
            <v>0</v>
          </cell>
          <cell r="M319">
            <v>0</v>
          </cell>
          <cell r="N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42</v>
          </cell>
          <cell r="V319">
            <v>0</v>
          </cell>
          <cell r="W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42</v>
          </cell>
          <cell r="AE319">
            <v>510100</v>
          </cell>
          <cell r="AF319">
            <v>0</v>
          </cell>
          <cell r="AI319">
            <v>2282</v>
          </cell>
          <cell r="AK319">
            <v>0</v>
          </cell>
          <cell r="AM319">
            <v>359</v>
          </cell>
          <cell r="AN319">
            <v>1</v>
          </cell>
          <cell r="AO319">
            <v>393216</v>
          </cell>
          <cell r="AQ319">
            <v>0</v>
          </cell>
          <cell r="AR319">
            <v>0</v>
          </cell>
          <cell r="AS319" t="str">
            <v>Ы</v>
          </cell>
          <cell r="AT319" t="str">
            <v>Ы</v>
          </cell>
          <cell r="AU319">
            <v>0</v>
          </cell>
          <cell r="AV319">
            <v>0</v>
          </cell>
          <cell r="AW319">
            <v>23</v>
          </cell>
          <cell r="AX319">
            <v>1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38828</v>
          </cell>
        </row>
        <row r="320">
          <cell r="A320">
            <v>2006</v>
          </cell>
          <cell r="B320">
            <v>3</v>
          </cell>
          <cell r="C320">
            <v>203</v>
          </cell>
          <cell r="D320">
            <v>21</v>
          </cell>
          <cell r="E320">
            <v>792030</v>
          </cell>
          <cell r="F320">
            <v>0</v>
          </cell>
          <cell r="G320" t="str">
            <v>Затраты по ШПЗ (неосновные)</v>
          </cell>
          <cell r="H320">
            <v>2030</v>
          </cell>
          <cell r="I320">
            <v>7920</v>
          </cell>
          <cell r="J320">
            <v>0.28000000000000003</v>
          </cell>
          <cell r="K320">
            <v>1</v>
          </cell>
          <cell r="L320">
            <v>0</v>
          </cell>
          <cell r="M320">
            <v>0</v>
          </cell>
          <cell r="N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42</v>
          </cell>
          <cell r="V320">
            <v>0</v>
          </cell>
          <cell r="W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42</v>
          </cell>
          <cell r="AE320">
            <v>510200</v>
          </cell>
          <cell r="AF320">
            <v>0</v>
          </cell>
          <cell r="AI320">
            <v>2282</v>
          </cell>
          <cell r="AK320">
            <v>0</v>
          </cell>
          <cell r="AM320">
            <v>360</v>
          </cell>
          <cell r="AN320">
            <v>1</v>
          </cell>
          <cell r="AO320">
            <v>393216</v>
          </cell>
          <cell r="AQ320">
            <v>0</v>
          </cell>
          <cell r="AR320">
            <v>0</v>
          </cell>
          <cell r="AS320" t="str">
            <v>Ы</v>
          </cell>
          <cell r="AT320" t="str">
            <v>Ы</v>
          </cell>
          <cell r="AU320">
            <v>0</v>
          </cell>
          <cell r="AV320">
            <v>0</v>
          </cell>
          <cell r="AW320">
            <v>23</v>
          </cell>
          <cell r="AX320">
            <v>1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C320">
            <v>38828</v>
          </cell>
        </row>
        <row r="321">
          <cell r="A321">
            <v>2006</v>
          </cell>
          <cell r="B321">
            <v>3</v>
          </cell>
          <cell r="C321">
            <v>204</v>
          </cell>
          <cell r="D321">
            <v>21</v>
          </cell>
          <cell r="E321">
            <v>792030</v>
          </cell>
          <cell r="F321">
            <v>0</v>
          </cell>
          <cell r="G321" t="str">
            <v>Затраты по ШПЗ (неосновные)</v>
          </cell>
          <cell r="H321">
            <v>2030</v>
          </cell>
          <cell r="I321">
            <v>7920</v>
          </cell>
          <cell r="J321">
            <v>-35.94</v>
          </cell>
          <cell r="K321">
            <v>1</v>
          </cell>
          <cell r="L321">
            <v>0</v>
          </cell>
          <cell r="M321">
            <v>0</v>
          </cell>
          <cell r="N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42</v>
          </cell>
          <cell r="V321">
            <v>0</v>
          </cell>
          <cell r="W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42</v>
          </cell>
          <cell r="AE321">
            <v>510300</v>
          </cell>
          <cell r="AF321">
            <v>0</v>
          </cell>
          <cell r="AI321">
            <v>2282</v>
          </cell>
          <cell r="AK321">
            <v>0</v>
          </cell>
          <cell r="AM321">
            <v>361</v>
          </cell>
          <cell r="AN321">
            <v>1</v>
          </cell>
          <cell r="AO321">
            <v>393216</v>
          </cell>
          <cell r="AQ321">
            <v>0</v>
          </cell>
          <cell r="AR321">
            <v>0</v>
          </cell>
          <cell r="AS321" t="str">
            <v>Ы</v>
          </cell>
          <cell r="AT321" t="str">
            <v>Ы</v>
          </cell>
          <cell r="AU321">
            <v>0</v>
          </cell>
          <cell r="AV321">
            <v>0</v>
          </cell>
          <cell r="AW321">
            <v>23</v>
          </cell>
          <cell r="AX321">
            <v>1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C321">
            <v>38828</v>
          </cell>
        </row>
        <row r="322">
          <cell r="A322">
            <v>2006</v>
          </cell>
          <cell r="B322">
            <v>3</v>
          </cell>
          <cell r="C322">
            <v>205</v>
          </cell>
          <cell r="D322">
            <v>21</v>
          </cell>
          <cell r="E322">
            <v>792030</v>
          </cell>
          <cell r="F322">
            <v>0</v>
          </cell>
          <cell r="G322" t="str">
            <v>Затраты по ШПЗ (неосновные)</v>
          </cell>
          <cell r="H322">
            <v>2030</v>
          </cell>
          <cell r="I322">
            <v>7920</v>
          </cell>
          <cell r="J322">
            <v>1.83</v>
          </cell>
          <cell r="K322">
            <v>1</v>
          </cell>
          <cell r="L322">
            <v>0</v>
          </cell>
          <cell r="M322">
            <v>0</v>
          </cell>
          <cell r="N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42</v>
          </cell>
          <cell r="V322">
            <v>0</v>
          </cell>
          <cell r="W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42</v>
          </cell>
          <cell r="AE322">
            <v>510400</v>
          </cell>
          <cell r="AF322">
            <v>0</v>
          </cell>
          <cell r="AI322">
            <v>2282</v>
          </cell>
          <cell r="AK322">
            <v>0</v>
          </cell>
          <cell r="AM322">
            <v>362</v>
          </cell>
          <cell r="AN322">
            <v>1</v>
          </cell>
          <cell r="AO322">
            <v>393216</v>
          </cell>
          <cell r="AQ322">
            <v>0</v>
          </cell>
          <cell r="AR322">
            <v>0</v>
          </cell>
          <cell r="AS322" t="str">
            <v>Ы</v>
          </cell>
          <cell r="AT322" t="str">
            <v>Ы</v>
          </cell>
          <cell r="AU322">
            <v>0</v>
          </cell>
          <cell r="AV322">
            <v>0</v>
          </cell>
          <cell r="AW322">
            <v>23</v>
          </cell>
          <cell r="AX322">
            <v>1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C322">
            <v>38828</v>
          </cell>
        </row>
        <row r="323">
          <cell r="A323">
            <v>2006</v>
          </cell>
          <cell r="B323">
            <v>3</v>
          </cell>
          <cell r="C323">
            <v>206</v>
          </cell>
          <cell r="D323">
            <v>21</v>
          </cell>
          <cell r="E323">
            <v>792030</v>
          </cell>
          <cell r="F323">
            <v>0</v>
          </cell>
          <cell r="G323" t="str">
            <v>Затраты по ШПЗ (неосновные)</v>
          </cell>
          <cell r="H323">
            <v>2030</v>
          </cell>
          <cell r="I323">
            <v>7920</v>
          </cell>
          <cell r="J323">
            <v>1.31</v>
          </cell>
          <cell r="K323">
            <v>1</v>
          </cell>
          <cell r="L323">
            <v>0</v>
          </cell>
          <cell r="M323">
            <v>0</v>
          </cell>
          <cell r="N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42</v>
          </cell>
          <cell r="V323">
            <v>0</v>
          </cell>
          <cell r="W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42</v>
          </cell>
          <cell r="AE323">
            <v>510500</v>
          </cell>
          <cell r="AF323">
            <v>0</v>
          </cell>
          <cell r="AI323">
            <v>2282</v>
          </cell>
          <cell r="AK323">
            <v>0</v>
          </cell>
          <cell r="AM323">
            <v>363</v>
          </cell>
          <cell r="AN323">
            <v>1</v>
          </cell>
          <cell r="AO323">
            <v>393216</v>
          </cell>
          <cell r="AQ323">
            <v>0</v>
          </cell>
          <cell r="AR323">
            <v>0</v>
          </cell>
          <cell r="AS323" t="str">
            <v>Ы</v>
          </cell>
          <cell r="AT323" t="str">
            <v>Ы</v>
          </cell>
          <cell r="AU323">
            <v>0</v>
          </cell>
          <cell r="AV323">
            <v>0</v>
          </cell>
          <cell r="AW323">
            <v>23</v>
          </cell>
          <cell r="AX323">
            <v>1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C323">
            <v>38828</v>
          </cell>
        </row>
        <row r="324">
          <cell r="A324">
            <v>2006</v>
          </cell>
          <cell r="B324">
            <v>3</v>
          </cell>
          <cell r="C324">
            <v>207</v>
          </cell>
          <cell r="D324">
            <v>21</v>
          </cell>
          <cell r="E324">
            <v>792030</v>
          </cell>
          <cell r="F324">
            <v>0</v>
          </cell>
          <cell r="G324" t="str">
            <v>Затраты по ШПЗ (неосновные)</v>
          </cell>
          <cell r="H324">
            <v>2030</v>
          </cell>
          <cell r="I324">
            <v>7920</v>
          </cell>
          <cell r="J324">
            <v>54.03</v>
          </cell>
          <cell r="K324">
            <v>1</v>
          </cell>
          <cell r="L324">
            <v>0</v>
          </cell>
          <cell r="M324">
            <v>0</v>
          </cell>
          <cell r="N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42</v>
          </cell>
          <cell r="V324">
            <v>0</v>
          </cell>
          <cell r="W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42</v>
          </cell>
          <cell r="AE324">
            <v>510600</v>
          </cell>
          <cell r="AF324">
            <v>0</v>
          </cell>
          <cell r="AI324">
            <v>2282</v>
          </cell>
          <cell r="AK324">
            <v>0</v>
          </cell>
          <cell r="AM324">
            <v>364</v>
          </cell>
          <cell r="AN324">
            <v>1</v>
          </cell>
          <cell r="AO324">
            <v>393216</v>
          </cell>
          <cell r="AQ324">
            <v>0</v>
          </cell>
          <cell r="AR324">
            <v>0</v>
          </cell>
          <cell r="AS324" t="str">
            <v>Ы</v>
          </cell>
          <cell r="AT324" t="str">
            <v>Ы</v>
          </cell>
          <cell r="AU324">
            <v>0</v>
          </cell>
          <cell r="AV324">
            <v>0</v>
          </cell>
          <cell r="AW324">
            <v>23</v>
          </cell>
          <cell r="AX324">
            <v>1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C324">
            <v>38828</v>
          </cell>
        </row>
        <row r="325">
          <cell r="A325">
            <v>2006</v>
          </cell>
          <cell r="B325">
            <v>3</v>
          </cell>
          <cell r="C325">
            <v>208</v>
          </cell>
          <cell r="D325">
            <v>21</v>
          </cell>
          <cell r="E325">
            <v>792030</v>
          </cell>
          <cell r="F325">
            <v>0</v>
          </cell>
          <cell r="G325" t="str">
            <v>Затраты по ШПЗ (неосновные)</v>
          </cell>
          <cell r="H325">
            <v>2030</v>
          </cell>
          <cell r="I325">
            <v>7920</v>
          </cell>
          <cell r="J325">
            <v>0.47</v>
          </cell>
          <cell r="K325">
            <v>1</v>
          </cell>
          <cell r="L325">
            <v>0</v>
          </cell>
          <cell r="M325">
            <v>0</v>
          </cell>
          <cell r="N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42</v>
          </cell>
          <cell r="V325">
            <v>0</v>
          </cell>
          <cell r="W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42</v>
          </cell>
          <cell r="AE325">
            <v>510630</v>
          </cell>
          <cell r="AF325">
            <v>0</v>
          </cell>
          <cell r="AI325">
            <v>2282</v>
          </cell>
          <cell r="AK325">
            <v>0</v>
          </cell>
          <cell r="AM325">
            <v>365</v>
          </cell>
          <cell r="AN325">
            <v>1</v>
          </cell>
          <cell r="AO325">
            <v>393216</v>
          </cell>
          <cell r="AQ325">
            <v>0</v>
          </cell>
          <cell r="AR325">
            <v>0</v>
          </cell>
          <cell r="AS325" t="str">
            <v>Ы</v>
          </cell>
          <cell r="AT325" t="str">
            <v>Ы</v>
          </cell>
          <cell r="AU325">
            <v>0</v>
          </cell>
          <cell r="AV325">
            <v>0</v>
          </cell>
          <cell r="AW325">
            <v>23</v>
          </cell>
          <cell r="AX325">
            <v>1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38828</v>
          </cell>
        </row>
        <row r="326">
          <cell r="A326">
            <v>2006</v>
          </cell>
          <cell r="B326">
            <v>3</v>
          </cell>
          <cell r="C326">
            <v>268</v>
          </cell>
          <cell r="D326">
            <v>21</v>
          </cell>
          <cell r="E326">
            <v>792030</v>
          </cell>
          <cell r="F326">
            <v>0</v>
          </cell>
          <cell r="G326" t="str">
            <v>Затраты по ШПЗ (неосновные)</v>
          </cell>
          <cell r="H326">
            <v>2030</v>
          </cell>
          <cell r="I326">
            <v>7920</v>
          </cell>
          <cell r="J326">
            <v>2000</v>
          </cell>
          <cell r="K326">
            <v>1</v>
          </cell>
          <cell r="L326">
            <v>0</v>
          </cell>
          <cell r="M326">
            <v>0</v>
          </cell>
          <cell r="N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31</v>
          </cell>
          <cell r="V326">
            <v>0</v>
          </cell>
          <cell r="W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31</v>
          </cell>
          <cell r="AE326">
            <v>110000</v>
          </cell>
          <cell r="AF326">
            <v>0</v>
          </cell>
          <cell r="AI326">
            <v>2282</v>
          </cell>
          <cell r="AK326">
            <v>0</v>
          </cell>
          <cell r="AM326">
            <v>425</v>
          </cell>
          <cell r="AN326">
            <v>1</v>
          </cell>
          <cell r="AO326">
            <v>393216</v>
          </cell>
          <cell r="AQ326">
            <v>0</v>
          </cell>
          <cell r="AR326">
            <v>0</v>
          </cell>
          <cell r="AS326" t="str">
            <v>Ы</v>
          </cell>
          <cell r="AT326" t="str">
            <v>Ы</v>
          </cell>
          <cell r="AU326">
            <v>0</v>
          </cell>
          <cell r="AV326">
            <v>0</v>
          </cell>
          <cell r="AW326">
            <v>23</v>
          </cell>
          <cell r="AX326">
            <v>1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C326">
            <v>38828</v>
          </cell>
        </row>
        <row r="327">
          <cell r="A327">
            <v>2006</v>
          </cell>
          <cell r="B327">
            <v>3</v>
          </cell>
          <cell r="C327">
            <v>269</v>
          </cell>
          <cell r="D327">
            <v>21</v>
          </cell>
          <cell r="E327">
            <v>792030</v>
          </cell>
          <cell r="F327">
            <v>0</v>
          </cell>
          <cell r="G327" t="str">
            <v>Затраты по ШПЗ (неосновные)</v>
          </cell>
          <cell r="H327">
            <v>2030</v>
          </cell>
          <cell r="I327">
            <v>7920</v>
          </cell>
          <cell r="J327">
            <v>1000</v>
          </cell>
          <cell r="K327">
            <v>1</v>
          </cell>
          <cell r="L327">
            <v>0</v>
          </cell>
          <cell r="M327">
            <v>0</v>
          </cell>
          <cell r="N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31</v>
          </cell>
          <cell r="V327">
            <v>0</v>
          </cell>
          <cell r="W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31</v>
          </cell>
          <cell r="AE327">
            <v>114020</v>
          </cell>
          <cell r="AF327">
            <v>0</v>
          </cell>
          <cell r="AI327">
            <v>2282</v>
          </cell>
          <cell r="AK327">
            <v>0</v>
          </cell>
          <cell r="AM327">
            <v>426</v>
          </cell>
          <cell r="AN327">
            <v>1</v>
          </cell>
          <cell r="AO327">
            <v>393216</v>
          </cell>
          <cell r="AQ327">
            <v>0</v>
          </cell>
          <cell r="AR327">
            <v>0</v>
          </cell>
          <cell r="AS327" t="str">
            <v>Ы</v>
          </cell>
          <cell r="AT327" t="str">
            <v>Ы</v>
          </cell>
          <cell r="AU327">
            <v>0</v>
          </cell>
          <cell r="AV327">
            <v>0</v>
          </cell>
          <cell r="AW327">
            <v>23</v>
          </cell>
          <cell r="AX327">
            <v>1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C327">
            <v>38828</v>
          </cell>
        </row>
        <row r="328">
          <cell r="A328">
            <v>2006</v>
          </cell>
          <cell r="B328">
            <v>3</v>
          </cell>
          <cell r="C328">
            <v>270</v>
          </cell>
          <cell r="D328">
            <v>21</v>
          </cell>
          <cell r="E328">
            <v>792030</v>
          </cell>
          <cell r="F328">
            <v>0</v>
          </cell>
          <cell r="G328" t="str">
            <v>Затраты по ШПЗ (неосновные)</v>
          </cell>
          <cell r="H328">
            <v>2030</v>
          </cell>
          <cell r="I328">
            <v>7920</v>
          </cell>
          <cell r="J328">
            <v>1000</v>
          </cell>
          <cell r="K328">
            <v>1</v>
          </cell>
          <cell r="L328">
            <v>0</v>
          </cell>
          <cell r="M328">
            <v>0</v>
          </cell>
          <cell r="N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31</v>
          </cell>
          <cell r="V328">
            <v>0</v>
          </cell>
          <cell r="W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31</v>
          </cell>
          <cell r="AE328">
            <v>135000</v>
          </cell>
          <cell r="AF328">
            <v>0</v>
          </cell>
          <cell r="AI328">
            <v>2282</v>
          </cell>
          <cell r="AK328">
            <v>0</v>
          </cell>
          <cell r="AM328">
            <v>427</v>
          </cell>
          <cell r="AN328">
            <v>1</v>
          </cell>
          <cell r="AO328">
            <v>393216</v>
          </cell>
          <cell r="AQ328">
            <v>0</v>
          </cell>
          <cell r="AR328">
            <v>0</v>
          </cell>
          <cell r="AS328" t="str">
            <v>Ы</v>
          </cell>
          <cell r="AT328" t="str">
            <v>Ы</v>
          </cell>
          <cell r="AU328">
            <v>0</v>
          </cell>
          <cell r="AV328">
            <v>0</v>
          </cell>
          <cell r="AW328">
            <v>23</v>
          </cell>
          <cell r="AX328">
            <v>1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C328">
            <v>38828</v>
          </cell>
        </row>
        <row r="329">
          <cell r="A329">
            <v>2006</v>
          </cell>
          <cell r="B329">
            <v>3</v>
          </cell>
          <cell r="C329">
            <v>271</v>
          </cell>
          <cell r="D329">
            <v>21</v>
          </cell>
          <cell r="E329">
            <v>792030</v>
          </cell>
          <cell r="F329">
            <v>0</v>
          </cell>
          <cell r="G329" t="str">
            <v>Затраты по ШПЗ (неосновные)</v>
          </cell>
          <cell r="H329">
            <v>2030</v>
          </cell>
          <cell r="I329">
            <v>7920</v>
          </cell>
          <cell r="J329">
            <v>48000</v>
          </cell>
          <cell r="K329">
            <v>1</v>
          </cell>
          <cell r="L329">
            <v>0</v>
          </cell>
          <cell r="M329">
            <v>0</v>
          </cell>
          <cell r="N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31</v>
          </cell>
          <cell r="V329">
            <v>0</v>
          </cell>
          <cell r="W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31</v>
          </cell>
          <cell r="AE329">
            <v>151000</v>
          </cell>
          <cell r="AF329">
            <v>0</v>
          </cell>
          <cell r="AI329">
            <v>2282</v>
          </cell>
          <cell r="AK329">
            <v>0</v>
          </cell>
          <cell r="AM329">
            <v>428</v>
          </cell>
          <cell r="AN329">
            <v>1</v>
          </cell>
          <cell r="AO329">
            <v>393216</v>
          </cell>
          <cell r="AQ329">
            <v>0</v>
          </cell>
          <cell r="AR329">
            <v>0</v>
          </cell>
          <cell r="AS329" t="str">
            <v>Ы</v>
          </cell>
          <cell r="AT329" t="str">
            <v>Ы</v>
          </cell>
          <cell r="AU329">
            <v>0</v>
          </cell>
          <cell r="AV329">
            <v>0</v>
          </cell>
          <cell r="AW329">
            <v>23</v>
          </cell>
          <cell r="AX329">
            <v>1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38828</v>
          </cell>
        </row>
        <row r="330">
          <cell r="A330">
            <v>2006</v>
          </cell>
          <cell r="B330">
            <v>3</v>
          </cell>
          <cell r="C330">
            <v>272</v>
          </cell>
          <cell r="D330">
            <v>21</v>
          </cell>
          <cell r="E330">
            <v>792030</v>
          </cell>
          <cell r="F330">
            <v>0</v>
          </cell>
          <cell r="G330" t="str">
            <v>Затраты по ШПЗ (неосновные)</v>
          </cell>
          <cell r="H330">
            <v>2030</v>
          </cell>
          <cell r="I330">
            <v>7920</v>
          </cell>
          <cell r="J330">
            <v>22000</v>
          </cell>
          <cell r="K330">
            <v>1</v>
          </cell>
          <cell r="L330">
            <v>0</v>
          </cell>
          <cell r="M330">
            <v>0</v>
          </cell>
          <cell r="N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31</v>
          </cell>
          <cell r="V330">
            <v>0</v>
          </cell>
          <cell r="W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31</v>
          </cell>
          <cell r="AE330">
            <v>152000</v>
          </cell>
          <cell r="AF330">
            <v>0</v>
          </cell>
          <cell r="AI330">
            <v>2282</v>
          </cell>
          <cell r="AK330">
            <v>0</v>
          </cell>
          <cell r="AM330">
            <v>429</v>
          </cell>
          <cell r="AN330">
            <v>1</v>
          </cell>
          <cell r="AO330">
            <v>393216</v>
          </cell>
          <cell r="AQ330">
            <v>0</v>
          </cell>
          <cell r="AR330">
            <v>0</v>
          </cell>
          <cell r="AS330" t="str">
            <v>Ы</v>
          </cell>
          <cell r="AT330" t="str">
            <v>Ы</v>
          </cell>
          <cell r="AU330">
            <v>0</v>
          </cell>
          <cell r="AV330">
            <v>0</v>
          </cell>
          <cell r="AW330">
            <v>23</v>
          </cell>
          <cell r="AX330">
            <v>1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38828</v>
          </cell>
        </row>
        <row r="331">
          <cell r="A331">
            <v>2006</v>
          </cell>
          <cell r="B331">
            <v>3</v>
          </cell>
          <cell r="C331">
            <v>273</v>
          </cell>
          <cell r="D331">
            <v>21</v>
          </cell>
          <cell r="E331">
            <v>792030</v>
          </cell>
          <cell r="F331">
            <v>0</v>
          </cell>
          <cell r="G331" t="str">
            <v>Затраты по ШПЗ (неосновные)</v>
          </cell>
          <cell r="H331">
            <v>2030</v>
          </cell>
          <cell r="I331">
            <v>7920</v>
          </cell>
          <cell r="J331">
            <v>559000</v>
          </cell>
          <cell r="K331">
            <v>1</v>
          </cell>
          <cell r="L331">
            <v>0</v>
          </cell>
          <cell r="M331">
            <v>0</v>
          </cell>
          <cell r="N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31</v>
          </cell>
          <cell r="V331">
            <v>0</v>
          </cell>
          <cell r="W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31</v>
          </cell>
          <cell r="AE331">
            <v>240000</v>
          </cell>
          <cell r="AF331">
            <v>0</v>
          </cell>
          <cell r="AI331">
            <v>2282</v>
          </cell>
          <cell r="AK331">
            <v>0</v>
          </cell>
          <cell r="AM331">
            <v>430</v>
          </cell>
          <cell r="AN331">
            <v>1</v>
          </cell>
          <cell r="AO331">
            <v>393216</v>
          </cell>
          <cell r="AQ331">
            <v>0</v>
          </cell>
          <cell r="AR331">
            <v>0</v>
          </cell>
          <cell r="AS331" t="str">
            <v>Ы</v>
          </cell>
          <cell r="AT331" t="str">
            <v>Ы</v>
          </cell>
          <cell r="AU331">
            <v>0</v>
          </cell>
          <cell r="AV331">
            <v>0</v>
          </cell>
          <cell r="AW331">
            <v>23</v>
          </cell>
          <cell r="AX331">
            <v>1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38828</v>
          </cell>
        </row>
        <row r="332">
          <cell r="A332">
            <v>2006</v>
          </cell>
          <cell r="B332">
            <v>3</v>
          </cell>
          <cell r="C332">
            <v>274</v>
          </cell>
          <cell r="D332">
            <v>21</v>
          </cell>
          <cell r="E332">
            <v>792030</v>
          </cell>
          <cell r="F332">
            <v>0</v>
          </cell>
          <cell r="G332" t="str">
            <v>Затраты по ШПЗ (неосновные)</v>
          </cell>
          <cell r="H332">
            <v>2030</v>
          </cell>
          <cell r="I332">
            <v>7920</v>
          </cell>
          <cell r="J332">
            <v>4279.7</v>
          </cell>
          <cell r="K332">
            <v>1</v>
          </cell>
          <cell r="L332">
            <v>0</v>
          </cell>
          <cell r="M332">
            <v>0</v>
          </cell>
          <cell r="N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31</v>
          </cell>
          <cell r="V332">
            <v>0</v>
          </cell>
          <cell r="W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31</v>
          </cell>
          <cell r="AE332">
            <v>311000</v>
          </cell>
          <cell r="AF332">
            <v>0</v>
          </cell>
          <cell r="AI332">
            <v>2282</v>
          </cell>
          <cell r="AK332">
            <v>0</v>
          </cell>
          <cell r="AM332">
            <v>431</v>
          </cell>
          <cell r="AN332">
            <v>1</v>
          </cell>
          <cell r="AO332">
            <v>393216</v>
          </cell>
          <cell r="AQ332">
            <v>0</v>
          </cell>
          <cell r="AR332">
            <v>0</v>
          </cell>
          <cell r="AS332" t="str">
            <v>Ы</v>
          </cell>
          <cell r="AT332" t="str">
            <v>Ы</v>
          </cell>
          <cell r="AU332">
            <v>0</v>
          </cell>
          <cell r="AV332">
            <v>0</v>
          </cell>
          <cell r="AW332">
            <v>23</v>
          </cell>
          <cell r="AX332">
            <v>1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38828</v>
          </cell>
        </row>
        <row r="333">
          <cell r="A333">
            <v>2006</v>
          </cell>
          <cell r="B333">
            <v>3</v>
          </cell>
          <cell r="C333">
            <v>275</v>
          </cell>
          <cell r="D333">
            <v>21</v>
          </cell>
          <cell r="E333">
            <v>792030</v>
          </cell>
          <cell r="F333">
            <v>0</v>
          </cell>
          <cell r="G333" t="str">
            <v>Затраты по ШПЗ (неосновные)</v>
          </cell>
          <cell r="H333">
            <v>2030</v>
          </cell>
          <cell r="I333">
            <v>7920</v>
          </cell>
          <cell r="J333">
            <v>8854.56</v>
          </cell>
          <cell r="K333">
            <v>1</v>
          </cell>
          <cell r="L333">
            <v>0</v>
          </cell>
          <cell r="M333">
            <v>0</v>
          </cell>
          <cell r="N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31</v>
          </cell>
          <cell r="V333">
            <v>0</v>
          </cell>
          <cell r="W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31</v>
          </cell>
          <cell r="AE333">
            <v>312000</v>
          </cell>
          <cell r="AF333">
            <v>0</v>
          </cell>
          <cell r="AI333">
            <v>2282</v>
          </cell>
          <cell r="AK333">
            <v>0</v>
          </cell>
          <cell r="AM333">
            <v>432</v>
          </cell>
          <cell r="AN333">
            <v>1</v>
          </cell>
          <cell r="AO333">
            <v>393216</v>
          </cell>
          <cell r="AQ333">
            <v>0</v>
          </cell>
          <cell r="AR333">
            <v>0</v>
          </cell>
          <cell r="AS333" t="str">
            <v>Ы</v>
          </cell>
          <cell r="AT333" t="str">
            <v>Ы</v>
          </cell>
          <cell r="AU333">
            <v>0</v>
          </cell>
          <cell r="AV333">
            <v>0</v>
          </cell>
          <cell r="AW333">
            <v>23</v>
          </cell>
          <cell r="AX333">
            <v>1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38828</v>
          </cell>
        </row>
        <row r="334">
          <cell r="A334">
            <v>2006</v>
          </cell>
          <cell r="B334">
            <v>3</v>
          </cell>
          <cell r="C334">
            <v>276</v>
          </cell>
          <cell r="D334">
            <v>21</v>
          </cell>
          <cell r="E334">
            <v>792030</v>
          </cell>
          <cell r="F334">
            <v>0</v>
          </cell>
          <cell r="G334" t="str">
            <v>Затраты по ШПЗ (неосновные)</v>
          </cell>
          <cell r="H334">
            <v>2030</v>
          </cell>
          <cell r="I334">
            <v>7920</v>
          </cell>
          <cell r="J334">
            <v>129276.56</v>
          </cell>
          <cell r="K334">
            <v>1</v>
          </cell>
          <cell r="L334">
            <v>0</v>
          </cell>
          <cell r="M334">
            <v>0</v>
          </cell>
          <cell r="N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31</v>
          </cell>
          <cell r="V334">
            <v>0</v>
          </cell>
          <cell r="W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31</v>
          </cell>
          <cell r="AE334">
            <v>312200</v>
          </cell>
          <cell r="AF334">
            <v>0</v>
          </cell>
          <cell r="AI334">
            <v>2282</v>
          </cell>
          <cell r="AK334">
            <v>0</v>
          </cell>
          <cell r="AM334">
            <v>433</v>
          </cell>
          <cell r="AN334">
            <v>1</v>
          </cell>
          <cell r="AO334">
            <v>393216</v>
          </cell>
          <cell r="AQ334">
            <v>0</v>
          </cell>
          <cell r="AR334">
            <v>0</v>
          </cell>
          <cell r="AS334" t="str">
            <v>Ы</v>
          </cell>
          <cell r="AT334" t="str">
            <v>Ы</v>
          </cell>
          <cell r="AU334">
            <v>0</v>
          </cell>
          <cell r="AV334">
            <v>0</v>
          </cell>
          <cell r="AW334">
            <v>23</v>
          </cell>
          <cell r="AX334">
            <v>1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38828</v>
          </cell>
        </row>
        <row r="335">
          <cell r="A335">
            <v>2006</v>
          </cell>
          <cell r="B335">
            <v>3</v>
          </cell>
          <cell r="C335">
            <v>277</v>
          </cell>
          <cell r="D335">
            <v>21</v>
          </cell>
          <cell r="E335">
            <v>792030</v>
          </cell>
          <cell r="F335">
            <v>0</v>
          </cell>
          <cell r="G335" t="str">
            <v>Затраты по ШПЗ (неосновные)</v>
          </cell>
          <cell r="H335">
            <v>2030</v>
          </cell>
          <cell r="I335">
            <v>7920</v>
          </cell>
          <cell r="J335">
            <v>1623.36</v>
          </cell>
          <cell r="K335">
            <v>1</v>
          </cell>
          <cell r="L335">
            <v>0</v>
          </cell>
          <cell r="M335">
            <v>0</v>
          </cell>
          <cell r="N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31</v>
          </cell>
          <cell r="V335">
            <v>0</v>
          </cell>
          <cell r="W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31</v>
          </cell>
          <cell r="AE335">
            <v>313000</v>
          </cell>
          <cell r="AF335">
            <v>0</v>
          </cell>
          <cell r="AI335">
            <v>2282</v>
          </cell>
          <cell r="AK335">
            <v>0</v>
          </cell>
          <cell r="AM335">
            <v>434</v>
          </cell>
          <cell r="AN335">
            <v>1</v>
          </cell>
          <cell r="AO335">
            <v>393216</v>
          </cell>
          <cell r="AQ335">
            <v>0</v>
          </cell>
          <cell r="AR335">
            <v>0</v>
          </cell>
          <cell r="AS335" t="str">
            <v>Ы</v>
          </cell>
          <cell r="AT335" t="str">
            <v>Ы</v>
          </cell>
          <cell r="AU335">
            <v>0</v>
          </cell>
          <cell r="AV335">
            <v>0</v>
          </cell>
          <cell r="AW335">
            <v>23</v>
          </cell>
          <cell r="AX335">
            <v>1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38828</v>
          </cell>
        </row>
        <row r="336">
          <cell r="A336">
            <v>2006</v>
          </cell>
          <cell r="B336">
            <v>3</v>
          </cell>
          <cell r="C336">
            <v>278</v>
          </cell>
          <cell r="D336">
            <v>21</v>
          </cell>
          <cell r="E336">
            <v>792030</v>
          </cell>
          <cell r="F336">
            <v>0</v>
          </cell>
          <cell r="G336" t="str">
            <v>Затраты по ШПЗ (неосновные)</v>
          </cell>
          <cell r="H336">
            <v>2030</v>
          </cell>
          <cell r="I336">
            <v>7920</v>
          </cell>
          <cell r="J336">
            <v>2951.52</v>
          </cell>
          <cell r="K336">
            <v>1</v>
          </cell>
          <cell r="L336">
            <v>0</v>
          </cell>
          <cell r="M336">
            <v>0</v>
          </cell>
          <cell r="N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31</v>
          </cell>
          <cell r="V336">
            <v>0</v>
          </cell>
          <cell r="W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31</v>
          </cell>
          <cell r="AE336">
            <v>314000</v>
          </cell>
          <cell r="AF336">
            <v>0</v>
          </cell>
          <cell r="AI336">
            <v>2282</v>
          </cell>
          <cell r="AK336">
            <v>0</v>
          </cell>
          <cell r="AM336">
            <v>435</v>
          </cell>
          <cell r="AN336">
            <v>1</v>
          </cell>
          <cell r="AO336">
            <v>393216</v>
          </cell>
          <cell r="AQ336">
            <v>0</v>
          </cell>
          <cell r="AR336">
            <v>0</v>
          </cell>
          <cell r="AS336" t="str">
            <v>Ы</v>
          </cell>
          <cell r="AT336" t="str">
            <v>Ы</v>
          </cell>
          <cell r="AU336">
            <v>0</v>
          </cell>
          <cell r="AV336">
            <v>0</v>
          </cell>
          <cell r="AW336">
            <v>23</v>
          </cell>
          <cell r="AX336">
            <v>1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38828</v>
          </cell>
        </row>
        <row r="337">
          <cell r="A337">
            <v>2006</v>
          </cell>
          <cell r="B337">
            <v>3</v>
          </cell>
          <cell r="C337">
            <v>279</v>
          </cell>
          <cell r="D337">
            <v>21</v>
          </cell>
          <cell r="E337">
            <v>792030</v>
          </cell>
          <cell r="F337">
            <v>0</v>
          </cell>
          <cell r="G337" t="str">
            <v>Затраты по ШПЗ (неосновные)</v>
          </cell>
          <cell r="H337">
            <v>2030</v>
          </cell>
          <cell r="I337">
            <v>7920</v>
          </cell>
          <cell r="J337">
            <v>590.29999999999995</v>
          </cell>
          <cell r="K337">
            <v>1</v>
          </cell>
          <cell r="L337">
            <v>0</v>
          </cell>
          <cell r="M337">
            <v>0</v>
          </cell>
          <cell r="N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31</v>
          </cell>
          <cell r="V337">
            <v>0</v>
          </cell>
          <cell r="W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31</v>
          </cell>
          <cell r="AE337">
            <v>315000</v>
          </cell>
          <cell r="AF337">
            <v>0</v>
          </cell>
          <cell r="AI337">
            <v>2282</v>
          </cell>
          <cell r="AK337">
            <v>0</v>
          </cell>
          <cell r="AM337">
            <v>436</v>
          </cell>
          <cell r="AN337">
            <v>1</v>
          </cell>
          <cell r="AO337">
            <v>393216</v>
          </cell>
          <cell r="AQ337">
            <v>0</v>
          </cell>
          <cell r="AR337">
            <v>0</v>
          </cell>
          <cell r="AS337" t="str">
            <v>Ы</v>
          </cell>
          <cell r="AT337" t="str">
            <v>Ы</v>
          </cell>
          <cell r="AU337">
            <v>0</v>
          </cell>
          <cell r="AV337">
            <v>0</v>
          </cell>
          <cell r="AW337">
            <v>23</v>
          </cell>
          <cell r="AX337">
            <v>1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38828</v>
          </cell>
        </row>
        <row r="338">
          <cell r="A338">
            <v>2006</v>
          </cell>
          <cell r="B338">
            <v>3</v>
          </cell>
          <cell r="C338">
            <v>280</v>
          </cell>
          <cell r="D338">
            <v>21</v>
          </cell>
          <cell r="E338">
            <v>792030</v>
          </cell>
          <cell r="F338">
            <v>0</v>
          </cell>
          <cell r="G338" t="str">
            <v>Затраты по ШПЗ (неосновные)</v>
          </cell>
          <cell r="H338">
            <v>2030</v>
          </cell>
          <cell r="I338">
            <v>7920</v>
          </cell>
          <cell r="J338">
            <v>-16000</v>
          </cell>
          <cell r="K338">
            <v>1</v>
          </cell>
          <cell r="L338">
            <v>0</v>
          </cell>
          <cell r="M338">
            <v>0</v>
          </cell>
          <cell r="N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31</v>
          </cell>
          <cell r="V338">
            <v>0</v>
          </cell>
          <cell r="W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31</v>
          </cell>
          <cell r="AE338">
            <v>501102</v>
          </cell>
          <cell r="AF338">
            <v>0</v>
          </cell>
          <cell r="AI338">
            <v>2282</v>
          </cell>
          <cell r="AK338">
            <v>0</v>
          </cell>
          <cell r="AM338">
            <v>437</v>
          </cell>
          <cell r="AN338">
            <v>1</v>
          </cell>
          <cell r="AO338">
            <v>393216</v>
          </cell>
          <cell r="AQ338">
            <v>0</v>
          </cell>
          <cell r="AR338">
            <v>0</v>
          </cell>
          <cell r="AS338" t="str">
            <v>Ы</v>
          </cell>
          <cell r="AT338" t="str">
            <v>Ы</v>
          </cell>
          <cell r="AU338">
            <v>0</v>
          </cell>
          <cell r="AV338">
            <v>0</v>
          </cell>
          <cell r="AW338">
            <v>23</v>
          </cell>
          <cell r="AX338">
            <v>1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38828</v>
          </cell>
        </row>
        <row r="339">
          <cell r="A339">
            <v>2006</v>
          </cell>
          <cell r="B339">
            <v>3</v>
          </cell>
          <cell r="C339">
            <v>281</v>
          </cell>
          <cell r="D339">
            <v>21</v>
          </cell>
          <cell r="E339">
            <v>792030</v>
          </cell>
          <cell r="F339">
            <v>0</v>
          </cell>
          <cell r="G339" t="str">
            <v>Затраты по ШПЗ (неосновные)</v>
          </cell>
          <cell r="H339">
            <v>2030</v>
          </cell>
          <cell r="I339">
            <v>7920</v>
          </cell>
          <cell r="J339">
            <v>8000</v>
          </cell>
          <cell r="K339">
            <v>1</v>
          </cell>
          <cell r="L339">
            <v>0</v>
          </cell>
          <cell r="M339">
            <v>0</v>
          </cell>
          <cell r="N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31</v>
          </cell>
          <cell r="V339">
            <v>0</v>
          </cell>
          <cell r="W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31</v>
          </cell>
          <cell r="AE339">
            <v>510100</v>
          </cell>
          <cell r="AF339">
            <v>0</v>
          </cell>
          <cell r="AI339">
            <v>2282</v>
          </cell>
          <cell r="AK339">
            <v>0</v>
          </cell>
          <cell r="AM339">
            <v>438</v>
          </cell>
          <cell r="AN339">
            <v>1</v>
          </cell>
          <cell r="AO339">
            <v>393216</v>
          </cell>
          <cell r="AQ339">
            <v>0</v>
          </cell>
          <cell r="AR339">
            <v>0</v>
          </cell>
          <cell r="AS339" t="str">
            <v>Ы</v>
          </cell>
          <cell r="AT339" t="str">
            <v>Ы</v>
          </cell>
          <cell r="AU339">
            <v>0</v>
          </cell>
          <cell r="AV339">
            <v>0</v>
          </cell>
          <cell r="AW339">
            <v>23</v>
          </cell>
          <cell r="AX339">
            <v>1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38828</v>
          </cell>
        </row>
        <row r="340">
          <cell r="A340">
            <v>2006</v>
          </cell>
          <cell r="B340">
            <v>3</v>
          </cell>
          <cell r="C340">
            <v>423</v>
          </cell>
          <cell r="D340">
            <v>21</v>
          </cell>
          <cell r="E340">
            <v>792030</v>
          </cell>
          <cell r="F340">
            <v>0</v>
          </cell>
          <cell r="G340" t="str">
            <v>Затраты по ШПЗ (неосновные)</v>
          </cell>
          <cell r="H340">
            <v>2030</v>
          </cell>
          <cell r="I340">
            <v>7920</v>
          </cell>
          <cell r="J340">
            <v>88824.6</v>
          </cell>
          <cell r="K340">
            <v>1</v>
          </cell>
          <cell r="L340">
            <v>0</v>
          </cell>
          <cell r="M340">
            <v>0</v>
          </cell>
          <cell r="N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36</v>
          </cell>
          <cell r="V340">
            <v>0</v>
          </cell>
          <cell r="W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36</v>
          </cell>
          <cell r="AE340">
            <v>110000</v>
          </cell>
          <cell r="AF340">
            <v>0</v>
          </cell>
          <cell r="AI340">
            <v>2282</v>
          </cell>
          <cell r="AK340">
            <v>0</v>
          </cell>
          <cell r="AM340">
            <v>580</v>
          </cell>
          <cell r="AN340">
            <v>1</v>
          </cell>
          <cell r="AO340">
            <v>393216</v>
          </cell>
          <cell r="AQ340">
            <v>0</v>
          </cell>
          <cell r="AR340">
            <v>0</v>
          </cell>
          <cell r="AS340" t="str">
            <v>Ы</v>
          </cell>
          <cell r="AT340" t="str">
            <v>Ы</v>
          </cell>
          <cell r="AU340">
            <v>0</v>
          </cell>
          <cell r="AV340">
            <v>0</v>
          </cell>
          <cell r="AW340">
            <v>23</v>
          </cell>
          <cell r="AX340">
            <v>1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38828</v>
          </cell>
        </row>
        <row r="341">
          <cell r="A341">
            <v>2006</v>
          </cell>
          <cell r="B341">
            <v>3</v>
          </cell>
          <cell r="C341">
            <v>424</v>
          </cell>
          <cell r="D341">
            <v>21</v>
          </cell>
          <cell r="E341">
            <v>792030</v>
          </cell>
          <cell r="F341">
            <v>0</v>
          </cell>
          <cell r="G341" t="str">
            <v>Затраты по ШПЗ (неосновные)</v>
          </cell>
          <cell r="H341">
            <v>2030</v>
          </cell>
          <cell r="I341">
            <v>7920</v>
          </cell>
          <cell r="J341">
            <v>400350</v>
          </cell>
          <cell r="K341">
            <v>1</v>
          </cell>
          <cell r="L341">
            <v>0</v>
          </cell>
          <cell r="M341">
            <v>0</v>
          </cell>
          <cell r="N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36</v>
          </cell>
          <cell r="V341">
            <v>0</v>
          </cell>
          <cell r="W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36</v>
          </cell>
          <cell r="AE341">
            <v>230000</v>
          </cell>
          <cell r="AF341">
            <v>0</v>
          </cell>
          <cell r="AI341">
            <v>2282</v>
          </cell>
          <cell r="AK341">
            <v>0</v>
          </cell>
          <cell r="AM341">
            <v>581</v>
          </cell>
          <cell r="AN341">
            <v>1</v>
          </cell>
          <cell r="AO341">
            <v>393216</v>
          </cell>
          <cell r="AQ341">
            <v>0</v>
          </cell>
          <cell r="AR341">
            <v>0</v>
          </cell>
          <cell r="AS341" t="str">
            <v>Ы</v>
          </cell>
          <cell r="AT341" t="str">
            <v>Ы</v>
          </cell>
          <cell r="AU341">
            <v>0</v>
          </cell>
          <cell r="AV341">
            <v>0</v>
          </cell>
          <cell r="AW341">
            <v>23</v>
          </cell>
          <cell r="AX341">
            <v>1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38828</v>
          </cell>
        </row>
        <row r="342">
          <cell r="A342">
            <v>2006</v>
          </cell>
          <cell r="B342">
            <v>3</v>
          </cell>
          <cell r="C342">
            <v>425</v>
          </cell>
          <cell r="D342">
            <v>21</v>
          </cell>
          <cell r="E342">
            <v>792030</v>
          </cell>
          <cell r="F342">
            <v>0</v>
          </cell>
          <cell r="G342" t="str">
            <v>Затраты по ШПЗ (неосновные)</v>
          </cell>
          <cell r="H342">
            <v>2030</v>
          </cell>
          <cell r="I342">
            <v>7920</v>
          </cell>
          <cell r="J342">
            <v>11610.15</v>
          </cell>
          <cell r="K342">
            <v>1</v>
          </cell>
          <cell r="L342">
            <v>0</v>
          </cell>
          <cell r="M342">
            <v>0</v>
          </cell>
          <cell r="N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36</v>
          </cell>
          <cell r="V342">
            <v>0</v>
          </cell>
          <cell r="W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36</v>
          </cell>
          <cell r="AE342">
            <v>311000</v>
          </cell>
          <cell r="AF342">
            <v>0</v>
          </cell>
          <cell r="AI342">
            <v>2282</v>
          </cell>
          <cell r="AK342">
            <v>0</v>
          </cell>
          <cell r="AM342">
            <v>582</v>
          </cell>
          <cell r="AN342">
            <v>1</v>
          </cell>
          <cell r="AO342">
            <v>393216</v>
          </cell>
          <cell r="AQ342">
            <v>0</v>
          </cell>
          <cell r="AR342">
            <v>0</v>
          </cell>
          <cell r="AS342" t="str">
            <v>Ы</v>
          </cell>
          <cell r="AT342" t="str">
            <v>Ы</v>
          </cell>
          <cell r="AU342">
            <v>0</v>
          </cell>
          <cell r="AV342">
            <v>0</v>
          </cell>
          <cell r="AW342">
            <v>23</v>
          </cell>
          <cell r="AX342">
            <v>1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38828</v>
          </cell>
        </row>
        <row r="343">
          <cell r="A343">
            <v>2006</v>
          </cell>
          <cell r="B343">
            <v>3</v>
          </cell>
          <cell r="C343">
            <v>426</v>
          </cell>
          <cell r="D343">
            <v>21</v>
          </cell>
          <cell r="E343">
            <v>792030</v>
          </cell>
          <cell r="F343">
            <v>0</v>
          </cell>
          <cell r="G343" t="str">
            <v>Затраты по ШПЗ (неосновные)</v>
          </cell>
          <cell r="H343">
            <v>2030</v>
          </cell>
          <cell r="I343">
            <v>7920</v>
          </cell>
          <cell r="J343">
            <v>40035</v>
          </cell>
          <cell r="K343">
            <v>1</v>
          </cell>
          <cell r="L343">
            <v>0</v>
          </cell>
          <cell r="M343">
            <v>0</v>
          </cell>
          <cell r="N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36</v>
          </cell>
          <cell r="V343">
            <v>0</v>
          </cell>
          <cell r="W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36</v>
          </cell>
          <cell r="AE343">
            <v>312000</v>
          </cell>
          <cell r="AF343">
            <v>0</v>
          </cell>
          <cell r="AI343">
            <v>2282</v>
          </cell>
          <cell r="AK343">
            <v>0</v>
          </cell>
          <cell r="AM343">
            <v>583</v>
          </cell>
          <cell r="AN343">
            <v>1</v>
          </cell>
          <cell r="AO343">
            <v>393216</v>
          </cell>
          <cell r="AQ343">
            <v>0</v>
          </cell>
          <cell r="AR343">
            <v>0</v>
          </cell>
          <cell r="AS343" t="str">
            <v>Ы</v>
          </cell>
          <cell r="AT343" t="str">
            <v>Ы</v>
          </cell>
          <cell r="AU343">
            <v>0</v>
          </cell>
          <cell r="AV343">
            <v>0</v>
          </cell>
          <cell r="AW343">
            <v>23</v>
          </cell>
          <cell r="AX343">
            <v>1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38828</v>
          </cell>
        </row>
        <row r="344">
          <cell r="A344">
            <v>2006</v>
          </cell>
          <cell r="B344">
            <v>3</v>
          </cell>
          <cell r="C344">
            <v>427</v>
          </cell>
          <cell r="D344">
            <v>21</v>
          </cell>
          <cell r="E344">
            <v>792030</v>
          </cell>
          <cell r="F344">
            <v>0</v>
          </cell>
          <cell r="G344" t="str">
            <v>Затраты по ШПЗ (неосновные)</v>
          </cell>
          <cell r="H344">
            <v>2030</v>
          </cell>
          <cell r="I344">
            <v>7920</v>
          </cell>
          <cell r="J344">
            <v>40035</v>
          </cell>
          <cell r="K344">
            <v>1</v>
          </cell>
          <cell r="L344">
            <v>0</v>
          </cell>
          <cell r="M344">
            <v>0</v>
          </cell>
          <cell r="N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36</v>
          </cell>
          <cell r="V344">
            <v>0</v>
          </cell>
          <cell r="W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36</v>
          </cell>
          <cell r="AE344">
            <v>312200</v>
          </cell>
          <cell r="AF344">
            <v>0</v>
          </cell>
          <cell r="AI344">
            <v>2282</v>
          </cell>
          <cell r="AK344">
            <v>0</v>
          </cell>
          <cell r="AM344">
            <v>584</v>
          </cell>
          <cell r="AN344">
            <v>1</v>
          </cell>
          <cell r="AO344">
            <v>393216</v>
          </cell>
          <cell r="AQ344">
            <v>0</v>
          </cell>
          <cell r="AR344">
            <v>0</v>
          </cell>
          <cell r="AS344" t="str">
            <v>Ы</v>
          </cell>
          <cell r="AT344" t="str">
            <v>Ы</v>
          </cell>
          <cell r="AU344">
            <v>0</v>
          </cell>
          <cell r="AV344">
            <v>0</v>
          </cell>
          <cell r="AW344">
            <v>23</v>
          </cell>
          <cell r="AX344">
            <v>1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38828</v>
          </cell>
        </row>
        <row r="345">
          <cell r="A345">
            <v>2006</v>
          </cell>
          <cell r="B345">
            <v>3</v>
          </cell>
          <cell r="C345">
            <v>428</v>
          </cell>
          <cell r="D345">
            <v>21</v>
          </cell>
          <cell r="E345">
            <v>792030</v>
          </cell>
          <cell r="F345">
            <v>0</v>
          </cell>
          <cell r="G345" t="str">
            <v>Затраты по ШПЗ (неосновные)</v>
          </cell>
          <cell r="H345">
            <v>2030</v>
          </cell>
          <cell r="I345">
            <v>7920</v>
          </cell>
          <cell r="J345">
            <v>4403.8500000000004</v>
          </cell>
          <cell r="K345">
            <v>1</v>
          </cell>
          <cell r="L345">
            <v>0</v>
          </cell>
          <cell r="M345">
            <v>0</v>
          </cell>
          <cell r="N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36</v>
          </cell>
          <cell r="V345">
            <v>0</v>
          </cell>
          <cell r="W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36</v>
          </cell>
          <cell r="AE345">
            <v>313000</v>
          </cell>
          <cell r="AF345">
            <v>0</v>
          </cell>
          <cell r="AI345">
            <v>2282</v>
          </cell>
          <cell r="AK345">
            <v>0</v>
          </cell>
          <cell r="AM345">
            <v>585</v>
          </cell>
          <cell r="AN345">
            <v>1</v>
          </cell>
          <cell r="AO345">
            <v>393216</v>
          </cell>
          <cell r="AQ345">
            <v>0</v>
          </cell>
          <cell r="AR345">
            <v>0</v>
          </cell>
          <cell r="AS345" t="str">
            <v>Ы</v>
          </cell>
          <cell r="AT345" t="str">
            <v>Ы</v>
          </cell>
          <cell r="AU345">
            <v>0</v>
          </cell>
          <cell r="AV345">
            <v>0</v>
          </cell>
          <cell r="AW345">
            <v>23</v>
          </cell>
          <cell r="AX345">
            <v>1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38828</v>
          </cell>
        </row>
        <row r="346">
          <cell r="A346">
            <v>2006</v>
          </cell>
          <cell r="B346">
            <v>3</v>
          </cell>
          <cell r="C346">
            <v>429</v>
          </cell>
          <cell r="D346">
            <v>21</v>
          </cell>
          <cell r="E346">
            <v>792030</v>
          </cell>
          <cell r="F346">
            <v>0</v>
          </cell>
          <cell r="G346" t="str">
            <v>Затраты по ШПЗ (неосновные)</v>
          </cell>
          <cell r="H346">
            <v>2030</v>
          </cell>
          <cell r="I346">
            <v>7920</v>
          </cell>
          <cell r="J346">
            <v>8007</v>
          </cell>
          <cell r="K346">
            <v>1</v>
          </cell>
          <cell r="L346">
            <v>0</v>
          </cell>
          <cell r="M346">
            <v>0</v>
          </cell>
          <cell r="N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36</v>
          </cell>
          <cell r="V346">
            <v>0</v>
          </cell>
          <cell r="W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36</v>
          </cell>
          <cell r="AE346">
            <v>314000</v>
          </cell>
          <cell r="AF346">
            <v>0</v>
          </cell>
          <cell r="AI346">
            <v>2282</v>
          </cell>
          <cell r="AK346">
            <v>0</v>
          </cell>
          <cell r="AM346">
            <v>586</v>
          </cell>
          <cell r="AN346">
            <v>1</v>
          </cell>
          <cell r="AO346">
            <v>393216</v>
          </cell>
          <cell r="AQ346">
            <v>0</v>
          </cell>
          <cell r="AR346">
            <v>0</v>
          </cell>
          <cell r="AS346" t="str">
            <v>Ы</v>
          </cell>
          <cell r="AT346" t="str">
            <v>Ы</v>
          </cell>
          <cell r="AU346">
            <v>0</v>
          </cell>
          <cell r="AV346">
            <v>0</v>
          </cell>
          <cell r="AW346">
            <v>23</v>
          </cell>
          <cell r="AX346">
            <v>1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38828</v>
          </cell>
        </row>
        <row r="347">
          <cell r="A347">
            <v>2006</v>
          </cell>
          <cell r="B347">
            <v>3</v>
          </cell>
          <cell r="C347">
            <v>430</v>
          </cell>
          <cell r="D347">
            <v>21</v>
          </cell>
          <cell r="E347">
            <v>792030</v>
          </cell>
          <cell r="F347">
            <v>0</v>
          </cell>
          <cell r="G347" t="str">
            <v>Затраты по ШПЗ (неосновные)</v>
          </cell>
          <cell r="H347">
            <v>2030</v>
          </cell>
          <cell r="I347">
            <v>7920</v>
          </cell>
          <cell r="J347">
            <v>1601.4</v>
          </cell>
          <cell r="K347">
            <v>1</v>
          </cell>
          <cell r="L347">
            <v>0</v>
          </cell>
          <cell r="M347">
            <v>0</v>
          </cell>
          <cell r="N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36</v>
          </cell>
          <cell r="V347">
            <v>0</v>
          </cell>
          <cell r="W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36</v>
          </cell>
          <cell r="AE347">
            <v>315000</v>
          </cell>
          <cell r="AF347">
            <v>0</v>
          </cell>
          <cell r="AI347">
            <v>2282</v>
          </cell>
          <cell r="AK347">
            <v>0</v>
          </cell>
          <cell r="AM347">
            <v>587</v>
          </cell>
          <cell r="AN347">
            <v>1</v>
          </cell>
          <cell r="AO347">
            <v>393216</v>
          </cell>
          <cell r="AQ347">
            <v>0</v>
          </cell>
          <cell r="AR347">
            <v>0</v>
          </cell>
          <cell r="AS347" t="str">
            <v>Ы</v>
          </cell>
          <cell r="AT347" t="str">
            <v>Ы</v>
          </cell>
          <cell r="AU347">
            <v>0</v>
          </cell>
          <cell r="AV347">
            <v>0</v>
          </cell>
          <cell r="AW347">
            <v>23</v>
          </cell>
          <cell r="AX347">
            <v>1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38828</v>
          </cell>
        </row>
        <row r="348">
          <cell r="A348">
            <v>2006</v>
          </cell>
          <cell r="B348">
            <v>3</v>
          </cell>
          <cell r="C348">
            <v>431</v>
          </cell>
          <cell r="D348">
            <v>21</v>
          </cell>
          <cell r="E348">
            <v>792030</v>
          </cell>
          <cell r="F348">
            <v>0</v>
          </cell>
          <cell r="G348" t="str">
            <v>Затраты по ШПЗ (неосновные)</v>
          </cell>
          <cell r="H348">
            <v>2030</v>
          </cell>
          <cell r="I348">
            <v>7920</v>
          </cell>
          <cell r="J348">
            <v>13314.11</v>
          </cell>
          <cell r="K348">
            <v>1</v>
          </cell>
          <cell r="L348">
            <v>0</v>
          </cell>
          <cell r="M348">
            <v>0</v>
          </cell>
          <cell r="N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34</v>
          </cell>
          <cell r="V348">
            <v>0</v>
          </cell>
          <cell r="W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34</v>
          </cell>
          <cell r="AE348">
            <v>110000</v>
          </cell>
          <cell r="AF348">
            <v>0</v>
          </cell>
          <cell r="AI348">
            <v>2282</v>
          </cell>
          <cell r="AK348">
            <v>0</v>
          </cell>
          <cell r="AM348">
            <v>588</v>
          </cell>
          <cell r="AN348">
            <v>1</v>
          </cell>
          <cell r="AO348">
            <v>393216</v>
          </cell>
          <cell r="AQ348">
            <v>0</v>
          </cell>
          <cell r="AR348">
            <v>0</v>
          </cell>
          <cell r="AS348" t="str">
            <v>Ы</v>
          </cell>
          <cell r="AT348" t="str">
            <v>Ы</v>
          </cell>
          <cell r="AU348">
            <v>0</v>
          </cell>
          <cell r="AV348">
            <v>0</v>
          </cell>
          <cell r="AW348">
            <v>23</v>
          </cell>
          <cell r="AX348">
            <v>1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38828</v>
          </cell>
        </row>
        <row r="349">
          <cell r="A349">
            <v>2006</v>
          </cell>
          <cell r="B349">
            <v>3</v>
          </cell>
          <cell r="C349">
            <v>432</v>
          </cell>
          <cell r="D349">
            <v>21</v>
          </cell>
          <cell r="E349">
            <v>792030</v>
          </cell>
          <cell r="F349">
            <v>0</v>
          </cell>
          <cell r="G349" t="str">
            <v>Затраты по ШПЗ (неосновные)</v>
          </cell>
          <cell r="H349">
            <v>2030</v>
          </cell>
          <cell r="I349">
            <v>7920</v>
          </cell>
          <cell r="J349">
            <v>339635</v>
          </cell>
          <cell r="K349">
            <v>1</v>
          </cell>
          <cell r="L349">
            <v>0</v>
          </cell>
          <cell r="M349">
            <v>0</v>
          </cell>
          <cell r="N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34</v>
          </cell>
          <cell r="V349">
            <v>0</v>
          </cell>
          <cell r="W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34</v>
          </cell>
          <cell r="AE349">
            <v>240000</v>
          </cell>
          <cell r="AF349">
            <v>0</v>
          </cell>
          <cell r="AI349">
            <v>2282</v>
          </cell>
          <cell r="AK349">
            <v>0</v>
          </cell>
          <cell r="AM349">
            <v>589</v>
          </cell>
          <cell r="AN349">
            <v>1</v>
          </cell>
          <cell r="AO349">
            <v>393216</v>
          </cell>
          <cell r="AQ349">
            <v>0</v>
          </cell>
          <cell r="AR349">
            <v>0</v>
          </cell>
          <cell r="AS349" t="str">
            <v>Ы</v>
          </cell>
          <cell r="AT349" t="str">
            <v>Ы</v>
          </cell>
          <cell r="AU349">
            <v>0</v>
          </cell>
          <cell r="AV349">
            <v>0</v>
          </cell>
          <cell r="AW349">
            <v>23</v>
          </cell>
          <cell r="AX349">
            <v>1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38828</v>
          </cell>
        </row>
        <row r="350">
          <cell r="A350">
            <v>2006</v>
          </cell>
          <cell r="B350">
            <v>3</v>
          </cell>
          <cell r="C350">
            <v>433</v>
          </cell>
          <cell r="D350">
            <v>21</v>
          </cell>
          <cell r="E350">
            <v>792030</v>
          </cell>
          <cell r="F350">
            <v>0</v>
          </cell>
          <cell r="G350" t="str">
            <v>Затраты по ШПЗ (неосновные)</v>
          </cell>
          <cell r="H350">
            <v>2030</v>
          </cell>
          <cell r="I350">
            <v>7920</v>
          </cell>
          <cell r="J350">
            <v>9849.42</v>
          </cell>
          <cell r="K350">
            <v>1</v>
          </cell>
          <cell r="L350">
            <v>0</v>
          </cell>
          <cell r="M350">
            <v>0</v>
          </cell>
          <cell r="N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34</v>
          </cell>
          <cell r="V350">
            <v>0</v>
          </cell>
          <cell r="W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34</v>
          </cell>
          <cell r="AE350">
            <v>311000</v>
          </cell>
          <cell r="AF350">
            <v>0</v>
          </cell>
          <cell r="AI350">
            <v>2282</v>
          </cell>
          <cell r="AK350">
            <v>0</v>
          </cell>
          <cell r="AM350">
            <v>590</v>
          </cell>
          <cell r="AN350">
            <v>1</v>
          </cell>
          <cell r="AO350">
            <v>393216</v>
          </cell>
          <cell r="AQ350">
            <v>0</v>
          </cell>
          <cell r="AR350">
            <v>0</v>
          </cell>
          <cell r="AS350" t="str">
            <v>Ы</v>
          </cell>
          <cell r="AT350" t="str">
            <v>Ы</v>
          </cell>
          <cell r="AU350">
            <v>0</v>
          </cell>
          <cell r="AV350">
            <v>0</v>
          </cell>
          <cell r="AW350">
            <v>23</v>
          </cell>
          <cell r="AX350">
            <v>1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38828</v>
          </cell>
        </row>
        <row r="351">
          <cell r="A351">
            <v>2006</v>
          </cell>
          <cell r="B351">
            <v>3</v>
          </cell>
          <cell r="C351">
            <v>434</v>
          </cell>
          <cell r="D351">
            <v>21</v>
          </cell>
          <cell r="E351">
            <v>792030</v>
          </cell>
          <cell r="F351">
            <v>0</v>
          </cell>
          <cell r="G351" t="str">
            <v>Затраты по ШПЗ (неосновные)</v>
          </cell>
          <cell r="H351">
            <v>2030</v>
          </cell>
          <cell r="I351">
            <v>7920</v>
          </cell>
          <cell r="J351">
            <v>20378.099999999999</v>
          </cell>
          <cell r="K351">
            <v>1</v>
          </cell>
          <cell r="L351">
            <v>0</v>
          </cell>
          <cell r="M351">
            <v>0</v>
          </cell>
          <cell r="N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34</v>
          </cell>
          <cell r="V351">
            <v>0</v>
          </cell>
          <cell r="W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34</v>
          </cell>
          <cell r="AE351">
            <v>312000</v>
          </cell>
          <cell r="AF351">
            <v>0</v>
          </cell>
          <cell r="AI351">
            <v>2282</v>
          </cell>
          <cell r="AK351">
            <v>0</v>
          </cell>
          <cell r="AM351">
            <v>591</v>
          </cell>
          <cell r="AN351">
            <v>1</v>
          </cell>
          <cell r="AO351">
            <v>393216</v>
          </cell>
          <cell r="AQ351">
            <v>0</v>
          </cell>
          <cell r="AR351">
            <v>0</v>
          </cell>
          <cell r="AS351" t="str">
            <v>Ы</v>
          </cell>
          <cell r="AT351" t="str">
            <v>Ы</v>
          </cell>
          <cell r="AU351">
            <v>0</v>
          </cell>
          <cell r="AV351">
            <v>0</v>
          </cell>
          <cell r="AW351">
            <v>23</v>
          </cell>
          <cell r="AX351">
            <v>1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38828</v>
          </cell>
        </row>
        <row r="352">
          <cell r="A352">
            <v>2006</v>
          </cell>
          <cell r="B352">
            <v>3</v>
          </cell>
          <cell r="C352">
            <v>435</v>
          </cell>
          <cell r="D352">
            <v>21</v>
          </cell>
          <cell r="E352">
            <v>792030</v>
          </cell>
          <cell r="F352">
            <v>0</v>
          </cell>
          <cell r="G352" t="str">
            <v>Затраты по ШПЗ (неосновные)</v>
          </cell>
          <cell r="H352">
            <v>2030</v>
          </cell>
          <cell r="I352">
            <v>7920</v>
          </cell>
          <cell r="J352">
            <v>4143.55</v>
          </cell>
          <cell r="K352">
            <v>1</v>
          </cell>
          <cell r="L352">
            <v>0</v>
          </cell>
          <cell r="M352">
            <v>0</v>
          </cell>
          <cell r="N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34</v>
          </cell>
          <cell r="V352">
            <v>0</v>
          </cell>
          <cell r="W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34</v>
          </cell>
          <cell r="AE352">
            <v>312100</v>
          </cell>
          <cell r="AF352">
            <v>0</v>
          </cell>
          <cell r="AI352">
            <v>2282</v>
          </cell>
          <cell r="AK352">
            <v>0</v>
          </cell>
          <cell r="AM352">
            <v>592</v>
          </cell>
          <cell r="AN352">
            <v>1</v>
          </cell>
          <cell r="AO352">
            <v>393216</v>
          </cell>
          <cell r="AQ352">
            <v>0</v>
          </cell>
          <cell r="AR352">
            <v>0</v>
          </cell>
          <cell r="AS352" t="str">
            <v>Ы</v>
          </cell>
          <cell r="AT352" t="str">
            <v>Ы</v>
          </cell>
          <cell r="AU352">
            <v>0</v>
          </cell>
          <cell r="AV352">
            <v>0</v>
          </cell>
          <cell r="AW352">
            <v>23</v>
          </cell>
          <cell r="AX352">
            <v>1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38828</v>
          </cell>
        </row>
        <row r="353">
          <cell r="A353">
            <v>2006</v>
          </cell>
          <cell r="B353">
            <v>3</v>
          </cell>
          <cell r="C353">
            <v>436</v>
          </cell>
          <cell r="D353">
            <v>21</v>
          </cell>
          <cell r="E353">
            <v>792030</v>
          </cell>
          <cell r="F353">
            <v>0</v>
          </cell>
          <cell r="G353" t="str">
            <v>Затраты по ШПЗ (неосновные)</v>
          </cell>
          <cell r="H353">
            <v>2030</v>
          </cell>
          <cell r="I353">
            <v>7920</v>
          </cell>
          <cell r="J353">
            <v>43405.35</v>
          </cell>
          <cell r="K353">
            <v>1</v>
          </cell>
          <cell r="L353">
            <v>0</v>
          </cell>
          <cell r="M353">
            <v>0</v>
          </cell>
          <cell r="N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34</v>
          </cell>
          <cell r="V353">
            <v>0</v>
          </cell>
          <cell r="W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34</v>
          </cell>
          <cell r="AE353">
            <v>312200</v>
          </cell>
          <cell r="AF353">
            <v>0</v>
          </cell>
          <cell r="AI353">
            <v>2282</v>
          </cell>
          <cell r="AK353">
            <v>0</v>
          </cell>
          <cell r="AM353">
            <v>593</v>
          </cell>
          <cell r="AN353">
            <v>1</v>
          </cell>
          <cell r="AO353">
            <v>393216</v>
          </cell>
          <cell r="AQ353">
            <v>0</v>
          </cell>
          <cell r="AR353">
            <v>0</v>
          </cell>
          <cell r="AS353" t="str">
            <v>Ы</v>
          </cell>
          <cell r="AT353" t="str">
            <v>Ы</v>
          </cell>
          <cell r="AU353">
            <v>0</v>
          </cell>
          <cell r="AV353">
            <v>0</v>
          </cell>
          <cell r="AW353">
            <v>23</v>
          </cell>
          <cell r="AX353">
            <v>1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38828</v>
          </cell>
        </row>
        <row r="354">
          <cell r="A354">
            <v>2006</v>
          </cell>
          <cell r="B354">
            <v>3</v>
          </cell>
          <cell r="C354">
            <v>437</v>
          </cell>
          <cell r="D354">
            <v>21</v>
          </cell>
          <cell r="E354">
            <v>792030</v>
          </cell>
          <cell r="F354">
            <v>0</v>
          </cell>
          <cell r="G354" t="str">
            <v>Затраты по ШПЗ (неосновные)</v>
          </cell>
          <cell r="H354">
            <v>2030</v>
          </cell>
          <cell r="I354">
            <v>7920</v>
          </cell>
          <cell r="J354">
            <v>3735.99</v>
          </cell>
          <cell r="K354">
            <v>1</v>
          </cell>
          <cell r="L354">
            <v>0</v>
          </cell>
          <cell r="M354">
            <v>0</v>
          </cell>
          <cell r="N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34</v>
          </cell>
          <cell r="V354">
            <v>0</v>
          </cell>
          <cell r="W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34</v>
          </cell>
          <cell r="AE354">
            <v>313000</v>
          </cell>
          <cell r="AF354">
            <v>0</v>
          </cell>
          <cell r="AI354">
            <v>2282</v>
          </cell>
          <cell r="AK354">
            <v>0</v>
          </cell>
          <cell r="AM354">
            <v>594</v>
          </cell>
          <cell r="AN354">
            <v>1</v>
          </cell>
          <cell r="AO354">
            <v>393216</v>
          </cell>
          <cell r="AQ354">
            <v>0</v>
          </cell>
          <cell r="AR354">
            <v>0</v>
          </cell>
          <cell r="AS354" t="str">
            <v>Ы</v>
          </cell>
          <cell r="AT354" t="str">
            <v>Ы</v>
          </cell>
          <cell r="AU354">
            <v>0</v>
          </cell>
          <cell r="AV354">
            <v>0</v>
          </cell>
          <cell r="AW354">
            <v>23</v>
          </cell>
          <cell r="AX354">
            <v>1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38828</v>
          </cell>
        </row>
        <row r="355">
          <cell r="A355">
            <v>2006</v>
          </cell>
          <cell r="B355">
            <v>3</v>
          </cell>
          <cell r="C355">
            <v>438</v>
          </cell>
          <cell r="D355">
            <v>21</v>
          </cell>
          <cell r="E355">
            <v>792030</v>
          </cell>
          <cell r="F355">
            <v>0</v>
          </cell>
          <cell r="G355" t="str">
            <v>Затраты по ШПЗ (неосновные)</v>
          </cell>
          <cell r="H355">
            <v>2030</v>
          </cell>
          <cell r="I355">
            <v>7920</v>
          </cell>
          <cell r="J355">
            <v>6792.7</v>
          </cell>
          <cell r="K355">
            <v>1</v>
          </cell>
          <cell r="L355">
            <v>0</v>
          </cell>
          <cell r="M355">
            <v>0</v>
          </cell>
          <cell r="N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34</v>
          </cell>
          <cell r="V355">
            <v>0</v>
          </cell>
          <cell r="W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34</v>
          </cell>
          <cell r="AE355">
            <v>314000</v>
          </cell>
          <cell r="AF355">
            <v>0</v>
          </cell>
          <cell r="AI355">
            <v>2282</v>
          </cell>
          <cell r="AK355">
            <v>0</v>
          </cell>
          <cell r="AM355">
            <v>595</v>
          </cell>
          <cell r="AN355">
            <v>1</v>
          </cell>
          <cell r="AO355">
            <v>393216</v>
          </cell>
          <cell r="AQ355">
            <v>0</v>
          </cell>
          <cell r="AR355">
            <v>0</v>
          </cell>
          <cell r="AS355" t="str">
            <v>Ы</v>
          </cell>
          <cell r="AT355" t="str">
            <v>Ы</v>
          </cell>
          <cell r="AU355">
            <v>0</v>
          </cell>
          <cell r="AV355">
            <v>0</v>
          </cell>
          <cell r="AW355">
            <v>23</v>
          </cell>
          <cell r="AX355">
            <v>1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C355">
            <v>38828</v>
          </cell>
        </row>
        <row r="356">
          <cell r="A356">
            <v>2006</v>
          </cell>
          <cell r="B356">
            <v>3</v>
          </cell>
          <cell r="C356">
            <v>439</v>
          </cell>
          <cell r="D356">
            <v>21</v>
          </cell>
          <cell r="E356">
            <v>792030</v>
          </cell>
          <cell r="F356">
            <v>0</v>
          </cell>
          <cell r="G356" t="str">
            <v>Затраты по ШПЗ (неосновные)</v>
          </cell>
          <cell r="H356">
            <v>2030</v>
          </cell>
          <cell r="I356">
            <v>7920</v>
          </cell>
          <cell r="J356">
            <v>1358.53</v>
          </cell>
          <cell r="K356">
            <v>1</v>
          </cell>
          <cell r="L356">
            <v>0</v>
          </cell>
          <cell r="M356">
            <v>0</v>
          </cell>
          <cell r="N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34</v>
          </cell>
          <cell r="V356">
            <v>0</v>
          </cell>
          <cell r="W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34</v>
          </cell>
          <cell r="AE356">
            <v>315000</v>
          </cell>
          <cell r="AF356">
            <v>0</v>
          </cell>
          <cell r="AI356">
            <v>2282</v>
          </cell>
          <cell r="AK356">
            <v>0</v>
          </cell>
          <cell r="AM356">
            <v>596</v>
          </cell>
          <cell r="AN356">
            <v>1</v>
          </cell>
          <cell r="AO356">
            <v>393216</v>
          </cell>
          <cell r="AQ356">
            <v>0</v>
          </cell>
          <cell r="AR356">
            <v>0</v>
          </cell>
          <cell r="AS356" t="str">
            <v>Ы</v>
          </cell>
          <cell r="AT356" t="str">
            <v>Ы</v>
          </cell>
          <cell r="AU356">
            <v>0</v>
          </cell>
          <cell r="AV356">
            <v>0</v>
          </cell>
          <cell r="AW356">
            <v>23</v>
          </cell>
          <cell r="AX356">
            <v>1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38828</v>
          </cell>
        </row>
        <row r="357">
          <cell r="A357">
            <v>2006</v>
          </cell>
          <cell r="B357">
            <v>3</v>
          </cell>
          <cell r="C357">
            <v>501</v>
          </cell>
          <cell r="D357">
            <v>21</v>
          </cell>
          <cell r="E357">
            <v>792030</v>
          </cell>
          <cell r="F357">
            <v>0</v>
          </cell>
          <cell r="G357" t="str">
            <v>Затраты по ШПЗ (неосновные)</v>
          </cell>
          <cell r="H357">
            <v>2030</v>
          </cell>
          <cell r="I357">
            <v>7920</v>
          </cell>
          <cell r="J357">
            <v>203040</v>
          </cell>
          <cell r="K357">
            <v>1</v>
          </cell>
          <cell r="L357">
            <v>0</v>
          </cell>
          <cell r="M357">
            <v>0</v>
          </cell>
          <cell r="N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37</v>
          </cell>
          <cell r="V357">
            <v>0</v>
          </cell>
          <cell r="W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37</v>
          </cell>
          <cell r="AE357">
            <v>110000</v>
          </cell>
          <cell r="AF357">
            <v>0</v>
          </cell>
          <cell r="AI357">
            <v>2282</v>
          </cell>
          <cell r="AK357">
            <v>0</v>
          </cell>
          <cell r="AM357">
            <v>658</v>
          </cell>
          <cell r="AN357">
            <v>1</v>
          </cell>
          <cell r="AO357">
            <v>393216</v>
          </cell>
          <cell r="AQ357">
            <v>0</v>
          </cell>
          <cell r="AR357">
            <v>0</v>
          </cell>
          <cell r="AS357" t="str">
            <v>Ы</v>
          </cell>
          <cell r="AT357" t="str">
            <v>Ы</v>
          </cell>
          <cell r="AU357">
            <v>0</v>
          </cell>
          <cell r="AV357">
            <v>0</v>
          </cell>
          <cell r="AW357">
            <v>23</v>
          </cell>
          <cell r="AX357">
            <v>1</v>
          </cell>
          <cell r="AY357">
            <v>0</v>
          </cell>
          <cell r="AZ357">
            <v>0</v>
          </cell>
          <cell r="BA357">
            <v>0</v>
          </cell>
          <cell r="BB357">
            <v>0</v>
          </cell>
          <cell r="BC357">
            <v>38828</v>
          </cell>
        </row>
        <row r="358">
          <cell r="A358">
            <v>2006</v>
          </cell>
          <cell r="B358">
            <v>3</v>
          </cell>
          <cell r="C358">
            <v>502</v>
          </cell>
          <cell r="D358">
            <v>21</v>
          </cell>
          <cell r="E358">
            <v>792030</v>
          </cell>
          <cell r="F358">
            <v>0</v>
          </cell>
          <cell r="G358" t="str">
            <v>Затраты по ШПЗ (неосновные)</v>
          </cell>
          <cell r="H358">
            <v>2030</v>
          </cell>
          <cell r="I358">
            <v>7920</v>
          </cell>
          <cell r="J358">
            <v>68000</v>
          </cell>
          <cell r="K358">
            <v>1</v>
          </cell>
          <cell r="L358">
            <v>0</v>
          </cell>
          <cell r="M358">
            <v>0</v>
          </cell>
          <cell r="N358">
            <v>0</v>
          </cell>
          <cell r="R358">
            <v>0</v>
          </cell>
          <cell r="S358">
            <v>0</v>
          </cell>
          <cell r="T358">
            <v>0</v>
          </cell>
          <cell r="U358">
            <v>37</v>
          </cell>
          <cell r="V358">
            <v>0</v>
          </cell>
          <cell r="W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37</v>
          </cell>
          <cell r="AE358">
            <v>131000</v>
          </cell>
          <cell r="AF358">
            <v>0</v>
          </cell>
          <cell r="AI358">
            <v>2282</v>
          </cell>
          <cell r="AK358">
            <v>0</v>
          </cell>
          <cell r="AM358">
            <v>659</v>
          </cell>
          <cell r="AN358">
            <v>1</v>
          </cell>
          <cell r="AO358">
            <v>393216</v>
          </cell>
          <cell r="AQ358">
            <v>0</v>
          </cell>
          <cell r="AR358">
            <v>0</v>
          </cell>
          <cell r="AS358" t="str">
            <v>Ы</v>
          </cell>
          <cell r="AT358" t="str">
            <v>Ы</v>
          </cell>
          <cell r="AU358">
            <v>0</v>
          </cell>
          <cell r="AV358">
            <v>0</v>
          </cell>
          <cell r="AW358">
            <v>23</v>
          </cell>
          <cell r="AX358">
            <v>1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C358">
            <v>38828</v>
          </cell>
        </row>
        <row r="359">
          <cell r="A359">
            <v>2006</v>
          </cell>
          <cell r="B359">
            <v>3</v>
          </cell>
          <cell r="C359">
            <v>503</v>
          </cell>
          <cell r="D359">
            <v>21</v>
          </cell>
          <cell r="E359">
            <v>792030</v>
          </cell>
          <cell r="F359">
            <v>0</v>
          </cell>
          <cell r="G359" t="str">
            <v>Затраты по ШПЗ (неосновные)</v>
          </cell>
          <cell r="H359">
            <v>2030</v>
          </cell>
          <cell r="I359">
            <v>7920</v>
          </cell>
          <cell r="J359">
            <v>2546270</v>
          </cell>
          <cell r="K359">
            <v>1</v>
          </cell>
          <cell r="L359">
            <v>0</v>
          </cell>
          <cell r="M359">
            <v>0</v>
          </cell>
          <cell r="N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37</v>
          </cell>
          <cell r="V359">
            <v>0</v>
          </cell>
          <cell r="W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37</v>
          </cell>
          <cell r="AE359">
            <v>240000</v>
          </cell>
          <cell r="AF359">
            <v>0</v>
          </cell>
          <cell r="AI359">
            <v>2282</v>
          </cell>
          <cell r="AK359">
            <v>0</v>
          </cell>
          <cell r="AM359">
            <v>660</v>
          </cell>
          <cell r="AN359">
            <v>1</v>
          </cell>
          <cell r="AO359">
            <v>393216</v>
          </cell>
          <cell r="AQ359">
            <v>0</v>
          </cell>
          <cell r="AR359">
            <v>0</v>
          </cell>
          <cell r="AS359" t="str">
            <v>Ы</v>
          </cell>
          <cell r="AT359" t="str">
            <v>Ы</v>
          </cell>
          <cell r="AU359">
            <v>0</v>
          </cell>
          <cell r="AV359">
            <v>0</v>
          </cell>
          <cell r="AW359">
            <v>23</v>
          </cell>
          <cell r="AX359">
            <v>1</v>
          </cell>
          <cell r="AY359">
            <v>0</v>
          </cell>
          <cell r="AZ359">
            <v>0</v>
          </cell>
          <cell r="BA359">
            <v>0</v>
          </cell>
          <cell r="BB359">
            <v>0</v>
          </cell>
          <cell r="BC359">
            <v>38828</v>
          </cell>
        </row>
        <row r="360">
          <cell r="A360">
            <v>2006</v>
          </cell>
          <cell r="B360">
            <v>3</v>
          </cell>
          <cell r="C360">
            <v>504</v>
          </cell>
          <cell r="D360">
            <v>21</v>
          </cell>
          <cell r="E360">
            <v>792030</v>
          </cell>
          <cell r="F360">
            <v>0</v>
          </cell>
          <cell r="G360" t="str">
            <v>Затраты по ШПЗ (неосновные)</v>
          </cell>
          <cell r="H360">
            <v>2030</v>
          </cell>
          <cell r="I360">
            <v>7920</v>
          </cell>
          <cell r="J360">
            <v>120008.04</v>
          </cell>
          <cell r="K360">
            <v>1</v>
          </cell>
          <cell r="L360">
            <v>0</v>
          </cell>
          <cell r="M360">
            <v>0</v>
          </cell>
          <cell r="N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37</v>
          </cell>
          <cell r="V360">
            <v>0</v>
          </cell>
          <cell r="W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37</v>
          </cell>
          <cell r="AE360">
            <v>311000</v>
          </cell>
          <cell r="AF360">
            <v>0</v>
          </cell>
          <cell r="AI360">
            <v>2282</v>
          </cell>
          <cell r="AK360">
            <v>0</v>
          </cell>
          <cell r="AM360">
            <v>661</v>
          </cell>
          <cell r="AN360">
            <v>1</v>
          </cell>
          <cell r="AO360">
            <v>393216</v>
          </cell>
          <cell r="AQ360">
            <v>0</v>
          </cell>
          <cell r="AR360">
            <v>0</v>
          </cell>
          <cell r="AS360" t="str">
            <v>Ы</v>
          </cell>
          <cell r="AT360" t="str">
            <v>Ы</v>
          </cell>
          <cell r="AU360">
            <v>0</v>
          </cell>
          <cell r="AV360">
            <v>0</v>
          </cell>
          <cell r="AW360">
            <v>23</v>
          </cell>
          <cell r="AX360">
            <v>1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38828</v>
          </cell>
        </row>
        <row r="361">
          <cell r="A361">
            <v>2006</v>
          </cell>
          <cell r="B361">
            <v>3</v>
          </cell>
          <cell r="C361">
            <v>505</v>
          </cell>
          <cell r="D361">
            <v>21</v>
          </cell>
          <cell r="E361">
            <v>792030</v>
          </cell>
          <cell r="F361">
            <v>0</v>
          </cell>
          <cell r="G361" t="str">
            <v>Затраты по ШПЗ (неосновные)</v>
          </cell>
          <cell r="H361">
            <v>2030</v>
          </cell>
          <cell r="I361">
            <v>7920</v>
          </cell>
          <cell r="J361">
            <v>469750.03</v>
          </cell>
          <cell r="K361">
            <v>1</v>
          </cell>
          <cell r="L361">
            <v>0</v>
          </cell>
          <cell r="M361">
            <v>0</v>
          </cell>
          <cell r="N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37</v>
          </cell>
          <cell r="V361">
            <v>0</v>
          </cell>
          <cell r="W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37</v>
          </cell>
          <cell r="AE361">
            <v>312000</v>
          </cell>
          <cell r="AF361">
            <v>0</v>
          </cell>
          <cell r="AI361">
            <v>2282</v>
          </cell>
          <cell r="AK361">
            <v>0</v>
          </cell>
          <cell r="AM361">
            <v>662</v>
          </cell>
          <cell r="AN361">
            <v>1</v>
          </cell>
          <cell r="AO361">
            <v>393216</v>
          </cell>
          <cell r="AQ361">
            <v>0</v>
          </cell>
          <cell r="AR361">
            <v>0</v>
          </cell>
          <cell r="AS361" t="str">
            <v>Ы</v>
          </cell>
          <cell r="AT361" t="str">
            <v>Ы</v>
          </cell>
          <cell r="AU361">
            <v>0</v>
          </cell>
          <cell r="AV361">
            <v>0</v>
          </cell>
          <cell r="AW361">
            <v>23</v>
          </cell>
          <cell r="AX361">
            <v>1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C361">
            <v>38828</v>
          </cell>
        </row>
        <row r="362">
          <cell r="A362">
            <v>2006</v>
          </cell>
          <cell r="B362">
            <v>3</v>
          </cell>
          <cell r="C362">
            <v>506</v>
          </cell>
          <cell r="D362">
            <v>21</v>
          </cell>
          <cell r="E362">
            <v>792030</v>
          </cell>
          <cell r="F362">
            <v>0</v>
          </cell>
          <cell r="G362" t="str">
            <v>Затраты по ШПЗ (неосновные)</v>
          </cell>
          <cell r="H362">
            <v>2030</v>
          </cell>
          <cell r="I362">
            <v>7920</v>
          </cell>
          <cell r="J362">
            <v>25817.02</v>
          </cell>
          <cell r="K362">
            <v>1</v>
          </cell>
          <cell r="L362">
            <v>0</v>
          </cell>
          <cell r="M362">
            <v>0</v>
          </cell>
          <cell r="N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37</v>
          </cell>
          <cell r="V362">
            <v>0</v>
          </cell>
          <cell r="W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37</v>
          </cell>
          <cell r="AE362">
            <v>313000</v>
          </cell>
          <cell r="AF362">
            <v>0</v>
          </cell>
          <cell r="AI362">
            <v>2282</v>
          </cell>
          <cell r="AK362">
            <v>0</v>
          </cell>
          <cell r="AM362">
            <v>663</v>
          </cell>
          <cell r="AN362">
            <v>1</v>
          </cell>
          <cell r="AO362">
            <v>393216</v>
          </cell>
          <cell r="AQ362">
            <v>0</v>
          </cell>
          <cell r="AR362">
            <v>0</v>
          </cell>
          <cell r="AS362" t="str">
            <v>Ы</v>
          </cell>
          <cell r="AT362" t="str">
            <v>Ы</v>
          </cell>
          <cell r="AU362">
            <v>0</v>
          </cell>
          <cell r="AV362">
            <v>0</v>
          </cell>
          <cell r="AW362">
            <v>23</v>
          </cell>
          <cell r="AX362">
            <v>1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38828</v>
          </cell>
        </row>
        <row r="363">
          <cell r="A363">
            <v>2006</v>
          </cell>
          <cell r="B363">
            <v>3</v>
          </cell>
          <cell r="C363">
            <v>507</v>
          </cell>
          <cell r="D363">
            <v>21</v>
          </cell>
          <cell r="E363">
            <v>792030</v>
          </cell>
          <cell r="F363">
            <v>0</v>
          </cell>
          <cell r="G363" t="str">
            <v>Затраты по ШПЗ (неосновные)</v>
          </cell>
          <cell r="H363">
            <v>2030</v>
          </cell>
          <cell r="I363">
            <v>7920</v>
          </cell>
          <cell r="J363">
            <v>46939.99</v>
          </cell>
          <cell r="K363">
            <v>1</v>
          </cell>
          <cell r="L363">
            <v>0</v>
          </cell>
          <cell r="M363">
            <v>0</v>
          </cell>
          <cell r="N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37</v>
          </cell>
          <cell r="V363">
            <v>0</v>
          </cell>
          <cell r="W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37</v>
          </cell>
          <cell r="AE363">
            <v>314000</v>
          </cell>
          <cell r="AF363">
            <v>0</v>
          </cell>
          <cell r="AI363">
            <v>2282</v>
          </cell>
          <cell r="AK363">
            <v>0</v>
          </cell>
          <cell r="AM363">
            <v>664</v>
          </cell>
          <cell r="AN363">
            <v>1</v>
          </cell>
          <cell r="AO363">
            <v>393216</v>
          </cell>
          <cell r="AQ363">
            <v>0</v>
          </cell>
          <cell r="AR363">
            <v>0</v>
          </cell>
          <cell r="AS363" t="str">
            <v>Ы</v>
          </cell>
          <cell r="AT363" t="str">
            <v>Ы</v>
          </cell>
          <cell r="AU363">
            <v>0</v>
          </cell>
          <cell r="AV363">
            <v>0</v>
          </cell>
          <cell r="AW363">
            <v>23</v>
          </cell>
          <cell r="AX363">
            <v>1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38828</v>
          </cell>
        </row>
        <row r="364">
          <cell r="A364">
            <v>2006</v>
          </cell>
          <cell r="B364">
            <v>3</v>
          </cell>
          <cell r="C364">
            <v>508</v>
          </cell>
          <cell r="D364">
            <v>21</v>
          </cell>
          <cell r="E364">
            <v>792030</v>
          </cell>
          <cell r="F364">
            <v>0</v>
          </cell>
          <cell r="G364" t="str">
            <v>Затраты по ШПЗ (неосновные)</v>
          </cell>
          <cell r="H364">
            <v>2030</v>
          </cell>
          <cell r="I364">
            <v>7920</v>
          </cell>
          <cell r="J364">
            <v>9394.02</v>
          </cell>
          <cell r="K364">
            <v>1</v>
          </cell>
          <cell r="L364">
            <v>0</v>
          </cell>
          <cell r="M364">
            <v>0</v>
          </cell>
          <cell r="N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37</v>
          </cell>
          <cell r="V364">
            <v>0</v>
          </cell>
          <cell r="W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37</v>
          </cell>
          <cell r="AE364">
            <v>315000</v>
          </cell>
          <cell r="AF364">
            <v>0</v>
          </cell>
          <cell r="AI364">
            <v>2282</v>
          </cell>
          <cell r="AK364">
            <v>0</v>
          </cell>
          <cell r="AM364">
            <v>665</v>
          </cell>
          <cell r="AN364">
            <v>1</v>
          </cell>
          <cell r="AO364">
            <v>393216</v>
          </cell>
          <cell r="AQ364">
            <v>0</v>
          </cell>
          <cell r="AR364">
            <v>0</v>
          </cell>
          <cell r="AS364" t="str">
            <v>Ы</v>
          </cell>
          <cell r="AT364" t="str">
            <v>Ы</v>
          </cell>
          <cell r="AU364">
            <v>0</v>
          </cell>
          <cell r="AV364">
            <v>0</v>
          </cell>
          <cell r="AW364">
            <v>23</v>
          </cell>
          <cell r="AX364">
            <v>1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38828</v>
          </cell>
        </row>
        <row r="365">
          <cell r="A365">
            <v>2006</v>
          </cell>
          <cell r="B365">
            <v>3</v>
          </cell>
          <cell r="C365">
            <v>509</v>
          </cell>
          <cell r="D365">
            <v>21</v>
          </cell>
          <cell r="E365">
            <v>792030</v>
          </cell>
          <cell r="F365">
            <v>0</v>
          </cell>
          <cell r="G365" t="str">
            <v>Затраты по ШПЗ (неосновные)</v>
          </cell>
          <cell r="H365">
            <v>2030</v>
          </cell>
          <cell r="I365">
            <v>7920</v>
          </cell>
          <cell r="J365">
            <v>140082</v>
          </cell>
          <cell r="K365">
            <v>1</v>
          </cell>
          <cell r="L365">
            <v>0</v>
          </cell>
          <cell r="M365">
            <v>0</v>
          </cell>
          <cell r="N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37</v>
          </cell>
          <cell r="V365">
            <v>0</v>
          </cell>
          <cell r="W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37</v>
          </cell>
          <cell r="AE365">
            <v>450000</v>
          </cell>
          <cell r="AF365">
            <v>0</v>
          </cell>
          <cell r="AI365">
            <v>2282</v>
          </cell>
          <cell r="AK365">
            <v>0</v>
          </cell>
          <cell r="AM365">
            <v>666</v>
          </cell>
          <cell r="AN365">
            <v>1</v>
          </cell>
          <cell r="AO365">
            <v>393216</v>
          </cell>
          <cell r="AQ365">
            <v>0</v>
          </cell>
          <cell r="AR365">
            <v>0</v>
          </cell>
          <cell r="AS365" t="str">
            <v>Ы</v>
          </cell>
          <cell r="AT365" t="str">
            <v>Ы</v>
          </cell>
          <cell r="AU365">
            <v>0</v>
          </cell>
          <cell r="AV365">
            <v>0</v>
          </cell>
          <cell r="AW365">
            <v>23</v>
          </cell>
          <cell r="AX365">
            <v>1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38828</v>
          </cell>
        </row>
        <row r="366">
          <cell r="A366">
            <v>2006</v>
          </cell>
          <cell r="B366">
            <v>3</v>
          </cell>
          <cell r="C366">
            <v>510</v>
          </cell>
          <cell r="D366">
            <v>21</v>
          </cell>
          <cell r="E366">
            <v>792030</v>
          </cell>
          <cell r="F366">
            <v>0</v>
          </cell>
          <cell r="G366" t="str">
            <v>Затраты по ШПЗ (неосновные)</v>
          </cell>
          <cell r="H366">
            <v>2030</v>
          </cell>
          <cell r="I366">
            <v>7920</v>
          </cell>
          <cell r="J366">
            <v>76325</v>
          </cell>
          <cell r="K366">
            <v>1</v>
          </cell>
          <cell r="L366">
            <v>0</v>
          </cell>
          <cell r="M366">
            <v>0</v>
          </cell>
          <cell r="N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37</v>
          </cell>
          <cell r="V366">
            <v>0</v>
          </cell>
          <cell r="W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37</v>
          </cell>
          <cell r="AE366">
            <v>503000</v>
          </cell>
          <cell r="AF366">
            <v>0</v>
          </cell>
          <cell r="AI366">
            <v>2282</v>
          </cell>
          <cell r="AK366">
            <v>0</v>
          </cell>
          <cell r="AM366">
            <v>667</v>
          </cell>
          <cell r="AN366">
            <v>1</v>
          </cell>
          <cell r="AO366">
            <v>393216</v>
          </cell>
          <cell r="AQ366">
            <v>0</v>
          </cell>
          <cell r="AR366">
            <v>0</v>
          </cell>
          <cell r="AS366" t="str">
            <v>Ы</v>
          </cell>
          <cell r="AT366" t="str">
            <v>Ы</v>
          </cell>
          <cell r="AU366">
            <v>0</v>
          </cell>
          <cell r="AV366">
            <v>0</v>
          </cell>
          <cell r="AW366">
            <v>23</v>
          </cell>
          <cell r="AX366">
            <v>1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38828</v>
          </cell>
        </row>
        <row r="367">
          <cell r="A367">
            <v>2006</v>
          </cell>
          <cell r="B367">
            <v>3</v>
          </cell>
          <cell r="C367">
            <v>511</v>
          </cell>
          <cell r="D367">
            <v>21</v>
          </cell>
          <cell r="E367">
            <v>792030</v>
          </cell>
          <cell r="F367">
            <v>0</v>
          </cell>
          <cell r="G367" t="str">
            <v>Затраты по ШПЗ (неосновные)</v>
          </cell>
          <cell r="H367">
            <v>2030</v>
          </cell>
          <cell r="I367">
            <v>7920</v>
          </cell>
          <cell r="J367">
            <v>213000</v>
          </cell>
          <cell r="K367">
            <v>1</v>
          </cell>
          <cell r="L367">
            <v>0</v>
          </cell>
          <cell r="M367">
            <v>0</v>
          </cell>
          <cell r="N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37</v>
          </cell>
          <cell r="V367">
            <v>0</v>
          </cell>
          <cell r="W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37</v>
          </cell>
          <cell r="AE367">
            <v>510100</v>
          </cell>
          <cell r="AF367">
            <v>0</v>
          </cell>
          <cell r="AI367">
            <v>2282</v>
          </cell>
          <cell r="AK367">
            <v>0</v>
          </cell>
          <cell r="AM367">
            <v>668</v>
          </cell>
          <cell r="AN367">
            <v>1</v>
          </cell>
          <cell r="AO367">
            <v>393216</v>
          </cell>
          <cell r="AQ367">
            <v>0</v>
          </cell>
          <cell r="AR367">
            <v>0</v>
          </cell>
          <cell r="AS367" t="str">
            <v>Ы</v>
          </cell>
          <cell r="AT367" t="str">
            <v>Ы</v>
          </cell>
          <cell r="AU367">
            <v>0</v>
          </cell>
          <cell r="AV367">
            <v>0</v>
          </cell>
          <cell r="AW367">
            <v>23</v>
          </cell>
          <cell r="AX367">
            <v>1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38828</v>
          </cell>
        </row>
        <row r="368">
          <cell r="A368">
            <v>2006</v>
          </cell>
          <cell r="B368">
            <v>3</v>
          </cell>
          <cell r="C368">
            <v>512</v>
          </cell>
          <cell r="D368">
            <v>21</v>
          </cell>
          <cell r="E368">
            <v>792030</v>
          </cell>
          <cell r="F368">
            <v>0</v>
          </cell>
          <cell r="G368" t="str">
            <v>Затраты по ШПЗ (неосновные)</v>
          </cell>
          <cell r="H368">
            <v>2030</v>
          </cell>
          <cell r="I368">
            <v>7920</v>
          </cell>
          <cell r="J368">
            <v>177000</v>
          </cell>
          <cell r="K368">
            <v>1</v>
          </cell>
          <cell r="L368">
            <v>0</v>
          </cell>
          <cell r="M368">
            <v>0</v>
          </cell>
          <cell r="N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37</v>
          </cell>
          <cell r="V368">
            <v>0</v>
          </cell>
          <cell r="W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37</v>
          </cell>
          <cell r="AE368">
            <v>510600</v>
          </cell>
          <cell r="AF368">
            <v>0</v>
          </cell>
          <cell r="AI368">
            <v>2282</v>
          </cell>
          <cell r="AK368">
            <v>0</v>
          </cell>
          <cell r="AM368">
            <v>669</v>
          </cell>
          <cell r="AN368">
            <v>1</v>
          </cell>
          <cell r="AO368">
            <v>393216</v>
          </cell>
          <cell r="AQ368">
            <v>0</v>
          </cell>
          <cell r="AR368">
            <v>0</v>
          </cell>
          <cell r="AS368" t="str">
            <v>Ы</v>
          </cell>
          <cell r="AT368" t="str">
            <v>Ы</v>
          </cell>
          <cell r="AU368">
            <v>0</v>
          </cell>
          <cell r="AV368">
            <v>0</v>
          </cell>
          <cell r="AW368">
            <v>23</v>
          </cell>
          <cell r="AX368">
            <v>1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38828</v>
          </cell>
        </row>
        <row r="369">
          <cell r="A369">
            <v>2006</v>
          </cell>
          <cell r="B369">
            <v>3</v>
          </cell>
          <cell r="C369">
            <v>648</v>
          </cell>
          <cell r="D369">
            <v>21</v>
          </cell>
          <cell r="E369">
            <v>792030</v>
          </cell>
          <cell r="F369">
            <v>0</v>
          </cell>
          <cell r="G369" t="str">
            <v>Затраты по ШПЗ (неосновные)</v>
          </cell>
          <cell r="H369">
            <v>2030</v>
          </cell>
          <cell r="I369">
            <v>7920</v>
          </cell>
          <cell r="J369">
            <v>5468.34</v>
          </cell>
          <cell r="K369">
            <v>1</v>
          </cell>
          <cell r="L369">
            <v>0</v>
          </cell>
          <cell r="M369">
            <v>0</v>
          </cell>
          <cell r="N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38</v>
          </cell>
          <cell r="V369">
            <v>0</v>
          </cell>
          <cell r="W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38</v>
          </cell>
          <cell r="AE369">
            <v>110000</v>
          </cell>
          <cell r="AF369">
            <v>0</v>
          </cell>
          <cell r="AI369">
            <v>2282</v>
          </cell>
          <cell r="AK369">
            <v>0</v>
          </cell>
          <cell r="AM369">
            <v>805</v>
          </cell>
          <cell r="AN369">
            <v>1</v>
          </cell>
          <cell r="AO369">
            <v>393216</v>
          </cell>
          <cell r="AQ369">
            <v>0</v>
          </cell>
          <cell r="AR369">
            <v>0</v>
          </cell>
          <cell r="AS369" t="str">
            <v>Ы</v>
          </cell>
          <cell r="AT369" t="str">
            <v>Ы</v>
          </cell>
          <cell r="AU369">
            <v>0</v>
          </cell>
          <cell r="AV369">
            <v>0</v>
          </cell>
          <cell r="AW369">
            <v>23</v>
          </cell>
          <cell r="AX369">
            <v>1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38828</v>
          </cell>
        </row>
        <row r="370">
          <cell r="A370">
            <v>2006</v>
          </cell>
          <cell r="B370">
            <v>3</v>
          </cell>
          <cell r="C370">
            <v>649</v>
          </cell>
          <cell r="D370">
            <v>21</v>
          </cell>
          <cell r="E370">
            <v>792030</v>
          </cell>
          <cell r="F370">
            <v>0</v>
          </cell>
          <cell r="G370" t="str">
            <v>Затраты по ШПЗ (неосновные)</v>
          </cell>
          <cell r="H370">
            <v>2030</v>
          </cell>
          <cell r="I370">
            <v>7920</v>
          </cell>
          <cell r="J370">
            <v>281.07</v>
          </cell>
          <cell r="K370">
            <v>1</v>
          </cell>
          <cell r="L370">
            <v>0</v>
          </cell>
          <cell r="M370">
            <v>0</v>
          </cell>
          <cell r="N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38</v>
          </cell>
          <cell r="V370">
            <v>0</v>
          </cell>
          <cell r="W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38</v>
          </cell>
          <cell r="AE370">
            <v>114020</v>
          </cell>
          <cell r="AF370">
            <v>0</v>
          </cell>
          <cell r="AI370">
            <v>2282</v>
          </cell>
          <cell r="AK370">
            <v>0</v>
          </cell>
          <cell r="AM370">
            <v>806</v>
          </cell>
          <cell r="AN370">
            <v>1</v>
          </cell>
          <cell r="AO370">
            <v>393216</v>
          </cell>
          <cell r="AQ370">
            <v>0</v>
          </cell>
          <cell r="AR370">
            <v>0</v>
          </cell>
          <cell r="AS370" t="str">
            <v>Ы</v>
          </cell>
          <cell r="AT370" t="str">
            <v>Ы</v>
          </cell>
          <cell r="AU370">
            <v>0</v>
          </cell>
          <cell r="AV370">
            <v>0</v>
          </cell>
          <cell r="AW370">
            <v>23</v>
          </cell>
          <cell r="AX370">
            <v>1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38828</v>
          </cell>
        </row>
        <row r="371">
          <cell r="A371">
            <v>2006</v>
          </cell>
          <cell r="B371">
            <v>3</v>
          </cell>
          <cell r="C371">
            <v>650</v>
          </cell>
          <cell r="D371">
            <v>21</v>
          </cell>
          <cell r="E371">
            <v>792030</v>
          </cell>
          <cell r="F371">
            <v>0</v>
          </cell>
          <cell r="G371" t="str">
            <v>Затраты по ШПЗ (неосновные)</v>
          </cell>
          <cell r="H371">
            <v>2030</v>
          </cell>
          <cell r="I371">
            <v>7920</v>
          </cell>
          <cell r="J371">
            <v>285.94</v>
          </cell>
          <cell r="K371">
            <v>1</v>
          </cell>
          <cell r="L371">
            <v>0</v>
          </cell>
          <cell r="M371">
            <v>0</v>
          </cell>
          <cell r="N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38</v>
          </cell>
          <cell r="V371">
            <v>0</v>
          </cell>
          <cell r="W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38</v>
          </cell>
          <cell r="AE371">
            <v>117000</v>
          </cell>
          <cell r="AF371">
            <v>0</v>
          </cell>
          <cell r="AI371">
            <v>2282</v>
          </cell>
          <cell r="AK371">
            <v>0</v>
          </cell>
          <cell r="AM371">
            <v>807</v>
          </cell>
          <cell r="AN371">
            <v>1</v>
          </cell>
          <cell r="AO371">
            <v>393216</v>
          </cell>
          <cell r="AQ371">
            <v>0</v>
          </cell>
          <cell r="AR371">
            <v>0</v>
          </cell>
          <cell r="AS371" t="str">
            <v>Ы</v>
          </cell>
          <cell r="AT371" t="str">
            <v>Ы</v>
          </cell>
          <cell r="AU371">
            <v>0</v>
          </cell>
          <cell r="AV371">
            <v>0</v>
          </cell>
          <cell r="AW371">
            <v>23</v>
          </cell>
          <cell r="AX371">
            <v>1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38828</v>
          </cell>
        </row>
        <row r="372">
          <cell r="A372">
            <v>2006</v>
          </cell>
          <cell r="B372">
            <v>3</v>
          </cell>
          <cell r="C372">
            <v>651</v>
          </cell>
          <cell r="D372">
            <v>21</v>
          </cell>
          <cell r="E372">
            <v>792030</v>
          </cell>
          <cell r="F372">
            <v>0</v>
          </cell>
          <cell r="G372" t="str">
            <v>Затраты по ШПЗ (неосновные)</v>
          </cell>
          <cell r="H372">
            <v>2030</v>
          </cell>
          <cell r="I372">
            <v>7920</v>
          </cell>
          <cell r="J372">
            <v>84.7</v>
          </cell>
          <cell r="K372">
            <v>1</v>
          </cell>
          <cell r="L372">
            <v>0</v>
          </cell>
          <cell r="M372">
            <v>0</v>
          </cell>
          <cell r="N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38</v>
          </cell>
          <cell r="V372">
            <v>0</v>
          </cell>
          <cell r="W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38</v>
          </cell>
          <cell r="AE372">
            <v>118000</v>
          </cell>
          <cell r="AF372">
            <v>0</v>
          </cell>
          <cell r="AI372">
            <v>2282</v>
          </cell>
          <cell r="AK372">
            <v>0</v>
          </cell>
          <cell r="AM372">
            <v>808</v>
          </cell>
          <cell r="AN372">
            <v>1</v>
          </cell>
          <cell r="AO372">
            <v>393216</v>
          </cell>
          <cell r="AQ372">
            <v>0</v>
          </cell>
          <cell r="AR372">
            <v>0</v>
          </cell>
          <cell r="AS372" t="str">
            <v>Ы</v>
          </cell>
          <cell r="AT372" t="str">
            <v>Ы</v>
          </cell>
          <cell r="AU372">
            <v>0</v>
          </cell>
          <cell r="AV372">
            <v>0</v>
          </cell>
          <cell r="AW372">
            <v>23</v>
          </cell>
          <cell r="AX372">
            <v>1</v>
          </cell>
          <cell r="AY372">
            <v>0</v>
          </cell>
          <cell r="AZ372">
            <v>0</v>
          </cell>
          <cell r="BA372">
            <v>0</v>
          </cell>
          <cell r="BB372">
            <v>0</v>
          </cell>
          <cell r="BC372">
            <v>38828</v>
          </cell>
        </row>
        <row r="373">
          <cell r="A373">
            <v>2006</v>
          </cell>
          <cell r="B373">
            <v>3</v>
          </cell>
          <cell r="C373">
            <v>652</v>
          </cell>
          <cell r="D373">
            <v>21</v>
          </cell>
          <cell r="E373">
            <v>792030</v>
          </cell>
          <cell r="F373">
            <v>0</v>
          </cell>
          <cell r="G373" t="str">
            <v>Затраты по ШПЗ (неосновные)</v>
          </cell>
          <cell r="H373">
            <v>2030</v>
          </cell>
          <cell r="I373">
            <v>7920</v>
          </cell>
          <cell r="J373">
            <v>22.45</v>
          </cell>
          <cell r="K373">
            <v>1</v>
          </cell>
          <cell r="L373">
            <v>0</v>
          </cell>
          <cell r="M373">
            <v>0</v>
          </cell>
          <cell r="N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38</v>
          </cell>
          <cell r="V373">
            <v>0</v>
          </cell>
          <cell r="W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38</v>
          </cell>
          <cell r="AE373">
            <v>131000</v>
          </cell>
          <cell r="AF373">
            <v>0</v>
          </cell>
          <cell r="AI373">
            <v>2282</v>
          </cell>
          <cell r="AK373">
            <v>0</v>
          </cell>
          <cell r="AM373">
            <v>809</v>
          </cell>
          <cell r="AN373">
            <v>1</v>
          </cell>
          <cell r="AO373">
            <v>393216</v>
          </cell>
          <cell r="AQ373">
            <v>0</v>
          </cell>
          <cell r="AR373">
            <v>0</v>
          </cell>
          <cell r="AS373" t="str">
            <v>Ы</v>
          </cell>
          <cell r="AT373" t="str">
            <v>Ы</v>
          </cell>
          <cell r="AU373">
            <v>0</v>
          </cell>
          <cell r="AV373">
            <v>0</v>
          </cell>
          <cell r="AW373">
            <v>23</v>
          </cell>
          <cell r="AX373">
            <v>1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38828</v>
          </cell>
        </row>
        <row r="374">
          <cell r="A374">
            <v>2006</v>
          </cell>
          <cell r="B374">
            <v>3</v>
          </cell>
          <cell r="C374">
            <v>653</v>
          </cell>
          <cell r="D374">
            <v>21</v>
          </cell>
          <cell r="E374">
            <v>792030</v>
          </cell>
          <cell r="F374">
            <v>0</v>
          </cell>
          <cell r="G374" t="str">
            <v>Затраты по ШПЗ (неосновные)</v>
          </cell>
          <cell r="H374">
            <v>2030</v>
          </cell>
          <cell r="I374">
            <v>7920</v>
          </cell>
          <cell r="J374">
            <v>870.71</v>
          </cell>
          <cell r="K374">
            <v>1</v>
          </cell>
          <cell r="L374">
            <v>0</v>
          </cell>
          <cell r="M374">
            <v>0</v>
          </cell>
          <cell r="N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38</v>
          </cell>
          <cell r="V374">
            <v>0</v>
          </cell>
          <cell r="W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38</v>
          </cell>
          <cell r="AE374">
            <v>132000</v>
          </cell>
          <cell r="AF374">
            <v>0</v>
          </cell>
          <cell r="AI374">
            <v>2282</v>
          </cell>
          <cell r="AK374">
            <v>0</v>
          </cell>
          <cell r="AM374">
            <v>810</v>
          </cell>
          <cell r="AN374">
            <v>1</v>
          </cell>
          <cell r="AO374">
            <v>393216</v>
          </cell>
          <cell r="AQ374">
            <v>0</v>
          </cell>
          <cell r="AR374">
            <v>0</v>
          </cell>
          <cell r="AS374" t="str">
            <v>Ы</v>
          </cell>
          <cell r="AT374" t="str">
            <v>Ы</v>
          </cell>
          <cell r="AU374">
            <v>0</v>
          </cell>
          <cell r="AV374">
            <v>0</v>
          </cell>
          <cell r="AW374">
            <v>23</v>
          </cell>
          <cell r="AX374">
            <v>1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38828</v>
          </cell>
        </row>
        <row r="375">
          <cell r="A375">
            <v>2006</v>
          </cell>
          <cell r="B375">
            <v>3</v>
          </cell>
          <cell r="C375">
            <v>654</v>
          </cell>
          <cell r="D375">
            <v>21</v>
          </cell>
          <cell r="E375">
            <v>792030</v>
          </cell>
          <cell r="F375">
            <v>0</v>
          </cell>
          <cell r="G375" t="str">
            <v>Затраты по ШПЗ (неосновные)</v>
          </cell>
          <cell r="H375">
            <v>2030</v>
          </cell>
          <cell r="I375">
            <v>7920</v>
          </cell>
          <cell r="J375">
            <v>44.5</v>
          </cell>
          <cell r="K375">
            <v>1</v>
          </cell>
          <cell r="L375">
            <v>0</v>
          </cell>
          <cell r="M375">
            <v>0</v>
          </cell>
          <cell r="N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38</v>
          </cell>
          <cell r="V375">
            <v>0</v>
          </cell>
          <cell r="W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38</v>
          </cell>
          <cell r="AE375">
            <v>135000</v>
          </cell>
          <cell r="AF375">
            <v>0</v>
          </cell>
          <cell r="AI375">
            <v>2282</v>
          </cell>
          <cell r="AK375">
            <v>0</v>
          </cell>
          <cell r="AM375">
            <v>811</v>
          </cell>
          <cell r="AN375">
            <v>1</v>
          </cell>
          <cell r="AO375">
            <v>393216</v>
          </cell>
          <cell r="AQ375">
            <v>0</v>
          </cell>
          <cell r="AR375">
            <v>0</v>
          </cell>
          <cell r="AS375" t="str">
            <v>Ы</v>
          </cell>
          <cell r="AT375" t="str">
            <v>Ы</v>
          </cell>
          <cell r="AU375">
            <v>0</v>
          </cell>
          <cell r="AV375">
            <v>0</v>
          </cell>
          <cell r="AW375">
            <v>23</v>
          </cell>
          <cell r="AX375">
            <v>1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38828</v>
          </cell>
        </row>
        <row r="376">
          <cell r="A376">
            <v>2006</v>
          </cell>
          <cell r="B376">
            <v>3</v>
          </cell>
          <cell r="C376">
            <v>655</v>
          </cell>
          <cell r="D376">
            <v>21</v>
          </cell>
          <cell r="E376">
            <v>792030</v>
          </cell>
          <cell r="F376">
            <v>0</v>
          </cell>
          <cell r="G376" t="str">
            <v>Затраты по ШПЗ (неосновные)</v>
          </cell>
          <cell r="H376">
            <v>2030</v>
          </cell>
          <cell r="I376">
            <v>7920</v>
          </cell>
          <cell r="J376">
            <v>3717.38</v>
          </cell>
          <cell r="K376">
            <v>1</v>
          </cell>
          <cell r="L376">
            <v>0</v>
          </cell>
          <cell r="M376">
            <v>0</v>
          </cell>
          <cell r="N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38</v>
          </cell>
          <cell r="V376">
            <v>0</v>
          </cell>
          <cell r="W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38</v>
          </cell>
          <cell r="AE376">
            <v>143000</v>
          </cell>
          <cell r="AF376">
            <v>0</v>
          </cell>
          <cell r="AI376">
            <v>2282</v>
          </cell>
          <cell r="AK376">
            <v>0</v>
          </cell>
          <cell r="AM376">
            <v>812</v>
          </cell>
          <cell r="AN376">
            <v>1</v>
          </cell>
          <cell r="AO376">
            <v>393216</v>
          </cell>
          <cell r="AQ376">
            <v>0</v>
          </cell>
          <cell r="AR376">
            <v>0</v>
          </cell>
          <cell r="AS376" t="str">
            <v>Ы</v>
          </cell>
          <cell r="AT376" t="str">
            <v>Ы</v>
          </cell>
          <cell r="AU376">
            <v>0</v>
          </cell>
          <cell r="AV376">
            <v>0</v>
          </cell>
          <cell r="AW376">
            <v>23</v>
          </cell>
          <cell r="AX376">
            <v>1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38828</v>
          </cell>
        </row>
        <row r="377">
          <cell r="A377">
            <v>2006</v>
          </cell>
          <cell r="B377">
            <v>3</v>
          </cell>
          <cell r="C377">
            <v>656</v>
          </cell>
          <cell r="D377">
            <v>21</v>
          </cell>
          <cell r="E377">
            <v>792030</v>
          </cell>
          <cell r="F377">
            <v>0</v>
          </cell>
          <cell r="G377" t="str">
            <v>Затраты по ШПЗ (неосновные)</v>
          </cell>
          <cell r="H377">
            <v>2030</v>
          </cell>
          <cell r="I377">
            <v>7920</v>
          </cell>
          <cell r="J377">
            <v>370</v>
          </cell>
          <cell r="K377">
            <v>1</v>
          </cell>
          <cell r="L377">
            <v>0</v>
          </cell>
          <cell r="M377">
            <v>0</v>
          </cell>
          <cell r="N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38</v>
          </cell>
          <cell r="V377">
            <v>0</v>
          </cell>
          <cell r="W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38</v>
          </cell>
          <cell r="AE377">
            <v>151000</v>
          </cell>
          <cell r="AF377">
            <v>0</v>
          </cell>
          <cell r="AI377">
            <v>2282</v>
          </cell>
          <cell r="AK377">
            <v>0</v>
          </cell>
          <cell r="AM377">
            <v>813</v>
          </cell>
          <cell r="AN377">
            <v>1</v>
          </cell>
          <cell r="AO377">
            <v>393216</v>
          </cell>
          <cell r="AQ377">
            <v>0</v>
          </cell>
          <cell r="AR377">
            <v>0</v>
          </cell>
          <cell r="AS377" t="str">
            <v>Ы</v>
          </cell>
          <cell r="AT377" t="str">
            <v>Ы</v>
          </cell>
          <cell r="AU377">
            <v>0</v>
          </cell>
          <cell r="AV377">
            <v>0</v>
          </cell>
          <cell r="AW377">
            <v>23</v>
          </cell>
          <cell r="AX377">
            <v>1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38828</v>
          </cell>
        </row>
        <row r="378">
          <cell r="A378">
            <v>2006</v>
          </cell>
          <cell r="B378">
            <v>3</v>
          </cell>
          <cell r="C378">
            <v>657</v>
          </cell>
          <cell r="D378">
            <v>21</v>
          </cell>
          <cell r="E378">
            <v>792030</v>
          </cell>
          <cell r="F378">
            <v>0</v>
          </cell>
          <cell r="G378" t="str">
            <v>Затраты по ШПЗ (неосновные)</v>
          </cell>
          <cell r="H378">
            <v>2030</v>
          </cell>
          <cell r="I378">
            <v>7920</v>
          </cell>
          <cell r="J378">
            <v>460</v>
          </cell>
          <cell r="K378">
            <v>1</v>
          </cell>
          <cell r="L378">
            <v>0</v>
          </cell>
          <cell r="M378">
            <v>0</v>
          </cell>
          <cell r="N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38</v>
          </cell>
          <cell r="V378">
            <v>0</v>
          </cell>
          <cell r="W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38</v>
          </cell>
          <cell r="AE378">
            <v>152000</v>
          </cell>
          <cell r="AF378">
            <v>0</v>
          </cell>
          <cell r="AI378">
            <v>2282</v>
          </cell>
          <cell r="AK378">
            <v>0</v>
          </cell>
          <cell r="AM378">
            <v>814</v>
          </cell>
          <cell r="AN378">
            <v>1</v>
          </cell>
          <cell r="AO378">
            <v>393216</v>
          </cell>
          <cell r="AQ378">
            <v>0</v>
          </cell>
          <cell r="AR378">
            <v>0</v>
          </cell>
          <cell r="AS378" t="str">
            <v>Ы</v>
          </cell>
          <cell r="AT378" t="str">
            <v>Ы</v>
          </cell>
          <cell r="AU378">
            <v>0</v>
          </cell>
          <cell r="AV378">
            <v>0</v>
          </cell>
          <cell r="AW378">
            <v>23</v>
          </cell>
          <cell r="AX378">
            <v>1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38828</v>
          </cell>
        </row>
        <row r="379">
          <cell r="A379">
            <v>2006</v>
          </cell>
          <cell r="B379">
            <v>3</v>
          </cell>
          <cell r="C379">
            <v>658</v>
          </cell>
          <cell r="D379">
            <v>21</v>
          </cell>
          <cell r="E379">
            <v>792030</v>
          </cell>
          <cell r="F379">
            <v>0</v>
          </cell>
          <cell r="G379" t="str">
            <v>Затраты по ШПЗ (неосновные)</v>
          </cell>
          <cell r="H379">
            <v>2030</v>
          </cell>
          <cell r="I379">
            <v>7920</v>
          </cell>
          <cell r="J379">
            <v>296600</v>
          </cell>
          <cell r="K379">
            <v>1</v>
          </cell>
          <cell r="L379">
            <v>0</v>
          </cell>
          <cell r="M379">
            <v>0</v>
          </cell>
          <cell r="N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38</v>
          </cell>
          <cell r="V379">
            <v>0</v>
          </cell>
          <cell r="W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38</v>
          </cell>
          <cell r="AE379">
            <v>240000</v>
          </cell>
          <cell r="AF379">
            <v>0</v>
          </cell>
          <cell r="AI379">
            <v>2282</v>
          </cell>
          <cell r="AK379">
            <v>0</v>
          </cell>
          <cell r="AM379">
            <v>815</v>
          </cell>
          <cell r="AN379">
            <v>1</v>
          </cell>
          <cell r="AO379">
            <v>393216</v>
          </cell>
          <cell r="AQ379">
            <v>0</v>
          </cell>
          <cell r="AR379">
            <v>0</v>
          </cell>
          <cell r="AS379" t="str">
            <v>Ы</v>
          </cell>
          <cell r="AT379" t="str">
            <v>Ы</v>
          </cell>
          <cell r="AU379">
            <v>0</v>
          </cell>
          <cell r="AV379">
            <v>0</v>
          </cell>
          <cell r="AW379">
            <v>23</v>
          </cell>
          <cell r="AX379">
            <v>1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38828</v>
          </cell>
        </row>
        <row r="380">
          <cell r="A380">
            <v>2006</v>
          </cell>
          <cell r="B380">
            <v>3</v>
          </cell>
          <cell r="C380">
            <v>659</v>
          </cell>
          <cell r="D380">
            <v>21</v>
          </cell>
          <cell r="E380">
            <v>792030</v>
          </cell>
          <cell r="F380">
            <v>0</v>
          </cell>
          <cell r="G380" t="str">
            <v>Затраты по ШПЗ (неосновные)</v>
          </cell>
          <cell r="H380">
            <v>2030</v>
          </cell>
          <cell r="I380">
            <v>7920</v>
          </cell>
          <cell r="J380">
            <v>8586.9</v>
          </cell>
          <cell r="K380">
            <v>1</v>
          </cell>
          <cell r="L380">
            <v>0</v>
          </cell>
          <cell r="M380">
            <v>0</v>
          </cell>
          <cell r="N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38</v>
          </cell>
          <cell r="V380">
            <v>0</v>
          </cell>
          <cell r="W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38</v>
          </cell>
          <cell r="AE380">
            <v>311000</v>
          </cell>
          <cell r="AF380">
            <v>0</v>
          </cell>
          <cell r="AI380">
            <v>2282</v>
          </cell>
          <cell r="AK380">
            <v>0</v>
          </cell>
          <cell r="AM380">
            <v>816</v>
          </cell>
          <cell r="AN380">
            <v>1</v>
          </cell>
          <cell r="AO380">
            <v>393216</v>
          </cell>
          <cell r="AQ380">
            <v>0</v>
          </cell>
          <cell r="AR380">
            <v>0</v>
          </cell>
          <cell r="AS380" t="str">
            <v>Ы</v>
          </cell>
          <cell r="AT380" t="str">
            <v>Ы</v>
          </cell>
          <cell r="AU380">
            <v>0</v>
          </cell>
          <cell r="AV380">
            <v>0</v>
          </cell>
          <cell r="AW380">
            <v>23</v>
          </cell>
          <cell r="AX380">
            <v>1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38828</v>
          </cell>
        </row>
        <row r="381">
          <cell r="A381">
            <v>2006</v>
          </cell>
          <cell r="B381">
            <v>3</v>
          </cell>
          <cell r="C381">
            <v>660</v>
          </cell>
          <cell r="D381">
            <v>21</v>
          </cell>
          <cell r="E381">
            <v>792030</v>
          </cell>
          <cell r="F381">
            <v>0</v>
          </cell>
          <cell r="G381" t="str">
            <v>Затраты по ШПЗ (неосновные)</v>
          </cell>
          <cell r="H381">
            <v>2030</v>
          </cell>
          <cell r="I381">
            <v>7920</v>
          </cell>
          <cell r="J381">
            <v>17766</v>
          </cell>
          <cell r="K381">
            <v>1</v>
          </cell>
          <cell r="L381">
            <v>0</v>
          </cell>
          <cell r="M381">
            <v>0</v>
          </cell>
          <cell r="N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38</v>
          </cell>
          <cell r="V381">
            <v>0</v>
          </cell>
          <cell r="W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38</v>
          </cell>
          <cell r="AE381">
            <v>312000</v>
          </cell>
          <cell r="AF381">
            <v>0</v>
          </cell>
          <cell r="AI381">
            <v>2282</v>
          </cell>
          <cell r="AK381">
            <v>0</v>
          </cell>
          <cell r="AM381">
            <v>817</v>
          </cell>
          <cell r="AN381">
            <v>1</v>
          </cell>
          <cell r="AO381">
            <v>393216</v>
          </cell>
          <cell r="AQ381">
            <v>0</v>
          </cell>
          <cell r="AR381">
            <v>0</v>
          </cell>
          <cell r="AS381" t="str">
            <v>Ы</v>
          </cell>
          <cell r="AT381" t="str">
            <v>Ы</v>
          </cell>
          <cell r="AU381">
            <v>0</v>
          </cell>
          <cell r="AV381">
            <v>0</v>
          </cell>
          <cell r="AW381">
            <v>23</v>
          </cell>
          <cell r="AX381">
            <v>1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38828</v>
          </cell>
        </row>
        <row r="382">
          <cell r="A382">
            <v>2006</v>
          </cell>
          <cell r="B382">
            <v>3</v>
          </cell>
          <cell r="C382">
            <v>661</v>
          </cell>
          <cell r="D382">
            <v>21</v>
          </cell>
          <cell r="E382">
            <v>792030</v>
          </cell>
          <cell r="F382">
            <v>0</v>
          </cell>
          <cell r="G382" t="str">
            <v>Затраты по ШПЗ (неосновные)</v>
          </cell>
          <cell r="H382">
            <v>2030</v>
          </cell>
          <cell r="I382">
            <v>7920</v>
          </cell>
          <cell r="J382">
            <v>3025.2</v>
          </cell>
          <cell r="K382">
            <v>1</v>
          </cell>
          <cell r="L382">
            <v>0</v>
          </cell>
          <cell r="M382">
            <v>0</v>
          </cell>
          <cell r="N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38</v>
          </cell>
          <cell r="V382">
            <v>0</v>
          </cell>
          <cell r="W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38</v>
          </cell>
          <cell r="AE382">
            <v>312100</v>
          </cell>
          <cell r="AF382">
            <v>0</v>
          </cell>
          <cell r="AI382">
            <v>2282</v>
          </cell>
          <cell r="AK382">
            <v>0</v>
          </cell>
          <cell r="AM382">
            <v>818</v>
          </cell>
          <cell r="AN382">
            <v>1</v>
          </cell>
          <cell r="AO382">
            <v>393216</v>
          </cell>
          <cell r="AQ382">
            <v>0</v>
          </cell>
          <cell r="AR382">
            <v>0</v>
          </cell>
          <cell r="AS382" t="str">
            <v>Ы</v>
          </cell>
          <cell r="AT382" t="str">
            <v>Ы</v>
          </cell>
          <cell r="AU382">
            <v>0</v>
          </cell>
          <cell r="AV382">
            <v>0</v>
          </cell>
          <cell r="AW382">
            <v>23</v>
          </cell>
          <cell r="AX382">
            <v>1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38828</v>
          </cell>
        </row>
        <row r="383">
          <cell r="A383">
            <v>2006</v>
          </cell>
          <cell r="B383">
            <v>3</v>
          </cell>
          <cell r="C383">
            <v>662</v>
          </cell>
          <cell r="D383">
            <v>21</v>
          </cell>
          <cell r="E383">
            <v>792030</v>
          </cell>
          <cell r="F383">
            <v>0</v>
          </cell>
          <cell r="G383" t="str">
            <v>Затраты по ШПЗ (неосновные)</v>
          </cell>
          <cell r="H383">
            <v>2030</v>
          </cell>
          <cell r="I383">
            <v>7920</v>
          </cell>
          <cell r="J383">
            <v>38498.800000000003</v>
          </cell>
          <cell r="K383">
            <v>1</v>
          </cell>
          <cell r="L383">
            <v>0</v>
          </cell>
          <cell r="M383">
            <v>0</v>
          </cell>
          <cell r="N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38</v>
          </cell>
          <cell r="V383">
            <v>0</v>
          </cell>
          <cell r="W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38</v>
          </cell>
          <cell r="AE383">
            <v>312200</v>
          </cell>
          <cell r="AF383">
            <v>0</v>
          </cell>
          <cell r="AI383">
            <v>2282</v>
          </cell>
          <cell r="AK383">
            <v>0</v>
          </cell>
          <cell r="AM383">
            <v>819</v>
          </cell>
          <cell r="AN383">
            <v>1</v>
          </cell>
          <cell r="AO383">
            <v>393216</v>
          </cell>
          <cell r="AQ383">
            <v>0</v>
          </cell>
          <cell r="AR383">
            <v>0</v>
          </cell>
          <cell r="AS383" t="str">
            <v>Ы</v>
          </cell>
          <cell r="AT383" t="str">
            <v>Ы</v>
          </cell>
          <cell r="AU383">
            <v>0</v>
          </cell>
          <cell r="AV383">
            <v>0</v>
          </cell>
          <cell r="AW383">
            <v>23</v>
          </cell>
          <cell r="AX383">
            <v>1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38828</v>
          </cell>
        </row>
        <row r="384">
          <cell r="A384">
            <v>2006</v>
          </cell>
          <cell r="B384">
            <v>3</v>
          </cell>
          <cell r="C384">
            <v>663</v>
          </cell>
          <cell r="D384">
            <v>21</v>
          </cell>
          <cell r="E384">
            <v>792030</v>
          </cell>
          <cell r="F384">
            <v>0</v>
          </cell>
          <cell r="G384" t="str">
            <v>Затраты по ШПЗ (неосновные)</v>
          </cell>
          <cell r="H384">
            <v>2030</v>
          </cell>
          <cell r="I384">
            <v>7920</v>
          </cell>
          <cell r="J384">
            <v>3257.1</v>
          </cell>
          <cell r="K384">
            <v>1</v>
          </cell>
          <cell r="L384">
            <v>0</v>
          </cell>
          <cell r="M384">
            <v>0</v>
          </cell>
          <cell r="N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38</v>
          </cell>
          <cell r="V384">
            <v>0</v>
          </cell>
          <cell r="W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38</v>
          </cell>
          <cell r="AE384">
            <v>313000</v>
          </cell>
          <cell r="AF384">
            <v>0</v>
          </cell>
          <cell r="AI384">
            <v>2282</v>
          </cell>
          <cell r="AK384">
            <v>0</v>
          </cell>
          <cell r="AM384">
            <v>820</v>
          </cell>
          <cell r="AN384">
            <v>1</v>
          </cell>
          <cell r="AO384">
            <v>393216</v>
          </cell>
          <cell r="AQ384">
            <v>0</v>
          </cell>
          <cell r="AR384">
            <v>0</v>
          </cell>
          <cell r="AS384" t="str">
            <v>Ы</v>
          </cell>
          <cell r="AT384" t="str">
            <v>Ы</v>
          </cell>
          <cell r="AU384">
            <v>0</v>
          </cell>
          <cell r="AV384">
            <v>0</v>
          </cell>
          <cell r="AW384">
            <v>23</v>
          </cell>
          <cell r="AX384">
            <v>1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38828</v>
          </cell>
        </row>
        <row r="385">
          <cell r="A385">
            <v>2006</v>
          </cell>
          <cell r="B385">
            <v>3</v>
          </cell>
          <cell r="C385">
            <v>664</v>
          </cell>
          <cell r="D385">
            <v>21</v>
          </cell>
          <cell r="E385">
            <v>792030</v>
          </cell>
          <cell r="F385">
            <v>0</v>
          </cell>
          <cell r="G385" t="str">
            <v>Затраты по ШПЗ (неосновные)</v>
          </cell>
          <cell r="H385">
            <v>2030</v>
          </cell>
          <cell r="I385">
            <v>7920</v>
          </cell>
          <cell r="J385">
            <v>5922</v>
          </cell>
          <cell r="K385">
            <v>1</v>
          </cell>
          <cell r="L385">
            <v>0</v>
          </cell>
          <cell r="M385">
            <v>0</v>
          </cell>
          <cell r="N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38</v>
          </cell>
          <cell r="V385">
            <v>0</v>
          </cell>
          <cell r="W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38</v>
          </cell>
          <cell r="AE385">
            <v>314000</v>
          </cell>
          <cell r="AF385">
            <v>0</v>
          </cell>
          <cell r="AI385">
            <v>2282</v>
          </cell>
          <cell r="AK385">
            <v>0</v>
          </cell>
          <cell r="AM385">
            <v>821</v>
          </cell>
          <cell r="AN385">
            <v>1</v>
          </cell>
          <cell r="AO385">
            <v>393216</v>
          </cell>
          <cell r="AQ385">
            <v>0</v>
          </cell>
          <cell r="AR385">
            <v>0</v>
          </cell>
          <cell r="AS385" t="str">
            <v>Ы</v>
          </cell>
          <cell r="AT385" t="str">
            <v>Ы</v>
          </cell>
          <cell r="AU385">
            <v>0</v>
          </cell>
          <cell r="AV385">
            <v>0</v>
          </cell>
          <cell r="AW385">
            <v>23</v>
          </cell>
          <cell r="AX385">
            <v>1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38828</v>
          </cell>
        </row>
        <row r="386">
          <cell r="A386">
            <v>2006</v>
          </cell>
          <cell r="B386">
            <v>3</v>
          </cell>
          <cell r="C386">
            <v>665</v>
          </cell>
          <cell r="D386">
            <v>21</v>
          </cell>
          <cell r="E386">
            <v>792030</v>
          </cell>
          <cell r="F386">
            <v>0</v>
          </cell>
          <cell r="G386" t="str">
            <v>Затраты по ШПЗ (неосновные)</v>
          </cell>
          <cell r="H386">
            <v>2030</v>
          </cell>
          <cell r="I386">
            <v>7920</v>
          </cell>
          <cell r="J386">
            <v>1185.5999999999999</v>
          </cell>
          <cell r="K386">
            <v>1</v>
          </cell>
          <cell r="L386">
            <v>0</v>
          </cell>
          <cell r="M386">
            <v>0</v>
          </cell>
          <cell r="N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38</v>
          </cell>
          <cell r="V386">
            <v>0</v>
          </cell>
          <cell r="W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38</v>
          </cell>
          <cell r="AE386">
            <v>315000</v>
          </cell>
          <cell r="AF386">
            <v>0</v>
          </cell>
          <cell r="AI386">
            <v>2282</v>
          </cell>
          <cell r="AK386">
            <v>0</v>
          </cell>
          <cell r="AM386">
            <v>822</v>
          </cell>
          <cell r="AN386">
            <v>1</v>
          </cell>
          <cell r="AO386">
            <v>393216</v>
          </cell>
          <cell r="AQ386">
            <v>0</v>
          </cell>
          <cell r="AR386">
            <v>0</v>
          </cell>
          <cell r="AS386" t="str">
            <v>Ы</v>
          </cell>
          <cell r="AT386" t="str">
            <v>Ы</v>
          </cell>
          <cell r="AU386">
            <v>0</v>
          </cell>
          <cell r="AV386">
            <v>0</v>
          </cell>
          <cell r="AW386">
            <v>23</v>
          </cell>
          <cell r="AX386">
            <v>1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38828</v>
          </cell>
        </row>
        <row r="387">
          <cell r="A387">
            <v>2006</v>
          </cell>
          <cell r="B387">
            <v>3</v>
          </cell>
          <cell r="C387">
            <v>666</v>
          </cell>
          <cell r="D387">
            <v>21</v>
          </cell>
          <cell r="E387">
            <v>792030</v>
          </cell>
          <cell r="F387">
            <v>0</v>
          </cell>
          <cell r="G387" t="str">
            <v>Затраты по ШПЗ (неосновные)</v>
          </cell>
          <cell r="H387">
            <v>2030</v>
          </cell>
          <cell r="I387">
            <v>7920</v>
          </cell>
          <cell r="J387">
            <v>1652.01</v>
          </cell>
          <cell r="K387">
            <v>1</v>
          </cell>
          <cell r="L387">
            <v>0</v>
          </cell>
          <cell r="M387">
            <v>0</v>
          </cell>
          <cell r="N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38</v>
          </cell>
          <cell r="V387">
            <v>0</v>
          </cell>
          <cell r="W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38</v>
          </cell>
          <cell r="AE387">
            <v>410000</v>
          </cell>
          <cell r="AF387">
            <v>0</v>
          </cell>
          <cell r="AI387">
            <v>2282</v>
          </cell>
          <cell r="AK387">
            <v>0</v>
          </cell>
          <cell r="AM387">
            <v>823</v>
          </cell>
          <cell r="AN387">
            <v>1</v>
          </cell>
          <cell r="AO387">
            <v>393216</v>
          </cell>
          <cell r="AQ387">
            <v>0</v>
          </cell>
          <cell r="AR387">
            <v>0</v>
          </cell>
          <cell r="AS387" t="str">
            <v>Ы</v>
          </cell>
          <cell r="AT387" t="str">
            <v>Ы</v>
          </cell>
          <cell r="AU387">
            <v>0</v>
          </cell>
          <cell r="AV387">
            <v>0</v>
          </cell>
          <cell r="AW387">
            <v>23</v>
          </cell>
          <cell r="AX387">
            <v>1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38828</v>
          </cell>
        </row>
        <row r="388">
          <cell r="A388">
            <v>2006</v>
          </cell>
          <cell r="B388">
            <v>3</v>
          </cell>
          <cell r="C388">
            <v>667</v>
          </cell>
          <cell r="D388">
            <v>21</v>
          </cell>
          <cell r="E388">
            <v>792030</v>
          </cell>
          <cell r="F388">
            <v>0</v>
          </cell>
          <cell r="G388" t="str">
            <v>Затраты по ШПЗ (неосновные)</v>
          </cell>
          <cell r="H388">
            <v>2030</v>
          </cell>
          <cell r="I388">
            <v>7920</v>
          </cell>
          <cell r="J388">
            <v>7418.85</v>
          </cell>
          <cell r="K388">
            <v>1</v>
          </cell>
          <cell r="L388">
            <v>0</v>
          </cell>
          <cell r="M388">
            <v>0</v>
          </cell>
          <cell r="N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38</v>
          </cell>
          <cell r="V388">
            <v>0</v>
          </cell>
          <cell r="W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38</v>
          </cell>
          <cell r="AE388">
            <v>420000</v>
          </cell>
          <cell r="AF388">
            <v>0</v>
          </cell>
          <cell r="AI388">
            <v>2282</v>
          </cell>
          <cell r="AK388">
            <v>0</v>
          </cell>
          <cell r="AM388">
            <v>824</v>
          </cell>
          <cell r="AN388">
            <v>1</v>
          </cell>
          <cell r="AO388">
            <v>393216</v>
          </cell>
          <cell r="AQ388">
            <v>0</v>
          </cell>
          <cell r="AR388">
            <v>0</v>
          </cell>
          <cell r="AS388" t="str">
            <v>Ы</v>
          </cell>
          <cell r="AT388" t="str">
            <v>Ы</v>
          </cell>
          <cell r="AU388">
            <v>0</v>
          </cell>
          <cell r="AV388">
            <v>0</v>
          </cell>
          <cell r="AW388">
            <v>23</v>
          </cell>
          <cell r="AX388">
            <v>1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38828</v>
          </cell>
        </row>
        <row r="389">
          <cell r="A389">
            <v>2006</v>
          </cell>
          <cell r="B389">
            <v>3</v>
          </cell>
          <cell r="C389">
            <v>668</v>
          </cell>
          <cell r="D389">
            <v>21</v>
          </cell>
          <cell r="E389">
            <v>792030</v>
          </cell>
          <cell r="F389">
            <v>0</v>
          </cell>
          <cell r="G389" t="str">
            <v>Затраты по ШПЗ (неосновные)</v>
          </cell>
          <cell r="H389">
            <v>2030</v>
          </cell>
          <cell r="I389">
            <v>7920</v>
          </cell>
          <cell r="J389">
            <v>2822.17</v>
          </cell>
          <cell r="K389">
            <v>1</v>
          </cell>
          <cell r="L389">
            <v>0</v>
          </cell>
          <cell r="M389">
            <v>0</v>
          </cell>
          <cell r="N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38</v>
          </cell>
          <cell r="V389">
            <v>0</v>
          </cell>
          <cell r="W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38</v>
          </cell>
          <cell r="AE389">
            <v>430000</v>
          </cell>
          <cell r="AF389">
            <v>0</v>
          </cell>
          <cell r="AI389">
            <v>2282</v>
          </cell>
          <cell r="AK389">
            <v>0</v>
          </cell>
          <cell r="AM389">
            <v>825</v>
          </cell>
          <cell r="AN389">
            <v>1</v>
          </cell>
          <cell r="AO389">
            <v>393216</v>
          </cell>
          <cell r="AQ389">
            <v>0</v>
          </cell>
          <cell r="AR389">
            <v>0</v>
          </cell>
          <cell r="AS389" t="str">
            <v>Ы</v>
          </cell>
          <cell r="AT389" t="str">
            <v>Ы</v>
          </cell>
          <cell r="AU389">
            <v>0</v>
          </cell>
          <cell r="AV389">
            <v>0</v>
          </cell>
          <cell r="AW389">
            <v>23</v>
          </cell>
          <cell r="AX389">
            <v>1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38828</v>
          </cell>
        </row>
        <row r="390">
          <cell r="A390">
            <v>2006</v>
          </cell>
          <cell r="B390">
            <v>3</v>
          </cell>
          <cell r="C390">
            <v>669</v>
          </cell>
          <cell r="D390">
            <v>21</v>
          </cell>
          <cell r="E390">
            <v>792030</v>
          </cell>
          <cell r="F390">
            <v>0</v>
          </cell>
          <cell r="G390" t="str">
            <v>Затраты по ШПЗ (неосновные)</v>
          </cell>
          <cell r="H390">
            <v>2030</v>
          </cell>
          <cell r="I390">
            <v>7920</v>
          </cell>
          <cell r="J390">
            <v>543.89</v>
          </cell>
          <cell r="K390">
            <v>1</v>
          </cell>
          <cell r="L390">
            <v>0</v>
          </cell>
          <cell r="M390">
            <v>0</v>
          </cell>
          <cell r="N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38</v>
          </cell>
          <cell r="V390">
            <v>0</v>
          </cell>
          <cell r="W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38</v>
          </cell>
          <cell r="AE390">
            <v>450000</v>
          </cell>
          <cell r="AF390">
            <v>0</v>
          </cell>
          <cell r="AI390">
            <v>2282</v>
          </cell>
          <cell r="AK390">
            <v>0</v>
          </cell>
          <cell r="AM390">
            <v>826</v>
          </cell>
          <cell r="AN390">
            <v>1</v>
          </cell>
          <cell r="AO390">
            <v>393216</v>
          </cell>
          <cell r="AQ390">
            <v>0</v>
          </cell>
          <cell r="AR390">
            <v>0</v>
          </cell>
          <cell r="AS390" t="str">
            <v>Ы</v>
          </cell>
          <cell r="AT390" t="str">
            <v>Ы</v>
          </cell>
          <cell r="AU390">
            <v>0</v>
          </cell>
          <cell r="AV390">
            <v>0</v>
          </cell>
          <cell r="AW390">
            <v>23</v>
          </cell>
          <cell r="AX390">
            <v>1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38828</v>
          </cell>
        </row>
        <row r="391">
          <cell r="A391">
            <v>2006</v>
          </cell>
          <cell r="B391">
            <v>3</v>
          </cell>
          <cell r="C391">
            <v>670</v>
          </cell>
          <cell r="D391">
            <v>21</v>
          </cell>
          <cell r="E391">
            <v>792030</v>
          </cell>
          <cell r="F391">
            <v>0</v>
          </cell>
          <cell r="G391" t="str">
            <v>Затраты по ШПЗ (неосновные)</v>
          </cell>
          <cell r="H391">
            <v>2030</v>
          </cell>
          <cell r="I391">
            <v>7920</v>
          </cell>
          <cell r="J391">
            <v>38</v>
          </cell>
          <cell r="K391">
            <v>1</v>
          </cell>
          <cell r="L391">
            <v>0</v>
          </cell>
          <cell r="M391">
            <v>0</v>
          </cell>
          <cell r="N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38</v>
          </cell>
          <cell r="V391">
            <v>0</v>
          </cell>
          <cell r="W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38</v>
          </cell>
          <cell r="AE391">
            <v>460000</v>
          </cell>
          <cell r="AF391">
            <v>0</v>
          </cell>
          <cell r="AI391">
            <v>2282</v>
          </cell>
          <cell r="AK391">
            <v>0</v>
          </cell>
          <cell r="AM391">
            <v>827</v>
          </cell>
          <cell r="AN391">
            <v>1</v>
          </cell>
          <cell r="AO391">
            <v>393216</v>
          </cell>
          <cell r="AQ391">
            <v>0</v>
          </cell>
          <cell r="AR391">
            <v>0</v>
          </cell>
          <cell r="AS391" t="str">
            <v>Ы</v>
          </cell>
          <cell r="AT391" t="str">
            <v>Ы</v>
          </cell>
          <cell r="AU391">
            <v>0</v>
          </cell>
          <cell r="AV391">
            <v>0</v>
          </cell>
          <cell r="AW391">
            <v>23</v>
          </cell>
          <cell r="AX391">
            <v>1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38828</v>
          </cell>
        </row>
        <row r="392">
          <cell r="A392">
            <v>2006</v>
          </cell>
          <cell r="B392">
            <v>3</v>
          </cell>
          <cell r="C392">
            <v>671</v>
          </cell>
          <cell r="D392">
            <v>21</v>
          </cell>
          <cell r="E392">
            <v>792030</v>
          </cell>
          <cell r="F392">
            <v>0</v>
          </cell>
          <cell r="G392" t="str">
            <v>Затраты по ШПЗ (неосновные)</v>
          </cell>
          <cell r="H392">
            <v>2030</v>
          </cell>
          <cell r="I392">
            <v>7920</v>
          </cell>
          <cell r="J392">
            <v>8.9</v>
          </cell>
          <cell r="K392">
            <v>1</v>
          </cell>
          <cell r="L392">
            <v>0</v>
          </cell>
          <cell r="M392">
            <v>0</v>
          </cell>
          <cell r="N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38</v>
          </cell>
          <cell r="V392">
            <v>0</v>
          </cell>
          <cell r="W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38</v>
          </cell>
          <cell r="AE392">
            <v>465000</v>
          </cell>
          <cell r="AF392">
            <v>0</v>
          </cell>
          <cell r="AI392">
            <v>2282</v>
          </cell>
          <cell r="AK392">
            <v>0</v>
          </cell>
          <cell r="AM392">
            <v>828</v>
          </cell>
          <cell r="AN392">
            <v>1</v>
          </cell>
          <cell r="AO392">
            <v>393216</v>
          </cell>
          <cell r="AQ392">
            <v>0</v>
          </cell>
          <cell r="AR392">
            <v>0</v>
          </cell>
          <cell r="AS392" t="str">
            <v>Ы</v>
          </cell>
          <cell r="AT392" t="str">
            <v>Ы</v>
          </cell>
          <cell r="AU392">
            <v>0</v>
          </cell>
          <cell r="AV392">
            <v>0</v>
          </cell>
          <cell r="AW392">
            <v>23</v>
          </cell>
          <cell r="AX392">
            <v>1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38828</v>
          </cell>
        </row>
        <row r="393">
          <cell r="A393">
            <v>2006</v>
          </cell>
          <cell r="B393">
            <v>3</v>
          </cell>
          <cell r="C393">
            <v>672</v>
          </cell>
          <cell r="D393">
            <v>21</v>
          </cell>
          <cell r="E393">
            <v>792030</v>
          </cell>
          <cell r="F393">
            <v>0</v>
          </cell>
          <cell r="G393" t="str">
            <v>Затраты по ШПЗ (неосновные)</v>
          </cell>
          <cell r="H393">
            <v>2030</v>
          </cell>
          <cell r="I393">
            <v>7920</v>
          </cell>
          <cell r="J393">
            <v>2910.45</v>
          </cell>
          <cell r="K393">
            <v>1</v>
          </cell>
          <cell r="L393">
            <v>0</v>
          </cell>
          <cell r="M393">
            <v>0</v>
          </cell>
          <cell r="N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38</v>
          </cell>
          <cell r="V393">
            <v>0</v>
          </cell>
          <cell r="W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38</v>
          </cell>
          <cell r="AE393">
            <v>501102</v>
          </cell>
          <cell r="AF393">
            <v>0</v>
          </cell>
          <cell r="AI393">
            <v>2282</v>
          </cell>
          <cell r="AK393">
            <v>0</v>
          </cell>
          <cell r="AM393">
            <v>829</v>
          </cell>
          <cell r="AN393">
            <v>1</v>
          </cell>
          <cell r="AO393">
            <v>393216</v>
          </cell>
          <cell r="AQ393">
            <v>0</v>
          </cell>
          <cell r="AR393">
            <v>0</v>
          </cell>
          <cell r="AS393" t="str">
            <v>Ы</v>
          </cell>
          <cell r="AT393" t="str">
            <v>Ы</v>
          </cell>
          <cell r="AU393">
            <v>0</v>
          </cell>
          <cell r="AV393">
            <v>0</v>
          </cell>
          <cell r="AW393">
            <v>23</v>
          </cell>
          <cell r="AX393">
            <v>1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38828</v>
          </cell>
        </row>
        <row r="394">
          <cell r="A394">
            <v>2006</v>
          </cell>
          <cell r="B394">
            <v>3</v>
          </cell>
          <cell r="C394">
            <v>673</v>
          </cell>
          <cell r="D394">
            <v>21</v>
          </cell>
          <cell r="E394">
            <v>792030</v>
          </cell>
          <cell r="F394">
            <v>0</v>
          </cell>
          <cell r="G394" t="str">
            <v>Затраты по ШПЗ (неосновные)</v>
          </cell>
          <cell r="H394">
            <v>2030</v>
          </cell>
          <cell r="I394">
            <v>7920</v>
          </cell>
          <cell r="J394">
            <v>8346.8799999999992</v>
          </cell>
          <cell r="K394">
            <v>1</v>
          </cell>
          <cell r="L394">
            <v>0</v>
          </cell>
          <cell r="M394">
            <v>0</v>
          </cell>
          <cell r="N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38</v>
          </cell>
          <cell r="V394">
            <v>0</v>
          </cell>
          <cell r="W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38</v>
          </cell>
          <cell r="AE394">
            <v>501103</v>
          </cell>
          <cell r="AF394">
            <v>0</v>
          </cell>
          <cell r="AI394">
            <v>2282</v>
          </cell>
          <cell r="AK394">
            <v>0</v>
          </cell>
          <cell r="AM394">
            <v>830</v>
          </cell>
          <cell r="AN394">
            <v>1</v>
          </cell>
          <cell r="AO394">
            <v>393216</v>
          </cell>
          <cell r="AQ394">
            <v>0</v>
          </cell>
          <cell r="AR394">
            <v>0</v>
          </cell>
          <cell r="AS394" t="str">
            <v>Ы</v>
          </cell>
          <cell r="AT394" t="str">
            <v>Ы</v>
          </cell>
          <cell r="AU394">
            <v>0</v>
          </cell>
          <cell r="AV394">
            <v>0</v>
          </cell>
          <cell r="AW394">
            <v>23</v>
          </cell>
          <cell r="AX394">
            <v>1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38828</v>
          </cell>
        </row>
        <row r="395">
          <cell r="A395">
            <v>2006</v>
          </cell>
          <cell r="B395">
            <v>3</v>
          </cell>
          <cell r="C395">
            <v>674</v>
          </cell>
          <cell r="D395">
            <v>21</v>
          </cell>
          <cell r="E395">
            <v>792030</v>
          </cell>
          <cell r="F395">
            <v>0</v>
          </cell>
          <cell r="G395" t="str">
            <v>Затраты по ШПЗ (неосновные)</v>
          </cell>
          <cell r="H395">
            <v>2030</v>
          </cell>
          <cell r="I395">
            <v>7920</v>
          </cell>
          <cell r="J395">
            <v>5897.32</v>
          </cell>
          <cell r="K395">
            <v>1</v>
          </cell>
          <cell r="L395">
            <v>0</v>
          </cell>
          <cell r="M395">
            <v>0</v>
          </cell>
          <cell r="N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38</v>
          </cell>
          <cell r="V395">
            <v>0</v>
          </cell>
          <cell r="W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38</v>
          </cell>
          <cell r="AE395">
            <v>501105</v>
          </cell>
          <cell r="AF395">
            <v>0</v>
          </cell>
          <cell r="AI395">
            <v>2282</v>
          </cell>
          <cell r="AK395">
            <v>0</v>
          </cell>
          <cell r="AM395">
            <v>831</v>
          </cell>
          <cell r="AN395">
            <v>1</v>
          </cell>
          <cell r="AO395">
            <v>393216</v>
          </cell>
          <cell r="AQ395">
            <v>0</v>
          </cell>
          <cell r="AR395">
            <v>0</v>
          </cell>
          <cell r="AS395" t="str">
            <v>Ы</v>
          </cell>
          <cell r="AT395" t="str">
            <v>Ы</v>
          </cell>
          <cell r="AU395">
            <v>0</v>
          </cell>
          <cell r="AV395">
            <v>0</v>
          </cell>
          <cell r="AW395">
            <v>23</v>
          </cell>
          <cell r="AX395">
            <v>1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38828</v>
          </cell>
        </row>
        <row r="396">
          <cell r="A396">
            <v>2006</v>
          </cell>
          <cell r="B396">
            <v>3</v>
          </cell>
          <cell r="C396">
            <v>675</v>
          </cell>
          <cell r="D396">
            <v>21</v>
          </cell>
          <cell r="E396">
            <v>792030</v>
          </cell>
          <cell r="F396">
            <v>0</v>
          </cell>
          <cell r="G396" t="str">
            <v>Затраты по ШПЗ (неосновные)</v>
          </cell>
          <cell r="H396">
            <v>2030</v>
          </cell>
          <cell r="I396">
            <v>7920</v>
          </cell>
          <cell r="J396">
            <v>10655.32</v>
          </cell>
          <cell r="K396">
            <v>1</v>
          </cell>
          <cell r="L396">
            <v>0</v>
          </cell>
          <cell r="M396">
            <v>0</v>
          </cell>
          <cell r="N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38</v>
          </cell>
          <cell r="V396">
            <v>0</v>
          </cell>
          <cell r="W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38</v>
          </cell>
          <cell r="AE396">
            <v>501106</v>
          </cell>
          <cell r="AF396">
            <v>0</v>
          </cell>
          <cell r="AI396">
            <v>2282</v>
          </cell>
          <cell r="AK396">
            <v>0</v>
          </cell>
          <cell r="AM396">
            <v>832</v>
          </cell>
          <cell r="AN396">
            <v>1</v>
          </cell>
          <cell r="AO396">
            <v>393216</v>
          </cell>
          <cell r="AQ396">
            <v>0</v>
          </cell>
          <cell r="AR396">
            <v>0</v>
          </cell>
          <cell r="AS396" t="str">
            <v>Ы</v>
          </cell>
          <cell r="AT396" t="str">
            <v>Ы</v>
          </cell>
          <cell r="AU396">
            <v>0</v>
          </cell>
          <cell r="AV396">
            <v>0</v>
          </cell>
          <cell r="AW396">
            <v>23</v>
          </cell>
          <cell r="AX396">
            <v>1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38828</v>
          </cell>
        </row>
        <row r="397">
          <cell r="A397">
            <v>2006</v>
          </cell>
          <cell r="B397">
            <v>3</v>
          </cell>
          <cell r="C397">
            <v>676</v>
          </cell>
          <cell r="D397">
            <v>21</v>
          </cell>
          <cell r="E397">
            <v>792030</v>
          </cell>
          <cell r="F397">
            <v>0</v>
          </cell>
          <cell r="G397" t="str">
            <v>Затраты по ШПЗ (неосновные)</v>
          </cell>
          <cell r="H397">
            <v>2030</v>
          </cell>
          <cell r="I397">
            <v>7920</v>
          </cell>
          <cell r="J397">
            <v>12113.75</v>
          </cell>
          <cell r="K397">
            <v>1</v>
          </cell>
          <cell r="L397">
            <v>0</v>
          </cell>
          <cell r="M397">
            <v>0</v>
          </cell>
          <cell r="N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38</v>
          </cell>
          <cell r="V397">
            <v>0</v>
          </cell>
          <cell r="W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38</v>
          </cell>
          <cell r="AE397">
            <v>503000</v>
          </cell>
          <cell r="AF397">
            <v>0</v>
          </cell>
          <cell r="AI397">
            <v>2282</v>
          </cell>
          <cell r="AK397">
            <v>0</v>
          </cell>
          <cell r="AM397">
            <v>833</v>
          </cell>
          <cell r="AN397">
            <v>1</v>
          </cell>
          <cell r="AO397">
            <v>393216</v>
          </cell>
          <cell r="AQ397">
            <v>0</v>
          </cell>
          <cell r="AR397">
            <v>0</v>
          </cell>
          <cell r="AS397" t="str">
            <v>Ы</v>
          </cell>
          <cell r="AT397" t="str">
            <v>Ы</v>
          </cell>
          <cell r="AU397">
            <v>0</v>
          </cell>
          <cell r="AV397">
            <v>0</v>
          </cell>
          <cell r="AW397">
            <v>23</v>
          </cell>
          <cell r="AX397">
            <v>1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38828</v>
          </cell>
        </row>
        <row r="398">
          <cell r="A398">
            <v>2006</v>
          </cell>
          <cell r="B398">
            <v>3</v>
          </cell>
          <cell r="C398">
            <v>677</v>
          </cell>
          <cell r="D398">
            <v>21</v>
          </cell>
          <cell r="E398">
            <v>792030</v>
          </cell>
          <cell r="F398">
            <v>0</v>
          </cell>
          <cell r="G398" t="str">
            <v>Затраты по ШПЗ (неосновные)</v>
          </cell>
          <cell r="H398">
            <v>2030</v>
          </cell>
          <cell r="I398">
            <v>7920</v>
          </cell>
          <cell r="J398">
            <v>389.07</v>
          </cell>
          <cell r="K398">
            <v>1</v>
          </cell>
          <cell r="L398">
            <v>0</v>
          </cell>
          <cell r="M398">
            <v>0</v>
          </cell>
          <cell r="N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38</v>
          </cell>
          <cell r="V398">
            <v>0</v>
          </cell>
          <cell r="W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38</v>
          </cell>
          <cell r="AE398">
            <v>504100</v>
          </cell>
          <cell r="AF398">
            <v>0</v>
          </cell>
          <cell r="AI398">
            <v>2282</v>
          </cell>
          <cell r="AK398">
            <v>0</v>
          </cell>
          <cell r="AM398">
            <v>834</v>
          </cell>
          <cell r="AN398">
            <v>1</v>
          </cell>
          <cell r="AO398">
            <v>393216</v>
          </cell>
          <cell r="AQ398">
            <v>0</v>
          </cell>
          <cell r="AR398">
            <v>0</v>
          </cell>
          <cell r="AS398" t="str">
            <v>Ы</v>
          </cell>
          <cell r="AT398" t="str">
            <v>Ы</v>
          </cell>
          <cell r="AU398">
            <v>0</v>
          </cell>
          <cell r="AV398">
            <v>0</v>
          </cell>
          <cell r="AW398">
            <v>23</v>
          </cell>
          <cell r="AX398">
            <v>1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38828</v>
          </cell>
        </row>
        <row r="399">
          <cell r="A399">
            <v>2006</v>
          </cell>
          <cell r="B399">
            <v>3</v>
          </cell>
          <cell r="C399">
            <v>678</v>
          </cell>
          <cell r="D399">
            <v>21</v>
          </cell>
          <cell r="E399">
            <v>792030</v>
          </cell>
          <cell r="F399">
            <v>0</v>
          </cell>
          <cell r="G399" t="str">
            <v>Затраты по ШПЗ (неосновные)</v>
          </cell>
          <cell r="H399">
            <v>2030</v>
          </cell>
          <cell r="I399">
            <v>7920</v>
          </cell>
          <cell r="J399">
            <v>6.73</v>
          </cell>
          <cell r="K399">
            <v>1</v>
          </cell>
          <cell r="L399">
            <v>0</v>
          </cell>
          <cell r="M399">
            <v>0</v>
          </cell>
          <cell r="N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38</v>
          </cell>
          <cell r="V399">
            <v>0</v>
          </cell>
          <cell r="W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38</v>
          </cell>
          <cell r="AE399">
            <v>504900</v>
          </cell>
          <cell r="AF399">
            <v>0</v>
          </cell>
          <cell r="AI399">
            <v>2282</v>
          </cell>
          <cell r="AK399">
            <v>0</v>
          </cell>
          <cell r="AM399">
            <v>835</v>
          </cell>
          <cell r="AN399">
            <v>1</v>
          </cell>
          <cell r="AO399">
            <v>393216</v>
          </cell>
          <cell r="AQ399">
            <v>0</v>
          </cell>
          <cell r="AR399">
            <v>0</v>
          </cell>
          <cell r="AS399" t="str">
            <v>Ы</v>
          </cell>
          <cell r="AT399" t="str">
            <v>Ы</v>
          </cell>
          <cell r="AU399">
            <v>0</v>
          </cell>
          <cell r="AV399">
            <v>0</v>
          </cell>
          <cell r="AW399">
            <v>23</v>
          </cell>
          <cell r="AX399">
            <v>1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38828</v>
          </cell>
        </row>
        <row r="400">
          <cell r="A400">
            <v>2006</v>
          </cell>
          <cell r="B400">
            <v>3</v>
          </cell>
          <cell r="C400">
            <v>679</v>
          </cell>
          <cell r="D400">
            <v>21</v>
          </cell>
          <cell r="E400">
            <v>792030</v>
          </cell>
          <cell r="F400">
            <v>0</v>
          </cell>
          <cell r="G400" t="str">
            <v>Затраты по ШПЗ (неосновные)</v>
          </cell>
          <cell r="H400">
            <v>2030</v>
          </cell>
          <cell r="I400">
            <v>7920</v>
          </cell>
          <cell r="J400">
            <v>404.34</v>
          </cell>
          <cell r="K400">
            <v>1</v>
          </cell>
          <cell r="L400">
            <v>0</v>
          </cell>
          <cell r="M400">
            <v>0</v>
          </cell>
          <cell r="N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38</v>
          </cell>
          <cell r="V400">
            <v>0</v>
          </cell>
          <cell r="W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38</v>
          </cell>
          <cell r="AE400">
            <v>505100</v>
          </cell>
          <cell r="AF400">
            <v>0</v>
          </cell>
          <cell r="AI400">
            <v>2282</v>
          </cell>
          <cell r="AK400">
            <v>0</v>
          </cell>
          <cell r="AM400">
            <v>836</v>
          </cell>
          <cell r="AN400">
            <v>1</v>
          </cell>
          <cell r="AO400">
            <v>393216</v>
          </cell>
          <cell r="AQ400">
            <v>0</v>
          </cell>
          <cell r="AR400">
            <v>0</v>
          </cell>
          <cell r="AS400" t="str">
            <v>Ы</v>
          </cell>
          <cell r="AT400" t="str">
            <v>Ы</v>
          </cell>
          <cell r="AU400">
            <v>0</v>
          </cell>
          <cell r="AV400">
            <v>0</v>
          </cell>
          <cell r="AW400">
            <v>23</v>
          </cell>
          <cell r="AX400">
            <v>1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38828</v>
          </cell>
        </row>
        <row r="401">
          <cell r="A401">
            <v>2006</v>
          </cell>
          <cell r="B401">
            <v>3</v>
          </cell>
          <cell r="C401">
            <v>680</v>
          </cell>
          <cell r="D401">
            <v>21</v>
          </cell>
          <cell r="E401">
            <v>792030</v>
          </cell>
          <cell r="F401">
            <v>0</v>
          </cell>
          <cell r="G401" t="str">
            <v>Затраты по ШПЗ (неосновные)</v>
          </cell>
          <cell r="H401">
            <v>2030</v>
          </cell>
          <cell r="I401">
            <v>7920</v>
          </cell>
          <cell r="J401">
            <v>42.84</v>
          </cell>
          <cell r="K401">
            <v>1</v>
          </cell>
          <cell r="L401">
            <v>0</v>
          </cell>
          <cell r="M401">
            <v>0</v>
          </cell>
          <cell r="N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38</v>
          </cell>
          <cell r="V401">
            <v>0</v>
          </cell>
          <cell r="W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38</v>
          </cell>
          <cell r="AE401">
            <v>505200</v>
          </cell>
          <cell r="AF401">
            <v>0</v>
          </cell>
          <cell r="AI401">
            <v>2282</v>
          </cell>
          <cell r="AK401">
            <v>0</v>
          </cell>
          <cell r="AM401">
            <v>837</v>
          </cell>
          <cell r="AN401">
            <v>1</v>
          </cell>
          <cell r="AO401">
            <v>393216</v>
          </cell>
          <cell r="AQ401">
            <v>0</v>
          </cell>
          <cell r="AR401">
            <v>0</v>
          </cell>
          <cell r="AS401" t="str">
            <v>Ы</v>
          </cell>
          <cell r="AT401" t="str">
            <v>Ы</v>
          </cell>
          <cell r="AU401">
            <v>0</v>
          </cell>
          <cell r="AV401">
            <v>0</v>
          </cell>
          <cell r="AW401">
            <v>23</v>
          </cell>
          <cell r="AX401">
            <v>1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38828</v>
          </cell>
        </row>
        <row r="402">
          <cell r="A402">
            <v>2006</v>
          </cell>
          <cell r="B402">
            <v>3</v>
          </cell>
          <cell r="C402">
            <v>681</v>
          </cell>
          <cell r="D402">
            <v>21</v>
          </cell>
          <cell r="E402">
            <v>792030</v>
          </cell>
          <cell r="F402">
            <v>0</v>
          </cell>
          <cell r="G402" t="str">
            <v>Затраты по ШПЗ (неосновные)</v>
          </cell>
          <cell r="H402">
            <v>2030</v>
          </cell>
          <cell r="I402">
            <v>7920</v>
          </cell>
          <cell r="J402">
            <v>14.97</v>
          </cell>
          <cell r="K402">
            <v>1</v>
          </cell>
          <cell r="L402">
            <v>0</v>
          </cell>
          <cell r="M402">
            <v>0</v>
          </cell>
          <cell r="N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38</v>
          </cell>
          <cell r="V402">
            <v>0</v>
          </cell>
          <cell r="W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38</v>
          </cell>
          <cell r="AE402">
            <v>505300</v>
          </cell>
          <cell r="AF402">
            <v>0</v>
          </cell>
          <cell r="AI402">
            <v>2282</v>
          </cell>
          <cell r="AK402">
            <v>0</v>
          </cell>
          <cell r="AM402">
            <v>838</v>
          </cell>
          <cell r="AN402">
            <v>1</v>
          </cell>
          <cell r="AO402">
            <v>393216</v>
          </cell>
          <cell r="AQ402">
            <v>0</v>
          </cell>
          <cell r="AR402">
            <v>0</v>
          </cell>
          <cell r="AS402" t="str">
            <v>Ы</v>
          </cell>
          <cell r="AT402" t="str">
            <v>Ы</v>
          </cell>
          <cell r="AU402">
            <v>0</v>
          </cell>
          <cell r="AV402">
            <v>0</v>
          </cell>
          <cell r="AW402">
            <v>23</v>
          </cell>
          <cell r="AX402">
            <v>1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38828</v>
          </cell>
        </row>
        <row r="403">
          <cell r="A403">
            <v>2006</v>
          </cell>
          <cell r="B403">
            <v>3</v>
          </cell>
          <cell r="C403">
            <v>682</v>
          </cell>
          <cell r="D403">
            <v>21</v>
          </cell>
          <cell r="E403">
            <v>792030</v>
          </cell>
          <cell r="F403">
            <v>0</v>
          </cell>
          <cell r="G403" t="str">
            <v>Затраты по ШПЗ (неосновные)</v>
          </cell>
          <cell r="H403">
            <v>2030</v>
          </cell>
          <cell r="I403">
            <v>7920</v>
          </cell>
          <cell r="J403">
            <v>5840.74</v>
          </cell>
          <cell r="K403">
            <v>1</v>
          </cell>
          <cell r="L403">
            <v>0</v>
          </cell>
          <cell r="M403">
            <v>0</v>
          </cell>
          <cell r="N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38</v>
          </cell>
          <cell r="V403">
            <v>0</v>
          </cell>
          <cell r="W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38</v>
          </cell>
          <cell r="AE403">
            <v>505400</v>
          </cell>
          <cell r="AF403">
            <v>0</v>
          </cell>
          <cell r="AI403">
            <v>2282</v>
          </cell>
          <cell r="AK403">
            <v>0</v>
          </cell>
          <cell r="AM403">
            <v>839</v>
          </cell>
          <cell r="AN403">
            <v>1</v>
          </cell>
          <cell r="AO403">
            <v>393216</v>
          </cell>
          <cell r="AQ403">
            <v>0</v>
          </cell>
          <cell r="AR403">
            <v>0</v>
          </cell>
          <cell r="AS403" t="str">
            <v>Ы</v>
          </cell>
          <cell r="AT403" t="str">
            <v>Ы</v>
          </cell>
          <cell r="AU403">
            <v>0</v>
          </cell>
          <cell r="AV403">
            <v>0</v>
          </cell>
          <cell r="AW403">
            <v>23</v>
          </cell>
          <cell r="AX403">
            <v>1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38828</v>
          </cell>
        </row>
        <row r="404">
          <cell r="A404">
            <v>2006</v>
          </cell>
          <cell r="B404">
            <v>3</v>
          </cell>
          <cell r="C404">
            <v>683</v>
          </cell>
          <cell r="D404">
            <v>21</v>
          </cell>
          <cell r="E404">
            <v>792030</v>
          </cell>
          <cell r="F404">
            <v>0</v>
          </cell>
          <cell r="G404" t="str">
            <v>Затраты по ШПЗ (неосновные)</v>
          </cell>
          <cell r="H404">
            <v>2030</v>
          </cell>
          <cell r="I404">
            <v>7920</v>
          </cell>
          <cell r="J404">
            <v>139.91999999999999</v>
          </cell>
          <cell r="K404">
            <v>1</v>
          </cell>
          <cell r="L404">
            <v>0</v>
          </cell>
          <cell r="M404">
            <v>0</v>
          </cell>
          <cell r="N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38</v>
          </cell>
          <cell r="V404">
            <v>0</v>
          </cell>
          <cell r="W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38</v>
          </cell>
          <cell r="AE404">
            <v>508700</v>
          </cell>
          <cell r="AF404">
            <v>0</v>
          </cell>
          <cell r="AI404">
            <v>2282</v>
          </cell>
          <cell r="AK404">
            <v>0</v>
          </cell>
          <cell r="AM404">
            <v>840</v>
          </cell>
          <cell r="AN404">
            <v>1</v>
          </cell>
          <cell r="AO404">
            <v>393216</v>
          </cell>
          <cell r="AQ404">
            <v>0</v>
          </cell>
          <cell r="AR404">
            <v>0</v>
          </cell>
          <cell r="AS404" t="str">
            <v>Ы</v>
          </cell>
          <cell r="AT404" t="str">
            <v>Ы</v>
          </cell>
          <cell r="AU404">
            <v>0</v>
          </cell>
          <cell r="AV404">
            <v>0</v>
          </cell>
          <cell r="AW404">
            <v>23</v>
          </cell>
          <cell r="AX404">
            <v>1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38828</v>
          </cell>
        </row>
        <row r="405">
          <cell r="A405">
            <v>2006</v>
          </cell>
          <cell r="B405">
            <v>3</v>
          </cell>
          <cell r="C405">
            <v>684</v>
          </cell>
          <cell r="D405">
            <v>21</v>
          </cell>
          <cell r="E405">
            <v>792030</v>
          </cell>
          <cell r="F405">
            <v>0</v>
          </cell>
          <cell r="G405" t="str">
            <v>Затраты по ШПЗ (неосновные)</v>
          </cell>
          <cell r="H405">
            <v>2030</v>
          </cell>
          <cell r="I405">
            <v>7920</v>
          </cell>
          <cell r="J405">
            <v>2993.63</v>
          </cell>
          <cell r="K405">
            <v>1</v>
          </cell>
          <cell r="L405">
            <v>0</v>
          </cell>
          <cell r="M405">
            <v>0</v>
          </cell>
          <cell r="N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38</v>
          </cell>
          <cell r="V405">
            <v>0</v>
          </cell>
          <cell r="W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38</v>
          </cell>
          <cell r="AE405">
            <v>510100</v>
          </cell>
          <cell r="AF405">
            <v>0</v>
          </cell>
          <cell r="AI405">
            <v>2282</v>
          </cell>
          <cell r="AK405">
            <v>0</v>
          </cell>
          <cell r="AM405">
            <v>841</v>
          </cell>
          <cell r="AN405">
            <v>1</v>
          </cell>
          <cell r="AO405">
            <v>393216</v>
          </cell>
          <cell r="AQ405">
            <v>0</v>
          </cell>
          <cell r="AR405">
            <v>0</v>
          </cell>
          <cell r="AS405" t="str">
            <v>Ы</v>
          </cell>
          <cell r="AT405" t="str">
            <v>Ы</v>
          </cell>
          <cell r="AU405">
            <v>0</v>
          </cell>
          <cell r="AV405">
            <v>0</v>
          </cell>
          <cell r="AW405">
            <v>23</v>
          </cell>
          <cell r="AX405">
            <v>1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38828</v>
          </cell>
        </row>
        <row r="406">
          <cell r="A406">
            <v>2006</v>
          </cell>
          <cell r="B406">
            <v>3</v>
          </cell>
          <cell r="C406">
            <v>685</v>
          </cell>
          <cell r="D406">
            <v>21</v>
          </cell>
          <cell r="E406">
            <v>792030</v>
          </cell>
          <cell r="F406">
            <v>0</v>
          </cell>
          <cell r="G406" t="str">
            <v>Затраты по ШПЗ (неосновные)</v>
          </cell>
          <cell r="H406">
            <v>2030</v>
          </cell>
          <cell r="I406">
            <v>7920</v>
          </cell>
          <cell r="J406">
            <v>20.57</v>
          </cell>
          <cell r="K406">
            <v>1</v>
          </cell>
          <cell r="L406">
            <v>0</v>
          </cell>
          <cell r="M406">
            <v>0</v>
          </cell>
          <cell r="N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38</v>
          </cell>
          <cell r="V406">
            <v>0</v>
          </cell>
          <cell r="W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38</v>
          </cell>
          <cell r="AE406">
            <v>510200</v>
          </cell>
          <cell r="AF406">
            <v>0</v>
          </cell>
          <cell r="AI406">
            <v>2282</v>
          </cell>
          <cell r="AK406">
            <v>0</v>
          </cell>
          <cell r="AM406">
            <v>842</v>
          </cell>
          <cell r="AN406">
            <v>1</v>
          </cell>
          <cell r="AO406">
            <v>393216</v>
          </cell>
          <cell r="AQ406">
            <v>0</v>
          </cell>
          <cell r="AR406">
            <v>0</v>
          </cell>
          <cell r="AS406" t="str">
            <v>Ы</v>
          </cell>
          <cell r="AT406" t="str">
            <v>Ы</v>
          </cell>
          <cell r="AU406">
            <v>0</v>
          </cell>
          <cell r="AV406">
            <v>0</v>
          </cell>
          <cell r="AW406">
            <v>23</v>
          </cell>
          <cell r="AX406">
            <v>1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38828</v>
          </cell>
        </row>
        <row r="407">
          <cell r="A407">
            <v>2006</v>
          </cell>
          <cell r="B407">
            <v>3</v>
          </cell>
          <cell r="C407">
            <v>686</v>
          </cell>
          <cell r="D407">
            <v>21</v>
          </cell>
          <cell r="E407">
            <v>792030</v>
          </cell>
          <cell r="F407">
            <v>0</v>
          </cell>
          <cell r="G407" t="str">
            <v>Затраты по ШПЗ (неосновные)</v>
          </cell>
          <cell r="H407">
            <v>2030</v>
          </cell>
          <cell r="I407">
            <v>7920</v>
          </cell>
          <cell r="J407">
            <v>162.82</v>
          </cell>
          <cell r="K407">
            <v>1</v>
          </cell>
          <cell r="L407">
            <v>0</v>
          </cell>
          <cell r="M407">
            <v>0</v>
          </cell>
          <cell r="N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38</v>
          </cell>
          <cell r="V407">
            <v>0</v>
          </cell>
          <cell r="W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38</v>
          </cell>
          <cell r="AE407">
            <v>510300</v>
          </cell>
          <cell r="AF407">
            <v>0</v>
          </cell>
          <cell r="AI407">
            <v>2282</v>
          </cell>
          <cell r="AK407">
            <v>0</v>
          </cell>
          <cell r="AM407">
            <v>843</v>
          </cell>
          <cell r="AN407">
            <v>1</v>
          </cell>
          <cell r="AO407">
            <v>393216</v>
          </cell>
          <cell r="AQ407">
            <v>0</v>
          </cell>
          <cell r="AR407">
            <v>0</v>
          </cell>
          <cell r="AS407" t="str">
            <v>Ы</v>
          </cell>
          <cell r="AT407" t="str">
            <v>Ы</v>
          </cell>
          <cell r="AU407">
            <v>0</v>
          </cell>
          <cell r="AV407">
            <v>0</v>
          </cell>
          <cell r="AW407">
            <v>23</v>
          </cell>
          <cell r="AX407">
            <v>1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38828</v>
          </cell>
        </row>
        <row r="408">
          <cell r="A408">
            <v>2006</v>
          </cell>
          <cell r="B408">
            <v>3</v>
          </cell>
          <cell r="C408">
            <v>687</v>
          </cell>
          <cell r="D408">
            <v>21</v>
          </cell>
          <cell r="E408">
            <v>792030</v>
          </cell>
          <cell r="F408">
            <v>0</v>
          </cell>
          <cell r="G408" t="str">
            <v>Затраты по ШПЗ (неосновные)</v>
          </cell>
          <cell r="H408">
            <v>2030</v>
          </cell>
          <cell r="I408">
            <v>7920</v>
          </cell>
          <cell r="J408">
            <v>224.76</v>
          </cell>
          <cell r="K408">
            <v>1</v>
          </cell>
          <cell r="L408">
            <v>0</v>
          </cell>
          <cell r="M408">
            <v>0</v>
          </cell>
          <cell r="N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38</v>
          </cell>
          <cell r="V408">
            <v>0</v>
          </cell>
          <cell r="W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38</v>
          </cell>
          <cell r="AE408">
            <v>510400</v>
          </cell>
          <cell r="AF408">
            <v>0</v>
          </cell>
          <cell r="AI408">
            <v>2282</v>
          </cell>
          <cell r="AK408">
            <v>0</v>
          </cell>
          <cell r="AM408">
            <v>844</v>
          </cell>
          <cell r="AN408">
            <v>1</v>
          </cell>
          <cell r="AO408">
            <v>393216</v>
          </cell>
          <cell r="AQ408">
            <v>0</v>
          </cell>
          <cell r="AR408">
            <v>0</v>
          </cell>
          <cell r="AS408" t="str">
            <v>Ы</v>
          </cell>
          <cell r="AT408" t="str">
            <v>Ы</v>
          </cell>
          <cell r="AU408">
            <v>0</v>
          </cell>
          <cell r="AV408">
            <v>0</v>
          </cell>
          <cell r="AW408">
            <v>23</v>
          </cell>
          <cell r="AX408">
            <v>1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38828</v>
          </cell>
        </row>
        <row r="409">
          <cell r="A409">
            <v>2006</v>
          </cell>
          <cell r="B409">
            <v>3</v>
          </cell>
          <cell r="C409">
            <v>688</v>
          </cell>
          <cell r="D409">
            <v>21</v>
          </cell>
          <cell r="E409">
            <v>792030</v>
          </cell>
          <cell r="F409">
            <v>0</v>
          </cell>
          <cell r="G409" t="str">
            <v>Затраты по ШПЗ (неосновные)</v>
          </cell>
          <cell r="H409">
            <v>2030</v>
          </cell>
          <cell r="I409">
            <v>7920</v>
          </cell>
          <cell r="J409">
            <v>3053.7</v>
          </cell>
          <cell r="K409">
            <v>1</v>
          </cell>
          <cell r="L409">
            <v>0</v>
          </cell>
          <cell r="M409">
            <v>0</v>
          </cell>
          <cell r="N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38</v>
          </cell>
          <cell r="V409">
            <v>0</v>
          </cell>
          <cell r="W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38</v>
          </cell>
          <cell r="AE409">
            <v>510600</v>
          </cell>
          <cell r="AF409">
            <v>0</v>
          </cell>
          <cell r="AI409">
            <v>2282</v>
          </cell>
          <cell r="AK409">
            <v>0</v>
          </cell>
          <cell r="AM409">
            <v>845</v>
          </cell>
          <cell r="AN409">
            <v>1</v>
          </cell>
          <cell r="AO409">
            <v>393216</v>
          </cell>
          <cell r="AQ409">
            <v>0</v>
          </cell>
          <cell r="AR409">
            <v>0</v>
          </cell>
          <cell r="AS409" t="str">
            <v>Ы</v>
          </cell>
          <cell r="AT409" t="str">
            <v>Ы</v>
          </cell>
          <cell r="AU409">
            <v>0</v>
          </cell>
          <cell r="AV409">
            <v>0</v>
          </cell>
          <cell r="AW409">
            <v>23</v>
          </cell>
          <cell r="AX409">
            <v>1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38828</v>
          </cell>
        </row>
        <row r="410">
          <cell r="A410">
            <v>2006</v>
          </cell>
          <cell r="B410">
            <v>3</v>
          </cell>
          <cell r="C410">
            <v>689</v>
          </cell>
          <cell r="D410">
            <v>21</v>
          </cell>
          <cell r="E410">
            <v>792030</v>
          </cell>
          <cell r="F410">
            <v>0</v>
          </cell>
          <cell r="G410" t="str">
            <v>Затраты по ШПЗ (неосновные)</v>
          </cell>
          <cell r="H410">
            <v>2030</v>
          </cell>
          <cell r="I410">
            <v>7920</v>
          </cell>
          <cell r="J410">
            <v>2132.46</v>
          </cell>
          <cell r="K410">
            <v>1</v>
          </cell>
          <cell r="L410">
            <v>0</v>
          </cell>
          <cell r="M410">
            <v>0</v>
          </cell>
          <cell r="N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38</v>
          </cell>
          <cell r="V410">
            <v>0</v>
          </cell>
          <cell r="W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38</v>
          </cell>
          <cell r="AE410">
            <v>510900</v>
          </cell>
          <cell r="AF410">
            <v>0</v>
          </cell>
          <cell r="AI410">
            <v>2282</v>
          </cell>
          <cell r="AK410">
            <v>0</v>
          </cell>
          <cell r="AM410">
            <v>846</v>
          </cell>
          <cell r="AN410">
            <v>1</v>
          </cell>
          <cell r="AO410">
            <v>393216</v>
          </cell>
          <cell r="AQ410">
            <v>0</v>
          </cell>
          <cell r="AR410">
            <v>0</v>
          </cell>
          <cell r="AS410" t="str">
            <v>Ы</v>
          </cell>
          <cell r="AT410" t="str">
            <v>Ы</v>
          </cell>
          <cell r="AU410">
            <v>0</v>
          </cell>
          <cell r="AV410">
            <v>0</v>
          </cell>
          <cell r="AW410">
            <v>23</v>
          </cell>
          <cell r="AX410">
            <v>1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38828</v>
          </cell>
        </row>
        <row r="411">
          <cell r="A411">
            <v>2006</v>
          </cell>
          <cell r="B411">
            <v>3</v>
          </cell>
          <cell r="C411">
            <v>690</v>
          </cell>
          <cell r="D411">
            <v>21</v>
          </cell>
          <cell r="E411">
            <v>792030</v>
          </cell>
          <cell r="F411">
            <v>0</v>
          </cell>
          <cell r="G411" t="str">
            <v>Затраты по ШПЗ (неосновные)</v>
          </cell>
          <cell r="H411">
            <v>2030</v>
          </cell>
          <cell r="I411">
            <v>7920</v>
          </cell>
          <cell r="J411">
            <v>185.64</v>
          </cell>
          <cell r="K411">
            <v>1</v>
          </cell>
          <cell r="L411">
            <v>0</v>
          </cell>
          <cell r="M411">
            <v>0</v>
          </cell>
          <cell r="N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38</v>
          </cell>
          <cell r="V411">
            <v>0</v>
          </cell>
          <cell r="W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38</v>
          </cell>
          <cell r="AE411">
            <v>513600</v>
          </cell>
          <cell r="AF411">
            <v>0</v>
          </cell>
          <cell r="AI411">
            <v>2282</v>
          </cell>
          <cell r="AK411">
            <v>0</v>
          </cell>
          <cell r="AM411">
            <v>847</v>
          </cell>
          <cell r="AN411">
            <v>1</v>
          </cell>
          <cell r="AO411">
            <v>393216</v>
          </cell>
          <cell r="AQ411">
            <v>0</v>
          </cell>
          <cell r="AR411">
            <v>0</v>
          </cell>
          <cell r="AS411" t="str">
            <v>Ы</v>
          </cell>
          <cell r="AT411" t="str">
            <v>Ы</v>
          </cell>
          <cell r="AU411">
            <v>0</v>
          </cell>
          <cell r="AV411">
            <v>0</v>
          </cell>
          <cell r="AW411">
            <v>23</v>
          </cell>
          <cell r="AX411">
            <v>1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38828</v>
          </cell>
        </row>
        <row r="412">
          <cell r="A412">
            <v>2006</v>
          </cell>
          <cell r="B412">
            <v>3</v>
          </cell>
          <cell r="C412">
            <v>691</v>
          </cell>
          <cell r="D412">
            <v>21</v>
          </cell>
          <cell r="E412">
            <v>792030</v>
          </cell>
          <cell r="F412">
            <v>0</v>
          </cell>
          <cell r="G412" t="str">
            <v>Затраты по ШПЗ (неосновные)</v>
          </cell>
          <cell r="H412">
            <v>2030</v>
          </cell>
          <cell r="I412">
            <v>7920</v>
          </cell>
          <cell r="J412">
            <v>57.24</v>
          </cell>
          <cell r="K412">
            <v>1</v>
          </cell>
          <cell r="L412">
            <v>0</v>
          </cell>
          <cell r="M412">
            <v>0</v>
          </cell>
          <cell r="N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38</v>
          </cell>
          <cell r="V412">
            <v>0</v>
          </cell>
          <cell r="W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38</v>
          </cell>
          <cell r="AE412">
            <v>530000</v>
          </cell>
          <cell r="AF412">
            <v>0</v>
          </cell>
          <cell r="AI412">
            <v>2282</v>
          </cell>
          <cell r="AK412">
            <v>0</v>
          </cell>
          <cell r="AM412">
            <v>848</v>
          </cell>
          <cell r="AN412">
            <v>1</v>
          </cell>
          <cell r="AO412">
            <v>393216</v>
          </cell>
          <cell r="AQ412">
            <v>0</v>
          </cell>
          <cell r="AR412">
            <v>0</v>
          </cell>
          <cell r="AS412" t="str">
            <v>Ы</v>
          </cell>
          <cell r="AT412" t="str">
            <v>Ы</v>
          </cell>
          <cell r="AU412">
            <v>0</v>
          </cell>
          <cell r="AV412">
            <v>0</v>
          </cell>
          <cell r="AW412">
            <v>23</v>
          </cell>
          <cell r="AX412">
            <v>1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38828</v>
          </cell>
        </row>
        <row r="413">
          <cell r="A413">
            <v>2006</v>
          </cell>
          <cell r="B413">
            <v>3</v>
          </cell>
          <cell r="C413">
            <v>692</v>
          </cell>
          <cell r="D413">
            <v>21</v>
          </cell>
          <cell r="E413">
            <v>792030</v>
          </cell>
          <cell r="F413">
            <v>0</v>
          </cell>
          <cell r="G413" t="str">
            <v>Затраты по ШПЗ (неосновные)</v>
          </cell>
          <cell r="H413">
            <v>2030</v>
          </cell>
          <cell r="I413">
            <v>7920</v>
          </cell>
          <cell r="J413">
            <v>44.46</v>
          </cell>
          <cell r="K413">
            <v>1</v>
          </cell>
          <cell r="L413">
            <v>0</v>
          </cell>
          <cell r="M413">
            <v>0</v>
          </cell>
          <cell r="N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32</v>
          </cell>
          <cell r="V413">
            <v>0</v>
          </cell>
          <cell r="W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32</v>
          </cell>
          <cell r="AE413">
            <v>110000</v>
          </cell>
          <cell r="AF413">
            <v>0</v>
          </cell>
          <cell r="AI413">
            <v>2282</v>
          </cell>
          <cell r="AK413">
            <v>0</v>
          </cell>
          <cell r="AM413">
            <v>849</v>
          </cell>
          <cell r="AN413">
            <v>1</v>
          </cell>
          <cell r="AO413">
            <v>393216</v>
          </cell>
          <cell r="AQ413">
            <v>0</v>
          </cell>
          <cell r="AR413">
            <v>0</v>
          </cell>
          <cell r="AS413" t="str">
            <v>Ы</v>
          </cell>
          <cell r="AT413" t="str">
            <v>Ы</v>
          </cell>
          <cell r="AU413">
            <v>0</v>
          </cell>
          <cell r="AV413">
            <v>0</v>
          </cell>
          <cell r="AW413">
            <v>23</v>
          </cell>
          <cell r="AX413">
            <v>1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38828</v>
          </cell>
        </row>
        <row r="414">
          <cell r="A414">
            <v>2006</v>
          </cell>
          <cell r="B414">
            <v>3</v>
          </cell>
          <cell r="C414">
            <v>693</v>
          </cell>
          <cell r="D414">
            <v>21</v>
          </cell>
          <cell r="E414">
            <v>792030</v>
          </cell>
          <cell r="F414">
            <v>0</v>
          </cell>
          <cell r="G414" t="str">
            <v>Затраты по ШПЗ (неосновные)</v>
          </cell>
          <cell r="H414">
            <v>2030</v>
          </cell>
          <cell r="I414">
            <v>7920</v>
          </cell>
          <cell r="J414">
            <v>1.25</v>
          </cell>
          <cell r="K414">
            <v>1</v>
          </cell>
          <cell r="L414">
            <v>0</v>
          </cell>
          <cell r="M414">
            <v>0</v>
          </cell>
          <cell r="N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32</v>
          </cell>
          <cell r="V414">
            <v>0</v>
          </cell>
          <cell r="W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32</v>
          </cell>
          <cell r="AE414">
            <v>114020</v>
          </cell>
          <cell r="AF414">
            <v>0</v>
          </cell>
          <cell r="AI414">
            <v>2282</v>
          </cell>
          <cell r="AK414">
            <v>0</v>
          </cell>
          <cell r="AM414">
            <v>850</v>
          </cell>
          <cell r="AN414">
            <v>1</v>
          </cell>
          <cell r="AO414">
            <v>393216</v>
          </cell>
          <cell r="AQ414">
            <v>0</v>
          </cell>
          <cell r="AR414">
            <v>0</v>
          </cell>
          <cell r="AS414" t="str">
            <v>Ы</v>
          </cell>
          <cell r="AT414" t="str">
            <v>Ы</v>
          </cell>
          <cell r="AU414">
            <v>0</v>
          </cell>
          <cell r="AV414">
            <v>0</v>
          </cell>
          <cell r="AW414">
            <v>23</v>
          </cell>
          <cell r="AX414">
            <v>1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38828</v>
          </cell>
        </row>
        <row r="415">
          <cell r="A415">
            <v>2006</v>
          </cell>
          <cell r="B415">
            <v>3</v>
          </cell>
          <cell r="C415">
            <v>694</v>
          </cell>
          <cell r="D415">
            <v>21</v>
          </cell>
          <cell r="E415">
            <v>792030</v>
          </cell>
          <cell r="F415">
            <v>0</v>
          </cell>
          <cell r="G415" t="str">
            <v>Затраты по ШПЗ (неосновные)</v>
          </cell>
          <cell r="H415">
            <v>2030</v>
          </cell>
          <cell r="I415">
            <v>7920</v>
          </cell>
          <cell r="J415">
            <v>5.87</v>
          </cell>
          <cell r="K415">
            <v>1</v>
          </cell>
          <cell r="L415">
            <v>0</v>
          </cell>
          <cell r="M415">
            <v>0</v>
          </cell>
          <cell r="N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32</v>
          </cell>
          <cell r="V415">
            <v>0</v>
          </cell>
          <cell r="W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32</v>
          </cell>
          <cell r="AE415">
            <v>117000</v>
          </cell>
          <cell r="AF415">
            <v>0</v>
          </cell>
          <cell r="AI415">
            <v>2282</v>
          </cell>
          <cell r="AK415">
            <v>0</v>
          </cell>
          <cell r="AM415">
            <v>851</v>
          </cell>
          <cell r="AN415">
            <v>1</v>
          </cell>
          <cell r="AO415">
            <v>393216</v>
          </cell>
          <cell r="AQ415">
            <v>0</v>
          </cell>
          <cell r="AR415">
            <v>0</v>
          </cell>
          <cell r="AS415" t="str">
            <v>Ы</v>
          </cell>
          <cell r="AT415" t="str">
            <v>Ы</v>
          </cell>
          <cell r="AU415">
            <v>0</v>
          </cell>
          <cell r="AV415">
            <v>0</v>
          </cell>
          <cell r="AW415">
            <v>23</v>
          </cell>
          <cell r="AX415">
            <v>1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38828</v>
          </cell>
        </row>
        <row r="416">
          <cell r="A416">
            <v>2006</v>
          </cell>
          <cell r="B416">
            <v>3</v>
          </cell>
          <cell r="C416">
            <v>695</v>
          </cell>
          <cell r="D416">
            <v>21</v>
          </cell>
          <cell r="E416">
            <v>792030</v>
          </cell>
          <cell r="F416">
            <v>0</v>
          </cell>
          <cell r="G416" t="str">
            <v>Затраты по ШПЗ (неосновные)</v>
          </cell>
          <cell r="H416">
            <v>2030</v>
          </cell>
          <cell r="I416">
            <v>7920</v>
          </cell>
          <cell r="J416">
            <v>-1.71</v>
          </cell>
          <cell r="K416">
            <v>1</v>
          </cell>
          <cell r="L416">
            <v>0</v>
          </cell>
          <cell r="M416">
            <v>0</v>
          </cell>
          <cell r="N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32</v>
          </cell>
          <cell r="V416">
            <v>0</v>
          </cell>
          <cell r="W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32</v>
          </cell>
          <cell r="AE416">
            <v>130000</v>
          </cell>
          <cell r="AF416">
            <v>0</v>
          </cell>
          <cell r="AI416">
            <v>2282</v>
          </cell>
          <cell r="AK416">
            <v>0</v>
          </cell>
          <cell r="AM416">
            <v>852</v>
          </cell>
          <cell r="AN416">
            <v>1</v>
          </cell>
          <cell r="AO416">
            <v>393216</v>
          </cell>
          <cell r="AQ416">
            <v>0</v>
          </cell>
          <cell r="AR416">
            <v>0</v>
          </cell>
          <cell r="AS416" t="str">
            <v>Ы</v>
          </cell>
          <cell r="AT416" t="str">
            <v>Ы</v>
          </cell>
          <cell r="AU416">
            <v>0</v>
          </cell>
          <cell r="AV416">
            <v>0</v>
          </cell>
          <cell r="AW416">
            <v>23</v>
          </cell>
          <cell r="AX416">
            <v>1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38828</v>
          </cell>
        </row>
        <row r="417">
          <cell r="A417">
            <v>2006</v>
          </cell>
          <cell r="B417">
            <v>3</v>
          </cell>
          <cell r="C417">
            <v>696</v>
          </cell>
          <cell r="D417">
            <v>21</v>
          </cell>
          <cell r="E417">
            <v>792030</v>
          </cell>
          <cell r="F417">
            <v>0</v>
          </cell>
          <cell r="G417" t="str">
            <v>Затраты по ШПЗ (неосновные)</v>
          </cell>
          <cell r="H417">
            <v>2030</v>
          </cell>
          <cell r="I417">
            <v>7920</v>
          </cell>
          <cell r="J417">
            <v>4.99</v>
          </cell>
          <cell r="K417">
            <v>1</v>
          </cell>
          <cell r="L417">
            <v>0</v>
          </cell>
          <cell r="M417">
            <v>0</v>
          </cell>
          <cell r="N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32</v>
          </cell>
          <cell r="V417">
            <v>0</v>
          </cell>
          <cell r="W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32</v>
          </cell>
          <cell r="AE417">
            <v>130100</v>
          </cell>
          <cell r="AF417">
            <v>0</v>
          </cell>
          <cell r="AI417">
            <v>2282</v>
          </cell>
          <cell r="AK417">
            <v>0</v>
          </cell>
          <cell r="AM417">
            <v>853</v>
          </cell>
          <cell r="AN417">
            <v>1</v>
          </cell>
          <cell r="AO417">
            <v>393216</v>
          </cell>
          <cell r="AQ417">
            <v>0</v>
          </cell>
          <cell r="AR417">
            <v>0</v>
          </cell>
          <cell r="AS417" t="str">
            <v>Ы</v>
          </cell>
          <cell r="AT417" t="str">
            <v>Ы</v>
          </cell>
          <cell r="AU417">
            <v>0</v>
          </cell>
          <cell r="AV417">
            <v>0</v>
          </cell>
          <cell r="AW417">
            <v>23</v>
          </cell>
          <cell r="AX417">
            <v>1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38828</v>
          </cell>
        </row>
        <row r="418">
          <cell r="A418">
            <v>2006</v>
          </cell>
          <cell r="B418">
            <v>3</v>
          </cell>
          <cell r="C418">
            <v>697</v>
          </cell>
          <cell r="D418">
            <v>21</v>
          </cell>
          <cell r="E418">
            <v>792030</v>
          </cell>
          <cell r="F418">
            <v>0</v>
          </cell>
          <cell r="G418" t="str">
            <v>Затраты по ШПЗ (неосновные)</v>
          </cell>
          <cell r="H418">
            <v>2030</v>
          </cell>
          <cell r="I418">
            <v>7920</v>
          </cell>
          <cell r="J418">
            <v>0.36</v>
          </cell>
          <cell r="K418">
            <v>1</v>
          </cell>
          <cell r="L418">
            <v>0</v>
          </cell>
          <cell r="M418">
            <v>0</v>
          </cell>
          <cell r="N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32</v>
          </cell>
          <cell r="V418">
            <v>0</v>
          </cell>
          <cell r="W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32</v>
          </cell>
          <cell r="AE418">
            <v>131000</v>
          </cell>
          <cell r="AF418">
            <v>0</v>
          </cell>
          <cell r="AI418">
            <v>2282</v>
          </cell>
          <cell r="AK418">
            <v>0</v>
          </cell>
          <cell r="AM418">
            <v>854</v>
          </cell>
          <cell r="AN418">
            <v>1</v>
          </cell>
          <cell r="AO418">
            <v>393216</v>
          </cell>
          <cell r="AQ418">
            <v>0</v>
          </cell>
          <cell r="AR418">
            <v>0</v>
          </cell>
          <cell r="AS418" t="str">
            <v>Ы</v>
          </cell>
          <cell r="AT418" t="str">
            <v>Ы</v>
          </cell>
          <cell r="AU418">
            <v>0</v>
          </cell>
          <cell r="AV418">
            <v>0</v>
          </cell>
          <cell r="AW418">
            <v>23</v>
          </cell>
          <cell r="AX418">
            <v>1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38828</v>
          </cell>
        </row>
        <row r="419">
          <cell r="A419">
            <v>2006</v>
          </cell>
          <cell r="B419">
            <v>3</v>
          </cell>
          <cell r="C419">
            <v>698</v>
          </cell>
          <cell r="D419">
            <v>21</v>
          </cell>
          <cell r="E419">
            <v>792030</v>
          </cell>
          <cell r="F419">
            <v>0</v>
          </cell>
          <cell r="G419" t="str">
            <v>Затраты по ШПЗ (неосновные)</v>
          </cell>
          <cell r="H419">
            <v>2030</v>
          </cell>
          <cell r="I419">
            <v>7920</v>
          </cell>
          <cell r="J419">
            <v>4.37</v>
          </cell>
          <cell r="K419">
            <v>1</v>
          </cell>
          <cell r="L419">
            <v>0</v>
          </cell>
          <cell r="M419">
            <v>0</v>
          </cell>
          <cell r="N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32</v>
          </cell>
          <cell r="V419">
            <v>0</v>
          </cell>
          <cell r="W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32</v>
          </cell>
          <cell r="AE419">
            <v>132000</v>
          </cell>
          <cell r="AF419">
            <v>0</v>
          </cell>
          <cell r="AI419">
            <v>2282</v>
          </cell>
          <cell r="AK419">
            <v>0</v>
          </cell>
          <cell r="AM419">
            <v>855</v>
          </cell>
          <cell r="AN419">
            <v>1</v>
          </cell>
          <cell r="AO419">
            <v>393216</v>
          </cell>
          <cell r="AQ419">
            <v>0</v>
          </cell>
          <cell r="AR419">
            <v>0</v>
          </cell>
          <cell r="AS419" t="str">
            <v>Ы</v>
          </cell>
          <cell r="AT419" t="str">
            <v>Ы</v>
          </cell>
          <cell r="AU419">
            <v>0</v>
          </cell>
          <cell r="AV419">
            <v>0</v>
          </cell>
          <cell r="AW419">
            <v>23</v>
          </cell>
          <cell r="AX419">
            <v>1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C419">
            <v>38828</v>
          </cell>
        </row>
        <row r="420">
          <cell r="A420">
            <v>2006</v>
          </cell>
          <cell r="B420">
            <v>3</v>
          </cell>
          <cell r="C420">
            <v>699</v>
          </cell>
          <cell r="D420">
            <v>21</v>
          </cell>
          <cell r="E420">
            <v>792030</v>
          </cell>
          <cell r="F420">
            <v>0</v>
          </cell>
          <cell r="G420" t="str">
            <v>Затраты по ШПЗ (неосновные)</v>
          </cell>
          <cell r="H420">
            <v>2030</v>
          </cell>
          <cell r="I420">
            <v>7920</v>
          </cell>
          <cell r="J420">
            <v>3.4</v>
          </cell>
          <cell r="K420">
            <v>1</v>
          </cell>
          <cell r="L420">
            <v>0</v>
          </cell>
          <cell r="M420">
            <v>0</v>
          </cell>
          <cell r="N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32</v>
          </cell>
          <cell r="V420">
            <v>0</v>
          </cell>
          <cell r="W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32</v>
          </cell>
          <cell r="AE420">
            <v>135000</v>
          </cell>
          <cell r="AF420">
            <v>0</v>
          </cell>
          <cell r="AI420">
            <v>2282</v>
          </cell>
          <cell r="AK420">
            <v>0</v>
          </cell>
          <cell r="AM420">
            <v>856</v>
          </cell>
          <cell r="AN420">
            <v>1</v>
          </cell>
          <cell r="AO420">
            <v>393216</v>
          </cell>
          <cell r="AQ420">
            <v>0</v>
          </cell>
          <cell r="AR420">
            <v>0</v>
          </cell>
          <cell r="AS420" t="str">
            <v>Ы</v>
          </cell>
          <cell r="AT420" t="str">
            <v>Ы</v>
          </cell>
          <cell r="AU420">
            <v>0</v>
          </cell>
          <cell r="AV420">
            <v>0</v>
          </cell>
          <cell r="AW420">
            <v>23</v>
          </cell>
          <cell r="AX420">
            <v>1</v>
          </cell>
          <cell r="AY420">
            <v>0</v>
          </cell>
          <cell r="AZ420">
            <v>0</v>
          </cell>
          <cell r="BA420">
            <v>0</v>
          </cell>
          <cell r="BB420">
            <v>0</v>
          </cell>
          <cell r="BC420">
            <v>38828</v>
          </cell>
        </row>
        <row r="421">
          <cell r="A421">
            <v>2006</v>
          </cell>
          <cell r="B421">
            <v>3</v>
          </cell>
          <cell r="C421">
            <v>700</v>
          </cell>
          <cell r="D421">
            <v>21</v>
          </cell>
          <cell r="E421">
            <v>792030</v>
          </cell>
          <cell r="F421">
            <v>0</v>
          </cell>
          <cell r="G421" t="str">
            <v>Затраты по ШПЗ (неосновные)</v>
          </cell>
          <cell r="H421">
            <v>2030</v>
          </cell>
          <cell r="I421">
            <v>7920</v>
          </cell>
          <cell r="J421">
            <v>44865.5</v>
          </cell>
          <cell r="K421">
            <v>1</v>
          </cell>
          <cell r="L421">
            <v>0</v>
          </cell>
          <cell r="M421">
            <v>0</v>
          </cell>
          <cell r="N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32</v>
          </cell>
          <cell r="V421">
            <v>0</v>
          </cell>
          <cell r="W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32</v>
          </cell>
          <cell r="AE421">
            <v>143000</v>
          </cell>
          <cell r="AF421">
            <v>0</v>
          </cell>
          <cell r="AI421">
            <v>2282</v>
          </cell>
          <cell r="AK421">
            <v>0</v>
          </cell>
          <cell r="AM421">
            <v>857</v>
          </cell>
          <cell r="AN421">
            <v>1</v>
          </cell>
          <cell r="AO421">
            <v>393216</v>
          </cell>
          <cell r="AQ421">
            <v>0</v>
          </cell>
          <cell r="AR421">
            <v>0</v>
          </cell>
          <cell r="AS421" t="str">
            <v>Ы</v>
          </cell>
          <cell r="AT421" t="str">
            <v>Ы</v>
          </cell>
          <cell r="AU421">
            <v>0</v>
          </cell>
          <cell r="AV421">
            <v>0</v>
          </cell>
          <cell r="AW421">
            <v>23</v>
          </cell>
          <cell r="AX421">
            <v>1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C421">
            <v>38828</v>
          </cell>
        </row>
        <row r="422">
          <cell r="A422">
            <v>2006</v>
          </cell>
          <cell r="B422">
            <v>3</v>
          </cell>
          <cell r="C422">
            <v>701</v>
          </cell>
          <cell r="D422">
            <v>21</v>
          </cell>
          <cell r="E422">
            <v>792030</v>
          </cell>
          <cell r="F422">
            <v>0</v>
          </cell>
          <cell r="G422" t="str">
            <v>Затраты по ШПЗ (неосновные)</v>
          </cell>
          <cell r="H422">
            <v>2030</v>
          </cell>
          <cell r="I422">
            <v>7920</v>
          </cell>
          <cell r="J422">
            <v>779800</v>
          </cell>
          <cell r="K422">
            <v>1</v>
          </cell>
          <cell r="L422">
            <v>0</v>
          </cell>
          <cell r="M422">
            <v>0</v>
          </cell>
          <cell r="N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32</v>
          </cell>
          <cell r="V422">
            <v>0</v>
          </cell>
          <cell r="W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32</v>
          </cell>
          <cell r="AE422">
            <v>240000</v>
          </cell>
          <cell r="AF422">
            <v>0</v>
          </cell>
          <cell r="AI422">
            <v>2282</v>
          </cell>
          <cell r="AK422">
            <v>0</v>
          </cell>
          <cell r="AM422">
            <v>858</v>
          </cell>
          <cell r="AN422">
            <v>1</v>
          </cell>
          <cell r="AO422">
            <v>393216</v>
          </cell>
          <cell r="AQ422">
            <v>0</v>
          </cell>
          <cell r="AR422">
            <v>0</v>
          </cell>
          <cell r="AS422" t="str">
            <v>Ы</v>
          </cell>
          <cell r="AT422" t="str">
            <v>Ы</v>
          </cell>
          <cell r="AU422">
            <v>0</v>
          </cell>
          <cell r="AV422">
            <v>0</v>
          </cell>
          <cell r="AW422">
            <v>23</v>
          </cell>
          <cell r="AX422">
            <v>1</v>
          </cell>
          <cell r="AY422">
            <v>0</v>
          </cell>
          <cell r="AZ422">
            <v>0</v>
          </cell>
          <cell r="BA422">
            <v>0</v>
          </cell>
          <cell r="BB422">
            <v>0</v>
          </cell>
          <cell r="BC422">
            <v>38828</v>
          </cell>
        </row>
        <row r="423">
          <cell r="A423">
            <v>2006</v>
          </cell>
          <cell r="B423">
            <v>3</v>
          </cell>
          <cell r="C423">
            <v>702</v>
          </cell>
          <cell r="D423">
            <v>21</v>
          </cell>
          <cell r="E423">
            <v>792030</v>
          </cell>
          <cell r="F423">
            <v>0</v>
          </cell>
          <cell r="G423" t="str">
            <v>Затраты по ШПЗ (неосновные)</v>
          </cell>
          <cell r="H423">
            <v>2030</v>
          </cell>
          <cell r="I423">
            <v>7920</v>
          </cell>
          <cell r="J423">
            <v>22419.91</v>
          </cell>
          <cell r="K423">
            <v>1</v>
          </cell>
          <cell r="L423">
            <v>0</v>
          </cell>
          <cell r="M423">
            <v>0</v>
          </cell>
          <cell r="N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32</v>
          </cell>
          <cell r="V423">
            <v>0</v>
          </cell>
          <cell r="W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32</v>
          </cell>
          <cell r="AE423">
            <v>311000</v>
          </cell>
          <cell r="AF423">
            <v>0</v>
          </cell>
          <cell r="AI423">
            <v>2282</v>
          </cell>
          <cell r="AK423">
            <v>0</v>
          </cell>
          <cell r="AM423">
            <v>859</v>
          </cell>
          <cell r="AN423">
            <v>1</v>
          </cell>
          <cell r="AO423">
            <v>393216</v>
          </cell>
          <cell r="AQ423">
            <v>0</v>
          </cell>
          <cell r="AR423">
            <v>0</v>
          </cell>
          <cell r="AS423" t="str">
            <v>Ы</v>
          </cell>
          <cell r="AT423" t="str">
            <v>Ы</v>
          </cell>
          <cell r="AU423">
            <v>0</v>
          </cell>
          <cell r="AV423">
            <v>0</v>
          </cell>
          <cell r="AW423">
            <v>23</v>
          </cell>
          <cell r="AX423">
            <v>1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38828</v>
          </cell>
        </row>
        <row r="424">
          <cell r="A424">
            <v>2006</v>
          </cell>
          <cell r="B424">
            <v>3</v>
          </cell>
          <cell r="C424">
            <v>703</v>
          </cell>
          <cell r="D424">
            <v>21</v>
          </cell>
          <cell r="E424">
            <v>792030</v>
          </cell>
          <cell r="F424">
            <v>0</v>
          </cell>
          <cell r="G424" t="str">
            <v>Затраты по ШПЗ (неосновные)</v>
          </cell>
          <cell r="H424">
            <v>2030</v>
          </cell>
          <cell r="I424">
            <v>7920</v>
          </cell>
          <cell r="J424">
            <v>155558.01</v>
          </cell>
          <cell r="K424">
            <v>1</v>
          </cell>
          <cell r="L424">
            <v>0</v>
          </cell>
          <cell r="M424">
            <v>0</v>
          </cell>
          <cell r="N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32</v>
          </cell>
          <cell r="V424">
            <v>0</v>
          </cell>
          <cell r="W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32</v>
          </cell>
          <cell r="AE424">
            <v>312000</v>
          </cell>
          <cell r="AF424">
            <v>0</v>
          </cell>
          <cell r="AI424">
            <v>2282</v>
          </cell>
          <cell r="AK424">
            <v>0</v>
          </cell>
          <cell r="AM424">
            <v>860</v>
          </cell>
          <cell r="AN424">
            <v>1</v>
          </cell>
          <cell r="AO424">
            <v>393216</v>
          </cell>
          <cell r="AQ424">
            <v>0</v>
          </cell>
          <cell r="AR424">
            <v>0</v>
          </cell>
          <cell r="AS424" t="str">
            <v>Ы</v>
          </cell>
          <cell r="AT424" t="str">
            <v>Ы</v>
          </cell>
          <cell r="AU424">
            <v>0</v>
          </cell>
          <cell r="AV424">
            <v>0</v>
          </cell>
          <cell r="AW424">
            <v>23</v>
          </cell>
          <cell r="AX424">
            <v>1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38828</v>
          </cell>
        </row>
        <row r="425">
          <cell r="A425">
            <v>2006</v>
          </cell>
          <cell r="B425">
            <v>3</v>
          </cell>
          <cell r="C425">
            <v>704</v>
          </cell>
          <cell r="D425">
            <v>21</v>
          </cell>
          <cell r="E425">
            <v>792030</v>
          </cell>
          <cell r="F425">
            <v>0</v>
          </cell>
          <cell r="G425" t="str">
            <v>Затраты по ШПЗ (неосновные)</v>
          </cell>
          <cell r="H425">
            <v>2030</v>
          </cell>
          <cell r="I425">
            <v>7920</v>
          </cell>
          <cell r="J425">
            <v>8504.09</v>
          </cell>
          <cell r="K425">
            <v>1</v>
          </cell>
          <cell r="L425">
            <v>0</v>
          </cell>
          <cell r="M425">
            <v>0</v>
          </cell>
          <cell r="N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32</v>
          </cell>
          <cell r="V425">
            <v>0</v>
          </cell>
          <cell r="W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32</v>
          </cell>
          <cell r="AE425">
            <v>313000</v>
          </cell>
          <cell r="AF425">
            <v>0</v>
          </cell>
          <cell r="AI425">
            <v>2282</v>
          </cell>
          <cell r="AK425">
            <v>0</v>
          </cell>
          <cell r="AM425">
            <v>861</v>
          </cell>
          <cell r="AN425">
            <v>1</v>
          </cell>
          <cell r="AO425">
            <v>393216</v>
          </cell>
          <cell r="AQ425">
            <v>0</v>
          </cell>
          <cell r="AR425">
            <v>0</v>
          </cell>
          <cell r="AS425" t="str">
            <v>Ы</v>
          </cell>
          <cell r="AT425" t="str">
            <v>Ы</v>
          </cell>
          <cell r="AU425">
            <v>0</v>
          </cell>
          <cell r="AV425">
            <v>0</v>
          </cell>
          <cell r="AW425">
            <v>23</v>
          </cell>
          <cell r="AX425">
            <v>1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38828</v>
          </cell>
        </row>
        <row r="426">
          <cell r="A426">
            <v>2006</v>
          </cell>
          <cell r="B426">
            <v>3</v>
          </cell>
          <cell r="C426">
            <v>705</v>
          </cell>
          <cell r="D426">
            <v>21</v>
          </cell>
          <cell r="E426">
            <v>792030</v>
          </cell>
          <cell r="F426">
            <v>0</v>
          </cell>
          <cell r="G426" t="str">
            <v>Затраты по ШПЗ (неосновные)</v>
          </cell>
          <cell r="H426">
            <v>2030</v>
          </cell>
          <cell r="I426">
            <v>7920</v>
          </cell>
          <cell r="J426">
            <v>15462</v>
          </cell>
          <cell r="K426">
            <v>1</v>
          </cell>
          <cell r="L426">
            <v>0</v>
          </cell>
          <cell r="M426">
            <v>0</v>
          </cell>
          <cell r="N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32</v>
          </cell>
          <cell r="V426">
            <v>0</v>
          </cell>
          <cell r="W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32</v>
          </cell>
          <cell r="AE426">
            <v>314000</v>
          </cell>
          <cell r="AF426">
            <v>0</v>
          </cell>
          <cell r="AI426">
            <v>2282</v>
          </cell>
          <cell r="AK426">
            <v>0</v>
          </cell>
          <cell r="AM426">
            <v>862</v>
          </cell>
          <cell r="AN426">
            <v>1</v>
          </cell>
          <cell r="AO426">
            <v>393216</v>
          </cell>
          <cell r="AQ426">
            <v>0</v>
          </cell>
          <cell r="AR426">
            <v>0</v>
          </cell>
          <cell r="AS426" t="str">
            <v>Ы</v>
          </cell>
          <cell r="AT426" t="str">
            <v>Ы</v>
          </cell>
          <cell r="AU426">
            <v>0</v>
          </cell>
          <cell r="AV426">
            <v>0</v>
          </cell>
          <cell r="AW426">
            <v>23</v>
          </cell>
          <cell r="AX426">
            <v>1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38828</v>
          </cell>
        </row>
        <row r="427">
          <cell r="A427">
            <v>2006</v>
          </cell>
          <cell r="B427">
            <v>3</v>
          </cell>
          <cell r="C427">
            <v>706</v>
          </cell>
          <cell r="D427">
            <v>21</v>
          </cell>
          <cell r="E427">
            <v>792030</v>
          </cell>
          <cell r="F427">
            <v>0</v>
          </cell>
          <cell r="G427" t="str">
            <v>Затраты по ШПЗ (неосновные)</v>
          </cell>
          <cell r="H427">
            <v>2030</v>
          </cell>
          <cell r="I427">
            <v>7920</v>
          </cell>
          <cell r="J427">
            <v>3108.48</v>
          </cell>
          <cell r="K427">
            <v>1</v>
          </cell>
          <cell r="L427">
            <v>0</v>
          </cell>
          <cell r="M427">
            <v>0</v>
          </cell>
          <cell r="N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32</v>
          </cell>
          <cell r="V427">
            <v>0</v>
          </cell>
          <cell r="W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32</v>
          </cell>
          <cell r="AE427">
            <v>315000</v>
          </cell>
          <cell r="AF427">
            <v>0</v>
          </cell>
          <cell r="AI427">
            <v>2282</v>
          </cell>
          <cell r="AK427">
            <v>0</v>
          </cell>
          <cell r="AM427">
            <v>863</v>
          </cell>
          <cell r="AN427">
            <v>1</v>
          </cell>
          <cell r="AO427">
            <v>393216</v>
          </cell>
          <cell r="AQ427">
            <v>0</v>
          </cell>
          <cell r="AR427">
            <v>0</v>
          </cell>
          <cell r="AS427" t="str">
            <v>Ы</v>
          </cell>
          <cell r="AT427" t="str">
            <v>Ы</v>
          </cell>
          <cell r="AU427">
            <v>0</v>
          </cell>
          <cell r="AV427">
            <v>0</v>
          </cell>
          <cell r="AW427">
            <v>23</v>
          </cell>
          <cell r="AX427">
            <v>1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38828</v>
          </cell>
        </row>
        <row r="428">
          <cell r="A428">
            <v>2006</v>
          </cell>
          <cell r="B428">
            <v>3</v>
          </cell>
          <cell r="C428">
            <v>707</v>
          </cell>
          <cell r="D428">
            <v>21</v>
          </cell>
          <cell r="E428">
            <v>792030</v>
          </cell>
          <cell r="F428">
            <v>0</v>
          </cell>
          <cell r="G428" t="str">
            <v>Затраты по ШПЗ (неосновные)</v>
          </cell>
          <cell r="H428">
            <v>2030</v>
          </cell>
          <cell r="I428">
            <v>7920</v>
          </cell>
          <cell r="J428">
            <v>3.66</v>
          </cell>
          <cell r="K428">
            <v>1</v>
          </cell>
          <cell r="L428">
            <v>0</v>
          </cell>
          <cell r="M428">
            <v>0</v>
          </cell>
          <cell r="N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32</v>
          </cell>
          <cell r="V428">
            <v>0</v>
          </cell>
          <cell r="W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32</v>
          </cell>
          <cell r="AE428">
            <v>410000</v>
          </cell>
          <cell r="AF428">
            <v>0</v>
          </cell>
          <cell r="AI428">
            <v>2282</v>
          </cell>
          <cell r="AK428">
            <v>0</v>
          </cell>
          <cell r="AM428">
            <v>864</v>
          </cell>
          <cell r="AN428">
            <v>1</v>
          </cell>
          <cell r="AO428">
            <v>393216</v>
          </cell>
          <cell r="AQ428">
            <v>0</v>
          </cell>
          <cell r="AR428">
            <v>0</v>
          </cell>
          <cell r="AS428" t="str">
            <v>Ы</v>
          </cell>
          <cell r="AT428" t="str">
            <v>Ы</v>
          </cell>
          <cell r="AU428">
            <v>0</v>
          </cell>
          <cell r="AV428">
            <v>0</v>
          </cell>
          <cell r="AW428">
            <v>23</v>
          </cell>
          <cell r="AX428">
            <v>1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38828</v>
          </cell>
        </row>
        <row r="429">
          <cell r="A429">
            <v>2006</v>
          </cell>
          <cell r="B429">
            <v>3</v>
          </cell>
          <cell r="C429">
            <v>708</v>
          </cell>
          <cell r="D429">
            <v>21</v>
          </cell>
          <cell r="E429">
            <v>792030</v>
          </cell>
          <cell r="F429">
            <v>0</v>
          </cell>
          <cell r="G429" t="str">
            <v>Затраты по ШПЗ (неосновные)</v>
          </cell>
          <cell r="H429">
            <v>2030</v>
          </cell>
          <cell r="I429">
            <v>7920</v>
          </cell>
          <cell r="J429">
            <v>315.49</v>
          </cell>
          <cell r="K429">
            <v>1</v>
          </cell>
          <cell r="L429">
            <v>0</v>
          </cell>
          <cell r="M429">
            <v>0</v>
          </cell>
          <cell r="N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32</v>
          </cell>
          <cell r="V429">
            <v>0</v>
          </cell>
          <cell r="W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32</v>
          </cell>
          <cell r="AE429">
            <v>420000</v>
          </cell>
          <cell r="AF429">
            <v>0</v>
          </cell>
          <cell r="AI429">
            <v>2282</v>
          </cell>
          <cell r="AK429">
            <v>0</v>
          </cell>
          <cell r="AM429">
            <v>865</v>
          </cell>
          <cell r="AN429">
            <v>1</v>
          </cell>
          <cell r="AO429">
            <v>393216</v>
          </cell>
          <cell r="AQ429">
            <v>0</v>
          </cell>
          <cell r="AR429">
            <v>0</v>
          </cell>
          <cell r="AS429" t="str">
            <v>Ы</v>
          </cell>
          <cell r="AT429" t="str">
            <v>Ы</v>
          </cell>
          <cell r="AU429">
            <v>0</v>
          </cell>
          <cell r="AV429">
            <v>0</v>
          </cell>
          <cell r="AW429">
            <v>23</v>
          </cell>
          <cell r="AX429">
            <v>1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38828</v>
          </cell>
        </row>
        <row r="430">
          <cell r="A430">
            <v>2006</v>
          </cell>
          <cell r="B430">
            <v>3</v>
          </cell>
          <cell r="C430">
            <v>709</v>
          </cell>
          <cell r="D430">
            <v>21</v>
          </cell>
          <cell r="E430">
            <v>792030</v>
          </cell>
          <cell r="F430">
            <v>0</v>
          </cell>
          <cell r="G430" t="str">
            <v>Затраты по ШПЗ (неосновные)</v>
          </cell>
          <cell r="H430">
            <v>2030</v>
          </cell>
          <cell r="I430">
            <v>7920</v>
          </cell>
          <cell r="J430">
            <v>60.91</v>
          </cell>
          <cell r="K430">
            <v>1</v>
          </cell>
          <cell r="L430">
            <v>0</v>
          </cell>
          <cell r="M430">
            <v>0</v>
          </cell>
          <cell r="N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32</v>
          </cell>
          <cell r="V430">
            <v>0</v>
          </cell>
          <cell r="W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32</v>
          </cell>
          <cell r="AE430">
            <v>430000</v>
          </cell>
          <cell r="AF430">
            <v>0</v>
          </cell>
          <cell r="AI430">
            <v>2282</v>
          </cell>
          <cell r="AK430">
            <v>0</v>
          </cell>
          <cell r="AM430">
            <v>866</v>
          </cell>
          <cell r="AN430">
            <v>1</v>
          </cell>
          <cell r="AO430">
            <v>393216</v>
          </cell>
          <cell r="AQ430">
            <v>0</v>
          </cell>
          <cell r="AR430">
            <v>0</v>
          </cell>
          <cell r="AS430" t="str">
            <v>Ы</v>
          </cell>
          <cell r="AT430" t="str">
            <v>Ы</v>
          </cell>
          <cell r="AU430">
            <v>0</v>
          </cell>
          <cell r="AV430">
            <v>0</v>
          </cell>
          <cell r="AW430">
            <v>23</v>
          </cell>
          <cell r="AX430">
            <v>1</v>
          </cell>
          <cell r="AY430">
            <v>0</v>
          </cell>
          <cell r="AZ430">
            <v>0</v>
          </cell>
          <cell r="BA430">
            <v>0</v>
          </cell>
          <cell r="BB430">
            <v>0</v>
          </cell>
          <cell r="BC430">
            <v>38828</v>
          </cell>
        </row>
        <row r="431">
          <cell r="A431">
            <v>2006</v>
          </cell>
          <cell r="B431">
            <v>3</v>
          </cell>
          <cell r="C431">
            <v>710</v>
          </cell>
          <cell r="D431">
            <v>21</v>
          </cell>
          <cell r="E431">
            <v>792030</v>
          </cell>
          <cell r="F431">
            <v>0</v>
          </cell>
          <cell r="G431" t="str">
            <v>Затраты по ШПЗ (неосновные)</v>
          </cell>
          <cell r="H431">
            <v>2030</v>
          </cell>
          <cell r="I431">
            <v>7920</v>
          </cell>
          <cell r="J431">
            <v>7.74</v>
          </cell>
          <cell r="K431">
            <v>1</v>
          </cell>
          <cell r="L431">
            <v>0</v>
          </cell>
          <cell r="M431">
            <v>0</v>
          </cell>
          <cell r="N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32</v>
          </cell>
          <cell r="V431">
            <v>0</v>
          </cell>
          <cell r="W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32</v>
          </cell>
          <cell r="AE431">
            <v>450000</v>
          </cell>
          <cell r="AF431">
            <v>0</v>
          </cell>
          <cell r="AI431">
            <v>2282</v>
          </cell>
          <cell r="AK431">
            <v>0</v>
          </cell>
          <cell r="AM431">
            <v>867</v>
          </cell>
          <cell r="AN431">
            <v>1</v>
          </cell>
          <cell r="AO431">
            <v>393216</v>
          </cell>
          <cell r="AQ431">
            <v>0</v>
          </cell>
          <cell r="AR431">
            <v>0</v>
          </cell>
          <cell r="AS431" t="str">
            <v>Ы</v>
          </cell>
          <cell r="AT431" t="str">
            <v>Ы</v>
          </cell>
          <cell r="AU431">
            <v>0</v>
          </cell>
          <cell r="AV431">
            <v>0</v>
          </cell>
          <cell r="AW431">
            <v>23</v>
          </cell>
          <cell r="AX431">
            <v>1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C431">
            <v>38828</v>
          </cell>
        </row>
        <row r="432">
          <cell r="A432">
            <v>2006</v>
          </cell>
          <cell r="B432">
            <v>3</v>
          </cell>
          <cell r="C432">
            <v>711</v>
          </cell>
          <cell r="D432">
            <v>21</v>
          </cell>
          <cell r="E432">
            <v>792030</v>
          </cell>
          <cell r="F432">
            <v>0</v>
          </cell>
          <cell r="G432" t="str">
            <v>Затраты по ШПЗ (неосновные)</v>
          </cell>
          <cell r="H432">
            <v>2030</v>
          </cell>
          <cell r="I432">
            <v>7920</v>
          </cell>
          <cell r="J432">
            <v>16.63</v>
          </cell>
          <cell r="K432">
            <v>1</v>
          </cell>
          <cell r="L432">
            <v>0</v>
          </cell>
          <cell r="M432">
            <v>0</v>
          </cell>
          <cell r="N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32</v>
          </cell>
          <cell r="V432">
            <v>0</v>
          </cell>
          <cell r="W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32</v>
          </cell>
          <cell r="AE432">
            <v>460000</v>
          </cell>
          <cell r="AF432">
            <v>0</v>
          </cell>
          <cell r="AI432">
            <v>2282</v>
          </cell>
          <cell r="AK432">
            <v>0</v>
          </cell>
          <cell r="AM432">
            <v>868</v>
          </cell>
          <cell r="AN432">
            <v>1</v>
          </cell>
          <cell r="AO432">
            <v>393216</v>
          </cell>
          <cell r="AQ432">
            <v>0</v>
          </cell>
          <cell r="AR432">
            <v>0</v>
          </cell>
          <cell r="AS432" t="str">
            <v>Ы</v>
          </cell>
          <cell r="AT432" t="str">
            <v>Ы</v>
          </cell>
          <cell r="AU432">
            <v>0</v>
          </cell>
          <cell r="AV432">
            <v>0</v>
          </cell>
          <cell r="AW432">
            <v>23</v>
          </cell>
          <cell r="AX432">
            <v>1</v>
          </cell>
          <cell r="AY432">
            <v>0</v>
          </cell>
          <cell r="AZ432">
            <v>0</v>
          </cell>
          <cell r="BA432">
            <v>0</v>
          </cell>
          <cell r="BB432">
            <v>0</v>
          </cell>
          <cell r="BC432">
            <v>38828</v>
          </cell>
        </row>
        <row r="433">
          <cell r="A433">
            <v>2006</v>
          </cell>
          <cell r="B433">
            <v>3</v>
          </cell>
          <cell r="C433">
            <v>712</v>
          </cell>
          <cell r="D433">
            <v>21</v>
          </cell>
          <cell r="E433">
            <v>792030</v>
          </cell>
          <cell r="F433">
            <v>0</v>
          </cell>
          <cell r="G433" t="str">
            <v>Затраты по ШПЗ (неосновные)</v>
          </cell>
          <cell r="H433">
            <v>2030</v>
          </cell>
          <cell r="I433">
            <v>7920</v>
          </cell>
          <cell r="J433">
            <v>1.39</v>
          </cell>
          <cell r="K433">
            <v>1</v>
          </cell>
          <cell r="L433">
            <v>0</v>
          </cell>
          <cell r="M433">
            <v>0</v>
          </cell>
          <cell r="N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32</v>
          </cell>
          <cell r="V433">
            <v>0</v>
          </cell>
          <cell r="W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32</v>
          </cell>
          <cell r="AE433">
            <v>465000</v>
          </cell>
          <cell r="AF433">
            <v>0</v>
          </cell>
          <cell r="AI433">
            <v>2282</v>
          </cell>
          <cell r="AK433">
            <v>0</v>
          </cell>
          <cell r="AM433">
            <v>869</v>
          </cell>
          <cell r="AN433">
            <v>1</v>
          </cell>
          <cell r="AO433">
            <v>393216</v>
          </cell>
          <cell r="AQ433">
            <v>0</v>
          </cell>
          <cell r="AR433">
            <v>0</v>
          </cell>
          <cell r="AS433" t="str">
            <v>Ы</v>
          </cell>
          <cell r="AT433" t="str">
            <v>Ы</v>
          </cell>
          <cell r="AU433">
            <v>0</v>
          </cell>
          <cell r="AV433">
            <v>0</v>
          </cell>
          <cell r="AW433">
            <v>23</v>
          </cell>
          <cell r="AX433">
            <v>1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38828</v>
          </cell>
        </row>
        <row r="434">
          <cell r="A434">
            <v>2006</v>
          </cell>
          <cell r="B434">
            <v>3</v>
          </cell>
          <cell r="C434">
            <v>713</v>
          </cell>
          <cell r="D434">
            <v>21</v>
          </cell>
          <cell r="E434">
            <v>792030</v>
          </cell>
          <cell r="F434">
            <v>0</v>
          </cell>
          <cell r="G434" t="str">
            <v>Затраты по ШПЗ (неосновные)</v>
          </cell>
          <cell r="H434">
            <v>2030</v>
          </cell>
          <cell r="I434">
            <v>7920</v>
          </cell>
          <cell r="J434">
            <v>134.88</v>
          </cell>
          <cell r="K434">
            <v>1</v>
          </cell>
          <cell r="L434">
            <v>0</v>
          </cell>
          <cell r="M434">
            <v>0</v>
          </cell>
          <cell r="N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32</v>
          </cell>
          <cell r="V434">
            <v>0</v>
          </cell>
          <cell r="W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32</v>
          </cell>
          <cell r="AE434">
            <v>501102</v>
          </cell>
          <cell r="AF434">
            <v>0</v>
          </cell>
          <cell r="AI434">
            <v>2282</v>
          </cell>
          <cell r="AK434">
            <v>0</v>
          </cell>
          <cell r="AM434">
            <v>870</v>
          </cell>
          <cell r="AN434">
            <v>1</v>
          </cell>
          <cell r="AO434">
            <v>393216</v>
          </cell>
          <cell r="AQ434">
            <v>0</v>
          </cell>
          <cell r="AR434">
            <v>0</v>
          </cell>
          <cell r="AS434" t="str">
            <v>Ы</v>
          </cell>
          <cell r="AT434" t="str">
            <v>Ы</v>
          </cell>
          <cell r="AU434">
            <v>0</v>
          </cell>
          <cell r="AV434">
            <v>0</v>
          </cell>
          <cell r="AW434">
            <v>23</v>
          </cell>
          <cell r="AX434">
            <v>1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38828</v>
          </cell>
        </row>
        <row r="435">
          <cell r="A435">
            <v>2006</v>
          </cell>
          <cell r="B435">
            <v>3</v>
          </cell>
          <cell r="C435">
            <v>714</v>
          </cell>
          <cell r="D435">
            <v>21</v>
          </cell>
          <cell r="E435">
            <v>792030</v>
          </cell>
          <cell r="F435">
            <v>0</v>
          </cell>
          <cell r="G435" t="str">
            <v>Затраты по ШПЗ (неосновные)</v>
          </cell>
          <cell r="H435">
            <v>2030</v>
          </cell>
          <cell r="I435">
            <v>7920</v>
          </cell>
          <cell r="J435">
            <v>83.54</v>
          </cell>
          <cell r="K435">
            <v>1</v>
          </cell>
          <cell r="L435">
            <v>0</v>
          </cell>
          <cell r="M435">
            <v>0</v>
          </cell>
          <cell r="N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32</v>
          </cell>
          <cell r="V435">
            <v>0</v>
          </cell>
          <cell r="W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32</v>
          </cell>
          <cell r="AE435">
            <v>501103</v>
          </cell>
          <cell r="AF435">
            <v>0</v>
          </cell>
          <cell r="AI435">
            <v>2282</v>
          </cell>
          <cell r="AK435">
            <v>0</v>
          </cell>
          <cell r="AM435">
            <v>871</v>
          </cell>
          <cell r="AN435">
            <v>1</v>
          </cell>
          <cell r="AO435">
            <v>393216</v>
          </cell>
          <cell r="AQ435">
            <v>0</v>
          </cell>
          <cell r="AR435">
            <v>0</v>
          </cell>
          <cell r="AS435" t="str">
            <v>Ы</v>
          </cell>
          <cell r="AT435" t="str">
            <v>Ы</v>
          </cell>
          <cell r="AU435">
            <v>0</v>
          </cell>
          <cell r="AV435">
            <v>0</v>
          </cell>
          <cell r="AW435">
            <v>23</v>
          </cell>
          <cell r="AX435">
            <v>1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38828</v>
          </cell>
        </row>
        <row r="436">
          <cell r="A436">
            <v>2006</v>
          </cell>
          <cell r="B436">
            <v>3</v>
          </cell>
          <cell r="C436">
            <v>715</v>
          </cell>
          <cell r="D436">
            <v>21</v>
          </cell>
          <cell r="E436">
            <v>792030</v>
          </cell>
          <cell r="F436">
            <v>0</v>
          </cell>
          <cell r="G436" t="str">
            <v>Затраты по ШПЗ (неосновные)</v>
          </cell>
          <cell r="H436">
            <v>2030</v>
          </cell>
          <cell r="I436">
            <v>7920</v>
          </cell>
          <cell r="J436">
            <v>50.97</v>
          </cell>
          <cell r="K436">
            <v>1</v>
          </cell>
          <cell r="L436">
            <v>0</v>
          </cell>
          <cell r="M436">
            <v>0</v>
          </cell>
          <cell r="N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32</v>
          </cell>
          <cell r="V436">
            <v>0</v>
          </cell>
          <cell r="W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32</v>
          </cell>
          <cell r="AE436">
            <v>501105</v>
          </cell>
          <cell r="AF436">
            <v>0</v>
          </cell>
          <cell r="AI436">
            <v>2282</v>
          </cell>
          <cell r="AK436">
            <v>0</v>
          </cell>
          <cell r="AM436">
            <v>872</v>
          </cell>
          <cell r="AN436">
            <v>1</v>
          </cell>
          <cell r="AO436">
            <v>393216</v>
          </cell>
          <cell r="AQ436">
            <v>0</v>
          </cell>
          <cell r="AR436">
            <v>0</v>
          </cell>
          <cell r="AS436" t="str">
            <v>Ы</v>
          </cell>
          <cell r="AT436" t="str">
            <v>Ы</v>
          </cell>
          <cell r="AU436">
            <v>0</v>
          </cell>
          <cell r="AV436">
            <v>0</v>
          </cell>
          <cell r="AW436">
            <v>23</v>
          </cell>
          <cell r="AX436">
            <v>1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38828</v>
          </cell>
        </row>
        <row r="437">
          <cell r="A437">
            <v>2006</v>
          </cell>
          <cell r="B437">
            <v>3</v>
          </cell>
          <cell r="C437">
            <v>716</v>
          </cell>
          <cell r="D437">
            <v>21</v>
          </cell>
          <cell r="E437">
            <v>792030</v>
          </cell>
          <cell r="F437">
            <v>0</v>
          </cell>
          <cell r="G437" t="str">
            <v>Затраты по ШПЗ (неосновные)</v>
          </cell>
          <cell r="H437">
            <v>2030</v>
          </cell>
          <cell r="I437">
            <v>7920</v>
          </cell>
          <cell r="J437">
            <v>9.9</v>
          </cell>
          <cell r="K437">
            <v>1</v>
          </cell>
          <cell r="L437">
            <v>0</v>
          </cell>
          <cell r="M437">
            <v>0</v>
          </cell>
          <cell r="N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32</v>
          </cell>
          <cell r="V437">
            <v>0</v>
          </cell>
          <cell r="W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32</v>
          </cell>
          <cell r="AE437">
            <v>501106</v>
          </cell>
          <cell r="AF437">
            <v>0</v>
          </cell>
          <cell r="AI437">
            <v>2282</v>
          </cell>
          <cell r="AK437">
            <v>0</v>
          </cell>
          <cell r="AM437">
            <v>873</v>
          </cell>
          <cell r="AN437">
            <v>1</v>
          </cell>
          <cell r="AO437">
            <v>393216</v>
          </cell>
          <cell r="AQ437">
            <v>0</v>
          </cell>
          <cell r="AR437">
            <v>0</v>
          </cell>
          <cell r="AS437" t="str">
            <v>Ы</v>
          </cell>
          <cell r="AT437" t="str">
            <v>Ы</v>
          </cell>
          <cell r="AU437">
            <v>0</v>
          </cell>
          <cell r="AV437">
            <v>0</v>
          </cell>
          <cell r="AW437">
            <v>23</v>
          </cell>
          <cell r="AX437">
            <v>1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38828</v>
          </cell>
        </row>
        <row r="438">
          <cell r="A438">
            <v>2006</v>
          </cell>
          <cell r="B438">
            <v>3</v>
          </cell>
          <cell r="C438">
            <v>717</v>
          </cell>
          <cell r="D438">
            <v>21</v>
          </cell>
          <cell r="E438">
            <v>792030</v>
          </cell>
          <cell r="F438">
            <v>0</v>
          </cell>
          <cell r="G438" t="str">
            <v>Затраты по ШПЗ (неосновные)</v>
          </cell>
          <cell r="H438">
            <v>2030</v>
          </cell>
          <cell r="I438">
            <v>7920</v>
          </cell>
          <cell r="J438">
            <v>531.04</v>
          </cell>
          <cell r="K438">
            <v>1</v>
          </cell>
          <cell r="L438">
            <v>0</v>
          </cell>
          <cell r="M438">
            <v>0</v>
          </cell>
          <cell r="N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32</v>
          </cell>
          <cell r="V438">
            <v>0</v>
          </cell>
          <cell r="W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32</v>
          </cell>
          <cell r="AE438">
            <v>503000</v>
          </cell>
          <cell r="AF438">
            <v>0</v>
          </cell>
          <cell r="AI438">
            <v>2282</v>
          </cell>
          <cell r="AK438">
            <v>0</v>
          </cell>
          <cell r="AM438">
            <v>874</v>
          </cell>
          <cell r="AN438">
            <v>1</v>
          </cell>
          <cell r="AO438">
            <v>393216</v>
          </cell>
          <cell r="AQ438">
            <v>0</v>
          </cell>
          <cell r="AR438">
            <v>0</v>
          </cell>
          <cell r="AS438" t="str">
            <v>Ы</v>
          </cell>
          <cell r="AT438" t="str">
            <v>Ы</v>
          </cell>
          <cell r="AU438">
            <v>0</v>
          </cell>
          <cell r="AV438">
            <v>0</v>
          </cell>
          <cell r="AW438">
            <v>23</v>
          </cell>
          <cell r="AX438">
            <v>1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38828</v>
          </cell>
        </row>
        <row r="439">
          <cell r="A439">
            <v>2006</v>
          </cell>
          <cell r="B439">
            <v>3</v>
          </cell>
          <cell r="C439">
            <v>718</v>
          </cell>
          <cell r="D439">
            <v>21</v>
          </cell>
          <cell r="E439">
            <v>792030</v>
          </cell>
          <cell r="F439">
            <v>0</v>
          </cell>
          <cell r="G439" t="str">
            <v>Затраты по ШПЗ (неосновные)</v>
          </cell>
          <cell r="H439">
            <v>2030</v>
          </cell>
          <cell r="I439">
            <v>7920</v>
          </cell>
          <cell r="J439">
            <v>1.1299999999999999</v>
          </cell>
          <cell r="K439">
            <v>1</v>
          </cell>
          <cell r="L439">
            <v>0</v>
          </cell>
          <cell r="M439">
            <v>0</v>
          </cell>
          <cell r="N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32</v>
          </cell>
          <cell r="V439">
            <v>0</v>
          </cell>
          <cell r="W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32</v>
          </cell>
          <cell r="AE439">
            <v>504900</v>
          </cell>
          <cell r="AF439">
            <v>0</v>
          </cell>
          <cell r="AI439">
            <v>2282</v>
          </cell>
          <cell r="AK439">
            <v>0</v>
          </cell>
          <cell r="AM439">
            <v>875</v>
          </cell>
          <cell r="AN439">
            <v>1</v>
          </cell>
          <cell r="AO439">
            <v>393216</v>
          </cell>
          <cell r="AQ439">
            <v>0</v>
          </cell>
          <cell r="AR439">
            <v>0</v>
          </cell>
          <cell r="AS439" t="str">
            <v>Ы</v>
          </cell>
          <cell r="AT439" t="str">
            <v>Ы</v>
          </cell>
          <cell r="AU439">
            <v>0</v>
          </cell>
          <cell r="AV439">
            <v>0</v>
          </cell>
          <cell r="AW439">
            <v>23</v>
          </cell>
          <cell r="AX439">
            <v>1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38828</v>
          </cell>
        </row>
        <row r="440">
          <cell r="A440">
            <v>2006</v>
          </cell>
          <cell r="B440">
            <v>3</v>
          </cell>
          <cell r="C440">
            <v>719</v>
          </cell>
          <cell r="D440">
            <v>21</v>
          </cell>
          <cell r="E440">
            <v>792030</v>
          </cell>
          <cell r="F440">
            <v>0</v>
          </cell>
          <cell r="G440" t="str">
            <v>Затраты по ШПЗ (неосновные)</v>
          </cell>
          <cell r="H440">
            <v>2030</v>
          </cell>
          <cell r="I440">
            <v>7920</v>
          </cell>
          <cell r="J440">
            <v>2.62</v>
          </cell>
          <cell r="K440">
            <v>1</v>
          </cell>
          <cell r="L440">
            <v>0</v>
          </cell>
          <cell r="M440">
            <v>0</v>
          </cell>
          <cell r="N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32</v>
          </cell>
          <cell r="V440">
            <v>0</v>
          </cell>
          <cell r="W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32</v>
          </cell>
          <cell r="AE440">
            <v>505100</v>
          </cell>
          <cell r="AF440">
            <v>0</v>
          </cell>
          <cell r="AI440">
            <v>2282</v>
          </cell>
          <cell r="AK440">
            <v>0</v>
          </cell>
          <cell r="AM440">
            <v>876</v>
          </cell>
          <cell r="AN440">
            <v>1</v>
          </cell>
          <cell r="AO440">
            <v>393216</v>
          </cell>
          <cell r="AQ440">
            <v>0</v>
          </cell>
          <cell r="AR440">
            <v>0</v>
          </cell>
          <cell r="AS440" t="str">
            <v>Ы</v>
          </cell>
          <cell r="AT440" t="str">
            <v>Ы</v>
          </cell>
          <cell r="AU440">
            <v>0</v>
          </cell>
          <cell r="AV440">
            <v>0</v>
          </cell>
          <cell r="AW440">
            <v>23</v>
          </cell>
          <cell r="AX440">
            <v>1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38828</v>
          </cell>
        </row>
        <row r="441">
          <cell r="A441">
            <v>2006</v>
          </cell>
          <cell r="B441">
            <v>3</v>
          </cell>
          <cell r="C441">
            <v>720</v>
          </cell>
          <cell r="D441">
            <v>21</v>
          </cell>
          <cell r="E441">
            <v>792030</v>
          </cell>
          <cell r="F441">
            <v>0</v>
          </cell>
          <cell r="G441" t="str">
            <v>Затраты по ШПЗ (неосновные)</v>
          </cell>
          <cell r="H441">
            <v>2030</v>
          </cell>
          <cell r="I441">
            <v>7920</v>
          </cell>
          <cell r="J441">
            <v>0.51</v>
          </cell>
          <cell r="K441">
            <v>1</v>
          </cell>
          <cell r="L441">
            <v>0</v>
          </cell>
          <cell r="M441">
            <v>0</v>
          </cell>
          <cell r="N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32</v>
          </cell>
          <cell r="V441">
            <v>0</v>
          </cell>
          <cell r="W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32</v>
          </cell>
          <cell r="AE441">
            <v>505200</v>
          </cell>
          <cell r="AF441">
            <v>0</v>
          </cell>
          <cell r="AI441">
            <v>2282</v>
          </cell>
          <cell r="AK441">
            <v>0</v>
          </cell>
          <cell r="AM441">
            <v>877</v>
          </cell>
          <cell r="AN441">
            <v>1</v>
          </cell>
          <cell r="AO441">
            <v>393216</v>
          </cell>
          <cell r="AQ441">
            <v>0</v>
          </cell>
          <cell r="AR441">
            <v>0</v>
          </cell>
          <cell r="AS441" t="str">
            <v>Ы</v>
          </cell>
          <cell r="AT441" t="str">
            <v>Ы</v>
          </cell>
          <cell r="AU441">
            <v>0</v>
          </cell>
          <cell r="AV441">
            <v>0</v>
          </cell>
          <cell r="AW441">
            <v>23</v>
          </cell>
          <cell r="AX441">
            <v>1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38828</v>
          </cell>
        </row>
        <row r="442">
          <cell r="A442">
            <v>2006</v>
          </cell>
          <cell r="B442">
            <v>3</v>
          </cell>
          <cell r="C442">
            <v>721</v>
          </cell>
          <cell r="D442">
            <v>21</v>
          </cell>
          <cell r="E442">
            <v>792030</v>
          </cell>
          <cell r="F442">
            <v>0</v>
          </cell>
          <cell r="G442" t="str">
            <v>Затраты по ШПЗ (неосновные)</v>
          </cell>
          <cell r="H442">
            <v>2030</v>
          </cell>
          <cell r="I442">
            <v>7920</v>
          </cell>
          <cell r="J442">
            <v>0.76</v>
          </cell>
          <cell r="K442">
            <v>1</v>
          </cell>
          <cell r="L442">
            <v>0</v>
          </cell>
          <cell r="M442">
            <v>0</v>
          </cell>
          <cell r="N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32</v>
          </cell>
          <cell r="V442">
            <v>0</v>
          </cell>
          <cell r="W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32</v>
          </cell>
          <cell r="AE442">
            <v>505300</v>
          </cell>
          <cell r="AF442">
            <v>0</v>
          </cell>
          <cell r="AI442">
            <v>2282</v>
          </cell>
          <cell r="AK442">
            <v>0</v>
          </cell>
          <cell r="AM442">
            <v>878</v>
          </cell>
          <cell r="AN442">
            <v>1</v>
          </cell>
          <cell r="AO442">
            <v>393216</v>
          </cell>
          <cell r="AQ442">
            <v>0</v>
          </cell>
          <cell r="AR442">
            <v>0</v>
          </cell>
          <cell r="AS442" t="str">
            <v>Ы</v>
          </cell>
          <cell r="AT442" t="str">
            <v>Ы</v>
          </cell>
          <cell r="AU442">
            <v>0</v>
          </cell>
          <cell r="AV442">
            <v>0</v>
          </cell>
          <cell r="AW442">
            <v>23</v>
          </cell>
          <cell r="AX442">
            <v>1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38828</v>
          </cell>
        </row>
        <row r="443">
          <cell r="A443">
            <v>2006</v>
          </cell>
          <cell r="B443">
            <v>3</v>
          </cell>
          <cell r="C443">
            <v>722</v>
          </cell>
          <cell r="D443">
            <v>21</v>
          </cell>
          <cell r="E443">
            <v>792030</v>
          </cell>
          <cell r="F443">
            <v>0</v>
          </cell>
          <cell r="G443" t="str">
            <v>Затраты по ШПЗ (неосновные)</v>
          </cell>
          <cell r="H443">
            <v>2030</v>
          </cell>
          <cell r="I443">
            <v>7920</v>
          </cell>
          <cell r="J443">
            <v>38.33</v>
          </cell>
          <cell r="K443">
            <v>1</v>
          </cell>
          <cell r="L443">
            <v>0</v>
          </cell>
          <cell r="M443">
            <v>0</v>
          </cell>
          <cell r="N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32</v>
          </cell>
          <cell r="V443">
            <v>0</v>
          </cell>
          <cell r="W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32</v>
          </cell>
          <cell r="AE443">
            <v>506200</v>
          </cell>
          <cell r="AF443">
            <v>0</v>
          </cell>
          <cell r="AI443">
            <v>2282</v>
          </cell>
          <cell r="AK443">
            <v>0</v>
          </cell>
          <cell r="AM443">
            <v>879</v>
          </cell>
          <cell r="AN443">
            <v>1</v>
          </cell>
          <cell r="AO443">
            <v>393216</v>
          </cell>
          <cell r="AQ443">
            <v>0</v>
          </cell>
          <cell r="AR443">
            <v>0</v>
          </cell>
          <cell r="AS443" t="str">
            <v>Ы</v>
          </cell>
          <cell r="AT443" t="str">
            <v>Ы</v>
          </cell>
          <cell r="AU443">
            <v>0</v>
          </cell>
          <cell r="AV443">
            <v>0</v>
          </cell>
          <cell r="AW443">
            <v>23</v>
          </cell>
          <cell r="AX443">
            <v>1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38828</v>
          </cell>
        </row>
        <row r="444">
          <cell r="A444">
            <v>2006</v>
          </cell>
          <cell r="B444">
            <v>3</v>
          </cell>
          <cell r="C444">
            <v>723</v>
          </cell>
          <cell r="D444">
            <v>21</v>
          </cell>
          <cell r="E444">
            <v>792030</v>
          </cell>
          <cell r="F444">
            <v>0</v>
          </cell>
          <cell r="G444" t="str">
            <v>Затраты по ШПЗ (неосновные)</v>
          </cell>
          <cell r="H444">
            <v>2030</v>
          </cell>
          <cell r="I444">
            <v>7920</v>
          </cell>
          <cell r="J444">
            <v>0.71</v>
          </cell>
          <cell r="K444">
            <v>1</v>
          </cell>
          <cell r="L444">
            <v>0</v>
          </cell>
          <cell r="M444">
            <v>0</v>
          </cell>
          <cell r="N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32</v>
          </cell>
          <cell r="V444">
            <v>0</v>
          </cell>
          <cell r="W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32</v>
          </cell>
          <cell r="AE444">
            <v>508700</v>
          </cell>
          <cell r="AF444">
            <v>0</v>
          </cell>
          <cell r="AI444">
            <v>2282</v>
          </cell>
          <cell r="AK444">
            <v>0</v>
          </cell>
          <cell r="AM444">
            <v>880</v>
          </cell>
          <cell r="AN444">
            <v>1</v>
          </cell>
          <cell r="AO444">
            <v>393216</v>
          </cell>
          <cell r="AQ444">
            <v>0</v>
          </cell>
          <cell r="AR444">
            <v>0</v>
          </cell>
          <cell r="AS444" t="str">
            <v>Ы</v>
          </cell>
          <cell r="AT444" t="str">
            <v>Ы</v>
          </cell>
          <cell r="AU444">
            <v>0</v>
          </cell>
          <cell r="AV444">
            <v>0</v>
          </cell>
          <cell r="AW444">
            <v>23</v>
          </cell>
          <cell r="AX444">
            <v>1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C444">
            <v>38828</v>
          </cell>
        </row>
        <row r="445">
          <cell r="A445">
            <v>2006</v>
          </cell>
          <cell r="B445">
            <v>3</v>
          </cell>
          <cell r="C445">
            <v>724</v>
          </cell>
          <cell r="D445">
            <v>21</v>
          </cell>
          <cell r="E445">
            <v>792030</v>
          </cell>
          <cell r="F445">
            <v>0</v>
          </cell>
          <cell r="G445" t="str">
            <v>Затраты по ШПЗ (неосновные)</v>
          </cell>
          <cell r="H445">
            <v>2030</v>
          </cell>
          <cell r="I445">
            <v>7920</v>
          </cell>
          <cell r="J445">
            <v>414.29</v>
          </cell>
          <cell r="K445">
            <v>1</v>
          </cell>
          <cell r="L445">
            <v>0</v>
          </cell>
          <cell r="M445">
            <v>0</v>
          </cell>
          <cell r="N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32</v>
          </cell>
          <cell r="V445">
            <v>0</v>
          </cell>
          <cell r="W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32</v>
          </cell>
          <cell r="AE445">
            <v>510100</v>
          </cell>
          <cell r="AF445">
            <v>0</v>
          </cell>
          <cell r="AI445">
            <v>2282</v>
          </cell>
          <cell r="AK445">
            <v>0</v>
          </cell>
          <cell r="AM445">
            <v>881</v>
          </cell>
          <cell r="AN445">
            <v>1</v>
          </cell>
          <cell r="AO445">
            <v>393216</v>
          </cell>
          <cell r="AQ445">
            <v>0</v>
          </cell>
          <cell r="AR445">
            <v>0</v>
          </cell>
          <cell r="AS445" t="str">
            <v>Ы</v>
          </cell>
          <cell r="AT445" t="str">
            <v>Ы</v>
          </cell>
          <cell r="AU445">
            <v>0</v>
          </cell>
          <cell r="AV445">
            <v>0</v>
          </cell>
          <cell r="AW445">
            <v>23</v>
          </cell>
          <cell r="AX445">
            <v>1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38828</v>
          </cell>
        </row>
        <row r="446">
          <cell r="A446">
            <v>2006</v>
          </cell>
          <cell r="B446">
            <v>3</v>
          </cell>
          <cell r="C446">
            <v>725</v>
          </cell>
          <cell r="D446">
            <v>21</v>
          </cell>
          <cell r="E446">
            <v>792030</v>
          </cell>
          <cell r="F446">
            <v>0</v>
          </cell>
          <cell r="G446" t="str">
            <v>Затраты по ШПЗ (неосновные)</v>
          </cell>
          <cell r="H446">
            <v>2030</v>
          </cell>
          <cell r="I446">
            <v>7920</v>
          </cell>
          <cell r="J446">
            <v>0.95</v>
          </cell>
          <cell r="K446">
            <v>1</v>
          </cell>
          <cell r="L446">
            <v>0</v>
          </cell>
          <cell r="M446">
            <v>0</v>
          </cell>
          <cell r="N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32</v>
          </cell>
          <cell r="V446">
            <v>0</v>
          </cell>
          <cell r="W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32</v>
          </cell>
          <cell r="AE446">
            <v>510400</v>
          </cell>
          <cell r="AF446">
            <v>0</v>
          </cell>
          <cell r="AI446">
            <v>2282</v>
          </cell>
          <cell r="AK446">
            <v>0</v>
          </cell>
          <cell r="AM446">
            <v>882</v>
          </cell>
          <cell r="AN446">
            <v>1</v>
          </cell>
          <cell r="AO446">
            <v>393216</v>
          </cell>
          <cell r="AQ446">
            <v>0</v>
          </cell>
          <cell r="AR446">
            <v>0</v>
          </cell>
          <cell r="AS446" t="str">
            <v>Ы</v>
          </cell>
          <cell r="AT446" t="str">
            <v>Ы</v>
          </cell>
          <cell r="AU446">
            <v>0</v>
          </cell>
          <cell r="AV446">
            <v>0</v>
          </cell>
          <cell r="AW446">
            <v>23</v>
          </cell>
          <cell r="AX446">
            <v>1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C446">
            <v>38828</v>
          </cell>
        </row>
        <row r="447">
          <cell r="A447">
            <v>2006</v>
          </cell>
          <cell r="B447">
            <v>3</v>
          </cell>
          <cell r="C447">
            <v>726</v>
          </cell>
          <cell r="D447">
            <v>21</v>
          </cell>
          <cell r="E447">
            <v>792030</v>
          </cell>
          <cell r="F447">
            <v>0</v>
          </cell>
          <cell r="G447" t="str">
            <v>Затраты по ШПЗ (неосновные)</v>
          </cell>
          <cell r="H447">
            <v>2030</v>
          </cell>
          <cell r="I447">
            <v>7920</v>
          </cell>
          <cell r="J447">
            <v>0.16</v>
          </cell>
          <cell r="K447">
            <v>1</v>
          </cell>
          <cell r="L447">
            <v>0</v>
          </cell>
          <cell r="M447">
            <v>0</v>
          </cell>
          <cell r="N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32</v>
          </cell>
          <cell r="V447">
            <v>0</v>
          </cell>
          <cell r="W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32</v>
          </cell>
          <cell r="AE447">
            <v>510500</v>
          </cell>
          <cell r="AF447">
            <v>0</v>
          </cell>
          <cell r="AI447">
            <v>2282</v>
          </cell>
          <cell r="AK447">
            <v>0</v>
          </cell>
          <cell r="AM447">
            <v>883</v>
          </cell>
          <cell r="AN447">
            <v>1</v>
          </cell>
          <cell r="AO447">
            <v>393216</v>
          </cell>
          <cell r="AQ447">
            <v>0</v>
          </cell>
          <cell r="AR447">
            <v>0</v>
          </cell>
          <cell r="AS447" t="str">
            <v>Ы</v>
          </cell>
          <cell r="AT447" t="str">
            <v>Ы</v>
          </cell>
          <cell r="AU447">
            <v>0</v>
          </cell>
          <cell r="AV447">
            <v>0</v>
          </cell>
          <cell r="AW447">
            <v>23</v>
          </cell>
          <cell r="AX447">
            <v>1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38828</v>
          </cell>
        </row>
        <row r="448">
          <cell r="A448">
            <v>2006</v>
          </cell>
          <cell r="B448">
            <v>3</v>
          </cell>
          <cell r="C448">
            <v>727</v>
          </cell>
          <cell r="D448">
            <v>21</v>
          </cell>
          <cell r="E448">
            <v>792030</v>
          </cell>
          <cell r="F448">
            <v>0</v>
          </cell>
          <cell r="G448" t="str">
            <v>Затраты по ШПЗ (неосновные)</v>
          </cell>
          <cell r="H448">
            <v>2030</v>
          </cell>
          <cell r="I448">
            <v>7920</v>
          </cell>
          <cell r="J448">
            <v>488.76</v>
          </cell>
          <cell r="K448">
            <v>1</v>
          </cell>
          <cell r="L448">
            <v>0</v>
          </cell>
          <cell r="M448">
            <v>0</v>
          </cell>
          <cell r="N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32</v>
          </cell>
          <cell r="V448">
            <v>0</v>
          </cell>
          <cell r="W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32</v>
          </cell>
          <cell r="AE448">
            <v>510600</v>
          </cell>
          <cell r="AF448">
            <v>0</v>
          </cell>
          <cell r="AI448">
            <v>2282</v>
          </cell>
          <cell r="AK448">
            <v>0</v>
          </cell>
          <cell r="AM448">
            <v>884</v>
          </cell>
          <cell r="AN448">
            <v>1</v>
          </cell>
          <cell r="AO448">
            <v>393216</v>
          </cell>
          <cell r="AQ448">
            <v>0</v>
          </cell>
          <cell r="AR448">
            <v>0</v>
          </cell>
          <cell r="AS448" t="str">
            <v>Ы</v>
          </cell>
          <cell r="AT448" t="str">
            <v>Ы</v>
          </cell>
          <cell r="AU448">
            <v>0</v>
          </cell>
          <cell r="AV448">
            <v>0</v>
          </cell>
          <cell r="AW448">
            <v>23</v>
          </cell>
          <cell r="AX448">
            <v>1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38828</v>
          </cell>
        </row>
        <row r="449">
          <cell r="A449">
            <v>2006</v>
          </cell>
          <cell r="B449">
            <v>4</v>
          </cell>
          <cell r="C449">
            <v>63</v>
          </cell>
          <cell r="D449">
            <v>17</v>
          </cell>
          <cell r="E449">
            <v>792030</v>
          </cell>
          <cell r="F449">
            <v>0</v>
          </cell>
          <cell r="G449" t="str">
            <v>Затраты по ШПЗ (неосновные)</v>
          </cell>
          <cell r="H449">
            <v>2030</v>
          </cell>
          <cell r="I449">
            <v>7920</v>
          </cell>
          <cell r="J449">
            <v>11592</v>
          </cell>
          <cell r="K449">
            <v>1</v>
          </cell>
          <cell r="L449">
            <v>0</v>
          </cell>
          <cell r="M449">
            <v>0</v>
          </cell>
          <cell r="N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33</v>
          </cell>
          <cell r="V449">
            <v>0</v>
          </cell>
          <cell r="W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33</v>
          </cell>
          <cell r="AE449">
            <v>143000</v>
          </cell>
          <cell r="AF449">
            <v>0</v>
          </cell>
          <cell r="AI449">
            <v>2312</v>
          </cell>
          <cell r="AK449">
            <v>0</v>
          </cell>
          <cell r="AM449">
            <v>209</v>
          </cell>
          <cell r="AN449">
            <v>1</v>
          </cell>
          <cell r="AO449">
            <v>393216</v>
          </cell>
          <cell r="AQ449">
            <v>0</v>
          </cell>
          <cell r="AR449">
            <v>0</v>
          </cell>
          <cell r="AS449" t="str">
            <v>Ы</v>
          </cell>
          <cell r="AT449" t="str">
            <v>Ы</v>
          </cell>
          <cell r="AU449">
            <v>0</v>
          </cell>
          <cell r="AV449">
            <v>0</v>
          </cell>
          <cell r="AW449">
            <v>23</v>
          </cell>
          <cell r="AX449">
            <v>1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38856</v>
          </cell>
        </row>
        <row r="450">
          <cell r="A450">
            <v>2006</v>
          </cell>
          <cell r="B450">
            <v>4</v>
          </cell>
          <cell r="C450">
            <v>64</v>
          </cell>
          <cell r="D450">
            <v>17</v>
          </cell>
          <cell r="E450">
            <v>792030</v>
          </cell>
          <cell r="F450">
            <v>0</v>
          </cell>
          <cell r="G450" t="str">
            <v>Затраты по ШПЗ (неосновные)</v>
          </cell>
          <cell r="H450">
            <v>2030</v>
          </cell>
          <cell r="I450">
            <v>7920</v>
          </cell>
          <cell r="J450">
            <v>340</v>
          </cell>
          <cell r="K450">
            <v>1</v>
          </cell>
          <cell r="L450">
            <v>0</v>
          </cell>
          <cell r="M450">
            <v>0</v>
          </cell>
          <cell r="N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33</v>
          </cell>
          <cell r="V450">
            <v>0</v>
          </cell>
          <cell r="W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33</v>
          </cell>
          <cell r="AE450">
            <v>503000</v>
          </cell>
          <cell r="AF450">
            <v>0</v>
          </cell>
          <cell r="AI450">
            <v>2312</v>
          </cell>
          <cell r="AK450">
            <v>0</v>
          </cell>
          <cell r="AM450">
            <v>210</v>
          </cell>
          <cell r="AN450">
            <v>1</v>
          </cell>
          <cell r="AO450">
            <v>393216</v>
          </cell>
          <cell r="AQ450">
            <v>0</v>
          </cell>
          <cell r="AR450">
            <v>0</v>
          </cell>
          <cell r="AS450" t="str">
            <v>Ы</v>
          </cell>
          <cell r="AT450" t="str">
            <v>Ы</v>
          </cell>
          <cell r="AU450">
            <v>0</v>
          </cell>
          <cell r="AV450">
            <v>0</v>
          </cell>
          <cell r="AW450">
            <v>23</v>
          </cell>
          <cell r="AX450">
            <v>1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38856</v>
          </cell>
        </row>
        <row r="451">
          <cell r="A451">
            <v>2006</v>
          </cell>
          <cell r="B451">
            <v>4</v>
          </cell>
          <cell r="C451">
            <v>65</v>
          </cell>
          <cell r="D451">
            <v>17</v>
          </cell>
          <cell r="E451">
            <v>792030</v>
          </cell>
          <cell r="F451">
            <v>0</v>
          </cell>
          <cell r="G451" t="str">
            <v>Затраты по ШПЗ (неосновные)</v>
          </cell>
          <cell r="H451">
            <v>2030</v>
          </cell>
          <cell r="I451">
            <v>7920</v>
          </cell>
          <cell r="J451">
            <v>920</v>
          </cell>
          <cell r="K451">
            <v>1</v>
          </cell>
          <cell r="L451">
            <v>0</v>
          </cell>
          <cell r="M451">
            <v>0</v>
          </cell>
          <cell r="N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33</v>
          </cell>
          <cell r="V451">
            <v>0</v>
          </cell>
          <cell r="W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33</v>
          </cell>
          <cell r="AE451">
            <v>510100</v>
          </cell>
          <cell r="AF451">
            <v>0</v>
          </cell>
          <cell r="AI451">
            <v>2312</v>
          </cell>
          <cell r="AK451">
            <v>0</v>
          </cell>
          <cell r="AM451">
            <v>211</v>
          </cell>
          <cell r="AN451">
            <v>1</v>
          </cell>
          <cell r="AO451">
            <v>393216</v>
          </cell>
          <cell r="AQ451">
            <v>0</v>
          </cell>
          <cell r="AR451">
            <v>0</v>
          </cell>
          <cell r="AS451" t="str">
            <v>Ы</v>
          </cell>
          <cell r="AT451" t="str">
            <v>Ы</v>
          </cell>
          <cell r="AU451">
            <v>0</v>
          </cell>
          <cell r="AV451">
            <v>0</v>
          </cell>
          <cell r="AW451">
            <v>23</v>
          </cell>
          <cell r="AX451">
            <v>1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38856</v>
          </cell>
        </row>
        <row r="452">
          <cell r="A452">
            <v>2006</v>
          </cell>
          <cell r="B452">
            <v>4</v>
          </cell>
          <cell r="C452">
            <v>124</v>
          </cell>
          <cell r="D452">
            <v>17</v>
          </cell>
          <cell r="E452">
            <v>792030</v>
          </cell>
          <cell r="F452">
            <v>0</v>
          </cell>
          <cell r="G452" t="str">
            <v>Затраты по ШПЗ (неосновные)</v>
          </cell>
          <cell r="H452">
            <v>2030</v>
          </cell>
          <cell r="I452">
            <v>7920</v>
          </cell>
          <cell r="J452">
            <v>59.64</v>
          </cell>
          <cell r="K452">
            <v>1</v>
          </cell>
          <cell r="L452">
            <v>0</v>
          </cell>
          <cell r="M452">
            <v>0</v>
          </cell>
          <cell r="N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32</v>
          </cell>
          <cell r="V452">
            <v>0</v>
          </cell>
          <cell r="W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32</v>
          </cell>
          <cell r="AE452">
            <v>110000</v>
          </cell>
          <cell r="AF452">
            <v>0</v>
          </cell>
          <cell r="AI452">
            <v>2312</v>
          </cell>
          <cell r="AK452">
            <v>0</v>
          </cell>
          <cell r="AM452">
            <v>270</v>
          </cell>
          <cell r="AN452">
            <v>1</v>
          </cell>
          <cell r="AO452">
            <v>393216</v>
          </cell>
          <cell r="AQ452">
            <v>0</v>
          </cell>
          <cell r="AR452">
            <v>0</v>
          </cell>
          <cell r="AS452" t="str">
            <v>Ы</v>
          </cell>
          <cell r="AT452" t="str">
            <v>Ы</v>
          </cell>
          <cell r="AU452">
            <v>0</v>
          </cell>
          <cell r="AV452">
            <v>0</v>
          </cell>
          <cell r="AW452">
            <v>23</v>
          </cell>
          <cell r="AX452">
            <v>1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38856</v>
          </cell>
        </row>
        <row r="453">
          <cell r="A453">
            <v>2006</v>
          </cell>
          <cell r="B453">
            <v>4</v>
          </cell>
          <cell r="C453">
            <v>125</v>
          </cell>
          <cell r="D453">
            <v>17</v>
          </cell>
          <cell r="E453">
            <v>792030</v>
          </cell>
          <cell r="F453">
            <v>0</v>
          </cell>
          <cell r="G453" t="str">
            <v>Затраты по ШПЗ (неосновные)</v>
          </cell>
          <cell r="H453">
            <v>2030</v>
          </cell>
          <cell r="I453">
            <v>7920</v>
          </cell>
          <cell r="J453">
            <v>1.64</v>
          </cell>
          <cell r="K453">
            <v>1</v>
          </cell>
          <cell r="L453">
            <v>0</v>
          </cell>
          <cell r="M453">
            <v>0</v>
          </cell>
          <cell r="N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32</v>
          </cell>
          <cell r="V453">
            <v>0</v>
          </cell>
          <cell r="W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32</v>
          </cell>
          <cell r="AE453">
            <v>114020</v>
          </cell>
          <cell r="AF453">
            <v>0</v>
          </cell>
          <cell r="AI453">
            <v>2312</v>
          </cell>
          <cell r="AK453">
            <v>0</v>
          </cell>
          <cell r="AM453">
            <v>271</v>
          </cell>
          <cell r="AN453">
            <v>1</v>
          </cell>
          <cell r="AO453">
            <v>393216</v>
          </cell>
          <cell r="AQ453">
            <v>0</v>
          </cell>
          <cell r="AR453">
            <v>0</v>
          </cell>
          <cell r="AS453" t="str">
            <v>Ы</v>
          </cell>
          <cell r="AT453" t="str">
            <v>Ы</v>
          </cell>
          <cell r="AU453">
            <v>0</v>
          </cell>
          <cell r="AV453">
            <v>0</v>
          </cell>
          <cell r="AW453">
            <v>23</v>
          </cell>
          <cell r="AX453">
            <v>1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38856</v>
          </cell>
        </row>
        <row r="454">
          <cell r="A454">
            <v>2006</v>
          </cell>
          <cell r="B454">
            <v>4</v>
          </cell>
          <cell r="C454">
            <v>126</v>
          </cell>
          <cell r="D454">
            <v>17</v>
          </cell>
          <cell r="E454">
            <v>792030</v>
          </cell>
          <cell r="F454">
            <v>0</v>
          </cell>
          <cell r="G454" t="str">
            <v>Затраты по ШПЗ (неосновные)</v>
          </cell>
          <cell r="H454">
            <v>2030</v>
          </cell>
          <cell r="I454">
            <v>7920</v>
          </cell>
          <cell r="J454">
            <v>7.56</v>
          </cell>
          <cell r="K454">
            <v>1</v>
          </cell>
          <cell r="L454">
            <v>0</v>
          </cell>
          <cell r="M454">
            <v>0</v>
          </cell>
          <cell r="N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32</v>
          </cell>
          <cell r="V454">
            <v>0</v>
          </cell>
          <cell r="W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32</v>
          </cell>
          <cell r="AE454">
            <v>117000</v>
          </cell>
          <cell r="AF454">
            <v>0</v>
          </cell>
          <cell r="AI454">
            <v>2312</v>
          </cell>
          <cell r="AK454">
            <v>0</v>
          </cell>
          <cell r="AM454">
            <v>272</v>
          </cell>
          <cell r="AN454">
            <v>1</v>
          </cell>
          <cell r="AO454">
            <v>393216</v>
          </cell>
          <cell r="AQ454">
            <v>0</v>
          </cell>
          <cell r="AR454">
            <v>0</v>
          </cell>
          <cell r="AS454" t="str">
            <v>Ы</v>
          </cell>
          <cell r="AT454" t="str">
            <v>Ы</v>
          </cell>
          <cell r="AU454">
            <v>0</v>
          </cell>
          <cell r="AV454">
            <v>0</v>
          </cell>
          <cell r="AW454">
            <v>23</v>
          </cell>
          <cell r="AX454">
            <v>1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38856</v>
          </cell>
        </row>
        <row r="455">
          <cell r="A455">
            <v>2006</v>
          </cell>
          <cell r="B455">
            <v>4</v>
          </cell>
          <cell r="C455">
            <v>127</v>
          </cell>
          <cell r="D455">
            <v>17</v>
          </cell>
          <cell r="E455">
            <v>792030</v>
          </cell>
          <cell r="F455">
            <v>0</v>
          </cell>
          <cell r="G455" t="str">
            <v>Затраты по ШПЗ (неосновные)</v>
          </cell>
          <cell r="H455">
            <v>2030</v>
          </cell>
          <cell r="I455">
            <v>7920</v>
          </cell>
          <cell r="J455">
            <v>0.37</v>
          </cell>
          <cell r="K455">
            <v>1</v>
          </cell>
          <cell r="L455">
            <v>0</v>
          </cell>
          <cell r="M455">
            <v>0</v>
          </cell>
          <cell r="N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32</v>
          </cell>
          <cell r="V455">
            <v>0</v>
          </cell>
          <cell r="W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32</v>
          </cell>
          <cell r="AE455">
            <v>130000</v>
          </cell>
          <cell r="AF455">
            <v>0</v>
          </cell>
          <cell r="AI455">
            <v>2312</v>
          </cell>
          <cell r="AK455">
            <v>0</v>
          </cell>
          <cell r="AM455">
            <v>273</v>
          </cell>
          <cell r="AN455">
            <v>1</v>
          </cell>
          <cell r="AO455">
            <v>393216</v>
          </cell>
          <cell r="AQ455">
            <v>0</v>
          </cell>
          <cell r="AR455">
            <v>0</v>
          </cell>
          <cell r="AS455" t="str">
            <v>Ы</v>
          </cell>
          <cell r="AT455" t="str">
            <v>Ы</v>
          </cell>
          <cell r="AU455">
            <v>0</v>
          </cell>
          <cell r="AV455">
            <v>0</v>
          </cell>
          <cell r="AW455">
            <v>23</v>
          </cell>
          <cell r="AX455">
            <v>1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C455">
            <v>38856</v>
          </cell>
        </row>
        <row r="456">
          <cell r="A456">
            <v>2006</v>
          </cell>
          <cell r="B456">
            <v>4</v>
          </cell>
          <cell r="C456">
            <v>128</v>
          </cell>
          <cell r="D456">
            <v>17</v>
          </cell>
          <cell r="E456">
            <v>792030</v>
          </cell>
          <cell r="F456">
            <v>0</v>
          </cell>
          <cell r="G456" t="str">
            <v>Затраты по ШПЗ (неосновные)</v>
          </cell>
          <cell r="H456">
            <v>2030</v>
          </cell>
          <cell r="I456">
            <v>7920</v>
          </cell>
          <cell r="J456">
            <v>0.91</v>
          </cell>
          <cell r="K456">
            <v>1</v>
          </cell>
          <cell r="L456">
            <v>0</v>
          </cell>
          <cell r="M456">
            <v>0</v>
          </cell>
          <cell r="N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32</v>
          </cell>
          <cell r="V456">
            <v>0</v>
          </cell>
          <cell r="W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32</v>
          </cell>
          <cell r="AE456">
            <v>131000</v>
          </cell>
          <cell r="AF456">
            <v>0</v>
          </cell>
          <cell r="AI456">
            <v>2312</v>
          </cell>
          <cell r="AK456">
            <v>0</v>
          </cell>
          <cell r="AM456">
            <v>274</v>
          </cell>
          <cell r="AN456">
            <v>1</v>
          </cell>
          <cell r="AO456">
            <v>393216</v>
          </cell>
          <cell r="AQ456">
            <v>0</v>
          </cell>
          <cell r="AR456">
            <v>0</v>
          </cell>
          <cell r="AS456" t="str">
            <v>Ы</v>
          </cell>
          <cell r="AT456" t="str">
            <v>Ы</v>
          </cell>
          <cell r="AU456">
            <v>0</v>
          </cell>
          <cell r="AV456">
            <v>0</v>
          </cell>
          <cell r="AW456">
            <v>23</v>
          </cell>
          <cell r="AX456">
            <v>1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38856</v>
          </cell>
        </row>
        <row r="457">
          <cell r="A457">
            <v>2006</v>
          </cell>
          <cell r="B457">
            <v>4</v>
          </cell>
          <cell r="C457">
            <v>129</v>
          </cell>
          <cell r="D457">
            <v>17</v>
          </cell>
          <cell r="E457">
            <v>792030</v>
          </cell>
          <cell r="F457">
            <v>0</v>
          </cell>
          <cell r="G457" t="str">
            <v>Затраты по ШПЗ (неосновные)</v>
          </cell>
          <cell r="H457">
            <v>2030</v>
          </cell>
          <cell r="I457">
            <v>7920</v>
          </cell>
          <cell r="J457">
            <v>3.32</v>
          </cell>
          <cell r="K457">
            <v>1</v>
          </cell>
          <cell r="L457">
            <v>0</v>
          </cell>
          <cell r="M457">
            <v>0</v>
          </cell>
          <cell r="N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32</v>
          </cell>
          <cell r="V457">
            <v>0</v>
          </cell>
          <cell r="W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32</v>
          </cell>
          <cell r="AE457">
            <v>132000</v>
          </cell>
          <cell r="AF457">
            <v>0</v>
          </cell>
          <cell r="AI457">
            <v>2312</v>
          </cell>
          <cell r="AK457">
            <v>0</v>
          </cell>
          <cell r="AM457">
            <v>275</v>
          </cell>
          <cell r="AN457">
            <v>1</v>
          </cell>
          <cell r="AO457">
            <v>393216</v>
          </cell>
          <cell r="AQ457">
            <v>0</v>
          </cell>
          <cell r="AR457">
            <v>0</v>
          </cell>
          <cell r="AS457" t="str">
            <v>Ы</v>
          </cell>
          <cell r="AT457" t="str">
            <v>Ы</v>
          </cell>
          <cell r="AU457">
            <v>0</v>
          </cell>
          <cell r="AV457">
            <v>0</v>
          </cell>
          <cell r="AW457">
            <v>23</v>
          </cell>
          <cell r="AX457">
            <v>1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C457">
            <v>38856</v>
          </cell>
        </row>
        <row r="458">
          <cell r="A458">
            <v>2006</v>
          </cell>
          <cell r="B458">
            <v>4</v>
          </cell>
          <cell r="C458">
            <v>130</v>
          </cell>
          <cell r="D458">
            <v>17</v>
          </cell>
          <cell r="E458">
            <v>792030</v>
          </cell>
          <cell r="F458">
            <v>0</v>
          </cell>
          <cell r="G458" t="str">
            <v>Затраты по ШПЗ (неосновные)</v>
          </cell>
          <cell r="H458">
            <v>2030</v>
          </cell>
          <cell r="I458">
            <v>7920</v>
          </cell>
          <cell r="J458">
            <v>15.86</v>
          </cell>
          <cell r="K458">
            <v>1</v>
          </cell>
          <cell r="L458">
            <v>0</v>
          </cell>
          <cell r="M458">
            <v>0</v>
          </cell>
          <cell r="N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32</v>
          </cell>
          <cell r="V458">
            <v>0</v>
          </cell>
          <cell r="W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32</v>
          </cell>
          <cell r="AE458">
            <v>135000</v>
          </cell>
          <cell r="AF458">
            <v>0</v>
          </cell>
          <cell r="AI458">
            <v>2312</v>
          </cell>
          <cell r="AK458">
            <v>0</v>
          </cell>
          <cell r="AM458">
            <v>276</v>
          </cell>
          <cell r="AN458">
            <v>1</v>
          </cell>
          <cell r="AO458">
            <v>393216</v>
          </cell>
          <cell r="AQ458">
            <v>0</v>
          </cell>
          <cell r="AR458">
            <v>0</v>
          </cell>
          <cell r="AS458" t="str">
            <v>Ы</v>
          </cell>
          <cell r="AT458" t="str">
            <v>Ы</v>
          </cell>
          <cell r="AU458">
            <v>0</v>
          </cell>
          <cell r="AV458">
            <v>0</v>
          </cell>
          <cell r="AW458">
            <v>23</v>
          </cell>
          <cell r="AX458">
            <v>1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C458">
            <v>38856</v>
          </cell>
        </row>
        <row r="459">
          <cell r="A459">
            <v>2006</v>
          </cell>
          <cell r="B459">
            <v>4</v>
          </cell>
          <cell r="C459">
            <v>131</v>
          </cell>
          <cell r="D459">
            <v>17</v>
          </cell>
          <cell r="E459">
            <v>792030</v>
          </cell>
          <cell r="F459">
            <v>0</v>
          </cell>
          <cell r="G459" t="str">
            <v>Затраты по ШПЗ (неосновные)</v>
          </cell>
          <cell r="H459">
            <v>2030</v>
          </cell>
          <cell r="I459">
            <v>7920</v>
          </cell>
          <cell r="J459">
            <v>39468.949999999997</v>
          </cell>
          <cell r="K459">
            <v>1</v>
          </cell>
          <cell r="L459">
            <v>0</v>
          </cell>
          <cell r="M459">
            <v>0</v>
          </cell>
          <cell r="N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32</v>
          </cell>
          <cell r="V459">
            <v>0</v>
          </cell>
          <cell r="W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32</v>
          </cell>
          <cell r="AE459">
            <v>143000</v>
          </cell>
          <cell r="AF459">
            <v>0</v>
          </cell>
          <cell r="AI459">
            <v>2312</v>
          </cell>
          <cell r="AK459">
            <v>0</v>
          </cell>
          <cell r="AM459">
            <v>277</v>
          </cell>
          <cell r="AN459">
            <v>1</v>
          </cell>
          <cell r="AO459">
            <v>393216</v>
          </cell>
          <cell r="AQ459">
            <v>0</v>
          </cell>
          <cell r="AR459">
            <v>0</v>
          </cell>
          <cell r="AS459" t="str">
            <v>Ы</v>
          </cell>
          <cell r="AT459" t="str">
            <v>Ы</v>
          </cell>
          <cell r="AU459">
            <v>0</v>
          </cell>
          <cell r="AV459">
            <v>0</v>
          </cell>
          <cell r="AW459">
            <v>23</v>
          </cell>
          <cell r="AX459">
            <v>1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C459">
            <v>38856</v>
          </cell>
        </row>
        <row r="460">
          <cell r="A460">
            <v>2006</v>
          </cell>
          <cell r="B460">
            <v>4</v>
          </cell>
          <cell r="C460">
            <v>132</v>
          </cell>
          <cell r="D460">
            <v>17</v>
          </cell>
          <cell r="E460">
            <v>792030</v>
          </cell>
          <cell r="F460">
            <v>0</v>
          </cell>
          <cell r="G460" t="str">
            <v>Затраты по ШПЗ (неосновные)</v>
          </cell>
          <cell r="H460">
            <v>2030</v>
          </cell>
          <cell r="I460">
            <v>7920</v>
          </cell>
          <cell r="J460">
            <v>0.31</v>
          </cell>
          <cell r="K460">
            <v>1</v>
          </cell>
          <cell r="L460">
            <v>0</v>
          </cell>
          <cell r="M460">
            <v>0</v>
          </cell>
          <cell r="N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32</v>
          </cell>
          <cell r="V460">
            <v>0</v>
          </cell>
          <cell r="W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32</v>
          </cell>
          <cell r="AE460">
            <v>410000</v>
          </cell>
          <cell r="AF460">
            <v>0</v>
          </cell>
          <cell r="AI460">
            <v>2312</v>
          </cell>
          <cell r="AK460">
            <v>0</v>
          </cell>
          <cell r="AM460">
            <v>278</v>
          </cell>
          <cell r="AN460">
            <v>1</v>
          </cell>
          <cell r="AO460">
            <v>393216</v>
          </cell>
          <cell r="AQ460">
            <v>0</v>
          </cell>
          <cell r="AR460">
            <v>0</v>
          </cell>
          <cell r="AS460" t="str">
            <v>Ы</v>
          </cell>
          <cell r="AT460" t="str">
            <v>Ы</v>
          </cell>
          <cell r="AU460">
            <v>0</v>
          </cell>
          <cell r="AV460">
            <v>0</v>
          </cell>
          <cell r="AW460">
            <v>23</v>
          </cell>
          <cell r="AX460">
            <v>1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C460">
            <v>38856</v>
          </cell>
        </row>
        <row r="461">
          <cell r="A461">
            <v>2006</v>
          </cell>
          <cell r="B461">
            <v>4</v>
          </cell>
          <cell r="C461">
            <v>133</v>
          </cell>
          <cell r="D461">
            <v>17</v>
          </cell>
          <cell r="E461">
            <v>792030</v>
          </cell>
          <cell r="F461">
            <v>0</v>
          </cell>
          <cell r="G461" t="str">
            <v>Затраты по ШПЗ (неосновные)</v>
          </cell>
          <cell r="H461">
            <v>2030</v>
          </cell>
          <cell r="I461">
            <v>7920</v>
          </cell>
          <cell r="J461">
            <v>368.27</v>
          </cell>
          <cell r="K461">
            <v>1</v>
          </cell>
          <cell r="L461">
            <v>0</v>
          </cell>
          <cell r="M461">
            <v>0</v>
          </cell>
          <cell r="N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32</v>
          </cell>
          <cell r="V461">
            <v>0</v>
          </cell>
          <cell r="W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32</v>
          </cell>
          <cell r="AE461">
            <v>420000</v>
          </cell>
          <cell r="AF461">
            <v>0</v>
          </cell>
          <cell r="AI461">
            <v>2312</v>
          </cell>
          <cell r="AK461">
            <v>0</v>
          </cell>
          <cell r="AM461">
            <v>279</v>
          </cell>
          <cell r="AN461">
            <v>1</v>
          </cell>
          <cell r="AO461">
            <v>393216</v>
          </cell>
          <cell r="AQ461">
            <v>0</v>
          </cell>
          <cell r="AR461">
            <v>0</v>
          </cell>
          <cell r="AS461" t="str">
            <v>Ы</v>
          </cell>
          <cell r="AT461" t="str">
            <v>Ы</v>
          </cell>
          <cell r="AU461">
            <v>0</v>
          </cell>
          <cell r="AV461">
            <v>0</v>
          </cell>
          <cell r="AW461">
            <v>23</v>
          </cell>
          <cell r="AX461">
            <v>1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C461">
            <v>38856</v>
          </cell>
        </row>
        <row r="462">
          <cell r="A462">
            <v>2006</v>
          </cell>
          <cell r="B462">
            <v>4</v>
          </cell>
          <cell r="C462">
            <v>134</v>
          </cell>
          <cell r="D462">
            <v>17</v>
          </cell>
          <cell r="E462">
            <v>792030</v>
          </cell>
          <cell r="F462">
            <v>0</v>
          </cell>
          <cell r="G462" t="str">
            <v>Затраты по ШПЗ (неосновные)</v>
          </cell>
          <cell r="H462">
            <v>2030</v>
          </cell>
          <cell r="I462">
            <v>7920</v>
          </cell>
          <cell r="J462">
            <v>70.239999999999995</v>
          </cell>
          <cell r="K462">
            <v>1</v>
          </cell>
          <cell r="L462">
            <v>0</v>
          </cell>
          <cell r="M462">
            <v>0</v>
          </cell>
          <cell r="N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32</v>
          </cell>
          <cell r="V462">
            <v>0</v>
          </cell>
          <cell r="W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32</v>
          </cell>
          <cell r="AE462">
            <v>430000</v>
          </cell>
          <cell r="AF462">
            <v>0</v>
          </cell>
          <cell r="AI462">
            <v>2312</v>
          </cell>
          <cell r="AK462">
            <v>0</v>
          </cell>
          <cell r="AM462">
            <v>280</v>
          </cell>
          <cell r="AN462">
            <v>1</v>
          </cell>
          <cell r="AO462">
            <v>393216</v>
          </cell>
          <cell r="AQ462">
            <v>0</v>
          </cell>
          <cell r="AR462">
            <v>0</v>
          </cell>
          <cell r="AS462" t="str">
            <v>Ы</v>
          </cell>
          <cell r="AT462" t="str">
            <v>Ы</v>
          </cell>
          <cell r="AU462">
            <v>0</v>
          </cell>
          <cell r="AV462">
            <v>0</v>
          </cell>
          <cell r="AW462">
            <v>23</v>
          </cell>
          <cell r="AX462">
            <v>1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38856</v>
          </cell>
        </row>
        <row r="463">
          <cell r="A463">
            <v>2006</v>
          </cell>
          <cell r="B463">
            <v>4</v>
          </cell>
          <cell r="C463">
            <v>135</v>
          </cell>
          <cell r="D463">
            <v>17</v>
          </cell>
          <cell r="E463">
            <v>792030</v>
          </cell>
          <cell r="F463">
            <v>0</v>
          </cell>
          <cell r="G463" t="str">
            <v>Затраты по ШПЗ (неосновные)</v>
          </cell>
          <cell r="H463">
            <v>2030</v>
          </cell>
          <cell r="I463">
            <v>7920</v>
          </cell>
          <cell r="J463">
            <v>8</v>
          </cell>
          <cell r="K463">
            <v>1</v>
          </cell>
          <cell r="L463">
            <v>0</v>
          </cell>
          <cell r="M463">
            <v>0</v>
          </cell>
          <cell r="N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32</v>
          </cell>
          <cell r="V463">
            <v>0</v>
          </cell>
          <cell r="W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32</v>
          </cell>
          <cell r="AE463">
            <v>450000</v>
          </cell>
          <cell r="AF463">
            <v>0</v>
          </cell>
          <cell r="AI463">
            <v>2312</v>
          </cell>
          <cell r="AK463">
            <v>0</v>
          </cell>
          <cell r="AM463">
            <v>281</v>
          </cell>
          <cell r="AN463">
            <v>1</v>
          </cell>
          <cell r="AO463">
            <v>393216</v>
          </cell>
          <cell r="AQ463">
            <v>0</v>
          </cell>
          <cell r="AR463">
            <v>0</v>
          </cell>
          <cell r="AS463" t="str">
            <v>Ы</v>
          </cell>
          <cell r="AT463" t="str">
            <v>Ы</v>
          </cell>
          <cell r="AU463">
            <v>0</v>
          </cell>
          <cell r="AV463">
            <v>0</v>
          </cell>
          <cell r="AW463">
            <v>23</v>
          </cell>
          <cell r="AX463">
            <v>1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38856</v>
          </cell>
        </row>
        <row r="464">
          <cell r="A464">
            <v>2006</v>
          </cell>
          <cell r="B464">
            <v>4</v>
          </cell>
          <cell r="C464">
            <v>136</v>
          </cell>
          <cell r="D464">
            <v>17</v>
          </cell>
          <cell r="E464">
            <v>792030</v>
          </cell>
          <cell r="F464">
            <v>0</v>
          </cell>
          <cell r="G464" t="str">
            <v>Затраты по ШПЗ (неосновные)</v>
          </cell>
          <cell r="H464">
            <v>2030</v>
          </cell>
          <cell r="I464">
            <v>7920</v>
          </cell>
          <cell r="J464">
            <v>19.82</v>
          </cell>
          <cell r="K464">
            <v>1</v>
          </cell>
          <cell r="L464">
            <v>0</v>
          </cell>
          <cell r="M464">
            <v>0</v>
          </cell>
          <cell r="N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32</v>
          </cell>
          <cell r="V464">
            <v>0</v>
          </cell>
          <cell r="W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32</v>
          </cell>
          <cell r="AE464">
            <v>460000</v>
          </cell>
          <cell r="AF464">
            <v>0</v>
          </cell>
          <cell r="AI464">
            <v>2312</v>
          </cell>
          <cell r="AK464">
            <v>0</v>
          </cell>
          <cell r="AM464">
            <v>282</v>
          </cell>
          <cell r="AN464">
            <v>1</v>
          </cell>
          <cell r="AO464">
            <v>393216</v>
          </cell>
          <cell r="AQ464">
            <v>0</v>
          </cell>
          <cell r="AR464">
            <v>0</v>
          </cell>
          <cell r="AS464" t="str">
            <v>Ы</v>
          </cell>
          <cell r="AT464" t="str">
            <v>Ы</v>
          </cell>
          <cell r="AU464">
            <v>0</v>
          </cell>
          <cell r="AV464">
            <v>0</v>
          </cell>
          <cell r="AW464">
            <v>23</v>
          </cell>
          <cell r="AX464">
            <v>1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38856</v>
          </cell>
        </row>
        <row r="465">
          <cell r="A465">
            <v>2006</v>
          </cell>
          <cell r="B465">
            <v>4</v>
          </cell>
          <cell r="C465">
            <v>137</v>
          </cell>
          <cell r="D465">
            <v>17</v>
          </cell>
          <cell r="E465">
            <v>792030</v>
          </cell>
          <cell r="F465">
            <v>0</v>
          </cell>
          <cell r="G465" t="str">
            <v>Затраты по ШПЗ (неосновные)</v>
          </cell>
          <cell r="H465">
            <v>2030</v>
          </cell>
          <cell r="I465">
            <v>7920</v>
          </cell>
          <cell r="J465">
            <v>1.56</v>
          </cell>
          <cell r="K465">
            <v>1</v>
          </cell>
          <cell r="L465">
            <v>0</v>
          </cell>
          <cell r="M465">
            <v>0</v>
          </cell>
          <cell r="N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32</v>
          </cell>
          <cell r="V465">
            <v>0</v>
          </cell>
          <cell r="W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32</v>
          </cell>
          <cell r="AE465">
            <v>465000</v>
          </cell>
          <cell r="AF465">
            <v>0</v>
          </cell>
          <cell r="AI465">
            <v>2312</v>
          </cell>
          <cell r="AK465">
            <v>0</v>
          </cell>
          <cell r="AM465">
            <v>283</v>
          </cell>
          <cell r="AN465">
            <v>1</v>
          </cell>
          <cell r="AO465">
            <v>393216</v>
          </cell>
          <cell r="AQ465">
            <v>0</v>
          </cell>
          <cell r="AR465">
            <v>0</v>
          </cell>
          <cell r="AS465" t="str">
            <v>Ы</v>
          </cell>
          <cell r="AT465" t="str">
            <v>Ы</v>
          </cell>
          <cell r="AU465">
            <v>0</v>
          </cell>
          <cell r="AV465">
            <v>0</v>
          </cell>
          <cell r="AW465">
            <v>23</v>
          </cell>
          <cell r="AX465">
            <v>1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38856</v>
          </cell>
        </row>
        <row r="466">
          <cell r="A466">
            <v>2006</v>
          </cell>
          <cell r="B466">
            <v>4</v>
          </cell>
          <cell r="C466">
            <v>138</v>
          </cell>
          <cell r="D466">
            <v>17</v>
          </cell>
          <cell r="E466">
            <v>792030</v>
          </cell>
          <cell r="F466">
            <v>0</v>
          </cell>
          <cell r="G466" t="str">
            <v>Затраты по ШПЗ (неосновные)</v>
          </cell>
          <cell r="H466">
            <v>2030</v>
          </cell>
          <cell r="I466">
            <v>7920</v>
          </cell>
          <cell r="J466">
            <v>2.58</v>
          </cell>
          <cell r="K466">
            <v>1</v>
          </cell>
          <cell r="L466">
            <v>0</v>
          </cell>
          <cell r="M466">
            <v>0</v>
          </cell>
          <cell r="N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32</v>
          </cell>
          <cell r="V466">
            <v>0</v>
          </cell>
          <cell r="W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32</v>
          </cell>
          <cell r="AE466">
            <v>502100</v>
          </cell>
          <cell r="AF466">
            <v>0</v>
          </cell>
          <cell r="AI466">
            <v>2312</v>
          </cell>
          <cell r="AK466">
            <v>0</v>
          </cell>
          <cell r="AM466">
            <v>284</v>
          </cell>
          <cell r="AN466">
            <v>1</v>
          </cell>
          <cell r="AO466">
            <v>393216</v>
          </cell>
          <cell r="AQ466">
            <v>0</v>
          </cell>
          <cell r="AR466">
            <v>0</v>
          </cell>
          <cell r="AS466" t="str">
            <v>Ы</v>
          </cell>
          <cell r="AT466" t="str">
            <v>Ы</v>
          </cell>
          <cell r="AU466">
            <v>0</v>
          </cell>
          <cell r="AV466">
            <v>0</v>
          </cell>
          <cell r="AW466">
            <v>23</v>
          </cell>
          <cell r="AX466">
            <v>1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C466">
            <v>38856</v>
          </cell>
        </row>
        <row r="467">
          <cell r="A467">
            <v>2006</v>
          </cell>
          <cell r="B467">
            <v>4</v>
          </cell>
          <cell r="C467">
            <v>139</v>
          </cell>
          <cell r="D467">
            <v>17</v>
          </cell>
          <cell r="E467">
            <v>792030</v>
          </cell>
          <cell r="F467">
            <v>0</v>
          </cell>
          <cell r="G467" t="str">
            <v>Затраты по ШПЗ (неосновные)</v>
          </cell>
          <cell r="H467">
            <v>2030</v>
          </cell>
          <cell r="I467">
            <v>7920</v>
          </cell>
          <cell r="J467">
            <v>527.67999999999995</v>
          </cell>
          <cell r="K467">
            <v>1</v>
          </cell>
          <cell r="L467">
            <v>0</v>
          </cell>
          <cell r="M467">
            <v>0</v>
          </cell>
          <cell r="N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32</v>
          </cell>
          <cell r="V467">
            <v>0</v>
          </cell>
          <cell r="W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32</v>
          </cell>
          <cell r="AE467">
            <v>503000</v>
          </cell>
          <cell r="AF467">
            <v>0</v>
          </cell>
          <cell r="AI467">
            <v>2312</v>
          </cell>
          <cell r="AK467">
            <v>0</v>
          </cell>
          <cell r="AM467">
            <v>285</v>
          </cell>
          <cell r="AN467">
            <v>1</v>
          </cell>
          <cell r="AO467">
            <v>393216</v>
          </cell>
          <cell r="AQ467">
            <v>0</v>
          </cell>
          <cell r="AR467">
            <v>0</v>
          </cell>
          <cell r="AS467" t="str">
            <v>Ы</v>
          </cell>
          <cell r="AT467" t="str">
            <v>Ы</v>
          </cell>
          <cell r="AU467">
            <v>0</v>
          </cell>
          <cell r="AV467">
            <v>0</v>
          </cell>
          <cell r="AW467">
            <v>23</v>
          </cell>
          <cell r="AX467">
            <v>1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C467">
            <v>38856</v>
          </cell>
        </row>
        <row r="468">
          <cell r="A468">
            <v>2006</v>
          </cell>
          <cell r="B468">
            <v>4</v>
          </cell>
          <cell r="C468">
            <v>140</v>
          </cell>
          <cell r="D468">
            <v>17</v>
          </cell>
          <cell r="E468">
            <v>792030</v>
          </cell>
          <cell r="F468">
            <v>0</v>
          </cell>
          <cell r="G468" t="str">
            <v>Затраты по ШПЗ (неосновные)</v>
          </cell>
          <cell r="H468">
            <v>2030</v>
          </cell>
          <cell r="I468">
            <v>7920</v>
          </cell>
          <cell r="J468">
            <v>1.76</v>
          </cell>
          <cell r="K468">
            <v>1</v>
          </cell>
          <cell r="L468">
            <v>0</v>
          </cell>
          <cell r="M468">
            <v>0</v>
          </cell>
          <cell r="N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32</v>
          </cell>
          <cell r="V468">
            <v>0</v>
          </cell>
          <cell r="W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32</v>
          </cell>
          <cell r="AE468">
            <v>504900</v>
          </cell>
          <cell r="AF468">
            <v>0</v>
          </cell>
          <cell r="AI468">
            <v>2312</v>
          </cell>
          <cell r="AK468">
            <v>0</v>
          </cell>
          <cell r="AM468">
            <v>286</v>
          </cell>
          <cell r="AN468">
            <v>1</v>
          </cell>
          <cell r="AO468">
            <v>393216</v>
          </cell>
          <cell r="AQ468">
            <v>0</v>
          </cell>
          <cell r="AR468">
            <v>0</v>
          </cell>
          <cell r="AS468" t="str">
            <v>Ы</v>
          </cell>
          <cell r="AT468" t="str">
            <v>Ы</v>
          </cell>
          <cell r="AU468">
            <v>0</v>
          </cell>
          <cell r="AV468">
            <v>0</v>
          </cell>
          <cell r="AW468">
            <v>23</v>
          </cell>
          <cell r="AX468">
            <v>1</v>
          </cell>
          <cell r="AY468">
            <v>0</v>
          </cell>
          <cell r="AZ468">
            <v>0</v>
          </cell>
          <cell r="BA468">
            <v>0</v>
          </cell>
          <cell r="BB468">
            <v>0</v>
          </cell>
          <cell r="BC468">
            <v>38856</v>
          </cell>
        </row>
        <row r="469">
          <cell r="A469">
            <v>2006</v>
          </cell>
          <cell r="B469">
            <v>4</v>
          </cell>
          <cell r="C469">
            <v>141</v>
          </cell>
          <cell r="D469">
            <v>17</v>
          </cell>
          <cell r="E469">
            <v>792030</v>
          </cell>
          <cell r="F469">
            <v>0</v>
          </cell>
          <cell r="G469" t="str">
            <v>Затраты по ШПЗ (неосновные)</v>
          </cell>
          <cell r="H469">
            <v>2030</v>
          </cell>
          <cell r="I469">
            <v>7920</v>
          </cell>
          <cell r="J469">
            <v>15.88</v>
          </cell>
          <cell r="K469">
            <v>1</v>
          </cell>
          <cell r="L469">
            <v>0</v>
          </cell>
          <cell r="M469">
            <v>0</v>
          </cell>
          <cell r="N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32</v>
          </cell>
          <cell r="V469">
            <v>0</v>
          </cell>
          <cell r="W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32</v>
          </cell>
          <cell r="AE469">
            <v>505100</v>
          </cell>
          <cell r="AF469">
            <v>0</v>
          </cell>
          <cell r="AI469">
            <v>2312</v>
          </cell>
          <cell r="AK469">
            <v>0</v>
          </cell>
          <cell r="AM469">
            <v>287</v>
          </cell>
          <cell r="AN469">
            <v>1</v>
          </cell>
          <cell r="AO469">
            <v>393216</v>
          </cell>
          <cell r="AQ469">
            <v>0</v>
          </cell>
          <cell r="AR469">
            <v>0</v>
          </cell>
          <cell r="AS469" t="str">
            <v>Ы</v>
          </cell>
          <cell r="AT469" t="str">
            <v>Ы</v>
          </cell>
          <cell r="AU469">
            <v>0</v>
          </cell>
          <cell r="AV469">
            <v>0</v>
          </cell>
          <cell r="AW469">
            <v>23</v>
          </cell>
          <cell r="AX469">
            <v>1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38856</v>
          </cell>
        </row>
        <row r="470">
          <cell r="A470">
            <v>2006</v>
          </cell>
          <cell r="B470">
            <v>4</v>
          </cell>
          <cell r="C470">
            <v>142</v>
          </cell>
          <cell r="D470">
            <v>17</v>
          </cell>
          <cell r="E470">
            <v>792030</v>
          </cell>
          <cell r="F470">
            <v>0</v>
          </cell>
          <cell r="G470" t="str">
            <v>Затраты по ШПЗ (неосновные)</v>
          </cell>
          <cell r="H470">
            <v>2030</v>
          </cell>
          <cell r="I470">
            <v>7920</v>
          </cell>
          <cell r="J470">
            <v>4.8</v>
          </cell>
          <cell r="K470">
            <v>1</v>
          </cell>
          <cell r="L470">
            <v>0</v>
          </cell>
          <cell r="M470">
            <v>0</v>
          </cell>
          <cell r="N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32</v>
          </cell>
          <cell r="V470">
            <v>0</v>
          </cell>
          <cell r="W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32</v>
          </cell>
          <cell r="AE470">
            <v>505200</v>
          </cell>
          <cell r="AF470">
            <v>0</v>
          </cell>
          <cell r="AI470">
            <v>2312</v>
          </cell>
          <cell r="AK470">
            <v>0</v>
          </cell>
          <cell r="AM470">
            <v>288</v>
          </cell>
          <cell r="AN470">
            <v>1</v>
          </cell>
          <cell r="AO470">
            <v>393216</v>
          </cell>
          <cell r="AQ470">
            <v>0</v>
          </cell>
          <cell r="AR470">
            <v>0</v>
          </cell>
          <cell r="AS470" t="str">
            <v>Ы</v>
          </cell>
          <cell r="AT470" t="str">
            <v>Ы</v>
          </cell>
          <cell r="AU470">
            <v>0</v>
          </cell>
          <cell r="AV470">
            <v>0</v>
          </cell>
          <cell r="AW470">
            <v>23</v>
          </cell>
          <cell r="AX470">
            <v>1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38856</v>
          </cell>
        </row>
        <row r="471">
          <cell r="A471">
            <v>2006</v>
          </cell>
          <cell r="B471">
            <v>4</v>
          </cell>
          <cell r="C471">
            <v>143</v>
          </cell>
          <cell r="D471">
            <v>17</v>
          </cell>
          <cell r="E471">
            <v>792030</v>
          </cell>
          <cell r="F471">
            <v>0</v>
          </cell>
          <cell r="G471" t="str">
            <v>Затраты по ШПЗ (неосновные)</v>
          </cell>
          <cell r="H471">
            <v>2030</v>
          </cell>
          <cell r="I471">
            <v>7920</v>
          </cell>
          <cell r="J471">
            <v>0.89</v>
          </cell>
          <cell r="K471">
            <v>1</v>
          </cell>
          <cell r="L471">
            <v>0</v>
          </cell>
          <cell r="M471">
            <v>0</v>
          </cell>
          <cell r="N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32</v>
          </cell>
          <cell r="V471">
            <v>0</v>
          </cell>
          <cell r="W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32</v>
          </cell>
          <cell r="AE471">
            <v>505300</v>
          </cell>
          <cell r="AF471">
            <v>0</v>
          </cell>
          <cell r="AI471">
            <v>2312</v>
          </cell>
          <cell r="AK471">
            <v>0</v>
          </cell>
          <cell r="AM471">
            <v>289</v>
          </cell>
          <cell r="AN471">
            <v>1</v>
          </cell>
          <cell r="AO471">
            <v>393216</v>
          </cell>
          <cell r="AQ471">
            <v>0</v>
          </cell>
          <cell r="AR471">
            <v>0</v>
          </cell>
          <cell r="AS471" t="str">
            <v>Ы</v>
          </cell>
          <cell r="AT471" t="str">
            <v>Ы</v>
          </cell>
          <cell r="AU471">
            <v>0</v>
          </cell>
          <cell r="AV471">
            <v>0</v>
          </cell>
          <cell r="AW471">
            <v>23</v>
          </cell>
          <cell r="AX471">
            <v>1</v>
          </cell>
          <cell r="AY471">
            <v>0</v>
          </cell>
          <cell r="AZ471">
            <v>0</v>
          </cell>
          <cell r="BA471">
            <v>0</v>
          </cell>
          <cell r="BB471">
            <v>0</v>
          </cell>
          <cell r="BC471">
            <v>38856</v>
          </cell>
        </row>
        <row r="472">
          <cell r="A472">
            <v>2006</v>
          </cell>
          <cell r="B472">
            <v>4</v>
          </cell>
          <cell r="C472">
            <v>144</v>
          </cell>
          <cell r="D472">
            <v>17</v>
          </cell>
          <cell r="E472">
            <v>792030</v>
          </cell>
          <cell r="F472">
            <v>0</v>
          </cell>
          <cell r="G472" t="str">
            <v>Затраты по ШПЗ (неосновные)</v>
          </cell>
          <cell r="H472">
            <v>2030</v>
          </cell>
          <cell r="I472">
            <v>7920</v>
          </cell>
          <cell r="J472">
            <v>0.04</v>
          </cell>
          <cell r="K472">
            <v>1</v>
          </cell>
          <cell r="L472">
            <v>0</v>
          </cell>
          <cell r="M472">
            <v>0</v>
          </cell>
          <cell r="N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32</v>
          </cell>
          <cell r="V472">
            <v>0</v>
          </cell>
          <cell r="W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32</v>
          </cell>
          <cell r="AE472">
            <v>507000</v>
          </cell>
          <cell r="AF472">
            <v>0</v>
          </cell>
          <cell r="AI472">
            <v>2312</v>
          </cell>
          <cell r="AK472">
            <v>0</v>
          </cell>
          <cell r="AM472">
            <v>290</v>
          </cell>
          <cell r="AN472">
            <v>1</v>
          </cell>
          <cell r="AO472">
            <v>393216</v>
          </cell>
          <cell r="AQ472">
            <v>0</v>
          </cell>
          <cell r="AR472">
            <v>0</v>
          </cell>
          <cell r="AS472" t="str">
            <v>Ы</v>
          </cell>
          <cell r="AT472" t="str">
            <v>Ы</v>
          </cell>
          <cell r="AU472">
            <v>0</v>
          </cell>
          <cell r="AV472">
            <v>0</v>
          </cell>
          <cell r="AW472">
            <v>23</v>
          </cell>
          <cell r="AX472">
            <v>1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38856</v>
          </cell>
        </row>
        <row r="473">
          <cell r="A473">
            <v>2006</v>
          </cell>
          <cell r="B473">
            <v>4</v>
          </cell>
          <cell r="C473">
            <v>145</v>
          </cell>
          <cell r="D473">
            <v>17</v>
          </cell>
          <cell r="E473">
            <v>792030</v>
          </cell>
          <cell r="F473">
            <v>0</v>
          </cell>
          <cell r="G473" t="str">
            <v>Затраты по ШПЗ (неосновные)</v>
          </cell>
          <cell r="H473">
            <v>2030</v>
          </cell>
          <cell r="I473">
            <v>7920</v>
          </cell>
          <cell r="J473">
            <v>508.16</v>
          </cell>
          <cell r="K473">
            <v>1</v>
          </cell>
          <cell r="L473">
            <v>0</v>
          </cell>
          <cell r="M473">
            <v>0</v>
          </cell>
          <cell r="N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32</v>
          </cell>
          <cell r="V473">
            <v>0</v>
          </cell>
          <cell r="W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32</v>
          </cell>
          <cell r="AE473">
            <v>510100</v>
          </cell>
          <cell r="AF473">
            <v>0</v>
          </cell>
          <cell r="AI473">
            <v>2312</v>
          </cell>
          <cell r="AK473">
            <v>0</v>
          </cell>
          <cell r="AM473">
            <v>291</v>
          </cell>
          <cell r="AN473">
            <v>1</v>
          </cell>
          <cell r="AO473">
            <v>393216</v>
          </cell>
          <cell r="AQ473">
            <v>0</v>
          </cell>
          <cell r="AR473">
            <v>0</v>
          </cell>
          <cell r="AS473" t="str">
            <v>Ы</v>
          </cell>
          <cell r="AT473" t="str">
            <v>Ы</v>
          </cell>
          <cell r="AU473">
            <v>0</v>
          </cell>
          <cell r="AV473">
            <v>0</v>
          </cell>
          <cell r="AW473">
            <v>23</v>
          </cell>
          <cell r="AX473">
            <v>1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38856</v>
          </cell>
        </row>
        <row r="474">
          <cell r="A474">
            <v>2006</v>
          </cell>
          <cell r="B474">
            <v>4</v>
          </cell>
          <cell r="C474">
            <v>146</v>
          </cell>
          <cell r="D474">
            <v>17</v>
          </cell>
          <cell r="E474">
            <v>792030</v>
          </cell>
          <cell r="F474">
            <v>0</v>
          </cell>
          <cell r="G474" t="str">
            <v>Затраты по ШПЗ (неосновные)</v>
          </cell>
          <cell r="H474">
            <v>2030</v>
          </cell>
          <cell r="I474">
            <v>7920</v>
          </cell>
          <cell r="J474">
            <v>0.39</v>
          </cell>
          <cell r="K474">
            <v>1</v>
          </cell>
          <cell r="L474">
            <v>0</v>
          </cell>
          <cell r="M474">
            <v>0</v>
          </cell>
          <cell r="N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32</v>
          </cell>
          <cell r="V474">
            <v>0</v>
          </cell>
          <cell r="W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32</v>
          </cell>
          <cell r="AE474">
            <v>510400</v>
          </cell>
          <cell r="AF474">
            <v>0</v>
          </cell>
          <cell r="AI474">
            <v>2312</v>
          </cell>
          <cell r="AK474">
            <v>0</v>
          </cell>
          <cell r="AM474">
            <v>292</v>
          </cell>
          <cell r="AN474">
            <v>1</v>
          </cell>
          <cell r="AO474">
            <v>393216</v>
          </cell>
          <cell r="AQ474">
            <v>0</v>
          </cell>
          <cell r="AR474">
            <v>0</v>
          </cell>
          <cell r="AS474" t="str">
            <v>Ы</v>
          </cell>
          <cell r="AT474" t="str">
            <v>Ы</v>
          </cell>
          <cell r="AU474">
            <v>0</v>
          </cell>
          <cell r="AV474">
            <v>0</v>
          </cell>
          <cell r="AW474">
            <v>23</v>
          </cell>
          <cell r="AX474">
            <v>1</v>
          </cell>
          <cell r="AY474">
            <v>0</v>
          </cell>
          <cell r="AZ474">
            <v>0</v>
          </cell>
          <cell r="BA474">
            <v>0</v>
          </cell>
          <cell r="BB474">
            <v>0</v>
          </cell>
          <cell r="BC474">
            <v>38856</v>
          </cell>
        </row>
        <row r="475">
          <cell r="A475">
            <v>2006</v>
          </cell>
          <cell r="B475">
            <v>4</v>
          </cell>
          <cell r="C475">
            <v>147</v>
          </cell>
          <cell r="D475">
            <v>17</v>
          </cell>
          <cell r="E475">
            <v>792030</v>
          </cell>
          <cell r="F475">
            <v>0</v>
          </cell>
          <cell r="G475" t="str">
            <v>Затраты по ШПЗ (неосновные)</v>
          </cell>
          <cell r="H475">
            <v>2030</v>
          </cell>
          <cell r="I475">
            <v>7920</v>
          </cell>
          <cell r="J475">
            <v>536.4</v>
          </cell>
          <cell r="K475">
            <v>1</v>
          </cell>
          <cell r="L475">
            <v>0</v>
          </cell>
          <cell r="M475">
            <v>0</v>
          </cell>
          <cell r="N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32</v>
          </cell>
          <cell r="V475">
            <v>0</v>
          </cell>
          <cell r="W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32</v>
          </cell>
          <cell r="AE475">
            <v>510600</v>
          </cell>
          <cell r="AF475">
            <v>0</v>
          </cell>
          <cell r="AI475">
            <v>2312</v>
          </cell>
          <cell r="AK475">
            <v>0</v>
          </cell>
          <cell r="AM475">
            <v>293</v>
          </cell>
          <cell r="AN475">
            <v>1</v>
          </cell>
          <cell r="AO475">
            <v>393216</v>
          </cell>
          <cell r="AQ475">
            <v>0</v>
          </cell>
          <cell r="AR475">
            <v>0</v>
          </cell>
          <cell r="AS475" t="str">
            <v>Ы</v>
          </cell>
          <cell r="AT475" t="str">
            <v>Ы</v>
          </cell>
          <cell r="AU475">
            <v>0</v>
          </cell>
          <cell r="AV475">
            <v>0</v>
          </cell>
          <cell r="AW475">
            <v>23</v>
          </cell>
          <cell r="AX475">
            <v>1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38856</v>
          </cell>
        </row>
        <row r="476">
          <cell r="A476">
            <v>2006</v>
          </cell>
          <cell r="B476">
            <v>4</v>
          </cell>
          <cell r="C476">
            <v>202</v>
          </cell>
          <cell r="D476">
            <v>17</v>
          </cell>
          <cell r="E476">
            <v>792030</v>
          </cell>
          <cell r="F476">
            <v>0</v>
          </cell>
          <cell r="G476" t="str">
            <v>Затраты по ШПЗ (неосновные)</v>
          </cell>
          <cell r="H476">
            <v>2030</v>
          </cell>
          <cell r="I476">
            <v>7920</v>
          </cell>
          <cell r="J476">
            <v>36010</v>
          </cell>
          <cell r="K476">
            <v>1</v>
          </cell>
          <cell r="L476">
            <v>0</v>
          </cell>
          <cell r="M476">
            <v>0</v>
          </cell>
          <cell r="N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37</v>
          </cell>
          <cell r="V476">
            <v>0</v>
          </cell>
          <cell r="W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37</v>
          </cell>
          <cell r="AE476">
            <v>220000</v>
          </cell>
          <cell r="AF476">
            <v>0</v>
          </cell>
          <cell r="AI476">
            <v>2312</v>
          </cell>
          <cell r="AK476">
            <v>0</v>
          </cell>
          <cell r="AM476">
            <v>348</v>
          </cell>
          <cell r="AN476">
            <v>1</v>
          </cell>
          <cell r="AO476">
            <v>393216</v>
          </cell>
          <cell r="AQ476">
            <v>0</v>
          </cell>
          <cell r="AR476">
            <v>0</v>
          </cell>
          <cell r="AS476" t="str">
            <v>Ы</v>
          </cell>
          <cell r="AT476" t="str">
            <v>Ы</v>
          </cell>
          <cell r="AU476">
            <v>0</v>
          </cell>
          <cell r="AV476">
            <v>0</v>
          </cell>
          <cell r="AW476">
            <v>23</v>
          </cell>
          <cell r="AX476">
            <v>1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38856</v>
          </cell>
        </row>
        <row r="477">
          <cell r="A477">
            <v>2006</v>
          </cell>
          <cell r="B477">
            <v>4</v>
          </cell>
          <cell r="C477">
            <v>203</v>
          </cell>
          <cell r="D477">
            <v>17</v>
          </cell>
          <cell r="E477">
            <v>792030</v>
          </cell>
          <cell r="F477">
            <v>0</v>
          </cell>
          <cell r="G477" t="str">
            <v>Затраты по ШПЗ (неосновные)</v>
          </cell>
          <cell r="H477">
            <v>2030</v>
          </cell>
          <cell r="I477">
            <v>7920</v>
          </cell>
          <cell r="J477">
            <v>14832.57</v>
          </cell>
          <cell r="K477">
            <v>1</v>
          </cell>
          <cell r="L477">
            <v>0</v>
          </cell>
          <cell r="M477">
            <v>0</v>
          </cell>
          <cell r="N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37</v>
          </cell>
          <cell r="V477">
            <v>0</v>
          </cell>
          <cell r="W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37</v>
          </cell>
          <cell r="AE477">
            <v>230000</v>
          </cell>
          <cell r="AF477">
            <v>0</v>
          </cell>
          <cell r="AI477">
            <v>2312</v>
          </cell>
          <cell r="AK477">
            <v>0</v>
          </cell>
          <cell r="AM477">
            <v>349</v>
          </cell>
          <cell r="AN477">
            <v>1</v>
          </cell>
          <cell r="AO477">
            <v>393216</v>
          </cell>
          <cell r="AQ477">
            <v>0</v>
          </cell>
          <cell r="AR477">
            <v>0</v>
          </cell>
          <cell r="AS477" t="str">
            <v>Ы</v>
          </cell>
          <cell r="AT477" t="str">
            <v>Ы</v>
          </cell>
          <cell r="AU477">
            <v>0</v>
          </cell>
          <cell r="AV477">
            <v>0</v>
          </cell>
          <cell r="AW477">
            <v>23</v>
          </cell>
          <cell r="AX477">
            <v>1</v>
          </cell>
          <cell r="AY477">
            <v>0</v>
          </cell>
          <cell r="AZ477">
            <v>0</v>
          </cell>
          <cell r="BA477">
            <v>0</v>
          </cell>
          <cell r="BB477">
            <v>0</v>
          </cell>
          <cell r="BC477">
            <v>38856</v>
          </cell>
        </row>
        <row r="478">
          <cell r="A478">
            <v>2006</v>
          </cell>
          <cell r="B478">
            <v>4</v>
          </cell>
          <cell r="C478">
            <v>204</v>
          </cell>
          <cell r="D478">
            <v>17</v>
          </cell>
          <cell r="E478">
            <v>792030</v>
          </cell>
          <cell r="F478">
            <v>0</v>
          </cell>
          <cell r="G478" t="str">
            <v>Затраты по ШПЗ (неосновные)</v>
          </cell>
          <cell r="H478">
            <v>2030</v>
          </cell>
          <cell r="I478">
            <v>7920</v>
          </cell>
          <cell r="J478">
            <v>1388800</v>
          </cell>
          <cell r="K478">
            <v>1</v>
          </cell>
          <cell r="L478">
            <v>0</v>
          </cell>
          <cell r="M478">
            <v>0</v>
          </cell>
          <cell r="N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37</v>
          </cell>
          <cell r="V478">
            <v>0</v>
          </cell>
          <cell r="W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37</v>
          </cell>
          <cell r="AE478">
            <v>240000</v>
          </cell>
          <cell r="AF478">
            <v>0</v>
          </cell>
          <cell r="AI478">
            <v>2312</v>
          </cell>
          <cell r="AK478">
            <v>0</v>
          </cell>
          <cell r="AM478">
            <v>350</v>
          </cell>
          <cell r="AN478">
            <v>1</v>
          </cell>
          <cell r="AO478">
            <v>393216</v>
          </cell>
          <cell r="AQ478">
            <v>0</v>
          </cell>
          <cell r="AR478">
            <v>0</v>
          </cell>
          <cell r="AS478" t="str">
            <v>Ы</v>
          </cell>
          <cell r="AT478" t="str">
            <v>Ы</v>
          </cell>
          <cell r="AU478">
            <v>0</v>
          </cell>
          <cell r="AV478">
            <v>0</v>
          </cell>
          <cell r="AW478">
            <v>23</v>
          </cell>
          <cell r="AX478">
            <v>1</v>
          </cell>
          <cell r="AY478">
            <v>0</v>
          </cell>
          <cell r="AZ478">
            <v>0</v>
          </cell>
          <cell r="BA478">
            <v>0</v>
          </cell>
          <cell r="BB478">
            <v>0</v>
          </cell>
          <cell r="BC478">
            <v>38856</v>
          </cell>
        </row>
        <row r="479">
          <cell r="A479">
            <v>2006</v>
          </cell>
          <cell r="B479">
            <v>4</v>
          </cell>
          <cell r="C479">
            <v>205</v>
          </cell>
          <cell r="D479">
            <v>17</v>
          </cell>
          <cell r="E479">
            <v>792030</v>
          </cell>
          <cell r="F479">
            <v>0</v>
          </cell>
          <cell r="G479" t="str">
            <v>Затраты по ШПЗ (неосновные)</v>
          </cell>
          <cell r="H479">
            <v>2030</v>
          </cell>
          <cell r="I479">
            <v>7920</v>
          </cell>
          <cell r="J479">
            <v>5204</v>
          </cell>
          <cell r="K479">
            <v>1</v>
          </cell>
          <cell r="L479">
            <v>0</v>
          </cell>
          <cell r="M479">
            <v>0</v>
          </cell>
          <cell r="N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37</v>
          </cell>
          <cell r="V479">
            <v>0</v>
          </cell>
          <cell r="W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37</v>
          </cell>
          <cell r="AE479">
            <v>270000</v>
          </cell>
          <cell r="AF479">
            <v>0</v>
          </cell>
          <cell r="AI479">
            <v>2312</v>
          </cell>
          <cell r="AK479">
            <v>0</v>
          </cell>
          <cell r="AM479">
            <v>351</v>
          </cell>
          <cell r="AN479">
            <v>1</v>
          </cell>
          <cell r="AO479">
            <v>393216</v>
          </cell>
          <cell r="AQ479">
            <v>0</v>
          </cell>
          <cell r="AR479">
            <v>0</v>
          </cell>
          <cell r="AS479" t="str">
            <v>Ы</v>
          </cell>
          <cell r="AT479" t="str">
            <v>Ы</v>
          </cell>
          <cell r="AU479">
            <v>0</v>
          </cell>
          <cell r="AV479">
            <v>0</v>
          </cell>
          <cell r="AW479">
            <v>23</v>
          </cell>
          <cell r="AX479">
            <v>1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C479">
            <v>38856</v>
          </cell>
        </row>
        <row r="480">
          <cell r="A480">
            <v>2006</v>
          </cell>
          <cell r="B480">
            <v>4</v>
          </cell>
          <cell r="C480">
            <v>206</v>
          </cell>
          <cell r="D480">
            <v>17</v>
          </cell>
          <cell r="E480">
            <v>792030</v>
          </cell>
          <cell r="F480">
            <v>0</v>
          </cell>
          <cell r="G480" t="str">
            <v>Затраты по ШПЗ (неосновные)</v>
          </cell>
          <cell r="H480">
            <v>2030</v>
          </cell>
          <cell r="I480">
            <v>7920</v>
          </cell>
          <cell r="J480">
            <v>929.08</v>
          </cell>
          <cell r="K480">
            <v>1</v>
          </cell>
          <cell r="L480">
            <v>0</v>
          </cell>
          <cell r="M480">
            <v>0</v>
          </cell>
          <cell r="N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37</v>
          </cell>
          <cell r="V480">
            <v>0</v>
          </cell>
          <cell r="W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37</v>
          </cell>
          <cell r="AE480">
            <v>280000</v>
          </cell>
          <cell r="AF480">
            <v>0</v>
          </cell>
          <cell r="AI480">
            <v>2312</v>
          </cell>
          <cell r="AK480">
            <v>0</v>
          </cell>
          <cell r="AM480">
            <v>352</v>
          </cell>
          <cell r="AN480">
            <v>1</v>
          </cell>
          <cell r="AO480">
            <v>393216</v>
          </cell>
          <cell r="AQ480">
            <v>0</v>
          </cell>
          <cell r="AR480">
            <v>0</v>
          </cell>
          <cell r="AS480" t="str">
            <v>Ы</v>
          </cell>
          <cell r="AT480" t="str">
            <v>Ы</v>
          </cell>
          <cell r="AU480">
            <v>0</v>
          </cell>
          <cell r="AV480">
            <v>0</v>
          </cell>
          <cell r="AW480">
            <v>23</v>
          </cell>
          <cell r="AX480">
            <v>1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38856</v>
          </cell>
        </row>
        <row r="481">
          <cell r="A481">
            <v>2006</v>
          </cell>
          <cell r="B481">
            <v>4</v>
          </cell>
          <cell r="C481">
            <v>207</v>
          </cell>
          <cell r="D481">
            <v>17</v>
          </cell>
          <cell r="E481">
            <v>792030</v>
          </cell>
          <cell r="F481">
            <v>0</v>
          </cell>
          <cell r="G481" t="str">
            <v>Затраты по ШПЗ (неосновные)</v>
          </cell>
          <cell r="H481">
            <v>2030</v>
          </cell>
          <cell r="I481">
            <v>7920</v>
          </cell>
          <cell r="J481">
            <v>5117.25</v>
          </cell>
          <cell r="K481">
            <v>1</v>
          </cell>
          <cell r="L481">
            <v>0</v>
          </cell>
          <cell r="M481">
            <v>0</v>
          </cell>
          <cell r="N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37</v>
          </cell>
          <cell r="V481">
            <v>0</v>
          </cell>
          <cell r="W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37</v>
          </cell>
          <cell r="AE481">
            <v>280100</v>
          </cell>
          <cell r="AF481">
            <v>0</v>
          </cell>
          <cell r="AI481">
            <v>2312</v>
          </cell>
          <cell r="AK481">
            <v>0</v>
          </cell>
          <cell r="AM481">
            <v>353</v>
          </cell>
          <cell r="AN481">
            <v>1</v>
          </cell>
          <cell r="AO481">
            <v>393216</v>
          </cell>
          <cell r="AQ481">
            <v>0</v>
          </cell>
          <cell r="AR481">
            <v>0</v>
          </cell>
          <cell r="AS481" t="str">
            <v>Ы</v>
          </cell>
          <cell r="AT481" t="str">
            <v>Ы</v>
          </cell>
          <cell r="AU481">
            <v>0</v>
          </cell>
          <cell r="AV481">
            <v>0</v>
          </cell>
          <cell r="AW481">
            <v>23</v>
          </cell>
          <cell r="AX481">
            <v>1</v>
          </cell>
          <cell r="AY481">
            <v>0</v>
          </cell>
          <cell r="AZ481">
            <v>0</v>
          </cell>
          <cell r="BA481">
            <v>0</v>
          </cell>
          <cell r="BB481">
            <v>0</v>
          </cell>
          <cell r="BC481">
            <v>38856</v>
          </cell>
        </row>
        <row r="482">
          <cell r="A482">
            <v>2006</v>
          </cell>
          <cell r="B482">
            <v>4</v>
          </cell>
          <cell r="C482">
            <v>208</v>
          </cell>
          <cell r="D482">
            <v>17</v>
          </cell>
          <cell r="E482">
            <v>792030</v>
          </cell>
          <cell r="F482">
            <v>0</v>
          </cell>
          <cell r="G482" t="str">
            <v>Затраты по ШПЗ (неосновные)</v>
          </cell>
          <cell r="H482">
            <v>2030</v>
          </cell>
          <cell r="I482">
            <v>7920</v>
          </cell>
          <cell r="J482">
            <v>3386</v>
          </cell>
          <cell r="K482">
            <v>1</v>
          </cell>
          <cell r="L482">
            <v>0</v>
          </cell>
          <cell r="M482">
            <v>0</v>
          </cell>
          <cell r="N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37</v>
          </cell>
          <cell r="V482">
            <v>0</v>
          </cell>
          <cell r="W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37</v>
          </cell>
          <cell r="AE482">
            <v>280400</v>
          </cell>
          <cell r="AF482">
            <v>0</v>
          </cell>
          <cell r="AI482">
            <v>2312</v>
          </cell>
          <cell r="AK482">
            <v>0</v>
          </cell>
          <cell r="AM482">
            <v>354</v>
          </cell>
          <cell r="AN482">
            <v>1</v>
          </cell>
          <cell r="AO482">
            <v>393216</v>
          </cell>
          <cell r="AQ482">
            <v>0</v>
          </cell>
          <cell r="AR482">
            <v>0</v>
          </cell>
          <cell r="AS482" t="str">
            <v>Ы</v>
          </cell>
          <cell r="AT482" t="str">
            <v>Ы</v>
          </cell>
          <cell r="AU482">
            <v>0</v>
          </cell>
          <cell r="AV482">
            <v>0</v>
          </cell>
          <cell r="AW482">
            <v>23</v>
          </cell>
          <cell r="AX482">
            <v>1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38856</v>
          </cell>
        </row>
        <row r="483">
          <cell r="A483">
            <v>2006</v>
          </cell>
          <cell r="B483">
            <v>4</v>
          </cell>
          <cell r="C483">
            <v>209</v>
          </cell>
          <cell r="D483">
            <v>17</v>
          </cell>
          <cell r="E483">
            <v>792030</v>
          </cell>
          <cell r="F483">
            <v>0</v>
          </cell>
          <cell r="G483" t="str">
            <v>Затраты по ШПЗ (неосновные)</v>
          </cell>
          <cell r="H483">
            <v>2030</v>
          </cell>
          <cell r="I483">
            <v>7920</v>
          </cell>
          <cell r="J483">
            <v>42041.279999999999</v>
          </cell>
          <cell r="K483">
            <v>1</v>
          </cell>
          <cell r="L483">
            <v>0</v>
          </cell>
          <cell r="M483">
            <v>0</v>
          </cell>
          <cell r="N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37</v>
          </cell>
          <cell r="V483">
            <v>0</v>
          </cell>
          <cell r="W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37</v>
          </cell>
          <cell r="AE483">
            <v>311000</v>
          </cell>
          <cell r="AF483">
            <v>0</v>
          </cell>
          <cell r="AI483">
            <v>2312</v>
          </cell>
          <cell r="AK483">
            <v>0</v>
          </cell>
          <cell r="AM483">
            <v>355</v>
          </cell>
          <cell r="AN483">
            <v>1</v>
          </cell>
          <cell r="AO483">
            <v>393216</v>
          </cell>
          <cell r="AQ483">
            <v>0</v>
          </cell>
          <cell r="AR483">
            <v>0</v>
          </cell>
          <cell r="AS483" t="str">
            <v>Ы</v>
          </cell>
          <cell r="AT483" t="str">
            <v>Ы</v>
          </cell>
          <cell r="AU483">
            <v>0</v>
          </cell>
          <cell r="AV483">
            <v>0</v>
          </cell>
          <cell r="AW483">
            <v>23</v>
          </cell>
          <cell r="AX483">
            <v>1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C483">
            <v>38856</v>
          </cell>
        </row>
        <row r="484">
          <cell r="A484">
            <v>2006</v>
          </cell>
          <cell r="B484">
            <v>4</v>
          </cell>
          <cell r="C484">
            <v>210</v>
          </cell>
          <cell r="D484">
            <v>17</v>
          </cell>
          <cell r="E484">
            <v>792030</v>
          </cell>
          <cell r="F484">
            <v>0</v>
          </cell>
          <cell r="G484" t="str">
            <v>Затраты по ШПЗ (неосновные)</v>
          </cell>
          <cell r="H484">
            <v>2030</v>
          </cell>
          <cell r="I484">
            <v>7920</v>
          </cell>
          <cell r="J484">
            <v>290159.67</v>
          </cell>
          <cell r="K484">
            <v>1</v>
          </cell>
          <cell r="L484">
            <v>0</v>
          </cell>
          <cell r="M484">
            <v>0</v>
          </cell>
          <cell r="N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37</v>
          </cell>
          <cell r="V484">
            <v>0</v>
          </cell>
          <cell r="W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37</v>
          </cell>
          <cell r="AE484">
            <v>312000</v>
          </cell>
          <cell r="AF484">
            <v>0</v>
          </cell>
          <cell r="AI484">
            <v>2312</v>
          </cell>
          <cell r="AK484">
            <v>0</v>
          </cell>
          <cell r="AM484">
            <v>356</v>
          </cell>
          <cell r="AN484">
            <v>1</v>
          </cell>
          <cell r="AO484">
            <v>393216</v>
          </cell>
          <cell r="AQ484">
            <v>0</v>
          </cell>
          <cell r="AR484">
            <v>0</v>
          </cell>
          <cell r="AS484" t="str">
            <v>Ы</v>
          </cell>
          <cell r="AT484" t="str">
            <v>Ы</v>
          </cell>
          <cell r="AU484">
            <v>0</v>
          </cell>
          <cell r="AV484">
            <v>0</v>
          </cell>
          <cell r="AW484">
            <v>23</v>
          </cell>
          <cell r="AX484">
            <v>1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38856</v>
          </cell>
        </row>
        <row r="485">
          <cell r="A485">
            <v>2006</v>
          </cell>
          <cell r="B485">
            <v>4</v>
          </cell>
          <cell r="C485">
            <v>211</v>
          </cell>
          <cell r="D485">
            <v>17</v>
          </cell>
          <cell r="E485">
            <v>792030</v>
          </cell>
          <cell r="F485">
            <v>0</v>
          </cell>
          <cell r="G485" t="str">
            <v>Затраты по ШПЗ (неосновные)</v>
          </cell>
          <cell r="H485">
            <v>2030</v>
          </cell>
          <cell r="I485">
            <v>7920</v>
          </cell>
          <cell r="J485">
            <v>15958.09</v>
          </cell>
          <cell r="K485">
            <v>1</v>
          </cell>
          <cell r="L485">
            <v>0</v>
          </cell>
          <cell r="M485">
            <v>0</v>
          </cell>
          <cell r="N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37</v>
          </cell>
          <cell r="V485">
            <v>0</v>
          </cell>
          <cell r="W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37</v>
          </cell>
          <cell r="AE485">
            <v>313000</v>
          </cell>
          <cell r="AF485">
            <v>0</v>
          </cell>
          <cell r="AI485">
            <v>2312</v>
          </cell>
          <cell r="AK485">
            <v>0</v>
          </cell>
          <cell r="AM485">
            <v>357</v>
          </cell>
          <cell r="AN485">
            <v>1</v>
          </cell>
          <cell r="AO485">
            <v>393216</v>
          </cell>
          <cell r="AQ485">
            <v>0</v>
          </cell>
          <cell r="AR485">
            <v>0</v>
          </cell>
          <cell r="AS485" t="str">
            <v>Ы</v>
          </cell>
          <cell r="AT485" t="str">
            <v>Ы</v>
          </cell>
          <cell r="AU485">
            <v>0</v>
          </cell>
          <cell r="AV485">
            <v>0</v>
          </cell>
          <cell r="AW485">
            <v>23</v>
          </cell>
          <cell r="AX485">
            <v>1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38856</v>
          </cell>
        </row>
        <row r="486">
          <cell r="A486">
            <v>2006</v>
          </cell>
          <cell r="B486">
            <v>4</v>
          </cell>
          <cell r="C486">
            <v>212</v>
          </cell>
          <cell r="D486">
            <v>17</v>
          </cell>
          <cell r="E486">
            <v>792030</v>
          </cell>
          <cell r="F486">
            <v>0</v>
          </cell>
          <cell r="G486" t="str">
            <v>Затраты по ШПЗ (неосновные)</v>
          </cell>
          <cell r="H486">
            <v>2030</v>
          </cell>
          <cell r="I486">
            <v>7920</v>
          </cell>
          <cell r="J486">
            <v>28984.18</v>
          </cell>
          <cell r="K486">
            <v>1</v>
          </cell>
          <cell r="L486">
            <v>0</v>
          </cell>
          <cell r="M486">
            <v>0</v>
          </cell>
          <cell r="N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37</v>
          </cell>
          <cell r="V486">
            <v>0</v>
          </cell>
          <cell r="W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37</v>
          </cell>
          <cell r="AE486">
            <v>314000</v>
          </cell>
          <cell r="AF486">
            <v>0</v>
          </cell>
          <cell r="AI486">
            <v>2312</v>
          </cell>
          <cell r="AK486">
            <v>0</v>
          </cell>
          <cell r="AM486">
            <v>358</v>
          </cell>
          <cell r="AN486">
            <v>1</v>
          </cell>
          <cell r="AO486">
            <v>393216</v>
          </cell>
          <cell r="AQ486">
            <v>0</v>
          </cell>
          <cell r="AR486">
            <v>0</v>
          </cell>
          <cell r="AS486" t="str">
            <v>Ы</v>
          </cell>
          <cell r="AT486" t="str">
            <v>Ы</v>
          </cell>
          <cell r="AU486">
            <v>0</v>
          </cell>
          <cell r="AV486">
            <v>0</v>
          </cell>
          <cell r="AW486">
            <v>23</v>
          </cell>
          <cell r="AX486">
            <v>1</v>
          </cell>
          <cell r="AY486">
            <v>0</v>
          </cell>
          <cell r="AZ486">
            <v>0</v>
          </cell>
          <cell r="BA486">
            <v>0</v>
          </cell>
          <cell r="BB486">
            <v>0</v>
          </cell>
          <cell r="BC486">
            <v>38856</v>
          </cell>
        </row>
        <row r="487">
          <cell r="A487">
            <v>2006</v>
          </cell>
          <cell r="B487">
            <v>4</v>
          </cell>
          <cell r="C487">
            <v>213</v>
          </cell>
          <cell r="D487">
            <v>17</v>
          </cell>
          <cell r="E487">
            <v>792030</v>
          </cell>
          <cell r="F487">
            <v>0</v>
          </cell>
          <cell r="G487" t="str">
            <v>Затраты по ШПЗ (неосновные)</v>
          </cell>
          <cell r="H487">
            <v>2030</v>
          </cell>
          <cell r="I487">
            <v>7920</v>
          </cell>
          <cell r="J487">
            <v>5815.21</v>
          </cell>
          <cell r="K487">
            <v>1</v>
          </cell>
          <cell r="L487">
            <v>0</v>
          </cell>
          <cell r="M487">
            <v>0</v>
          </cell>
          <cell r="N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37</v>
          </cell>
          <cell r="V487">
            <v>0</v>
          </cell>
          <cell r="W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37</v>
          </cell>
          <cell r="AE487">
            <v>315000</v>
          </cell>
          <cell r="AF487">
            <v>0</v>
          </cell>
          <cell r="AI487">
            <v>2312</v>
          </cell>
          <cell r="AK487">
            <v>0</v>
          </cell>
          <cell r="AM487">
            <v>359</v>
          </cell>
          <cell r="AN487">
            <v>1</v>
          </cell>
          <cell r="AO487">
            <v>393216</v>
          </cell>
          <cell r="AQ487">
            <v>0</v>
          </cell>
          <cell r="AR487">
            <v>0</v>
          </cell>
          <cell r="AS487" t="str">
            <v>Ы</v>
          </cell>
          <cell r="AT487" t="str">
            <v>Ы</v>
          </cell>
          <cell r="AU487">
            <v>0</v>
          </cell>
          <cell r="AV487">
            <v>0</v>
          </cell>
          <cell r="AW487">
            <v>23</v>
          </cell>
          <cell r="AX487">
            <v>1</v>
          </cell>
          <cell r="AY487">
            <v>0</v>
          </cell>
          <cell r="AZ487">
            <v>0</v>
          </cell>
          <cell r="BA487">
            <v>0</v>
          </cell>
          <cell r="BB487">
            <v>0</v>
          </cell>
          <cell r="BC487">
            <v>38856</v>
          </cell>
        </row>
        <row r="488">
          <cell r="A488">
            <v>2006</v>
          </cell>
          <cell r="B488">
            <v>4</v>
          </cell>
          <cell r="C488">
            <v>214</v>
          </cell>
          <cell r="D488">
            <v>17</v>
          </cell>
          <cell r="E488">
            <v>792030</v>
          </cell>
          <cell r="F488">
            <v>0</v>
          </cell>
          <cell r="G488" t="str">
            <v>Затраты по ШПЗ (неосновные)</v>
          </cell>
          <cell r="H488">
            <v>2030</v>
          </cell>
          <cell r="I488">
            <v>7920</v>
          </cell>
          <cell r="J488">
            <v>1000</v>
          </cell>
          <cell r="K488">
            <v>1</v>
          </cell>
          <cell r="L488">
            <v>0</v>
          </cell>
          <cell r="M488">
            <v>0</v>
          </cell>
          <cell r="N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37</v>
          </cell>
          <cell r="V488">
            <v>0</v>
          </cell>
          <cell r="W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37</v>
          </cell>
          <cell r="AE488">
            <v>510100</v>
          </cell>
          <cell r="AF488">
            <v>0</v>
          </cell>
          <cell r="AI488">
            <v>2312</v>
          </cell>
          <cell r="AK488">
            <v>0</v>
          </cell>
          <cell r="AM488">
            <v>360</v>
          </cell>
          <cell r="AN488">
            <v>1</v>
          </cell>
          <cell r="AO488">
            <v>393216</v>
          </cell>
          <cell r="AQ488">
            <v>0</v>
          </cell>
          <cell r="AR488">
            <v>0</v>
          </cell>
          <cell r="AS488" t="str">
            <v>Ы</v>
          </cell>
          <cell r="AT488" t="str">
            <v>Ы</v>
          </cell>
          <cell r="AU488">
            <v>0</v>
          </cell>
          <cell r="AV488">
            <v>0</v>
          </cell>
          <cell r="AW488">
            <v>23</v>
          </cell>
          <cell r="AX488">
            <v>1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38856</v>
          </cell>
        </row>
        <row r="489">
          <cell r="A489">
            <v>2006</v>
          </cell>
          <cell r="B489">
            <v>4</v>
          </cell>
          <cell r="C489">
            <v>281</v>
          </cell>
          <cell r="D489">
            <v>17</v>
          </cell>
          <cell r="E489">
            <v>792030</v>
          </cell>
          <cell r="F489">
            <v>0</v>
          </cell>
          <cell r="G489" t="str">
            <v>Затраты по ШПЗ (неосновные)</v>
          </cell>
          <cell r="H489">
            <v>2030</v>
          </cell>
          <cell r="I489">
            <v>7920</v>
          </cell>
          <cell r="J489">
            <v>1.33</v>
          </cell>
          <cell r="K489">
            <v>1</v>
          </cell>
          <cell r="L489">
            <v>0</v>
          </cell>
          <cell r="M489">
            <v>0</v>
          </cell>
          <cell r="N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35</v>
          </cell>
          <cell r="V489">
            <v>0</v>
          </cell>
          <cell r="W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35</v>
          </cell>
          <cell r="AE489">
            <v>117000</v>
          </cell>
          <cell r="AF489">
            <v>0</v>
          </cell>
          <cell r="AI489">
            <v>2312</v>
          </cell>
          <cell r="AK489">
            <v>0</v>
          </cell>
          <cell r="AM489">
            <v>427</v>
          </cell>
          <cell r="AN489">
            <v>1</v>
          </cell>
          <cell r="AO489">
            <v>393216</v>
          </cell>
          <cell r="AQ489">
            <v>0</v>
          </cell>
          <cell r="AR489">
            <v>0</v>
          </cell>
          <cell r="AS489" t="str">
            <v>Ы</v>
          </cell>
          <cell r="AT489" t="str">
            <v>Ы</v>
          </cell>
          <cell r="AU489">
            <v>0</v>
          </cell>
          <cell r="AV489">
            <v>0</v>
          </cell>
          <cell r="AW489">
            <v>23</v>
          </cell>
          <cell r="AX489">
            <v>1</v>
          </cell>
          <cell r="AY489">
            <v>0</v>
          </cell>
          <cell r="AZ489">
            <v>0</v>
          </cell>
          <cell r="BA489">
            <v>0</v>
          </cell>
          <cell r="BB489">
            <v>0</v>
          </cell>
          <cell r="BC489">
            <v>38856</v>
          </cell>
        </row>
        <row r="490">
          <cell r="A490">
            <v>2006</v>
          </cell>
          <cell r="B490">
            <v>4</v>
          </cell>
          <cell r="C490">
            <v>282</v>
          </cell>
          <cell r="D490">
            <v>17</v>
          </cell>
          <cell r="E490">
            <v>792030</v>
          </cell>
          <cell r="F490">
            <v>0</v>
          </cell>
          <cell r="G490" t="str">
            <v>Затраты по ШПЗ (неосновные)</v>
          </cell>
          <cell r="H490">
            <v>2030</v>
          </cell>
          <cell r="I490">
            <v>7920</v>
          </cell>
          <cell r="J490">
            <v>7.17</v>
          </cell>
          <cell r="K490">
            <v>1</v>
          </cell>
          <cell r="L490">
            <v>0</v>
          </cell>
          <cell r="M490">
            <v>0</v>
          </cell>
          <cell r="N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35</v>
          </cell>
          <cell r="V490">
            <v>0</v>
          </cell>
          <cell r="W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35</v>
          </cell>
          <cell r="AE490">
            <v>118000</v>
          </cell>
          <cell r="AF490">
            <v>0</v>
          </cell>
          <cell r="AI490">
            <v>2312</v>
          </cell>
          <cell r="AK490">
            <v>0</v>
          </cell>
          <cell r="AM490">
            <v>428</v>
          </cell>
          <cell r="AN490">
            <v>1</v>
          </cell>
          <cell r="AO490">
            <v>393216</v>
          </cell>
          <cell r="AQ490">
            <v>0</v>
          </cell>
          <cell r="AR490">
            <v>0</v>
          </cell>
          <cell r="AS490" t="str">
            <v>Ы</v>
          </cell>
          <cell r="AT490" t="str">
            <v>Ы</v>
          </cell>
          <cell r="AU490">
            <v>0</v>
          </cell>
          <cell r="AV490">
            <v>0</v>
          </cell>
          <cell r="AW490">
            <v>23</v>
          </cell>
          <cell r="AX490">
            <v>1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38856</v>
          </cell>
        </row>
        <row r="491">
          <cell r="A491">
            <v>2006</v>
          </cell>
          <cell r="B491">
            <v>4</v>
          </cell>
          <cell r="C491">
            <v>283</v>
          </cell>
          <cell r="D491">
            <v>17</v>
          </cell>
          <cell r="E491">
            <v>792030</v>
          </cell>
          <cell r="F491">
            <v>0</v>
          </cell>
          <cell r="G491" t="str">
            <v>Затраты по ШПЗ (неосновные)</v>
          </cell>
          <cell r="H491">
            <v>2030</v>
          </cell>
          <cell r="I491">
            <v>7920</v>
          </cell>
          <cell r="J491">
            <v>3.83</v>
          </cell>
          <cell r="K491">
            <v>1</v>
          </cell>
          <cell r="L491">
            <v>0</v>
          </cell>
          <cell r="M491">
            <v>0</v>
          </cell>
          <cell r="N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35</v>
          </cell>
          <cell r="V491">
            <v>0</v>
          </cell>
          <cell r="W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35</v>
          </cell>
          <cell r="AE491">
            <v>131000</v>
          </cell>
          <cell r="AF491">
            <v>0</v>
          </cell>
          <cell r="AI491">
            <v>2312</v>
          </cell>
          <cell r="AK491">
            <v>0</v>
          </cell>
          <cell r="AM491">
            <v>429</v>
          </cell>
          <cell r="AN491">
            <v>1</v>
          </cell>
          <cell r="AO491">
            <v>393216</v>
          </cell>
          <cell r="AQ491">
            <v>0</v>
          </cell>
          <cell r="AR491">
            <v>0</v>
          </cell>
          <cell r="AS491" t="str">
            <v>Ы</v>
          </cell>
          <cell r="AT491" t="str">
            <v>Ы</v>
          </cell>
          <cell r="AU491">
            <v>0</v>
          </cell>
          <cell r="AV491">
            <v>0</v>
          </cell>
          <cell r="AW491">
            <v>23</v>
          </cell>
          <cell r="AX491">
            <v>1</v>
          </cell>
          <cell r="AY491">
            <v>0</v>
          </cell>
          <cell r="AZ491">
            <v>0</v>
          </cell>
          <cell r="BA491">
            <v>0</v>
          </cell>
          <cell r="BB491">
            <v>0</v>
          </cell>
          <cell r="BC491">
            <v>38856</v>
          </cell>
        </row>
        <row r="492">
          <cell r="A492">
            <v>2006</v>
          </cell>
          <cell r="B492">
            <v>4</v>
          </cell>
          <cell r="C492">
            <v>284</v>
          </cell>
          <cell r="D492">
            <v>17</v>
          </cell>
          <cell r="E492">
            <v>792030</v>
          </cell>
          <cell r="F492">
            <v>0</v>
          </cell>
          <cell r="G492" t="str">
            <v>Затраты по ШПЗ (неосновные)</v>
          </cell>
          <cell r="H492">
            <v>2030</v>
          </cell>
          <cell r="I492">
            <v>7920</v>
          </cell>
          <cell r="J492">
            <v>0.68</v>
          </cell>
          <cell r="K492">
            <v>1</v>
          </cell>
          <cell r="L492">
            <v>0</v>
          </cell>
          <cell r="M492">
            <v>0</v>
          </cell>
          <cell r="N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35</v>
          </cell>
          <cell r="V492">
            <v>0</v>
          </cell>
          <cell r="W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35</v>
          </cell>
          <cell r="AE492">
            <v>132000</v>
          </cell>
          <cell r="AF492">
            <v>0</v>
          </cell>
          <cell r="AI492">
            <v>2312</v>
          </cell>
          <cell r="AK492">
            <v>0</v>
          </cell>
          <cell r="AM492">
            <v>430</v>
          </cell>
          <cell r="AN492">
            <v>1</v>
          </cell>
          <cell r="AO492">
            <v>393216</v>
          </cell>
          <cell r="AQ492">
            <v>0</v>
          </cell>
          <cell r="AR492">
            <v>0</v>
          </cell>
          <cell r="AS492" t="str">
            <v>Ы</v>
          </cell>
          <cell r="AT492" t="str">
            <v>Ы</v>
          </cell>
          <cell r="AU492">
            <v>0</v>
          </cell>
          <cell r="AV492">
            <v>0</v>
          </cell>
          <cell r="AW492">
            <v>23</v>
          </cell>
          <cell r="AX492">
            <v>1</v>
          </cell>
          <cell r="AY492">
            <v>0</v>
          </cell>
          <cell r="AZ492">
            <v>0</v>
          </cell>
          <cell r="BA492">
            <v>0</v>
          </cell>
          <cell r="BB492">
            <v>0</v>
          </cell>
          <cell r="BC492">
            <v>38856</v>
          </cell>
        </row>
        <row r="493">
          <cell r="A493">
            <v>2006</v>
          </cell>
          <cell r="B493">
            <v>4</v>
          </cell>
          <cell r="C493">
            <v>285</v>
          </cell>
          <cell r="D493">
            <v>17</v>
          </cell>
          <cell r="E493">
            <v>792030</v>
          </cell>
          <cell r="F493">
            <v>0</v>
          </cell>
          <cell r="G493" t="str">
            <v>Затраты по ШПЗ (неосновные)</v>
          </cell>
          <cell r="H493">
            <v>2030</v>
          </cell>
          <cell r="I493">
            <v>7920</v>
          </cell>
          <cell r="J493">
            <v>5040.51</v>
          </cell>
          <cell r="K493">
            <v>1</v>
          </cell>
          <cell r="L493">
            <v>0</v>
          </cell>
          <cell r="M493">
            <v>0</v>
          </cell>
          <cell r="N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35</v>
          </cell>
          <cell r="V493">
            <v>0</v>
          </cell>
          <cell r="W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35</v>
          </cell>
          <cell r="AE493">
            <v>143000</v>
          </cell>
          <cell r="AF493">
            <v>0</v>
          </cell>
          <cell r="AI493">
            <v>2312</v>
          </cell>
          <cell r="AK493">
            <v>0</v>
          </cell>
          <cell r="AM493">
            <v>431</v>
          </cell>
          <cell r="AN493">
            <v>1</v>
          </cell>
          <cell r="AO493">
            <v>393216</v>
          </cell>
          <cell r="AQ493">
            <v>0</v>
          </cell>
          <cell r="AR493">
            <v>0</v>
          </cell>
          <cell r="AS493" t="str">
            <v>Ы</v>
          </cell>
          <cell r="AT493" t="str">
            <v>Ы</v>
          </cell>
          <cell r="AU493">
            <v>0</v>
          </cell>
          <cell r="AV493">
            <v>0</v>
          </cell>
          <cell r="AW493">
            <v>23</v>
          </cell>
          <cell r="AX493">
            <v>1</v>
          </cell>
          <cell r="AY493">
            <v>0</v>
          </cell>
          <cell r="AZ493">
            <v>0</v>
          </cell>
          <cell r="BA493">
            <v>0</v>
          </cell>
          <cell r="BB493">
            <v>0</v>
          </cell>
          <cell r="BC493">
            <v>38856</v>
          </cell>
        </row>
        <row r="494">
          <cell r="A494">
            <v>2006</v>
          </cell>
          <cell r="B494">
            <v>4</v>
          </cell>
          <cell r="C494">
            <v>286</v>
          </cell>
          <cell r="D494">
            <v>17</v>
          </cell>
          <cell r="E494">
            <v>792030</v>
          </cell>
          <cell r="F494">
            <v>0</v>
          </cell>
          <cell r="G494" t="str">
            <v>Затраты по ШПЗ (неосновные)</v>
          </cell>
          <cell r="H494">
            <v>2030</v>
          </cell>
          <cell r="I494">
            <v>7920</v>
          </cell>
          <cell r="J494">
            <v>17.47</v>
          </cell>
          <cell r="K494">
            <v>1</v>
          </cell>
          <cell r="L494">
            <v>0</v>
          </cell>
          <cell r="M494">
            <v>0</v>
          </cell>
          <cell r="N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35</v>
          </cell>
          <cell r="V494">
            <v>0</v>
          </cell>
          <cell r="W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35</v>
          </cell>
          <cell r="AE494">
            <v>410000</v>
          </cell>
          <cell r="AF494">
            <v>0</v>
          </cell>
          <cell r="AI494">
            <v>2312</v>
          </cell>
          <cell r="AK494">
            <v>0</v>
          </cell>
          <cell r="AM494">
            <v>432</v>
          </cell>
          <cell r="AN494">
            <v>1</v>
          </cell>
          <cell r="AO494">
            <v>393216</v>
          </cell>
          <cell r="AQ494">
            <v>0</v>
          </cell>
          <cell r="AR494">
            <v>0</v>
          </cell>
          <cell r="AS494" t="str">
            <v>Ы</v>
          </cell>
          <cell r="AT494" t="str">
            <v>Ы</v>
          </cell>
          <cell r="AU494">
            <v>0</v>
          </cell>
          <cell r="AV494">
            <v>0</v>
          </cell>
          <cell r="AW494">
            <v>23</v>
          </cell>
          <cell r="AX494">
            <v>1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38856</v>
          </cell>
        </row>
        <row r="495">
          <cell r="A495">
            <v>2006</v>
          </cell>
          <cell r="B495">
            <v>4</v>
          </cell>
          <cell r="C495">
            <v>287</v>
          </cell>
          <cell r="D495">
            <v>17</v>
          </cell>
          <cell r="E495">
            <v>792030</v>
          </cell>
          <cell r="F495">
            <v>0</v>
          </cell>
          <cell r="G495" t="str">
            <v>Затраты по ШПЗ (неосновные)</v>
          </cell>
          <cell r="H495">
            <v>2030</v>
          </cell>
          <cell r="I495">
            <v>7920</v>
          </cell>
          <cell r="J495">
            <v>125.73</v>
          </cell>
          <cell r="K495">
            <v>1</v>
          </cell>
          <cell r="L495">
            <v>0</v>
          </cell>
          <cell r="M495">
            <v>0</v>
          </cell>
          <cell r="N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35</v>
          </cell>
          <cell r="V495">
            <v>0</v>
          </cell>
          <cell r="W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35</v>
          </cell>
          <cell r="AE495">
            <v>420000</v>
          </cell>
          <cell r="AF495">
            <v>0</v>
          </cell>
          <cell r="AI495">
            <v>2312</v>
          </cell>
          <cell r="AK495">
            <v>0</v>
          </cell>
          <cell r="AM495">
            <v>433</v>
          </cell>
          <cell r="AN495">
            <v>1</v>
          </cell>
          <cell r="AO495">
            <v>393216</v>
          </cell>
          <cell r="AQ495">
            <v>0</v>
          </cell>
          <cell r="AR495">
            <v>0</v>
          </cell>
          <cell r="AS495" t="str">
            <v>Ы</v>
          </cell>
          <cell r="AT495" t="str">
            <v>Ы</v>
          </cell>
          <cell r="AU495">
            <v>0</v>
          </cell>
          <cell r="AV495">
            <v>0</v>
          </cell>
          <cell r="AW495">
            <v>23</v>
          </cell>
          <cell r="AX495">
            <v>1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38856</v>
          </cell>
        </row>
        <row r="496">
          <cell r="A496">
            <v>2006</v>
          </cell>
          <cell r="B496">
            <v>4</v>
          </cell>
          <cell r="C496">
            <v>288</v>
          </cell>
          <cell r="D496">
            <v>17</v>
          </cell>
          <cell r="E496">
            <v>792030</v>
          </cell>
          <cell r="F496">
            <v>0</v>
          </cell>
          <cell r="G496" t="str">
            <v>Затраты по ШПЗ (неосновные)</v>
          </cell>
          <cell r="H496">
            <v>2030</v>
          </cell>
          <cell r="I496">
            <v>7920</v>
          </cell>
          <cell r="J496">
            <v>2.99</v>
          </cell>
          <cell r="K496">
            <v>1</v>
          </cell>
          <cell r="L496">
            <v>0</v>
          </cell>
          <cell r="M496">
            <v>0</v>
          </cell>
          <cell r="N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35</v>
          </cell>
          <cell r="V496">
            <v>0</v>
          </cell>
          <cell r="W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35</v>
          </cell>
          <cell r="AE496">
            <v>430000</v>
          </cell>
          <cell r="AF496">
            <v>0</v>
          </cell>
          <cell r="AI496">
            <v>2312</v>
          </cell>
          <cell r="AK496">
            <v>0</v>
          </cell>
          <cell r="AM496">
            <v>434</v>
          </cell>
          <cell r="AN496">
            <v>1</v>
          </cell>
          <cell r="AO496">
            <v>393216</v>
          </cell>
          <cell r="AQ496">
            <v>0</v>
          </cell>
          <cell r="AR496">
            <v>0</v>
          </cell>
          <cell r="AS496" t="str">
            <v>Ы</v>
          </cell>
          <cell r="AT496" t="str">
            <v>Ы</v>
          </cell>
          <cell r="AU496">
            <v>0</v>
          </cell>
          <cell r="AV496">
            <v>0</v>
          </cell>
          <cell r="AW496">
            <v>23</v>
          </cell>
          <cell r="AX496">
            <v>1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38856</v>
          </cell>
        </row>
        <row r="497">
          <cell r="A497">
            <v>2006</v>
          </cell>
          <cell r="B497">
            <v>4</v>
          </cell>
          <cell r="C497">
            <v>289</v>
          </cell>
          <cell r="D497">
            <v>17</v>
          </cell>
          <cell r="E497">
            <v>792030</v>
          </cell>
          <cell r="F497">
            <v>0</v>
          </cell>
          <cell r="G497" t="str">
            <v>Затраты по ШПЗ (неосновные)</v>
          </cell>
          <cell r="H497">
            <v>2030</v>
          </cell>
          <cell r="I497">
            <v>7920</v>
          </cell>
          <cell r="J497">
            <v>19.72</v>
          </cell>
          <cell r="K497">
            <v>1</v>
          </cell>
          <cell r="L497">
            <v>0</v>
          </cell>
          <cell r="M497">
            <v>0</v>
          </cell>
          <cell r="N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35</v>
          </cell>
          <cell r="V497">
            <v>0</v>
          </cell>
          <cell r="W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35</v>
          </cell>
          <cell r="AE497">
            <v>430110</v>
          </cell>
          <cell r="AF497">
            <v>0</v>
          </cell>
          <cell r="AI497">
            <v>2312</v>
          </cell>
          <cell r="AK497">
            <v>0</v>
          </cell>
          <cell r="AM497">
            <v>435</v>
          </cell>
          <cell r="AN497">
            <v>1</v>
          </cell>
          <cell r="AO497">
            <v>393216</v>
          </cell>
          <cell r="AQ497">
            <v>0</v>
          </cell>
          <cell r="AR497">
            <v>0</v>
          </cell>
          <cell r="AS497" t="str">
            <v>Ы</v>
          </cell>
          <cell r="AT497" t="str">
            <v>Ы</v>
          </cell>
          <cell r="AU497">
            <v>0</v>
          </cell>
          <cell r="AV497">
            <v>0</v>
          </cell>
          <cell r="AW497">
            <v>23</v>
          </cell>
          <cell r="AX497">
            <v>1</v>
          </cell>
          <cell r="AY497">
            <v>0</v>
          </cell>
          <cell r="AZ497">
            <v>0</v>
          </cell>
          <cell r="BA497">
            <v>0</v>
          </cell>
          <cell r="BB497">
            <v>0</v>
          </cell>
          <cell r="BC497">
            <v>38856</v>
          </cell>
        </row>
        <row r="498">
          <cell r="A498">
            <v>2006</v>
          </cell>
          <cell r="B498">
            <v>4</v>
          </cell>
          <cell r="C498">
            <v>290</v>
          </cell>
          <cell r="D498">
            <v>17</v>
          </cell>
          <cell r="E498">
            <v>792030</v>
          </cell>
          <cell r="F498">
            <v>0</v>
          </cell>
          <cell r="G498" t="str">
            <v>Затраты по ШПЗ (неосновные)</v>
          </cell>
          <cell r="H498">
            <v>2030</v>
          </cell>
          <cell r="I498">
            <v>7920</v>
          </cell>
          <cell r="J498">
            <v>6.87</v>
          </cell>
          <cell r="K498">
            <v>1</v>
          </cell>
          <cell r="L498">
            <v>0</v>
          </cell>
          <cell r="M498">
            <v>0</v>
          </cell>
          <cell r="N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35</v>
          </cell>
          <cell r="V498">
            <v>0</v>
          </cell>
          <cell r="W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35</v>
          </cell>
          <cell r="AE498">
            <v>430120</v>
          </cell>
          <cell r="AF498">
            <v>0</v>
          </cell>
          <cell r="AI498">
            <v>2312</v>
          </cell>
          <cell r="AK498">
            <v>0</v>
          </cell>
          <cell r="AM498">
            <v>436</v>
          </cell>
          <cell r="AN498">
            <v>1</v>
          </cell>
          <cell r="AO498">
            <v>393216</v>
          </cell>
          <cell r="AQ498">
            <v>0</v>
          </cell>
          <cell r="AR498">
            <v>0</v>
          </cell>
          <cell r="AS498" t="str">
            <v>Ы</v>
          </cell>
          <cell r="AT498" t="str">
            <v>Ы</v>
          </cell>
          <cell r="AU498">
            <v>0</v>
          </cell>
          <cell r="AV498">
            <v>0</v>
          </cell>
          <cell r="AW498">
            <v>23</v>
          </cell>
          <cell r="AX498">
            <v>1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C498">
            <v>38856</v>
          </cell>
        </row>
        <row r="499">
          <cell r="A499">
            <v>2006</v>
          </cell>
          <cell r="B499">
            <v>4</v>
          </cell>
          <cell r="C499">
            <v>291</v>
          </cell>
          <cell r="D499">
            <v>17</v>
          </cell>
          <cell r="E499">
            <v>792030</v>
          </cell>
          <cell r="F499">
            <v>0</v>
          </cell>
          <cell r="G499" t="str">
            <v>Затраты по ШПЗ (неосновные)</v>
          </cell>
          <cell r="H499">
            <v>2030</v>
          </cell>
          <cell r="I499">
            <v>7920</v>
          </cell>
          <cell r="J499">
            <v>37.96</v>
          </cell>
          <cell r="K499">
            <v>1</v>
          </cell>
          <cell r="L499">
            <v>0</v>
          </cell>
          <cell r="M499">
            <v>0</v>
          </cell>
          <cell r="N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35</v>
          </cell>
          <cell r="V499">
            <v>0</v>
          </cell>
          <cell r="W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35</v>
          </cell>
          <cell r="AE499">
            <v>430130</v>
          </cell>
          <cell r="AF499">
            <v>0</v>
          </cell>
          <cell r="AI499">
            <v>2312</v>
          </cell>
          <cell r="AK499">
            <v>0</v>
          </cell>
          <cell r="AM499">
            <v>437</v>
          </cell>
          <cell r="AN499">
            <v>1</v>
          </cell>
          <cell r="AO499">
            <v>393216</v>
          </cell>
          <cell r="AQ499">
            <v>0</v>
          </cell>
          <cell r="AR499">
            <v>0</v>
          </cell>
          <cell r="AS499" t="str">
            <v>Ы</v>
          </cell>
          <cell r="AT499" t="str">
            <v>Ы</v>
          </cell>
          <cell r="AU499">
            <v>0</v>
          </cell>
          <cell r="AV499">
            <v>0</v>
          </cell>
          <cell r="AW499">
            <v>23</v>
          </cell>
          <cell r="AX499">
            <v>1</v>
          </cell>
          <cell r="AY499">
            <v>0</v>
          </cell>
          <cell r="AZ499">
            <v>0</v>
          </cell>
          <cell r="BA499">
            <v>0</v>
          </cell>
          <cell r="BB499">
            <v>0</v>
          </cell>
          <cell r="BC499">
            <v>38856</v>
          </cell>
        </row>
        <row r="500">
          <cell r="A500">
            <v>2006</v>
          </cell>
          <cell r="B500">
            <v>4</v>
          </cell>
          <cell r="C500">
            <v>292</v>
          </cell>
          <cell r="D500">
            <v>17</v>
          </cell>
          <cell r="E500">
            <v>792030</v>
          </cell>
          <cell r="F500">
            <v>0</v>
          </cell>
          <cell r="G500" t="str">
            <v>Затраты по ШПЗ (неосновные)</v>
          </cell>
          <cell r="H500">
            <v>2030</v>
          </cell>
          <cell r="I500">
            <v>7920</v>
          </cell>
          <cell r="J500">
            <v>23.19</v>
          </cell>
          <cell r="K500">
            <v>1</v>
          </cell>
          <cell r="L500">
            <v>0</v>
          </cell>
          <cell r="M500">
            <v>0</v>
          </cell>
          <cell r="N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35</v>
          </cell>
          <cell r="V500">
            <v>0</v>
          </cell>
          <cell r="W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35</v>
          </cell>
          <cell r="AE500">
            <v>430140</v>
          </cell>
          <cell r="AF500">
            <v>0</v>
          </cell>
          <cell r="AI500">
            <v>2312</v>
          </cell>
          <cell r="AK500">
            <v>0</v>
          </cell>
          <cell r="AM500">
            <v>438</v>
          </cell>
          <cell r="AN500">
            <v>1</v>
          </cell>
          <cell r="AO500">
            <v>393216</v>
          </cell>
          <cell r="AQ500">
            <v>0</v>
          </cell>
          <cell r="AR500">
            <v>0</v>
          </cell>
          <cell r="AS500" t="str">
            <v>Ы</v>
          </cell>
          <cell r="AT500" t="str">
            <v>Ы</v>
          </cell>
          <cell r="AU500">
            <v>0</v>
          </cell>
          <cell r="AV500">
            <v>0</v>
          </cell>
          <cell r="AW500">
            <v>23</v>
          </cell>
          <cell r="AX500">
            <v>1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38856</v>
          </cell>
        </row>
        <row r="501">
          <cell r="A501">
            <v>2006</v>
          </cell>
          <cell r="B501">
            <v>4</v>
          </cell>
          <cell r="C501">
            <v>293</v>
          </cell>
          <cell r="D501">
            <v>17</v>
          </cell>
          <cell r="E501">
            <v>792030</v>
          </cell>
          <cell r="F501">
            <v>0</v>
          </cell>
          <cell r="G501" t="str">
            <v>Затраты по ШПЗ (неосновные)</v>
          </cell>
          <cell r="H501">
            <v>2030</v>
          </cell>
          <cell r="I501">
            <v>7920</v>
          </cell>
          <cell r="J501">
            <v>7.0000000000000007E-2</v>
          </cell>
          <cell r="K501">
            <v>1</v>
          </cell>
          <cell r="L501">
            <v>0</v>
          </cell>
          <cell r="M501">
            <v>0</v>
          </cell>
          <cell r="N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35</v>
          </cell>
          <cell r="V501">
            <v>0</v>
          </cell>
          <cell r="W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35</v>
          </cell>
          <cell r="AE501">
            <v>430230</v>
          </cell>
          <cell r="AF501">
            <v>0</v>
          </cell>
          <cell r="AI501">
            <v>2312</v>
          </cell>
          <cell r="AK501">
            <v>0</v>
          </cell>
          <cell r="AM501">
            <v>439</v>
          </cell>
          <cell r="AN501">
            <v>1</v>
          </cell>
          <cell r="AO501">
            <v>393216</v>
          </cell>
          <cell r="AQ501">
            <v>0</v>
          </cell>
          <cell r="AR501">
            <v>0</v>
          </cell>
          <cell r="AS501" t="str">
            <v>Ы</v>
          </cell>
          <cell r="AT501" t="str">
            <v>Ы</v>
          </cell>
          <cell r="AU501">
            <v>0</v>
          </cell>
          <cell r="AV501">
            <v>0</v>
          </cell>
          <cell r="AW501">
            <v>23</v>
          </cell>
          <cell r="AX501">
            <v>1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38856</v>
          </cell>
        </row>
        <row r="502">
          <cell r="A502">
            <v>2006</v>
          </cell>
          <cell r="B502">
            <v>4</v>
          </cell>
          <cell r="C502">
            <v>294</v>
          </cell>
          <cell r="D502">
            <v>17</v>
          </cell>
          <cell r="E502">
            <v>792030</v>
          </cell>
          <cell r="F502">
            <v>0</v>
          </cell>
          <cell r="G502" t="str">
            <v>Затраты по ШПЗ (неосновные)</v>
          </cell>
          <cell r="H502">
            <v>2030</v>
          </cell>
          <cell r="I502">
            <v>7920</v>
          </cell>
          <cell r="J502">
            <v>0.25</v>
          </cell>
          <cell r="K502">
            <v>1</v>
          </cell>
          <cell r="L502">
            <v>0</v>
          </cell>
          <cell r="M502">
            <v>0</v>
          </cell>
          <cell r="N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35</v>
          </cell>
          <cell r="V502">
            <v>0</v>
          </cell>
          <cell r="W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35</v>
          </cell>
          <cell r="AE502">
            <v>430240</v>
          </cell>
          <cell r="AF502">
            <v>0</v>
          </cell>
          <cell r="AI502">
            <v>2312</v>
          </cell>
          <cell r="AK502">
            <v>0</v>
          </cell>
          <cell r="AM502">
            <v>440</v>
          </cell>
          <cell r="AN502">
            <v>1</v>
          </cell>
          <cell r="AO502">
            <v>393216</v>
          </cell>
          <cell r="AQ502">
            <v>0</v>
          </cell>
          <cell r="AR502">
            <v>0</v>
          </cell>
          <cell r="AS502" t="str">
            <v>Ы</v>
          </cell>
          <cell r="AT502" t="str">
            <v>Ы</v>
          </cell>
          <cell r="AU502">
            <v>0</v>
          </cell>
          <cell r="AV502">
            <v>0</v>
          </cell>
          <cell r="AW502">
            <v>23</v>
          </cell>
          <cell r="AX502">
            <v>1</v>
          </cell>
          <cell r="AY502">
            <v>0</v>
          </cell>
          <cell r="AZ502">
            <v>0</v>
          </cell>
          <cell r="BA502">
            <v>0</v>
          </cell>
          <cell r="BB502">
            <v>0</v>
          </cell>
          <cell r="BC502">
            <v>38856</v>
          </cell>
        </row>
        <row r="503">
          <cell r="A503">
            <v>2006</v>
          </cell>
          <cell r="B503">
            <v>4</v>
          </cell>
          <cell r="C503">
            <v>295</v>
          </cell>
          <cell r="D503">
            <v>17</v>
          </cell>
          <cell r="E503">
            <v>792030</v>
          </cell>
          <cell r="F503">
            <v>0</v>
          </cell>
          <cell r="G503" t="str">
            <v>Затраты по ШПЗ (неосновные)</v>
          </cell>
          <cell r="H503">
            <v>2030</v>
          </cell>
          <cell r="I503">
            <v>7920</v>
          </cell>
          <cell r="J503">
            <v>23.96</v>
          </cell>
          <cell r="K503">
            <v>1</v>
          </cell>
          <cell r="L503">
            <v>0</v>
          </cell>
          <cell r="M503">
            <v>0</v>
          </cell>
          <cell r="N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35</v>
          </cell>
          <cell r="V503">
            <v>0</v>
          </cell>
          <cell r="W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35</v>
          </cell>
          <cell r="AE503">
            <v>450000</v>
          </cell>
          <cell r="AF503">
            <v>0</v>
          </cell>
          <cell r="AI503">
            <v>2312</v>
          </cell>
          <cell r="AK503">
            <v>0</v>
          </cell>
          <cell r="AM503">
            <v>441</v>
          </cell>
          <cell r="AN503">
            <v>1</v>
          </cell>
          <cell r="AO503">
            <v>393216</v>
          </cell>
          <cell r="AQ503">
            <v>0</v>
          </cell>
          <cell r="AR503">
            <v>0</v>
          </cell>
          <cell r="AS503" t="str">
            <v>Ы</v>
          </cell>
          <cell r="AT503" t="str">
            <v>Ы</v>
          </cell>
          <cell r="AU503">
            <v>0</v>
          </cell>
          <cell r="AV503">
            <v>0</v>
          </cell>
          <cell r="AW503">
            <v>23</v>
          </cell>
          <cell r="AX503">
            <v>1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38856</v>
          </cell>
        </row>
        <row r="504">
          <cell r="A504">
            <v>2006</v>
          </cell>
          <cell r="B504">
            <v>4</v>
          </cell>
          <cell r="C504">
            <v>296</v>
          </cell>
          <cell r="D504">
            <v>17</v>
          </cell>
          <cell r="E504">
            <v>792030</v>
          </cell>
          <cell r="F504">
            <v>0</v>
          </cell>
          <cell r="G504" t="str">
            <v>Затраты по ШПЗ (неосновные)</v>
          </cell>
          <cell r="H504">
            <v>2030</v>
          </cell>
          <cell r="I504">
            <v>7920</v>
          </cell>
          <cell r="J504">
            <v>2.44</v>
          </cell>
          <cell r="K504">
            <v>1</v>
          </cell>
          <cell r="L504">
            <v>0</v>
          </cell>
          <cell r="M504">
            <v>0</v>
          </cell>
          <cell r="N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35</v>
          </cell>
          <cell r="V504">
            <v>0</v>
          </cell>
          <cell r="W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35</v>
          </cell>
          <cell r="AE504">
            <v>460000</v>
          </cell>
          <cell r="AF504">
            <v>0</v>
          </cell>
          <cell r="AI504">
            <v>2312</v>
          </cell>
          <cell r="AK504">
            <v>0</v>
          </cell>
          <cell r="AM504">
            <v>442</v>
          </cell>
          <cell r="AN504">
            <v>1</v>
          </cell>
          <cell r="AO504">
            <v>393216</v>
          </cell>
          <cell r="AQ504">
            <v>0</v>
          </cell>
          <cell r="AR504">
            <v>0</v>
          </cell>
          <cell r="AS504" t="str">
            <v>Ы</v>
          </cell>
          <cell r="AT504" t="str">
            <v>Ы</v>
          </cell>
          <cell r="AU504">
            <v>0</v>
          </cell>
          <cell r="AV504">
            <v>0</v>
          </cell>
          <cell r="AW504">
            <v>23</v>
          </cell>
          <cell r="AX504">
            <v>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38856</v>
          </cell>
        </row>
        <row r="505">
          <cell r="A505">
            <v>2006</v>
          </cell>
          <cell r="B505">
            <v>4</v>
          </cell>
          <cell r="C505">
            <v>297</v>
          </cell>
          <cell r="D505">
            <v>17</v>
          </cell>
          <cell r="E505">
            <v>792030</v>
          </cell>
          <cell r="F505">
            <v>0</v>
          </cell>
          <cell r="G505" t="str">
            <v>Затраты по ШПЗ (неосновные)</v>
          </cell>
          <cell r="H505">
            <v>2030</v>
          </cell>
          <cell r="I505">
            <v>7920</v>
          </cell>
          <cell r="J505">
            <v>0.95</v>
          </cell>
          <cell r="K505">
            <v>1</v>
          </cell>
          <cell r="L505">
            <v>0</v>
          </cell>
          <cell r="M505">
            <v>0</v>
          </cell>
          <cell r="N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35</v>
          </cell>
          <cell r="V505">
            <v>0</v>
          </cell>
          <cell r="W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35</v>
          </cell>
          <cell r="AE505">
            <v>465000</v>
          </cell>
          <cell r="AF505">
            <v>0</v>
          </cell>
          <cell r="AI505">
            <v>2312</v>
          </cell>
          <cell r="AK505">
            <v>0</v>
          </cell>
          <cell r="AM505">
            <v>443</v>
          </cell>
          <cell r="AN505">
            <v>1</v>
          </cell>
          <cell r="AO505">
            <v>393216</v>
          </cell>
          <cell r="AQ505">
            <v>0</v>
          </cell>
          <cell r="AR505">
            <v>0</v>
          </cell>
          <cell r="AS505" t="str">
            <v>Ы</v>
          </cell>
          <cell r="AT505" t="str">
            <v>Ы</v>
          </cell>
          <cell r="AU505">
            <v>0</v>
          </cell>
          <cell r="AV505">
            <v>0</v>
          </cell>
          <cell r="AW505">
            <v>23</v>
          </cell>
          <cell r="AX505">
            <v>1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38856</v>
          </cell>
        </row>
        <row r="506">
          <cell r="A506">
            <v>2006</v>
          </cell>
          <cell r="B506">
            <v>4</v>
          </cell>
          <cell r="C506">
            <v>298</v>
          </cell>
          <cell r="D506">
            <v>17</v>
          </cell>
          <cell r="E506">
            <v>792030</v>
          </cell>
          <cell r="F506">
            <v>0</v>
          </cell>
          <cell r="G506" t="str">
            <v>Затраты по ШПЗ (неосновные)</v>
          </cell>
          <cell r="H506">
            <v>2030</v>
          </cell>
          <cell r="I506">
            <v>7920</v>
          </cell>
          <cell r="J506">
            <v>3.27</v>
          </cell>
          <cell r="K506">
            <v>1</v>
          </cell>
          <cell r="L506">
            <v>0</v>
          </cell>
          <cell r="M506">
            <v>0</v>
          </cell>
          <cell r="N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35</v>
          </cell>
          <cell r="V506">
            <v>0</v>
          </cell>
          <cell r="W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35</v>
          </cell>
          <cell r="AE506">
            <v>501102</v>
          </cell>
          <cell r="AF506">
            <v>0</v>
          </cell>
          <cell r="AI506">
            <v>2312</v>
          </cell>
          <cell r="AK506">
            <v>0</v>
          </cell>
          <cell r="AM506">
            <v>444</v>
          </cell>
          <cell r="AN506">
            <v>1</v>
          </cell>
          <cell r="AO506">
            <v>393216</v>
          </cell>
          <cell r="AQ506">
            <v>0</v>
          </cell>
          <cell r="AR506">
            <v>0</v>
          </cell>
          <cell r="AS506" t="str">
            <v>Ы</v>
          </cell>
          <cell r="AT506" t="str">
            <v>Ы</v>
          </cell>
          <cell r="AU506">
            <v>0</v>
          </cell>
          <cell r="AV506">
            <v>0</v>
          </cell>
          <cell r="AW506">
            <v>23</v>
          </cell>
          <cell r="AX506">
            <v>1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38856</v>
          </cell>
        </row>
        <row r="507">
          <cell r="A507">
            <v>2006</v>
          </cell>
          <cell r="B507">
            <v>4</v>
          </cell>
          <cell r="C507">
            <v>299</v>
          </cell>
          <cell r="D507">
            <v>17</v>
          </cell>
          <cell r="E507">
            <v>792030</v>
          </cell>
          <cell r="F507">
            <v>0</v>
          </cell>
          <cell r="G507" t="str">
            <v>Затраты по ШПЗ (неосновные)</v>
          </cell>
          <cell r="H507">
            <v>2030</v>
          </cell>
          <cell r="I507">
            <v>7920</v>
          </cell>
          <cell r="J507">
            <v>31.05</v>
          </cell>
          <cell r="K507">
            <v>1</v>
          </cell>
          <cell r="L507">
            <v>0</v>
          </cell>
          <cell r="M507">
            <v>0</v>
          </cell>
          <cell r="N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35</v>
          </cell>
          <cell r="V507">
            <v>0</v>
          </cell>
          <cell r="W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35</v>
          </cell>
          <cell r="AE507">
            <v>503000</v>
          </cell>
          <cell r="AF507">
            <v>0</v>
          </cell>
          <cell r="AI507">
            <v>2312</v>
          </cell>
          <cell r="AK507">
            <v>0</v>
          </cell>
          <cell r="AM507">
            <v>445</v>
          </cell>
          <cell r="AN507">
            <v>1</v>
          </cell>
          <cell r="AO507">
            <v>393216</v>
          </cell>
          <cell r="AQ507">
            <v>0</v>
          </cell>
          <cell r="AR507">
            <v>0</v>
          </cell>
          <cell r="AS507" t="str">
            <v>Ы</v>
          </cell>
          <cell r="AT507" t="str">
            <v>Ы</v>
          </cell>
          <cell r="AU507">
            <v>0</v>
          </cell>
          <cell r="AV507">
            <v>0</v>
          </cell>
          <cell r="AW507">
            <v>23</v>
          </cell>
          <cell r="AX507">
            <v>1</v>
          </cell>
          <cell r="AY507">
            <v>0</v>
          </cell>
          <cell r="AZ507">
            <v>0</v>
          </cell>
          <cell r="BA507">
            <v>0</v>
          </cell>
          <cell r="BB507">
            <v>0</v>
          </cell>
          <cell r="BC507">
            <v>38856</v>
          </cell>
        </row>
        <row r="508">
          <cell r="A508">
            <v>2006</v>
          </cell>
          <cell r="B508">
            <v>4</v>
          </cell>
          <cell r="C508">
            <v>300</v>
          </cell>
          <cell r="D508">
            <v>17</v>
          </cell>
          <cell r="E508">
            <v>792030</v>
          </cell>
          <cell r="F508">
            <v>0</v>
          </cell>
          <cell r="G508" t="str">
            <v>Затраты по ШПЗ (неосновные)</v>
          </cell>
          <cell r="H508">
            <v>2030</v>
          </cell>
          <cell r="I508">
            <v>7920</v>
          </cell>
          <cell r="J508">
            <v>2.65</v>
          </cell>
          <cell r="K508">
            <v>1</v>
          </cell>
          <cell r="L508">
            <v>0</v>
          </cell>
          <cell r="M508">
            <v>0</v>
          </cell>
          <cell r="N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35</v>
          </cell>
          <cell r="V508">
            <v>0</v>
          </cell>
          <cell r="W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35</v>
          </cell>
          <cell r="AE508">
            <v>504100</v>
          </cell>
          <cell r="AF508">
            <v>0</v>
          </cell>
          <cell r="AI508">
            <v>2312</v>
          </cell>
          <cell r="AK508">
            <v>0</v>
          </cell>
          <cell r="AM508">
            <v>446</v>
          </cell>
          <cell r="AN508">
            <v>1</v>
          </cell>
          <cell r="AO508">
            <v>393216</v>
          </cell>
          <cell r="AQ508">
            <v>0</v>
          </cell>
          <cell r="AR508">
            <v>0</v>
          </cell>
          <cell r="AS508" t="str">
            <v>Ы</v>
          </cell>
          <cell r="AT508" t="str">
            <v>Ы</v>
          </cell>
          <cell r="AU508">
            <v>0</v>
          </cell>
          <cell r="AV508">
            <v>0</v>
          </cell>
          <cell r="AW508">
            <v>23</v>
          </cell>
          <cell r="AX508">
            <v>1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38856</v>
          </cell>
        </row>
        <row r="509">
          <cell r="A509">
            <v>2006</v>
          </cell>
          <cell r="B509">
            <v>4</v>
          </cell>
          <cell r="C509">
            <v>301</v>
          </cell>
          <cell r="D509">
            <v>17</v>
          </cell>
          <cell r="E509">
            <v>792030</v>
          </cell>
          <cell r="F509">
            <v>0</v>
          </cell>
          <cell r="G509" t="str">
            <v>Затраты по ШПЗ (неосновные)</v>
          </cell>
          <cell r="H509">
            <v>2030</v>
          </cell>
          <cell r="I509">
            <v>7920</v>
          </cell>
          <cell r="J509">
            <v>26.74</v>
          </cell>
          <cell r="K509">
            <v>1</v>
          </cell>
          <cell r="L509">
            <v>0</v>
          </cell>
          <cell r="M509">
            <v>0</v>
          </cell>
          <cell r="N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35</v>
          </cell>
          <cell r="V509">
            <v>0</v>
          </cell>
          <cell r="W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35</v>
          </cell>
          <cell r="AE509">
            <v>504200</v>
          </cell>
          <cell r="AF509">
            <v>0</v>
          </cell>
          <cell r="AI509">
            <v>2312</v>
          </cell>
          <cell r="AK509">
            <v>0</v>
          </cell>
          <cell r="AM509">
            <v>447</v>
          </cell>
          <cell r="AN509">
            <v>1</v>
          </cell>
          <cell r="AO509">
            <v>393216</v>
          </cell>
          <cell r="AQ509">
            <v>0</v>
          </cell>
          <cell r="AR509">
            <v>0</v>
          </cell>
          <cell r="AS509" t="str">
            <v>Ы</v>
          </cell>
          <cell r="AT509" t="str">
            <v>Ы</v>
          </cell>
          <cell r="AU509">
            <v>0</v>
          </cell>
          <cell r="AV509">
            <v>0</v>
          </cell>
          <cell r="AW509">
            <v>23</v>
          </cell>
          <cell r="AX509">
            <v>1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38856</v>
          </cell>
        </row>
        <row r="510">
          <cell r="A510">
            <v>2006</v>
          </cell>
          <cell r="B510">
            <v>4</v>
          </cell>
          <cell r="C510">
            <v>302</v>
          </cell>
          <cell r="D510">
            <v>17</v>
          </cell>
          <cell r="E510">
            <v>792030</v>
          </cell>
          <cell r="F510">
            <v>0</v>
          </cell>
          <cell r="G510" t="str">
            <v>Затраты по ШПЗ (неосновные)</v>
          </cell>
          <cell r="H510">
            <v>2030</v>
          </cell>
          <cell r="I510">
            <v>7920</v>
          </cell>
          <cell r="J510">
            <v>2.98</v>
          </cell>
          <cell r="K510">
            <v>1</v>
          </cell>
          <cell r="L510">
            <v>0</v>
          </cell>
          <cell r="M510">
            <v>0</v>
          </cell>
          <cell r="N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35</v>
          </cell>
          <cell r="V510">
            <v>0</v>
          </cell>
          <cell r="W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35</v>
          </cell>
          <cell r="AE510">
            <v>504400</v>
          </cell>
          <cell r="AF510">
            <v>0</v>
          </cell>
          <cell r="AI510">
            <v>2312</v>
          </cell>
          <cell r="AK510">
            <v>0</v>
          </cell>
          <cell r="AM510">
            <v>448</v>
          </cell>
          <cell r="AN510">
            <v>1</v>
          </cell>
          <cell r="AO510">
            <v>393216</v>
          </cell>
          <cell r="AQ510">
            <v>0</v>
          </cell>
          <cell r="AR510">
            <v>0</v>
          </cell>
          <cell r="AS510" t="str">
            <v>Ы</v>
          </cell>
          <cell r="AT510" t="str">
            <v>Ы</v>
          </cell>
          <cell r="AU510">
            <v>0</v>
          </cell>
          <cell r="AV510">
            <v>0</v>
          </cell>
          <cell r="AW510">
            <v>23</v>
          </cell>
          <cell r="AX510">
            <v>1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38856</v>
          </cell>
        </row>
        <row r="511">
          <cell r="A511">
            <v>2006</v>
          </cell>
          <cell r="B511">
            <v>4</v>
          </cell>
          <cell r="C511">
            <v>303</v>
          </cell>
          <cell r="D511">
            <v>17</v>
          </cell>
          <cell r="E511">
            <v>792030</v>
          </cell>
          <cell r="F511">
            <v>0</v>
          </cell>
          <cell r="G511" t="str">
            <v>Затраты по ШПЗ (неосновные)</v>
          </cell>
          <cell r="H511">
            <v>2030</v>
          </cell>
          <cell r="I511">
            <v>7920</v>
          </cell>
          <cell r="J511">
            <v>34.4</v>
          </cell>
          <cell r="K511">
            <v>1</v>
          </cell>
          <cell r="L511">
            <v>0</v>
          </cell>
          <cell r="M511">
            <v>0</v>
          </cell>
          <cell r="N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35</v>
          </cell>
          <cell r="V511">
            <v>0</v>
          </cell>
          <cell r="W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35</v>
          </cell>
          <cell r="AE511">
            <v>505100</v>
          </cell>
          <cell r="AF511">
            <v>0</v>
          </cell>
          <cell r="AI511">
            <v>2312</v>
          </cell>
          <cell r="AK511">
            <v>0</v>
          </cell>
          <cell r="AM511">
            <v>449</v>
          </cell>
          <cell r="AN511">
            <v>1</v>
          </cell>
          <cell r="AO511">
            <v>393216</v>
          </cell>
          <cell r="AQ511">
            <v>0</v>
          </cell>
          <cell r="AR511">
            <v>0</v>
          </cell>
          <cell r="AS511" t="str">
            <v>Ы</v>
          </cell>
          <cell r="AT511" t="str">
            <v>Ы</v>
          </cell>
          <cell r="AU511">
            <v>0</v>
          </cell>
          <cell r="AV511">
            <v>0</v>
          </cell>
          <cell r="AW511">
            <v>23</v>
          </cell>
          <cell r="AX511">
            <v>1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38856</v>
          </cell>
        </row>
        <row r="512">
          <cell r="A512">
            <v>2006</v>
          </cell>
          <cell r="B512">
            <v>4</v>
          </cell>
          <cell r="C512">
            <v>304</v>
          </cell>
          <cell r="D512">
            <v>17</v>
          </cell>
          <cell r="E512">
            <v>792030</v>
          </cell>
          <cell r="F512">
            <v>0</v>
          </cell>
          <cell r="G512" t="str">
            <v>Затраты по ШПЗ (неосновные)</v>
          </cell>
          <cell r="H512">
            <v>2030</v>
          </cell>
          <cell r="I512">
            <v>7920</v>
          </cell>
          <cell r="J512">
            <v>242.23</v>
          </cell>
          <cell r="K512">
            <v>1</v>
          </cell>
          <cell r="L512">
            <v>0</v>
          </cell>
          <cell r="M512">
            <v>0</v>
          </cell>
          <cell r="N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35</v>
          </cell>
          <cell r="V512">
            <v>0</v>
          </cell>
          <cell r="W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35</v>
          </cell>
          <cell r="AE512">
            <v>510100</v>
          </cell>
          <cell r="AF512">
            <v>0</v>
          </cell>
          <cell r="AI512">
            <v>2312</v>
          </cell>
          <cell r="AK512">
            <v>0</v>
          </cell>
          <cell r="AM512">
            <v>450</v>
          </cell>
          <cell r="AN512">
            <v>1</v>
          </cell>
          <cell r="AO512">
            <v>393216</v>
          </cell>
          <cell r="AQ512">
            <v>0</v>
          </cell>
          <cell r="AR512">
            <v>0</v>
          </cell>
          <cell r="AS512" t="str">
            <v>Ы</v>
          </cell>
          <cell r="AT512" t="str">
            <v>Ы</v>
          </cell>
          <cell r="AU512">
            <v>0</v>
          </cell>
          <cell r="AV512">
            <v>0</v>
          </cell>
          <cell r="AW512">
            <v>23</v>
          </cell>
          <cell r="AX512">
            <v>1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38856</v>
          </cell>
        </row>
        <row r="513">
          <cell r="A513">
            <v>2006</v>
          </cell>
          <cell r="B513">
            <v>4</v>
          </cell>
          <cell r="C513">
            <v>305</v>
          </cell>
          <cell r="D513">
            <v>17</v>
          </cell>
          <cell r="E513">
            <v>792030</v>
          </cell>
          <cell r="F513">
            <v>0</v>
          </cell>
          <cell r="G513" t="str">
            <v>Затраты по ШПЗ (неосновные)</v>
          </cell>
          <cell r="H513">
            <v>2030</v>
          </cell>
          <cell r="I513">
            <v>7920</v>
          </cell>
          <cell r="J513">
            <v>0.99</v>
          </cell>
          <cell r="K513">
            <v>1</v>
          </cell>
          <cell r="L513">
            <v>0</v>
          </cell>
          <cell r="M513">
            <v>0</v>
          </cell>
          <cell r="N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35</v>
          </cell>
          <cell r="V513">
            <v>0</v>
          </cell>
          <cell r="W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35</v>
          </cell>
          <cell r="AE513">
            <v>510200</v>
          </cell>
          <cell r="AF513">
            <v>0</v>
          </cell>
          <cell r="AI513">
            <v>2312</v>
          </cell>
          <cell r="AK513">
            <v>0</v>
          </cell>
          <cell r="AM513">
            <v>451</v>
          </cell>
          <cell r="AN513">
            <v>1</v>
          </cell>
          <cell r="AO513">
            <v>393216</v>
          </cell>
          <cell r="AQ513">
            <v>0</v>
          </cell>
          <cell r="AR513">
            <v>0</v>
          </cell>
          <cell r="AS513" t="str">
            <v>Ы</v>
          </cell>
          <cell r="AT513" t="str">
            <v>Ы</v>
          </cell>
          <cell r="AU513">
            <v>0</v>
          </cell>
          <cell r="AV513">
            <v>0</v>
          </cell>
          <cell r="AW513">
            <v>23</v>
          </cell>
          <cell r="AX513">
            <v>1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38856</v>
          </cell>
        </row>
        <row r="514">
          <cell r="A514">
            <v>2006</v>
          </cell>
          <cell r="B514">
            <v>4</v>
          </cell>
          <cell r="C514">
            <v>306</v>
          </cell>
          <cell r="D514">
            <v>17</v>
          </cell>
          <cell r="E514">
            <v>792030</v>
          </cell>
          <cell r="F514">
            <v>0</v>
          </cell>
          <cell r="G514" t="str">
            <v>Затраты по ШПЗ (неосновные)</v>
          </cell>
          <cell r="H514">
            <v>2030</v>
          </cell>
          <cell r="I514">
            <v>7920</v>
          </cell>
          <cell r="J514">
            <v>4.66</v>
          </cell>
          <cell r="K514">
            <v>1</v>
          </cell>
          <cell r="L514">
            <v>0</v>
          </cell>
          <cell r="M514">
            <v>0</v>
          </cell>
          <cell r="N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35</v>
          </cell>
          <cell r="V514">
            <v>0</v>
          </cell>
          <cell r="W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35</v>
          </cell>
          <cell r="AE514">
            <v>510400</v>
          </cell>
          <cell r="AF514">
            <v>0</v>
          </cell>
          <cell r="AI514">
            <v>2312</v>
          </cell>
          <cell r="AK514">
            <v>0</v>
          </cell>
          <cell r="AM514">
            <v>452</v>
          </cell>
          <cell r="AN514">
            <v>1</v>
          </cell>
          <cell r="AO514">
            <v>393216</v>
          </cell>
          <cell r="AQ514">
            <v>0</v>
          </cell>
          <cell r="AR514">
            <v>0</v>
          </cell>
          <cell r="AS514" t="str">
            <v>Ы</v>
          </cell>
          <cell r="AT514" t="str">
            <v>Ы</v>
          </cell>
          <cell r="AU514">
            <v>0</v>
          </cell>
          <cell r="AV514">
            <v>0</v>
          </cell>
          <cell r="AW514">
            <v>23</v>
          </cell>
          <cell r="AX514">
            <v>1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38856</v>
          </cell>
        </row>
        <row r="515">
          <cell r="A515">
            <v>2006</v>
          </cell>
          <cell r="B515">
            <v>4</v>
          </cell>
          <cell r="C515">
            <v>307</v>
          </cell>
          <cell r="D515">
            <v>17</v>
          </cell>
          <cell r="E515">
            <v>792030</v>
          </cell>
          <cell r="F515">
            <v>0</v>
          </cell>
          <cell r="G515" t="str">
            <v>Затраты по ШПЗ (неосновные)</v>
          </cell>
          <cell r="H515">
            <v>2030</v>
          </cell>
          <cell r="I515">
            <v>7920</v>
          </cell>
          <cell r="J515">
            <v>281.89</v>
          </cell>
          <cell r="K515">
            <v>1</v>
          </cell>
          <cell r="L515">
            <v>0</v>
          </cell>
          <cell r="M515">
            <v>0</v>
          </cell>
          <cell r="N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35</v>
          </cell>
          <cell r="V515">
            <v>0</v>
          </cell>
          <cell r="W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35</v>
          </cell>
          <cell r="AE515">
            <v>510600</v>
          </cell>
          <cell r="AF515">
            <v>0</v>
          </cell>
          <cell r="AI515">
            <v>2312</v>
          </cell>
          <cell r="AK515">
            <v>0</v>
          </cell>
          <cell r="AM515">
            <v>453</v>
          </cell>
          <cell r="AN515">
            <v>1</v>
          </cell>
          <cell r="AO515">
            <v>393216</v>
          </cell>
          <cell r="AQ515">
            <v>0</v>
          </cell>
          <cell r="AR515">
            <v>0</v>
          </cell>
          <cell r="AS515" t="str">
            <v>Ы</v>
          </cell>
          <cell r="AT515" t="str">
            <v>Ы</v>
          </cell>
          <cell r="AU515">
            <v>0</v>
          </cell>
          <cell r="AV515">
            <v>0</v>
          </cell>
          <cell r="AW515">
            <v>23</v>
          </cell>
          <cell r="AX515">
            <v>1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38856</v>
          </cell>
        </row>
        <row r="516">
          <cell r="A516">
            <v>2006</v>
          </cell>
          <cell r="B516">
            <v>4</v>
          </cell>
          <cell r="C516">
            <v>308</v>
          </cell>
          <cell r="D516">
            <v>17</v>
          </cell>
          <cell r="E516">
            <v>792030</v>
          </cell>
          <cell r="F516">
            <v>0</v>
          </cell>
          <cell r="G516" t="str">
            <v>Затраты по ШПЗ (неосновные)</v>
          </cell>
          <cell r="H516">
            <v>2030</v>
          </cell>
          <cell r="I516">
            <v>7920</v>
          </cell>
          <cell r="J516">
            <v>0.02</v>
          </cell>
          <cell r="K516">
            <v>1</v>
          </cell>
          <cell r="L516">
            <v>0</v>
          </cell>
          <cell r="M516">
            <v>0</v>
          </cell>
          <cell r="N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35</v>
          </cell>
          <cell r="V516">
            <v>0</v>
          </cell>
          <cell r="W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35</v>
          </cell>
          <cell r="AE516">
            <v>512000</v>
          </cell>
          <cell r="AF516">
            <v>0</v>
          </cell>
          <cell r="AI516">
            <v>2312</v>
          </cell>
          <cell r="AK516">
            <v>0</v>
          </cell>
          <cell r="AM516">
            <v>454</v>
          </cell>
          <cell r="AN516">
            <v>1</v>
          </cell>
          <cell r="AO516">
            <v>393216</v>
          </cell>
          <cell r="AQ516">
            <v>0</v>
          </cell>
          <cell r="AR516">
            <v>0</v>
          </cell>
          <cell r="AS516" t="str">
            <v>Ы</v>
          </cell>
          <cell r="AT516" t="str">
            <v>Ы</v>
          </cell>
          <cell r="AU516">
            <v>0</v>
          </cell>
          <cell r="AV516">
            <v>0</v>
          </cell>
          <cell r="AW516">
            <v>23</v>
          </cell>
          <cell r="AX516">
            <v>1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38856</v>
          </cell>
        </row>
        <row r="517">
          <cell r="A517">
            <v>2006</v>
          </cell>
          <cell r="B517">
            <v>4</v>
          </cell>
          <cell r="C517">
            <v>362</v>
          </cell>
          <cell r="D517">
            <v>17</v>
          </cell>
          <cell r="E517">
            <v>792030</v>
          </cell>
          <cell r="F517">
            <v>0</v>
          </cell>
          <cell r="G517" t="str">
            <v>Затраты по ШПЗ (неосновные)</v>
          </cell>
          <cell r="H517">
            <v>2030</v>
          </cell>
          <cell r="I517">
            <v>7920</v>
          </cell>
          <cell r="J517">
            <v>-29550.02</v>
          </cell>
          <cell r="K517">
            <v>1</v>
          </cell>
          <cell r="L517">
            <v>0</v>
          </cell>
          <cell r="M517">
            <v>0</v>
          </cell>
          <cell r="N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34</v>
          </cell>
          <cell r="V517">
            <v>0</v>
          </cell>
          <cell r="W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34</v>
          </cell>
          <cell r="AE517">
            <v>110000</v>
          </cell>
          <cell r="AF517">
            <v>0</v>
          </cell>
          <cell r="AI517">
            <v>2312</v>
          </cell>
          <cell r="AK517">
            <v>0</v>
          </cell>
          <cell r="AM517">
            <v>508</v>
          </cell>
          <cell r="AN517">
            <v>1</v>
          </cell>
          <cell r="AO517">
            <v>393216</v>
          </cell>
          <cell r="AQ517">
            <v>0</v>
          </cell>
          <cell r="AR517">
            <v>0</v>
          </cell>
          <cell r="AS517" t="str">
            <v>Ы</v>
          </cell>
          <cell r="AT517" t="str">
            <v>Ы</v>
          </cell>
          <cell r="AU517">
            <v>0</v>
          </cell>
          <cell r="AV517">
            <v>0</v>
          </cell>
          <cell r="AW517">
            <v>23</v>
          </cell>
          <cell r="AX517">
            <v>1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38856</v>
          </cell>
        </row>
        <row r="518">
          <cell r="A518">
            <v>2006</v>
          </cell>
          <cell r="B518">
            <v>4</v>
          </cell>
          <cell r="C518">
            <v>363</v>
          </cell>
          <cell r="D518">
            <v>17</v>
          </cell>
          <cell r="E518">
            <v>792030</v>
          </cell>
          <cell r="F518">
            <v>0</v>
          </cell>
          <cell r="G518" t="str">
            <v>Затраты по ШПЗ (неосновные)</v>
          </cell>
          <cell r="H518">
            <v>2030</v>
          </cell>
          <cell r="I518">
            <v>7920</v>
          </cell>
          <cell r="J518">
            <v>47332.79</v>
          </cell>
          <cell r="K518">
            <v>1</v>
          </cell>
          <cell r="L518">
            <v>0</v>
          </cell>
          <cell r="M518">
            <v>0</v>
          </cell>
          <cell r="N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34</v>
          </cell>
          <cell r="V518">
            <v>0</v>
          </cell>
          <cell r="W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34</v>
          </cell>
          <cell r="AE518">
            <v>143000</v>
          </cell>
          <cell r="AF518">
            <v>0</v>
          </cell>
          <cell r="AI518">
            <v>2312</v>
          </cell>
          <cell r="AK518">
            <v>0</v>
          </cell>
          <cell r="AM518">
            <v>509</v>
          </cell>
          <cell r="AN518">
            <v>1</v>
          </cell>
          <cell r="AO518">
            <v>393216</v>
          </cell>
          <cell r="AQ518">
            <v>0</v>
          </cell>
          <cell r="AR518">
            <v>0</v>
          </cell>
          <cell r="AS518" t="str">
            <v>Ы</v>
          </cell>
          <cell r="AT518" t="str">
            <v>Ы</v>
          </cell>
          <cell r="AU518">
            <v>0</v>
          </cell>
          <cell r="AV518">
            <v>0</v>
          </cell>
          <cell r="AW518">
            <v>23</v>
          </cell>
          <cell r="AX518">
            <v>1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38856</v>
          </cell>
        </row>
        <row r="519">
          <cell r="A519">
            <v>2006</v>
          </cell>
          <cell r="B519">
            <v>4</v>
          </cell>
          <cell r="C519">
            <v>364</v>
          </cell>
          <cell r="D519">
            <v>17</v>
          </cell>
          <cell r="E519">
            <v>792030</v>
          </cell>
          <cell r="F519">
            <v>0</v>
          </cell>
          <cell r="G519" t="str">
            <v>Затраты по ШПЗ (неосновные)</v>
          </cell>
          <cell r="H519">
            <v>2030</v>
          </cell>
          <cell r="I519">
            <v>7920</v>
          </cell>
          <cell r="J519">
            <v>14500</v>
          </cell>
          <cell r="K519">
            <v>1</v>
          </cell>
          <cell r="L519">
            <v>0</v>
          </cell>
          <cell r="M519">
            <v>0</v>
          </cell>
          <cell r="N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34</v>
          </cell>
          <cell r="V519">
            <v>0</v>
          </cell>
          <cell r="W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34</v>
          </cell>
          <cell r="AE519">
            <v>240000</v>
          </cell>
          <cell r="AF519">
            <v>0</v>
          </cell>
          <cell r="AI519">
            <v>2312</v>
          </cell>
          <cell r="AK519">
            <v>0</v>
          </cell>
          <cell r="AM519">
            <v>510</v>
          </cell>
          <cell r="AN519">
            <v>1</v>
          </cell>
          <cell r="AO519">
            <v>393216</v>
          </cell>
          <cell r="AQ519">
            <v>0</v>
          </cell>
          <cell r="AR519">
            <v>0</v>
          </cell>
          <cell r="AS519" t="str">
            <v>Ы</v>
          </cell>
          <cell r="AT519" t="str">
            <v>Ы</v>
          </cell>
          <cell r="AU519">
            <v>0</v>
          </cell>
          <cell r="AV519">
            <v>0</v>
          </cell>
          <cell r="AW519">
            <v>23</v>
          </cell>
          <cell r="AX519">
            <v>1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38856</v>
          </cell>
        </row>
        <row r="520">
          <cell r="A520">
            <v>2006</v>
          </cell>
          <cell r="B520">
            <v>4</v>
          </cell>
          <cell r="C520">
            <v>365</v>
          </cell>
          <cell r="D520">
            <v>17</v>
          </cell>
          <cell r="E520">
            <v>792030</v>
          </cell>
          <cell r="F520">
            <v>0</v>
          </cell>
          <cell r="G520" t="str">
            <v>Затраты по ШПЗ (неосновные)</v>
          </cell>
          <cell r="H520">
            <v>2030</v>
          </cell>
          <cell r="I520">
            <v>7920</v>
          </cell>
          <cell r="J520">
            <v>420.5</v>
          </cell>
          <cell r="K520">
            <v>1</v>
          </cell>
          <cell r="L520">
            <v>0</v>
          </cell>
          <cell r="M520">
            <v>0</v>
          </cell>
          <cell r="N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34</v>
          </cell>
          <cell r="V520">
            <v>0</v>
          </cell>
          <cell r="W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34</v>
          </cell>
          <cell r="AE520">
            <v>311000</v>
          </cell>
          <cell r="AF520">
            <v>0</v>
          </cell>
          <cell r="AI520">
            <v>2312</v>
          </cell>
          <cell r="AK520">
            <v>0</v>
          </cell>
          <cell r="AM520">
            <v>511</v>
          </cell>
          <cell r="AN520">
            <v>1</v>
          </cell>
          <cell r="AO520">
            <v>393216</v>
          </cell>
          <cell r="AQ520">
            <v>0</v>
          </cell>
          <cell r="AR520">
            <v>0</v>
          </cell>
          <cell r="AS520" t="str">
            <v>Ы</v>
          </cell>
          <cell r="AT520" t="str">
            <v>Ы</v>
          </cell>
          <cell r="AU520">
            <v>0</v>
          </cell>
          <cell r="AV520">
            <v>0</v>
          </cell>
          <cell r="AW520">
            <v>23</v>
          </cell>
          <cell r="AX520">
            <v>1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38856</v>
          </cell>
        </row>
        <row r="521">
          <cell r="A521">
            <v>2006</v>
          </cell>
          <cell r="B521">
            <v>4</v>
          </cell>
          <cell r="C521">
            <v>366</v>
          </cell>
          <cell r="D521">
            <v>17</v>
          </cell>
          <cell r="E521">
            <v>792030</v>
          </cell>
          <cell r="F521">
            <v>0</v>
          </cell>
          <cell r="G521" t="str">
            <v>Затраты по ШПЗ (неосновные)</v>
          </cell>
          <cell r="H521">
            <v>2030</v>
          </cell>
          <cell r="I521">
            <v>7920</v>
          </cell>
          <cell r="J521">
            <v>870</v>
          </cell>
          <cell r="K521">
            <v>1</v>
          </cell>
          <cell r="L521">
            <v>0</v>
          </cell>
          <cell r="M521">
            <v>0</v>
          </cell>
          <cell r="N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34</v>
          </cell>
          <cell r="V521">
            <v>0</v>
          </cell>
          <cell r="W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34</v>
          </cell>
          <cell r="AE521">
            <v>312000</v>
          </cell>
          <cell r="AF521">
            <v>0</v>
          </cell>
          <cell r="AI521">
            <v>2312</v>
          </cell>
          <cell r="AK521">
            <v>0</v>
          </cell>
          <cell r="AM521">
            <v>512</v>
          </cell>
          <cell r="AN521">
            <v>1</v>
          </cell>
          <cell r="AO521">
            <v>393216</v>
          </cell>
          <cell r="AQ521">
            <v>0</v>
          </cell>
          <cell r="AR521">
            <v>0</v>
          </cell>
          <cell r="AS521" t="str">
            <v>Ы</v>
          </cell>
          <cell r="AT521" t="str">
            <v>Ы</v>
          </cell>
          <cell r="AU521">
            <v>0</v>
          </cell>
          <cell r="AV521">
            <v>0</v>
          </cell>
          <cell r="AW521">
            <v>23</v>
          </cell>
          <cell r="AX521">
            <v>1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38856</v>
          </cell>
        </row>
        <row r="522">
          <cell r="A522">
            <v>2006</v>
          </cell>
          <cell r="B522">
            <v>4</v>
          </cell>
          <cell r="C522">
            <v>367</v>
          </cell>
          <cell r="D522">
            <v>17</v>
          </cell>
          <cell r="E522">
            <v>792030</v>
          </cell>
          <cell r="F522">
            <v>0</v>
          </cell>
          <cell r="G522" t="str">
            <v>Затраты по ШПЗ (неосновные)</v>
          </cell>
          <cell r="H522">
            <v>2030</v>
          </cell>
          <cell r="I522">
            <v>7920</v>
          </cell>
          <cell r="J522">
            <v>163.85</v>
          </cell>
          <cell r="K522">
            <v>1</v>
          </cell>
          <cell r="L522">
            <v>0</v>
          </cell>
          <cell r="M522">
            <v>0</v>
          </cell>
          <cell r="N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34</v>
          </cell>
          <cell r="V522">
            <v>0</v>
          </cell>
          <cell r="W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34</v>
          </cell>
          <cell r="AE522">
            <v>312100</v>
          </cell>
          <cell r="AF522">
            <v>0</v>
          </cell>
          <cell r="AI522">
            <v>2312</v>
          </cell>
          <cell r="AK522">
            <v>0</v>
          </cell>
          <cell r="AM522">
            <v>513</v>
          </cell>
          <cell r="AN522">
            <v>1</v>
          </cell>
          <cell r="AO522">
            <v>393216</v>
          </cell>
          <cell r="AQ522">
            <v>0</v>
          </cell>
          <cell r="AR522">
            <v>0</v>
          </cell>
          <cell r="AS522" t="str">
            <v>Ы</v>
          </cell>
          <cell r="AT522" t="str">
            <v>Ы</v>
          </cell>
          <cell r="AU522">
            <v>0</v>
          </cell>
          <cell r="AV522">
            <v>0</v>
          </cell>
          <cell r="AW522">
            <v>23</v>
          </cell>
          <cell r="AX522">
            <v>1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38856</v>
          </cell>
        </row>
        <row r="523">
          <cell r="A523">
            <v>2006</v>
          </cell>
          <cell r="B523">
            <v>4</v>
          </cell>
          <cell r="C523">
            <v>368</v>
          </cell>
          <cell r="D523">
            <v>17</v>
          </cell>
          <cell r="E523">
            <v>792030</v>
          </cell>
          <cell r="F523">
            <v>0</v>
          </cell>
          <cell r="G523" t="str">
            <v>Затраты по ШПЗ (неосновные)</v>
          </cell>
          <cell r="H523">
            <v>2030</v>
          </cell>
          <cell r="I523">
            <v>7920</v>
          </cell>
          <cell r="J523">
            <v>1866.15</v>
          </cell>
          <cell r="K523">
            <v>1</v>
          </cell>
          <cell r="L523">
            <v>0</v>
          </cell>
          <cell r="M523">
            <v>0</v>
          </cell>
          <cell r="N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34</v>
          </cell>
          <cell r="V523">
            <v>0</v>
          </cell>
          <cell r="W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34</v>
          </cell>
          <cell r="AE523">
            <v>312200</v>
          </cell>
          <cell r="AF523">
            <v>0</v>
          </cell>
          <cell r="AI523">
            <v>2312</v>
          </cell>
          <cell r="AK523">
            <v>0</v>
          </cell>
          <cell r="AM523">
            <v>514</v>
          </cell>
          <cell r="AN523">
            <v>1</v>
          </cell>
          <cell r="AO523">
            <v>393216</v>
          </cell>
          <cell r="AQ523">
            <v>0</v>
          </cell>
          <cell r="AR523">
            <v>0</v>
          </cell>
          <cell r="AS523" t="str">
            <v>Ы</v>
          </cell>
          <cell r="AT523" t="str">
            <v>Ы</v>
          </cell>
          <cell r="AU523">
            <v>0</v>
          </cell>
          <cell r="AV523">
            <v>0</v>
          </cell>
          <cell r="AW523">
            <v>23</v>
          </cell>
          <cell r="AX523">
            <v>1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38856</v>
          </cell>
        </row>
        <row r="524">
          <cell r="A524">
            <v>2006</v>
          </cell>
          <cell r="B524">
            <v>4</v>
          </cell>
          <cell r="C524">
            <v>369</v>
          </cell>
          <cell r="D524">
            <v>17</v>
          </cell>
          <cell r="E524">
            <v>792030</v>
          </cell>
          <cell r="F524">
            <v>0</v>
          </cell>
          <cell r="G524" t="str">
            <v>Затраты по ШПЗ (неосновные)</v>
          </cell>
          <cell r="H524">
            <v>2030</v>
          </cell>
          <cell r="I524">
            <v>7920</v>
          </cell>
          <cell r="J524">
            <v>159.5</v>
          </cell>
          <cell r="K524">
            <v>1</v>
          </cell>
          <cell r="L524">
            <v>0</v>
          </cell>
          <cell r="M524">
            <v>0</v>
          </cell>
          <cell r="N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34</v>
          </cell>
          <cell r="V524">
            <v>0</v>
          </cell>
          <cell r="W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34</v>
          </cell>
          <cell r="AE524">
            <v>313000</v>
          </cell>
          <cell r="AF524">
            <v>0</v>
          </cell>
          <cell r="AI524">
            <v>2312</v>
          </cell>
          <cell r="AK524">
            <v>0</v>
          </cell>
          <cell r="AM524">
            <v>515</v>
          </cell>
          <cell r="AN524">
            <v>1</v>
          </cell>
          <cell r="AO524">
            <v>393216</v>
          </cell>
          <cell r="AQ524">
            <v>0</v>
          </cell>
          <cell r="AR524">
            <v>0</v>
          </cell>
          <cell r="AS524" t="str">
            <v>Ы</v>
          </cell>
          <cell r="AT524" t="str">
            <v>Ы</v>
          </cell>
          <cell r="AU524">
            <v>0</v>
          </cell>
          <cell r="AV524">
            <v>0</v>
          </cell>
          <cell r="AW524">
            <v>23</v>
          </cell>
          <cell r="AX524">
            <v>1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38856</v>
          </cell>
        </row>
        <row r="525">
          <cell r="A525">
            <v>2006</v>
          </cell>
          <cell r="B525">
            <v>4</v>
          </cell>
          <cell r="C525">
            <v>370</v>
          </cell>
          <cell r="D525">
            <v>17</v>
          </cell>
          <cell r="E525">
            <v>792030</v>
          </cell>
          <cell r="F525">
            <v>0</v>
          </cell>
          <cell r="G525" t="str">
            <v>Затраты по ШПЗ (неосновные)</v>
          </cell>
          <cell r="H525">
            <v>2030</v>
          </cell>
          <cell r="I525">
            <v>7920</v>
          </cell>
          <cell r="J525">
            <v>290</v>
          </cell>
          <cell r="K525">
            <v>1</v>
          </cell>
          <cell r="L525">
            <v>0</v>
          </cell>
          <cell r="M525">
            <v>0</v>
          </cell>
          <cell r="N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34</v>
          </cell>
          <cell r="V525">
            <v>0</v>
          </cell>
          <cell r="W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34</v>
          </cell>
          <cell r="AE525">
            <v>314000</v>
          </cell>
          <cell r="AF525">
            <v>0</v>
          </cell>
          <cell r="AI525">
            <v>2312</v>
          </cell>
          <cell r="AK525">
            <v>0</v>
          </cell>
          <cell r="AM525">
            <v>516</v>
          </cell>
          <cell r="AN525">
            <v>1</v>
          </cell>
          <cell r="AO525">
            <v>393216</v>
          </cell>
          <cell r="AQ525">
            <v>0</v>
          </cell>
          <cell r="AR525">
            <v>0</v>
          </cell>
          <cell r="AS525" t="str">
            <v>Ы</v>
          </cell>
          <cell r="AT525" t="str">
            <v>Ы</v>
          </cell>
          <cell r="AU525">
            <v>0</v>
          </cell>
          <cell r="AV525">
            <v>0</v>
          </cell>
          <cell r="AW525">
            <v>23</v>
          </cell>
          <cell r="AX525">
            <v>1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38856</v>
          </cell>
        </row>
        <row r="526">
          <cell r="A526">
            <v>2006</v>
          </cell>
          <cell r="B526">
            <v>4</v>
          </cell>
          <cell r="C526">
            <v>371</v>
          </cell>
          <cell r="D526">
            <v>17</v>
          </cell>
          <cell r="E526">
            <v>792030</v>
          </cell>
          <cell r="F526">
            <v>0</v>
          </cell>
          <cell r="G526" t="str">
            <v>Затраты по ШПЗ (неосновные)</v>
          </cell>
          <cell r="H526">
            <v>2030</v>
          </cell>
          <cell r="I526">
            <v>7920</v>
          </cell>
          <cell r="J526">
            <v>58</v>
          </cell>
          <cell r="K526">
            <v>1</v>
          </cell>
          <cell r="L526">
            <v>0</v>
          </cell>
          <cell r="M526">
            <v>0</v>
          </cell>
          <cell r="N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34</v>
          </cell>
          <cell r="V526">
            <v>0</v>
          </cell>
          <cell r="W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34</v>
          </cell>
          <cell r="AE526">
            <v>315000</v>
          </cell>
          <cell r="AF526">
            <v>0</v>
          </cell>
          <cell r="AI526">
            <v>2312</v>
          </cell>
          <cell r="AK526">
            <v>0</v>
          </cell>
          <cell r="AM526">
            <v>517</v>
          </cell>
          <cell r="AN526">
            <v>1</v>
          </cell>
          <cell r="AO526">
            <v>393216</v>
          </cell>
          <cell r="AQ526">
            <v>0</v>
          </cell>
          <cell r="AR526">
            <v>0</v>
          </cell>
          <cell r="AS526" t="str">
            <v>Ы</v>
          </cell>
          <cell r="AT526" t="str">
            <v>Ы</v>
          </cell>
          <cell r="AU526">
            <v>0</v>
          </cell>
          <cell r="AV526">
            <v>0</v>
          </cell>
          <cell r="AW526">
            <v>23</v>
          </cell>
          <cell r="AX526">
            <v>1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38856</v>
          </cell>
        </row>
        <row r="527">
          <cell r="A527">
            <v>2006</v>
          </cell>
          <cell r="B527">
            <v>4</v>
          </cell>
          <cell r="C527">
            <v>429</v>
          </cell>
          <cell r="D527">
            <v>17</v>
          </cell>
          <cell r="E527">
            <v>792030</v>
          </cell>
          <cell r="F527">
            <v>0</v>
          </cell>
          <cell r="G527" t="str">
            <v>Затраты по ШПЗ (неосновные)</v>
          </cell>
          <cell r="H527">
            <v>2030</v>
          </cell>
          <cell r="I527">
            <v>7920</v>
          </cell>
          <cell r="J527">
            <v>1009.5</v>
          </cell>
          <cell r="K527">
            <v>1</v>
          </cell>
          <cell r="L527">
            <v>0</v>
          </cell>
          <cell r="M527">
            <v>0</v>
          </cell>
          <cell r="N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31</v>
          </cell>
          <cell r="V527">
            <v>0</v>
          </cell>
          <cell r="W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31</v>
          </cell>
          <cell r="AE527">
            <v>110000</v>
          </cell>
          <cell r="AF527">
            <v>0</v>
          </cell>
          <cell r="AI527">
            <v>2312</v>
          </cell>
          <cell r="AK527">
            <v>0</v>
          </cell>
          <cell r="AM527">
            <v>575</v>
          </cell>
          <cell r="AN527">
            <v>1</v>
          </cell>
          <cell r="AO527">
            <v>393216</v>
          </cell>
          <cell r="AQ527">
            <v>0</v>
          </cell>
          <cell r="AR527">
            <v>0</v>
          </cell>
          <cell r="AS527" t="str">
            <v>Ы</v>
          </cell>
          <cell r="AT527" t="str">
            <v>Ы</v>
          </cell>
          <cell r="AU527">
            <v>0</v>
          </cell>
          <cell r="AV527">
            <v>0</v>
          </cell>
          <cell r="AW527">
            <v>23</v>
          </cell>
          <cell r="AX527">
            <v>1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38856</v>
          </cell>
        </row>
        <row r="528">
          <cell r="A528">
            <v>2006</v>
          </cell>
          <cell r="B528">
            <v>4</v>
          </cell>
          <cell r="C528">
            <v>430</v>
          </cell>
          <cell r="D528">
            <v>17</v>
          </cell>
          <cell r="E528">
            <v>792030</v>
          </cell>
          <cell r="F528">
            <v>0</v>
          </cell>
          <cell r="G528" t="str">
            <v>Затраты по ШПЗ (неосновные)</v>
          </cell>
          <cell r="H528">
            <v>2030</v>
          </cell>
          <cell r="I528">
            <v>7920</v>
          </cell>
          <cell r="J528">
            <v>980</v>
          </cell>
          <cell r="K528">
            <v>1</v>
          </cell>
          <cell r="L528">
            <v>0</v>
          </cell>
          <cell r="M528">
            <v>0</v>
          </cell>
          <cell r="N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31</v>
          </cell>
          <cell r="V528">
            <v>0</v>
          </cell>
          <cell r="W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31</v>
          </cell>
          <cell r="AE528">
            <v>114020</v>
          </cell>
          <cell r="AF528">
            <v>0</v>
          </cell>
          <cell r="AI528">
            <v>2312</v>
          </cell>
          <cell r="AK528">
            <v>0</v>
          </cell>
          <cell r="AM528">
            <v>576</v>
          </cell>
          <cell r="AN528">
            <v>1</v>
          </cell>
          <cell r="AO528">
            <v>393216</v>
          </cell>
          <cell r="AQ528">
            <v>0</v>
          </cell>
          <cell r="AR528">
            <v>0</v>
          </cell>
          <cell r="AS528" t="str">
            <v>Ы</v>
          </cell>
          <cell r="AT528" t="str">
            <v>Ы</v>
          </cell>
          <cell r="AU528">
            <v>0</v>
          </cell>
          <cell r="AV528">
            <v>0</v>
          </cell>
          <cell r="AW528">
            <v>23</v>
          </cell>
          <cell r="AX528">
            <v>1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38856</v>
          </cell>
        </row>
        <row r="529">
          <cell r="A529">
            <v>2006</v>
          </cell>
          <cell r="B529">
            <v>4</v>
          </cell>
          <cell r="C529">
            <v>431</v>
          </cell>
          <cell r="D529">
            <v>17</v>
          </cell>
          <cell r="E529">
            <v>792030</v>
          </cell>
          <cell r="F529">
            <v>0</v>
          </cell>
          <cell r="G529" t="str">
            <v>Затраты по ШПЗ (неосновные)</v>
          </cell>
          <cell r="H529">
            <v>2030</v>
          </cell>
          <cell r="I529">
            <v>7920</v>
          </cell>
          <cell r="J529">
            <v>20</v>
          </cell>
          <cell r="K529">
            <v>1</v>
          </cell>
          <cell r="L529">
            <v>0</v>
          </cell>
          <cell r="M529">
            <v>0</v>
          </cell>
          <cell r="N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31</v>
          </cell>
          <cell r="V529">
            <v>0</v>
          </cell>
          <cell r="W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31</v>
          </cell>
          <cell r="AE529">
            <v>135000</v>
          </cell>
          <cell r="AF529">
            <v>0</v>
          </cell>
          <cell r="AI529">
            <v>2312</v>
          </cell>
          <cell r="AK529">
            <v>0</v>
          </cell>
          <cell r="AM529">
            <v>577</v>
          </cell>
          <cell r="AN529">
            <v>1</v>
          </cell>
          <cell r="AO529">
            <v>393216</v>
          </cell>
          <cell r="AQ529">
            <v>0</v>
          </cell>
          <cell r="AR529">
            <v>0</v>
          </cell>
          <cell r="AS529" t="str">
            <v>Ы</v>
          </cell>
          <cell r="AT529" t="str">
            <v>Ы</v>
          </cell>
          <cell r="AU529">
            <v>0</v>
          </cell>
          <cell r="AV529">
            <v>0</v>
          </cell>
          <cell r="AW529">
            <v>23</v>
          </cell>
          <cell r="AX529">
            <v>1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38856</v>
          </cell>
        </row>
        <row r="530">
          <cell r="A530">
            <v>2006</v>
          </cell>
          <cell r="B530">
            <v>4</v>
          </cell>
          <cell r="C530">
            <v>432</v>
          </cell>
          <cell r="D530">
            <v>17</v>
          </cell>
          <cell r="E530">
            <v>792030</v>
          </cell>
          <cell r="F530">
            <v>0</v>
          </cell>
          <cell r="G530" t="str">
            <v>Затраты по ШПЗ (неосновные)</v>
          </cell>
          <cell r="H530">
            <v>2030</v>
          </cell>
          <cell r="I530">
            <v>7920</v>
          </cell>
          <cell r="J530">
            <v>8000</v>
          </cell>
          <cell r="K530">
            <v>1</v>
          </cell>
          <cell r="L530">
            <v>0</v>
          </cell>
          <cell r="M530">
            <v>0</v>
          </cell>
          <cell r="N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31</v>
          </cell>
          <cell r="V530">
            <v>0</v>
          </cell>
          <cell r="W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31</v>
          </cell>
          <cell r="AE530">
            <v>501102</v>
          </cell>
          <cell r="AF530">
            <v>0</v>
          </cell>
          <cell r="AI530">
            <v>2312</v>
          </cell>
          <cell r="AK530">
            <v>0</v>
          </cell>
          <cell r="AM530">
            <v>578</v>
          </cell>
          <cell r="AN530">
            <v>1</v>
          </cell>
          <cell r="AO530">
            <v>393216</v>
          </cell>
          <cell r="AQ530">
            <v>0</v>
          </cell>
          <cell r="AR530">
            <v>0</v>
          </cell>
          <cell r="AS530" t="str">
            <v>Ы</v>
          </cell>
          <cell r="AT530" t="str">
            <v>Ы</v>
          </cell>
          <cell r="AU530">
            <v>0</v>
          </cell>
          <cell r="AV530">
            <v>0</v>
          </cell>
          <cell r="AW530">
            <v>23</v>
          </cell>
          <cell r="AX530">
            <v>1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38856</v>
          </cell>
        </row>
        <row r="531">
          <cell r="A531">
            <v>2006</v>
          </cell>
          <cell r="B531">
            <v>4</v>
          </cell>
          <cell r="C531">
            <v>433</v>
          </cell>
          <cell r="D531">
            <v>17</v>
          </cell>
          <cell r="E531">
            <v>792030</v>
          </cell>
          <cell r="F531">
            <v>0</v>
          </cell>
          <cell r="G531" t="str">
            <v>Затраты по ШПЗ (неосновные)</v>
          </cell>
          <cell r="H531">
            <v>2030</v>
          </cell>
          <cell r="I531">
            <v>7920</v>
          </cell>
          <cell r="J531">
            <v>8000</v>
          </cell>
          <cell r="K531">
            <v>1</v>
          </cell>
          <cell r="L531">
            <v>0</v>
          </cell>
          <cell r="M531">
            <v>0</v>
          </cell>
          <cell r="N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31</v>
          </cell>
          <cell r="V531">
            <v>0</v>
          </cell>
          <cell r="W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31</v>
          </cell>
          <cell r="AE531">
            <v>510100</v>
          </cell>
          <cell r="AF531">
            <v>0</v>
          </cell>
          <cell r="AI531">
            <v>2312</v>
          </cell>
          <cell r="AK531">
            <v>0</v>
          </cell>
          <cell r="AM531">
            <v>579</v>
          </cell>
          <cell r="AN531">
            <v>1</v>
          </cell>
          <cell r="AO531">
            <v>393216</v>
          </cell>
          <cell r="AQ531">
            <v>0</v>
          </cell>
          <cell r="AR531">
            <v>0</v>
          </cell>
          <cell r="AS531" t="str">
            <v>Ы</v>
          </cell>
          <cell r="AT531" t="str">
            <v>Ы</v>
          </cell>
          <cell r="AU531">
            <v>0</v>
          </cell>
          <cell r="AV531">
            <v>0</v>
          </cell>
          <cell r="AW531">
            <v>23</v>
          </cell>
          <cell r="AX531">
            <v>1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38856</v>
          </cell>
        </row>
        <row r="532">
          <cell r="A532">
            <v>2006</v>
          </cell>
          <cell r="B532">
            <v>4</v>
          </cell>
          <cell r="C532">
            <v>510</v>
          </cell>
          <cell r="D532">
            <v>17</v>
          </cell>
          <cell r="E532">
            <v>792030</v>
          </cell>
          <cell r="F532">
            <v>0</v>
          </cell>
          <cell r="G532" t="str">
            <v>Затраты по ШПЗ (неосновные)</v>
          </cell>
          <cell r="H532">
            <v>2030</v>
          </cell>
          <cell r="I532">
            <v>7920</v>
          </cell>
          <cell r="J532">
            <v>1</v>
          </cell>
          <cell r="K532">
            <v>1</v>
          </cell>
          <cell r="L532">
            <v>0</v>
          </cell>
          <cell r="M532">
            <v>0</v>
          </cell>
          <cell r="N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36</v>
          </cell>
          <cell r="V532">
            <v>0</v>
          </cell>
          <cell r="W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36</v>
          </cell>
          <cell r="AE532">
            <v>110000</v>
          </cell>
          <cell r="AF532">
            <v>0</v>
          </cell>
          <cell r="AI532">
            <v>2312</v>
          </cell>
          <cell r="AK532">
            <v>0</v>
          </cell>
          <cell r="AM532">
            <v>656</v>
          </cell>
          <cell r="AN532">
            <v>1</v>
          </cell>
          <cell r="AO532">
            <v>393216</v>
          </cell>
          <cell r="AQ532">
            <v>0</v>
          </cell>
          <cell r="AR532">
            <v>0</v>
          </cell>
          <cell r="AS532" t="str">
            <v>Ы</v>
          </cell>
          <cell r="AT532" t="str">
            <v>Ы</v>
          </cell>
          <cell r="AU532">
            <v>0</v>
          </cell>
          <cell r="AV532">
            <v>0</v>
          </cell>
          <cell r="AW532">
            <v>23</v>
          </cell>
          <cell r="AX532">
            <v>1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38856</v>
          </cell>
        </row>
        <row r="533">
          <cell r="A533">
            <v>2006</v>
          </cell>
          <cell r="B533">
            <v>4</v>
          </cell>
          <cell r="C533">
            <v>575</v>
          </cell>
          <cell r="D533">
            <v>18</v>
          </cell>
          <cell r="E533">
            <v>792030</v>
          </cell>
          <cell r="F533">
            <v>0</v>
          </cell>
          <cell r="G533" t="str">
            <v>Затраты по ШПЗ (неосновные)</v>
          </cell>
          <cell r="H533">
            <v>2030</v>
          </cell>
          <cell r="I533">
            <v>7920</v>
          </cell>
          <cell r="J533">
            <v>1562.95</v>
          </cell>
          <cell r="K533">
            <v>1</v>
          </cell>
          <cell r="L533">
            <v>0</v>
          </cell>
          <cell r="M533">
            <v>0</v>
          </cell>
          <cell r="N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42</v>
          </cell>
          <cell r="V533">
            <v>0</v>
          </cell>
          <cell r="W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42</v>
          </cell>
          <cell r="AE533">
            <v>110000</v>
          </cell>
          <cell r="AF533">
            <v>0</v>
          </cell>
          <cell r="AI533">
            <v>2312</v>
          </cell>
          <cell r="AK533">
            <v>0</v>
          </cell>
          <cell r="AM533">
            <v>721</v>
          </cell>
          <cell r="AN533">
            <v>1</v>
          </cell>
          <cell r="AO533">
            <v>393216</v>
          </cell>
          <cell r="AQ533">
            <v>0</v>
          </cell>
          <cell r="AR533">
            <v>0</v>
          </cell>
          <cell r="AS533" t="str">
            <v>Ы</v>
          </cell>
          <cell r="AT533" t="str">
            <v>Ы</v>
          </cell>
          <cell r="AU533">
            <v>0</v>
          </cell>
          <cell r="AV533">
            <v>0</v>
          </cell>
          <cell r="AW533">
            <v>23</v>
          </cell>
          <cell r="AX533">
            <v>1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38856</v>
          </cell>
        </row>
        <row r="534">
          <cell r="A534">
            <v>2006</v>
          </cell>
          <cell r="B534">
            <v>4</v>
          </cell>
          <cell r="C534">
            <v>576</v>
          </cell>
          <cell r="D534">
            <v>18</v>
          </cell>
          <cell r="E534">
            <v>792030</v>
          </cell>
          <cell r="F534">
            <v>0</v>
          </cell>
          <cell r="G534" t="str">
            <v>Затраты по ШПЗ (неосновные)</v>
          </cell>
          <cell r="H534">
            <v>2030</v>
          </cell>
          <cell r="I534">
            <v>7920</v>
          </cell>
          <cell r="J534">
            <v>2.61</v>
          </cell>
          <cell r="K534">
            <v>1</v>
          </cell>
          <cell r="L534">
            <v>0</v>
          </cell>
          <cell r="M534">
            <v>0</v>
          </cell>
          <cell r="N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42</v>
          </cell>
          <cell r="V534">
            <v>0</v>
          </cell>
          <cell r="W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42</v>
          </cell>
          <cell r="AE534">
            <v>114020</v>
          </cell>
          <cell r="AF534">
            <v>0</v>
          </cell>
          <cell r="AI534">
            <v>2312</v>
          </cell>
          <cell r="AK534">
            <v>0</v>
          </cell>
          <cell r="AM534">
            <v>722</v>
          </cell>
          <cell r="AN534">
            <v>1</v>
          </cell>
          <cell r="AO534">
            <v>393216</v>
          </cell>
          <cell r="AQ534">
            <v>0</v>
          </cell>
          <cell r="AR534">
            <v>0</v>
          </cell>
          <cell r="AS534" t="str">
            <v>Ы</v>
          </cell>
          <cell r="AT534" t="str">
            <v>Ы</v>
          </cell>
          <cell r="AU534">
            <v>0</v>
          </cell>
          <cell r="AV534">
            <v>0</v>
          </cell>
          <cell r="AW534">
            <v>23</v>
          </cell>
          <cell r="AX534">
            <v>1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38856</v>
          </cell>
        </row>
        <row r="535">
          <cell r="A535">
            <v>2006</v>
          </cell>
          <cell r="B535">
            <v>4</v>
          </cell>
          <cell r="C535">
            <v>577</v>
          </cell>
          <cell r="D535">
            <v>18</v>
          </cell>
          <cell r="E535">
            <v>792030</v>
          </cell>
          <cell r="F535">
            <v>0</v>
          </cell>
          <cell r="G535" t="str">
            <v>Затраты по ШПЗ (неосновные)</v>
          </cell>
          <cell r="H535">
            <v>2030</v>
          </cell>
          <cell r="I535">
            <v>7920</v>
          </cell>
          <cell r="J535">
            <v>1068.4100000000001</v>
          </cell>
          <cell r="K535">
            <v>1</v>
          </cell>
          <cell r="L535">
            <v>0</v>
          </cell>
          <cell r="M535">
            <v>0</v>
          </cell>
          <cell r="N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42</v>
          </cell>
          <cell r="V535">
            <v>0</v>
          </cell>
          <cell r="W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42</v>
          </cell>
          <cell r="AE535">
            <v>117000</v>
          </cell>
          <cell r="AF535">
            <v>0</v>
          </cell>
          <cell r="AI535">
            <v>2312</v>
          </cell>
          <cell r="AK535">
            <v>0</v>
          </cell>
          <cell r="AM535">
            <v>723</v>
          </cell>
          <cell r="AN535">
            <v>1</v>
          </cell>
          <cell r="AO535">
            <v>393216</v>
          </cell>
          <cell r="AQ535">
            <v>0</v>
          </cell>
          <cell r="AR535">
            <v>0</v>
          </cell>
          <cell r="AS535" t="str">
            <v>Ы</v>
          </cell>
          <cell r="AT535" t="str">
            <v>Ы</v>
          </cell>
          <cell r="AU535">
            <v>0</v>
          </cell>
          <cell r="AV535">
            <v>0</v>
          </cell>
          <cell r="AW535">
            <v>23</v>
          </cell>
          <cell r="AX535">
            <v>1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38856</v>
          </cell>
        </row>
        <row r="536">
          <cell r="A536">
            <v>2006</v>
          </cell>
          <cell r="B536">
            <v>4</v>
          </cell>
          <cell r="C536">
            <v>578</v>
          </cell>
          <cell r="D536">
            <v>18</v>
          </cell>
          <cell r="E536">
            <v>792030</v>
          </cell>
          <cell r="F536">
            <v>0</v>
          </cell>
          <cell r="G536" t="str">
            <v>Затраты по ШПЗ (неосновные)</v>
          </cell>
          <cell r="H536">
            <v>2030</v>
          </cell>
          <cell r="I536">
            <v>7920</v>
          </cell>
          <cell r="J536">
            <v>23.66</v>
          </cell>
          <cell r="K536">
            <v>1</v>
          </cell>
          <cell r="L536">
            <v>0</v>
          </cell>
          <cell r="M536">
            <v>0</v>
          </cell>
          <cell r="N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42</v>
          </cell>
          <cell r="V536">
            <v>0</v>
          </cell>
          <cell r="W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42</v>
          </cell>
          <cell r="AE536">
            <v>118000</v>
          </cell>
          <cell r="AF536">
            <v>0</v>
          </cell>
          <cell r="AI536">
            <v>2312</v>
          </cell>
          <cell r="AK536">
            <v>0</v>
          </cell>
          <cell r="AM536">
            <v>724</v>
          </cell>
          <cell r="AN536">
            <v>1</v>
          </cell>
          <cell r="AO536">
            <v>393216</v>
          </cell>
          <cell r="AQ536">
            <v>0</v>
          </cell>
          <cell r="AR536">
            <v>0</v>
          </cell>
          <cell r="AS536" t="str">
            <v>Ы</v>
          </cell>
          <cell r="AT536" t="str">
            <v>Ы</v>
          </cell>
          <cell r="AU536">
            <v>0</v>
          </cell>
          <cell r="AV536">
            <v>0</v>
          </cell>
          <cell r="AW536">
            <v>23</v>
          </cell>
          <cell r="AX536">
            <v>1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38856</v>
          </cell>
        </row>
        <row r="537">
          <cell r="A537">
            <v>2006</v>
          </cell>
          <cell r="B537">
            <v>4</v>
          </cell>
          <cell r="C537">
            <v>579</v>
          </cell>
          <cell r="D537">
            <v>18</v>
          </cell>
          <cell r="E537">
            <v>792030</v>
          </cell>
          <cell r="F537">
            <v>0</v>
          </cell>
          <cell r="G537" t="str">
            <v>Затраты по ШПЗ (неосновные)</v>
          </cell>
          <cell r="H537">
            <v>2030</v>
          </cell>
          <cell r="I537">
            <v>7920</v>
          </cell>
          <cell r="J537">
            <v>12.64</v>
          </cell>
          <cell r="K537">
            <v>1</v>
          </cell>
          <cell r="L537">
            <v>0</v>
          </cell>
          <cell r="M537">
            <v>0</v>
          </cell>
          <cell r="N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42</v>
          </cell>
          <cell r="V537">
            <v>0</v>
          </cell>
          <cell r="W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42</v>
          </cell>
          <cell r="AE537">
            <v>130000</v>
          </cell>
          <cell r="AF537">
            <v>0</v>
          </cell>
          <cell r="AI537">
            <v>2312</v>
          </cell>
          <cell r="AK537">
            <v>0</v>
          </cell>
          <cell r="AM537">
            <v>725</v>
          </cell>
          <cell r="AN537">
            <v>1</v>
          </cell>
          <cell r="AO537">
            <v>393216</v>
          </cell>
          <cell r="AQ537">
            <v>0</v>
          </cell>
          <cell r="AR537">
            <v>0</v>
          </cell>
          <cell r="AS537" t="str">
            <v>Ы</v>
          </cell>
          <cell r="AT537" t="str">
            <v>Ы</v>
          </cell>
          <cell r="AU537">
            <v>0</v>
          </cell>
          <cell r="AV537">
            <v>0</v>
          </cell>
          <cell r="AW537">
            <v>23</v>
          </cell>
          <cell r="AX537">
            <v>1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38856</v>
          </cell>
        </row>
        <row r="538">
          <cell r="A538">
            <v>2006</v>
          </cell>
          <cell r="B538">
            <v>4</v>
          </cell>
          <cell r="C538">
            <v>580</v>
          </cell>
          <cell r="D538">
            <v>18</v>
          </cell>
          <cell r="E538">
            <v>792030</v>
          </cell>
          <cell r="F538">
            <v>0</v>
          </cell>
          <cell r="G538" t="str">
            <v>Затраты по ШПЗ (неосновные)</v>
          </cell>
          <cell r="H538">
            <v>2030</v>
          </cell>
          <cell r="I538">
            <v>7920</v>
          </cell>
          <cell r="J538">
            <v>18.47</v>
          </cell>
          <cell r="K538">
            <v>1</v>
          </cell>
          <cell r="L538">
            <v>0</v>
          </cell>
          <cell r="M538">
            <v>0</v>
          </cell>
          <cell r="N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42</v>
          </cell>
          <cell r="V538">
            <v>0</v>
          </cell>
          <cell r="W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42</v>
          </cell>
          <cell r="AE538">
            <v>131000</v>
          </cell>
          <cell r="AF538">
            <v>0</v>
          </cell>
          <cell r="AI538">
            <v>2312</v>
          </cell>
          <cell r="AK538">
            <v>0</v>
          </cell>
          <cell r="AM538">
            <v>726</v>
          </cell>
          <cell r="AN538">
            <v>1</v>
          </cell>
          <cell r="AO538">
            <v>393216</v>
          </cell>
          <cell r="AQ538">
            <v>0</v>
          </cell>
          <cell r="AR538">
            <v>0</v>
          </cell>
          <cell r="AS538" t="str">
            <v>Ы</v>
          </cell>
          <cell r="AT538" t="str">
            <v>Ы</v>
          </cell>
          <cell r="AU538">
            <v>0</v>
          </cell>
          <cell r="AV538">
            <v>0</v>
          </cell>
          <cell r="AW538">
            <v>23</v>
          </cell>
          <cell r="AX538">
            <v>1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38856</v>
          </cell>
        </row>
        <row r="539">
          <cell r="A539">
            <v>2006</v>
          </cell>
          <cell r="B539">
            <v>4</v>
          </cell>
          <cell r="C539">
            <v>581</v>
          </cell>
          <cell r="D539">
            <v>18</v>
          </cell>
          <cell r="E539">
            <v>792030</v>
          </cell>
          <cell r="F539">
            <v>0</v>
          </cell>
          <cell r="G539" t="str">
            <v>Затраты по ШПЗ (неосновные)</v>
          </cell>
          <cell r="H539">
            <v>2030</v>
          </cell>
          <cell r="I539">
            <v>7920</v>
          </cell>
          <cell r="J539">
            <v>50.73</v>
          </cell>
          <cell r="K539">
            <v>1</v>
          </cell>
          <cell r="L539">
            <v>0</v>
          </cell>
          <cell r="M539">
            <v>0</v>
          </cell>
          <cell r="N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42</v>
          </cell>
          <cell r="V539">
            <v>0</v>
          </cell>
          <cell r="W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42</v>
          </cell>
          <cell r="AE539">
            <v>132000</v>
          </cell>
          <cell r="AF539">
            <v>0</v>
          </cell>
          <cell r="AI539">
            <v>2312</v>
          </cell>
          <cell r="AK539">
            <v>0</v>
          </cell>
          <cell r="AM539">
            <v>727</v>
          </cell>
          <cell r="AN539">
            <v>1</v>
          </cell>
          <cell r="AO539">
            <v>393216</v>
          </cell>
          <cell r="AQ539">
            <v>0</v>
          </cell>
          <cell r="AR539">
            <v>0</v>
          </cell>
          <cell r="AS539" t="str">
            <v>Ы</v>
          </cell>
          <cell r="AT539" t="str">
            <v>Ы</v>
          </cell>
          <cell r="AU539">
            <v>0</v>
          </cell>
          <cell r="AV539">
            <v>0</v>
          </cell>
          <cell r="AW539">
            <v>23</v>
          </cell>
          <cell r="AX539">
            <v>1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38856</v>
          </cell>
        </row>
        <row r="540">
          <cell r="A540">
            <v>2006</v>
          </cell>
          <cell r="B540">
            <v>4</v>
          </cell>
          <cell r="C540">
            <v>582</v>
          </cell>
          <cell r="D540">
            <v>18</v>
          </cell>
          <cell r="E540">
            <v>792030</v>
          </cell>
          <cell r="F540">
            <v>0</v>
          </cell>
          <cell r="G540" t="str">
            <v>Затраты по ШПЗ (неосновные)</v>
          </cell>
          <cell r="H540">
            <v>2030</v>
          </cell>
          <cell r="I540">
            <v>7920</v>
          </cell>
          <cell r="J540">
            <v>7.7</v>
          </cell>
          <cell r="K540">
            <v>1</v>
          </cell>
          <cell r="L540">
            <v>0</v>
          </cell>
          <cell r="M540">
            <v>0</v>
          </cell>
          <cell r="N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42</v>
          </cell>
          <cell r="V540">
            <v>0</v>
          </cell>
          <cell r="W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42</v>
          </cell>
          <cell r="AE540">
            <v>135000</v>
          </cell>
          <cell r="AF540">
            <v>0</v>
          </cell>
          <cell r="AI540">
            <v>2312</v>
          </cell>
          <cell r="AK540">
            <v>0</v>
          </cell>
          <cell r="AM540">
            <v>728</v>
          </cell>
          <cell r="AN540">
            <v>1</v>
          </cell>
          <cell r="AO540">
            <v>393216</v>
          </cell>
          <cell r="AQ540">
            <v>0</v>
          </cell>
          <cell r="AR540">
            <v>0</v>
          </cell>
          <cell r="AS540" t="str">
            <v>Ы</v>
          </cell>
          <cell r="AT540" t="str">
            <v>Ы</v>
          </cell>
          <cell r="AU540">
            <v>0</v>
          </cell>
          <cell r="AV540">
            <v>0</v>
          </cell>
          <cell r="AW540">
            <v>23</v>
          </cell>
          <cell r="AX540">
            <v>1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38856</v>
          </cell>
        </row>
        <row r="541">
          <cell r="A541">
            <v>2006</v>
          </cell>
          <cell r="B541">
            <v>4</v>
          </cell>
          <cell r="C541">
            <v>583</v>
          </cell>
          <cell r="D541">
            <v>18</v>
          </cell>
          <cell r="E541">
            <v>792030</v>
          </cell>
          <cell r="F541">
            <v>0</v>
          </cell>
          <cell r="G541" t="str">
            <v>Затраты по ШПЗ (неосновные)</v>
          </cell>
          <cell r="H541">
            <v>2030</v>
          </cell>
          <cell r="I541">
            <v>7920</v>
          </cell>
          <cell r="J541">
            <v>29052.27</v>
          </cell>
          <cell r="K541">
            <v>1</v>
          </cell>
          <cell r="L541">
            <v>0</v>
          </cell>
          <cell r="M541">
            <v>0</v>
          </cell>
          <cell r="N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42</v>
          </cell>
          <cell r="V541">
            <v>0</v>
          </cell>
          <cell r="W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42</v>
          </cell>
          <cell r="AE541">
            <v>143000</v>
          </cell>
          <cell r="AF541">
            <v>0</v>
          </cell>
          <cell r="AI541">
            <v>2312</v>
          </cell>
          <cell r="AK541">
            <v>0</v>
          </cell>
          <cell r="AM541">
            <v>729</v>
          </cell>
          <cell r="AN541">
            <v>1</v>
          </cell>
          <cell r="AO541">
            <v>393216</v>
          </cell>
          <cell r="AQ541">
            <v>0</v>
          </cell>
          <cell r="AR541">
            <v>0</v>
          </cell>
          <cell r="AS541" t="str">
            <v>Ы</v>
          </cell>
          <cell r="AT541" t="str">
            <v>Ы</v>
          </cell>
          <cell r="AU541">
            <v>0</v>
          </cell>
          <cell r="AV541">
            <v>0</v>
          </cell>
          <cell r="AW541">
            <v>23</v>
          </cell>
          <cell r="AX541">
            <v>1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38856</v>
          </cell>
        </row>
        <row r="542">
          <cell r="A542">
            <v>2006</v>
          </cell>
          <cell r="B542">
            <v>4</v>
          </cell>
          <cell r="C542">
            <v>584</v>
          </cell>
          <cell r="D542">
            <v>18</v>
          </cell>
          <cell r="E542">
            <v>792030</v>
          </cell>
          <cell r="F542">
            <v>0</v>
          </cell>
          <cell r="G542" t="str">
            <v>Затраты по ШПЗ (неосновные)</v>
          </cell>
          <cell r="H542">
            <v>2030</v>
          </cell>
          <cell r="I542">
            <v>7920</v>
          </cell>
          <cell r="J542">
            <v>12.89</v>
          </cell>
          <cell r="K542">
            <v>1</v>
          </cell>
          <cell r="L542">
            <v>0</v>
          </cell>
          <cell r="M542">
            <v>0</v>
          </cell>
          <cell r="N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42</v>
          </cell>
          <cell r="V542">
            <v>0</v>
          </cell>
          <cell r="W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42</v>
          </cell>
          <cell r="AE542">
            <v>410000</v>
          </cell>
          <cell r="AF542">
            <v>0</v>
          </cell>
          <cell r="AI542">
            <v>2312</v>
          </cell>
          <cell r="AK542">
            <v>0</v>
          </cell>
          <cell r="AM542">
            <v>730</v>
          </cell>
          <cell r="AN542">
            <v>1</v>
          </cell>
          <cell r="AO542">
            <v>393216</v>
          </cell>
          <cell r="AQ542">
            <v>0</v>
          </cell>
          <cell r="AR542">
            <v>0</v>
          </cell>
          <cell r="AS542" t="str">
            <v>Ы</v>
          </cell>
          <cell r="AT542" t="str">
            <v>Ы</v>
          </cell>
          <cell r="AU542">
            <v>0</v>
          </cell>
          <cell r="AV542">
            <v>0</v>
          </cell>
          <cell r="AW542">
            <v>23</v>
          </cell>
          <cell r="AX542">
            <v>1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38856</v>
          </cell>
        </row>
        <row r="543">
          <cell r="A543">
            <v>2006</v>
          </cell>
          <cell r="B543">
            <v>4</v>
          </cell>
          <cell r="C543">
            <v>585</v>
          </cell>
          <cell r="D543">
            <v>18</v>
          </cell>
          <cell r="E543">
            <v>792030</v>
          </cell>
          <cell r="F543">
            <v>0</v>
          </cell>
          <cell r="G543" t="str">
            <v>Затраты по ШПЗ (неосновные)</v>
          </cell>
          <cell r="H543">
            <v>2030</v>
          </cell>
          <cell r="I543">
            <v>7920</v>
          </cell>
          <cell r="J543">
            <v>318.27999999999997</v>
          </cell>
          <cell r="K543">
            <v>1</v>
          </cell>
          <cell r="L543">
            <v>0</v>
          </cell>
          <cell r="M543">
            <v>0</v>
          </cell>
          <cell r="N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42</v>
          </cell>
          <cell r="V543">
            <v>0</v>
          </cell>
          <cell r="W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42</v>
          </cell>
          <cell r="AE543">
            <v>420000</v>
          </cell>
          <cell r="AF543">
            <v>0</v>
          </cell>
          <cell r="AI543">
            <v>2312</v>
          </cell>
          <cell r="AK543">
            <v>0</v>
          </cell>
          <cell r="AM543">
            <v>731</v>
          </cell>
          <cell r="AN543">
            <v>1</v>
          </cell>
          <cell r="AO543">
            <v>393216</v>
          </cell>
          <cell r="AQ543">
            <v>0</v>
          </cell>
          <cell r="AR543">
            <v>0</v>
          </cell>
          <cell r="AS543" t="str">
            <v>Ы</v>
          </cell>
          <cell r="AT543" t="str">
            <v>Ы</v>
          </cell>
          <cell r="AU543">
            <v>0</v>
          </cell>
          <cell r="AV543">
            <v>0</v>
          </cell>
          <cell r="AW543">
            <v>23</v>
          </cell>
          <cell r="AX543">
            <v>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38856</v>
          </cell>
        </row>
        <row r="544">
          <cell r="A544">
            <v>2006</v>
          </cell>
          <cell r="B544">
            <v>4</v>
          </cell>
          <cell r="C544">
            <v>586</v>
          </cell>
          <cell r="D544">
            <v>18</v>
          </cell>
          <cell r="E544">
            <v>792030</v>
          </cell>
          <cell r="F544">
            <v>0</v>
          </cell>
          <cell r="G544" t="str">
            <v>Затраты по ШПЗ (неосновные)</v>
          </cell>
          <cell r="H544">
            <v>2030</v>
          </cell>
          <cell r="I544">
            <v>7920</v>
          </cell>
          <cell r="J544">
            <v>50.69</v>
          </cell>
          <cell r="K544">
            <v>1</v>
          </cell>
          <cell r="L544">
            <v>0</v>
          </cell>
          <cell r="M544">
            <v>0</v>
          </cell>
          <cell r="N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42</v>
          </cell>
          <cell r="V544">
            <v>0</v>
          </cell>
          <cell r="W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42</v>
          </cell>
          <cell r="AE544">
            <v>430000</v>
          </cell>
          <cell r="AF544">
            <v>0</v>
          </cell>
          <cell r="AI544">
            <v>2312</v>
          </cell>
          <cell r="AK544">
            <v>0</v>
          </cell>
          <cell r="AM544">
            <v>732</v>
          </cell>
          <cell r="AN544">
            <v>1</v>
          </cell>
          <cell r="AO544">
            <v>393216</v>
          </cell>
          <cell r="AQ544">
            <v>0</v>
          </cell>
          <cell r="AR544">
            <v>0</v>
          </cell>
          <cell r="AS544" t="str">
            <v>Ы</v>
          </cell>
          <cell r="AT544" t="str">
            <v>Ы</v>
          </cell>
          <cell r="AU544">
            <v>0</v>
          </cell>
          <cell r="AV544">
            <v>0</v>
          </cell>
          <cell r="AW544">
            <v>23</v>
          </cell>
          <cell r="AX544">
            <v>1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38856</v>
          </cell>
        </row>
        <row r="545">
          <cell r="A545">
            <v>2006</v>
          </cell>
          <cell r="B545">
            <v>4</v>
          </cell>
          <cell r="C545">
            <v>587</v>
          </cell>
          <cell r="D545">
            <v>18</v>
          </cell>
          <cell r="E545">
            <v>792030</v>
          </cell>
          <cell r="F545">
            <v>0</v>
          </cell>
          <cell r="G545" t="str">
            <v>Затраты по ШПЗ (неосновные)</v>
          </cell>
          <cell r="H545">
            <v>2030</v>
          </cell>
          <cell r="I545">
            <v>7920</v>
          </cell>
          <cell r="J545">
            <v>18.309999999999999</v>
          </cell>
          <cell r="K545">
            <v>1</v>
          </cell>
          <cell r="L545">
            <v>0</v>
          </cell>
          <cell r="M545">
            <v>0</v>
          </cell>
          <cell r="N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42</v>
          </cell>
          <cell r="V545">
            <v>0</v>
          </cell>
          <cell r="W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42</v>
          </cell>
          <cell r="AE545">
            <v>450000</v>
          </cell>
          <cell r="AF545">
            <v>0</v>
          </cell>
          <cell r="AI545">
            <v>2312</v>
          </cell>
          <cell r="AK545">
            <v>0</v>
          </cell>
          <cell r="AM545">
            <v>733</v>
          </cell>
          <cell r="AN545">
            <v>1</v>
          </cell>
          <cell r="AO545">
            <v>393216</v>
          </cell>
          <cell r="AQ545">
            <v>0</v>
          </cell>
          <cell r="AR545">
            <v>0</v>
          </cell>
          <cell r="AS545" t="str">
            <v>Ы</v>
          </cell>
          <cell r="AT545" t="str">
            <v>Ы</v>
          </cell>
          <cell r="AU545">
            <v>0</v>
          </cell>
          <cell r="AV545">
            <v>0</v>
          </cell>
          <cell r="AW545">
            <v>23</v>
          </cell>
          <cell r="AX545">
            <v>1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38856</v>
          </cell>
        </row>
        <row r="546">
          <cell r="A546">
            <v>2006</v>
          </cell>
          <cell r="B546">
            <v>4</v>
          </cell>
          <cell r="C546">
            <v>588</v>
          </cell>
          <cell r="D546">
            <v>18</v>
          </cell>
          <cell r="E546">
            <v>792030</v>
          </cell>
          <cell r="F546">
            <v>0</v>
          </cell>
          <cell r="G546" t="str">
            <v>Затраты по ШПЗ (неосновные)</v>
          </cell>
          <cell r="H546">
            <v>2030</v>
          </cell>
          <cell r="I546">
            <v>7920</v>
          </cell>
          <cell r="J546">
            <v>6.34</v>
          </cell>
          <cell r="K546">
            <v>1</v>
          </cell>
          <cell r="L546">
            <v>0</v>
          </cell>
          <cell r="M546">
            <v>0</v>
          </cell>
          <cell r="N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42</v>
          </cell>
          <cell r="V546">
            <v>0</v>
          </cell>
          <cell r="W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42</v>
          </cell>
          <cell r="AE546">
            <v>460000</v>
          </cell>
          <cell r="AF546">
            <v>0</v>
          </cell>
          <cell r="AI546">
            <v>2312</v>
          </cell>
          <cell r="AK546">
            <v>0</v>
          </cell>
          <cell r="AM546">
            <v>734</v>
          </cell>
          <cell r="AN546">
            <v>1</v>
          </cell>
          <cell r="AO546">
            <v>393216</v>
          </cell>
          <cell r="AQ546">
            <v>0</v>
          </cell>
          <cell r="AR546">
            <v>0</v>
          </cell>
          <cell r="AS546" t="str">
            <v>Ы</v>
          </cell>
          <cell r="AT546" t="str">
            <v>Ы</v>
          </cell>
          <cell r="AU546">
            <v>0</v>
          </cell>
          <cell r="AV546">
            <v>0</v>
          </cell>
          <cell r="AW546">
            <v>23</v>
          </cell>
          <cell r="AX546">
            <v>1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38856</v>
          </cell>
        </row>
        <row r="547">
          <cell r="A547">
            <v>2006</v>
          </cell>
          <cell r="B547">
            <v>4</v>
          </cell>
          <cell r="C547">
            <v>589</v>
          </cell>
          <cell r="D547">
            <v>18</v>
          </cell>
          <cell r="E547">
            <v>792030</v>
          </cell>
          <cell r="F547">
            <v>0</v>
          </cell>
          <cell r="G547" t="str">
            <v>Затраты по ШПЗ (неосновные)</v>
          </cell>
          <cell r="H547">
            <v>2030</v>
          </cell>
          <cell r="I547">
            <v>7920</v>
          </cell>
          <cell r="J547">
            <v>0.18</v>
          </cell>
          <cell r="K547">
            <v>1</v>
          </cell>
          <cell r="L547">
            <v>0</v>
          </cell>
          <cell r="M547">
            <v>0</v>
          </cell>
          <cell r="N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42</v>
          </cell>
          <cell r="V547">
            <v>0</v>
          </cell>
          <cell r="W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42</v>
          </cell>
          <cell r="AE547">
            <v>465000</v>
          </cell>
          <cell r="AF547">
            <v>0</v>
          </cell>
          <cell r="AI547">
            <v>2312</v>
          </cell>
          <cell r="AK547">
            <v>0</v>
          </cell>
          <cell r="AM547">
            <v>735</v>
          </cell>
          <cell r="AN547">
            <v>1</v>
          </cell>
          <cell r="AO547">
            <v>393216</v>
          </cell>
          <cell r="AQ547">
            <v>0</v>
          </cell>
          <cell r="AR547">
            <v>0</v>
          </cell>
          <cell r="AS547" t="str">
            <v>Ы</v>
          </cell>
          <cell r="AT547" t="str">
            <v>Ы</v>
          </cell>
          <cell r="AU547">
            <v>0</v>
          </cell>
          <cell r="AV547">
            <v>0</v>
          </cell>
          <cell r="AW547">
            <v>23</v>
          </cell>
          <cell r="AX547">
            <v>1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38856</v>
          </cell>
        </row>
        <row r="548">
          <cell r="A548">
            <v>2006</v>
          </cell>
          <cell r="B548">
            <v>4</v>
          </cell>
          <cell r="C548">
            <v>590</v>
          </cell>
          <cell r="D548">
            <v>18</v>
          </cell>
          <cell r="E548">
            <v>792030</v>
          </cell>
          <cell r="F548">
            <v>0</v>
          </cell>
          <cell r="G548" t="str">
            <v>Затраты по ШПЗ (неосновные)</v>
          </cell>
          <cell r="H548">
            <v>2030</v>
          </cell>
          <cell r="I548">
            <v>7920</v>
          </cell>
          <cell r="J548">
            <v>2.37</v>
          </cell>
          <cell r="K548">
            <v>1</v>
          </cell>
          <cell r="L548">
            <v>0</v>
          </cell>
          <cell r="M548">
            <v>0</v>
          </cell>
          <cell r="N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42</v>
          </cell>
          <cell r="V548">
            <v>0</v>
          </cell>
          <cell r="W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42</v>
          </cell>
          <cell r="AE548">
            <v>501103</v>
          </cell>
          <cell r="AF548">
            <v>0</v>
          </cell>
          <cell r="AI548">
            <v>2312</v>
          </cell>
          <cell r="AK548">
            <v>0</v>
          </cell>
          <cell r="AM548">
            <v>736</v>
          </cell>
          <cell r="AN548">
            <v>1</v>
          </cell>
          <cell r="AO548">
            <v>393216</v>
          </cell>
          <cell r="AQ548">
            <v>0</v>
          </cell>
          <cell r="AR548">
            <v>0</v>
          </cell>
          <cell r="AS548" t="str">
            <v>Ы</v>
          </cell>
          <cell r="AT548" t="str">
            <v>Ы</v>
          </cell>
          <cell r="AU548">
            <v>0</v>
          </cell>
          <cell r="AV548">
            <v>0</v>
          </cell>
          <cell r="AW548">
            <v>23</v>
          </cell>
          <cell r="AX548">
            <v>1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38856</v>
          </cell>
        </row>
        <row r="549">
          <cell r="A549">
            <v>2006</v>
          </cell>
          <cell r="B549">
            <v>4</v>
          </cell>
          <cell r="C549">
            <v>591</v>
          </cell>
          <cell r="D549">
            <v>18</v>
          </cell>
          <cell r="E549">
            <v>792030</v>
          </cell>
          <cell r="F549">
            <v>0</v>
          </cell>
          <cell r="G549" t="str">
            <v>Затраты по ШПЗ (неосновные)</v>
          </cell>
          <cell r="H549">
            <v>2030</v>
          </cell>
          <cell r="I549">
            <v>7920</v>
          </cell>
          <cell r="J549">
            <v>117.66</v>
          </cell>
          <cell r="K549">
            <v>1</v>
          </cell>
          <cell r="L549">
            <v>0</v>
          </cell>
          <cell r="M549">
            <v>0</v>
          </cell>
          <cell r="N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42</v>
          </cell>
          <cell r="V549">
            <v>0</v>
          </cell>
          <cell r="W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42</v>
          </cell>
          <cell r="AE549">
            <v>502100</v>
          </cell>
          <cell r="AF549">
            <v>0</v>
          </cell>
          <cell r="AI549">
            <v>2312</v>
          </cell>
          <cell r="AK549">
            <v>0</v>
          </cell>
          <cell r="AM549">
            <v>737</v>
          </cell>
          <cell r="AN549">
            <v>1</v>
          </cell>
          <cell r="AO549">
            <v>393216</v>
          </cell>
          <cell r="AQ549">
            <v>0</v>
          </cell>
          <cell r="AR549">
            <v>0</v>
          </cell>
          <cell r="AS549" t="str">
            <v>Ы</v>
          </cell>
          <cell r="AT549" t="str">
            <v>Ы</v>
          </cell>
          <cell r="AU549">
            <v>0</v>
          </cell>
          <cell r="AV549">
            <v>0</v>
          </cell>
          <cell r="AW549">
            <v>23</v>
          </cell>
          <cell r="AX549">
            <v>1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38856</v>
          </cell>
        </row>
        <row r="550">
          <cell r="A550">
            <v>2006</v>
          </cell>
          <cell r="B550">
            <v>4</v>
          </cell>
          <cell r="C550">
            <v>592</v>
          </cell>
          <cell r="D550">
            <v>18</v>
          </cell>
          <cell r="E550">
            <v>792030</v>
          </cell>
          <cell r="F550">
            <v>0</v>
          </cell>
          <cell r="G550" t="str">
            <v>Затраты по ШПЗ (неосновные)</v>
          </cell>
          <cell r="H550">
            <v>2030</v>
          </cell>
          <cell r="I550">
            <v>7920</v>
          </cell>
          <cell r="J550">
            <v>383.29</v>
          </cell>
          <cell r="K550">
            <v>1</v>
          </cell>
          <cell r="L550">
            <v>0</v>
          </cell>
          <cell r="M550">
            <v>0</v>
          </cell>
          <cell r="N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42</v>
          </cell>
          <cell r="V550">
            <v>0</v>
          </cell>
          <cell r="W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42</v>
          </cell>
          <cell r="AE550">
            <v>503000</v>
          </cell>
          <cell r="AF550">
            <v>0</v>
          </cell>
          <cell r="AI550">
            <v>2312</v>
          </cell>
          <cell r="AK550">
            <v>0</v>
          </cell>
          <cell r="AM550">
            <v>738</v>
          </cell>
          <cell r="AN550">
            <v>1</v>
          </cell>
          <cell r="AO550">
            <v>393216</v>
          </cell>
          <cell r="AQ550">
            <v>0</v>
          </cell>
          <cell r="AR550">
            <v>0</v>
          </cell>
          <cell r="AS550" t="str">
            <v>Ы</v>
          </cell>
          <cell r="AT550" t="str">
            <v>Ы</v>
          </cell>
          <cell r="AU550">
            <v>0</v>
          </cell>
          <cell r="AV550">
            <v>0</v>
          </cell>
          <cell r="AW550">
            <v>23</v>
          </cell>
          <cell r="AX550">
            <v>1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38856</v>
          </cell>
        </row>
        <row r="551">
          <cell r="A551">
            <v>2006</v>
          </cell>
          <cell r="B551">
            <v>4</v>
          </cell>
          <cell r="C551">
            <v>593</v>
          </cell>
          <cell r="D551">
            <v>18</v>
          </cell>
          <cell r="E551">
            <v>792030</v>
          </cell>
          <cell r="F551">
            <v>0</v>
          </cell>
          <cell r="G551" t="str">
            <v>Затраты по ШПЗ (неосновные)</v>
          </cell>
          <cell r="H551">
            <v>2030</v>
          </cell>
          <cell r="I551">
            <v>7920</v>
          </cell>
          <cell r="J551">
            <v>0.14000000000000001</v>
          </cell>
          <cell r="K551">
            <v>1</v>
          </cell>
          <cell r="L551">
            <v>0</v>
          </cell>
          <cell r="M551">
            <v>0</v>
          </cell>
          <cell r="N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42</v>
          </cell>
          <cell r="V551">
            <v>0</v>
          </cell>
          <cell r="W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42</v>
          </cell>
          <cell r="AE551">
            <v>504100</v>
          </cell>
          <cell r="AF551">
            <v>0</v>
          </cell>
          <cell r="AI551">
            <v>2312</v>
          </cell>
          <cell r="AK551">
            <v>0</v>
          </cell>
          <cell r="AM551">
            <v>739</v>
          </cell>
          <cell r="AN551">
            <v>1</v>
          </cell>
          <cell r="AO551">
            <v>393216</v>
          </cell>
          <cell r="AQ551">
            <v>0</v>
          </cell>
          <cell r="AR551">
            <v>0</v>
          </cell>
          <cell r="AS551" t="str">
            <v>Ы</v>
          </cell>
          <cell r="AT551" t="str">
            <v>Ы</v>
          </cell>
          <cell r="AU551">
            <v>0</v>
          </cell>
          <cell r="AV551">
            <v>0</v>
          </cell>
          <cell r="AW551">
            <v>23</v>
          </cell>
          <cell r="AX551">
            <v>1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38856</v>
          </cell>
        </row>
        <row r="552">
          <cell r="A552">
            <v>2006</v>
          </cell>
          <cell r="B552">
            <v>4</v>
          </cell>
          <cell r="C552">
            <v>594</v>
          </cell>
          <cell r="D552">
            <v>18</v>
          </cell>
          <cell r="E552">
            <v>792030</v>
          </cell>
          <cell r="F552">
            <v>0</v>
          </cell>
          <cell r="G552" t="str">
            <v>Затраты по ШПЗ (неосновные)</v>
          </cell>
          <cell r="H552">
            <v>2030</v>
          </cell>
          <cell r="I552">
            <v>7920</v>
          </cell>
          <cell r="J552">
            <v>1.79</v>
          </cell>
          <cell r="K552">
            <v>1</v>
          </cell>
          <cell r="L552">
            <v>0</v>
          </cell>
          <cell r="M552">
            <v>0</v>
          </cell>
          <cell r="N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42</v>
          </cell>
          <cell r="V552">
            <v>0</v>
          </cell>
          <cell r="W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42</v>
          </cell>
          <cell r="AE552">
            <v>504200</v>
          </cell>
          <cell r="AF552">
            <v>0</v>
          </cell>
          <cell r="AI552">
            <v>2312</v>
          </cell>
          <cell r="AK552">
            <v>0</v>
          </cell>
          <cell r="AM552">
            <v>740</v>
          </cell>
          <cell r="AN552">
            <v>1</v>
          </cell>
          <cell r="AO552">
            <v>393216</v>
          </cell>
          <cell r="AQ552">
            <v>0</v>
          </cell>
          <cell r="AR552">
            <v>0</v>
          </cell>
          <cell r="AS552" t="str">
            <v>Ы</v>
          </cell>
          <cell r="AT552" t="str">
            <v>Ы</v>
          </cell>
          <cell r="AU552">
            <v>0</v>
          </cell>
          <cell r="AV552">
            <v>0</v>
          </cell>
          <cell r="AW552">
            <v>23</v>
          </cell>
          <cell r="AX552">
            <v>1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38856</v>
          </cell>
        </row>
        <row r="553">
          <cell r="A553">
            <v>2006</v>
          </cell>
          <cell r="B553">
            <v>4</v>
          </cell>
          <cell r="C553">
            <v>595</v>
          </cell>
          <cell r="D553">
            <v>18</v>
          </cell>
          <cell r="E553">
            <v>792030</v>
          </cell>
          <cell r="F553">
            <v>0</v>
          </cell>
          <cell r="G553" t="str">
            <v>Затраты по ШПЗ (неосновные)</v>
          </cell>
          <cell r="H553">
            <v>2030</v>
          </cell>
          <cell r="I553">
            <v>7920</v>
          </cell>
          <cell r="J553">
            <v>0.83</v>
          </cell>
          <cell r="K553">
            <v>1</v>
          </cell>
          <cell r="L553">
            <v>0</v>
          </cell>
          <cell r="M553">
            <v>0</v>
          </cell>
          <cell r="N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42</v>
          </cell>
          <cell r="V553">
            <v>0</v>
          </cell>
          <cell r="W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42</v>
          </cell>
          <cell r="AE553">
            <v>504400</v>
          </cell>
          <cell r="AF553">
            <v>0</v>
          </cell>
          <cell r="AI553">
            <v>2312</v>
          </cell>
          <cell r="AK553">
            <v>0</v>
          </cell>
          <cell r="AM553">
            <v>741</v>
          </cell>
          <cell r="AN553">
            <v>1</v>
          </cell>
          <cell r="AO553">
            <v>393216</v>
          </cell>
          <cell r="AQ553">
            <v>0</v>
          </cell>
          <cell r="AR553">
            <v>0</v>
          </cell>
          <cell r="AS553" t="str">
            <v>Ы</v>
          </cell>
          <cell r="AT553" t="str">
            <v>Ы</v>
          </cell>
          <cell r="AU553">
            <v>0</v>
          </cell>
          <cell r="AV553">
            <v>0</v>
          </cell>
          <cell r="AW553">
            <v>23</v>
          </cell>
          <cell r="AX553">
            <v>1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38856</v>
          </cell>
        </row>
        <row r="554">
          <cell r="A554">
            <v>2006</v>
          </cell>
          <cell r="B554">
            <v>4</v>
          </cell>
          <cell r="C554">
            <v>596</v>
          </cell>
          <cell r="D554">
            <v>18</v>
          </cell>
          <cell r="E554">
            <v>792030</v>
          </cell>
          <cell r="F554">
            <v>0</v>
          </cell>
          <cell r="G554" t="str">
            <v>Затраты по ШПЗ (неосновные)</v>
          </cell>
          <cell r="H554">
            <v>2030</v>
          </cell>
          <cell r="I554">
            <v>7920</v>
          </cell>
          <cell r="J554">
            <v>12.13</v>
          </cell>
          <cell r="K554">
            <v>1</v>
          </cell>
          <cell r="L554">
            <v>0</v>
          </cell>
          <cell r="M554">
            <v>0</v>
          </cell>
          <cell r="N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42</v>
          </cell>
          <cell r="V554">
            <v>0</v>
          </cell>
          <cell r="W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42</v>
          </cell>
          <cell r="AE554">
            <v>504900</v>
          </cell>
          <cell r="AF554">
            <v>0</v>
          </cell>
          <cell r="AI554">
            <v>2312</v>
          </cell>
          <cell r="AK554">
            <v>0</v>
          </cell>
          <cell r="AM554">
            <v>742</v>
          </cell>
          <cell r="AN554">
            <v>1</v>
          </cell>
          <cell r="AO554">
            <v>393216</v>
          </cell>
          <cell r="AQ554">
            <v>0</v>
          </cell>
          <cell r="AR554">
            <v>0</v>
          </cell>
          <cell r="AS554" t="str">
            <v>Ы</v>
          </cell>
          <cell r="AT554" t="str">
            <v>Ы</v>
          </cell>
          <cell r="AU554">
            <v>0</v>
          </cell>
          <cell r="AV554">
            <v>0</v>
          </cell>
          <cell r="AW554">
            <v>23</v>
          </cell>
          <cell r="AX554">
            <v>1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C554">
            <v>38856</v>
          </cell>
        </row>
        <row r="555">
          <cell r="A555">
            <v>2006</v>
          </cell>
          <cell r="B555">
            <v>4</v>
          </cell>
          <cell r="C555">
            <v>597</v>
          </cell>
          <cell r="D555">
            <v>18</v>
          </cell>
          <cell r="E555">
            <v>792030</v>
          </cell>
          <cell r="F555">
            <v>0</v>
          </cell>
          <cell r="G555" t="str">
            <v>Затраты по ШПЗ (неосновные)</v>
          </cell>
          <cell r="H555">
            <v>2030</v>
          </cell>
          <cell r="I555">
            <v>7920</v>
          </cell>
          <cell r="J555">
            <v>29.19</v>
          </cell>
          <cell r="K555">
            <v>1</v>
          </cell>
          <cell r="L555">
            <v>0</v>
          </cell>
          <cell r="M555">
            <v>0</v>
          </cell>
          <cell r="N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42</v>
          </cell>
          <cell r="V555">
            <v>0</v>
          </cell>
          <cell r="W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42</v>
          </cell>
          <cell r="AE555">
            <v>505100</v>
          </cell>
          <cell r="AF555">
            <v>0</v>
          </cell>
          <cell r="AI555">
            <v>2312</v>
          </cell>
          <cell r="AK555">
            <v>0</v>
          </cell>
          <cell r="AM555">
            <v>743</v>
          </cell>
          <cell r="AN555">
            <v>1</v>
          </cell>
          <cell r="AO555">
            <v>393216</v>
          </cell>
          <cell r="AQ555">
            <v>0</v>
          </cell>
          <cell r="AR555">
            <v>0</v>
          </cell>
          <cell r="AS555" t="str">
            <v>Ы</v>
          </cell>
          <cell r="AT555" t="str">
            <v>Ы</v>
          </cell>
          <cell r="AU555">
            <v>0</v>
          </cell>
          <cell r="AV555">
            <v>0</v>
          </cell>
          <cell r="AW555">
            <v>23</v>
          </cell>
          <cell r="AX555">
            <v>1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38856</v>
          </cell>
        </row>
        <row r="556">
          <cell r="A556">
            <v>2006</v>
          </cell>
          <cell r="B556">
            <v>4</v>
          </cell>
          <cell r="C556">
            <v>598</v>
          </cell>
          <cell r="D556">
            <v>18</v>
          </cell>
          <cell r="E556">
            <v>792030</v>
          </cell>
          <cell r="F556">
            <v>0</v>
          </cell>
          <cell r="G556" t="str">
            <v>Затраты по ШПЗ (неосновные)</v>
          </cell>
          <cell r="H556">
            <v>2030</v>
          </cell>
          <cell r="I556">
            <v>7920</v>
          </cell>
          <cell r="J556">
            <v>23.38</v>
          </cell>
          <cell r="K556">
            <v>1</v>
          </cell>
          <cell r="L556">
            <v>0</v>
          </cell>
          <cell r="M556">
            <v>0</v>
          </cell>
          <cell r="N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42</v>
          </cell>
          <cell r="V556">
            <v>0</v>
          </cell>
          <cell r="W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42</v>
          </cell>
          <cell r="AE556">
            <v>505200</v>
          </cell>
          <cell r="AF556">
            <v>0</v>
          </cell>
          <cell r="AI556">
            <v>2312</v>
          </cell>
          <cell r="AK556">
            <v>0</v>
          </cell>
          <cell r="AM556">
            <v>744</v>
          </cell>
          <cell r="AN556">
            <v>1</v>
          </cell>
          <cell r="AO556">
            <v>393216</v>
          </cell>
          <cell r="AQ556">
            <v>0</v>
          </cell>
          <cell r="AR556">
            <v>0</v>
          </cell>
          <cell r="AS556" t="str">
            <v>Ы</v>
          </cell>
          <cell r="AT556" t="str">
            <v>Ы</v>
          </cell>
          <cell r="AU556">
            <v>0</v>
          </cell>
          <cell r="AV556">
            <v>0</v>
          </cell>
          <cell r="AW556">
            <v>23</v>
          </cell>
          <cell r="AX556">
            <v>1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38856</v>
          </cell>
        </row>
        <row r="557">
          <cell r="A557">
            <v>2006</v>
          </cell>
          <cell r="B557">
            <v>4</v>
          </cell>
          <cell r="C557">
            <v>599</v>
          </cell>
          <cell r="D557">
            <v>18</v>
          </cell>
          <cell r="E557">
            <v>792030</v>
          </cell>
          <cell r="F557">
            <v>0</v>
          </cell>
          <cell r="G557" t="str">
            <v>Затраты по ШПЗ (неосновные)</v>
          </cell>
          <cell r="H557">
            <v>2030</v>
          </cell>
          <cell r="I557">
            <v>7920</v>
          </cell>
          <cell r="J557">
            <v>1.1299999999999999</v>
          </cell>
          <cell r="K557">
            <v>1</v>
          </cell>
          <cell r="L557">
            <v>0</v>
          </cell>
          <cell r="M557">
            <v>0</v>
          </cell>
          <cell r="N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42</v>
          </cell>
          <cell r="V557">
            <v>0</v>
          </cell>
          <cell r="W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42</v>
          </cell>
          <cell r="AE557">
            <v>506200</v>
          </cell>
          <cell r="AF557">
            <v>0</v>
          </cell>
          <cell r="AI557">
            <v>2312</v>
          </cell>
          <cell r="AK557">
            <v>0</v>
          </cell>
          <cell r="AM557">
            <v>745</v>
          </cell>
          <cell r="AN557">
            <v>1</v>
          </cell>
          <cell r="AO557">
            <v>393216</v>
          </cell>
          <cell r="AQ557">
            <v>0</v>
          </cell>
          <cell r="AR557">
            <v>0</v>
          </cell>
          <cell r="AS557" t="str">
            <v>Ы</v>
          </cell>
          <cell r="AT557" t="str">
            <v>Ы</v>
          </cell>
          <cell r="AU557">
            <v>0</v>
          </cell>
          <cell r="AV557">
            <v>0</v>
          </cell>
          <cell r="AW557">
            <v>23</v>
          </cell>
          <cell r="AX557">
            <v>1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38856</v>
          </cell>
        </row>
        <row r="558">
          <cell r="A558">
            <v>2006</v>
          </cell>
          <cell r="B558">
            <v>4</v>
          </cell>
          <cell r="C558">
            <v>600</v>
          </cell>
          <cell r="D558">
            <v>18</v>
          </cell>
          <cell r="E558">
            <v>792030</v>
          </cell>
          <cell r="F558">
            <v>0</v>
          </cell>
          <cell r="G558" t="str">
            <v>Затраты по ШПЗ (неосновные)</v>
          </cell>
          <cell r="H558">
            <v>2030</v>
          </cell>
          <cell r="I558">
            <v>7920</v>
          </cell>
          <cell r="J558">
            <v>127.13</v>
          </cell>
          <cell r="K558">
            <v>1</v>
          </cell>
          <cell r="L558">
            <v>0</v>
          </cell>
          <cell r="M558">
            <v>0</v>
          </cell>
          <cell r="N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42</v>
          </cell>
          <cell r="V558">
            <v>0</v>
          </cell>
          <cell r="W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42</v>
          </cell>
          <cell r="AE558">
            <v>510100</v>
          </cell>
          <cell r="AF558">
            <v>0</v>
          </cell>
          <cell r="AI558">
            <v>2312</v>
          </cell>
          <cell r="AK558">
            <v>0</v>
          </cell>
          <cell r="AM558">
            <v>746</v>
          </cell>
          <cell r="AN558">
            <v>1</v>
          </cell>
          <cell r="AO558">
            <v>393216</v>
          </cell>
          <cell r="AQ558">
            <v>0</v>
          </cell>
          <cell r="AR558">
            <v>0</v>
          </cell>
          <cell r="AS558" t="str">
            <v>Ы</v>
          </cell>
          <cell r="AT558" t="str">
            <v>Ы</v>
          </cell>
          <cell r="AU558">
            <v>0</v>
          </cell>
          <cell r="AV558">
            <v>0</v>
          </cell>
          <cell r="AW558">
            <v>23</v>
          </cell>
          <cell r="AX558">
            <v>1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38856</v>
          </cell>
        </row>
        <row r="559">
          <cell r="A559">
            <v>2006</v>
          </cell>
          <cell r="B559">
            <v>4</v>
          </cell>
          <cell r="C559">
            <v>601</v>
          </cell>
          <cell r="D559">
            <v>18</v>
          </cell>
          <cell r="E559">
            <v>792030</v>
          </cell>
          <cell r="F559">
            <v>0</v>
          </cell>
          <cell r="G559" t="str">
            <v>Затраты по ШПЗ (неосновные)</v>
          </cell>
          <cell r="H559">
            <v>2030</v>
          </cell>
          <cell r="I559">
            <v>7920</v>
          </cell>
          <cell r="J559">
            <v>0.11</v>
          </cell>
          <cell r="K559">
            <v>1</v>
          </cell>
          <cell r="L559">
            <v>0</v>
          </cell>
          <cell r="M559">
            <v>0</v>
          </cell>
          <cell r="N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42</v>
          </cell>
          <cell r="V559">
            <v>0</v>
          </cell>
          <cell r="W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42</v>
          </cell>
          <cell r="AE559">
            <v>510200</v>
          </cell>
          <cell r="AF559">
            <v>0</v>
          </cell>
          <cell r="AI559">
            <v>2312</v>
          </cell>
          <cell r="AK559">
            <v>0</v>
          </cell>
          <cell r="AM559">
            <v>747</v>
          </cell>
          <cell r="AN559">
            <v>1</v>
          </cell>
          <cell r="AO559">
            <v>393216</v>
          </cell>
          <cell r="AQ559">
            <v>0</v>
          </cell>
          <cell r="AR559">
            <v>0</v>
          </cell>
          <cell r="AS559" t="str">
            <v>Ы</v>
          </cell>
          <cell r="AT559" t="str">
            <v>Ы</v>
          </cell>
          <cell r="AU559">
            <v>0</v>
          </cell>
          <cell r="AV559">
            <v>0</v>
          </cell>
          <cell r="AW559">
            <v>23</v>
          </cell>
          <cell r="AX559">
            <v>1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38856</v>
          </cell>
        </row>
        <row r="560">
          <cell r="A560">
            <v>2006</v>
          </cell>
          <cell r="B560">
            <v>4</v>
          </cell>
          <cell r="C560">
            <v>602</v>
          </cell>
          <cell r="D560">
            <v>18</v>
          </cell>
          <cell r="E560">
            <v>792030</v>
          </cell>
          <cell r="F560">
            <v>0</v>
          </cell>
          <cell r="G560" t="str">
            <v>Затраты по ШПЗ (неосновные)</v>
          </cell>
          <cell r="H560">
            <v>2030</v>
          </cell>
          <cell r="I560">
            <v>7920</v>
          </cell>
          <cell r="J560">
            <v>0.62</v>
          </cell>
          <cell r="K560">
            <v>1</v>
          </cell>
          <cell r="L560">
            <v>0</v>
          </cell>
          <cell r="M560">
            <v>0</v>
          </cell>
          <cell r="N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42</v>
          </cell>
          <cell r="V560">
            <v>0</v>
          </cell>
          <cell r="W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42</v>
          </cell>
          <cell r="AE560">
            <v>510300</v>
          </cell>
          <cell r="AF560">
            <v>0</v>
          </cell>
          <cell r="AI560">
            <v>2312</v>
          </cell>
          <cell r="AK560">
            <v>0</v>
          </cell>
          <cell r="AM560">
            <v>748</v>
          </cell>
          <cell r="AN560">
            <v>1</v>
          </cell>
          <cell r="AO560">
            <v>393216</v>
          </cell>
          <cell r="AQ560">
            <v>0</v>
          </cell>
          <cell r="AR560">
            <v>0</v>
          </cell>
          <cell r="AS560" t="str">
            <v>Ы</v>
          </cell>
          <cell r="AT560" t="str">
            <v>Ы</v>
          </cell>
          <cell r="AU560">
            <v>0</v>
          </cell>
          <cell r="AV560">
            <v>0</v>
          </cell>
          <cell r="AW560">
            <v>23</v>
          </cell>
          <cell r="AX560">
            <v>1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38856</v>
          </cell>
        </row>
        <row r="561">
          <cell r="A561">
            <v>2006</v>
          </cell>
          <cell r="B561">
            <v>4</v>
          </cell>
          <cell r="C561">
            <v>603</v>
          </cell>
          <cell r="D561">
            <v>18</v>
          </cell>
          <cell r="E561">
            <v>792030</v>
          </cell>
          <cell r="F561">
            <v>0</v>
          </cell>
          <cell r="G561" t="str">
            <v>Затраты по ШПЗ (неосновные)</v>
          </cell>
          <cell r="H561">
            <v>2030</v>
          </cell>
          <cell r="I561">
            <v>7920</v>
          </cell>
          <cell r="J561">
            <v>2.38</v>
          </cell>
          <cell r="K561">
            <v>1</v>
          </cell>
          <cell r="L561">
            <v>0</v>
          </cell>
          <cell r="M561">
            <v>0</v>
          </cell>
          <cell r="N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42</v>
          </cell>
          <cell r="V561">
            <v>0</v>
          </cell>
          <cell r="W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42</v>
          </cell>
          <cell r="AE561">
            <v>510400</v>
          </cell>
          <cell r="AF561">
            <v>0</v>
          </cell>
          <cell r="AI561">
            <v>2312</v>
          </cell>
          <cell r="AK561">
            <v>0</v>
          </cell>
          <cell r="AM561">
            <v>749</v>
          </cell>
          <cell r="AN561">
            <v>1</v>
          </cell>
          <cell r="AO561">
            <v>393216</v>
          </cell>
          <cell r="AQ561">
            <v>0</v>
          </cell>
          <cell r="AR561">
            <v>0</v>
          </cell>
          <cell r="AS561" t="str">
            <v>Ы</v>
          </cell>
          <cell r="AT561" t="str">
            <v>Ы</v>
          </cell>
          <cell r="AU561">
            <v>0</v>
          </cell>
          <cell r="AV561">
            <v>0</v>
          </cell>
          <cell r="AW561">
            <v>23</v>
          </cell>
          <cell r="AX561">
            <v>1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38856</v>
          </cell>
        </row>
        <row r="562">
          <cell r="A562">
            <v>2006</v>
          </cell>
          <cell r="B562">
            <v>4</v>
          </cell>
          <cell r="C562">
            <v>604</v>
          </cell>
          <cell r="D562">
            <v>18</v>
          </cell>
          <cell r="E562">
            <v>792030</v>
          </cell>
          <cell r="F562">
            <v>0</v>
          </cell>
          <cell r="G562" t="str">
            <v>Затраты по ШПЗ (неосновные)</v>
          </cell>
          <cell r="H562">
            <v>2030</v>
          </cell>
          <cell r="I562">
            <v>7920</v>
          </cell>
          <cell r="J562">
            <v>1.72</v>
          </cell>
          <cell r="K562">
            <v>1</v>
          </cell>
          <cell r="L562">
            <v>0</v>
          </cell>
          <cell r="M562">
            <v>0</v>
          </cell>
          <cell r="N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42</v>
          </cell>
          <cell r="V562">
            <v>0</v>
          </cell>
          <cell r="W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42</v>
          </cell>
          <cell r="AE562">
            <v>510500</v>
          </cell>
          <cell r="AF562">
            <v>0</v>
          </cell>
          <cell r="AI562">
            <v>2312</v>
          </cell>
          <cell r="AK562">
            <v>0</v>
          </cell>
          <cell r="AM562">
            <v>750</v>
          </cell>
          <cell r="AN562">
            <v>1</v>
          </cell>
          <cell r="AO562">
            <v>393216</v>
          </cell>
          <cell r="AQ562">
            <v>0</v>
          </cell>
          <cell r="AR562">
            <v>0</v>
          </cell>
          <cell r="AS562" t="str">
            <v>Ы</v>
          </cell>
          <cell r="AT562" t="str">
            <v>Ы</v>
          </cell>
          <cell r="AU562">
            <v>0</v>
          </cell>
          <cell r="AV562">
            <v>0</v>
          </cell>
          <cell r="AW562">
            <v>23</v>
          </cell>
          <cell r="AX562">
            <v>1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38856</v>
          </cell>
        </row>
        <row r="563">
          <cell r="A563">
            <v>2006</v>
          </cell>
          <cell r="B563">
            <v>4</v>
          </cell>
          <cell r="C563">
            <v>605</v>
          </cell>
          <cell r="D563">
            <v>18</v>
          </cell>
          <cell r="E563">
            <v>792030</v>
          </cell>
          <cell r="F563">
            <v>0</v>
          </cell>
          <cell r="G563" t="str">
            <v>Затраты по ШПЗ (неосновные)</v>
          </cell>
          <cell r="H563">
            <v>2030</v>
          </cell>
          <cell r="I563">
            <v>7920</v>
          </cell>
          <cell r="J563">
            <v>69.88</v>
          </cell>
          <cell r="K563">
            <v>1</v>
          </cell>
          <cell r="L563">
            <v>0</v>
          </cell>
          <cell r="M563">
            <v>0</v>
          </cell>
          <cell r="N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42</v>
          </cell>
          <cell r="V563">
            <v>0</v>
          </cell>
          <cell r="W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42</v>
          </cell>
          <cell r="AE563">
            <v>510600</v>
          </cell>
          <cell r="AF563">
            <v>0</v>
          </cell>
          <cell r="AI563">
            <v>2312</v>
          </cell>
          <cell r="AK563">
            <v>0</v>
          </cell>
          <cell r="AM563">
            <v>751</v>
          </cell>
          <cell r="AN563">
            <v>1</v>
          </cell>
          <cell r="AO563">
            <v>393216</v>
          </cell>
          <cell r="AQ563">
            <v>0</v>
          </cell>
          <cell r="AR563">
            <v>0</v>
          </cell>
          <cell r="AS563" t="str">
            <v>Ы</v>
          </cell>
          <cell r="AT563" t="str">
            <v>Ы</v>
          </cell>
          <cell r="AU563">
            <v>0</v>
          </cell>
          <cell r="AV563">
            <v>0</v>
          </cell>
          <cell r="AW563">
            <v>23</v>
          </cell>
          <cell r="AX563">
            <v>1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38856</v>
          </cell>
        </row>
        <row r="564">
          <cell r="A564">
            <v>2006</v>
          </cell>
          <cell r="B564">
            <v>4</v>
          </cell>
          <cell r="C564">
            <v>606</v>
          </cell>
          <cell r="D564">
            <v>18</v>
          </cell>
          <cell r="E564">
            <v>792030</v>
          </cell>
          <cell r="F564">
            <v>0</v>
          </cell>
          <cell r="G564" t="str">
            <v>Затраты по ШПЗ (неосновные)</v>
          </cell>
          <cell r="H564">
            <v>2030</v>
          </cell>
          <cell r="I564">
            <v>7920</v>
          </cell>
          <cell r="J564">
            <v>0.62</v>
          </cell>
          <cell r="K564">
            <v>1</v>
          </cell>
          <cell r="L564">
            <v>0</v>
          </cell>
          <cell r="M564">
            <v>0</v>
          </cell>
          <cell r="N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42</v>
          </cell>
          <cell r="V564">
            <v>0</v>
          </cell>
          <cell r="W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42</v>
          </cell>
          <cell r="AE564">
            <v>510630</v>
          </cell>
          <cell r="AF564">
            <v>0</v>
          </cell>
          <cell r="AI564">
            <v>2312</v>
          </cell>
          <cell r="AK564">
            <v>0</v>
          </cell>
          <cell r="AM564">
            <v>752</v>
          </cell>
          <cell r="AN564">
            <v>1</v>
          </cell>
          <cell r="AO564">
            <v>393216</v>
          </cell>
          <cell r="AQ564">
            <v>0</v>
          </cell>
          <cell r="AR564">
            <v>0</v>
          </cell>
          <cell r="AS564" t="str">
            <v>Ы</v>
          </cell>
          <cell r="AT564" t="str">
            <v>Ы</v>
          </cell>
          <cell r="AU564">
            <v>0</v>
          </cell>
          <cell r="AV564">
            <v>0</v>
          </cell>
          <cell r="AW564">
            <v>23</v>
          </cell>
          <cell r="AX564">
            <v>1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38856</v>
          </cell>
        </row>
        <row r="565">
          <cell r="A565">
            <v>2006</v>
          </cell>
          <cell r="B565">
            <v>5</v>
          </cell>
          <cell r="C565">
            <v>1</v>
          </cell>
          <cell r="D565">
            <v>15</v>
          </cell>
          <cell r="E565">
            <v>792030</v>
          </cell>
          <cell r="F565">
            <v>0</v>
          </cell>
          <cell r="G565" t="str">
            <v>Затраты по ШПЗ (неосновные)</v>
          </cell>
          <cell r="H565">
            <v>2030</v>
          </cell>
          <cell r="I565">
            <v>7920</v>
          </cell>
          <cell r="J565">
            <v>50779</v>
          </cell>
          <cell r="K565">
            <v>1</v>
          </cell>
          <cell r="L565">
            <v>0</v>
          </cell>
          <cell r="M565">
            <v>0</v>
          </cell>
          <cell r="N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36</v>
          </cell>
          <cell r="V565">
            <v>0</v>
          </cell>
          <cell r="W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36</v>
          </cell>
          <cell r="AE565">
            <v>110000</v>
          </cell>
          <cell r="AF565">
            <v>0</v>
          </cell>
          <cell r="AI565">
            <v>2343</v>
          </cell>
          <cell r="AK565">
            <v>0</v>
          </cell>
          <cell r="AM565">
            <v>153</v>
          </cell>
          <cell r="AN565">
            <v>1</v>
          </cell>
          <cell r="AO565">
            <v>393216</v>
          </cell>
          <cell r="AQ565">
            <v>0</v>
          </cell>
          <cell r="AR565">
            <v>0</v>
          </cell>
          <cell r="AS565" t="str">
            <v>Ы</v>
          </cell>
          <cell r="AT565" t="str">
            <v>Ы</v>
          </cell>
          <cell r="AU565">
            <v>0</v>
          </cell>
          <cell r="AV565">
            <v>0</v>
          </cell>
          <cell r="AW565">
            <v>23</v>
          </cell>
          <cell r="AX565">
            <v>1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38888</v>
          </cell>
        </row>
        <row r="566">
          <cell r="A566">
            <v>2006</v>
          </cell>
          <cell r="B566">
            <v>5</v>
          </cell>
          <cell r="C566">
            <v>2</v>
          </cell>
          <cell r="D566">
            <v>15</v>
          </cell>
          <cell r="E566">
            <v>792030</v>
          </cell>
          <cell r="F566">
            <v>0</v>
          </cell>
          <cell r="G566" t="str">
            <v>Затраты по ШПЗ (неосновные)</v>
          </cell>
          <cell r="H566">
            <v>2030</v>
          </cell>
          <cell r="I566">
            <v>7920</v>
          </cell>
          <cell r="J566">
            <v>392600</v>
          </cell>
          <cell r="K566">
            <v>1</v>
          </cell>
          <cell r="L566">
            <v>0</v>
          </cell>
          <cell r="M566">
            <v>0</v>
          </cell>
          <cell r="N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36</v>
          </cell>
          <cell r="V566">
            <v>0</v>
          </cell>
          <cell r="W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36</v>
          </cell>
          <cell r="AE566">
            <v>230000</v>
          </cell>
          <cell r="AF566">
            <v>0</v>
          </cell>
          <cell r="AI566">
            <v>2343</v>
          </cell>
          <cell r="AK566">
            <v>0</v>
          </cell>
          <cell r="AM566">
            <v>154</v>
          </cell>
          <cell r="AN566">
            <v>1</v>
          </cell>
          <cell r="AO566">
            <v>393216</v>
          </cell>
          <cell r="AQ566">
            <v>0</v>
          </cell>
          <cell r="AR566">
            <v>0</v>
          </cell>
          <cell r="AS566" t="str">
            <v>Ы</v>
          </cell>
          <cell r="AT566" t="str">
            <v>Ы</v>
          </cell>
          <cell r="AU566">
            <v>0</v>
          </cell>
          <cell r="AV566">
            <v>0</v>
          </cell>
          <cell r="AW566">
            <v>23</v>
          </cell>
          <cell r="AX566">
            <v>1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38888</v>
          </cell>
        </row>
        <row r="567">
          <cell r="A567">
            <v>2006</v>
          </cell>
          <cell r="B567">
            <v>5</v>
          </cell>
          <cell r="C567">
            <v>3</v>
          </cell>
          <cell r="D567">
            <v>15</v>
          </cell>
          <cell r="E567">
            <v>792030</v>
          </cell>
          <cell r="F567">
            <v>0</v>
          </cell>
          <cell r="G567" t="str">
            <v>Затраты по ШПЗ (неосновные)</v>
          </cell>
          <cell r="H567">
            <v>2030</v>
          </cell>
          <cell r="I567">
            <v>7920</v>
          </cell>
          <cell r="J567">
            <v>11385.4</v>
          </cell>
          <cell r="K567">
            <v>1</v>
          </cell>
          <cell r="L567">
            <v>0</v>
          </cell>
          <cell r="M567">
            <v>0</v>
          </cell>
          <cell r="N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36</v>
          </cell>
          <cell r="V567">
            <v>0</v>
          </cell>
          <cell r="W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36</v>
          </cell>
          <cell r="AE567">
            <v>311000</v>
          </cell>
          <cell r="AF567">
            <v>0</v>
          </cell>
          <cell r="AI567">
            <v>2343</v>
          </cell>
          <cell r="AK567">
            <v>0</v>
          </cell>
          <cell r="AM567">
            <v>155</v>
          </cell>
          <cell r="AN567">
            <v>1</v>
          </cell>
          <cell r="AO567">
            <v>393216</v>
          </cell>
          <cell r="AQ567">
            <v>0</v>
          </cell>
          <cell r="AR567">
            <v>0</v>
          </cell>
          <cell r="AS567" t="str">
            <v>Ы</v>
          </cell>
          <cell r="AT567" t="str">
            <v>Ы</v>
          </cell>
          <cell r="AU567">
            <v>0</v>
          </cell>
          <cell r="AV567">
            <v>0</v>
          </cell>
          <cell r="AW567">
            <v>23</v>
          </cell>
          <cell r="AX567">
            <v>1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38888</v>
          </cell>
        </row>
        <row r="568">
          <cell r="A568">
            <v>2006</v>
          </cell>
          <cell r="B568">
            <v>5</v>
          </cell>
          <cell r="C568">
            <v>4</v>
          </cell>
          <cell r="D568">
            <v>15</v>
          </cell>
          <cell r="E568">
            <v>792030</v>
          </cell>
          <cell r="F568">
            <v>0</v>
          </cell>
          <cell r="G568" t="str">
            <v>Затраты по ШПЗ (неосновные)</v>
          </cell>
          <cell r="H568">
            <v>2030</v>
          </cell>
          <cell r="I568">
            <v>7920</v>
          </cell>
          <cell r="J568">
            <v>23556</v>
          </cell>
          <cell r="K568">
            <v>1</v>
          </cell>
          <cell r="L568">
            <v>0</v>
          </cell>
          <cell r="M568">
            <v>0</v>
          </cell>
          <cell r="N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36</v>
          </cell>
          <cell r="V568">
            <v>0</v>
          </cell>
          <cell r="W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36</v>
          </cell>
          <cell r="AE568">
            <v>312000</v>
          </cell>
          <cell r="AF568">
            <v>0</v>
          </cell>
          <cell r="AI568">
            <v>2343</v>
          </cell>
          <cell r="AK568">
            <v>0</v>
          </cell>
          <cell r="AM568">
            <v>156</v>
          </cell>
          <cell r="AN568">
            <v>1</v>
          </cell>
          <cell r="AO568">
            <v>393216</v>
          </cell>
          <cell r="AQ568">
            <v>0</v>
          </cell>
          <cell r="AR568">
            <v>0</v>
          </cell>
          <cell r="AS568" t="str">
            <v>Ы</v>
          </cell>
          <cell r="AT568" t="str">
            <v>Ы</v>
          </cell>
          <cell r="AU568">
            <v>0</v>
          </cell>
          <cell r="AV568">
            <v>0</v>
          </cell>
          <cell r="AW568">
            <v>23</v>
          </cell>
          <cell r="AX568">
            <v>1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38888</v>
          </cell>
        </row>
        <row r="569">
          <cell r="A569">
            <v>2006</v>
          </cell>
          <cell r="B569">
            <v>5</v>
          </cell>
          <cell r="C569">
            <v>5</v>
          </cell>
          <cell r="D569">
            <v>15</v>
          </cell>
          <cell r="E569">
            <v>792030</v>
          </cell>
          <cell r="F569">
            <v>0</v>
          </cell>
          <cell r="G569" t="str">
            <v>Затраты по ШПЗ (неосновные)</v>
          </cell>
          <cell r="H569">
            <v>2030</v>
          </cell>
          <cell r="I569">
            <v>7920</v>
          </cell>
          <cell r="J569">
            <v>54964</v>
          </cell>
          <cell r="K569">
            <v>1</v>
          </cell>
          <cell r="L569">
            <v>0</v>
          </cell>
          <cell r="M569">
            <v>0</v>
          </cell>
          <cell r="N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36</v>
          </cell>
          <cell r="V569">
            <v>0</v>
          </cell>
          <cell r="W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36</v>
          </cell>
          <cell r="AE569">
            <v>312200</v>
          </cell>
          <cell r="AF569">
            <v>0</v>
          </cell>
          <cell r="AI569">
            <v>2343</v>
          </cell>
          <cell r="AK569">
            <v>0</v>
          </cell>
          <cell r="AM569">
            <v>157</v>
          </cell>
          <cell r="AN569">
            <v>1</v>
          </cell>
          <cell r="AO569">
            <v>393216</v>
          </cell>
          <cell r="AQ569">
            <v>0</v>
          </cell>
          <cell r="AR569">
            <v>0</v>
          </cell>
          <cell r="AS569" t="str">
            <v>Ы</v>
          </cell>
          <cell r="AT569" t="str">
            <v>Ы</v>
          </cell>
          <cell r="AU569">
            <v>0</v>
          </cell>
          <cell r="AV569">
            <v>0</v>
          </cell>
          <cell r="AW569">
            <v>23</v>
          </cell>
          <cell r="AX569">
            <v>1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C569">
            <v>38888</v>
          </cell>
        </row>
        <row r="570">
          <cell r="A570">
            <v>2006</v>
          </cell>
          <cell r="B570">
            <v>5</v>
          </cell>
          <cell r="C570">
            <v>6</v>
          </cell>
          <cell r="D570">
            <v>15</v>
          </cell>
          <cell r="E570">
            <v>792030</v>
          </cell>
          <cell r="F570">
            <v>0</v>
          </cell>
          <cell r="G570" t="str">
            <v>Затраты по ШПЗ (неосновные)</v>
          </cell>
          <cell r="H570">
            <v>2030</v>
          </cell>
          <cell r="I570">
            <v>7920</v>
          </cell>
          <cell r="J570">
            <v>4318.6000000000004</v>
          </cell>
          <cell r="K570">
            <v>1</v>
          </cell>
          <cell r="L570">
            <v>0</v>
          </cell>
          <cell r="M570">
            <v>0</v>
          </cell>
          <cell r="N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36</v>
          </cell>
          <cell r="V570">
            <v>0</v>
          </cell>
          <cell r="W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36</v>
          </cell>
          <cell r="AE570">
            <v>313000</v>
          </cell>
          <cell r="AF570">
            <v>0</v>
          </cell>
          <cell r="AI570">
            <v>2343</v>
          </cell>
          <cell r="AK570">
            <v>0</v>
          </cell>
          <cell r="AM570">
            <v>158</v>
          </cell>
          <cell r="AN570">
            <v>1</v>
          </cell>
          <cell r="AO570">
            <v>393216</v>
          </cell>
          <cell r="AQ570">
            <v>0</v>
          </cell>
          <cell r="AR570">
            <v>0</v>
          </cell>
          <cell r="AS570" t="str">
            <v>Ы</v>
          </cell>
          <cell r="AT570" t="str">
            <v>Ы</v>
          </cell>
          <cell r="AU570">
            <v>0</v>
          </cell>
          <cell r="AV570">
            <v>0</v>
          </cell>
          <cell r="AW570">
            <v>23</v>
          </cell>
          <cell r="AX570">
            <v>1</v>
          </cell>
          <cell r="AY570">
            <v>0</v>
          </cell>
          <cell r="AZ570">
            <v>0</v>
          </cell>
          <cell r="BA570">
            <v>0</v>
          </cell>
          <cell r="BB570">
            <v>0</v>
          </cell>
          <cell r="BC570">
            <v>38888</v>
          </cell>
        </row>
        <row r="571">
          <cell r="A571">
            <v>2006</v>
          </cell>
          <cell r="B571">
            <v>5</v>
          </cell>
          <cell r="C571">
            <v>7</v>
          </cell>
          <cell r="D571">
            <v>15</v>
          </cell>
          <cell r="E571">
            <v>792030</v>
          </cell>
          <cell r="F571">
            <v>0</v>
          </cell>
          <cell r="G571" t="str">
            <v>Затраты по ШПЗ (неосновные)</v>
          </cell>
          <cell r="H571">
            <v>2030</v>
          </cell>
          <cell r="I571">
            <v>7920</v>
          </cell>
          <cell r="J571">
            <v>7852</v>
          </cell>
          <cell r="K571">
            <v>1</v>
          </cell>
          <cell r="L571">
            <v>0</v>
          </cell>
          <cell r="M571">
            <v>0</v>
          </cell>
          <cell r="N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36</v>
          </cell>
          <cell r="V571">
            <v>0</v>
          </cell>
          <cell r="W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36</v>
          </cell>
          <cell r="AE571">
            <v>314000</v>
          </cell>
          <cell r="AF571">
            <v>0</v>
          </cell>
          <cell r="AI571">
            <v>2343</v>
          </cell>
          <cell r="AK571">
            <v>0</v>
          </cell>
          <cell r="AM571">
            <v>159</v>
          </cell>
          <cell r="AN571">
            <v>1</v>
          </cell>
          <cell r="AO571">
            <v>393216</v>
          </cell>
          <cell r="AQ571">
            <v>0</v>
          </cell>
          <cell r="AR571">
            <v>0</v>
          </cell>
          <cell r="AS571" t="str">
            <v>Ы</v>
          </cell>
          <cell r="AT571" t="str">
            <v>Ы</v>
          </cell>
          <cell r="AU571">
            <v>0</v>
          </cell>
          <cell r="AV571">
            <v>0</v>
          </cell>
          <cell r="AW571">
            <v>23</v>
          </cell>
          <cell r="AX571">
            <v>1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C571">
            <v>38888</v>
          </cell>
        </row>
        <row r="572">
          <cell r="A572">
            <v>2006</v>
          </cell>
          <cell r="B572">
            <v>5</v>
          </cell>
          <cell r="C572">
            <v>8</v>
          </cell>
          <cell r="D572">
            <v>15</v>
          </cell>
          <cell r="E572">
            <v>792030</v>
          </cell>
          <cell r="F572">
            <v>0</v>
          </cell>
          <cell r="G572" t="str">
            <v>Затраты по ШПЗ (неосновные)</v>
          </cell>
          <cell r="H572">
            <v>2030</v>
          </cell>
          <cell r="I572">
            <v>7920</v>
          </cell>
          <cell r="J572">
            <v>1570.4</v>
          </cell>
          <cell r="K572">
            <v>1</v>
          </cell>
          <cell r="L572">
            <v>0</v>
          </cell>
          <cell r="M572">
            <v>0</v>
          </cell>
          <cell r="N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36</v>
          </cell>
          <cell r="V572">
            <v>0</v>
          </cell>
          <cell r="W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36</v>
          </cell>
          <cell r="AE572">
            <v>315000</v>
          </cell>
          <cell r="AF572">
            <v>0</v>
          </cell>
          <cell r="AI572">
            <v>2343</v>
          </cell>
          <cell r="AK572">
            <v>0</v>
          </cell>
          <cell r="AM572">
            <v>160</v>
          </cell>
          <cell r="AN572">
            <v>1</v>
          </cell>
          <cell r="AO572">
            <v>393216</v>
          </cell>
          <cell r="AQ572">
            <v>0</v>
          </cell>
          <cell r="AR572">
            <v>0</v>
          </cell>
          <cell r="AS572" t="str">
            <v>Ы</v>
          </cell>
          <cell r="AT572" t="str">
            <v>Ы</v>
          </cell>
          <cell r="AU572">
            <v>0</v>
          </cell>
          <cell r="AV572">
            <v>0</v>
          </cell>
          <cell r="AW572">
            <v>23</v>
          </cell>
          <cell r="AX572">
            <v>1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38888</v>
          </cell>
        </row>
        <row r="573">
          <cell r="A573">
            <v>2006</v>
          </cell>
          <cell r="B573">
            <v>5</v>
          </cell>
          <cell r="C573">
            <v>73</v>
          </cell>
          <cell r="D573">
            <v>16</v>
          </cell>
          <cell r="E573">
            <v>792030</v>
          </cell>
          <cell r="F573">
            <v>0</v>
          </cell>
          <cell r="G573" t="str">
            <v>Затраты по ШПЗ (неосновные)</v>
          </cell>
          <cell r="H573">
            <v>2030</v>
          </cell>
          <cell r="I573">
            <v>7920</v>
          </cell>
          <cell r="J573">
            <v>9364.69</v>
          </cell>
          <cell r="K573">
            <v>1</v>
          </cell>
          <cell r="L573">
            <v>0</v>
          </cell>
          <cell r="M573">
            <v>0</v>
          </cell>
          <cell r="N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34</v>
          </cell>
          <cell r="V573">
            <v>0</v>
          </cell>
          <cell r="W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34</v>
          </cell>
          <cell r="AE573">
            <v>110000</v>
          </cell>
          <cell r="AF573">
            <v>0</v>
          </cell>
          <cell r="AI573">
            <v>2343</v>
          </cell>
          <cell r="AK573">
            <v>0</v>
          </cell>
          <cell r="AM573">
            <v>225</v>
          </cell>
          <cell r="AN573">
            <v>1</v>
          </cell>
          <cell r="AO573">
            <v>393216</v>
          </cell>
          <cell r="AQ573">
            <v>0</v>
          </cell>
          <cell r="AR573">
            <v>0</v>
          </cell>
          <cell r="AS573" t="str">
            <v>Ы</v>
          </cell>
          <cell r="AT573" t="str">
            <v>Ы</v>
          </cell>
          <cell r="AU573">
            <v>0</v>
          </cell>
          <cell r="AV573">
            <v>0</v>
          </cell>
          <cell r="AW573">
            <v>23</v>
          </cell>
          <cell r="AX573">
            <v>1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C573">
            <v>38888</v>
          </cell>
        </row>
        <row r="574">
          <cell r="A574">
            <v>2006</v>
          </cell>
          <cell r="B574">
            <v>5</v>
          </cell>
          <cell r="C574">
            <v>74</v>
          </cell>
          <cell r="D574">
            <v>16</v>
          </cell>
          <cell r="E574">
            <v>792030</v>
          </cell>
          <cell r="F574">
            <v>0</v>
          </cell>
          <cell r="G574" t="str">
            <v>Затраты по ШПЗ (неосновные)</v>
          </cell>
          <cell r="H574">
            <v>2030</v>
          </cell>
          <cell r="I574">
            <v>7920</v>
          </cell>
          <cell r="J574">
            <v>15259</v>
          </cell>
          <cell r="K574">
            <v>1</v>
          </cell>
          <cell r="L574">
            <v>0</v>
          </cell>
          <cell r="M574">
            <v>0</v>
          </cell>
          <cell r="N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34</v>
          </cell>
          <cell r="V574">
            <v>0</v>
          </cell>
          <cell r="W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34</v>
          </cell>
          <cell r="AE574">
            <v>143000</v>
          </cell>
          <cell r="AF574">
            <v>0</v>
          </cell>
          <cell r="AI574">
            <v>2343</v>
          </cell>
          <cell r="AK574">
            <v>0</v>
          </cell>
          <cell r="AM574">
            <v>226</v>
          </cell>
          <cell r="AN574">
            <v>1</v>
          </cell>
          <cell r="AO574">
            <v>393216</v>
          </cell>
          <cell r="AQ574">
            <v>0</v>
          </cell>
          <cell r="AR574">
            <v>0</v>
          </cell>
          <cell r="AS574" t="str">
            <v>Ы</v>
          </cell>
          <cell r="AT574" t="str">
            <v>Ы</v>
          </cell>
          <cell r="AU574">
            <v>0</v>
          </cell>
          <cell r="AV574">
            <v>0</v>
          </cell>
          <cell r="AW574">
            <v>23</v>
          </cell>
          <cell r="AX574">
            <v>1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38888</v>
          </cell>
        </row>
        <row r="575">
          <cell r="A575">
            <v>2006</v>
          </cell>
          <cell r="B575">
            <v>5</v>
          </cell>
          <cell r="C575">
            <v>75</v>
          </cell>
          <cell r="D575">
            <v>16</v>
          </cell>
          <cell r="E575">
            <v>792030</v>
          </cell>
          <cell r="F575">
            <v>0</v>
          </cell>
          <cell r="G575" t="str">
            <v>Затраты по ШПЗ (неосновные)</v>
          </cell>
          <cell r="H575">
            <v>2030</v>
          </cell>
          <cell r="I575">
            <v>7920</v>
          </cell>
          <cell r="J575">
            <v>242917</v>
          </cell>
          <cell r="K575">
            <v>1</v>
          </cell>
          <cell r="L575">
            <v>0</v>
          </cell>
          <cell r="M575">
            <v>0</v>
          </cell>
          <cell r="N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34</v>
          </cell>
          <cell r="V575">
            <v>0</v>
          </cell>
          <cell r="W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34</v>
          </cell>
          <cell r="AE575">
            <v>240000</v>
          </cell>
          <cell r="AF575">
            <v>0</v>
          </cell>
          <cell r="AI575">
            <v>2343</v>
          </cell>
          <cell r="AK575">
            <v>0</v>
          </cell>
          <cell r="AM575">
            <v>227</v>
          </cell>
          <cell r="AN575">
            <v>1</v>
          </cell>
          <cell r="AO575">
            <v>393216</v>
          </cell>
          <cell r="AQ575">
            <v>0</v>
          </cell>
          <cell r="AR575">
            <v>0</v>
          </cell>
          <cell r="AS575" t="str">
            <v>Ы</v>
          </cell>
          <cell r="AT575" t="str">
            <v>Ы</v>
          </cell>
          <cell r="AU575">
            <v>0</v>
          </cell>
          <cell r="AV575">
            <v>0</v>
          </cell>
          <cell r="AW575">
            <v>23</v>
          </cell>
          <cell r="AX575">
            <v>1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38888</v>
          </cell>
        </row>
        <row r="576">
          <cell r="A576">
            <v>2006</v>
          </cell>
          <cell r="B576">
            <v>5</v>
          </cell>
          <cell r="C576">
            <v>76</v>
          </cell>
          <cell r="D576">
            <v>16</v>
          </cell>
          <cell r="E576">
            <v>792030</v>
          </cell>
          <cell r="F576">
            <v>0</v>
          </cell>
          <cell r="G576" t="str">
            <v>Затраты по ШПЗ (неосновные)</v>
          </cell>
          <cell r="H576">
            <v>2030</v>
          </cell>
          <cell r="I576">
            <v>7920</v>
          </cell>
          <cell r="J576">
            <v>7044.58</v>
          </cell>
          <cell r="K576">
            <v>1</v>
          </cell>
          <cell r="L576">
            <v>0</v>
          </cell>
          <cell r="M576">
            <v>0</v>
          </cell>
          <cell r="N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34</v>
          </cell>
          <cell r="V576">
            <v>0</v>
          </cell>
          <cell r="W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34</v>
          </cell>
          <cell r="AE576">
            <v>311000</v>
          </cell>
          <cell r="AF576">
            <v>0</v>
          </cell>
          <cell r="AI576">
            <v>2343</v>
          </cell>
          <cell r="AK576">
            <v>0</v>
          </cell>
          <cell r="AM576">
            <v>228</v>
          </cell>
          <cell r="AN576">
            <v>1</v>
          </cell>
          <cell r="AO576">
            <v>393216</v>
          </cell>
          <cell r="AQ576">
            <v>0</v>
          </cell>
          <cell r="AR576">
            <v>0</v>
          </cell>
          <cell r="AS576" t="str">
            <v>Ы</v>
          </cell>
          <cell r="AT576" t="str">
            <v>Ы</v>
          </cell>
          <cell r="AU576">
            <v>0</v>
          </cell>
          <cell r="AV576">
            <v>0</v>
          </cell>
          <cell r="AW576">
            <v>23</v>
          </cell>
          <cell r="AX576">
            <v>1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38888</v>
          </cell>
        </row>
        <row r="577">
          <cell r="A577">
            <v>2006</v>
          </cell>
          <cell r="B577">
            <v>5</v>
          </cell>
          <cell r="C577">
            <v>77</v>
          </cell>
          <cell r="D577">
            <v>16</v>
          </cell>
          <cell r="E577">
            <v>792030</v>
          </cell>
          <cell r="F577">
            <v>0</v>
          </cell>
          <cell r="G577" t="str">
            <v>Затраты по ШПЗ (неосновные)</v>
          </cell>
          <cell r="H577">
            <v>2030</v>
          </cell>
          <cell r="I577">
            <v>7920</v>
          </cell>
          <cell r="J577">
            <v>14575</v>
          </cell>
          <cell r="K577">
            <v>1</v>
          </cell>
          <cell r="L577">
            <v>0</v>
          </cell>
          <cell r="M577">
            <v>0</v>
          </cell>
          <cell r="N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34</v>
          </cell>
          <cell r="V577">
            <v>0</v>
          </cell>
          <cell r="W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34</v>
          </cell>
          <cell r="AE577">
            <v>312000</v>
          </cell>
          <cell r="AF577">
            <v>0</v>
          </cell>
          <cell r="AI577">
            <v>2343</v>
          </cell>
          <cell r="AK577">
            <v>0</v>
          </cell>
          <cell r="AM577">
            <v>229</v>
          </cell>
          <cell r="AN577">
            <v>1</v>
          </cell>
          <cell r="AO577">
            <v>393216</v>
          </cell>
          <cell r="AQ577">
            <v>0</v>
          </cell>
          <cell r="AR577">
            <v>0</v>
          </cell>
          <cell r="AS577" t="str">
            <v>Ы</v>
          </cell>
          <cell r="AT577" t="str">
            <v>Ы</v>
          </cell>
          <cell r="AU577">
            <v>0</v>
          </cell>
          <cell r="AV577">
            <v>0</v>
          </cell>
          <cell r="AW577">
            <v>23</v>
          </cell>
          <cell r="AX577">
            <v>1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38888</v>
          </cell>
        </row>
        <row r="578">
          <cell r="A578">
            <v>2006</v>
          </cell>
          <cell r="B578">
            <v>5</v>
          </cell>
          <cell r="C578">
            <v>78</v>
          </cell>
          <cell r="D578">
            <v>16</v>
          </cell>
          <cell r="E578">
            <v>792030</v>
          </cell>
          <cell r="F578">
            <v>0</v>
          </cell>
          <cell r="G578" t="str">
            <v>Затраты по ШПЗ (неосновные)</v>
          </cell>
          <cell r="H578">
            <v>2030</v>
          </cell>
          <cell r="I578">
            <v>7920</v>
          </cell>
          <cell r="J578">
            <v>2744.96</v>
          </cell>
          <cell r="K578">
            <v>1</v>
          </cell>
          <cell r="L578">
            <v>0</v>
          </cell>
          <cell r="M578">
            <v>0</v>
          </cell>
          <cell r="N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34</v>
          </cell>
          <cell r="V578">
            <v>0</v>
          </cell>
          <cell r="W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34</v>
          </cell>
          <cell r="AE578">
            <v>312100</v>
          </cell>
          <cell r="AF578">
            <v>0</v>
          </cell>
          <cell r="AI578">
            <v>2343</v>
          </cell>
          <cell r="AK578">
            <v>0</v>
          </cell>
          <cell r="AM578">
            <v>230</v>
          </cell>
          <cell r="AN578">
            <v>1</v>
          </cell>
          <cell r="AO578">
            <v>393216</v>
          </cell>
          <cell r="AQ578">
            <v>0</v>
          </cell>
          <cell r="AR578">
            <v>0</v>
          </cell>
          <cell r="AS578" t="str">
            <v>Ы</v>
          </cell>
          <cell r="AT578" t="str">
            <v>Ы</v>
          </cell>
          <cell r="AU578">
            <v>0</v>
          </cell>
          <cell r="AV578">
            <v>0</v>
          </cell>
          <cell r="AW578">
            <v>23</v>
          </cell>
          <cell r="AX578">
            <v>1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38888</v>
          </cell>
        </row>
        <row r="579">
          <cell r="A579">
            <v>2006</v>
          </cell>
          <cell r="B579">
            <v>5</v>
          </cell>
          <cell r="C579">
            <v>79</v>
          </cell>
          <cell r="D579">
            <v>16</v>
          </cell>
          <cell r="E579">
            <v>792030</v>
          </cell>
          <cell r="F579">
            <v>0</v>
          </cell>
          <cell r="G579" t="str">
            <v>Затраты по ШПЗ (неосновные)</v>
          </cell>
          <cell r="H579">
            <v>2030</v>
          </cell>
          <cell r="I579">
            <v>7920</v>
          </cell>
          <cell r="J579">
            <v>31263.37</v>
          </cell>
          <cell r="K579">
            <v>1</v>
          </cell>
          <cell r="L579">
            <v>0</v>
          </cell>
          <cell r="M579">
            <v>0</v>
          </cell>
          <cell r="N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34</v>
          </cell>
          <cell r="V579">
            <v>0</v>
          </cell>
          <cell r="W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34</v>
          </cell>
          <cell r="AE579">
            <v>312200</v>
          </cell>
          <cell r="AF579">
            <v>0</v>
          </cell>
          <cell r="AI579">
            <v>2343</v>
          </cell>
          <cell r="AK579">
            <v>0</v>
          </cell>
          <cell r="AM579">
            <v>231</v>
          </cell>
          <cell r="AN579">
            <v>1</v>
          </cell>
          <cell r="AO579">
            <v>393216</v>
          </cell>
          <cell r="AQ579">
            <v>0</v>
          </cell>
          <cell r="AR579">
            <v>0</v>
          </cell>
          <cell r="AS579" t="str">
            <v>Ы</v>
          </cell>
          <cell r="AT579" t="str">
            <v>Ы</v>
          </cell>
          <cell r="AU579">
            <v>0</v>
          </cell>
          <cell r="AV579">
            <v>0</v>
          </cell>
          <cell r="AW579">
            <v>23</v>
          </cell>
          <cell r="AX579">
            <v>1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38888</v>
          </cell>
        </row>
        <row r="580">
          <cell r="A580">
            <v>2006</v>
          </cell>
          <cell r="B580">
            <v>5</v>
          </cell>
          <cell r="C580">
            <v>80</v>
          </cell>
          <cell r="D580">
            <v>16</v>
          </cell>
          <cell r="E580">
            <v>792030</v>
          </cell>
          <cell r="F580">
            <v>0</v>
          </cell>
          <cell r="G580" t="str">
            <v>Затраты по ШПЗ (неосновные)</v>
          </cell>
          <cell r="H580">
            <v>2030</v>
          </cell>
          <cell r="I580">
            <v>7920</v>
          </cell>
          <cell r="J580">
            <v>2672.08</v>
          </cell>
          <cell r="K580">
            <v>1</v>
          </cell>
          <cell r="L580">
            <v>0</v>
          </cell>
          <cell r="M580">
            <v>0</v>
          </cell>
          <cell r="N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34</v>
          </cell>
          <cell r="V580">
            <v>0</v>
          </cell>
          <cell r="W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34</v>
          </cell>
          <cell r="AE580">
            <v>313000</v>
          </cell>
          <cell r="AF580">
            <v>0</v>
          </cell>
          <cell r="AI580">
            <v>2343</v>
          </cell>
          <cell r="AK580">
            <v>0</v>
          </cell>
          <cell r="AM580">
            <v>232</v>
          </cell>
          <cell r="AN580">
            <v>1</v>
          </cell>
          <cell r="AO580">
            <v>393216</v>
          </cell>
          <cell r="AQ580">
            <v>0</v>
          </cell>
          <cell r="AR580">
            <v>0</v>
          </cell>
          <cell r="AS580" t="str">
            <v>Ы</v>
          </cell>
          <cell r="AT580" t="str">
            <v>Ы</v>
          </cell>
          <cell r="AU580">
            <v>0</v>
          </cell>
          <cell r="AV580">
            <v>0</v>
          </cell>
          <cell r="AW580">
            <v>23</v>
          </cell>
          <cell r="AX580">
            <v>1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38888</v>
          </cell>
        </row>
        <row r="581">
          <cell r="A581">
            <v>2006</v>
          </cell>
          <cell r="B581">
            <v>5</v>
          </cell>
          <cell r="C581">
            <v>81</v>
          </cell>
          <cell r="D581">
            <v>16</v>
          </cell>
          <cell r="E581">
            <v>792030</v>
          </cell>
          <cell r="F581">
            <v>0</v>
          </cell>
          <cell r="G581" t="str">
            <v>Затраты по ШПЗ (неосновные)</v>
          </cell>
          <cell r="H581">
            <v>2030</v>
          </cell>
          <cell r="I581">
            <v>7920</v>
          </cell>
          <cell r="J581">
            <v>4858.33</v>
          </cell>
          <cell r="K581">
            <v>1</v>
          </cell>
          <cell r="L581">
            <v>0</v>
          </cell>
          <cell r="M581">
            <v>0</v>
          </cell>
          <cell r="N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34</v>
          </cell>
          <cell r="V581">
            <v>0</v>
          </cell>
          <cell r="W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34</v>
          </cell>
          <cell r="AE581">
            <v>314000</v>
          </cell>
          <cell r="AF581">
            <v>0</v>
          </cell>
          <cell r="AI581">
            <v>2343</v>
          </cell>
          <cell r="AK581">
            <v>0</v>
          </cell>
          <cell r="AM581">
            <v>233</v>
          </cell>
          <cell r="AN581">
            <v>1</v>
          </cell>
          <cell r="AO581">
            <v>393216</v>
          </cell>
          <cell r="AQ581">
            <v>0</v>
          </cell>
          <cell r="AR581">
            <v>0</v>
          </cell>
          <cell r="AS581" t="str">
            <v>Ы</v>
          </cell>
          <cell r="AT581" t="str">
            <v>Ы</v>
          </cell>
          <cell r="AU581">
            <v>0</v>
          </cell>
          <cell r="AV581">
            <v>0</v>
          </cell>
          <cell r="AW581">
            <v>23</v>
          </cell>
          <cell r="AX581">
            <v>1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38888</v>
          </cell>
        </row>
        <row r="582">
          <cell r="A582">
            <v>2006</v>
          </cell>
          <cell r="B582">
            <v>5</v>
          </cell>
          <cell r="C582">
            <v>82</v>
          </cell>
          <cell r="D582">
            <v>16</v>
          </cell>
          <cell r="E582">
            <v>792030</v>
          </cell>
          <cell r="F582">
            <v>0</v>
          </cell>
          <cell r="G582" t="str">
            <v>Затраты по ШПЗ (неосновные)</v>
          </cell>
          <cell r="H582">
            <v>2030</v>
          </cell>
          <cell r="I582">
            <v>7920</v>
          </cell>
          <cell r="J582">
            <v>971.68</v>
          </cell>
          <cell r="K582">
            <v>1</v>
          </cell>
          <cell r="L582">
            <v>0</v>
          </cell>
          <cell r="M582">
            <v>0</v>
          </cell>
          <cell r="N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34</v>
          </cell>
          <cell r="V582">
            <v>0</v>
          </cell>
          <cell r="W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34</v>
          </cell>
          <cell r="AE582">
            <v>315000</v>
          </cell>
          <cell r="AF582">
            <v>0</v>
          </cell>
          <cell r="AI582">
            <v>2343</v>
          </cell>
          <cell r="AK582">
            <v>0</v>
          </cell>
          <cell r="AM582">
            <v>234</v>
          </cell>
          <cell r="AN582">
            <v>1</v>
          </cell>
          <cell r="AO582">
            <v>393216</v>
          </cell>
          <cell r="AQ582">
            <v>0</v>
          </cell>
          <cell r="AR582">
            <v>0</v>
          </cell>
          <cell r="AS582" t="str">
            <v>Ы</v>
          </cell>
          <cell r="AT582" t="str">
            <v>Ы</v>
          </cell>
          <cell r="AU582">
            <v>0</v>
          </cell>
          <cell r="AV582">
            <v>0</v>
          </cell>
          <cell r="AW582">
            <v>23</v>
          </cell>
          <cell r="AX582">
            <v>1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38888</v>
          </cell>
        </row>
        <row r="583">
          <cell r="A583">
            <v>2006</v>
          </cell>
          <cell r="B583">
            <v>5</v>
          </cell>
          <cell r="C583">
            <v>142</v>
          </cell>
          <cell r="D583">
            <v>16</v>
          </cell>
          <cell r="E583">
            <v>792030</v>
          </cell>
          <cell r="F583">
            <v>0</v>
          </cell>
          <cell r="G583" t="str">
            <v>Затраты по ШПЗ (неосновные)</v>
          </cell>
          <cell r="H583">
            <v>2030</v>
          </cell>
          <cell r="I583">
            <v>7920</v>
          </cell>
          <cell r="J583">
            <v>1422.17</v>
          </cell>
          <cell r="K583">
            <v>1</v>
          </cell>
          <cell r="L583">
            <v>0</v>
          </cell>
          <cell r="M583">
            <v>0</v>
          </cell>
          <cell r="N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38</v>
          </cell>
          <cell r="V583">
            <v>0</v>
          </cell>
          <cell r="W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38</v>
          </cell>
          <cell r="AE583">
            <v>110000</v>
          </cell>
          <cell r="AF583">
            <v>0</v>
          </cell>
          <cell r="AI583">
            <v>2343</v>
          </cell>
          <cell r="AK583">
            <v>0</v>
          </cell>
          <cell r="AM583">
            <v>294</v>
          </cell>
          <cell r="AN583">
            <v>1</v>
          </cell>
          <cell r="AO583">
            <v>393216</v>
          </cell>
          <cell r="AQ583">
            <v>0</v>
          </cell>
          <cell r="AR583">
            <v>0</v>
          </cell>
          <cell r="AS583" t="str">
            <v>Ы</v>
          </cell>
          <cell r="AT583" t="str">
            <v>Ы</v>
          </cell>
          <cell r="AU583">
            <v>0</v>
          </cell>
          <cell r="AV583">
            <v>0</v>
          </cell>
          <cell r="AW583">
            <v>23</v>
          </cell>
          <cell r="AX583">
            <v>1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C583">
            <v>38888</v>
          </cell>
        </row>
        <row r="584">
          <cell r="A584">
            <v>2006</v>
          </cell>
          <cell r="B584">
            <v>5</v>
          </cell>
          <cell r="C584">
            <v>143</v>
          </cell>
          <cell r="D584">
            <v>16</v>
          </cell>
          <cell r="E584">
            <v>792030</v>
          </cell>
          <cell r="F584">
            <v>0</v>
          </cell>
          <cell r="G584" t="str">
            <v>Затраты по ШПЗ (неосновные)</v>
          </cell>
          <cell r="H584">
            <v>2030</v>
          </cell>
          <cell r="I584">
            <v>7920</v>
          </cell>
          <cell r="J584">
            <v>431.31</v>
          </cell>
          <cell r="K584">
            <v>1</v>
          </cell>
          <cell r="L584">
            <v>0</v>
          </cell>
          <cell r="M584">
            <v>0</v>
          </cell>
          <cell r="N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38</v>
          </cell>
          <cell r="V584">
            <v>0</v>
          </cell>
          <cell r="W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38</v>
          </cell>
          <cell r="AE584">
            <v>114020</v>
          </cell>
          <cell r="AF584">
            <v>0</v>
          </cell>
          <cell r="AI584">
            <v>2343</v>
          </cell>
          <cell r="AK584">
            <v>0</v>
          </cell>
          <cell r="AM584">
            <v>295</v>
          </cell>
          <cell r="AN584">
            <v>1</v>
          </cell>
          <cell r="AO584">
            <v>393216</v>
          </cell>
          <cell r="AQ584">
            <v>0</v>
          </cell>
          <cell r="AR584">
            <v>0</v>
          </cell>
          <cell r="AS584" t="str">
            <v>Ы</v>
          </cell>
          <cell r="AT584" t="str">
            <v>Ы</v>
          </cell>
          <cell r="AU584">
            <v>0</v>
          </cell>
          <cell r="AV584">
            <v>0</v>
          </cell>
          <cell r="AW584">
            <v>23</v>
          </cell>
          <cell r="AX584">
            <v>1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38888</v>
          </cell>
        </row>
        <row r="585">
          <cell r="A585">
            <v>2006</v>
          </cell>
          <cell r="B585">
            <v>5</v>
          </cell>
          <cell r="C585">
            <v>144</v>
          </cell>
          <cell r="D585">
            <v>16</v>
          </cell>
          <cell r="E585">
            <v>792030</v>
          </cell>
          <cell r="F585">
            <v>0</v>
          </cell>
          <cell r="G585" t="str">
            <v>Затраты по ШПЗ (неосновные)</v>
          </cell>
          <cell r="H585">
            <v>2030</v>
          </cell>
          <cell r="I585">
            <v>7920</v>
          </cell>
          <cell r="J585">
            <v>22.65</v>
          </cell>
          <cell r="K585">
            <v>1</v>
          </cell>
          <cell r="L585">
            <v>0</v>
          </cell>
          <cell r="M585">
            <v>0</v>
          </cell>
          <cell r="N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38</v>
          </cell>
          <cell r="V585">
            <v>0</v>
          </cell>
          <cell r="W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38</v>
          </cell>
          <cell r="AE585">
            <v>117000</v>
          </cell>
          <cell r="AF585">
            <v>0</v>
          </cell>
          <cell r="AI585">
            <v>2343</v>
          </cell>
          <cell r="AK585">
            <v>0</v>
          </cell>
          <cell r="AM585">
            <v>296</v>
          </cell>
          <cell r="AN585">
            <v>1</v>
          </cell>
          <cell r="AO585">
            <v>393216</v>
          </cell>
          <cell r="AQ585">
            <v>0</v>
          </cell>
          <cell r="AR585">
            <v>0</v>
          </cell>
          <cell r="AS585" t="str">
            <v>Ы</v>
          </cell>
          <cell r="AT585" t="str">
            <v>Ы</v>
          </cell>
          <cell r="AU585">
            <v>0</v>
          </cell>
          <cell r="AV585">
            <v>0</v>
          </cell>
          <cell r="AW585">
            <v>23</v>
          </cell>
          <cell r="AX585">
            <v>1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C585">
            <v>38888</v>
          </cell>
        </row>
        <row r="586">
          <cell r="A586">
            <v>2006</v>
          </cell>
          <cell r="B586">
            <v>5</v>
          </cell>
          <cell r="C586">
            <v>145</v>
          </cell>
          <cell r="D586">
            <v>16</v>
          </cell>
          <cell r="E586">
            <v>792030</v>
          </cell>
          <cell r="F586">
            <v>0</v>
          </cell>
          <cell r="G586" t="str">
            <v>Затраты по ШПЗ (неосновные)</v>
          </cell>
          <cell r="H586">
            <v>2030</v>
          </cell>
          <cell r="I586">
            <v>7920</v>
          </cell>
          <cell r="J586">
            <v>3172.62</v>
          </cell>
          <cell r="K586">
            <v>1</v>
          </cell>
          <cell r="L586">
            <v>0</v>
          </cell>
          <cell r="M586">
            <v>0</v>
          </cell>
          <cell r="N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38</v>
          </cell>
          <cell r="V586">
            <v>0</v>
          </cell>
          <cell r="W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38</v>
          </cell>
          <cell r="AE586">
            <v>130100</v>
          </cell>
          <cell r="AF586">
            <v>0</v>
          </cell>
          <cell r="AI586">
            <v>2343</v>
          </cell>
          <cell r="AK586">
            <v>0</v>
          </cell>
          <cell r="AM586">
            <v>297</v>
          </cell>
          <cell r="AN586">
            <v>1</v>
          </cell>
          <cell r="AO586">
            <v>393216</v>
          </cell>
          <cell r="AQ586">
            <v>0</v>
          </cell>
          <cell r="AR586">
            <v>0</v>
          </cell>
          <cell r="AS586" t="str">
            <v>Ы</v>
          </cell>
          <cell r="AT586" t="str">
            <v>Ы</v>
          </cell>
          <cell r="AU586">
            <v>0</v>
          </cell>
          <cell r="AV586">
            <v>0</v>
          </cell>
          <cell r="AW586">
            <v>23</v>
          </cell>
          <cell r="AX586">
            <v>1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38888</v>
          </cell>
        </row>
        <row r="587">
          <cell r="A587">
            <v>2006</v>
          </cell>
          <cell r="B587">
            <v>5</v>
          </cell>
          <cell r="C587">
            <v>146</v>
          </cell>
          <cell r="D587">
            <v>16</v>
          </cell>
          <cell r="E587">
            <v>792030</v>
          </cell>
          <cell r="F587">
            <v>0</v>
          </cell>
          <cell r="G587" t="str">
            <v>Затраты по ШПЗ (неосновные)</v>
          </cell>
          <cell r="H587">
            <v>2030</v>
          </cell>
          <cell r="I587">
            <v>7920</v>
          </cell>
          <cell r="J587">
            <v>604.96</v>
          </cell>
          <cell r="K587">
            <v>1</v>
          </cell>
          <cell r="L587">
            <v>0</v>
          </cell>
          <cell r="M587">
            <v>0</v>
          </cell>
          <cell r="N587">
            <v>0</v>
          </cell>
          <cell r="R587">
            <v>0</v>
          </cell>
          <cell r="S587">
            <v>0</v>
          </cell>
          <cell r="T587">
            <v>0</v>
          </cell>
          <cell r="U587">
            <v>38</v>
          </cell>
          <cell r="V587">
            <v>0</v>
          </cell>
          <cell r="W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38</v>
          </cell>
          <cell r="AE587">
            <v>132000</v>
          </cell>
          <cell r="AF587">
            <v>0</v>
          </cell>
          <cell r="AI587">
            <v>2343</v>
          </cell>
          <cell r="AK587">
            <v>0</v>
          </cell>
          <cell r="AM587">
            <v>298</v>
          </cell>
          <cell r="AN587">
            <v>1</v>
          </cell>
          <cell r="AO587">
            <v>393216</v>
          </cell>
          <cell r="AQ587">
            <v>0</v>
          </cell>
          <cell r="AR587">
            <v>0</v>
          </cell>
          <cell r="AS587" t="str">
            <v>Ы</v>
          </cell>
          <cell r="AT587" t="str">
            <v>Ы</v>
          </cell>
          <cell r="AU587">
            <v>0</v>
          </cell>
          <cell r="AV587">
            <v>0</v>
          </cell>
          <cell r="AW587">
            <v>23</v>
          </cell>
          <cell r="AX587">
            <v>1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38888</v>
          </cell>
        </row>
        <row r="588">
          <cell r="A588">
            <v>2006</v>
          </cell>
          <cell r="B588">
            <v>5</v>
          </cell>
          <cell r="C588">
            <v>147</v>
          </cell>
          <cell r="D588">
            <v>16</v>
          </cell>
          <cell r="E588">
            <v>792030</v>
          </cell>
          <cell r="F588">
            <v>0</v>
          </cell>
          <cell r="G588" t="str">
            <v>Затраты по ШПЗ (неосновные)</v>
          </cell>
          <cell r="H588">
            <v>2030</v>
          </cell>
          <cell r="I588">
            <v>7920</v>
          </cell>
          <cell r="J588">
            <v>113.05</v>
          </cell>
          <cell r="K588">
            <v>1</v>
          </cell>
          <cell r="L588">
            <v>0</v>
          </cell>
          <cell r="M588">
            <v>0</v>
          </cell>
          <cell r="N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38</v>
          </cell>
          <cell r="V588">
            <v>0</v>
          </cell>
          <cell r="W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38</v>
          </cell>
          <cell r="AE588">
            <v>135000</v>
          </cell>
          <cell r="AF588">
            <v>0</v>
          </cell>
          <cell r="AI588">
            <v>2343</v>
          </cell>
          <cell r="AK588">
            <v>0</v>
          </cell>
          <cell r="AM588">
            <v>299</v>
          </cell>
          <cell r="AN588">
            <v>1</v>
          </cell>
          <cell r="AO588">
            <v>393216</v>
          </cell>
          <cell r="AQ588">
            <v>0</v>
          </cell>
          <cell r="AR588">
            <v>0</v>
          </cell>
          <cell r="AS588" t="str">
            <v>Ы</v>
          </cell>
          <cell r="AT588" t="str">
            <v>Ы</v>
          </cell>
          <cell r="AU588">
            <v>0</v>
          </cell>
          <cell r="AV588">
            <v>0</v>
          </cell>
          <cell r="AW588">
            <v>23</v>
          </cell>
          <cell r="AX588">
            <v>1</v>
          </cell>
          <cell r="AY588">
            <v>0</v>
          </cell>
          <cell r="AZ588">
            <v>0</v>
          </cell>
          <cell r="BA588">
            <v>0</v>
          </cell>
          <cell r="BB588">
            <v>0</v>
          </cell>
          <cell r="BC588">
            <v>38888</v>
          </cell>
        </row>
        <row r="589">
          <cell r="A589">
            <v>2006</v>
          </cell>
          <cell r="B589">
            <v>5</v>
          </cell>
          <cell r="C589">
            <v>148</v>
          </cell>
          <cell r="D589">
            <v>16</v>
          </cell>
          <cell r="E589">
            <v>792030</v>
          </cell>
          <cell r="F589">
            <v>0</v>
          </cell>
          <cell r="G589" t="str">
            <v>Затраты по ШПЗ (неосновные)</v>
          </cell>
          <cell r="H589">
            <v>2030</v>
          </cell>
          <cell r="I589">
            <v>7920</v>
          </cell>
          <cell r="J589">
            <v>2864.43</v>
          </cell>
          <cell r="K589">
            <v>1</v>
          </cell>
          <cell r="L589">
            <v>0</v>
          </cell>
          <cell r="M589">
            <v>0</v>
          </cell>
          <cell r="N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38</v>
          </cell>
          <cell r="V589">
            <v>0</v>
          </cell>
          <cell r="W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38</v>
          </cell>
          <cell r="AE589">
            <v>143000</v>
          </cell>
          <cell r="AF589">
            <v>0</v>
          </cell>
          <cell r="AI589">
            <v>2343</v>
          </cell>
          <cell r="AK589">
            <v>0</v>
          </cell>
          <cell r="AM589">
            <v>300</v>
          </cell>
          <cell r="AN589">
            <v>1</v>
          </cell>
          <cell r="AO589">
            <v>393216</v>
          </cell>
          <cell r="AQ589">
            <v>0</v>
          </cell>
          <cell r="AR589">
            <v>0</v>
          </cell>
          <cell r="AS589" t="str">
            <v>Ы</v>
          </cell>
          <cell r="AT589" t="str">
            <v>Ы</v>
          </cell>
          <cell r="AU589">
            <v>0</v>
          </cell>
          <cell r="AV589">
            <v>0</v>
          </cell>
          <cell r="AW589">
            <v>23</v>
          </cell>
          <cell r="AX589">
            <v>1</v>
          </cell>
          <cell r="AY589">
            <v>0</v>
          </cell>
          <cell r="AZ589">
            <v>0</v>
          </cell>
          <cell r="BA589">
            <v>0</v>
          </cell>
          <cell r="BB589">
            <v>0</v>
          </cell>
          <cell r="BC589">
            <v>38888</v>
          </cell>
        </row>
        <row r="590">
          <cell r="A590">
            <v>2006</v>
          </cell>
          <cell r="B590">
            <v>5</v>
          </cell>
          <cell r="C590">
            <v>149</v>
          </cell>
          <cell r="D590">
            <v>16</v>
          </cell>
          <cell r="E590">
            <v>792030</v>
          </cell>
          <cell r="F590">
            <v>0</v>
          </cell>
          <cell r="G590" t="str">
            <v>Затраты по ШПЗ (неосновные)</v>
          </cell>
          <cell r="H590">
            <v>2030</v>
          </cell>
          <cell r="I590">
            <v>7920</v>
          </cell>
          <cell r="J590">
            <v>668.56</v>
          </cell>
          <cell r="K590">
            <v>1</v>
          </cell>
          <cell r="L590">
            <v>0</v>
          </cell>
          <cell r="M590">
            <v>0</v>
          </cell>
          <cell r="N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38</v>
          </cell>
          <cell r="V590">
            <v>0</v>
          </cell>
          <cell r="W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38</v>
          </cell>
          <cell r="AE590">
            <v>151000</v>
          </cell>
          <cell r="AF590">
            <v>0</v>
          </cell>
          <cell r="AI590">
            <v>2343</v>
          </cell>
          <cell r="AK590">
            <v>0</v>
          </cell>
          <cell r="AM590">
            <v>301</v>
          </cell>
          <cell r="AN590">
            <v>1</v>
          </cell>
          <cell r="AO590">
            <v>393216</v>
          </cell>
          <cell r="AQ590">
            <v>0</v>
          </cell>
          <cell r="AR590">
            <v>0</v>
          </cell>
          <cell r="AS590" t="str">
            <v>Ы</v>
          </cell>
          <cell r="AT590" t="str">
            <v>Ы</v>
          </cell>
          <cell r="AU590">
            <v>0</v>
          </cell>
          <cell r="AV590">
            <v>0</v>
          </cell>
          <cell r="AW590">
            <v>23</v>
          </cell>
          <cell r="AX590">
            <v>1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38888</v>
          </cell>
        </row>
        <row r="591">
          <cell r="A591">
            <v>2006</v>
          </cell>
          <cell r="B591">
            <v>5</v>
          </cell>
          <cell r="C591">
            <v>150</v>
          </cell>
          <cell r="D591">
            <v>16</v>
          </cell>
          <cell r="E591">
            <v>792030</v>
          </cell>
          <cell r="F591">
            <v>0</v>
          </cell>
          <cell r="G591" t="str">
            <v>Затраты по ШПЗ (неосновные)</v>
          </cell>
          <cell r="H591">
            <v>2030</v>
          </cell>
          <cell r="I591">
            <v>7920</v>
          </cell>
          <cell r="J591">
            <v>166.07</v>
          </cell>
          <cell r="K591">
            <v>1</v>
          </cell>
          <cell r="L591">
            <v>0</v>
          </cell>
          <cell r="M591">
            <v>0</v>
          </cell>
          <cell r="N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38</v>
          </cell>
          <cell r="V591">
            <v>0</v>
          </cell>
          <cell r="W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38</v>
          </cell>
          <cell r="AE591">
            <v>152000</v>
          </cell>
          <cell r="AF591">
            <v>0</v>
          </cell>
          <cell r="AI591">
            <v>2343</v>
          </cell>
          <cell r="AK591">
            <v>0</v>
          </cell>
          <cell r="AM591">
            <v>302</v>
          </cell>
          <cell r="AN591">
            <v>1</v>
          </cell>
          <cell r="AO591">
            <v>393216</v>
          </cell>
          <cell r="AQ591">
            <v>0</v>
          </cell>
          <cell r="AR591">
            <v>0</v>
          </cell>
          <cell r="AS591" t="str">
            <v>Ы</v>
          </cell>
          <cell r="AT591" t="str">
            <v>Ы</v>
          </cell>
          <cell r="AU591">
            <v>0</v>
          </cell>
          <cell r="AV591">
            <v>0</v>
          </cell>
          <cell r="AW591">
            <v>23</v>
          </cell>
          <cell r="AX591">
            <v>1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38888</v>
          </cell>
        </row>
        <row r="592">
          <cell r="A592">
            <v>2006</v>
          </cell>
          <cell r="B592">
            <v>5</v>
          </cell>
          <cell r="C592">
            <v>151</v>
          </cell>
          <cell r="D592">
            <v>16</v>
          </cell>
          <cell r="E592">
            <v>792030</v>
          </cell>
          <cell r="F592">
            <v>0</v>
          </cell>
          <cell r="G592" t="str">
            <v>Затраты по ШПЗ (неосновные)</v>
          </cell>
          <cell r="H592">
            <v>2030</v>
          </cell>
          <cell r="I592">
            <v>7920</v>
          </cell>
          <cell r="J592">
            <v>366400</v>
          </cell>
          <cell r="K592">
            <v>1</v>
          </cell>
          <cell r="L592">
            <v>0</v>
          </cell>
          <cell r="M592">
            <v>0</v>
          </cell>
          <cell r="N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38</v>
          </cell>
          <cell r="V592">
            <v>0</v>
          </cell>
          <cell r="W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38</v>
          </cell>
          <cell r="AE592">
            <v>240000</v>
          </cell>
          <cell r="AF592">
            <v>0</v>
          </cell>
          <cell r="AI592">
            <v>2343</v>
          </cell>
          <cell r="AK592">
            <v>0</v>
          </cell>
          <cell r="AM592">
            <v>303</v>
          </cell>
          <cell r="AN592">
            <v>1</v>
          </cell>
          <cell r="AO592">
            <v>393216</v>
          </cell>
          <cell r="AQ592">
            <v>0</v>
          </cell>
          <cell r="AR592">
            <v>0</v>
          </cell>
          <cell r="AS592" t="str">
            <v>Ы</v>
          </cell>
          <cell r="AT592" t="str">
            <v>Ы</v>
          </cell>
          <cell r="AU592">
            <v>0</v>
          </cell>
          <cell r="AV592">
            <v>0</v>
          </cell>
          <cell r="AW592">
            <v>23</v>
          </cell>
          <cell r="AX592">
            <v>1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38888</v>
          </cell>
        </row>
        <row r="593">
          <cell r="A593">
            <v>2006</v>
          </cell>
          <cell r="B593">
            <v>5</v>
          </cell>
          <cell r="C593">
            <v>152</v>
          </cell>
          <cell r="D593">
            <v>16</v>
          </cell>
          <cell r="E593">
            <v>792030</v>
          </cell>
          <cell r="F593">
            <v>0</v>
          </cell>
          <cell r="G593" t="str">
            <v>Затраты по ШПЗ (неосновные)</v>
          </cell>
          <cell r="H593">
            <v>2030</v>
          </cell>
          <cell r="I593">
            <v>7920</v>
          </cell>
          <cell r="J593">
            <v>10605.3</v>
          </cell>
          <cell r="K593">
            <v>1</v>
          </cell>
          <cell r="L593">
            <v>0</v>
          </cell>
          <cell r="M593">
            <v>0</v>
          </cell>
          <cell r="N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38</v>
          </cell>
          <cell r="V593">
            <v>0</v>
          </cell>
          <cell r="W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38</v>
          </cell>
          <cell r="AE593">
            <v>311000</v>
          </cell>
          <cell r="AF593">
            <v>0</v>
          </cell>
          <cell r="AI593">
            <v>2343</v>
          </cell>
          <cell r="AK593">
            <v>0</v>
          </cell>
          <cell r="AM593">
            <v>304</v>
          </cell>
          <cell r="AN593">
            <v>1</v>
          </cell>
          <cell r="AO593">
            <v>393216</v>
          </cell>
          <cell r="AQ593">
            <v>0</v>
          </cell>
          <cell r="AR593">
            <v>0</v>
          </cell>
          <cell r="AS593" t="str">
            <v>Ы</v>
          </cell>
          <cell r="AT593" t="str">
            <v>Ы</v>
          </cell>
          <cell r="AU593">
            <v>0</v>
          </cell>
          <cell r="AV593">
            <v>0</v>
          </cell>
          <cell r="AW593">
            <v>23</v>
          </cell>
          <cell r="AX593">
            <v>1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38888</v>
          </cell>
        </row>
        <row r="594">
          <cell r="A594">
            <v>2006</v>
          </cell>
          <cell r="B594">
            <v>5</v>
          </cell>
          <cell r="C594">
            <v>153</v>
          </cell>
          <cell r="D594">
            <v>16</v>
          </cell>
          <cell r="E594">
            <v>792030</v>
          </cell>
          <cell r="F594">
            <v>0</v>
          </cell>
          <cell r="G594" t="str">
            <v>Затраты по ШПЗ (неосновные)</v>
          </cell>
          <cell r="H594">
            <v>2030</v>
          </cell>
          <cell r="I594">
            <v>7920</v>
          </cell>
          <cell r="J594">
            <v>21942.01</v>
          </cell>
          <cell r="K594">
            <v>1</v>
          </cell>
          <cell r="L594">
            <v>0</v>
          </cell>
          <cell r="M594">
            <v>0</v>
          </cell>
          <cell r="N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38</v>
          </cell>
          <cell r="V594">
            <v>0</v>
          </cell>
          <cell r="W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38</v>
          </cell>
          <cell r="AE594">
            <v>312000</v>
          </cell>
          <cell r="AF594">
            <v>0</v>
          </cell>
          <cell r="AI594">
            <v>2343</v>
          </cell>
          <cell r="AK594">
            <v>0</v>
          </cell>
          <cell r="AM594">
            <v>305</v>
          </cell>
          <cell r="AN594">
            <v>1</v>
          </cell>
          <cell r="AO594">
            <v>393216</v>
          </cell>
          <cell r="AQ594">
            <v>0</v>
          </cell>
          <cell r="AR594">
            <v>0</v>
          </cell>
          <cell r="AS594" t="str">
            <v>Ы</v>
          </cell>
          <cell r="AT594" t="str">
            <v>Ы</v>
          </cell>
          <cell r="AU594">
            <v>0</v>
          </cell>
          <cell r="AV594">
            <v>0</v>
          </cell>
          <cell r="AW594">
            <v>23</v>
          </cell>
          <cell r="AX594">
            <v>1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38888</v>
          </cell>
        </row>
        <row r="595">
          <cell r="A595">
            <v>2006</v>
          </cell>
          <cell r="B595">
            <v>5</v>
          </cell>
          <cell r="C595">
            <v>154</v>
          </cell>
          <cell r="D595">
            <v>16</v>
          </cell>
          <cell r="E595">
            <v>792030</v>
          </cell>
          <cell r="F595">
            <v>0</v>
          </cell>
          <cell r="G595" t="str">
            <v>Затраты по ШПЗ (неосновные)</v>
          </cell>
          <cell r="H595">
            <v>2030</v>
          </cell>
          <cell r="I595">
            <v>7920</v>
          </cell>
          <cell r="J595">
            <v>3804</v>
          </cell>
          <cell r="K595">
            <v>1</v>
          </cell>
          <cell r="L595">
            <v>0</v>
          </cell>
          <cell r="M595">
            <v>0</v>
          </cell>
          <cell r="N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38</v>
          </cell>
          <cell r="V595">
            <v>0</v>
          </cell>
          <cell r="W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38</v>
          </cell>
          <cell r="AE595">
            <v>312100</v>
          </cell>
          <cell r="AF595">
            <v>0</v>
          </cell>
          <cell r="AI595">
            <v>2343</v>
          </cell>
          <cell r="AK595">
            <v>0</v>
          </cell>
          <cell r="AM595">
            <v>306</v>
          </cell>
          <cell r="AN595">
            <v>1</v>
          </cell>
          <cell r="AO595">
            <v>393216</v>
          </cell>
          <cell r="AQ595">
            <v>0</v>
          </cell>
          <cell r="AR595">
            <v>0</v>
          </cell>
          <cell r="AS595" t="str">
            <v>Ы</v>
          </cell>
          <cell r="AT595" t="str">
            <v>Ы</v>
          </cell>
          <cell r="AU595">
            <v>0</v>
          </cell>
          <cell r="AV595">
            <v>0</v>
          </cell>
          <cell r="AW595">
            <v>23</v>
          </cell>
          <cell r="AX595">
            <v>1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38888</v>
          </cell>
        </row>
        <row r="596">
          <cell r="A596">
            <v>2006</v>
          </cell>
          <cell r="B596">
            <v>5</v>
          </cell>
          <cell r="C596">
            <v>155</v>
          </cell>
          <cell r="D596">
            <v>16</v>
          </cell>
          <cell r="E596">
            <v>792030</v>
          </cell>
          <cell r="F596">
            <v>0</v>
          </cell>
          <cell r="G596" t="str">
            <v>Затраты по ШПЗ (неосновные)</v>
          </cell>
          <cell r="H596">
            <v>2030</v>
          </cell>
          <cell r="I596">
            <v>7920</v>
          </cell>
          <cell r="J596">
            <v>47492</v>
          </cell>
          <cell r="K596">
            <v>1</v>
          </cell>
          <cell r="L596">
            <v>0</v>
          </cell>
          <cell r="M596">
            <v>0</v>
          </cell>
          <cell r="N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38</v>
          </cell>
          <cell r="V596">
            <v>0</v>
          </cell>
          <cell r="W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38</v>
          </cell>
          <cell r="AE596">
            <v>312200</v>
          </cell>
          <cell r="AF596">
            <v>0</v>
          </cell>
          <cell r="AI596">
            <v>2343</v>
          </cell>
          <cell r="AK596">
            <v>0</v>
          </cell>
          <cell r="AM596">
            <v>307</v>
          </cell>
          <cell r="AN596">
            <v>1</v>
          </cell>
          <cell r="AO596">
            <v>393216</v>
          </cell>
          <cell r="AQ596">
            <v>0</v>
          </cell>
          <cell r="AR596">
            <v>0</v>
          </cell>
          <cell r="AS596" t="str">
            <v>Ы</v>
          </cell>
          <cell r="AT596" t="str">
            <v>Ы</v>
          </cell>
          <cell r="AU596">
            <v>0</v>
          </cell>
          <cell r="AV596">
            <v>0</v>
          </cell>
          <cell r="AW596">
            <v>23</v>
          </cell>
          <cell r="AX596">
            <v>1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38888</v>
          </cell>
        </row>
        <row r="597">
          <cell r="A597">
            <v>2006</v>
          </cell>
          <cell r="B597">
            <v>5</v>
          </cell>
          <cell r="C597">
            <v>156</v>
          </cell>
          <cell r="D597">
            <v>16</v>
          </cell>
          <cell r="E597">
            <v>792030</v>
          </cell>
          <cell r="F597">
            <v>0</v>
          </cell>
          <cell r="G597" t="str">
            <v>Затраты по ШПЗ (неосновные)</v>
          </cell>
          <cell r="H597">
            <v>2030</v>
          </cell>
          <cell r="I597">
            <v>7920</v>
          </cell>
          <cell r="J597">
            <v>4022.7</v>
          </cell>
          <cell r="K597">
            <v>1</v>
          </cell>
          <cell r="L597">
            <v>0</v>
          </cell>
          <cell r="M597">
            <v>0</v>
          </cell>
          <cell r="N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38</v>
          </cell>
          <cell r="V597">
            <v>0</v>
          </cell>
          <cell r="W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38</v>
          </cell>
          <cell r="AE597">
            <v>313000</v>
          </cell>
          <cell r="AF597">
            <v>0</v>
          </cell>
          <cell r="AI597">
            <v>2343</v>
          </cell>
          <cell r="AK597">
            <v>0</v>
          </cell>
          <cell r="AM597">
            <v>308</v>
          </cell>
          <cell r="AN597">
            <v>1</v>
          </cell>
          <cell r="AO597">
            <v>393216</v>
          </cell>
          <cell r="AQ597">
            <v>0</v>
          </cell>
          <cell r="AR597">
            <v>0</v>
          </cell>
          <cell r="AS597" t="str">
            <v>Ы</v>
          </cell>
          <cell r="AT597" t="str">
            <v>Ы</v>
          </cell>
          <cell r="AU597">
            <v>0</v>
          </cell>
          <cell r="AV597">
            <v>0</v>
          </cell>
          <cell r="AW597">
            <v>23</v>
          </cell>
          <cell r="AX597">
            <v>1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38888</v>
          </cell>
        </row>
        <row r="598">
          <cell r="A598">
            <v>2006</v>
          </cell>
          <cell r="B598">
            <v>5</v>
          </cell>
          <cell r="C598">
            <v>157</v>
          </cell>
          <cell r="D598">
            <v>16</v>
          </cell>
          <cell r="E598">
            <v>792030</v>
          </cell>
          <cell r="F598">
            <v>0</v>
          </cell>
          <cell r="G598" t="str">
            <v>Затраты по ШПЗ (неосновные)</v>
          </cell>
          <cell r="H598">
            <v>2030</v>
          </cell>
          <cell r="I598">
            <v>7920</v>
          </cell>
          <cell r="J598">
            <v>7314.01</v>
          </cell>
          <cell r="K598">
            <v>1</v>
          </cell>
          <cell r="L598">
            <v>0</v>
          </cell>
          <cell r="M598">
            <v>0</v>
          </cell>
          <cell r="N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38</v>
          </cell>
          <cell r="V598">
            <v>0</v>
          </cell>
          <cell r="W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38</v>
          </cell>
          <cell r="AE598">
            <v>314000</v>
          </cell>
          <cell r="AF598">
            <v>0</v>
          </cell>
          <cell r="AI598">
            <v>2343</v>
          </cell>
          <cell r="AK598">
            <v>0</v>
          </cell>
          <cell r="AM598">
            <v>309</v>
          </cell>
          <cell r="AN598">
            <v>1</v>
          </cell>
          <cell r="AO598">
            <v>393216</v>
          </cell>
          <cell r="AQ598">
            <v>0</v>
          </cell>
          <cell r="AR598">
            <v>0</v>
          </cell>
          <cell r="AS598" t="str">
            <v>Ы</v>
          </cell>
          <cell r="AT598" t="str">
            <v>Ы</v>
          </cell>
          <cell r="AU598">
            <v>0</v>
          </cell>
          <cell r="AV598">
            <v>0</v>
          </cell>
          <cell r="AW598">
            <v>23</v>
          </cell>
          <cell r="AX598">
            <v>1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38888</v>
          </cell>
        </row>
        <row r="599">
          <cell r="A599">
            <v>2006</v>
          </cell>
          <cell r="B599">
            <v>5</v>
          </cell>
          <cell r="C599">
            <v>158</v>
          </cell>
          <cell r="D599">
            <v>16</v>
          </cell>
          <cell r="E599">
            <v>792030</v>
          </cell>
          <cell r="F599">
            <v>0</v>
          </cell>
          <cell r="G599" t="str">
            <v>Затраты по ШПЗ (неосновные)</v>
          </cell>
          <cell r="H599">
            <v>2030</v>
          </cell>
          <cell r="I599">
            <v>7920</v>
          </cell>
          <cell r="J599">
            <v>1464.48</v>
          </cell>
          <cell r="K599">
            <v>1</v>
          </cell>
          <cell r="L599">
            <v>0</v>
          </cell>
          <cell r="M599">
            <v>0</v>
          </cell>
          <cell r="N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38</v>
          </cell>
          <cell r="V599">
            <v>0</v>
          </cell>
          <cell r="W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38</v>
          </cell>
          <cell r="AE599">
            <v>315000</v>
          </cell>
          <cell r="AF599">
            <v>0</v>
          </cell>
          <cell r="AI599">
            <v>2343</v>
          </cell>
          <cell r="AK599">
            <v>0</v>
          </cell>
          <cell r="AM599">
            <v>310</v>
          </cell>
          <cell r="AN599">
            <v>1</v>
          </cell>
          <cell r="AO599">
            <v>393216</v>
          </cell>
          <cell r="AQ599">
            <v>0</v>
          </cell>
          <cell r="AR599">
            <v>0</v>
          </cell>
          <cell r="AS599" t="str">
            <v>Ы</v>
          </cell>
          <cell r="AT599" t="str">
            <v>Ы</v>
          </cell>
          <cell r="AU599">
            <v>0</v>
          </cell>
          <cell r="AV599">
            <v>0</v>
          </cell>
          <cell r="AW599">
            <v>23</v>
          </cell>
          <cell r="AX599">
            <v>1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38888</v>
          </cell>
        </row>
        <row r="600">
          <cell r="A600">
            <v>2006</v>
          </cell>
          <cell r="B600">
            <v>5</v>
          </cell>
          <cell r="C600">
            <v>159</v>
          </cell>
          <cell r="D600">
            <v>16</v>
          </cell>
          <cell r="E600">
            <v>792030</v>
          </cell>
          <cell r="F600">
            <v>0</v>
          </cell>
          <cell r="G600" t="str">
            <v>Затраты по ШПЗ (неосновные)</v>
          </cell>
          <cell r="H600">
            <v>2030</v>
          </cell>
          <cell r="I600">
            <v>7920</v>
          </cell>
          <cell r="J600">
            <v>1914.6</v>
          </cell>
          <cell r="K600">
            <v>1</v>
          </cell>
          <cell r="L600">
            <v>0</v>
          </cell>
          <cell r="M600">
            <v>0</v>
          </cell>
          <cell r="N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38</v>
          </cell>
          <cell r="V600">
            <v>0</v>
          </cell>
          <cell r="W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38</v>
          </cell>
          <cell r="AE600">
            <v>410000</v>
          </cell>
          <cell r="AF600">
            <v>0</v>
          </cell>
          <cell r="AI600">
            <v>2343</v>
          </cell>
          <cell r="AK600">
            <v>0</v>
          </cell>
          <cell r="AM600">
            <v>311</v>
          </cell>
          <cell r="AN600">
            <v>1</v>
          </cell>
          <cell r="AO600">
            <v>393216</v>
          </cell>
          <cell r="AQ600">
            <v>0</v>
          </cell>
          <cell r="AR600">
            <v>0</v>
          </cell>
          <cell r="AS600" t="str">
            <v>Ы</v>
          </cell>
          <cell r="AT600" t="str">
            <v>Ы</v>
          </cell>
          <cell r="AU600">
            <v>0</v>
          </cell>
          <cell r="AV600">
            <v>0</v>
          </cell>
          <cell r="AW600">
            <v>23</v>
          </cell>
          <cell r="AX600">
            <v>1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38888</v>
          </cell>
        </row>
        <row r="601">
          <cell r="A601">
            <v>2006</v>
          </cell>
          <cell r="B601">
            <v>5</v>
          </cell>
          <cell r="C601">
            <v>160</v>
          </cell>
          <cell r="D601">
            <v>16</v>
          </cell>
          <cell r="E601">
            <v>792030</v>
          </cell>
          <cell r="F601">
            <v>0</v>
          </cell>
          <cell r="G601" t="str">
            <v>Затраты по ШПЗ (неосновные)</v>
          </cell>
          <cell r="H601">
            <v>2030</v>
          </cell>
          <cell r="I601">
            <v>7920</v>
          </cell>
          <cell r="J601">
            <v>8598.06</v>
          </cell>
          <cell r="K601">
            <v>1</v>
          </cell>
          <cell r="L601">
            <v>0</v>
          </cell>
          <cell r="M601">
            <v>0</v>
          </cell>
          <cell r="N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38</v>
          </cell>
          <cell r="V601">
            <v>0</v>
          </cell>
          <cell r="W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38</v>
          </cell>
          <cell r="AE601">
            <v>420000</v>
          </cell>
          <cell r="AF601">
            <v>0</v>
          </cell>
          <cell r="AI601">
            <v>2343</v>
          </cell>
          <cell r="AK601">
            <v>0</v>
          </cell>
          <cell r="AM601">
            <v>312</v>
          </cell>
          <cell r="AN601">
            <v>1</v>
          </cell>
          <cell r="AO601">
            <v>393216</v>
          </cell>
          <cell r="AQ601">
            <v>0</v>
          </cell>
          <cell r="AR601">
            <v>0</v>
          </cell>
          <cell r="AS601" t="str">
            <v>Ы</v>
          </cell>
          <cell r="AT601" t="str">
            <v>Ы</v>
          </cell>
          <cell r="AU601">
            <v>0</v>
          </cell>
          <cell r="AV601">
            <v>0</v>
          </cell>
          <cell r="AW601">
            <v>23</v>
          </cell>
          <cell r="AX601">
            <v>1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38888</v>
          </cell>
        </row>
        <row r="602">
          <cell r="A602">
            <v>2006</v>
          </cell>
          <cell r="B602">
            <v>5</v>
          </cell>
          <cell r="C602">
            <v>161</v>
          </cell>
          <cell r="D602">
            <v>16</v>
          </cell>
          <cell r="E602">
            <v>792030</v>
          </cell>
          <cell r="F602">
            <v>0</v>
          </cell>
          <cell r="G602" t="str">
            <v>Затраты по ШПЗ (неосновные)</v>
          </cell>
          <cell r="H602">
            <v>2030</v>
          </cell>
          <cell r="I602">
            <v>7920</v>
          </cell>
          <cell r="J602">
            <v>3270.75</v>
          </cell>
          <cell r="K602">
            <v>1</v>
          </cell>
          <cell r="L602">
            <v>0</v>
          </cell>
          <cell r="M602">
            <v>0</v>
          </cell>
          <cell r="N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38</v>
          </cell>
          <cell r="V602">
            <v>0</v>
          </cell>
          <cell r="W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38</v>
          </cell>
          <cell r="AE602">
            <v>430000</v>
          </cell>
          <cell r="AF602">
            <v>0</v>
          </cell>
          <cell r="AI602">
            <v>2343</v>
          </cell>
          <cell r="AK602">
            <v>0</v>
          </cell>
          <cell r="AM602">
            <v>313</v>
          </cell>
          <cell r="AN602">
            <v>1</v>
          </cell>
          <cell r="AO602">
            <v>393216</v>
          </cell>
          <cell r="AQ602">
            <v>0</v>
          </cell>
          <cell r="AR602">
            <v>0</v>
          </cell>
          <cell r="AS602" t="str">
            <v>Ы</v>
          </cell>
          <cell r="AT602" t="str">
            <v>Ы</v>
          </cell>
          <cell r="AU602">
            <v>0</v>
          </cell>
          <cell r="AV602">
            <v>0</v>
          </cell>
          <cell r="AW602">
            <v>23</v>
          </cell>
          <cell r="AX602">
            <v>1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C602">
            <v>38888</v>
          </cell>
        </row>
        <row r="603">
          <cell r="A603">
            <v>2006</v>
          </cell>
          <cell r="B603">
            <v>5</v>
          </cell>
          <cell r="C603">
            <v>162</v>
          </cell>
          <cell r="D603">
            <v>16</v>
          </cell>
          <cell r="E603">
            <v>792030</v>
          </cell>
          <cell r="F603">
            <v>0</v>
          </cell>
          <cell r="G603" t="str">
            <v>Затраты по ШПЗ (неосновные)</v>
          </cell>
          <cell r="H603">
            <v>2030</v>
          </cell>
          <cell r="I603">
            <v>7920</v>
          </cell>
          <cell r="J603">
            <v>630.34</v>
          </cell>
          <cell r="K603">
            <v>1</v>
          </cell>
          <cell r="L603">
            <v>0</v>
          </cell>
          <cell r="M603">
            <v>0</v>
          </cell>
          <cell r="N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38</v>
          </cell>
          <cell r="V603">
            <v>0</v>
          </cell>
          <cell r="W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38</v>
          </cell>
          <cell r="AE603">
            <v>450000</v>
          </cell>
          <cell r="AF603">
            <v>0</v>
          </cell>
          <cell r="AI603">
            <v>2343</v>
          </cell>
          <cell r="AK603">
            <v>0</v>
          </cell>
          <cell r="AM603">
            <v>314</v>
          </cell>
          <cell r="AN603">
            <v>1</v>
          </cell>
          <cell r="AO603">
            <v>393216</v>
          </cell>
          <cell r="AQ603">
            <v>0</v>
          </cell>
          <cell r="AR603">
            <v>0</v>
          </cell>
          <cell r="AS603" t="str">
            <v>Ы</v>
          </cell>
          <cell r="AT603" t="str">
            <v>Ы</v>
          </cell>
          <cell r="AU603">
            <v>0</v>
          </cell>
          <cell r="AV603">
            <v>0</v>
          </cell>
          <cell r="AW603">
            <v>23</v>
          </cell>
          <cell r="AX603">
            <v>1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38888</v>
          </cell>
        </row>
        <row r="604">
          <cell r="A604">
            <v>2006</v>
          </cell>
          <cell r="B604">
            <v>5</v>
          </cell>
          <cell r="C604">
            <v>163</v>
          </cell>
          <cell r="D604">
            <v>16</v>
          </cell>
          <cell r="E604">
            <v>792030</v>
          </cell>
          <cell r="F604">
            <v>0</v>
          </cell>
          <cell r="G604" t="str">
            <v>Затраты по ШПЗ (неосновные)</v>
          </cell>
          <cell r="H604">
            <v>2030</v>
          </cell>
          <cell r="I604">
            <v>7920</v>
          </cell>
          <cell r="J604">
            <v>44.05</v>
          </cell>
          <cell r="K604">
            <v>1</v>
          </cell>
          <cell r="L604">
            <v>0</v>
          </cell>
          <cell r="M604">
            <v>0</v>
          </cell>
          <cell r="N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38</v>
          </cell>
          <cell r="V604">
            <v>0</v>
          </cell>
          <cell r="W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38</v>
          </cell>
          <cell r="AE604">
            <v>460000</v>
          </cell>
          <cell r="AF604">
            <v>0</v>
          </cell>
          <cell r="AI604">
            <v>2343</v>
          </cell>
          <cell r="AK604">
            <v>0</v>
          </cell>
          <cell r="AM604">
            <v>315</v>
          </cell>
          <cell r="AN604">
            <v>1</v>
          </cell>
          <cell r="AO604">
            <v>393216</v>
          </cell>
          <cell r="AQ604">
            <v>0</v>
          </cell>
          <cell r="AR604">
            <v>0</v>
          </cell>
          <cell r="AS604" t="str">
            <v>Ы</v>
          </cell>
          <cell r="AT604" t="str">
            <v>Ы</v>
          </cell>
          <cell r="AU604">
            <v>0</v>
          </cell>
          <cell r="AV604">
            <v>0</v>
          </cell>
          <cell r="AW604">
            <v>23</v>
          </cell>
          <cell r="AX604">
            <v>1</v>
          </cell>
          <cell r="AY604">
            <v>0</v>
          </cell>
          <cell r="AZ604">
            <v>0</v>
          </cell>
          <cell r="BA604">
            <v>0</v>
          </cell>
          <cell r="BB604">
            <v>0</v>
          </cell>
          <cell r="BC604">
            <v>38888</v>
          </cell>
        </row>
        <row r="605">
          <cell r="A605">
            <v>2006</v>
          </cell>
          <cell r="B605">
            <v>5</v>
          </cell>
          <cell r="C605">
            <v>164</v>
          </cell>
          <cell r="D605">
            <v>16</v>
          </cell>
          <cell r="E605">
            <v>792030</v>
          </cell>
          <cell r="F605">
            <v>0</v>
          </cell>
          <cell r="G605" t="str">
            <v>Затраты по ШПЗ (неосновные)</v>
          </cell>
          <cell r="H605">
            <v>2030</v>
          </cell>
          <cell r="I605">
            <v>7920</v>
          </cell>
          <cell r="J605">
            <v>10.32</v>
          </cell>
          <cell r="K605">
            <v>1</v>
          </cell>
          <cell r="L605">
            <v>0</v>
          </cell>
          <cell r="M605">
            <v>0</v>
          </cell>
          <cell r="N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38</v>
          </cell>
          <cell r="V605">
            <v>0</v>
          </cell>
          <cell r="W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38</v>
          </cell>
          <cell r="AE605">
            <v>465000</v>
          </cell>
          <cell r="AF605">
            <v>0</v>
          </cell>
          <cell r="AI605">
            <v>2343</v>
          </cell>
          <cell r="AK605">
            <v>0</v>
          </cell>
          <cell r="AM605">
            <v>316</v>
          </cell>
          <cell r="AN605">
            <v>1</v>
          </cell>
          <cell r="AO605">
            <v>393216</v>
          </cell>
          <cell r="AQ605">
            <v>0</v>
          </cell>
          <cell r="AR605">
            <v>0</v>
          </cell>
          <cell r="AS605" t="str">
            <v>Ы</v>
          </cell>
          <cell r="AT605" t="str">
            <v>Ы</v>
          </cell>
          <cell r="AU605">
            <v>0</v>
          </cell>
          <cell r="AV605">
            <v>0</v>
          </cell>
          <cell r="AW605">
            <v>23</v>
          </cell>
          <cell r="AX605">
            <v>1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38888</v>
          </cell>
        </row>
        <row r="606">
          <cell r="A606">
            <v>2006</v>
          </cell>
          <cell r="B606">
            <v>5</v>
          </cell>
          <cell r="C606">
            <v>165</v>
          </cell>
          <cell r="D606">
            <v>16</v>
          </cell>
          <cell r="E606">
            <v>792030</v>
          </cell>
          <cell r="F606">
            <v>0</v>
          </cell>
          <cell r="G606" t="str">
            <v>Затраты по ШПЗ (неосновные)</v>
          </cell>
          <cell r="H606">
            <v>2030</v>
          </cell>
          <cell r="I606">
            <v>7920</v>
          </cell>
          <cell r="J606">
            <v>1382.34</v>
          </cell>
          <cell r="K606">
            <v>1</v>
          </cell>
          <cell r="L606">
            <v>0</v>
          </cell>
          <cell r="M606">
            <v>0</v>
          </cell>
          <cell r="N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38</v>
          </cell>
          <cell r="V606">
            <v>0</v>
          </cell>
          <cell r="W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38</v>
          </cell>
          <cell r="AE606">
            <v>501102</v>
          </cell>
          <cell r="AF606">
            <v>0</v>
          </cell>
          <cell r="AI606">
            <v>2343</v>
          </cell>
          <cell r="AK606">
            <v>0</v>
          </cell>
          <cell r="AM606">
            <v>317</v>
          </cell>
          <cell r="AN606">
            <v>1</v>
          </cell>
          <cell r="AO606">
            <v>393216</v>
          </cell>
          <cell r="AQ606">
            <v>0</v>
          </cell>
          <cell r="AR606">
            <v>0</v>
          </cell>
          <cell r="AS606" t="str">
            <v>Ы</v>
          </cell>
          <cell r="AT606" t="str">
            <v>Ы</v>
          </cell>
          <cell r="AU606">
            <v>0</v>
          </cell>
          <cell r="AV606">
            <v>0</v>
          </cell>
          <cell r="AW606">
            <v>23</v>
          </cell>
          <cell r="AX606">
            <v>1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38888</v>
          </cell>
        </row>
        <row r="607">
          <cell r="A607">
            <v>2006</v>
          </cell>
          <cell r="B607">
            <v>5</v>
          </cell>
          <cell r="C607">
            <v>166</v>
          </cell>
          <cell r="D607">
            <v>16</v>
          </cell>
          <cell r="E607">
            <v>792030</v>
          </cell>
          <cell r="F607">
            <v>0</v>
          </cell>
          <cell r="G607" t="str">
            <v>Затраты по ШПЗ (неосновные)</v>
          </cell>
          <cell r="H607">
            <v>2030</v>
          </cell>
          <cell r="I607">
            <v>7920</v>
          </cell>
          <cell r="J607">
            <v>3224.52</v>
          </cell>
          <cell r="K607">
            <v>1</v>
          </cell>
          <cell r="L607">
            <v>0</v>
          </cell>
          <cell r="M607">
            <v>0</v>
          </cell>
          <cell r="N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38</v>
          </cell>
          <cell r="V607">
            <v>0</v>
          </cell>
          <cell r="W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38</v>
          </cell>
          <cell r="AE607">
            <v>501103</v>
          </cell>
          <cell r="AF607">
            <v>0</v>
          </cell>
          <cell r="AI607">
            <v>2343</v>
          </cell>
          <cell r="AK607">
            <v>0</v>
          </cell>
          <cell r="AM607">
            <v>318</v>
          </cell>
          <cell r="AN607">
            <v>1</v>
          </cell>
          <cell r="AO607">
            <v>393216</v>
          </cell>
          <cell r="AQ607">
            <v>0</v>
          </cell>
          <cell r="AR607">
            <v>0</v>
          </cell>
          <cell r="AS607" t="str">
            <v>Ы</v>
          </cell>
          <cell r="AT607" t="str">
            <v>Ы</v>
          </cell>
          <cell r="AU607">
            <v>0</v>
          </cell>
          <cell r="AV607">
            <v>0</v>
          </cell>
          <cell r="AW607">
            <v>23</v>
          </cell>
          <cell r="AX607">
            <v>1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38888</v>
          </cell>
        </row>
        <row r="608">
          <cell r="A608">
            <v>2006</v>
          </cell>
          <cell r="B608">
            <v>5</v>
          </cell>
          <cell r="C608">
            <v>167</v>
          </cell>
          <cell r="D608">
            <v>16</v>
          </cell>
          <cell r="E608">
            <v>792030</v>
          </cell>
          <cell r="F608">
            <v>0</v>
          </cell>
          <cell r="G608" t="str">
            <v>Затраты по ШПЗ (неосновные)</v>
          </cell>
          <cell r="H608">
            <v>2030</v>
          </cell>
          <cell r="I608">
            <v>7920</v>
          </cell>
          <cell r="J608">
            <v>1.3</v>
          </cell>
          <cell r="K608">
            <v>1</v>
          </cell>
          <cell r="L608">
            <v>0</v>
          </cell>
          <cell r="M608">
            <v>0</v>
          </cell>
          <cell r="N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38</v>
          </cell>
          <cell r="V608">
            <v>0</v>
          </cell>
          <cell r="W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38</v>
          </cell>
          <cell r="AE608">
            <v>501105</v>
          </cell>
          <cell r="AF608">
            <v>0</v>
          </cell>
          <cell r="AI608">
            <v>2343</v>
          </cell>
          <cell r="AK608">
            <v>0</v>
          </cell>
          <cell r="AM608">
            <v>319</v>
          </cell>
          <cell r="AN608">
            <v>1</v>
          </cell>
          <cell r="AO608">
            <v>393216</v>
          </cell>
          <cell r="AQ608">
            <v>0</v>
          </cell>
          <cell r="AR608">
            <v>0</v>
          </cell>
          <cell r="AS608" t="str">
            <v>Ы</v>
          </cell>
          <cell r="AT608" t="str">
            <v>Ы</v>
          </cell>
          <cell r="AU608">
            <v>0</v>
          </cell>
          <cell r="AV608">
            <v>0</v>
          </cell>
          <cell r="AW608">
            <v>23</v>
          </cell>
          <cell r="AX608">
            <v>1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38888</v>
          </cell>
        </row>
        <row r="609">
          <cell r="A609">
            <v>2006</v>
          </cell>
          <cell r="B609">
            <v>5</v>
          </cell>
          <cell r="C609">
            <v>168</v>
          </cell>
          <cell r="D609">
            <v>16</v>
          </cell>
          <cell r="E609">
            <v>792030</v>
          </cell>
          <cell r="F609">
            <v>0</v>
          </cell>
          <cell r="G609" t="str">
            <v>Затраты по ШПЗ (неосновные)</v>
          </cell>
          <cell r="H609">
            <v>2030</v>
          </cell>
          <cell r="I609">
            <v>7920</v>
          </cell>
          <cell r="J609">
            <v>14168.96</v>
          </cell>
          <cell r="K609">
            <v>1</v>
          </cell>
          <cell r="L609">
            <v>0</v>
          </cell>
          <cell r="M609">
            <v>0</v>
          </cell>
          <cell r="N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38</v>
          </cell>
          <cell r="V609">
            <v>0</v>
          </cell>
          <cell r="W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38</v>
          </cell>
          <cell r="AE609">
            <v>503000</v>
          </cell>
          <cell r="AF609">
            <v>0</v>
          </cell>
          <cell r="AI609">
            <v>2343</v>
          </cell>
          <cell r="AK609">
            <v>0</v>
          </cell>
          <cell r="AM609">
            <v>320</v>
          </cell>
          <cell r="AN609">
            <v>1</v>
          </cell>
          <cell r="AO609">
            <v>393216</v>
          </cell>
          <cell r="AQ609">
            <v>0</v>
          </cell>
          <cell r="AR609">
            <v>0</v>
          </cell>
          <cell r="AS609" t="str">
            <v>Ы</v>
          </cell>
          <cell r="AT609" t="str">
            <v>Ы</v>
          </cell>
          <cell r="AU609">
            <v>0</v>
          </cell>
          <cell r="AV609">
            <v>0</v>
          </cell>
          <cell r="AW609">
            <v>23</v>
          </cell>
          <cell r="AX609">
            <v>1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38888</v>
          </cell>
        </row>
        <row r="610">
          <cell r="A610">
            <v>2006</v>
          </cell>
          <cell r="B610">
            <v>5</v>
          </cell>
          <cell r="C610">
            <v>169</v>
          </cell>
          <cell r="D610">
            <v>16</v>
          </cell>
          <cell r="E610">
            <v>792030</v>
          </cell>
          <cell r="F610">
            <v>0</v>
          </cell>
          <cell r="G610" t="str">
            <v>Затраты по ШПЗ (неосновные)</v>
          </cell>
          <cell r="H610">
            <v>2030</v>
          </cell>
          <cell r="I610">
            <v>7920</v>
          </cell>
          <cell r="J610">
            <v>442.25</v>
          </cell>
          <cell r="K610">
            <v>1</v>
          </cell>
          <cell r="L610">
            <v>0</v>
          </cell>
          <cell r="M610">
            <v>0</v>
          </cell>
          <cell r="N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38</v>
          </cell>
          <cell r="V610">
            <v>0</v>
          </cell>
          <cell r="W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38</v>
          </cell>
          <cell r="AE610">
            <v>504100</v>
          </cell>
          <cell r="AF610">
            <v>0</v>
          </cell>
          <cell r="AI610">
            <v>2343</v>
          </cell>
          <cell r="AK610">
            <v>0</v>
          </cell>
          <cell r="AM610">
            <v>321</v>
          </cell>
          <cell r="AN610">
            <v>1</v>
          </cell>
          <cell r="AO610">
            <v>393216</v>
          </cell>
          <cell r="AQ610">
            <v>0</v>
          </cell>
          <cell r="AR610">
            <v>0</v>
          </cell>
          <cell r="AS610" t="str">
            <v>Ы</v>
          </cell>
          <cell r="AT610" t="str">
            <v>Ы</v>
          </cell>
          <cell r="AU610">
            <v>0</v>
          </cell>
          <cell r="AV610">
            <v>0</v>
          </cell>
          <cell r="AW610">
            <v>23</v>
          </cell>
          <cell r="AX610">
            <v>1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38888</v>
          </cell>
        </row>
        <row r="611">
          <cell r="A611">
            <v>2006</v>
          </cell>
          <cell r="B611">
            <v>5</v>
          </cell>
          <cell r="C611">
            <v>170</v>
          </cell>
          <cell r="D611">
            <v>16</v>
          </cell>
          <cell r="E611">
            <v>792030</v>
          </cell>
          <cell r="F611">
            <v>0</v>
          </cell>
          <cell r="G611" t="str">
            <v>Затраты по ШПЗ (неосновные)</v>
          </cell>
          <cell r="H611">
            <v>2030</v>
          </cell>
          <cell r="I611">
            <v>7920</v>
          </cell>
          <cell r="J611">
            <v>1104.51</v>
          </cell>
          <cell r="K611">
            <v>1</v>
          </cell>
          <cell r="L611">
            <v>0</v>
          </cell>
          <cell r="M611">
            <v>0</v>
          </cell>
          <cell r="N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38</v>
          </cell>
          <cell r="V611">
            <v>0</v>
          </cell>
          <cell r="W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38</v>
          </cell>
          <cell r="AE611">
            <v>504200</v>
          </cell>
          <cell r="AF611">
            <v>0</v>
          </cell>
          <cell r="AI611">
            <v>2343</v>
          </cell>
          <cell r="AK611">
            <v>0</v>
          </cell>
          <cell r="AM611">
            <v>322</v>
          </cell>
          <cell r="AN611">
            <v>1</v>
          </cell>
          <cell r="AO611">
            <v>393216</v>
          </cell>
          <cell r="AQ611">
            <v>0</v>
          </cell>
          <cell r="AR611">
            <v>0</v>
          </cell>
          <cell r="AS611" t="str">
            <v>Ы</v>
          </cell>
          <cell r="AT611" t="str">
            <v>Ы</v>
          </cell>
          <cell r="AU611">
            <v>0</v>
          </cell>
          <cell r="AV611">
            <v>0</v>
          </cell>
          <cell r="AW611">
            <v>23</v>
          </cell>
          <cell r="AX611">
            <v>1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38888</v>
          </cell>
        </row>
        <row r="612">
          <cell r="A612">
            <v>2006</v>
          </cell>
          <cell r="B612">
            <v>5</v>
          </cell>
          <cell r="C612">
            <v>171</v>
          </cell>
          <cell r="D612">
            <v>16</v>
          </cell>
          <cell r="E612">
            <v>792030</v>
          </cell>
          <cell r="F612">
            <v>0</v>
          </cell>
          <cell r="G612" t="str">
            <v>Затраты по ШПЗ (неосновные)</v>
          </cell>
          <cell r="H612">
            <v>2030</v>
          </cell>
          <cell r="I612">
            <v>7920</v>
          </cell>
          <cell r="J612">
            <v>448.11</v>
          </cell>
          <cell r="K612">
            <v>1</v>
          </cell>
          <cell r="L612">
            <v>0</v>
          </cell>
          <cell r="M612">
            <v>0</v>
          </cell>
          <cell r="N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38</v>
          </cell>
          <cell r="V612">
            <v>0</v>
          </cell>
          <cell r="W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38</v>
          </cell>
          <cell r="AE612">
            <v>504400</v>
          </cell>
          <cell r="AF612">
            <v>0</v>
          </cell>
          <cell r="AI612">
            <v>2343</v>
          </cell>
          <cell r="AK612">
            <v>0</v>
          </cell>
          <cell r="AM612">
            <v>323</v>
          </cell>
          <cell r="AN612">
            <v>1</v>
          </cell>
          <cell r="AO612">
            <v>393216</v>
          </cell>
          <cell r="AQ612">
            <v>0</v>
          </cell>
          <cell r="AR612">
            <v>0</v>
          </cell>
          <cell r="AS612" t="str">
            <v>Ы</v>
          </cell>
          <cell r="AT612" t="str">
            <v>Ы</v>
          </cell>
          <cell r="AU612">
            <v>0</v>
          </cell>
          <cell r="AV612">
            <v>0</v>
          </cell>
          <cell r="AW612">
            <v>23</v>
          </cell>
          <cell r="AX612">
            <v>1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38888</v>
          </cell>
        </row>
        <row r="613">
          <cell r="A613">
            <v>2006</v>
          </cell>
          <cell r="B613">
            <v>5</v>
          </cell>
          <cell r="C613">
            <v>172</v>
          </cell>
          <cell r="D613">
            <v>16</v>
          </cell>
          <cell r="E613">
            <v>792030</v>
          </cell>
          <cell r="F613">
            <v>0</v>
          </cell>
          <cell r="G613" t="str">
            <v>Затраты по ШПЗ (неосновные)</v>
          </cell>
          <cell r="H613">
            <v>2030</v>
          </cell>
          <cell r="I613">
            <v>7920</v>
          </cell>
          <cell r="J613">
            <v>1204.0999999999999</v>
          </cell>
          <cell r="K613">
            <v>1</v>
          </cell>
          <cell r="L613">
            <v>0</v>
          </cell>
          <cell r="M613">
            <v>0</v>
          </cell>
          <cell r="N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38</v>
          </cell>
          <cell r="V613">
            <v>0</v>
          </cell>
          <cell r="W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38</v>
          </cell>
          <cell r="AE613">
            <v>505100</v>
          </cell>
          <cell r="AF613">
            <v>0</v>
          </cell>
          <cell r="AI613">
            <v>2343</v>
          </cell>
          <cell r="AK613">
            <v>0</v>
          </cell>
          <cell r="AM613">
            <v>324</v>
          </cell>
          <cell r="AN613">
            <v>1</v>
          </cell>
          <cell r="AO613">
            <v>393216</v>
          </cell>
          <cell r="AQ613">
            <v>0</v>
          </cell>
          <cell r="AR613">
            <v>0</v>
          </cell>
          <cell r="AS613" t="str">
            <v>Ы</v>
          </cell>
          <cell r="AT613" t="str">
            <v>Ы</v>
          </cell>
          <cell r="AU613">
            <v>0</v>
          </cell>
          <cell r="AV613">
            <v>0</v>
          </cell>
          <cell r="AW613">
            <v>23</v>
          </cell>
          <cell r="AX613">
            <v>1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C613">
            <v>38888</v>
          </cell>
        </row>
        <row r="614">
          <cell r="A614">
            <v>2006</v>
          </cell>
          <cell r="B614">
            <v>5</v>
          </cell>
          <cell r="C614">
            <v>173</v>
          </cell>
          <cell r="D614">
            <v>16</v>
          </cell>
          <cell r="E614">
            <v>792030</v>
          </cell>
          <cell r="F614">
            <v>0</v>
          </cell>
          <cell r="G614" t="str">
            <v>Затраты по ШПЗ (неосновные)</v>
          </cell>
          <cell r="H614">
            <v>2030</v>
          </cell>
          <cell r="I614">
            <v>7920</v>
          </cell>
          <cell r="J614">
            <v>94.85</v>
          </cell>
          <cell r="K614">
            <v>1</v>
          </cell>
          <cell r="L614">
            <v>0</v>
          </cell>
          <cell r="M614">
            <v>0</v>
          </cell>
          <cell r="N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38</v>
          </cell>
          <cell r="V614">
            <v>0</v>
          </cell>
          <cell r="W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38</v>
          </cell>
          <cell r="AE614">
            <v>505200</v>
          </cell>
          <cell r="AF614">
            <v>0</v>
          </cell>
          <cell r="AI614">
            <v>2343</v>
          </cell>
          <cell r="AK614">
            <v>0</v>
          </cell>
          <cell r="AM614">
            <v>325</v>
          </cell>
          <cell r="AN614">
            <v>1</v>
          </cell>
          <cell r="AO614">
            <v>393216</v>
          </cell>
          <cell r="AQ614">
            <v>0</v>
          </cell>
          <cell r="AR614">
            <v>0</v>
          </cell>
          <cell r="AS614" t="str">
            <v>Ы</v>
          </cell>
          <cell r="AT614" t="str">
            <v>Ы</v>
          </cell>
          <cell r="AU614">
            <v>0</v>
          </cell>
          <cell r="AV614">
            <v>0</v>
          </cell>
          <cell r="AW614">
            <v>23</v>
          </cell>
          <cell r="AX614">
            <v>1</v>
          </cell>
          <cell r="AY614">
            <v>0</v>
          </cell>
          <cell r="AZ614">
            <v>0</v>
          </cell>
          <cell r="BA614">
            <v>0</v>
          </cell>
          <cell r="BB614">
            <v>0</v>
          </cell>
          <cell r="BC614">
            <v>38888</v>
          </cell>
        </row>
        <row r="615">
          <cell r="A615">
            <v>2006</v>
          </cell>
          <cell r="B615">
            <v>5</v>
          </cell>
          <cell r="C615">
            <v>174</v>
          </cell>
          <cell r="D615">
            <v>16</v>
          </cell>
          <cell r="E615">
            <v>792030</v>
          </cell>
          <cell r="F615">
            <v>0</v>
          </cell>
          <cell r="G615" t="str">
            <v>Затраты по ШПЗ (неосновные)</v>
          </cell>
          <cell r="H615">
            <v>2030</v>
          </cell>
          <cell r="I615">
            <v>7920</v>
          </cell>
          <cell r="J615">
            <v>16.57</v>
          </cell>
          <cell r="K615">
            <v>1</v>
          </cell>
          <cell r="L615">
            <v>0</v>
          </cell>
          <cell r="M615">
            <v>0</v>
          </cell>
          <cell r="N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38</v>
          </cell>
          <cell r="V615">
            <v>0</v>
          </cell>
          <cell r="W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38</v>
          </cell>
          <cell r="AE615">
            <v>505300</v>
          </cell>
          <cell r="AF615">
            <v>0</v>
          </cell>
          <cell r="AI615">
            <v>2343</v>
          </cell>
          <cell r="AK615">
            <v>0</v>
          </cell>
          <cell r="AM615">
            <v>326</v>
          </cell>
          <cell r="AN615">
            <v>1</v>
          </cell>
          <cell r="AO615">
            <v>393216</v>
          </cell>
          <cell r="AQ615">
            <v>0</v>
          </cell>
          <cell r="AR615">
            <v>0</v>
          </cell>
          <cell r="AS615" t="str">
            <v>Ы</v>
          </cell>
          <cell r="AT615" t="str">
            <v>Ы</v>
          </cell>
          <cell r="AU615">
            <v>0</v>
          </cell>
          <cell r="AV615">
            <v>0</v>
          </cell>
          <cell r="AW615">
            <v>23</v>
          </cell>
          <cell r="AX615">
            <v>1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38888</v>
          </cell>
        </row>
        <row r="616">
          <cell r="A616">
            <v>2006</v>
          </cell>
          <cell r="B616">
            <v>5</v>
          </cell>
          <cell r="C616">
            <v>175</v>
          </cell>
          <cell r="D616">
            <v>16</v>
          </cell>
          <cell r="E616">
            <v>792030</v>
          </cell>
          <cell r="F616">
            <v>0</v>
          </cell>
          <cell r="G616" t="str">
            <v>Затраты по ШПЗ (неосновные)</v>
          </cell>
          <cell r="H616">
            <v>2030</v>
          </cell>
          <cell r="I616">
            <v>7920</v>
          </cell>
          <cell r="J616">
            <v>988.56</v>
          </cell>
          <cell r="K616">
            <v>1</v>
          </cell>
          <cell r="L616">
            <v>0</v>
          </cell>
          <cell r="M616">
            <v>0</v>
          </cell>
          <cell r="N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38</v>
          </cell>
          <cell r="V616">
            <v>0</v>
          </cell>
          <cell r="W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38</v>
          </cell>
          <cell r="AE616">
            <v>506100</v>
          </cell>
          <cell r="AF616">
            <v>0</v>
          </cell>
          <cell r="AI616">
            <v>2343</v>
          </cell>
          <cell r="AK616">
            <v>0</v>
          </cell>
          <cell r="AM616">
            <v>327</v>
          </cell>
          <cell r="AN616">
            <v>1</v>
          </cell>
          <cell r="AO616">
            <v>393216</v>
          </cell>
          <cell r="AQ616">
            <v>0</v>
          </cell>
          <cell r="AR616">
            <v>0</v>
          </cell>
          <cell r="AS616" t="str">
            <v>Ы</v>
          </cell>
          <cell r="AT616" t="str">
            <v>Ы</v>
          </cell>
          <cell r="AU616">
            <v>0</v>
          </cell>
          <cell r="AV616">
            <v>0</v>
          </cell>
          <cell r="AW616">
            <v>23</v>
          </cell>
          <cell r="AX616">
            <v>1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C616">
            <v>38888</v>
          </cell>
        </row>
        <row r="617">
          <cell r="A617">
            <v>2006</v>
          </cell>
          <cell r="B617">
            <v>5</v>
          </cell>
          <cell r="C617">
            <v>176</v>
          </cell>
          <cell r="D617">
            <v>16</v>
          </cell>
          <cell r="E617">
            <v>792030</v>
          </cell>
          <cell r="F617">
            <v>0</v>
          </cell>
          <cell r="G617" t="str">
            <v>Затраты по ШПЗ (неосновные)</v>
          </cell>
          <cell r="H617">
            <v>2030</v>
          </cell>
          <cell r="I617">
            <v>7920</v>
          </cell>
          <cell r="J617">
            <v>82.38</v>
          </cell>
          <cell r="K617">
            <v>1</v>
          </cell>
          <cell r="L617">
            <v>0</v>
          </cell>
          <cell r="M617">
            <v>0</v>
          </cell>
          <cell r="N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38</v>
          </cell>
          <cell r="V617">
            <v>0</v>
          </cell>
          <cell r="W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38</v>
          </cell>
          <cell r="AE617">
            <v>506300</v>
          </cell>
          <cell r="AF617">
            <v>0</v>
          </cell>
          <cell r="AI617">
            <v>2343</v>
          </cell>
          <cell r="AK617">
            <v>0</v>
          </cell>
          <cell r="AM617">
            <v>328</v>
          </cell>
          <cell r="AN617">
            <v>1</v>
          </cell>
          <cell r="AO617">
            <v>393216</v>
          </cell>
          <cell r="AQ617">
            <v>0</v>
          </cell>
          <cell r="AR617">
            <v>0</v>
          </cell>
          <cell r="AS617" t="str">
            <v>Ы</v>
          </cell>
          <cell r="AT617" t="str">
            <v>Ы</v>
          </cell>
          <cell r="AU617">
            <v>0</v>
          </cell>
          <cell r="AV617">
            <v>0</v>
          </cell>
          <cell r="AW617">
            <v>23</v>
          </cell>
          <cell r="AX617">
            <v>1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38888</v>
          </cell>
        </row>
        <row r="618">
          <cell r="A618">
            <v>2006</v>
          </cell>
          <cell r="B618">
            <v>5</v>
          </cell>
          <cell r="C618">
            <v>177</v>
          </cell>
          <cell r="D618">
            <v>16</v>
          </cell>
          <cell r="E618">
            <v>792030</v>
          </cell>
          <cell r="F618">
            <v>0</v>
          </cell>
          <cell r="G618" t="str">
            <v>Затраты по ШПЗ (неосновные)</v>
          </cell>
          <cell r="H618">
            <v>2030</v>
          </cell>
          <cell r="I618">
            <v>7920</v>
          </cell>
          <cell r="J618">
            <v>9.5399999999999991</v>
          </cell>
          <cell r="K618">
            <v>1</v>
          </cell>
          <cell r="L618">
            <v>0</v>
          </cell>
          <cell r="M618">
            <v>0</v>
          </cell>
          <cell r="N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38</v>
          </cell>
          <cell r="V618">
            <v>0</v>
          </cell>
          <cell r="W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38</v>
          </cell>
          <cell r="AE618">
            <v>508700</v>
          </cell>
          <cell r="AF618">
            <v>0</v>
          </cell>
          <cell r="AI618">
            <v>2343</v>
          </cell>
          <cell r="AK618">
            <v>0</v>
          </cell>
          <cell r="AM618">
            <v>329</v>
          </cell>
          <cell r="AN618">
            <v>1</v>
          </cell>
          <cell r="AO618">
            <v>393216</v>
          </cell>
          <cell r="AQ618">
            <v>0</v>
          </cell>
          <cell r="AR618">
            <v>0</v>
          </cell>
          <cell r="AS618" t="str">
            <v>Ы</v>
          </cell>
          <cell r="AT618" t="str">
            <v>Ы</v>
          </cell>
          <cell r="AU618">
            <v>0</v>
          </cell>
          <cell r="AV618">
            <v>0</v>
          </cell>
          <cell r="AW618">
            <v>23</v>
          </cell>
          <cell r="AX618">
            <v>1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38888</v>
          </cell>
        </row>
        <row r="619">
          <cell r="A619">
            <v>2006</v>
          </cell>
          <cell r="B619">
            <v>5</v>
          </cell>
          <cell r="C619">
            <v>178</v>
          </cell>
          <cell r="D619">
            <v>16</v>
          </cell>
          <cell r="E619">
            <v>792030</v>
          </cell>
          <cell r="F619">
            <v>0</v>
          </cell>
          <cell r="G619" t="str">
            <v>Затраты по ШПЗ (неосновные)</v>
          </cell>
          <cell r="H619">
            <v>2030</v>
          </cell>
          <cell r="I619">
            <v>7920</v>
          </cell>
          <cell r="J619">
            <v>4555.8500000000004</v>
          </cell>
          <cell r="K619">
            <v>1</v>
          </cell>
          <cell r="L619">
            <v>0</v>
          </cell>
          <cell r="M619">
            <v>0</v>
          </cell>
          <cell r="N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38</v>
          </cell>
          <cell r="V619">
            <v>0</v>
          </cell>
          <cell r="W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38</v>
          </cell>
          <cell r="AE619">
            <v>510100</v>
          </cell>
          <cell r="AF619">
            <v>0</v>
          </cell>
          <cell r="AI619">
            <v>2343</v>
          </cell>
          <cell r="AK619">
            <v>0</v>
          </cell>
          <cell r="AM619">
            <v>330</v>
          </cell>
          <cell r="AN619">
            <v>1</v>
          </cell>
          <cell r="AO619">
            <v>393216</v>
          </cell>
          <cell r="AQ619">
            <v>0</v>
          </cell>
          <cell r="AR619">
            <v>0</v>
          </cell>
          <cell r="AS619" t="str">
            <v>Ы</v>
          </cell>
          <cell r="AT619" t="str">
            <v>Ы</v>
          </cell>
          <cell r="AU619">
            <v>0</v>
          </cell>
          <cell r="AV619">
            <v>0</v>
          </cell>
          <cell r="AW619">
            <v>23</v>
          </cell>
          <cell r="AX619">
            <v>1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38888</v>
          </cell>
        </row>
        <row r="620">
          <cell r="A620">
            <v>2006</v>
          </cell>
          <cell r="B620">
            <v>5</v>
          </cell>
          <cell r="C620">
            <v>179</v>
          </cell>
          <cell r="D620">
            <v>16</v>
          </cell>
          <cell r="E620">
            <v>792030</v>
          </cell>
          <cell r="F620">
            <v>0</v>
          </cell>
          <cell r="G620" t="str">
            <v>Затраты по ШПЗ (неосновные)</v>
          </cell>
          <cell r="H620">
            <v>2030</v>
          </cell>
          <cell r="I620">
            <v>7920</v>
          </cell>
          <cell r="J620">
            <v>16.82</v>
          </cell>
          <cell r="K620">
            <v>1</v>
          </cell>
          <cell r="L620">
            <v>0</v>
          </cell>
          <cell r="M620">
            <v>0</v>
          </cell>
          <cell r="N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38</v>
          </cell>
          <cell r="V620">
            <v>0</v>
          </cell>
          <cell r="W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38</v>
          </cell>
          <cell r="AE620">
            <v>510200</v>
          </cell>
          <cell r="AF620">
            <v>0</v>
          </cell>
          <cell r="AI620">
            <v>2343</v>
          </cell>
          <cell r="AK620">
            <v>0</v>
          </cell>
          <cell r="AM620">
            <v>331</v>
          </cell>
          <cell r="AN620">
            <v>1</v>
          </cell>
          <cell r="AO620">
            <v>393216</v>
          </cell>
          <cell r="AQ620">
            <v>0</v>
          </cell>
          <cell r="AR620">
            <v>0</v>
          </cell>
          <cell r="AS620" t="str">
            <v>Ы</v>
          </cell>
          <cell r="AT620" t="str">
            <v>Ы</v>
          </cell>
          <cell r="AU620">
            <v>0</v>
          </cell>
          <cell r="AV620">
            <v>0</v>
          </cell>
          <cell r="AW620">
            <v>23</v>
          </cell>
          <cell r="AX620">
            <v>1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38888</v>
          </cell>
        </row>
        <row r="621">
          <cell r="A621">
            <v>2006</v>
          </cell>
          <cell r="B621">
            <v>5</v>
          </cell>
          <cell r="C621">
            <v>180</v>
          </cell>
          <cell r="D621">
            <v>16</v>
          </cell>
          <cell r="E621">
            <v>792030</v>
          </cell>
          <cell r="F621">
            <v>0</v>
          </cell>
          <cell r="G621" t="str">
            <v>Затраты по ШПЗ (неосновные)</v>
          </cell>
          <cell r="H621">
            <v>2030</v>
          </cell>
          <cell r="I621">
            <v>7920</v>
          </cell>
          <cell r="J621">
            <v>188.7</v>
          </cell>
          <cell r="K621">
            <v>1</v>
          </cell>
          <cell r="L621">
            <v>0</v>
          </cell>
          <cell r="M621">
            <v>0</v>
          </cell>
          <cell r="N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38</v>
          </cell>
          <cell r="V621">
            <v>0</v>
          </cell>
          <cell r="W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38</v>
          </cell>
          <cell r="AE621">
            <v>510300</v>
          </cell>
          <cell r="AF621">
            <v>0</v>
          </cell>
          <cell r="AI621">
            <v>2343</v>
          </cell>
          <cell r="AK621">
            <v>0</v>
          </cell>
          <cell r="AM621">
            <v>332</v>
          </cell>
          <cell r="AN621">
            <v>1</v>
          </cell>
          <cell r="AO621">
            <v>393216</v>
          </cell>
          <cell r="AQ621">
            <v>0</v>
          </cell>
          <cell r="AR621">
            <v>0</v>
          </cell>
          <cell r="AS621" t="str">
            <v>Ы</v>
          </cell>
          <cell r="AT621" t="str">
            <v>Ы</v>
          </cell>
          <cell r="AU621">
            <v>0</v>
          </cell>
          <cell r="AV621">
            <v>0</v>
          </cell>
          <cell r="AW621">
            <v>23</v>
          </cell>
          <cell r="AX621">
            <v>1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38888</v>
          </cell>
        </row>
        <row r="622">
          <cell r="A622">
            <v>2006</v>
          </cell>
          <cell r="B622">
            <v>5</v>
          </cell>
          <cell r="C622">
            <v>181</v>
          </cell>
          <cell r="D622">
            <v>16</v>
          </cell>
          <cell r="E622">
            <v>792030</v>
          </cell>
          <cell r="F622">
            <v>0</v>
          </cell>
          <cell r="G622" t="str">
            <v>Затраты по ШПЗ (неосновные)</v>
          </cell>
          <cell r="H622">
            <v>2030</v>
          </cell>
          <cell r="I622">
            <v>7920</v>
          </cell>
          <cell r="J622">
            <v>250.94</v>
          </cell>
          <cell r="K622">
            <v>1</v>
          </cell>
          <cell r="L622">
            <v>0</v>
          </cell>
          <cell r="M622">
            <v>0</v>
          </cell>
          <cell r="N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38</v>
          </cell>
          <cell r="V622">
            <v>0</v>
          </cell>
          <cell r="W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38</v>
          </cell>
          <cell r="AE622">
            <v>510400</v>
          </cell>
          <cell r="AF622">
            <v>0</v>
          </cell>
          <cell r="AI622">
            <v>2343</v>
          </cell>
          <cell r="AK622">
            <v>0</v>
          </cell>
          <cell r="AM622">
            <v>333</v>
          </cell>
          <cell r="AN622">
            <v>1</v>
          </cell>
          <cell r="AO622">
            <v>393216</v>
          </cell>
          <cell r="AQ622">
            <v>0</v>
          </cell>
          <cell r="AR622">
            <v>0</v>
          </cell>
          <cell r="AS622" t="str">
            <v>Ы</v>
          </cell>
          <cell r="AT622" t="str">
            <v>Ы</v>
          </cell>
          <cell r="AU622">
            <v>0</v>
          </cell>
          <cell r="AV622">
            <v>0</v>
          </cell>
          <cell r="AW622">
            <v>23</v>
          </cell>
          <cell r="AX622">
            <v>1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38888</v>
          </cell>
        </row>
        <row r="623">
          <cell r="A623">
            <v>2006</v>
          </cell>
          <cell r="B623">
            <v>5</v>
          </cell>
          <cell r="C623">
            <v>182</v>
          </cell>
          <cell r="D623">
            <v>16</v>
          </cell>
          <cell r="E623">
            <v>792030</v>
          </cell>
          <cell r="F623">
            <v>0</v>
          </cell>
          <cell r="G623" t="str">
            <v>Затраты по ШПЗ (неосновные)</v>
          </cell>
          <cell r="H623">
            <v>2030</v>
          </cell>
          <cell r="I623">
            <v>7920</v>
          </cell>
          <cell r="J623">
            <v>3838.09</v>
          </cell>
          <cell r="K623">
            <v>1</v>
          </cell>
          <cell r="L623">
            <v>0</v>
          </cell>
          <cell r="M623">
            <v>0</v>
          </cell>
          <cell r="N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38</v>
          </cell>
          <cell r="V623">
            <v>0</v>
          </cell>
          <cell r="W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38</v>
          </cell>
          <cell r="AE623">
            <v>510600</v>
          </cell>
          <cell r="AF623">
            <v>0</v>
          </cell>
          <cell r="AI623">
            <v>2343</v>
          </cell>
          <cell r="AK623">
            <v>0</v>
          </cell>
          <cell r="AM623">
            <v>334</v>
          </cell>
          <cell r="AN623">
            <v>1</v>
          </cell>
          <cell r="AO623">
            <v>393216</v>
          </cell>
          <cell r="AQ623">
            <v>0</v>
          </cell>
          <cell r="AR623">
            <v>0</v>
          </cell>
          <cell r="AS623" t="str">
            <v>Ы</v>
          </cell>
          <cell r="AT623" t="str">
            <v>Ы</v>
          </cell>
          <cell r="AU623">
            <v>0</v>
          </cell>
          <cell r="AV623">
            <v>0</v>
          </cell>
          <cell r="AW623">
            <v>23</v>
          </cell>
          <cell r="AX623">
            <v>1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38888</v>
          </cell>
        </row>
        <row r="624">
          <cell r="A624">
            <v>2006</v>
          </cell>
          <cell r="B624">
            <v>5</v>
          </cell>
          <cell r="C624">
            <v>183</v>
          </cell>
          <cell r="D624">
            <v>16</v>
          </cell>
          <cell r="E624">
            <v>792030</v>
          </cell>
          <cell r="F624">
            <v>0</v>
          </cell>
          <cell r="G624" t="str">
            <v>Затраты по ШПЗ (неосновные)</v>
          </cell>
          <cell r="H624">
            <v>2030</v>
          </cell>
          <cell r="I624">
            <v>7920</v>
          </cell>
          <cell r="J624">
            <v>1092.6199999999999</v>
          </cell>
          <cell r="K624">
            <v>1</v>
          </cell>
          <cell r="L624">
            <v>0</v>
          </cell>
          <cell r="M624">
            <v>0</v>
          </cell>
          <cell r="N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38</v>
          </cell>
          <cell r="V624">
            <v>0</v>
          </cell>
          <cell r="W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38</v>
          </cell>
          <cell r="AE624">
            <v>510900</v>
          </cell>
          <cell r="AF624">
            <v>0</v>
          </cell>
          <cell r="AI624">
            <v>2343</v>
          </cell>
          <cell r="AK624">
            <v>0</v>
          </cell>
          <cell r="AM624">
            <v>335</v>
          </cell>
          <cell r="AN624">
            <v>1</v>
          </cell>
          <cell r="AO624">
            <v>393216</v>
          </cell>
          <cell r="AQ624">
            <v>0</v>
          </cell>
          <cell r="AR624">
            <v>0</v>
          </cell>
          <cell r="AS624" t="str">
            <v>Ы</v>
          </cell>
          <cell r="AT624" t="str">
            <v>Ы</v>
          </cell>
          <cell r="AU624">
            <v>0</v>
          </cell>
          <cell r="AV624">
            <v>0</v>
          </cell>
          <cell r="AW624">
            <v>23</v>
          </cell>
          <cell r="AX624">
            <v>1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38888</v>
          </cell>
        </row>
        <row r="625">
          <cell r="A625">
            <v>2006</v>
          </cell>
          <cell r="B625">
            <v>5</v>
          </cell>
          <cell r="C625">
            <v>184</v>
          </cell>
          <cell r="D625">
            <v>16</v>
          </cell>
          <cell r="E625">
            <v>792030</v>
          </cell>
          <cell r="F625">
            <v>0</v>
          </cell>
          <cell r="G625" t="str">
            <v>Затраты по ШПЗ (неосновные)</v>
          </cell>
          <cell r="H625">
            <v>2030</v>
          </cell>
          <cell r="I625">
            <v>7920</v>
          </cell>
          <cell r="J625">
            <v>215.15</v>
          </cell>
          <cell r="K625">
            <v>1</v>
          </cell>
          <cell r="L625">
            <v>0</v>
          </cell>
          <cell r="M625">
            <v>0</v>
          </cell>
          <cell r="N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38</v>
          </cell>
          <cell r="V625">
            <v>0</v>
          </cell>
          <cell r="W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38</v>
          </cell>
          <cell r="AE625">
            <v>513600</v>
          </cell>
          <cell r="AF625">
            <v>0</v>
          </cell>
          <cell r="AI625">
            <v>2343</v>
          </cell>
          <cell r="AK625">
            <v>0</v>
          </cell>
          <cell r="AM625">
            <v>336</v>
          </cell>
          <cell r="AN625">
            <v>1</v>
          </cell>
          <cell r="AO625">
            <v>393216</v>
          </cell>
          <cell r="AQ625">
            <v>0</v>
          </cell>
          <cell r="AR625">
            <v>0</v>
          </cell>
          <cell r="AS625" t="str">
            <v>Ы</v>
          </cell>
          <cell r="AT625" t="str">
            <v>Ы</v>
          </cell>
          <cell r="AU625">
            <v>0</v>
          </cell>
          <cell r="AV625">
            <v>0</v>
          </cell>
          <cell r="AW625">
            <v>23</v>
          </cell>
          <cell r="AX625">
            <v>1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38888</v>
          </cell>
        </row>
        <row r="626">
          <cell r="A626">
            <v>2006</v>
          </cell>
          <cell r="B626">
            <v>5</v>
          </cell>
          <cell r="C626">
            <v>251</v>
          </cell>
          <cell r="D626">
            <v>16</v>
          </cell>
          <cell r="E626">
            <v>792030</v>
          </cell>
          <cell r="F626">
            <v>0</v>
          </cell>
          <cell r="G626" t="str">
            <v>Затраты по ШПЗ (неосновные)</v>
          </cell>
          <cell r="H626">
            <v>2030</v>
          </cell>
          <cell r="I626">
            <v>7920</v>
          </cell>
          <cell r="J626">
            <v>45.45</v>
          </cell>
          <cell r="K626">
            <v>1</v>
          </cell>
          <cell r="L626">
            <v>0</v>
          </cell>
          <cell r="M626">
            <v>0</v>
          </cell>
          <cell r="N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32</v>
          </cell>
          <cell r="V626">
            <v>0</v>
          </cell>
          <cell r="W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32</v>
          </cell>
          <cell r="AE626">
            <v>110000</v>
          </cell>
          <cell r="AF626">
            <v>0</v>
          </cell>
          <cell r="AI626">
            <v>2343</v>
          </cell>
          <cell r="AK626">
            <v>0</v>
          </cell>
          <cell r="AM626">
            <v>403</v>
          </cell>
          <cell r="AN626">
            <v>1</v>
          </cell>
          <cell r="AO626">
            <v>393216</v>
          </cell>
          <cell r="AQ626">
            <v>0</v>
          </cell>
          <cell r="AR626">
            <v>0</v>
          </cell>
          <cell r="AS626" t="str">
            <v>Ы</v>
          </cell>
          <cell r="AT626" t="str">
            <v>Ы</v>
          </cell>
          <cell r="AU626">
            <v>0</v>
          </cell>
          <cell r="AV626">
            <v>0</v>
          </cell>
          <cell r="AW626">
            <v>23</v>
          </cell>
          <cell r="AX626">
            <v>1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38888</v>
          </cell>
        </row>
        <row r="627">
          <cell r="A627">
            <v>2006</v>
          </cell>
          <cell r="B627">
            <v>5</v>
          </cell>
          <cell r="C627">
            <v>252</v>
          </cell>
          <cell r="D627">
            <v>16</v>
          </cell>
          <cell r="E627">
            <v>792030</v>
          </cell>
          <cell r="F627">
            <v>0</v>
          </cell>
          <cell r="G627" t="str">
            <v>Затраты по ШПЗ (неосновные)</v>
          </cell>
          <cell r="H627">
            <v>2030</v>
          </cell>
          <cell r="I627">
            <v>7920</v>
          </cell>
          <cell r="J627">
            <v>1.59</v>
          </cell>
          <cell r="K627">
            <v>1</v>
          </cell>
          <cell r="L627">
            <v>0</v>
          </cell>
          <cell r="M627">
            <v>0</v>
          </cell>
          <cell r="N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32</v>
          </cell>
          <cell r="V627">
            <v>0</v>
          </cell>
          <cell r="W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32</v>
          </cell>
          <cell r="AE627">
            <v>114020</v>
          </cell>
          <cell r="AF627">
            <v>0</v>
          </cell>
          <cell r="AI627">
            <v>2343</v>
          </cell>
          <cell r="AK627">
            <v>0</v>
          </cell>
          <cell r="AM627">
            <v>404</v>
          </cell>
          <cell r="AN627">
            <v>1</v>
          </cell>
          <cell r="AO627">
            <v>393216</v>
          </cell>
          <cell r="AQ627">
            <v>0</v>
          </cell>
          <cell r="AR627">
            <v>0</v>
          </cell>
          <cell r="AS627" t="str">
            <v>Ы</v>
          </cell>
          <cell r="AT627" t="str">
            <v>Ы</v>
          </cell>
          <cell r="AU627">
            <v>0</v>
          </cell>
          <cell r="AV627">
            <v>0</v>
          </cell>
          <cell r="AW627">
            <v>23</v>
          </cell>
          <cell r="AX627">
            <v>1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38888</v>
          </cell>
        </row>
        <row r="628">
          <cell r="A628">
            <v>2006</v>
          </cell>
          <cell r="B628">
            <v>5</v>
          </cell>
          <cell r="C628">
            <v>253</v>
          </cell>
          <cell r="D628">
            <v>16</v>
          </cell>
          <cell r="E628">
            <v>792030</v>
          </cell>
          <cell r="F628">
            <v>0</v>
          </cell>
          <cell r="G628" t="str">
            <v>Затраты по ШПЗ (неосновные)</v>
          </cell>
          <cell r="H628">
            <v>2030</v>
          </cell>
          <cell r="I628">
            <v>7920</v>
          </cell>
          <cell r="J628">
            <v>6.5</v>
          </cell>
          <cell r="K628">
            <v>1</v>
          </cell>
          <cell r="L628">
            <v>0</v>
          </cell>
          <cell r="M628">
            <v>0</v>
          </cell>
          <cell r="N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32</v>
          </cell>
          <cell r="V628">
            <v>0</v>
          </cell>
          <cell r="W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32</v>
          </cell>
          <cell r="AE628">
            <v>117000</v>
          </cell>
          <cell r="AF628">
            <v>0</v>
          </cell>
          <cell r="AI628">
            <v>2343</v>
          </cell>
          <cell r="AK628">
            <v>0</v>
          </cell>
          <cell r="AM628">
            <v>405</v>
          </cell>
          <cell r="AN628">
            <v>1</v>
          </cell>
          <cell r="AO628">
            <v>393216</v>
          </cell>
          <cell r="AQ628">
            <v>0</v>
          </cell>
          <cell r="AR628">
            <v>0</v>
          </cell>
          <cell r="AS628" t="str">
            <v>Ы</v>
          </cell>
          <cell r="AT628" t="str">
            <v>Ы</v>
          </cell>
          <cell r="AU628">
            <v>0</v>
          </cell>
          <cell r="AV628">
            <v>0</v>
          </cell>
          <cell r="AW628">
            <v>23</v>
          </cell>
          <cell r="AX628">
            <v>1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38888</v>
          </cell>
        </row>
        <row r="629">
          <cell r="A629">
            <v>2006</v>
          </cell>
          <cell r="B629">
            <v>5</v>
          </cell>
          <cell r="C629">
            <v>254</v>
          </cell>
          <cell r="D629">
            <v>16</v>
          </cell>
          <cell r="E629">
            <v>792030</v>
          </cell>
          <cell r="F629">
            <v>0</v>
          </cell>
          <cell r="G629" t="str">
            <v>Затраты по ШПЗ (неосновные)</v>
          </cell>
          <cell r="H629">
            <v>2030</v>
          </cell>
          <cell r="I629">
            <v>7920</v>
          </cell>
          <cell r="J629">
            <v>3.38</v>
          </cell>
          <cell r="K629">
            <v>1</v>
          </cell>
          <cell r="L629">
            <v>0</v>
          </cell>
          <cell r="M629">
            <v>0</v>
          </cell>
          <cell r="N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32</v>
          </cell>
          <cell r="V629">
            <v>0</v>
          </cell>
          <cell r="W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32</v>
          </cell>
          <cell r="AE629">
            <v>130000</v>
          </cell>
          <cell r="AF629">
            <v>0</v>
          </cell>
          <cell r="AI629">
            <v>2343</v>
          </cell>
          <cell r="AK629">
            <v>0</v>
          </cell>
          <cell r="AM629">
            <v>406</v>
          </cell>
          <cell r="AN629">
            <v>1</v>
          </cell>
          <cell r="AO629">
            <v>393216</v>
          </cell>
          <cell r="AQ629">
            <v>0</v>
          </cell>
          <cell r="AR629">
            <v>0</v>
          </cell>
          <cell r="AS629" t="str">
            <v>Ы</v>
          </cell>
          <cell r="AT629" t="str">
            <v>Ы</v>
          </cell>
          <cell r="AU629">
            <v>0</v>
          </cell>
          <cell r="AV629">
            <v>0</v>
          </cell>
          <cell r="AW629">
            <v>23</v>
          </cell>
          <cell r="AX629">
            <v>1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38888</v>
          </cell>
        </row>
        <row r="630">
          <cell r="A630">
            <v>2006</v>
          </cell>
          <cell r="B630">
            <v>5</v>
          </cell>
          <cell r="C630">
            <v>255</v>
          </cell>
          <cell r="D630">
            <v>16</v>
          </cell>
          <cell r="E630">
            <v>792030</v>
          </cell>
          <cell r="F630">
            <v>0</v>
          </cell>
          <cell r="G630" t="str">
            <v>Затраты по ШПЗ (неосновные)</v>
          </cell>
          <cell r="H630">
            <v>2030</v>
          </cell>
          <cell r="I630">
            <v>7920</v>
          </cell>
          <cell r="J630">
            <v>0.48</v>
          </cell>
          <cell r="K630">
            <v>1</v>
          </cell>
          <cell r="L630">
            <v>0</v>
          </cell>
          <cell r="M630">
            <v>0</v>
          </cell>
          <cell r="N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32</v>
          </cell>
          <cell r="V630">
            <v>0</v>
          </cell>
          <cell r="W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32</v>
          </cell>
          <cell r="AE630">
            <v>131000</v>
          </cell>
          <cell r="AF630">
            <v>0</v>
          </cell>
          <cell r="AI630">
            <v>2343</v>
          </cell>
          <cell r="AK630">
            <v>0</v>
          </cell>
          <cell r="AM630">
            <v>407</v>
          </cell>
          <cell r="AN630">
            <v>1</v>
          </cell>
          <cell r="AO630">
            <v>393216</v>
          </cell>
          <cell r="AQ630">
            <v>0</v>
          </cell>
          <cell r="AR630">
            <v>0</v>
          </cell>
          <cell r="AS630" t="str">
            <v>Ы</v>
          </cell>
          <cell r="AT630" t="str">
            <v>Ы</v>
          </cell>
          <cell r="AU630">
            <v>0</v>
          </cell>
          <cell r="AV630">
            <v>0</v>
          </cell>
          <cell r="AW630">
            <v>23</v>
          </cell>
          <cell r="AX630">
            <v>1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38888</v>
          </cell>
        </row>
        <row r="631">
          <cell r="A631">
            <v>2006</v>
          </cell>
          <cell r="B631">
            <v>5</v>
          </cell>
          <cell r="C631">
            <v>256</v>
          </cell>
          <cell r="D631">
            <v>16</v>
          </cell>
          <cell r="E631">
            <v>792030</v>
          </cell>
          <cell r="F631">
            <v>0</v>
          </cell>
          <cell r="G631" t="str">
            <v>Затраты по ШПЗ (неосновные)</v>
          </cell>
          <cell r="H631">
            <v>2030</v>
          </cell>
          <cell r="I631">
            <v>7920</v>
          </cell>
          <cell r="J631">
            <v>0.95</v>
          </cell>
          <cell r="K631">
            <v>1</v>
          </cell>
          <cell r="L631">
            <v>0</v>
          </cell>
          <cell r="M631">
            <v>0</v>
          </cell>
          <cell r="N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32</v>
          </cell>
          <cell r="V631">
            <v>0</v>
          </cell>
          <cell r="W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32</v>
          </cell>
          <cell r="AE631">
            <v>132000</v>
          </cell>
          <cell r="AF631">
            <v>0</v>
          </cell>
          <cell r="AI631">
            <v>2343</v>
          </cell>
          <cell r="AK631">
            <v>0</v>
          </cell>
          <cell r="AM631">
            <v>408</v>
          </cell>
          <cell r="AN631">
            <v>1</v>
          </cell>
          <cell r="AO631">
            <v>393216</v>
          </cell>
          <cell r="AQ631">
            <v>0</v>
          </cell>
          <cell r="AR631">
            <v>0</v>
          </cell>
          <cell r="AS631" t="str">
            <v>Ы</v>
          </cell>
          <cell r="AT631" t="str">
            <v>Ы</v>
          </cell>
          <cell r="AU631">
            <v>0</v>
          </cell>
          <cell r="AV631">
            <v>0</v>
          </cell>
          <cell r="AW631">
            <v>23</v>
          </cell>
          <cell r="AX631">
            <v>1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38888</v>
          </cell>
        </row>
        <row r="632">
          <cell r="A632">
            <v>2006</v>
          </cell>
          <cell r="B632">
            <v>5</v>
          </cell>
          <cell r="C632">
            <v>257</v>
          </cell>
          <cell r="D632">
            <v>16</v>
          </cell>
          <cell r="E632">
            <v>792030</v>
          </cell>
          <cell r="F632">
            <v>0</v>
          </cell>
          <cell r="G632" t="str">
            <v>Затраты по ШПЗ (неосновные)</v>
          </cell>
          <cell r="H632">
            <v>2030</v>
          </cell>
          <cell r="I632">
            <v>7920</v>
          </cell>
          <cell r="J632">
            <v>10.78</v>
          </cell>
          <cell r="K632">
            <v>1</v>
          </cell>
          <cell r="L632">
            <v>0</v>
          </cell>
          <cell r="M632">
            <v>0</v>
          </cell>
          <cell r="N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32</v>
          </cell>
          <cell r="V632">
            <v>0</v>
          </cell>
          <cell r="W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32</v>
          </cell>
          <cell r="AE632">
            <v>133200</v>
          </cell>
          <cell r="AF632">
            <v>0</v>
          </cell>
          <cell r="AI632">
            <v>2343</v>
          </cell>
          <cell r="AK632">
            <v>0</v>
          </cell>
          <cell r="AM632">
            <v>409</v>
          </cell>
          <cell r="AN632">
            <v>1</v>
          </cell>
          <cell r="AO632">
            <v>393216</v>
          </cell>
          <cell r="AQ632">
            <v>0</v>
          </cell>
          <cell r="AR632">
            <v>0</v>
          </cell>
          <cell r="AS632" t="str">
            <v>Ы</v>
          </cell>
          <cell r="AT632" t="str">
            <v>Ы</v>
          </cell>
          <cell r="AU632">
            <v>0</v>
          </cell>
          <cell r="AV632">
            <v>0</v>
          </cell>
          <cell r="AW632">
            <v>23</v>
          </cell>
          <cell r="AX632">
            <v>1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C632">
            <v>38888</v>
          </cell>
        </row>
        <row r="633">
          <cell r="A633">
            <v>2006</v>
          </cell>
          <cell r="B633">
            <v>5</v>
          </cell>
          <cell r="C633">
            <v>258</v>
          </cell>
          <cell r="D633">
            <v>16</v>
          </cell>
          <cell r="E633">
            <v>792030</v>
          </cell>
          <cell r="F633">
            <v>0</v>
          </cell>
          <cell r="G633" t="str">
            <v>Затраты по ШПЗ (неосновные)</v>
          </cell>
          <cell r="H633">
            <v>2030</v>
          </cell>
          <cell r="I633">
            <v>7920</v>
          </cell>
          <cell r="J633">
            <v>4.93</v>
          </cell>
          <cell r="K633">
            <v>1</v>
          </cell>
          <cell r="L633">
            <v>0</v>
          </cell>
          <cell r="M633">
            <v>0</v>
          </cell>
          <cell r="N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32</v>
          </cell>
          <cell r="V633">
            <v>0</v>
          </cell>
          <cell r="W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32</v>
          </cell>
          <cell r="AE633">
            <v>135000</v>
          </cell>
          <cell r="AF633">
            <v>0</v>
          </cell>
          <cell r="AI633">
            <v>2343</v>
          </cell>
          <cell r="AK633">
            <v>0</v>
          </cell>
          <cell r="AM633">
            <v>410</v>
          </cell>
          <cell r="AN633">
            <v>1</v>
          </cell>
          <cell r="AO633">
            <v>393216</v>
          </cell>
          <cell r="AQ633">
            <v>0</v>
          </cell>
          <cell r="AR633">
            <v>0</v>
          </cell>
          <cell r="AS633" t="str">
            <v>Ы</v>
          </cell>
          <cell r="AT633" t="str">
            <v>Ы</v>
          </cell>
          <cell r="AU633">
            <v>0</v>
          </cell>
          <cell r="AV633">
            <v>0</v>
          </cell>
          <cell r="AW633">
            <v>23</v>
          </cell>
          <cell r="AX633">
            <v>1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38888</v>
          </cell>
        </row>
        <row r="634">
          <cell r="A634">
            <v>2006</v>
          </cell>
          <cell r="B634">
            <v>5</v>
          </cell>
          <cell r="C634">
            <v>259</v>
          </cell>
          <cell r="D634">
            <v>16</v>
          </cell>
          <cell r="E634">
            <v>792030</v>
          </cell>
          <cell r="F634">
            <v>0</v>
          </cell>
          <cell r="G634" t="str">
            <v>Затраты по ШПЗ (неосновные)</v>
          </cell>
          <cell r="H634">
            <v>2030</v>
          </cell>
          <cell r="I634">
            <v>7920</v>
          </cell>
          <cell r="J634">
            <v>44267.83</v>
          </cell>
          <cell r="K634">
            <v>1</v>
          </cell>
          <cell r="L634">
            <v>0</v>
          </cell>
          <cell r="M634">
            <v>0</v>
          </cell>
          <cell r="N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32</v>
          </cell>
          <cell r="V634">
            <v>0</v>
          </cell>
          <cell r="W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32</v>
          </cell>
          <cell r="AE634">
            <v>143000</v>
          </cell>
          <cell r="AF634">
            <v>0</v>
          </cell>
          <cell r="AI634">
            <v>2343</v>
          </cell>
          <cell r="AK634">
            <v>0</v>
          </cell>
          <cell r="AM634">
            <v>411</v>
          </cell>
          <cell r="AN634">
            <v>1</v>
          </cell>
          <cell r="AO634">
            <v>393216</v>
          </cell>
          <cell r="AQ634">
            <v>0</v>
          </cell>
          <cell r="AR634">
            <v>0</v>
          </cell>
          <cell r="AS634" t="str">
            <v>Ы</v>
          </cell>
          <cell r="AT634" t="str">
            <v>Ы</v>
          </cell>
          <cell r="AU634">
            <v>0</v>
          </cell>
          <cell r="AV634">
            <v>0</v>
          </cell>
          <cell r="AW634">
            <v>23</v>
          </cell>
          <cell r="AX634">
            <v>1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38888</v>
          </cell>
        </row>
        <row r="635">
          <cell r="A635">
            <v>2006</v>
          </cell>
          <cell r="B635">
            <v>5</v>
          </cell>
          <cell r="C635">
            <v>260</v>
          </cell>
          <cell r="D635">
            <v>16</v>
          </cell>
          <cell r="E635">
            <v>792030</v>
          </cell>
          <cell r="F635">
            <v>0</v>
          </cell>
          <cell r="G635" t="str">
            <v>Затраты по ШПЗ (неосновные)</v>
          </cell>
          <cell r="H635">
            <v>2030</v>
          </cell>
          <cell r="I635">
            <v>7920</v>
          </cell>
          <cell r="J635">
            <v>133.16999999999999</v>
          </cell>
          <cell r="K635">
            <v>1</v>
          </cell>
          <cell r="L635">
            <v>0</v>
          </cell>
          <cell r="M635">
            <v>0</v>
          </cell>
          <cell r="N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32</v>
          </cell>
          <cell r="V635">
            <v>0</v>
          </cell>
          <cell r="W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32</v>
          </cell>
          <cell r="AE635">
            <v>151000</v>
          </cell>
          <cell r="AF635">
            <v>0</v>
          </cell>
          <cell r="AI635">
            <v>2343</v>
          </cell>
          <cell r="AK635">
            <v>0</v>
          </cell>
          <cell r="AM635">
            <v>412</v>
          </cell>
          <cell r="AN635">
            <v>1</v>
          </cell>
          <cell r="AO635">
            <v>393216</v>
          </cell>
          <cell r="AQ635">
            <v>0</v>
          </cell>
          <cell r="AR635">
            <v>0</v>
          </cell>
          <cell r="AS635" t="str">
            <v>Ы</v>
          </cell>
          <cell r="AT635" t="str">
            <v>Ы</v>
          </cell>
          <cell r="AU635">
            <v>0</v>
          </cell>
          <cell r="AV635">
            <v>0</v>
          </cell>
          <cell r="AW635">
            <v>23</v>
          </cell>
          <cell r="AX635">
            <v>1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38888</v>
          </cell>
        </row>
        <row r="636">
          <cell r="A636">
            <v>2006</v>
          </cell>
          <cell r="B636">
            <v>5</v>
          </cell>
          <cell r="C636">
            <v>261</v>
          </cell>
          <cell r="D636">
            <v>16</v>
          </cell>
          <cell r="E636">
            <v>792030</v>
          </cell>
          <cell r="F636">
            <v>0</v>
          </cell>
          <cell r="G636" t="str">
            <v>Затраты по ШПЗ (неосновные)</v>
          </cell>
          <cell r="H636">
            <v>2030</v>
          </cell>
          <cell r="I636">
            <v>7920</v>
          </cell>
          <cell r="J636">
            <v>12.25</v>
          </cell>
          <cell r="K636">
            <v>1</v>
          </cell>
          <cell r="L636">
            <v>0</v>
          </cell>
          <cell r="M636">
            <v>0</v>
          </cell>
          <cell r="N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32</v>
          </cell>
          <cell r="V636">
            <v>0</v>
          </cell>
          <cell r="W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32</v>
          </cell>
          <cell r="AE636">
            <v>152000</v>
          </cell>
          <cell r="AF636">
            <v>0</v>
          </cell>
          <cell r="AI636">
            <v>2343</v>
          </cell>
          <cell r="AK636">
            <v>0</v>
          </cell>
          <cell r="AM636">
            <v>413</v>
          </cell>
          <cell r="AN636">
            <v>1</v>
          </cell>
          <cell r="AO636">
            <v>393216</v>
          </cell>
          <cell r="AQ636">
            <v>0</v>
          </cell>
          <cell r="AR636">
            <v>0</v>
          </cell>
          <cell r="AS636" t="str">
            <v>Ы</v>
          </cell>
          <cell r="AT636" t="str">
            <v>Ы</v>
          </cell>
          <cell r="AU636">
            <v>0</v>
          </cell>
          <cell r="AV636">
            <v>0</v>
          </cell>
          <cell r="AW636">
            <v>23</v>
          </cell>
          <cell r="AX636">
            <v>1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38888</v>
          </cell>
        </row>
        <row r="637">
          <cell r="A637">
            <v>2006</v>
          </cell>
          <cell r="B637">
            <v>5</v>
          </cell>
          <cell r="C637">
            <v>262</v>
          </cell>
          <cell r="D637">
            <v>16</v>
          </cell>
          <cell r="E637">
            <v>792030</v>
          </cell>
          <cell r="F637">
            <v>0</v>
          </cell>
          <cell r="G637" t="str">
            <v>Затраты по ШПЗ (неосновные)</v>
          </cell>
          <cell r="H637">
            <v>2030</v>
          </cell>
          <cell r="I637">
            <v>7920</v>
          </cell>
          <cell r="J637">
            <v>968.73</v>
          </cell>
          <cell r="K637">
            <v>1</v>
          </cell>
          <cell r="L637">
            <v>0</v>
          </cell>
          <cell r="M637">
            <v>0</v>
          </cell>
          <cell r="N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32</v>
          </cell>
          <cell r="V637">
            <v>0</v>
          </cell>
          <cell r="W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32</v>
          </cell>
          <cell r="AE637">
            <v>220000</v>
          </cell>
          <cell r="AF637">
            <v>0</v>
          </cell>
          <cell r="AI637">
            <v>2343</v>
          </cell>
          <cell r="AK637">
            <v>0</v>
          </cell>
          <cell r="AM637">
            <v>414</v>
          </cell>
          <cell r="AN637">
            <v>1</v>
          </cell>
          <cell r="AO637">
            <v>393216</v>
          </cell>
          <cell r="AQ637">
            <v>0</v>
          </cell>
          <cell r="AR637">
            <v>0</v>
          </cell>
          <cell r="AS637" t="str">
            <v>Ы</v>
          </cell>
          <cell r="AT637" t="str">
            <v>Ы</v>
          </cell>
          <cell r="AU637">
            <v>0</v>
          </cell>
          <cell r="AV637">
            <v>0</v>
          </cell>
          <cell r="AW637">
            <v>23</v>
          </cell>
          <cell r="AX637">
            <v>1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38888</v>
          </cell>
        </row>
        <row r="638">
          <cell r="A638">
            <v>2006</v>
          </cell>
          <cell r="B638">
            <v>5</v>
          </cell>
          <cell r="C638">
            <v>263</v>
          </cell>
          <cell r="D638">
            <v>16</v>
          </cell>
          <cell r="E638">
            <v>792030</v>
          </cell>
          <cell r="F638">
            <v>0</v>
          </cell>
          <cell r="G638" t="str">
            <v>Затраты по ШПЗ (неосновные)</v>
          </cell>
          <cell r="H638">
            <v>2030</v>
          </cell>
          <cell r="I638">
            <v>7920</v>
          </cell>
          <cell r="J638">
            <v>487.81</v>
          </cell>
          <cell r="K638">
            <v>1</v>
          </cell>
          <cell r="L638">
            <v>0</v>
          </cell>
          <cell r="M638">
            <v>0</v>
          </cell>
          <cell r="N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32</v>
          </cell>
          <cell r="V638">
            <v>0</v>
          </cell>
          <cell r="W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32</v>
          </cell>
          <cell r="AE638">
            <v>230000</v>
          </cell>
          <cell r="AF638">
            <v>0</v>
          </cell>
          <cell r="AI638">
            <v>2343</v>
          </cell>
          <cell r="AK638">
            <v>0</v>
          </cell>
          <cell r="AM638">
            <v>415</v>
          </cell>
          <cell r="AN638">
            <v>1</v>
          </cell>
          <cell r="AO638">
            <v>393216</v>
          </cell>
          <cell r="AQ638">
            <v>0</v>
          </cell>
          <cell r="AR638">
            <v>0</v>
          </cell>
          <cell r="AS638" t="str">
            <v>Ы</v>
          </cell>
          <cell r="AT638" t="str">
            <v>Ы</v>
          </cell>
          <cell r="AU638">
            <v>0</v>
          </cell>
          <cell r="AV638">
            <v>0</v>
          </cell>
          <cell r="AW638">
            <v>23</v>
          </cell>
          <cell r="AX638">
            <v>1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38888</v>
          </cell>
        </row>
        <row r="639">
          <cell r="A639">
            <v>2006</v>
          </cell>
          <cell r="B639">
            <v>5</v>
          </cell>
          <cell r="C639">
            <v>264</v>
          </cell>
          <cell r="D639">
            <v>16</v>
          </cell>
          <cell r="E639">
            <v>792030</v>
          </cell>
          <cell r="F639">
            <v>0</v>
          </cell>
          <cell r="G639" t="str">
            <v>Затраты по ШПЗ (неосновные)</v>
          </cell>
          <cell r="H639">
            <v>2030</v>
          </cell>
          <cell r="I639">
            <v>7920</v>
          </cell>
          <cell r="J639">
            <v>592000</v>
          </cell>
          <cell r="K639">
            <v>1</v>
          </cell>
          <cell r="L639">
            <v>0</v>
          </cell>
          <cell r="M639">
            <v>0</v>
          </cell>
          <cell r="N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32</v>
          </cell>
          <cell r="V639">
            <v>0</v>
          </cell>
          <cell r="W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32</v>
          </cell>
          <cell r="AE639">
            <v>240000</v>
          </cell>
          <cell r="AF639">
            <v>0</v>
          </cell>
          <cell r="AI639">
            <v>2343</v>
          </cell>
          <cell r="AK639">
            <v>0</v>
          </cell>
          <cell r="AM639">
            <v>416</v>
          </cell>
          <cell r="AN639">
            <v>1</v>
          </cell>
          <cell r="AO639">
            <v>393216</v>
          </cell>
          <cell r="AQ639">
            <v>0</v>
          </cell>
          <cell r="AR639">
            <v>0</v>
          </cell>
          <cell r="AS639" t="str">
            <v>Ы</v>
          </cell>
          <cell r="AT639" t="str">
            <v>Ы</v>
          </cell>
          <cell r="AU639">
            <v>0</v>
          </cell>
          <cell r="AV639">
            <v>0</v>
          </cell>
          <cell r="AW639">
            <v>23</v>
          </cell>
          <cell r="AX639">
            <v>1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38888</v>
          </cell>
        </row>
        <row r="640">
          <cell r="A640">
            <v>2006</v>
          </cell>
          <cell r="B640">
            <v>5</v>
          </cell>
          <cell r="C640">
            <v>265</v>
          </cell>
          <cell r="D640">
            <v>16</v>
          </cell>
          <cell r="E640">
            <v>792030</v>
          </cell>
          <cell r="F640">
            <v>0</v>
          </cell>
          <cell r="G640" t="str">
            <v>Затраты по ШПЗ (неосновные)</v>
          </cell>
          <cell r="H640">
            <v>2030</v>
          </cell>
          <cell r="I640">
            <v>7920</v>
          </cell>
          <cell r="J640">
            <v>172.53</v>
          </cell>
          <cell r="K640">
            <v>1</v>
          </cell>
          <cell r="L640">
            <v>0</v>
          </cell>
          <cell r="M640">
            <v>0</v>
          </cell>
          <cell r="N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32</v>
          </cell>
          <cell r="V640">
            <v>0</v>
          </cell>
          <cell r="W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32</v>
          </cell>
          <cell r="AE640">
            <v>260000</v>
          </cell>
          <cell r="AF640">
            <v>0</v>
          </cell>
          <cell r="AI640">
            <v>2343</v>
          </cell>
          <cell r="AK640">
            <v>0</v>
          </cell>
          <cell r="AM640">
            <v>417</v>
          </cell>
          <cell r="AN640">
            <v>1</v>
          </cell>
          <cell r="AO640">
            <v>393216</v>
          </cell>
          <cell r="AQ640">
            <v>0</v>
          </cell>
          <cell r="AR640">
            <v>0</v>
          </cell>
          <cell r="AS640" t="str">
            <v>Ы</v>
          </cell>
          <cell r="AT640" t="str">
            <v>Ы</v>
          </cell>
          <cell r="AU640">
            <v>0</v>
          </cell>
          <cell r="AV640">
            <v>0</v>
          </cell>
          <cell r="AW640">
            <v>23</v>
          </cell>
          <cell r="AX640">
            <v>1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38888</v>
          </cell>
        </row>
        <row r="641">
          <cell r="A641">
            <v>2006</v>
          </cell>
          <cell r="B641">
            <v>5</v>
          </cell>
          <cell r="C641">
            <v>266</v>
          </cell>
          <cell r="D641">
            <v>16</v>
          </cell>
          <cell r="E641">
            <v>792030</v>
          </cell>
          <cell r="F641">
            <v>0</v>
          </cell>
          <cell r="G641" t="str">
            <v>Затраты по ШПЗ (неосновные)</v>
          </cell>
          <cell r="H641">
            <v>2030</v>
          </cell>
          <cell r="I641">
            <v>7920</v>
          </cell>
          <cell r="J641">
            <v>165.14</v>
          </cell>
          <cell r="K641">
            <v>1</v>
          </cell>
          <cell r="L641">
            <v>0</v>
          </cell>
          <cell r="M641">
            <v>0</v>
          </cell>
          <cell r="N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32</v>
          </cell>
          <cell r="V641">
            <v>0</v>
          </cell>
          <cell r="W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32</v>
          </cell>
          <cell r="AE641">
            <v>270000</v>
          </cell>
          <cell r="AF641">
            <v>0</v>
          </cell>
          <cell r="AI641">
            <v>2343</v>
          </cell>
          <cell r="AK641">
            <v>0</v>
          </cell>
          <cell r="AM641">
            <v>418</v>
          </cell>
          <cell r="AN641">
            <v>1</v>
          </cell>
          <cell r="AO641">
            <v>393216</v>
          </cell>
          <cell r="AQ641">
            <v>0</v>
          </cell>
          <cell r="AR641">
            <v>0</v>
          </cell>
          <cell r="AS641" t="str">
            <v>Ы</v>
          </cell>
          <cell r="AT641" t="str">
            <v>Ы</v>
          </cell>
          <cell r="AU641">
            <v>0</v>
          </cell>
          <cell r="AV641">
            <v>0</v>
          </cell>
          <cell r="AW641">
            <v>23</v>
          </cell>
          <cell r="AX641">
            <v>1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38888</v>
          </cell>
        </row>
        <row r="642">
          <cell r="A642">
            <v>2006</v>
          </cell>
          <cell r="B642">
            <v>5</v>
          </cell>
          <cell r="C642">
            <v>267</v>
          </cell>
          <cell r="D642">
            <v>16</v>
          </cell>
          <cell r="E642">
            <v>792030</v>
          </cell>
          <cell r="F642">
            <v>0</v>
          </cell>
          <cell r="G642" t="str">
            <v>Затраты по ШПЗ (неосновные)</v>
          </cell>
          <cell r="H642">
            <v>2030</v>
          </cell>
          <cell r="I642">
            <v>7920</v>
          </cell>
          <cell r="J642">
            <v>6.47</v>
          </cell>
          <cell r="K642">
            <v>1</v>
          </cell>
          <cell r="L642">
            <v>0</v>
          </cell>
          <cell r="M642">
            <v>0</v>
          </cell>
          <cell r="N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32</v>
          </cell>
          <cell r="V642">
            <v>0</v>
          </cell>
          <cell r="W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32</v>
          </cell>
          <cell r="AE642">
            <v>280000</v>
          </cell>
          <cell r="AF642">
            <v>0</v>
          </cell>
          <cell r="AI642">
            <v>2343</v>
          </cell>
          <cell r="AK642">
            <v>0</v>
          </cell>
          <cell r="AM642">
            <v>419</v>
          </cell>
          <cell r="AN642">
            <v>1</v>
          </cell>
          <cell r="AO642">
            <v>393216</v>
          </cell>
          <cell r="AQ642">
            <v>0</v>
          </cell>
          <cell r="AR642">
            <v>0</v>
          </cell>
          <cell r="AS642" t="str">
            <v>Ы</v>
          </cell>
          <cell r="AT642" t="str">
            <v>Ы</v>
          </cell>
          <cell r="AU642">
            <v>0</v>
          </cell>
          <cell r="AV642">
            <v>0</v>
          </cell>
          <cell r="AW642">
            <v>23</v>
          </cell>
          <cell r="AX642">
            <v>1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38888</v>
          </cell>
        </row>
        <row r="643">
          <cell r="A643">
            <v>2006</v>
          </cell>
          <cell r="B643">
            <v>5</v>
          </cell>
          <cell r="C643">
            <v>268</v>
          </cell>
          <cell r="D643">
            <v>16</v>
          </cell>
          <cell r="E643">
            <v>792030</v>
          </cell>
          <cell r="F643">
            <v>0</v>
          </cell>
          <cell r="G643" t="str">
            <v>Затраты по ШПЗ (неосновные)</v>
          </cell>
          <cell r="H643">
            <v>2030</v>
          </cell>
          <cell r="I643">
            <v>7920</v>
          </cell>
          <cell r="J643">
            <v>37.340000000000003</v>
          </cell>
          <cell r="K643">
            <v>1</v>
          </cell>
          <cell r="L643">
            <v>0</v>
          </cell>
          <cell r="M643">
            <v>0</v>
          </cell>
          <cell r="N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32</v>
          </cell>
          <cell r="V643">
            <v>0</v>
          </cell>
          <cell r="W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32</v>
          </cell>
          <cell r="AE643">
            <v>280100</v>
          </cell>
          <cell r="AF643">
            <v>0</v>
          </cell>
          <cell r="AI643">
            <v>2343</v>
          </cell>
          <cell r="AK643">
            <v>0</v>
          </cell>
          <cell r="AM643">
            <v>420</v>
          </cell>
          <cell r="AN643">
            <v>1</v>
          </cell>
          <cell r="AO643">
            <v>393216</v>
          </cell>
          <cell r="AQ643">
            <v>0</v>
          </cell>
          <cell r="AR643">
            <v>0</v>
          </cell>
          <cell r="AS643" t="str">
            <v>Ы</v>
          </cell>
          <cell r="AT643" t="str">
            <v>Ы</v>
          </cell>
          <cell r="AU643">
            <v>0</v>
          </cell>
          <cell r="AV643">
            <v>0</v>
          </cell>
          <cell r="AW643">
            <v>23</v>
          </cell>
          <cell r="AX643">
            <v>1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38888</v>
          </cell>
        </row>
        <row r="644">
          <cell r="A644">
            <v>2006</v>
          </cell>
          <cell r="B644">
            <v>5</v>
          </cell>
          <cell r="C644">
            <v>269</v>
          </cell>
          <cell r="D644">
            <v>16</v>
          </cell>
          <cell r="E644">
            <v>792030</v>
          </cell>
          <cell r="F644">
            <v>0</v>
          </cell>
          <cell r="G644" t="str">
            <v>Затраты по ШПЗ (неосновные)</v>
          </cell>
          <cell r="H644">
            <v>2030</v>
          </cell>
          <cell r="I644">
            <v>7920</v>
          </cell>
          <cell r="J644">
            <v>8.2100000000000009</v>
          </cell>
          <cell r="K644">
            <v>1</v>
          </cell>
          <cell r="L644">
            <v>0</v>
          </cell>
          <cell r="M644">
            <v>0</v>
          </cell>
          <cell r="N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32</v>
          </cell>
          <cell r="V644">
            <v>0</v>
          </cell>
          <cell r="W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32</v>
          </cell>
          <cell r="AE644">
            <v>280200</v>
          </cell>
          <cell r="AF644">
            <v>0</v>
          </cell>
          <cell r="AI644">
            <v>2343</v>
          </cell>
          <cell r="AK644">
            <v>0</v>
          </cell>
          <cell r="AM644">
            <v>421</v>
          </cell>
          <cell r="AN644">
            <v>1</v>
          </cell>
          <cell r="AO644">
            <v>393216</v>
          </cell>
          <cell r="AQ644">
            <v>0</v>
          </cell>
          <cell r="AR644">
            <v>0</v>
          </cell>
          <cell r="AS644" t="str">
            <v>Ы</v>
          </cell>
          <cell r="AT644" t="str">
            <v>Ы</v>
          </cell>
          <cell r="AU644">
            <v>0</v>
          </cell>
          <cell r="AV644">
            <v>0</v>
          </cell>
          <cell r="AW644">
            <v>23</v>
          </cell>
          <cell r="AX644">
            <v>1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38888</v>
          </cell>
        </row>
        <row r="645">
          <cell r="A645">
            <v>2006</v>
          </cell>
          <cell r="B645">
            <v>5</v>
          </cell>
          <cell r="C645">
            <v>270</v>
          </cell>
          <cell r="D645">
            <v>16</v>
          </cell>
          <cell r="E645">
            <v>792030</v>
          </cell>
          <cell r="F645">
            <v>0</v>
          </cell>
          <cell r="G645" t="str">
            <v>Затраты по ШПЗ (неосновные)</v>
          </cell>
          <cell r="H645">
            <v>2030</v>
          </cell>
          <cell r="I645">
            <v>7920</v>
          </cell>
          <cell r="J645">
            <v>13.87</v>
          </cell>
          <cell r="K645">
            <v>1</v>
          </cell>
          <cell r="L645">
            <v>0</v>
          </cell>
          <cell r="M645">
            <v>0</v>
          </cell>
          <cell r="N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32</v>
          </cell>
          <cell r="V645">
            <v>0</v>
          </cell>
          <cell r="W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32</v>
          </cell>
          <cell r="AE645">
            <v>280400</v>
          </cell>
          <cell r="AF645">
            <v>0</v>
          </cell>
          <cell r="AI645">
            <v>2343</v>
          </cell>
          <cell r="AK645">
            <v>0</v>
          </cell>
          <cell r="AM645">
            <v>422</v>
          </cell>
          <cell r="AN645">
            <v>1</v>
          </cell>
          <cell r="AO645">
            <v>393216</v>
          </cell>
          <cell r="AQ645">
            <v>0</v>
          </cell>
          <cell r="AR645">
            <v>0</v>
          </cell>
          <cell r="AS645" t="str">
            <v>Ы</v>
          </cell>
          <cell r="AT645" t="str">
            <v>Ы</v>
          </cell>
          <cell r="AU645">
            <v>0</v>
          </cell>
          <cell r="AV645">
            <v>0</v>
          </cell>
          <cell r="AW645">
            <v>23</v>
          </cell>
          <cell r="AX645">
            <v>1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38888</v>
          </cell>
        </row>
        <row r="646">
          <cell r="A646">
            <v>2006</v>
          </cell>
          <cell r="B646">
            <v>5</v>
          </cell>
          <cell r="C646">
            <v>271</v>
          </cell>
          <cell r="D646">
            <v>16</v>
          </cell>
          <cell r="E646">
            <v>792030</v>
          </cell>
          <cell r="F646">
            <v>0</v>
          </cell>
          <cell r="G646" t="str">
            <v>Затраты по ШПЗ (неосновные)</v>
          </cell>
          <cell r="H646">
            <v>2030</v>
          </cell>
          <cell r="I646">
            <v>7920</v>
          </cell>
          <cell r="J646">
            <v>12.56</v>
          </cell>
          <cell r="K646">
            <v>1</v>
          </cell>
          <cell r="L646">
            <v>0</v>
          </cell>
          <cell r="M646">
            <v>0</v>
          </cell>
          <cell r="N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32</v>
          </cell>
          <cell r="V646">
            <v>0</v>
          </cell>
          <cell r="W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32</v>
          </cell>
          <cell r="AE646">
            <v>281100</v>
          </cell>
          <cell r="AF646">
            <v>0</v>
          </cell>
          <cell r="AI646">
            <v>2343</v>
          </cell>
          <cell r="AK646">
            <v>0</v>
          </cell>
          <cell r="AM646">
            <v>423</v>
          </cell>
          <cell r="AN646">
            <v>1</v>
          </cell>
          <cell r="AO646">
            <v>393216</v>
          </cell>
          <cell r="AQ646">
            <v>0</v>
          </cell>
          <cell r="AR646">
            <v>0</v>
          </cell>
          <cell r="AS646" t="str">
            <v>Ы</v>
          </cell>
          <cell r="AT646" t="str">
            <v>Ы</v>
          </cell>
          <cell r="AU646">
            <v>0</v>
          </cell>
          <cell r="AV646">
            <v>0</v>
          </cell>
          <cell r="AW646">
            <v>23</v>
          </cell>
          <cell r="AX646">
            <v>1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38888</v>
          </cell>
        </row>
        <row r="647">
          <cell r="A647">
            <v>2006</v>
          </cell>
          <cell r="B647">
            <v>5</v>
          </cell>
          <cell r="C647">
            <v>272</v>
          </cell>
          <cell r="D647">
            <v>16</v>
          </cell>
          <cell r="E647">
            <v>792030</v>
          </cell>
          <cell r="F647">
            <v>0</v>
          </cell>
          <cell r="G647" t="str">
            <v>Затраты по ШПЗ (неосновные)</v>
          </cell>
          <cell r="H647">
            <v>2030</v>
          </cell>
          <cell r="I647">
            <v>7920</v>
          </cell>
          <cell r="J647">
            <v>0.14000000000000001</v>
          </cell>
          <cell r="K647">
            <v>1</v>
          </cell>
          <cell r="L647">
            <v>0</v>
          </cell>
          <cell r="M647">
            <v>0</v>
          </cell>
          <cell r="N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32</v>
          </cell>
          <cell r="V647">
            <v>0</v>
          </cell>
          <cell r="W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32</v>
          </cell>
          <cell r="AE647">
            <v>282200</v>
          </cell>
          <cell r="AF647">
            <v>0</v>
          </cell>
          <cell r="AI647">
            <v>2343</v>
          </cell>
          <cell r="AK647">
            <v>0</v>
          </cell>
          <cell r="AM647">
            <v>424</v>
          </cell>
          <cell r="AN647">
            <v>1</v>
          </cell>
          <cell r="AO647">
            <v>393216</v>
          </cell>
          <cell r="AQ647">
            <v>0</v>
          </cell>
          <cell r="AR647">
            <v>0</v>
          </cell>
          <cell r="AS647" t="str">
            <v>Ы</v>
          </cell>
          <cell r="AT647" t="str">
            <v>Ы</v>
          </cell>
          <cell r="AU647">
            <v>0</v>
          </cell>
          <cell r="AV647">
            <v>0</v>
          </cell>
          <cell r="AW647">
            <v>23</v>
          </cell>
          <cell r="AX647">
            <v>1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38888</v>
          </cell>
        </row>
        <row r="648">
          <cell r="A648">
            <v>2006</v>
          </cell>
          <cell r="B648">
            <v>5</v>
          </cell>
          <cell r="C648">
            <v>273</v>
          </cell>
          <cell r="D648">
            <v>16</v>
          </cell>
          <cell r="E648">
            <v>792030</v>
          </cell>
          <cell r="F648">
            <v>0</v>
          </cell>
          <cell r="G648" t="str">
            <v>Затраты по ШПЗ (неосновные)</v>
          </cell>
          <cell r="H648">
            <v>2030</v>
          </cell>
          <cell r="I648">
            <v>7920</v>
          </cell>
          <cell r="J648">
            <v>108.66</v>
          </cell>
          <cell r="K648">
            <v>1</v>
          </cell>
          <cell r="L648">
            <v>0</v>
          </cell>
          <cell r="M648">
            <v>0</v>
          </cell>
          <cell r="N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32</v>
          </cell>
          <cell r="V648">
            <v>0</v>
          </cell>
          <cell r="W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32</v>
          </cell>
          <cell r="AE648">
            <v>283000</v>
          </cell>
          <cell r="AF648">
            <v>0</v>
          </cell>
          <cell r="AI648">
            <v>2343</v>
          </cell>
          <cell r="AK648">
            <v>0</v>
          </cell>
          <cell r="AM648">
            <v>425</v>
          </cell>
          <cell r="AN648">
            <v>1</v>
          </cell>
          <cell r="AO648">
            <v>393216</v>
          </cell>
          <cell r="AQ648">
            <v>0</v>
          </cell>
          <cell r="AR648">
            <v>0</v>
          </cell>
          <cell r="AS648" t="str">
            <v>Ы</v>
          </cell>
          <cell r="AT648" t="str">
            <v>Ы</v>
          </cell>
          <cell r="AU648">
            <v>0</v>
          </cell>
          <cell r="AV648">
            <v>0</v>
          </cell>
          <cell r="AW648">
            <v>23</v>
          </cell>
          <cell r="AX648">
            <v>1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38888</v>
          </cell>
        </row>
        <row r="649">
          <cell r="A649">
            <v>2006</v>
          </cell>
          <cell r="B649">
            <v>5</v>
          </cell>
          <cell r="C649">
            <v>274</v>
          </cell>
          <cell r="D649">
            <v>16</v>
          </cell>
          <cell r="E649">
            <v>792030</v>
          </cell>
          <cell r="F649">
            <v>0</v>
          </cell>
          <cell r="G649" t="str">
            <v>Затраты по ШПЗ (неосновные)</v>
          </cell>
          <cell r="H649">
            <v>2030</v>
          </cell>
          <cell r="I649">
            <v>7920</v>
          </cell>
          <cell r="J649">
            <v>7.5</v>
          </cell>
          <cell r="K649">
            <v>1</v>
          </cell>
          <cell r="L649">
            <v>0</v>
          </cell>
          <cell r="M649">
            <v>0</v>
          </cell>
          <cell r="N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32</v>
          </cell>
          <cell r="V649">
            <v>0</v>
          </cell>
          <cell r="W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32</v>
          </cell>
          <cell r="AE649">
            <v>285000</v>
          </cell>
          <cell r="AF649">
            <v>0</v>
          </cell>
          <cell r="AI649">
            <v>2343</v>
          </cell>
          <cell r="AK649">
            <v>0</v>
          </cell>
          <cell r="AM649">
            <v>426</v>
          </cell>
          <cell r="AN649">
            <v>1</v>
          </cell>
          <cell r="AO649">
            <v>393216</v>
          </cell>
          <cell r="AQ649">
            <v>0</v>
          </cell>
          <cell r="AR649">
            <v>0</v>
          </cell>
          <cell r="AS649" t="str">
            <v>Ы</v>
          </cell>
          <cell r="AT649" t="str">
            <v>Ы</v>
          </cell>
          <cell r="AU649">
            <v>0</v>
          </cell>
          <cell r="AV649">
            <v>0</v>
          </cell>
          <cell r="AW649">
            <v>23</v>
          </cell>
          <cell r="AX649">
            <v>1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38888</v>
          </cell>
        </row>
        <row r="650">
          <cell r="A650">
            <v>2006</v>
          </cell>
          <cell r="B650">
            <v>5</v>
          </cell>
          <cell r="C650">
            <v>275</v>
          </cell>
          <cell r="D650">
            <v>16</v>
          </cell>
          <cell r="E650">
            <v>792030</v>
          </cell>
          <cell r="F650">
            <v>0</v>
          </cell>
          <cell r="G650" t="str">
            <v>Затраты по ШПЗ (неосновные)</v>
          </cell>
          <cell r="H650">
            <v>2030</v>
          </cell>
          <cell r="I650">
            <v>7920</v>
          </cell>
          <cell r="J650">
            <v>17065.61</v>
          </cell>
          <cell r="K650">
            <v>1</v>
          </cell>
          <cell r="L650">
            <v>0</v>
          </cell>
          <cell r="M650">
            <v>0</v>
          </cell>
          <cell r="N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32</v>
          </cell>
          <cell r="V650">
            <v>0</v>
          </cell>
          <cell r="W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32</v>
          </cell>
          <cell r="AE650">
            <v>311000</v>
          </cell>
          <cell r="AF650">
            <v>0</v>
          </cell>
          <cell r="AI650">
            <v>2343</v>
          </cell>
          <cell r="AK650">
            <v>0</v>
          </cell>
          <cell r="AM650">
            <v>427</v>
          </cell>
          <cell r="AN650">
            <v>1</v>
          </cell>
          <cell r="AO650">
            <v>393216</v>
          </cell>
          <cell r="AQ650">
            <v>0</v>
          </cell>
          <cell r="AR650">
            <v>0</v>
          </cell>
          <cell r="AS650" t="str">
            <v>Ы</v>
          </cell>
          <cell r="AT650" t="str">
            <v>Ы</v>
          </cell>
          <cell r="AU650">
            <v>0</v>
          </cell>
          <cell r="AV650">
            <v>0</v>
          </cell>
          <cell r="AW650">
            <v>23</v>
          </cell>
          <cell r="AX650">
            <v>1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38888</v>
          </cell>
        </row>
        <row r="651">
          <cell r="A651">
            <v>2006</v>
          </cell>
          <cell r="B651">
            <v>5</v>
          </cell>
          <cell r="C651">
            <v>276</v>
          </cell>
          <cell r="D651">
            <v>16</v>
          </cell>
          <cell r="E651">
            <v>792030</v>
          </cell>
          <cell r="F651">
            <v>0</v>
          </cell>
          <cell r="G651" t="str">
            <v>Затраты по ШПЗ (неосновные)</v>
          </cell>
          <cell r="H651">
            <v>2030</v>
          </cell>
          <cell r="I651">
            <v>7920</v>
          </cell>
          <cell r="J651">
            <v>118465.55</v>
          </cell>
          <cell r="K651">
            <v>1</v>
          </cell>
          <cell r="L651">
            <v>0</v>
          </cell>
          <cell r="M651">
            <v>0</v>
          </cell>
          <cell r="N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32</v>
          </cell>
          <cell r="V651">
            <v>0</v>
          </cell>
          <cell r="W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32</v>
          </cell>
          <cell r="AE651">
            <v>312000</v>
          </cell>
          <cell r="AF651">
            <v>0</v>
          </cell>
          <cell r="AI651">
            <v>2343</v>
          </cell>
          <cell r="AK651">
            <v>0</v>
          </cell>
          <cell r="AM651">
            <v>428</v>
          </cell>
          <cell r="AN651">
            <v>1</v>
          </cell>
          <cell r="AO651">
            <v>393216</v>
          </cell>
          <cell r="AQ651">
            <v>0</v>
          </cell>
          <cell r="AR651">
            <v>0</v>
          </cell>
          <cell r="AS651" t="str">
            <v>Ы</v>
          </cell>
          <cell r="AT651" t="str">
            <v>Ы</v>
          </cell>
          <cell r="AU651">
            <v>0</v>
          </cell>
          <cell r="AV651">
            <v>0</v>
          </cell>
          <cell r="AW651">
            <v>23</v>
          </cell>
          <cell r="AX651">
            <v>1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38888</v>
          </cell>
        </row>
        <row r="652">
          <cell r="A652">
            <v>2006</v>
          </cell>
          <cell r="B652">
            <v>5</v>
          </cell>
          <cell r="C652">
            <v>277</v>
          </cell>
          <cell r="D652">
            <v>16</v>
          </cell>
          <cell r="E652">
            <v>792030</v>
          </cell>
          <cell r="F652">
            <v>0</v>
          </cell>
          <cell r="G652" t="str">
            <v>Затраты по ШПЗ (неосновные)</v>
          </cell>
          <cell r="H652">
            <v>2030</v>
          </cell>
          <cell r="I652">
            <v>7920</v>
          </cell>
          <cell r="J652">
            <v>6473.15</v>
          </cell>
          <cell r="K652">
            <v>1</v>
          </cell>
          <cell r="L652">
            <v>0</v>
          </cell>
          <cell r="M652">
            <v>0</v>
          </cell>
          <cell r="N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32</v>
          </cell>
          <cell r="V652">
            <v>0</v>
          </cell>
          <cell r="W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32</v>
          </cell>
          <cell r="AE652">
            <v>313000</v>
          </cell>
          <cell r="AF652">
            <v>0</v>
          </cell>
          <cell r="AI652">
            <v>2343</v>
          </cell>
          <cell r="AK652">
            <v>0</v>
          </cell>
          <cell r="AM652">
            <v>429</v>
          </cell>
          <cell r="AN652">
            <v>1</v>
          </cell>
          <cell r="AO652">
            <v>393216</v>
          </cell>
          <cell r="AQ652">
            <v>0</v>
          </cell>
          <cell r="AR652">
            <v>0</v>
          </cell>
          <cell r="AS652" t="str">
            <v>Ы</v>
          </cell>
          <cell r="AT652" t="str">
            <v>Ы</v>
          </cell>
          <cell r="AU652">
            <v>0</v>
          </cell>
          <cell r="AV652">
            <v>0</v>
          </cell>
          <cell r="AW652">
            <v>23</v>
          </cell>
          <cell r="AX652">
            <v>1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38888</v>
          </cell>
        </row>
        <row r="653">
          <cell r="A653">
            <v>2006</v>
          </cell>
          <cell r="B653">
            <v>5</v>
          </cell>
          <cell r="C653">
            <v>278</v>
          </cell>
          <cell r="D653">
            <v>16</v>
          </cell>
          <cell r="E653">
            <v>792030</v>
          </cell>
          <cell r="F653">
            <v>0</v>
          </cell>
          <cell r="G653" t="str">
            <v>Затраты по ШПЗ (неосновные)</v>
          </cell>
          <cell r="H653">
            <v>2030</v>
          </cell>
          <cell r="I653">
            <v>7920</v>
          </cell>
          <cell r="J653">
            <v>11769.39</v>
          </cell>
          <cell r="K653">
            <v>1</v>
          </cell>
          <cell r="L653">
            <v>0</v>
          </cell>
          <cell r="M653">
            <v>0</v>
          </cell>
          <cell r="N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32</v>
          </cell>
          <cell r="V653">
            <v>0</v>
          </cell>
          <cell r="W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32</v>
          </cell>
          <cell r="AE653">
            <v>314000</v>
          </cell>
          <cell r="AF653">
            <v>0</v>
          </cell>
          <cell r="AI653">
            <v>2343</v>
          </cell>
          <cell r="AK653">
            <v>0</v>
          </cell>
          <cell r="AM653">
            <v>430</v>
          </cell>
          <cell r="AN653">
            <v>1</v>
          </cell>
          <cell r="AO653">
            <v>393216</v>
          </cell>
          <cell r="AQ653">
            <v>0</v>
          </cell>
          <cell r="AR653">
            <v>0</v>
          </cell>
          <cell r="AS653" t="str">
            <v>Ы</v>
          </cell>
          <cell r="AT653" t="str">
            <v>Ы</v>
          </cell>
          <cell r="AU653">
            <v>0</v>
          </cell>
          <cell r="AV653">
            <v>0</v>
          </cell>
          <cell r="AW653">
            <v>23</v>
          </cell>
          <cell r="AX653">
            <v>1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38888</v>
          </cell>
        </row>
        <row r="654">
          <cell r="A654">
            <v>2006</v>
          </cell>
          <cell r="B654">
            <v>5</v>
          </cell>
          <cell r="C654">
            <v>279</v>
          </cell>
          <cell r="D654">
            <v>16</v>
          </cell>
          <cell r="E654">
            <v>792030</v>
          </cell>
          <cell r="F654">
            <v>0</v>
          </cell>
          <cell r="G654" t="str">
            <v>Затраты по ШПЗ (неосновные)</v>
          </cell>
          <cell r="H654">
            <v>2030</v>
          </cell>
          <cell r="I654">
            <v>7920</v>
          </cell>
          <cell r="J654">
            <v>2367.11</v>
          </cell>
          <cell r="K654">
            <v>1</v>
          </cell>
          <cell r="L654">
            <v>0</v>
          </cell>
          <cell r="M654">
            <v>0</v>
          </cell>
          <cell r="N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32</v>
          </cell>
          <cell r="V654">
            <v>0</v>
          </cell>
          <cell r="W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32</v>
          </cell>
          <cell r="AE654">
            <v>315000</v>
          </cell>
          <cell r="AF654">
            <v>0</v>
          </cell>
          <cell r="AI654">
            <v>2343</v>
          </cell>
          <cell r="AK654">
            <v>0</v>
          </cell>
          <cell r="AM654">
            <v>431</v>
          </cell>
          <cell r="AN654">
            <v>1</v>
          </cell>
          <cell r="AO654">
            <v>393216</v>
          </cell>
          <cell r="AQ654">
            <v>0</v>
          </cell>
          <cell r="AR654">
            <v>0</v>
          </cell>
          <cell r="AS654" t="str">
            <v>Ы</v>
          </cell>
          <cell r="AT654" t="str">
            <v>Ы</v>
          </cell>
          <cell r="AU654">
            <v>0</v>
          </cell>
          <cell r="AV654">
            <v>0</v>
          </cell>
          <cell r="AW654">
            <v>23</v>
          </cell>
          <cell r="AX654">
            <v>1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38888</v>
          </cell>
        </row>
        <row r="655">
          <cell r="A655">
            <v>2006</v>
          </cell>
          <cell r="B655">
            <v>5</v>
          </cell>
          <cell r="C655">
            <v>280</v>
          </cell>
          <cell r="D655">
            <v>16</v>
          </cell>
          <cell r="E655">
            <v>792030</v>
          </cell>
          <cell r="F655">
            <v>0</v>
          </cell>
          <cell r="G655" t="str">
            <v>Затраты по ШПЗ (неосновные)</v>
          </cell>
          <cell r="H655">
            <v>2030</v>
          </cell>
          <cell r="I655">
            <v>7920</v>
          </cell>
          <cell r="J655">
            <v>3.41</v>
          </cell>
          <cell r="K655">
            <v>1</v>
          </cell>
          <cell r="L655">
            <v>0</v>
          </cell>
          <cell r="M655">
            <v>0</v>
          </cell>
          <cell r="N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32</v>
          </cell>
          <cell r="V655">
            <v>0</v>
          </cell>
          <cell r="W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32</v>
          </cell>
          <cell r="AE655">
            <v>410000</v>
          </cell>
          <cell r="AF655">
            <v>0</v>
          </cell>
          <cell r="AI655">
            <v>2343</v>
          </cell>
          <cell r="AK655">
            <v>0</v>
          </cell>
          <cell r="AM655">
            <v>432</v>
          </cell>
          <cell r="AN655">
            <v>1</v>
          </cell>
          <cell r="AO655">
            <v>393216</v>
          </cell>
          <cell r="AQ655">
            <v>0</v>
          </cell>
          <cell r="AR655">
            <v>0</v>
          </cell>
          <cell r="AS655" t="str">
            <v>Ы</v>
          </cell>
          <cell r="AT655" t="str">
            <v>Ы</v>
          </cell>
          <cell r="AU655">
            <v>0</v>
          </cell>
          <cell r="AV655">
            <v>0</v>
          </cell>
          <cell r="AW655">
            <v>23</v>
          </cell>
          <cell r="AX655">
            <v>1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38888</v>
          </cell>
        </row>
        <row r="656">
          <cell r="A656">
            <v>2006</v>
          </cell>
          <cell r="B656">
            <v>5</v>
          </cell>
          <cell r="C656">
            <v>281</v>
          </cell>
          <cell r="D656">
            <v>16</v>
          </cell>
          <cell r="E656">
            <v>792030</v>
          </cell>
          <cell r="F656">
            <v>0</v>
          </cell>
          <cell r="G656" t="str">
            <v>Затраты по ШПЗ (неосновные)</v>
          </cell>
          <cell r="H656">
            <v>2030</v>
          </cell>
          <cell r="I656">
            <v>7920</v>
          </cell>
          <cell r="J656">
            <v>279.2</v>
          </cell>
          <cell r="K656">
            <v>1</v>
          </cell>
          <cell r="L656">
            <v>0</v>
          </cell>
          <cell r="M656">
            <v>0</v>
          </cell>
          <cell r="N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32</v>
          </cell>
          <cell r="V656">
            <v>0</v>
          </cell>
          <cell r="W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32</v>
          </cell>
          <cell r="AE656">
            <v>420000</v>
          </cell>
          <cell r="AF656">
            <v>0</v>
          </cell>
          <cell r="AI656">
            <v>2343</v>
          </cell>
          <cell r="AK656">
            <v>0</v>
          </cell>
          <cell r="AM656">
            <v>433</v>
          </cell>
          <cell r="AN656">
            <v>1</v>
          </cell>
          <cell r="AO656">
            <v>393216</v>
          </cell>
          <cell r="AQ656">
            <v>0</v>
          </cell>
          <cell r="AR656">
            <v>0</v>
          </cell>
          <cell r="AS656" t="str">
            <v>Ы</v>
          </cell>
          <cell r="AT656" t="str">
            <v>Ы</v>
          </cell>
          <cell r="AU656">
            <v>0</v>
          </cell>
          <cell r="AV656">
            <v>0</v>
          </cell>
          <cell r="AW656">
            <v>23</v>
          </cell>
          <cell r="AX656">
            <v>1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38888</v>
          </cell>
        </row>
        <row r="657">
          <cell r="A657">
            <v>2006</v>
          </cell>
          <cell r="B657">
            <v>5</v>
          </cell>
          <cell r="C657">
            <v>282</v>
          </cell>
          <cell r="D657">
            <v>16</v>
          </cell>
          <cell r="E657">
            <v>792030</v>
          </cell>
          <cell r="F657">
            <v>0</v>
          </cell>
          <cell r="G657" t="str">
            <v>Затраты по ШПЗ (неосновные)</v>
          </cell>
          <cell r="H657">
            <v>2030</v>
          </cell>
          <cell r="I657">
            <v>7920</v>
          </cell>
          <cell r="J657">
            <v>53.2</v>
          </cell>
          <cell r="K657">
            <v>1</v>
          </cell>
          <cell r="L657">
            <v>0</v>
          </cell>
          <cell r="M657">
            <v>0</v>
          </cell>
          <cell r="N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32</v>
          </cell>
          <cell r="V657">
            <v>0</v>
          </cell>
          <cell r="W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32</v>
          </cell>
          <cell r="AE657">
            <v>430000</v>
          </cell>
          <cell r="AF657">
            <v>0</v>
          </cell>
          <cell r="AI657">
            <v>2343</v>
          </cell>
          <cell r="AK657">
            <v>0</v>
          </cell>
          <cell r="AM657">
            <v>434</v>
          </cell>
          <cell r="AN657">
            <v>1</v>
          </cell>
          <cell r="AO657">
            <v>393216</v>
          </cell>
          <cell r="AQ657">
            <v>0</v>
          </cell>
          <cell r="AR657">
            <v>0</v>
          </cell>
          <cell r="AS657" t="str">
            <v>Ы</v>
          </cell>
          <cell r="AT657" t="str">
            <v>Ы</v>
          </cell>
          <cell r="AU657">
            <v>0</v>
          </cell>
          <cell r="AV657">
            <v>0</v>
          </cell>
          <cell r="AW657">
            <v>23</v>
          </cell>
          <cell r="AX657">
            <v>1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38888</v>
          </cell>
        </row>
        <row r="658">
          <cell r="A658">
            <v>2006</v>
          </cell>
          <cell r="B658">
            <v>5</v>
          </cell>
          <cell r="C658">
            <v>283</v>
          </cell>
          <cell r="D658">
            <v>16</v>
          </cell>
          <cell r="E658">
            <v>792030</v>
          </cell>
          <cell r="F658">
            <v>0</v>
          </cell>
          <cell r="G658" t="str">
            <v>Затраты по ШПЗ (неосновные)</v>
          </cell>
          <cell r="H658">
            <v>2030</v>
          </cell>
          <cell r="I658">
            <v>7920</v>
          </cell>
          <cell r="J658">
            <v>7.16</v>
          </cell>
          <cell r="K658">
            <v>1</v>
          </cell>
          <cell r="L658">
            <v>0</v>
          </cell>
          <cell r="M658">
            <v>0</v>
          </cell>
          <cell r="N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32</v>
          </cell>
          <cell r="V658">
            <v>0</v>
          </cell>
          <cell r="W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32</v>
          </cell>
          <cell r="AE658">
            <v>450000</v>
          </cell>
          <cell r="AF658">
            <v>0</v>
          </cell>
          <cell r="AI658">
            <v>2343</v>
          </cell>
          <cell r="AK658">
            <v>0</v>
          </cell>
          <cell r="AM658">
            <v>435</v>
          </cell>
          <cell r="AN658">
            <v>1</v>
          </cell>
          <cell r="AO658">
            <v>393216</v>
          </cell>
          <cell r="AQ658">
            <v>0</v>
          </cell>
          <cell r="AR658">
            <v>0</v>
          </cell>
          <cell r="AS658" t="str">
            <v>Ы</v>
          </cell>
          <cell r="AT658" t="str">
            <v>Ы</v>
          </cell>
          <cell r="AU658">
            <v>0</v>
          </cell>
          <cell r="AV658">
            <v>0</v>
          </cell>
          <cell r="AW658">
            <v>23</v>
          </cell>
          <cell r="AX658">
            <v>1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38888</v>
          </cell>
        </row>
        <row r="659">
          <cell r="A659">
            <v>2006</v>
          </cell>
          <cell r="B659">
            <v>5</v>
          </cell>
          <cell r="C659">
            <v>284</v>
          </cell>
          <cell r="D659">
            <v>16</v>
          </cell>
          <cell r="E659">
            <v>792030</v>
          </cell>
          <cell r="F659">
            <v>0</v>
          </cell>
          <cell r="G659" t="str">
            <v>Затраты по ШПЗ (неосновные)</v>
          </cell>
          <cell r="H659">
            <v>2030</v>
          </cell>
          <cell r="I659">
            <v>7920</v>
          </cell>
          <cell r="J659">
            <v>15.01</v>
          </cell>
          <cell r="K659">
            <v>1</v>
          </cell>
          <cell r="L659">
            <v>0</v>
          </cell>
          <cell r="M659">
            <v>0</v>
          </cell>
          <cell r="N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32</v>
          </cell>
          <cell r="V659">
            <v>0</v>
          </cell>
          <cell r="W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32</v>
          </cell>
          <cell r="AE659">
            <v>460000</v>
          </cell>
          <cell r="AF659">
            <v>0</v>
          </cell>
          <cell r="AI659">
            <v>2343</v>
          </cell>
          <cell r="AK659">
            <v>0</v>
          </cell>
          <cell r="AM659">
            <v>436</v>
          </cell>
          <cell r="AN659">
            <v>1</v>
          </cell>
          <cell r="AO659">
            <v>393216</v>
          </cell>
          <cell r="AQ659">
            <v>0</v>
          </cell>
          <cell r="AR659">
            <v>0</v>
          </cell>
          <cell r="AS659" t="str">
            <v>Ы</v>
          </cell>
          <cell r="AT659" t="str">
            <v>Ы</v>
          </cell>
          <cell r="AU659">
            <v>0</v>
          </cell>
          <cell r="AV659">
            <v>0</v>
          </cell>
          <cell r="AW659">
            <v>23</v>
          </cell>
          <cell r="AX659">
            <v>1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38888</v>
          </cell>
        </row>
        <row r="660">
          <cell r="A660">
            <v>2006</v>
          </cell>
          <cell r="B660">
            <v>5</v>
          </cell>
          <cell r="C660">
            <v>285</v>
          </cell>
          <cell r="D660">
            <v>16</v>
          </cell>
          <cell r="E660">
            <v>792030</v>
          </cell>
          <cell r="F660">
            <v>0</v>
          </cell>
          <cell r="G660" t="str">
            <v>Затраты по ШПЗ (неосновные)</v>
          </cell>
          <cell r="H660">
            <v>2030</v>
          </cell>
          <cell r="I660">
            <v>7920</v>
          </cell>
          <cell r="J660">
            <v>1.24</v>
          </cell>
          <cell r="K660">
            <v>1</v>
          </cell>
          <cell r="L660">
            <v>0</v>
          </cell>
          <cell r="M660">
            <v>0</v>
          </cell>
          <cell r="N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32</v>
          </cell>
          <cell r="V660">
            <v>0</v>
          </cell>
          <cell r="W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32</v>
          </cell>
          <cell r="AE660">
            <v>465000</v>
          </cell>
          <cell r="AF660">
            <v>0</v>
          </cell>
          <cell r="AI660">
            <v>2343</v>
          </cell>
          <cell r="AK660">
            <v>0</v>
          </cell>
          <cell r="AM660">
            <v>437</v>
          </cell>
          <cell r="AN660">
            <v>1</v>
          </cell>
          <cell r="AO660">
            <v>393216</v>
          </cell>
          <cell r="AQ660">
            <v>0</v>
          </cell>
          <cell r="AR660">
            <v>0</v>
          </cell>
          <cell r="AS660" t="str">
            <v>Ы</v>
          </cell>
          <cell r="AT660" t="str">
            <v>Ы</v>
          </cell>
          <cell r="AU660">
            <v>0</v>
          </cell>
          <cell r="AV660">
            <v>0</v>
          </cell>
          <cell r="AW660">
            <v>23</v>
          </cell>
          <cell r="AX660">
            <v>1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38888</v>
          </cell>
        </row>
        <row r="661">
          <cell r="A661">
            <v>2006</v>
          </cell>
          <cell r="B661">
            <v>5</v>
          </cell>
          <cell r="C661">
            <v>286</v>
          </cell>
          <cell r="D661">
            <v>16</v>
          </cell>
          <cell r="E661">
            <v>792030</v>
          </cell>
          <cell r="F661">
            <v>0</v>
          </cell>
          <cell r="G661" t="str">
            <v>Затраты по ШПЗ (неосновные)</v>
          </cell>
          <cell r="H661">
            <v>2030</v>
          </cell>
          <cell r="I661">
            <v>7920</v>
          </cell>
          <cell r="J661">
            <v>482.36</v>
          </cell>
          <cell r="K661">
            <v>1</v>
          </cell>
          <cell r="L661">
            <v>0</v>
          </cell>
          <cell r="M661">
            <v>0</v>
          </cell>
          <cell r="N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32</v>
          </cell>
          <cell r="V661">
            <v>0</v>
          </cell>
          <cell r="W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32</v>
          </cell>
          <cell r="AE661">
            <v>501108</v>
          </cell>
          <cell r="AF661">
            <v>0</v>
          </cell>
          <cell r="AI661">
            <v>2343</v>
          </cell>
          <cell r="AK661">
            <v>0</v>
          </cell>
          <cell r="AM661">
            <v>438</v>
          </cell>
          <cell r="AN661">
            <v>1</v>
          </cell>
          <cell r="AO661">
            <v>393216</v>
          </cell>
          <cell r="AQ661">
            <v>0</v>
          </cell>
          <cell r="AR661">
            <v>0</v>
          </cell>
          <cell r="AS661" t="str">
            <v>Ы</v>
          </cell>
          <cell r="AT661" t="str">
            <v>Ы</v>
          </cell>
          <cell r="AU661">
            <v>0</v>
          </cell>
          <cell r="AV661">
            <v>0</v>
          </cell>
          <cell r="AW661">
            <v>23</v>
          </cell>
          <cell r="AX661">
            <v>1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38888</v>
          </cell>
        </row>
        <row r="662">
          <cell r="A662">
            <v>2006</v>
          </cell>
          <cell r="B662">
            <v>5</v>
          </cell>
          <cell r="C662">
            <v>287</v>
          </cell>
          <cell r="D662">
            <v>16</v>
          </cell>
          <cell r="E662">
            <v>792030</v>
          </cell>
          <cell r="F662">
            <v>0</v>
          </cell>
          <cell r="G662" t="str">
            <v>Затраты по ШПЗ (неосновные)</v>
          </cell>
          <cell r="H662">
            <v>2030</v>
          </cell>
          <cell r="I662">
            <v>7920</v>
          </cell>
          <cell r="J662">
            <v>3.74</v>
          </cell>
          <cell r="K662">
            <v>1</v>
          </cell>
          <cell r="L662">
            <v>0</v>
          </cell>
          <cell r="M662">
            <v>0</v>
          </cell>
          <cell r="N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32</v>
          </cell>
          <cell r="V662">
            <v>0</v>
          </cell>
          <cell r="W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32</v>
          </cell>
          <cell r="AE662">
            <v>502100</v>
          </cell>
          <cell r="AF662">
            <v>0</v>
          </cell>
          <cell r="AI662">
            <v>2343</v>
          </cell>
          <cell r="AK662">
            <v>0</v>
          </cell>
          <cell r="AM662">
            <v>439</v>
          </cell>
          <cell r="AN662">
            <v>1</v>
          </cell>
          <cell r="AO662">
            <v>393216</v>
          </cell>
          <cell r="AQ662">
            <v>0</v>
          </cell>
          <cell r="AR662">
            <v>0</v>
          </cell>
          <cell r="AS662" t="str">
            <v>Ы</v>
          </cell>
          <cell r="AT662" t="str">
            <v>Ы</v>
          </cell>
          <cell r="AU662">
            <v>0</v>
          </cell>
          <cell r="AV662">
            <v>0</v>
          </cell>
          <cell r="AW662">
            <v>23</v>
          </cell>
          <cell r="AX662">
            <v>1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38888</v>
          </cell>
        </row>
        <row r="663">
          <cell r="A663">
            <v>2006</v>
          </cell>
          <cell r="B663">
            <v>5</v>
          </cell>
          <cell r="C663">
            <v>288</v>
          </cell>
          <cell r="D663">
            <v>16</v>
          </cell>
          <cell r="E663">
            <v>792030</v>
          </cell>
          <cell r="F663">
            <v>0</v>
          </cell>
          <cell r="G663" t="str">
            <v>Затраты по ШПЗ (неосновные)</v>
          </cell>
          <cell r="H663">
            <v>2030</v>
          </cell>
          <cell r="I663">
            <v>7920</v>
          </cell>
          <cell r="J663">
            <v>421.3</v>
          </cell>
          <cell r="K663">
            <v>1</v>
          </cell>
          <cell r="L663">
            <v>0</v>
          </cell>
          <cell r="M663">
            <v>0</v>
          </cell>
          <cell r="N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32</v>
          </cell>
          <cell r="V663">
            <v>0</v>
          </cell>
          <cell r="W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32</v>
          </cell>
          <cell r="AE663">
            <v>503000</v>
          </cell>
          <cell r="AF663">
            <v>0</v>
          </cell>
          <cell r="AI663">
            <v>2343</v>
          </cell>
          <cell r="AK663">
            <v>0</v>
          </cell>
          <cell r="AM663">
            <v>440</v>
          </cell>
          <cell r="AN663">
            <v>1</v>
          </cell>
          <cell r="AO663">
            <v>393216</v>
          </cell>
          <cell r="AQ663">
            <v>0</v>
          </cell>
          <cell r="AR663">
            <v>0</v>
          </cell>
          <cell r="AS663" t="str">
            <v>Ы</v>
          </cell>
          <cell r="AT663" t="str">
            <v>Ы</v>
          </cell>
          <cell r="AU663">
            <v>0</v>
          </cell>
          <cell r="AV663">
            <v>0</v>
          </cell>
          <cell r="AW663">
            <v>23</v>
          </cell>
          <cell r="AX663">
            <v>1</v>
          </cell>
          <cell r="AY663">
            <v>0</v>
          </cell>
          <cell r="AZ663">
            <v>0</v>
          </cell>
          <cell r="BA663">
            <v>0</v>
          </cell>
          <cell r="BB663">
            <v>0</v>
          </cell>
          <cell r="BC663">
            <v>38888</v>
          </cell>
        </row>
        <row r="664">
          <cell r="A664">
            <v>2006</v>
          </cell>
          <cell r="B664">
            <v>5</v>
          </cell>
          <cell r="C664">
            <v>289</v>
          </cell>
          <cell r="D664">
            <v>16</v>
          </cell>
          <cell r="E664">
            <v>792030</v>
          </cell>
          <cell r="F664">
            <v>0</v>
          </cell>
          <cell r="G664" t="str">
            <v>Затраты по ШПЗ (неосновные)</v>
          </cell>
          <cell r="H664">
            <v>2030</v>
          </cell>
          <cell r="I664">
            <v>7920</v>
          </cell>
          <cell r="J664">
            <v>2.96</v>
          </cell>
          <cell r="K664">
            <v>1</v>
          </cell>
          <cell r="L664">
            <v>0</v>
          </cell>
          <cell r="M664">
            <v>0</v>
          </cell>
          <cell r="N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32</v>
          </cell>
          <cell r="V664">
            <v>0</v>
          </cell>
          <cell r="W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32</v>
          </cell>
          <cell r="AE664">
            <v>504900</v>
          </cell>
          <cell r="AF664">
            <v>0</v>
          </cell>
          <cell r="AI664">
            <v>2343</v>
          </cell>
          <cell r="AK664">
            <v>0</v>
          </cell>
          <cell r="AM664">
            <v>441</v>
          </cell>
          <cell r="AN664">
            <v>1</v>
          </cell>
          <cell r="AO664">
            <v>393216</v>
          </cell>
          <cell r="AQ664">
            <v>0</v>
          </cell>
          <cell r="AR664">
            <v>0</v>
          </cell>
          <cell r="AS664" t="str">
            <v>Ы</v>
          </cell>
          <cell r="AT664" t="str">
            <v>Ы</v>
          </cell>
          <cell r="AU664">
            <v>0</v>
          </cell>
          <cell r="AV664">
            <v>0</v>
          </cell>
          <cell r="AW664">
            <v>23</v>
          </cell>
          <cell r="AX664">
            <v>1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38888</v>
          </cell>
        </row>
        <row r="665">
          <cell r="A665">
            <v>2006</v>
          </cell>
          <cell r="B665">
            <v>5</v>
          </cell>
          <cell r="C665">
            <v>290</v>
          </cell>
          <cell r="D665">
            <v>16</v>
          </cell>
          <cell r="E665">
            <v>792030</v>
          </cell>
          <cell r="F665">
            <v>0</v>
          </cell>
          <cell r="G665" t="str">
            <v>Затраты по ШПЗ (неосновные)</v>
          </cell>
          <cell r="H665">
            <v>2030</v>
          </cell>
          <cell r="I665">
            <v>7920</v>
          </cell>
          <cell r="J665">
            <v>0.25</v>
          </cell>
          <cell r="K665">
            <v>1</v>
          </cell>
          <cell r="L665">
            <v>0</v>
          </cell>
          <cell r="M665">
            <v>0</v>
          </cell>
          <cell r="N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32</v>
          </cell>
          <cell r="V665">
            <v>0</v>
          </cell>
          <cell r="W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32</v>
          </cell>
          <cell r="AE665">
            <v>505100</v>
          </cell>
          <cell r="AF665">
            <v>0</v>
          </cell>
          <cell r="AI665">
            <v>2343</v>
          </cell>
          <cell r="AK665">
            <v>0</v>
          </cell>
          <cell r="AM665">
            <v>442</v>
          </cell>
          <cell r="AN665">
            <v>1</v>
          </cell>
          <cell r="AO665">
            <v>393216</v>
          </cell>
          <cell r="AQ665">
            <v>0</v>
          </cell>
          <cell r="AR665">
            <v>0</v>
          </cell>
          <cell r="AS665" t="str">
            <v>Ы</v>
          </cell>
          <cell r="AT665" t="str">
            <v>Ы</v>
          </cell>
          <cell r="AU665">
            <v>0</v>
          </cell>
          <cell r="AV665">
            <v>0</v>
          </cell>
          <cell r="AW665">
            <v>23</v>
          </cell>
          <cell r="AX665">
            <v>1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38888</v>
          </cell>
        </row>
        <row r="666">
          <cell r="A666">
            <v>2006</v>
          </cell>
          <cell r="B666">
            <v>5</v>
          </cell>
          <cell r="C666">
            <v>291</v>
          </cell>
          <cell r="D666">
            <v>16</v>
          </cell>
          <cell r="E666">
            <v>792030</v>
          </cell>
          <cell r="F666">
            <v>0</v>
          </cell>
          <cell r="G666" t="str">
            <v>Затраты по ШПЗ (неосновные)</v>
          </cell>
          <cell r="H666">
            <v>2030</v>
          </cell>
          <cell r="I666">
            <v>7920</v>
          </cell>
          <cell r="J666">
            <v>0.42</v>
          </cell>
          <cell r="K666">
            <v>1</v>
          </cell>
          <cell r="L666">
            <v>0</v>
          </cell>
          <cell r="M666">
            <v>0</v>
          </cell>
          <cell r="N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32</v>
          </cell>
          <cell r="V666">
            <v>0</v>
          </cell>
          <cell r="W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32</v>
          </cell>
          <cell r="AE666">
            <v>505200</v>
          </cell>
          <cell r="AF666">
            <v>0</v>
          </cell>
          <cell r="AI666">
            <v>2343</v>
          </cell>
          <cell r="AK666">
            <v>0</v>
          </cell>
          <cell r="AM666">
            <v>443</v>
          </cell>
          <cell r="AN666">
            <v>1</v>
          </cell>
          <cell r="AO666">
            <v>393216</v>
          </cell>
          <cell r="AQ666">
            <v>0</v>
          </cell>
          <cell r="AR666">
            <v>0</v>
          </cell>
          <cell r="AS666" t="str">
            <v>Ы</v>
          </cell>
          <cell r="AT666" t="str">
            <v>Ы</v>
          </cell>
          <cell r="AU666">
            <v>0</v>
          </cell>
          <cell r="AV666">
            <v>0</v>
          </cell>
          <cell r="AW666">
            <v>23</v>
          </cell>
          <cell r="AX666">
            <v>1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38888</v>
          </cell>
        </row>
        <row r="667">
          <cell r="A667">
            <v>2006</v>
          </cell>
          <cell r="B667">
            <v>5</v>
          </cell>
          <cell r="C667">
            <v>292</v>
          </cell>
          <cell r="D667">
            <v>16</v>
          </cell>
          <cell r="E667">
            <v>792030</v>
          </cell>
          <cell r="F667">
            <v>0</v>
          </cell>
          <cell r="G667" t="str">
            <v>Затраты по ШПЗ (неосновные)</v>
          </cell>
          <cell r="H667">
            <v>2030</v>
          </cell>
          <cell r="I667">
            <v>7920</v>
          </cell>
          <cell r="J667">
            <v>1.33</v>
          </cell>
          <cell r="K667">
            <v>1</v>
          </cell>
          <cell r="L667">
            <v>0</v>
          </cell>
          <cell r="M667">
            <v>0</v>
          </cell>
          <cell r="N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32</v>
          </cell>
          <cell r="V667">
            <v>0</v>
          </cell>
          <cell r="W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32</v>
          </cell>
          <cell r="AE667">
            <v>505300</v>
          </cell>
          <cell r="AF667">
            <v>0</v>
          </cell>
          <cell r="AI667">
            <v>2343</v>
          </cell>
          <cell r="AK667">
            <v>0</v>
          </cell>
          <cell r="AM667">
            <v>444</v>
          </cell>
          <cell r="AN667">
            <v>1</v>
          </cell>
          <cell r="AO667">
            <v>393216</v>
          </cell>
          <cell r="AQ667">
            <v>0</v>
          </cell>
          <cell r="AR667">
            <v>0</v>
          </cell>
          <cell r="AS667" t="str">
            <v>Ы</v>
          </cell>
          <cell r="AT667" t="str">
            <v>Ы</v>
          </cell>
          <cell r="AU667">
            <v>0</v>
          </cell>
          <cell r="AV667">
            <v>0</v>
          </cell>
          <cell r="AW667">
            <v>23</v>
          </cell>
          <cell r="AX667">
            <v>1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38888</v>
          </cell>
        </row>
        <row r="668">
          <cell r="A668">
            <v>2006</v>
          </cell>
          <cell r="B668">
            <v>5</v>
          </cell>
          <cell r="C668">
            <v>293</v>
          </cell>
          <cell r="D668">
            <v>16</v>
          </cell>
          <cell r="E668">
            <v>792030</v>
          </cell>
          <cell r="F668">
            <v>0</v>
          </cell>
          <cell r="G668" t="str">
            <v>Затраты по ШПЗ (неосновные)</v>
          </cell>
          <cell r="H668">
            <v>2030</v>
          </cell>
          <cell r="I668">
            <v>7920</v>
          </cell>
          <cell r="J668">
            <v>1.05</v>
          </cell>
          <cell r="K668">
            <v>1</v>
          </cell>
          <cell r="L668">
            <v>0</v>
          </cell>
          <cell r="M668">
            <v>0</v>
          </cell>
          <cell r="N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32</v>
          </cell>
          <cell r="V668">
            <v>0</v>
          </cell>
          <cell r="W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32</v>
          </cell>
          <cell r="AE668">
            <v>507000</v>
          </cell>
          <cell r="AF668">
            <v>0</v>
          </cell>
          <cell r="AI668">
            <v>2343</v>
          </cell>
          <cell r="AK668">
            <v>0</v>
          </cell>
          <cell r="AM668">
            <v>445</v>
          </cell>
          <cell r="AN668">
            <v>1</v>
          </cell>
          <cell r="AO668">
            <v>393216</v>
          </cell>
          <cell r="AQ668">
            <v>0</v>
          </cell>
          <cell r="AR668">
            <v>0</v>
          </cell>
          <cell r="AS668" t="str">
            <v>Ы</v>
          </cell>
          <cell r="AT668" t="str">
            <v>Ы</v>
          </cell>
          <cell r="AU668">
            <v>0</v>
          </cell>
          <cell r="AV668">
            <v>0</v>
          </cell>
          <cell r="AW668">
            <v>23</v>
          </cell>
          <cell r="AX668">
            <v>1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38888</v>
          </cell>
        </row>
        <row r="669">
          <cell r="A669">
            <v>2006</v>
          </cell>
          <cell r="B669">
            <v>5</v>
          </cell>
          <cell r="C669">
            <v>294</v>
          </cell>
          <cell r="D669">
            <v>16</v>
          </cell>
          <cell r="E669">
            <v>792030</v>
          </cell>
          <cell r="F669">
            <v>0</v>
          </cell>
          <cell r="G669" t="str">
            <v>Затраты по ШПЗ (неосновные)</v>
          </cell>
          <cell r="H669">
            <v>2030</v>
          </cell>
          <cell r="I669">
            <v>7920</v>
          </cell>
          <cell r="J669">
            <v>386.25</v>
          </cell>
          <cell r="K669">
            <v>1</v>
          </cell>
          <cell r="L669">
            <v>0</v>
          </cell>
          <cell r="M669">
            <v>0</v>
          </cell>
          <cell r="N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32</v>
          </cell>
          <cell r="V669">
            <v>0</v>
          </cell>
          <cell r="W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32</v>
          </cell>
          <cell r="AE669">
            <v>510100</v>
          </cell>
          <cell r="AF669">
            <v>0</v>
          </cell>
          <cell r="AI669">
            <v>2343</v>
          </cell>
          <cell r="AK669">
            <v>0</v>
          </cell>
          <cell r="AM669">
            <v>446</v>
          </cell>
          <cell r="AN669">
            <v>1</v>
          </cell>
          <cell r="AO669">
            <v>393216</v>
          </cell>
          <cell r="AQ669">
            <v>0</v>
          </cell>
          <cell r="AR669">
            <v>0</v>
          </cell>
          <cell r="AS669" t="str">
            <v>Ы</v>
          </cell>
          <cell r="AT669" t="str">
            <v>Ы</v>
          </cell>
          <cell r="AU669">
            <v>0</v>
          </cell>
          <cell r="AV669">
            <v>0</v>
          </cell>
          <cell r="AW669">
            <v>23</v>
          </cell>
          <cell r="AX669">
            <v>1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38888</v>
          </cell>
        </row>
        <row r="670">
          <cell r="A670">
            <v>2006</v>
          </cell>
          <cell r="B670">
            <v>5</v>
          </cell>
          <cell r="C670">
            <v>295</v>
          </cell>
          <cell r="D670">
            <v>16</v>
          </cell>
          <cell r="E670">
            <v>792030</v>
          </cell>
          <cell r="F670">
            <v>0</v>
          </cell>
          <cell r="G670" t="str">
            <v>Затраты по ШПЗ (неосновные)</v>
          </cell>
          <cell r="H670">
            <v>2030</v>
          </cell>
          <cell r="I670">
            <v>7920</v>
          </cell>
          <cell r="J670">
            <v>1.1299999999999999</v>
          </cell>
          <cell r="K670">
            <v>1</v>
          </cell>
          <cell r="L670">
            <v>0</v>
          </cell>
          <cell r="M670">
            <v>0</v>
          </cell>
          <cell r="N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32</v>
          </cell>
          <cell r="V670">
            <v>0</v>
          </cell>
          <cell r="W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32</v>
          </cell>
          <cell r="AE670">
            <v>510400</v>
          </cell>
          <cell r="AF670">
            <v>0</v>
          </cell>
          <cell r="AI670">
            <v>2343</v>
          </cell>
          <cell r="AK670">
            <v>0</v>
          </cell>
          <cell r="AM670">
            <v>447</v>
          </cell>
          <cell r="AN670">
            <v>1</v>
          </cell>
          <cell r="AO670">
            <v>393216</v>
          </cell>
          <cell r="AQ670">
            <v>0</v>
          </cell>
          <cell r="AR670">
            <v>0</v>
          </cell>
          <cell r="AS670" t="str">
            <v>Ы</v>
          </cell>
          <cell r="AT670" t="str">
            <v>Ы</v>
          </cell>
          <cell r="AU670">
            <v>0</v>
          </cell>
          <cell r="AV670">
            <v>0</v>
          </cell>
          <cell r="AW670">
            <v>23</v>
          </cell>
          <cell r="AX670">
            <v>1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38888</v>
          </cell>
        </row>
        <row r="671">
          <cell r="A671">
            <v>2006</v>
          </cell>
          <cell r="B671">
            <v>5</v>
          </cell>
          <cell r="C671">
            <v>296</v>
          </cell>
          <cell r="D671">
            <v>16</v>
          </cell>
          <cell r="E671">
            <v>792030</v>
          </cell>
          <cell r="F671">
            <v>0</v>
          </cell>
          <cell r="G671" t="str">
            <v>Затраты по ШПЗ (неосновные)</v>
          </cell>
          <cell r="H671">
            <v>2030</v>
          </cell>
          <cell r="I671">
            <v>7920</v>
          </cell>
          <cell r="J671">
            <v>492.82</v>
          </cell>
          <cell r="K671">
            <v>1</v>
          </cell>
          <cell r="L671">
            <v>0</v>
          </cell>
          <cell r="M671">
            <v>0</v>
          </cell>
          <cell r="N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32</v>
          </cell>
          <cell r="V671">
            <v>0</v>
          </cell>
          <cell r="W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32</v>
          </cell>
          <cell r="AE671">
            <v>510600</v>
          </cell>
          <cell r="AF671">
            <v>0</v>
          </cell>
          <cell r="AI671">
            <v>2343</v>
          </cell>
          <cell r="AK671">
            <v>0</v>
          </cell>
          <cell r="AM671">
            <v>448</v>
          </cell>
          <cell r="AN671">
            <v>1</v>
          </cell>
          <cell r="AO671">
            <v>393216</v>
          </cell>
          <cell r="AQ671">
            <v>0</v>
          </cell>
          <cell r="AR671">
            <v>0</v>
          </cell>
          <cell r="AS671" t="str">
            <v>Ы</v>
          </cell>
          <cell r="AT671" t="str">
            <v>Ы</v>
          </cell>
          <cell r="AU671">
            <v>0</v>
          </cell>
          <cell r="AV671">
            <v>0</v>
          </cell>
          <cell r="AW671">
            <v>23</v>
          </cell>
          <cell r="AX671">
            <v>1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38888</v>
          </cell>
        </row>
        <row r="672">
          <cell r="A672">
            <v>2006</v>
          </cell>
          <cell r="B672">
            <v>5</v>
          </cell>
          <cell r="C672">
            <v>354</v>
          </cell>
          <cell r="D672">
            <v>16</v>
          </cell>
          <cell r="E672">
            <v>792030</v>
          </cell>
          <cell r="F672">
            <v>0</v>
          </cell>
          <cell r="G672" t="str">
            <v>Затраты по ШПЗ (неосновные)</v>
          </cell>
          <cell r="H672">
            <v>2030</v>
          </cell>
          <cell r="I672">
            <v>7920</v>
          </cell>
          <cell r="J672">
            <v>13358.24</v>
          </cell>
          <cell r="K672">
            <v>1</v>
          </cell>
          <cell r="L672">
            <v>0</v>
          </cell>
          <cell r="M672">
            <v>0</v>
          </cell>
          <cell r="N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42</v>
          </cell>
          <cell r="V672">
            <v>0</v>
          </cell>
          <cell r="W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42</v>
          </cell>
          <cell r="AE672">
            <v>110000</v>
          </cell>
          <cell r="AF672">
            <v>0</v>
          </cell>
          <cell r="AI672">
            <v>2343</v>
          </cell>
          <cell r="AK672">
            <v>0</v>
          </cell>
          <cell r="AM672">
            <v>506</v>
          </cell>
          <cell r="AN672">
            <v>1</v>
          </cell>
          <cell r="AO672">
            <v>393216</v>
          </cell>
          <cell r="AQ672">
            <v>0</v>
          </cell>
          <cell r="AR672">
            <v>0</v>
          </cell>
          <cell r="AS672" t="str">
            <v>Ы</v>
          </cell>
          <cell r="AT672" t="str">
            <v>Ы</v>
          </cell>
          <cell r="AU672">
            <v>0</v>
          </cell>
          <cell r="AV672">
            <v>0</v>
          </cell>
          <cell r="AW672">
            <v>23</v>
          </cell>
          <cell r="AX672">
            <v>1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38888</v>
          </cell>
        </row>
        <row r="673">
          <cell r="A673">
            <v>2006</v>
          </cell>
          <cell r="B673">
            <v>5</v>
          </cell>
          <cell r="C673">
            <v>355</v>
          </cell>
          <cell r="D673">
            <v>16</v>
          </cell>
          <cell r="E673">
            <v>792030</v>
          </cell>
          <cell r="F673">
            <v>0</v>
          </cell>
          <cell r="G673" t="str">
            <v>Затраты по ШПЗ (неосновные)</v>
          </cell>
          <cell r="H673">
            <v>2030</v>
          </cell>
          <cell r="I673">
            <v>7920</v>
          </cell>
          <cell r="J673">
            <v>379.6</v>
          </cell>
          <cell r="K673">
            <v>1</v>
          </cell>
          <cell r="L673">
            <v>0</v>
          </cell>
          <cell r="M673">
            <v>0</v>
          </cell>
          <cell r="N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42</v>
          </cell>
          <cell r="V673">
            <v>0</v>
          </cell>
          <cell r="W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42</v>
          </cell>
          <cell r="AE673">
            <v>114020</v>
          </cell>
          <cell r="AF673">
            <v>0</v>
          </cell>
          <cell r="AI673">
            <v>2343</v>
          </cell>
          <cell r="AK673">
            <v>0</v>
          </cell>
          <cell r="AM673">
            <v>507</v>
          </cell>
          <cell r="AN673">
            <v>1</v>
          </cell>
          <cell r="AO673">
            <v>393216</v>
          </cell>
          <cell r="AQ673">
            <v>0</v>
          </cell>
          <cell r="AR673">
            <v>0</v>
          </cell>
          <cell r="AS673" t="str">
            <v>Ы</v>
          </cell>
          <cell r="AT673" t="str">
            <v>Ы</v>
          </cell>
          <cell r="AU673">
            <v>0</v>
          </cell>
          <cell r="AV673">
            <v>0</v>
          </cell>
          <cell r="AW673">
            <v>23</v>
          </cell>
          <cell r="AX673">
            <v>1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38888</v>
          </cell>
        </row>
        <row r="674">
          <cell r="A674">
            <v>2006</v>
          </cell>
          <cell r="B674">
            <v>5</v>
          </cell>
          <cell r="C674">
            <v>356</v>
          </cell>
          <cell r="D674">
            <v>16</v>
          </cell>
          <cell r="E674">
            <v>792030</v>
          </cell>
          <cell r="F674">
            <v>0</v>
          </cell>
          <cell r="G674" t="str">
            <v>Затраты по ШПЗ (неосновные)</v>
          </cell>
          <cell r="H674">
            <v>2030</v>
          </cell>
          <cell r="I674">
            <v>7920</v>
          </cell>
          <cell r="J674">
            <v>379.27</v>
          </cell>
          <cell r="K674">
            <v>1</v>
          </cell>
          <cell r="L674">
            <v>0</v>
          </cell>
          <cell r="M674">
            <v>0</v>
          </cell>
          <cell r="N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42</v>
          </cell>
          <cell r="V674">
            <v>0</v>
          </cell>
          <cell r="W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42</v>
          </cell>
          <cell r="AE674">
            <v>117000</v>
          </cell>
          <cell r="AF674">
            <v>0</v>
          </cell>
          <cell r="AI674">
            <v>2343</v>
          </cell>
          <cell r="AK674">
            <v>0</v>
          </cell>
          <cell r="AM674">
            <v>508</v>
          </cell>
          <cell r="AN674">
            <v>1</v>
          </cell>
          <cell r="AO674">
            <v>393216</v>
          </cell>
          <cell r="AQ674">
            <v>0</v>
          </cell>
          <cell r="AR674">
            <v>0</v>
          </cell>
          <cell r="AS674" t="str">
            <v>Ы</v>
          </cell>
          <cell r="AT674" t="str">
            <v>Ы</v>
          </cell>
          <cell r="AU674">
            <v>0</v>
          </cell>
          <cell r="AV674">
            <v>0</v>
          </cell>
          <cell r="AW674">
            <v>23</v>
          </cell>
          <cell r="AX674">
            <v>1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38888</v>
          </cell>
        </row>
        <row r="675">
          <cell r="A675">
            <v>2006</v>
          </cell>
          <cell r="B675">
            <v>5</v>
          </cell>
          <cell r="C675">
            <v>357</v>
          </cell>
          <cell r="D675">
            <v>16</v>
          </cell>
          <cell r="E675">
            <v>792030</v>
          </cell>
          <cell r="F675">
            <v>0</v>
          </cell>
          <cell r="G675" t="str">
            <v>Затраты по ШПЗ (неосновные)</v>
          </cell>
          <cell r="H675">
            <v>2030</v>
          </cell>
          <cell r="I675">
            <v>7920</v>
          </cell>
          <cell r="J675">
            <v>1952.86</v>
          </cell>
          <cell r="K675">
            <v>1</v>
          </cell>
          <cell r="L675">
            <v>0</v>
          </cell>
          <cell r="M675">
            <v>0</v>
          </cell>
          <cell r="N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42</v>
          </cell>
          <cell r="V675">
            <v>0</v>
          </cell>
          <cell r="W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42</v>
          </cell>
          <cell r="AE675">
            <v>118000</v>
          </cell>
          <cell r="AF675">
            <v>0</v>
          </cell>
          <cell r="AI675">
            <v>2343</v>
          </cell>
          <cell r="AK675">
            <v>0</v>
          </cell>
          <cell r="AM675">
            <v>509</v>
          </cell>
          <cell r="AN675">
            <v>1</v>
          </cell>
          <cell r="AO675">
            <v>393216</v>
          </cell>
          <cell r="AQ675">
            <v>0</v>
          </cell>
          <cell r="AR675">
            <v>0</v>
          </cell>
          <cell r="AS675" t="str">
            <v>Ы</v>
          </cell>
          <cell r="AT675" t="str">
            <v>Ы</v>
          </cell>
          <cell r="AU675">
            <v>0</v>
          </cell>
          <cell r="AV675">
            <v>0</v>
          </cell>
          <cell r="AW675">
            <v>23</v>
          </cell>
          <cell r="AX675">
            <v>1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38888</v>
          </cell>
        </row>
        <row r="676">
          <cell r="A676">
            <v>2006</v>
          </cell>
          <cell r="B676">
            <v>5</v>
          </cell>
          <cell r="C676">
            <v>358</v>
          </cell>
          <cell r="D676">
            <v>16</v>
          </cell>
          <cell r="E676">
            <v>792030</v>
          </cell>
          <cell r="F676">
            <v>0</v>
          </cell>
          <cell r="G676" t="str">
            <v>Затраты по ШПЗ (неосновные)</v>
          </cell>
          <cell r="H676">
            <v>2030</v>
          </cell>
          <cell r="I676">
            <v>7920</v>
          </cell>
          <cell r="J676">
            <v>132.94999999999999</v>
          </cell>
          <cell r="K676">
            <v>1</v>
          </cell>
          <cell r="L676">
            <v>0</v>
          </cell>
          <cell r="M676">
            <v>0</v>
          </cell>
          <cell r="N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42</v>
          </cell>
          <cell r="V676">
            <v>0</v>
          </cell>
          <cell r="W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42</v>
          </cell>
          <cell r="AE676">
            <v>130000</v>
          </cell>
          <cell r="AF676">
            <v>0</v>
          </cell>
          <cell r="AI676">
            <v>2343</v>
          </cell>
          <cell r="AK676">
            <v>0</v>
          </cell>
          <cell r="AM676">
            <v>510</v>
          </cell>
          <cell r="AN676">
            <v>1</v>
          </cell>
          <cell r="AO676">
            <v>393216</v>
          </cell>
          <cell r="AQ676">
            <v>0</v>
          </cell>
          <cell r="AR676">
            <v>0</v>
          </cell>
          <cell r="AS676" t="str">
            <v>Ы</v>
          </cell>
          <cell r="AT676" t="str">
            <v>Ы</v>
          </cell>
          <cell r="AU676">
            <v>0</v>
          </cell>
          <cell r="AV676">
            <v>0</v>
          </cell>
          <cell r="AW676">
            <v>23</v>
          </cell>
          <cell r="AX676">
            <v>1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C676">
            <v>38888</v>
          </cell>
        </row>
        <row r="677">
          <cell r="A677">
            <v>2006</v>
          </cell>
          <cell r="B677">
            <v>5</v>
          </cell>
          <cell r="C677">
            <v>359</v>
          </cell>
          <cell r="D677">
            <v>16</v>
          </cell>
          <cell r="E677">
            <v>792030</v>
          </cell>
          <cell r="F677">
            <v>0</v>
          </cell>
          <cell r="G677" t="str">
            <v>Затраты по ШПЗ (неосновные)</v>
          </cell>
          <cell r="H677">
            <v>2030</v>
          </cell>
          <cell r="I677">
            <v>7920</v>
          </cell>
          <cell r="J677">
            <v>4982.03</v>
          </cell>
          <cell r="K677">
            <v>1</v>
          </cell>
          <cell r="L677">
            <v>0</v>
          </cell>
          <cell r="M677">
            <v>0</v>
          </cell>
          <cell r="N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42</v>
          </cell>
          <cell r="V677">
            <v>0</v>
          </cell>
          <cell r="W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42</v>
          </cell>
          <cell r="AE677">
            <v>131000</v>
          </cell>
          <cell r="AF677">
            <v>0</v>
          </cell>
          <cell r="AI677">
            <v>2343</v>
          </cell>
          <cell r="AK677">
            <v>0</v>
          </cell>
          <cell r="AM677">
            <v>511</v>
          </cell>
          <cell r="AN677">
            <v>1</v>
          </cell>
          <cell r="AO677">
            <v>393216</v>
          </cell>
          <cell r="AQ677">
            <v>0</v>
          </cell>
          <cell r="AR677">
            <v>0</v>
          </cell>
          <cell r="AS677" t="str">
            <v>Ы</v>
          </cell>
          <cell r="AT677" t="str">
            <v>Ы</v>
          </cell>
          <cell r="AU677">
            <v>0</v>
          </cell>
          <cell r="AV677">
            <v>0</v>
          </cell>
          <cell r="AW677">
            <v>23</v>
          </cell>
          <cell r="AX677">
            <v>1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38888</v>
          </cell>
        </row>
        <row r="678">
          <cell r="A678">
            <v>2006</v>
          </cell>
          <cell r="B678">
            <v>5</v>
          </cell>
          <cell r="C678">
            <v>360</v>
          </cell>
          <cell r="D678">
            <v>16</v>
          </cell>
          <cell r="E678">
            <v>792030</v>
          </cell>
          <cell r="F678">
            <v>0</v>
          </cell>
          <cell r="G678" t="str">
            <v>Затраты по ШПЗ (неосновные)</v>
          </cell>
          <cell r="H678">
            <v>2030</v>
          </cell>
          <cell r="I678">
            <v>7920</v>
          </cell>
          <cell r="J678">
            <v>6188.88</v>
          </cell>
          <cell r="K678">
            <v>1</v>
          </cell>
          <cell r="L678">
            <v>0</v>
          </cell>
          <cell r="M678">
            <v>0</v>
          </cell>
          <cell r="N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42</v>
          </cell>
          <cell r="V678">
            <v>0</v>
          </cell>
          <cell r="W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42</v>
          </cell>
          <cell r="AE678">
            <v>132000</v>
          </cell>
          <cell r="AF678">
            <v>0</v>
          </cell>
          <cell r="AI678">
            <v>2343</v>
          </cell>
          <cell r="AK678">
            <v>0</v>
          </cell>
          <cell r="AM678">
            <v>512</v>
          </cell>
          <cell r="AN678">
            <v>1</v>
          </cell>
          <cell r="AO678">
            <v>393216</v>
          </cell>
          <cell r="AQ678">
            <v>0</v>
          </cell>
          <cell r="AR678">
            <v>0</v>
          </cell>
          <cell r="AS678" t="str">
            <v>Ы</v>
          </cell>
          <cell r="AT678" t="str">
            <v>Ы</v>
          </cell>
          <cell r="AU678">
            <v>0</v>
          </cell>
          <cell r="AV678">
            <v>0</v>
          </cell>
          <cell r="AW678">
            <v>23</v>
          </cell>
          <cell r="AX678">
            <v>1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38888</v>
          </cell>
        </row>
        <row r="679">
          <cell r="A679">
            <v>2006</v>
          </cell>
          <cell r="B679">
            <v>5</v>
          </cell>
          <cell r="C679">
            <v>361</v>
          </cell>
          <cell r="D679">
            <v>16</v>
          </cell>
          <cell r="E679">
            <v>792030</v>
          </cell>
          <cell r="F679">
            <v>0</v>
          </cell>
          <cell r="G679" t="str">
            <v>Затраты по ШПЗ (неосновные)</v>
          </cell>
          <cell r="H679">
            <v>2030</v>
          </cell>
          <cell r="I679">
            <v>7920</v>
          </cell>
          <cell r="J679">
            <v>1006.65</v>
          </cell>
          <cell r="K679">
            <v>1</v>
          </cell>
          <cell r="L679">
            <v>0</v>
          </cell>
          <cell r="M679">
            <v>0</v>
          </cell>
          <cell r="N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42</v>
          </cell>
          <cell r="V679">
            <v>0</v>
          </cell>
          <cell r="W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42</v>
          </cell>
          <cell r="AE679">
            <v>135000</v>
          </cell>
          <cell r="AF679">
            <v>0</v>
          </cell>
          <cell r="AI679">
            <v>2343</v>
          </cell>
          <cell r="AK679">
            <v>0</v>
          </cell>
          <cell r="AM679">
            <v>513</v>
          </cell>
          <cell r="AN679">
            <v>1</v>
          </cell>
          <cell r="AO679">
            <v>393216</v>
          </cell>
          <cell r="AQ679">
            <v>0</v>
          </cell>
          <cell r="AR679">
            <v>0</v>
          </cell>
          <cell r="AS679" t="str">
            <v>Ы</v>
          </cell>
          <cell r="AT679" t="str">
            <v>Ы</v>
          </cell>
          <cell r="AU679">
            <v>0</v>
          </cell>
          <cell r="AV679">
            <v>0</v>
          </cell>
          <cell r="AW679">
            <v>23</v>
          </cell>
          <cell r="AX679">
            <v>1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38888</v>
          </cell>
        </row>
        <row r="680">
          <cell r="A680">
            <v>2006</v>
          </cell>
          <cell r="B680">
            <v>5</v>
          </cell>
          <cell r="C680">
            <v>362</v>
          </cell>
          <cell r="D680">
            <v>16</v>
          </cell>
          <cell r="E680">
            <v>792030</v>
          </cell>
          <cell r="F680">
            <v>0</v>
          </cell>
          <cell r="G680" t="str">
            <v>Затраты по ШПЗ (неосновные)</v>
          </cell>
          <cell r="H680">
            <v>2030</v>
          </cell>
          <cell r="I680">
            <v>7920</v>
          </cell>
          <cell r="J680">
            <v>74914.13</v>
          </cell>
          <cell r="K680">
            <v>1</v>
          </cell>
          <cell r="L680">
            <v>0</v>
          </cell>
          <cell r="M680">
            <v>0</v>
          </cell>
          <cell r="N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42</v>
          </cell>
          <cell r="V680">
            <v>0</v>
          </cell>
          <cell r="W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42</v>
          </cell>
          <cell r="AE680">
            <v>143000</v>
          </cell>
          <cell r="AF680">
            <v>0</v>
          </cell>
          <cell r="AI680">
            <v>2343</v>
          </cell>
          <cell r="AK680">
            <v>0</v>
          </cell>
          <cell r="AM680">
            <v>514</v>
          </cell>
          <cell r="AN680">
            <v>1</v>
          </cell>
          <cell r="AO680">
            <v>393216</v>
          </cell>
          <cell r="AQ680">
            <v>0</v>
          </cell>
          <cell r="AR680">
            <v>0</v>
          </cell>
          <cell r="AS680" t="str">
            <v>Ы</v>
          </cell>
          <cell r="AT680" t="str">
            <v>Ы</v>
          </cell>
          <cell r="AU680">
            <v>0</v>
          </cell>
          <cell r="AV680">
            <v>0</v>
          </cell>
          <cell r="AW680">
            <v>23</v>
          </cell>
          <cell r="AX680">
            <v>1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38888</v>
          </cell>
        </row>
        <row r="681">
          <cell r="A681">
            <v>2006</v>
          </cell>
          <cell r="B681">
            <v>5</v>
          </cell>
          <cell r="C681">
            <v>363</v>
          </cell>
          <cell r="D681">
            <v>16</v>
          </cell>
          <cell r="E681">
            <v>792030</v>
          </cell>
          <cell r="F681">
            <v>0</v>
          </cell>
          <cell r="G681" t="str">
            <v>Затраты по ШПЗ (неосновные)</v>
          </cell>
          <cell r="H681">
            <v>2030</v>
          </cell>
          <cell r="I681">
            <v>7920</v>
          </cell>
          <cell r="J681">
            <v>3220496</v>
          </cell>
          <cell r="K681">
            <v>1</v>
          </cell>
          <cell r="L681">
            <v>0</v>
          </cell>
          <cell r="M681">
            <v>0</v>
          </cell>
          <cell r="N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42</v>
          </cell>
          <cell r="V681">
            <v>0</v>
          </cell>
          <cell r="W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42</v>
          </cell>
          <cell r="AE681">
            <v>240000</v>
          </cell>
          <cell r="AF681">
            <v>0</v>
          </cell>
          <cell r="AI681">
            <v>2343</v>
          </cell>
          <cell r="AK681">
            <v>0</v>
          </cell>
          <cell r="AM681">
            <v>515</v>
          </cell>
          <cell r="AN681">
            <v>1</v>
          </cell>
          <cell r="AO681">
            <v>393216</v>
          </cell>
          <cell r="AQ681">
            <v>0</v>
          </cell>
          <cell r="AR681">
            <v>0</v>
          </cell>
          <cell r="AS681" t="str">
            <v>Ы</v>
          </cell>
          <cell r="AT681" t="str">
            <v>Ы</v>
          </cell>
          <cell r="AU681">
            <v>0</v>
          </cell>
          <cell r="AV681">
            <v>0</v>
          </cell>
          <cell r="AW681">
            <v>23</v>
          </cell>
          <cell r="AX681">
            <v>1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38888</v>
          </cell>
        </row>
        <row r="682">
          <cell r="A682">
            <v>2006</v>
          </cell>
          <cell r="B682">
            <v>5</v>
          </cell>
          <cell r="C682">
            <v>364</v>
          </cell>
          <cell r="D682">
            <v>16</v>
          </cell>
          <cell r="E682">
            <v>792030</v>
          </cell>
          <cell r="F682">
            <v>0</v>
          </cell>
          <cell r="G682" t="str">
            <v>Затраты по ШПЗ (неосновные)</v>
          </cell>
          <cell r="H682">
            <v>2030</v>
          </cell>
          <cell r="I682">
            <v>7920</v>
          </cell>
          <cell r="J682">
            <v>90061.75</v>
          </cell>
          <cell r="K682">
            <v>1</v>
          </cell>
          <cell r="L682">
            <v>0</v>
          </cell>
          <cell r="M682">
            <v>0</v>
          </cell>
          <cell r="N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42</v>
          </cell>
          <cell r="V682">
            <v>0</v>
          </cell>
          <cell r="W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42</v>
          </cell>
          <cell r="AE682">
            <v>311000</v>
          </cell>
          <cell r="AF682">
            <v>0</v>
          </cell>
          <cell r="AI682">
            <v>2343</v>
          </cell>
          <cell r="AK682">
            <v>0</v>
          </cell>
          <cell r="AM682">
            <v>516</v>
          </cell>
          <cell r="AN682">
            <v>1</v>
          </cell>
          <cell r="AO682">
            <v>393216</v>
          </cell>
          <cell r="AQ682">
            <v>0</v>
          </cell>
          <cell r="AR682">
            <v>0</v>
          </cell>
          <cell r="AS682" t="str">
            <v>Ы</v>
          </cell>
          <cell r="AT682" t="str">
            <v>Ы</v>
          </cell>
          <cell r="AU682">
            <v>0</v>
          </cell>
          <cell r="AV682">
            <v>0</v>
          </cell>
          <cell r="AW682">
            <v>23</v>
          </cell>
          <cell r="AX682">
            <v>1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38888</v>
          </cell>
        </row>
        <row r="683">
          <cell r="A683">
            <v>2006</v>
          </cell>
          <cell r="B683">
            <v>5</v>
          </cell>
          <cell r="C683">
            <v>365</v>
          </cell>
          <cell r="D683">
            <v>16</v>
          </cell>
          <cell r="E683">
            <v>792030</v>
          </cell>
          <cell r="F683">
            <v>0</v>
          </cell>
          <cell r="G683" t="str">
            <v>Затраты по ШПЗ (неосновные)</v>
          </cell>
          <cell r="H683">
            <v>2030</v>
          </cell>
          <cell r="I683">
            <v>7920</v>
          </cell>
          <cell r="J683">
            <v>623611.18000000005</v>
          </cell>
          <cell r="K683">
            <v>1</v>
          </cell>
          <cell r="L683">
            <v>0</v>
          </cell>
          <cell r="M683">
            <v>0</v>
          </cell>
          <cell r="N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42</v>
          </cell>
          <cell r="V683">
            <v>0</v>
          </cell>
          <cell r="W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42</v>
          </cell>
          <cell r="AE683">
            <v>312000</v>
          </cell>
          <cell r="AF683">
            <v>0</v>
          </cell>
          <cell r="AI683">
            <v>2343</v>
          </cell>
          <cell r="AK683">
            <v>0</v>
          </cell>
          <cell r="AM683">
            <v>517</v>
          </cell>
          <cell r="AN683">
            <v>1</v>
          </cell>
          <cell r="AO683">
            <v>393216</v>
          </cell>
          <cell r="AQ683">
            <v>0</v>
          </cell>
          <cell r="AR683">
            <v>0</v>
          </cell>
          <cell r="AS683" t="str">
            <v>Ы</v>
          </cell>
          <cell r="AT683" t="str">
            <v>Ы</v>
          </cell>
          <cell r="AU683">
            <v>0</v>
          </cell>
          <cell r="AV683">
            <v>0</v>
          </cell>
          <cell r="AW683">
            <v>23</v>
          </cell>
          <cell r="AX683">
            <v>1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38888</v>
          </cell>
        </row>
        <row r="684">
          <cell r="A684">
            <v>2006</v>
          </cell>
          <cell r="B684">
            <v>5</v>
          </cell>
          <cell r="C684">
            <v>366</v>
          </cell>
          <cell r="D684">
            <v>16</v>
          </cell>
          <cell r="E684">
            <v>792030</v>
          </cell>
          <cell r="F684">
            <v>0</v>
          </cell>
          <cell r="G684" t="str">
            <v>Затраты по ШПЗ (неосновные)</v>
          </cell>
          <cell r="H684">
            <v>2030</v>
          </cell>
          <cell r="I684">
            <v>7920</v>
          </cell>
          <cell r="J684">
            <v>34532.400000000001</v>
          </cell>
          <cell r="K684">
            <v>1</v>
          </cell>
          <cell r="L684">
            <v>0</v>
          </cell>
          <cell r="M684">
            <v>0</v>
          </cell>
          <cell r="N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42</v>
          </cell>
          <cell r="V684">
            <v>0</v>
          </cell>
          <cell r="W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42</v>
          </cell>
          <cell r="AE684">
            <v>313000</v>
          </cell>
          <cell r="AF684">
            <v>0</v>
          </cell>
          <cell r="AI684">
            <v>2343</v>
          </cell>
          <cell r="AK684">
            <v>0</v>
          </cell>
          <cell r="AM684">
            <v>518</v>
          </cell>
          <cell r="AN684">
            <v>1</v>
          </cell>
          <cell r="AO684">
            <v>393216</v>
          </cell>
          <cell r="AQ684">
            <v>0</v>
          </cell>
          <cell r="AR684">
            <v>0</v>
          </cell>
          <cell r="AS684" t="str">
            <v>Ы</v>
          </cell>
          <cell r="AT684" t="str">
            <v>Ы</v>
          </cell>
          <cell r="AU684">
            <v>0</v>
          </cell>
          <cell r="AV684">
            <v>0</v>
          </cell>
          <cell r="AW684">
            <v>23</v>
          </cell>
          <cell r="AX684">
            <v>1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38888</v>
          </cell>
        </row>
        <row r="685">
          <cell r="A685">
            <v>2006</v>
          </cell>
          <cell r="B685">
            <v>5</v>
          </cell>
          <cell r="C685">
            <v>367</v>
          </cell>
          <cell r="D685">
            <v>16</v>
          </cell>
          <cell r="E685">
            <v>792030</v>
          </cell>
          <cell r="F685">
            <v>0</v>
          </cell>
          <cell r="G685" t="str">
            <v>Затраты по ШПЗ (неосновные)</v>
          </cell>
          <cell r="H685">
            <v>2030</v>
          </cell>
          <cell r="I685">
            <v>7920</v>
          </cell>
          <cell r="J685">
            <v>61792.65</v>
          </cell>
          <cell r="K685">
            <v>1</v>
          </cell>
          <cell r="L685">
            <v>0</v>
          </cell>
          <cell r="M685">
            <v>0</v>
          </cell>
          <cell r="N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42</v>
          </cell>
          <cell r="V685">
            <v>0</v>
          </cell>
          <cell r="W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42</v>
          </cell>
          <cell r="AE685">
            <v>314000</v>
          </cell>
          <cell r="AF685">
            <v>0</v>
          </cell>
          <cell r="AI685">
            <v>2343</v>
          </cell>
          <cell r="AK685">
            <v>0</v>
          </cell>
          <cell r="AM685">
            <v>519</v>
          </cell>
          <cell r="AN685">
            <v>1</v>
          </cell>
          <cell r="AO685">
            <v>393216</v>
          </cell>
          <cell r="AQ685">
            <v>0</v>
          </cell>
          <cell r="AR685">
            <v>0</v>
          </cell>
          <cell r="AS685" t="str">
            <v>Ы</v>
          </cell>
          <cell r="AT685" t="str">
            <v>Ы</v>
          </cell>
          <cell r="AU685">
            <v>0</v>
          </cell>
          <cell r="AV685">
            <v>0</v>
          </cell>
          <cell r="AW685">
            <v>23</v>
          </cell>
          <cell r="AX685">
            <v>1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38888</v>
          </cell>
        </row>
        <row r="686">
          <cell r="A686">
            <v>2006</v>
          </cell>
          <cell r="B686">
            <v>5</v>
          </cell>
          <cell r="C686">
            <v>368</v>
          </cell>
          <cell r="D686">
            <v>16</v>
          </cell>
          <cell r="E686">
            <v>792030</v>
          </cell>
          <cell r="F686">
            <v>0</v>
          </cell>
          <cell r="G686" t="str">
            <v>Затраты по ШПЗ (неосновные)</v>
          </cell>
          <cell r="H686">
            <v>2030</v>
          </cell>
          <cell r="I686">
            <v>7920</v>
          </cell>
          <cell r="J686">
            <v>12872.63</v>
          </cell>
          <cell r="K686">
            <v>1</v>
          </cell>
          <cell r="L686">
            <v>0</v>
          </cell>
          <cell r="M686">
            <v>0</v>
          </cell>
          <cell r="N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42</v>
          </cell>
          <cell r="V686">
            <v>0</v>
          </cell>
          <cell r="W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42</v>
          </cell>
          <cell r="AE686">
            <v>315000</v>
          </cell>
          <cell r="AF686">
            <v>0</v>
          </cell>
          <cell r="AI686">
            <v>2343</v>
          </cell>
          <cell r="AK686">
            <v>0</v>
          </cell>
          <cell r="AM686">
            <v>520</v>
          </cell>
          <cell r="AN686">
            <v>1</v>
          </cell>
          <cell r="AO686">
            <v>393216</v>
          </cell>
          <cell r="AQ686">
            <v>0</v>
          </cell>
          <cell r="AR686">
            <v>0</v>
          </cell>
          <cell r="AS686" t="str">
            <v>Ы</v>
          </cell>
          <cell r="AT686" t="str">
            <v>Ы</v>
          </cell>
          <cell r="AU686">
            <v>0</v>
          </cell>
          <cell r="AV686">
            <v>0</v>
          </cell>
          <cell r="AW686">
            <v>23</v>
          </cell>
          <cell r="AX686">
            <v>1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38888</v>
          </cell>
        </row>
        <row r="687">
          <cell r="A687">
            <v>2006</v>
          </cell>
          <cell r="B687">
            <v>5</v>
          </cell>
          <cell r="C687">
            <v>369</v>
          </cell>
          <cell r="D687">
            <v>16</v>
          </cell>
          <cell r="E687">
            <v>792030</v>
          </cell>
          <cell r="F687">
            <v>0</v>
          </cell>
          <cell r="G687" t="str">
            <v>Затраты по ШПЗ (неосновные)</v>
          </cell>
          <cell r="H687">
            <v>2030</v>
          </cell>
          <cell r="I687">
            <v>7920</v>
          </cell>
          <cell r="J687">
            <v>1373.19</v>
          </cell>
          <cell r="K687">
            <v>1</v>
          </cell>
          <cell r="L687">
            <v>0</v>
          </cell>
          <cell r="M687">
            <v>0</v>
          </cell>
          <cell r="N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42</v>
          </cell>
          <cell r="V687">
            <v>0</v>
          </cell>
          <cell r="W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42</v>
          </cell>
          <cell r="AE687">
            <v>410000</v>
          </cell>
          <cell r="AF687">
            <v>0</v>
          </cell>
          <cell r="AI687">
            <v>2343</v>
          </cell>
          <cell r="AK687">
            <v>0</v>
          </cell>
          <cell r="AM687">
            <v>521</v>
          </cell>
          <cell r="AN687">
            <v>1</v>
          </cell>
          <cell r="AO687">
            <v>393216</v>
          </cell>
          <cell r="AQ687">
            <v>0</v>
          </cell>
          <cell r="AR687">
            <v>0</v>
          </cell>
          <cell r="AS687" t="str">
            <v>Ы</v>
          </cell>
          <cell r="AT687" t="str">
            <v>Ы</v>
          </cell>
          <cell r="AU687">
            <v>0</v>
          </cell>
          <cell r="AV687">
            <v>0</v>
          </cell>
          <cell r="AW687">
            <v>23</v>
          </cell>
          <cell r="AX687">
            <v>1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38888</v>
          </cell>
        </row>
        <row r="688">
          <cell r="A688">
            <v>2006</v>
          </cell>
          <cell r="B688">
            <v>5</v>
          </cell>
          <cell r="C688">
            <v>370</v>
          </cell>
          <cell r="D688">
            <v>16</v>
          </cell>
          <cell r="E688">
            <v>792030</v>
          </cell>
          <cell r="F688">
            <v>0</v>
          </cell>
          <cell r="G688" t="str">
            <v>Затраты по ШПЗ (неосновные)</v>
          </cell>
          <cell r="H688">
            <v>2030</v>
          </cell>
          <cell r="I688">
            <v>7920</v>
          </cell>
          <cell r="J688">
            <v>29150.79</v>
          </cell>
          <cell r="K688">
            <v>1</v>
          </cell>
          <cell r="L688">
            <v>0</v>
          </cell>
          <cell r="M688">
            <v>0</v>
          </cell>
          <cell r="N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42</v>
          </cell>
          <cell r="V688">
            <v>0</v>
          </cell>
          <cell r="W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42</v>
          </cell>
          <cell r="AE688">
            <v>420000</v>
          </cell>
          <cell r="AF688">
            <v>0</v>
          </cell>
          <cell r="AI688">
            <v>2343</v>
          </cell>
          <cell r="AK688">
            <v>0</v>
          </cell>
          <cell r="AM688">
            <v>522</v>
          </cell>
          <cell r="AN688">
            <v>1</v>
          </cell>
          <cell r="AO688">
            <v>393216</v>
          </cell>
          <cell r="AQ688">
            <v>0</v>
          </cell>
          <cell r="AR688">
            <v>0</v>
          </cell>
          <cell r="AS688" t="str">
            <v>Ы</v>
          </cell>
          <cell r="AT688" t="str">
            <v>Ы</v>
          </cell>
          <cell r="AU688">
            <v>0</v>
          </cell>
          <cell r="AV688">
            <v>0</v>
          </cell>
          <cell r="AW688">
            <v>23</v>
          </cell>
          <cell r="AX688">
            <v>1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38888</v>
          </cell>
        </row>
        <row r="689">
          <cell r="A689">
            <v>2006</v>
          </cell>
          <cell r="B689">
            <v>5</v>
          </cell>
          <cell r="C689">
            <v>371</v>
          </cell>
          <cell r="D689">
            <v>16</v>
          </cell>
          <cell r="E689">
            <v>792030</v>
          </cell>
          <cell r="F689">
            <v>0</v>
          </cell>
          <cell r="G689" t="str">
            <v>Затраты по ШПЗ (неосновные)</v>
          </cell>
          <cell r="H689">
            <v>2030</v>
          </cell>
          <cell r="I689">
            <v>7920</v>
          </cell>
          <cell r="J689">
            <v>4627.55</v>
          </cell>
          <cell r="K689">
            <v>1</v>
          </cell>
          <cell r="L689">
            <v>0</v>
          </cell>
          <cell r="M689">
            <v>0</v>
          </cell>
          <cell r="N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42</v>
          </cell>
          <cell r="V689">
            <v>0</v>
          </cell>
          <cell r="W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42</v>
          </cell>
          <cell r="AE689">
            <v>430000</v>
          </cell>
          <cell r="AF689">
            <v>0</v>
          </cell>
          <cell r="AI689">
            <v>2343</v>
          </cell>
          <cell r="AK689">
            <v>0</v>
          </cell>
          <cell r="AM689">
            <v>523</v>
          </cell>
          <cell r="AN689">
            <v>1</v>
          </cell>
          <cell r="AO689">
            <v>393216</v>
          </cell>
          <cell r="AQ689">
            <v>0</v>
          </cell>
          <cell r="AR689">
            <v>0</v>
          </cell>
          <cell r="AS689" t="str">
            <v>Ы</v>
          </cell>
          <cell r="AT689" t="str">
            <v>Ы</v>
          </cell>
          <cell r="AU689">
            <v>0</v>
          </cell>
          <cell r="AV689">
            <v>0</v>
          </cell>
          <cell r="AW689">
            <v>23</v>
          </cell>
          <cell r="AX689">
            <v>1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38888</v>
          </cell>
        </row>
        <row r="690">
          <cell r="A690">
            <v>2006</v>
          </cell>
          <cell r="B690">
            <v>5</v>
          </cell>
          <cell r="C690">
            <v>372</v>
          </cell>
          <cell r="D690">
            <v>16</v>
          </cell>
          <cell r="E690">
            <v>792030</v>
          </cell>
          <cell r="F690">
            <v>0</v>
          </cell>
          <cell r="G690" t="str">
            <v>Затраты по ШПЗ (неосновные)</v>
          </cell>
          <cell r="H690">
            <v>2030</v>
          </cell>
          <cell r="I690">
            <v>7920</v>
          </cell>
          <cell r="J690">
            <v>2091.5500000000002</v>
          </cell>
          <cell r="K690">
            <v>1</v>
          </cell>
          <cell r="L690">
            <v>0</v>
          </cell>
          <cell r="M690">
            <v>0</v>
          </cell>
          <cell r="N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42</v>
          </cell>
          <cell r="V690">
            <v>0</v>
          </cell>
          <cell r="W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42</v>
          </cell>
          <cell r="AE690">
            <v>450000</v>
          </cell>
          <cell r="AF690">
            <v>0</v>
          </cell>
          <cell r="AI690">
            <v>2343</v>
          </cell>
          <cell r="AK690">
            <v>0</v>
          </cell>
          <cell r="AM690">
            <v>524</v>
          </cell>
          <cell r="AN690">
            <v>1</v>
          </cell>
          <cell r="AO690">
            <v>393216</v>
          </cell>
          <cell r="AQ690">
            <v>0</v>
          </cell>
          <cell r="AR690">
            <v>0</v>
          </cell>
          <cell r="AS690" t="str">
            <v>Ы</v>
          </cell>
          <cell r="AT690" t="str">
            <v>Ы</v>
          </cell>
          <cell r="AU690">
            <v>0</v>
          </cell>
          <cell r="AV690">
            <v>0</v>
          </cell>
          <cell r="AW690">
            <v>23</v>
          </cell>
          <cell r="AX690">
            <v>1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38888</v>
          </cell>
        </row>
        <row r="691">
          <cell r="A691">
            <v>2006</v>
          </cell>
          <cell r="B691">
            <v>5</v>
          </cell>
          <cell r="C691">
            <v>373</v>
          </cell>
          <cell r="D691">
            <v>16</v>
          </cell>
          <cell r="E691">
            <v>792030</v>
          </cell>
          <cell r="F691">
            <v>0</v>
          </cell>
          <cell r="G691" t="str">
            <v>Затраты по ШПЗ (неосновные)</v>
          </cell>
          <cell r="H691">
            <v>2030</v>
          </cell>
          <cell r="I691">
            <v>7920</v>
          </cell>
          <cell r="J691">
            <v>635.23</v>
          </cell>
          <cell r="K691">
            <v>1</v>
          </cell>
          <cell r="L691">
            <v>0</v>
          </cell>
          <cell r="M691">
            <v>0</v>
          </cell>
          <cell r="N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42</v>
          </cell>
          <cell r="V691">
            <v>0</v>
          </cell>
          <cell r="W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42</v>
          </cell>
          <cell r="AE691">
            <v>460000</v>
          </cell>
          <cell r="AF691">
            <v>0</v>
          </cell>
          <cell r="AI691">
            <v>2343</v>
          </cell>
          <cell r="AK691">
            <v>0</v>
          </cell>
          <cell r="AM691">
            <v>525</v>
          </cell>
          <cell r="AN691">
            <v>1</v>
          </cell>
          <cell r="AO691">
            <v>393216</v>
          </cell>
          <cell r="AQ691">
            <v>0</v>
          </cell>
          <cell r="AR691">
            <v>0</v>
          </cell>
          <cell r="AS691" t="str">
            <v>Ы</v>
          </cell>
          <cell r="AT691" t="str">
            <v>Ы</v>
          </cell>
          <cell r="AU691">
            <v>0</v>
          </cell>
          <cell r="AV691">
            <v>0</v>
          </cell>
          <cell r="AW691">
            <v>23</v>
          </cell>
          <cell r="AX691">
            <v>1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38888</v>
          </cell>
        </row>
        <row r="692">
          <cell r="A692">
            <v>2006</v>
          </cell>
          <cell r="B692">
            <v>5</v>
          </cell>
          <cell r="C692">
            <v>374</v>
          </cell>
          <cell r="D692">
            <v>16</v>
          </cell>
          <cell r="E692">
            <v>792030</v>
          </cell>
          <cell r="F692">
            <v>0</v>
          </cell>
          <cell r="G692" t="str">
            <v>Затраты по ШПЗ (неосновные)</v>
          </cell>
          <cell r="H692">
            <v>2030</v>
          </cell>
          <cell r="I692">
            <v>7920</v>
          </cell>
          <cell r="J692">
            <v>20.53</v>
          </cell>
          <cell r="K692">
            <v>1</v>
          </cell>
          <cell r="L692">
            <v>0</v>
          </cell>
          <cell r="M692">
            <v>0</v>
          </cell>
          <cell r="N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42</v>
          </cell>
          <cell r="V692">
            <v>0</v>
          </cell>
          <cell r="W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42</v>
          </cell>
          <cell r="AE692">
            <v>465000</v>
          </cell>
          <cell r="AF692">
            <v>0</v>
          </cell>
          <cell r="AI692">
            <v>2343</v>
          </cell>
          <cell r="AK692">
            <v>0</v>
          </cell>
          <cell r="AM692">
            <v>526</v>
          </cell>
          <cell r="AN692">
            <v>1</v>
          </cell>
          <cell r="AO692">
            <v>393216</v>
          </cell>
          <cell r="AQ692">
            <v>0</v>
          </cell>
          <cell r="AR692">
            <v>0</v>
          </cell>
          <cell r="AS692" t="str">
            <v>Ы</v>
          </cell>
          <cell r="AT692" t="str">
            <v>Ы</v>
          </cell>
          <cell r="AU692">
            <v>0</v>
          </cell>
          <cell r="AV692">
            <v>0</v>
          </cell>
          <cell r="AW692">
            <v>23</v>
          </cell>
          <cell r="AX692">
            <v>1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38888</v>
          </cell>
        </row>
        <row r="693">
          <cell r="A693">
            <v>2006</v>
          </cell>
          <cell r="B693">
            <v>5</v>
          </cell>
          <cell r="C693">
            <v>375</v>
          </cell>
          <cell r="D693">
            <v>16</v>
          </cell>
          <cell r="E693">
            <v>792030</v>
          </cell>
          <cell r="F693">
            <v>0</v>
          </cell>
          <cell r="G693" t="str">
            <v>Затраты по ШПЗ (неосновные)</v>
          </cell>
          <cell r="H693">
            <v>2030</v>
          </cell>
          <cell r="I693">
            <v>7920</v>
          </cell>
          <cell r="J693">
            <v>276.8</v>
          </cell>
          <cell r="K693">
            <v>1</v>
          </cell>
          <cell r="L693">
            <v>0</v>
          </cell>
          <cell r="M693">
            <v>0</v>
          </cell>
          <cell r="N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42</v>
          </cell>
          <cell r="V693">
            <v>0</v>
          </cell>
          <cell r="W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42</v>
          </cell>
          <cell r="AE693">
            <v>501103</v>
          </cell>
          <cell r="AF693">
            <v>0</v>
          </cell>
          <cell r="AI693">
            <v>2343</v>
          </cell>
          <cell r="AK693">
            <v>0</v>
          </cell>
          <cell r="AM693">
            <v>527</v>
          </cell>
          <cell r="AN693">
            <v>1</v>
          </cell>
          <cell r="AO693">
            <v>393216</v>
          </cell>
          <cell r="AQ693">
            <v>0</v>
          </cell>
          <cell r="AR693">
            <v>0</v>
          </cell>
          <cell r="AS693" t="str">
            <v>Ы</v>
          </cell>
          <cell r="AT693" t="str">
            <v>Ы</v>
          </cell>
          <cell r="AU693">
            <v>0</v>
          </cell>
          <cell r="AV693">
            <v>0</v>
          </cell>
          <cell r="AW693">
            <v>23</v>
          </cell>
          <cell r="AX693">
            <v>1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38888</v>
          </cell>
        </row>
        <row r="694">
          <cell r="A694">
            <v>2006</v>
          </cell>
          <cell r="B694">
            <v>5</v>
          </cell>
          <cell r="C694">
            <v>376</v>
          </cell>
          <cell r="D694">
            <v>16</v>
          </cell>
          <cell r="E694">
            <v>792030</v>
          </cell>
          <cell r="F694">
            <v>0</v>
          </cell>
          <cell r="G694" t="str">
            <v>Затраты по ШПЗ (неосновные)</v>
          </cell>
          <cell r="H694">
            <v>2030</v>
          </cell>
          <cell r="I694">
            <v>7920</v>
          </cell>
          <cell r="J694">
            <v>5002.12</v>
          </cell>
          <cell r="K694">
            <v>1</v>
          </cell>
          <cell r="L694">
            <v>0</v>
          </cell>
          <cell r="M694">
            <v>0</v>
          </cell>
          <cell r="N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42</v>
          </cell>
          <cell r="V694">
            <v>0</v>
          </cell>
          <cell r="W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42</v>
          </cell>
          <cell r="AE694">
            <v>501105</v>
          </cell>
          <cell r="AF694">
            <v>0</v>
          </cell>
          <cell r="AI694">
            <v>2343</v>
          </cell>
          <cell r="AK694">
            <v>0</v>
          </cell>
          <cell r="AM694">
            <v>528</v>
          </cell>
          <cell r="AN694">
            <v>1</v>
          </cell>
          <cell r="AO694">
            <v>393216</v>
          </cell>
          <cell r="AQ694">
            <v>0</v>
          </cell>
          <cell r="AR694">
            <v>0</v>
          </cell>
          <cell r="AS694" t="str">
            <v>Ы</v>
          </cell>
          <cell r="AT694" t="str">
            <v>Ы</v>
          </cell>
          <cell r="AU694">
            <v>0</v>
          </cell>
          <cell r="AV694">
            <v>0</v>
          </cell>
          <cell r="AW694">
            <v>23</v>
          </cell>
          <cell r="AX694">
            <v>1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38888</v>
          </cell>
        </row>
        <row r="695">
          <cell r="A695">
            <v>2006</v>
          </cell>
          <cell r="B695">
            <v>5</v>
          </cell>
          <cell r="C695">
            <v>377</v>
          </cell>
          <cell r="D695">
            <v>16</v>
          </cell>
          <cell r="E695">
            <v>792030</v>
          </cell>
          <cell r="F695">
            <v>0</v>
          </cell>
          <cell r="G695" t="str">
            <v>Затраты по ШПЗ (неосновные)</v>
          </cell>
          <cell r="H695">
            <v>2030</v>
          </cell>
          <cell r="I695">
            <v>7920</v>
          </cell>
          <cell r="J695">
            <v>10489.21</v>
          </cell>
          <cell r="K695">
            <v>1</v>
          </cell>
          <cell r="L695">
            <v>0</v>
          </cell>
          <cell r="M695">
            <v>0</v>
          </cell>
          <cell r="N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42</v>
          </cell>
          <cell r="V695">
            <v>0</v>
          </cell>
          <cell r="W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42</v>
          </cell>
          <cell r="AE695">
            <v>502100</v>
          </cell>
          <cell r="AF695">
            <v>0</v>
          </cell>
          <cell r="AI695">
            <v>2343</v>
          </cell>
          <cell r="AK695">
            <v>0</v>
          </cell>
          <cell r="AM695">
            <v>529</v>
          </cell>
          <cell r="AN695">
            <v>1</v>
          </cell>
          <cell r="AO695">
            <v>393216</v>
          </cell>
          <cell r="AQ695">
            <v>0</v>
          </cell>
          <cell r="AR695">
            <v>0</v>
          </cell>
          <cell r="AS695" t="str">
            <v>Ы</v>
          </cell>
          <cell r="AT695" t="str">
            <v>Ы</v>
          </cell>
          <cell r="AU695">
            <v>0</v>
          </cell>
          <cell r="AV695">
            <v>0</v>
          </cell>
          <cell r="AW695">
            <v>23</v>
          </cell>
          <cell r="AX695">
            <v>1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38888</v>
          </cell>
        </row>
        <row r="696">
          <cell r="A696">
            <v>2006</v>
          </cell>
          <cell r="B696">
            <v>5</v>
          </cell>
          <cell r="C696">
            <v>378</v>
          </cell>
          <cell r="D696">
            <v>16</v>
          </cell>
          <cell r="E696">
            <v>792030</v>
          </cell>
          <cell r="F696">
            <v>0</v>
          </cell>
          <cell r="G696" t="str">
            <v>Затраты по ШПЗ (неосновные)</v>
          </cell>
          <cell r="H696">
            <v>2030</v>
          </cell>
          <cell r="I696">
            <v>7920</v>
          </cell>
          <cell r="J696">
            <v>15202.77</v>
          </cell>
          <cell r="K696">
            <v>1</v>
          </cell>
          <cell r="L696">
            <v>0</v>
          </cell>
          <cell r="M696">
            <v>0</v>
          </cell>
          <cell r="N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42</v>
          </cell>
          <cell r="V696">
            <v>0</v>
          </cell>
          <cell r="W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42</v>
          </cell>
          <cell r="AE696">
            <v>503000</v>
          </cell>
          <cell r="AF696">
            <v>0</v>
          </cell>
          <cell r="AI696">
            <v>2343</v>
          </cell>
          <cell r="AK696">
            <v>0</v>
          </cell>
          <cell r="AM696">
            <v>530</v>
          </cell>
          <cell r="AN696">
            <v>1</v>
          </cell>
          <cell r="AO696">
            <v>393216</v>
          </cell>
          <cell r="AQ696">
            <v>0</v>
          </cell>
          <cell r="AR696">
            <v>0</v>
          </cell>
          <cell r="AS696" t="str">
            <v>Ы</v>
          </cell>
          <cell r="AT696" t="str">
            <v>Ы</v>
          </cell>
          <cell r="AU696">
            <v>0</v>
          </cell>
          <cell r="AV696">
            <v>0</v>
          </cell>
          <cell r="AW696">
            <v>23</v>
          </cell>
          <cell r="AX696">
            <v>1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38888</v>
          </cell>
        </row>
        <row r="697">
          <cell r="A697">
            <v>2006</v>
          </cell>
          <cell r="B697">
            <v>5</v>
          </cell>
          <cell r="C697">
            <v>379</v>
          </cell>
          <cell r="D697">
            <v>16</v>
          </cell>
          <cell r="E697">
            <v>792030</v>
          </cell>
          <cell r="F697">
            <v>0</v>
          </cell>
          <cell r="G697" t="str">
            <v>Затраты по ШПЗ (неосновные)</v>
          </cell>
          <cell r="H697">
            <v>2030</v>
          </cell>
          <cell r="I697">
            <v>7920</v>
          </cell>
          <cell r="J697">
            <v>19.64</v>
          </cell>
          <cell r="K697">
            <v>1</v>
          </cell>
          <cell r="L697">
            <v>0</v>
          </cell>
          <cell r="M697">
            <v>0</v>
          </cell>
          <cell r="N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42</v>
          </cell>
          <cell r="V697">
            <v>0</v>
          </cell>
          <cell r="W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42</v>
          </cell>
          <cell r="AE697">
            <v>504100</v>
          </cell>
          <cell r="AF697">
            <v>0</v>
          </cell>
          <cell r="AI697">
            <v>2343</v>
          </cell>
          <cell r="AK697">
            <v>0</v>
          </cell>
          <cell r="AM697">
            <v>531</v>
          </cell>
          <cell r="AN697">
            <v>1</v>
          </cell>
          <cell r="AO697">
            <v>393216</v>
          </cell>
          <cell r="AQ697">
            <v>0</v>
          </cell>
          <cell r="AR697">
            <v>0</v>
          </cell>
          <cell r="AS697" t="str">
            <v>Ы</v>
          </cell>
          <cell r="AT697" t="str">
            <v>Ы</v>
          </cell>
          <cell r="AU697">
            <v>0</v>
          </cell>
          <cell r="AV697">
            <v>0</v>
          </cell>
          <cell r="AW697">
            <v>23</v>
          </cell>
          <cell r="AX697">
            <v>1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38888</v>
          </cell>
        </row>
        <row r="698">
          <cell r="A698">
            <v>2006</v>
          </cell>
          <cell r="B698">
            <v>5</v>
          </cell>
          <cell r="C698">
            <v>380</v>
          </cell>
          <cell r="D698">
            <v>16</v>
          </cell>
          <cell r="E698">
            <v>792030</v>
          </cell>
          <cell r="F698">
            <v>0</v>
          </cell>
          <cell r="G698" t="str">
            <v>Затраты по ШПЗ (неосновные)</v>
          </cell>
          <cell r="H698">
            <v>2030</v>
          </cell>
          <cell r="I698">
            <v>7920</v>
          </cell>
          <cell r="J698">
            <v>81.540000000000006</v>
          </cell>
          <cell r="K698">
            <v>1</v>
          </cell>
          <cell r="L698">
            <v>0</v>
          </cell>
          <cell r="M698">
            <v>0</v>
          </cell>
          <cell r="N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42</v>
          </cell>
          <cell r="V698">
            <v>0</v>
          </cell>
          <cell r="W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42</v>
          </cell>
          <cell r="AE698">
            <v>504200</v>
          </cell>
          <cell r="AF698">
            <v>0</v>
          </cell>
          <cell r="AI698">
            <v>2343</v>
          </cell>
          <cell r="AK698">
            <v>0</v>
          </cell>
          <cell r="AM698">
            <v>532</v>
          </cell>
          <cell r="AN698">
            <v>1</v>
          </cell>
          <cell r="AO698">
            <v>393216</v>
          </cell>
          <cell r="AQ698">
            <v>0</v>
          </cell>
          <cell r="AR698">
            <v>0</v>
          </cell>
          <cell r="AS698" t="str">
            <v>Ы</v>
          </cell>
          <cell r="AT698" t="str">
            <v>Ы</v>
          </cell>
          <cell r="AU698">
            <v>0</v>
          </cell>
          <cell r="AV698">
            <v>0</v>
          </cell>
          <cell r="AW698">
            <v>23</v>
          </cell>
          <cell r="AX698">
            <v>1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38888</v>
          </cell>
        </row>
        <row r="699">
          <cell r="A699">
            <v>2006</v>
          </cell>
          <cell r="B699">
            <v>5</v>
          </cell>
          <cell r="C699">
            <v>381</v>
          </cell>
          <cell r="D699">
            <v>16</v>
          </cell>
          <cell r="E699">
            <v>792030</v>
          </cell>
          <cell r="F699">
            <v>0</v>
          </cell>
          <cell r="G699" t="str">
            <v>Затраты по ШПЗ (неосновные)</v>
          </cell>
          <cell r="H699">
            <v>2030</v>
          </cell>
          <cell r="I699">
            <v>7920</v>
          </cell>
          <cell r="J699">
            <v>38.51</v>
          </cell>
          <cell r="K699">
            <v>1</v>
          </cell>
          <cell r="L699">
            <v>0</v>
          </cell>
          <cell r="M699">
            <v>0</v>
          </cell>
          <cell r="N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42</v>
          </cell>
          <cell r="V699">
            <v>0</v>
          </cell>
          <cell r="W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42</v>
          </cell>
          <cell r="AE699">
            <v>504400</v>
          </cell>
          <cell r="AF699">
            <v>0</v>
          </cell>
          <cell r="AI699">
            <v>2343</v>
          </cell>
          <cell r="AK699">
            <v>0</v>
          </cell>
          <cell r="AM699">
            <v>533</v>
          </cell>
          <cell r="AN699">
            <v>1</v>
          </cell>
          <cell r="AO699">
            <v>393216</v>
          </cell>
          <cell r="AQ699">
            <v>0</v>
          </cell>
          <cell r="AR699">
            <v>0</v>
          </cell>
          <cell r="AS699" t="str">
            <v>Ы</v>
          </cell>
          <cell r="AT699" t="str">
            <v>Ы</v>
          </cell>
          <cell r="AU699">
            <v>0</v>
          </cell>
          <cell r="AV699">
            <v>0</v>
          </cell>
          <cell r="AW699">
            <v>23</v>
          </cell>
          <cell r="AX699">
            <v>1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38888</v>
          </cell>
        </row>
        <row r="700">
          <cell r="A700">
            <v>2006</v>
          </cell>
          <cell r="B700">
            <v>5</v>
          </cell>
          <cell r="C700">
            <v>382</v>
          </cell>
          <cell r="D700">
            <v>16</v>
          </cell>
          <cell r="E700">
            <v>792030</v>
          </cell>
          <cell r="F700">
            <v>0</v>
          </cell>
          <cell r="G700" t="str">
            <v>Затраты по ШПЗ (неосновные)</v>
          </cell>
          <cell r="H700">
            <v>2030</v>
          </cell>
          <cell r="I700">
            <v>7920</v>
          </cell>
          <cell r="J700">
            <v>1079.99</v>
          </cell>
          <cell r="K700">
            <v>1</v>
          </cell>
          <cell r="L700">
            <v>0</v>
          </cell>
          <cell r="M700">
            <v>0</v>
          </cell>
          <cell r="N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42</v>
          </cell>
          <cell r="V700">
            <v>0</v>
          </cell>
          <cell r="W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42</v>
          </cell>
          <cell r="AE700">
            <v>504900</v>
          </cell>
          <cell r="AF700">
            <v>0</v>
          </cell>
          <cell r="AI700">
            <v>2343</v>
          </cell>
          <cell r="AK700">
            <v>0</v>
          </cell>
          <cell r="AM700">
            <v>534</v>
          </cell>
          <cell r="AN700">
            <v>1</v>
          </cell>
          <cell r="AO700">
            <v>393216</v>
          </cell>
          <cell r="AQ700">
            <v>0</v>
          </cell>
          <cell r="AR700">
            <v>0</v>
          </cell>
          <cell r="AS700" t="str">
            <v>Ы</v>
          </cell>
          <cell r="AT700" t="str">
            <v>Ы</v>
          </cell>
          <cell r="AU700">
            <v>0</v>
          </cell>
          <cell r="AV700">
            <v>0</v>
          </cell>
          <cell r="AW700">
            <v>23</v>
          </cell>
          <cell r="AX700">
            <v>1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38888</v>
          </cell>
        </row>
        <row r="701">
          <cell r="A701">
            <v>2006</v>
          </cell>
          <cell r="B701">
            <v>5</v>
          </cell>
          <cell r="C701">
            <v>383</v>
          </cell>
          <cell r="D701">
            <v>16</v>
          </cell>
          <cell r="E701">
            <v>792030</v>
          </cell>
          <cell r="F701">
            <v>0</v>
          </cell>
          <cell r="G701" t="str">
            <v>Затраты по ШПЗ (неосновные)</v>
          </cell>
          <cell r="H701">
            <v>2030</v>
          </cell>
          <cell r="I701">
            <v>7920</v>
          </cell>
          <cell r="J701">
            <v>3151.89</v>
          </cell>
          <cell r="K701">
            <v>1</v>
          </cell>
          <cell r="L701">
            <v>0</v>
          </cell>
          <cell r="M701">
            <v>0</v>
          </cell>
          <cell r="N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42</v>
          </cell>
          <cell r="V701">
            <v>0</v>
          </cell>
          <cell r="W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42</v>
          </cell>
          <cell r="AE701">
            <v>505100</v>
          </cell>
          <cell r="AF701">
            <v>0</v>
          </cell>
          <cell r="AI701">
            <v>2343</v>
          </cell>
          <cell r="AK701">
            <v>0</v>
          </cell>
          <cell r="AM701">
            <v>535</v>
          </cell>
          <cell r="AN701">
            <v>1</v>
          </cell>
          <cell r="AO701">
            <v>393216</v>
          </cell>
          <cell r="AQ701">
            <v>0</v>
          </cell>
          <cell r="AR701">
            <v>0</v>
          </cell>
          <cell r="AS701" t="str">
            <v>Ы</v>
          </cell>
          <cell r="AT701" t="str">
            <v>Ы</v>
          </cell>
          <cell r="AU701">
            <v>0</v>
          </cell>
          <cell r="AV701">
            <v>0</v>
          </cell>
          <cell r="AW701">
            <v>23</v>
          </cell>
          <cell r="AX701">
            <v>1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38888</v>
          </cell>
        </row>
        <row r="702">
          <cell r="A702">
            <v>2006</v>
          </cell>
          <cell r="B702">
            <v>5</v>
          </cell>
          <cell r="C702">
            <v>384</v>
          </cell>
          <cell r="D702">
            <v>16</v>
          </cell>
          <cell r="E702">
            <v>792030</v>
          </cell>
          <cell r="F702">
            <v>0</v>
          </cell>
          <cell r="G702" t="str">
            <v>Затраты по ШПЗ (неосновные)</v>
          </cell>
          <cell r="H702">
            <v>2030</v>
          </cell>
          <cell r="I702">
            <v>7920</v>
          </cell>
          <cell r="J702">
            <v>2395.1999999999998</v>
          </cell>
          <cell r="K702">
            <v>1</v>
          </cell>
          <cell r="L702">
            <v>0</v>
          </cell>
          <cell r="M702">
            <v>0</v>
          </cell>
          <cell r="N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42</v>
          </cell>
          <cell r="V702">
            <v>0</v>
          </cell>
          <cell r="W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42</v>
          </cell>
          <cell r="AE702">
            <v>505200</v>
          </cell>
          <cell r="AF702">
            <v>0</v>
          </cell>
          <cell r="AI702">
            <v>2343</v>
          </cell>
          <cell r="AK702">
            <v>0</v>
          </cell>
          <cell r="AM702">
            <v>536</v>
          </cell>
          <cell r="AN702">
            <v>1</v>
          </cell>
          <cell r="AO702">
            <v>393216</v>
          </cell>
          <cell r="AQ702">
            <v>0</v>
          </cell>
          <cell r="AR702">
            <v>0</v>
          </cell>
          <cell r="AS702" t="str">
            <v>Ы</v>
          </cell>
          <cell r="AT702" t="str">
            <v>Ы</v>
          </cell>
          <cell r="AU702">
            <v>0</v>
          </cell>
          <cell r="AV702">
            <v>0</v>
          </cell>
          <cell r="AW702">
            <v>23</v>
          </cell>
          <cell r="AX702">
            <v>1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38888</v>
          </cell>
        </row>
        <row r="703">
          <cell r="A703">
            <v>2006</v>
          </cell>
          <cell r="B703">
            <v>5</v>
          </cell>
          <cell r="C703">
            <v>385</v>
          </cell>
          <cell r="D703">
            <v>16</v>
          </cell>
          <cell r="E703">
            <v>792030</v>
          </cell>
          <cell r="F703">
            <v>0</v>
          </cell>
          <cell r="G703" t="str">
            <v>Затраты по ШПЗ (неосновные)</v>
          </cell>
          <cell r="H703">
            <v>2030</v>
          </cell>
          <cell r="I703">
            <v>7920</v>
          </cell>
          <cell r="J703">
            <v>52.98</v>
          </cell>
          <cell r="K703">
            <v>1</v>
          </cell>
          <cell r="L703">
            <v>0</v>
          </cell>
          <cell r="M703">
            <v>0</v>
          </cell>
          <cell r="N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42</v>
          </cell>
          <cell r="V703">
            <v>0</v>
          </cell>
          <cell r="W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42</v>
          </cell>
          <cell r="AE703">
            <v>508400</v>
          </cell>
          <cell r="AF703">
            <v>0</v>
          </cell>
          <cell r="AI703">
            <v>2343</v>
          </cell>
          <cell r="AK703">
            <v>0</v>
          </cell>
          <cell r="AM703">
            <v>537</v>
          </cell>
          <cell r="AN703">
            <v>1</v>
          </cell>
          <cell r="AO703">
            <v>393216</v>
          </cell>
          <cell r="AQ703">
            <v>0</v>
          </cell>
          <cell r="AR703">
            <v>0</v>
          </cell>
          <cell r="AS703" t="str">
            <v>Ы</v>
          </cell>
          <cell r="AT703" t="str">
            <v>Ы</v>
          </cell>
          <cell r="AU703">
            <v>0</v>
          </cell>
          <cell r="AV703">
            <v>0</v>
          </cell>
          <cell r="AW703">
            <v>23</v>
          </cell>
          <cell r="AX703">
            <v>1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38888</v>
          </cell>
        </row>
        <row r="704">
          <cell r="A704">
            <v>2006</v>
          </cell>
          <cell r="B704">
            <v>5</v>
          </cell>
          <cell r="C704">
            <v>386</v>
          </cell>
          <cell r="D704">
            <v>16</v>
          </cell>
          <cell r="E704">
            <v>792030</v>
          </cell>
          <cell r="F704">
            <v>0</v>
          </cell>
          <cell r="G704" t="str">
            <v>Затраты по ШПЗ (неосновные)</v>
          </cell>
          <cell r="H704">
            <v>2030</v>
          </cell>
          <cell r="I704">
            <v>7920</v>
          </cell>
          <cell r="J704">
            <v>61.81</v>
          </cell>
          <cell r="K704">
            <v>1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42</v>
          </cell>
          <cell r="V704">
            <v>0</v>
          </cell>
          <cell r="W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42</v>
          </cell>
          <cell r="AE704">
            <v>508700</v>
          </cell>
          <cell r="AF704">
            <v>0</v>
          </cell>
          <cell r="AI704">
            <v>2343</v>
          </cell>
          <cell r="AK704">
            <v>0</v>
          </cell>
          <cell r="AM704">
            <v>538</v>
          </cell>
          <cell r="AN704">
            <v>1</v>
          </cell>
          <cell r="AO704">
            <v>393216</v>
          </cell>
          <cell r="AQ704">
            <v>0</v>
          </cell>
          <cell r="AR704">
            <v>0</v>
          </cell>
          <cell r="AS704" t="str">
            <v>Ы</v>
          </cell>
          <cell r="AT704" t="str">
            <v>Ы</v>
          </cell>
          <cell r="AU704">
            <v>0</v>
          </cell>
          <cell r="AV704">
            <v>0</v>
          </cell>
          <cell r="AW704">
            <v>23</v>
          </cell>
          <cell r="AX704">
            <v>1</v>
          </cell>
          <cell r="AY704">
            <v>0</v>
          </cell>
          <cell r="AZ704">
            <v>0</v>
          </cell>
          <cell r="BA704">
            <v>0</v>
          </cell>
          <cell r="BB704">
            <v>0</v>
          </cell>
          <cell r="BC704">
            <v>38888</v>
          </cell>
        </row>
        <row r="705">
          <cell r="A705">
            <v>2006</v>
          </cell>
          <cell r="B705">
            <v>5</v>
          </cell>
          <cell r="C705">
            <v>387</v>
          </cell>
          <cell r="D705">
            <v>16</v>
          </cell>
          <cell r="E705">
            <v>792030</v>
          </cell>
          <cell r="F705">
            <v>0</v>
          </cell>
          <cell r="G705" t="str">
            <v>Затраты по ШПЗ (неосновные)</v>
          </cell>
          <cell r="H705">
            <v>2030</v>
          </cell>
          <cell r="I705">
            <v>7920</v>
          </cell>
          <cell r="J705">
            <v>15615.95</v>
          </cell>
          <cell r="K705">
            <v>1</v>
          </cell>
          <cell r="L705">
            <v>0</v>
          </cell>
          <cell r="M705">
            <v>0</v>
          </cell>
          <cell r="N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42</v>
          </cell>
          <cell r="V705">
            <v>0</v>
          </cell>
          <cell r="W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42</v>
          </cell>
          <cell r="AE705">
            <v>510100</v>
          </cell>
          <cell r="AF705">
            <v>0</v>
          </cell>
          <cell r="AI705">
            <v>2343</v>
          </cell>
          <cell r="AK705">
            <v>0</v>
          </cell>
          <cell r="AM705">
            <v>539</v>
          </cell>
          <cell r="AN705">
            <v>1</v>
          </cell>
          <cell r="AO705">
            <v>393216</v>
          </cell>
          <cell r="AQ705">
            <v>0</v>
          </cell>
          <cell r="AR705">
            <v>0</v>
          </cell>
          <cell r="AS705" t="str">
            <v>Ы</v>
          </cell>
          <cell r="AT705" t="str">
            <v>Ы</v>
          </cell>
          <cell r="AU705">
            <v>0</v>
          </cell>
          <cell r="AV705">
            <v>0</v>
          </cell>
          <cell r="AW705">
            <v>23</v>
          </cell>
          <cell r="AX705">
            <v>1</v>
          </cell>
          <cell r="AY705">
            <v>0</v>
          </cell>
          <cell r="AZ705">
            <v>0</v>
          </cell>
          <cell r="BA705">
            <v>0</v>
          </cell>
          <cell r="BB705">
            <v>0</v>
          </cell>
          <cell r="BC705">
            <v>38888</v>
          </cell>
        </row>
        <row r="706">
          <cell r="A706">
            <v>2006</v>
          </cell>
          <cell r="B706">
            <v>5</v>
          </cell>
          <cell r="C706">
            <v>388</v>
          </cell>
          <cell r="D706">
            <v>16</v>
          </cell>
          <cell r="E706">
            <v>792030</v>
          </cell>
          <cell r="F706">
            <v>0</v>
          </cell>
          <cell r="G706" t="str">
            <v>Затраты по ШПЗ (неосновные)</v>
          </cell>
          <cell r="H706">
            <v>2030</v>
          </cell>
          <cell r="I706">
            <v>7920</v>
          </cell>
          <cell r="J706">
            <v>6.06</v>
          </cell>
          <cell r="K706">
            <v>1</v>
          </cell>
          <cell r="L706">
            <v>0</v>
          </cell>
          <cell r="M706">
            <v>0</v>
          </cell>
          <cell r="N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42</v>
          </cell>
          <cell r="V706">
            <v>0</v>
          </cell>
          <cell r="W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42</v>
          </cell>
          <cell r="AE706">
            <v>510200</v>
          </cell>
          <cell r="AF706">
            <v>0</v>
          </cell>
          <cell r="AI706">
            <v>2343</v>
          </cell>
          <cell r="AK706">
            <v>0</v>
          </cell>
          <cell r="AM706">
            <v>540</v>
          </cell>
          <cell r="AN706">
            <v>1</v>
          </cell>
          <cell r="AO706">
            <v>393216</v>
          </cell>
          <cell r="AQ706">
            <v>0</v>
          </cell>
          <cell r="AR706">
            <v>0</v>
          </cell>
          <cell r="AS706" t="str">
            <v>Ы</v>
          </cell>
          <cell r="AT706" t="str">
            <v>Ы</v>
          </cell>
          <cell r="AU706">
            <v>0</v>
          </cell>
          <cell r="AV706">
            <v>0</v>
          </cell>
          <cell r="AW706">
            <v>23</v>
          </cell>
          <cell r="AX706">
            <v>1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38888</v>
          </cell>
        </row>
        <row r="707">
          <cell r="A707">
            <v>2006</v>
          </cell>
          <cell r="B707">
            <v>5</v>
          </cell>
          <cell r="C707">
            <v>389</v>
          </cell>
          <cell r="D707">
            <v>16</v>
          </cell>
          <cell r="E707">
            <v>792030</v>
          </cell>
          <cell r="F707">
            <v>0</v>
          </cell>
          <cell r="G707" t="str">
            <v>Затраты по ШПЗ (неосновные)</v>
          </cell>
          <cell r="H707">
            <v>2030</v>
          </cell>
          <cell r="I707">
            <v>7920</v>
          </cell>
          <cell r="J707">
            <v>56.55</v>
          </cell>
          <cell r="K707">
            <v>1</v>
          </cell>
          <cell r="L707">
            <v>0</v>
          </cell>
          <cell r="M707">
            <v>0</v>
          </cell>
          <cell r="N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42</v>
          </cell>
          <cell r="V707">
            <v>0</v>
          </cell>
          <cell r="W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42</v>
          </cell>
          <cell r="AE707">
            <v>510300</v>
          </cell>
          <cell r="AF707">
            <v>0</v>
          </cell>
          <cell r="AI707">
            <v>2343</v>
          </cell>
          <cell r="AK707">
            <v>0</v>
          </cell>
          <cell r="AM707">
            <v>541</v>
          </cell>
          <cell r="AN707">
            <v>1</v>
          </cell>
          <cell r="AO707">
            <v>393216</v>
          </cell>
          <cell r="AQ707">
            <v>0</v>
          </cell>
          <cell r="AR707">
            <v>0</v>
          </cell>
          <cell r="AS707" t="str">
            <v>Ы</v>
          </cell>
          <cell r="AT707" t="str">
            <v>Ы</v>
          </cell>
          <cell r="AU707">
            <v>0</v>
          </cell>
          <cell r="AV707">
            <v>0</v>
          </cell>
          <cell r="AW707">
            <v>23</v>
          </cell>
          <cell r="AX707">
            <v>1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38888</v>
          </cell>
        </row>
        <row r="708">
          <cell r="A708">
            <v>2006</v>
          </cell>
          <cell r="B708">
            <v>5</v>
          </cell>
          <cell r="C708">
            <v>390</v>
          </cell>
          <cell r="D708">
            <v>16</v>
          </cell>
          <cell r="E708">
            <v>792030</v>
          </cell>
          <cell r="F708">
            <v>0</v>
          </cell>
          <cell r="G708" t="str">
            <v>Затраты по ШПЗ (неосновные)</v>
          </cell>
          <cell r="H708">
            <v>2030</v>
          </cell>
          <cell r="I708">
            <v>7920</v>
          </cell>
          <cell r="J708">
            <v>272.02</v>
          </cell>
          <cell r="K708">
            <v>1</v>
          </cell>
          <cell r="L708">
            <v>0</v>
          </cell>
          <cell r="M708">
            <v>0</v>
          </cell>
          <cell r="N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42</v>
          </cell>
          <cell r="V708">
            <v>0</v>
          </cell>
          <cell r="W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42</v>
          </cell>
          <cell r="AE708">
            <v>510400</v>
          </cell>
          <cell r="AF708">
            <v>0</v>
          </cell>
          <cell r="AI708">
            <v>2343</v>
          </cell>
          <cell r="AK708">
            <v>0</v>
          </cell>
          <cell r="AM708">
            <v>542</v>
          </cell>
          <cell r="AN708">
            <v>1</v>
          </cell>
          <cell r="AO708">
            <v>393216</v>
          </cell>
          <cell r="AQ708">
            <v>0</v>
          </cell>
          <cell r="AR708">
            <v>0</v>
          </cell>
          <cell r="AS708" t="str">
            <v>Ы</v>
          </cell>
          <cell r="AT708" t="str">
            <v>Ы</v>
          </cell>
          <cell r="AU708">
            <v>0</v>
          </cell>
          <cell r="AV708">
            <v>0</v>
          </cell>
          <cell r="AW708">
            <v>23</v>
          </cell>
          <cell r="AX708">
            <v>1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38888</v>
          </cell>
        </row>
        <row r="709">
          <cell r="A709">
            <v>2006</v>
          </cell>
          <cell r="B709">
            <v>5</v>
          </cell>
          <cell r="C709">
            <v>391</v>
          </cell>
          <cell r="D709">
            <v>16</v>
          </cell>
          <cell r="E709">
            <v>792030</v>
          </cell>
          <cell r="F709">
            <v>0</v>
          </cell>
          <cell r="G709" t="str">
            <v>Затраты по ШПЗ (неосновные)</v>
          </cell>
          <cell r="H709">
            <v>2030</v>
          </cell>
          <cell r="I709">
            <v>7920</v>
          </cell>
          <cell r="J709">
            <v>235.84</v>
          </cell>
          <cell r="K709">
            <v>1</v>
          </cell>
          <cell r="L709">
            <v>0</v>
          </cell>
          <cell r="M709">
            <v>0</v>
          </cell>
          <cell r="N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42</v>
          </cell>
          <cell r="V709">
            <v>0</v>
          </cell>
          <cell r="W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42</v>
          </cell>
          <cell r="AE709">
            <v>510500</v>
          </cell>
          <cell r="AF709">
            <v>0</v>
          </cell>
          <cell r="AI709">
            <v>2343</v>
          </cell>
          <cell r="AK709">
            <v>0</v>
          </cell>
          <cell r="AM709">
            <v>543</v>
          </cell>
          <cell r="AN709">
            <v>1</v>
          </cell>
          <cell r="AO709">
            <v>393216</v>
          </cell>
          <cell r="AQ709">
            <v>0</v>
          </cell>
          <cell r="AR709">
            <v>0</v>
          </cell>
          <cell r="AS709" t="str">
            <v>Ы</v>
          </cell>
          <cell r="AT709" t="str">
            <v>Ы</v>
          </cell>
          <cell r="AU709">
            <v>0</v>
          </cell>
          <cell r="AV709">
            <v>0</v>
          </cell>
          <cell r="AW709">
            <v>23</v>
          </cell>
          <cell r="AX709">
            <v>1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38888</v>
          </cell>
        </row>
        <row r="710">
          <cell r="A710">
            <v>2006</v>
          </cell>
          <cell r="B710">
            <v>5</v>
          </cell>
          <cell r="C710">
            <v>392</v>
          </cell>
          <cell r="D710">
            <v>16</v>
          </cell>
          <cell r="E710">
            <v>792030</v>
          </cell>
          <cell r="F710">
            <v>0</v>
          </cell>
          <cell r="G710" t="str">
            <v>Затраты по ШПЗ (неосновные)</v>
          </cell>
          <cell r="H710">
            <v>2030</v>
          </cell>
          <cell r="I710">
            <v>7920</v>
          </cell>
          <cell r="J710">
            <v>5971.57</v>
          </cell>
          <cell r="K710">
            <v>1</v>
          </cell>
          <cell r="L710">
            <v>0</v>
          </cell>
          <cell r="M710">
            <v>0</v>
          </cell>
          <cell r="N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42</v>
          </cell>
          <cell r="V710">
            <v>0</v>
          </cell>
          <cell r="W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42</v>
          </cell>
          <cell r="AE710">
            <v>510600</v>
          </cell>
          <cell r="AF710">
            <v>0</v>
          </cell>
          <cell r="AI710">
            <v>2343</v>
          </cell>
          <cell r="AK710">
            <v>0</v>
          </cell>
          <cell r="AM710">
            <v>544</v>
          </cell>
          <cell r="AN710">
            <v>1</v>
          </cell>
          <cell r="AO710">
            <v>393216</v>
          </cell>
          <cell r="AQ710">
            <v>0</v>
          </cell>
          <cell r="AR710">
            <v>0</v>
          </cell>
          <cell r="AS710" t="str">
            <v>Ы</v>
          </cell>
          <cell r="AT710" t="str">
            <v>Ы</v>
          </cell>
          <cell r="AU710">
            <v>0</v>
          </cell>
          <cell r="AV710">
            <v>0</v>
          </cell>
          <cell r="AW710">
            <v>23</v>
          </cell>
          <cell r="AX710">
            <v>1</v>
          </cell>
          <cell r="AY710">
            <v>0</v>
          </cell>
          <cell r="AZ710">
            <v>0</v>
          </cell>
          <cell r="BA710">
            <v>0</v>
          </cell>
          <cell r="BB710">
            <v>0</v>
          </cell>
          <cell r="BC710">
            <v>38888</v>
          </cell>
        </row>
        <row r="711">
          <cell r="A711">
            <v>2006</v>
          </cell>
          <cell r="B711">
            <v>5</v>
          </cell>
          <cell r="C711">
            <v>393</v>
          </cell>
          <cell r="D711">
            <v>16</v>
          </cell>
          <cell r="E711">
            <v>792030</v>
          </cell>
          <cell r="F711">
            <v>0</v>
          </cell>
          <cell r="G711" t="str">
            <v>Затраты по ШПЗ (неосновные)</v>
          </cell>
          <cell r="H711">
            <v>2030</v>
          </cell>
          <cell r="I711">
            <v>7920</v>
          </cell>
          <cell r="J711">
            <v>70.36</v>
          </cell>
          <cell r="K711">
            <v>1</v>
          </cell>
          <cell r="L711">
            <v>0</v>
          </cell>
          <cell r="M711">
            <v>0</v>
          </cell>
          <cell r="N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42</v>
          </cell>
          <cell r="V711">
            <v>0</v>
          </cell>
          <cell r="W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42</v>
          </cell>
          <cell r="AE711">
            <v>510630</v>
          </cell>
          <cell r="AF711">
            <v>0</v>
          </cell>
          <cell r="AI711">
            <v>2343</v>
          </cell>
          <cell r="AK711">
            <v>0</v>
          </cell>
          <cell r="AM711">
            <v>545</v>
          </cell>
          <cell r="AN711">
            <v>1</v>
          </cell>
          <cell r="AO711">
            <v>393216</v>
          </cell>
          <cell r="AQ711">
            <v>0</v>
          </cell>
          <cell r="AR711">
            <v>0</v>
          </cell>
          <cell r="AS711" t="str">
            <v>Ы</v>
          </cell>
          <cell r="AT711" t="str">
            <v>Ы</v>
          </cell>
          <cell r="AU711">
            <v>0</v>
          </cell>
          <cell r="AV711">
            <v>0</v>
          </cell>
          <cell r="AW711">
            <v>23</v>
          </cell>
          <cell r="AX711">
            <v>1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38888</v>
          </cell>
        </row>
        <row r="712">
          <cell r="A712">
            <v>2006</v>
          </cell>
          <cell r="B712">
            <v>5</v>
          </cell>
          <cell r="C712">
            <v>394</v>
          </cell>
          <cell r="D712">
            <v>16</v>
          </cell>
          <cell r="E712">
            <v>792030</v>
          </cell>
          <cell r="F712">
            <v>0</v>
          </cell>
          <cell r="G712" t="str">
            <v>Затраты по ШПЗ (неосновные)</v>
          </cell>
          <cell r="H712">
            <v>2030</v>
          </cell>
          <cell r="I712">
            <v>7920</v>
          </cell>
          <cell r="J712">
            <v>1688.7</v>
          </cell>
          <cell r="K712">
            <v>1</v>
          </cell>
          <cell r="L712">
            <v>0</v>
          </cell>
          <cell r="M712">
            <v>0</v>
          </cell>
          <cell r="N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42</v>
          </cell>
          <cell r="V712">
            <v>0</v>
          </cell>
          <cell r="W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42</v>
          </cell>
          <cell r="AE712">
            <v>511000</v>
          </cell>
          <cell r="AF712">
            <v>0</v>
          </cell>
          <cell r="AI712">
            <v>2343</v>
          </cell>
          <cell r="AK712">
            <v>0</v>
          </cell>
          <cell r="AM712">
            <v>546</v>
          </cell>
          <cell r="AN712">
            <v>1</v>
          </cell>
          <cell r="AO712">
            <v>393216</v>
          </cell>
          <cell r="AQ712">
            <v>0</v>
          </cell>
          <cell r="AR712">
            <v>0</v>
          </cell>
          <cell r="AS712" t="str">
            <v>Ы</v>
          </cell>
          <cell r="AT712" t="str">
            <v>Ы</v>
          </cell>
          <cell r="AU712">
            <v>0</v>
          </cell>
          <cell r="AV712">
            <v>0</v>
          </cell>
          <cell r="AW712">
            <v>23</v>
          </cell>
          <cell r="AX712">
            <v>1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38888</v>
          </cell>
        </row>
        <row r="713">
          <cell r="A713">
            <v>2006</v>
          </cell>
          <cell r="B713">
            <v>5</v>
          </cell>
          <cell r="C713">
            <v>461</v>
          </cell>
          <cell r="D713">
            <v>16</v>
          </cell>
          <cell r="E713">
            <v>792030</v>
          </cell>
          <cell r="F713">
            <v>0</v>
          </cell>
          <cell r="G713" t="str">
            <v>Затраты по ШПЗ (неосновные)</v>
          </cell>
          <cell r="H713">
            <v>2030</v>
          </cell>
          <cell r="I713">
            <v>7920</v>
          </cell>
          <cell r="J713">
            <v>14780</v>
          </cell>
          <cell r="K713">
            <v>1</v>
          </cell>
          <cell r="L713">
            <v>0</v>
          </cell>
          <cell r="M713">
            <v>0</v>
          </cell>
          <cell r="N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33</v>
          </cell>
          <cell r="V713">
            <v>0</v>
          </cell>
          <cell r="W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33</v>
          </cell>
          <cell r="AE713">
            <v>143000</v>
          </cell>
          <cell r="AF713">
            <v>0</v>
          </cell>
          <cell r="AI713">
            <v>2343</v>
          </cell>
          <cell r="AK713">
            <v>0</v>
          </cell>
          <cell r="AM713">
            <v>613</v>
          </cell>
          <cell r="AN713">
            <v>1</v>
          </cell>
          <cell r="AO713">
            <v>393216</v>
          </cell>
          <cell r="AQ713">
            <v>0</v>
          </cell>
          <cell r="AR713">
            <v>0</v>
          </cell>
          <cell r="AS713" t="str">
            <v>Ы</v>
          </cell>
          <cell r="AT713" t="str">
            <v>Ы</v>
          </cell>
          <cell r="AU713">
            <v>0</v>
          </cell>
          <cell r="AV713">
            <v>0</v>
          </cell>
          <cell r="AW713">
            <v>23</v>
          </cell>
          <cell r="AX713">
            <v>1</v>
          </cell>
          <cell r="AY713">
            <v>0</v>
          </cell>
          <cell r="AZ713">
            <v>0</v>
          </cell>
          <cell r="BA713">
            <v>0</v>
          </cell>
          <cell r="BB713">
            <v>0</v>
          </cell>
          <cell r="BC713">
            <v>38888</v>
          </cell>
        </row>
        <row r="714">
          <cell r="A714">
            <v>2006</v>
          </cell>
          <cell r="B714">
            <v>5</v>
          </cell>
          <cell r="C714">
            <v>462</v>
          </cell>
          <cell r="D714">
            <v>16</v>
          </cell>
          <cell r="E714">
            <v>792030</v>
          </cell>
          <cell r="F714">
            <v>0</v>
          </cell>
          <cell r="G714" t="str">
            <v>Затраты по ШПЗ (неосновные)</v>
          </cell>
          <cell r="H714">
            <v>2030</v>
          </cell>
          <cell r="I714">
            <v>7920</v>
          </cell>
          <cell r="J714">
            <v>252500</v>
          </cell>
          <cell r="K714">
            <v>1</v>
          </cell>
          <cell r="L714">
            <v>0</v>
          </cell>
          <cell r="M714">
            <v>0</v>
          </cell>
          <cell r="N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33</v>
          </cell>
          <cell r="V714">
            <v>0</v>
          </cell>
          <cell r="W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33</v>
          </cell>
          <cell r="AE714">
            <v>240000</v>
          </cell>
          <cell r="AF714">
            <v>0</v>
          </cell>
          <cell r="AI714">
            <v>2343</v>
          </cell>
          <cell r="AK714">
            <v>0</v>
          </cell>
          <cell r="AM714">
            <v>614</v>
          </cell>
          <cell r="AN714">
            <v>1</v>
          </cell>
          <cell r="AO714">
            <v>393216</v>
          </cell>
          <cell r="AQ714">
            <v>0</v>
          </cell>
          <cell r="AR714">
            <v>0</v>
          </cell>
          <cell r="AS714" t="str">
            <v>Ы</v>
          </cell>
          <cell r="AT714" t="str">
            <v>Ы</v>
          </cell>
          <cell r="AU714">
            <v>0</v>
          </cell>
          <cell r="AV714">
            <v>0</v>
          </cell>
          <cell r="AW714">
            <v>23</v>
          </cell>
          <cell r="AX714">
            <v>1</v>
          </cell>
          <cell r="AY714">
            <v>0</v>
          </cell>
          <cell r="AZ714">
            <v>0</v>
          </cell>
          <cell r="BA714">
            <v>0</v>
          </cell>
          <cell r="BB714">
            <v>0</v>
          </cell>
          <cell r="BC714">
            <v>38888</v>
          </cell>
        </row>
        <row r="715">
          <cell r="A715">
            <v>2006</v>
          </cell>
          <cell r="B715">
            <v>5</v>
          </cell>
          <cell r="C715">
            <v>463</v>
          </cell>
          <cell r="D715">
            <v>16</v>
          </cell>
          <cell r="E715">
            <v>792030</v>
          </cell>
          <cell r="F715">
            <v>0</v>
          </cell>
          <cell r="G715" t="str">
            <v>Затраты по ШПЗ (неосновные)</v>
          </cell>
          <cell r="H715">
            <v>2030</v>
          </cell>
          <cell r="I715">
            <v>7920</v>
          </cell>
          <cell r="J715">
            <v>7252.9</v>
          </cell>
          <cell r="K715">
            <v>1</v>
          </cell>
          <cell r="L715">
            <v>0</v>
          </cell>
          <cell r="M715">
            <v>0</v>
          </cell>
          <cell r="N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33</v>
          </cell>
          <cell r="V715">
            <v>0</v>
          </cell>
          <cell r="W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33</v>
          </cell>
          <cell r="AE715">
            <v>311000</v>
          </cell>
          <cell r="AF715">
            <v>0</v>
          </cell>
          <cell r="AI715">
            <v>2343</v>
          </cell>
          <cell r="AK715">
            <v>0</v>
          </cell>
          <cell r="AM715">
            <v>615</v>
          </cell>
          <cell r="AN715">
            <v>1</v>
          </cell>
          <cell r="AO715">
            <v>393216</v>
          </cell>
          <cell r="AQ715">
            <v>0</v>
          </cell>
          <cell r="AR715">
            <v>0</v>
          </cell>
          <cell r="AS715" t="str">
            <v>Ы</v>
          </cell>
          <cell r="AT715" t="str">
            <v>Ы</v>
          </cell>
          <cell r="AU715">
            <v>0</v>
          </cell>
          <cell r="AV715">
            <v>0</v>
          </cell>
          <cell r="AW715">
            <v>23</v>
          </cell>
          <cell r="AX715">
            <v>1</v>
          </cell>
          <cell r="AY715">
            <v>0</v>
          </cell>
          <cell r="AZ715">
            <v>0</v>
          </cell>
          <cell r="BA715">
            <v>0</v>
          </cell>
          <cell r="BB715">
            <v>0</v>
          </cell>
          <cell r="BC715">
            <v>38888</v>
          </cell>
        </row>
        <row r="716">
          <cell r="A716">
            <v>2006</v>
          </cell>
          <cell r="B716">
            <v>5</v>
          </cell>
          <cell r="C716">
            <v>464</v>
          </cell>
          <cell r="D716">
            <v>16</v>
          </cell>
          <cell r="E716">
            <v>792030</v>
          </cell>
          <cell r="F716">
            <v>0</v>
          </cell>
          <cell r="G716" t="str">
            <v>Затраты по ШПЗ (неосновные)</v>
          </cell>
          <cell r="H716">
            <v>2030</v>
          </cell>
          <cell r="I716">
            <v>7920</v>
          </cell>
          <cell r="J716">
            <v>15006.01</v>
          </cell>
          <cell r="K716">
            <v>1</v>
          </cell>
          <cell r="L716">
            <v>0</v>
          </cell>
          <cell r="M716">
            <v>0</v>
          </cell>
          <cell r="N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33</v>
          </cell>
          <cell r="V716">
            <v>0</v>
          </cell>
          <cell r="W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33</v>
          </cell>
          <cell r="AE716">
            <v>312000</v>
          </cell>
          <cell r="AF716">
            <v>0</v>
          </cell>
          <cell r="AI716">
            <v>2343</v>
          </cell>
          <cell r="AK716">
            <v>0</v>
          </cell>
          <cell r="AM716">
            <v>616</v>
          </cell>
          <cell r="AN716">
            <v>1</v>
          </cell>
          <cell r="AO716">
            <v>393216</v>
          </cell>
          <cell r="AQ716">
            <v>0</v>
          </cell>
          <cell r="AR716">
            <v>0</v>
          </cell>
          <cell r="AS716" t="str">
            <v>Ы</v>
          </cell>
          <cell r="AT716" t="str">
            <v>Ы</v>
          </cell>
          <cell r="AU716">
            <v>0</v>
          </cell>
          <cell r="AV716">
            <v>0</v>
          </cell>
          <cell r="AW716">
            <v>23</v>
          </cell>
          <cell r="AX716">
            <v>1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38888</v>
          </cell>
        </row>
        <row r="717">
          <cell r="A717">
            <v>2006</v>
          </cell>
          <cell r="B717">
            <v>5</v>
          </cell>
          <cell r="C717">
            <v>465</v>
          </cell>
          <cell r="D717">
            <v>16</v>
          </cell>
          <cell r="E717">
            <v>792030</v>
          </cell>
          <cell r="F717">
            <v>0</v>
          </cell>
          <cell r="G717" t="str">
            <v>Затраты по ШПЗ (неосновные)</v>
          </cell>
          <cell r="H717">
            <v>2030</v>
          </cell>
          <cell r="I717">
            <v>7920</v>
          </cell>
          <cell r="J717">
            <v>2194</v>
          </cell>
          <cell r="K717">
            <v>1</v>
          </cell>
          <cell r="L717">
            <v>0</v>
          </cell>
          <cell r="M717">
            <v>0</v>
          </cell>
          <cell r="N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33</v>
          </cell>
          <cell r="V717">
            <v>0</v>
          </cell>
          <cell r="W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33</v>
          </cell>
          <cell r="AE717">
            <v>312100</v>
          </cell>
          <cell r="AF717">
            <v>0</v>
          </cell>
          <cell r="AI717">
            <v>2343</v>
          </cell>
          <cell r="AK717">
            <v>0</v>
          </cell>
          <cell r="AM717">
            <v>617</v>
          </cell>
          <cell r="AN717">
            <v>1</v>
          </cell>
          <cell r="AO717">
            <v>393216</v>
          </cell>
          <cell r="AQ717">
            <v>0</v>
          </cell>
          <cell r="AR717">
            <v>0</v>
          </cell>
          <cell r="AS717" t="str">
            <v>Ы</v>
          </cell>
          <cell r="AT717" t="str">
            <v>Ы</v>
          </cell>
          <cell r="AU717">
            <v>0</v>
          </cell>
          <cell r="AV717">
            <v>0</v>
          </cell>
          <cell r="AW717">
            <v>23</v>
          </cell>
          <cell r="AX717">
            <v>1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38888</v>
          </cell>
        </row>
        <row r="718">
          <cell r="A718">
            <v>2006</v>
          </cell>
          <cell r="B718">
            <v>5</v>
          </cell>
          <cell r="C718">
            <v>466</v>
          </cell>
          <cell r="D718">
            <v>16</v>
          </cell>
          <cell r="E718">
            <v>792030</v>
          </cell>
          <cell r="F718">
            <v>0</v>
          </cell>
          <cell r="G718" t="str">
            <v>Затраты по ШПЗ (неосновные)</v>
          </cell>
          <cell r="H718">
            <v>2030</v>
          </cell>
          <cell r="I718">
            <v>7920</v>
          </cell>
          <cell r="J718">
            <v>33156</v>
          </cell>
          <cell r="K718">
            <v>1</v>
          </cell>
          <cell r="L718">
            <v>0</v>
          </cell>
          <cell r="M718">
            <v>0</v>
          </cell>
          <cell r="N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33</v>
          </cell>
          <cell r="V718">
            <v>0</v>
          </cell>
          <cell r="W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33</v>
          </cell>
          <cell r="AE718">
            <v>312200</v>
          </cell>
          <cell r="AF718">
            <v>0</v>
          </cell>
          <cell r="AI718">
            <v>2343</v>
          </cell>
          <cell r="AK718">
            <v>0</v>
          </cell>
          <cell r="AM718">
            <v>618</v>
          </cell>
          <cell r="AN718">
            <v>1</v>
          </cell>
          <cell r="AO718">
            <v>393216</v>
          </cell>
          <cell r="AQ718">
            <v>0</v>
          </cell>
          <cell r="AR718">
            <v>0</v>
          </cell>
          <cell r="AS718" t="str">
            <v>Ы</v>
          </cell>
          <cell r="AT718" t="str">
            <v>Ы</v>
          </cell>
          <cell r="AU718">
            <v>0</v>
          </cell>
          <cell r="AV718">
            <v>0</v>
          </cell>
          <cell r="AW718">
            <v>23</v>
          </cell>
          <cell r="AX718">
            <v>1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38888</v>
          </cell>
        </row>
        <row r="719">
          <cell r="A719">
            <v>2006</v>
          </cell>
          <cell r="B719">
            <v>5</v>
          </cell>
          <cell r="C719">
            <v>467</v>
          </cell>
          <cell r="D719">
            <v>16</v>
          </cell>
          <cell r="E719">
            <v>792030</v>
          </cell>
          <cell r="F719">
            <v>0</v>
          </cell>
          <cell r="G719" t="str">
            <v>Затраты по ШПЗ (неосновные)</v>
          </cell>
          <cell r="H719">
            <v>2030</v>
          </cell>
          <cell r="I719">
            <v>7920</v>
          </cell>
          <cell r="J719">
            <v>2751.12</v>
          </cell>
          <cell r="K719">
            <v>1</v>
          </cell>
          <cell r="L719">
            <v>0</v>
          </cell>
          <cell r="M719">
            <v>0</v>
          </cell>
          <cell r="N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33</v>
          </cell>
          <cell r="V719">
            <v>0</v>
          </cell>
          <cell r="W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33</v>
          </cell>
          <cell r="AE719">
            <v>313000</v>
          </cell>
          <cell r="AF719">
            <v>0</v>
          </cell>
          <cell r="AI719">
            <v>2343</v>
          </cell>
          <cell r="AK719">
            <v>0</v>
          </cell>
          <cell r="AM719">
            <v>619</v>
          </cell>
          <cell r="AN719">
            <v>1</v>
          </cell>
          <cell r="AO719">
            <v>393216</v>
          </cell>
          <cell r="AQ719">
            <v>0</v>
          </cell>
          <cell r="AR719">
            <v>0</v>
          </cell>
          <cell r="AS719" t="str">
            <v>Ы</v>
          </cell>
          <cell r="AT719" t="str">
            <v>Ы</v>
          </cell>
          <cell r="AU719">
            <v>0</v>
          </cell>
          <cell r="AV719">
            <v>0</v>
          </cell>
          <cell r="AW719">
            <v>23</v>
          </cell>
          <cell r="AX719">
            <v>1</v>
          </cell>
          <cell r="AY719">
            <v>0</v>
          </cell>
          <cell r="AZ719">
            <v>0</v>
          </cell>
          <cell r="BA719">
            <v>0</v>
          </cell>
          <cell r="BB719">
            <v>0</v>
          </cell>
          <cell r="BC719">
            <v>38888</v>
          </cell>
        </row>
        <row r="720">
          <cell r="A720">
            <v>2006</v>
          </cell>
          <cell r="B720">
            <v>5</v>
          </cell>
          <cell r="C720">
            <v>468</v>
          </cell>
          <cell r="D720">
            <v>16</v>
          </cell>
          <cell r="E720">
            <v>792030</v>
          </cell>
          <cell r="F720">
            <v>0</v>
          </cell>
          <cell r="G720" t="str">
            <v>Затраты по ШПЗ (неосновные)</v>
          </cell>
          <cell r="H720">
            <v>2030</v>
          </cell>
          <cell r="I720">
            <v>7920</v>
          </cell>
          <cell r="J720">
            <v>5002.0200000000004</v>
          </cell>
          <cell r="K720">
            <v>1</v>
          </cell>
          <cell r="L720">
            <v>0</v>
          </cell>
          <cell r="M720">
            <v>0</v>
          </cell>
          <cell r="N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33</v>
          </cell>
          <cell r="V720">
            <v>0</v>
          </cell>
          <cell r="W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33</v>
          </cell>
          <cell r="AE720">
            <v>314000</v>
          </cell>
          <cell r="AF720">
            <v>0</v>
          </cell>
          <cell r="AI720">
            <v>2343</v>
          </cell>
          <cell r="AK720">
            <v>0</v>
          </cell>
          <cell r="AM720">
            <v>620</v>
          </cell>
          <cell r="AN720">
            <v>1</v>
          </cell>
          <cell r="AO720">
            <v>393216</v>
          </cell>
          <cell r="AQ720">
            <v>0</v>
          </cell>
          <cell r="AR720">
            <v>0</v>
          </cell>
          <cell r="AS720" t="str">
            <v>Ы</v>
          </cell>
          <cell r="AT720" t="str">
            <v>Ы</v>
          </cell>
          <cell r="AU720">
            <v>0</v>
          </cell>
          <cell r="AV720">
            <v>0</v>
          </cell>
          <cell r="AW720">
            <v>23</v>
          </cell>
          <cell r="AX720">
            <v>1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38888</v>
          </cell>
        </row>
        <row r="721">
          <cell r="A721">
            <v>2006</v>
          </cell>
          <cell r="B721">
            <v>5</v>
          </cell>
          <cell r="C721">
            <v>469</v>
          </cell>
          <cell r="D721">
            <v>16</v>
          </cell>
          <cell r="E721">
            <v>792030</v>
          </cell>
          <cell r="F721">
            <v>0</v>
          </cell>
          <cell r="G721" t="str">
            <v>Затраты по ШПЗ (неосновные)</v>
          </cell>
          <cell r="H721">
            <v>2030</v>
          </cell>
          <cell r="I721">
            <v>7920</v>
          </cell>
          <cell r="J721">
            <v>1006.16</v>
          </cell>
          <cell r="K721">
            <v>1</v>
          </cell>
          <cell r="L721">
            <v>0</v>
          </cell>
          <cell r="M721">
            <v>0</v>
          </cell>
          <cell r="N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33</v>
          </cell>
          <cell r="V721">
            <v>0</v>
          </cell>
          <cell r="W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33</v>
          </cell>
          <cell r="AE721">
            <v>315000</v>
          </cell>
          <cell r="AF721">
            <v>0</v>
          </cell>
          <cell r="AI721">
            <v>2343</v>
          </cell>
          <cell r="AK721">
            <v>0</v>
          </cell>
          <cell r="AM721">
            <v>621</v>
          </cell>
          <cell r="AN721">
            <v>1</v>
          </cell>
          <cell r="AO721">
            <v>393216</v>
          </cell>
          <cell r="AQ721">
            <v>0</v>
          </cell>
          <cell r="AR721">
            <v>0</v>
          </cell>
          <cell r="AS721" t="str">
            <v>Ы</v>
          </cell>
          <cell r="AT721" t="str">
            <v>Ы</v>
          </cell>
          <cell r="AU721">
            <v>0</v>
          </cell>
          <cell r="AV721">
            <v>0</v>
          </cell>
          <cell r="AW721">
            <v>23</v>
          </cell>
          <cell r="AX721">
            <v>1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38888</v>
          </cell>
        </row>
        <row r="722">
          <cell r="A722">
            <v>2006</v>
          </cell>
          <cell r="B722">
            <v>5</v>
          </cell>
          <cell r="C722">
            <v>470</v>
          </cell>
          <cell r="D722">
            <v>16</v>
          </cell>
          <cell r="E722">
            <v>792030</v>
          </cell>
          <cell r="F722">
            <v>0</v>
          </cell>
          <cell r="G722" t="str">
            <v>Затраты по ШПЗ (неосновные)</v>
          </cell>
          <cell r="H722">
            <v>2030</v>
          </cell>
          <cell r="I722">
            <v>7920</v>
          </cell>
          <cell r="J722">
            <v>340</v>
          </cell>
          <cell r="K722">
            <v>1</v>
          </cell>
          <cell r="L722">
            <v>0</v>
          </cell>
          <cell r="M722">
            <v>0</v>
          </cell>
          <cell r="N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33</v>
          </cell>
          <cell r="V722">
            <v>0</v>
          </cell>
          <cell r="W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33</v>
          </cell>
          <cell r="AE722">
            <v>503000</v>
          </cell>
          <cell r="AF722">
            <v>0</v>
          </cell>
          <cell r="AI722">
            <v>2343</v>
          </cell>
          <cell r="AK722">
            <v>0</v>
          </cell>
          <cell r="AM722">
            <v>622</v>
          </cell>
          <cell r="AN722">
            <v>1</v>
          </cell>
          <cell r="AO722">
            <v>393216</v>
          </cell>
          <cell r="AQ722">
            <v>0</v>
          </cell>
          <cell r="AR722">
            <v>0</v>
          </cell>
          <cell r="AS722" t="str">
            <v>Ы</v>
          </cell>
          <cell r="AT722" t="str">
            <v>Ы</v>
          </cell>
          <cell r="AU722">
            <v>0</v>
          </cell>
          <cell r="AV722">
            <v>0</v>
          </cell>
          <cell r="AW722">
            <v>23</v>
          </cell>
          <cell r="AX722">
            <v>1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38888</v>
          </cell>
        </row>
        <row r="723">
          <cell r="A723">
            <v>2006</v>
          </cell>
          <cell r="B723">
            <v>5</v>
          </cell>
          <cell r="C723">
            <v>471</v>
          </cell>
          <cell r="D723">
            <v>16</v>
          </cell>
          <cell r="E723">
            <v>792030</v>
          </cell>
          <cell r="F723">
            <v>0</v>
          </cell>
          <cell r="G723" t="str">
            <v>Затраты по ШПЗ (неосновные)</v>
          </cell>
          <cell r="H723">
            <v>2030</v>
          </cell>
          <cell r="I723">
            <v>7920</v>
          </cell>
          <cell r="J723">
            <v>426</v>
          </cell>
          <cell r="K723">
            <v>1</v>
          </cell>
          <cell r="L723">
            <v>0</v>
          </cell>
          <cell r="M723">
            <v>0</v>
          </cell>
          <cell r="N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33</v>
          </cell>
          <cell r="V723">
            <v>0</v>
          </cell>
          <cell r="W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33</v>
          </cell>
          <cell r="AE723">
            <v>510100</v>
          </cell>
          <cell r="AF723">
            <v>0</v>
          </cell>
          <cell r="AI723">
            <v>2343</v>
          </cell>
          <cell r="AK723">
            <v>0</v>
          </cell>
          <cell r="AM723">
            <v>623</v>
          </cell>
          <cell r="AN723">
            <v>1</v>
          </cell>
          <cell r="AO723">
            <v>393216</v>
          </cell>
          <cell r="AQ723">
            <v>0</v>
          </cell>
          <cell r="AR723">
            <v>0</v>
          </cell>
          <cell r="AS723" t="str">
            <v>Ы</v>
          </cell>
          <cell r="AT723" t="str">
            <v>Ы</v>
          </cell>
          <cell r="AU723">
            <v>0</v>
          </cell>
          <cell r="AV723">
            <v>0</v>
          </cell>
          <cell r="AW723">
            <v>23</v>
          </cell>
          <cell r="AX723">
            <v>1</v>
          </cell>
          <cell r="AY723">
            <v>0</v>
          </cell>
          <cell r="AZ723">
            <v>0</v>
          </cell>
          <cell r="BA723">
            <v>0</v>
          </cell>
          <cell r="BB723">
            <v>0</v>
          </cell>
          <cell r="BC723">
            <v>38888</v>
          </cell>
        </row>
        <row r="724">
          <cell r="A724">
            <v>2006</v>
          </cell>
          <cell r="B724">
            <v>5</v>
          </cell>
          <cell r="C724">
            <v>530</v>
          </cell>
          <cell r="D724">
            <v>16</v>
          </cell>
          <cell r="E724">
            <v>792030</v>
          </cell>
          <cell r="F724">
            <v>0</v>
          </cell>
          <cell r="G724" t="str">
            <v>Затраты по ШПЗ (неосновные)</v>
          </cell>
          <cell r="H724">
            <v>2030</v>
          </cell>
          <cell r="I724">
            <v>7920</v>
          </cell>
          <cell r="J724">
            <v>22000</v>
          </cell>
          <cell r="K724">
            <v>1</v>
          </cell>
          <cell r="L724">
            <v>0</v>
          </cell>
          <cell r="M724">
            <v>0</v>
          </cell>
          <cell r="N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31</v>
          </cell>
          <cell r="V724">
            <v>0</v>
          </cell>
          <cell r="W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31</v>
          </cell>
          <cell r="AE724">
            <v>151000</v>
          </cell>
          <cell r="AF724">
            <v>0</v>
          </cell>
          <cell r="AI724">
            <v>2343</v>
          </cell>
          <cell r="AK724">
            <v>0</v>
          </cell>
          <cell r="AM724">
            <v>682</v>
          </cell>
          <cell r="AN724">
            <v>1</v>
          </cell>
          <cell r="AO724">
            <v>393216</v>
          </cell>
          <cell r="AQ724">
            <v>0</v>
          </cell>
          <cell r="AR724">
            <v>0</v>
          </cell>
          <cell r="AS724" t="str">
            <v>Ы</v>
          </cell>
          <cell r="AT724" t="str">
            <v>Ы</v>
          </cell>
          <cell r="AU724">
            <v>0</v>
          </cell>
          <cell r="AV724">
            <v>0</v>
          </cell>
          <cell r="AW724">
            <v>23</v>
          </cell>
          <cell r="AX724">
            <v>1</v>
          </cell>
          <cell r="AY724">
            <v>0</v>
          </cell>
          <cell r="AZ724">
            <v>0</v>
          </cell>
          <cell r="BA724">
            <v>0</v>
          </cell>
          <cell r="BB724">
            <v>0</v>
          </cell>
          <cell r="BC724">
            <v>38888</v>
          </cell>
        </row>
        <row r="725">
          <cell r="A725">
            <v>2006</v>
          </cell>
          <cell r="B725">
            <v>5</v>
          </cell>
          <cell r="C725">
            <v>531</v>
          </cell>
          <cell r="D725">
            <v>16</v>
          </cell>
          <cell r="E725">
            <v>792030</v>
          </cell>
          <cell r="F725">
            <v>0</v>
          </cell>
          <cell r="G725" t="str">
            <v>Затраты по ШПЗ (неосновные)</v>
          </cell>
          <cell r="H725">
            <v>2030</v>
          </cell>
          <cell r="I725">
            <v>7920</v>
          </cell>
          <cell r="J725">
            <v>440000</v>
          </cell>
          <cell r="K725">
            <v>1</v>
          </cell>
          <cell r="L725">
            <v>0</v>
          </cell>
          <cell r="M725">
            <v>0</v>
          </cell>
          <cell r="N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31</v>
          </cell>
          <cell r="V725">
            <v>0</v>
          </cell>
          <cell r="W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31</v>
          </cell>
          <cell r="AE725">
            <v>240000</v>
          </cell>
          <cell r="AF725">
            <v>0</v>
          </cell>
          <cell r="AI725">
            <v>2343</v>
          </cell>
          <cell r="AK725">
            <v>0</v>
          </cell>
          <cell r="AM725">
            <v>683</v>
          </cell>
          <cell r="AN725">
            <v>1</v>
          </cell>
          <cell r="AO725">
            <v>393216</v>
          </cell>
          <cell r="AQ725">
            <v>0</v>
          </cell>
          <cell r="AR725">
            <v>0</v>
          </cell>
          <cell r="AS725" t="str">
            <v>Ы</v>
          </cell>
          <cell r="AT725" t="str">
            <v>Ы</v>
          </cell>
          <cell r="AU725">
            <v>0</v>
          </cell>
          <cell r="AV725">
            <v>0</v>
          </cell>
          <cell r="AW725">
            <v>23</v>
          </cell>
          <cell r="AX725">
            <v>1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38888</v>
          </cell>
        </row>
        <row r="726">
          <cell r="A726">
            <v>2006</v>
          </cell>
          <cell r="B726">
            <v>5</v>
          </cell>
          <cell r="C726">
            <v>532</v>
          </cell>
          <cell r="D726">
            <v>16</v>
          </cell>
          <cell r="E726">
            <v>792030</v>
          </cell>
          <cell r="F726">
            <v>0</v>
          </cell>
          <cell r="G726" t="str">
            <v>Затраты по ШПЗ (неосновные)</v>
          </cell>
          <cell r="H726">
            <v>2030</v>
          </cell>
          <cell r="I726">
            <v>7920</v>
          </cell>
          <cell r="J726">
            <v>12760</v>
          </cell>
          <cell r="K726">
            <v>1</v>
          </cell>
          <cell r="L726">
            <v>0</v>
          </cell>
          <cell r="M726">
            <v>0</v>
          </cell>
          <cell r="N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31</v>
          </cell>
          <cell r="V726">
            <v>0</v>
          </cell>
          <cell r="W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31</v>
          </cell>
          <cell r="AE726">
            <v>311000</v>
          </cell>
          <cell r="AF726">
            <v>0</v>
          </cell>
          <cell r="AI726">
            <v>2343</v>
          </cell>
          <cell r="AK726">
            <v>0</v>
          </cell>
          <cell r="AM726">
            <v>684</v>
          </cell>
          <cell r="AN726">
            <v>1</v>
          </cell>
          <cell r="AO726">
            <v>393216</v>
          </cell>
          <cell r="AQ726">
            <v>0</v>
          </cell>
          <cell r="AR726">
            <v>0</v>
          </cell>
          <cell r="AS726" t="str">
            <v>Ы</v>
          </cell>
          <cell r="AT726" t="str">
            <v>Ы</v>
          </cell>
          <cell r="AU726">
            <v>0</v>
          </cell>
          <cell r="AV726">
            <v>0</v>
          </cell>
          <cell r="AW726">
            <v>23</v>
          </cell>
          <cell r="AX726">
            <v>1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38888</v>
          </cell>
        </row>
        <row r="727">
          <cell r="A727">
            <v>2006</v>
          </cell>
          <cell r="B727">
            <v>5</v>
          </cell>
          <cell r="C727">
            <v>533</v>
          </cell>
          <cell r="D727">
            <v>16</v>
          </cell>
          <cell r="E727">
            <v>792030</v>
          </cell>
          <cell r="F727">
            <v>0</v>
          </cell>
          <cell r="G727" t="str">
            <v>Затраты по ШПЗ (неосновные)</v>
          </cell>
          <cell r="H727">
            <v>2030</v>
          </cell>
          <cell r="I727">
            <v>7920</v>
          </cell>
          <cell r="J727">
            <v>26400</v>
          </cell>
          <cell r="K727">
            <v>1</v>
          </cell>
          <cell r="L727">
            <v>0</v>
          </cell>
          <cell r="M727">
            <v>0</v>
          </cell>
          <cell r="N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31</v>
          </cell>
          <cell r="V727">
            <v>0</v>
          </cell>
          <cell r="W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31</v>
          </cell>
          <cell r="AE727">
            <v>312000</v>
          </cell>
          <cell r="AF727">
            <v>0</v>
          </cell>
          <cell r="AI727">
            <v>2343</v>
          </cell>
          <cell r="AK727">
            <v>0</v>
          </cell>
          <cell r="AM727">
            <v>685</v>
          </cell>
          <cell r="AN727">
            <v>1</v>
          </cell>
          <cell r="AO727">
            <v>393216</v>
          </cell>
          <cell r="AQ727">
            <v>0</v>
          </cell>
          <cell r="AR727">
            <v>0</v>
          </cell>
          <cell r="AS727" t="str">
            <v>Ы</v>
          </cell>
          <cell r="AT727" t="str">
            <v>Ы</v>
          </cell>
          <cell r="AU727">
            <v>0</v>
          </cell>
          <cell r="AV727">
            <v>0</v>
          </cell>
          <cell r="AW727">
            <v>23</v>
          </cell>
          <cell r="AX727">
            <v>1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38888</v>
          </cell>
        </row>
        <row r="728">
          <cell r="A728">
            <v>2006</v>
          </cell>
          <cell r="B728">
            <v>5</v>
          </cell>
          <cell r="C728">
            <v>534</v>
          </cell>
          <cell r="D728">
            <v>16</v>
          </cell>
          <cell r="E728">
            <v>792030</v>
          </cell>
          <cell r="F728">
            <v>0</v>
          </cell>
          <cell r="G728" t="str">
            <v>Затраты по ШПЗ (неосновные)</v>
          </cell>
          <cell r="H728">
            <v>2030</v>
          </cell>
          <cell r="I728">
            <v>7920</v>
          </cell>
          <cell r="J728">
            <v>61600</v>
          </cell>
          <cell r="K728">
            <v>1</v>
          </cell>
          <cell r="L728">
            <v>0</v>
          </cell>
          <cell r="M728">
            <v>0</v>
          </cell>
          <cell r="N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31</v>
          </cell>
          <cell r="V728">
            <v>0</v>
          </cell>
          <cell r="W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31</v>
          </cell>
          <cell r="AE728">
            <v>312200</v>
          </cell>
          <cell r="AF728">
            <v>0</v>
          </cell>
          <cell r="AI728">
            <v>2343</v>
          </cell>
          <cell r="AK728">
            <v>0</v>
          </cell>
          <cell r="AM728">
            <v>686</v>
          </cell>
          <cell r="AN728">
            <v>1</v>
          </cell>
          <cell r="AO728">
            <v>393216</v>
          </cell>
          <cell r="AQ728">
            <v>0</v>
          </cell>
          <cell r="AR728">
            <v>0</v>
          </cell>
          <cell r="AS728" t="str">
            <v>Ы</v>
          </cell>
          <cell r="AT728" t="str">
            <v>Ы</v>
          </cell>
          <cell r="AU728">
            <v>0</v>
          </cell>
          <cell r="AV728">
            <v>0</v>
          </cell>
          <cell r="AW728">
            <v>23</v>
          </cell>
          <cell r="AX728">
            <v>1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38888</v>
          </cell>
        </row>
        <row r="729">
          <cell r="A729">
            <v>2006</v>
          </cell>
          <cell r="B729">
            <v>5</v>
          </cell>
          <cell r="C729">
            <v>535</v>
          </cell>
          <cell r="D729">
            <v>16</v>
          </cell>
          <cell r="E729">
            <v>792030</v>
          </cell>
          <cell r="F729">
            <v>0</v>
          </cell>
          <cell r="G729" t="str">
            <v>Затраты по ШПЗ (неосновные)</v>
          </cell>
          <cell r="H729">
            <v>2030</v>
          </cell>
          <cell r="I729">
            <v>7920</v>
          </cell>
          <cell r="J729">
            <v>4840</v>
          </cell>
          <cell r="K729">
            <v>1</v>
          </cell>
          <cell r="L729">
            <v>0</v>
          </cell>
          <cell r="M729">
            <v>0</v>
          </cell>
          <cell r="N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31</v>
          </cell>
          <cell r="V729">
            <v>0</v>
          </cell>
          <cell r="W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31</v>
          </cell>
          <cell r="AE729">
            <v>313000</v>
          </cell>
          <cell r="AF729">
            <v>0</v>
          </cell>
          <cell r="AI729">
            <v>2343</v>
          </cell>
          <cell r="AK729">
            <v>0</v>
          </cell>
          <cell r="AM729">
            <v>687</v>
          </cell>
          <cell r="AN729">
            <v>1</v>
          </cell>
          <cell r="AO729">
            <v>393216</v>
          </cell>
          <cell r="AQ729">
            <v>0</v>
          </cell>
          <cell r="AR729">
            <v>0</v>
          </cell>
          <cell r="AS729" t="str">
            <v>Ы</v>
          </cell>
          <cell r="AT729" t="str">
            <v>Ы</v>
          </cell>
          <cell r="AU729">
            <v>0</v>
          </cell>
          <cell r="AV729">
            <v>0</v>
          </cell>
          <cell r="AW729">
            <v>23</v>
          </cell>
          <cell r="AX729">
            <v>1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38888</v>
          </cell>
        </row>
        <row r="730">
          <cell r="A730">
            <v>2006</v>
          </cell>
          <cell r="B730">
            <v>5</v>
          </cell>
          <cell r="C730">
            <v>536</v>
          </cell>
          <cell r="D730">
            <v>16</v>
          </cell>
          <cell r="E730">
            <v>792030</v>
          </cell>
          <cell r="F730">
            <v>0</v>
          </cell>
          <cell r="G730" t="str">
            <v>Затраты по ШПЗ (неосновные)</v>
          </cell>
          <cell r="H730">
            <v>2030</v>
          </cell>
          <cell r="I730">
            <v>7920</v>
          </cell>
          <cell r="J730">
            <v>8800</v>
          </cell>
          <cell r="K730">
            <v>1</v>
          </cell>
          <cell r="L730">
            <v>0</v>
          </cell>
          <cell r="M730">
            <v>0</v>
          </cell>
          <cell r="N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31</v>
          </cell>
          <cell r="V730">
            <v>0</v>
          </cell>
          <cell r="W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31</v>
          </cell>
          <cell r="AE730">
            <v>314000</v>
          </cell>
          <cell r="AF730">
            <v>0</v>
          </cell>
          <cell r="AI730">
            <v>2343</v>
          </cell>
          <cell r="AK730">
            <v>0</v>
          </cell>
          <cell r="AM730">
            <v>688</v>
          </cell>
          <cell r="AN730">
            <v>1</v>
          </cell>
          <cell r="AO730">
            <v>393216</v>
          </cell>
          <cell r="AQ730">
            <v>0</v>
          </cell>
          <cell r="AR730">
            <v>0</v>
          </cell>
          <cell r="AS730" t="str">
            <v>Ы</v>
          </cell>
          <cell r="AT730" t="str">
            <v>Ы</v>
          </cell>
          <cell r="AU730">
            <v>0</v>
          </cell>
          <cell r="AV730">
            <v>0</v>
          </cell>
          <cell r="AW730">
            <v>23</v>
          </cell>
          <cell r="AX730">
            <v>1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38888</v>
          </cell>
        </row>
        <row r="731">
          <cell r="A731">
            <v>2006</v>
          </cell>
          <cell r="B731">
            <v>5</v>
          </cell>
          <cell r="C731">
            <v>537</v>
          </cell>
          <cell r="D731">
            <v>16</v>
          </cell>
          <cell r="E731">
            <v>792030</v>
          </cell>
          <cell r="F731">
            <v>0</v>
          </cell>
          <cell r="G731" t="str">
            <v>Затраты по ШПЗ (неосновные)</v>
          </cell>
          <cell r="H731">
            <v>2030</v>
          </cell>
          <cell r="I731">
            <v>7920</v>
          </cell>
          <cell r="J731">
            <v>1760</v>
          </cell>
          <cell r="K731">
            <v>1</v>
          </cell>
          <cell r="L731">
            <v>0</v>
          </cell>
          <cell r="M731">
            <v>0</v>
          </cell>
          <cell r="N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31</v>
          </cell>
          <cell r="V731">
            <v>0</v>
          </cell>
          <cell r="W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31</v>
          </cell>
          <cell r="AE731">
            <v>315000</v>
          </cell>
          <cell r="AF731">
            <v>0</v>
          </cell>
          <cell r="AI731">
            <v>2343</v>
          </cell>
          <cell r="AK731">
            <v>0</v>
          </cell>
          <cell r="AM731">
            <v>689</v>
          </cell>
          <cell r="AN731">
            <v>1</v>
          </cell>
          <cell r="AO731">
            <v>393216</v>
          </cell>
          <cell r="AQ731">
            <v>0</v>
          </cell>
          <cell r="AR731">
            <v>0</v>
          </cell>
          <cell r="AS731" t="str">
            <v>Ы</v>
          </cell>
          <cell r="AT731" t="str">
            <v>Ы</v>
          </cell>
          <cell r="AU731">
            <v>0</v>
          </cell>
          <cell r="AV731">
            <v>0</v>
          </cell>
          <cell r="AW731">
            <v>23</v>
          </cell>
          <cell r="AX731">
            <v>1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38888</v>
          </cell>
        </row>
        <row r="732">
          <cell r="A732">
            <v>2006</v>
          </cell>
          <cell r="B732">
            <v>5</v>
          </cell>
          <cell r="C732">
            <v>538</v>
          </cell>
          <cell r="D732">
            <v>16</v>
          </cell>
          <cell r="E732">
            <v>792030</v>
          </cell>
          <cell r="F732">
            <v>0</v>
          </cell>
          <cell r="G732" t="str">
            <v>Затраты по ШПЗ (неосновные)</v>
          </cell>
          <cell r="H732">
            <v>2030</v>
          </cell>
          <cell r="I732">
            <v>7920</v>
          </cell>
          <cell r="J732">
            <v>8000</v>
          </cell>
          <cell r="K732">
            <v>1</v>
          </cell>
          <cell r="L732">
            <v>0</v>
          </cell>
          <cell r="M732">
            <v>0</v>
          </cell>
          <cell r="N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31</v>
          </cell>
          <cell r="V732">
            <v>0</v>
          </cell>
          <cell r="W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31</v>
          </cell>
          <cell r="AE732">
            <v>501102</v>
          </cell>
          <cell r="AF732">
            <v>0</v>
          </cell>
          <cell r="AI732">
            <v>2343</v>
          </cell>
          <cell r="AK732">
            <v>0</v>
          </cell>
          <cell r="AM732">
            <v>690</v>
          </cell>
          <cell r="AN732">
            <v>1</v>
          </cell>
          <cell r="AO732">
            <v>393216</v>
          </cell>
          <cell r="AQ732">
            <v>0</v>
          </cell>
          <cell r="AR732">
            <v>0</v>
          </cell>
          <cell r="AS732" t="str">
            <v>Ы</v>
          </cell>
          <cell r="AT732" t="str">
            <v>Ы</v>
          </cell>
          <cell r="AU732">
            <v>0</v>
          </cell>
          <cell r="AV732">
            <v>0</v>
          </cell>
          <cell r="AW732">
            <v>23</v>
          </cell>
          <cell r="AX732">
            <v>1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38888</v>
          </cell>
        </row>
        <row r="733">
          <cell r="A733">
            <v>2006</v>
          </cell>
          <cell r="B733">
            <v>5</v>
          </cell>
          <cell r="C733">
            <v>615</v>
          </cell>
          <cell r="D733">
            <v>16</v>
          </cell>
          <cell r="E733">
            <v>792030</v>
          </cell>
          <cell r="F733">
            <v>0</v>
          </cell>
          <cell r="G733" t="str">
            <v>Затраты по ШПЗ (неосновные)</v>
          </cell>
          <cell r="H733">
            <v>2030</v>
          </cell>
          <cell r="I733">
            <v>7920</v>
          </cell>
          <cell r="J733">
            <v>61983.18</v>
          </cell>
          <cell r="K733">
            <v>1</v>
          </cell>
          <cell r="L733">
            <v>0</v>
          </cell>
          <cell r="M733">
            <v>0</v>
          </cell>
          <cell r="N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35</v>
          </cell>
          <cell r="V733">
            <v>0</v>
          </cell>
          <cell r="W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35</v>
          </cell>
          <cell r="AE733">
            <v>110000</v>
          </cell>
          <cell r="AF733">
            <v>0</v>
          </cell>
          <cell r="AI733">
            <v>2343</v>
          </cell>
          <cell r="AK733">
            <v>0</v>
          </cell>
          <cell r="AM733">
            <v>767</v>
          </cell>
          <cell r="AN733">
            <v>1</v>
          </cell>
          <cell r="AO733">
            <v>393216</v>
          </cell>
          <cell r="AQ733">
            <v>0</v>
          </cell>
          <cell r="AR733">
            <v>0</v>
          </cell>
          <cell r="AS733" t="str">
            <v>Ы</v>
          </cell>
          <cell r="AT733" t="str">
            <v>Ы</v>
          </cell>
          <cell r="AU733">
            <v>0</v>
          </cell>
          <cell r="AV733">
            <v>0</v>
          </cell>
          <cell r="AW733">
            <v>23</v>
          </cell>
          <cell r="AX733">
            <v>1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38888</v>
          </cell>
        </row>
        <row r="734">
          <cell r="A734">
            <v>2006</v>
          </cell>
          <cell r="B734">
            <v>5</v>
          </cell>
          <cell r="C734">
            <v>616</v>
          </cell>
          <cell r="D734">
            <v>16</v>
          </cell>
          <cell r="E734">
            <v>792030</v>
          </cell>
          <cell r="F734">
            <v>0</v>
          </cell>
          <cell r="G734" t="str">
            <v>Затраты по ШПЗ (неосновные)</v>
          </cell>
          <cell r="H734">
            <v>2030</v>
          </cell>
          <cell r="I734">
            <v>7920</v>
          </cell>
          <cell r="J734">
            <v>342.84</v>
          </cell>
          <cell r="K734">
            <v>1</v>
          </cell>
          <cell r="L734">
            <v>0</v>
          </cell>
          <cell r="M734">
            <v>0</v>
          </cell>
          <cell r="N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35</v>
          </cell>
          <cell r="V734">
            <v>0</v>
          </cell>
          <cell r="W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35</v>
          </cell>
          <cell r="AE734">
            <v>114020</v>
          </cell>
          <cell r="AF734">
            <v>0</v>
          </cell>
          <cell r="AI734">
            <v>2343</v>
          </cell>
          <cell r="AK734">
            <v>0</v>
          </cell>
          <cell r="AM734">
            <v>768</v>
          </cell>
          <cell r="AN734">
            <v>1</v>
          </cell>
          <cell r="AO734">
            <v>393216</v>
          </cell>
          <cell r="AQ734">
            <v>0</v>
          </cell>
          <cell r="AR734">
            <v>0</v>
          </cell>
          <cell r="AS734" t="str">
            <v>Ы</v>
          </cell>
          <cell r="AT734" t="str">
            <v>Ы</v>
          </cell>
          <cell r="AU734">
            <v>0</v>
          </cell>
          <cell r="AV734">
            <v>0</v>
          </cell>
          <cell r="AW734">
            <v>23</v>
          </cell>
          <cell r="AX734">
            <v>1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38888</v>
          </cell>
        </row>
        <row r="735">
          <cell r="A735">
            <v>2006</v>
          </cell>
          <cell r="B735">
            <v>5</v>
          </cell>
          <cell r="C735">
            <v>617</v>
          </cell>
          <cell r="D735">
            <v>16</v>
          </cell>
          <cell r="E735">
            <v>792030</v>
          </cell>
          <cell r="F735">
            <v>0</v>
          </cell>
          <cell r="G735" t="str">
            <v>Затраты по ШПЗ (неосновные)</v>
          </cell>
          <cell r="H735">
            <v>2030</v>
          </cell>
          <cell r="I735">
            <v>7920</v>
          </cell>
          <cell r="J735">
            <v>39.49</v>
          </cell>
          <cell r="K735">
            <v>1</v>
          </cell>
          <cell r="L735">
            <v>0</v>
          </cell>
          <cell r="M735">
            <v>0</v>
          </cell>
          <cell r="N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35</v>
          </cell>
          <cell r="V735">
            <v>0</v>
          </cell>
          <cell r="W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35</v>
          </cell>
          <cell r="AE735">
            <v>117000</v>
          </cell>
          <cell r="AF735">
            <v>0</v>
          </cell>
          <cell r="AI735">
            <v>2343</v>
          </cell>
          <cell r="AK735">
            <v>0</v>
          </cell>
          <cell r="AM735">
            <v>769</v>
          </cell>
          <cell r="AN735">
            <v>1</v>
          </cell>
          <cell r="AO735">
            <v>393216</v>
          </cell>
          <cell r="AQ735">
            <v>0</v>
          </cell>
          <cell r="AR735">
            <v>0</v>
          </cell>
          <cell r="AS735" t="str">
            <v>Ы</v>
          </cell>
          <cell r="AT735" t="str">
            <v>Ы</v>
          </cell>
          <cell r="AU735">
            <v>0</v>
          </cell>
          <cell r="AV735">
            <v>0</v>
          </cell>
          <cell r="AW735">
            <v>23</v>
          </cell>
          <cell r="AX735">
            <v>1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38888</v>
          </cell>
        </row>
        <row r="736">
          <cell r="A736">
            <v>2006</v>
          </cell>
          <cell r="B736">
            <v>5</v>
          </cell>
          <cell r="C736">
            <v>618</v>
          </cell>
          <cell r="D736">
            <v>16</v>
          </cell>
          <cell r="E736">
            <v>792030</v>
          </cell>
          <cell r="F736">
            <v>0</v>
          </cell>
          <cell r="G736" t="str">
            <v>Затраты по ШПЗ (неосновные)</v>
          </cell>
          <cell r="H736">
            <v>2030</v>
          </cell>
          <cell r="I736">
            <v>7920</v>
          </cell>
          <cell r="J736">
            <v>556.95000000000005</v>
          </cell>
          <cell r="K736">
            <v>1</v>
          </cell>
          <cell r="L736">
            <v>0</v>
          </cell>
          <cell r="M736">
            <v>0</v>
          </cell>
          <cell r="N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35</v>
          </cell>
          <cell r="V736">
            <v>0</v>
          </cell>
          <cell r="W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35</v>
          </cell>
          <cell r="AE736">
            <v>118000</v>
          </cell>
          <cell r="AF736">
            <v>0</v>
          </cell>
          <cell r="AI736">
            <v>2343</v>
          </cell>
          <cell r="AK736">
            <v>0</v>
          </cell>
          <cell r="AM736">
            <v>770</v>
          </cell>
          <cell r="AN736">
            <v>1</v>
          </cell>
          <cell r="AO736">
            <v>393216</v>
          </cell>
          <cell r="AQ736">
            <v>0</v>
          </cell>
          <cell r="AR736">
            <v>0</v>
          </cell>
          <cell r="AS736" t="str">
            <v>Ы</v>
          </cell>
          <cell r="AT736" t="str">
            <v>Ы</v>
          </cell>
          <cell r="AU736">
            <v>0</v>
          </cell>
          <cell r="AV736">
            <v>0</v>
          </cell>
          <cell r="AW736">
            <v>23</v>
          </cell>
          <cell r="AX736">
            <v>1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38888</v>
          </cell>
        </row>
        <row r="737">
          <cell r="A737">
            <v>2006</v>
          </cell>
          <cell r="B737">
            <v>5</v>
          </cell>
          <cell r="C737">
            <v>619</v>
          </cell>
          <cell r="D737">
            <v>16</v>
          </cell>
          <cell r="E737">
            <v>792030</v>
          </cell>
          <cell r="F737">
            <v>0</v>
          </cell>
          <cell r="G737" t="str">
            <v>Затраты по ШПЗ (неосновные)</v>
          </cell>
          <cell r="H737">
            <v>2030</v>
          </cell>
          <cell r="I737">
            <v>7920</v>
          </cell>
          <cell r="J737">
            <v>722.22</v>
          </cell>
          <cell r="K737">
            <v>1</v>
          </cell>
          <cell r="L737">
            <v>0</v>
          </cell>
          <cell r="M737">
            <v>0</v>
          </cell>
          <cell r="N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35</v>
          </cell>
          <cell r="V737">
            <v>0</v>
          </cell>
          <cell r="W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35</v>
          </cell>
          <cell r="AE737">
            <v>131000</v>
          </cell>
          <cell r="AF737">
            <v>0</v>
          </cell>
          <cell r="AI737">
            <v>2343</v>
          </cell>
          <cell r="AK737">
            <v>0</v>
          </cell>
          <cell r="AM737">
            <v>771</v>
          </cell>
          <cell r="AN737">
            <v>1</v>
          </cell>
          <cell r="AO737">
            <v>393216</v>
          </cell>
          <cell r="AQ737">
            <v>0</v>
          </cell>
          <cell r="AR737">
            <v>0</v>
          </cell>
          <cell r="AS737" t="str">
            <v>Ы</v>
          </cell>
          <cell r="AT737" t="str">
            <v>Ы</v>
          </cell>
          <cell r="AU737">
            <v>0</v>
          </cell>
          <cell r="AV737">
            <v>0</v>
          </cell>
          <cell r="AW737">
            <v>23</v>
          </cell>
          <cell r="AX737">
            <v>1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38888</v>
          </cell>
        </row>
        <row r="738">
          <cell r="A738">
            <v>2006</v>
          </cell>
          <cell r="B738">
            <v>5</v>
          </cell>
          <cell r="C738">
            <v>620</v>
          </cell>
          <cell r="D738">
            <v>16</v>
          </cell>
          <cell r="E738">
            <v>792030</v>
          </cell>
          <cell r="F738">
            <v>0</v>
          </cell>
          <cell r="G738" t="str">
            <v>Затраты по ШПЗ (неосновные)</v>
          </cell>
          <cell r="H738">
            <v>2030</v>
          </cell>
          <cell r="I738">
            <v>7920</v>
          </cell>
          <cell r="J738">
            <v>809.67</v>
          </cell>
          <cell r="K738">
            <v>1</v>
          </cell>
          <cell r="L738">
            <v>0</v>
          </cell>
          <cell r="M738">
            <v>0</v>
          </cell>
          <cell r="N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35</v>
          </cell>
          <cell r="V738">
            <v>0</v>
          </cell>
          <cell r="W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35</v>
          </cell>
          <cell r="AE738">
            <v>132000</v>
          </cell>
          <cell r="AF738">
            <v>0</v>
          </cell>
          <cell r="AI738">
            <v>2343</v>
          </cell>
          <cell r="AK738">
            <v>0</v>
          </cell>
          <cell r="AM738">
            <v>772</v>
          </cell>
          <cell r="AN738">
            <v>1</v>
          </cell>
          <cell r="AO738">
            <v>393216</v>
          </cell>
          <cell r="AQ738">
            <v>0</v>
          </cell>
          <cell r="AR738">
            <v>0</v>
          </cell>
          <cell r="AS738" t="str">
            <v>Ы</v>
          </cell>
          <cell r="AT738" t="str">
            <v>Ы</v>
          </cell>
          <cell r="AU738">
            <v>0</v>
          </cell>
          <cell r="AV738">
            <v>0</v>
          </cell>
          <cell r="AW738">
            <v>23</v>
          </cell>
          <cell r="AX738">
            <v>1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38888</v>
          </cell>
        </row>
        <row r="739">
          <cell r="A739">
            <v>2006</v>
          </cell>
          <cell r="B739">
            <v>5</v>
          </cell>
          <cell r="C739">
            <v>621</v>
          </cell>
          <cell r="D739">
            <v>16</v>
          </cell>
          <cell r="E739">
            <v>792030</v>
          </cell>
          <cell r="F739">
            <v>0</v>
          </cell>
          <cell r="G739" t="str">
            <v>Затраты по ШПЗ (неосновные)</v>
          </cell>
          <cell r="H739">
            <v>2030</v>
          </cell>
          <cell r="I739">
            <v>7920</v>
          </cell>
          <cell r="J739">
            <v>257.18</v>
          </cell>
          <cell r="K739">
            <v>1</v>
          </cell>
          <cell r="L739">
            <v>0</v>
          </cell>
          <cell r="M739">
            <v>0</v>
          </cell>
          <cell r="N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35</v>
          </cell>
          <cell r="V739">
            <v>0</v>
          </cell>
          <cell r="W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35</v>
          </cell>
          <cell r="AE739">
            <v>135000</v>
          </cell>
          <cell r="AF739">
            <v>0</v>
          </cell>
          <cell r="AI739">
            <v>2343</v>
          </cell>
          <cell r="AK739">
            <v>0</v>
          </cell>
          <cell r="AM739">
            <v>773</v>
          </cell>
          <cell r="AN739">
            <v>1</v>
          </cell>
          <cell r="AO739">
            <v>393216</v>
          </cell>
          <cell r="AQ739">
            <v>0</v>
          </cell>
          <cell r="AR739">
            <v>0</v>
          </cell>
          <cell r="AS739" t="str">
            <v>Ы</v>
          </cell>
          <cell r="AT739" t="str">
            <v>Ы</v>
          </cell>
          <cell r="AU739">
            <v>0</v>
          </cell>
          <cell r="AV739">
            <v>0</v>
          </cell>
          <cell r="AW739">
            <v>23</v>
          </cell>
          <cell r="AX739">
            <v>1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38888</v>
          </cell>
        </row>
        <row r="740">
          <cell r="A740">
            <v>2006</v>
          </cell>
          <cell r="B740">
            <v>5</v>
          </cell>
          <cell r="C740">
            <v>622</v>
          </cell>
          <cell r="D740">
            <v>16</v>
          </cell>
          <cell r="E740">
            <v>792030</v>
          </cell>
          <cell r="F740">
            <v>0</v>
          </cell>
          <cell r="G740" t="str">
            <v>Затраты по ШПЗ (неосновные)</v>
          </cell>
          <cell r="H740">
            <v>2030</v>
          </cell>
          <cell r="I740">
            <v>7920</v>
          </cell>
          <cell r="J740">
            <v>7904.03</v>
          </cell>
          <cell r="K740">
            <v>1</v>
          </cell>
          <cell r="L740">
            <v>0</v>
          </cell>
          <cell r="M740">
            <v>0</v>
          </cell>
          <cell r="N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35</v>
          </cell>
          <cell r="V740">
            <v>0</v>
          </cell>
          <cell r="W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35</v>
          </cell>
          <cell r="AE740">
            <v>143000</v>
          </cell>
          <cell r="AF740">
            <v>0</v>
          </cell>
          <cell r="AI740">
            <v>2343</v>
          </cell>
          <cell r="AK740">
            <v>0</v>
          </cell>
          <cell r="AM740">
            <v>774</v>
          </cell>
          <cell r="AN740">
            <v>1</v>
          </cell>
          <cell r="AO740">
            <v>393216</v>
          </cell>
          <cell r="AQ740">
            <v>0</v>
          </cell>
          <cell r="AR740">
            <v>0</v>
          </cell>
          <cell r="AS740" t="str">
            <v>Ы</v>
          </cell>
          <cell r="AT740" t="str">
            <v>Ы</v>
          </cell>
          <cell r="AU740">
            <v>0</v>
          </cell>
          <cell r="AV740">
            <v>0</v>
          </cell>
          <cell r="AW740">
            <v>23</v>
          </cell>
          <cell r="AX740">
            <v>1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38888</v>
          </cell>
        </row>
        <row r="741">
          <cell r="A741">
            <v>2006</v>
          </cell>
          <cell r="B741">
            <v>5</v>
          </cell>
          <cell r="C741">
            <v>623</v>
          </cell>
          <cell r="D741">
            <v>16</v>
          </cell>
          <cell r="E741">
            <v>792030</v>
          </cell>
          <cell r="F741">
            <v>0</v>
          </cell>
          <cell r="G741" t="str">
            <v>Затраты по ШПЗ (неосновные)</v>
          </cell>
          <cell r="H741">
            <v>2030</v>
          </cell>
          <cell r="I741">
            <v>7920</v>
          </cell>
          <cell r="J741">
            <v>165867</v>
          </cell>
          <cell r="K741">
            <v>1</v>
          </cell>
          <cell r="L741">
            <v>0</v>
          </cell>
          <cell r="M741">
            <v>0</v>
          </cell>
          <cell r="N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35</v>
          </cell>
          <cell r="V741">
            <v>0</v>
          </cell>
          <cell r="W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35</v>
          </cell>
          <cell r="AE741">
            <v>240000</v>
          </cell>
          <cell r="AF741">
            <v>0</v>
          </cell>
          <cell r="AI741">
            <v>2343</v>
          </cell>
          <cell r="AK741">
            <v>0</v>
          </cell>
          <cell r="AM741">
            <v>775</v>
          </cell>
          <cell r="AN741">
            <v>1</v>
          </cell>
          <cell r="AO741">
            <v>393216</v>
          </cell>
          <cell r="AQ741">
            <v>0</v>
          </cell>
          <cell r="AR741">
            <v>0</v>
          </cell>
          <cell r="AS741" t="str">
            <v>Ы</v>
          </cell>
          <cell r="AT741" t="str">
            <v>Ы</v>
          </cell>
          <cell r="AU741">
            <v>0</v>
          </cell>
          <cell r="AV741">
            <v>0</v>
          </cell>
          <cell r="AW741">
            <v>23</v>
          </cell>
          <cell r="AX741">
            <v>1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38888</v>
          </cell>
        </row>
        <row r="742">
          <cell r="A742">
            <v>2006</v>
          </cell>
          <cell r="B742">
            <v>5</v>
          </cell>
          <cell r="C742">
            <v>624</v>
          </cell>
          <cell r="D742">
            <v>16</v>
          </cell>
          <cell r="E742">
            <v>792030</v>
          </cell>
          <cell r="F742">
            <v>0</v>
          </cell>
          <cell r="G742" t="str">
            <v>Затраты по ШПЗ (неосновные)</v>
          </cell>
          <cell r="H742">
            <v>2030</v>
          </cell>
          <cell r="I742">
            <v>7920</v>
          </cell>
          <cell r="J742">
            <v>4769.43</v>
          </cell>
          <cell r="K742">
            <v>1</v>
          </cell>
          <cell r="L742">
            <v>0</v>
          </cell>
          <cell r="M742">
            <v>0</v>
          </cell>
          <cell r="N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35</v>
          </cell>
          <cell r="V742">
            <v>0</v>
          </cell>
          <cell r="W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35</v>
          </cell>
          <cell r="AE742">
            <v>311000</v>
          </cell>
          <cell r="AF742">
            <v>0</v>
          </cell>
          <cell r="AI742">
            <v>2343</v>
          </cell>
          <cell r="AK742">
            <v>0</v>
          </cell>
          <cell r="AM742">
            <v>776</v>
          </cell>
          <cell r="AN742">
            <v>1</v>
          </cell>
          <cell r="AO742">
            <v>393216</v>
          </cell>
          <cell r="AQ742">
            <v>0</v>
          </cell>
          <cell r="AR742">
            <v>0</v>
          </cell>
          <cell r="AS742" t="str">
            <v>Ы</v>
          </cell>
          <cell r="AT742" t="str">
            <v>Ы</v>
          </cell>
          <cell r="AU742">
            <v>0</v>
          </cell>
          <cell r="AV742">
            <v>0</v>
          </cell>
          <cell r="AW742">
            <v>23</v>
          </cell>
          <cell r="AX742">
            <v>1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38888</v>
          </cell>
        </row>
        <row r="743">
          <cell r="A743">
            <v>2006</v>
          </cell>
          <cell r="B743">
            <v>5</v>
          </cell>
          <cell r="C743">
            <v>625</v>
          </cell>
          <cell r="D743">
            <v>16</v>
          </cell>
          <cell r="E743">
            <v>792030</v>
          </cell>
          <cell r="F743">
            <v>0</v>
          </cell>
          <cell r="G743" t="str">
            <v>Затраты по ШПЗ (неосновные)</v>
          </cell>
          <cell r="H743">
            <v>2030</v>
          </cell>
          <cell r="I743">
            <v>7920</v>
          </cell>
          <cell r="J743">
            <v>9867.89</v>
          </cell>
          <cell r="K743">
            <v>1</v>
          </cell>
          <cell r="L743">
            <v>0</v>
          </cell>
          <cell r="M743">
            <v>0</v>
          </cell>
          <cell r="N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35</v>
          </cell>
          <cell r="V743">
            <v>0</v>
          </cell>
          <cell r="W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35</v>
          </cell>
          <cell r="AE743">
            <v>312000</v>
          </cell>
          <cell r="AF743">
            <v>0</v>
          </cell>
          <cell r="AI743">
            <v>2343</v>
          </cell>
          <cell r="AK743">
            <v>0</v>
          </cell>
          <cell r="AM743">
            <v>777</v>
          </cell>
          <cell r="AN743">
            <v>1</v>
          </cell>
          <cell r="AO743">
            <v>393216</v>
          </cell>
          <cell r="AQ743">
            <v>0</v>
          </cell>
          <cell r="AR743">
            <v>0</v>
          </cell>
          <cell r="AS743" t="str">
            <v>Ы</v>
          </cell>
          <cell r="AT743" t="str">
            <v>Ы</v>
          </cell>
          <cell r="AU743">
            <v>0</v>
          </cell>
          <cell r="AV743">
            <v>0</v>
          </cell>
          <cell r="AW743">
            <v>23</v>
          </cell>
          <cell r="AX743">
            <v>1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38888</v>
          </cell>
        </row>
        <row r="744">
          <cell r="A744">
            <v>2006</v>
          </cell>
          <cell r="B744">
            <v>5</v>
          </cell>
          <cell r="C744">
            <v>626</v>
          </cell>
          <cell r="D744">
            <v>16</v>
          </cell>
          <cell r="E744">
            <v>792030</v>
          </cell>
          <cell r="F744">
            <v>0</v>
          </cell>
          <cell r="G744" t="str">
            <v>Затраты по ШПЗ (неосновные)</v>
          </cell>
          <cell r="H744">
            <v>2030</v>
          </cell>
          <cell r="I744">
            <v>7920</v>
          </cell>
          <cell r="J744">
            <v>2156.48</v>
          </cell>
          <cell r="K744">
            <v>1</v>
          </cell>
          <cell r="L744">
            <v>0</v>
          </cell>
          <cell r="M744">
            <v>0</v>
          </cell>
          <cell r="N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35</v>
          </cell>
          <cell r="V744">
            <v>0</v>
          </cell>
          <cell r="W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35</v>
          </cell>
          <cell r="AE744">
            <v>312100</v>
          </cell>
          <cell r="AF744">
            <v>0</v>
          </cell>
          <cell r="AI744">
            <v>2343</v>
          </cell>
          <cell r="AK744">
            <v>0</v>
          </cell>
          <cell r="AM744">
            <v>778</v>
          </cell>
          <cell r="AN744">
            <v>1</v>
          </cell>
          <cell r="AO744">
            <v>393216</v>
          </cell>
          <cell r="AQ744">
            <v>0</v>
          </cell>
          <cell r="AR744">
            <v>0</v>
          </cell>
          <cell r="AS744" t="str">
            <v>Ы</v>
          </cell>
          <cell r="AT744" t="str">
            <v>Ы</v>
          </cell>
          <cell r="AU744">
            <v>0</v>
          </cell>
          <cell r="AV744">
            <v>0</v>
          </cell>
          <cell r="AW744">
            <v>23</v>
          </cell>
          <cell r="AX744">
            <v>1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38888</v>
          </cell>
        </row>
        <row r="745">
          <cell r="A745">
            <v>2006</v>
          </cell>
          <cell r="B745">
            <v>5</v>
          </cell>
          <cell r="C745">
            <v>627</v>
          </cell>
          <cell r="D745">
            <v>16</v>
          </cell>
          <cell r="E745">
            <v>792030</v>
          </cell>
          <cell r="F745">
            <v>0</v>
          </cell>
          <cell r="G745" t="str">
            <v>Затраты по ШПЗ (неосновные)</v>
          </cell>
          <cell r="H745">
            <v>2030</v>
          </cell>
          <cell r="I745">
            <v>7920</v>
          </cell>
          <cell r="J745">
            <v>21064.93</v>
          </cell>
          <cell r="K745">
            <v>1</v>
          </cell>
          <cell r="L745">
            <v>0</v>
          </cell>
          <cell r="M745">
            <v>0</v>
          </cell>
          <cell r="N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35</v>
          </cell>
          <cell r="V745">
            <v>0</v>
          </cell>
          <cell r="W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35</v>
          </cell>
          <cell r="AE745">
            <v>312200</v>
          </cell>
          <cell r="AF745">
            <v>0</v>
          </cell>
          <cell r="AI745">
            <v>2343</v>
          </cell>
          <cell r="AK745">
            <v>0</v>
          </cell>
          <cell r="AM745">
            <v>779</v>
          </cell>
          <cell r="AN745">
            <v>1</v>
          </cell>
          <cell r="AO745">
            <v>393216</v>
          </cell>
          <cell r="AQ745">
            <v>0</v>
          </cell>
          <cell r="AR745">
            <v>0</v>
          </cell>
          <cell r="AS745" t="str">
            <v>Ы</v>
          </cell>
          <cell r="AT745" t="str">
            <v>Ы</v>
          </cell>
          <cell r="AU745">
            <v>0</v>
          </cell>
          <cell r="AV745">
            <v>0</v>
          </cell>
          <cell r="AW745">
            <v>23</v>
          </cell>
          <cell r="AX745">
            <v>1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38888</v>
          </cell>
        </row>
        <row r="746">
          <cell r="A746">
            <v>2006</v>
          </cell>
          <cell r="B746">
            <v>5</v>
          </cell>
          <cell r="C746">
            <v>628</v>
          </cell>
          <cell r="D746">
            <v>16</v>
          </cell>
          <cell r="E746">
            <v>792030</v>
          </cell>
          <cell r="F746">
            <v>0</v>
          </cell>
          <cell r="G746" t="str">
            <v>Затраты по ШПЗ (неосновные)</v>
          </cell>
          <cell r="H746">
            <v>2030</v>
          </cell>
          <cell r="I746">
            <v>7920</v>
          </cell>
          <cell r="J746">
            <v>1809.12</v>
          </cell>
          <cell r="K746">
            <v>1</v>
          </cell>
          <cell r="L746">
            <v>0</v>
          </cell>
          <cell r="M746">
            <v>0</v>
          </cell>
          <cell r="N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35</v>
          </cell>
          <cell r="V746">
            <v>0</v>
          </cell>
          <cell r="W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35</v>
          </cell>
          <cell r="AE746">
            <v>313000</v>
          </cell>
          <cell r="AF746">
            <v>0</v>
          </cell>
          <cell r="AI746">
            <v>2343</v>
          </cell>
          <cell r="AK746">
            <v>0</v>
          </cell>
          <cell r="AM746">
            <v>780</v>
          </cell>
          <cell r="AN746">
            <v>1</v>
          </cell>
          <cell r="AO746">
            <v>393216</v>
          </cell>
          <cell r="AQ746">
            <v>0</v>
          </cell>
          <cell r="AR746">
            <v>0</v>
          </cell>
          <cell r="AS746" t="str">
            <v>Ы</v>
          </cell>
          <cell r="AT746" t="str">
            <v>Ы</v>
          </cell>
          <cell r="AU746">
            <v>0</v>
          </cell>
          <cell r="AV746">
            <v>0</v>
          </cell>
          <cell r="AW746">
            <v>23</v>
          </cell>
          <cell r="AX746">
            <v>1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38888</v>
          </cell>
        </row>
        <row r="747">
          <cell r="A747">
            <v>2006</v>
          </cell>
          <cell r="B747">
            <v>5</v>
          </cell>
          <cell r="C747">
            <v>629</v>
          </cell>
          <cell r="D747">
            <v>16</v>
          </cell>
          <cell r="E747">
            <v>792030</v>
          </cell>
          <cell r="F747">
            <v>0</v>
          </cell>
          <cell r="G747" t="str">
            <v>Затраты по ШПЗ (неосновные)</v>
          </cell>
          <cell r="H747">
            <v>2030</v>
          </cell>
          <cell r="I747">
            <v>7920</v>
          </cell>
          <cell r="J747">
            <v>3289.31</v>
          </cell>
          <cell r="K747">
            <v>1</v>
          </cell>
          <cell r="L747">
            <v>0</v>
          </cell>
          <cell r="M747">
            <v>0</v>
          </cell>
          <cell r="N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35</v>
          </cell>
          <cell r="V747">
            <v>0</v>
          </cell>
          <cell r="W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35</v>
          </cell>
          <cell r="AE747">
            <v>314000</v>
          </cell>
          <cell r="AF747">
            <v>0</v>
          </cell>
          <cell r="AI747">
            <v>2343</v>
          </cell>
          <cell r="AK747">
            <v>0</v>
          </cell>
          <cell r="AM747">
            <v>781</v>
          </cell>
          <cell r="AN747">
            <v>1</v>
          </cell>
          <cell r="AO747">
            <v>393216</v>
          </cell>
          <cell r="AQ747">
            <v>0</v>
          </cell>
          <cell r="AR747">
            <v>0</v>
          </cell>
          <cell r="AS747" t="str">
            <v>Ы</v>
          </cell>
          <cell r="AT747" t="str">
            <v>Ы</v>
          </cell>
          <cell r="AU747">
            <v>0</v>
          </cell>
          <cell r="AV747">
            <v>0</v>
          </cell>
          <cell r="AW747">
            <v>23</v>
          </cell>
          <cell r="AX747">
            <v>1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38888</v>
          </cell>
        </row>
        <row r="748">
          <cell r="A748">
            <v>2006</v>
          </cell>
          <cell r="B748">
            <v>5</v>
          </cell>
          <cell r="C748">
            <v>630</v>
          </cell>
          <cell r="D748">
            <v>16</v>
          </cell>
          <cell r="E748">
            <v>792030</v>
          </cell>
          <cell r="F748">
            <v>0</v>
          </cell>
          <cell r="G748" t="str">
            <v>Затраты по ШПЗ (неосновные)</v>
          </cell>
          <cell r="H748">
            <v>2030</v>
          </cell>
          <cell r="I748">
            <v>7920</v>
          </cell>
          <cell r="J748">
            <v>661.24</v>
          </cell>
          <cell r="K748">
            <v>1</v>
          </cell>
          <cell r="L748">
            <v>0</v>
          </cell>
          <cell r="M748">
            <v>0</v>
          </cell>
          <cell r="N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35</v>
          </cell>
          <cell r="V748">
            <v>0</v>
          </cell>
          <cell r="W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35</v>
          </cell>
          <cell r="AE748">
            <v>315000</v>
          </cell>
          <cell r="AF748">
            <v>0</v>
          </cell>
          <cell r="AI748">
            <v>2343</v>
          </cell>
          <cell r="AK748">
            <v>0</v>
          </cell>
          <cell r="AM748">
            <v>782</v>
          </cell>
          <cell r="AN748">
            <v>1</v>
          </cell>
          <cell r="AO748">
            <v>393216</v>
          </cell>
          <cell r="AQ748">
            <v>0</v>
          </cell>
          <cell r="AR748">
            <v>0</v>
          </cell>
          <cell r="AS748" t="str">
            <v>Ы</v>
          </cell>
          <cell r="AT748" t="str">
            <v>Ы</v>
          </cell>
          <cell r="AU748">
            <v>0</v>
          </cell>
          <cell r="AV748">
            <v>0</v>
          </cell>
          <cell r="AW748">
            <v>23</v>
          </cell>
          <cell r="AX748">
            <v>1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38888</v>
          </cell>
        </row>
        <row r="749">
          <cell r="A749">
            <v>2006</v>
          </cell>
          <cell r="B749">
            <v>5</v>
          </cell>
          <cell r="C749">
            <v>631</v>
          </cell>
          <cell r="D749">
            <v>16</v>
          </cell>
          <cell r="E749">
            <v>792030</v>
          </cell>
          <cell r="F749">
            <v>0</v>
          </cell>
          <cell r="G749" t="str">
            <v>Затраты по ШПЗ (неосновные)</v>
          </cell>
          <cell r="H749">
            <v>2030</v>
          </cell>
          <cell r="I749">
            <v>7920</v>
          </cell>
          <cell r="J749">
            <v>1060.8599999999999</v>
          </cell>
          <cell r="K749">
            <v>1</v>
          </cell>
          <cell r="L749">
            <v>0</v>
          </cell>
          <cell r="M749">
            <v>0</v>
          </cell>
          <cell r="N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35</v>
          </cell>
          <cell r="V749">
            <v>0</v>
          </cell>
          <cell r="W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35</v>
          </cell>
          <cell r="AE749">
            <v>410000</v>
          </cell>
          <cell r="AF749">
            <v>0</v>
          </cell>
          <cell r="AI749">
            <v>2343</v>
          </cell>
          <cell r="AK749">
            <v>0</v>
          </cell>
          <cell r="AM749">
            <v>783</v>
          </cell>
          <cell r="AN749">
            <v>1</v>
          </cell>
          <cell r="AO749">
            <v>393216</v>
          </cell>
          <cell r="AQ749">
            <v>0</v>
          </cell>
          <cell r="AR749">
            <v>0</v>
          </cell>
          <cell r="AS749" t="str">
            <v>Ы</v>
          </cell>
          <cell r="AT749" t="str">
            <v>Ы</v>
          </cell>
          <cell r="AU749">
            <v>0</v>
          </cell>
          <cell r="AV749">
            <v>0</v>
          </cell>
          <cell r="AW749">
            <v>23</v>
          </cell>
          <cell r="AX749">
            <v>1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38888</v>
          </cell>
        </row>
        <row r="750">
          <cell r="A750">
            <v>2006</v>
          </cell>
          <cell r="B750">
            <v>5</v>
          </cell>
          <cell r="C750">
            <v>632</v>
          </cell>
          <cell r="D750">
            <v>16</v>
          </cell>
          <cell r="E750">
            <v>792030</v>
          </cell>
          <cell r="F750">
            <v>0</v>
          </cell>
          <cell r="G750" t="str">
            <v>Затраты по ШПЗ (неосновные)</v>
          </cell>
          <cell r="H750">
            <v>2030</v>
          </cell>
          <cell r="I750">
            <v>7920</v>
          </cell>
          <cell r="J750">
            <v>7494.01</v>
          </cell>
          <cell r="K750">
            <v>1</v>
          </cell>
          <cell r="L750">
            <v>0</v>
          </cell>
          <cell r="M750">
            <v>0</v>
          </cell>
          <cell r="N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35</v>
          </cell>
          <cell r="V750">
            <v>0</v>
          </cell>
          <cell r="W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35</v>
          </cell>
          <cell r="AE750">
            <v>420000</v>
          </cell>
          <cell r="AF750">
            <v>0</v>
          </cell>
          <cell r="AI750">
            <v>2343</v>
          </cell>
          <cell r="AK750">
            <v>0</v>
          </cell>
          <cell r="AM750">
            <v>784</v>
          </cell>
          <cell r="AN750">
            <v>1</v>
          </cell>
          <cell r="AO750">
            <v>393216</v>
          </cell>
          <cell r="AQ750">
            <v>0</v>
          </cell>
          <cell r="AR750">
            <v>0</v>
          </cell>
          <cell r="AS750" t="str">
            <v>Ы</v>
          </cell>
          <cell r="AT750" t="str">
            <v>Ы</v>
          </cell>
          <cell r="AU750">
            <v>0</v>
          </cell>
          <cell r="AV750">
            <v>0</v>
          </cell>
          <cell r="AW750">
            <v>23</v>
          </cell>
          <cell r="AX750">
            <v>1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38888</v>
          </cell>
        </row>
        <row r="751">
          <cell r="A751">
            <v>2006</v>
          </cell>
          <cell r="B751">
            <v>5</v>
          </cell>
          <cell r="C751">
            <v>633</v>
          </cell>
          <cell r="D751">
            <v>16</v>
          </cell>
          <cell r="E751">
            <v>792030</v>
          </cell>
          <cell r="F751">
            <v>0</v>
          </cell>
          <cell r="G751" t="str">
            <v>Затраты по ШПЗ (неосновные)</v>
          </cell>
          <cell r="H751">
            <v>2030</v>
          </cell>
          <cell r="I751">
            <v>7920</v>
          </cell>
          <cell r="J751">
            <v>172.47</v>
          </cell>
          <cell r="K751">
            <v>1</v>
          </cell>
          <cell r="L751">
            <v>0</v>
          </cell>
          <cell r="M751">
            <v>0</v>
          </cell>
          <cell r="N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</v>
          </cell>
          <cell r="V751">
            <v>0</v>
          </cell>
          <cell r="W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35</v>
          </cell>
          <cell r="AE751">
            <v>430000</v>
          </cell>
          <cell r="AF751">
            <v>0</v>
          </cell>
          <cell r="AI751">
            <v>2343</v>
          </cell>
          <cell r="AK751">
            <v>0</v>
          </cell>
          <cell r="AM751">
            <v>785</v>
          </cell>
          <cell r="AN751">
            <v>1</v>
          </cell>
          <cell r="AO751">
            <v>393216</v>
          </cell>
          <cell r="AQ751">
            <v>0</v>
          </cell>
          <cell r="AR751">
            <v>0</v>
          </cell>
          <cell r="AS751" t="str">
            <v>Ы</v>
          </cell>
          <cell r="AT751" t="str">
            <v>Ы</v>
          </cell>
          <cell r="AU751">
            <v>0</v>
          </cell>
          <cell r="AV751">
            <v>0</v>
          </cell>
          <cell r="AW751">
            <v>23</v>
          </cell>
          <cell r="AX751">
            <v>1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38888</v>
          </cell>
        </row>
        <row r="752">
          <cell r="A752">
            <v>2006</v>
          </cell>
          <cell r="B752">
            <v>5</v>
          </cell>
          <cell r="C752">
            <v>634</v>
          </cell>
          <cell r="D752">
            <v>16</v>
          </cell>
          <cell r="E752">
            <v>792030</v>
          </cell>
          <cell r="F752">
            <v>0</v>
          </cell>
          <cell r="G752" t="str">
            <v>Затраты по ШПЗ (неосновные)</v>
          </cell>
          <cell r="H752">
            <v>2030</v>
          </cell>
          <cell r="I752">
            <v>7920</v>
          </cell>
          <cell r="J752">
            <v>1198.6099999999999</v>
          </cell>
          <cell r="K752">
            <v>1</v>
          </cell>
          <cell r="L752">
            <v>0</v>
          </cell>
          <cell r="M752">
            <v>0</v>
          </cell>
          <cell r="N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35</v>
          </cell>
          <cell r="V752">
            <v>0</v>
          </cell>
          <cell r="W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35</v>
          </cell>
          <cell r="AE752">
            <v>430110</v>
          </cell>
          <cell r="AF752">
            <v>0</v>
          </cell>
          <cell r="AI752">
            <v>2343</v>
          </cell>
          <cell r="AK752">
            <v>0</v>
          </cell>
          <cell r="AM752">
            <v>786</v>
          </cell>
          <cell r="AN752">
            <v>1</v>
          </cell>
          <cell r="AO752">
            <v>393216</v>
          </cell>
          <cell r="AQ752">
            <v>0</v>
          </cell>
          <cell r="AR752">
            <v>0</v>
          </cell>
          <cell r="AS752" t="str">
            <v>Ы</v>
          </cell>
          <cell r="AT752" t="str">
            <v>Ы</v>
          </cell>
          <cell r="AU752">
            <v>0</v>
          </cell>
          <cell r="AV752">
            <v>0</v>
          </cell>
          <cell r="AW752">
            <v>23</v>
          </cell>
          <cell r="AX752">
            <v>1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38888</v>
          </cell>
        </row>
        <row r="753">
          <cell r="A753">
            <v>2006</v>
          </cell>
          <cell r="B753">
            <v>5</v>
          </cell>
          <cell r="C753">
            <v>635</v>
          </cell>
          <cell r="D753">
            <v>16</v>
          </cell>
          <cell r="E753">
            <v>792030</v>
          </cell>
          <cell r="F753">
            <v>0</v>
          </cell>
          <cell r="G753" t="str">
            <v>Затраты по ШПЗ (неосновные)</v>
          </cell>
          <cell r="H753">
            <v>2030</v>
          </cell>
          <cell r="I753">
            <v>7920</v>
          </cell>
          <cell r="J753">
            <v>416.2</v>
          </cell>
          <cell r="K753">
            <v>1</v>
          </cell>
          <cell r="L753">
            <v>0</v>
          </cell>
          <cell r="M753">
            <v>0</v>
          </cell>
          <cell r="N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35</v>
          </cell>
          <cell r="V753">
            <v>0</v>
          </cell>
          <cell r="W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35</v>
          </cell>
          <cell r="AE753">
            <v>430120</v>
          </cell>
          <cell r="AF753">
            <v>0</v>
          </cell>
          <cell r="AI753">
            <v>2343</v>
          </cell>
          <cell r="AK753">
            <v>0</v>
          </cell>
          <cell r="AM753">
            <v>787</v>
          </cell>
          <cell r="AN753">
            <v>1</v>
          </cell>
          <cell r="AO753">
            <v>393216</v>
          </cell>
          <cell r="AQ753">
            <v>0</v>
          </cell>
          <cell r="AR753">
            <v>0</v>
          </cell>
          <cell r="AS753" t="str">
            <v>Ы</v>
          </cell>
          <cell r="AT753" t="str">
            <v>Ы</v>
          </cell>
          <cell r="AU753">
            <v>0</v>
          </cell>
          <cell r="AV753">
            <v>0</v>
          </cell>
          <cell r="AW753">
            <v>23</v>
          </cell>
          <cell r="AX753">
            <v>1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38888</v>
          </cell>
        </row>
        <row r="754">
          <cell r="A754">
            <v>2006</v>
          </cell>
          <cell r="B754">
            <v>5</v>
          </cell>
          <cell r="C754">
            <v>636</v>
          </cell>
          <cell r="D754">
            <v>16</v>
          </cell>
          <cell r="E754">
            <v>792030</v>
          </cell>
          <cell r="F754">
            <v>0</v>
          </cell>
          <cell r="G754" t="str">
            <v>Затраты по ШПЗ (неосновные)</v>
          </cell>
          <cell r="H754">
            <v>2030</v>
          </cell>
          <cell r="I754">
            <v>7920</v>
          </cell>
          <cell r="J754">
            <v>1860.28</v>
          </cell>
          <cell r="K754">
            <v>1</v>
          </cell>
          <cell r="L754">
            <v>0</v>
          </cell>
          <cell r="M754">
            <v>0</v>
          </cell>
          <cell r="N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35</v>
          </cell>
          <cell r="V754">
            <v>0</v>
          </cell>
          <cell r="W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35</v>
          </cell>
          <cell r="AE754">
            <v>430130</v>
          </cell>
          <cell r="AF754">
            <v>0</v>
          </cell>
          <cell r="AI754">
            <v>2343</v>
          </cell>
          <cell r="AK754">
            <v>0</v>
          </cell>
          <cell r="AM754">
            <v>788</v>
          </cell>
          <cell r="AN754">
            <v>1</v>
          </cell>
          <cell r="AO754">
            <v>393216</v>
          </cell>
          <cell r="AQ754">
            <v>0</v>
          </cell>
          <cell r="AR754">
            <v>0</v>
          </cell>
          <cell r="AS754" t="str">
            <v>Ы</v>
          </cell>
          <cell r="AT754" t="str">
            <v>Ы</v>
          </cell>
          <cell r="AU754">
            <v>0</v>
          </cell>
          <cell r="AV754">
            <v>0</v>
          </cell>
          <cell r="AW754">
            <v>23</v>
          </cell>
          <cell r="AX754">
            <v>1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38888</v>
          </cell>
        </row>
        <row r="755">
          <cell r="A755">
            <v>2006</v>
          </cell>
          <cell r="B755">
            <v>5</v>
          </cell>
          <cell r="C755">
            <v>637</v>
          </cell>
          <cell r="D755">
            <v>16</v>
          </cell>
          <cell r="E755">
            <v>792030</v>
          </cell>
          <cell r="F755">
            <v>0</v>
          </cell>
          <cell r="G755" t="str">
            <v>Затраты по ШПЗ (неосновные)</v>
          </cell>
          <cell r="H755">
            <v>2030</v>
          </cell>
          <cell r="I755">
            <v>7920</v>
          </cell>
          <cell r="J755">
            <v>1655.23</v>
          </cell>
          <cell r="K755">
            <v>1</v>
          </cell>
          <cell r="L755">
            <v>0</v>
          </cell>
          <cell r="M755">
            <v>0</v>
          </cell>
          <cell r="N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35</v>
          </cell>
          <cell r="V755">
            <v>0</v>
          </cell>
          <cell r="W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35</v>
          </cell>
          <cell r="AE755">
            <v>430140</v>
          </cell>
          <cell r="AF755">
            <v>0</v>
          </cell>
          <cell r="AI755">
            <v>2343</v>
          </cell>
          <cell r="AK755">
            <v>0</v>
          </cell>
          <cell r="AM755">
            <v>789</v>
          </cell>
          <cell r="AN755">
            <v>1</v>
          </cell>
          <cell r="AO755">
            <v>393216</v>
          </cell>
          <cell r="AQ755">
            <v>0</v>
          </cell>
          <cell r="AR755">
            <v>0</v>
          </cell>
          <cell r="AS755" t="str">
            <v>Ы</v>
          </cell>
          <cell r="AT755" t="str">
            <v>Ы</v>
          </cell>
          <cell r="AU755">
            <v>0</v>
          </cell>
          <cell r="AV755">
            <v>0</v>
          </cell>
          <cell r="AW755">
            <v>23</v>
          </cell>
          <cell r="AX755">
            <v>1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38888</v>
          </cell>
        </row>
        <row r="756">
          <cell r="A756">
            <v>2006</v>
          </cell>
          <cell r="B756">
            <v>5</v>
          </cell>
          <cell r="C756">
            <v>638</v>
          </cell>
          <cell r="D756">
            <v>16</v>
          </cell>
          <cell r="E756">
            <v>792030</v>
          </cell>
          <cell r="F756">
            <v>0</v>
          </cell>
          <cell r="G756" t="str">
            <v>Затраты по ШПЗ (неосновные)</v>
          </cell>
          <cell r="H756">
            <v>2030</v>
          </cell>
          <cell r="I756">
            <v>7920</v>
          </cell>
          <cell r="J756">
            <v>5.24</v>
          </cell>
          <cell r="K756">
            <v>1</v>
          </cell>
          <cell r="L756">
            <v>0</v>
          </cell>
          <cell r="M756">
            <v>0</v>
          </cell>
          <cell r="N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35</v>
          </cell>
          <cell r="V756">
            <v>0</v>
          </cell>
          <cell r="W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35</v>
          </cell>
          <cell r="AE756">
            <v>430230</v>
          </cell>
          <cell r="AF756">
            <v>0</v>
          </cell>
          <cell r="AI756">
            <v>2343</v>
          </cell>
          <cell r="AK756">
            <v>0</v>
          </cell>
          <cell r="AM756">
            <v>790</v>
          </cell>
          <cell r="AN756">
            <v>1</v>
          </cell>
          <cell r="AO756">
            <v>393216</v>
          </cell>
          <cell r="AQ756">
            <v>0</v>
          </cell>
          <cell r="AR756">
            <v>0</v>
          </cell>
          <cell r="AS756" t="str">
            <v>Ы</v>
          </cell>
          <cell r="AT756" t="str">
            <v>Ы</v>
          </cell>
          <cell r="AU756">
            <v>0</v>
          </cell>
          <cell r="AV756">
            <v>0</v>
          </cell>
          <cell r="AW756">
            <v>23</v>
          </cell>
          <cell r="AX756">
            <v>1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38888</v>
          </cell>
        </row>
        <row r="757">
          <cell r="A757">
            <v>2006</v>
          </cell>
          <cell r="B757">
            <v>5</v>
          </cell>
          <cell r="C757">
            <v>639</v>
          </cell>
          <cell r="D757">
            <v>16</v>
          </cell>
          <cell r="E757">
            <v>792030</v>
          </cell>
          <cell r="F757">
            <v>0</v>
          </cell>
          <cell r="G757" t="str">
            <v>Затраты по ШПЗ (неосновные)</v>
          </cell>
          <cell r="H757">
            <v>2030</v>
          </cell>
          <cell r="I757">
            <v>7920</v>
          </cell>
          <cell r="J757">
            <v>115.56</v>
          </cell>
          <cell r="K757">
            <v>1</v>
          </cell>
          <cell r="L757">
            <v>0</v>
          </cell>
          <cell r="M757">
            <v>0</v>
          </cell>
          <cell r="N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35</v>
          </cell>
          <cell r="V757">
            <v>0</v>
          </cell>
          <cell r="W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35</v>
          </cell>
          <cell r="AE757">
            <v>430240</v>
          </cell>
          <cell r="AF757">
            <v>0</v>
          </cell>
          <cell r="AI757">
            <v>2343</v>
          </cell>
          <cell r="AK757">
            <v>0</v>
          </cell>
          <cell r="AM757">
            <v>791</v>
          </cell>
          <cell r="AN757">
            <v>1</v>
          </cell>
          <cell r="AO757">
            <v>393216</v>
          </cell>
          <cell r="AQ757">
            <v>0</v>
          </cell>
          <cell r="AR757">
            <v>0</v>
          </cell>
          <cell r="AS757" t="str">
            <v>Ы</v>
          </cell>
          <cell r="AT757" t="str">
            <v>Ы</v>
          </cell>
          <cell r="AU757">
            <v>0</v>
          </cell>
          <cell r="AV757">
            <v>0</v>
          </cell>
          <cell r="AW757">
            <v>23</v>
          </cell>
          <cell r="AX757">
            <v>1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38888</v>
          </cell>
        </row>
        <row r="758">
          <cell r="A758">
            <v>2006</v>
          </cell>
          <cell r="B758">
            <v>5</v>
          </cell>
          <cell r="C758">
            <v>640</v>
          </cell>
          <cell r="D758">
            <v>16</v>
          </cell>
          <cell r="E758">
            <v>792030</v>
          </cell>
          <cell r="F758">
            <v>0</v>
          </cell>
          <cell r="G758" t="str">
            <v>Затраты по ШПЗ (неосновные)</v>
          </cell>
          <cell r="H758">
            <v>2030</v>
          </cell>
          <cell r="I758">
            <v>7920</v>
          </cell>
          <cell r="J758">
            <v>1434.94</v>
          </cell>
          <cell r="K758">
            <v>1</v>
          </cell>
          <cell r="L758">
            <v>0</v>
          </cell>
          <cell r="M758">
            <v>0</v>
          </cell>
          <cell r="N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35</v>
          </cell>
          <cell r="V758">
            <v>0</v>
          </cell>
          <cell r="W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35</v>
          </cell>
          <cell r="AE758">
            <v>450000</v>
          </cell>
          <cell r="AF758">
            <v>0</v>
          </cell>
          <cell r="AI758">
            <v>2343</v>
          </cell>
          <cell r="AK758">
            <v>0</v>
          </cell>
          <cell r="AM758">
            <v>792</v>
          </cell>
          <cell r="AN758">
            <v>1</v>
          </cell>
          <cell r="AO758">
            <v>393216</v>
          </cell>
          <cell r="AQ758">
            <v>0</v>
          </cell>
          <cell r="AR758">
            <v>0</v>
          </cell>
          <cell r="AS758" t="str">
            <v>Ы</v>
          </cell>
          <cell r="AT758" t="str">
            <v>Ы</v>
          </cell>
          <cell r="AU758">
            <v>0</v>
          </cell>
          <cell r="AV758">
            <v>0</v>
          </cell>
          <cell r="AW758">
            <v>23</v>
          </cell>
          <cell r="AX758">
            <v>1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38888</v>
          </cell>
        </row>
        <row r="759">
          <cell r="A759">
            <v>2006</v>
          </cell>
          <cell r="B759">
            <v>5</v>
          </cell>
          <cell r="C759">
            <v>641</v>
          </cell>
          <cell r="D759">
            <v>16</v>
          </cell>
          <cell r="E759">
            <v>792030</v>
          </cell>
          <cell r="F759">
            <v>0</v>
          </cell>
          <cell r="G759" t="str">
            <v>Затраты по ШПЗ (неосновные)</v>
          </cell>
          <cell r="H759">
            <v>2030</v>
          </cell>
          <cell r="I759">
            <v>7920</v>
          </cell>
          <cell r="J759">
            <v>145.84</v>
          </cell>
          <cell r="K759">
            <v>1</v>
          </cell>
          <cell r="L759">
            <v>0</v>
          </cell>
          <cell r="M759">
            <v>0</v>
          </cell>
          <cell r="N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35</v>
          </cell>
          <cell r="V759">
            <v>0</v>
          </cell>
          <cell r="W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35</v>
          </cell>
          <cell r="AE759">
            <v>460000</v>
          </cell>
          <cell r="AF759">
            <v>0</v>
          </cell>
          <cell r="AI759">
            <v>2343</v>
          </cell>
          <cell r="AK759">
            <v>0</v>
          </cell>
          <cell r="AM759">
            <v>793</v>
          </cell>
          <cell r="AN759">
            <v>1</v>
          </cell>
          <cell r="AO759">
            <v>393216</v>
          </cell>
          <cell r="AQ759">
            <v>0</v>
          </cell>
          <cell r="AR759">
            <v>0</v>
          </cell>
          <cell r="AS759" t="str">
            <v>Ы</v>
          </cell>
          <cell r="AT759" t="str">
            <v>Ы</v>
          </cell>
          <cell r="AU759">
            <v>0</v>
          </cell>
          <cell r="AV759">
            <v>0</v>
          </cell>
          <cell r="AW759">
            <v>23</v>
          </cell>
          <cell r="AX759">
            <v>1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38888</v>
          </cell>
        </row>
        <row r="760">
          <cell r="A760">
            <v>2006</v>
          </cell>
          <cell r="B760">
            <v>5</v>
          </cell>
          <cell r="C760">
            <v>642</v>
          </cell>
          <cell r="D760">
            <v>16</v>
          </cell>
          <cell r="E760">
            <v>792030</v>
          </cell>
          <cell r="F760">
            <v>0</v>
          </cell>
          <cell r="G760" t="str">
            <v>Затраты по ШПЗ (неосновные)</v>
          </cell>
          <cell r="H760">
            <v>2030</v>
          </cell>
          <cell r="I760">
            <v>7920</v>
          </cell>
          <cell r="J760">
            <v>60.85</v>
          </cell>
          <cell r="K760">
            <v>1</v>
          </cell>
          <cell r="L760">
            <v>0</v>
          </cell>
          <cell r="M760">
            <v>0</v>
          </cell>
          <cell r="N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</v>
          </cell>
          <cell r="V760">
            <v>0</v>
          </cell>
          <cell r="W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35</v>
          </cell>
          <cell r="AE760">
            <v>465000</v>
          </cell>
          <cell r="AF760">
            <v>0</v>
          </cell>
          <cell r="AI760">
            <v>2343</v>
          </cell>
          <cell r="AK760">
            <v>0</v>
          </cell>
          <cell r="AM760">
            <v>794</v>
          </cell>
          <cell r="AN760">
            <v>1</v>
          </cell>
          <cell r="AO760">
            <v>393216</v>
          </cell>
          <cell r="AQ760">
            <v>0</v>
          </cell>
          <cell r="AR760">
            <v>0</v>
          </cell>
          <cell r="AS760" t="str">
            <v>Ы</v>
          </cell>
          <cell r="AT760" t="str">
            <v>Ы</v>
          </cell>
          <cell r="AU760">
            <v>0</v>
          </cell>
          <cell r="AV760">
            <v>0</v>
          </cell>
          <cell r="AW760">
            <v>23</v>
          </cell>
          <cell r="AX760">
            <v>1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38888</v>
          </cell>
        </row>
        <row r="761">
          <cell r="A761">
            <v>2006</v>
          </cell>
          <cell r="B761">
            <v>5</v>
          </cell>
          <cell r="C761">
            <v>643</v>
          </cell>
          <cell r="D761">
            <v>16</v>
          </cell>
          <cell r="E761">
            <v>792030</v>
          </cell>
          <cell r="F761">
            <v>0</v>
          </cell>
          <cell r="G761" t="str">
            <v>Затраты по ШПЗ (неосновные)</v>
          </cell>
          <cell r="H761">
            <v>2030</v>
          </cell>
          <cell r="I761">
            <v>7920</v>
          </cell>
          <cell r="J761">
            <v>0.37</v>
          </cell>
          <cell r="K761">
            <v>1</v>
          </cell>
          <cell r="L761">
            <v>0</v>
          </cell>
          <cell r="M761">
            <v>0</v>
          </cell>
          <cell r="N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35</v>
          </cell>
          <cell r="V761">
            <v>0</v>
          </cell>
          <cell r="W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35</v>
          </cell>
          <cell r="AE761">
            <v>501105</v>
          </cell>
          <cell r="AF761">
            <v>0</v>
          </cell>
          <cell r="AI761">
            <v>2343</v>
          </cell>
          <cell r="AK761">
            <v>0</v>
          </cell>
          <cell r="AM761">
            <v>795</v>
          </cell>
          <cell r="AN761">
            <v>1</v>
          </cell>
          <cell r="AO761">
            <v>393216</v>
          </cell>
          <cell r="AQ761">
            <v>0</v>
          </cell>
          <cell r="AR761">
            <v>0</v>
          </cell>
          <cell r="AS761" t="str">
            <v>Ы</v>
          </cell>
          <cell r="AT761" t="str">
            <v>Ы</v>
          </cell>
          <cell r="AU761">
            <v>0</v>
          </cell>
          <cell r="AV761">
            <v>0</v>
          </cell>
          <cell r="AW761">
            <v>23</v>
          </cell>
          <cell r="AX761">
            <v>1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38888</v>
          </cell>
        </row>
        <row r="762">
          <cell r="A762">
            <v>2006</v>
          </cell>
          <cell r="B762">
            <v>5</v>
          </cell>
          <cell r="C762">
            <v>644</v>
          </cell>
          <cell r="D762">
            <v>16</v>
          </cell>
          <cell r="E762">
            <v>792030</v>
          </cell>
          <cell r="F762">
            <v>0</v>
          </cell>
          <cell r="G762" t="str">
            <v>Затраты по ШПЗ (неосновные)</v>
          </cell>
          <cell r="H762">
            <v>2030</v>
          </cell>
          <cell r="I762">
            <v>7920</v>
          </cell>
          <cell r="J762">
            <v>2905.81</v>
          </cell>
          <cell r="K762">
            <v>1</v>
          </cell>
          <cell r="L762">
            <v>0</v>
          </cell>
          <cell r="M762">
            <v>0</v>
          </cell>
          <cell r="N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35</v>
          </cell>
          <cell r="V762">
            <v>0</v>
          </cell>
          <cell r="W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35</v>
          </cell>
          <cell r="AE762">
            <v>503000</v>
          </cell>
          <cell r="AF762">
            <v>0</v>
          </cell>
          <cell r="AI762">
            <v>2343</v>
          </cell>
          <cell r="AK762">
            <v>0</v>
          </cell>
          <cell r="AM762">
            <v>796</v>
          </cell>
          <cell r="AN762">
            <v>1</v>
          </cell>
          <cell r="AO762">
            <v>393216</v>
          </cell>
          <cell r="AQ762">
            <v>0</v>
          </cell>
          <cell r="AR762">
            <v>0</v>
          </cell>
          <cell r="AS762" t="str">
            <v>Ы</v>
          </cell>
          <cell r="AT762" t="str">
            <v>Ы</v>
          </cell>
          <cell r="AU762">
            <v>0</v>
          </cell>
          <cell r="AV762">
            <v>0</v>
          </cell>
          <cell r="AW762">
            <v>23</v>
          </cell>
          <cell r="AX762">
            <v>1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38888</v>
          </cell>
        </row>
        <row r="763">
          <cell r="A763">
            <v>2006</v>
          </cell>
          <cell r="B763">
            <v>5</v>
          </cell>
          <cell r="C763">
            <v>645</v>
          </cell>
          <cell r="D763">
            <v>16</v>
          </cell>
          <cell r="E763">
            <v>792030</v>
          </cell>
          <cell r="F763">
            <v>0</v>
          </cell>
          <cell r="G763" t="str">
            <v>Затраты по ШПЗ (неосновные)</v>
          </cell>
          <cell r="H763">
            <v>2030</v>
          </cell>
          <cell r="I763">
            <v>7920</v>
          </cell>
          <cell r="J763">
            <v>78.98</v>
          </cell>
          <cell r="K763">
            <v>1</v>
          </cell>
          <cell r="L763">
            <v>0</v>
          </cell>
          <cell r="M763">
            <v>0</v>
          </cell>
          <cell r="N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35</v>
          </cell>
          <cell r="V763">
            <v>0</v>
          </cell>
          <cell r="W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35</v>
          </cell>
          <cell r="AE763">
            <v>504100</v>
          </cell>
          <cell r="AF763">
            <v>0</v>
          </cell>
          <cell r="AI763">
            <v>2343</v>
          </cell>
          <cell r="AK763">
            <v>0</v>
          </cell>
          <cell r="AM763">
            <v>797</v>
          </cell>
          <cell r="AN763">
            <v>1</v>
          </cell>
          <cell r="AO763">
            <v>393216</v>
          </cell>
          <cell r="AQ763">
            <v>0</v>
          </cell>
          <cell r="AR763">
            <v>0</v>
          </cell>
          <cell r="AS763" t="str">
            <v>Ы</v>
          </cell>
          <cell r="AT763" t="str">
            <v>Ы</v>
          </cell>
          <cell r="AU763">
            <v>0</v>
          </cell>
          <cell r="AV763">
            <v>0</v>
          </cell>
          <cell r="AW763">
            <v>23</v>
          </cell>
          <cell r="AX763">
            <v>1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38888</v>
          </cell>
        </row>
        <row r="764">
          <cell r="A764">
            <v>2006</v>
          </cell>
          <cell r="B764">
            <v>5</v>
          </cell>
          <cell r="C764">
            <v>646</v>
          </cell>
          <cell r="D764">
            <v>16</v>
          </cell>
          <cell r="E764">
            <v>792030</v>
          </cell>
          <cell r="F764">
            <v>0</v>
          </cell>
          <cell r="G764" t="str">
            <v>Затраты по ШПЗ (неосновные)</v>
          </cell>
          <cell r="H764">
            <v>2030</v>
          </cell>
          <cell r="I764">
            <v>7920</v>
          </cell>
          <cell r="J764">
            <v>365.87</v>
          </cell>
          <cell r="K764">
            <v>1</v>
          </cell>
          <cell r="L764">
            <v>0</v>
          </cell>
          <cell r="M764">
            <v>0</v>
          </cell>
          <cell r="N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35</v>
          </cell>
          <cell r="V764">
            <v>0</v>
          </cell>
          <cell r="W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35</v>
          </cell>
          <cell r="AE764">
            <v>504200</v>
          </cell>
          <cell r="AF764">
            <v>0</v>
          </cell>
          <cell r="AI764">
            <v>2343</v>
          </cell>
          <cell r="AK764">
            <v>0</v>
          </cell>
          <cell r="AM764">
            <v>798</v>
          </cell>
          <cell r="AN764">
            <v>1</v>
          </cell>
          <cell r="AO764">
            <v>393216</v>
          </cell>
          <cell r="AQ764">
            <v>0</v>
          </cell>
          <cell r="AR764">
            <v>0</v>
          </cell>
          <cell r="AS764" t="str">
            <v>Ы</v>
          </cell>
          <cell r="AT764" t="str">
            <v>Ы</v>
          </cell>
          <cell r="AU764">
            <v>0</v>
          </cell>
          <cell r="AV764">
            <v>0</v>
          </cell>
          <cell r="AW764">
            <v>23</v>
          </cell>
          <cell r="AX764">
            <v>1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38888</v>
          </cell>
        </row>
        <row r="765">
          <cell r="A765">
            <v>2006</v>
          </cell>
          <cell r="B765">
            <v>5</v>
          </cell>
          <cell r="C765">
            <v>647</v>
          </cell>
          <cell r="D765">
            <v>16</v>
          </cell>
          <cell r="E765">
            <v>792030</v>
          </cell>
          <cell r="F765">
            <v>0</v>
          </cell>
          <cell r="G765" t="str">
            <v>Затраты по ШПЗ (неосновные)</v>
          </cell>
          <cell r="H765">
            <v>2030</v>
          </cell>
          <cell r="I765">
            <v>7920</v>
          </cell>
          <cell r="J765">
            <v>366.12</v>
          </cell>
          <cell r="K765">
            <v>1</v>
          </cell>
          <cell r="L765">
            <v>0</v>
          </cell>
          <cell r="M765">
            <v>0</v>
          </cell>
          <cell r="N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35</v>
          </cell>
          <cell r="V765">
            <v>0</v>
          </cell>
          <cell r="W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35</v>
          </cell>
          <cell r="AE765">
            <v>504400</v>
          </cell>
          <cell r="AF765">
            <v>0</v>
          </cell>
          <cell r="AI765">
            <v>2343</v>
          </cell>
          <cell r="AK765">
            <v>0</v>
          </cell>
          <cell r="AM765">
            <v>799</v>
          </cell>
          <cell r="AN765">
            <v>1</v>
          </cell>
          <cell r="AO765">
            <v>393216</v>
          </cell>
          <cell r="AQ765">
            <v>0</v>
          </cell>
          <cell r="AR765">
            <v>0</v>
          </cell>
          <cell r="AS765" t="str">
            <v>Ы</v>
          </cell>
          <cell r="AT765" t="str">
            <v>Ы</v>
          </cell>
          <cell r="AU765">
            <v>0</v>
          </cell>
          <cell r="AV765">
            <v>0</v>
          </cell>
          <cell r="AW765">
            <v>23</v>
          </cell>
          <cell r="AX765">
            <v>1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38888</v>
          </cell>
        </row>
        <row r="766">
          <cell r="A766">
            <v>2006</v>
          </cell>
          <cell r="B766">
            <v>5</v>
          </cell>
          <cell r="C766">
            <v>648</v>
          </cell>
          <cell r="D766">
            <v>16</v>
          </cell>
          <cell r="E766">
            <v>792030</v>
          </cell>
          <cell r="F766">
            <v>0</v>
          </cell>
          <cell r="G766" t="str">
            <v>Затраты по ШПЗ (неосновные)</v>
          </cell>
          <cell r="H766">
            <v>2030</v>
          </cell>
          <cell r="I766">
            <v>7920</v>
          </cell>
          <cell r="J766">
            <v>1301.3599999999999</v>
          </cell>
          <cell r="K766">
            <v>1</v>
          </cell>
          <cell r="L766">
            <v>0</v>
          </cell>
          <cell r="M766">
            <v>0</v>
          </cell>
          <cell r="N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35</v>
          </cell>
          <cell r="V766">
            <v>0</v>
          </cell>
          <cell r="W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35</v>
          </cell>
          <cell r="AE766">
            <v>505100</v>
          </cell>
          <cell r="AF766">
            <v>0</v>
          </cell>
          <cell r="AI766">
            <v>2343</v>
          </cell>
          <cell r="AK766">
            <v>0</v>
          </cell>
          <cell r="AM766">
            <v>800</v>
          </cell>
          <cell r="AN766">
            <v>1</v>
          </cell>
          <cell r="AO766">
            <v>393216</v>
          </cell>
          <cell r="AQ766">
            <v>0</v>
          </cell>
          <cell r="AR766">
            <v>0</v>
          </cell>
          <cell r="AS766" t="str">
            <v>Ы</v>
          </cell>
          <cell r="AT766" t="str">
            <v>Ы</v>
          </cell>
          <cell r="AU766">
            <v>0</v>
          </cell>
          <cell r="AV766">
            <v>0</v>
          </cell>
          <cell r="AW766">
            <v>23</v>
          </cell>
          <cell r="AX766">
            <v>1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38888</v>
          </cell>
        </row>
        <row r="767">
          <cell r="A767">
            <v>2006</v>
          </cell>
          <cell r="B767">
            <v>5</v>
          </cell>
          <cell r="C767">
            <v>649</v>
          </cell>
          <cell r="D767">
            <v>16</v>
          </cell>
          <cell r="E767">
            <v>792030</v>
          </cell>
          <cell r="F767">
            <v>0</v>
          </cell>
          <cell r="G767" t="str">
            <v>Затраты по ШПЗ (неосновные)</v>
          </cell>
          <cell r="H767">
            <v>2030</v>
          </cell>
          <cell r="I767">
            <v>7920</v>
          </cell>
          <cell r="J767">
            <v>6174.75</v>
          </cell>
          <cell r="K767">
            <v>1</v>
          </cell>
          <cell r="L767">
            <v>0</v>
          </cell>
          <cell r="M767">
            <v>0</v>
          </cell>
          <cell r="N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35</v>
          </cell>
          <cell r="V767">
            <v>0</v>
          </cell>
          <cell r="W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35</v>
          </cell>
          <cell r="AE767">
            <v>510100</v>
          </cell>
          <cell r="AF767">
            <v>0</v>
          </cell>
          <cell r="AI767">
            <v>2343</v>
          </cell>
          <cell r="AK767">
            <v>0</v>
          </cell>
          <cell r="AM767">
            <v>801</v>
          </cell>
          <cell r="AN767">
            <v>1</v>
          </cell>
          <cell r="AO767">
            <v>393216</v>
          </cell>
          <cell r="AQ767">
            <v>0</v>
          </cell>
          <cell r="AR767">
            <v>0</v>
          </cell>
          <cell r="AS767" t="str">
            <v>Ы</v>
          </cell>
          <cell r="AT767" t="str">
            <v>Ы</v>
          </cell>
          <cell r="AU767">
            <v>0</v>
          </cell>
          <cell r="AV767">
            <v>0</v>
          </cell>
          <cell r="AW767">
            <v>23</v>
          </cell>
          <cell r="AX767">
            <v>1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38888</v>
          </cell>
        </row>
        <row r="768">
          <cell r="A768">
            <v>2006</v>
          </cell>
          <cell r="B768">
            <v>5</v>
          </cell>
          <cell r="C768">
            <v>650</v>
          </cell>
          <cell r="D768">
            <v>16</v>
          </cell>
          <cell r="E768">
            <v>792030</v>
          </cell>
          <cell r="F768">
            <v>0</v>
          </cell>
          <cell r="G768" t="str">
            <v>Затраты по ШПЗ (неосновные)</v>
          </cell>
          <cell r="H768">
            <v>2030</v>
          </cell>
          <cell r="I768">
            <v>7920</v>
          </cell>
          <cell r="J768">
            <v>67.27</v>
          </cell>
          <cell r="K768">
            <v>1</v>
          </cell>
          <cell r="L768">
            <v>0</v>
          </cell>
          <cell r="M768">
            <v>0</v>
          </cell>
          <cell r="N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35</v>
          </cell>
          <cell r="V768">
            <v>0</v>
          </cell>
          <cell r="W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35</v>
          </cell>
          <cell r="AE768">
            <v>510200</v>
          </cell>
          <cell r="AF768">
            <v>0</v>
          </cell>
          <cell r="AI768">
            <v>2343</v>
          </cell>
          <cell r="AK768">
            <v>0</v>
          </cell>
          <cell r="AM768">
            <v>802</v>
          </cell>
          <cell r="AN768">
            <v>1</v>
          </cell>
          <cell r="AO768">
            <v>393216</v>
          </cell>
          <cell r="AQ768">
            <v>0</v>
          </cell>
          <cell r="AR768">
            <v>0</v>
          </cell>
          <cell r="AS768" t="str">
            <v>Ы</v>
          </cell>
          <cell r="AT768" t="str">
            <v>Ы</v>
          </cell>
          <cell r="AU768">
            <v>0</v>
          </cell>
          <cell r="AV768">
            <v>0</v>
          </cell>
          <cell r="AW768">
            <v>23</v>
          </cell>
          <cell r="AX768">
            <v>1</v>
          </cell>
          <cell r="AY768">
            <v>0</v>
          </cell>
          <cell r="AZ768">
            <v>0</v>
          </cell>
          <cell r="BA768">
            <v>0</v>
          </cell>
          <cell r="BB768">
            <v>0</v>
          </cell>
          <cell r="BC768">
            <v>38888</v>
          </cell>
        </row>
        <row r="769">
          <cell r="A769">
            <v>2006</v>
          </cell>
          <cell r="B769">
            <v>5</v>
          </cell>
          <cell r="C769">
            <v>651</v>
          </cell>
          <cell r="D769">
            <v>16</v>
          </cell>
          <cell r="E769">
            <v>792030</v>
          </cell>
          <cell r="F769">
            <v>0</v>
          </cell>
          <cell r="G769" t="str">
            <v>Затраты по ШПЗ (неосновные)</v>
          </cell>
          <cell r="H769">
            <v>2030</v>
          </cell>
          <cell r="I769">
            <v>7920</v>
          </cell>
          <cell r="J769">
            <v>149.01</v>
          </cell>
          <cell r="K769">
            <v>1</v>
          </cell>
          <cell r="L769">
            <v>0</v>
          </cell>
          <cell r="M769">
            <v>0</v>
          </cell>
          <cell r="N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35</v>
          </cell>
          <cell r="V769">
            <v>0</v>
          </cell>
          <cell r="W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35</v>
          </cell>
          <cell r="AE769">
            <v>510300</v>
          </cell>
          <cell r="AF769">
            <v>0</v>
          </cell>
          <cell r="AI769">
            <v>2343</v>
          </cell>
          <cell r="AK769">
            <v>0</v>
          </cell>
          <cell r="AM769">
            <v>803</v>
          </cell>
          <cell r="AN769">
            <v>1</v>
          </cell>
          <cell r="AO769">
            <v>393216</v>
          </cell>
          <cell r="AQ769">
            <v>0</v>
          </cell>
          <cell r="AR769">
            <v>0</v>
          </cell>
          <cell r="AS769" t="str">
            <v>Ы</v>
          </cell>
          <cell r="AT769" t="str">
            <v>Ы</v>
          </cell>
          <cell r="AU769">
            <v>0</v>
          </cell>
          <cell r="AV769">
            <v>0</v>
          </cell>
          <cell r="AW769">
            <v>23</v>
          </cell>
          <cell r="AX769">
            <v>1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38888</v>
          </cell>
        </row>
        <row r="770">
          <cell r="A770">
            <v>2006</v>
          </cell>
          <cell r="B770">
            <v>5</v>
          </cell>
          <cell r="C770">
            <v>652</v>
          </cell>
          <cell r="D770">
            <v>16</v>
          </cell>
          <cell r="E770">
            <v>792030</v>
          </cell>
          <cell r="F770">
            <v>0</v>
          </cell>
          <cell r="G770" t="str">
            <v>Затраты по ШПЗ (неосновные)</v>
          </cell>
          <cell r="H770">
            <v>2030</v>
          </cell>
          <cell r="I770">
            <v>7920</v>
          </cell>
          <cell r="J770">
            <v>243.49</v>
          </cell>
          <cell r="K770">
            <v>1</v>
          </cell>
          <cell r="L770">
            <v>0</v>
          </cell>
          <cell r="M770">
            <v>0</v>
          </cell>
          <cell r="N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35</v>
          </cell>
          <cell r="V770">
            <v>0</v>
          </cell>
          <cell r="W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35</v>
          </cell>
          <cell r="AE770">
            <v>510400</v>
          </cell>
          <cell r="AF770">
            <v>0</v>
          </cell>
          <cell r="AI770">
            <v>2343</v>
          </cell>
          <cell r="AK770">
            <v>0</v>
          </cell>
          <cell r="AM770">
            <v>804</v>
          </cell>
          <cell r="AN770">
            <v>1</v>
          </cell>
          <cell r="AO770">
            <v>393216</v>
          </cell>
          <cell r="AQ770">
            <v>0</v>
          </cell>
          <cell r="AR770">
            <v>0</v>
          </cell>
          <cell r="AS770" t="str">
            <v>Ы</v>
          </cell>
          <cell r="AT770" t="str">
            <v>Ы</v>
          </cell>
          <cell r="AU770">
            <v>0</v>
          </cell>
          <cell r="AV770">
            <v>0</v>
          </cell>
          <cell r="AW770">
            <v>23</v>
          </cell>
          <cell r="AX770">
            <v>1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38888</v>
          </cell>
        </row>
        <row r="771">
          <cell r="A771">
            <v>2006</v>
          </cell>
          <cell r="B771">
            <v>5</v>
          </cell>
          <cell r="C771">
            <v>653</v>
          </cell>
          <cell r="D771">
            <v>16</v>
          </cell>
          <cell r="E771">
            <v>792030</v>
          </cell>
          <cell r="F771">
            <v>0</v>
          </cell>
          <cell r="G771" t="str">
            <v>Затраты по ШПЗ (неосновные)</v>
          </cell>
          <cell r="H771">
            <v>2030</v>
          </cell>
          <cell r="I771">
            <v>7920</v>
          </cell>
          <cell r="J771">
            <v>18333.82</v>
          </cell>
          <cell r="K771">
            <v>1</v>
          </cell>
          <cell r="L771">
            <v>0</v>
          </cell>
          <cell r="M771">
            <v>0</v>
          </cell>
          <cell r="N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35</v>
          </cell>
          <cell r="V771">
            <v>0</v>
          </cell>
          <cell r="W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35</v>
          </cell>
          <cell r="AE771">
            <v>510600</v>
          </cell>
          <cell r="AF771">
            <v>0</v>
          </cell>
          <cell r="AI771">
            <v>2343</v>
          </cell>
          <cell r="AK771">
            <v>0</v>
          </cell>
          <cell r="AM771">
            <v>805</v>
          </cell>
          <cell r="AN771">
            <v>1</v>
          </cell>
          <cell r="AO771">
            <v>393216</v>
          </cell>
          <cell r="AQ771">
            <v>0</v>
          </cell>
          <cell r="AR771">
            <v>0</v>
          </cell>
          <cell r="AS771" t="str">
            <v>Ы</v>
          </cell>
          <cell r="AT771" t="str">
            <v>Ы</v>
          </cell>
          <cell r="AU771">
            <v>0</v>
          </cell>
          <cell r="AV771">
            <v>0</v>
          </cell>
          <cell r="AW771">
            <v>23</v>
          </cell>
          <cell r="AX771">
            <v>1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38888</v>
          </cell>
        </row>
        <row r="772">
          <cell r="A772">
            <v>2006</v>
          </cell>
          <cell r="B772">
            <v>5</v>
          </cell>
          <cell r="C772">
            <v>654</v>
          </cell>
          <cell r="D772">
            <v>16</v>
          </cell>
          <cell r="E772">
            <v>792030</v>
          </cell>
          <cell r="F772">
            <v>0</v>
          </cell>
          <cell r="G772" t="str">
            <v>Затраты по ШПЗ (неосновные)</v>
          </cell>
          <cell r="H772">
            <v>2030</v>
          </cell>
          <cell r="I772">
            <v>7920</v>
          </cell>
          <cell r="J772">
            <v>1.47</v>
          </cell>
          <cell r="K772">
            <v>1</v>
          </cell>
          <cell r="L772">
            <v>0</v>
          </cell>
          <cell r="M772">
            <v>0</v>
          </cell>
          <cell r="N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35</v>
          </cell>
          <cell r="V772">
            <v>0</v>
          </cell>
          <cell r="W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35</v>
          </cell>
          <cell r="AE772">
            <v>512000</v>
          </cell>
          <cell r="AF772">
            <v>0</v>
          </cell>
          <cell r="AI772">
            <v>2343</v>
          </cell>
          <cell r="AK772">
            <v>0</v>
          </cell>
          <cell r="AM772">
            <v>806</v>
          </cell>
          <cell r="AN772">
            <v>1</v>
          </cell>
          <cell r="AO772">
            <v>393216</v>
          </cell>
          <cell r="AQ772">
            <v>0</v>
          </cell>
          <cell r="AR772">
            <v>0</v>
          </cell>
          <cell r="AS772" t="str">
            <v>Ы</v>
          </cell>
          <cell r="AT772" t="str">
            <v>Ы</v>
          </cell>
          <cell r="AU772">
            <v>0</v>
          </cell>
          <cell r="AV772">
            <v>0</v>
          </cell>
          <cell r="AW772">
            <v>23</v>
          </cell>
          <cell r="AX772">
            <v>1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38888</v>
          </cell>
        </row>
        <row r="773">
          <cell r="A773">
            <v>2006</v>
          </cell>
          <cell r="B773">
            <v>5</v>
          </cell>
          <cell r="C773">
            <v>655</v>
          </cell>
          <cell r="D773">
            <v>16</v>
          </cell>
          <cell r="E773">
            <v>792030</v>
          </cell>
          <cell r="F773">
            <v>0</v>
          </cell>
          <cell r="G773" t="str">
            <v>Затраты по ШПЗ (неосновные)</v>
          </cell>
          <cell r="H773">
            <v>2030</v>
          </cell>
          <cell r="I773">
            <v>7920</v>
          </cell>
          <cell r="J773">
            <v>-14.49</v>
          </cell>
          <cell r="K773">
            <v>1</v>
          </cell>
          <cell r="L773">
            <v>0</v>
          </cell>
          <cell r="M773">
            <v>0</v>
          </cell>
          <cell r="N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35</v>
          </cell>
          <cell r="V773">
            <v>0</v>
          </cell>
          <cell r="W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35</v>
          </cell>
          <cell r="AE773">
            <v>523000</v>
          </cell>
          <cell r="AF773">
            <v>0</v>
          </cell>
          <cell r="AI773">
            <v>2343</v>
          </cell>
          <cell r="AK773">
            <v>0</v>
          </cell>
          <cell r="AM773">
            <v>807</v>
          </cell>
          <cell r="AN773">
            <v>1</v>
          </cell>
          <cell r="AO773">
            <v>393216</v>
          </cell>
          <cell r="AQ773">
            <v>0</v>
          </cell>
          <cell r="AR773">
            <v>0</v>
          </cell>
          <cell r="AS773" t="str">
            <v>Ы</v>
          </cell>
          <cell r="AT773" t="str">
            <v>Ы</v>
          </cell>
          <cell r="AU773">
            <v>0</v>
          </cell>
          <cell r="AV773">
            <v>0</v>
          </cell>
          <cell r="AW773">
            <v>23</v>
          </cell>
          <cell r="AX773">
            <v>1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38888</v>
          </cell>
        </row>
        <row r="774">
          <cell r="A774">
            <v>2006</v>
          </cell>
          <cell r="B774">
            <v>5</v>
          </cell>
          <cell r="C774">
            <v>656</v>
          </cell>
          <cell r="D774">
            <v>16</v>
          </cell>
          <cell r="E774">
            <v>792030</v>
          </cell>
          <cell r="F774">
            <v>0</v>
          </cell>
          <cell r="G774" t="str">
            <v>Затраты по ШПЗ (неосновные)</v>
          </cell>
          <cell r="H774">
            <v>2030</v>
          </cell>
          <cell r="I774">
            <v>7920</v>
          </cell>
          <cell r="J774">
            <v>14.49</v>
          </cell>
          <cell r="K774">
            <v>1</v>
          </cell>
          <cell r="L774">
            <v>0</v>
          </cell>
          <cell r="M774">
            <v>0</v>
          </cell>
          <cell r="N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35</v>
          </cell>
          <cell r="V774">
            <v>0</v>
          </cell>
          <cell r="W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35</v>
          </cell>
          <cell r="AE774">
            <v>530000</v>
          </cell>
          <cell r="AF774">
            <v>0</v>
          </cell>
          <cell r="AI774">
            <v>2343</v>
          </cell>
          <cell r="AK774">
            <v>0</v>
          </cell>
          <cell r="AM774">
            <v>808</v>
          </cell>
          <cell r="AN774">
            <v>1</v>
          </cell>
          <cell r="AO774">
            <v>393216</v>
          </cell>
          <cell r="AQ774">
            <v>0</v>
          </cell>
          <cell r="AR774">
            <v>0</v>
          </cell>
          <cell r="AS774" t="str">
            <v>Ы</v>
          </cell>
          <cell r="AT774" t="str">
            <v>Ы</v>
          </cell>
          <cell r="AU774">
            <v>0</v>
          </cell>
          <cell r="AV774">
            <v>0</v>
          </cell>
          <cell r="AW774">
            <v>23</v>
          </cell>
          <cell r="AX774">
            <v>1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38888</v>
          </cell>
        </row>
        <row r="775">
          <cell r="A775">
            <v>2006</v>
          </cell>
          <cell r="B775">
            <v>5</v>
          </cell>
          <cell r="C775">
            <v>714</v>
          </cell>
          <cell r="D775">
            <v>19</v>
          </cell>
          <cell r="E775">
            <v>792030</v>
          </cell>
          <cell r="F775">
            <v>0</v>
          </cell>
          <cell r="G775" t="str">
            <v>Затраты по ШПЗ (неосновные)</v>
          </cell>
          <cell r="H775">
            <v>2030</v>
          </cell>
          <cell r="I775">
            <v>7920</v>
          </cell>
          <cell r="J775">
            <v>929530</v>
          </cell>
          <cell r="K775">
            <v>1</v>
          </cell>
          <cell r="L775">
            <v>0</v>
          </cell>
          <cell r="M775">
            <v>0</v>
          </cell>
          <cell r="N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37</v>
          </cell>
          <cell r="V775">
            <v>0</v>
          </cell>
          <cell r="W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37</v>
          </cell>
          <cell r="AE775">
            <v>240000</v>
          </cell>
          <cell r="AF775">
            <v>0</v>
          </cell>
          <cell r="AI775">
            <v>2343</v>
          </cell>
          <cell r="AK775">
            <v>0</v>
          </cell>
          <cell r="AM775">
            <v>866</v>
          </cell>
          <cell r="AN775">
            <v>1</v>
          </cell>
          <cell r="AO775">
            <v>393216</v>
          </cell>
          <cell r="AQ775">
            <v>0</v>
          </cell>
          <cell r="AR775">
            <v>0</v>
          </cell>
          <cell r="AS775" t="str">
            <v>Ы</v>
          </cell>
          <cell r="AT775" t="str">
            <v>Ы</v>
          </cell>
          <cell r="AU775">
            <v>0</v>
          </cell>
          <cell r="AV775">
            <v>0</v>
          </cell>
          <cell r="AW775">
            <v>23</v>
          </cell>
          <cell r="AX775">
            <v>1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38888</v>
          </cell>
        </row>
        <row r="776">
          <cell r="A776">
            <v>2006</v>
          </cell>
          <cell r="B776">
            <v>5</v>
          </cell>
          <cell r="C776">
            <v>715</v>
          </cell>
          <cell r="D776">
            <v>19</v>
          </cell>
          <cell r="E776">
            <v>792030</v>
          </cell>
          <cell r="F776">
            <v>0</v>
          </cell>
          <cell r="G776" t="str">
            <v>Затраты по ШПЗ (неосновные)</v>
          </cell>
          <cell r="H776">
            <v>2030</v>
          </cell>
          <cell r="I776">
            <v>7920</v>
          </cell>
          <cell r="J776">
            <v>26388.080000000002</v>
          </cell>
          <cell r="K776">
            <v>1</v>
          </cell>
          <cell r="L776">
            <v>0</v>
          </cell>
          <cell r="M776">
            <v>0</v>
          </cell>
          <cell r="N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37</v>
          </cell>
          <cell r="V776">
            <v>0</v>
          </cell>
          <cell r="W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37</v>
          </cell>
          <cell r="AE776">
            <v>311000</v>
          </cell>
          <cell r="AF776">
            <v>0</v>
          </cell>
          <cell r="AI776">
            <v>2343</v>
          </cell>
          <cell r="AK776">
            <v>0</v>
          </cell>
          <cell r="AM776">
            <v>867</v>
          </cell>
          <cell r="AN776">
            <v>1</v>
          </cell>
          <cell r="AO776">
            <v>393216</v>
          </cell>
          <cell r="AQ776">
            <v>0</v>
          </cell>
          <cell r="AR776">
            <v>0</v>
          </cell>
          <cell r="AS776" t="str">
            <v>Ы</v>
          </cell>
          <cell r="AT776" t="str">
            <v>Ы</v>
          </cell>
          <cell r="AU776">
            <v>0</v>
          </cell>
          <cell r="AV776">
            <v>0</v>
          </cell>
          <cell r="AW776">
            <v>23</v>
          </cell>
          <cell r="AX776">
            <v>1</v>
          </cell>
          <cell r="AY776">
            <v>0</v>
          </cell>
          <cell r="AZ776">
            <v>0</v>
          </cell>
          <cell r="BA776">
            <v>0</v>
          </cell>
          <cell r="BB776">
            <v>0</v>
          </cell>
          <cell r="BC776">
            <v>38888</v>
          </cell>
        </row>
        <row r="777">
          <cell r="A777">
            <v>2006</v>
          </cell>
          <cell r="B777">
            <v>5</v>
          </cell>
          <cell r="C777">
            <v>716</v>
          </cell>
          <cell r="D777">
            <v>19</v>
          </cell>
          <cell r="E777">
            <v>792030</v>
          </cell>
          <cell r="F777">
            <v>0</v>
          </cell>
          <cell r="G777" t="str">
            <v>Затраты по ШПЗ (неосновные)</v>
          </cell>
          <cell r="H777">
            <v>2030</v>
          </cell>
          <cell r="I777">
            <v>7920</v>
          </cell>
          <cell r="J777">
            <v>182523.86</v>
          </cell>
          <cell r="K777">
            <v>1</v>
          </cell>
          <cell r="L777">
            <v>0</v>
          </cell>
          <cell r="M777">
            <v>0</v>
          </cell>
          <cell r="N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37</v>
          </cell>
          <cell r="V777">
            <v>0</v>
          </cell>
          <cell r="W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37</v>
          </cell>
          <cell r="AE777">
            <v>312000</v>
          </cell>
          <cell r="AF777">
            <v>0</v>
          </cell>
          <cell r="AI777">
            <v>2343</v>
          </cell>
          <cell r="AK777">
            <v>0</v>
          </cell>
          <cell r="AM777">
            <v>868</v>
          </cell>
          <cell r="AN777">
            <v>1</v>
          </cell>
          <cell r="AO777">
            <v>393216</v>
          </cell>
          <cell r="AQ777">
            <v>0</v>
          </cell>
          <cell r="AR777">
            <v>0</v>
          </cell>
          <cell r="AS777" t="str">
            <v>Ы</v>
          </cell>
          <cell r="AT777" t="str">
            <v>Ы</v>
          </cell>
          <cell r="AU777">
            <v>0</v>
          </cell>
          <cell r="AV777">
            <v>0</v>
          </cell>
          <cell r="AW777">
            <v>23</v>
          </cell>
          <cell r="AX777">
            <v>1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38888</v>
          </cell>
        </row>
        <row r="778">
          <cell r="A778">
            <v>2006</v>
          </cell>
          <cell r="B778">
            <v>5</v>
          </cell>
          <cell r="C778">
            <v>717</v>
          </cell>
          <cell r="D778">
            <v>19</v>
          </cell>
          <cell r="E778">
            <v>792030</v>
          </cell>
          <cell r="F778">
            <v>0</v>
          </cell>
          <cell r="G778" t="str">
            <v>Затраты по ШПЗ (неосновные)</v>
          </cell>
          <cell r="H778">
            <v>2030</v>
          </cell>
          <cell r="I778">
            <v>7920</v>
          </cell>
          <cell r="J778">
            <v>10068.85</v>
          </cell>
          <cell r="K778">
            <v>1</v>
          </cell>
          <cell r="L778">
            <v>0</v>
          </cell>
          <cell r="M778">
            <v>0</v>
          </cell>
          <cell r="N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37</v>
          </cell>
          <cell r="V778">
            <v>0</v>
          </cell>
          <cell r="W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37</v>
          </cell>
          <cell r="AE778">
            <v>313000</v>
          </cell>
          <cell r="AF778">
            <v>0</v>
          </cell>
          <cell r="AI778">
            <v>2343</v>
          </cell>
          <cell r="AK778">
            <v>0</v>
          </cell>
          <cell r="AM778">
            <v>869</v>
          </cell>
          <cell r="AN778">
            <v>1</v>
          </cell>
          <cell r="AO778">
            <v>393216</v>
          </cell>
          <cell r="AQ778">
            <v>0</v>
          </cell>
          <cell r="AR778">
            <v>0</v>
          </cell>
          <cell r="AS778" t="str">
            <v>Ы</v>
          </cell>
          <cell r="AT778" t="str">
            <v>Ы</v>
          </cell>
          <cell r="AU778">
            <v>0</v>
          </cell>
          <cell r="AV778">
            <v>0</v>
          </cell>
          <cell r="AW778">
            <v>23</v>
          </cell>
          <cell r="AX778">
            <v>1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38888</v>
          </cell>
        </row>
        <row r="779">
          <cell r="A779">
            <v>2006</v>
          </cell>
          <cell r="B779">
            <v>5</v>
          </cell>
          <cell r="C779">
            <v>718</v>
          </cell>
          <cell r="D779">
            <v>19</v>
          </cell>
          <cell r="E779">
            <v>792030</v>
          </cell>
          <cell r="F779">
            <v>0</v>
          </cell>
          <cell r="G779" t="str">
            <v>Затраты по ШПЗ (неосновные)</v>
          </cell>
          <cell r="H779">
            <v>2030</v>
          </cell>
          <cell r="I779">
            <v>7920</v>
          </cell>
          <cell r="J779">
            <v>18147.48</v>
          </cell>
          <cell r="K779">
            <v>1</v>
          </cell>
          <cell r="L779">
            <v>0</v>
          </cell>
          <cell r="M779">
            <v>0</v>
          </cell>
          <cell r="N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37</v>
          </cell>
          <cell r="V779">
            <v>0</v>
          </cell>
          <cell r="W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37</v>
          </cell>
          <cell r="AE779">
            <v>314000</v>
          </cell>
          <cell r="AF779">
            <v>0</v>
          </cell>
          <cell r="AI779">
            <v>2343</v>
          </cell>
          <cell r="AK779">
            <v>0</v>
          </cell>
          <cell r="AM779">
            <v>870</v>
          </cell>
          <cell r="AN779">
            <v>1</v>
          </cell>
          <cell r="AO779">
            <v>393216</v>
          </cell>
          <cell r="AQ779">
            <v>0</v>
          </cell>
          <cell r="AR779">
            <v>0</v>
          </cell>
          <cell r="AS779" t="str">
            <v>Ы</v>
          </cell>
          <cell r="AT779" t="str">
            <v>Ы</v>
          </cell>
          <cell r="AU779">
            <v>0</v>
          </cell>
          <cell r="AV779">
            <v>0</v>
          </cell>
          <cell r="AW779">
            <v>23</v>
          </cell>
          <cell r="AX779">
            <v>1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38888</v>
          </cell>
        </row>
        <row r="780">
          <cell r="A780">
            <v>2006</v>
          </cell>
          <cell r="B780">
            <v>5</v>
          </cell>
          <cell r="C780">
            <v>719</v>
          </cell>
          <cell r="D780">
            <v>19</v>
          </cell>
          <cell r="E780">
            <v>792030</v>
          </cell>
          <cell r="F780">
            <v>0</v>
          </cell>
          <cell r="G780" t="str">
            <v>Затраты по ШПЗ (неосновные)</v>
          </cell>
          <cell r="H780">
            <v>2030</v>
          </cell>
          <cell r="I780">
            <v>7920</v>
          </cell>
          <cell r="J780">
            <v>3715.08</v>
          </cell>
          <cell r="K780">
            <v>1</v>
          </cell>
          <cell r="L780">
            <v>0</v>
          </cell>
          <cell r="M780">
            <v>0</v>
          </cell>
          <cell r="N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37</v>
          </cell>
          <cell r="V780">
            <v>0</v>
          </cell>
          <cell r="W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37</v>
          </cell>
          <cell r="AE780">
            <v>315000</v>
          </cell>
          <cell r="AF780">
            <v>0</v>
          </cell>
          <cell r="AI780">
            <v>2343</v>
          </cell>
          <cell r="AK780">
            <v>0</v>
          </cell>
          <cell r="AM780">
            <v>871</v>
          </cell>
          <cell r="AN780">
            <v>1</v>
          </cell>
          <cell r="AO780">
            <v>393216</v>
          </cell>
          <cell r="AQ780">
            <v>0</v>
          </cell>
          <cell r="AR780">
            <v>0</v>
          </cell>
          <cell r="AS780" t="str">
            <v>Ы</v>
          </cell>
          <cell r="AT780" t="str">
            <v>Ы</v>
          </cell>
          <cell r="AU780">
            <v>0</v>
          </cell>
          <cell r="AV780">
            <v>0</v>
          </cell>
          <cell r="AW780">
            <v>23</v>
          </cell>
          <cell r="AX780">
            <v>1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38888</v>
          </cell>
        </row>
        <row r="781">
          <cell r="A781">
            <v>2006</v>
          </cell>
          <cell r="B781">
            <v>6</v>
          </cell>
          <cell r="C781">
            <v>1</v>
          </cell>
          <cell r="D781">
            <v>17</v>
          </cell>
          <cell r="E781">
            <v>792030</v>
          </cell>
          <cell r="F781">
            <v>0</v>
          </cell>
          <cell r="G781" t="str">
            <v>Затраты по ШПЗ (неосновные)</v>
          </cell>
          <cell r="H781">
            <v>2030</v>
          </cell>
          <cell r="I781">
            <v>7920</v>
          </cell>
          <cell r="J781">
            <v>13796</v>
          </cell>
          <cell r="K781">
            <v>1</v>
          </cell>
          <cell r="L781">
            <v>0</v>
          </cell>
          <cell r="M781">
            <v>0</v>
          </cell>
          <cell r="N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34</v>
          </cell>
          <cell r="V781">
            <v>0</v>
          </cell>
          <cell r="W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34</v>
          </cell>
          <cell r="AE781">
            <v>143000</v>
          </cell>
          <cell r="AF781">
            <v>0</v>
          </cell>
          <cell r="AI781">
            <v>2373</v>
          </cell>
          <cell r="AK781">
            <v>0</v>
          </cell>
          <cell r="AM781">
            <v>145</v>
          </cell>
          <cell r="AN781">
            <v>1</v>
          </cell>
          <cell r="AO781">
            <v>393216</v>
          </cell>
          <cell r="AQ781">
            <v>0</v>
          </cell>
          <cell r="AR781">
            <v>0</v>
          </cell>
          <cell r="AS781" t="str">
            <v>Ы</v>
          </cell>
          <cell r="AT781" t="str">
            <v>Ы</v>
          </cell>
          <cell r="AU781">
            <v>0</v>
          </cell>
          <cell r="AV781">
            <v>0</v>
          </cell>
          <cell r="AW781">
            <v>23</v>
          </cell>
          <cell r="AX781">
            <v>1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38916</v>
          </cell>
        </row>
        <row r="782">
          <cell r="A782">
            <v>2006</v>
          </cell>
          <cell r="B782">
            <v>6</v>
          </cell>
          <cell r="C782">
            <v>62</v>
          </cell>
          <cell r="D782">
            <v>17</v>
          </cell>
          <cell r="E782">
            <v>792030</v>
          </cell>
          <cell r="F782">
            <v>0</v>
          </cell>
          <cell r="G782" t="str">
            <v>Затраты по ШПЗ (неосновные)</v>
          </cell>
          <cell r="H782">
            <v>2030</v>
          </cell>
          <cell r="I782">
            <v>7920</v>
          </cell>
          <cell r="J782">
            <v>12994</v>
          </cell>
          <cell r="K782">
            <v>1</v>
          </cell>
          <cell r="L782">
            <v>0</v>
          </cell>
          <cell r="M782">
            <v>0</v>
          </cell>
          <cell r="N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33</v>
          </cell>
          <cell r="V782">
            <v>0</v>
          </cell>
          <cell r="W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33</v>
          </cell>
          <cell r="AE782">
            <v>143000</v>
          </cell>
          <cell r="AF782">
            <v>0</v>
          </cell>
          <cell r="AI782">
            <v>2373</v>
          </cell>
          <cell r="AK782">
            <v>0</v>
          </cell>
          <cell r="AM782">
            <v>206</v>
          </cell>
          <cell r="AN782">
            <v>1</v>
          </cell>
          <cell r="AO782">
            <v>393216</v>
          </cell>
          <cell r="AQ782">
            <v>0</v>
          </cell>
          <cell r="AR782">
            <v>0</v>
          </cell>
          <cell r="AS782" t="str">
            <v>Ы</v>
          </cell>
          <cell r="AT782" t="str">
            <v>Ы</v>
          </cell>
          <cell r="AU782">
            <v>0</v>
          </cell>
          <cell r="AV782">
            <v>0</v>
          </cell>
          <cell r="AW782">
            <v>23</v>
          </cell>
          <cell r="AX782">
            <v>1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38916</v>
          </cell>
        </row>
        <row r="783">
          <cell r="A783">
            <v>2006</v>
          </cell>
          <cell r="B783">
            <v>6</v>
          </cell>
          <cell r="C783">
            <v>63</v>
          </cell>
          <cell r="D783">
            <v>17</v>
          </cell>
          <cell r="E783">
            <v>792030</v>
          </cell>
          <cell r="F783">
            <v>0</v>
          </cell>
          <cell r="G783" t="str">
            <v>Затраты по ШПЗ (неосновные)</v>
          </cell>
          <cell r="H783">
            <v>2030</v>
          </cell>
          <cell r="I783">
            <v>7920</v>
          </cell>
          <cell r="J783">
            <v>139150</v>
          </cell>
          <cell r="K783">
            <v>1</v>
          </cell>
          <cell r="L783">
            <v>0</v>
          </cell>
          <cell r="M783">
            <v>0</v>
          </cell>
          <cell r="N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33</v>
          </cell>
          <cell r="V783">
            <v>0</v>
          </cell>
          <cell r="W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33</v>
          </cell>
          <cell r="AE783">
            <v>240000</v>
          </cell>
          <cell r="AF783">
            <v>0</v>
          </cell>
          <cell r="AI783">
            <v>2373</v>
          </cell>
          <cell r="AK783">
            <v>0</v>
          </cell>
          <cell r="AM783">
            <v>207</v>
          </cell>
          <cell r="AN783">
            <v>1</v>
          </cell>
          <cell r="AO783">
            <v>393216</v>
          </cell>
          <cell r="AQ783">
            <v>0</v>
          </cell>
          <cell r="AR783">
            <v>0</v>
          </cell>
          <cell r="AS783" t="str">
            <v>Ы</v>
          </cell>
          <cell r="AT783" t="str">
            <v>Ы</v>
          </cell>
          <cell r="AU783">
            <v>0</v>
          </cell>
          <cell r="AV783">
            <v>0</v>
          </cell>
          <cell r="AW783">
            <v>23</v>
          </cell>
          <cell r="AX783">
            <v>1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38916</v>
          </cell>
        </row>
        <row r="784">
          <cell r="A784">
            <v>2006</v>
          </cell>
          <cell r="B784">
            <v>6</v>
          </cell>
          <cell r="C784">
            <v>64</v>
          </cell>
          <cell r="D784">
            <v>17</v>
          </cell>
          <cell r="E784">
            <v>792030</v>
          </cell>
          <cell r="F784">
            <v>0</v>
          </cell>
          <cell r="G784" t="str">
            <v>Затраты по ШПЗ (неосновные)</v>
          </cell>
          <cell r="H784">
            <v>2030</v>
          </cell>
          <cell r="I784">
            <v>7920</v>
          </cell>
          <cell r="J784">
            <v>4023.75</v>
          </cell>
          <cell r="K784">
            <v>1</v>
          </cell>
          <cell r="L784">
            <v>0</v>
          </cell>
          <cell r="M784">
            <v>0</v>
          </cell>
          <cell r="N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33</v>
          </cell>
          <cell r="V784">
            <v>0</v>
          </cell>
          <cell r="W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33</v>
          </cell>
          <cell r="AE784">
            <v>311000</v>
          </cell>
          <cell r="AF784">
            <v>0</v>
          </cell>
          <cell r="AI784">
            <v>2373</v>
          </cell>
          <cell r="AK784">
            <v>0</v>
          </cell>
          <cell r="AM784">
            <v>208</v>
          </cell>
          <cell r="AN784">
            <v>1</v>
          </cell>
          <cell r="AO784">
            <v>393216</v>
          </cell>
          <cell r="AQ784">
            <v>0</v>
          </cell>
          <cell r="AR784">
            <v>0</v>
          </cell>
          <cell r="AS784" t="str">
            <v>Ы</v>
          </cell>
          <cell r="AT784" t="str">
            <v>Ы</v>
          </cell>
          <cell r="AU784">
            <v>0</v>
          </cell>
          <cell r="AV784">
            <v>0</v>
          </cell>
          <cell r="AW784">
            <v>23</v>
          </cell>
          <cell r="AX784">
            <v>1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38916</v>
          </cell>
        </row>
        <row r="785">
          <cell r="A785">
            <v>2006</v>
          </cell>
          <cell r="B785">
            <v>6</v>
          </cell>
          <cell r="C785">
            <v>65</v>
          </cell>
          <cell r="D785">
            <v>17</v>
          </cell>
          <cell r="E785">
            <v>792030</v>
          </cell>
          <cell r="F785">
            <v>0</v>
          </cell>
          <cell r="G785" t="str">
            <v>Затраты по ШПЗ (неосновные)</v>
          </cell>
          <cell r="H785">
            <v>2030</v>
          </cell>
          <cell r="I785">
            <v>7920</v>
          </cell>
          <cell r="J785">
            <v>8325</v>
          </cell>
          <cell r="K785">
            <v>1</v>
          </cell>
          <cell r="L785">
            <v>0</v>
          </cell>
          <cell r="M785">
            <v>0</v>
          </cell>
          <cell r="N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33</v>
          </cell>
          <cell r="V785">
            <v>0</v>
          </cell>
          <cell r="W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33</v>
          </cell>
          <cell r="AE785">
            <v>312000</v>
          </cell>
          <cell r="AF785">
            <v>0</v>
          </cell>
          <cell r="AI785">
            <v>2373</v>
          </cell>
          <cell r="AK785">
            <v>0</v>
          </cell>
          <cell r="AM785">
            <v>209</v>
          </cell>
          <cell r="AN785">
            <v>1</v>
          </cell>
          <cell r="AO785">
            <v>393216</v>
          </cell>
          <cell r="AQ785">
            <v>0</v>
          </cell>
          <cell r="AR785">
            <v>0</v>
          </cell>
          <cell r="AS785" t="str">
            <v>Ы</v>
          </cell>
          <cell r="AT785" t="str">
            <v>Ы</v>
          </cell>
          <cell r="AU785">
            <v>0</v>
          </cell>
          <cell r="AV785">
            <v>0</v>
          </cell>
          <cell r="AW785">
            <v>23</v>
          </cell>
          <cell r="AX785">
            <v>1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38916</v>
          </cell>
        </row>
        <row r="786">
          <cell r="A786">
            <v>2006</v>
          </cell>
          <cell r="B786">
            <v>6</v>
          </cell>
          <cell r="C786">
            <v>66</v>
          </cell>
          <cell r="D786">
            <v>17</v>
          </cell>
          <cell r="E786">
            <v>792030</v>
          </cell>
          <cell r="F786">
            <v>0</v>
          </cell>
          <cell r="G786" t="str">
            <v>Затраты по ШПЗ (неосновные)</v>
          </cell>
          <cell r="H786">
            <v>2030</v>
          </cell>
          <cell r="I786">
            <v>7920</v>
          </cell>
          <cell r="J786">
            <v>998.4</v>
          </cell>
          <cell r="K786">
            <v>1</v>
          </cell>
          <cell r="L786">
            <v>0</v>
          </cell>
          <cell r="M786">
            <v>0</v>
          </cell>
          <cell r="N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33</v>
          </cell>
          <cell r="V786">
            <v>0</v>
          </cell>
          <cell r="W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33</v>
          </cell>
          <cell r="AE786">
            <v>312100</v>
          </cell>
          <cell r="AF786">
            <v>0</v>
          </cell>
          <cell r="AI786">
            <v>2373</v>
          </cell>
          <cell r="AK786">
            <v>0</v>
          </cell>
          <cell r="AM786">
            <v>210</v>
          </cell>
          <cell r="AN786">
            <v>1</v>
          </cell>
          <cell r="AO786">
            <v>393216</v>
          </cell>
          <cell r="AQ786">
            <v>0</v>
          </cell>
          <cell r="AR786">
            <v>0</v>
          </cell>
          <cell r="AS786" t="str">
            <v>Ы</v>
          </cell>
          <cell r="AT786" t="str">
            <v>Ы</v>
          </cell>
          <cell r="AU786">
            <v>0</v>
          </cell>
          <cell r="AV786">
            <v>0</v>
          </cell>
          <cell r="AW786">
            <v>23</v>
          </cell>
          <cell r="AX786">
            <v>1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38916</v>
          </cell>
        </row>
        <row r="787">
          <cell r="A787">
            <v>2006</v>
          </cell>
          <cell r="B787">
            <v>6</v>
          </cell>
          <cell r="C787">
            <v>67</v>
          </cell>
          <cell r="D787">
            <v>17</v>
          </cell>
          <cell r="E787">
            <v>792030</v>
          </cell>
          <cell r="F787">
            <v>0</v>
          </cell>
          <cell r="G787" t="str">
            <v>Затраты по ШПЗ (неосновные)</v>
          </cell>
          <cell r="H787">
            <v>2030</v>
          </cell>
          <cell r="I787">
            <v>7920</v>
          </cell>
          <cell r="J787">
            <v>18482.599999999999</v>
          </cell>
          <cell r="K787">
            <v>1</v>
          </cell>
          <cell r="L787">
            <v>0</v>
          </cell>
          <cell r="M787">
            <v>0</v>
          </cell>
          <cell r="N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33</v>
          </cell>
          <cell r="V787">
            <v>0</v>
          </cell>
          <cell r="W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33</v>
          </cell>
          <cell r="AE787">
            <v>312200</v>
          </cell>
          <cell r="AF787">
            <v>0</v>
          </cell>
          <cell r="AI787">
            <v>2373</v>
          </cell>
          <cell r="AK787">
            <v>0</v>
          </cell>
          <cell r="AM787">
            <v>211</v>
          </cell>
          <cell r="AN787">
            <v>1</v>
          </cell>
          <cell r="AO787">
            <v>393216</v>
          </cell>
          <cell r="AQ787">
            <v>0</v>
          </cell>
          <cell r="AR787">
            <v>0</v>
          </cell>
          <cell r="AS787" t="str">
            <v>Ы</v>
          </cell>
          <cell r="AT787" t="str">
            <v>Ы</v>
          </cell>
          <cell r="AU787">
            <v>0</v>
          </cell>
          <cell r="AV787">
            <v>0</v>
          </cell>
          <cell r="AW787">
            <v>23</v>
          </cell>
          <cell r="AX787">
            <v>1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38916</v>
          </cell>
        </row>
        <row r="788">
          <cell r="A788">
            <v>2006</v>
          </cell>
          <cell r="B788">
            <v>6</v>
          </cell>
          <cell r="C788">
            <v>68</v>
          </cell>
          <cell r="D788">
            <v>17</v>
          </cell>
          <cell r="E788">
            <v>792030</v>
          </cell>
          <cell r="F788">
            <v>0</v>
          </cell>
          <cell r="G788" t="str">
            <v>Затраты по ШПЗ (неосновные)</v>
          </cell>
          <cell r="H788">
            <v>2030</v>
          </cell>
          <cell r="I788">
            <v>7920</v>
          </cell>
          <cell r="J788">
            <v>1526.25</v>
          </cell>
          <cell r="K788">
            <v>1</v>
          </cell>
          <cell r="L788">
            <v>0</v>
          </cell>
          <cell r="M788">
            <v>0</v>
          </cell>
          <cell r="N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33</v>
          </cell>
          <cell r="V788">
            <v>0</v>
          </cell>
          <cell r="W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33</v>
          </cell>
          <cell r="AE788">
            <v>313000</v>
          </cell>
          <cell r="AF788">
            <v>0</v>
          </cell>
          <cell r="AI788">
            <v>2373</v>
          </cell>
          <cell r="AK788">
            <v>0</v>
          </cell>
          <cell r="AM788">
            <v>212</v>
          </cell>
          <cell r="AN788">
            <v>1</v>
          </cell>
          <cell r="AO788">
            <v>393216</v>
          </cell>
          <cell r="AQ788">
            <v>0</v>
          </cell>
          <cell r="AR788">
            <v>0</v>
          </cell>
          <cell r="AS788" t="str">
            <v>Ы</v>
          </cell>
          <cell r="AT788" t="str">
            <v>Ы</v>
          </cell>
          <cell r="AU788">
            <v>0</v>
          </cell>
          <cell r="AV788">
            <v>0</v>
          </cell>
          <cell r="AW788">
            <v>23</v>
          </cell>
          <cell r="AX788">
            <v>1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38916</v>
          </cell>
        </row>
        <row r="789">
          <cell r="A789">
            <v>2006</v>
          </cell>
          <cell r="B789">
            <v>6</v>
          </cell>
          <cell r="C789">
            <v>69</v>
          </cell>
          <cell r="D789">
            <v>17</v>
          </cell>
          <cell r="E789">
            <v>792030</v>
          </cell>
          <cell r="F789">
            <v>0</v>
          </cell>
          <cell r="G789" t="str">
            <v>Затраты по ШПЗ (неосновные)</v>
          </cell>
          <cell r="H789">
            <v>2030</v>
          </cell>
          <cell r="I789">
            <v>7920</v>
          </cell>
          <cell r="J789">
            <v>2775</v>
          </cell>
          <cell r="K789">
            <v>1</v>
          </cell>
          <cell r="L789">
            <v>0</v>
          </cell>
          <cell r="M789">
            <v>0</v>
          </cell>
          <cell r="N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33</v>
          </cell>
          <cell r="V789">
            <v>0</v>
          </cell>
          <cell r="W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33</v>
          </cell>
          <cell r="AE789">
            <v>314000</v>
          </cell>
          <cell r="AF789">
            <v>0</v>
          </cell>
          <cell r="AI789">
            <v>2373</v>
          </cell>
          <cell r="AK789">
            <v>0</v>
          </cell>
          <cell r="AM789">
            <v>213</v>
          </cell>
          <cell r="AN789">
            <v>1</v>
          </cell>
          <cell r="AO789">
            <v>393216</v>
          </cell>
          <cell r="AQ789">
            <v>0</v>
          </cell>
          <cell r="AR789">
            <v>0</v>
          </cell>
          <cell r="AS789" t="str">
            <v>Ы</v>
          </cell>
          <cell r="AT789" t="str">
            <v>Ы</v>
          </cell>
          <cell r="AU789">
            <v>0</v>
          </cell>
          <cell r="AV789">
            <v>0</v>
          </cell>
          <cell r="AW789">
            <v>23</v>
          </cell>
          <cell r="AX789">
            <v>1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38916</v>
          </cell>
        </row>
        <row r="790">
          <cell r="A790">
            <v>2006</v>
          </cell>
          <cell r="B790">
            <v>6</v>
          </cell>
          <cell r="C790">
            <v>70</v>
          </cell>
          <cell r="D790">
            <v>17</v>
          </cell>
          <cell r="E790">
            <v>792030</v>
          </cell>
          <cell r="F790">
            <v>0</v>
          </cell>
          <cell r="G790" t="str">
            <v>Затраты по ШПЗ (неосновные)</v>
          </cell>
          <cell r="H790">
            <v>2030</v>
          </cell>
          <cell r="I790">
            <v>7920</v>
          </cell>
          <cell r="J790">
            <v>555.96</v>
          </cell>
          <cell r="K790">
            <v>1</v>
          </cell>
          <cell r="L790">
            <v>0</v>
          </cell>
          <cell r="M790">
            <v>0</v>
          </cell>
          <cell r="N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33</v>
          </cell>
          <cell r="V790">
            <v>0</v>
          </cell>
          <cell r="W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33</v>
          </cell>
          <cell r="AE790">
            <v>315000</v>
          </cell>
          <cell r="AF790">
            <v>0</v>
          </cell>
          <cell r="AI790">
            <v>2373</v>
          </cell>
          <cell r="AK790">
            <v>0</v>
          </cell>
          <cell r="AM790">
            <v>214</v>
          </cell>
          <cell r="AN790">
            <v>1</v>
          </cell>
          <cell r="AO790">
            <v>393216</v>
          </cell>
          <cell r="AQ790">
            <v>0</v>
          </cell>
          <cell r="AR790">
            <v>0</v>
          </cell>
          <cell r="AS790" t="str">
            <v>Ы</v>
          </cell>
          <cell r="AT790" t="str">
            <v>Ы</v>
          </cell>
          <cell r="AU790">
            <v>0</v>
          </cell>
          <cell r="AV790">
            <v>0</v>
          </cell>
          <cell r="AW790">
            <v>23</v>
          </cell>
          <cell r="AX790">
            <v>1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38916</v>
          </cell>
        </row>
        <row r="791">
          <cell r="A791">
            <v>2006</v>
          </cell>
          <cell r="B791">
            <v>6</v>
          </cell>
          <cell r="C791">
            <v>71</v>
          </cell>
          <cell r="D791">
            <v>17</v>
          </cell>
          <cell r="E791">
            <v>792030</v>
          </cell>
          <cell r="F791">
            <v>0</v>
          </cell>
          <cell r="G791" t="str">
            <v>Затраты по ШПЗ (неосновные)</v>
          </cell>
          <cell r="H791">
            <v>2030</v>
          </cell>
          <cell r="I791">
            <v>7920</v>
          </cell>
          <cell r="J791">
            <v>255</v>
          </cell>
          <cell r="K791">
            <v>1</v>
          </cell>
          <cell r="L791">
            <v>0</v>
          </cell>
          <cell r="M791">
            <v>0</v>
          </cell>
          <cell r="N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33</v>
          </cell>
          <cell r="V791">
            <v>0</v>
          </cell>
          <cell r="W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33</v>
          </cell>
          <cell r="AE791">
            <v>503000</v>
          </cell>
          <cell r="AF791">
            <v>0</v>
          </cell>
          <cell r="AI791">
            <v>2373</v>
          </cell>
          <cell r="AK791">
            <v>0</v>
          </cell>
          <cell r="AM791">
            <v>215</v>
          </cell>
          <cell r="AN791">
            <v>1</v>
          </cell>
          <cell r="AO791">
            <v>393216</v>
          </cell>
          <cell r="AQ791">
            <v>0</v>
          </cell>
          <cell r="AR791">
            <v>0</v>
          </cell>
          <cell r="AS791" t="str">
            <v>Ы</v>
          </cell>
          <cell r="AT791" t="str">
            <v>Ы</v>
          </cell>
          <cell r="AU791">
            <v>0</v>
          </cell>
          <cell r="AV791">
            <v>0</v>
          </cell>
          <cell r="AW791">
            <v>23</v>
          </cell>
          <cell r="AX791">
            <v>1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38916</v>
          </cell>
        </row>
        <row r="792">
          <cell r="A792">
            <v>2006</v>
          </cell>
          <cell r="B792">
            <v>6</v>
          </cell>
          <cell r="C792">
            <v>72</v>
          </cell>
          <cell r="D792">
            <v>17</v>
          </cell>
          <cell r="E792">
            <v>792030</v>
          </cell>
          <cell r="F792">
            <v>0</v>
          </cell>
          <cell r="G792" t="str">
            <v>Затраты по ШПЗ (неосновные)</v>
          </cell>
          <cell r="H792">
            <v>2030</v>
          </cell>
          <cell r="I792">
            <v>7920</v>
          </cell>
          <cell r="J792">
            <v>826</v>
          </cell>
          <cell r="K792">
            <v>1</v>
          </cell>
          <cell r="L792">
            <v>0</v>
          </cell>
          <cell r="M792">
            <v>0</v>
          </cell>
          <cell r="N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33</v>
          </cell>
          <cell r="V792">
            <v>0</v>
          </cell>
          <cell r="W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33</v>
          </cell>
          <cell r="AE792">
            <v>510100</v>
          </cell>
          <cell r="AF792">
            <v>0</v>
          </cell>
          <cell r="AI792">
            <v>2373</v>
          </cell>
          <cell r="AK792">
            <v>0</v>
          </cell>
          <cell r="AM792">
            <v>216</v>
          </cell>
          <cell r="AN792">
            <v>1</v>
          </cell>
          <cell r="AO792">
            <v>393216</v>
          </cell>
          <cell r="AQ792">
            <v>0</v>
          </cell>
          <cell r="AR792">
            <v>0</v>
          </cell>
          <cell r="AS792" t="str">
            <v>Ы</v>
          </cell>
          <cell r="AT792" t="str">
            <v>Ы</v>
          </cell>
          <cell r="AU792">
            <v>0</v>
          </cell>
          <cell r="AV792">
            <v>0</v>
          </cell>
          <cell r="AW792">
            <v>23</v>
          </cell>
          <cell r="AX792">
            <v>1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38916</v>
          </cell>
        </row>
        <row r="793">
          <cell r="A793">
            <v>2006</v>
          </cell>
          <cell r="B793">
            <v>6</v>
          </cell>
          <cell r="C793">
            <v>202</v>
          </cell>
          <cell r="D793">
            <v>17</v>
          </cell>
          <cell r="E793">
            <v>792030</v>
          </cell>
          <cell r="F793">
            <v>0</v>
          </cell>
          <cell r="G793" t="str">
            <v>Затраты по ШПЗ (неосновные)</v>
          </cell>
          <cell r="H793">
            <v>2030</v>
          </cell>
          <cell r="I793">
            <v>7920</v>
          </cell>
          <cell r="J793">
            <v>47.33</v>
          </cell>
          <cell r="K793">
            <v>1</v>
          </cell>
          <cell r="L793">
            <v>0</v>
          </cell>
          <cell r="M793">
            <v>0</v>
          </cell>
          <cell r="N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32</v>
          </cell>
          <cell r="V793">
            <v>0</v>
          </cell>
          <cell r="W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32</v>
          </cell>
          <cell r="AE793">
            <v>110000</v>
          </cell>
          <cell r="AF793">
            <v>0</v>
          </cell>
          <cell r="AI793">
            <v>2373</v>
          </cell>
          <cell r="AK793">
            <v>0</v>
          </cell>
          <cell r="AM793">
            <v>346</v>
          </cell>
          <cell r="AN793">
            <v>1</v>
          </cell>
          <cell r="AO793">
            <v>393216</v>
          </cell>
          <cell r="AQ793">
            <v>0</v>
          </cell>
          <cell r="AR793">
            <v>0</v>
          </cell>
          <cell r="AS793" t="str">
            <v>Ы</v>
          </cell>
          <cell r="AT793" t="str">
            <v>Ы</v>
          </cell>
          <cell r="AU793">
            <v>0</v>
          </cell>
          <cell r="AV793">
            <v>0</v>
          </cell>
          <cell r="AW793">
            <v>23</v>
          </cell>
          <cell r="AX793">
            <v>1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38916</v>
          </cell>
        </row>
        <row r="794">
          <cell r="A794">
            <v>2006</v>
          </cell>
          <cell r="B794">
            <v>6</v>
          </cell>
          <cell r="C794">
            <v>203</v>
          </cell>
          <cell r="D794">
            <v>17</v>
          </cell>
          <cell r="E794">
            <v>792030</v>
          </cell>
          <cell r="F794">
            <v>0</v>
          </cell>
          <cell r="G794" t="str">
            <v>Затраты по ШПЗ (неосновные)</v>
          </cell>
          <cell r="H794">
            <v>2030</v>
          </cell>
          <cell r="I794">
            <v>7920</v>
          </cell>
          <cell r="J794">
            <v>-11.3</v>
          </cell>
          <cell r="K794">
            <v>1</v>
          </cell>
          <cell r="L794">
            <v>0</v>
          </cell>
          <cell r="M794">
            <v>0</v>
          </cell>
          <cell r="N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32</v>
          </cell>
          <cell r="V794">
            <v>0</v>
          </cell>
          <cell r="W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32</v>
          </cell>
          <cell r="AE794">
            <v>114020</v>
          </cell>
          <cell r="AF794">
            <v>0</v>
          </cell>
          <cell r="AI794">
            <v>2373</v>
          </cell>
          <cell r="AK794">
            <v>0</v>
          </cell>
          <cell r="AM794">
            <v>347</v>
          </cell>
          <cell r="AN794">
            <v>1</v>
          </cell>
          <cell r="AO794">
            <v>393216</v>
          </cell>
          <cell r="AQ794">
            <v>0</v>
          </cell>
          <cell r="AR794">
            <v>0</v>
          </cell>
          <cell r="AS794" t="str">
            <v>Ы</v>
          </cell>
          <cell r="AT794" t="str">
            <v>Ы</v>
          </cell>
          <cell r="AU794">
            <v>0</v>
          </cell>
          <cell r="AV794">
            <v>0</v>
          </cell>
          <cell r="AW794">
            <v>23</v>
          </cell>
          <cell r="AX794">
            <v>1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38916</v>
          </cell>
        </row>
        <row r="795">
          <cell r="A795">
            <v>2006</v>
          </cell>
          <cell r="B795">
            <v>6</v>
          </cell>
          <cell r="C795">
            <v>204</v>
          </cell>
          <cell r="D795">
            <v>17</v>
          </cell>
          <cell r="E795">
            <v>792030</v>
          </cell>
          <cell r="F795">
            <v>0</v>
          </cell>
          <cell r="G795" t="str">
            <v>Затраты по ШПЗ (неосновные)</v>
          </cell>
          <cell r="H795">
            <v>2030</v>
          </cell>
          <cell r="I795">
            <v>7920</v>
          </cell>
          <cell r="J795">
            <v>17.2</v>
          </cell>
          <cell r="K795">
            <v>1</v>
          </cell>
          <cell r="L795">
            <v>0</v>
          </cell>
          <cell r="M795">
            <v>0</v>
          </cell>
          <cell r="N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32</v>
          </cell>
          <cell r="V795">
            <v>0</v>
          </cell>
          <cell r="W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32</v>
          </cell>
          <cell r="AE795">
            <v>117000</v>
          </cell>
          <cell r="AF795">
            <v>0</v>
          </cell>
          <cell r="AI795">
            <v>2373</v>
          </cell>
          <cell r="AK795">
            <v>0</v>
          </cell>
          <cell r="AM795">
            <v>348</v>
          </cell>
          <cell r="AN795">
            <v>1</v>
          </cell>
          <cell r="AO795">
            <v>393216</v>
          </cell>
          <cell r="AQ795">
            <v>0</v>
          </cell>
          <cell r="AR795">
            <v>0</v>
          </cell>
          <cell r="AS795" t="str">
            <v>Ы</v>
          </cell>
          <cell r="AT795" t="str">
            <v>Ы</v>
          </cell>
          <cell r="AU795">
            <v>0</v>
          </cell>
          <cell r="AV795">
            <v>0</v>
          </cell>
          <cell r="AW795">
            <v>23</v>
          </cell>
          <cell r="AX795">
            <v>1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38916</v>
          </cell>
        </row>
        <row r="796">
          <cell r="A796">
            <v>2006</v>
          </cell>
          <cell r="B796">
            <v>6</v>
          </cell>
          <cell r="C796">
            <v>205</v>
          </cell>
          <cell r="D796">
            <v>17</v>
          </cell>
          <cell r="E796">
            <v>792030</v>
          </cell>
          <cell r="F796">
            <v>0</v>
          </cell>
          <cell r="G796" t="str">
            <v>Затраты по ШПЗ (неосновные)</v>
          </cell>
          <cell r="H796">
            <v>2030</v>
          </cell>
          <cell r="I796">
            <v>7920</v>
          </cell>
          <cell r="J796">
            <v>-3.75</v>
          </cell>
          <cell r="K796">
            <v>1</v>
          </cell>
          <cell r="L796">
            <v>0</v>
          </cell>
          <cell r="M796">
            <v>0</v>
          </cell>
          <cell r="N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32</v>
          </cell>
          <cell r="V796">
            <v>0</v>
          </cell>
          <cell r="W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32</v>
          </cell>
          <cell r="AE796">
            <v>130000</v>
          </cell>
          <cell r="AF796">
            <v>0</v>
          </cell>
          <cell r="AI796">
            <v>2373</v>
          </cell>
          <cell r="AK796">
            <v>0</v>
          </cell>
          <cell r="AM796">
            <v>349</v>
          </cell>
          <cell r="AN796">
            <v>1</v>
          </cell>
          <cell r="AO796">
            <v>393216</v>
          </cell>
          <cell r="AQ796">
            <v>0</v>
          </cell>
          <cell r="AR796">
            <v>0</v>
          </cell>
          <cell r="AS796" t="str">
            <v>Ы</v>
          </cell>
          <cell r="AT796" t="str">
            <v>Ы</v>
          </cell>
          <cell r="AU796">
            <v>0</v>
          </cell>
          <cell r="AV796">
            <v>0</v>
          </cell>
          <cell r="AW796">
            <v>23</v>
          </cell>
          <cell r="AX796">
            <v>1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38916</v>
          </cell>
        </row>
        <row r="797">
          <cell r="A797">
            <v>2006</v>
          </cell>
          <cell r="B797">
            <v>6</v>
          </cell>
          <cell r="C797">
            <v>206</v>
          </cell>
          <cell r="D797">
            <v>17</v>
          </cell>
          <cell r="E797">
            <v>792030</v>
          </cell>
          <cell r="F797">
            <v>0</v>
          </cell>
          <cell r="G797" t="str">
            <v>Затраты по ШПЗ (неосновные)</v>
          </cell>
          <cell r="H797">
            <v>2030</v>
          </cell>
          <cell r="I797">
            <v>7920</v>
          </cell>
          <cell r="J797">
            <v>80.31</v>
          </cell>
          <cell r="K797">
            <v>1</v>
          </cell>
          <cell r="L797">
            <v>0</v>
          </cell>
          <cell r="M797">
            <v>0</v>
          </cell>
          <cell r="N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32</v>
          </cell>
          <cell r="V797">
            <v>0</v>
          </cell>
          <cell r="W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32</v>
          </cell>
          <cell r="AE797">
            <v>130100</v>
          </cell>
          <cell r="AF797">
            <v>0</v>
          </cell>
          <cell r="AI797">
            <v>2373</v>
          </cell>
          <cell r="AK797">
            <v>0</v>
          </cell>
          <cell r="AM797">
            <v>350</v>
          </cell>
          <cell r="AN797">
            <v>1</v>
          </cell>
          <cell r="AO797">
            <v>393216</v>
          </cell>
          <cell r="AQ797">
            <v>0</v>
          </cell>
          <cell r="AR797">
            <v>0</v>
          </cell>
          <cell r="AS797" t="str">
            <v>Ы</v>
          </cell>
          <cell r="AT797" t="str">
            <v>Ы</v>
          </cell>
          <cell r="AU797">
            <v>0</v>
          </cell>
          <cell r="AV797">
            <v>0</v>
          </cell>
          <cell r="AW797">
            <v>23</v>
          </cell>
          <cell r="AX797">
            <v>1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38916</v>
          </cell>
        </row>
        <row r="798">
          <cell r="A798">
            <v>2006</v>
          </cell>
          <cell r="B798">
            <v>6</v>
          </cell>
          <cell r="C798">
            <v>207</v>
          </cell>
          <cell r="D798">
            <v>17</v>
          </cell>
          <cell r="E798">
            <v>792030</v>
          </cell>
          <cell r="F798">
            <v>0</v>
          </cell>
          <cell r="G798" t="str">
            <v>Затраты по ШПЗ (неосновные)</v>
          </cell>
          <cell r="H798">
            <v>2030</v>
          </cell>
          <cell r="I798">
            <v>7920</v>
          </cell>
          <cell r="J798">
            <v>5.01</v>
          </cell>
          <cell r="K798">
            <v>1</v>
          </cell>
          <cell r="L798">
            <v>0</v>
          </cell>
          <cell r="M798">
            <v>0</v>
          </cell>
          <cell r="N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32</v>
          </cell>
          <cell r="V798">
            <v>0</v>
          </cell>
          <cell r="W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32</v>
          </cell>
          <cell r="AE798">
            <v>131000</v>
          </cell>
          <cell r="AF798">
            <v>0</v>
          </cell>
          <cell r="AI798">
            <v>2373</v>
          </cell>
          <cell r="AK798">
            <v>0</v>
          </cell>
          <cell r="AM798">
            <v>351</v>
          </cell>
          <cell r="AN798">
            <v>1</v>
          </cell>
          <cell r="AO798">
            <v>393216</v>
          </cell>
          <cell r="AQ798">
            <v>0</v>
          </cell>
          <cell r="AR798">
            <v>0</v>
          </cell>
          <cell r="AS798" t="str">
            <v>Ы</v>
          </cell>
          <cell r="AT798" t="str">
            <v>Ы</v>
          </cell>
          <cell r="AU798">
            <v>0</v>
          </cell>
          <cell r="AV798">
            <v>0</v>
          </cell>
          <cell r="AW798">
            <v>23</v>
          </cell>
          <cell r="AX798">
            <v>1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38916</v>
          </cell>
        </row>
        <row r="799">
          <cell r="A799">
            <v>2006</v>
          </cell>
          <cell r="B799">
            <v>6</v>
          </cell>
          <cell r="C799">
            <v>208</v>
          </cell>
          <cell r="D799">
            <v>17</v>
          </cell>
          <cell r="E799">
            <v>792030</v>
          </cell>
          <cell r="F799">
            <v>0</v>
          </cell>
          <cell r="G799" t="str">
            <v>Затраты по ШПЗ (неосновные)</v>
          </cell>
          <cell r="H799">
            <v>2030</v>
          </cell>
          <cell r="I799">
            <v>7920</v>
          </cell>
          <cell r="J799">
            <v>30</v>
          </cell>
          <cell r="K799">
            <v>1</v>
          </cell>
          <cell r="L799">
            <v>0</v>
          </cell>
          <cell r="M799">
            <v>0</v>
          </cell>
          <cell r="N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32</v>
          </cell>
          <cell r="V799">
            <v>0</v>
          </cell>
          <cell r="W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32</v>
          </cell>
          <cell r="AE799">
            <v>132000</v>
          </cell>
          <cell r="AF799">
            <v>0</v>
          </cell>
          <cell r="AI799">
            <v>2373</v>
          </cell>
          <cell r="AK799">
            <v>0</v>
          </cell>
          <cell r="AM799">
            <v>352</v>
          </cell>
          <cell r="AN799">
            <v>1</v>
          </cell>
          <cell r="AO799">
            <v>393216</v>
          </cell>
          <cell r="AQ799">
            <v>0</v>
          </cell>
          <cell r="AR799">
            <v>0</v>
          </cell>
          <cell r="AS799" t="str">
            <v>Ы</v>
          </cell>
          <cell r="AT799" t="str">
            <v>Ы</v>
          </cell>
          <cell r="AU799">
            <v>0</v>
          </cell>
          <cell r="AV799">
            <v>0</v>
          </cell>
          <cell r="AW799">
            <v>23</v>
          </cell>
          <cell r="AX799">
            <v>1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38916</v>
          </cell>
        </row>
        <row r="800">
          <cell r="A800">
            <v>2006</v>
          </cell>
          <cell r="B800">
            <v>6</v>
          </cell>
          <cell r="C800">
            <v>209</v>
          </cell>
          <cell r="D800">
            <v>17</v>
          </cell>
          <cell r="E800">
            <v>792030</v>
          </cell>
          <cell r="F800">
            <v>0</v>
          </cell>
          <cell r="G800" t="str">
            <v>Затраты по ШПЗ (неосновные)</v>
          </cell>
          <cell r="H800">
            <v>2030</v>
          </cell>
          <cell r="I800">
            <v>7920</v>
          </cell>
          <cell r="J800">
            <v>-10.78</v>
          </cell>
          <cell r="K800">
            <v>1</v>
          </cell>
          <cell r="L800">
            <v>0</v>
          </cell>
          <cell r="M800">
            <v>0</v>
          </cell>
          <cell r="N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32</v>
          </cell>
          <cell r="V800">
            <v>0</v>
          </cell>
          <cell r="W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32</v>
          </cell>
          <cell r="AE800">
            <v>133200</v>
          </cell>
          <cell r="AF800">
            <v>0</v>
          </cell>
          <cell r="AI800">
            <v>2373</v>
          </cell>
          <cell r="AK800">
            <v>0</v>
          </cell>
          <cell r="AM800">
            <v>353</v>
          </cell>
          <cell r="AN800">
            <v>1</v>
          </cell>
          <cell r="AO800">
            <v>393216</v>
          </cell>
          <cell r="AQ800">
            <v>0</v>
          </cell>
          <cell r="AR800">
            <v>0</v>
          </cell>
          <cell r="AS800" t="str">
            <v>Ы</v>
          </cell>
          <cell r="AT800" t="str">
            <v>Ы</v>
          </cell>
          <cell r="AU800">
            <v>0</v>
          </cell>
          <cell r="AV800">
            <v>0</v>
          </cell>
          <cell r="AW800">
            <v>23</v>
          </cell>
          <cell r="AX800">
            <v>1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38916</v>
          </cell>
        </row>
        <row r="801">
          <cell r="A801">
            <v>2006</v>
          </cell>
          <cell r="B801">
            <v>6</v>
          </cell>
          <cell r="C801">
            <v>210</v>
          </cell>
          <cell r="D801">
            <v>17</v>
          </cell>
          <cell r="E801">
            <v>792030</v>
          </cell>
          <cell r="F801">
            <v>0</v>
          </cell>
          <cell r="G801" t="str">
            <v>Затраты по ШПЗ (неосновные)</v>
          </cell>
          <cell r="H801">
            <v>2030</v>
          </cell>
          <cell r="I801">
            <v>7920</v>
          </cell>
          <cell r="J801">
            <v>-45.27</v>
          </cell>
          <cell r="K801">
            <v>1</v>
          </cell>
          <cell r="L801">
            <v>0</v>
          </cell>
          <cell r="M801">
            <v>0</v>
          </cell>
          <cell r="N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32</v>
          </cell>
          <cell r="V801">
            <v>0</v>
          </cell>
          <cell r="W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32</v>
          </cell>
          <cell r="AE801">
            <v>135000</v>
          </cell>
          <cell r="AF801">
            <v>0</v>
          </cell>
          <cell r="AI801">
            <v>2373</v>
          </cell>
          <cell r="AK801">
            <v>0</v>
          </cell>
          <cell r="AM801">
            <v>354</v>
          </cell>
          <cell r="AN801">
            <v>1</v>
          </cell>
          <cell r="AO801">
            <v>393216</v>
          </cell>
          <cell r="AQ801">
            <v>0</v>
          </cell>
          <cell r="AR801">
            <v>0</v>
          </cell>
          <cell r="AS801" t="str">
            <v>Ы</v>
          </cell>
          <cell r="AT801" t="str">
            <v>Ы</v>
          </cell>
          <cell r="AU801">
            <v>0</v>
          </cell>
          <cell r="AV801">
            <v>0</v>
          </cell>
          <cell r="AW801">
            <v>23</v>
          </cell>
          <cell r="AX801">
            <v>1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38916</v>
          </cell>
        </row>
        <row r="802">
          <cell r="A802">
            <v>2006</v>
          </cell>
          <cell r="B802">
            <v>6</v>
          </cell>
          <cell r="C802">
            <v>211</v>
          </cell>
          <cell r="D802">
            <v>17</v>
          </cell>
          <cell r="E802">
            <v>792030</v>
          </cell>
          <cell r="F802">
            <v>0</v>
          </cell>
          <cell r="G802" t="str">
            <v>Затраты по ШПЗ (неосновные)</v>
          </cell>
          <cell r="H802">
            <v>2030</v>
          </cell>
          <cell r="I802">
            <v>7920</v>
          </cell>
          <cell r="J802">
            <v>46416.89</v>
          </cell>
          <cell r="K802">
            <v>1</v>
          </cell>
          <cell r="L802">
            <v>0</v>
          </cell>
          <cell r="M802">
            <v>0</v>
          </cell>
          <cell r="N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32</v>
          </cell>
          <cell r="V802">
            <v>0</v>
          </cell>
          <cell r="W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32</v>
          </cell>
          <cell r="AE802">
            <v>143000</v>
          </cell>
          <cell r="AF802">
            <v>0</v>
          </cell>
          <cell r="AI802">
            <v>2373</v>
          </cell>
          <cell r="AK802">
            <v>0</v>
          </cell>
          <cell r="AM802">
            <v>355</v>
          </cell>
          <cell r="AN802">
            <v>1</v>
          </cell>
          <cell r="AO802">
            <v>393216</v>
          </cell>
          <cell r="AQ802">
            <v>0</v>
          </cell>
          <cell r="AR802">
            <v>0</v>
          </cell>
          <cell r="AS802" t="str">
            <v>Ы</v>
          </cell>
          <cell r="AT802" t="str">
            <v>Ы</v>
          </cell>
          <cell r="AU802">
            <v>0</v>
          </cell>
          <cell r="AV802">
            <v>0</v>
          </cell>
          <cell r="AW802">
            <v>23</v>
          </cell>
          <cell r="AX802">
            <v>1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38916</v>
          </cell>
        </row>
        <row r="803">
          <cell r="A803">
            <v>2006</v>
          </cell>
          <cell r="B803">
            <v>6</v>
          </cell>
          <cell r="C803">
            <v>212</v>
          </cell>
          <cell r="D803">
            <v>17</v>
          </cell>
          <cell r="E803">
            <v>792030</v>
          </cell>
          <cell r="F803">
            <v>0</v>
          </cell>
          <cell r="G803" t="str">
            <v>Затраты по ШПЗ (неосновные)</v>
          </cell>
          <cell r="H803">
            <v>2030</v>
          </cell>
          <cell r="I803">
            <v>7920</v>
          </cell>
          <cell r="J803">
            <v>-133.16999999999999</v>
          </cell>
          <cell r="K803">
            <v>1</v>
          </cell>
          <cell r="L803">
            <v>0</v>
          </cell>
          <cell r="M803">
            <v>0</v>
          </cell>
          <cell r="N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32</v>
          </cell>
          <cell r="V803">
            <v>0</v>
          </cell>
          <cell r="W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32</v>
          </cell>
          <cell r="AE803">
            <v>151000</v>
          </cell>
          <cell r="AF803">
            <v>0</v>
          </cell>
          <cell r="AI803">
            <v>2373</v>
          </cell>
          <cell r="AK803">
            <v>0</v>
          </cell>
          <cell r="AM803">
            <v>356</v>
          </cell>
          <cell r="AN803">
            <v>1</v>
          </cell>
          <cell r="AO803">
            <v>393216</v>
          </cell>
          <cell r="AQ803">
            <v>0</v>
          </cell>
          <cell r="AR803">
            <v>0</v>
          </cell>
          <cell r="AS803" t="str">
            <v>Ы</v>
          </cell>
          <cell r="AT803" t="str">
            <v>Ы</v>
          </cell>
          <cell r="AU803">
            <v>0</v>
          </cell>
          <cell r="AV803">
            <v>0</v>
          </cell>
          <cell r="AW803">
            <v>23</v>
          </cell>
          <cell r="AX803">
            <v>1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38916</v>
          </cell>
        </row>
        <row r="804">
          <cell r="A804">
            <v>2006</v>
          </cell>
          <cell r="B804">
            <v>6</v>
          </cell>
          <cell r="C804">
            <v>213</v>
          </cell>
          <cell r="D804">
            <v>17</v>
          </cell>
          <cell r="E804">
            <v>792030</v>
          </cell>
          <cell r="F804">
            <v>0</v>
          </cell>
          <cell r="G804" t="str">
            <v>Затраты по ШПЗ (неосновные)</v>
          </cell>
          <cell r="H804">
            <v>2030</v>
          </cell>
          <cell r="I804">
            <v>7920</v>
          </cell>
          <cell r="J804">
            <v>-12.25</v>
          </cell>
          <cell r="K804">
            <v>1</v>
          </cell>
          <cell r="L804">
            <v>0</v>
          </cell>
          <cell r="M804">
            <v>0</v>
          </cell>
          <cell r="N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32</v>
          </cell>
          <cell r="V804">
            <v>0</v>
          </cell>
          <cell r="W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32</v>
          </cell>
          <cell r="AE804">
            <v>152000</v>
          </cell>
          <cell r="AF804">
            <v>0</v>
          </cell>
          <cell r="AI804">
            <v>2373</v>
          </cell>
          <cell r="AK804">
            <v>0</v>
          </cell>
          <cell r="AM804">
            <v>357</v>
          </cell>
          <cell r="AN804">
            <v>1</v>
          </cell>
          <cell r="AO804">
            <v>393216</v>
          </cell>
          <cell r="AQ804">
            <v>0</v>
          </cell>
          <cell r="AR804">
            <v>0</v>
          </cell>
          <cell r="AS804" t="str">
            <v>Ы</v>
          </cell>
          <cell r="AT804" t="str">
            <v>Ы</v>
          </cell>
          <cell r="AU804">
            <v>0</v>
          </cell>
          <cell r="AV804">
            <v>0</v>
          </cell>
          <cell r="AW804">
            <v>23</v>
          </cell>
          <cell r="AX804">
            <v>1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38916</v>
          </cell>
        </row>
        <row r="805">
          <cell r="A805">
            <v>2006</v>
          </cell>
          <cell r="B805">
            <v>6</v>
          </cell>
          <cell r="C805">
            <v>214</v>
          </cell>
          <cell r="D805">
            <v>17</v>
          </cell>
          <cell r="E805">
            <v>792030</v>
          </cell>
          <cell r="F805">
            <v>0</v>
          </cell>
          <cell r="G805" t="str">
            <v>Затраты по ШПЗ (неосновные)</v>
          </cell>
          <cell r="H805">
            <v>2030</v>
          </cell>
          <cell r="I805">
            <v>7920</v>
          </cell>
          <cell r="J805">
            <v>-968.73</v>
          </cell>
          <cell r="K805">
            <v>1</v>
          </cell>
          <cell r="L805">
            <v>0</v>
          </cell>
          <cell r="M805">
            <v>0</v>
          </cell>
          <cell r="N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32</v>
          </cell>
          <cell r="V805">
            <v>0</v>
          </cell>
          <cell r="W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32</v>
          </cell>
          <cell r="AE805">
            <v>220000</v>
          </cell>
          <cell r="AF805">
            <v>0</v>
          </cell>
          <cell r="AI805">
            <v>2373</v>
          </cell>
          <cell r="AK805">
            <v>0</v>
          </cell>
          <cell r="AM805">
            <v>358</v>
          </cell>
          <cell r="AN805">
            <v>1</v>
          </cell>
          <cell r="AO805">
            <v>393216</v>
          </cell>
          <cell r="AQ805">
            <v>0</v>
          </cell>
          <cell r="AR805">
            <v>0</v>
          </cell>
          <cell r="AS805" t="str">
            <v>Ы</v>
          </cell>
          <cell r="AT805" t="str">
            <v>Ы</v>
          </cell>
          <cell r="AU805">
            <v>0</v>
          </cell>
          <cell r="AV805">
            <v>0</v>
          </cell>
          <cell r="AW805">
            <v>23</v>
          </cell>
          <cell r="AX805">
            <v>1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38916</v>
          </cell>
        </row>
        <row r="806">
          <cell r="A806">
            <v>2006</v>
          </cell>
          <cell r="B806">
            <v>6</v>
          </cell>
          <cell r="C806">
            <v>215</v>
          </cell>
          <cell r="D806">
            <v>17</v>
          </cell>
          <cell r="E806">
            <v>792030</v>
          </cell>
          <cell r="F806">
            <v>0</v>
          </cell>
          <cell r="G806" t="str">
            <v>Затраты по ШПЗ (неосновные)</v>
          </cell>
          <cell r="H806">
            <v>2030</v>
          </cell>
          <cell r="I806">
            <v>7920</v>
          </cell>
          <cell r="J806">
            <v>-487.81</v>
          </cell>
          <cell r="K806">
            <v>1</v>
          </cell>
          <cell r="L806">
            <v>0</v>
          </cell>
          <cell r="M806">
            <v>0</v>
          </cell>
          <cell r="N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32</v>
          </cell>
          <cell r="V806">
            <v>0</v>
          </cell>
          <cell r="W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32</v>
          </cell>
          <cell r="AE806">
            <v>230000</v>
          </cell>
          <cell r="AF806">
            <v>0</v>
          </cell>
          <cell r="AI806">
            <v>2373</v>
          </cell>
          <cell r="AK806">
            <v>0</v>
          </cell>
          <cell r="AM806">
            <v>359</v>
          </cell>
          <cell r="AN806">
            <v>1</v>
          </cell>
          <cell r="AO806">
            <v>393216</v>
          </cell>
          <cell r="AQ806">
            <v>0</v>
          </cell>
          <cell r="AR806">
            <v>0</v>
          </cell>
          <cell r="AS806" t="str">
            <v>Ы</v>
          </cell>
          <cell r="AT806" t="str">
            <v>Ы</v>
          </cell>
          <cell r="AU806">
            <v>0</v>
          </cell>
          <cell r="AV806">
            <v>0</v>
          </cell>
          <cell r="AW806">
            <v>23</v>
          </cell>
          <cell r="AX806">
            <v>1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38916</v>
          </cell>
        </row>
        <row r="807">
          <cell r="A807">
            <v>2006</v>
          </cell>
          <cell r="B807">
            <v>6</v>
          </cell>
          <cell r="C807">
            <v>216</v>
          </cell>
          <cell r="D807">
            <v>17</v>
          </cell>
          <cell r="E807">
            <v>792030</v>
          </cell>
          <cell r="F807">
            <v>0</v>
          </cell>
          <cell r="G807" t="str">
            <v>Затраты по ШПЗ (неосновные)</v>
          </cell>
          <cell r="H807">
            <v>2030</v>
          </cell>
          <cell r="I807">
            <v>7920</v>
          </cell>
          <cell r="J807">
            <v>-172.53</v>
          </cell>
          <cell r="K807">
            <v>1</v>
          </cell>
          <cell r="L807">
            <v>0</v>
          </cell>
          <cell r="M807">
            <v>0</v>
          </cell>
          <cell r="N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32</v>
          </cell>
          <cell r="V807">
            <v>0</v>
          </cell>
          <cell r="W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32</v>
          </cell>
          <cell r="AE807">
            <v>260000</v>
          </cell>
          <cell r="AF807">
            <v>0</v>
          </cell>
          <cell r="AI807">
            <v>2373</v>
          </cell>
          <cell r="AK807">
            <v>0</v>
          </cell>
          <cell r="AM807">
            <v>360</v>
          </cell>
          <cell r="AN807">
            <v>1</v>
          </cell>
          <cell r="AO807">
            <v>393216</v>
          </cell>
          <cell r="AQ807">
            <v>0</v>
          </cell>
          <cell r="AR807">
            <v>0</v>
          </cell>
          <cell r="AS807" t="str">
            <v>Ы</v>
          </cell>
          <cell r="AT807" t="str">
            <v>Ы</v>
          </cell>
          <cell r="AU807">
            <v>0</v>
          </cell>
          <cell r="AV807">
            <v>0</v>
          </cell>
          <cell r="AW807">
            <v>23</v>
          </cell>
          <cell r="AX807">
            <v>1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38916</v>
          </cell>
        </row>
        <row r="808">
          <cell r="A808">
            <v>2006</v>
          </cell>
          <cell r="B808">
            <v>6</v>
          </cell>
          <cell r="C808">
            <v>217</v>
          </cell>
          <cell r="D808">
            <v>17</v>
          </cell>
          <cell r="E808">
            <v>792030</v>
          </cell>
          <cell r="F808">
            <v>0</v>
          </cell>
          <cell r="G808" t="str">
            <v>Затраты по ШПЗ (неосновные)</v>
          </cell>
          <cell r="H808">
            <v>2030</v>
          </cell>
          <cell r="I808">
            <v>7920</v>
          </cell>
          <cell r="J808">
            <v>-165.14</v>
          </cell>
          <cell r="K808">
            <v>1</v>
          </cell>
          <cell r="L808">
            <v>0</v>
          </cell>
          <cell r="M808">
            <v>0</v>
          </cell>
          <cell r="N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32</v>
          </cell>
          <cell r="V808">
            <v>0</v>
          </cell>
          <cell r="W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32</v>
          </cell>
          <cell r="AE808">
            <v>270000</v>
          </cell>
          <cell r="AF808">
            <v>0</v>
          </cell>
          <cell r="AI808">
            <v>2373</v>
          </cell>
          <cell r="AK808">
            <v>0</v>
          </cell>
          <cell r="AM808">
            <v>361</v>
          </cell>
          <cell r="AN808">
            <v>1</v>
          </cell>
          <cell r="AO808">
            <v>393216</v>
          </cell>
          <cell r="AQ808">
            <v>0</v>
          </cell>
          <cell r="AR808">
            <v>0</v>
          </cell>
          <cell r="AS808" t="str">
            <v>Ы</v>
          </cell>
          <cell r="AT808" t="str">
            <v>Ы</v>
          </cell>
          <cell r="AU808">
            <v>0</v>
          </cell>
          <cell r="AV808">
            <v>0</v>
          </cell>
          <cell r="AW808">
            <v>23</v>
          </cell>
          <cell r="AX808">
            <v>1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38916</v>
          </cell>
        </row>
        <row r="809">
          <cell r="A809">
            <v>2006</v>
          </cell>
          <cell r="B809">
            <v>6</v>
          </cell>
          <cell r="C809">
            <v>218</v>
          </cell>
          <cell r="D809">
            <v>17</v>
          </cell>
          <cell r="E809">
            <v>792030</v>
          </cell>
          <cell r="F809">
            <v>0</v>
          </cell>
          <cell r="G809" t="str">
            <v>Затраты по ШПЗ (неосновные)</v>
          </cell>
          <cell r="H809">
            <v>2030</v>
          </cell>
          <cell r="I809">
            <v>7920</v>
          </cell>
          <cell r="J809">
            <v>-6.47</v>
          </cell>
          <cell r="K809">
            <v>1</v>
          </cell>
          <cell r="L809">
            <v>0</v>
          </cell>
          <cell r="M809">
            <v>0</v>
          </cell>
          <cell r="N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32</v>
          </cell>
          <cell r="V809">
            <v>0</v>
          </cell>
          <cell r="W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32</v>
          </cell>
          <cell r="AE809">
            <v>280000</v>
          </cell>
          <cell r="AF809">
            <v>0</v>
          </cell>
          <cell r="AI809">
            <v>2373</v>
          </cell>
          <cell r="AK809">
            <v>0</v>
          </cell>
          <cell r="AM809">
            <v>362</v>
          </cell>
          <cell r="AN809">
            <v>1</v>
          </cell>
          <cell r="AO809">
            <v>393216</v>
          </cell>
          <cell r="AQ809">
            <v>0</v>
          </cell>
          <cell r="AR809">
            <v>0</v>
          </cell>
          <cell r="AS809" t="str">
            <v>Ы</v>
          </cell>
          <cell r="AT809" t="str">
            <v>Ы</v>
          </cell>
          <cell r="AU809">
            <v>0</v>
          </cell>
          <cell r="AV809">
            <v>0</v>
          </cell>
          <cell r="AW809">
            <v>23</v>
          </cell>
          <cell r="AX809">
            <v>1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38916</v>
          </cell>
        </row>
        <row r="810">
          <cell r="A810">
            <v>2006</v>
          </cell>
          <cell r="B810">
            <v>6</v>
          </cell>
          <cell r="C810">
            <v>219</v>
          </cell>
          <cell r="D810">
            <v>17</v>
          </cell>
          <cell r="E810">
            <v>792030</v>
          </cell>
          <cell r="F810">
            <v>0</v>
          </cell>
          <cell r="G810" t="str">
            <v>Затраты по ШПЗ (неосновные)</v>
          </cell>
          <cell r="H810">
            <v>2030</v>
          </cell>
          <cell r="I810">
            <v>7920</v>
          </cell>
          <cell r="J810">
            <v>-37.340000000000003</v>
          </cell>
          <cell r="K810">
            <v>1</v>
          </cell>
          <cell r="L810">
            <v>0</v>
          </cell>
          <cell r="M810">
            <v>0</v>
          </cell>
          <cell r="N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32</v>
          </cell>
          <cell r="V810">
            <v>0</v>
          </cell>
          <cell r="W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32</v>
          </cell>
          <cell r="AE810">
            <v>280100</v>
          </cell>
          <cell r="AF810">
            <v>0</v>
          </cell>
          <cell r="AI810">
            <v>2373</v>
          </cell>
          <cell r="AK810">
            <v>0</v>
          </cell>
          <cell r="AM810">
            <v>363</v>
          </cell>
          <cell r="AN810">
            <v>1</v>
          </cell>
          <cell r="AO810">
            <v>393216</v>
          </cell>
          <cell r="AQ810">
            <v>0</v>
          </cell>
          <cell r="AR810">
            <v>0</v>
          </cell>
          <cell r="AS810" t="str">
            <v>Ы</v>
          </cell>
          <cell r="AT810" t="str">
            <v>Ы</v>
          </cell>
          <cell r="AU810">
            <v>0</v>
          </cell>
          <cell r="AV810">
            <v>0</v>
          </cell>
          <cell r="AW810">
            <v>23</v>
          </cell>
          <cell r="AX810">
            <v>1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38916</v>
          </cell>
        </row>
        <row r="811">
          <cell r="A811">
            <v>2006</v>
          </cell>
          <cell r="B811">
            <v>6</v>
          </cell>
          <cell r="C811">
            <v>220</v>
          </cell>
          <cell r="D811">
            <v>17</v>
          </cell>
          <cell r="E811">
            <v>792030</v>
          </cell>
          <cell r="F811">
            <v>0</v>
          </cell>
          <cell r="G811" t="str">
            <v>Затраты по ШПЗ (неосновные)</v>
          </cell>
          <cell r="H811">
            <v>2030</v>
          </cell>
          <cell r="I811">
            <v>7920</v>
          </cell>
          <cell r="J811">
            <v>-8.2100000000000009</v>
          </cell>
          <cell r="K811">
            <v>1</v>
          </cell>
          <cell r="L811">
            <v>0</v>
          </cell>
          <cell r="M811">
            <v>0</v>
          </cell>
          <cell r="N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32</v>
          </cell>
          <cell r="V811">
            <v>0</v>
          </cell>
          <cell r="W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32</v>
          </cell>
          <cell r="AE811">
            <v>280200</v>
          </cell>
          <cell r="AF811">
            <v>0</v>
          </cell>
          <cell r="AI811">
            <v>2373</v>
          </cell>
          <cell r="AK811">
            <v>0</v>
          </cell>
          <cell r="AM811">
            <v>364</v>
          </cell>
          <cell r="AN811">
            <v>1</v>
          </cell>
          <cell r="AO811">
            <v>393216</v>
          </cell>
          <cell r="AQ811">
            <v>0</v>
          </cell>
          <cell r="AR811">
            <v>0</v>
          </cell>
          <cell r="AS811" t="str">
            <v>Ы</v>
          </cell>
          <cell r="AT811" t="str">
            <v>Ы</v>
          </cell>
          <cell r="AU811">
            <v>0</v>
          </cell>
          <cell r="AV811">
            <v>0</v>
          </cell>
          <cell r="AW811">
            <v>23</v>
          </cell>
          <cell r="AX811">
            <v>1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38916</v>
          </cell>
        </row>
        <row r="812">
          <cell r="A812">
            <v>2006</v>
          </cell>
          <cell r="B812">
            <v>6</v>
          </cell>
          <cell r="C812">
            <v>221</v>
          </cell>
          <cell r="D812">
            <v>17</v>
          </cell>
          <cell r="E812">
            <v>792030</v>
          </cell>
          <cell r="F812">
            <v>0</v>
          </cell>
          <cell r="G812" t="str">
            <v>Затраты по ШПЗ (неосновные)</v>
          </cell>
          <cell r="H812">
            <v>2030</v>
          </cell>
          <cell r="I812">
            <v>7920</v>
          </cell>
          <cell r="J812">
            <v>-13.87</v>
          </cell>
          <cell r="K812">
            <v>1</v>
          </cell>
          <cell r="L812">
            <v>0</v>
          </cell>
          <cell r="M812">
            <v>0</v>
          </cell>
          <cell r="N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32</v>
          </cell>
          <cell r="V812">
            <v>0</v>
          </cell>
          <cell r="W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32</v>
          </cell>
          <cell r="AE812">
            <v>280400</v>
          </cell>
          <cell r="AF812">
            <v>0</v>
          </cell>
          <cell r="AI812">
            <v>2373</v>
          </cell>
          <cell r="AK812">
            <v>0</v>
          </cell>
          <cell r="AM812">
            <v>365</v>
          </cell>
          <cell r="AN812">
            <v>1</v>
          </cell>
          <cell r="AO812">
            <v>393216</v>
          </cell>
          <cell r="AQ812">
            <v>0</v>
          </cell>
          <cell r="AR812">
            <v>0</v>
          </cell>
          <cell r="AS812" t="str">
            <v>Ы</v>
          </cell>
          <cell r="AT812" t="str">
            <v>Ы</v>
          </cell>
          <cell r="AU812">
            <v>0</v>
          </cell>
          <cell r="AV812">
            <v>0</v>
          </cell>
          <cell r="AW812">
            <v>23</v>
          </cell>
          <cell r="AX812">
            <v>1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38916</v>
          </cell>
        </row>
        <row r="813">
          <cell r="A813">
            <v>2006</v>
          </cell>
          <cell r="B813">
            <v>6</v>
          </cell>
          <cell r="C813">
            <v>222</v>
          </cell>
          <cell r="D813">
            <v>17</v>
          </cell>
          <cell r="E813">
            <v>792030</v>
          </cell>
          <cell r="F813">
            <v>0</v>
          </cell>
          <cell r="G813" t="str">
            <v>Затраты по ШПЗ (неосновные)</v>
          </cell>
          <cell r="H813">
            <v>2030</v>
          </cell>
          <cell r="I813">
            <v>7920</v>
          </cell>
          <cell r="J813">
            <v>-12.56</v>
          </cell>
          <cell r="K813">
            <v>1</v>
          </cell>
          <cell r="L813">
            <v>0</v>
          </cell>
          <cell r="M813">
            <v>0</v>
          </cell>
          <cell r="N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32</v>
          </cell>
          <cell r="V813">
            <v>0</v>
          </cell>
          <cell r="W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32</v>
          </cell>
          <cell r="AE813">
            <v>281100</v>
          </cell>
          <cell r="AF813">
            <v>0</v>
          </cell>
          <cell r="AI813">
            <v>2373</v>
          </cell>
          <cell r="AK813">
            <v>0</v>
          </cell>
          <cell r="AM813">
            <v>366</v>
          </cell>
          <cell r="AN813">
            <v>1</v>
          </cell>
          <cell r="AO813">
            <v>393216</v>
          </cell>
          <cell r="AQ813">
            <v>0</v>
          </cell>
          <cell r="AR813">
            <v>0</v>
          </cell>
          <cell r="AS813" t="str">
            <v>Ы</v>
          </cell>
          <cell r="AT813" t="str">
            <v>Ы</v>
          </cell>
          <cell r="AU813">
            <v>0</v>
          </cell>
          <cell r="AV813">
            <v>0</v>
          </cell>
          <cell r="AW813">
            <v>23</v>
          </cell>
          <cell r="AX813">
            <v>1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38916</v>
          </cell>
        </row>
        <row r="814">
          <cell r="A814">
            <v>2006</v>
          </cell>
          <cell r="B814">
            <v>6</v>
          </cell>
          <cell r="C814">
            <v>223</v>
          </cell>
          <cell r="D814">
            <v>17</v>
          </cell>
          <cell r="E814">
            <v>792030</v>
          </cell>
          <cell r="F814">
            <v>0</v>
          </cell>
          <cell r="G814" t="str">
            <v>Затраты по ШПЗ (неосновные)</v>
          </cell>
          <cell r="H814">
            <v>2030</v>
          </cell>
          <cell r="I814">
            <v>7920</v>
          </cell>
          <cell r="J814">
            <v>-0.14000000000000001</v>
          </cell>
          <cell r="K814">
            <v>1</v>
          </cell>
          <cell r="L814">
            <v>0</v>
          </cell>
          <cell r="M814">
            <v>0</v>
          </cell>
          <cell r="N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32</v>
          </cell>
          <cell r="V814">
            <v>0</v>
          </cell>
          <cell r="W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32</v>
          </cell>
          <cell r="AE814">
            <v>282200</v>
          </cell>
          <cell r="AF814">
            <v>0</v>
          </cell>
          <cell r="AI814">
            <v>2373</v>
          </cell>
          <cell r="AK814">
            <v>0</v>
          </cell>
          <cell r="AM814">
            <v>367</v>
          </cell>
          <cell r="AN814">
            <v>1</v>
          </cell>
          <cell r="AO814">
            <v>393216</v>
          </cell>
          <cell r="AQ814">
            <v>0</v>
          </cell>
          <cell r="AR814">
            <v>0</v>
          </cell>
          <cell r="AS814" t="str">
            <v>Ы</v>
          </cell>
          <cell r="AT814" t="str">
            <v>Ы</v>
          </cell>
          <cell r="AU814">
            <v>0</v>
          </cell>
          <cell r="AV814">
            <v>0</v>
          </cell>
          <cell r="AW814">
            <v>23</v>
          </cell>
          <cell r="AX814">
            <v>1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38916</v>
          </cell>
        </row>
        <row r="815">
          <cell r="A815">
            <v>2006</v>
          </cell>
          <cell r="B815">
            <v>6</v>
          </cell>
          <cell r="C815">
            <v>224</v>
          </cell>
          <cell r="D815">
            <v>17</v>
          </cell>
          <cell r="E815">
            <v>792030</v>
          </cell>
          <cell r="F815">
            <v>0</v>
          </cell>
          <cell r="G815" t="str">
            <v>Затраты по ШПЗ (неосновные)</v>
          </cell>
          <cell r="H815">
            <v>2030</v>
          </cell>
          <cell r="I815">
            <v>7920</v>
          </cell>
          <cell r="J815">
            <v>-108.66</v>
          </cell>
          <cell r="K815">
            <v>1</v>
          </cell>
          <cell r="L815">
            <v>0</v>
          </cell>
          <cell r="M815">
            <v>0</v>
          </cell>
          <cell r="N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32</v>
          </cell>
          <cell r="V815">
            <v>0</v>
          </cell>
          <cell r="W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32</v>
          </cell>
          <cell r="AE815">
            <v>283000</v>
          </cell>
          <cell r="AF815">
            <v>0</v>
          </cell>
          <cell r="AI815">
            <v>2373</v>
          </cell>
          <cell r="AK815">
            <v>0</v>
          </cell>
          <cell r="AM815">
            <v>368</v>
          </cell>
          <cell r="AN815">
            <v>1</v>
          </cell>
          <cell r="AO815">
            <v>393216</v>
          </cell>
          <cell r="AQ815">
            <v>0</v>
          </cell>
          <cell r="AR815">
            <v>0</v>
          </cell>
          <cell r="AS815" t="str">
            <v>Ы</v>
          </cell>
          <cell r="AT815" t="str">
            <v>Ы</v>
          </cell>
          <cell r="AU815">
            <v>0</v>
          </cell>
          <cell r="AV815">
            <v>0</v>
          </cell>
          <cell r="AW815">
            <v>23</v>
          </cell>
          <cell r="AX815">
            <v>1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38916</v>
          </cell>
        </row>
        <row r="816">
          <cell r="A816">
            <v>2006</v>
          </cell>
          <cell r="B816">
            <v>6</v>
          </cell>
          <cell r="C816">
            <v>225</v>
          </cell>
          <cell r="D816">
            <v>17</v>
          </cell>
          <cell r="E816">
            <v>792030</v>
          </cell>
          <cell r="F816">
            <v>0</v>
          </cell>
          <cell r="G816" t="str">
            <v>Затраты по ШПЗ (неосновные)</v>
          </cell>
          <cell r="H816">
            <v>2030</v>
          </cell>
          <cell r="I816">
            <v>7920</v>
          </cell>
          <cell r="J816">
            <v>-7.5</v>
          </cell>
          <cell r="K816">
            <v>1</v>
          </cell>
          <cell r="L816">
            <v>0</v>
          </cell>
          <cell r="M816">
            <v>0</v>
          </cell>
          <cell r="N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32</v>
          </cell>
          <cell r="V816">
            <v>0</v>
          </cell>
          <cell r="W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32</v>
          </cell>
          <cell r="AE816">
            <v>285000</v>
          </cell>
          <cell r="AF816">
            <v>0</v>
          </cell>
          <cell r="AI816">
            <v>2373</v>
          </cell>
          <cell r="AK816">
            <v>0</v>
          </cell>
          <cell r="AM816">
            <v>369</v>
          </cell>
          <cell r="AN816">
            <v>1</v>
          </cell>
          <cell r="AO816">
            <v>393216</v>
          </cell>
          <cell r="AQ816">
            <v>0</v>
          </cell>
          <cell r="AR816">
            <v>0</v>
          </cell>
          <cell r="AS816" t="str">
            <v>Ы</v>
          </cell>
          <cell r="AT816" t="str">
            <v>Ы</v>
          </cell>
          <cell r="AU816">
            <v>0</v>
          </cell>
          <cell r="AV816">
            <v>0</v>
          </cell>
          <cell r="AW816">
            <v>23</v>
          </cell>
          <cell r="AX816">
            <v>1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38916</v>
          </cell>
        </row>
        <row r="817">
          <cell r="A817">
            <v>2006</v>
          </cell>
          <cell r="B817">
            <v>6</v>
          </cell>
          <cell r="C817">
            <v>226</v>
          </cell>
          <cell r="D817">
            <v>17</v>
          </cell>
          <cell r="E817">
            <v>792030</v>
          </cell>
          <cell r="F817">
            <v>0</v>
          </cell>
          <cell r="G817" t="str">
            <v>Затраты по ШПЗ (неосновные)</v>
          </cell>
          <cell r="H817">
            <v>2030</v>
          </cell>
          <cell r="I817">
            <v>7920</v>
          </cell>
          <cell r="J817">
            <v>-57.11</v>
          </cell>
          <cell r="K817">
            <v>1</v>
          </cell>
          <cell r="L817">
            <v>0</v>
          </cell>
          <cell r="M817">
            <v>0</v>
          </cell>
          <cell r="N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32</v>
          </cell>
          <cell r="V817">
            <v>0</v>
          </cell>
          <cell r="W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32</v>
          </cell>
          <cell r="AE817">
            <v>311000</v>
          </cell>
          <cell r="AF817">
            <v>0</v>
          </cell>
          <cell r="AI817">
            <v>2373</v>
          </cell>
          <cell r="AK817">
            <v>0</v>
          </cell>
          <cell r="AM817">
            <v>370</v>
          </cell>
          <cell r="AN817">
            <v>1</v>
          </cell>
          <cell r="AO817">
            <v>393216</v>
          </cell>
          <cell r="AQ817">
            <v>0</v>
          </cell>
          <cell r="AR817">
            <v>0</v>
          </cell>
          <cell r="AS817" t="str">
            <v>Ы</v>
          </cell>
          <cell r="AT817" t="str">
            <v>Ы</v>
          </cell>
          <cell r="AU817">
            <v>0</v>
          </cell>
          <cell r="AV817">
            <v>0</v>
          </cell>
          <cell r="AW817">
            <v>23</v>
          </cell>
          <cell r="AX817">
            <v>1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38916</v>
          </cell>
        </row>
        <row r="818">
          <cell r="A818">
            <v>2006</v>
          </cell>
          <cell r="B818">
            <v>6</v>
          </cell>
          <cell r="C818">
            <v>227</v>
          </cell>
          <cell r="D818">
            <v>17</v>
          </cell>
          <cell r="E818">
            <v>792030</v>
          </cell>
          <cell r="F818">
            <v>0</v>
          </cell>
          <cell r="G818" t="str">
            <v>Затраты по ШПЗ (неосновные)</v>
          </cell>
          <cell r="H818">
            <v>2030</v>
          </cell>
          <cell r="I818">
            <v>7920</v>
          </cell>
          <cell r="J818">
            <v>-395.55</v>
          </cell>
          <cell r="K818">
            <v>1</v>
          </cell>
          <cell r="L818">
            <v>0</v>
          </cell>
          <cell r="M818">
            <v>0</v>
          </cell>
          <cell r="N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32</v>
          </cell>
          <cell r="V818">
            <v>0</v>
          </cell>
          <cell r="W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32</v>
          </cell>
          <cell r="AE818">
            <v>312000</v>
          </cell>
          <cell r="AF818">
            <v>0</v>
          </cell>
          <cell r="AI818">
            <v>2373</v>
          </cell>
          <cell r="AK818">
            <v>0</v>
          </cell>
          <cell r="AM818">
            <v>371</v>
          </cell>
          <cell r="AN818">
            <v>1</v>
          </cell>
          <cell r="AO818">
            <v>393216</v>
          </cell>
          <cell r="AQ818">
            <v>0</v>
          </cell>
          <cell r="AR818">
            <v>0</v>
          </cell>
          <cell r="AS818" t="str">
            <v>Ы</v>
          </cell>
          <cell r="AT818" t="str">
            <v>Ы</v>
          </cell>
          <cell r="AU818">
            <v>0</v>
          </cell>
          <cell r="AV818">
            <v>0</v>
          </cell>
          <cell r="AW818">
            <v>23</v>
          </cell>
          <cell r="AX818">
            <v>1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38916</v>
          </cell>
        </row>
        <row r="819">
          <cell r="A819">
            <v>2006</v>
          </cell>
          <cell r="B819">
            <v>6</v>
          </cell>
          <cell r="C819">
            <v>228</v>
          </cell>
          <cell r="D819">
            <v>17</v>
          </cell>
          <cell r="E819">
            <v>792030</v>
          </cell>
          <cell r="F819">
            <v>0</v>
          </cell>
          <cell r="G819" t="str">
            <v>Затраты по ШПЗ (неосновные)</v>
          </cell>
          <cell r="H819">
            <v>2030</v>
          </cell>
          <cell r="I819">
            <v>7920</v>
          </cell>
          <cell r="J819">
            <v>-21.66</v>
          </cell>
          <cell r="K819">
            <v>1</v>
          </cell>
          <cell r="L819">
            <v>0</v>
          </cell>
          <cell r="M819">
            <v>0</v>
          </cell>
          <cell r="N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32</v>
          </cell>
          <cell r="V819">
            <v>0</v>
          </cell>
          <cell r="W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32</v>
          </cell>
          <cell r="AE819">
            <v>313000</v>
          </cell>
          <cell r="AF819">
            <v>0</v>
          </cell>
          <cell r="AI819">
            <v>2373</v>
          </cell>
          <cell r="AK819">
            <v>0</v>
          </cell>
          <cell r="AM819">
            <v>372</v>
          </cell>
          <cell r="AN819">
            <v>1</v>
          </cell>
          <cell r="AO819">
            <v>393216</v>
          </cell>
          <cell r="AQ819">
            <v>0</v>
          </cell>
          <cell r="AR819">
            <v>0</v>
          </cell>
          <cell r="AS819" t="str">
            <v>Ы</v>
          </cell>
          <cell r="AT819" t="str">
            <v>Ы</v>
          </cell>
          <cell r="AU819">
            <v>0</v>
          </cell>
          <cell r="AV819">
            <v>0</v>
          </cell>
          <cell r="AW819">
            <v>23</v>
          </cell>
          <cell r="AX819">
            <v>1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38916</v>
          </cell>
        </row>
        <row r="820">
          <cell r="A820">
            <v>2006</v>
          </cell>
          <cell r="B820">
            <v>6</v>
          </cell>
          <cell r="C820">
            <v>229</v>
          </cell>
          <cell r="D820">
            <v>17</v>
          </cell>
          <cell r="E820">
            <v>792030</v>
          </cell>
          <cell r="F820">
            <v>0</v>
          </cell>
          <cell r="G820" t="str">
            <v>Затраты по ШПЗ (неосновные)</v>
          </cell>
          <cell r="H820">
            <v>2030</v>
          </cell>
          <cell r="I820">
            <v>7920</v>
          </cell>
          <cell r="J820">
            <v>-39.380000000000003</v>
          </cell>
          <cell r="K820">
            <v>1</v>
          </cell>
          <cell r="L820">
            <v>0</v>
          </cell>
          <cell r="M820">
            <v>0</v>
          </cell>
          <cell r="N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32</v>
          </cell>
          <cell r="V820">
            <v>0</v>
          </cell>
          <cell r="W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32</v>
          </cell>
          <cell r="AE820">
            <v>314000</v>
          </cell>
          <cell r="AF820">
            <v>0</v>
          </cell>
          <cell r="AI820">
            <v>2373</v>
          </cell>
          <cell r="AK820">
            <v>0</v>
          </cell>
          <cell r="AM820">
            <v>373</v>
          </cell>
          <cell r="AN820">
            <v>1</v>
          </cell>
          <cell r="AO820">
            <v>393216</v>
          </cell>
          <cell r="AQ820">
            <v>0</v>
          </cell>
          <cell r="AR820">
            <v>0</v>
          </cell>
          <cell r="AS820" t="str">
            <v>Ы</v>
          </cell>
          <cell r="AT820" t="str">
            <v>Ы</v>
          </cell>
          <cell r="AU820">
            <v>0</v>
          </cell>
          <cell r="AV820">
            <v>0</v>
          </cell>
          <cell r="AW820">
            <v>23</v>
          </cell>
          <cell r="AX820">
            <v>1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38916</v>
          </cell>
        </row>
        <row r="821">
          <cell r="A821">
            <v>2006</v>
          </cell>
          <cell r="B821">
            <v>6</v>
          </cell>
          <cell r="C821">
            <v>230</v>
          </cell>
          <cell r="D821">
            <v>17</v>
          </cell>
          <cell r="E821">
            <v>792030</v>
          </cell>
          <cell r="F821">
            <v>0</v>
          </cell>
          <cell r="G821" t="str">
            <v>Затраты по ШПЗ (неосновные)</v>
          </cell>
          <cell r="H821">
            <v>2030</v>
          </cell>
          <cell r="I821">
            <v>7920</v>
          </cell>
          <cell r="J821">
            <v>-7.91</v>
          </cell>
          <cell r="K821">
            <v>1</v>
          </cell>
          <cell r="L821">
            <v>0</v>
          </cell>
          <cell r="M821">
            <v>0</v>
          </cell>
          <cell r="N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32</v>
          </cell>
          <cell r="V821">
            <v>0</v>
          </cell>
          <cell r="W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32</v>
          </cell>
          <cell r="AE821">
            <v>315000</v>
          </cell>
          <cell r="AF821">
            <v>0</v>
          </cell>
          <cell r="AI821">
            <v>2373</v>
          </cell>
          <cell r="AK821">
            <v>0</v>
          </cell>
          <cell r="AM821">
            <v>374</v>
          </cell>
          <cell r="AN821">
            <v>1</v>
          </cell>
          <cell r="AO821">
            <v>393216</v>
          </cell>
          <cell r="AQ821">
            <v>0</v>
          </cell>
          <cell r="AR821">
            <v>0</v>
          </cell>
          <cell r="AS821" t="str">
            <v>Ы</v>
          </cell>
          <cell r="AT821" t="str">
            <v>Ы</v>
          </cell>
          <cell r="AU821">
            <v>0</v>
          </cell>
          <cell r="AV821">
            <v>0</v>
          </cell>
          <cell r="AW821">
            <v>23</v>
          </cell>
          <cell r="AX821">
            <v>1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38916</v>
          </cell>
        </row>
        <row r="822">
          <cell r="A822">
            <v>2006</v>
          </cell>
          <cell r="B822">
            <v>6</v>
          </cell>
          <cell r="C822">
            <v>231</v>
          </cell>
          <cell r="D822">
            <v>17</v>
          </cell>
          <cell r="E822">
            <v>792030</v>
          </cell>
          <cell r="F822">
            <v>0</v>
          </cell>
          <cell r="G822" t="str">
            <v>Затраты по ШПЗ (неосновные)</v>
          </cell>
          <cell r="H822">
            <v>2030</v>
          </cell>
          <cell r="I822">
            <v>7920</v>
          </cell>
          <cell r="J822">
            <v>2.83</v>
          </cell>
          <cell r="K822">
            <v>1</v>
          </cell>
          <cell r="L822">
            <v>0</v>
          </cell>
          <cell r="M822">
            <v>0</v>
          </cell>
          <cell r="N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32</v>
          </cell>
          <cell r="V822">
            <v>0</v>
          </cell>
          <cell r="W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32</v>
          </cell>
          <cell r="AE822">
            <v>410000</v>
          </cell>
          <cell r="AF822">
            <v>0</v>
          </cell>
          <cell r="AI822">
            <v>2373</v>
          </cell>
          <cell r="AK822">
            <v>0</v>
          </cell>
          <cell r="AM822">
            <v>375</v>
          </cell>
          <cell r="AN822">
            <v>1</v>
          </cell>
          <cell r="AO822">
            <v>393216</v>
          </cell>
          <cell r="AQ822">
            <v>0</v>
          </cell>
          <cell r="AR822">
            <v>0</v>
          </cell>
          <cell r="AS822" t="str">
            <v>Ы</v>
          </cell>
          <cell r="AT822" t="str">
            <v>Ы</v>
          </cell>
          <cell r="AU822">
            <v>0</v>
          </cell>
          <cell r="AV822">
            <v>0</v>
          </cell>
          <cell r="AW822">
            <v>23</v>
          </cell>
          <cell r="AX822">
            <v>1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38916</v>
          </cell>
        </row>
        <row r="823">
          <cell r="A823">
            <v>2006</v>
          </cell>
          <cell r="B823">
            <v>6</v>
          </cell>
          <cell r="C823">
            <v>232</v>
          </cell>
          <cell r="D823">
            <v>17</v>
          </cell>
          <cell r="E823">
            <v>792030</v>
          </cell>
          <cell r="F823">
            <v>0</v>
          </cell>
          <cell r="G823" t="str">
            <v>Затраты по ШПЗ (неосновные)</v>
          </cell>
          <cell r="H823">
            <v>2030</v>
          </cell>
          <cell r="I823">
            <v>7920</v>
          </cell>
          <cell r="J823">
            <v>303.52999999999997</v>
          </cell>
          <cell r="K823">
            <v>1</v>
          </cell>
          <cell r="L823">
            <v>0</v>
          </cell>
          <cell r="M823">
            <v>0</v>
          </cell>
          <cell r="N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32</v>
          </cell>
          <cell r="V823">
            <v>0</v>
          </cell>
          <cell r="W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32</v>
          </cell>
          <cell r="AE823">
            <v>420000</v>
          </cell>
          <cell r="AF823">
            <v>0</v>
          </cell>
          <cell r="AI823">
            <v>2373</v>
          </cell>
          <cell r="AK823">
            <v>0</v>
          </cell>
          <cell r="AM823">
            <v>376</v>
          </cell>
          <cell r="AN823">
            <v>1</v>
          </cell>
          <cell r="AO823">
            <v>393216</v>
          </cell>
          <cell r="AQ823">
            <v>0</v>
          </cell>
          <cell r="AR823">
            <v>0</v>
          </cell>
          <cell r="AS823" t="str">
            <v>Ы</v>
          </cell>
          <cell r="AT823" t="str">
            <v>Ы</v>
          </cell>
          <cell r="AU823">
            <v>0</v>
          </cell>
          <cell r="AV823">
            <v>0</v>
          </cell>
          <cell r="AW823">
            <v>23</v>
          </cell>
          <cell r="AX823">
            <v>1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38916</v>
          </cell>
        </row>
        <row r="824">
          <cell r="A824">
            <v>2006</v>
          </cell>
          <cell r="B824">
            <v>6</v>
          </cell>
          <cell r="C824">
            <v>233</v>
          </cell>
          <cell r="D824">
            <v>17</v>
          </cell>
          <cell r="E824">
            <v>792030</v>
          </cell>
          <cell r="F824">
            <v>0</v>
          </cell>
          <cell r="G824" t="str">
            <v>Затраты по ШПЗ (неосновные)</v>
          </cell>
          <cell r="H824">
            <v>2030</v>
          </cell>
          <cell r="I824">
            <v>7920</v>
          </cell>
          <cell r="J824">
            <v>57.97</v>
          </cell>
          <cell r="K824">
            <v>1</v>
          </cell>
          <cell r="L824">
            <v>0</v>
          </cell>
          <cell r="M824">
            <v>0</v>
          </cell>
          <cell r="N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32</v>
          </cell>
          <cell r="V824">
            <v>0</v>
          </cell>
          <cell r="W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32</v>
          </cell>
          <cell r="AE824">
            <v>430000</v>
          </cell>
          <cell r="AF824">
            <v>0</v>
          </cell>
          <cell r="AI824">
            <v>2373</v>
          </cell>
          <cell r="AK824">
            <v>0</v>
          </cell>
          <cell r="AM824">
            <v>377</v>
          </cell>
          <cell r="AN824">
            <v>1</v>
          </cell>
          <cell r="AO824">
            <v>393216</v>
          </cell>
          <cell r="AQ824">
            <v>0</v>
          </cell>
          <cell r="AR824">
            <v>0</v>
          </cell>
          <cell r="AS824" t="str">
            <v>Ы</v>
          </cell>
          <cell r="AT824" t="str">
            <v>Ы</v>
          </cell>
          <cell r="AU824">
            <v>0</v>
          </cell>
          <cell r="AV824">
            <v>0</v>
          </cell>
          <cell r="AW824">
            <v>23</v>
          </cell>
          <cell r="AX824">
            <v>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38916</v>
          </cell>
        </row>
        <row r="825">
          <cell r="A825">
            <v>2006</v>
          </cell>
          <cell r="B825">
            <v>6</v>
          </cell>
          <cell r="C825">
            <v>234</v>
          </cell>
          <cell r="D825">
            <v>17</v>
          </cell>
          <cell r="E825">
            <v>792030</v>
          </cell>
          <cell r="F825">
            <v>0</v>
          </cell>
          <cell r="G825" t="str">
            <v>Затраты по ШПЗ (неосновные)</v>
          </cell>
          <cell r="H825">
            <v>2030</v>
          </cell>
          <cell r="I825">
            <v>7920</v>
          </cell>
          <cell r="J825">
            <v>6.19</v>
          </cell>
          <cell r="K825">
            <v>1</v>
          </cell>
          <cell r="L825">
            <v>0</v>
          </cell>
          <cell r="M825">
            <v>0</v>
          </cell>
          <cell r="N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32</v>
          </cell>
          <cell r="V825">
            <v>0</v>
          </cell>
          <cell r="W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32</v>
          </cell>
          <cell r="AE825">
            <v>450000</v>
          </cell>
          <cell r="AF825">
            <v>0</v>
          </cell>
          <cell r="AI825">
            <v>2373</v>
          </cell>
          <cell r="AK825">
            <v>0</v>
          </cell>
          <cell r="AM825">
            <v>378</v>
          </cell>
          <cell r="AN825">
            <v>1</v>
          </cell>
          <cell r="AO825">
            <v>393216</v>
          </cell>
          <cell r="AQ825">
            <v>0</v>
          </cell>
          <cell r="AR825">
            <v>0</v>
          </cell>
          <cell r="AS825" t="str">
            <v>Ы</v>
          </cell>
          <cell r="AT825" t="str">
            <v>Ы</v>
          </cell>
          <cell r="AU825">
            <v>0</v>
          </cell>
          <cell r="AV825">
            <v>0</v>
          </cell>
          <cell r="AW825">
            <v>23</v>
          </cell>
          <cell r="AX825">
            <v>1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38916</v>
          </cell>
        </row>
        <row r="826">
          <cell r="A826">
            <v>2006</v>
          </cell>
          <cell r="B826">
            <v>6</v>
          </cell>
          <cell r="C826">
            <v>235</v>
          </cell>
          <cell r="D826">
            <v>17</v>
          </cell>
          <cell r="E826">
            <v>792030</v>
          </cell>
          <cell r="F826">
            <v>0</v>
          </cell>
          <cell r="G826" t="str">
            <v>Затраты по ШПЗ (неосновные)</v>
          </cell>
          <cell r="H826">
            <v>2030</v>
          </cell>
          <cell r="I826">
            <v>7920</v>
          </cell>
          <cell r="J826">
            <v>46.09</v>
          </cell>
          <cell r="K826">
            <v>1</v>
          </cell>
          <cell r="L826">
            <v>0</v>
          </cell>
          <cell r="M826">
            <v>0</v>
          </cell>
          <cell r="N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32</v>
          </cell>
          <cell r="V826">
            <v>0</v>
          </cell>
          <cell r="W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32</v>
          </cell>
          <cell r="AE826">
            <v>460000</v>
          </cell>
          <cell r="AF826">
            <v>0</v>
          </cell>
          <cell r="AI826">
            <v>2373</v>
          </cell>
          <cell r="AK826">
            <v>0</v>
          </cell>
          <cell r="AM826">
            <v>379</v>
          </cell>
          <cell r="AN826">
            <v>1</v>
          </cell>
          <cell r="AO826">
            <v>393216</v>
          </cell>
          <cell r="AQ826">
            <v>0</v>
          </cell>
          <cell r="AR826">
            <v>0</v>
          </cell>
          <cell r="AS826" t="str">
            <v>Ы</v>
          </cell>
          <cell r="AT826" t="str">
            <v>Ы</v>
          </cell>
          <cell r="AU826">
            <v>0</v>
          </cell>
          <cell r="AV826">
            <v>0</v>
          </cell>
          <cell r="AW826">
            <v>23</v>
          </cell>
          <cell r="AX826">
            <v>1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38916</v>
          </cell>
        </row>
        <row r="827">
          <cell r="A827">
            <v>2006</v>
          </cell>
          <cell r="B827">
            <v>6</v>
          </cell>
          <cell r="C827">
            <v>236</v>
          </cell>
          <cell r="D827">
            <v>17</v>
          </cell>
          <cell r="E827">
            <v>792030</v>
          </cell>
          <cell r="F827">
            <v>0</v>
          </cell>
          <cell r="G827" t="str">
            <v>Затраты по ШПЗ (неосновные)</v>
          </cell>
          <cell r="H827">
            <v>2030</v>
          </cell>
          <cell r="I827">
            <v>7920</v>
          </cell>
          <cell r="J827">
            <v>8.07</v>
          </cell>
          <cell r="K827">
            <v>1</v>
          </cell>
          <cell r="L827">
            <v>0</v>
          </cell>
          <cell r="M827">
            <v>0</v>
          </cell>
          <cell r="N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32</v>
          </cell>
          <cell r="V827">
            <v>0</v>
          </cell>
          <cell r="W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32</v>
          </cell>
          <cell r="AE827">
            <v>465000</v>
          </cell>
          <cell r="AF827">
            <v>0</v>
          </cell>
          <cell r="AI827">
            <v>2373</v>
          </cell>
          <cell r="AK827">
            <v>0</v>
          </cell>
          <cell r="AM827">
            <v>380</v>
          </cell>
          <cell r="AN827">
            <v>1</v>
          </cell>
          <cell r="AO827">
            <v>393216</v>
          </cell>
          <cell r="AQ827">
            <v>0</v>
          </cell>
          <cell r="AR827">
            <v>0</v>
          </cell>
          <cell r="AS827" t="str">
            <v>Ы</v>
          </cell>
          <cell r="AT827" t="str">
            <v>Ы</v>
          </cell>
          <cell r="AU827">
            <v>0</v>
          </cell>
          <cell r="AV827">
            <v>0</v>
          </cell>
          <cell r="AW827">
            <v>23</v>
          </cell>
          <cell r="AX827">
            <v>1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38916</v>
          </cell>
        </row>
        <row r="828">
          <cell r="A828">
            <v>2006</v>
          </cell>
          <cell r="B828">
            <v>6</v>
          </cell>
          <cell r="C828">
            <v>237</v>
          </cell>
          <cell r="D828">
            <v>17</v>
          </cell>
          <cell r="E828">
            <v>792030</v>
          </cell>
          <cell r="F828">
            <v>0</v>
          </cell>
          <cell r="G828" t="str">
            <v>Затраты по ШПЗ (неосновные)</v>
          </cell>
          <cell r="H828">
            <v>2030</v>
          </cell>
          <cell r="I828">
            <v>7920</v>
          </cell>
          <cell r="J828">
            <v>-19.61</v>
          </cell>
          <cell r="K828">
            <v>1</v>
          </cell>
          <cell r="L828">
            <v>0</v>
          </cell>
          <cell r="M828">
            <v>0</v>
          </cell>
          <cell r="N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32</v>
          </cell>
          <cell r="V828">
            <v>0</v>
          </cell>
          <cell r="W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32</v>
          </cell>
          <cell r="AE828">
            <v>501102</v>
          </cell>
          <cell r="AF828">
            <v>0</v>
          </cell>
          <cell r="AI828">
            <v>2373</v>
          </cell>
          <cell r="AK828">
            <v>0</v>
          </cell>
          <cell r="AM828">
            <v>381</v>
          </cell>
          <cell r="AN828">
            <v>1</v>
          </cell>
          <cell r="AO828">
            <v>393216</v>
          </cell>
          <cell r="AQ828">
            <v>0</v>
          </cell>
          <cell r="AR828">
            <v>0</v>
          </cell>
          <cell r="AS828" t="str">
            <v>Ы</v>
          </cell>
          <cell r="AT828" t="str">
            <v>Ы</v>
          </cell>
          <cell r="AU828">
            <v>0</v>
          </cell>
          <cell r="AV828">
            <v>0</v>
          </cell>
          <cell r="AW828">
            <v>23</v>
          </cell>
          <cell r="AX828">
            <v>1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38916</v>
          </cell>
        </row>
        <row r="829">
          <cell r="A829">
            <v>2006</v>
          </cell>
          <cell r="B829">
            <v>6</v>
          </cell>
          <cell r="C829">
            <v>238</v>
          </cell>
          <cell r="D829">
            <v>17</v>
          </cell>
          <cell r="E829">
            <v>792030</v>
          </cell>
          <cell r="F829">
            <v>0</v>
          </cell>
          <cell r="G829" t="str">
            <v>Затраты по ШПЗ (неосновные)</v>
          </cell>
          <cell r="H829">
            <v>2030</v>
          </cell>
          <cell r="I829">
            <v>7920</v>
          </cell>
          <cell r="J829">
            <v>105.29</v>
          </cell>
          <cell r="K829">
            <v>1</v>
          </cell>
          <cell r="L829">
            <v>0</v>
          </cell>
          <cell r="M829">
            <v>0</v>
          </cell>
          <cell r="N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32</v>
          </cell>
          <cell r="V829">
            <v>0</v>
          </cell>
          <cell r="W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32</v>
          </cell>
          <cell r="AE829">
            <v>501103</v>
          </cell>
          <cell r="AF829">
            <v>0</v>
          </cell>
          <cell r="AI829">
            <v>2373</v>
          </cell>
          <cell r="AK829">
            <v>0</v>
          </cell>
          <cell r="AM829">
            <v>382</v>
          </cell>
          <cell r="AN829">
            <v>1</v>
          </cell>
          <cell r="AO829">
            <v>393216</v>
          </cell>
          <cell r="AQ829">
            <v>0</v>
          </cell>
          <cell r="AR829">
            <v>0</v>
          </cell>
          <cell r="AS829" t="str">
            <v>Ы</v>
          </cell>
          <cell r="AT829" t="str">
            <v>Ы</v>
          </cell>
          <cell r="AU829">
            <v>0</v>
          </cell>
          <cell r="AV829">
            <v>0</v>
          </cell>
          <cell r="AW829">
            <v>23</v>
          </cell>
          <cell r="AX829">
            <v>1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38916</v>
          </cell>
        </row>
        <row r="830">
          <cell r="A830">
            <v>2006</v>
          </cell>
          <cell r="B830">
            <v>6</v>
          </cell>
          <cell r="C830">
            <v>239</v>
          </cell>
          <cell r="D830">
            <v>17</v>
          </cell>
          <cell r="E830">
            <v>792030</v>
          </cell>
          <cell r="F830">
            <v>0</v>
          </cell>
          <cell r="G830" t="str">
            <v>Затраты по ШПЗ (неосновные)</v>
          </cell>
          <cell r="H830">
            <v>2030</v>
          </cell>
          <cell r="I830">
            <v>7920</v>
          </cell>
          <cell r="J830">
            <v>52.76</v>
          </cell>
          <cell r="K830">
            <v>1</v>
          </cell>
          <cell r="L830">
            <v>0</v>
          </cell>
          <cell r="M830">
            <v>0</v>
          </cell>
          <cell r="N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32</v>
          </cell>
          <cell r="V830">
            <v>0</v>
          </cell>
          <cell r="W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32</v>
          </cell>
          <cell r="AE830">
            <v>501105</v>
          </cell>
          <cell r="AF830">
            <v>0</v>
          </cell>
          <cell r="AI830">
            <v>2373</v>
          </cell>
          <cell r="AK830">
            <v>0</v>
          </cell>
          <cell r="AM830">
            <v>383</v>
          </cell>
          <cell r="AN830">
            <v>1</v>
          </cell>
          <cell r="AO830">
            <v>393216</v>
          </cell>
          <cell r="AQ830">
            <v>0</v>
          </cell>
          <cell r="AR830">
            <v>0</v>
          </cell>
          <cell r="AS830" t="str">
            <v>Ы</v>
          </cell>
          <cell r="AT830" t="str">
            <v>Ы</v>
          </cell>
          <cell r="AU830">
            <v>0</v>
          </cell>
          <cell r="AV830">
            <v>0</v>
          </cell>
          <cell r="AW830">
            <v>23</v>
          </cell>
          <cell r="AX830">
            <v>1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38916</v>
          </cell>
        </row>
        <row r="831">
          <cell r="A831">
            <v>2006</v>
          </cell>
          <cell r="B831">
            <v>6</v>
          </cell>
          <cell r="C831">
            <v>240</v>
          </cell>
          <cell r="D831">
            <v>17</v>
          </cell>
          <cell r="E831">
            <v>792030</v>
          </cell>
          <cell r="F831">
            <v>0</v>
          </cell>
          <cell r="G831" t="str">
            <v>Затраты по ШПЗ (неосновные)</v>
          </cell>
          <cell r="H831">
            <v>2030</v>
          </cell>
          <cell r="I831">
            <v>7920</v>
          </cell>
          <cell r="J831">
            <v>7.61</v>
          </cell>
          <cell r="K831">
            <v>1</v>
          </cell>
          <cell r="L831">
            <v>0</v>
          </cell>
          <cell r="M831">
            <v>0</v>
          </cell>
          <cell r="N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32</v>
          </cell>
          <cell r="V831">
            <v>0</v>
          </cell>
          <cell r="W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32</v>
          </cell>
          <cell r="AE831">
            <v>501106</v>
          </cell>
          <cell r="AF831">
            <v>0</v>
          </cell>
          <cell r="AI831">
            <v>2373</v>
          </cell>
          <cell r="AK831">
            <v>0</v>
          </cell>
          <cell r="AM831">
            <v>384</v>
          </cell>
          <cell r="AN831">
            <v>1</v>
          </cell>
          <cell r="AO831">
            <v>393216</v>
          </cell>
          <cell r="AQ831">
            <v>0</v>
          </cell>
          <cell r="AR831">
            <v>0</v>
          </cell>
          <cell r="AS831" t="str">
            <v>Ы</v>
          </cell>
          <cell r="AT831" t="str">
            <v>Ы</v>
          </cell>
          <cell r="AU831">
            <v>0</v>
          </cell>
          <cell r="AV831">
            <v>0</v>
          </cell>
          <cell r="AW831">
            <v>23</v>
          </cell>
          <cell r="AX831">
            <v>1</v>
          </cell>
          <cell r="AY831">
            <v>0</v>
          </cell>
          <cell r="AZ831">
            <v>0</v>
          </cell>
          <cell r="BA831">
            <v>0</v>
          </cell>
          <cell r="BB831">
            <v>0</v>
          </cell>
          <cell r="BC831">
            <v>38916</v>
          </cell>
        </row>
        <row r="832">
          <cell r="A832">
            <v>2006</v>
          </cell>
          <cell r="B832">
            <v>6</v>
          </cell>
          <cell r="C832">
            <v>241</v>
          </cell>
          <cell r="D832">
            <v>17</v>
          </cell>
          <cell r="E832">
            <v>792030</v>
          </cell>
          <cell r="F832">
            <v>0</v>
          </cell>
          <cell r="G832" t="str">
            <v>Затраты по ШПЗ (неосновные)</v>
          </cell>
          <cell r="H832">
            <v>2030</v>
          </cell>
          <cell r="I832">
            <v>7920</v>
          </cell>
          <cell r="J832">
            <v>450.82</v>
          </cell>
          <cell r="K832">
            <v>1</v>
          </cell>
          <cell r="L832">
            <v>0</v>
          </cell>
          <cell r="M832">
            <v>0</v>
          </cell>
          <cell r="N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32</v>
          </cell>
          <cell r="V832">
            <v>0</v>
          </cell>
          <cell r="W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32</v>
          </cell>
          <cell r="AE832">
            <v>501108</v>
          </cell>
          <cell r="AF832">
            <v>0</v>
          </cell>
          <cell r="AI832">
            <v>2373</v>
          </cell>
          <cell r="AK832">
            <v>0</v>
          </cell>
          <cell r="AM832">
            <v>385</v>
          </cell>
          <cell r="AN832">
            <v>1</v>
          </cell>
          <cell r="AO832">
            <v>393216</v>
          </cell>
          <cell r="AQ832">
            <v>0</v>
          </cell>
          <cell r="AR832">
            <v>0</v>
          </cell>
          <cell r="AS832" t="str">
            <v>Ы</v>
          </cell>
          <cell r="AT832" t="str">
            <v>Ы</v>
          </cell>
          <cell r="AU832">
            <v>0</v>
          </cell>
          <cell r="AV832">
            <v>0</v>
          </cell>
          <cell r="AW832">
            <v>23</v>
          </cell>
          <cell r="AX832">
            <v>1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38916</v>
          </cell>
        </row>
        <row r="833">
          <cell r="A833">
            <v>2006</v>
          </cell>
          <cell r="B833">
            <v>6</v>
          </cell>
          <cell r="C833">
            <v>242</v>
          </cell>
          <cell r="D833">
            <v>17</v>
          </cell>
          <cell r="E833">
            <v>792030</v>
          </cell>
          <cell r="F833">
            <v>0</v>
          </cell>
          <cell r="G833" t="str">
            <v>Затраты по ШПЗ (неосновные)</v>
          </cell>
          <cell r="H833">
            <v>2030</v>
          </cell>
          <cell r="I833">
            <v>7920</v>
          </cell>
          <cell r="J833">
            <v>3.51</v>
          </cell>
          <cell r="K833">
            <v>1</v>
          </cell>
          <cell r="L833">
            <v>0</v>
          </cell>
          <cell r="M833">
            <v>0</v>
          </cell>
          <cell r="N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32</v>
          </cell>
          <cell r="V833">
            <v>0</v>
          </cell>
          <cell r="W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32</v>
          </cell>
          <cell r="AE833">
            <v>502100</v>
          </cell>
          <cell r="AF833">
            <v>0</v>
          </cell>
          <cell r="AI833">
            <v>2373</v>
          </cell>
          <cell r="AK833">
            <v>0</v>
          </cell>
          <cell r="AM833">
            <v>386</v>
          </cell>
          <cell r="AN833">
            <v>1</v>
          </cell>
          <cell r="AO833">
            <v>393216</v>
          </cell>
          <cell r="AQ833">
            <v>0</v>
          </cell>
          <cell r="AR833">
            <v>0</v>
          </cell>
          <cell r="AS833" t="str">
            <v>Ы</v>
          </cell>
          <cell r="AT833" t="str">
            <v>Ы</v>
          </cell>
          <cell r="AU833">
            <v>0</v>
          </cell>
          <cell r="AV833">
            <v>0</v>
          </cell>
          <cell r="AW833">
            <v>23</v>
          </cell>
          <cell r="AX833">
            <v>1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38916</v>
          </cell>
        </row>
        <row r="834">
          <cell r="A834">
            <v>2006</v>
          </cell>
          <cell r="B834">
            <v>6</v>
          </cell>
          <cell r="C834">
            <v>243</v>
          </cell>
          <cell r="D834">
            <v>17</v>
          </cell>
          <cell r="E834">
            <v>792030</v>
          </cell>
          <cell r="F834">
            <v>0</v>
          </cell>
          <cell r="G834" t="str">
            <v>Затраты по ШПЗ (неосновные)</v>
          </cell>
          <cell r="H834">
            <v>2030</v>
          </cell>
          <cell r="I834">
            <v>7920</v>
          </cell>
          <cell r="J834">
            <v>454.74</v>
          </cell>
          <cell r="K834">
            <v>1</v>
          </cell>
          <cell r="L834">
            <v>0</v>
          </cell>
          <cell r="M834">
            <v>0</v>
          </cell>
          <cell r="N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32</v>
          </cell>
          <cell r="V834">
            <v>0</v>
          </cell>
          <cell r="W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32</v>
          </cell>
          <cell r="AE834">
            <v>503000</v>
          </cell>
          <cell r="AF834">
            <v>0</v>
          </cell>
          <cell r="AI834">
            <v>2373</v>
          </cell>
          <cell r="AK834">
            <v>0</v>
          </cell>
          <cell r="AM834">
            <v>387</v>
          </cell>
          <cell r="AN834">
            <v>1</v>
          </cell>
          <cell r="AO834">
            <v>393216</v>
          </cell>
          <cell r="AQ834">
            <v>0</v>
          </cell>
          <cell r="AR834">
            <v>0</v>
          </cell>
          <cell r="AS834" t="str">
            <v>Ы</v>
          </cell>
          <cell r="AT834" t="str">
            <v>Ы</v>
          </cell>
          <cell r="AU834">
            <v>0</v>
          </cell>
          <cell r="AV834">
            <v>0</v>
          </cell>
          <cell r="AW834">
            <v>23</v>
          </cell>
          <cell r="AX834">
            <v>1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38916</v>
          </cell>
        </row>
        <row r="835">
          <cell r="A835">
            <v>2006</v>
          </cell>
          <cell r="B835">
            <v>6</v>
          </cell>
          <cell r="C835">
            <v>244</v>
          </cell>
          <cell r="D835">
            <v>17</v>
          </cell>
          <cell r="E835">
            <v>792030</v>
          </cell>
          <cell r="F835">
            <v>0</v>
          </cell>
          <cell r="G835" t="str">
            <v>Затраты по ШПЗ (неосновные)</v>
          </cell>
          <cell r="H835">
            <v>2030</v>
          </cell>
          <cell r="I835">
            <v>7920</v>
          </cell>
          <cell r="J835">
            <v>0.27</v>
          </cell>
          <cell r="K835">
            <v>1</v>
          </cell>
          <cell r="L835">
            <v>0</v>
          </cell>
          <cell r="M835">
            <v>0</v>
          </cell>
          <cell r="N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32</v>
          </cell>
          <cell r="V835">
            <v>0</v>
          </cell>
          <cell r="W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32</v>
          </cell>
          <cell r="AE835">
            <v>504100</v>
          </cell>
          <cell r="AF835">
            <v>0</v>
          </cell>
          <cell r="AI835">
            <v>2373</v>
          </cell>
          <cell r="AK835">
            <v>0</v>
          </cell>
          <cell r="AM835">
            <v>388</v>
          </cell>
          <cell r="AN835">
            <v>1</v>
          </cell>
          <cell r="AO835">
            <v>393216</v>
          </cell>
          <cell r="AQ835">
            <v>0</v>
          </cell>
          <cell r="AR835">
            <v>0</v>
          </cell>
          <cell r="AS835" t="str">
            <v>Ы</v>
          </cell>
          <cell r="AT835" t="str">
            <v>Ы</v>
          </cell>
          <cell r="AU835">
            <v>0</v>
          </cell>
          <cell r="AV835">
            <v>0</v>
          </cell>
          <cell r="AW835">
            <v>23</v>
          </cell>
          <cell r="AX835">
            <v>1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38916</v>
          </cell>
        </row>
        <row r="836">
          <cell r="A836">
            <v>2006</v>
          </cell>
          <cell r="B836">
            <v>6</v>
          </cell>
          <cell r="C836">
            <v>245</v>
          </cell>
          <cell r="D836">
            <v>17</v>
          </cell>
          <cell r="E836">
            <v>792030</v>
          </cell>
          <cell r="F836">
            <v>0</v>
          </cell>
          <cell r="G836" t="str">
            <v>Затраты по ШПЗ (неосновные)</v>
          </cell>
          <cell r="H836">
            <v>2030</v>
          </cell>
          <cell r="I836">
            <v>7920</v>
          </cell>
          <cell r="J836">
            <v>0.02</v>
          </cell>
          <cell r="K836">
            <v>1</v>
          </cell>
          <cell r="L836">
            <v>0</v>
          </cell>
          <cell r="M836">
            <v>0</v>
          </cell>
          <cell r="N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32</v>
          </cell>
          <cell r="V836">
            <v>0</v>
          </cell>
          <cell r="W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32</v>
          </cell>
          <cell r="AE836">
            <v>504200</v>
          </cell>
          <cell r="AF836">
            <v>0</v>
          </cell>
          <cell r="AI836">
            <v>2373</v>
          </cell>
          <cell r="AK836">
            <v>0</v>
          </cell>
          <cell r="AM836">
            <v>389</v>
          </cell>
          <cell r="AN836">
            <v>1</v>
          </cell>
          <cell r="AO836">
            <v>393216</v>
          </cell>
          <cell r="AQ836">
            <v>0</v>
          </cell>
          <cell r="AR836">
            <v>0</v>
          </cell>
          <cell r="AS836" t="str">
            <v>Ы</v>
          </cell>
          <cell r="AT836" t="str">
            <v>Ы</v>
          </cell>
          <cell r="AU836">
            <v>0</v>
          </cell>
          <cell r="AV836">
            <v>0</v>
          </cell>
          <cell r="AW836">
            <v>23</v>
          </cell>
          <cell r="AX836">
            <v>1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38916</v>
          </cell>
        </row>
        <row r="837">
          <cell r="A837">
            <v>2006</v>
          </cell>
          <cell r="B837">
            <v>6</v>
          </cell>
          <cell r="C837">
            <v>246</v>
          </cell>
          <cell r="D837">
            <v>17</v>
          </cell>
          <cell r="E837">
            <v>792030</v>
          </cell>
          <cell r="F837">
            <v>0</v>
          </cell>
          <cell r="G837" t="str">
            <v>Затраты по ШПЗ (неосновные)</v>
          </cell>
          <cell r="H837">
            <v>2030</v>
          </cell>
          <cell r="I837">
            <v>7920</v>
          </cell>
          <cell r="J837">
            <v>0.13</v>
          </cell>
          <cell r="K837">
            <v>1</v>
          </cell>
          <cell r="L837">
            <v>0</v>
          </cell>
          <cell r="M837">
            <v>0</v>
          </cell>
          <cell r="N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32</v>
          </cell>
          <cell r="V837">
            <v>0</v>
          </cell>
          <cell r="W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32</v>
          </cell>
          <cell r="AE837">
            <v>504900</v>
          </cell>
          <cell r="AF837">
            <v>0</v>
          </cell>
          <cell r="AI837">
            <v>2373</v>
          </cell>
          <cell r="AK837">
            <v>0</v>
          </cell>
          <cell r="AM837">
            <v>390</v>
          </cell>
          <cell r="AN837">
            <v>1</v>
          </cell>
          <cell r="AO837">
            <v>393216</v>
          </cell>
          <cell r="AQ837">
            <v>0</v>
          </cell>
          <cell r="AR837">
            <v>0</v>
          </cell>
          <cell r="AS837" t="str">
            <v>Ы</v>
          </cell>
          <cell r="AT837" t="str">
            <v>Ы</v>
          </cell>
          <cell r="AU837">
            <v>0</v>
          </cell>
          <cell r="AV837">
            <v>0</v>
          </cell>
          <cell r="AW837">
            <v>23</v>
          </cell>
          <cell r="AX837">
            <v>1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38916</v>
          </cell>
        </row>
        <row r="838">
          <cell r="A838">
            <v>2006</v>
          </cell>
          <cell r="B838">
            <v>6</v>
          </cell>
          <cell r="C838">
            <v>247</v>
          </cell>
          <cell r="D838">
            <v>17</v>
          </cell>
          <cell r="E838">
            <v>792030</v>
          </cell>
          <cell r="F838">
            <v>0</v>
          </cell>
          <cell r="G838" t="str">
            <v>Затраты по ШПЗ (неосновные)</v>
          </cell>
          <cell r="H838">
            <v>2030</v>
          </cell>
          <cell r="I838">
            <v>7920</v>
          </cell>
          <cell r="J838">
            <v>0.41</v>
          </cell>
          <cell r="K838">
            <v>1</v>
          </cell>
          <cell r="L838">
            <v>0</v>
          </cell>
          <cell r="M838">
            <v>0</v>
          </cell>
          <cell r="N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32</v>
          </cell>
          <cell r="V838">
            <v>0</v>
          </cell>
          <cell r="W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32</v>
          </cell>
          <cell r="AE838">
            <v>505300</v>
          </cell>
          <cell r="AF838">
            <v>0</v>
          </cell>
          <cell r="AI838">
            <v>2373</v>
          </cell>
          <cell r="AK838">
            <v>0</v>
          </cell>
          <cell r="AM838">
            <v>391</v>
          </cell>
          <cell r="AN838">
            <v>1</v>
          </cell>
          <cell r="AO838">
            <v>393216</v>
          </cell>
          <cell r="AQ838">
            <v>0</v>
          </cell>
          <cell r="AR838">
            <v>0</v>
          </cell>
          <cell r="AS838" t="str">
            <v>Ы</v>
          </cell>
          <cell r="AT838" t="str">
            <v>Ы</v>
          </cell>
          <cell r="AU838">
            <v>0</v>
          </cell>
          <cell r="AV838">
            <v>0</v>
          </cell>
          <cell r="AW838">
            <v>23</v>
          </cell>
          <cell r="AX838">
            <v>1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38916</v>
          </cell>
        </row>
        <row r="839">
          <cell r="A839">
            <v>2006</v>
          </cell>
          <cell r="B839">
            <v>6</v>
          </cell>
          <cell r="C839">
            <v>248</v>
          </cell>
          <cell r="D839">
            <v>17</v>
          </cell>
          <cell r="E839">
            <v>792030</v>
          </cell>
          <cell r="F839">
            <v>0</v>
          </cell>
          <cell r="G839" t="str">
            <v>Затраты по ШПЗ (неосновные)</v>
          </cell>
          <cell r="H839">
            <v>2030</v>
          </cell>
          <cell r="I839">
            <v>7920</v>
          </cell>
          <cell r="J839">
            <v>421.07</v>
          </cell>
          <cell r="K839">
            <v>1</v>
          </cell>
          <cell r="L839">
            <v>0</v>
          </cell>
          <cell r="M839">
            <v>0</v>
          </cell>
          <cell r="N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32</v>
          </cell>
          <cell r="V839">
            <v>0</v>
          </cell>
          <cell r="W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32</v>
          </cell>
          <cell r="AE839">
            <v>510100</v>
          </cell>
          <cell r="AF839">
            <v>0</v>
          </cell>
          <cell r="AI839">
            <v>2373</v>
          </cell>
          <cell r="AK839">
            <v>0</v>
          </cell>
          <cell r="AM839">
            <v>392</v>
          </cell>
          <cell r="AN839">
            <v>1</v>
          </cell>
          <cell r="AO839">
            <v>393216</v>
          </cell>
          <cell r="AQ839">
            <v>0</v>
          </cell>
          <cell r="AR839">
            <v>0</v>
          </cell>
          <cell r="AS839" t="str">
            <v>Ы</v>
          </cell>
          <cell r="AT839" t="str">
            <v>Ы</v>
          </cell>
          <cell r="AU839">
            <v>0</v>
          </cell>
          <cell r="AV839">
            <v>0</v>
          </cell>
          <cell r="AW839">
            <v>23</v>
          </cell>
          <cell r="AX839">
            <v>1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38916</v>
          </cell>
        </row>
        <row r="840">
          <cell r="A840">
            <v>2006</v>
          </cell>
          <cell r="B840">
            <v>6</v>
          </cell>
          <cell r="C840">
            <v>249</v>
          </cell>
          <cell r="D840">
            <v>17</v>
          </cell>
          <cell r="E840">
            <v>792030</v>
          </cell>
          <cell r="F840">
            <v>0</v>
          </cell>
          <cell r="G840" t="str">
            <v>Затраты по ШПЗ (неосновные)</v>
          </cell>
          <cell r="H840">
            <v>2030</v>
          </cell>
          <cell r="I840">
            <v>7920</v>
          </cell>
          <cell r="J840">
            <v>0.01</v>
          </cell>
          <cell r="K840">
            <v>1</v>
          </cell>
          <cell r="L840">
            <v>0</v>
          </cell>
          <cell r="M840">
            <v>0</v>
          </cell>
          <cell r="N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32</v>
          </cell>
          <cell r="V840">
            <v>0</v>
          </cell>
          <cell r="W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32</v>
          </cell>
          <cell r="AE840">
            <v>510200</v>
          </cell>
          <cell r="AF840">
            <v>0</v>
          </cell>
          <cell r="AI840">
            <v>2373</v>
          </cell>
          <cell r="AK840">
            <v>0</v>
          </cell>
          <cell r="AM840">
            <v>393</v>
          </cell>
          <cell r="AN840">
            <v>1</v>
          </cell>
          <cell r="AO840">
            <v>393216</v>
          </cell>
          <cell r="AQ840">
            <v>0</v>
          </cell>
          <cell r="AR840">
            <v>0</v>
          </cell>
          <cell r="AS840" t="str">
            <v>Ы</v>
          </cell>
          <cell r="AT840" t="str">
            <v>Ы</v>
          </cell>
          <cell r="AU840">
            <v>0</v>
          </cell>
          <cell r="AV840">
            <v>0</v>
          </cell>
          <cell r="AW840">
            <v>23</v>
          </cell>
          <cell r="AX840">
            <v>1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38916</v>
          </cell>
        </row>
        <row r="841">
          <cell r="A841">
            <v>2006</v>
          </cell>
          <cell r="B841">
            <v>6</v>
          </cell>
          <cell r="C841">
            <v>250</v>
          </cell>
          <cell r="D841">
            <v>17</v>
          </cell>
          <cell r="E841">
            <v>792030</v>
          </cell>
          <cell r="F841">
            <v>0</v>
          </cell>
          <cell r="G841" t="str">
            <v>Затраты по ШПЗ (неосновные)</v>
          </cell>
          <cell r="H841">
            <v>2030</v>
          </cell>
          <cell r="I841">
            <v>7920</v>
          </cell>
          <cell r="J841">
            <v>1.06</v>
          </cell>
          <cell r="K841">
            <v>1</v>
          </cell>
          <cell r="L841">
            <v>0</v>
          </cell>
          <cell r="M841">
            <v>0</v>
          </cell>
          <cell r="N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32</v>
          </cell>
          <cell r="V841">
            <v>0</v>
          </cell>
          <cell r="W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32</v>
          </cell>
          <cell r="AE841">
            <v>510400</v>
          </cell>
          <cell r="AF841">
            <v>0</v>
          </cell>
          <cell r="AI841">
            <v>2373</v>
          </cell>
          <cell r="AK841">
            <v>0</v>
          </cell>
          <cell r="AM841">
            <v>394</v>
          </cell>
          <cell r="AN841">
            <v>1</v>
          </cell>
          <cell r="AO841">
            <v>393216</v>
          </cell>
          <cell r="AQ841">
            <v>0</v>
          </cell>
          <cell r="AR841">
            <v>0</v>
          </cell>
          <cell r="AS841" t="str">
            <v>Ы</v>
          </cell>
          <cell r="AT841" t="str">
            <v>Ы</v>
          </cell>
          <cell r="AU841">
            <v>0</v>
          </cell>
          <cell r="AV841">
            <v>0</v>
          </cell>
          <cell r="AW841">
            <v>23</v>
          </cell>
          <cell r="AX841">
            <v>1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38916</v>
          </cell>
        </row>
        <row r="842">
          <cell r="A842">
            <v>2006</v>
          </cell>
          <cell r="B842">
            <v>6</v>
          </cell>
          <cell r="C842">
            <v>251</v>
          </cell>
          <cell r="D842">
            <v>17</v>
          </cell>
          <cell r="E842">
            <v>792030</v>
          </cell>
          <cell r="F842">
            <v>0</v>
          </cell>
          <cell r="G842" t="str">
            <v>Затраты по ШПЗ (неосновные)</v>
          </cell>
          <cell r="H842">
            <v>2030</v>
          </cell>
          <cell r="I842">
            <v>7920</v>
          </cell>
          <cell r="J842">
            <v>1.01</v>
          </cell>
          <cell r="K842">
            <v>1</v>
          </cell>
          <cell r="L842">
            <v>0</v>
          </cell>
          <cell r="M842">
            <v>0</v>
          </cell>
          <cell r="N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32</v>
          </cell>
          <cell r="V842">
            <v>0</v>
          </cell>
          <cell r="W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32</v>
          </cell>
          <cell r="AE842">
            <v>510500</v>
          </cell>
          <cell r="AF842">
            <v>0</v>
          </cell>
          <cell r="AI842">
            <v>2373</v>
          </cell>
          <cell r="AK842">
            <v>0</v>
          </cell>
          <cell r="AM842">
            <v>395</v>
          </cell>
          <cell r="AN842">
            <v>1</v>
          </cell>
          <cell r="AO842">
            <v>393216</v>
          </cell>
          <cell r="AQ842">
            <v>0</v>
          </cell>
          <cell r="AR842">
            <v>0</v>
          </cell>
          <cell r="AS842" t="str">
            <v>Ы</v>
          </cell>
          <cell r="AT842" t="str">
            <v>Ы</v>
          </cell>
          <cell r="AU842">
            <v>0</v>
          </cell>
          <cell r="AV842">
            <v>0</v>
          </cell>
          <cell r="AW842">
            <v>23</v>
          </cell>
          <cell r="AX842">
            <v>1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38916</v>
          </cell>
        </row>
        <row r="843">
          <cell r="A843">
            <v>2006</v>
          </cell>
          <cell r="B843">
            <v>6</v>
          </cell>
          <cell r="C843">
            <v>252</v>
          </cell>
          <cell r="D843">
            <v>17</v>
          </cell>
          <cell r="E843">
            <v>792030</v>
          </cell>
          <cell r="F843">
            <v>0</v>
          </cell>
          <cell r="G843" t="str">
            <v>Затраты по ШПЗ (неосновные)</v>
          </cell>
          <cell r="H843">
            <v>2030</v>
          </cell>
          <cell r="I843">
            <v>7920</v>
          </cell>
          <cell r="J843">
            <v>488.3</v>
          </cell>
          <cell r="K843">
            <v>1</v>
          </cell>
          <cell r="L843">
            <v>0</v>
          </cell>
          <cell r="M843">
            <v>0</v>
          </cell>
          <cell r="N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32</v>
          </cell>
          <cell r="V843">
            <v>0</v>
          </cell>
          <cell r="W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32</v>
          </cell>
          <cell r="AE843">
            <v>510600</v>
          </cell>
          <cell r="AF843">
            <v>0</v>
          </cell>
          <cell r="AI843">
            <v>2373</v>
          </cell>
          <cell r="AK843">
            <v>0</v>
          </cell>
          <cell r="AM843">
            <v>396</v>
          </cell>
          <cell r="AN843">
            <v>1</v>
          </cell>
          <cell r="AO843">
            <v>393216</v>
          </cell>
          <cell r="AQ843">
            <v>0</v>
          </cell>
          <cell r="AR843">
            <v>0</v>
          </cell>
          <cell r="AS843" t="str">
            <v>Ы</v>
          </cell>
          <cell r="AT843" t="str">
            <v>Ы</v>
          </cell>
          <cell r="AU843">
            <v>0</v>
          </cell>
          <cell r="AV843">
            <v>0</v>
          </cell>
          <cell r="AW843">
            <v>23</v>
          </cell>
          <cell r="AX843">
            <v>1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38916</v>
          </cell>
        </row>
        <row r="844">
          <cell r="A844">
            <v>2006</v>
          </cell>
          <cell r="B844">
            <v>6</v>
          </cell>
          <cell r="C844">
            <v>317</v>
          </cell>
          <cell r="D844">
            <v>17</v>
          </cell>
          <cell r="E844">
            <v>792030</v>
          </cell>
          <cell r="F844">
            <v>0</v>
          </cell>
          <cell r="G844" t="str">
            <v>Затраты по ШПЗ (неосновные)</v>
          </cell>
          <cell r="H844">
            <v>2030</v>
          </cell>
          <cell r="I844">
            <v>7920</v>
          </cell>
          <cell r="J844">
            <v>6209.52</v>
          </cell>
          <cell r="K844">
            <v>1</v>
          </cell>
          <cell r="L844">
            <v>0</v>
          </cell>
          <cell r="M844">
            <v>0</v>
          </cell>
          <cell r="N844">
            <v>0</v>
          </cell>
          <cell r="R844">
            <v>0</v>
          </cell>
          <cell r="S844">
            <v>0</v>
          </cell>
          <cell r="T844">
            <v>0</v>
          </cell>
          <cell r="U844">
            <v>35</v>
          </cell>
          <cell r="V844">
            <v>0</v>
          </cell>
          <cell r="W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35</v>
          </cell>
          <cell r="AE844">
            <v>110000</v>
          </cell>
          <cell r="AF844">
            <v>0</v>
          </cell>
          <cell r="AI844">
            <v>2373</v>
          </cell>
          <cell r="AK844">
            <v>0</v>
          </cell>
          <cell r="AM844">
            <v>461</v>
          </cell>
          <cell r="AN844">
            <v>1</v>
          </cell>
          <cell r="AO844">
            <v>393216</v>
          </cell>
          <cell r="AQ844">
            <v>0</v>
          </cell>
          <cell r="AR844">
            <v>0</v>
          </cell>
          <cell r="AS844" t="str">
            <v>Ы</v>
          </cell>
          <cell r="AT844" t="str">
            <v>Ы</v>
          </cell>
          <cell r="AU844">
            <v>0</v>
          </cell>
          <cell r="AV844">
            <v>0</v>
          </cell>
          <cell r="AW844">
            <v>23</v>
          </cell>
          <cell r="AX844">
            <v>1</v>
          </cell>
          <cell r="AY844">
            <v>0</v>
          </cell>
          <cell r="AZ844">
            <v>0</v>
          </cell>
          <cell r="BA844">
            <v>0</v>
          </cell>
          <cell r="BB844">
            <v>0</v>
          </cell>
          <cell r="BC844">
            <v>38916</v>
          </cell>
        </row>
        <row r="845">
          <cell r="A845">
            <v>2006</v>
          </cell>
          <cell r="B845">
            <v>6</v>
          </cell>
          <cell r="C845">
            <v>318</v>
          </cell>
          <cell r="D845">
            <v>17</v>
          </cell>
          <cell r="E845">
            <v>792030</v>
          </cell>
          <cell r="F845">
            <v>0</v>
          </cell>
          <cell r="G845" t="str">
            <v>Затраты по ШПЗ (неосновные)</v>
          </cell>
          <cell r="H845">
            <v>2030</v>
          </cell>
          <cell r="I845">
            <v>7920</v>
          </cell>
          <cell r="J845">
            <v>11.77</v>
          </cell>
          <cell r="K845">
            <v>1</v>
          </cell>
          <cell r="L845">
            <v>0</v>
          </cell>
          <cell r="M845">
            <v>0</v>
          </cell>
          <cell r="N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35</v>
          </cell>
          <cell r="V845">
            <v>0</v>
          </cell>
          <cell r="W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35</v>
          </cell>
          <cell r="AE845">
            <v>114020</v>
          </cell>
          <cell r="AF845">
            <v>0</v>
          </cell>
          <cell r="AI845">
            <v>2373</v>
          </cell>
          <cell r="AK845">
            <v>0</v>
          </cell>
          <cell r="AM845">
            <v>462</v>
          </cell>
          <cell r="AN845">
            <v>1</v>
          </cell>
          <cell r="AO845">
            <v>393216</v>
          </cell>
          <cell r="AQ845">
            <v>0</v>
          </cell>
          <cell r="AR845">
            <v>0</v>
          </cell>
          <cell r="AS845" t="str">
            <v>Ы</v>
          </cell>
          <cell r="AT845" t="str">
            <v>Ы</v>
          </cell>
          <cell r="AU845">
            <v>0</v>
          </cell>
          <cell r="AV845">
            <v>0</v>
          </cell>
          <cell r="AW845">
            <v>23</v>
          </cell>
          <cell r="AX845">
            <v>1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38916</v>
          </cell>
        </row>
        <row r="846">
          <cell r="A846">
            <v>2006</v>
          </cell>
          <cell r="B846">
            <v>6</v>
          </cell>
          <cell r="C846">
            <v>319</v>
          </cell>
          <cell r="D846">
            <v>17</v>
          </cell>
          <cell r="E846">
            <v>792030</v>
          </cell>
          <cell r="F846">
            <v>0</v>
          </cell>
          <cell r="G846" t="str">
            <v>Затраты по ШПЗ (неосновные)</v>
          </cell>
          <cell r="H846">
            <v>2030</v>
          </cell>
          <cell r="I846">
            <v>7920</v>
          </cell>
          <cell r="J846">
            <v>2.6</v>
          </cell>
          <cell r="K846">
            <v>1</v>
          </cell>
          <cell r="L846">
            <v>0</v>
          </cell>
          <cell r="M846">
            <v>0</v>
          </cell>
          <cell r="N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35</v>
          </cell>
          <cell r="V846">
            <v>0</v>
          </cell>
          <cell r="W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35</v>
          </cell>
          <cell r="AE846">
            <v>117000</v>
          </cell>
          <cell r="AF846">
            <v>0</v>
          </cell>
          <cell r="AI846">
            <v>2373</v>
          </cell>
          <cell r="AK846">
            <v>0</v>
          </cell>
          <cell r="AM846">
            <v>463</v>
          </cell>
          <cell r="AN846">
            <v>1</v>
          </cell>
          <cell r="AO846">
            <v>393216</v>
          </cell>
          <cell r="AQ846">
            <v>0</v>
          </cell>
          <cell r="AR846">
            <v>0</v>
          </cell>
          <cell r="AS846" t="str">
            <v>Ы</v>
          </cell>
          <cell r="AT846" t="str">
            <v>Ы</v>
          </cell>
          <cell r="AU846">
            <v>0</v>
          </cell>
          <cell r="AV846">
            <v>0</v>
          </cell>
          <cell r="AW846">
            <v>23</v>
          </cell>
          <cell r="AX846">
            <v>1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38916</v>
          </cell>
        </row>
        <row r="847">
          <cell r="A847">
            <v>2006</v>
          </cell>
          <cell r="B847">
            <v>6</v>
          </cell>
          <cell r="C847">
            <v>320</v>
          </cell>
          <cell r="D847">
            <v>17</v>
          </cell>
          <cell r="E847">
            <v>792030</v>
          </cell>
          <cell r="F847">
            <v>0</v>
          </cell>
          <cell r="G847" t="str">
            <v>Затраты по ШПЗ (неосновные)</v>
          </cell>
          <cell r="H847">
            <v>2030</v>
          </cell>
          <cell r="I847">
            <v>7920</v>
          </cell>
          <cell r="J847">
            <v>204.49</v>
          </cell>
          <cell r="K847">
            <v>1</v>
          </cell>
          <cell r="L847">
            <v>0</v>
          </cell>
          <cell r="M847">
            <v>0</v>
          </cell>
          <cell r="N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35</v>
          </cell>
          <cell r="V847">
            <v>0</v>
          </cell>
          <cell r="W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35</v>
          </cell>
          <cell r="AE847">
            <v>118000</v>
          </cell>
          <cell r="AF847">
            <v>0</v>
          </cell>
          <cell r="AI847">
            <v>2373</v>
          </cell>
          <cell r="AK847">
            <v>0</v>
          </cell>
          <cell r="AM847">
            <v>464</v>
          </cell>
          <cell r="AN847">
            <v>1</v>
          </cell>
          <cell r="AO847">
            <v>393216</v>
          </cell>
          <cell r="AQ847">
            <v>0</v>
          </cell>
          <cell r="AR847">
            <v>0</v>
          </cell>
          <cell r="AS847" t="str">
            <v>Ы</v>
          </cell>
          <cell r="AT847" t="str">
            <v>Ы</v>
          </cell>
          <cell r="AU847">
            <v>0</v>
          </cell>
          <cell r="AV847">
            <v>0</v>
          </cell>
          <cell r="AW847">
            <v>23</v>
          </cell>
          <cell r="AX847">
            <v>1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38916</v>
          </cell>
        </row>
        <row r="848">
          <cell r="A848">
            <v>2006</v>
          </cell>
          <cell r="B848">
            <v>6</v>
          </cell>
          <cell r="C848">
            <v>321</v>
          </cell>
          <cell r="D848">
            <v>17</v>
          </cell>
          <cell r="E848">
            <v>792030</v>
          </cell>
          <cell r="F848">
            <v>0</v>
          </cell>
          <cell r="G848" t="str">
            <v>Затраты по ШПЗ (неосновные)</v>
          </cell>
          <cell r="H848">
            <v>2030</v>
          </cell>
          <cell r="I848">
            <v>7920</v>
          </cell>
          <cell r="J848">
            <v>23.72</v>
          </cell>
          <cell r="K848">
            <v>1</v>
          </cell>
          <cell r="L848">
            <v>0</v>
          </cell>
          <cell r="M848">
            <v>0</v>
          </cell>
          <cell r="N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35</v>
          </cell>
          <cell r="V848">
            <v>0</v>
          </cell>
          <cell r="W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35</v>
          </cell>
          <cell r="AE848">
            <v>131000</v>
          </cell>
          <cell r="AF848">
            <v>0</v>
          </cell>
          <cell r="AI848">
            <v>2373</v>
          </cell>
          <cell r="AK848">
            <v>0</v>
          </cell>
          <cell r="AM848">
            <v>465</v>
          </cell>
          <cell r="AN848">
            <v>1</v>
          </cell>
          <cell r="AO848">
            <v>393216</v>
          </cell>
          <cell r="AQ848">
            <v>0</v>
          </cell>
          <cell r="AR848">
            <v>0</v>
          </cell>
          <cell r="AS848" t="str">
            <v>Ы</v>
          </cell>
          <cell r="AT848" t="str">
            <v>Ы</v>
          </cell>
          <cell r="AU848">
            <v>0</v>
          </cell>
          <cell r="AV848">
            <v>0</v>
          </cell>
          <cell r="AW848">
            <v>23</v>
          </cell>
          <cell r="AX848">
            <v>1</v>
          </cell>
          <cell r="AY848">
            <v>0</v>
          </cell>
          <cell r="AZ848">
            <v>0</v>
          </cell>
          <cell r="BA848">
            <v>0</v>
          </cell>
          <cell r="BB848">
            <v>0</v>
          </cell>
          <cell r="BC848">
            <v>38916</v>
          </cell>
        </row>
        <row r="849">
          <cell r="A849">
            <v>2006</v>
          </cell>
          <cell r="B849">
            <v>6</v>
          </cell>
          <cell r="C849">
            <v>322</v>
          </cell>
          <cell r="D849">
            <v>17</v>
          </cell>
          <cell r="E849">
            <v>792030</v>
          </cell>
          <cell r="F849">
            <v>0</v>
          </cell>
          <cell r="G849" t="str">
            <v>Затраты по ШПЗ (неосновные)</v>
          </cell>
          <cell r="H849">
            <v>2030</v>
          </cell>
          <cell r="I849">
            <v>7920</v>
          </cell>
          <cell r="J849">
            <v>28.25</v>
          </cell>
          <cell r="K849">
            <v>1</v>
          </cell>
          <cell r="L849">
            <v>0</v>
          </cell>
          <cell r="M849">
            <v>0</v>
          </cell>
          <cell r="N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35</v>
          </cell>
          <cell r="V849">
            <v>0</v>
          </cell>
          <cell r="W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35</v>
          </cell>
          <cell r="AE849">
            <v>132000</v>
          </cell>
          <cell r="AF849">
            <v>0</v>
          </cell>
          <cell r="AI849">
            <v>2373</v>
          </cell>
          <cell r="AK849">
            <v>0</v>
          </cell>
          <cell r="AM849">
            <v>466</v>
          </cell>
          <cell r="AN849">
            <v>1</v>
          </cell>
          <cell r="AO849">
            <v>393216</v>
          </cell>
          <cell r="AQ849">
            <v>0</v>
          </cell>
          <cell r="AR849">
            <v>0</v>
          </cell>
          <cell r="AS849" t="str">
            <v>Ы</v>
          </cell>
          <cell r="AT849" t="str">
            <v>Ы</v>
          </cell>
          <cell r="AU849">
            <v>0</v>
          </cell>
          <cell r="AV849">
            <v>0</v>
          </cell>
          <cell r="AW849">
            <v>23</v>
          </cell>
          <cell r="AX849">
            <v>1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38916</v>
          </cell>
        </row>
        <row r="850">
          <cell r="A850">
            <v>2006</v>
          </cell>
          <cell r="B850">
            <v>6</v>
          </cell>
          <cell r="C850">
            <v>323</v>
          </cell>
          <cell r="D850">
            <v>17</v>
          </cell>
          <cell r="E850">
            <v>792030</v>
          </cell>
          <cell r="F850">
            <v>0</v>
          </cell>
          <cell r="G850" t="str">
            <v>Затраты по ШПЗ (неосновные)</v>
          </cell>
          <cell r="H850">
            <v>2030</v>
          </cell>
          <cell r="I850">
            <v>7920</v>
          </cell>
          <cell r="J850">
            <v>19.600000000000001</v>
          </cell>
          <cell r="K850">
            <v>1</v>
          </cell>
          <cell r="L850">
            <v>0</v>
          </cell>
          <cell r="M850">
            <v>0</v>
          </cell>
          <cell r="N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35</v>
          </cell>
          <cell r="V850">
            <v>0</v>
          </cell>
          <cell r="W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35</v>
          </cell>
          <cell r="AE850">
            <v>135000</v>
          </cell>
          <cell r="AF850">
            <v>0</v>
          </cell>
          <cell r="AI850">
            <v>2373</v>
          </cell>
          <cell r="AK850">
            <v>0</v>
          </cell>
          <cell r="AM850">
            <v>467</v>
          </cell>
          <cell r="AN850">
            <v>1</v>
          </cell>
          <cell r="AO850">
            <v>393216</v>
          </cell>
          <cell r="AQ850">
            <v>0</v>
          </cell>
          <cell r="AR850">
            <v>0</v>
          </cell>
          <cell r="AS850" t="str">
            <v>Ы</v>
          </cell>
          <cell r="AT850" t="str">
            <v>Ы</v>
          </cell>
          <cell r="AU850">
            <v>0</v>
          </cell>
          <cell r="AV850">
            <v>0</v>
          </cell>
          <cell r="AW850">
            <v>23</v>
          </cell>
          <cell r="AX850">
            <v>1</v>
          </cell>
          <cell r="AY850">
            <v>0</v>
          </cell>
          <cell r="AZ850">
            <v>0</v>
          </cell>
          <cell r="BA850">
            <v>0</v>
          </cell>
          <cell r="BB850">
            <v>0</v>
          </cell>
          <cell r="BC850">
            <v>38916</v>
          </cell>
        </row>
        <row r="851">
          <cell r="A851">
            <v>2006</v>
          </cell>
          <cell r="B851">
            <v>6</v>
          </cell>
          <cell r="C851">
            <v>324</v>
          </cell>
          <cell r="D851">
            <v>17</v>
          </cell>
          <cell r="E851">
            <v>792030</v>
          </cell>
          <cell r="F851">
            <v>0</v>
          </cell>
          <cell r="G851" t="str">
            <v>Затраты по ШПЗ (неосновные)</v>
          </cell>
          <cell r="H851">
            <v>2030</v>
          </cell>
          <cell r="I851">
            <v>7920</v>
          </cell>
          <cell r="J851">
            <v>5188.51</v>
          </cell>
          <cell r="K851">
            <v>1</v>
          </cell>
          <cell r="L851">
            <v>0</v>
          </cell>
          <cell r="M851">
            <v>0</v>
          </cell>
          <cell r="N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35</v>
          </cell>
          <cell r="V851">
            <v>0</v>
          </cell>
          <cell r="W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35</v>
          </cell>
          <cell r="AE851">
            <v>143000</v>
          </cell>
          <cell r="AF851">
            <v>0</v>
          </cell>
          <cell r="AI851">
            <v>2373</v>
          </cell>
          <cell r="AK851">
            <v>0</v>
          </cell>
          <cell r="AM851">
            <v>468</v>
          </cell>
          <cell r="AN851">
            <v>1</v>
          </cell>
          <cell r="AO851">
            <v>393216</v>
          </cell>
          <cell r="AQ851">
            <v>0</v>
          </cell>
          <cell r="AR851">
            <v>0</v>
          </cell>
          <cell r="AS851" t="str">
            <v>Ы</v>
          </cell>
          <cell r="AT851" t="str">
            <v>Ы</v>
          </cell>
          <cell r="AU851">
            <v>0</v>
          </cell>
          <cell r="AV851">
            <v>0</v>
          </cell>
          <cell r="AW851">
            <v>23</v>
          </cell>
          <cell r="AX851">
            <v>1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38916</v>
          </cell>
        </row>
        <row r="852">
          <cell r="A852">
            <v>2006</v>
          </cell>
          <cell r="B852">
            <v>6</v>
          </cell>
          <cell r="C852">
            <v>325</v>
          </cell>
          <cell r="D852">
            <v>17</v>
          </cell>
          <cell r="E852">
            <v>792030</v>
          </cell>
          <cell r="F852">
            <v>0</v>
          </cell>
          <cell r="G852" t="str">
            <v>Затраты по ШПЗ (неосновные)</v>
          </cell>
          <cell r="H852">
            <v>2030</v>
          </cell>
          <cell r="I852">
            <v>7920</v>
          </cell>
          <cell r="J852">
            <v>4704.78</v>
          </cell>
          <cell r="K852">
            <v>1</v>
          </cell>
          <cell r="L852">
            <v>0</v>
          </cell>
          <cell r="M852">
            <v>0</v>
          </cell>
          <cell r="N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35</v>
          </cell>
          <cell r="V852">
            <v>0</v>
          </cell>
          <cell r="W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35</v>
          </cell>
          <cell r="AE852">
            <v>220000</v>
          </cell>
          <cell r="AF852">
            <v>0</v>
          </cell>
          <cell r="AI852">
            <v>2373</v>
          </cell>
          <cell r="AK852">
            <v>0</v>
          </cell>
          <cell r="AM852">
            <v>469</v>
          </cell>
          <cell r="AN852">
            <v>1</v>
          </cell>
          <cell r="AO852">
            <v>393216</v>
          </cell>
          <cell r="AQ852">
            <v>0</v>
          </cell>
          <cell r="AR852">
            <v>0</v>
          </cell>
          <cell r="AS852" t="str">
            <v>Ы</v>
          </cell>
          <cell r="AT852" t="str">
            <v>Ы</v>
          </cell>
          <cell r="AU852">
            <v>0</v>
          </cell>
          <cell r="AV852">
            <v>0</v>
          </cell>
          <cell r="AW852">
            <v>23</v>
          </cell>
          <cell r="AX852">
            <v>1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38916</v>
          </cell>
        </row>
        <row r="853">
          <cell r="A853">
            <v>2006</v>
          </cell>
          <cell r="B853">
            <v>6</v>
          </cell>
          <cell r="C853">
            <v>326</v>
          </cell>
          <cell r="D853">
            <v>17</v>
          </cell>
          <cell r="E853">
            <v>792030</v>
          </cell>
          <cell r="F853">
            <v>0</v>
          </cell>
          <cell r="G853" t="str">
            <v>Затраты по ШПЗ (неосновные)</v>
          </cell>
          <cell r="H853">
            <v>2030</v>
          </cell>
          <cell r="I853">
            <v>7920</v>
          </cell>
          <cell r="J853">
            <v>1176.19</v>
          </cell>
          <cell r="K853">
            <v>1</v>
          </cell>
          <cell r="L853">
            <v>0</v>
          </cell>
          <cell r="M853">
            <v>0</v>
          </cell>
          <cell r="N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35</v>
          </cell>
          <cell r="V853">
            <v>0</v>
          </cell>
          <cell r="W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35</v>
          </cell>
          <cell r="AE853">
            <v>230000</v>
          </cell>
          <cell r="AF853">
            <v>0</v>
          </cell>
          <cell r="AI853">
            <v>2373</v>
          </cell>
          <cell r="AK853">
            <v>0</v>
          </cell>
          <cell r="AM853">
            <v>470</v>
          </cell>
          <cell r="AN853">
            <v>1</v>
          </cell>
          <cell r="AO853">
            <v>393216</v>
          </cell>
          <cell r="AQ853">
            <v>0</v>
          </cell>
          <cell r="AR853">
            <v>0</v>
          </cell>
          <cell r="AS853" t="str">
            <v>Ы</v>
          </cell>
          <cell r="AT853" t="str">
            <v>Ы</v>
          </cell>
          <cell r="AU853">
            <v>0</v>
          </cell>
          <cell r="AV853">
            <v>0</v>
          </cell>
          <cell r="AW853">
            <v>23</v>
          </cell>
          <cell r="AX853">
            <v>1</v>
          </cell>
          <cell r="AY853">
            <v>0</v>
          </cell>
          <cell r="AZ853">
            <v>0</v>
          </cell>
          <cell r="BA853">
            <v>0</v>
          </cell>
          <cell r="BB853">
            <v>0</v>
          </cell>
          <cell r="BC853">
            <v>38916</v>
          </cell>
        </row>
        <row r="854">
          <cell r="A854">
            <v>2006</v>
          </cell>
          <cell r="B854">
            <v>6</v>
          </cell>
          <cell r="C854">
            <v>327</v>
          </cell>
          <cell r="D854">
            <v>17</v>
          </cell>
          <cell r="E854">
            <v>792030</v>
          </cell>
          <cell r="F854">
            <v>0</v>
          </cell>
          <cell r="G854" t="str">
            <v>Затраты по ШПЗ (неосновные)</v>
          </cell>
          <cell r="H854">
            <v>2030</v>
          </cell>
          <cell r="I854">
            <v>7920</v>
          </cell>
          <cell r="J854">
            <v>170.53</v>
          </cell>
          <cell r="K854">
            <v>1</v>
          </cell>
          <cell r="L854">
            <v>0</v>
          </cell>
          <cell r="M854">
            <v>0</v>
          </cell>
          <cell r="N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35</v>
          </cell>
          <cell r="V854">
            <v>0</v>
          </cell>
          <cell r="W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35</v>
          </cell>
          <cell r="AE854">
            <v>311000</v>
          </cell>
          <cell r="AF854">
            <v>0</v>
          </cell>
          <cell r="AI854">
            <v>2373</v>
          </cell>
          <cell r="AK854">
            <v>0</v>
          </cell>
          <cell r="AM854">
            <v>471</v>
          </cell>
          <cell r="AN854">
            <v>1</v>
          </cell>
          <cell r="AO854">
            <v>393216</v>
          </cell>
          <cell r="AQ854">
            <v>0</v>
          </cell>
          <cell r="AR854">
            <v>0</v>
          </cell>
          <cell r="AS854" t="str">
            <v>Ы</v>
          </cell>
          <cell r="AT854" t="str">
            <v>Ы</v>
          </cell>
          <cell r="AU854">
            <v>0</v>
          </cell>
          <cell r="AV854">
            <v>0</v>
          </cell>
          <cell r="AW854">
            <v>23</v>
          </cell>
          <cell r="AX854">
            <v>1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38916</v>
          </cell>
        </row>
        <row r="855">
          <cell r="A855">
            <v>2006</v>
          </cell>
          <cell r="B855">
            <v>6</v>
          </cell>
          <cell r="C855">
            <v>328</v>
          </cell>
          <cell r="D855">
            <v>17</v>
          </cell>
          <cell r="E855">
            <v>792030</v>
          </cell>
          <cell r="F855">
            <v>0</v>
          </cell>
          <cell r="G855" t="str">
            <v>Затраты по ШПЗ (неосновные)</v>
          </cell>
          <cell r="H855">
            <v>2030</v>
          </cell>
          <cell r="I855">
            <v>7920</v>
          </cell>
          <cell r="J855">
            <v>352.88</v>
          </cell>
          <cell r="K855">
            <v>1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35</v>
          </cell>
          <cell r="V855">
            <v>0</v>
          </cell>
          <cell r="W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35</v>
          </cell>
          <cell r="AE855">
            <v>312000</v>
          </cell>
          <cell r="AF855">
            <v>0</v>
          </cell>
          <cell r="AI855">
            <v>2373</v>
          </cell>
          <cell r="AK855">
            <v>0</v>
          </cell>
          <cell r="AM855">
            <v>472</v>
          </cell>
          <cell r="AN855">
            <v>1</v>
          </cell>
          <cell r="AO855">
            <v>393216</v>
          </cell>
          <cell r="AQ855">
            <v>0</v>
          </cell>
          <cell r="AR855">
            <v>0</v>
          </cell>
          <cell r="AS855" t="str">
            <v>Ы</v>
          </cell>
          <cell r="AT855" t="str">
            <v>Ы</v>
          </cell>
          <cell r="AU855">
            <v>0</v>
          </cell>
          <cell r="AV855">
            <v>0</v>
          </cell>
          <cell r="AW855">
            <v>23</v>
          </cell>
          <cell r="AX855">
            <v>1</v>
          </cell>
          <cell r="AY855">
            <v>0</v>
          </cell>
          <cell r="AZ855">
            <v>0</v>
          </cell>
          <cell r="BA855">
            <v>0</v>
          </cell>
          <cell r="BB855">
            <v>0</v>
          </cell>
          <cell r="BC855">
            <v>38916</v>
          </cell>
        </row>
        <row r="856">
          <cell r="A856">
            <v>2006</v>
          </cell>
          <cell r="B856">
            <v>6</v>
          </cell>
          <cell r="C856">
            <v>329</v>
          </cell>
          <cell r="D856">
            <v>17</v>
          </cell>
          <cell r="E856">
            <v>792030</v>
          </cell>
          <cell r="F856">
            <v>0</v>
          </cell>
          <cell r="G856" t="str">
            <v>Затраты по ШПЗ (неосновные)</v>
          </cell>
          <cell r="H856">
            <v>2030</v>
          </cell>
          <cell r="I856">
            <v>7920</v>
          </cell>
          <cell r="J856">
            <v>193.23</v>
          </cell>
          <cell r="K856">
            <v>1</v>
          </cell>
          <cell r="L856">
            <v>0</v>
          </cell>
          <cell r="M856">
            <v>0</v>
          </cell>
          <cell r="N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35</v>
          </cell>
          <cell r="V856">
            <v>0</v>
          </cell>
          <cell r="W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35</v>
          </cell>
          <cell r="AE856">
            <v>312100</v>
          </cell>
          <cell r="AF856">
            <v>0</v>
          </cell>
          <cell r="AI856">
            <v>2373</v>
          </cell>
          <cell r="AK856">
            <v>0</v>
          </cell>
          <cell r="AM856">
            <v>473</v>
          </cell>
          <cell r="AN856">
            <v>1</v>
          </cell>
          <cell r="AO856">
            <v>393216</v>
          </cell>
          <cell r="AQ856">
            <v>0</v>
          </cell>
          <cell r="AR856">
            <v>0</v>
          </cell>
          <cell r="AS856" t="str">
            <v>Ы</v>
          </cell>
          <cell r="AT856" t="str">
            <v>Ы</v>
          </cell>
          <cell r="AU856">
            <v>0</v>
          </cell>
          <cell r="AV856">
            <v>0</v>
          </cell>
          <cell r="AW856">
            <v>23</v>
          </cell>
          <cell r="AX856">
            <v>1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38916</v>
          </cell>
        </row>
        <row r="857">
          <cell r="A857">
            <v>2006</v>
          </cell>
          <cell r="B857">
            <v>6</v>
          </cell>
          <cell r="C857">
            <v>330</v>
          </cell>
          <cell r="D857">
            <v>17</v>
          </cell>
          <cell r="E857">
            <v>792030</v>
          </cell>
          <cell r="F857">
            <v>0</v>
          </cell>
          <cell r="G857" t="str">
            <v>Затраты по ШПЗ (неосновные)</v>
          </cell>
          <cell r="H857">
            <v>2030</v>
          </cell>
          <cell r="I857">
            <v>7920</v>
          </cell>
          <cell r="J857">
            <v>630.09</v>
          </cell>
          <cell r="K857">
            <v>1</v>
          </cell>
          <cell r="L857">
            <v>0</v>
          </cell>
          <cell r="M857">
            <v>0</v>
          </cell>
          <cell r="N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35</v>
          </cell>
          <cell r="V857">
            <v>0</v>
          </cell>
          <cell r="W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35</v>
          </cell>
          <cell r="AE857">
            <v>312200</v>
          </cell>
          <cell r="AF857">
            <v>0</v>
          </cell>
          <cell r="AI857">
            <v>2373</v>
          </cell>
          <cell r="AK857">
            <v>0</v>
          </cell>
          <cell r="AM857">
            <v>474</v>
          </cell>
          <cell r="AN857">
            <v>1</v>
          </cell>
          <cell r="AO857">
            <v>393216</v>
          </cell>
          <cell r="AQ857">
            <v>0</v>
          </cell>
          <cell r="AR857">
            <v>0</v>
          </cell>
          <cell r="AS857" t="str">
            <v>Ы</v>
          </cell>
          <cell r="AT857" t="str">
            <v>Ы</v>
          </cell>
          <cell r="AU857">
            <v>0</v>
          </cell>
          <cell r="AV857">
            <v>0</v>
          </cell>
          <cell r="AW857">
            <v>23</v>
          </cell>
          <cell r="AX857">
            <v>1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38916</v>
          </cell>
        </row>
        <row r="858">
          <cell r="A858">
            <v>2006</v>
          </cell>
          <cell r="B858">
            <v>6</v>
          </cell>
          <cell r="C858">
            <v>331</v>
          </cell>
          <cell r="D858">
            <v>17</v>
          </cell>
          <cell r="E858">
            <v>792030</v>
          </cell>
          <cell r="F858">
            <v>0</v>
          </cell>
          <cell r="G858" t="str">
            <v>Затраты по ШПЗ (неосновные)</v>
          </cell>
          <cell r="H858">
            <v>2030</v>
          </cell>
          <cell r="I858">
            <v>7920</v>
          </cell>
          <cell r="J858">
            <v>64.7</v>
          </cell>
          <cell r="K858">
            <v>1</v>
          </cell>
          <cell r="L858">
            <v>0</v>
          </cell>
          <cell r="M858">
            <v>0</v>
          </cell>
          <cell r="N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35</v>
          </cell>
          <cell r="V858">
            <v>0</v>
          </cell>
          <cell r="W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35</v>
          </cell>
          <cell r="AE858">
            <v>313000</v>
          </cell>
          <cell r="AF858">
            <v>0</v>
          </cell>
          <cell r="AI858">
            <v>2373</v>
          </cell>
          <cell r="AK858">
            <v>0</v>
          </cell>
          <cell r="AM858">
            <v>475</v>
          </cell>
          <cell r="AN858">
            <v>1</v>
          </cell>
          <cell r="AO858">
            <v>393216</v>
          </cell>
          <cell r="AQ858">
            <v>0</v>
          </cell>
          <cell r="AR858">
            <v>0</v>
          </cell>
          <cell r="AS858" t="str">
            <v>Ы</v>
          </cell>
          <cell r="AT858" t="str">
            <v>Ы</v>
          </cell>
          <cell r="AU858">
            <v>0</v>
          </cell>
          <cell r="AV858">
            <v>0</v>
          </cell>
          <cell r="AW858">
            <v>23</v>
          </cell>
          <cell r="AX858">
            <v>1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38916</v>
          </cell>
        </row>
        <row r="859">
          <cell r="A859">
            <v>2006</v>
          </cell>
          <cell r="B859">
            <v>6</v>
          </cell>
          <cell r="C859">
            <v>332</v>
          </cell>
          <cell r="D859">
            <v>17</v>
          </cell>
          <cell r="E859">
            <v>792030</v>
          </cell>
          <cell r="F859">
            <v>0</v>
          </cell>
          <cell r="G859" t="str">
            <v>Затраты по ШПЗ (неосновные)</v>
          </cell>
          <cell r="H859">
            <v>2030</v>
          </cell>
          <cell r="I859">
            <v>7920</v>
          </cell>
          <cell r="J859">
            <v>117.62</v>
          </cell>
          <cell r="K859">
            <v>1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35</v>
          </cell>
          <cell r="V859">
            <v>0</v>
          </cell>
          <cell r="W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35</v>
          </cell>
          <cell r="AE859">
            <v>314000</v>
          </cell>
          <cell r="AF859">
            <v>0</v>
          </cell>
          <cell r="AI859">
            <v>2373</v>
          </cell>
          <cell r="AK859">
            <v>0</v>
          </cell>
          <cell r="AM859">
            <v>476</v>
          </cell>
          <cell r="AN859">
            <v>1</v>
          </cell>
          <cell r="AO859">
            <v>393216</v>
          </cell>
          <cell r="AQ859">
            <v>0</v>
          </cell>
          <cell r="AR859">
            <v>0</v>
          </cell>
          <cell r="AS859" t="str">
            <v>Ы</v>
          </cell>
          <cell r="AT859" t="str">
            <v>Ы</v>
          </cell>
          <cell r="AU859">
            <v>0</v>
          </cell>
          <cell r="AV859">
            <v>0</v>
          </cell>
          <cell r="AW859">
            <v>23</v>
          </cell>
          <cell r="AX859">
            <v>1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38916</v>
          </cell>
        </row>
        <row r="860">
          <cell r="A860">
            <v>2006</v>
          </cell>
          <cell r="B860">
            <v>6</v>
          </cell>
          <cell r="C860">
            <v>333</v>
          </cell>
          <cell r="D860">
            <v>17</v>
          </cell>
          <cell r="E860">
            <v>792030</v>
          </cell>
          <cell r="F860">
            <v>0</v>
          </cell>
          <cell r="G860" t="str">
            <v>Затраты по ШПЗ (неосновные)</v>
          </cell>
          <cell r="H860">
            <v>2030</v>
          </cell>
          <cell r="I860">
            <v>7920</v>
          </cell>
          <cell r="J860">
            <v>23.53</v>
          </cell>
          <cell r="K860">
            <v>1</v>
          </cell>
          <cell r="L860">
            <v>0</v>
          </cell>
          <cell r="M860">
            <v>0</v>
          </cell>
          <cell r="N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35</v>
          </cell>
          <cell r="V860">
            <v>0</v>
          </cell>
          <cell r="W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35</v>
          </cell>
          <cell r="AE860">
            <v>315000</v>
          </cell>
          <cell r="AF860">
            <v>0</v>
          </cell>
          <cell r="AI860">
            <v>2373</v>
          </cell>
          <cell r="AK860">
            <v>0</v>
          </cell>
          <cell r="AM860">
            <v>477</v>
          </cell>
          <cell r="AN860">
            <v>1</v>
          </cell>
          <cell r="AO860">
            <v>393216</v>
          </cell>
          <cell r="AQ860">
            <v>0</v>
          </cell>
          <cell r="AR860">
            <v>0</v>
          </cell>
          <cell r="AS860" t="str">
            <v>Ы</v>
          </cell>
          <cell r="AT860" t="str">
            <v>Ы</v>
          </cell>
          <cell r="AU860">
            <v>0</v>
          </cell>
          <cell r="AV860">
            <v>0</v>
          </cell>
          <cell r="AW860">
            <v>23</v>
          </cell>
          <cell r="AX860">
            <v>1</v>
          </cell>
          <cell r="AY860">
            <v>0</v>
          </cell>
          <cell r="AZ860">
            <v>0</v>
          </cell>
          <cell r="BA860">
            <v>0</v>
          </cell>
          <cell r="BB860">
            <v>0</v>
          </cell>
          <cell r="BC860">
            <v>38916</v>
          </cell>
        </row>
        <row r="861">
          <cell r="A861">
            <v>2006</v>
          </cell>
          <cell r="B861">
            <v>6</v>
          </cell>
          <cell r="C861">
            <v>334</v>
          </cell>
          <cell r="D861">
            <v>17</v>
          </cell>
          <cell r="E861">
            <v>792030</v>
          </cell>
          <cell r="F861">
            <v>0</v>
          </cell>
          <cell r="G861" t="str">
            <v>Затраты по ШПЗ (неосновные)</v>
          </cell>
          <cell r="H861">
            <v>2030</v>
          </cell>
          <cell r="I861">
            <v>7920</v>
          </cell>
          <cell r="J861">
            <v>416.38</v>
          </cell>
          <cell r="K861">
            <v>1</v>
          </cell>
          <cell r="L861">
            <v>0</v>
          </cell>
          <cell r="M861">
            <v>0</v>
          </cell>
          <cell r="N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35</v>
          </cell>
          <cell r="V861">
            <v>0</v>
          </cell>
          <cell r="W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35</v>
          </cell>
          <cell r="AE861">
            <v>410000</v>
          </cell>
          <cell r="AF861">
            <v>0</v>
          </cell>
          <cell r="AI861">
            <v>2373</v>
          </cell>
          <cell r="AK861">
            <v>0</v>
          </cell>
          <cell r="AM861">
            <v>478</v>
          </cell>
          <cell r="AN861">
            <v>1</v>
          </cell>
          <cell r="AO861">
            <v>393216</v>
          </cell>
          <cell r="AQ861">
            <v>0</v>
          </cell>
          <cell r="AR861">
            <v>0</v>
          </cell>
          <cell r="AS861" t="str">
            <v>Ы</v>
          </cell>
          <cell r="AT861" t="str">
            <v>Ы</v>
          </cell>
          <cell r="AU861">
            <v>0</v>
          </cell>
          <cell r="AV861">
            <v>0</v>
          </cell>
          <cell r="AW861">
            <v>23</v>
          </cell>
          <cell r="AX861">
            <v>1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38916</v>
          </cell>
        </row>
        <row r="862">
          <cell r="A862">
            <v>2006</v>
          </cell>
          <cell r="B862">
            <v>6</v>
          </cell>
          <cell r="C862">
            <v>335</v>
          </cell>
          <cell r="D862">
            <v>17</v>
          </cell>
          <cell r="E862">
            <v>792030</v>
          </cell>
          <cell r="F862">
            <v>0</v>
          </cell>
          <cell r="G862" t="str">
            <v>Затраты по ШПЗ (неосновные)</v>
          </cell>
          <cell r="H862">
            <v>2030</v>
          </cell>
          <cell r="I862">
            <v>7920</v>
          </cell>
          <cell r="J862">
            <v>514.96</v>
          </cell>
          <cell r="K862">
            <v>1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35</v>
          </cell>
          <cell r="V862">
            <v>0</v>
          </cell>
          <cell r="W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35</v>
          </cell>
          <cell r="AE862">
            <v>420000</v>
          </cell>
          <cell r="AF862">
            <v>0</v>
          </cell>
          <cell r="AI862">
            <v>2373</v>
          </cell>
          <cell r="AK862">
            <v>0</v>
          </cell>
          <cell r="AM862">
            <v>479</v>
          </cell>
          <cell r="AN862">
            <v>1</v>
          </cell>
          <cell r="AO862">
            <v>393216</v>
          </cell>
          <cell r="AQ862">
            <v>0</v>
          </cell>
          <cell r="AR862">
            <v>0</v>
          </cell>
          <cell r="AS862" t="str">
            <v>Ы</v>
          </cell>
          <cell r="AT862" t="str">
            <v>Ы</v>
          </cell>
          <cell r="AU862">
            <v>0</v>
          </cell>
          <cell r="AV862">
            <v>0</v>
          </cell>
          <cell r="AW862">
            <v>23</v>
          </cell>
          <cell r="AX862">
            <v>1</v>
          </cell>
          <cell r="AY862">
            <v>0</v>
          </cell>
          <cell r="AZ862">
            <v>0</v>
          </cell>
          <cell r="BA862">
            <v>0</v>
          </cell>
          <cell r="BB862">
            <v>0</v>
          </cell>
          <cell r="BC862">
            <v>38916</v>
          </cell>
        </row>
        <row r="863">
          <cell r="A863">
            <v>2006</v>
          </cell>
          <cell r="B863">
            <v>6</v>
          </cell>
          <cell r="C863">
            <v>336</v>
          </cell>
          <cell r="D863">
            <v>17</v>
          </cell>
          <cell r="E863">
            <v>792030</v>
          </cell>
          <cell r="F863">
            <v>0</v>
          </cell>
          <cell r="G863" t="str">
            <v>Затраты по ШПЗ (неосновные)</v>
          </cell>
          <cell r="H863">
            <v>2030</v>
          </cell>
          <cell r="I863">
            <v>7920</v>
          </cell>
          <cell r="J863">
            <v>14.41</v>
          </cell>
          <cell r="K863">
            <v>1</v>
          </cell>
          <cell r="L863">
            <v>0</v>
          </cell>
          <cell r="M863">
            <v>0</v>
          </cell>
          <cell r="N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35</v>
          </cell>
          <cell r="V863">
            <v>0</v>
          </cell>
          <cell r="W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35</v>
          </cell>
          <cell r="AE863">
            <v>430000</v>
          </cell>
          <cell r="AF863">
            <v>0</v>
          </cell>
          <cell r="AI863">
            <v>2373</v>
          </cell>
          <cell r="AK863">
            <v>0</v>
          </cell>
          <cell r="AM863">
            <v>480</v>
          </cell>
          <cell r="AN863">
            <v>1</v>
          </cell>
          <cell r="AO863">
            <v>393216</v>
          </cell>
          <cell r="AQ863">
            <v>0</v>
          </cell>
          <cell r="AR863">
            <v>0</v>
          </cell>
          <cell r="AS863" t="str">
            <v>Ы</v>
          </cell>
          <cell r="AT863" t="str">
            <v>Ы</v>
          </cell>
          <cell r="AU863">
            <v>0</v>
          </cell>
          <cell r="AV863">
            <v>0</v>
          </cell>
          <cell r="AW863">
            <v>23</v>
          </cell>
          <cell r="AX863">
            <v>1</v>
          </cell>
          <cell r="AY863">
            <v>0</v>
          </cell>
          <cell r="AZ863">
            <v>0</v>
          </cell>
          <cell r="BA863">
            <v>0</v>
          </cell>
          <cell r="BB863">
            <v>0</v>
          </cell>
          <cell r="BC863">
            <v>38916</v>
          </cell>
        </row>
        <row r="864">
          <cell r="A864">
            <v>2006</v>
          </cell>
          <cell r="B864">
            <v>6</v>
          </cell>
          <cell r="C864">
            <v>337</v>
          </cell>
          <cell r="D864">
            <v>17</v>
          </cell>
          <cell r="E864">
            <v>792030</v>
          </cell>
          <cell r="F864">
            <v>0</v>
          </cell>
          <cell r="G864" t="str">
            <v>Затраты по ШПЗ (неосновные)</v>
          </cell>
          <cell r="H864">
            <v>2030</v>
          </cell>
          <cell r="I864">
            <v>7920</v>
          </cell>
          <cell r="J864">
            <v>81.47</v>
          </cell>
          <cell r="K864">
            <v>1</v>
          </cell>
          <cell r="L864">
            <v>0</v>
          </cell>
          <cell r="M864">
            <v>0</v>
          </cell>
          <cell r="N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35</v>
          </cell>
          <cell r="V864">
            <v>0</v>
          </cell>
          <cell r="W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35</v>
          </cell>
          <cell r="AE864">
            <v>430110</v>
          </cell>
          <cell r="AF864">
            <v>0</v>
          </cell>
          <cell r="AI864">
            <v>2373</v>
          </cell>
          <cell r="AK864">
            <v>0</v>
          </cell>
          <cell r="AM864">
            <v>481</v>
          </cell>
          <cell r="AN864">
            <v>1</v>
          </cell>
          <cell r="AO864">
            <v>393216</v>
          </cell>
          <cell r="AQ864">
            <v>0</v>
          </cell>
          <cell r="AR864">
            <v>0</v>
          </cell>
          <cell r="AS864" t="str">
            <v>Ы</v>
          </cell>
          <cell r="AT864" t="str">
            <v>Ы</v>
          </cell>
          <cell r="AU864">
            <v>0</v>
          </cell>
          <cell r="AV864">
            <v>0</v>
          </cell>
          <cell r="AW864">
            <v>23</v>
          </cell>
          <cell r="AX864">
            <v>1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38916</v>
          </cell>
        </row>
        <row r="865">
          <cell r="A865">
            <v>2006</v>
          </cell>
          <cell r="B865">
            <v>6</v>
          </cell>
          <cell r="C865">
            <v>338</v>
          </cell>
          <cell r="D865">
            <v>17</v>
          </cell>
          <cell r="E865">
            <v>792030</v>
          </cell>
          <cell r="F865">
            <v>0</v>
          </cell>
          <cell r="G865" t="str">
            <v>Затраты по ШПЗ (неосновные)</v>
          </cell>
          <cell r="H865">
            <v>2030</v>
          </cell>
          <cell r="I865">
            <v>7920</v>
          </cell>
          <cell r="J865">
            <v>28.37</v>
          </cell>
          <cell r="K865">
            <v>1</v>
          </cell>
          <cell r="L865">
            <v>0</v>
          </cell>
          <cell r="M865">
            <v>0</v>
          </cell>
          <cell r="N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35</v>
          </cell>
          <cell r="V865">
            <v>0</v>
          </cell>
          <cell r="W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35</v>
          </cell>
          <cell r="AE865">
            <v>430120</v>
          </cell>
          <cell r="AF865">
            <v>0</v>
          </cell>
          <cell r="AI865">
            <v>2373</v>
          </cell>
          <cell r="AK865">
            <v>0</v>
          </cell>
          <cell r="AM865">
            <v>482</v>
          </cell>
          <cell r="AN865">
            <v>1</v>
          </cell>
          <cell r="AO865">
            <v>393216</v>
          </cell>
          <cell r="AQ865">
            <v>0</v>
          </cell>
          <cell r="AR865">
            <v>0</v>
          </cell>
          <cell r="AS865" t="str">
            <v>Ы</v>
          </cell>
          <cell r="AT865" t="str">
            <v>Ы</v>
          </cell>
          <cell r="AU865">
            <v>0</v>
          </cell>
          <cell r="AV865">
            <v>0</v>
          </cell>
          <cell r="AW865">
            <v>23</v>
          </cell>
          <cell r="AX865">
            <v>1</v>
          </cell>
          <cell r="AY865">
            <v>0</v>
          </cell>
          <cell r="AZ865">
            <v>0</v>
          </cell>
          <cell r="BA865">
            <v>0</v>
          </cell>
          <cell r="BB865">
            <v>0</v>
          </cell>
          <cell r="BC865">
            <v>38916</v>
          </cell>
        </row>
        <row r="866">
          <cell r="A866">
            <v>2006</v>
          </cell>
          <cell r="B866">
            <v>6</v>
          </cell>
          <cell r="C866">
            <v>339</v>
          </cell>
          <cell r="D866">
            <v>17</v>
          </cell>
          <cell r="E866">
            <v>792030</v>
          </cell>
          <cell r="F866">
            <v>0</v>
          </cell>
          <cell r="G866" t="str">
            <v>Затраты по ШПЗ (неосновные)</v>
          </cell>
          <cell r="H866">
            <v>2030</v>
          </cell>
          <cell r="I866">
            <v>7920</v>
          </cell>
          <cell r="J866">
            <v>148.22999999999999</v>
          </cell>
          <cell r="K866">
            <v>1</v>
          </cell>
          <cell r="L866">
            <v>0</v>
          </cell>
          <cell r="M866">
            <v>0</v>
          </cell>
          <cell r="N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35</v>
          </cell>
          <cell r="V866">
            <v>0</v>
          </cell>
          <cell r="W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35</v>
          </cell>
          <cell r="AE866">
            <v>430130</v>
          </cell>
          <cell r="AF866">
            <v>0</v>
          </cell>
          <cell r="AI866">
            <v>2373</v>
          </cell>
          <cell r="AK866">
            <v>0</v>
          </cell>
          <cell r="AM866">
            <v>483</v>
          </cell>
          <cell r="AN866">
            <v>1</v>
          </cell>
          <cell r="AO866">
            <v>393216</v>
          </cell>
          <cell r="AQ866">
            <v>0</v>
          </cell>
          <cell r="AR866">
            <v>0</v>
          </cell>
          <cell r="AS866" t="str">
            <v>Ы</v>
          </cell>
          <cell r="AT866" t="str">
            <v>Ы</v>
          </cell>
          <cell r="AU866">
            <v>0</v>
          </cell>
          <cell r="AV866">
            <v>0</v>
          </cell>
          <cell r="AW866">
            <v>23</v>
          </cell>
          <cell r="AX866">
            <v>1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38916</v>
          </cell>
        </row>
        <row r="867">
          <cell r="A867">
            <v>2006</v>
          </cell>
          <cell r="B867">
            <v>6</v>
          </cell>
          <cell r="C867">
            <v>340</v>
          </cell>
          <cell r="D867">
            <v>17</v>
          </cell>
          <cell r="E867">
            <v>792030</v>
          </cell>
          <cell r="F867">
            <v>0</v>
          </cell>
          <cell r="G867" t="str">
            <v>Затраты по ШПЗ (неосновные)</v>
          </cell>
          <cell r="H867">
            <v>2030</v>
          </cell>
          <cell r="I867">
            <v>7920</v>
          </cell>
          <cell r="J867">
            <v>99.78</v>
          </cell>
          <cell r="K867">
            <v>1</v>
          </cell>
          <cell r="L867">
            <v>0</v>
          </cell>
          <cell r="M867">
            <v>0</v>
          </cell>
          <cell r="N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35</v>
          </cell>
          <cell r="V867">
            <v>0</v>
          </cell>
          <cell r="W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35</v>
          </cell>
          <cell r="AE867">
            <v>430140</v>
          </cell>
          <cell r="AF867">
            <v>0</v>
          </cell>
          <cell r="AI867">
            <v>2373</v>
          </cell>
          <cell r="AK867">
            <v>0</v>
          </cell>
          <cell r="AM867">
            <v>484</v>
          </cell>
          <cell r="AN867">
            <v>1</v>
          </cell>
          <cell r="AO867">
            <v>393216</v>
          </cell>
          <cell r="AQ867">
            <v>0</v>
          </cell>
          <cell r="AR867">
            <v>0</v>
          </cell>
          <cell r="AS867" t="str">
            <v>Ы</v>
          </cell>
          <cell r="AT867" t="str">
            <v>Ы</v>
          </cell>
          <cell r="AU867">
            <v>0</v>
          </cell>
          <cell r="AV867">
            <v>0</v>
          </cell>
          <cell r="AW867">
            <v>23</v>
          </cell>
          <cell r="AX867">
            <v>1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38916</v>
          </cell>
        </row>
        <row r="868">
          <cell r="A868">
            <v>2006</v>
          </cell>
          <cell r="B868">
            <v>6</v>
          </cell>
          <cell r="C868">
            <v>341</v>
          </cell>
          <cell r="D868">
            <v>17</v>
          </cell>
          <cell r="E868">
            <v>792030</v>
          </cell>
          <cell r="F868">
            <v>0</v>
          </cell>
          <cell r="G868" t="str">
            <v>Затраты по ШПЗ (неосновные)</v>
          </cell>
          <cell r="H868">
            <v>2030</v>
          </cell>
          <cell r="I868">
            <v>7920</v>
          </cell>
          <cell r="J868">
            <v>0.3</v>
          </cell>
          <cell r="K868">
            <v>1</v>
          </cell>
          <cell r="L868">
            <v>0</v>
          </cell>
          <cell r="M868">
            <v>0</v>
          </cell>
          <cell r="N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35</v>
          </cell>
          <cell r="V868">
            <v>0</v>
          </cell>
          <cell r="W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35</v>
          </cell>
          <cell r="AE868">
            <v>430230</v>
          </cell>
          <cell r="AF868">
            <v>0</v>
          </cell>
          <cell r="AI868">
            <v>2373</v>
          </cell>
          <cell r="AK868">
            <v>0</v>
          </cell>
          <cell r="AM868">
            <v>485</v>
          </cell>
          <cell r="AN868">
            <v>1</v>
          </cell>
          <cell r="AO868">
            <v>393216</v>
          </cell>
          <cell r="AQ868">
            <v>0</v>
          </cell>
          <cell r="AR868">
            <v>0</v>
          </cell>
          <cell r="AS868" t="str">
            <v>Ы</v>
          </cell>
          <cell r="AT868" t="str">
            <v>Ы</v>
          </cell>
          <cell r="AU868">
            <v>0</v>
          </cell>
          <cell r="AV868">
            <v>0</v>
          </cell>
          <cell r="AW868">
            <v>23</v>
          </cell>
          <cell r="AX868">
            <v>1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38916</v>
          </cell>
        </row>
        <row r="869">
          <cell r="A869">
            <v>2006</v>
          </cell>
          <cell r="B869">
            <v>6</v>
          </cell>
          <cell r="C869">
            <v>342</v>
          </cell>
          <cell r="D869">
            <v>17</v>
          </cell>
          <cell r="E869">
            <v>792030</v>
          </cell>
          <cell r="F869">
            <v>0</v>
          </cell>
          <cell r="G869" t="str">
            <v>Затраты по ШПЗ (неосновные)</v>
          </cell>
          <cell r="H869">
            <v>2030</v>
          </cell>
          <cell r="I869">
            <v>7920</v>
          </cell>
          <cell r="J869">
            <v>2.7</v>
          </cell>
          <cell r="K869">
            <v>1</v>
          </cell>
          <cell r="L869">
            <v>0</v>
          </cell>
          <cell r="M869">
            <v>0</v>
          </cell>
          <cell r="N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35</v>
          </cell>
          <cell r="V869">
            <v>0</v>
          </cell>
          <cell r="W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35</v>
          </cell>
          <cell r="AE869">
            <v>430240</v>
          </cell>
          <cell r="AF869">
            <v>0</v>
          </cell>
          <cell r="AI869">
            <v>2373</v>
          </cell>
          <cell r="AK869">
            <v>0</v>
          </cell>
          <cell r="AM869">
            <v>486</v>
          </cell>
          <cell r="AN869">
            <v>1</v>
          </cell>
          <cell r="AO869">
            <v>393216</v>
          </cell>
          <cell r="AQ869">
            <v>0</v>
          </cell>
          <cell r="AR869">
            <v>0</v>
          </cell>
          <cell r="AS869" t="str">
            <v>Ы</v>
          </cell>
          <cell r="AT869" t="str">
            <v>Ы</v>
          </cell>
          <cell r="AU869">
            <v>0</v>
          </cell>
          <cell r="AV869">
            <v>0</v>
          </cell>
          <cell r="AW869">
            <v>23</v>
          </cell>
          <cell r="AX869">
            <v>1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38916</v>
          </cell>
        </row>
        <row r="870">
          <cell r="A870">
            <v>2006</v>
          </cell>
          <cell r="B870">
            <v>6</v>
          </cell>
          <cell r="C870">
            <v>343</v>
          </cell>
          <cell r="D870">
            <v>17</v>
          </cell>
          <cell r="E870">
            <v>792030</v>
          </cell>
          <cell r="F870">
            <v>0</v>
          </cell>
          <cell r="G870" t="str">
            <v>Затраты по ШПЗ (неосновные)</v>
          </cell>
          <cell r="H870">
            <v>2030</v>
          </cell>
          <cell r="I870">
            <v>7920</v>
          </cell>
          <cell r="J870">
            <v>95.35</v>
          </cell>
          <cell r="K870">
            <v>1</v>
          </cell>
          <cell r="L870">
            <v>0</v>
          </cell>
          <cell r="M870">
            <v>0</v>
          </cell>
          <cell r="N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35</v>
          </cell>
          <cell r="V870">
            <v>0</v>
          </cell>
          <cell r="W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35</v>
          </cell>
          <cell r="AE870">
            <v>450000</v>
          </cell>
          <cell r="AF870">
            <v>0</v>
          </cell>
          <cell r="AI870">
            <v>2373</v>
          </cell>
          <cell r="AK870">
            <v>0</v>
          </cell>
          <cell r="AM870">
            <v>487</v>
          </cell>
          <cell r="AN870">
            <v>1</v>
          </cell>
          <cell r="AO870">
            <v>393216</v>
          </cell>
          <cell r="AQ870">
            <v>0</v>
          </cell>
          <cell r="AR870">
            <v>0</v>
          </cell>
          <cell r="AS870" t="str">
            <v>Ы</v>
          </cell>
          <cell r="AT870" t="str">
            <v>Ы</v>
          </cell>
          <cell r="AU870">
            <v>0</v>
          </cell>
          <cell r="AV870">
            <v>0</v>
          </cell>
          <cell r="AW870">
            <v>23</v>
          </cell>
          <cell r="AX870">
            <v>1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38916</v>
          </cell>
        </row>
        <row r="871">
          <cell r="A871">
            <v>2006</v>
          </cell>
          <cell r="B871">
            <v>6</v>
          </cell>
          <cell r="C871">
            <v>344</v>
          </cell>
          <cell r="D871">
            <v>17</v>
          </cell>
          <cell r="E871">
            <v>792030</v>
          </cell>
          <cell r="F871">
            <v>0</v>
          </cell>
          <cell r="G871" t="str">
            <v>Затраты по ШПЗ (неосновные)</v>
          </cell>
          <cell r="H871">
            <v>2030</v>
          </cell>
          <cell r="I871">
            <v>7920</v>
          </cell>
          <cell r="J871">
            <v>9.89</v>
          </cell>
          <cell r="K871">
            <v>1</v>
          </cell>
          <cell r="L871">
            <v>0</v>
          </cell>
          <cell r="M871">
            <v>0</v>
          </cell>
          <cell r="N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35</v>
          </cell>
          <cell r="V871">
            <v>0</v>
          </cell>
          <cell r="W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35</v>
          </cell>
          <cell r="AE871">
            <v>460000</v>
          </cell>
          <cell r="AF871">
            <v>0</v>
          </cell>
          <cell r="AI871">
            <v>2373</v>
          </cell>
          <cell r="AK871">
            <v>0</v>
          </cell>
          <cell r="AM871">
            <v>488</v>
          </cell>
          <cell r="AN871">
            <v>1</v>
          </cell>
          <cell r="AO871">
            <v>393216</v>
          </cell>
          <cell r="AQ871">
            <v>0</v>
          </cell>
          <cell r="AR871">
            <v>0</v>
          </cell>
          <cell r="AS871" t="str">
            <v>Ы</v>
          </cell>
          <cell r="AT871" t="str">
            <v>Ы</v>
          </cell>
          <cell r="AU871">
            <v>0</v>
          </cell>
          <cell r="AV871">
            <v>0</v>
          </cell>
          <cell r="AW871">
            <v>23</v>
          </cell>
          <cell r="AX871">
            <v>1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38916</v>
          </cell>
        </row>
        <row r="872">
          <cell r="A872">
            <v>2006</v>
          </cell>
          <cell r="B872">
            <v>6</v>
          </cell>
          <cell r="C872">
            <v>345</v>
          </cell>
          <cell r="D872">
            <v>17</v>
          </cell>
          <cell r="E872">
            <v>792030</v>
          </cell>
          <cell r="F872">
            <v>0</v>
          </cell>
          <cell r="G872" t="str">
            <v>Затраты по ШПЗ (неосновные)</v>
          </cell>
          <cell r="H872">
            <v>2030</v>
          </cell>
          <cell r="I872">
            <v>7920</v>
          </cell>
          <cell r="J872">
            <v>3.27</v>
          </cell>
          <cell r="K872">
            <v>1</v>
          </cell>
          <cell r="L872">
            <v>0</v>
          </cell>
          <cell r="M872">
            <v>0</v>
          </cell>
          <cell r="N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35</v>
          </cell>
          <cell r="V872">
            <v>0</v>
          </cell>
          <cell r="W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35</v>
          </cell>
          <cell r="AE872">
            <v>465000</v>
          </cell>
          <cell r="AF872">
            <v>0</v>
          </cell>
          <cell r="AI872">
            <v>2373</v>
          </cell>
          <cell r="AK872">
            <v>0</v>
          </cell>
          <cell r="AM872">
            <v>489</v>
          </cell>
          <cell r="AN872">
            <v>1</v>
          </cell>
          <cell r="AO872">
            <v>393216</v>
          </cell>
          <cell r="AQ872">
            <v>0</v>
          </cell>
          <cell r="AR872">
            <v>0</v>
          </cell>
          <cell r="AS872" t="str">
            <v>Ы</v>
          </cell>
          <cell r="AT872" t="str">
            <v>Ы</v>
          </cell>
          <cell r="AU872">
            <v>0</v>
          </cell>
          <cell r="AV872">
            <v>0</v>
          </cell>
          <cell r="AW872">
            <v>23</v>
          </cell>
          <cell r="AX872">
            <v>1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38916</v>
          </cell>
        </row>
        <row r="873">
          <cell r="A873">
            <v>2006</v>
          </cell>
          <cell r="B873">
            <v>6</v>
          </cell>
          <cell r="C873">
            <v>346</v>
          </cell>
          <cell r="D873">
            <v>17</v>
          </cell>
          <cell r="E873">
            <v>792030</v>
          </cell>
          <cell r="F873">
            <v>0</v>
          </cell>
          <cell r="G873" t="str">
            <v>Затраты по ШПЗ (неосновные)</v>
          </cell>
          <cell r="H873">
            <v>2030</v>
          </cell>
          <cell r="I873">
            <v>7920</v>
          </cell>
          <cell r="J873">
            <v>148.5</v>
          </cell>
          <cell r="K873">
            <v>1</v>
          </cell>
          <cell r="L873">
            <v>0</v>
          </cell>
          <cell r="M873">
            <v>0</v>
          </cell>
          <cell r="N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35</v>
          </cell>
          <cell r="V873">
            <v>0</v>
          </cell>
          <cell r="W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35</v>
          </cell>
          <cell r="AE873">
            <v>501102</v>
          </cell>
          <cell r="AF873">
            <v>0</v>
          </cell>
          <cell r="AI873">
            <v>2373</v>
          </cell>
          <cell r="AK873">
            <v>0</v>
          </cell>
          <cell r="AM873">
            <v>490</v>
          </cell>
          <cell r="AN873">
            <v>1</v>
          </cell>
          <cell r="AO873">
            <v>393216</v>
          </cell>
          <cell r="AQ873">
            <v>0</v>
          </cell>
          <cell r="AR873">
            <v>0</v>
          </cell>
          <cell r="AS873" t="str">
            <v>Ы</v>
          </cell>
          <cell r="AT873" t="str">
            <v>Ы</v>
          </cell>
          <cell r="AU873">
            <v>0</v>
          </cell>
          <cell r="AV873">
            <v>0</v>
          </cell>
          <cell r="AW873">
            <v>23</v>
          </cell>
          <cell r="AX873">
            <v>1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38916</v>
          </cell>
        </row>
        <row r="874">
          <cell r="A874">
            <v>2006</v>
          </cell>
          <cell r="B874">
            <v>6</v>
          </cell>
          <cell r="C874">
            <v>347</v>
          </cell>
          <cell r="D874">
            <v>17</v>
          </cell>
          <cell r="E874">
            <v>792030</v>
          </cell>
          <cell r="F874">
            <v>0</v>
          </cell>
          <cell r="G874" t="str">
            <v>Затраты по ШПЗ (неосновные)</v>
          </cell>
          <cell r="H874">
            <v>2030</v>
          </cell>
          <cell r="I874">
            <v>7920</v>
          </cell>
          <cell r="J874">
            <v>89.21</v>
          </cell>
          <cell r="K874">
            <v>1</v>
          </cell>
          <cell r="L874">
            <v>0</v>
          </cell>
          <cell r="M874">
            <v>0</v>
          </cell>
          <cell r="N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35</v>
          </cell>
          <cell r="V874">
            <v>0</v>
          </cell>
          <cell r="W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35</v>
          </cell>
          <cell r="AE874">
            <v>501103</v>
          </cell>
          <cell r="AF874">
            <v>0</v>
          </cell>
          <cell r="AI874">
            <v>2373</v>
          </cell>
          <cell r="AK874">
            <v>0</v>
          </cell>
          <cell r="AM874">
            <v>491</v>
          </cell>
          <cell r="AN874">
            <v>1</v>
          </cell>
          <cell r="AO874">
            <v>393216</v>
          </cell>
          <cell r="AQ874">
            <v>0</v>
          </cell>
          <cell r="AR874">
            <v>0</v>
          </cell>
          <cell r="AS874" t="str">
            <v>Ы</v>
          </cell>
          <cell r="AT874" t="str">
            <v>Ы</v>
          </cell>
          <cell r="AU874">
            <v>0</v>
          </cell>
          <cell r="AV874">
            <v>0</v>
          </cell>
          <cell r="AW874">
            <v>23</v>
          </cell>
          <cell r="AX874">
            <v>1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38916</v>
          </cell>
        </row>
        <row r="875">
          <cell r="A875">
            <v>2006</v>
          </cell>
          <cell r="B875">
            <v>6</v>
          </cell>
          <cell r="C875">
            <v>348</v>
          </cell>
          <cell r="D875">
            <v>17</v>
          </cell>
          <cell r="E875">
            <v>792030</v>
          </cell>
          <cell r="F875">
            <v>0</v>
          </cell>
          <cell r="G875" t="str">
            <v>Затраты по ШПЗ (неосновные)</v>
          </cell>
          <cell r="H875">
            <v>2030</v>
          </cell>
          <cell r="I875">
            <v>7920</v>
          </cell>
          <cell r="J875">
            <v>170.45</v>
          </cell>
          <cell r="K875">
            <v>1</v>
          </cell>
          <cell r="L875">
            <v>0</v>
          </cell>
          <cell r="M875">
            <v>0</v>
          </cell>
          <cell r="N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35</v>
          </cell>
          <cell r="V875">
            <v>0</v>
          </cell>
          <cell r="W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35</v>
          </cell>
          <cell r="AE875">
            <v>501105</v>
          </cell>
          <cell r="AF875">
            <v>0</v>
          </cell>
          <cell r="AI875">
            <v>2373</v>
          </cell>
          <cell r="AK875">
            <v>0</v>
          </cell>
          <cell r="AM875">
            <v>492</v>
          </cell>
          <cell r="AN875">
            <v>1</v>
          </cell>
          <cell r="AO875">
            <v>393216</v>
          </cell>
          <cell r="AQ875">
            <v>0</v>
          </cell>
          <cell r="AR875">
            <v>0</v>
          </cell>
          <cell r="AS875" t="str">
            <v>Ы</v>
          </cell>
          <cell r="AT875" t="str">
            <v>Ы</v>
          </cell>
          <cell r="AU875">
            <v>0</v>
          </cell>
          <cell r="AV875">
            <v>0</v>
          </cell>
          <cell r="AW875">
            <v>23</v>
          </cell>
          <cell r="AX875">
            <v>1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38916</v>
          </cell>
        </row>
        <row r="876">
          <cell r="A876">
            <v>2006</v>
          </cell>
          <cell r="B876">
            <v>6</v>
          </cell>
          <cell r="C876">
            <v>349</v>
          </cell>
          <cell r="D876">
            <v>17</v>
          </cell>
          <cell r="E876">
            <v>792030</v>
          </cell>
          <cell r="F876">
            <v>0</v>
          </cell>
          <cell r="G876" t="str">
            <v>Затраты по ШПЗ (неосновные)</v>
          </cell>
          <cell r="H876">
            <v>2030</v>
          </cell>
          <cell r="I876">
            <v>7920</v>
          </cell>
          <cell r="J876">
            <v>22.39</v>
          </cell>
          <cell r="K876">
            <v>1</v>
          </cell>
          <cell r="L876">
            <v>0</v>
          </cell>
          <cell r="M876">
            <v>0</v>
          </cell>
          <cell r="N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35</v>
          </cell>
          <cell r="V876">
            <v>0</v>
          </cell>
          <cell r="W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35</v>
          </cell>
          <cell r="AE876">
            <v>501106</v>
          </cell>
          <cell r="AF876">
            <v>0</v>
          </cell>
          <cell r="AI876">
            <v>2373</v>
          </cell>
          <cell r="AK876">
            <v>0</v>
          </cell>
          <cell r="AM876">
            <v>493</v>
          </cell>
          <cell r="AN876">
            <v>1</v>
          </cell>
          <cell r="AO876">
            <v>393216</v>
          </cell>
          <cell r="AQ876">
            <v>0</v>
          </cell>
          <cell r="AR876">
            <v>0</v>
          </cell>
          <cell r="AS876" t="str">
            <v>Ы</v>
          </cell>
          <cell r="AT876" t="str">
            <v>Ы</v>
          </cell>
          <cell r="AU876">
            <v>0</v>
          </cell>
          <cell r="AV876">
            <v>0</v>
          </cell>
          <cell r="AW876">
            <v>23</v>
          </cell>
          <cell r="AX876">
            <v>1</v>
          </cell>
          <cell r="AY876">
            <v>0</v>
          </cell>
          <cell r="AZ876">
            <v>0</v>
          </cell>
          <cell r="BA876">
            <v>0</v>
          </cell>
          <cell r="BB876">
            <v>0</v>
          </cell>
          <cell r="BC876">
            <v>38916</v>
          </cell>
        </row>
        <row r="877">
          <cell r="A877">
            <v>2006</v>
          </cell>
          <cell r="B877">
            <v>6</v>
          </cell>
          <cell r="C877">
            <v>350</v>
          </cell>
          <cell r="D877">
            <v>17</v>
          </cell>
          <cell r="E877">
            <v>792030</v>
          </cell>
          <cell r="F877">
            <v>0</v>
          </cell>
          <cell r="G877" t="str">
            <v>Затраты по ШПЗ (неосновные)</v>
          </cell>
          <cell r="H877">
            <v>2030</v>
          </cell>
          <cell r="I877">
            <v>7920</v>
          </cell>
          <cell r="J877">
            <v>641.29999999999995</v>
          </cell>
          <cell r="K877">
            <v>1</v>
          </cell>
          <cell r="L877">
            <v>0</v>
          </cell>
          <cell r="M877">
            <v>0</v>
          </cell>
          <cell r="N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35</v>
          </cell>
          <cell r="V877">
            <v>0</v>
          </cell>
          <cell r="W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35</v>
          </cell>
          <cell r="AE877">
            <v>501109</v>
          </cell>
          <cell r="AF877">
            <v>0</v>
          </cell>
          <cell r="AI877">
            <v>2373</v>
          </cell>
          <cell r="AK877">
            <v>0</v>
          </cell>
          <cell r="AM877">
            <v>494</v>
          </cell>
          <cell r="AN877">
            <v>1</v>
          </cell>
          <cell r="AO877">
            <v>393216</v>
          </cell>
          <cell r="AQ877">
            <v>0</v>
          </cell>
          <cell r="AR877">
            <v>0</v>
          </cell>
          <cell r="AS877" t="str">
            <v>Ы</v>
          </cell>
          <cell r="AT877" t="str">
            <v>Ы</v>
          </cell>
          <cell r="AU877">
            <v>0</v>
          </cell>
          <cell r="AV877">
            <v>0</v>
          </cell>
          <cell r="AW877">
            <v>23</v>
          </cell>
          <cell r="AX877">
            <v>1</v>
          </cell>
          <cell r="AY877">
            <v>0</v>
          </cell>
          <cell r="AZ877">
            <v>0</v>
          </cell>
          <cell r="BA877">
            <v>0</v>
          </cell>
          <cell r="BB877">
            <v>0</v>
          </cell>
          <cell r="BC877">
            <v>38916</v>
          </cell>
        </row>
        <row r="878">
          <cell r="A878">
            <v>2006</v>
          </cell>
          <cell r="B878">
            <v>6</v>
          </cell>
          <cell r="C878">
            <v>351</v>
          </cell>
          <cell r="D878">
            <v>17</v>
          </cell>
          <cell r="E878">
            <v>792030</v>
          </cell>
          <cell r="F878">
            <v>0</v>
          </cell>
          <cell r="G878" t="str">
            <v>Затраты по ШПЗ (неосновные)</v>
          </cell>
          <cell r="H878">
            <v>2030</v>
          </cell>
          <cell r="I878">
            <v>7920</v>
          </cell>
          <cell r="J878">
            <v>92.74</v>
          </cell>
          <cell r="K878">
            <v>1</v>
          </cell>
          <cell r="L878">
            <v>0</v>
          </cell>
          <cell r="M878">
            <v>0</v>
          </cell>
          <cell r="N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35</v>
          </cell>
          <cell r="V878">
            <v>0</v>
          </cell>
          <cell r="W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35</v>
          </cell>
          <cell r="AE878">
            <v>503000</v>
          </cell>
          <cell r="AF878">
            <v>0</v>
          </cell>
          <cell r="AI878">
            <v>2373</v>
          </cell>
          <cell r="AK878">
            <v>0</v>
          </cell>
          <cell r="AM878">
            <v>495</v>
          </cell>
          <cell r="AN878">
            <v>1</v>
          </cell>
          <cell r="AO878">
            <v>393216</v>
          </cell>
          <cell r="AQ878">
            <v>0</v>
          </cell>
          <cell r="AR878">
            <v>0</v>
          </cell>
          <cell r="AS878" t="str">
            <v>Ы</v>
          </cell>
          <cell r="AT878" t="str">
            <v>Ы</v>
          </cell>
          <cell r="AU878">
            <v>0</v>
          </cell>
          <cell r="AV878">
            <v>0</v>
          </cell>
          <cell r="AW878">
            <v>23</v>
          </cell>
          <cell r="AX878">
            <v>1</v>
          </cell>
          <cell r="AY878">
            <v>0</v>
          </cell>
          <cell r="AZ878">
            <v>0</v>
          </cell>
          <cell r="BA878">
            <v>0</v>
          </cell>
          <cell r="BB878">
            <v>0</v>
          </cell>
          <cell r="BC878">
            <v>38916</v>
          </cell>
        </row>
        <row r="879">
          <cell r="A879">
            <v>2006</v>
          </cell>
          <cell r="B879">
            <v>6</v>
          </cell>
          <cell r="C879">
            <v>352</v>
          </cell>
          <cell r="D879">
            <v>17</v>
          </cell>
          <cell r="E879">
            <v>792030</v>
          </cell>
          <cell r="F879">
            <v>0</v>
          </cell>
          <cell r="G879" t="str">
            <v>Затраты по ШПЗ (неосновные)</v>
          </cell>
          <cell r="H879">
            <v>2030</v>
          </cell>
          <cell r="I879">
            <v>7920</v>
          </cell>
          <cell r="J879">
            <v>1.82</v>
          </cell>
          <cell r="K879">
            <v>1</v>
          </cell>
          <cell r="L879">
            <v>0</v>
          </cell>
          <cell r="M879">
            <v>0</v>
          </cell>
          <cell r="N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35</v>
          </cell>
          <cell r="V879">
            <v>0</v>
          </cell>
          <cell r="W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35</v>
          </cell>
          <cell r="AE879">
            <v>504100</v>
          </cell>
          <cell r="AF879">
            <v>0</v>
          </cell>
          <cell r="AI879">
            <v>2373</v>
          </cell>
          <cell r="AK879">
            <v>0</v>
          </cell>
          <cell r="AM879">
            <v>496</v>
          </cell>
          <cell r="AN879">
            <v>1</v>
          </cell>
          <cell r="AO879">
            <v>393216</v>
          </cell>
          <cell r="AQ879">
            <v>0</v>
          </cell>
          <cell r="AR879">
            <v>0</v>
          </cell>
          <cell r="AS879" t="str">
            <v>Ы</v>
          </cell>
          <cell r="AT879" t="str">
            <v>Ы</v>
          </cell>
          <cell r="AU879">
            <v>0</v>
          </cell>
          <cell r="AV879">
            <v>0</v>
          </cell>
          <cell r="AW879">
            <v>23</v>
          </cell>
          <cell r="AX879">
            <v>1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38916</v>
          </cell>
        </row>
        <row r="880">
          <cell r="A880">
            <v>2006</v>
          </cell>
          <cell r="B880">
            <v>6</v>
          </cell>
          <cell r="C880">
            <v>353</v>
          </cell>
          <cell r="D880">
            <v>17</v>
          </cell>
          <cell r="E880">
            <v>792030</v>
          </cell>
          <cell r="F880">
            <v>0</v>
          </cell>
          <cell r="G880" t="str">
            <v>Затраты по ШПЗ (неосновные)</v>
          </cell>
          <cell r="H880">
            <v>2030</v>
          </cell>
          <cell r="I880">
            <v>7920</v>
          </cell>
          <cell r="J880">
            <v>10.52</v>
          </cell>
          <cell r="K880">
            <v>1</v>
          </cell>
          <cell r="L880">
            <v>0</v>
          </cell>
          <cell r="M880">
            <v>0</v>
          </cell>
          <cell r="N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35</v>
          </cell>
          <cell r="V880">
            <v>0</v>
          </cell>
          <cell r="W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35</v>
          </cell>
          <cell r="AE880">
            <v>504200</v>
          </cell>
          <cell r="AF880">
            <v>0</v>
          </cell>
          <cell r="AI880">
            <v>2373</v>
          </cell>
          <cell r="AK880">
            <v>0</v>
          </cell>
          <cell r="AM880">
            <v>497</v>
          </cell>
          <cell r="AN880">
            <v>1</v>
          </cell>
          <cell r="AO880">
            <v>393216</v>
          </cell>
          <cell r="AQ880">
            <v>0</v>
          </cell>
          <cell r="AR880">
            <v>0</v>
          </cell>
          <cell r="AS880" t="str">
            <v>Ы</v>
          </cell>
          <cell r="AT880" t="str">
            <v>Ы</v>
          </cell>
          <cell r="AU880">
            <v>0</v>
          </cell>
          <cell r="AV880">
            <v>0</v>
          </cell>
          <cell r="AW880">
            <v>23</v>
          </cell>
          <cell r="AX880">
            <v>1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38916</v>
          </cell>
        </row>
        <row r="881">
          <cell r="A881">
            <v>2006</v>
          </cell>
          <cell r="B881">
            <v>6</v>
          </cell>
          <cell r="C881">
            <v>354</v>
          </cell>
          <cell r="D881">
            <v>17</v>
          </cell>
          <cell r="E881">
            <v>792030</v>
          </cell>
          <cell r="F881">
            <v>0</v>
          </cell>
          <cell r="G881" t="str">
            <v>Затраты по ШПЗ (неосновные)</v>
          </cell>
          <cell r="H881">
            <v>2030</v>
          </cell>
          <cell r="I881">
            <v>7920</v>
          </cell>
          <cell r="J881">
            <v>4.0999999999999996</v>
          </cell>
          <cell r="K881">
            <v>1</v>
          </cell>
          <cell r="L881">
            <v>0</v>
          </cell>
          <cell r="M881">
            <v>0</v>
          </cell>
          <cell r="N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35</v>
          </cell>
          <cell r="V881">
            <v>0</v>
          </cell>
          <cell r="W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35</v>
          </cell>
          <cell r="AE881">
            <v>504400</v>
          </cell>
          <cell r="AF881">
            <v>0</v>
          </cell>
          <cell r="AI881">
            <v>2373</v>
          </cell>
          <cell r="AK881">
            <v>0</v>
          </cell>
          <cell r="AM881">
            <v>498</v>
          </cell>
          <cell r="AN881">
            <v>1</v>
          </cell>
          <cell r="AO881">
            <v>393216</v>
          </cell>
          <cell r="AQ881">
            <v>0</v>
          </cell>
          <cell r="AR881">
            <v>0</v>
          </cell>
          <cell r="AS881" t="str">
            <v>Ы</v>
          </cell>
          <cell r="AT881" t="str">
            <v>Ы</v>
          </cell>
          <cell r="AU881">
            <v>0</v>
          </cell>
          <cell r="AV881">
            <v>0</v>
          </cell>
          <cell r="AW881">
            <v>23</v>
          </cell>
          <cell r="AX881">
            <v>1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38916</v>
          </cell>
        </row>
        <row r="882">
          <cell r="A882">
            <v>2006</v>
          </cell>
          <cell r="B882">
            <v>6</v>
          </cell>
          <cell r="C882">
            <v>355</v>
          </cell>
          <cell r="D882">
            <v>17</v>
          </cell>
          <cell r="E882">
            <v>792030</v>
          </cell>
          <cell r="F882">
            <v>0</v>
          </cell>
          <cell r="G882" t="str">
            <v>Затраты по ШПЗ (неосновные)</v>
          </cell>
          <cell r="H882">
            <v>2030</v>
          </cell>
          <cell r="I882">
            <v>7920</v>
          </cell>
          <cell r="J882">
            <v>92.94</v>
          </cell>
          <cell r="K882">
            <v>1</v>
          </cell>
          <cell r="L882">
            <v>0</v>
          </cell>
          <cell r="M882">
            <v>0</v>
          </cell>
          <cell r="N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35</v>
          </cell>
          <cell r="V882">
            <v>0</v>
          </cell>
          <cell r="W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35</v>
          </cell>
          <cell r="AE882">
            <v>505100</v>
          </cell>
          <cell r="AF882">
            <v>0</v>
          </cell>
          <cell r="AI882">
            <v>2373</v>
          </cell>
          <cell r="AK882">
            <v>0</v>
          </cell>
          <cell r="AM882">
            <v>499</v>
          </cell>
          <cell r="AN882">
            <v>1</v>
          </cell>
          <cell r="AO882">
            <v>393216</v>
          </cell>
          <cell r="AQ882">
            <v>0</v>
          </cell>
          <cell r="AR882">
            <v>0</v>
          </cell>
          <cell r="AS882" t="str">
            <v>Ы</v>
          </cell>
          <cell r="AT882" t="str">
            <v>Ы</v>
          </cell>
          <cell r="AU882">
            <v>0</v>
          </cell>
          <cell r="AV882">
            <v>0</v>
          </cell>
          <cell r="AW882">
            <v>23</v>
          </cell>
          <cell r="AX882">
            <v>1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38916</v>
          </cell>
        </row>
        <row r="883">
          <cell r="A883">
            <v>2006</v>
          </cell>
          <cell r="B883">
            <v>6</v>
          </cell>
          <cell r="C883">
            <v>356</v>
          </cell>
          <cell r="D883">
            <v>17</v>
          </cell>
          <cell r="E883">
            <v>792030</v>
          </cell>
          <cell r="F883">
            <v>0</v>
          </cell>
          <cell r="G883" t="str">
            <v>Затраты по ШПЗ (неосновные)</v>
          </cell>
          <cell r="H883">
            <v>2030</v>
          </cell>
          <cell r="I883">
            <v>7920</v>
          </cell>
          <cell r="J883">
            <v>0.56000000000000005</v>
          </cell>
          <cell r="K883">
            <v>1</v>
          </cell>
          <cell r="L883">
            <v>0</v>
          </cell>
          <cell r="M883">
            <v>0</v>
          </cell>
          <cell r="N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35</v>
          </cell>
          <cell r="V883">
            <v>0</v>
          </cell>
          <cell r="W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35</v>
          </cell>
          <cell r="AE883">
            <v>505200</v>
          </cell>
          <cell r="AF883">
            <v>0</v>
          </cell>
          <cell r="AI883">
            <v>2373</v>
          </cell>
          <cell r="AK883">
            <v>0</v>
          </cell>
          <cell r="AM883">
            <v>500</v>
          </cell>
          <cell r="AN883">
            <v>1</v>
          </cell>
          <cell r="AO883">
            <v>393216</v>
          </cell>
          <cell r="AQ883">
            <v>0</v>
          </cell>
          <cell r="AR883">
            <v>0</v>
          </cell>
          <cell r="AS883" t="str">
            <v>Ы</v>
          </cell>
          <cell r="AT883" t="str">
            <v>Ы</v>
          </cell>
          <cell r="AU883">
            <v>0</v>
          </cell>
          <cell r="AV883">
            <v>0</v>
          </cell>
          <cell r="AW883">
            <v>23</v>
          </cell>
          <cell r="AX883">
            <v>1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38916</v>
          </cell>
        </row>
        <row r="884">
          <cell r="A884">
            <v>2006</v>
          </cell>
          <cell r="B884">
            <v>6</v>
          </cell>
          <cell r="C884">
            <v>357</v>
          </cell>
          <cell r="D884">
            <v>17</v>
          </cell>
          <cell r="E884">
            <v>792030</v>
          </cell>
          <cell r="F884">
            <v>0</v>
          </cell>
          <cell r="G884" t="str">
            <v>Затраты по ШПЗ (неосновные)</v>
          </cell>
          <cell r="H884">
            <v>2030</v>
          </cell>
          <cell r="I884">
            <v>7920</v>
          </cell>
          <cell r="J884">
            <v>275.08</v>
          </cell>
          <cell r="K884">
            <v>1</v>
          </cell>
          <cell r="L884">
            <v>0</v>
          </cell>
          <cell r="M884">
            <v>0</v>
          </cell>
          <cell r="N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35</v>
          </cell>
          <cell r="V884">
            <v>0</v>
          </cell>
          <cell r="W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35</v>
          </cell>
          <cell r="AE884">
            <v>506200</v>
          </cell>
          <cell r="AF884">
            <v>0</v>
          </cell>
          <cell r="AI884">
            <v>2373</v>
          </cell>
          <cell r="AK884">
            <v>0</v>
          </cell>
          <cell r="AM884">
            <v>501</v>
          </cell>
          <cell r="AN884">
            <v>1</v>
          </cell>
          <cell r="AO884">
            <v>393216</v>
          </cell>
          <cell r="AQ884">
            <v>0</v>
          </cell>
          <cell r="AR884">
            <v>0</v>
          </cell>
          <cell r="AS884" t="str">
            <v>Ы</v>
          </cell>
          <cell r="AT884" t="str">
            <v>Ы</v>
          </cell>
          <cell r="AU884">
            <v>0</v>
          </cell>
          <cell r="AV884">
            <v>0</v>
          </cell>
          <cell r="AW884">
            <v>23</v>
          </cell>
          <cell r="AX884">
            <v>1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38916</v>
          </cell>
        </row>
        <row r="885">
          <cell r="A885">
            <v>2006</v>
          </cell>
          <cell r="B885">
            <v>6</v>
          </cell>
          <cell r="C885">
            <v>358</v>
          </cell>
          <cell r="D885">
            <v>17</v>
          </cell>
          <cell r="E885">
            <v>792030</v>
          </cell>
          <cell r="F885">
            <v>0</v>
          </cell>
          <cell r="G885" t="str">
            <v>Затраты по ШПЗ (неосновные)</v>
          </cell>
          <cell r="H885">
            <v>2030</v>
          </cell>
          <cell r="I885">
            <v>7920</v>
          </cell>
          <cell r="J885">
            <v>0.32</v>
          </cell>
          <cell r="K885">
            <v>1</v>
          </cell>
          <cell r="L885">
            <v>0</v>
          </cell>
          <cell r="M885">
            <v>0</v>
          </cell>
          <cell r="N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35</v>
          </cell>
          <cell r="V885">
            <v>0</v>
          </cell>
          <cell r="W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35</v>
          </cell>
          <cell r="AE885">
            <v>508700</v>
          </cell>
          <cell r="AF885">
            <v>0</v>
          </cell>
          <cell r="AI885">
            <v>2373</v>
          </cell>
          <cell r="AK885">
            <v>0</v>
          </cell>
          <cell r="AM885">
            <v>502</v>
          </cell>
          <cell r="AN885">
            <v>1</v>
          </cell>
          <cell r="AO885">
            <v>393216</v>
          </cell>
          <cell r="AQ885">
            <v>0</v>
          </cell>
          <cell r="AR885">
            <v>0</v>
          </cell>
          <cell r="AS885" t="str">
            <v>Ы</v>
          </cell>
          <cell r="AT885" t="str">
            <v>Ы</v>
          </cell>
          <cell r="AU885">
            <v>0</v>
          </cell>
          <cell r="AV885">
            <v>0</v>
          </cell>
          <cell r="AW885">
            <v>23</v>
          </cell>
          <cell r="AX885">
            <v>1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38916</v>
          </cell>
        </row>
        <row r="886">
          <cell r="A886">
            <v>2006</v>
          </cell>
          <cell r="B886">
            <v>6</v>
          </cell>
          <cell r="C886">
            <v>359</v>
          </cell>
          <cell r="D886">
            <v>17</v>
          </cell>
          <cell r="E886">
            <v>792030</v>
          </cell>
          <cell r="F886">
            <v>0</v>
          </cell>
          <cell r="G886" t="str">
            <v>Затраты по ШПЗ (неосновные)</v>
          </cell>
          <cell r="H886">
            <v>2030</v>
          </cell>
          <cell r="I886">
            <v>7920</v>
          </cell>
          <cell r="J886">
            <v>347.56</v>
          </cell>
          <cell r="K886">
            <v>1</v>
          </cell>
          <cell r="L886">
            <v>0</v>
          </cell>
          <cell r="M886">
            <v>0</v>
          </cell>
          <cell r="N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35</v>
          </cell>
          <cell r="V886">
            <v>0</v>
          </cell>
          <cell r="W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35</v>
          </cell>
          <cell r="AE886">
            <v>510100</v>
          </cell>
          <cell r="AF886">
            <v>0</v>
          </cell>
          <cell r="AI886">
            <v>2373</v>
          </cell>
          <cell r="AK886">
            <v>0</v>
          </cell>
          <cell r="AM886">
            <v>503</v>
          </cell>
          <cell r="AN886">
            <v>1</v>
          </cell>
          <cell r="AO886">
            <v>393216</v>
          </cell>
          <cell r="AQ886">
            <v>0</v>
          </cell>
          <cell r="AR886">
            <v>0</v>
          </cell>
          <cell r="AS886" t="str">
            <v>Ы</v>
          </cell>
          <cell r="AT886" t="str">
            <v>Ы</v>
          </cell>
          <cell r="AU886">
            <v>0</v>
          </cell>
          <cell r="AV886">
            <v>0</v>
          </cell>
          <cell r="AW886">
            <v>23</v>
          </cell>
          <cell r="AX886">
            <v>1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38916</v>
          </cell>
        </row>
        <row r="887">
          <cell r="A887">
            <v>2006</v>
          </cell>
          <cell r="B887">
            <v>6</v>
          </cell>
          <cell r="C887">
            <v>360</v>
          </cell>
          <cell r="D887">
            <v>17</v>
          </cell>
          <cell r="E887">
            <v>792030</v>
          </cell>
          <cell r="F887">
            <v>0</v>
          </cell>
          <cell r="G887" t="str">
            <v>Затраты по ШПЗ (неосновные)</v>
          </cell>
          <cell r="H887">
            <v>2030</v>
          </cell>
          <cell r="I887">
            <v>7920</v>
          </cell>
          <cell r="J887">
            <v>1.97</v>
          </cell>
          <cell r="K887">
            <v>1</v>
          </cell>
          <cell r="L887">
            <v>0</v>
          </cell>
          <cell r="M887">
            <v>0</v>
          </cell>
          <cell r="N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35</v>
          </cell>
          <cell r="V887">
            <v>0</v>
          </cell>
          <cell r="W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35</v>
          </cell>
          <cell r="AE887">
            <v>510200</v>
          </cell>
          <cell r="AF887">
            <v>0</v>
          </cell>
          <cell r="AI887">
            <v>2373</v>
          </cell>
          <cell r="AK887">
            <v>0</v>
          </cell>
          <cell r="AM887">
            <v>504</v>
          </cell>
          <cell r="AN887">
            <v>1</v>
          </cell>
          <cell r="AO887">
            <v>393216</v>
          </cell>
          <cell r="AQ887">
            <v>0</v>
          </cell>
          <cell r="AR887">
            <v>0</v>
          </cell>
          <cell r="AS887" t="str">
            <v>Ы</v>
          </cell>
          <cell r="AT887" t="str">
            <v>Ы</v>
          </cell>
          <cell r="AU887">
            <v>0</v>
          </cell>
          <cell r="AV887">
            <v>0</v>
          </cell>
          <cell r="AW887">
            <v>23</v>
          </cell>
          <cell r="AX887">
            <v>1</v>
          </cell>
          <cell r="AY887">
            <v>0</v>
          </cell>
          <cell r="AZ887">
            <v>0</v>
          </cell>
          <cell r="BA887">
            <v>0</v>
          </cell>
          <cell r="BB887">
            <v>0</v>
          </cell>
          <cell r="BC887">
            <v>38916</v>
          </cell>
        </row>
        <row r="888">
          <cell r="A888">
            <v>2006</v>
          </cell>
          <cell r="B888">
            <v>6</v>
          </cell>
          <cell r="C888">
            <v>361</v>
          </cell>
          <cell r="D888">
            <v>17</v>
          </cell>
          <cell r="E888">
            <v>792030</v>
          </cell>
          <cell r="F888">
            <v>0</v>
          </cell>
          <cell r="G888" t="str">
            <v>Затраты по ШПЗ (неосновные)</v>
          </cell>
          <cell r="H888">
            <v>2030</v>
          </cell>
          <cell r="I888">
            <v>7920</v>
          </cell>
          <cell r="J888">
            <v>2.39</v>
          </cell>
          <cell r="K888">
            <v>1</v>
          </cell>
          <cell r="L888">
            <v>0</v>
          </cell>
          <cell r="M888">
            <v>0</v>
          </cell>
          <cell r="N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35</v>
          </cell>
          <cell r="V888">
            <v>0</v>
          </cell>
          <cell r="W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35</v>
          </cell>
          <cell r="AE888">
            <v>510300</v>
          </cell>
          <cell r="AF888">
            <v>0</v>
          </cell>
          <cell r="AI888">
            <v>2373</v>
          </cell>
          <cell r="AK888">
            <v>0</v>
          </cell>
          <cell r="AM888">
            <v>505</v>
          </cell>
          <cell r="AN888">
            <v>1</v>
          </cell>
          <cell r="AO888">
            <v>393216</v>
          </cell>
          <cell r="AQ888">
            <v>0</v>
          </cell>
          <cell r="AR888">
            <v>0</v>
          </cell>
          <cell r="AS888" t="str">
            <v>Ы</v>
          </cell>
          <cell r="AT888" t="str">
            <v>Ы</v>
          </cell>
          <cell r="AU888">
            <v>0</v>
          </cell>
          <cell r="AV888">
            <v>0</v>
          </cell>
          <cell r="AW888">
            <v>23</v>
          </cell>
          <cell r="AX888">
            <v>1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38916</v>
          </cell>
        </row>
        <row r="889">
          <cell r="A889">
            <v>2006</v>
          </cell>
          <cell r="B889">
            <v>6</v>
          </cell>
          <cell r="C889">
            <v>362</v>
          </cell>
          <cell r="D889">
            <v>17</v>
          </cell>
          <cell r="E889">
            <v>792030</v>
          </cell>
          <cell r="F889">
            <v>0</v>
          </cell>
          <cell r="G889" t="str">
            <v>Затраты по ШПЗ (неосновные)</v>
          </cell>
          <cell r="H889">
            <v>2030</v>
          </cell>
          <cell r="I889">
            <v>7920</v>
          </cell>
          <cell r="J889">
            <v>15.69</v>
          </cell>
          <cell r="K889">
            <v>1</v>
          </cell>
          <cell r="L889">
            <v>0</v>
          </cell>
          <cell r="M889">
            <v>0</v>
          </cell>
          <cell r="N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35</v>
          </cell>
          <cell r="V889">
            <v>0</v>
          </cell>
          <cell r="W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35</v>
          </cell>
          <cell r="AE889">
            <v>510400</v>
          </cell>
          <cell r="AF889">
            <v>0</v>
          </cell>
          <cell r="AI889">
            <v>2373</v>
          </cell>
          <cell r="AK889">
            <v>0</v>
          </cell>
          <cell r="AM889">
            <v>506</v>
          </cell>
          <cell r="AN889">
            <v>1</v>
          </cell>
          <cell r="AO889">
            <v>393216</v>
          </cell>
          <cell r="AQ889">
            <v>0</v>
          </cell>
          <cell r="AR889">
            <v>0</v>
          </cell>
          <cell r="AS889" t="str">
            <v>Ы</v>
          </cell>
          <cell r="AT889" t="str">
            <v>Ы</v>
          </cell>
          <cell r="AU889">
            <v>0</v>
          </cell>
          <cell r="AV889">
            <v>0</v>
          </cell>
          <cell r="AW889">
            <v>23</v>
          </cell>
          <cell r="AX889">
            <v>1</v>
          </cell>
          <cell r="AY889">
            <v>0</v>
          </cell>
          <cell r="AZ889">
            <v>0</v>
          </cell>
          <cell r="BA889">
            <v>0</v>
          </cell>
          <cell r="BB889">
            <v>0</v>
          </cell>
          <cell r="BC889">
            <v>38916</v>
          </cell>
        </row>
        <row r="890">
          <cell r="A890">
            <v>2006</v>
          </cell>
          <cell r="B890">
            <v>6</v>
          </cell>
          <cell r="C890">
            <v>363</v>
          </cell>
          <cell r="D890">
            <v>17</v>
          </cell>
          <cell r="E890">
            <v>792030</v>
          </cell>
          <cell r="F890">
            <v>0</v>
          </cell>
          <cell r="G890" t="str">
            <v>Затраты по ШПЗ (неосновные)</v>
          </cell>
          <cell r="H890">
            <v>2030</v>
          </cell>
          <cell r="I890">
            <v>7920</v>
          </cell>
          <cell r="J890">
            <v>946.69</v>
          </cell>
          <cell r="K890">
            <v>1</v>
          </cell>
          <cell r="L890">
            <v>0</v>
          </cell>
          <cell r="M890">
            <v>0</v>
          </cell>
          <cell r="N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35</v>
          </cell>
          <cell r="V890">
            <v>0</v>
          </cell>
          <cell r="W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35</v>
          </cell>
          <cell r="AE890">
            <v>510600</v>
          </cell>
          <cell r="AF890">
            <v>0</v>
          </cell>
          <cell r="AI890">
            <v>2373</v>
          </cell>
          <cell r="AK890">
            <v>0</v>
          </cell>
          <cell r="AM890">
            <v>507</v>
          </cell>
          <cell r="AN890">
            <v>1</v>
          </cell>
          <cell r="AO890">
            <v>393216</v>
          </cell>
          <cell r="AQ890">
            <v>0</v>
          </cell>
          <cell r="AR890">
            <v>0</v>
          </cell>
          <cell r="AS890" t="str">
            <v>Ы</v>
          </cell>
          <cell r="AT890" t="str">
            <v>Ы</v>
          </cell>
          <cell r="AU890">
            <v>0</v>
          </cell>
          <cell r="AV890">
            <v>0</v>
          </cell>
          <cell r="AW890">
            <v>23</v>
          </cell>
          <cell r="AX890">
            <v>1</v>
          </cell>
          <cell r="AY890">
            <v>0</v>
          </cell>
          <cell r="AZ890">
            <v>0</v>
          </cell>
          <cell r="BA890">
            <v>0</v>
          </cell>
          <cell r="BB890">
            <v>0</v>
          </cell>
          <cell r="BC890">
            <v>38916</v>
          </cell>
        </row>
        <row r="891">
          <cell r="A891">
            <v>2006</v>
          </cell>
          <cell r="B891">
            <v>6</v>
          </cell>
          <cell r="C891">
            <v>364</v>
          </cell>
          <cell r="D891">
            <v>17</v>
          </cell>
          <cell r="E891">
            <v>792030</v>
          </cell>
          <cell r="F891">
            <v>0</v>
          </cell>
          <cell r="G891" t="str">
            <v>Затраты по ШПЗ (неосновные)</v>
          </cell>
          <cell r="H891">
            <v>2030</v>
          </cell>
          <cell r="I891">
            <v>7920</v>
          </cell>
          <cell r="J891">
            <v>7.0000000000000007E-2</v>
          </cell>
          <cell r="K891">
            <v>1</v>
          </cell>
          <cell r="L891">
            <v>0</v>
          </cell>
          <cell r="M891">
            <v>0</v>
          </cell>
          <cell r="N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35</v>
          </cell>
          <cell r="V891">
            <v>0</v>
          </cell>
          <cell r="W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35</v>
          </cell>
          <cell r="AE891">
            <v>512000</v>
          </cell>
          <cell r="AF891">
            <v>0</v>
          </cell>
          <cell r="AI891">
            <v>2373</v>
          </cell>
          <cell r="AK891">
            <v>0</v>
          </cell>
          <cell r="AM891">
            <v>508</v>
          </cell>
          <cell r="AN891">
            <v>1</v>
          </cell>
          <cell r="AO891">
            <v>393216</v>
          </cell>
          <cell r="AQ891">
            <v>0</v>
          </cell>
          <cell r="AR891">
            <v>0</v>
          </cell>
          <cell r="AS891" t="str">
            <v>Ы</v>
          </cell>
          <cell r="AT891" t="str">
            <v>Ы</v>
          </cell>
          <cell r="AU891">
            <v>0</v>
          </cell>
          <cell r="AV891">
            <v>0</v>
          </cell>
          <cell r="AW891">
            <v>23</v>
          </cell>
          <cell r="AX891">
            <v>1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38916</v>
          </cell>
        </row>
        <row r="892">
          <cell r="A892">
            <v>2006</v>
          </cell>
          <cell r="B892">
            <v>6</v>
          </cell>
          <cell r="C892">
            <v>365</v>
          </cell>
          <cell r="D892">
            <v>17</v>
          </cell>
          <cell r="E892">
            <v>792030</v>
          </cell>
          <cell r="F892">
            <v>0</v>
          </cell>
          <cell r="G892" t="str">
            <v>Затраты по ШПЗ (неосновные)</v>
          </cell>
          <cell r="H892">
            <v>2030</v>
          </cell>
          <cell r="I892">
            <v>7920</v>
          </cell>
          <cell r="J892">
            <v>50.5</v>
          </cell>
          <cell r="K892">
            <v>1</v>
          </cell>
          <cell r="L892">
            <v>0</v>
          </cell>
          <cell r="M892">
            <v>0</v>
          </cell>
          <cell r="N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35</v>
          </cell>
          <cell r="V892">
            <v>0</v>
          </cell>
          <cell r="W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35</v>
          </cell>
          <cell r="AE892">
            <v>530000</v>
          </cell>
          <cell r="AF892">
            <v>0</v>
          </cell>
          <cell r="AI892">
            <v>2373</v>
          </cell>
          <cell r="AK892">
            <v>0</v>
          </cell>
          <cell r="AM892">
            <v>509</v>
          </cell>
          <cell r="AN892">
            <v>1</v>
          </cell>
          <cell r="AO892">
            <v>393216</v>
          </cell>
          <cell r="AQ892">
            <v>0</v>
          </cell>
          <cell r="AR892">
            <v>0</v>
          </cell>
          <cell r="AS892" t="str">
            <v>Ы</v>
          </cell>
          <cell r="AT892" t="str">
            <v>Ы</v>
          </cell>
          <cell r="AU892">
            <v>0</v>
          </cell>
          <cell r="AV892">
            <v>0</v>
          </cell>
          <cell r="AW892">
            <v>23</v>
          </cell>
          <cell r="AX892">
            <v>1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38916</v>
          </cell>
        </row>
        <row r="893">
          <cell r="A893">
            <v>2006</v>
          </cell>
          <cell r="B893">
            <v>6</v>
          </cell>
          <cell r="C893">
            <v>428</v>
          </cell>
          <cell r="D893">
            <v>17</v>
          </cell>
          <cell r="E893">
            <v>792030</v>
          </cell>
          <cell r="F893">
            <v>0</v>
          </cell>
          <cell r="G893" t="str">
            <v>Затраты по ШПЗ (неосновные)</v>
          </cell>
          <cell r="H893">
            <v>2030</v>
          </cell>
          <cell r="I893">
            <v>7920</v>
          </cell>
          <cell r="J893">
            <v>70000</v>
          </cell>
          <cell r="K893">
            <v>1</v>
          </cell>
          <cell r="L893">
            <v>0</v>
          </cell>
          <cell r="M893">
            <v>0</v>
          </cell>
          <cell r="N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31</v>
          </cell>
          <cell r="V893">
            <v>0</v>
          </cell>
          <cell r="W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31</v>
          </cell>
          <cell r="AE893">
            <v>151000</v>
          </cell>
          <cell r="AF893">
            <v>0</v>
          </cell>
          <cell r="AI893">
            <v>2373</v>
          </cell>
          <cell r="AK893">
            <v>0</v>
          </cell>
          <cell r="AM893">
            <v>572</v>
          </cell>
          <cell r="AN893">
            <v>1</v>
          </cell>
          <cell r="AO893">
            <v>393216</v>
          </cell>
          <cell r="AQ893">
            <v>0</v>
          </cell>
          <cell r="AR893">
            <v>0</v>
          </cell>
          <cell r="AS893" t="str">
            <v>Ы</v>
          </cell>
          <cell r="AT893" t="str">
            <v>Ы</v>
          </cell>
          <cell r="AU893">
            <v>0</v>
          </cell>
          <cell r="AV893">
            <v>0</v>
          </cell>
          <cell r="AW893">
            <v>23</v>
          </cell>
          <cell r="AX893">
            <v>1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38916</v>
          </cell>
        </row>
        <row r="894">
          <cell r="A894">
            <v>2006</v>
          </cell>
          <cell r="B894">
            <v>6</v>
          </cell>
          <cell r="C894">
            <v>429</v>
          </cell>
          <cell r="D894">
            <v>17</v>
          </cell>
          <cell r="E894">
            <v>792030</v>
          </cell>
          <cell r="F894">
            <v>0</v>
          </cell>
          <cell r="G894" t="str">
            <v>Затраты по ШПЗ (неосновные)</v>
          </cell>
          <cell r="H894">
            <v>2030</v>
          </cell>
          <cell r="I894">
            <v>7920</v>
          </cell>
          <cell r="J894">
            <v>20000</v>
          </cell>
          <cell r="K894">
            <v>1</v>
          </cell>
          <cell r="L894">
            <v>0</v>
          </cell>
          <cell r="M894">
            <v>0</v>
          </cell>
          <cell r="N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31</v>
          </cell>
          <cell r="V894">
            <v>0</v>
          </cell>
          <cell r="W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31</v>
          </cell>
          <cell r="AE894">
            <v>152000</v>
          </cell>
          <cell r="AF894">
            <v>0</v>
          </cell>
          <cell r="AI894">
            <v>2373</v>
          </cell>
          <cell r="AK894">
            <v>0</v>
          </cell>
          <cell r="AM894">
            <v>573</v>
          </cell>
          <cell r="AN894">
            <v>1</v>
          </cell>
          <cell r="AO894">
            <v>393216</v>
          </cell>
          <cell r="AQ894">
            <v>0</v>
          </cell>
          <cell r="AR894">
            <v>0</v>
          </cell>
          <cell r="AS894" t="str">
            <v>Ы</v>
          </cell>
          <cell r="AT894" t="str">
            <v>Ы</v>
          </cell>
          <cell r="AU894">
            <v>0</v>
          </cell>
          <cell r="AV894">
            <v>0</v>
          </cell>
          <cell r="AW894">
            <v>23</v>
          </cell>
          <cell r="AX894">
            <v>1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38916</v>
          </cell>
        </row>
        <row r="895">
          <cell r="A895">
            <v>2006</v>
          </cell>
          <cell r="B895">
            <v>6</v>
          </cell>
          <cell r="C895">
            <v>430</v>
          </cell>
          <cell r="D895">
            <v>17</v>
          </cell>
          <cell r="E895">
            <v>792030</v>
          </cell>
          <cell r="F895">
            <v>0</v>
          </cell>
          <cell r="G895" t="str">
            <v>Затраты по ШПЗ (неосновные)</v>
          </cell>
          <cell r="H895">
            <v>2030</v>
          </cell>
          <cell r="I895">
            <v>7920</v>
          </cell>
          <cell r="J895">
            <v>8000</v>
          </cell>
          <cell r="K895">
            <v>1</v>
          </cell>
          <cell r="L895">
            <v>0</v>
          </cell>
          <cell r="M895">
            <v>0</v>
          </cell>
          <cell r="N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31</v>
          </cell>
          <cell r="V895">
            <v>0</v>
          </cell>
          <cell r="W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31</v>
          </cell>
          <cell r="AE895">
            <v>501102</v>
          </cell>
          <cell r="AF895">
            <v>0</v>
          </cell>
          <cell r="AI895">
            <v>2373</v>
          </cell>
          <cell r="AK895">
            <v>0</v>
          </cell>
          <cell r="AM895">
            <v>574</v>
          </cell>
          <cell r="AN895">
            <v>1</v>
          </cell>
          <cell r="AO895">
            <v>393216</v>
          </cell>
          <cell r="AQ895">
            <v>0</v>
          </cell>
          <cell r="AR895">
            <v>0</v>
          </cell>
          <cell r="AS895" t="str">
            <v>Ы</v>
          </cell>
          <cell r="AT895" t="str">
            <v>Ы</v>
          </cell>
          <cell r="AU895">
            <v>0</v>
          </cell>
          <cell r="AV895">
            <v>0</v>
          </cell>
          <cell r="AW895">
            <v>23</v>
          </cell>
          <cell r="AX895">
            <v>1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38916</v>
          </cell>
        </row>
        <row r="896">
          <cell r="A896">
            <v>2006</v>
          </cell>
          <cell r="B896">
            <v>6</v>
          </cell>
          <cell r="C896">
            <v>431</v>
          </cell>
          <cell r="D896">
            <v>17</v>
          </cell>
          <cell r="E896">
            <v>792030</v>
          </cell>
          <cell r="F896">
            <v>0</v>
          </cell>
          <cell r="G896" t="str">
            <v>Затраты по ШПЗ (неосновные)</v>
          </cell>
          <cell r="H896">
            <v>2030</v>
          </cell>
          <cell r="I896">
            <v>7920</v>
          </cell>
          <cell r="J896">
            <v>206400</v>
          </cell>
          <cell r="K896">
            <v>1</v>
          </cell>
          <cell r="L896">
            <v>0</v>
          </cell>
          <cell r="M896">
            <v>0</v>
          </cell>
          <cell r="N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31</v>
          </cell>
          <cell r="V896">
            <v>0</v>
          </cell>
          <cell r="W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31</v>
          </cell>
          <cell r="AE896">
            <v>505200</v>
          </cell>
          <cell r="AF896">
            <v>0</v>
          </cell>
          <cell r="AI896">
            <v>2373</v>
          </cell>
          <cell r="AK896">
            <v>0</v>
          </cell>
          <cell r="AM896">
            <v>575</v>
          </cell>
          <cell r="AN896">
            <v>1</v>
          </cell>
          <cell r="AO896">
            <v>393216</v>
          </cell>
          <cell r="AQ896">
            <v>0</v>
          </cell>
          <cell r="AR896">
            <v>0</v>
          </cell>
          <cell r="AS896" t="str">
            <v>Ы</v>
          </cell>
          <cell r="AT896" t="str">
            <v>Ы</v>
          </cell>
          <cell r="AU896">
            <v>0</v>
          </cell>
          <cell r="AV896">
            <v>0</v>
          </cell>
          <cell r="AW896">
            <v>23</v>
          </cell>
          <cell r="AX896">
            <v>1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38916</v>
          </cell>
        </row>
        <row r="897">
          <cell r="A897">
            <v>2006</v>
          </cell>
          <cell r="B897">
            <v>6</v>
          </cell>
          <cell r="C897">
            <v>432</v>
          </cell>
          <cell r="D897">
            <v>17</v>
          </cell>
          <cell r="E897">
            <v>792030</v>
          </cell>
          <cell r="F897">
            <v>0</v>
          </cell>
          <cell r="G897" t="str">
            <v>Затраты по ШПЗ (неосновные)</v>
          </cell>
          <cell r="H897">
            <v>2030</v>
          </cell>
          <cell r="I897">
            <v>7920</v>
          </cell>
          <cell r="J897">
            <v>10000</v>
          </cell>
          <cell r="K897">
            <v>1</v>
          </cell>
          <cell r="L897">
            <v>0</v>
          </cell>
          <cell r="M897">
            <v>0</v>
          </cell>
          <cell r="N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31</v>
          </cell>
          <cell r="V897">
            <v>0</v>
          </cell>
          <cell r="W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31</v>
          </cell>
          <cell r="AE897">
            <v>510100</v>
          </cell>
          <cell r="AF897">
            <v>0</v>
          </cell>
          <cell r="AI897">
            <v>2373</v>
          </cell>
          <cell r="AK897">
            <v>0</v>
          </cell>
          <cell r="AM897">
            <v>576</v>
          </cell>
          <cell r="AN897">
            <v>1</v>
          </cell>
          <cell r="AO897">
            <v>393216</v>
          </cell>
          <cell r="AQ897">
            <v>0</v>
          </cell>
          <cell r="AR897">
            <v>0</v>
          </cell>
          <cell r="AS897" t="str">
            <v>Ы</v>
          </cell>
          <cell r="AT897" t="str">
            <v>Ы</v>
          </cell>
          <cell r="AU897">
            <v>0</v>
          </cell>
          <cell r="AV897">
            <v>0</v>
          </cell>
          <cell r="AW897">
            <v>23</v>
          </cell>
          <cell r="AX897">
            <v>1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38916</v>
          </cell>
        </row>
        <row r="898">
          <cell r="A898">
            <v>2006</v>
          </cell>
          <cell r="B898">
            <v>6</v>
          </cell>
          <cell r="C898">
            <v>513</v>
          </cell>
          <cell r="D898">
            <v>17</v>
          </cell>
          <cell r="E898">
            <v>792030</v>
          </cell>
          <cell r="F898">
            <v>0</v>
          </cell>
          <cell r="G898" t="str">
            <v>Затраты по ШПЗ (неосновные)</v>
          </cell>
          <cell r="H898">
            <v>2030</v>
          </cell>
          <cell r="I898">
            <v>7920</v>
          </cell>
          <cell r="J898">
            <v>1</v>
          </cell>
          <cell r="K898">
            <v>1</v>
          </cell>
          <cell r="L898">
            <v>0</v>
          </cell>
          <cell r="M898">
            <v>0</v>
          </cell>
          <cell r="N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36</v>
          </cell>
          <cell r="V898">
            <v>0</v>
          </cell>
          <cell r="W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36</v>
          </cell>
          <cell r="AE898">
            <v>110000</v>
          </cell>
          <cell r="AF898">
            <v>0</v>
          </cell>
          <cell r="AI898">
            <v>2373</v>
          </cell>
          <cell r="AK898">
            <v>0</v>
          </cell>
          <cell r="AM898">
            <v>657</v>
          </cell>
          <cell r="AN898">
            <v>1</v>
          </cell>
          <cell r="AO898">
            <v>393216</v>
          </cell>
          <cell r="AQ898">
            <v>0</v>
          </cell>
          <cell r="AR898">
            <v>0</v>
          </cell>
          <cell r="AS898" t="str">
            <v>Ы</v>
          </cell>
          <cell r="AT898" t="str">
            <v>Ы</v>
          </cell>
          <cell r="AU898">
            <v>0</v>
          </cell>
          <cell r="AV898">
            <v>0</v>
          </cell>
          <cell r="AW898">
            <v>23</v>
          </cell>
          <cell r="AX898">
            <v>1</v>
          </cell>
          <cell r="AY898">
            <v>0</v>
          </cell>
          <cell r="AZ898">
            <v>0</v>
          </cell>
          <cell r="BA898">
            <v>0</v>
          </cell>
          <cell r="BB898">
            <v>0</v>
          </cell>
          <cell r="BC898">
            <v>38916</v>
          </cell>
        </row>
        <row r="899">
          <cell r="A899">
            <v>2006</v>
          </cell>
          <cell r="B899">
            <v>6</v>
          </cell>
          <cell r="C899">
            <v>514</v>
          </cell>
          <cell r="D899">
            <v>17</v>
          </cell>
          <cell r="E899">
            <v>792030</v>
          </cell>
          <cell r="F899">
            <v>0</v>
          </cell>
          <cell r="G899" t="str">
            <v>Затраты по ШПЗ (неосновные)</v>
          </cell>
          <cell r="H899">
            <v>2030</v>
          </cell>
          <cell r="I899">
            <v>7920</v>
          </cell>
          <cell r="J899">
            <v>-792950</v>
          </cell>
          <cell r="K899">
            <v>1</v>
          </cell>
          <cell r="L899">
            <v>0</v>
          </cell>
          <cell r="M899">
            <v>0</v>
          </cell>
          <cell r="N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36</v>
          </cell>
          <cell r="V899">
            <v>0</v>
          </cell>
          <cell r="W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36</v>
          </cell>
          <cell r="AE899">
            <v>230000</v>
          </cell>
          <cell r="AF899">
            <v>0</v>
          </cell>
          <cell r="AI899">
            <v>2373</v>
          </cell>
          <cell r="AK899">
            <v>0</v>
          </cell>
          <cell r="AM899">
            <v>658</v>
          </cell>
          <cell r="AN899">
            <v>1</v>
          </cell>
          <cell r="AO899">
            <v>393216</v>
          </cell>
          <cell r="AQ899">
            <v>0</v>
          </cell>
          <cell r="AR899">
            <v>0</v>
          </cell>
          <cell r="AS899" t="str">
            <v>Ы</v>
          </cell>
          <cell r="AT899" t="str">
            <v>Ы</v>
          </cell>
          <cell r="AU899">
            <v>0</v>
          </cell>
          <cell r="AV899">
            <v>0</v>
          </cell>
          <cell r="AW899">
            <v>23</v>
          </cell>
          <cell r="AX899">
            <v>1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38916</v>
          </cell>
        </row>
        <row r="900">
          <cell r="A900">
            <v>2006</v>
          </cell>
          <cell r="B900">
            <v>6</v>
          </cell>
          <cell r="C900">
            <v>515</v>
          </cell>
          <cell r="D900">
            <v>17</v>
          </cell>
          <cell r="E900">
            <v>792030</v>
          </cell>
          <cell r="F900">
            <v>0</v>
          </cell>
          <cell r="G900" t="str">
            <v>Затраты по ШПЗ (неосновные)</v>
          </cell>
          <cell r="H900">
            <v>2030</v>
          </cell>
          <cell r="I900">
            <v>7920</v>
          </cell>
          <cell r="J900">
            <v>792950</v>
          </cell>
          <cell r="K900">
            <v>1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36</v>
          </cell>
          <cell r="V900">
            <v>0</v>
          </cell>
          <cell r="W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36</v>
          </cell>
          <cell r="AE900">
            <v>240000</v>
          </cell>
          <cell r="AF900">
            <v>0</v>
          </cell>
          <cell r="AI900">
            <v>2373</v>
          </cell>
          <cell r="AK900">
            <v>0</v>
          </cell>
          <cell r="AM900">
            <v>659</v>
          </cell>
          <cell r="AN900">
            <v>1</v>
          </cell>
          <cell r="AO900">
            <v>393216</v>
          </cell>
          <cell r="AQ900">
            <v>0</v>
          </cell>
          <cell r="AR900">
            <v>0</v>
          </cell>
          <cell r="AS900" t="str">
            <v>Ы</v>
          </cell>
          <cell r="AT900" t="str">
            <v>Ы</v>
          </cell>
          <cell r="AU900">
            <v>0</v>
          </cell>
          <cell r="AV900">
            <v>0</v>
          </cell>
          <cell r="AW900">
            <v>23</v>
          </cell>
          <cell r="AX900">
            <v>1</v>
          </cell>
          <cell r="AY900">
            <v>0</v>
          </cell>
          <cell r="AZ900">
            <v>0</v>
          </cell>
          <cell r="BA900">
            <v>0</v>
          </cell>
          <cell r="BB900">
            <v>0</v>
          </cell>
          <cell r="BC900">
            <v>38916</v>
          </cell>
        </row>
        <row r="901">
          <cell r="A901">
            <v>2006</v>
          </cell>
          <cell r="B901">
            <v>6</v>
          </cell>
          <cell r="C901">
            <v>584</v>
          </cell>
          <cell r="D901">
            <v>17</v>
          </cell>
          <cell r="E901">
            <v>792030</v>
          </cell>
          <cell r="F901">
            <v>0</v>
          </cell>
          <cell r="G901" t="str">
            <v>Затраты по ШПЗ (неосновные)</v>
          </cell>
          <cell r="H901">
            <v>2030</v>
          </cell>
          <cell r="I901">
            <v>7920</v>
          </cell>
          <cell r="J901">
            <v>255800</v>
          </cell>
          <cell r="K901">
            <v>1</v>
          </cell>
          <cell r="L901">
            <v>0</v>
          </cell>
          <cell r="M901">
            <v>0</v>
          </cell>
          <cell r="N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37</v>
          </cell>
          <cell r="V901">
            <v>0</v>
          </cell>
          <cell r="W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37</v>
          </cell>
          <cell r="AE901">
            <v>240000</v>
          </cell>
          <cell r="AF901">
            <v>0</v>
          </cell>
          <cell r="AI901">
            <v>2373</v>
          </cell>
          <cell r="AK901">
            <v>0</v>
          </cell>
          <cell r="AM901">
            <v>728</v>
          </cell>
          <cell r="AN901">
            <v>1</v>
          </cell>
          <cell r="AO901">
            <v>393216</v>
          </cell>
          <cell r="AQ901">
            <v>0</v>
          </cell>
          <cell r="AR901">
            <v>0</v>
          </cell>
          <cell r="AS901" t="str">
            <v>Ы</v>
          </cell>
          <cell r="AT901" t="str">
            <v>Ы</v>
          </cell>
          <cell r="AU901">
            <v>0</v>
          </cell>
          <cell r="AV901">
            <v>0</v>
          </cell>
          <cell r="AW901">
            <v>23</v>
          </cell>
          <cell r="AX901">
            <v>1</v>
          </cell>
          <cell r="AY901">
            <v>0</v>
          </cell>
          <cell r="AZ901">
            <v>0</v>
          </cell>
          <cell r="BA901">
            <v>0</v>
          </cell>
          <cell r="BB901">
            <v>0</v>
          </cell>
          <cell r="BC901">
            <v>38916</v>
          </cell>
        </row>
        <row r="902">
          <cell r="A902">
            <v>2006</v>
          </cell>
          <cell r="B902">
            <v>6</v>
          </cell>
          <cell r="C902">
            <v>585</v>
          </cell>
          <cell r="D902">
            <v>17</v>
          </cell>
          <cell r="E902">
            <v>792030</v>
          </cell>
          <cell r="F902">
            <v>0</v>
          </cell>
          <cell r="G902" t="str">
            <v>Затраты по ШПЗ (неосновные)</v>
          </cell>
          <cell r="H902">
            <v>2030</v>
          </cell>
          <cell r="I902">
            <v>7920</v>
          </cell>
          <cell r="J902">
            <v>7389.21</v>
          </cell>
          <cell r="K902">
            <v>1</v>
          </cell>
          <cell r="L902">
            <v>0</v>
          </cell>
          <cell r="M902">
            <v>0</v>
          </cell>
          <cell r="N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37</v>
          </cell>
          <cell r="V902">
            <v>0</v>
          </cell>
          <cell r="W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37</v>
          </cell>
          <cell r="AE902">
            <v>311000</v>
          </cell>
          <cell r="AF902">
            <v>0</v>
          </cell>
          <cell r="AI902">
            <v>2373</v>
          </cell>
          <cell r="AK902">
            <v>0</v>
          </cell>
          <cell r="AM902">
            <v>729</v>
          </cell>
          <cell r="AN902">
            <v>1</v>
          </cell>
          <cell r="AO902">
            <v>393216</v>
          </cell>
          <cell r="AQ902">
            <v>0</v>
          </cell>
          <cell r="AR902">
            <v>0</v>
          </cell>
          <cell r="AS902" t="str">
            <v>Ы</v>
          </cell>
          <cell r="AT902" t="str">
            <v>Ы</v>
          </cell>
          <cell r="AU902">
            <v>0</v>
          </cell>
          <cell r="AV902">
            <v>0</v>
          </cell>
          <cell r="AW902">
            <v>23</v>
          </cell>
          <cell r="AX902">
            <v>1</v>
          </cell>
          <cell r="AY902">
            <v>0</v>
          </cell>
          <cell r="AZ902">
            <v>0</v>
          </cell>
          <cell r="BA902">
            <v>0</v>
          </cell>
          <cell r="BB902">
            <v>0</v>
          </cell>
          <cell r="BC902">
            <v>38916</v>
          </cell>
        </row>
        <row r="903">
          <cell r="A903">
            <v>2006</v>
          </cell>
          <cell r="B903">
            <v>6</v>
          </cell>
          <cell r="C903">
            <v>586</v>
          </cell>
          <cell r="D903">
            <v>17</v>
          </cell>
          <cell r="E903">
            <v>792030</v>
          </cell>
          <cell r="F903">
            <v>0</v>
          </cell>
          <cell r="G903" t="str">
            <v>Затраты по ШПЗ (неосновные)</v>
          </cell>
          <cell r="H903">
            <v>2030</v>
          </cell>
          <cell r="I903">
            <v>7920</v>
          </cell>
          <cell r="J903">
            <v>51100</v>
          </cell>
          <cell r="K903">
            <v>1</v>
          </cell>
          <cell r="L903">
            <v>0</v>
          </cell>
          <cell r="M903">
            <v>0</v>
          </cell>
          <cell r="N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37</v>
          </cell>
          <cell r="V903">
            <v>0</v>
          </cell>
          <cell r="W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37</v>
          </cell>
          <cell r="AE903">
            <v>312000</v>
          </cell>
          <cell r="AF903">
            <v>0</v>
          </cell>
          <cell r="AI903">
            <v>2373</v>
          </cell>
          <cell r="AK903">
            <v>0</v>
          </cell>
          <cell r="AM903">
            <v>730</v>
          </cell>
          <cell r="AN903">
            <v>1</v>
          </cell>
          <cell r="AO903">
            <v>393216</v>
          </cell>
          <cell r="AQ903">
            <v>0</v>
          </cell>
          <cell r="AR903">
            <v>0</v>
          </cell>
          <cell r="AS903" t="str">
            <v>Ы</v>
          </cell>
          <cell r="AT903" t="str">
            <v>Ы</v>
          </cell>
          <cell r="AU903">
            <v>0</v>
          </cell>
          <cell r="AV903">
            <v>0</v>
          </cell>
          <cell r="AW903">
            <v>23</v>
          </cell>
          <cell r="AX903">
            <v>1</v>
          </cell>
          <cell r="AY903">
            <v>0</v>
          </cell>
          <cell r="AZ903">
            <v>0</v>
          </cell>
          <cell r="BA903">
            <v>0</v>
          </cell>
          <cell r="BB903">
            <v>0</v>
          </cell>
          <cell r="BC903">
            <v>38916</v>
          </cell>
        </row>
        <row r="904">
          <cell r="A904">
            <v>2006</v>
          </cell>
          <cell r="B904">
            <v>6</v>
          </cell>
          <cell r="C904">
            <v>587</v>
          </cell>
          <cell r="D904">
            <v>17</v>
          </cell>
          <cell r="E904">
            <v>792030</v>
          </cell>
          <cell r="F904">
            <v>0</v>
          </cell>
          <cell r="G904" t="str">
            <v>Затраты по ШПЗ (неосновные)</v>
          </cell>
          <cell r="H904">
            <v>2030</v>
          </cell>
          <cell r="I904">
            <v>7920</v>
          </cell>
          <cell r="J904">
            <v>2802.78</v>
          </cell>
          <cell r="K904">
            <v>1</v>
          </cell>
          <cell r="L904">
            <v>0</v>
          </cell>
          <cell r="M904">
            <v>0</v>
          </cell>
          <cell r="N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37</v>
          </cell>
          <cell r="V904">
            <v>0</v>
          </cell>
          <cell r="W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37</v>
          </cell>
          <cell r="AE904">
            <v>313000</v>
          </cell>
          <cell r="AF904">
            <v>0</v>
          </cell>
          <cell r="AI904">
            <v>2373</v>
          </cell>
          <cell r="AK904">
            <v>0</v>
          </cell>
          <cell r="AM904">
            <v>731</v>
          </cell>
          <cell r="AN904">
            <v>1</v>
          </cell>
          <cell r="AO904">
            <v>393216</v>
          </cell>
          <cell r="AQ904">
            <v>0</v>
          </cell>
          <cell r="AR904">
            <v>0</v>
          </cell>
          <cell r="AS904" t="str">
            <v>Ы</v>
          </cell>
          <cell r="AT904" t="str">
            <v>Ы</v>
          </cell>
          <cell r="AU904">
            <v>0</v>
          </cell>
          <cell r="AV904">
            <v>0</v>
          </cell>
          <cell r="AW904">
            <v>23</v>
          </cell>
          <cell r="AX904">
            <v>1</v>
          </cell>
          <cell r="AY904">
            <v>0</v>
          </cell>
          <cell r="AZ904">
            <v>0</v>
          </cell>
          <cell r="BA904">
            <v>0</v>
          </cell>
          <cell r="BB904">
            <v>0</v>
          </cell>
          <cell r="BC904">
            <v>38916</v>
          </cell>
        </row>
        <row r="905">
          <cell r="A905">
            <v>2006</v>
          </cell>
          <cell r="B905">
            <v>6</v>
          </cell>
          <cell r="C905">
            <v>588</v>
          </cell>
          <cell r="D905">
            <v>17</v>
          </cell>
          <cell r="E905">
            <v>792030</v>
          </cell>
          <cell r="F905">
            <v>0</v>
          </cell>
          <cell r="G905" t="str">
            <v>Затраты по ШПЗ (неосновные)</v>
          </cell>
          <cell r="H905">
            <v>2030</v>
          </cell>
          <cell r="I905">
            <v>7920</v>
          </cell>
          <cell r="J905">
            <v>5096</v>
          </cell>
          <cell r="K905">
            <v>1</v>
          </cell>
          <cell r="L905">
            <v>0</v>
          </cell>
          <cell r="M905">
            <v>0</v>
          </cell>
          <cell r="N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37</v>
          </cell>
          <cell r="V905">
            <v>0</v>
          </cell>
          <cell r="W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37</v>
          </cell>
          <cell r="AE905">
            <v>314000</v>
          </cell>
          <cell r="AF905">
            <v>0</v>
          </cell>
          <cell r="AI905">
            <v>2373</v>
          </cell>
          <cell r="AK905">
            <v>0</v>
          </cell>
          <cell r="AM905">
            <v>732</v>
          </cell>
          <cell r="AN905">
            <v>1</v>
          </cell>
          <cell r="AO905">
            <v>393216</v>
          </cell>
          <cell r="AQ905">
            <v>0</v>
          </cell>
          <cell r="AR905">
            <v>0</v>
          </cell>
          <cell r="AS905" t="str">
            <v>Ы</v>
          </cell>
          <cell r="AT905" t="str">
            <v>Ы</v>
          </cell>
          <cell r="AU905">
            <v>0</v>
          </cell>
          <cell r="AV905">
            <v>0</v>
          </cell>
          <cell r="AW905">
            <v>23</v>
          </cell>
          <cell r="AX905">
            <v>1</v>
          </cell>
          <cell r="AY905">
            <v>0</v>
          </cell>
          <cell r="AZ905">
            <v>0</v>
          </cell>
          <cell r="BA905">
            <v>0</v>
          </cell>
          <cell r="BB905">
            <v>0</v>
          </cell>
          <cell r="BC905">
            <v>38916</v>
          </cell>
        </row>
        <row r="906">
          <cell r="A906">
            <v>2006</v>
          </cell>
          <cell r="B906">
            <v>6</v>
          </cell>
          <cell r="C906">
            <v>589</v>
          </cell>
          <cell r="D906">
            <v>17</v>
          </cell>
          <cell r="E906">
            <v>792030</v>
          </cell>
          <cell r="F906">
            <v>0</v>
          </cell>
          <cell r="G906" t="str">
            <v>Затраты по ШПЗ (неосновные)</v>
          </cell>
          <cell r="H906">
            <v>2030</v>
          </cell>
          <cell r="I906">
            <v>7920</v>
          </cell>
          <cell r="J906">
            <v>1021.6</v>
          </cell>
          <cell r="K906">
            <v>1</v>
          </cell>
          <cell r="L906">
            <v>0</v>
          </cell>
          <cell r="M906">
            <v>0</v>
          </cell>
          <cell r="N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37</v>
          </cell>
          <cell r="V906">
            <v>0</v>
          </cell>
          <cell r="W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37</v>
          </cell>
          <cell r="AE906">
            <v>315000</v>
          </cell>
          <cell r="AF906">
            <v>0</v>
          </cell>
          <cell r="AI906">
            <v>2373</v>
          </cell>
          <cell r="AK906">
            <v>0</v>
          </cell>
          <cell r="AM906">
            <v>733</v>
          </cell>
          <cell r="AN906">
            <v>1</v>
          </cell>
          <cell r="AO906">
            <v>393216</v>
          </cell>
          <cell r="AQ906">
            <v>0</v>
          </cell>
          <cell r="AR906">
            <v>0</v>
          </cell>
          <cell r="AS906" t="str">
            <v>Ы</v>
          </cell>
          <cell r="AT906" t="str">
            <v>Ы</v>
          </cell>
          <cell r="AU906">
            <v>0</v>
          </cell>
          <cell r="AV906">
            <v>0</v>
          </cell>
          <cell r="AW906">
            <v>23</v>
          </cell>
          <cell r="AX906">
            <v>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38916</v>
          </cell>
        </row>
        <row r="907">
          <cell r="A907">
            <v>2006</v>
          </cell>
          <cell r="B907">
            <v>6</v>
          </cell>
          <cell r="C907">
            <v>662</v>
          </cell>
          <cell r="D907">
            <v>18</v>
          </cell>
          <cell r="E907">
            <v>792030</v>
          </cell>
          <cell r="F907">
            <v>0</v>
          </cell>
          <cell r="G907" t="str">
            <v>Затраты по ШПЗ (неосновные)</v>
          </cell>
          <cell r="H907">
            <v>2030</v>
          </cell>
          <cell r="I907">
            <v>7920</v>
          </cell>
          <cell r="J907">
            <v>10885.75</v>
          </cell>
          <cell r="K907">
            <v>1</v>
          </cell>
          <cell r="L907">
            <v>0</v>
          </cell>
          <cell r="M907">
            <v>0</v>
          </cell>
          <cell r="N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42</v>
          </cell>
          <cell r="V907">
            <v>0</v>
          </cell>
          <cell r="W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42</v>
          </cell>
          <cell r="AE907">
            <v>110000</v>
          </cell>
          <cell r="AF907">
            <v>0</v>
          </cell>
          <cell r="AI907">
            <v>2373</v>
          </cell>
          <cell r="AK907">
            <v>0</v>
          </cell>
          <cell r="AM907">
            <v>806</v>
          </cell>
          <cell r="AN907">
            <v>1</v>
          </cell>
          <cell r="AO907">
            <v>393216</v>
          </cell>
          <cell r="AQ907">
            <v>0</v>
          </cell>
          <cell r="AR907">
            <v>0</v>
          </cell>
          <cell r="AS907" t="str">
            <v>Ы</v>
          </cell>
          <cell r="AT907" t="str">
            <v>Ы</v>
          </cell>
          <cell r="AU907">
            <v>0</v>
          </cell>
          <cell r="AV907">
            <v>0</v>
          </cell>
          <cell r="AW907">
            <v>23</v>
          </cell>
          <cell r="AX907">
            <v>1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38916</v>
          </cell>
        </row>
        <row r="908">
          <cell r="A908">
            <v>2006</v>
          </cell>
          <cell r="B908">
            <v>6</v>
          </cell>
          <cell r="C908">
            <v>663</v>
          </cell>
          <cell r="D908">
            <v>18</v>
          </cell>
          <cell r="E908">
            <v>792030</v>
          </cell>
          <cell r="F908">
            <v>0</v>
          </cell>
          <cell r="G908" t="str">
            <v>Затраты по ШПЗ (неосновные)</v>
          </cell>
          <cell r="H908">
            <v>2030</v>
          </cell>
          <cell r="I908">
            <v>7920</v>
          </cell>
          <cell r="J908">
            <v>5.0999999999999996</v>
          </cell>
          <cell r="K908">
            <v>1</v>
          </cell>
          <cell r="L908">
            <v>0</v>
          </cell>
          <cell r="M908">
            <v>0</v>
          </cell>
          <cell r="N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42</v>
          </cell>
          <cell r="V908">
            <v>0</v>
          </cell>
          <cell r="W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42</v>
          </cell>
          <cell r="AE908">
            <v>114020</v>
          </cell>
          <cell r="AF908">
            <v>0</v>
          </cell>
          <cell r="AI908">
            <v>2373</v>
          </cell>
          <cell r="AK908">
            <v>0</v>
          </cell>
          <cell r="AM908">
            <v>807</v>
          </cell>
          <cell r="AN908">
            <v>1</v>
          </cell>
          <cell r="AO908">
            <v>393216</v>
          </cell>
          <cell r="AQ908">
            <v>0</v>
          </cell>
          <cell r="AR908">
            <v>0</v>
          </cell>
          <cell r="AS908" t="str">
            <v>Ы</v>
          </cell>
          <cell r="AT908" t="str">
            <v>Ы</v>
          </cell>
          <cell r="AU908">
            <v>0</v>
          </cell>
          <cell r="AV908">
            <v>0</v>
          </cell>
          <cell r="AW908">
            <v>23</v>
          </cell>
          <cell r="AX908">
            <v>1</v>
          </cell>
          <cell r="AY908">
            <v>0</v>
          </cell>
          <cell r="AZ908">
            <v>0</v>
          </cell>
          <cell r="BA908">
            <v>0</v>
          </cell>
          <cell r="BB908">
            <v>0</v>
          </cell>
          <cell r="BC908">
            <v>38916</v>
          </cell>
        </row>
        <row r="909">
          <cell r="A909">
            <v>2006</v>
          </cell>
          <cell r="B909">
            <v>6</v>
          </cell>
          <cell r="C909">
            <v>664</v>
          </cell>
          <cell r="D909">
            <v>18</v>
          </cell>
          <cell r="E909">
            <v>792030</v>
          </cell>
          <cell r="F909">
            <v>0</v>
          </cell>
          <cell r="G909" t="str">
            <v>Затраты по ШПЗ (неосновные)</v>
          </cell>
          <cell r="H909">
            <v>2030</v>
          </cell>
          <cell r="I909">
            <v>7920</v>
          </cell>
          <cell r="J909">
            <v>2374.85</v>
          </cell>
          <cell r="K909">
            <v>1</v>
          </cell>
          <cell r="L909">
            <v>0</v>
          </cell>
          <cell r="M909">
            <v>0</v>
          </cell>
          <cell r="N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42</v>
          </cell>
          <cell r="V909">
            <v>0</v>
          </cell>
          <cell r="W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42</v>
          </cell>
          <cell r="AE909">
            <v>117000</v>
          </cell>
          <cell r="AF909">
            <v>0</v>
          </cell>
          <cell r="AI909">
            <v>2373</v>
          </cell>
          <cell r="AK909">
            <v>0</v>
          </cell>
          <cell r="AM909">
            <v>808</v>
          </cell>
          <cell r="AN909">
            <v>1</v>
          </cell>
          <cell r="AO909">
            <v>393216</v>
          </cell>
          <cell r="AQ909">
            <v>0</v>
          </cell>
          <cell r="AR909">
            <v>0</v>
          </cell>
          <cell r="AS909" t="str">
            <v>Ы</v>
          </cell>
          <cell r="AT909" t="str">
            <v>Ы</v>
          </cell>
          <cell r="AU909">
            <v>0</v>
          </cell>
          <cell r="AV909">
            <v>0</v>
          </cell>
          <cell r="AW909">
            <v>23</v>
          </cell>
          <cell r="AX909">
            <v>1</v>
          </cell>
          <cell r="AY909">
            <v>0</v>
          </cell>
          <cell r="AZ909">
            <v>0</v>
          </cell>
          <cell r="BA909">
            <v>0</v>
          </cell>
          <cell r="BB909">
            <v>0</v>
          </cell>
          <cell r="BC909">
            <v>38916</v>
          </cell>
        </row>
        <row r="910">
          <cell r="A910">
            <v>2006</v>
          </cell>
          <cell r="B910">
            <v>6</v>
          </cell>
          <cell r="C910">
            <v>665</v>
          </cell>
          <cell r="D910">
            <v>18</v>
          </cell>
          <cell r="E910">
            <v>792030</v>
          </cell>
          <cell r="F910">
            <v>0</v>
          </cell>
          <cell r="G910" t="str">
            <v>Затраты по ШПЗ (неосновные)</v>
          </cell>
          <cell r="H910">
            <v>2030</v>
          </cell>
          <cell r="I910">
            <v>7920</v>
          </cell>
          <cell r="J910">
            <v>23.26</v>
          </cell>
          <cell r="K910">
            <v>1</v>
          </cell>
          <cell r="L910">
            <v>0</v>
          </cell>
          <cell r="M910">
            <v>0</v>
          </cell>
          <cell r="N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42</v>
          </cell>
          <cell r="V910">
            <v>0</v>
          </cell>
          <cell r="W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42</v>
          </cell>
          <cell r="AE910">
            <v>118000</v>
          </cell>
          <cell r="AF910">
            <v>0</v>
          </cell>
          <cell r="AI910">
            <v>2373</v>
          </cell>
          <cell r="AK910">
            <v>0</v>
          </cell>
          <cell r="AM910">
            <v>809</v>
          </cell>
          <cell r="AN910">
            <v>1</v>
          </cell>
          <cell r="AO910">
            <v>393216</v>
          </cell>
          <cell r="AQ910">
            <v>0</v>
          </cell>
          <cell r="AR910">
            <v>0</v>
          </cell>
          <cell r="AS910" t="str">
            <v>Ы</v>
          </cell>
          <cell r="AT910" t="str">
            <v>Ы</v>
          </cell>
          <cell r="AU910">
            <v>0</v>
          </cell>
          <cell r="AV910">
            <v>0</v>
          </cell>
          <cell r="AW910">
            <v>23</v>
          </cell>
          <cell r="AX910">
            <v>1</v>
          </cell>
          <cell r="AY910">
            <v>0</v>
          </cell>
          <cell r="AZ910">
            <v>0</v>
          </cell>
          <cell r="BA910">
            <v>0</v>
          </cell>
          <cell r="BB910">
            <v>0</v>
          </cell>
          <cell r="BC910">
            <v>38916</v>
          </cell>
        </row>
        <row r="911">
          <cell r="A911">
            <v>2006</v>
          </cell>
          <cell r="B911">
            <v>6</v>
          </cell>
          <cell r="C911">
            <v>666</v>
          </cell>
          <cell r="D911">
            <v>18</v>
          </cell>
          <cell r="E911">
            <v>792030</v>
          </cell>
          <cell r="F911">
            <v>0</v>
          </cell>
          <cell r="G911" t="str">
            <v>Затраты по ШПЗ (неосновные)</v>
          </cell>
          <cell r="H911">
            <v>2030</v>
          </cell>
          <cell r="I911">
            <v>7920</v>
          </cell>
          <cell r="J911">
            <v>107.53</v>
          </cell>
          <cell r="K911">
            <v>1</v>
          </cell>
          <cell r="L911">
            <v>0</v>
          </cell>
          <cell r="M911">
            <v>0</v>
          </cell>
          <cell r="N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42</v>
          </cell>
          <cell r="V911">
            <v>0</v>
          </cell>
          <cell r="W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42</v>
          </cell>
          <cell r="AE911">
            <v>130000</v>
          </cell>
          <cell r="AF911">
            <v>0</v>
          </cell>
          <cell r="AI911">
            <v>2373</v>
          </cell>
          <cell r="AK911">
            <v>0</v>
          </cell>
          <cell r="AM911">
            <v>810</v>
          </cell>
          <cell r="AN911">
            <v>1</v>
          </cell>
          <cell r="AO911">
            <v>393216</v>
          </cell>
          <cell r="AQ911">
            <v>0</v>
          </cell>
          <cell r="AR911">
            <v>0</v>
          </cell>
          <cell r="AS911" t="str">
            <v>Ы</v>
          </cell>
          <cell r="AT911" t="str">
            <v>Ы</v>
          </cell>
          <cell r="AU911">
            <v>0</v>
          </cell>
          <cell r="AV911">
            <v>0</v>
          </cell>
          <cell r="AW911">
            <v>23</v>
          </cell>
          <cell r="AX911">
            <v>1</v>
          </cell>
          <cell r="AY911">
            <v>0</v>
          </cell>
          <cell r="AZ911">
            <v>0</v>
          </cell>
          <cell r="BA911">
            <v>0</v>
          </cell>
          <cell r="BB911">
            <v>0</v>
          </cell>
          <cell r="BC911">
            <v>38916</v>
          </cell>
        </row>
        <row r="912">
          <cell r="A912">
            <v>2006</v>
          </cell>
          <cell r="B912">
            <v>6</v>
          </cell>
          <cell r="C912">
            <v>667</v>
          </cell>
          <cell r="D912">
            <v>18</v>
          </cell>
          <cell r="E912">
            <v>792030</v>
          </cell>
          <cell r="F912">
            <v>0</v>
          </cell>
          <cell r="G912" t="str">
            <v>Затраты по ШПЗ (неосновные)</v>
          </cell>
          <cell r="H912">
            <v>2030</v>
          </cell>
          <cell r="I912">
            <v>7920</v>
          </cell>
          <cell r="J912">
            <v>-94.64</v>
          </cell>
          <cell r="K912">
            <v>1</v>
          </cell>
          <cell r="L912">
            <v>0</v>
          </cell>
          <cell r="M912">
            <v>0</v>
          </cell>
          <cell r="N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42</v>
          </cell>
          <cell r="V912">
            <v>0</v>
          </cell>
          <cell r="W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42</v>
          </cell>
          <cell r="AE912">
            <v>131000</v>
          </cell>
          <cell r="AF912">
            <v>0</v>
          </cell>
          <cell r="AI912">
            <v>2373</v>
          </cell>
          <cell r="AK912">
            <v>0</v>
          </cell>
          <cell r="AM912">
            <v>811</v>
          </cell>
          <cell r="AN912">
            <v>1</v>
          </cell>
          <cell r="AO912">
            <v>393216</v>
          </cell>
          <cell r="AQ912">
            <v>0</v>
          </cell>
          <cell r="AR912">
            <v>0</v>
          </cell>
          <cell r="AS912" t="str">
            <v>Ы</v>
          </cell>
          <cell r="AT912" t="str">
            <v>Ы</v>
          </cell>
          <cell r="AU912">
            <v>0</v>
          </cell>
          <cell r="AV912">
            <v>0</v>
          </cell>
          <cell r="AW912">
            <v>23</v>
          </cell>
          <cell r="AX912">
            <v>1</v>
          </cell>
          <cell r="AY912">
            <v>0</v>
          </cell>
          <cell r="AZ912">
            <v>0</v>
          </cell>
          <cell r="BA912">
            <v>0</v>
          </cell>
          <cell r="BB912">
            <v>0</v>
          </cell>
          <cell r="BC912">
            <v>38916</v>
          </cell>
        </row>
        <row r="913">
          <cell r="A913">
            <v>2006</v>
          </cell>
          <cell r="B913">
            <v>6</v>
          </cell>
          <cell r="C913">
            <v>668</v>
          </cell>
          <cell r="D913">
            <v>18</v>
          </cell>
          <cell r="E913">
            <v>792030</v>
          </cell>
          <cell r="F913">
            <v>0</v>
          </cell>
          <cell r="G913" t="str">
            <v>Затраты по ШПЗ (неосновные)</v>
          </cell>
          <cell r="H913">
            <v>2030</v>
          </cell>
          <cell r="I913">
            <v>7920</v>
          </cell>
          <cell r="J913">
            <v>115.14</v>
          </cell>
          <cell r="K913">
            <v>1</v>
          </cell>
          <cell r="L913">
            <v>0</v>
          </cell>
          <cell r="M913">
            <v>0</v>
          </cell>
          <cell r="N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42</v>
          </cell>
          <cell r="V913">
            <v>0</v>
          </cell>
          <cell r="W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42</v>
          </cell>
          <cell r="AE913">
            <v>132000</v>
          </cell>
          <cell r="AF913">
            <v>0</v>
          </cell>
          <cell r="AI913">
            <v>2373</v>
          </cell>
          <cell r="AK913">
            <v>0</v>
          </cell>
          <cell r="AM913">
            <v>812</v>
          </cell>
          <cell r="AN913">
            <v>1</v>
          </cell>
          <cell r="AO913">
            <v>393216</v>
          </cell>
          <cell r="AQ913">
            <v>0</v>
          </cell>
          <cell r="AR913">
            <v>0</v>
          </cell>
          <cell r="AS913" t="str">
            <v>Ы</v>
          </cell>
          <cell r="AT913" t="str">
            <v>Ы</v>
          </cell>
          <cell r="AU913">
            <v>0</v>
          </cell>
          <cell r="AV913">
            <v>0</v>
          </cell>
          <cell r="AW913">
            <v>23</v>
          </cell>
          <cell r="AX913">
            <v>1</v>
          </cell>
          <cell r="AY913">
            <v>0</v>
          </cell>
          <cell r="AZ913">
            <v>0</v>
          </cell>
          <cell r="BA913">
            <v>0</v>
          </cell>
          <cell r="BB913">
            <v>0</v>
          </cell>
          <cell r="BC913">
            <v>38916</v>
          </cell>
        </row>
        <row r="914">
          <cell r="A914">
            <v>2006</v>
          </cell>
          <cell r="B914">
            <v>6</v>
          </cell>
          <cell r="C914">
            <v>669</v>
          </cell>
          <cell r="D914">
            <v>18</v>
          </cell>
          <cell r="E914">
            <v>792030</v>
          </cell>
          <cell r="F914">
            <v>0</v>
          </cell>
          <cell r="G914" t="str">
            <v>Затраты по ШПЗ (неосновные)</v>
          </cell>
          <cell r="H914">
            <v>2030</v>
          </cell>
          <cell r="I914">
            <v>7920</v>
          </cell>
          <cell r="J914">
            <v>16.190000000000001</v>
          </cell>
          <cell r="K914">
            <v>1</v>
          </cell>
          <cell r="L914">
            <v>0</v>
          </cell>
          <cell r="M914">
            <v>0</v>
          </cell>
          <cell r="N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42</v>
          </cell>
          <cell r="V914">
            <v>0</v>
          </cell>
          <cell r="W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42</v>
          </cell>
          <cell r="AE914">
            <v>135000</v>
          </cell>
          <cell r="AF914">
            <v>0</v>
          </cell>
          <cell r="AI914">
            <v>2373</v>
          </cell>
          <cell r="AK914">
            <v>0</v>
          </cell>
          <cell r="AM914">
            <v>813</v>
          </cell>
          <cell r="AN914">
            <v>1</v>
          </cell>
          <cell r="AO914">
            <v>393216</v>
          </cell>
          <cell r="AQ914">
            <v>0</v>
          </cell>
          <cell r="AR914">
            <v>0</v>
          </cell>
          <cell r="AS914" t="str">
            <v>Ы</v>
          </cell>
          <cell r="AT914" t="str">
            <v>Ы</v>
          </cell>
          <cell r="AU914">
            <v>0</v>
          </cell>
          <cell r="AV914">
            <v>0</v>
          </cell>
          <cell r="AW914">
            <v>23</v>
          </cell>
          <cell r="AX914">
            <v>1</v>
          </cell>
          <cell r="AY914">
            <v>0</v>
          </cell>
          <cell r="AZ914">
            <v>0</v>
          </cell>
          <cell r="BA914">
            <v>0</v>
          </cell>
          <cell r="BB914">
            <v>0</v>
          </cell>
          <cell r="BC914">
            <v>38916</v>
          </cell>
        </row>
        <row r="915">
          <cell r="A915">
            <v>2006</v>
          </cell>
          <cell r="B915">
            <v>6</v>
          </cell>
          <cell r="C915">
            <v>670</v>
          </cell>
          <cell r="D915">
            <v>18</v>
          </cell>
          <cell r="E915">
            <v>792030</v>
          </cell>
          <cell r="F915">
            <v>0</v>
          </cell>
          <cell r="G915" t="str">
            <v>Затраты по ШПЗ (неосновные)</v>
          </cell>
          <cell r="H915">
            <v>2030</v>
          </cell>
          <cell r="I915">
            <v>7920</v>
          </cell>
          <cell r="J915">
            <v>67606.02</v>
          </cell>
          <cell r="K915">
            <v>1</v>
          </cell>
          <cell r="L915">
            <v>0</v>
          </cell>
          <cell r="M915">
            <v>0</v>
          </cell>
          <cell r="N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42</v>
          </cell>
          <cell r="V915">
            <v>0</v>
          </cell>
          <cell r="W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42</v>
          </cell>
          <cell r="AE915">
            <v>143000</v>
          </cell>
          <cell r="AF915">
            <v>0</v>
          </cell>
          <cell r="AI915">
            <v>2373</v>
          </cell>
          <cell r="AK915">
            <v>0</v>
          </cell>
          <cell r="AM915">
            <v>814</v>
          </cell>
          <cell r="AN915">
            <v>1</v>
          </cell>
          <cell r="AO915">
            <v>393216</v>
          </cell>
          <cell r="AQ915">
            <v>0</v>
          </cell>
          <cell r="AR915">
            <v>0</v>
          </cell>
          <cell r="AS915" t="str">
            <v>Ы</v>
          </cell>
          <cell r="AT915" t="str">
            <v>Ы</v>
          </cell>
          <cell r="AU915">
            <v>0</v>
          </cell>
          <cell r="AV915">
            <v>0</v>
          </cell>
          <cell r="AW915">
            <v>23</v>
          </cell>
          <cell r="AX915">
            <v>1</v>
          </cell>
          <cell r="AY915">
            <v>0</v>
          </cell>
          <cell r="AZ915">
            <v>0</v>
          </cell>
          <cell r="BA915">
            <v>0</v>
          </cell>
          <cell r="BB915">
            <v>0</v>
          </cell>
          <cell r="BC915">
            <v>38916</v>
          </cell>
        </row>
        <row r="916">
          <cell r="A916">
            <v>2006</v>
          </cell>
          <cell r="B916">
            <v>6</v>
          </cell>
          <cell r="C916">
            <v>671</v>
          </cell>
          <cell r="D916">
            <v>18</v>
          </cell>
          <cell r="E916">
            <v>792030</v>
          </cell>
          <cell r="F916">
            <v>0</v>
          </cell>
          <cell r="G916" t="str">
            <v>Затраты по ШПЗ (неосновные)</v>
          </cell>
          <cell r="H916">
            <v>2030</v>
          </cell>
          <cell r="I916">
            <v>7920</v>
          </cell>
          <cell r="J916">
            <v>41.97</v>
          </cell>
          <cell r="K916">
            <v>1</v>
          </cell>
          <cell r="L916">
            <v>0</v>
          </cell>
          <cell r="M916">
            <v>0</v>
          </cell>
          <cell r="N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42</v>
          </cell>
          <cell r="V916">
            <v>0</v>
          </cell>
          <cell r="W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42</v>
          </cell>
          <cell r="AE916">
            <v>410000</v>
          </cell>
          <cell r="AF916">
            <v>0</v>
          </cell>
          <cell r="AI916">
            <v>2373</v>
          </cell>
          <cell r="AK916">
            <v>0</v>
          </cell>
          <cell r="AM916">
            <v>815</v>
          </cell>
          <cell r="AN916">
            <v>1</v>
          </cell>
          <cell r="AO916">
            <v>393216</v>
          </cell>
          <cell r="AQ916">
            <v>0</v>
          </cell>
          <cell r="AR916">
            <v>0</v>
          </cell>
          <cell r="AS916" t="str">
            <v>Ы</v>
          </cell>
          <cell r="AT916" t="str">
            <v>Ы</v>
          </cell>
          <cell r="AU916">
            <v>0</v>
          </cell>
          <cell r="AV916">
            <v>0</v>
          </cell>
          <cell r="AW916">
            <v>23</v>
          </cell>
          <cell r="AX916">
            <v>1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38916</v>
          </cell>
        </row>
        <row r="917">
          <cell r="A917">
            <v>2006</v>
          </cell>
          <cell r="B917">
            <v>6</v>
          </cell>
          <cell r="C917">
            <v>672</v>
          </cell>
          <cell r="D917">
            <v>18</v>
          </cell>
          <cell r="E917">
            <v>792030</v>
          </cell>
          <cell r="F917">
            <v>0</v>
          </cell>
          <cell r="G917" t="str">
            <v>Затраты по ШПЗ (неосновные)</v>
          </cell>
          <cell r="H917">
            <v>2030</v>
          </cell>
          <cell r="I917">
            <v>7920</v>
          </cell>
          <cell r="J917">
            <v>572.97</v>
          </cell>
          <cell r="K917">
            <v>1</v>
          </cell>
          <cell r="L917">
            <v>0</v>
          </cell>
          <cell r="M917">
            <v>0</v>
          </cell>
          <cell r="N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42</v>
          </cell>
          <cell r="V917">
            <v>0</v>
          </cell>
          <cell r="W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42</v>
          </cell>
          <cell r="AE917">
            <v>420000</v>
          </cell>
          <cell r="AF917">
            <v>0</v>
          </cell>
          <cell r="AI917">
            <v>2373</v>
          </cell>
          <cell r="AK917">
            <v>0</v>
          </cell>
          <cell r="AM917">
            <v>816</v>
          </cell>
          <cell r="AN917">
            <v>1</v>
          </cell>
          <cell r="AO917">
            <v>393216</v>
          </cell>
          <cell r="AQ917">
            <v>0</v>
          </cell>
          <cell r="AR917">
            <v>0</v>
          </cell>
          <cell r="AS917" t="str">
            <v>Ы</v>
          </cell>
          <cell r="AT917" t="str">
            <v>Ы</v>
          </cell>
          <cell r="AU917">
            <v>0</v>
          </cell>
          <cell r="AV917">
            <v>0</v>
          </cell>
          <cell r="AW917">
            <v>23</v>
          </cell>
          <cell r="AX917">
            <v>1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38916</v>
          </cell>
        </row>
        <row r="918">
          <cell r="A918">
            <v>2006</v>
          </cell>
          <cell r="B918">
            <v>6</v>
          </cell>
          <cell r="C918">
            <v>673</v>
          </cell>
          <cell r="D918">
            <v>18</v>
          </cell>
          <cell r="E918">
            <v>792030</v>
          </cell>
          <cell r="F918">
            <v>0</v>
          </cell>
          <cell r="G918" t="str">
            <v>Затраты по ШПЗ (неосновные)</v>
          </cell>
          <cell r="H918">
            <v>2030</v>
          </cell>
          <cell r="I918">
            <v>7920</v>
          </cell>
          <cell r="J918">
            <v>97.42</v>
          </cell>
          <cell r="K918">
            <v>1</v>
          </cell>
          <cell r="L918">
            <v>0</v>
          </cell>
          <cell r="M918">
            <v>0</v>
          </cell>
          <cell r="N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42</v>
          </cell>
          <cell r="V918">
            <v>0</v>
          </cell>
          <cell r="W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42</v>
          </cell>
          <cell r="AE918">
            <v>430000</v>
          </cell>
          <cell r="AF918">
            <v>0</v>
          </cell>
          <cell r="AI918">
            <v>2373</v>
          </cell>
          <cell r="AK918">
            <v>0</v>
          </cell>
          <cell r="AM918">
            <v>817</v>
          </cell>
          <cell r="AN918">
            <v>1</v>
          </cell>
          <cell r="AO918">
            <v>393216</v>
          </cell>
          <cell r="AQ918">
            <v>0</v>
          </cell>
          <cell r="AR918">
            <v>0</v>
          </cell>
          <cell r="AS918" t="str">
            <v>Ы</v>
          </cell>
          <cell r="AT918" t="str">
            <v>Ы</v>
          </cell>
          <cell r="AU918">
            <v>0</v>
          </cell>
          <cell r="AV918">
            <v>0</v>
          </cell>
          <cell r="AW918">
            <v>23</v>
          </cell>
          <cell r="AX918">
            <v>1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38916</v>
          </cell>
        </row>
        <row r="919">
          <cell r="A919">
            <v>2006</v>
          </cell>
          <cell r="B919">
            <v>6</v>
          </cell>
          <cell r="C919">
            <v>674</v>
          </cell>
          <cell r="D919">
            <v>18</v>
          </cell>
          <cell r="E919">
            <v>792030</v>
          </cell>
          <cell r="F919">
            <v>0</v>
          </cell>
          <cell r="G919" t="str">
            <v>Затраты по ШПЗ (неосновные)</v>
          </cell>
          <cell r="H919">
            <v>2030</v>
          </cell>
          <cell r="I919">
            <v>7920</v>
          </cell>
          <cell r="J919">
            <v>73.63</v>
          </cell>
          <cell r="K919">
            <v>1</v>
          </cell>
          <cell r="L919">
            <v>0</v>
          </cell>
          <cell r="M919">
            <v>0</v>
          </cell>
          <cell r="N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42</v>
          </cell>
          <cell r="V919">
            <v>0</v>
          </cell>
          <cell r="W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42</v>
          </cell>
          <cell r="AE919">
            <v>450000</v>
          </cell>
          <cell r="AF919">
            <v>0</v>
          </cell>
          <cell r="AI919">
            <v>2373</v>
          </cell>
          <cell r="AK919">
            <v>0</v>
          </cell>
          <cell r="AM919">
            <v>818</v>
          </cell>
          <cell r="AN919">
            <v>1</v>
          </cell>
          <cell r="AO919">
            <v>393216</v>
          </cell>
          <cell r="AQ919">
            <v>0</v>
          </cell>
          <cell r="AR919">
            <v>0</v>
          </cell>
          <cell r="AS919" t="str">
            <v>Ы</v>
          </cell>
          <cell r="AT919" t="str">
            <v>Ы</v>
          </cell>
          <cell r="AU919">
            <v>0</v>
          </cell>
          <cell r="AV919">
            <v>0</v>
          </cell>
          <cell r="AW919">
            <v>23</v>
          </cell>
          <cell r="AX919">
            <v>1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38916</v>
          </cell>
        </row>
        <row r="920">
          <cell r="A920">
            <v>2006</v>
          </cell>
          <cell r="B920">
            <v>6</v>
          </cell>
          <cell r="C920">
            <v>675</v>
          </cell>
          <cell r="D920">
            <v>18</v>
          </cell>
          <cell r="E920">
            <v>792030</v>
          </cell>
          <cell r="F920">
            <v>0</v>
          </cell>
          <cell r="G920" t="str">
            <v>Затраты по ШПЗ (неосновные)</v>
          </cell>
          <cell r="H920">
            <v>2030</v>
          </cell>
          <cell r="I920">
            <v>7920</v>
          </cell>
          <cell r="J920">
            <v>16.71</v>
          </cell>
          <cell r="K920">
            <v>1</v>
          </cell>
          <cell r="L920">
            <v>0</v>
          </cell>
          <cell r="M920">
            <v>0</v>
          </cell>
          <cell r="N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42</v>
          </cell>
          <cell r="V920">
            <v>0</v>
          </cell>
          <cell r="W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42</v>
          </cell>
          <cell r="AE920">
            <v>460000</v>
          </cell>
          <cell r="AF920">
            <v>0</v>
          </cell>
          <cell r="AI920">
            <v>2373</v>
          </cell>
          <cell r="AK920">
            <v>0</v>
          </cell>
          <cell r="AM920">
            <v>819</v>
          </cell>
          <cell r="AN920">
            <v>1</v>
          </cell>
          <cell r="AO920">
            <v>393216</v>
          </cell>
          <cell r="AQ920">
            <v>0</v>
          </cell>
          <cell r="AR920">
            <v>0</v>
          </cell>
          <cell r="AS920" t="str">
            <v>Ы</v>
          </cell>
          <cell r="AT920" t="str">
            <v>Ы</v>
          </cell>
          <cell r="AU920">
            <v>0</v>
          </cell>
          <cell r="AV920">
            <v>0</v>
          </cell>
          <cell r="AW920">
            <v>23</v>
          </cell>
          <cell r="AX920">
            <v>1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38916</v>
          </cell>
        </row>
        <row r="921">
          <cell r="A921">
            <v>2006</v>
          </cell>
          <cell r="B921">
            <v>6</v>
          </cell>
          <cell r="C921">
            <v>676</v>
          </cell>
          <cell r="D921">
            <v>18</v>
          </cell>
          <cell r="E921">
            <v>792030</v>
          </cell>
          <cell r="F921">
            <v>0</v>
          </cell>
          <cell r="G921" t="str">
            <v>Затраты по ШПЗ (неосновные)</v>
          </cell>
          <cell r="H921">
            <v>2030</v>
          </cell>
          <cell r="I921">
            <v>7920</v>
          </cell>
          <cell r="J921">
            <v>0.57999999999999996</v>
          </cell>
          <cell r="K921">
            <v>1</v>
          </cell>
          <cell r="L921">
            <v>0</v>
          </cell>
          <cell r="M921">
            <v>0</v>
          </cell>
          <cell r="N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42</v>
          </cell>
          <cell r="V921">
            <v>0</v>
          </cell>
          <cell r="W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42</v>
          </cell>
          <cell r="AE921">
            <v>465000</v>
          </cell>
          <cell r="AF921">
            <v>0</v>
          </cell>
          <cell r="AI921">
            <v>2373</v>
          </cell>
          <cell r="AK921">
            <v>0</v>
          </cell>
          <cell r="AM921">
            <v>820</v>
          </cell>
          <cell r="AN921">
            <v>1</v>
          </cell>
          <cell r="AO921">
            <v>393216</v>
          </cell>
          <cell r="AQ921">
            <v>0</v>
          </cell>
          <cell r="AR921">
            <v>0</v>
          </cell>
          <cell r="AS921" t="str">
            <v>Ы</v>
          </cell>
          <cell r="AT921" t="str">
            <v>Ы</v>
          </cell>
          <cell r="AU921">
            <v>0</v>
          </cell>
          <cell r="AV921">
            <v>0</v>
          </cell>
          <cell r="AW921">
            <v>23</v>
          </cell>
          <cell r="AX921">
            <v>1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38916</v>
          </cell>
        </row>
        <row r="922">
          <cell r="A922">
            <v>2006</v>
          </cell>
          <cell r="B922">
            <v>6</v>
          </cell>
          <cell r="C922">
            <v>677</v>
          </cell>
          <cell r="D922">
            <v>18</v>
          </cell>
          <cell r="E922">
            <v>792030</v>
          </cell>
          <cell r="F922">
            <v>0</v>
          </cell>
          <cell r="G922" t="str">
            <v>Затраты по ШПЗ (неосновные)</v>
          </cell>
          <cell r="H922">
            <v>2030</v>
          </cell>
          <cell r="I922">
            <v>7920</v>
          </cell>
          <cell r="J922">
            <v>7.82</v>
          </cell>
          <cell r="K922">
            <v>1</v>
          </cell>
          <cell r="L922">
            <v>0</v>
          </cell>
          <cell r="M922">
            <v>0</v>
          </cell>
          <cell r="N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42</v>
          </cell>
          <cell r="V922">
            <v>0</v>
          </cell>
          <cell r="W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42</v>
          </cell>
          <cell r="AE922">
            <v>501103</v>
          </cell>
          <cell r="AF922">
            <v>0</v>
          </cell>
          <cell r="AI922">
            <v>2373</v>
          </cell>
          <cell r="AK922">
            <v>0</v>
          </cell>
          <cell r="AM922">
            <v>821</v>
          </cell>
          <cell r="AN922">
            <v>1</v>
          </cell>
          <cell r="AO922">
            <v>393216</v>
          </cell>
          <cell r="AQ922">
            <v>0</v>
          </cell>
          <cell r="AR922">
            <v>0</v>
          </cell>
          <cell r="AS922" t="str">
            <v>Ы</v>
          </cell>
          <cell r="AT922" t="str">
            <v>Ы</v>
          </cell>
          <cell r="AU922">
            <v>0</v>
          </cell>
          <cell r="AV922">
            <v>0</v>
          </cell>
          <cell r="AW922">
            <v>23</v>
          </cell>
          <cell r="AX922">
            <v>1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38916</v>
          </cell>
        </row>
        <row r="923">
          <cell r="A923">
            <v>2006</v>
          </cell>
          <cell r="B923">
            <v>6</v>
          </cell>
          <cell r="C923">
            <v>678</v>
          </cell>
          <cell r="D923">
            <v>18</v>
          </cell>
          <cell r="E923">
            <v>792030</v>
          </cell>
          <cell r="F923">
            <v>0</v>
          </cell>
          <cell r="G923" t="str">
            <v>Затраты по ШПЗ (неосновные)</v>
          </cell>
          <cell r="H923">
            <v>2030</v>
          </cell>
          <cell r="I923">
            <v>7920</v>
          </cell>
          <cell r="J923">
            <v>145.24</v>
          </cell>
          <cell r="K923">
            <v>1</v>
          </cell>
          <cell r="L923">
            <v>0</v>
          </cell>
          <cell r="M923">
            <v>0</v>
          </cell>
          <cell r="N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42</v>
          </cell>
          <cell r="V923">
            <v>0</v>
          </cell>
          <cell r="W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42</v>
          </cell>
          <cell r="AE923">
            <v>501105</v>
          </cell>
          <cell r="AF923">
            <v>0</v>
          </cell>
          <cell r="AI923">
            <v>2373</v>
          </cell>
          <cell r="AK923">
            <v>0</v>
          </cell>
          <cell r="AM923">
            <v>822</v>
          </cell>
          <cell r="AN923">
            <v>1</v>
          </cell>
          <cell r="AO923">
            <v>393216</v>
          </cell>
          <cell r="AQ923">
            <v>0</v>
          </cell>
          <cell r="AR923">
            <v>0</v>
          </cell>
          <cell r="AS923" t="str">
            <v>Ы</v>
          </cell>
          <cell r="AT923" t="str">
            <v>Ы</v>
          </cell>
          <cell r="AU923">
            <v>0</v>
          </cell>
          <cell r="AV923">
            <v>0</v>
          </cell>
          <cell r="AW923">
            <v>23</v>
          </cell>
          <cell r="AX923">
            <v>1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38916</v>
          </cell>
        </row>
        <row r="924">
          <cell r="A924">
            <v>2006</v>
          </cell>
          <cell r="B924">
            <v>6</v>
          </cell>
          <cell r="C924">
            <v>679</v>
          </cell>
          <cell r="D924">
            <v>18</v>
          </cell>
          <cell r="E924">
            <v>792030</v>
          </cell>
          <cell r="F924">
            <v>0</v>
          </cell>
          <cell r="G924" t="str">
            <v>Затраты по ШПЗ (неосновные)</v>
          </cell>
          <cell r="H924">
            <v>2030</v>
          </cell>
          <cell r="I924">
            <v>7920</v>
          </cell>
          <cell r="J924">
            <v>129.91</v>
          </cell>
          <cell r="K924">
            <v>1</v>
          </cell>
          <cell r="L924">
            <v>0</v>
          </cell>
          <cell r="M924">
            <v>0</v>
          </cell>
          <cell r="N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42</v>
          </cell>
          <cell r="V924">
            <v>0</v>
          </cell>
          <cell r="W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42</v>
          </cell>
          <cell r="AE924">
            <v>501106</v>
          </cell>
          <cell r="AF924">
            <v>0</v>
          </cell>
          <cell r="AI924">
            <v>2373</v>
          </cell>
          <cell r="AK924">
            <v>0</v>
          </cell>
          <cell r="AM924">
            <v>823</v>
          </cell>
          <cell r="AN924">
            <v>1</v>
          </cell>
          <cell r="AO924">
            <v>393216</v>
          </cell>
          <cell r="AQ924">
            <v>0</v>
          </cell>
          <cell r="AR924">
            <v>0</v>
          </cell>
          <cell r="AS924" t="str">
            <v>Ы</v>
          </cell>
          <cell r="AT924" t="str">
            <v>Ы</v>
          </cell>
          <cell r="AU924">
            <v>0</v>
          </cell>
          <cell r="AV924">
            <v>0</v>
          </cell>
          <cell r="AW924">
            <v>23</v>
          </cell>
          <cell r="AX924">
            <v>1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38916</v>
          </cell>
        </row>
        <row r="925">
          <cell r="A925">
            <v>2006</v>
          </cell>
          <cell r="B925">
            <v>6</v>
          </cell>
          <cell r="C925">
            <v>680</v>
          </cell>
          <cell r="D925">
            <v>18</v>
          </cell>
          <cell r="E925">
            <v>792030</v>
          </cell>
          <cell r="F925">
            <v>0</v>
          </cell>
          <cell r="G925" t="str">
            <v>Затраты по ШПЗ (неосновные)</v>
          </cell>
          <cell r="H925">
            <v>2030</v>
          </cell>
          <cell r="I925">
            <v>7920</v>
          </cell>
          <cell r="J925">
            <v>1353.45</v>
          </cell>
          <cell r="K925">
            <v>1</v>
          </cell>
          <cell r="L925">
            <v>0</v>
          </cell>
          <cell r="M925">
            <v>0</v>
          </cell>
          <cell r="N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42</v>
          </cell>
          <cell r="V925">
            <v>0</v>
          </cell>
          <cell r="W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42</v>
          </cell>
          <cell r="AE925">
            <v>501109</v>
          </cell>
          <cell r="AF925">
            <v>0</v>
          </cell>
          <cell r="AI925">
            <v>2373</v>
          </cell>
          <cell r="AK925">
            <v>0</v>
          </cell>
          <cell r="AM925">
            <v>824</v>
          </cell>
          <cell r="AN925">
            <v>1</v>
          </cell>
          <cell r="AO925">
            <v>393216</v>
          </cell>
          <cell r="AQ925">
            <v>0</v>
          </cell>
          <cell r="AR925">
            <v>0</v>
          </cell>
          <cell r="AS925" t="str">
            <v>Ы</v>
          </cell>
          <cell r="AT925" t="str">
            <v>Ы</v>
          </cell>
          <cell r="AU925">
            <v>0</v>
          </cell>
          <cell r="AV925">
            <v>0</v>
          </cell>
          <cell r="AW925">
            <v>23</v>
          </cell>
          <cell r="AX925">
            <v>1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38916</v>
          </cell>
        </row>
        <row r="926">
          <cell r="A926">
            <v>2006</v>
          </cell>
          <cell r="B926">
            <v>6</v>
          </cell>
          <cell r="C926">
            <v>681</v>
          </cell>
          <cell r="D926">
            <v>18</v>
          </cell>
          <cell r="E926">
            <v>792030</v>
          </cell>
          <cell r="F926">
            <v>0</v>
          </cell>
          <cell r="G926" t="str">
            <v>Затраты по ШПЗ (неосновные)</v>
          </cell>
          <cell r="H926">
            <v>2030</v>
          </cell>
          <cell r="I926">
            <v>7920</v>
          </cell>
          <cell r="J926">
            <v>4495.8999999999996</v>
          </cell>
          <cell r="K926">
            <v>1</v>
          </cell>
          <cell r="L926">
            <v>0</v>
          </cell>
          <cell r="M926">
            <v>0</v>
          </cell>
          <cell r="N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42</v>
          </cell>
          <cell r="V926">
            <v>0</v>
          </cell>
          <cell r="W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42</v>
          </cell>
          <cell r="AE926">
            <v>502100</v>
          </cell>
          <cell r="AF926">
            <v>0</v>
          </cell>
          <cell r="AI926">
            <v>2373</v>
          </cell>
          <cell r="AK926">
            <v>0</v>
          </cell>
          <cell r="AM926">
            <v>825</v>
          </cell>
          <cell r="AN926">
            <v>1</v>
          </cell>
          <cell r="AO926">
            <v>393216</v>
          </cell>
          <cell r="AQ926">
            <v>0</v>
          </cell>
          <cell r="AR926">
            <v>0</v>
          </cell>
          <cell r="AS926" t="str">
            <v>Ы</v>
          </cell>
          <cell r="AT926" t="str">
            <v>Ы</v>
          </cell>
          <cell r="AU926">
            <v>0</v>
          </cell>
          <cell r="AV926">
            <v>0</v>
          </cell>
          <cell r="AW926">
            <v>23</v>
          </cell>
          <cell r="AX926">
            <v>1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38916</v>
          </cell>
        </row>
        <row r="927">
          <cell r="A927">
            <v>2006</v>
          </cell>
          <cell r="B927">
            <v>6</v>
          </cell>
          <cell r="C927">
            <v>682</v>
          </cell>
          <cell r="D927">
            <v>18</v>
          </cell>
          <cell r="E927">
            <v>792030</v>
          </cell>
          <cell r="F927">
            <v>0</v>
          </cell>
          <cell r="G927" t="str">
            <v>Затраты по ШПЗ (неосновные)</v>
          </cell>
          <cell r="H927">
            <v>2030</v>
          </cell>
          <cell r="I927">
            <v>7920</v>
          </cell>
          <cell r="J927">
            <v>489.78</v>
          </cell>
          <cell r="K927">
            <v>1</v>
          </cell>
          <cell r="L927">
            <v>0</v>
          </cell>
          <cell r="M927">
            <v>0</v>
          </cell>
          <cell r="N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42</v>
          </cell>
          <cell r="V927">
            <v>0</v>
          </cell>
          <cell r="W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42</v>
          </cell>
          <cell r="AE927">
            <v>503000</v>
          </cell>
          <cell r="AF927">
            <v>0</v>
          </cell>
          <cell r="AI927">
            <v>2373</v>
          </cell>
          <cell r="AK927">
            <v>0</v>
          </cell>
          <cell r="AM927">
            <v>826</v>
          </cell>
          <cell r="AN927">
            <v>1</v>
          </cell>
          <cell r="AO927">
            <v>393216</v>
          </cell>
          <cell r="AQ927">
            <v>0</v>
          </cell>
          <cell r="AR927">
            <v>0</v>
          </cell>
          <cell r="AS927" t="str">
            <v>Ы</v>
          </cell>
          <cell r="AT927" t="str">
            <v>Ы</v>
          </cell>
          <cell r="AU927">
            <v>0</v>
          </cell>
          <cell r="AV927">
            <v>0</v>
          </cell>
          <cell r="AW927">
            <v>23</v>
          </cell>
          <cell r="AX927">
            <v>1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38916</v>
          </cell>
        </row>
        <row r="928">
          <cell r="A928">
            <v>2006</v>
          </cell>
          <cell r="B928">
            <v>6</v>
          </cell>
          <cell r="C928">
            <v>683</v>
          </cell>
          <cell r="D928">
            <v>18</v>
          </cell>
          <cell r="E928">
            <v>792030</v>
          </cell>
          <cell r="F928">
            <v>0</v>
          </cell>
          <cell r="G928" t="str">
            <v>Затраты по ШПЗ (неосновные)</v>
          </cell>
          <cell r="H928">
            <v>2030</v>
          </cell>
          <cell r="I928">
            <v>7920</v>
          </cell>
          <cell r="J928">
            <v>0.51</v>
          </cell>
          <cell r="K928">
            <v>1</v>
          </cell>
          <cell r="L928">
            <v>0</v>
          </cell>
          <cell r="M928">
            <v>0</v>
          </cell>
          <cell r="N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42</v>
          </cell>
          <cell r="V928">
            <v>0</v>
          </cell>
          <cell r="W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42</v>
          </cell>
          <cell r="AE928">
            <v>504100</v>
          </cell>
          <cell r="AF928">
            <v>0</v>
          </cell>
          <cell r="AI928">
            <v>2373</v>
          </cell>
          <cell r="AK928">
            <v>0</v>
          </cell>
          <cell r="AM928">
            <v>827</v>
          </cell>
          <cell r="AN928">
            <v>1</v>
          </cell>
          <cell r="AO928">
            <v>393216</v>
          </cell>
          <cell r="AQ928">
            <v>0</v>
          </cell>
          <cell r="AR928">
            <v>0</v>
          </cell>
          <cell r="AS928" t="str">
            <v>Ы</v>
          </cell>
          <cell r="AT928" t="str">
            <v>Ы</v>
          </cell>
          <cell r="AU928">
            <v>0</v>
          </cell>
          <cell r="AV928">
            <v>0</v>
          </cell>
          <cell r="AW928">
            <v>23</v>
          </cell>
          <cell r="AX928">
            <v>1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38916</v>
          </cell>
        </row>
        <row r="929">
          <cell r="A929">
            <v>2006</v>
          </cell>
          <cell r="B929">
            <v>6</v>
          </cell>
          <cell r="C929">
            <v>684</v>
          </cell>
          <cell r="D929">
            <v>18</v>
          </cell>
          <cell r="E929">
            <v>792030</v>
          </cell>
          <cell r="F929">
            <v>0</v>
          </cell>
          <cell r="G929" t="str">
            <v>Затраты по ШПЗ (неосновные)</v>
          </cell>
          <cell r="H929">
            <v>2030</v>
          </cell>
          <cell r="I929">
            <v>7920</v>
          </cell>
          <cell r="J929">
            <v>2.89</v>
          </cell>
          <cell r="K929">
            <v>1</v>
          </cell>
          <cell r="L929">
            <v>0</v>
          </cell>
          <cell r="M929">
            <v>0</v>
          </cell>
          <cell r="N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42</v>
          </cell>
          <cell r="V929">
            <v>0</v>
          </cell>
          <cell r="W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42</v>
          </cell>
          <cell r="AE929">
            <v>504200</v>
          </cell>
          <cell r="AF929">
            <v>0</v>
          </cell>
          <cell r="AI929">
            <v>2373</v>
          </cell>
          <cell r="AK929">
            <v>0</v>
          </cell>
          <cell r="AM929">
            <v>828</v>
          </cell>
          <cell r="AN929">
            <v>1</v>
          </cell>
          <cell r="AO929">
            <v>393216</v>
          </cell>
          <cell r="AQ929">
            <v>0</v>
          </cell>
          <cell r="AR929">
            <v>0</v>
          </cell>
          <cell r="AS929" t="str">
            <v>Ы</v>
          </cell>
          <cell r="AT929" t="str">
            <v>Ы</v>
          </cell>
          <cell r="AU929">
            <v>0</v>
          </cell>
          <cell r="AV929">
            <v>0</v>
          </cell>
          <cell r="AW929">
            <v>23</v>
          </cell>
          <cell r="AX929">
            <v>1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38916</v>
          </cell>
        </row>
        <row r="930">
          <cell r="A930">
            <v>2006</v>
          </cell>
          <cell r="B930">
            <v>6</v>
          </cell>
          <cell r="C930">
            <v>685</v>
          </cell>
          <cell r="D930">
            <v>18</v>
          </cell>
          <cell r="E930">
            <v>792030</v>
          </cell>
          <cell r="F930">
            <v>0</v>
          </cell>
          <cell r="G930" t="str">
            <v>Затраты по ШПЗ (неосновные)</v>
          </cell>
          <cell r="H930">
            <v>2030</v>
          </cell>
          <cell r="I930">
            <v>7920</v>
          </cell>
          <cell r="J930">
            <v>4.78</v>
          </cell>
          <cell r="K930">
            <v>1</v>
          </cell>
          <cell r="L930">
            <v>0</v>
          </cell>
          <cell r="M930">
            <v>0</v>
          </cell>
          <cell r="N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42</v>
          </cell>
          <cell r="V930">
            <v>0</v>
          </cell>
          <cell r="W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42</v>
          </cell>
          <cell r="AE930">
            <v>504400</v>
          </cell>
          <cell r="AF930">
            <v>0</v>
          </cell>
          <cell r="AI930">
            <v>2373</v>
          </cell>
          <cell r="AK930">
            <v>0</v>
          </cell>
          <cell r="AM930">
            <v>829</v>
          </cell>
          <cell r="AN930">
            <v>1</v>
          </cell>
          <cell r="AO930">
            <v>393216</v>
          </cell>
          <cell r="AQ930">
            <v>0</v>
          </cell>
          <cell r="AR930">
            <v>0</v>
          </cell>
          <cell r="AS930" t="str">
            <v>Ы</v>
          </cell>
          <cell r="AT930" t="str">
            <v>Ы</v>
          </cell>
          <cell r="AU930">
            <v>0</v>
          </cell>
          <cell r="AV930">
            <v>0</v>
          </cell>
          <cell r="AW930">
            <v>23</v>
          </cell>
          <cell r="AX930">
            <v>1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38916</v>
          </cell>
        </row>
        <row r="931">
          <cell r="A931">
            <v>2006</v>
          </cell>
          <cell r="B931">
            <v>6</v>
          </cell>
          <cell r="C931">
            <v>686</v>
          </cell>
          <cell r="D931">
            <v>18</v>
          </cell>
          <cell r="E931">
            <v>792030</v>
          </cell>
          <cell r="F931">
            <v>0</v>
          </cell>
          <cell r="G931" t="str">
            <v>Затраты по ШПЗ (неосновные)</v>
          </cell>
          <cell r="H931">
            <v>2030</v>
          </cell>
          <cell r="I931">
            <v>7920</v>
          </cell>
          <cell r="J931">
            <v>21.19</v>
          </cell>
          <cell r="K931">
            <v>1</v>
          </cell>
          <cell r="L931">
            <v>0</v>
          </cell>
          <cell r="M931">
            <v>0</v>
          </cell>
          <cell r="N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42</v>
          </cell>
          <cell r="V931">
            <v>0</v>
          </cell>
          <cell r="W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42</v>
          </cell>
          <cell r="AE931">
            <v>504900</v>
          </cell>
          <cell r="AF931">
            <v>0</v>
          </cell>
          <cell r="AI931">
            <v>2373</v>
          </cell>
          <cell r="AK931">
            <v>0</v>
          </cell>
          <cell r="AM931">
            <v>830</v>
          </cell>
          <cell r="AN931">
            <v>1</v>
          </cell>
          <cell r="AO931">
            <v>393216</v>
          </cell>
          <cell r="AQ931">
            <v>0</v>
          </cell>
          <cell r="AR931">
            <v>0</v>
          </cell>
          <cell r="AS931" t="str">
            <v>Ы</v>
          </cell>
          <cell r="AT931" t="str">
            <v>Ы</v>
          </cell>
          <cell r="AU931">
            <v>0</v>
          </cell>
          <cell r="AV931">
            <v>0</v>
          </cell>
          <cell r="AW931">
            <v>23</v>
          </cell>
          <cell r="AX931">
            <v>1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38916</v>
          </cell>
        </row>
        <row r="932">
          <cell r="A932">
            <v>2006</v>
          </cell>
          <cell r="B932">
            <v>6</v>
          </cell>
          <cell r="C932">
            <v>687</v>
          </cell>
          <cell r="D932">
            <v>18</v>
          </cell>
          <cell r="E932">
            <v>792030</v>
          </cell>
          <cell r="F932">
            <v>0</v>
          </cell>
          <cell r="G932" t="str">
            <v>Затраты по ШПЗ (неосновные)</v>
          </cell>
          <cell r="H932">
            <v>2030</v>
          </cell>
          <cell r="I932">
            <v>7920</v>
          </cell>
          <cell r="J932">
            <v>43.5</v>
          </cell>
          <cell r="K932">
            <v>1</v>
          </cell>
          <cell r="L932">
            <v>0</v>
          </cell>
          <cell r="M932">
            <v>0</v>
          </cell>
          <cell r="N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42</v>
          </cell>
          <cell r="V932">
            <v>0</v>
          </cell>
          <cell r="W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42</v>
          </cell>
          <cell r="AE932">
            <v>505100</v>
          </cell>
          <cell r="AF932">
            <v>0</v>
          </cell>
          <cell r="AI932">
            <v>2373</v>
          </cell>
          <cell r="AK932">
            <v>0</v>
          </cell>
          <cell r="AM932">
            <v>831</v>
          </cell>
          <cell r="AN932">
            <v>1</v>
          </cell>
          <cell r="AO932">
            <v>393216</v>
          </cell>
          <cell r="AQ932">
            <v>0</v>
          </cell>
          <cell r="AR932">
            <v>0</v>
          </cell>
          <cell r="AS932" t="str">
            <v>Ы</v>
          </cell>
          <cell r="AT932" t="str">
            <v>Ы</v>
          </cell>
          <cell r="AU932">
            <v>0</v>
          </cell>
          <cell r="AV932">
            <v>0</v>
          </cell>
          <cell r="AW932">
            <v>23</v>
          </cell>
          <cell r="AX932">
            <v>1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38916</v>
          </cell>
        </row>
        <row r="933">
          <cell r="A933">
            <v>2006</v>
          </cell>
          <cell r="B933">
            <v>6</v>
          </cell>
          <cell r="C933">
            <v>688</v>
          </cell>
          <cell r="D933">
            <v>18</v>
          </cell>
          <cell r="E933">
            <v>792030</v>
          </cell>
          <cell r="F933">
            <v>0</v>
          </cell>
          <cell r="G933" t="str">
            <v>Затраты по ШПЗ (неосновные)</v>
          </cell>
          <cell r="H933">
            <v>2030</v>
          </cell>
          <cell r="I933">
            <v>7920</v>
          </cell>
          <cell r="J933">
            <v>39.67</v>
          </cell>
          <cell r="K933">
            <v>1</v>
          </cell>
          <cell r="L933">
            <v>0</v>
          </cell>
          <cell r="M933">
            <v>0</v>
          </cell>
          <cell r="N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42</v>
          </cell>
          <cell r="V933">
            <v>0</v>
          </cell>
          <cell r="W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42</v>
          </cell>
          <cell r="AE933">
            <v>505200</v>
          </cell>
          <cell r="AF933">
            <v>0</v>
          </cell>
          <cell r="AI933">
            <v>2373</v>
          </cell>
          <cell r="AK933">
            <v>0</v>
          </cell>
          <cell r="AM933">
            <v>832</v>
          </cell>
          <cell r="AN933">
            <v>1</v>
          </cell>
          <cell r="AO933">
            <v>393216</v>
          </cell>
          <cell r="AQ933">
            <v>0</v>
          </cell>
          <cell r="AR933">
            <v>0</v>
          </cell>
          <cell r="AS933" t="str">
            <v>Ы</v>
          </cell>
          <cell r="AT933" t="str">
            <v>Ы</v>
          </cell>
          <cell r="AU933">
            <v>0</v>
          </cell>
          <cell r="AV933">
            <v>0</v>
          </cell>
          <cell r="AW933">
            <v>23</v>
          </cell>
          <cell r="AX933">
            <v>1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38916</v>
          </cell>
        </row>
        <row r="934">
          <cell r="A934">
            <v>2006</v>
          </cell>
          <cell r="B934">
            <v>6</v>
          </cell>
          <cell r="C934">
            <v>689</v>
          </cell>
          <cell r="D934">
            <v>18</v>
          </cell>
          <cell r="E934">
            <v>792030</v>
          </cell>
          <cell r="F934">
            <v>0</v>
          </cell>
          <cell r="G934" t="str">
            <v>Затраты по ШПЗ (неосновные)</v>
          </cell>
          <cell r="H934">
            <v>2030</v>
          </cell>
          <cell r="I934">
            <v>7920</v>
          </cell>
          <cell r="J934">
            <v>508.62</v>
          </cell>
          <cell r="K934">
            <v>1</v>
          </cell>
          <cell r="L934">
            <v>0</v>
          </cell>
          <cell r="M934">
            <v>0</v>
          </cell>
          <cell r="N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42</v>
          </cell>
          <cell r="V934">
            <v>0</v>
          </cell>
          <cell r="W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42</v>
          </cell>
          <cell r="AE934">
            <v>506200</v>
          </cell>
          <cell r="AF934">
            <v>0</v>
          </cell>
          <cell r="AI934">
            <v>2373</v>
          </cell>
          <cell r="AK934">
            <v>0</v>
          </cell>
          <cell r="AM934">
            <v>833</v>
          </cell>
          <cell r="AN934">
            <v>1</v>
          </cell>
          <cell r="AO934">
            <v>393216</v>
          </cell>
          <cell r="AQ934">
            <v>0</v>
          </cell>
          <cell r="AR934">
            <v>0</v>
          </cell>
          <cell r="AS934" t="str">
            <v>Ы</v>
          </cell>
          <cell r="AT934" t="str">
            <v>Ы</v>
          </cell>
          <cell r="AU934">
            <v>0</v>
          </cell>
          <cell r="AV934">
            <v>0</v>
          </cell>
          <cell r="AW934">
            <v>23</v>
          </cell>
          <cell r="AX934">
            <v>1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38916</v>
          </cell>
        </row>
        <row r="935">
          <cell r="A935">
            <v>2006</v>
          </cell>
          <cell r="B935">
            <v>6</v>
          </cell>
          <cell r="C935">
            <v>690</v>
          </cell>
          <cell r="D935">
            <v>18</v>
          </cell>
          <cell r="E935">
            <v>792030</v>
          </cell>
          <cell r="F935">
            <v>0</v>
          </cell>
          <cell r="G935" t="str">
            <v>Затраты по ШПЗ (неосновные)</v>
          </cell>
          <cell r="H935">
            <v>2030</v>
          </cell>
          <cell r="I935">
            <v>7920</v>
          </cell>
          <cell r="J935">
            <v>0.59</v>
          </cell>
          <cell r="K935">
            <v>1</v>
          </cell>
          <cell r="L935">
            <v>0</v>
          </cell>
          <cell r="M935">
            <v>0</v>
          </cell>
          <cell r="N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42</v>
          </cell>
          <cell r="V935">
            <v>0</v>
          </cell>
          <cell r="W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42</v>
          </cell>
          <cell r="AE935">
            <v>507000</v>
          </cell>
          <cell r="AF935">
            <v>0</v>
          </cell>
          <cell r="AI935">
            <v>2373</v>
          </cell>
          <cell r="AK935">
            <v>0</v>
          </cell>
          <cell r="AM935">
            <v>834</v>
          </cell>
          <cell r="AN935">
            <v>1</v>
          </cell>
          <cell r="AO935">
            <v>393216</v>
          </cell>
          <cell r="AQ935">
            <v>0</v>
          </cell>
          <cell r="AR935">
            <v>0</v>
          </cell>
          <cell r="AS935" t="str">
            <v>Ы</v>
          </cell>
          <cell r="AT935" t="str">
            <v>Ы</v>
          </cell>
          <cell r="AU935">
            <v>0</v>
          </cell>
          <cell r="AV935">
            <v>0</v>
          </cell>
          <cell r="AW935">
            <v>23</v>
          </cell>
          <cell r="AX935">
            <v>1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38916</v>
          </cell>
        </row>
        <row r="936">
          <cell r="A936">
            <v>2006</v>
          </cell>
          <cell r="B936">
            <v>6</v>
          </cell>
          <cell r="C936">
            <v>691</v>
          </cell>
          <cell r="D936">
            <v>18</v>
          </cell>
          <cell r="E936">
            <v>792030</v>
          </cell>
          <cell r="F936">
            <v>0</v>
          </cell>
          <cell r="G936" t="str">
            <v>Затраты по ШПЗ (неосновные)</v>
          </cell>
          <cell r="H936">
            <v>2030</v>
          </cell>
          <cell r="I936">
            <v>7920</v>
          </cell>
          <cell r="J936">
            <v>10.86</v>
          </cell>
          <cell r="K936">
            <v>1</v>
          </cell>
          <cell r="L936">
            <v>0</v>
          </cell>
          <cell r="M936">
            <v>0</v>
          </cell>
          <cell r="N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42</v>
          </cell>
          <cell r="V936">
            <v>0</v>
          </cell>
          <cell r="W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42</v>
          </cell>
          <cell r="AE936">
            <v>508310</v>
          </cell>
          <cell r="AF936">
            <v>0</v>
          </cell>
          <cell r="AI936">
            <v>2373</v>
          </cell>
          <cell r="AK936">
            <v>0</v>
          </cell>
          <cell r="AM936">
            <v>835</v>
          </cell>
          <cell r="AN936">
            <v>1</v>
          </cell>
          <cell r="AO936">
            <v>393216</v>
          </cell>
          <cell r="AQ936">
            <v>0</v>
          </cell>
          <cell r="AR936">
            <v>0</v>
          </cell>
          <cell r="AS936" t="str">
            <v>Ы</v>
          </cell>
          <cell r="AT936" t="str">
            <v>Ы</v>
          </cell>
          <cell r="AU936">
            <v>0</v>
          </cell>
          <cell r="AV936">
            <v>0</v>
          </cell>
          <cell r="AW936">
            <v>23</v>
          </cell>
          <cell r="AX936">
            <v>1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38916</v>
          </cell>
        </row>
        <row r="937">
          <cell r="A937">
            <v>2006</v>
          </cell>
          <cell r="B937">
            <v>6</v>
          </cell>
          <cell r="C937">
            <v>692</v>
          </cell>
          <cell r="D937">
            <v>18</v>
          </cell>
          <cell r="E937">
            <v>792030</v>
          </cell>
          <cell r="F937">
            <v>0</v>
          </cell>
          <cell r="G937" t="str">
            <v>Затраты по ШПЗ (неосновные)</v>
          </cell>
          <cell r="H937">
            <v>2030</v>
          </cell>
          <cell r="I937">
            <v>7920</v>
          </cell>
          <cell r="J937">
            <v>195</v>
          </cell>
          <cell r="K937">
            <v>1</v>
          </cell>
          <cell r="L937">
            <v>0</v>
          </cell>
          <cell r="M937">
            <v>0</v>
          </cell>
          <cell r="N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42</v>
          </cell>
          <cell r="V937">
            <v>0</v>
          </cell>
          <cell r="W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42</v>
          </cell>
          <cell r="AE937">
            <v>508400</v>
          </cell>
          <cell r="AF937">
            <v>0</v>
          </cell>
          <cell r="AI937">
            <v>2373</v>
          </cell>
          <cell r="AK937">
            <v>0</v>
          </cell>
          <cell r="AM937">
            <v>836</v>
          </cell>
          <cell r="AN937">
            <v>1</v>
          </cell>
          <cell r="AO937">
            <v>393216</v>
          </cell>
          <cell r="AQ937">
            <v>0</v>
          </cell>
          <cell r="AR937">
            <v>0</v>
          </cell>
          <cell r="AS937" t="str">
            <v>Ы</v>
          </cell>
          <cell r="AT937" t="str">
            <v>Ы</v>
          </cell>
          <cell r="AU937">
            <v>0</v>
          </cell>
          <cell r="AV937">
            <v>0</v>
          </cell>
          <cell r="AW937">
            <v>23</v>
          </cell>
          <cell r="AX937">
            <v>1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38916</v>
          </cell>
        </row>
        <row r="938">
          <cell r="A938">
            <v>2006</v>
          </cell>
          <cell r="B938">
            <v>6</v>
          </cell>
          <cell r="C938">
            <v>693</v>
          </cell>
          <cell r="D938">
            <v>18</v>
          </cell>
          <cell r="E938">
            <v>792030</v>
          </cell>
          <cell r="F938">
            <v>0</v>
          </cell>
          <cell r="G938" t="str">
            <v>Затраты по ШПЗ (неосновные)</v>
          </cell>
          <cell r="H938">
            <v>2030</v>
          </cell>
          <cell r="I938">
            <v>7920</v>
          </cell>
          <cell r="J938">
            <v>146.72999999999999</v>
          </cell>
          <cell r="K938">
            <v>1</v>
          </cell>
          <cell r="L938">
            <v>0</v>
          </cell>
          <cell r="M938">
            <v>0</v>
          </cell>
          <cell r="N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42</v>
          </cell>
          <cell r="V938">
            <v>0</v>
          </cell>
          <cell r="W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42</v>
          </cell>
          <cell r="AE938">
            <v>510100</v>
          </cell>
          <cell r="AF938">
            <v>0</v>
          </cell>
          <cell r="AI938">
            <v>2373</v>
          </cell>
          <cell r="AK938">
            <v>0</v>
          </cell>
          <cell r="AM938">
            <v>837</v>
          </cell>
          <cell r="AN938">
            <v>1</v>
          </cell>
          <cell r="AO938">
            <v>393216</v>
          </cell>
          <cell r="AQ938">
            <v>0</v>
          </cell>
          <cell r="AR938">
            <v>0</v>
          </cell>
          <cell r="AS938" t="str">
            <v>Ы</v>
          </cell>
          <cell r="AT938" t="str">
            <v>Ы</v>
          </cell>
          <cell r="AU938">
            <v>0</v>
          </cell>
          <cell r="AV938">
            <v>0</v>
          </cell>
          <cell r="AW938">
            <v>23</v>
          </cell>
          <cell r="AX938">
            <v>1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38916</v>
          </cell>
        </row>
        <row r="939">
          <cell r="A939">
            <v>2006</v>
          </cell>
          <cell r="B939">
            <v>6</v>
          </cell>
          <cell r="C939">
            <v>694</v>
          </cell>
          <cell r="D939">
            <v>18</v>
          </cell>
          <cell r="E939">
            <v>792030</v>
          </cell>
          <cell r="F939">
            <v>0</v>
          </cell>
          <cell r="G939" t="str">
            <v>Затраты по ШПЗ (неосновные)</v>
          </cell>
          <cell r="H939">
            <v>2030</v>
          </cell>
          <cell r="I939">
            <v>7920</v>
          </cell>
          <cell r="J939">
            <v>0.35</v>
          </cell>
          <cell r="K939">
            <v>1</v>
          </cell>
          <cell r="L939">
            <v>0</v>
          </cell>
          <cell r="M939">
            <v>0</v>
          </cell>
          <cell r="N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42</v>
          </cell>
          <cell r="V939">
            <v>0</v>
          </cell>
          <cell r="W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42</v>
          </cell>
          <cell r="AE939">
            <v>510200</v>
          </cell>
          <cell r="AF939">
            <v>0</v>
          </cell>
          <cell r="AI939">
            <v>2373</v>
          </cell>
          <cell r="AK939">
            <v>0</v>
          </cell>
          <cell r="AM939">
            <v>838</v>
          </cell>
          <cell r="AN939">
            <v>1</v>
          </cell>
          <cell r="AO939">
            <v>393216</v>
          </cell>
          <cell r="AQ939">
            <v>0</v>
          </cell>
          <cell r="AR939">
            <v>0</v>
          </cell>
          <cell r="AS939" t="str">
            <v>Ы</v>
          </cell>
          <cell r="AT939" t="str">
            <v>Ы</v>
          </cell>
          <cell r="AU939">
            <v>0</v>
          </cell>
          <cell r="AV939">
            <v>0</v>
          </cell>
          <cell r="AW939">
            <v>23</v>
          </cell>
          <cell r="AX939">
            <v>1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38916</v>
          </cell>
        </row>
        <row r="940">
          <cell r="A940">
            <v>2006</v>
          </cell>
          <cell r="B940">
            <v>6</v>
          </cell>
          <cell r="C940">
            <v>695</v>
          </cell>
          <cell r="D940">
            <v>18</v>
          </cell>
          <cell r="E940">
            <v>792030</v>
          </cell>
          <cell r="F940">
            <v>0</v>
          </cell>
          <cell r="G940" t="str">
            <v>Затраты по ШПЗ (неосновные)</v>
          </cell>
          <cell r="H940">
            <v>2030</v>
          </cell>
          <cell r="I940">
            <v>7920</v>
          </cell>
          <cell r="J940">
            <v>1.1100000000000001</v>
          </cell>
          <cell r="K940">
            <v>1</v>
          </cell>
          <cell r="L940">
            <v>0</v>
          </cell>
          <cell r="M940">
            <v>0</v>
          </cell>
          <cell r="N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42</v>
          </cell>
          <cell r="V940">
            <v>0</v>
          </cell>
          <cell r="W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42</v>
          </cell>
          <cell r="AE940">
            <v>510300</v>
          </cell>
          <cell r="AF940">
            <v>0</v>
          </cell>
          <cell r="AI940">
            <v>2373</v>
          </cell>
          <cell r="AK940">
            <v>0</v>
          </cell>
          <cell r="AM940">
            <v>839</v>
          </cell>
          <cell r="AN940">
            <v>1</v>
          </cell>
          <cell r="AO940">
            <v>393216</v>
          </cell>
          <cell r="AQ940">
            <v>0</v>
          </cell>
          <cell r="AR940">
            <v>0</v>
          </cell>
          <cell r="AS940" t="str">
            <v>Ы</v>
          </cell>
          <cell r="AT940" t="str">
            <v>Ы</v>
          </cell>
          <cell r="AU940">
            <v>0</v>
          </cell>
          <cell r="AV940">
            <v>0</v>
          </cell>
          <cell r="AW940">
            <v>23</v>
          </cell>
          <cell r="AX940">
            <v>1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38916</v>
          </cell>
        </row>
        <row r="941">
          <cell r="A941">
            <v>2006</v>
          </cell>
          <cell r="B941">
            <v>6</v>
          </cell>
          <cell r="C941">
            <v>696</v>
          </cell>
          <cell r="D941">
            <v>18</v>
          </cell>
          <cell r="E941">
            <v>792030</v>
          </cell>
          <cell r="F941">
            <v>0</v>
          </cell>
          <cell r="G941" t="str">
            <v>Затраты по ШПЗ (неосновные)</v>
          </cell>
          <cell r="H941">
            <v>2030</v>
          </cell>
          <cell r="I941">
            <v>7920</v>
          </cell>
          <cell r="J941">
            <v>7.69</v>
          </cell>
          <cell r="K941">
            <v>1</v>
          </cell>
          <cell r="L941">
            <v>0</v>
          </cell>
          <cell r="M941">
            <v>0</v>
          </cell>
          <cell r="N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42</v>
          </cell>
          <cell r="V941">
            <v>0</v>
          </cell>
          <cell r="W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42</v>
          </cell>
          <cell r="AE941">
            <v>510400</v>
          </cell>
          <cell r="AF941">
            <v>0</v>
          </cell>
          <cell r="AI941">
            <v>2373</v>
          </cell>
          <cell r="AK941">
            <v>0</v>
          </cell>
          <cell r="AM941">
            <v>840</v>
          </cell>
          <cell r="AN941">
            <v>1</v>
          </cell>
          <cell r="AO941">
            <v>393216</v>
          </cell>
          <cell r="AQ941">
            <v>0</v>
          </cell>
          <cell r="AR941">
            <v>0</v>
          </cell>
          <cell r="AS941" t="str">
            <v>Ы</v>
          </cell>
          <cell r="AT941" t="str">
            <v>Ы</v>
          </cell>
          <cell r="AU941">
            <v>0</v>
          </cell>
          <cell r="AV941">
            <v>0</v>
          </cell>
          <cell r="AW941">
            <v>23</v>
          </cell>
          <cell r="AX941">
            <v>1</v>
          </cell>
          <cell r="AY941">
            <v>0</v>
          </cell>
          <cell r="AZ941">
            <v>0</v>
          </cell>
          <cell r="BA941">
            <v>0</v>
          </cell>
          <cell r="BB941">
            <v>0</v>
          </cell>
          <cell r="BC941">
            <v>38916</v>
          </cell>
        </row>
        <row r="942">
          <cell r="A942">
            <v>2006</v>
          </cell>
          <cell r="B942">
            <v>6</v>
          </cell>
          <cell r="C942">
            <v>697</v>
          </cell>
          <cell r="D942">
            <v>18</v>
          </cell>
          <cell r="E942">
            <v>792030</v>
          </cell>
          <cell r="F942">
            <v>0</v>
          </cell>
          <cell r="G942" t="str">
            <v>Затраты по ШПЗ (неосновные)</v>
          </cell>
          <cell r="H942">
            <v>2030</v>
          </cell>
          <cell r="I942">
            <v>7920</v>
          </cell>
          <cell r="J942">
            <v>2.38</v>
          </cell>
          <cell r="K942">
            <v>1</v>
          </cell>
          <cell r="L942">
            <v>0</v>
          </cell>
          <cell r="M942">
            <v>0</v>
          </cell>
          <cell r="N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42</v>
          </cell>
          <cell r="V942">
            <v>0</v>
          </cell>
          <cell r="W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42</v>
          </cell>
          <cell r="AE942">
            <v>510500</v>
          </cell>
          <cell r="AF942">
            <v>0</v>
          </cell>
          <cell r="AI942">
            <v>2373</v>
          </cell>
          <cell r="AK942">
            <v>0</v>
          </cell>
          <cell r="AM942">
            <v>841</v>
          </cell>
          <cell r="AN942">
            <v>1</v>
          </cell>
          <cell r="AO942">
            <v>393216</v>
          </cell>
          <cell r="AQ942">
            <v>0</v>
          </cell>
          <cell r="AR942">
            <v>0</v>
          </cell>
          <cell r="AS942" t="str">
            <v>Ы</v>
          </cell>
          <cell r="AT942" t="str">
            <v>Ы</v>
          </cell>
          <cell r="AU942">
            <v>0</v>
          </cell>
          <cell r="AV942">
            <v>0</v>
          </cell>
          <cell r="AW942">
            <v>23</v>
          </cell>
          <cell r="AX942">
            <v>1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38916</v>
          </cell>
        </row>
        <row r="943">
          <cell r="A943">
            <v>2006</v>
          </cell>
          <cell r="B943">
            <v>6</v>
          </cell>
          <cell r="C943">
            <v>698</v>
          </cell>
          <cell r="D943">
            <v>18</v>
          </cell>
          <cell r="E943">
            <v>792030</v>
          </cell>
          <cell r="F943">
            <v>0</v>
          </cell>
          <cell r="G943" t="str">
            <v>Затраты по ШПЗ (неосновные)</v>
          </cell>
          <cell r="H943">
            <v>2030</v>
          </cell>
          <cell r="I943">
            <v>7920</v>
          </cell>
          <cell r="J943">
            <v>455.74</v>
          </cell>
          <cell r="K943">
            <v>1</v>
          </cell>
          <cell r="L943">
            <v>0</v>
          </cell>
          <cell r="M943">
            <v>0</v>
          </cell>
          <cell r="N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42</v>
          </cell>
          <cell r="V943">
            <v>0</v>
          </cell>
          <cell r="W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42</v>
          </cell>
          <cell r="AE943">
            <v>510600</v>
          </cell>
          <cell r="AF943">
            <v>0</v>
          </cell>
          <cell r="AI943">
            <v>2373</v>
          </cell>
          <cell r="AK943">
            <v>0</v>
          </cell>
          <cell r="AM943">
            <v>842</v>
          </cell>
          <cell r="AN943">
            <v>1</v>
          </cell>
          <cell r="AO943">
            <v>393216</v>
          </cell>
          <cell r="AQ943">
            <v>0</v>
          </cell>
          <cell r="AR943">
            <v>0</v>
          </cell>
          <cell r="AS943" t="str">
            <v>Ы</v>
          </cell>
          <cell r="AT943" t="str">
            <v>Ы</v>
          </cell>
          <cell r="AU943">
            <v>0</v>
          </cell>
          <cell r="AV943">
            <v>0</v>
          </cell>
          <cell r="AW943">
            <v>23</v>
          </cell>
          <cell r="AX943">
            <v>1</v>
          </cell>
          <cell r="AY943">
            <v>0</v>
          </cell>
          <cell r="AZ943">
            <v>0</v>
          </cell>
          <cell r="BA943">
            <v>0</v>
          </cell>
          <cell r="BB943">
            <v>0</v>
          </cell>
          <cell r="BC943">
            <v>38916</v>
          </cell>
        </row>
        <row r="944">
          <cell r="A944">
            <v>2006</v>
          </cell>
          <cell r="B944">
            <v>6</v>
          </cell>
          <cell r="C944">
            <v>699</v>
          </cell>
          <cell r="D944">
            <v>18</v>
          </cell>
          <cell r="E944">
            <v>792030</v>
          </cell>
          <cell r="F944">
            <v>0</v>
          </cell>
          <cell r="G944" t="str">
            <v>Затраты по ШПЗ (неосновные)</v>
          </cell>
          <cell r="H944">
            <v>2030</v>
          </cell>
          <cell r="I944">
            <v>7920</v>
          </cell>
          <cell r="J944">
            <v>1.99</v>
          </cell>
          <cell r="K944">
            <v>1</v>
          </cell>
          <cell r="L944">
            <v>0</v>
          </cell>
          <cell r="M944">
            <v>0</v>
          </cell>
          <cell r="N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42</v>
          </cell>
          <cell r="V944">
            <v>0</v>
          </cell>
          <cell r="W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42</v>
          </cell>
          <cell r="AE944">
            <v>510630</v>
          </cell>
          <cell r="AF944">
            <v>0</v>
          </cell>
          <cell r="AI944">
            <v>2373</v>
          </cell>
          <cell r="AK944">
            <v>0</v>
          </cell>
          <cell r="AM944">
            <v>843</v>
          </cell>
          <cell r="AN944">
            <v>1</v>
          </cell>
          <cell r="AO944">
            <v>393216</v>
          </cell>
          <cell r="AQ944">
            <v>0</v>
          </cell>
          <cell r="AR944">
            <v>0</v>
          </cell>
          <cell r="AS944" t="str">
            <v>Ы</v>
          </cell>
          <cell r="AT944" t="str">
            <v>Ы</v>
          </cell>
          <cell r="AU944">
            <v>0</v>
          </cell>
          <cell r="AV944">
            <v>0</v>
          </cell>
          <cell r="AW944">
            <v>23</v>
          </cell>
          <cell r="AX944">
            <v>1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C944">
            <v>38916</v>
          </cell>
        </row>
        <row r="945">
          <cell r="A945">
            <v>2006</v>
          </cell>
          <cell r="B945">
            <v>1</v>
          </cell>
          <cell r="C945">
            <v>170</v>
          </cell>
          <cell r="D945">
            <v>20</v>
          </cell>
          <cell r="E945">
            <v>792900</v>
          </cell>
          <cell r="F945">
            <v>0</v>
          </cell>
          <cell r="G945" t="str">
            <v>Затраты по ШПЗ (непроизв)</v>
          </cell>
          <cell r="H945">
            <v>2900</v>
          </cell>
          <cell r="I945">
            <v>7920</v>
          </cell>
          <cell r="J945">
            <v>4810</v>
          </cell>
          <cell r="K945">
            <v>1</v>
          </cell>
          <cell r="L945">
            <v>0</v>
          </cell>
          <cell r="M945">
            <v>0</v>
          </cell>
          <cell r="N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31</v>
          </cell>
          <cell r="V945">
            <v>0</v>
          </cell>
          <cell r="W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31</v>
          </cell>
          <cell r="AE945">
            <v>220000</v>
          </cell>
          <cell r="AF945">
            <v>0</v>
          </cell>
          <cell r="AI945">
            <v>2223</v>
          </cell>
          <cell r="AK945">
            <v>0</v>
          </cell>
          <cell r="AM945">
            <v>297</v>
          </cell>
          <cell r="AN945">
            <v>1</v>
          </cell>
          <cell r="AO945">
            <v>393216</v>
          </cell>
          <cell r="AQ945">
            <v>0</v>
          </cell>
          <cell r="AR945">
            <v>0</v>
          </cell>
          <cell r="AS945" t="str">
            <v>Ы</v>
          </cell>
          <cell r="AT945" t="str">
            <v>Ы</v>
          </cell>
          <cell r="AU945">
            <v>0</v>
          </cell>
          <cell r="AV945">
            <v>0</v>
          </cell>
          <cell r="AW945">
            <v>23</v>
          </cell>
          <cell r="AX945">
            <v>1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38828</v>
          </cell>
        </row>
        <row r="946">
          <cell r="A946">
            <v>2006</v>
          </cell>
          <cell r="B946">
            <v>1</v>
          </cell>
          <cell r="C946">
            <v>171</v>
          </cell>
          <cell r="D946">
            <v>20</v>
          </cell>
          <cell r="E946">
            <v>792900</v>
          </cell>
          <cell r="F946">
            <v>0</v>
          </cell>
          <cell r="G946" t="str">
            <v>Затраты по ШПЗ (непроизв)</v>
          </cell>
          <cell r="H946">
            <v>2900</v>
          </cell>
          <cell r="I946">
            <v>7920</v>
          </cell>
          <cell r="J946">
            <v>2405</v>
          </cell>
          <cell r="K946">
            <v>1</v>
          </cell>
          <cell r="L946">
            <v>0</v>
          </cell>
          <cell r="M946">
            <v>0</v>
          </cell>
          <cell r="N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31</v>
          </cell>
          <cell r="V946">
            <v>0</v>
          </cell>
          <cell r="W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31</v>
          </cell>
          <cell r="AE946">
            <v>230000</v>
          </cell>
          <cell r="AF946">
            <v>0</v>
          </cell>
          <cell r="AI946">
            <v>2223</v>
          </cell>
          <cell r="AK946">
            <v>0</v>
          </cell>
          <cell r="AM946">
            <v>298</v>
          </cell>
          <cell r="AN946">
            <v>1</v>
          </cell>
          <cell r="AO946">
            <v>393216</v>
          </cell>
          <cell r="AQ946">
            <v>0</v>
          </cell>
          <cell r="AR946">
            <v>0</v>
          </cell>
          <cell r="AS946" t="str">
            <v>Ы</v>
          </cell>
          <cell r="AT946" t="str">
            <v>Ы</v>
          </cell>
          <cell r="AU946">
            <v>0</v>
          </cell>
          <cell r="AV946">
            <v>0</v>
          </cell>
          <cell r="AW946">
            <v>23</v>
          </cell>
          <cell r="AX946">
            <v>1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38828</v>
          </cell>
        </row>
        <row r="947">
          <cell r="A947">
            <v>2006</v>
          </cell>
          <cell r="B947">
            <v>1</v>
          </cell>
          <cell r="C947">
            <v>172</v>
          </cell>
          <cell r="D947">
            <v>20</v>
          </cell>
          <cell r="E947">
            <v>792900</v>
          </cell>
          <cell r="F947">
            <v>0</v>
          </cell>
          <cell r="G947" t="str">
            <v>Затраты по ШПЗ (непроизв)</v>
          </cell>
          <cell r="H947">
            <v>2900</v>
          </cell>
          <cell r="I947">
            <v>7920</v>
          </cell>
          <cell r="J947">
            <v>721.5</v>
          </cell>
          <cell r="K947">
            <v>1</v>
          </cell>
          <cell r="L947">
            <v>0</v>
          </cell>
          <cell r="M947">
            <v>0</v>
          </cell>
          <cell r="N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31</v>
          </cell>
          <cell r="V947">
            <v>0</v>
          </cell>
          <cell r="W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31</v>
          </cell>
          <cell r="AE947">
            <v>270000</v>
          </cell>
          <cell r="AF947">
            <v>0</v>
          </cell>
          <cell r="AI947">
            <v>2223</v>
          </cell>
          <cell r="AK947">
            <v>0</v>
          </cell>
          <cell r="AM947">
            <v>299</v>
          </cell>
          <cell r="AN947">
            <v>1</v>
          </cell>
          <cell r="AO947">
            <v>393216</v>
          </cell>
          <cell r="AQ947">
            <v>0</v>
          </cell>
          <cell r="AR947">
            <v>0</v>
          </cell>
          <cell r="AS947" t="str">
            <v>Ы</v>
          </cell>
          <cell r="AT947" t="str">
            <v>Ы</v>
          </cell>
          <cell r="AU947">
            <v>0</v>
          </cell>
          <cell r="AV947">
            <v>0</v>
          </cell>
          <cell r="AW947">
            <v>23</v>
          </cell>
          <cell r="AX947">
            <v>1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38828</v>
          </cell>
        </row>
        <row r="948">
          <cell r="A948">
            <v>2006</v>
          </cell>
          <cell r="B948">
            <v>1</v>
          </cell>
          <cell r="C948">
            <v>173</v>
          </cell>
          <cell r="D948">
            <v>20</v>
          </cell>
          <cell r="E948">
            <v>792900</v>
          </cell>
          <cell r="F948">
            <v>0</v>
          </cell>
          <cell r="G948" t="str">
            <v>Затраты по ШПЗ (непроизв)</v>
          </cell>
          <cell r="H948">
            <v>2900</v>
          </cell>
          <cell r="I948">
            <v>7920</v>
          </cell>
          <cell r="J948">
            <v>143.16</v>
          </cell>
          <cell r="K948">
            <v>1</v>
          </cell>
          <cell r="L948">
            <v>0</v>
          </cell>
          <cell r="M948">
            <v>0</v>
          </cell>
          <cell r="N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31</v>
          </cell>
          <cell r="V948">
            <v>0</v>
          </cell>
          <cell r="W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31</v>
          </cell>
          <cell r="AE948">
            <v>311000</v>
          </cell>
          <cell r="AF948">
            <v>0</v>
          </cell>
          <cell r="AI948">
            <v>2223</v>
          </cell>
          <cell r="AK948">
            <v>0</v>
          </cell>
          <cell r="AM948">
            <v>300</v>
          </cell>
          <cell r="AN948">
            <v>1</v>
          </cell>
          <cell r="AO948">
            <v>393216</v>
          </cell>
          <cell r="AQ948">
            <v>0</v>
          </cell>
          <cell r="AR948">
            <v>0</v>
          </cell>
          <cell r="AS948" t="str">
            <v>Ы</v>
          </cell>
          <cell r="AT948" t="str">
            <v>Ы</v>
          </cell>
          <cell r="AU948">
            <v>0</v>
          </cell>
          <cell r="AV948">
            <v>0</v>
          </cell>
          <cell r="AW948">
            <v>23</v>
          </cell>
          <cell r="AX948">
            <v>1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38828</v>
          </cell>
        </row>
        <row r="949">
          <cell r="A949">
            <v>2006</v>
          </cell>
          <cell r="B949">
            <v>1</v>
          </cell>
          <cell r="C949">
            <v>174</v>
          </cell>
          <cell r="D949">
            <v>20</v>
          </cell>
          <cell r="E949">
            <v>792900</v>
          </cell>
          <cell r="F949">
            <v>0</v>
          </cell>
          <cell r="G949" t="str">
            <v>Затраты по ШПЗ (непроизв)</v>
          </cell>
          <cell r="H949">
            <v>2900</v>
          </cell>
          <cell r="I949">
            <v>7920</v>
          </cell>
          <cell r="J949">
            <v>320.19</v>
          </cell>
          <cell r="K949">
            <v>1</v>
          </cell>
          <cell r="L949">
            <v>0</v>
          </cell>
          <cell r="M949">
            <v>0</v>
          </cell>
          <cell r="N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31</v>
          </cell>
          <cell r="V949">
            <v>0</v>
          </cell>
          <cell r="W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31</v>
          </cell>
          <cell r="AE949">
            <v>312000</v>
          </cell>
          <cell r="AF949">
            <v>0</v>
          </cell>
          <cell r="AI949">
            <v>2223</v>
          </cell>
          <cell r="AK949">
            <v>0</v>
          </cell>
          <cell r="AM949">
            <v>301</v>
          </cell>
          <cell r="AN949">
            <v>1</v>
          </cell>
          <cell r="AO949">
            <v>393216</v>
          </cell>
          <cell r="AQ949">
            <v>0</v>
          </cell>
          <cell r="AR949">
            <v>0</v>
          </cell>
          <cell r="AS949" t="str">
            <v>Ы</v>
          </cell>
          <cell r="AT949" t="str">
            <v>Ы</v>
          </cell>
          <cell r="AU949">
            <v>0</v>
          </cell>
          <cell r="AV949">
            <v>0</v>
          </cell>
          <cell r="AW949">
            <v>23</v>
          </cell>
          <cell r="AX949">
            <v>1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38828</v>
          </cell>
        </row>
        <row r="950">
          <cell r="A950">
            <v>2006</v>
          </cell>
          <cell r="B950">
            <v>1</v>
          </cell>
          <cell r="C950">
            <v>175</v>
          </cell>
          <cell r="D950">
            <v>20</v>
          </cell>
          <cell r="E950">
            <v>792900</v>
          </cell>
          <cell r="F950">
            <v>0</v>
          </cell>
          <cell r="G950" t="str">
            <v>Затраты по ШПЗ (непроизв)</v>
          </cell>
          <cell r="H950">
            <v>2900</v>
          </cell>
          <cell r="I950">
            <v>7920</v>
          </cell>
          <cell r="J950">
            <v>691.11</v>
          </cell>
          <cell r="K950">
            <v>1</v>
          </cell>
          <cell r="L950">
            <v>0</v>
          </cell>
          <cell r="M950">
            <v>0</v>
          </cell>
          <cell r="N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31</v>
          </cell>
          <cell r="V950">
            <v>0</v>
          </cell>
          <cell r="W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31</v>
          </cell>
          <cell r="AE950">
            <v>312200</v>
          </cell>
          <cell r="AF950">
            <v>0</v>
          </cell>
          <cell r="AI950">
            <v>2223</v>
          </cell>
          <cell r="AK950">
            <v>0</v>
          </cell>
          <cell r="AM950">
            <v>302</v>
          </cell>
          <cell r="AN950">
            <v>1</v>
          </cell>
          <cell r="AO950">
            <v>393216</v>
          </cell>
          <cell r="AQ950">
            <v>0</v>
          </cell>
          <cell r="AR950">
            <v>0</v>
          </cell>
          <cell r="AS950" t="str">
            <v>Ы</v>
          </cell>
          <cell r="AT950" t="str">
            <v>Ы</v>
          </cell>
          <cell r="AU950">
            <v>0</v>
          </cell>
          <cell r="AV950">
            <v>0</v>
          </cell>
          <cell r="AW950">
            <v>23</v>
          </cell>
          <cell r="AX950">
            <v>1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38828</v>
          </cell>
        </row>
        <row r="951">
          <cell r="A951">
            <v>2006</v>
          </cell>
          <cell r="B951">
            <v>1</v>
          </cell>
          <cell r="C951">
            <v>176</v>
          </cell>
          <cell r="D951">
            <v>20</v>
          </cell>
          <cell r="E951">
            <v>792900</v>
          </cell>
          <cell r="F951">
            <v>0</v>
          </cell>
          <cell r="G951" t="str">
            <v>Затраты по ШПЗ (непроизв)</v>
          </cell>
          <cell r="H951">
            <v>2900</v>
          </cell>
          <cell r="I951">
            <v>7920</v>
          </cell>
          <cell r="J951">
            <v>54.3</v>
          </cell>
          <cell r="K951">
            <v>1</v>
          </cell>
          <cell r="L951">
            <v>0</v>
          </cell>
          <cell r="M951">
            <v>0</v>
          </cell>
          <cell r="N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31</v>
          </cell>
          <cell r="V951">
            <v>0</v>
          </cell>
          <cell r="W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31</v>
          </cell>
          <cell r="AE951">
            <v>313000</v>
          </cell>
          <cell r="AF951">
            <v>0</v>
          </cell>
          <cell r="AI951">
            <v>2223</v>
          </cell>
          <cell r="AK951">
            <v>0</v>
          </cell>
          <cell r="AM951">
            <v>303</v>
          </cell>
          <cell r="AN951">
            <v>1</v>
          </cell>
          <cell r="AO951">
            <v>393216</v>
          </cell>
          <cell r="AQ951">
            <v>0</v>
          </cell>
          <cell r="AR951">
            <v>0</v>
          </cell>
          <cell r="AS951" t="str">
            <v>Ы</v>
          </cell>
          <cell r="AT951" t="str">
            <v>Ы</v>
          </cell>
          <cell r="AU951">
            <v>0</v>
          </cell>
          <cell r="AV951">
            <v>0</v>
          </cell>
          <cell r="AW951">
            <v>23</v>
          </cell>
          <cell r="AX951">
            <v>1</v>
          </cell>
          <cell r="AY951">
            <v>0</v>
          </cell>
          <cell r="AZ951">
            <v>0</v>
          </cell>
          <cell r="BA951">
            <v>0</v>
          </cell>
          <cell r="BB951">
            <v>0</v>
          </cell>
          <cell r="BC951">
            <v>38828</v>
          </cell>
        </row>
        <row r="952">
          <cell r="A952">
            <v>2006</v>
          </cell>
          <cell r="B952">
            <v>1</v>
          </cell>
          <cell r="C952">
            <v>177</v>
          </cell>
          <cell r="D952">
            <v>20</v>
          </cell>
          <cell r="E952">
            <v>792900</v>
          </cell>
          <cell r="F952">
            <v>0</v>
          </cell>
          <cell r="G952" t="str">
            <v>Затраты по ШПЗ (непроизв)</v>
          </cell>
          <cell r="H952">
            <v>2900</v>
          </cell>
          <cell r="I952">
            <v>7920</v>
          </cell>
          <cell r="J952">
            <v>98.73</v>
          </cell>
          <cell r="K952">
            <v>1</v>
          </cell>
          <cell r="L952">
            <v>0</v>
          </cell>
          <cell r="M952">
            <v>0</v>
          </cell>
          <cell r="N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31</v>
          </cell>
          <cell r="V952">
            <v>0</v>
          </cell>
          <cell r="W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31</v>
          </cell>
          <cell r="AE952">
            <v>314000</v>
          </cell>
          <cell r="AF952">
            <v>0</v>
          </cell>
          <cell r="AI952">
            <v>2223</v>
          </cell>
          <cell r="AK952">
            <v>0</v>
          </cell>
          <cell r="AM952">
            <v>304</v>
          </cell>
          <cell r="AN952">
            <v>1</v>
          </cell>
          <cell r="AO952">
            <v>393216</v>
          </cell>
          <cell r="AQ952">
            <v>0</v>
          </cell>
          <cell r="AR952">
            <v>0</v>
          </cell>
          <cell r="AS952" t="str">
            <v>Ы</v>
          </cell>
          <cell r="AT952" t="str">
            <v>Ы</v>
          </cell>
          <cell r="AU952">
            <v>0</v>
          </cell>
          <cell r="AV952">
            <v>0</v>
          </cell>
          <cell r="AW952">
            <v>23</v>
          </cell>
          <cell r="AX952">
            <v>1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38828</v>
          </cell>
        </row>
        <row r="953">
          <cell r="A953">
            <v>2006</v>
          </cell>
          <cell r="B953">
            <v>1</v>
          </cell>
          <cell r="C953">
            <v>178</v>
          </cell>
          <cell r="D953">
            <v>20</v>
          </cell>
          <cell r="E953">
            <v>792900</v>
          </cell>
          <cell r="F953">
            <v>0</v>
          </cell>
          <cell r="G953" t="str">
            <v>Затраты по ШПЗ (непроизв)</v>
          </cell>
          <cell r="H953">
            <v>2900</v>
          </cell>
          <cell r="I953">
            <v>7920</v>
          </cell>
          <cell r="J953">
            <v>19.75</v>
          </cell>
          <cell r="K953">
            <v>1</v>
          </cell>
          <cell r="L953">
            <v>0</v>
          </cell>
          <cell r="M953">
            <v>0</v>
          </cell>
          <cell r="N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31</v>
          </cell>
          <cell r="V953">
            <v>0</v>
          </cell>
          <cell r="W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31</v>
          </cell>
          <cell r="AE953">
            <v>315000</v>
          </cell>
          <cell r="AF953">
            <v>0</v>
          </cell>
          <cell r="AI953">
            <v>2223</v>
          </cell>
          <cell r="AK953">
            <v>0</v>
          </cell>
          <cell r="AM953">
            <v>305</v>
          </cell>
          <cell r="AN953">
            <v>1</v>
          </cell>
          <cell r="AO953">
            <v>393216</v>
          </cell>
          <cell r="AQ953">
            <v>0</v>
          </cell>
          <cell r="AR953">
            <v>0</v>
          </cell>
          <cell r="AS953" t="str">
            <v>Ы</v>
          </cell>
          <cell r="AT953" t="str">
            <v>Ы</v>
          </cell>
          <cell r="AU953">
            <v>0</v>
          </cell>
          <cell r="AV953">
            <v>0</v>
          </cell>
          <cell r="AW953">
            <v>23</v>
          </cell>
          <cell r="AX953">
            <v>1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38828</v>
          </cell>
        </row>
        <row r="954">
          <cell r="A954">
            <v>2006</v>
          </cell>
          <cell r="B954">
            <v>2</v>
          </cell>
          <cell r="C954">
            <v>8</v>
          </cell>
          <cell r="D954">
            <v>21</v>
          </cell>
          <cell r="E954">
            <v>792900</v>
          </cell>
          <cell r="F954">
            <v>0</v>
          </cell>
          <cell r="G954" t="str">
            <v>Затраты по ШПЗ (непроизв)</v>
          </cell>
          <cell r="H954">
            <v>2900</v>
          </cell>
          <cell r="I954">
            <v>7920</v>
          </cell>
          <cell r="J954">
            <v>4810</v>
          </cell>
          <cell r="K954">
            <v>1</v>
          </cell>
          <cell r="L954">
            <v>0</v>
          </cell>
          <cell r="M954">
            <v>0</v>
          </cell>
          <cell r="N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31</v>
          </cell>
          <cell r="V954">
            <v>0</v>
          </cell>
          <cell r="W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31</v>
          </cell>
          <cell r="AE954">
            <v>220000</v>
          </cell>
          <cell r="AF954">
            <v>0</v>
          </cell>
          <cell r="AI954">
            <v>2251</v>
          </cell>
          <cell r="AK954">
            <v>0</v>
          </cell>
          <cell r="AM954">
            <v>137</v>
          </cell>
          <cell r="AN954">
            <v>1</v>
          </cell>
          <cell r="AO954">
            <v>393216</v>
          </cell>
          <cell r="AQ954">
            <v>0</v>
          </cell>
          <cell r="AR954">
            <v>0</v>
          </cell>
          <cell r="AS954" t="str">
            <v>Ы</v>
          </cell>
          <cell r="AT954" t="str">
            <v>Ы</v>
          </cell>
          <cell r="AU954">
            <v>0</v>
          </cell>
          <cell r="AV954">
            <v>0</v>
          </cell>
          <cell r="AW954">
            <v>23</v>
          </cell>
          <cell r="AX954">
            <v>1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38828</v>
          </cell>
        </row>
        <row r="955">
          <cell r="A955">
            <v>2006</v>
          </cell>
          <cell r="B955">
            <v>2</v>
          </cell>
          <cell r="C955">
            <v>9</v>
          </cell>
          <cell r="D955">
            <v>21</v>
          </cell>
          <cell r="E955">
            <v>792900</v>
          </cell>
          <cell r="F955">
            <v>0</v>
          </cell>
          <cell r="G955" t="str">
            <v>Затраты по ШПЗ (непроизв)</v>
          </cell>
          <cell r="H955">
            <v>2900</v>
          </cell>
          <cell r="I955">
            <v>7920</v>
          </cell>
          <cell r="J955">
            <v>2645.5</v>
          </cell>
          <cell r="K955">
            <v>1</v>
          </cell>
          <cell r="L955">
            <v>0</v>
          </cell>
          <cell r="M955">
            <v>0</v>
          </cell>
          <cell r="N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31</v>
          </cell>
          <cell r="V955">
            <v>0</v>
          </cell>
          <cell r="W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31</v>
          </cell>
          <cell r="AE955">
            <v>230000</v>
          </cell>
          <cell r="AF955">
            <v>0</v>
          </cell>
          <cell r="AI955">
            <v>2251</v>
          </cell>
          <cell r="AK955">
            <v>0</v>
          </cell>
          <cell r="AM955">
            <v>138</v>
          </cell>
          <cell r="AN955">
            <v>1</v>
          </cell>
          <cell r="AO955">
            <v>393216</v>
          </cell>
          <cell r="AQ955">
            <v>0</v>
          </cell>
          <cell r="AR955">
            <v>0</v>
          </cell>
          <cell r="AS955" t="str">
            <v>Ы</v>
          </cell>
          <cell r="AT955" t="str">
            <v>Ы</v>
          </cell>
          <cell r="AU955">
            <v>0</v>
          </cell>
          <cell r="AV955">
            <v>0</v>
          </cell>
          <cell r="AW955">
            <v>23</v>
          </cell>
          <cell r="AX955">
            <v>1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38828</v>
          </cell>
        </row>
        <row r="956">
          <cell r="A956">
            <v>2006</v>
          </cell>
          <cell r="B956">
            <v>2</v>
          </cell>
          <cell r="C956">
            <v>10</v>
          </cell>
          <cell r="D956">
            <v>21</v>
          </cell>
          <cell r="E956">
            <v>792900</v>
          </cell>
          <cell r="F956">
            <v>0</v>
          </cell>
          <cell r="G956" t="str">
            <v>Затраты по ШПЗ (непроизв)</v>
          </cell>
          <cell r="H956">
            <v>2900</v>
          </cell>
          <cell r="I956">
            <v>7920</v>
          </cell>
          <cell r="J956">
            <v>721.5</v>
          </cell>
          <cell r="K956">
            <v>1</v>
          </cell>
          <cell r="L956">
            <v>0</v>
          </cell>
          <cell r="M956">
            <v>0</v>
          </cell>
          <cell r="N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31</v>
          </cell>
          <cell r="V956">
            <v>0</v>
          </cell>
          <cell r="W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31</v>
          </cell>
          <cell r="AE956">
            <v>270000</v>
          </cell>
          <cell r="AF956">
            <v>0</v>
          </cell>
          <cell r="AI956">
            <v>2251</v>
          </cell>
          <cell r="AK956">
            <v>0</v>
          </cell>
          <cell r="AM956">
            <v>139</v>
          </cell>
          <cell r="AN956">
            <v>1</v>
          </cell>
          <cell r="AO956">
            <v>393216</v>
          </cell>
          <cell r="AQ956">
            <v>0</v>
          </cell>
          <cell r="AR956">
            <v>0</v>
          </cell>
          <cell r="AS956" t="str">
            <v>Ы</v>
          </cell>
          <cell r="AT956" t="str">
            <v>Ы</v>
          </cell>
          <cell r="AU956">
            <v>0</v>
          </cell>
          <cell r="AV956">
            <v>0</v>
          </cell>
          <cell r="AW956">
            <v>23</v>
          </cell>
          <cell r="AX956">
            <v>1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38828</v>
          </cell>
        </row>
        <row r="957">
          <cell r="A957">
            <v>2006</v>
          </cell>
          <cell r="B957">
            <v>2</v>
          </cell>
          <cell r="C957">
            <v>11</v>
          </cell>
          <cell r="D957">
            <v>21</v>
          </cell>
          <cell r="E957">
            <v>792900</v>
          </cell>
          <cell r="F957">
            <v>0</v>
          </cell>
          <cell r="G957" t="str">
            <v>Затраты по ШПЗ (непроизв)</v>
          </cell>
          <cell r="H957">
            <v>2900</v>
          </cell>
          <cell r="I957">
            <v>7920</v>
          </cell>
          <cell r="J957">
            <v>481</v>
          </cell>
          <cell r="K957">
            <v>1</v>
          </cell>
          <cell r="L957">
            <v>0</v>
          </cell>
          <cell r="M957">
            <v>0</v>
          </cell>
          <cell r="N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31</v>
          </cell>
          <cell r="V957">
            <v>0</v>
          </cell>
          <cell r="W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31</v>
          </cell>
          <cell r="AE957">
            <v>280400</v>
          </cell>
          <cell r="AF957">
            <v>0</v>
          </cell>
          <cell r="AI957">
            <v>2251</v>
          </cell>
          <cell r="AK957">
            <v>0</v>
          </cell>
          <cell r="AM957">
            <v>140</v>
          </cell>
          <cell r="AN957">
            <v>1</v>
          </cell>
          <cell r="AO957">
            <v>393216</v>
          </cell>
          <cell r="AQ957">
            <v>0</v>
          </cell>
          <cell r="AR957">
            <v>0</v>
          </cell>
          <cell r="AS957" t="str">
            <v>Ы</v>
          </cell>
          <cell r="AT957" t="str">
            <v>Ы</v>
          </cell>
          <cell r="AU957">
            <v>0</v>
          </cell>
          <cell r="AV957">
            <v>0</v>
          </cell>
          <cell r="AW957">
            <v>23</v>
          </cell>
          <cell r="AX957">
            <v>1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38828</v>
          </cell>
        </row>
        <row r="958">
          <cell r="A958">
            <v>2006</v>
          </cell>
          <cell r="B958">
            <v>2</v>
          </cell>
          <cell r="C958">
            <v>12</v>
          </cell>
          <cell r="D958">
            <v>21</v>
          </cell>
          <cell r="E958">
            <v>792900</v>
          </cell>
          <cell r="F958">
            <v>0</v>
          </cell>
          <cell r="G958" t="str">
            <v>Затраты по ШПЗ (непроизв)</v>
          </cell>
          <cell r="H958">
            <v>2900</v>
          </cell>
          <cell r="I958">
            <v>7920</v>
          </cell>
          <cell r="J958">
            <v>251.08</v>
          </cell>
          <cell r="K958">
            <v>1</v>
          </cell>
          <cell r="L958">
            <v>0</v>
          </cell>
          <cell r="M958">
            <v>0</v>
          </cell>
          <cell r="N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31</v>
          </cell>
          <cell r="V958">
            <v>0</v>
          </cell>
          <cell r="W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31</v>
          </cell>
          <cell r="AE958">
            <v>311000</v>
          </cell>
          <cell r="AF958">
            <v>0</v>
          </cell>
          <cell r="AI958">
            <v>2251</v>
          </cell>
          <cell r="AK958">
            <v>0</v>
          </cell>
          <cell r="AM958">
            <v>141</v>
          </cell>
          <cell r="AN958">
            <v>1</v>
          </cell>
          <cell r="AO958">
            <v>393216</v>
          </cell>
          <cell r="AQ958">
            <v>0</v>
          </cell>
          <cell r="AR958">
            <v>0</v>
          </cell>
          <cell r="AS958" t="str">
            <v>Ы</v>
          </cell>
          <cell r="AT958" t="str">
            <v>Ы</v>
          </cell>
          <cell r="AU958">
            <v>0</v>
          </cell>
          <cell r="AV958">
            <v>0</v>
          </cell>
          <cell r="AW958">
            <v>23</v>
          </cell>
          <cell r="AX958">
            <v>1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38828</v>
          </cell>
        </row>
        <row r="959">
          <cell r="A959">
            <v>2006</v>
          </cell>
          <cell r="B959">
            <v>2</v>
          </cell>
          <cell r="C959">
            <v>13</v>
          </cell>
          <cell r="D959">
            <v>21</v>
          </cell>
          <cell r="E959">
            <v>792900</v>
          </cell>
          <cell r="F959">
            <v>0</v>
          </cell>
          <cell r="G959" t="str">
            <v>Затраты по ШПЗ (непроизв)</v>
          </cell>
          <cell r="H959">
            <v>2900</v>
          </cell>
          <cell r="I959">
            <v>7920</v>
          </cell>
          <cell r="J959">
            <v>519.48</v>
          </cell>
          <cell r="K959">
            <v>1</v>
          </cell>
          <cell r="L959">
            <v>0</v>
          </cell>
          <cell r="M959">
            <v>0</v>
          </cell>
          <cell r="N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31</v>
          </cell>
          <cell r="V959">
            <v>0</v>
          </cell>
          <cell r="W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31</v>
          </cell>
          <cell r="AE959">
            <v>312000</v>
          </cell>
          <cell r="AF959">
            <v>0</v>
          </cell>
          <cell r="AI959">
            <v>2251</v>
          </cell>
          <cell r="AK959">
            <v>0</v>
          </cell>
          <cell r="AM959">
            <v>142</v>
          </cell>
          <cell r="AN959">
            <v>1</v>
          </cell>
          <cell r="AO959">
            <v>393216</v>
          </cell>
          <cell r="AQ959">
            <v>0</v>
          </cell>
          <cell r="AR959">
            <v>0</v>
          </cell>
          <cell r="AS959" t="str">
            <v>Ы</v>
          </cell>
          <cell r="AT959" t="str">
            <v>Ы</v>
          </cell>
          <cell r="AU959">
            <v>0</v>
          </cell>
          <cell r="AV959">
            <v>0</v>
          </cell>
          <cell r="AW959">
            <v>23</v>
          </cell>
          <cell r="AX959">
            <v>1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38828</v>
          </cell>
        </row>
        <row r="960">
          <cell r="A960">
            <v>2006</v>
          </cell>
          <cell r="B960">
            <v>2</v>
          </cell>
          <cell r="C960">
            <v>14</v>
          </cell>
          <cell r="D960">
            <v>21</v>
          </cell>
          <cell r="E960">
            <v>792900</v>
          </cell>
          <cell r="F960">
            <v>0</v>
          </cell>
          <cell r="G960" t="str">
            <v>Затраты по ШПЗ (непроизв)</v>
          </cell>
          <cell r="H960">
            <v>2900</v>
          </cell>
          <cell r="I960">
            <v>7920</v>
          </cell>
          <cell r="J960">
            <v>1212.1199999999999</v>
          </cell>
          <cell r="K960">
            <v>1</v>
          </cell>
          <cell r="L960">
            <v>0</v>
          </cell>
          <cell r="M960">
            <v>0</v>
          </cell>
          <cell r="N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31</v>
          </cell>
          <cell r="V960">
            <v>0</v>
          </cell>
          <cell r="W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31</v>
          </cell>
          <cell r="AE960">
            <v>312200</v>
          </cell>
          <cell r="AF960">
            <v>0</v>
          </cell>
          <cell r="AI960">
            <v>2251</v>
          </cell>
          <cell r="AK960">
            <v>0</v>
          </cell>
          <cell r="AM960">
            <v>143</v>
          </cell>
          <cell r="AN960">
            <v>1</v>
          </cell>
          <cell r="AO960">
            <v>393216</v>
          </cell>
          <cell r="AQ960">
            <v>0</v>
          </cell>
          <cell r="AR960">
            <v>0</v>
          </cell>
          <cell r="AS960" t="str">
            <v>Ы</v>
          </cell>
          <cell r="AT960" t="str">
            <v>Ы</v>
          </cell>
          <cell r="AU960">
            <v>0</v>
          </cell>
          <cell r="AV960">
            <v>0</v>
          </cell>
          <cell r="AW960">
            <v>23</v>
          </cell>
          <cell r="AX960">
            <v>1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38828</v>
          </cell>
        </row>
        <row r="961">
          <cell r="A961">
            <v>2006</v>
          </cell>
          <cell r="B961">
            <v>2</v>
          </cell>
          <cell r="C961">
            <v>15</v>
          </cell>
          <cell r="D961">
            <v>21</v>
          </cell>
          <cell r="E961">
            <v>792900</v>
          </cell>
          <cell r="F961">
            <v>0</v>
          </cell>
          <cell r="G961" t="str">
            <v>Затраты по ШПЗ (непроизв)</v>
          </cell>
          <cell r="H961">
            <v>2900</v>
          </cell>
          <cell r="I961">
            <v>7920</v>
          </cell>
          <cell r="J961">
            <v>95.24</v>
          </cell>
          <cell r="K961">
            <v>1</v>
          </cell>
          <cell r="L961">
            <v>0</v>
          </cell>
          <cell r="M961">
            <v>0</v>
          </cell>
          <cell r="N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31</v>
          </cell>
          <cell r="V961">
            <v>0</v>
          </cell>
          <cell r="W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31</v>
          </cell>
          <cell r="AE961">
            <v>313000</v>
          </cell>
          <cell r="AF961">
            <v>0</v>
          </cell>
          <cell r="AI961">
            <v>2251</v>
          </cell>
          <cell r="AK961">
            <v>0</v>
          </cell>
          <cell r="AM961">
            <v>144</v>
          </cell>
          <cell r="AN961">
            <v>1</v>
          </cell>
          <cell r="AO961">
            <v>393216</v>
          </cell>
          <cell r="AQ961">
            <v>0</v>
          </cell>
          <cell r="AR961">
            <v>0</v>
          </cell>
          <cell r="AS961" t="str">
            <v>Ы</v>
          </cell>
          <cell r="AT961" t="str">
            <v>Ы</v>
          </cell>
          <cell r="AU961">
            <v>0</v>
          </cell>
          <cell r="AV961">
            <v>0</v>
          </cell>
          <cell r="AW961">
            <v>23</v>
          </cell>
          <cell r="AX961">
            <v>1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38828</v>
          </cell>
        </row>
        <row r="962">
          <cell r="A962">
            <v>2006</v>
          </cell>
          <cell r="B962">
            <v>2</v>
          </cell>
          <cell r="C962">
            <v>16</v>
          </cell>
          <cell r="D962">
            <v>21</v>
          </cell>
          <cell r="E962">
            <v>792900</v>
          </cell>
          <cell r="F962">
            <v>0</v>
          </cell>
          <cell r="G962" t="str">
            <v>Затраты по ШПЗ (непроизв)</v>
          </cell>
          <cell r="H962">
            <v>2900</v>
          </cell>
          <cell r="I962">
            <v>7920</v>
          </cell>
          <cell r="J962">
            <v>173.16</v>
          </cell>
          <cell r="K962">
            <v>1</v>
          </cell>
          <cell r="L962">
            <v>0</v>
          </cell>
          <cell r="M962">
            <v>0</v>
          </cell>
          <cell r="N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31</v>
          </cell>
          <cell r="V962">
            <v>0</v>
          </cell>
          <cell r="W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31</v>
          </cell>
          <cell r="AE962">
            <v>314000</v>
          </cell>
          <cell r="AF962">
            <v>0</v>
          </cell>
          <cell r="AI962">
            <v>2251</v>
          </cell>
          <cell r="AK962">
            <v>0</v>
          </cell>
          <cell r="AM962">
            <v>145</v>
          </cell>
          <cell r="AN962">
            <v>1</v>
          </cell>
          <cell r="AO962">
            <v>393216</v>
          </cell>
          <cell r="AQ962">
            <v>0</v>
          </cell>
          <cell r="AR962">
            <v>0</v>
          </cell>
          <cell r="AS962" t="str">
            <v>Ы</v>
          </cell>
          <cell r="AT962" t="str">
            <v>Ы</v>
          </cell>
          <cell r="AU962">
            <v>0</v>
          </cell>
          <cell r="AV962">
            <v>0</v>
          </cell>
          <cell r="AW962">
            <v>23</v>
          </cell>
          <cell r="AX962">
            <v>1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38828</v>
          </cell>
        </row>
        <row r="963">
          <cell r="A963">
            <v>2006</v>
          </cell>
          <cell r="B963">
            <v>2</v>
          </cell>
          <cell r="C963">
            <v>17</v>
          </cell>
          <cell r="D963">
            <v>21</v>
          </cell>
          <cell r="E963">
            <v>792900</v>
          </cell>
          <cell r="F963">
            <v>0</v>
          </cell>
          <cell r="G963" t="str">
            <v>Затраты по ШПЗ (непроизв)</v>
          </cell>
          <cell r="H963">
            <v>2900</v>
          </cell>
          <cell r="I963">
            <v>7920</v>
          </cell>
          <cell r="J963">
            <v>34.630000000000003</v>
          </cell>
          <cell r="K963">
            <v>1</v>
          </cell>
          <cell r="L963">
            <v>0</v>
          </cell>
          <cell r="M963">
            <v>0</v>
          </cell>
          <cell r="N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31</v>
          </cell>
          <cell r="V963">
            <v>0</v>
          </cell>
          <cell r="W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31</v>
          </cell>
          <cell r="AE963">
            <v>315000</v>
          </cell>
          <cell r="AF963">
            <v>0</v>
          </cell>
          <cell r="AI963">
            <v>2251</v>
          </cell>
          <cell r="AK963">
            <v>0</v>
          </cell>
          <cell r="AM963">
            <v>146</v>
          </cell>
          <cell r="AN963">
            <v>1</v>
          </cell>
          <cell r="AO963">
            <v>393216</v>
          </cell>
          <cell r="AQ963">
            <v>0</v>
          </cell>
          <cell r="AR963">
            <v>0</v>
          </cell>
          <cell r="AS963" t="str">
            <v>Ы</v>
          </cell>
          <cell r="AT963" t="str">
            <v>Ы</v>
          </cell>
          <cell r="AU963">
            <v>0</v>
          </cell>
          <cell r="AV963">
            <v>0</v>
          </cell>
          <cell r="AW963">
            <v>23</v>
          </cell>
          <cell r="AX963">
            <v>1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38828</v>
          </cell>
        </row>
        <row r="964">
          <cell r="A964">
            <v>2006</v>
          </cell>
          <cell r="B964">
            <v>2</v>
          </cell>
          <cell r="C964">
            <v>18</v>
          </cell>
          <cell r="D964">
            <v>21</v>
          </cell>
          <cell r="E964">
            <v>792900</v>
          </cell>
          <cell r="F964">
            <v>0</v>
          </cell>
          <cell r="G964" t="str">
            <v>Затраты по ШПЗ (непроизв)</v>
          </cell>
          <cell r="H964">
            <v>2900</v>
          </cell>
          <cell r="I964">
            <v>7920</v>
          </cell>
          <cell r="J964">
            <v>230</v>
          </cell>
          <cell r="K964">
            <v>1</v>
          </cell>
          <cell r="L964">
            <v>0</v>
          </cell>
          <cell r="M964">
            <v>0</v>
          </cell>
          <cell r="N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31</v>
          </cell>
          <cell r="V964">
            <v>0</v>
          </cell>
          <cell r="W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31</v>
          </cell>
          <cell r="AE964">
            <v>504900</v>
          </cell>
          <cell r="AF964">
            <v>0</v>
          </cell>
          <cell r="AI964">
            <v>2251</v>
          </cell>
          <cell r="AK964">
            <v>0</v>
          </cell>
          <cell r="AM964">
            <v>147</v>
          </cell>
          <cell r="AN964">
            <v>1</v>
          </cell>
          <cell r="AO964">
            <v>393216</v>
          </cell>
          <cell r="AQ964">
            <v>0</v>
          </cell>
          <cell r="AR964">
            <v>0</v>
          </cell>
          <cell r="AS964" t="str">
            <v>Ы</v>
          </cell>
          <cell r="AT964" t="str">
            <v>Ы</v>
          </cell>
          <cell r="AU964">
            <v>0</v>
          </cell>
          <cell r="AV964">
            <v>0</v>
          </cell>
          <cell r="AW964">
            <v>23</v>
          </cell>
          <cell r="AX964">
            <v>1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38828</v>
          </cell>
        </row>
        <row r="965">
          <cell r="A965">
            <v>2006</v>
          </cell>
          <cell r="B965">
            <v>2</v>
          </cell>
          <cell r="C965">
            <v>19</v>
          </cell>
          <cell r="D965">
            <v>21</v>
          </cell>
          <cell r="E965">
            <v>792900</v>
          </cell>
          <cell r="F965">
            <v>0</v>
          </cell>
          <cell r="G965" t="str">
            <v>Затраты по ШПЗ (непроизв)</v>
          </cell>
          <cell r="H965">
            <v>2900</v>
          </cell>
          <cell r="I965">
            <v>7920</v>
          </cell>
          <cell r="J965">
            <v>1000</v>
          </cell>
          <cell r="K965">
            <v>1</v>
          </cell>
          <cell r="L965">
            <v>0</v>
          </cell>
          <cell r="M965">
            <v>0</v>
          </cell>
          <cell r="N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31</v>
          </cell>
          <cell r="V965">
            <v>0</v>
          </cell>
          <cell r="W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31</v>
          </cell>
          <cell r="AE965">
            <v>530000</v>
          </cell>
          <cell r="AF965">
            <v>0</v>
          </cell>
          <cell r="AI965">
            <v>2251</v>
          </cell>
          <cell r="AK965">
            <v>0</v>
          </cell>
          <cell r="AM965">
            <v>148</v>
          </cell>
          <cell r="AN965">
            <v>1</v>
          </cell>
          <cell r="AO965">
            <v>393216</v>
          </cell>
          <cell r="AQ965">
            <v>0</v>
          </cell>
          <cell r="AR965">
            <v>0</v>
          </cell>
          <cell r="AS965" t="str">
            <v>Ы</v>
          </cell>
          <cell r="AT965" t="str">
            <v>Ы</v>
          </cell>
          <cell r="AU965">
            <v>0</v>
          </cell>
          <cell r="AV965">
            <v>0</v>
          </cell>
          <cell r="AW965">
            <v>23</v>
          </cell>
          <cell r="AX965">
            <v>1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38828</v>
          </cell>
        </row>
        <row r="966">
          <cell r="A966">
            <v>2006</v>
          </cell>
          <cell r="B966">
            <v>3</v>
          </cell>
          <cell r="C966">
            <v>282</v>
          </cell>
          <cell r="D966">
            <v>21</v>
          </cell>
          <cell r="E966">
            <v>792900</v>
          </cell>
          <cell r="F966">
            <v>0</v>
          </cell>
          <cell r="G966" t="str">
            <v>Затраты по ШПЗ (непроизв)</v>
          </cell>
          <cell r="H966">
            <v>2900</v>
          </cell>
          <cell r="I966">
            <v>7920</v>
          </cell>
          <cell r="J966">
            <v>341.63</v>
          </cell>
          <cell r="K966">
            <v>1</v>
          </cell>
          <cell r="L966">
            <v>0</v>
          </cell>
          <cell r="M966">
            <v>0</v>
          </cell>
          <cell r="N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31</v>
          </cell>
          <cell r="V966">
            <v>0</v>
          </cell>
          <cell r="W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31</v>
          </cell>
          <cell r="AE966">
            <v>110000</v>
          </cell>
          <cell r="AF966">
            <v>0</v>
          </cell>
          <cell r="AI966">
            <v>2282</v>
          </cell>
          <cell r="AK966">
            <v>0</v>
          </cell>
          <cell r="AM966">
            <v>439</v>
          </cell>
          <cell r="AN966">
            <v>1</v>
          </cell>
          <cell r="AO966">
            <v>393216</v>
          </cell>
          <cell r="AQ966">
            <v>0</v>
          </cell>
          <cell r="AR966">
            <v>0</v>
          </cell>
          <cell r="AS966" t="str">
            <v>Ы</v>
          </cell>
          <cell r="AT966" t="str">
            <v>Ы</v>
          </cell>
          <cell r="AU966">
            <v>0</v>
          </cell>
          <cell r="AV966">
            <v>0</v>
          </cell>
          <cell r="AW966">
            <v>23</v>
          </cell>
          <cell r="AX966">
            <v>1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38828</v>
          </cell>
        </row>
        <row r="967">
          <cell r="A967">
            <v>2006</v>
          </cell>
          <cell r="B967">
            <v>3</v>
          </cell>
          <cell r="C967">
            <v>283</v>
          </cell>
          <cell r="D967">
            <v>21</v>
          </cell>
          <cell r="E967">
            <v>792900</v>
          </cell>
          <cell r="F967">
            <v>0</v>
          </cell>
          <cell r="G967" t="str">
            <v>Затраты по ШПЗ (непроизв)</v>
          </cell>
          <cell r="H967">
            <v>2900</v>
          </cell>
          <cell r="I967">
            <v>7920</v>
          </cell>
          <cell r="J967">
            <v>4810</v>
          </cell>
          <cell r="K967">
            <v>1</v>
          </cell>
          <cell r="L967">
            <v>0</v>
          </cell>
          <cell r="M967">
            <v>0</v>
          </cell>
          <cell r="N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31</v>
          </cell>
          <cell r="V967">
            <v>0</v>
          </cell>
          <cell r="W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31</v>
          </cell>
          <cell r="AE967">
            <v>220000</v>
          </cell>
          <cell r="AF967">
            <v>0</v>
          </cell>
          <cell r="AI967">
            <v>2282</v>
          </cell>
          <cell r="AK967">
            <v>0</v>
          </cell>
          <cell r="AM967">
            <v>440</v>
          </cell>
          <cell r="AN967">
            <v>1</v>
          </cell>
          <cell r="AO967">
            <v>393216</v>
          </cell>
          <cell r="AQ967">
            <v>0</v>
          </cell>
          <cell r="AR967">
            <v>0</v>
          </cell>
          <cell r="AS967" t="str">
            <v>Ы</v>
          </cell>
          <cell r="AT967" t="str">
            <v>Ы</v>
          </cell>
          <cell r="AU967">
            <v>0</v>
          </cell>
          <cell r="AV967">
            <v>0</v>
          </cell>
          <cell r="AW967">
            <v>23</v>
          </cell>
          <cell r="AX967">
            <v>1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38828</v>
          </cell>
        </row>
        <row r="968">
          <cell r="A968">
            <v>2006</v>
          </cell>
          <cell r="B968">
            <v>3</v>
          </cell>
          <cell r="C968">
            <v>284</v>
          </cell>
          <cell r="D968">
            <v>21</v>
          </cell>
          <cell r="E968">
            <v>792900</v>
          </cell>
          <cell r="F968">
            <v>0</v>
          </cell>
          <cell r="G968" t="str">
            <v>Затраты по ШПЗ (непроизв)</v>
          </cell>
          <cell r="H968">
            <v>2900</v>
          </cell>
          <cell r="I968">
            <v>7920</v>
          </cell>
          <cell r="J968">
            <v>2645.5</v>
          </cell>
          <cell r="K968">
            <v>1</v>
          </cell>
          <cell r="L968">
            <v>0</v>
          </cell>
          <cell r="M968">
            <v>0</v>
          </cell>
          <cell r="N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31</v>
          </cell>
          <cell r="V968">
            <v>0</v>
          </cell>
          <cell r="W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31</v>
          </cell>
          <cell r="AE968">
            <v>230000</v>
          </cell>
          <cell r="AF968">
            <v>0</v>
          </cell>
          <cell r="AI968">
            <v>2282</v>
          </cell>
          <cell r="AK968">
            <v>0</v>
          </cell>
          <cell r="AM968">
            <v>441</v>
          </cell>
          <cell r="AN968">
            <v>1</v>
          </cell>
          <cell r="AO968">
            <v>393216</v>
          </cell>
          <cell r="AQ968">
            <v>0</v>
          </cell>
          <cell r="AR968">
            <v>0</v>
          </cell>
          <cell r="AS968" t="str">
            <v>Ы</v>
          </cell>
          <cell r="AT968" t="str">
            <v>Ы</v>
          </cell>
          <cell r="AU968">
            <v>0</v>
          </cell>
          <cell r="AV968">
            <v>0</v>
          </cell>
          <cell r="AW968">
            <v>23</v>
          </cell>
          <cell r="AX968">
            <v>1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38828</v>
          </cell>
        </row>
        <row r="969">
          <cell r="A969">
            <v>2006</v>
          </cell>
          <cell r="B969">
            <v>3</v>
          </cell>
          <cell r="C969">
            <v>285</v>
          </cell>
          <cell r="D969">
            <v>21</v>
          </cell>
          <cell r="E969">
            <v>792900</v>
          </cell>
          <cell r="F969">
            <v>0</v>
          </cell>
          <cell r="G969" t="str">
            <v>Затраты по ШПЗ (непроизв)</v>
          </cell>
          <cell r="H969">
            <v>2900</v>
          </cell>
          <cell r="I969">
            <v>7920</v>
          </cell>
          <cell r="J969">
            <v>721.5</v>
          </cell>
          <cell r="K969">
            <v>1</v>
          </cell>
          <cell r="L969">
            <v>0</v>
          </cell>
          <cell r="M969">
            <v>0</v>
          </cell>
          <cell r="N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31</v>
          </cell>
          <cell r="V969">
            <v>0</v>
          </cell>
          <cell r="W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31</v>
          </cell>
          <cell r="AE969">
            <v>270000</v>
          </cell>
          <cell r="AF969">
            <v>0</v>
          </cell>
          <cell r="AI969">
            <v>2282</v>
          </cell>
          <cell r="AK969">
            <v>0</v>
          </cell>
          <cell r="AM969">
            <v>442</v>
          </cell>
          <cell r="AN969">
            <v>1</v>
          </cell>
          <cell r="AO969">
            <v>393216</v>
          </cell>
          <cell r="AQ969">
            <v>0</v>
          </cell>
          <cell r="AR969">
            <v>0</v>
          </cell>
          <cell r="AS969" t="str">
            <v>Ы</v>
          </cell>
          <cell r="AT969" t="str">
            <v>Ы</v>
          </cell>
          <cell r="AU969">
            <v>0</v>
          </cell>
          <cell r="AV969">
            <v>0</v>
          </cell>
          <cell r="AW969">
            <v>23</v>
          </cell>
          <cell r="AX969">
            <v>1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38828</v>
          </cell>
        </row>
        <row r="970">
          <cell r="A970">
            <v>2006</v>
          </cell>
          <cell r="B970">
            <v>3</v>
          </cell>
          <cell r="C970">
            <v>286</v>
          </cell>
          <cell r="D970">
            <v>21</v>
          </cell>
          <cell r="E970">
            <v>792900</v>
          </cell>
          <cell r="F970">
            <v>0</v>
          </cell>
          <cell r="G970" t="str">
            <v>Затраты по ШПЗ (непроизв)</v>
          </cell>
          <cell r="H970">
            <v>2900</v>
          </cell>
          <cell r="I970">
            <v>7920</v>
          </cell>
          <cell r="J970">
            <v>481</v>
          </cell>
          <cell r="K970">
            <v>1</v>
          </cell>
          <cell r="L970">
            <v>0</v>
          </cell>
          <cell r="M970">
            <v>0</v>
          </cell>
          <cell r="N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31</v>
          </cell>
          <cell r="V970">
            <v>0</v>
          </cell>
          <cell r="W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31</v>
          </cell>
          <cell r="AE970">
            <v>280400</v>
          </cell>
          <cell r="AF970">
            <v>0</v>
          </cell>
          <cell r="AI970">
            <v>2282</v>
          </cell>
          <cell r="AK970">
            <v>0</v>
          </cell>
          <cell r="AM970">
            <v>443</v>
          </cell>
          <cell r="AN970">
            <v>1</v>
          </cell>
          <cell r="AO970">
            <v>393216</v>
          </cell>
          <cell r="AQ970">
            <v>0</v>
          </cell>
          <cell r="AR970">
            <v>0</v>
          </cell>
          <cell r="AS970" t="str">
            <v>Ы</v>
          </cell>
          <cell r="AT970" t="str">
            <v>Ы</v>
          </cell>
          <cell r="AU970">
            <v>0</v>
          </cell>
          <cell r="AV970">
            <v>0</v>
          </cell>
          <cell r="AW970">
            <v>23</v>
          </cell>
          <cell r="AX970">
            <v>1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38828</v>
          </cell>
        </row>
        <row r="971">
          <cell r="A971">
            <v>2006</v>
          </cell>
          <cell r="B971">
            <v>3</v>
          </cell>
          <cell r="C971">
            <v>287</v>
          </cell>
          <cell r="D971">
            <v>21</v>
          </cell>
          <cell r="E971">
            <v>792900</v>
          </cell>
          <cell r="F971">
            <v>0</v>
          </cell>
          <cell r="G971" t="str">
            <v>Затраты по ШПЗ (непроизв)</v>
          </cell>
          <cell r="H971">
            <v>2900</v>
          </cell>
          <cell r="I971">
            <v>7920</v>
          </cell>
          <cell r="J971">
            <v>251.08</v>
          </cell>
          <cell r="K971">
            <v>1</v>
          </cell>
          <cell r="L971">
            <v>0</v>
          </cell>
          <cell r="M971">
            <v>0</v>
          </cell>
          <cell r="N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31</v>
          </cell>
          <cell r="V971">
            <v>0</v>
          </cell>
          <cell r="W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31</v>
          </cell>
          <cell r="AE971">
            <v>311000</v>
          </cell>
          <cell r="AF971">
            <v>0</v>
          </cell>
          <cell r="AI971">
            <v>2282</v>
          </cell>
          <cell r="AK971">
            <v>0</v>
          </cell>
          <cell r="AM971">
            <v>444</v>
          </cell>
          <cell r="AN971">
            <v>1</v>
          </cell>
          <cell r="AO971">
            <v>393216</v>
          </cell>
          <cell r="AQ971">
            <v>0</v>
          </cell>
          <cell r="AR971">
            <v>0</v>
          </cell>
          <cell r="AS971" t="str">
            <v>Ы</v>
          </cell>
          <cell r="AT971" t="str">
            <v>Ы</v>
          </cell>
          <cell r="AU971">
            <v>0</v>
          </cell>
          <cell r="AV971">
            <v>0</v>
          </cell>
          <cell r="AW971">
            <v>23</v>
          </cell>
          <cell r="AX971">
            <v>1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38828</v>
          </cell>
        </row>
        <row r="972">
          <cell r="A972">
            <v>2006</v>
          </cell>
          <cell r="B972">
            <v>3</v>
          </cell>
          <cell r="C972">
            <v>288</v>
          </cell>
          <cell r="D972">
            <v>21</v>
          </cell>
          <cell r="E972">
            <v>792900</v>
          </cell>
          <cell r="F972">
            <v>0</v>
          </cell>
          <cell r="G972" t="str">
            <v>Затраты по ШПЗ (непроизв)</v>
          </cell>
          <cell r="H972">
            <v>2900</v>
          </cell>
          <cell r="I972">
            <v>7920</v>
          </cell>
          <cell r="J972">
            <v>519.48</v>
          </cell>
          <cell r="K972">
            <v>1</v>
          </cell>
          <cell r="L972">
            <v>0</v>
          </cell>
          <cell r="M972">
            <v>0</v>
          </cell>
          <cell r="N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31</v>
          </cell>
          <cell r="V972">
            <v>0</v>
          </cell>
          <cell r="W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31</v>
          </cell>
          <cell r="AE972">
            <v>312000</v>
          </cell>
          <cell r="AF972">
            <v>0</v>
          </cell>
          <cell r="AI972">
            <v>2282</v>
          </cell>
          <cell r="AK972">
            <v>0</v>
          </cell>
          <cell r="AM972">
            <v>445</v>
          </cell>
          <cell r="AN972">
            <v>1</v>
          </cell>
          <cell r="AO972">
            <v>393216</v>
          </cell>
          <cell r="AQ972">
            <v>0</v>
          </cell>
          <cell r="AR972">
            <v>0</v>
          </cell>
          <cell r="AS972" t="str">
            <v>Ы</v>
          </cell>
          <cell r="AT972" t="str">
            <v>Ы</v>
          </cell>
          <cell r="AU972">
            <v>0</v>
          </cell>
          <cell r="AV972">
            <v>0</v>
          </cell>
          <cell r="AW972">
            <v>23</v>
          </cell>
          <cell r="AX972">
            <v>1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38828</v>
          </cell>
        </row>
        <row r="973">
          <cell r="A973">
            <v>2006</v>
          </cell>
          <cell r="B973">
            <v>3</v>
          </cell>
          <cell r="C973">
            <v>289</v>
          </cell>
          <cell r="D973">
            <v>21</v>
          </cell>
          <cell r="E973">
            <v>792900</v>
          </cell>
          <cell r="F973">
            <v>0</v>
          </cell>
          <cell r="G973" t="str">
            <v>Затраты по ШПЗ (непроизв)</v>
          </cell>
          <cell r="H973">
            <v>2900</v>
          </cell>
          <cell r="I973">
            <v>7920</v>
          </cell>
          <cell r="J973">
            <v>1212.1199999999999</v>
          </cell>
          <cell r="K973">
            <v>1</v>
          </cell>
          <cell r="L973">
            <v>0</v>
          </cell>
          <cell r="M973">
            <v>0</v>
          </cell>
          <cell r="N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31</v>
          </cell>
          <cell r="V973">
            <v>0</v>
          </cell>
          <cell r="W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31</v>
          </cell>
          <cell r="AE973">
            <v>312200</v>
          </cell>
          <cell r="AF973">
            <v>0</v>
          </cell>
          <cell r="AI973">
            <v>2282</v>
          </cell>
          <cell r="AK973">
            <v>0</v>
          </cell>
          <cell r="AM973">
            <v>446</v>
          </cell>
          <cell r="AN973">
            <v>1</v>
          </cell>
          <cell r="AO973">
            <v>393216</v>
          </cell>
          <cell r="AQ973">
            <v>0</v>
          </cell>
          <cell r="AR973">
            <v>0</v>
          </cell>
          <cell r="AS973" t="str">
            <v>Ы</v>
          </cell>
          <cell r="AT973" t="str">
            <v>Ы</v>
          </cell>
          <cell r="AU973">
            <v>0</v>
          </cell>
          <cell r="AV973">
            <v>0</v>
          </cell>
          <cell r="AW973">
            <v>23</v>
          </cell>
          <cell r="AX973">
            <v>1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38828</v>
          </cell>
        </row>
        <row r="974">
          <cell r="A974">
            <v>2006</v>
          </cell>
          <cell r="B974">
            <v>3</v>
          </cell>
          <cell r="C974">
            <v>290</v>
          </cell>
          <cell r="D974">
            <v>21</v>
          </cell>
          <cell r="E974">
            <v>792900</v>
          </cell>
          <cell r="F974">
            <v>0</v>
          </cell>
          <cell r="G974" t="str">
            <v>Затраты по ШПЗ (непроизв)</v>
          </cell>
          <cell r="H974">
            <v>2900</v>
          </cell>
          <cell r="I974">
            <v>7920</v>
          </cell>
          <cell r="J974">
            <v>95.24</v>
          </cell>
          <cell r="K974">
            <v>1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31</v>
          </cell>
          <cell r="V974">
            <v>0</v>
          </cell>
          <cell r="W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31</v>
          </cell>
          <cell r="AE974">
            <v>313000</v>
          </cell>
          <cell r="AF974">
            <v>0</v>
          </cell>
          <cell r="AI974">
            <v>2282</v>
          </cell>
          <cell r="AK974">
            <v>0</v>
          </cell>
          <cell r="AM974">
            <v>447</v>
          </cell>
          <cell r="AN974">
            <v>1</v>
          </cell>
          <cell r="AO974">
            <v>393216</v>
          </cell>
          <cell r="AQ974">
            <v>0</v>
          </cell>
          <cell r="AR974">
            <v>0</v>
          </cell>
          <cell r="AS974" t="str">
            <v>Ы</v>
          </cell>
          <cell r="AT974" t="str">
            <v>Ы</v>
          </cell>
          <cell r="AU974">
            <v>0</v>
          </cell>
          <cell r="AV974">
            <v>0</v>
          </cell>
          <cell r="AW974">
            <v>23</v>
          </cell>
          <cell r="AX974">
            <v>1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38828</v>
          </cell>
        </row>
        <row r="975">
          <cell r="A975">
            <v>2006</v>
          </cell>
          <cell r="B975">
            <v>3</v>
          </cell>
          <cell r="C975">
            <v>291</v>
          </cell>
          <cell r="D975">
            <v>21</v>
          </cell>
          <cell r="E975">
            <v>792900</v>
          </cell>
          <cell r="F975">
            <v>0</v>
          </cell>
          <cell r="G975" t="str">
            <v>Затраты по ШПЗ (непроизв)</v>
          </cell>
          <cell r="H975">
            <v>2900</v>
          </cell>
          <cell r="I975">
            <v>7920</v>
          </cell>
          <cell r="J975">
            <v>173.16</v>
          </cell>
          <cell r="K975">
            <v>1</v>
          </cell>
          <cell r="L975">
            <v>0</v>
          </cell>
          <cell r="M975">
            <v>0</v>
          </cell>
          <cell r="N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31</v>
          </cell>
          <cell r="V975">
            <v>0</v>
          </cell>
          <cell r="W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31</v>
          </cell>
          <cell r="AE975">
            <v>314000</v>
          </cell>
          <cell r="AF975">
            <v>0</v>
          </cell>
          <cell r="AI975">
            <v>2282</v>
          </cell>
          <cell r="AK975">
            <v>0</v>
          </cell>
          <cell r="AM975">
            <v>448</v>
          </cell>
          <cell r="AN975">
            <v>1</v>
          </cell>
          <cell r="AO975">
            <v>393216</v>
          </cell>
          <cell r="AQ975">
            <v>0</v>
          </cell>
          <cell r="AR975">
            <v>0</v>
          </cell>
          <cell r="AS975" t="str">
            <v>Ы</v>
          </cell>
          <cell r="AT975" t="str">
            <v>Ы</v>
          </cell>
          <cell r="AU975">
            <v>0</v>
          </cell>
          <cell r="AV975">
            <v>0</v>
          </cell>
          <cell r="AW975">
            <v>23</v>
          </cell>
          <cell r="AX975">
            <v>1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38828</v>
          </cell>
        </row>
        <row r="976">
          <cell r="A976">
            <v>2006</v>
          </cell>
          <cell r="B976">
            <v>3</v>
          </cell>
          <cell r="C976">
            <v>292</v>
          </cell>
          <cell r="D976">
            <v>21</v>
          </cell>
          <cell r="E976">
            <v>792900</v>
          </cell>
          <cell r="F976">
            <v>0</v>
          </cell>
          <cell r="G976" t="str">
            <v>Затраты по ШПЗ (непроизв)</v>
          </cell>
          <cell r="H976">
            <v>2900</v>
          </cell>
          <cell r="I976">
            <v>7920</v>
          </cell>
          <cell r="J976">
            <v>34.630000000000003</v>
          </cell>
          <cell r="K976">
            <v>1</v>
          </cell>
          <cell r="L976">
            <v>0</v>
          </cell>
          <cell r="M976">
            <v>0</v>
          </cell>
          <cell r="N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31</v>
          </cell>
          <cell r="V976">
            <v>0</v>
          </cell>
          <cell r="W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31</v>
          </cell>
          <cell r="AE976">
            <v>315000</v>
          </cell>
          <cell r="AF976">
            <v>0</v>
          </cell>
          <cell r="AI976">
            <v>2282</v>
          </cell>
          <cell r="AK976">
            <v>0</v>
          </cell>
          <cell r="AM976">
            <v>449</v>
          </cell>
          <cell r="AN976">
            <v>1</v>
          </cell>
          <cell r="AO976">
            <v>393216</v>
          </cell>
          <cell r="AQ976">
            <v>0</v>
          </cell>
          <cell r="AR976">
            <v>0</v>
          </cell>
          <cell r="AS976" t="str">
            <v>Ы</v>
          </cell>
          <cell r="AT976" t="str">
            <v>Ы</v>
          </cell>
          <cell r="AU976">
            <v>0</v>
          </cell>
          <cell r="AV976">
            <v>0</v>
          </cell>
          <cell r="AW976">
            <v>23</v>
          </cell>
          <cell r="AX976">
            <v>1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38828</v>
          </cell>
        </row>
        <row r="977">
          <cell r="A977">
            <v>2006</v>
          </cell>
          <cell r="B977">
            <v>3</v>
          </cell>
          <cell r="C977">
            <v>293</v>
          </cell>
          <cell r="D977">
            <v>21</v>
          </cell>
          <cell r="E977">
            <v>792900</v>
          </cell>
          <cell r="F977">
            <v>0</v>
          </cell>
          <cell r="G977" t="str">
            <v>Затраты по ШПЗ (непроизв)</v>
          </cell>
          <cell r="H977">
            <v>2900</v>
          </cell>
          <cell r="I977">
            <v>7920</v>
          </cell>
          <cell r="J977">
            <v>500</v>
          </cell>
          <cell r="K977">
            <v>1</v>
          </cell>
          <cell r="L977">
            <v>0</v>
          </cell>
          <cell r="M977">
            <v>0</v>
          </cell>
          <cell r="N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31</v>
          </cell>
          <cell r="V977">
            <v>0</v>
          </cell>
          <cell r="W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31</v>
          </cell>
          <cell r="AE977">
            <v>530000</v>
          </cell>
          <cell r="AF977">
            <v>0</v>
          </cell>
          <cell r="AI977">
            <v>2282</v>
          </cell>
          <cell r="AK977">
            <v>0</v>
          </cell>
          <cell r="AM977">
            <v>450</v>
          </cell>
          <cell r="AN977">
            <v>1</v>
          </cell>
          <cell r="AO977">
            <v>393216</v>
          </cell>
          <cell r="AQ977">
            <v>0</v>
          </cell>
          <cell r="AR977">
            <v>0</v>
          </cell>
          <cell r="AS977" t="str">
            <v>Ы</v>
          </cell>
          <cell r="AT977" t="str">
            <v>Ы</v>
          </cell>
          <cell r="AU977">
            <v>0</v>
          </cell>
          <cell r="AV977">
            <v>0</v>
          </cell>
          <cell r="AW977">
            <v>23</v>
          </cell>
          <cell r="AX977">
            <v>1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38828</v>
          </cell>
        </row>
        <row r="978">
          <cell r="A978">
            <v>2006</v>
          </cell>
          <cell r="B978">
            <v>4</v>
          </cell>
          <cell r="C978">
            <v>434</v>
          </cell>
          <cell r="D978">
            <v>17</v>
          </cell>
          <cell r="E978">
            <v>792900</v>
          </cell>
          <cell r="F978">
            <v>0</v>
          </cell>
          <cell r="G978" t="str">
            <v>Затраты по ШПЗ (непроизв)</v>
          </cell>
          <cell r="H978">
            <v>2900</v>
          </cell>
          <cell r="I978">
            <v>7920</v>
          </cell>
          <cell r="J978">
            <v>5050</v>
          </cell>
          <cell r="K978">
            <v>1</v>
          </cell>
          <cell r="L978">
            <v>0</v>
          </cell>
          <cell r="M978">
            <v>0</v>
          </cell>
          <cell r="N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31</v>
          </cell>
          <cell r="V978">
            <v>0</v>
          </cell>
          <cell r="W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31</v>
          </cell>
          <cell r="AE978">
            <v>220000</v>
          </cell>
          <cell r="AF978">
            <v>0</v>
          </cell>
          <cell r="AI978">
            <v>2312</v>
          </cell>
          <cell r="AK978">
            <v>0</v>
          </cell>
          <cell r="AM978">
            <v>580</v>
          </cell>
          <cell r="AN978">
            <v>1</v>
          </cell>
          <cell r="AO978">
            <v>393216</v>
          </cell>
          <cell r="AQ978">
            <v>0</v>
          </cell>
          <cell r="AR978">
            <v>0</v>
          </cell>
          <cell r="AS978" t="str">
            <v>Ы</v>
          </cell>
          <cell r="AT978" t="str">
            <v>Ы</v>
          </cell>
          <cell r="AU978">
            <v>0</v>
          </cell>
          <cell r="AV978">
            <v>0</v>
          </cell>
          <cell r="AW978">
            <v>23</v>
          </cell>
          <cell r="AX978">
            <v>1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38856</v>
          </cell>
        </row>
        <row r="979">
          <cell r="A979">
            <v>2006</v>
          </cell>
          <cell r="B979">
            <v>4</v>
          </cell>
          <cell r="C979">
            <v>435</v>
          </cell>
          <cell r="D979">
            <v>17</v>
          </cell>
          <cell r="E979">
            <v>792900</v>
          </cell>
          <cell r="F979">
            <v>0</v>
          </cell>
          <cell r="G979" t="str">
            <v>Затраты по ШПЗ (непроизв)</v>
          </cell>
          <cell r="H979">
            <v>2900</v>
          </cell>
          <cell r="I979">
            <v>7920</v>
          </cell>
          <cell r="J979">
            <v>2651.25</v>
          </cell>
          <cell r="K979">
            <v>1</v>
          </cell>
          <cell r="L979">
            <v>0</v>
          </cell>
          <cell r="M979">
            <v>0</v>
          </cell>
          <cell r="N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31</v>
          </cell>
          <cell r="V979">
            <v>0</v>
          </cell>
          <cell r="W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31</v>
          </cell>
          <cell r="AE979">
            <v>230000</v>
          </cell>
          <cell r="AF979">
            <v>0</v>
          </cell>
          <cell r="AI979">
            <v>2312</v>
          </cell>
          <cell r="AK979">
            <v>0</v>
          </cell>
          <cell r="AM979">
            <v>581</v>
          </cell>
          <cell r="AN979">
            <v>1</v>
          </cell>
          <cell r="AO979">
            <v>393216</v>
          </cell>
          <cell r="AQ979">
            <v>0</v>
          </cell>
          <cell r="AR979">
            <v>0</v>
          </cell>
          <cell r="AS979" t="str">
            <v>Ы</v>
          </cell>
          <cell r="AT979" t="str">
            <v>Ы</v>
          </cell>
          <cell r="AU979">
            <v>0</v>
          </cell>
          <cell r="AV979">
            <v>0</v>
          </cell>
          <cell r="AW979">
            <v>23</v>
          </cell>
          <cell r="AX979">
            <v>1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38856</v>
          </cell>
        </row>
        <row r="980">
          <cell r="A980">
            <v>2006</v>
          </cell>
          <cell r="B980">
            <v>4</v>
          </cell>
          <cell r="C980">
            <v>436</v>
          </cell>
          <cell r="D980">
            <v>17</v>
          </cell>
          <cell r="E980">
            <v>792900</v>
          </cell>
          <cell r="F980">
            <v>0</v>
          </cell>
          <cell r="G980" t="str">
            <v>Затраты по ШПЗ (непроизв)</v>
          </cell>
          <cell r="H980">
            <v>2900</v>
          </cell>
          <cell r="I980">
            <v>7920</v>
          </cell>
          <cell r="J980">
            <v>757.5</v>
          </cell>
          <cell r="K980">
            <v>1</v>
          </cell>
          <cell r="L980">
            <v>0</v>
          </cell>
          <cell r="M980">
            <v>0</v>
          </cell>
          <cell r="N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31</v>
          </cell>
          <cell r="V980">
            <v>0</v>
          </cell>
          <cell r="W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31</v>
          </cell>
          <cell r="AE980">
            <v>270000</v>
          </cell>
          <cell r="AF980">
            <v>0</v>
          </cell>
          <cell r="AI980">
            <v>2312</v>
          </cell>
          <cell r="AK980">
            <v>0</v>
          </cell>
          <cell r="AM980">
            <v>582</v>
          </cell>
          <cell r="AN980">
            <v>1</v>
          </cell>
          <cell r="AO980">
            <v>393216</v>
          </cell>
          <cell r="AQ980">
            <v>0</v>
          </cell>
          <cell r="AR980">
            <v>0</v>
          </cell>
          <cell r="AS980" t="str">
            <v>Ы</v>
          </cell>
          <cell r="AT980" t="str">
            <v>Ы</v>
          </cell>
          <cell r="AU980">
            <v>0</v>
          </cell>
          <cell r="AV980">
            <v>0</v>
          </cell>
          <cell r="AW980">
            <v>23</v>
          </cell>
          <cell r="AX980">
            <v>1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38856</v>
          </cell>
        </row>
        <row r="981">
          <cell r="A981">
            <v>2006</v>
          </cell>
          <cell r="B981">
            <v>4</v>
          </cell>
          <cell r="C981">
            <v>437</v>
          </cell>
          <cell r="D981">
            <v>17</v>
          </cell>
          <cell r="E981">
            <v>792900</v>
          </cell>
          <cell r="F981">
            <v>0</v>
          </cell>
          <cell r="G981" t="str">
            <v>Затраты по ШПЗ (непроизв)</v>
          </cell>
          <cell r="H981">
            <v>2900</v>
          </cell>
          <cell r="I981">
            <v>7920</v>
          </cell>
          <cell r="J981">
            <v>252.5</v>
          </cell>
          <cell r="K981">
            <v>1</v>
          </cell>
          <cell r="L981">
            <v>0</v>
          </cell>
          <cell r="M981">
            <v>0</v>
          </cell>
          <cell r="N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31</v>
          </cell>
          <cell r="V981">
            <v>0</v>
          </cell>
          <cell r="W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31</v>
          </cell>
          <cell r="AE981">
            <v>280400</v>
          </cell>
          <cell r="AF981">
            <v>0</v>
          </cell>
          <cell r="AI981">
            <v>2312</v>
          </cell>
          <cell r="AK981">
            <v>0</v>
          </cell>
          <cell r="AM981">
            <v>583</v>
          </cell>
          <cell r="AN981">
            <v>1</v>
          </cell>
          <cell r="AO981">
            <v>393216</v>
          </cell>
          <cell r="AQ981">
            <v>0</v>
          </cell>
          <cell r="AR981">
            <v>0</v>
          </cell>
          <cell r="AS981" t="str">
            <v>Ы</v>
          </cell>
          <cell r="AT981" t="str">
            <v>Ы</v>
          </cell>
          <cell r="AU981">
            <v>0</v>
          </cell>
          <cell r="AV981">
            <v>0</v>
          </cell>
          <cell r="AW981">
            <v>23</v>
          </cell>
          <cell r="AX981">
            <v>1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38856</v>
          </cell>
        </row>
        <row r="982">
          <cell r="A982">
            <v>2006</v>
          </cell>
          <cell r="B982">
            <v>4</v>
          </cell>
          <cell r="C982">
            <v>438</v>
          </cell>
          <cell r="D982">
            <v>17</v>
          </cell>
          <cell r="E982">
            <v>792900</v>
          </cell>
          <cell r="F982">
            <v>0</v>
          </cell>
          <cell r="G982" t="str">
            <v>Затраты по ШПЗ (непроизв)</v>
          </cell>
          <cell r="H982">
            <v>2900</v>
          </cell>
          <cell r="I982">
            <v>7920</v>
          </cell>
          <cell r="J982">
            <v>252.63</v>
          </cell>
          <cell r="K982">
            <v>1</v>
          </cell>
          <cell r="L982">
            <v>0</v>
          </cell>
          <cell r="M982">
            <v>0</v>
          </cell>
          <cell r="N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31</v>
          </cell>
          <cell r="V982">
            <v>0</v>
          </cell>
          <cell r="W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31</v>
          </cell>
          <cell r="AE982">
            <v>311000</v>
          </cell>
          <cell r="AF982">
            <v>0</v>
          </cell>
          <cell r="AI982">
            <v>2312</v>
          </cell>
          <cell r="AK982">
            <v>0</v>
          </cell>
          <cell r="AM982">
            <v>584</v>
          </cell>
          <cell r="AN982">
            <v>1</v>
          </cell>
          <cell r="AO982">
            <v>393216</v>
          </cell>
          <cell r="AQ982">
            <v>0</v>
          </cell>
          <cell r="AR982">
            <v>0</v>
          </cell>
          <cell r="AS982" t="str">
            <v>Ы</v>
          </cell>
          <cell r="AT982" t="str">
            <v>Ы</v>
          </cell>
          <cell r="AU982">
            <v>0</v>
          </cell>
          <cell r="AV982">
            <v>0</v>
          </cell>
          <cell r="AW982">
            <v>23</v>
          </cell>
          <cell r="AX982">
            <v>1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38856</v>
          </cell>
        </row>
        <row r="983">
          <cell r="A983">
            <v>2006</v>
          </cell>
          <cell r="B983">
            <v>4</v>
          </cell>
          <cell r="C983">
            <v>439</v>
          </cell>
          <cell r="D983">
            <v>17</v>
          </cell>
          <cell r="E983">
            <v>792900</v>
          </cell>
          <cell r="F983">
            <v>0</v>
          </cell>
          <cell r="G983" t="str">
            <v>Затраты по ШПЗ (непроизв)</v>
          </cell>
          <cell r="H983">
            <v>2900</v>
          </cell>
          <cell r="I983">
            <v>7920</v>
          </cell>
          <cell r="J983">
            <v>522.66999999999996</v>
          </cell>
          <cell r="K983">
            <v>1</v>
          </cell>
          <cell r="L983">
            <v>0</v>
          </cell>
          <cell r="M983">
            <v>0</v>
          </cell>
          <cell r="N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31</v>
          </cell>
          <cell r="V983">
            <v>0</v>
          </cell>
          <cell r="W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31</v>
          </cell>
          <cell r="AE983">
            <v>312000</v>
          </cell>
          <cell r="AF983">
            <v>0</v>
          </cell>
          <cell r="AI983">
            <v>2312</v>
          </cell>
          <cell r="AK983">
            <v>0</v>
          </cell>
          <cell r="AM983">
            <v>585</v>
          </cell>
          <cell r="AN983">
            <v>1</v>
          </cell>
          <cell r="AO983">
            <v>393216</v>
          </cell>
          <cell r="AQ983">
            <v>0</v>
          </cell>
          <cell r="AR983">
            <v>0</v>
          </cell>
          <cell r="AS983" t="str">
            <v>Ы</v>
          </cell>
          <cell r="AT983" t="str">
            <v>Ы</v>
          </cell>
          <cell r="AU983">
            <v>0</v>
          </cell>
          <cell r="AV983">
            <v>0</v>
          </cell>
          <cell r="AW983">
            <v>23</v>
          </cell>
          <cell r="AX983">
            <v>1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38856</v>
          </cell>
        </row>
        <row r="984">
          <cell r="A984">
            <v>2006</v>
          </cell>
          <cell r="B984">
            <v>4</v>
          </cell>
          <cell r="C984">
            <v>440</v>
          </cell>
          <cell r="D984">
            <v>17</v>
          </cell>
          <cell r="E984">
            <v>792900</v>
          </cell>
          <cell r="F984">
            <v>0</v>
          </cell>
          <cell r="G984" t="str">
            <v>Затраты по ШПЗ (непроизв)</v>
          </cell>
          <cell r="H984">
            <v>2900</v>
          </cell>
          <cell r="I984">
            <v>7920</v>
          </cell>
          <cell r="J984">
            <v>1219.58</v>
          </cell>
          <cell r="K984">
            <v>1</v>
          </cell>
          <cell r="L984">
            <v>0</v>
          </cell>
          <cell r="M984">
            <v>0</v>
          </cell>
          <cell r="N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31</v>
          </cell>
          <cell r="V984">
            <v>0</v>
          </cell>
          <cell r="W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31</v>
          </cell>
          <cell r="AE984">
            <v>312200</v>
          </cell>
          <cell r="AF984">
            <v>0</v>
          </cell>
          <cell r="AI984">
            <v>2312</v>
          </cell>
          <cell r="AK984">
            <v>0</v>
          </cell>
          <cell r="AM984">
            <v>586</v>
          </cell>
          <cell r="AN984">
            <v>1</v>
          </cell>
          <cell r="AO984">
            <v>393216</v>
          </cell>
          <cell r="AQ984">
            <v>0</v>
          </cell>
          <cell r="AR984">
            <v>0</v>
          </cell>
          <cell r="AS984" t="str">
            <v>Ы</v>
          </cell>
          <cell r="AT984" t="str">
            <v>Ы</v>
          </cell>
          <cell r="AU984">
            <v>0</v>
          </cell>
          <cell r="AV984">
            <v>0</v>
          </cell>
          <cell r="AW984">
            <v>23</v>
          </cell>
          <cell r="AX984">
            <v>1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38856</v>
          </cell>
        </row>
        <row r="985">
          <cell r="A985">
            <v>2006</v>
          </cell>
          <cell r="B985">
            <v>4</v>
          </cell>
          <cell r="C985">
            <v>441</v>
          </cell>
          <cell r="D985">
            <v>17</v>
          </cell>
          <cell r="E985">
            <v>792900</v>
          </cell>
          <cell r="F985">
            <v>0</v>
          </cell>
          <cell r="G985" t="str">
            <v>Затраты по ШПЗ (непроизв)</v>
          </cell>
          <cell r="H985">
            <v>2900</v>
          </cell>
          <cell r="I985">
            <v>7920</v>
          </cell>
          <cell r="J985">
            <v>95.82</v>
          </cell>
          <cell r="K985">
            <v>1</v>
          </cell>
          <cell r="L985">
            <v>0</v>
          </cell>
          <cell r="M985">
            <v>0</v>
          </cell>
          <cell r="N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31</v>
          </cell>
          <cell r="V985">
            <v>0</v>
          </cell>
          <cell r="W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31</v>
          </cell>
          <cell r="AE985">
            <v>313000</v>
          </cell>
          <cell r="AF985">
            <v>0</v>
          </cell>
          <cell r="AI985">
            <v>2312</v>
          </cell>
          <cell r="AK985">
            <v>0</v>
          </cell>
          <cell r="AM985">
            <v>587</v>
          </cell>
          <cell r="AN985">
            <v>1</v>
          </cell>
          <cell r="AO985">
            <v>393216</v>
          </cell>
          <cell r="AQ985">
            <v>0</v>
          </cell>
          <cell r="AR985">
            <v>0</v>
          </cell>
          <cell r="AS985" t="str">
            <v>Ы</v>
          </cell>
          <cell r="AT985" t="str">
            <v>Ы</v>
          </cell>
          <cell r="AU985">
            <v>0</v>
          </cell>
          <cell r="AV985">
            <v>0</v>
          </cell>
          <cell r="AW985">
            <v>23</v>
          </cell>
          <cell r="AX985">
            <v>1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38856</v>
          </cell>
        </row>
        <row r="986">
          <cell r="A986">
            <v>2006</v>
          </cell>
          <cell r="B986">
            <v>4</v>
          </cell>
          <cell r="C986">
            <v>442</v>
          </cell>
          <cell r="D986">
            <v>17</v>
          </cell>
          <cell r="E986">
            <v>792900</v>
          </cell>
          <cell r="F986">
            <v>0</v>
          </cell>
          <cell r="G986" t="str">
            <v>Затраты по ШПЗ (непроизв)</v>
          </cell>
          <cell r="H986">
            <v>2900</v>
          </cell>
          <cell r="I986">
            <v>7920</v>
          </cell>
          <cell r="J986">
            <v>174.23</v>
          </cell>
          <cell r="K986">
            <v>1</v>
          </cell>
          <cell r="L986">
            <v>0</v>
          </cell>
          <cell r="M986">
            <v>0</v>
          </cell>
          <cell r="N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31</v>
          </cell>
          <cell r="V986">
            <v>0</v>
          </cell>
          <cell r="W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31</v>
          </cell>
          <cell r="AE986">
            <v>314000</v>
          </cell>
          <cell r="AF986">
            <v>0</v>
          </cell>
          <cell r="AI986">
            <v>2312</v>
          </cell>
          <cell r="AK986">
            <v>0</v>
          </cell>
          <cell r="AM986">
            <v>588</v>
          </cell>
          <cell r="AN986">
            <v>1</v>
          </cell>
          <cell r="AO986">
            <v>393216</v>
          </cell>
          <cell r="AQ986">
            <v>0</v>
          </cell>
          <cell r="AR986">
            <v>0</v>
          </cell>
          <cell r="AS986" t="str">
            <v>Ы</v>
          </cell>
          <cell r="AT986" t="str">
            <v>Ы</v>
          </cell>
          <cell r="AU986">
            <v>0</v>
          </cell>
          <cell r="AV986">
            <v>0</v>
          </cell>
          <cell r="AW986">
            <v>23</v>
          </cell>
          <cell r="AX986">
            <v>1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38856</v>
          </cell>
        </row>
        <row r="987">
          <cell r="A987">
            <v>2006</v>
          </cell>
          <cell r="B987">
            <v>4</v>
          </cell>
          <cell r="C987">
            <v>443</v>
          </cell>
          <cell r="D987">
            <v>17</v>
          </cell>
          <cell r="E987">
            <v>792900</v>
          </cell>
          <cell r="F987">
            <v>0</v>
          </cell>
          <cell r="G987" t="str">
            <v>Затраты по ШПЗ (непроизв)</v>
          </cell>
          <cell r="H987">
            <v>2900</v>
          </cell>
          <cell r="I987">
            <v>7920</v>
          </cell>
          <cell r="J987">
            <v>34.85</v>
          </cell>
          <cell r="K987">
            <v>1</v>
          </cell>
          <cell r="L987">
            <v>0</v>
          </cell>
          <cell r="M987">
            <v>0</v>
          </cell>
          <cell r="N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31</v>
          </cell>
          <cell r="V987">
            <v>0</v>
          </cell>
          <cell r="W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31</v>
          </cell>
          <cell r="AE987">
            <v>315000</v>
          </cell>
          <cell r="AF987">
            <v>0</v>
          </cell>
          <cell r="AI987">
            <v>2312</v>
          </cell>
          <cell r="AK987">
            <v>0</v>
          </cell>
          <cell r="AM987">
            <v>589</v>
          </cell>
          <cell r="AN987">
            <v>1</v>
          </cell>
          <cell r="AO987">
            <v>393216</v>
          </cell>
          <cell r="AQ987">
            <v>0</v>
          </cell>
          <cell r="AR987">
            <v>0</v>
          </cell>
          <cell r="AS987" t="str">
            <v>Ы</v>
          </cell>
          <cell r="AT987" t="str">
            <v>Ы</v>
          </cell>
          <cell r="AU987">
            <v>0</v>
          </cell>
          <cell r="AV987">
            <v>0</v>
          </cell>
          <cell r="AW987">
            <v>23</v>
          </cell>
          <cell r="AX987">
            <v>1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38856</v>
          </cell>
        </row>
        <row r="988">
          <cell r="A988">
            <v>2006</v>
          </cell>
          <cell r="B988">
            <v>4</v>
          </cell>
          <cell r="C988">
            <v>444</v>
          </cell>
          <cell r="D988">
            <v>17</v>
          </cell>
          <cell r="E988">
            <v>792900</v>
          </cell>
          <cell r="F988">
            <v>0</v>
          </cell>
          <cell r="G988" t="str">
            <v>Затраты по ШПЗ (непроизв)</v>
          </cell>
          <cell r="H988">
            <v>2900</v>
          </cell>
          <cell r="I988">
            <v>7920</v>
          </cell>
          <cell r="J988">
            <v>310</v>
          </cell>
          <cell r="K988">
            <v>1</v>
          </cell>
          <cell r="L988">
            <v>0</v>
          </cell>
          <cell r="M988">
            <v>0</v>
          </cell>
          <cell r="N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31</v>
          </cell>
          <cell r="V988">
            <v>0</v>
          </cell>
          <cell r="W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31</v>
          </cell>
          <cell r="AE988">
            <v>504900</v>
          </cell>
          <cell r="AF988">
            <v>0</v>
          </cell>
          <cell r="AI988">
            <v>2312</v>
          </cell>
          <cell r="AK988">
            <v>0</v>
          </cell>
          <cell r="AM988">
            <v>590</v>
          </cell>
          <cell r="AN988">
            <v>1</v>
          </cell>
          <cell r="AO988">
            <v>393216</v>
          </cell>
          <cell r="AQ988">
            <v>0</v>
          </cell>
          <cell r="AR988">
            <v>0</v>
          </cell>
          <cell r="AS988" t="str">
            <v>Ы</v>
          </cell>
          <cell r="AT988" t="str">
            <v>Ы</v>
          </cell>
          <cell r="AU988">
            <v>0</v>
          </cell>
          <cell r="AV988">
            <v>0</v>
          </cell>
          <cell r="AW988">
            <v>23</v>
          </cell>
          <cell r="AX988">
            <v>1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38856</v>
          </cell>
        </row>
        <row r="989">
          <cell r="A989">
            <v>2006</v>
          </cell>
          <cell r="B989">
            <v>4</v>
          </cell>
          <cell r="C989">
            <v>445</v>
          </cell>
          <cell r="D989">
            <v>17</v>
          </cell>
          <cell r="E989">
            <v>792900</v>
          </cell>
          <cell r="F989">
            <v>0</v>
          </cell>
          <cell r="G989" t="str">
            <v>Затраты по ШПЗ (непроизв)</v>
          </cell>
          <cell r="H989">
            <v>2900</v>
          </cell>
          <cell r="I989">
            <v>7920</v>
          </cell>
          <cell r="J989">
            <v>1055</v>
          </cell>
          <cell r="K989">
            <v>1</v>
          </cell>
          <cell r="L989">
            <v>0</v>
          </cell>
          <cell r="M989">
            <v>0</v>
          </cell>
          <cell r="N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31</v>
          </cell>
          <cell r="V989">
            <v>0</v>
          </cell>
          <cell r="W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31</v>
          </cell>
          <cell r="AE989">
            <v>530000</v>
          </cell>
          <cell r="AF989">
            <v>0</v>
          </cell>
          <cell r="AI989">
            <v>2312</v>
          </cell>
          <cell r="AK989">
            <v>0</v>
          </cell>
          <cell r="AM989">
            <v>591</v>
          </cell>
          <cell r="AN989">
            <v>1</v>
          </cell>
          <cell r="AO989">
            <v>393216</v>
          </cell>
          <cell r="AQ989">
            <v>0</v>
          </cell>
          <cell r="AR989">
            <v>0</v>
          </cell>
          <cell r="AS989" t="str">
            <v>Ы</v>
          </cell>
          <cell r="AT989" t="str">
            <v>Ы</v>
          </cell>
          <cell r="AU989">
            <v>0</v>
          </cell>
          <cell r="AV989">
            <v>0</v>
          </cell>
          <cell r="AW989">
            <v>23</v>
          </cell>
          <cell r="AX989">
            <v>1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38856</v>
          </cell>
        </row>
        <row r="990">
          <cell r="A990">
            <v>2006</v>
          </cell>
          <cell r="B990">
            <v>5</v>
          </cell>
          <cell r="C990">
            <v>539</v>
          </cell>
          <cell r="D990">
            <v>16</v>
          </cell>
          <cell r="E990">
            <v>792900</v>
          </cell>
          <cell r="F990">
            <v>0</v>
          </cell>
          <cell r="G990" t="str">
            <v>Затраты по ШПЗ (непроизв)</v>
          </cell>
          <cell r="H990">
            <v>2900</v>
          </cell>
          <cell r="I990">
            <v>7920</v>
          </cell>
          <cell r="J990">
            <v>5050</v>
          </cell>
          <cell r="K990">
            <v>1</v>
          </cell>
          <cell r="L990">
            <v>0</v>
          </cell>
          <cell r="M990">
            <v>0</v>
          </cell>
          <cell r="N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31</v>
          </cell>
          <cell r="V990">
            <v>0</v>
          </cell>
          <cell r="W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31</v>
          </cell>
          <cell r="AE990">
            <v>220000</v>
          </cell>
          <cell r="AF990">
            <v>0</v>
          </cell>
          <cell r="AI990">
            <v>2343</v>
          </cell>
          <cell r="AK990">
            <v>0</v>
          </cell>
          <cell r="AM990">
            <v>691</v>
          </cell>
          <cell r="AN990">
            <v>1</v>
          </cell>
          <cell r="AO990">
            <v>393216</v>
          </cell>
          <cell r="AQ990">
            <v>0</v>
          </cell>
          <cell r="AR990">
            <v>0</v>
          </cell>
          <cell r="AS990" t="str">
            <v>Ы</v>
          </cell>
          <cell r="AT990" t="str">
            <v>Ы</v>
          </cell>
          <cell r="AU990">
            <v>0</v>
          </cell>
          <cell r="AV990">
            <v>0</v>
          </cell>
          <cell r="AW990">
            <v>23</v>
          </cell>
          <cell r="AX990">
            <v>1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38888</v>
          </cell>
        </row>
        <row r="991">
          <cell r="A991">
            <v>2006</v>
          </cell>
          <cell r="B991">
            <v>5</v>
          </cell>
          <cell r="C991">
            <v>540</v>
          </cell>
          <cell r="D991">
            <v>16</v>
          </cell>
          <cell r="E991">
            <v>792900</v>
          </cell>
          <cell r="F991">
            <v>0</v>
          </cell>
          <cell r="G991" t="str">
            <v>Затраты по ШПЗ (непроизв)</v>
          </cell>
          <cell r="H991">
            <v>2900</v>
          </cell>
          <cell r="I991">
            <v>7920</v>
          </cell>
          <cell r="J991">
            <v>2777.5</v>
          </cell>
          <cell r="K991">
            <v>1</v>
          </cell>
          <cell r="L991">
            <v>0</v>
          </cell>
          <cell r="M991">
            <v>0</v>
          </cell>
          <cell r="N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31</v>
          </cell>
          <cell r="V991">
            <v>0</v>
          </cell>
          <cell r="W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31</v>
          </cell>
          <cell r="AE991">
            <v>230000</v>
          </cell>
          <cell r="AF991">
            <v>0</v>
          </cell>
          <cell r="AI991">
            <v>2343</v>
          </cell>
          <cell r="AK991">
            <v>0</v>
          </cell>
          <cell r="AM991">
            <v>692</v>
          </cell>
          <cell r="AN991">
            <v>1</v>
          </cell>
          <cell r="AO991">
            <v>393216</v>
          </cell>
          <cell r="AQ991">
            <v>0</v>
          </cell>
          <cell r="AR991">
            <v>0</v>
          </cell>
          <cell r="AS991" t="str">
            <v>Ы</v>
          </cell>
          <cell r="AT991" t="str">
            <v>Ы</v>
          </cell>
          <cell r="AU991">
            <v>0</v>
          </cell>
          <cell r="AV991">
            <v>0</v>
          </cell>
          <cell r="AW991">
            <v>23</v>
          </cell>
          <cell r="AX991">
            <v>1</v>
          </cell>
          <cell r="AY991">
            <v>0</v>
          </cell>
          <cell r="AZ991">
            <v>0</v>
          </cell>
          <cell r="BA991">
            <v>0</v>
          </cell>
          <cell r="BB991">
            <v>0</v>
          </cell>
          <cell r="BC991">
            <v>38888</v>
          </cell>
        </row>
        <row r="992">
          <cell r="A992">
            <v>2006</v>
          </cell>
          <cell r="B992">
            <v>5</v>
          </cell>
          <cell r="C992">
            <v>541</v>
          </cell>
          <cell r="D992">
            <v>16</v>
          </cell>
          <cell r="E992">
            <v>792900</v>
          </cell>
          <cell r="F992">
            <v>0</v>
          </cell>
          <cell r="G992" t="str">
            <v>Затраты по ШПЗ (непроизв)</v>
          </cell>
          <cell r="H992">
            <v>2900</v>
          </cell>
          <cell r="I992">
            <v>7920</v>
          </cell>
          <cell r="J992">
            <v>757.5</v>
          </cell>
          <cell r="K992">
            <v>1</v>
          </cell>
          <cell r="L992">
            <v>0</v>
          </cell>
          <cell r="M992">
            <v>0</v>
          </cell>
          <cell r="N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31</v>
          </cell>
          <cell r="V992">
            <v>0</v>
          </cell>
          <cell r="W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31</v>
          </cell>
          <cell r="AE992">
            <v>270000</v>
          </cell>
          <cell r="AF992">
            <v>0</v>
          </cell>
          <cell r="AI992">
            <v>2343</v>
          </cell>
          <cell r="AK992">
            <v>0</v>
          </cell>
          <cell r="AM992">
            <v>693</v>
          </cell>
          <cell r="AN992">
            <v>1</v>
          </cell>
          <cell r="AO992">
            <v>393216</v>
          </cell>
          <cell r="AQ992">
            <v>0</v>
          </cell>
          <cell r="AR992">
            <v>0</v>
          </cell>
          <cell r="AS992" t="str">
            <v>Ы</v>
          </cell>
          <cell r="AT992" t="str">
            <v>Ы</v>
          </cell>
          <cell r="AU992">
            <v>0</v>
          </cell>
          <cell r="AV992">
            <v>0</v>
          </cell>
          <cell r="AW992">
            <v>23</v>
          </cell>
          <cell r="AX992">
            <v>1</v>
          </cell>
          <cell r="AY992">
            <v>0</v>
          </cell>
          <cell r="AZ992">
            <v>0</v>
          </cell>
          <cell r="BA992">
            <v>0</v>
          </cell>
          <cell r="BB992">
            <v>0</v>
          </cell>
          <cell r="BC992">
            <v>38888</v>
          </cell>
        </row>
        <row r="993">
          <cell r="A993">
            <v>2006</v>
          </cell>
          <cell r="B993">
            <v>5</v>
          </cell>
          <cell r="C993">
            <v>542</v>
          </cell>
          <cell r="D993">
            <v>16</v>
          </cell>
          <cell r="E993">
            <v>792900</v>
          </cell>
          <cell r="F993">
            <v>0</v>
          </cell>
          <cell r="G993" t="str">
            <v>Затраты по ШПЗ (непроизв)</v>
          </cell>
          <cell r="H993">
            <v>2900</v>
          </cell>
          <cell r="I993">
            <v>7920</v>
          </cell>
          <cell r="J993">
            <v>505</v>
          </cell>
          <cell r="K993">
            <v>1</v>
          </cell>
          <cell r="L993">
            <v>0</v>
          </cell>
          <cell r="M993">
            <v>0</v>
          </cell>
          <cell r="N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31</v>
          </cell>
          <cell r="V993">
            <v>0</v>
          </cell>
          <cell r="W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31</v>
          </cell>
          <cell r="AE993">
            <v>280400</v>
          </cell>
          <cell r="AF993">
            <v>0</v>
          </cell>
          <cell r="AI993">
            <v>2343</v>
          </cell>
          <cell r="AK993">
            <v>0</v>
          </cell>
          <cell r="AM993">
            <v>694</v>
          </cell>
          <cell r="AN993">
            <v>1</v>
          </cell>
          <cell r="AO993">
            <v>393216</v>
          </cell>
          <cell r="AQ993">
            <v>0</v>
          </cell>
          <cell r="AR993">
            <v>0</v>
          </cell>
          <cell r="AS993" t="str">
            <v>Ы</v>
          </cell>
          <cell r="AT993" t="str">
            <v>Ы</v>
          </cell>
          <cell r="AU993">
            <v>0</v>
          </cell>
          <cell r="AV993">
            <v>0</v>
          </cell>
          <cell r="AW993">
            <v>23</v>
          </cell>
          <cell r="AX993">
            <v>1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38888</v>
          </cell>
        </row>
        <row r="994">
          <cell r="A994">
            <v>2006</v>
          </cell>
          <cell r="B994">
            <v>5</v>
          </cell>
          <cell r="C994">
            <v>543</v>
          </cell>
          <cell r="D994">
            <v>16</v>
          </cell>
          <cell r="E994">
            <v>792900</v>
          </cell>
          <cell r="F994">
            <v>0</v>
          </cell>
          <cell r="G994" t="str">
            <v>Затраты по ШПЗ (непроизв)</v>
          </cell>
          <cell r="H994">
            <v>2900</v>
          </cell>
          <cell r="I994">
            <v>7920</v>
          </cell>
          <cell r="J994">
            <v>263.61</v>
          </cell>
          <cell r="K994">
            <v>1</v>
          </cell>
          <cell r="L994">
            <v>0</v>
          </cell>
          <cell r="M994">
            <v>0</v>
          </cell>
          <cell r="N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31</v>
          </cell>
          <cell r="V994">
            <v>0</v>
          </cell>
          <cell r="W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31</v>
          </cell>
          <cell r="AE994">
            <v>311000</v>
          </cell>
          <cell r="AF994">
            <v>0</v>
          </cell>
          <cell r="AI994">
            <v>2343</v>
          </cell>
          <cell r="AK994">
            <v>0</v>
          </cell>
          <cell r="AM994">
            <v>695</v>
          </cell>
          <cell r="AN994">
            <v>1</v>
          </cell>
          <cell r="AO994">
            <v>393216</v>
          </cell>
          <cell r="AQ994">
            <v>0</v>
          </cell>
          <cell r="AR994">
            <v>0</v>
          </cell>
          <cell r="AS994" t="str">
            <v>Ы</v>
          </cell>
          <cell r="AT994" t="str">
            <v>Ы</v>
          </cell>
          <cell r="AU994">
            <v>0</v>
          </cell>
          <cell r="AV994">
            <v>0</v>
          </cell>
          <cell r="AW994">
            <v>23</v>
          </cell>
          <cell r="AX994">
            <v>1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38888</v>
          </cell>
        </row>
        <row r="995">
          <cell r="A995">
            <v>2006</v>
          </cell>
          <cell r="B995">
            <v>5</v>
          </cell>
          <cell r="C995">
            <v>544</v>
          </cell>
          <cell r="D995">
            <v>16</v>
          </cell>
          <cell r="E995">
            <v>792900</v>
          </cell>
          <cell r="F995">
            <v>0</v>
          </cell>
          <cell r="G995" t="str">
            <v>Затраты по ШПЗ (непроизв)</v>
          </cell>
          <cell r="H995">
            <v>2900</v>
          </cell>
          <cell r="I995">
            <v>7920</v>
          </cell>
          <cell r="J995">
            <v>545.4</v>
          </cell>
          <cell r="K995">
            <v>1</v>
          </cell>
          <cell r="L995">
            <v>0</v>
          </cell>
          <cell r="M995">
            <v>0</v>
          </cell>
          <cell r="N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31</v>
          </cell>
          <cell r="V995">
            <v>0</v>
          </cell>
          <cell r="W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31</v>
          </cell>
          <cell r="AE995">
            <v>312000</v>
          </cell>
          <cell r="AF995">
            <v>0</v>
          </cell>
          <cell r="AI995">
            <v>2343</v>
          </cell>
          <cell r="AK995">
            <v>0</v>
          </cell>
          <cell r="AM995">
            <v>696</v>
          </cell>
          <cell r="AN995">
            <v>1</v>
          </cell>
          <cell r="AO995">
            <v>393216</v>
          </cell>
          <cell r="AQ995">
            <v>0</v>
          </cell>
          <cell r="AR995">
            <v>0</v>
          </cell>
          <cell r="AS995" t="str">
            <v>Ы</v>
          </cell>
          <cell r="AT995" t="str">
            <v>Ы</v>
          </cell>
          <cell r="AU995">
            <v>0</v>
          </cell>
          <cell r="AV995">
            <v>0</v>
          </cell>
          <cell r="AW995">
            <v>23</v>
          </cell>
          <cell r="AX995">
            <v>1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38888</v>
          </cell>
        </row>
        <row r="996">
          <cell r="A996">
            <v>2006</v>
          </cell>
          <cell r="B996">
            <v>5</v>
          </cell>
          <cell r="C996">
            <v>545</v>
          </cell>
          <cell r="D996">
            <v>16</v>
          </cell>
          <cell r="E996">
            <v>792900</v>
          </cell>
          <cell r="F996">
            <v>0</v>
          </cell>
          <cell r="G996" t="str">
            <v>Затраты по ШПЗ (непроизв)</v>
          </cell>
          <cell r="H996">
            <v>2900</v>
          </cell>
          <cell r="I996">
            <v>7920</v>
          </cell>
          <cell r="J996">
            <v>1272.5999999999999</v>
          </cell>
          <cell r="K996">
            <v>1</v>
          </cell>
          <cell r="L996">
            <v>0</v>
          </cell>
          <cell r="M996">
            <v>0</v>
          </cell>
          <cell r="N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31</v>
          </cell>
          <cell r="V996">
            <v>0</v>
          </cell>
          <cell r="W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31</v>
          </cell>
          <cell r="AE996">
            <v>312200</v>
          </cell>
          <cell r="AF996">
            <v>0</v>
          </cell>
          <cell r="AI996">
            <v>2343</v>
          </cell>
          <cell r="AK996">
            <v>0</v>
          </cell>
          <cell r="AM996">
            <v>697</v>
          </cell>
          <cell r="AN996">
            <v>1</v>
          </cell>
          <cell r="AO996">
            <v>393216</v>
          </cell>
          <cell r="AQ996">
            <v>0</v>
          </cell>
          <cell r="AR996">
            <v>0</v>
          </cell>
          <cell r="AS996" t="str">
            <v>Ы</v>
          </cell>
          <cell r="AT996" t="str">
            <v>Ы</v>
          </cell>
          <cell r="AU996">
            <v>0</v>
          </cell>
          <cell r="AV996">
            <v>0</v>
          </cell>
          <cell r="AW996">
            <v>23</v>
          </cell>
          <cell r="AX996">
            <v>1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38888</v>
          </cell>
        </row>
        <row r="997">
          <cell r="A997">
            <v>2006</v>
          </cell>
          <cell r="B997">
            <v>5</v>
          </cell>
          <cell r="C997">
            <v>546</v>
          </cell>
          <cell r="D997">
            <v>16</v>
          </cell>
          <cell r="E997">
            <v>792900</v>
          </cell>
          <cell r="F997">
            <v>0</v>
          </cell>
          <cell r="G997" t="str">
            <v>Затраты по ШПЗ (непроизв)</v>
          </cell>
          <cell r="H997">
            <v>2900</v>
          </cell>
          <cell r="I997">
            <v>7920</v>
          </cell>
          <cell r="J997">
            <v>99.99</v>
          </cell>
          <cell r="K997">
            <v>1</v>
          </cell>
          <cell r="L997">
            <v>0</v>
          </cell>
          <cell r="M997">
            <v>0</v>
          </cell>
          <cell r="N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31</v>
          </cell>
          <cell r="V997">
            <v>0</v>
          </cell>
          <cell r="W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31</v>
          </cell>
          <cell r="AE997">
            <v>313000</v>
          </cell>
          <cell r="AF997">
            <v>0</v>
          </cell>
          <cell r="AI997">
            <v>2343</v>
          </cell>
          <cell r="AK997">
            <v>0</v>
          </cell>
          <cell r="AM997">
            <v>698</v>
          </cell>
          <cell r="AN997">
            <v>1</v>
          </cell>
          <cell r="AO997">
            <v>393216</v>
          </cell>
          <cell r="AQ997">
            <v>0</v>
          </cell>
          <cell r="AR997">
            <v>0</v>
          </cell>
          <cell r="AS997" t="str">
            <v>Ы</v>
          </cell>
          <cell r="AT997" t="str">
            <v>Ы</v>
          </cell>
          <cell r="AU997">
            <v>0</v>
          </cell>
          <cell r="AV997">
            <v>0</v>
          </cell>
          <cell r="AW997">
            <v>23</v>
          </cell>
          <cell r="AX997">
            <v>1</v>
          </cell>
          <cell r="AY997">
            <v>0</v>
          </cell>
          <cell r="AZ997">
            <v>0</v>
          </cell>
          <cell r="BA997">
            <v>0</v>
          </cell>
          <cell r="BB997">
            <v>0</v>
          </cell>
          <cell r="BC997">
            <v>38888</v>
          </cell>
        </row>
        <row r="998">
          <cell r="A998">
            <v>2006</v>
          </cell>
          <cell r="B998">
            <v>5</v>
          </cell>
          <cell r="C998">
            <v>547</v>
          </cell>
          <cell r="D998">
            <v>16</v>
          </cell>
          <cell r="E998">
            <v>792900</v>
          </cell>
          <cell r="F998">
            <v>0</v>
          </cell>
          <cell r="G998" t="str">
            <v>Затраты по ШПЗ (непроизв)</v>
          </cell>
          <cell r="H998">
            <v>2900</v>
          </cell>
          <cell r="I998">
            <v>7920</v>
          </cell>
          <cell r="J998">
            <v>181.8</v>
          </cell>
          <cell r="K998">
            <v>1</v>
          </cell>
          <cell r="L998">
            <v>0</v>
          </cell>
          <cell r="M998">
            <v>0</v>
          </cell>
          <cell r="N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31</v>
          </cell>
          <cell r="V998">
            <v>0</v>
          </cell>
          <cell r="W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31</v>
          </cell>
          <cell r="AE998">
            <v>314000</v>
          </cell>
          <cell r="AF998">
            <v>0</v>
          </cell>
          <cell r="AI998">
            <v>2343</v>
          </cell>
          <cell r="AK998">
            <v>0</v>
          </cell>
          <cell r="AM998">
            <v>699</v>
          </cell>
          <cell r="AN998">
            <v>1</v>
          </cell>
          <cell r="AO998">
            <v>393216</v>
          </cell>
          <cell r="AQ998">
            <v>0</v>
          </cell>
          <cell r="AR998">
            <v>0</v>
          </cell>
          <cell r="AS998" t="str">
            <v>Ы</v>
          </cell>
          <cell r="AT998" t="str">
            <v>Ы</v>
          </cell>
          <cell r="AU998">
            <v>0</v>
          </cell>
          <cell r="AV998">
            <v>0</v>
          </cell>
          <cell r="AW998">
            <v>23</v>
          </cell>
          <cell r="AX998">
            <v>1</v>
          </cell>
          <cell r="AY998">
            <v>0</v>
          </cell>
          <cell r="AZ998">
            <v>0</v>
          </cell>
          <cell r="BA998">
            <v>0</v>
          </cell>
          <cell r="BB998">
            <v>0</v>
          </cell>
          <cell r="BC998">
            <v>38888</v>
          </cell>
        </row>
        <row r="999">
          <cell r="A999">
            <v>2006</v>
          </cell>
          <cell r="B999">
            <v>5</v>
          </cell>
          <cell r="C999">
            <v>548</v>
          </cell>
          <cell r="D999">
            <v>16</v>
          </cell>
          <cell r="E999">
            <v>792900</v>
          </cell>
          <cell r="F999">
            <v>0</v>
          </cell>
          <cell r="G999" t="str">
            <v>Затраты по ШПЗ (непроизв)</v>
          </cell>
          <cell r="H999">
            <v>2900</v>
          </cell>
          <cell r="I999">
            <v>7920</v>
          </cell>
          <cell r="J999">
            <v>36.36</v>
          </cell>
          <cell r="K999">
            <v>1</v>
          </cell>
          <cell r="L999">
            <v>0</v>
          </cell>
          <cell r="M999">
            <v>0</v>
          </cell>
          <cell r="N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31</v>
          </cell>
          <cell r="V999">
            <v>0</v>
          </cell>
          <cell r="W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31</v>
          </cell>
          <cell r="AE999">
            <v>315000</v>
          </cell>
          <cell r="AF999">
            <v>0</v>
          </cell>
          <cell r="AI999">
            <v>2343</v>
          </cell>
          <cell r="AK999">
            <v>0</v>
          </cell>
          <cell r="AM999">
            <v>700</v>
          </cell>
          <cell r="AN999">
            <v>1</v>
          </cell>
          <cell r="AO999">
            <v>393216</v>
          </cell>
          <cell r="AQ999">
            <v>0</v>
          </cell>
          <cell r="AR999">
            <v>0</v>
          </cell>
          <cell r="AS999" t="str">
            <v>Ы</v>
          </cell>
          <cell r="AT999" t="str">
            <v>Ы</v>
          </cell>
          <cell r="AU999">
            <v>0</v>
          </cell>
          <cell r="AV999">
            <v>0</v>
          </cell>
          <cell r="AW999">
            <v>23</v>
          </cell>
          <cell r="AX999">
            <v>1</v>
          </cell>
          <cell r="AY999">
            <v>0</v>
          </cell>
          <cell r="AZ999">
            <v>0</v>
          </cell>
          <cell r="BA999">
            <v>0</v>
          </cell>
          <cell r="BB999">
            <v>0</v>
          </cell>
          <cell r="BC999">
            <v>38888</v>
          </cell>
        </row>
        <row r="1000">
          <cell r="A1000">
            <v>2006</v>
          </cell>
          <cell r="B1000">
            <v>5</v>
          </cell>
          <cell r="C1000">
            <v>549</v>
          </cell>
          <cell r="D1000">
            <v>16</v>
          </cell>
          <cell r="E1000">
            <v>792900</v>
          </cell>
          <cell r="F1000">
            <v>0</v>
          </cell>
          <cell r="G1000" t="str">
            <v>Затраты по ШПЗ (непроизв)</v>
          </cell>
          <cell r="H1000">
            <v>2900</v>
          </cell>
          <cell r="I1000">
            <v>7920</v>
          </cell>
          <cell r="J1000">
            <v>500</v>
          </cell>
          <cell r="K1000">
            <v>1</v>
          </cell>
          <cell r="L1000">
            <v>0</v>
          </cell>
          <cell r="M1000">
            <v>0</v>
          </cell>
          <cell r="N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31</v>
          </cell>
          <cell r="V1000">
            <v>0</v>
          </cell>
          <cell r="W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31</v>
          </cell>
          <cell r="AE1000">
            <v>530000</v>
          </cell>
          <cell r="AF1000">
            <v>0</v>
          </cell>
          <cell r="AI1000">
            <v>2343</v>
          </cell>
          <cell r="AK1000">
            <v>0</v>
          </cell>
          <cell r="AM1000">
            <v>701</v>
          </cell>
          <cell r="AN1000">
            <v>1</v>
          </cell>
          <cell r="AO1000">
            <v>393216</v>
          </cell>
          <cell r="AQ1000">
            <v>0</v>
          </cell>
          <cell r="AR1000">
            <v>0</v>
          </cell>
          <cell r="AS1000" t="str">
            <v>Ы</v>
          </cell>
          <cell r="AT1000" t="str">
            <v>Ы</v>
          </cell>
          <cell r="AU1000">
            <v>0</v>
          </cell>
          <cell r="AV1000">
            <v>0</v>
          </cell>
          <cell r="AW1000">
            <v>23</v>
          </cell>
          <cell r="AX1000">
            <v>1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38888</v>
          </cell>
        </row>
        <row r="1001">
          <cell r="A1001">
            <v>2006</v>
          </cell>
          <cell r="B1001">
            <v>6</v>
          </cell>
          <cell r="C1001">
            <v>433</v>
          </cell>
          <cell r="D1001">
            <v>17</v>
          </cell>
          <cell r="E1001">
            <v>792900</v>
          </cell>
          <cell r="F1001">
            <v>0</v>
          </cell>
          <cell r="G1001" t="str">
            <v>Затраты по ШПЗ (непроизв)</v>
          </cell>
          <cell r="H1001">
            <v>2900</v>
          </cell>
          <cell r="I1001">
            <v>7920</v>
          </cell>
          <cell r="J1001">
            <v>5050</v>
          </cell>
          <cell r="K1001">
            <v>1</v>
          </cell>
          <cell r="L1001">
            <v>0</v>
          </cell>
          <cell r="M1001">
            <v>0</v>
          </cell>
          <cell r="N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31</v>
          </cell>
          <cell r="V1001">
            <v>0</v>
          </cell>
          <cell r="W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31</v>
          </cell>
          <cell r="AE1001">
            <v>220000</v>
          </cell>
          <cell r="AF1001">
            <v>0</v>
          </cell>
          <cell r="AI1001">
            <v>2373</v>
          </cell>
          <cell r="AK1001">
            <v>0</v>
          </cell>
          <cell r="AM1001">
            <v>577</v>
          </cell>
          <cell r="AN1001">
            <v>1</v>
          </cell>
          <cell r="AO1001">
            <v>393216</v>
          </cell>
          <cell r="AQ1001">
            <v>0</v>
          </cell>
          <cell r="AR1001">
            <v>0</v>
          </cell>
          <cell r="AS1001" t="str">
            <v>Ы</v>
          </cell>
          <cell r="AT1001" t="str">
            <v>Ы</v>
          </cell>
          <cell r="AU1001">
            <v>0</v>
          </cell>
          <cell r="AV1001">
            <v>0</v>
          </cell>
          <cell r="AW1001">
            <v>23</v>
          </cell>
          <cell r="AX1001">
            <v>1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38916</v>
          </cell>
        </row>
        <row r="1002">
          <cell r="A1002">
            <v>2006</v>
          </cell>
          <cell r="B1002">
            <v>6</v>
          </cell>
          <cell r="C1002">
            <v>434</v>
          </cell>
          <cell r="D1002">
            <v>17</v>
          </cell>
          <cell r="E1002">
            <v>792900</v>
          </cell>
          <cell r="F1002">
            <v>0</v>
          </cell>
          <cell r="G1002" t="str">
            <v>Затраты по ШПЗ (непроизв)</v>
          </cell>
          <cell r="H1002">
            <v>2900</v>
          </cell>
          <cell r="I1002">
            <v>7920</v>
          </cell>
          <cell r="J1002">
            <v>3535</v>
          </cell>
          <cell r="K1002">
            <v>1</v>
          </cell>
          <cell r="L1002">
            <v>0</v>
          </cell>
          <cell r="M1002">
            <v>0</v>
          </cell>
          <cell r="N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31</v>
          </cell>
          <cell r="V1002">
            <v>0</v>
          </cell>
          <cell r="W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31</v>
          </cell>
          <cell r="AE1002">
            <v>230000</v>
          </cell>
          <cell r="AF1002">
            <v>0</v>
          </cell>
          <cell r="AI1002">
            <v>2373</v>
          </cell>
          <cell r="AK1002">
            <v>0</v>
          </cell>
          <cell r="AM1002">
            <v>578</v>
          </cell>
          <cell r="AN1002">
            <v>1</v>
          </cell>
          <cell r="AO1002">
            <v>393216</v>
          </cell>
          <cell r="AQ1002">
            <v>0</v>
          </cell>
          <cell r="AR1002">
            <v>0</v>
          </cell>
          <cell r="AS1002" t="str">
            <v>Ы</v>
          </cell>
          <cell r="AT1002" t="str">
            <v>Ы</v>
          </cell>
          <cell r="AU1002">
            <v>0</v>
          </cell>
          <cell r="AV1002">
            <v>0</v>
          </cell>
          <cell r="AW1002">
            <v>23</v>
          </cell>
          <cell r="AX1002">
            <v>1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38916</v>
          </cell>
        </row>
        <row r="1003">
          <cell r="A1003">
            <v>2006</v>
          </cell>
          <cell r="B1003">
            <v>6</v>
          </cell>
          <cell r="C1003">
            <v>435</v>
          </cell>
          <cell r="D1003">
            <v>17</v>
          </cell>
          <cell r="E1003">
            <v>792900</v>
          </cell>
          <cell r="F1003">
            <v>0</v>
          </cell>
          <cell r="G1003" t="str">
            <v>Затраты по ШПЗ (непроизв)</v>
          </cell>
          <cell r="H1003">
            <v>2900</v>
          </cell>
          <cell r="I1003">
            <v>7920</v>
          </cell>
          <cell r="J1003">
            <v>757.5</v>
          </cell>
          <cell r="K1003">
            <v>1</v>
          </cell>
          <cell r="L1003">
            <v>0</v>
          </cell>
          <cell r="M1003">
            <v>0</v>
          </cell>
          <cell r="N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31</v>
          </cell>
          <cell r="V1003">
            <v>0</v>
          </cell>
          <cell r="W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31</v>
          </cell>
          <cell r="AE1003">
            <v>270000</v>
          </cell>
          <cell r="AF1003">
            <v>0</v>
          </cell>
          <cell r="AI1003">
            <v>2373</v>
          </cell>
          <cell r="AK1003">
            <v>0</v>
          </cell>
          <cell r="AM1003">
            <v>579</v>
          </cell>
          <cell r="AN1003">
            <v>1</v>
          </cell>
          <cell r="AO1003">
            <v>393216</v>
          </cell>
          <cell r="AQ1003">
            <v>0</v>
          </cell>
          <cell r="AR1003">
            <v>0</v>
          </cell>
          <cell r="AS1003" t="str">
            <v>Ы</v>
          </cell>
          <cell r="AT1003" t="str">
            <v>Ы</v>
          </cell>
          <cell r="AU1003">
            <v>0</v>
          </cell>
          <cell r="AV1003">
            <v>0</v>
          </cell>
          <cell r="AW1003">
            <v>23</v>
          </cell>
          <cell r="AX1003">
            <v>1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38916</v>
          </cell>
        </row>
        <row r="1004">
          <cell r="A1004">
            <v>2006</v>
          </cell>
          <cell r="B1004">
            <v>6</v>
          </cell>
          <cell r="C1004">
            <v>436</v>
          </cell>
          <cell r="D1004">
            <v>17</v>
          </cell>
          <cell r="E1004">
            <v>792900</v>
          </cell>
          <cell r="F1004">
            <v>0</v>
          </cell>
          <cell r="G1004" t="str">
            <v>Затраты по ШПЗ (непроизв)</v>
          </cell>
          <cell r="H1004">
            <v>2900</v>
          </cell>
          <cell r="I1004">
            <v>7920</v>
          </cell>
          <cell r="J1004">
            <v>2020</v>
          </cell>
          <cell r="K1004">
            <v>1</v>
          </cell>
          <cell r="L1004">
            <v>0</v>
          </cell>
          <cell r="M1004">
            <v>0</v>
          </cell>
          <cell r="N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31</v>
          </cell>
          <cell r="V1004">
            <v>0</v>
          </cell>
          <cell r="W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31</v>
          </cell>
          <cell r="AE1004">
            <v>280400</v>
          </cell>
          <cell r="AF1004">
            <v>0</v>
          </cell>
          <cell r="AI1004">
            <v>2373</v>
          </cell>
          <cell r="AK1004">
            <v>0</v>
          </cell>
          <cell r="AM1004">
            <v>580</v>
          </cell>
          <cell r="AN1004">
            <v>1</v>
          </cell>
          <cell r="AO1004">
            <v>393216</v>
          </cell>
          <cell r="AQ1004">
            <v>0</v>
          </cell>
          <cell r="AR1004">
            <v>0</v>
          </cell>
          <cell r="AS1004" t="str">
            <v>Ы</v>
          </cell>
          <cell r="AT1004" t="str">
            <v>Ы</v>
          </cell>
          <cell r="AU1004">
            <v>0</v>
          </cell>
          <cell r="AV1004">
            <v>0</v>
          </cell>
          <cell r="AW1004">
            <v>23</v>
          </cell>
          <cell r="AX1004">
            <v>1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38916</v>
          </cell>
        </row>
        <row r="1005">
          <cell r="A1005">
            <v>2006</v>
          </cell>
          <cell r="B1005">
            <v>6</v>
          </cell>
          <cell r="C1005">
            <v>437</v>
          </cell>
          <cell r="D1005">
            <v>17</v>
          </cell>
          <cell r="E1005">
            <v>792900</v>
          </cell>
          <cell r="F1005">
            <v>0</v>
          </cell>
          <cell r="G1005" t="str">
            <v>Затраты по ШПЗ (непроизв)</v>
          </cell>
          <cell r="H1005">
            <v>2900</v>
          </cell>
          <cell r="I1005">
            <v>7920</v>
          </cell>
          <cell r="J1005">
            <v>329.51</v>
          </cell>
          <cell r="K1005">
            <v>1</v>
          </cell>
          <cell r="L1005">
            <v>0</v>
          </cell>
          <cell r="M1005">
            <v>0</v>
          </cell>
          <cell r="N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31</v>
          </cell>
          <cell r="V1005">
            <v>0</v>
          </cell>
          <cell r="W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31</v>
          </cell>
          <cell r="AE1005">
            <v>311000</v>
          </cell>
          <cell r="AF1005">
            <v>0</v>
          </cell>
          <cell r="AI1005">
            <v>2373</v>
          </cell>
          <cell r="AK1005">
            <v>0</v>
          </cell>
          <cell r="AM1005">
            <v>581</v>
          </cell>
          <cell r="AN1005">
            <v>1</v>
          </cell>
          <cell r="AO1005">
            <v>393216</v>
          </cell>
          <cell r="AQ1005">
            <v>0</v>
          </cell>
          <cell r="AR1005">
            <v>0</v>
          </cell>
          <cell r="AS1005" t="str">
            <v>Ы</v>
          </cell>
          <cell r="AT1005" t="str">
            <v>Ы</v>
          </cell>
          <cell r="AU1005">
            <v>0</v>
          </cell>
          <cell r="AV1005">
            <v>0</v>
          </cell>
          <cell r="AW1005">
            <v>23</v>
          </cell>
          <cell r="AX1005">
            <v>1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38916</v>
          </cell>
        </row>
        <row r="1006">
          <cell r="A1006">
            <v>2006</v>
          </cell>
          <cell r="B1006">
            <v>6</v>
          </cell>
          <cell r="C1006">
            <v>438</v>
          </cell>
          <cell r="D1006">
            <v>17</v>
          </cell>
          <cell r="E1006">
            <v>792900</v>
          </cell>
          <cell r="F1006">
            <v>0</v>
          </cell>
          <cell r="G1006" t="str">
            <v>Затраты по ШПЗ (непроизв)</v>
          </cell>
          <cell r="H1006">
            <v>2900</v>
          </cell>
          <cell r="I1006">
            <v>7920</v>
          </cell>
          <cell r="J1006">
            <v>681.75</v>
          </cell>
          <cell r="K1006">
            <v>1</v>
          </cell>
          <cell r="L1006">
            <v>0</v>
          </cell>
          <cell r="M1006">
            <v>0</v>
          </cell>
          <cell r="N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31</v>
          </cell>
          <cell r="V1006">
            <v>0</v>
          </cell>
          <cell r="W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31</v>
          </cell>
          <cell r="AE1006">
            <v>312000</v>
          </cell>
          <cell r="AF1006">
            <v>0</v>
          </cell>
          <cell r="AI1006">
            <v>2373</v>
          </cell>
          <cell r="AK1006">
            <v>0</v>
          </cell>
          <cell r="AM1006">
            <v>582</v>
          </cell>
          <cell r="AN1006">
            <v>1</v>
          </cell>
          <cell r="AO1006">
            <v>393216</v>
          </cell>
          <cell r="AQ1006">
            <v>0</v>
          </cell>
          <cell r="AR1006">
            <v>0</v>
          </cell>
          <cell r="AS1006" t="str">
            <v>Ы</v>
          </cell>
          <cell r="AT1006" t="str">
            <v>Ы</v>
          </cell>
          <cell r="AU1006">
            <v>0</v>
          </cell>
          <cell r="AV1006">
            <v>0</v>
          </cell>
          <cell r="AW1006">
            <v>23</v>
          </cell>
          <cell r="AX1006">
            <v>1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38916</v>
          </cell>
        </row>
        <row r="1007">
          <cell r="A1007">
            <v>2006</v>
          </cell>
          <cell r="B1007">
            <v>6</v>
          </cell>
          <cell r="C1007">
            <v>439</v>
          </cell>
          <cell r="D1007">
            <v>17</v>
          </cell>
          <cell r="E1007">
            <v>792900</v>
          </cell>
          <cell r="F1007">
            <v>0</v>
          </cell>
          <cell r="G1007" t="str">
            <v>Затраты по ШПЗ (непроизв)</v>
          </cell>
          <cell r="H1007">
            <v>2900</v>
          </cell>
          <cell r="I1007">
            <v>7920</v>
          </cell>
          <cell r="J1007">
            <v>1590.75</v>
          </cell>
          <cell r="K1007">
            <v>1</v>
          </cell>
          <cell r="L1007">
            <v>0</v>
          </cell>
          <cell r="M1007">
            <v>0</v>
          </cell>
          <cell r="N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31</v>
          </cell>
          <cell r="V1007">
            <v>0</v>
          </cell>
          <cell r="W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31</v>
          </cell>
          <cell r="AE1007">
            <v>312200</v>
          </cell>
          <cell r="AF1007">
            <v>0</v>
          </cell>
          <cell r="AI1007">
            <v>2373</v>
          </cell>
          <cell r="AK1007">
            <v>0</v>
          </cell>
          <cell r="AM1007">
            <v>583</v>
          </cell>
          <cell r="AN1007">
            <v>1</v>
          </cell>
          <cell r="AO1007">
            <v>393216</v>
          </cell>
          <cell r="AQ1007">
            <v>0</v>
          </cell>
          <cell r="AR1007">
            <v>0</v>
          </cell>
          <cell r="AS1007" t="str">
            <v>Ы</v>
          </cell>
          <cell r="AT1007" t="str">
            <v>Ы</v>
          </cell>
          <cell r="AU1007">
            <v>0</v>
          </cell>
          <cell r="AV1007">
            <v>0</v>
          </cell>
          <cell r="AW1007">
            <v>23</v>
          </cell>
          <cell r="AX1007">
            <v>1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38916</v>
          </cell>
        </row>
        <row r="1008">
          <cell r="A1008">
            <v>2006</v>
          </cell>
          <cell r="B1008">
            <v>6</v>
          </cell>
          <cell r="C1008">
            <v>440</v>
          </cell>
          <cell r="D1008">
            <v>17</v>
          </cell>
          <cell r="E1008">
            <v>792900</v>
          </cell>
          <cell r="F1008">
            <v>0</v>
          </cell>
          <cell r="G1008" t="str">
            <v>Затраты по ШПЗ (непроизв)</v>
          </cell>
          <cell r="H1008">
            <v>2900</v>
          </cell>
          <cell r="I1008">
            <v>7920</v>
          </cell>
          <cell r="J1008">
            <v>124.99</v>
          </cell>
          <cell r="K1008">
            <v>1</v>
          </cell>
          <cell r="L1008">
            <v>0</v>
          </cell>
          <cell r="M1008">
            <v>0</v>
          </cell>
          <cell r="N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31</v>
          </cell>
          <cell r="V1008">
            <v>0</v>
          </cell>
          <cell r="W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31</v>
          </cell>
          <cell r="AE1008">
            <v>313000</v>
          </cell>
          <cell r="AF1008">
            <v>0</v>
          </cell>
          <cell r="AI1008">
            <v>2373</v>
          </cell>
          <cell r="AK1008">
            <v>0</v>
          </cell>
          <cell r="AM1008">
            <v>584</v>
          </cell>
          <cell r="AN1008">
            <v>1</v>
          </cell>
          <cell r="AO1008">
            <v>393216</v>
          </cell>
          <cell r="AQ1008">
            <v>0</v>
          </cell>
          <cell r="AR1008">
            <v>0</v>
          </cell>
          <cell r="AS1008" t="str">
            <v>Ы</v>
          </cell>
          <cell r="AT1008" t="str">
            <v>Ы</v>
          </cell>
          <cell r="AU1008">
            <v>0</v>
          </cell>
          <cell r="AV1008">
            <v>0</v>
          </cell>
          <cell r="AW1008">
            <v>23</v>
          </cell>
          <cell r="AX1008">
            <v>1</v>
          </cell>
          <cell r="AY1008">
            <v>0</v>
          </cell>
          <cell r="AZ1008">
            <v>0</v>
          </cell>
          <cell r="BA1008">
            <v>0</v>
          </cell>
          <cell r="BB1008">
            <v>0</v>
          </cell>
          <cell r="BC1008">
            <v>38916</v>
          </cell>
        </row>
        <row r="1009">
          <cell r="A1009">
            <v>2006</v>
          </cell>
          <cell r="B1009">
            <v>6</v>
          </cell>
          <cell r="C1009">
            <v>441</v>
          </cell>
          <cell r="D1009">
            <v>17</v>
          </cell>
          <cell r="E1009">
            <v>792900</v>
          </cell>
          <cell r="F1009">
            <v>0</v>
          </cell>
          <cell r="G1009" t="str">
            <v>Затраты по ШПЗ (непроизв)</v>
          </cell>
          <cell r="H1009">
            <v>2900</v>
          </cell>
          <cell r="I1009">
            <v>7920</v>
          </cell>
          <cell r="J1009">
            <v>227.25</v>
          </cell>
          <cell r="K1009">
            <v>1</v>
          </cell>
          <cell r="L1009">
            <v>0</v>
          </cell>
          <cell r="M1009">
            <v>0</v>
          </cell>
          <cell r="N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31</v>
          </cell>
          <cell r="V1009">
            <v>0</v>
          </cell>
          <cell r="W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31</v>
          </cell>
          <cell r="AE1009">
            <v>314000</v>
          </cell>
          <cell r="AF1009">
            <v>0</v>
          </cell>
          <cell r="AI1009">
            <v>2373</v>
          </cell>
          <cell r="AK1009">
            <v>0</v>
          </cell>
          <cell r="AM1009">
            <v>585</v>
          </cell>
          <cell r="AN1009">
            <v>1</v>
          </cell>
          <cell r="AO1009">
            <v>393216</v>
          </cell>
          <cell r="AQ1009">
            <v>0</v>
          </cell>
          <cell r="AR1009">
            <v>0</v>
          </cell>
          <cell r="AS1009" t="str">
            <v>Ы</v>
          </cell>
          <cell r="AT1009" t="str">
            <v>Ы</v>
          </cell>
          <cell r="AU1009">
            <v>0</v>
          </cell>
          <cell r="AV1009">
            <v>0</v>
          </cell>
          <cell r="AW1009">
            <v>23</v>
          </cell>
          <cell r="AX1009">
            <v>1</v>
          </cell>
          <cell r="AY1009">
            <v>0</v>
          </cell>
          <cell r="AZ1009">
            <v>0</v>
          </cell>
          <cell r="BA1009">
            <v>0</v>
          </cell>
          <cell r="BB1009">
            <v>0</v>
          </cell>
          <cell r="BC1009">
            <v>38916</v>
          </cell>
        </row>
        <row r="1010">
          <cell r="A1010">
            <v>2006</v>
          </cell>
          <cell r="B1010">
            <v>6</v>
          </cell>
          <cell r="C1010">
            <v>442</v>
          </cell>
          <cell r="D1010">
            <v>17</v>
          </cell>
          <cell r="E1010">
            <v>792900</v>
          </cell>
          <cell r="F1010">
            <v>0</v>
          </cell>
          <cell r="G1010" t="str">
            <v>Затраты по ШПЗ (непроизв)</v>
          </cell>
          <cell r="H1010">
            <v>2900</v>
          </cell>
          <cell r="I1010">
            <v>7920</v>
          </cell>
          <cell r="J1010">
            <v>45.45</v>
          </cell>
          <cell r="K1010">
            <v>1</v>
          </cell>
          <cell r="L1010">
            <v>0</v>
          </cell>
          <cell r="M1010">
            <v>0</v>
          </cell>
          <cell r="N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31</v>
          </cell>
          <cell r="V1010">
            <v>0</v>
          </cell>
          <cell r="W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31</v>
          </cell>
          <cell r="AE1010">
            <v>315000</v>
          </cell>
          <cell r="AF1010">
            <v>0</v>
          </cell>
          <cell r="AI1010">
            <v>2373</v>
          </cell>
          <cell r="AK1010">
            <v>0</v>
          </cell>
          <cell r="AM1010">
            <v>586</v>
          </cell>
          <cell r="AN1010">
            <v>1</v>
          </cell>
          <cell r="AO1010">
            <v>393216</v>
          </cell>
          <cell r="AQ1010">
            <v>0</v>
          </cell>
          <cell r="AR1010">
            <v>0</v>
          </cell>
          <cell r="AS1010" t="str">
            <v>Ы</v>
          </cell>
          <cell r="AT1010" t="str">
            <v>Ы</v>
          </cell>
          <cell r="AU1010">
            <v>0</v>
          </cell>
          <cell r="AV1010">
            <v>0</v>
          </cell>
          <cell r="AW1010">
            <v>23</v>
          </cell>
          <cell r="AX1010">
            <v>1</v>
          </cell>
          <cell r="AY1010">
            <v>0</v>
          </cell>
          <cell r="AZ1010">
            <v>0</v>
          </cell>
          <cell r="BA1010">
            <v>0</v>
          </cell>
          <cell r="BB1010">
            <v>0</v>
          </cell>
          <cell r="BC1010">
            <v>38916</v>
          </cell>
        </row>
        <row r="1011">
          <cell r="A1011">
            <v>2006</v>
          </cell>
          <cell r="B1011">
            <v>6</v>
          </cell>
          <cell r="C1011">
            <v>443</v>
          </cell>
          <cell r="D1011">
            <v>17</v>
          </cell>
          <cell r="E1011">
            <v>792900</v>
          </cell>
          <cell r="F1011">
            <v>0</v>
          </cell>
          <cell r="G1011" t="str">
            <v>Затраты по ШПЗ (непроизв)</v>
          </cell>
          <cell r="H1011">
            <v>2900</v>
          </cell>
          <cell r="I1011">
            <v>7920</v>
          </cell>
          <cell r="J1011">
            <v>500</v>
          </cell>
          <cell r="K1011">
            <v>1</v>
          </cell>
          <cell r="L1011">
            <v>0</v>
          </cell>
          <cell r="M1011">
            <v>0</v>
          </cell>
          <cell r="N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31</v>
          </cell>
          <cell r="V1011">
            <v>0</v>
          </cell>
          <cell r="W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31</v>
          </cell>
          <cell r="AE1011">
            <v>530000</v>
          </cell>
          <cell r="AF1011">
            <v>0</v>
          </cell>
          <cell r="AI1011">
            <v>2373</v>
          </cell>
          <cell r="AK1011">
            <v>0</v>
          </cell>
          <cell r="AM1011">
            <v>587</v>
          </cell>
          <cell r="AN1011">
            <v>1</v>
          </cell>
          <cell r="AO1011">
            <v>393216</v>
          </cell>
          <cell r="AQ1011">
            <v>0</v>
          </cell>
          <cell r="AR1011">
            <v>0</v>
          </cell>
          <cell r="AS1011" t="str">
            <v>Ы</v>
          </cell>
          <cell r="AT1011" t="str">
            <v>Ы</v>
          </cell>
          <cell r="AU1011">
            <v>0</v>
          </cell>
          <cell r="AV1011">
            <v>0</v>
          </cell>
          <cell r="AW1011">
            <v>23</v>
          </cell>
          <cell r="AX1011">
            <v>1</v>
          </cell>
          <cell r="AY1011">
            <v>0</v>
          </cell>
          <cell r="AZ1011">
            <v>0</v>
          </cell>
          <cell r="BA1011">
            <v>0</v>
          </cell>
          <cell r="BB1011">
            <v>0</v>
          </cell>
          <cell r="BC1011">
            <v>38916</v>
          </cell>
        </row>
        <row r="1012">
          <cell r="A1012">
            <v>2006</v>
          </cell>
          <cell r="B1012">
            <v>1</v>
          </cell>
          <cell r="C1012">
            <v>29</v>
          </cell>
          <cell r="D1012">
            <v>20</v>
          </cell>
          <cell r="E1012">
            <v>792020</v>
          </cell>
          <cell r="F1012">
            <v>0</v>
          </cell>
          <cell r="G1012" t="str">
            <v>Затраты по ШПЗ (основные)</v>
          </cell>
          <cell r="H1012">
            <v>2011</v>
          </cell>
          <cell r="I1012">
            <v>7920</v>
          </cell>
          <cell r="J1012">
            <v>450688.68</v>
          </cell>
          <cell r="K1012">
            <v>1</v>
          </cell>
          <cell r="L1012">
            <v>0</v>
          </cell>
          <cell r="M1012">
            <v>0</v>
          </cell>
          <cell r="N1012">
            <v>0</v>
          </cell>
          <cell r="R1012">
            <v>0</v>
          </cell>
          <cell r="S1012">
            <v>0</v>
          </cell>
          <cell r="T1012">
            <v>0</v>
          </cell>
          <cell r="U1012">
            <v>42</v>
          </cell>
          <cell r="V1012">
            <v>0</v>
          </cell>
          <cell r="W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42</v>
          </cell>
          <cell r="AE1012">
            <v>110000</v>
          </cell>
          <cell r="AF1012">
            <v>0</v>
          </cell>
          <cell r="AI1012">
            <v>2223</v>
          </cell>
          <cell r="AK1012">
            <v>0</v>
          </cell>
          <cell r="AM1012">
            <v>156</v>
          </cell>
          <cell r="AN1012">
            <v>1</v>
          </cell>
          <cell r="AO1012">
            <v>393216</v>
          </cell>
          <cell r="AQ1012">
            <v>0</v>
          </cell>
          <cell r="AR1012">
            <v>0</v>
          </cell>
          <cell r="AS1012" t="str">
            <v>Ы</v>
          </cell>
          <cell r="AT1012" t="str">
            <v>Ы</v>
          </cell>
          <cell r="AU1012">
            <v>0</v>
          </cell>
          <cell r="AV1012">
            <v>0</v>
          </cell>
          <cell r="AW1012">
            <v>23</v>
          </cell>
          <cell r="AX1012">
            <v>1</v>
          </cell>
          <cell r="AY1012">
            <v>0</v>
          </cell>
          <cell r="AZ1012">
            <v>0</v>
          </cell>
          <cell r="BA1012">
            <v>0</v>
          </cell>
          <cell r="BB1012">
            <v>0</v>
          </cell>
          <cell r="BC1012">
            <v>38828</v>
          </cell>
        </row>
        <row r="1013">
          <cell r="A1013">
            <v>2006</v>
          </cell>
          <cell r="B1013">
            <v>1</v>
          </cell>
          <cell r="C1013">
            <v>30</v>
          </cell>
          <cell r="D1013">
            <v>20</v>
          </cell>
          <cell r="E1013">
            <v>792020</v>
          </cell>
          <cell r="F1013">
            <v>0</v>
          </cell>
          <cell r="G1013" t="str">
            <v>Затраты по ШПЗ (основные)</v>
          </cell>
          <cell r="H1013">
            <v>2011</v>
          </cell>
          <cell r="I1013">
            <v>7920</v>
          </cell>
          <cell r="J1013">
            <v>16037.19</v>
          </cell>
          <cell r="K1013">
            <v>1</v>
          </cell>
          <cell r="L1013">
            <v>0</v>
          </cell>
          <cell r="M1013">
            <v>0</v>
          </cell>
          <cell r="N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42</v>
          </cell>
          <cell r="V1013">
            <v>0</v>
          </cell>
          <cell r="W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42</v>
          </cell>
          <cell r="AE1013">
            <v>114020</v>
          </cell>
          <cell r="AF1013">
            <v>0</v>
          </cell>
          <cell r="AI1013">
            <v>2223</v>
          </cell>
          <cell r="AK1013">
            <v>0</v>
          </cell>
          <cell r="AM1013">
            <v>157</v>
          </cell>
          <cell r="AN1013">
            <v>1</v>
          </cell>
          <cell r="AO1013">
            <v>393216</v>
          </cell>
          <cell r="AQ1013">
            <v>0</v>
          </cell>
          <cell r="AR1013">
            <v>0</v>
          </cell>
          <cell r="AS1013" t="str">
            <v>Ы</v>
          </cell>
          <cell r="AT1013" t="str">
            <v>Ы</v>
          </cell>
          <cell r="AU1013">
            <v>0</v>
          </cell>
          <cell r="AV1013">
            <v>0</v>
          </cell>
          <cell r="AW1013">
            <v>23</v>
          </cell>
          <cell r="AX1013">
            <v>1</v>
          </cell>
          <cell r="AY1013">
            <v>0</v>
          </cell>
          <cell r="AZ1013">
            <v>0</v>
          </cell>
          <cell r="BA1013">
            <v>0</v>
          </cell>
          <cell r="BB1013">
            <v>0</v>
          </cell>
          <cell r="BC1013">
            <v>38828</v>
          </cell>
        </row>
        <row r="1014">
          <cell r="A1014">
            <v>2006</v>
          </cell>
          <cell r="B1014">
            <v>1</v>
          </cell>
          <cell r="C1014">
            <v>31</v>
          </cell>
          <cell r="D1014">
            <v>20</v>
          </cell>
          <cell r="E1014">
            <v>792020</v>
          </cell>
          <cell r="F1014">
            <v>0</v>
          </cell>
          <cell r="G1014" t="str">
            <v>Затраты по ШПЗ (основные)</v>
          </cell>
          <cell r="H1014">
            <v>2011</v>
          </cell>
          <cell r="I1014">
            <v>7920</v>
          </cell>
          <cell r="J1014">
            <v>1780907.72</v>
          </cell>
          <cell r="K1014">
            <v>1</v>
          </cell>
          <cell r="L1014">
            <v>0</v>
          </cell>
          <cell r="M1014">
            <v>0</v>
          </cell>
          <cell r="N1014">
            <v>0</v>
          </cell>
          <cell r="R1014">
            <v>0</v>
          </cell>
          <cell r="S1014">
            <v>0</v>
          </cell>
          <cell r="T1014">
            <v>0</v>
          </cell>
          <cell r="U1014">
            <v>42</v>
          </cell>
          <cell r="V1014">
            <v>0</v>
          </cell>
          <cell r="W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42</v>
          </cell>
          <cell r="AE1014">
            <v>116000</v>
          </cell>
          <cell r="AF1014">
            <v>0</v>
          </cell>
          <cell r="AI1014">
            <v>2223</v>
          </cell>
          <cell r="AK1014">
            <v>0</v>
          </cell>
          <cell r="AM1014">
            <v>158</v>
          </cell>
          <cell r="AN1014">
            <v>1</v>
          </cell>
          <cell r="AO1014">
            <v>393216</v>
          </cell>
          <cell r="AQ1014">
            <v>0</v>
          </cell>
          <cell r="AR1014">
            <v>0</v>
          </cell>
          <cell r="AS1014" t="str">
            <v>Ы</v>
          </cell>
          <cell r="AT1014" t="str">
            <v>Ы</v>
          </cell>
          <cell r="AU1014">
            <v>0</v>
          </cell>
          <cell r="AV1014">
            <v>0</v>
          </cell>
          <cell r="AW1014">
            <v>23</v>
          </cell>
          <cell r="AX1014">
            <v>1</v>
          </cell>
          <cell r="AY1014">
            <v>0</v>
          </cell>
          <cell r="AZ1014">
            <v>0</v>
          </cell>
          <cell r="BA1014">
            <v>0</v>
          </cell>
          <cell r="BB1014">
            <v>0</v>
          </cell>
          <cell r="BC1014">
            <v>38828</v>
          </cell>
        </row>
        <row r="1015">
          <cell r="A1015">
            <v>2006</v>
          </cell>
          <cell r="B1015">
            <v>1</v>
          </cell>
          <cell r="C1015">
            <v>32</v>
          </cell>
          <cell r="D1015">
            <v>20</v>
          </cell>
          <cell r="E1015">
            <v>792020</v>
          </cell>
          <cell r="F1015">
            <v>0</v>
          </cell>
          <cell r="G1015" t="str">
            <v>Затраты по ШПЗ (основные)</v>
          </cell>
          <cell r="H1015">
            <v>2011</v>
          </cell>
          <cell r="I1015">
            <v>7920</v>
          </cell>
          <cell r="J1015">
            <v>35535.800000000003</v>
          </cell>
          <cell r="K1015">
            <v>1</v>
          </cell>
          <cell r="L1015">
            <v>0</v>
          </cell>
          <cell r="M1015">
            <v>0</v>
          </cell>
          <cell r="N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42</v>
          </cell>
          <cell r="V1015">
            <v>0</v>
          </cell>
          <cell r="W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42</v>
          </cell>
          <cell r="AE1015">
            <v>117000</v>
          </cell>
          <cell r="AF1015">
            <v>0</v>
          </cell>
          <cell r="AI1015">
            <v>2223</v>
          </cell>
          <cell r="AK1015">
            <v>0</v>
          </cell>
          <cell r="AM1015">
            <v>159</v>
          </cell>
          <cell r="AN1015">
            <v>1</v>
          </cell>
          <cell r="AO1015">
            <v>393216</v>
          </cell>
          <cell r="AQ1015">
            <v>0</v>
          </cell>
          <cell r="AR1015">
            <v>0</v>
          </cell>
          <cell r="AS1015" t="str">
            <v>Ы</v>
          </cell>
          <cell r="AT1015" t="str">
            <v>Ы</v>
          </cell>
          <cell r="AU1015">
            <v>0</v>
          </cell>
          <cell r="AV1015">
            <v>0</v>
          </cell>
          <cell r="AW1015">
            <v>23</v>
          </cell>
          <cell r="AX1015">
            <v>1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38828</v>
          </cell>
        </row>
        <row r="1016">
          <cell r="A1016">
            <v>2006</v>
          </cell>
          <cell r="B1016">
            <v>1</v>
          </cell>
          <cell r="C1016">
            <v>33</v>
          </cell>
          <cell r="D1016">
            <v>20</v>
          </cell>
          <cell r="E1016">
            <v>792020</v>
          </cell>
          <cell r="F1016">
            <v>0</v>
          </cell>
          <cell r="G1016" t="str">
            <v>Затраты по ШПЗ (основные)</v>
          </cell>
          <cell r="H1016">
            <v>2011</v>
          </cell>
          <cell r="I1016">
            <v>7920</v>
          </cell>
          <cell r="J1016">
            <v>227883.82</v>
          </cell>
          <cell r="K1016">
            <v>1</v>
          </cell>
          <cell r="L1016">
            <v>0</v>
          </cell>
          <cell r="M1016">
            <v>0</v>
          </cell>
          <cell r="N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42</v>
          </cell>
          <cell r="V1016">
            <v>0</v>
          </cell>
          <cell r="W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42</v>
          </cell>
          <cell r="AE1016">
            <v>118000</v>
          </cell>
          <cell r="AF1016">
            <v>0</v>
          </cell>
          <cell r="AI1016">
            <v>2223</v>
          </cell>
          <cell r="AK1016">
            <v>0</v>
          </cell>
          <cell r="AM1016">
            <v>160</v>
          </cell>
          <cell r="AN1016">
            <v>1</v>
          </cell>
          <cell r="AO1016">
            <v>393216</v>
          </cell>
          <cell r="AQ1016">
            <v>0</v>
          </cell>
          <cell r="AR1016">
            <v>0</v>
          </cell>
          <cell r="AS1016" t="str">
            <v>Ы</v>
          </cell>
          <cell r="AT1016" t="str">
            <v>Ы</v>
          </cell>
          <cell r="AU1016">
            <v>0</v>
          </cell>
          <cell r="AV1016">
            <v>0</v>
          </cell>
          <cell r="AW1016">
            <v>23</v>
          </cell>
          <cell r="AX1016">
            <v>1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38828</v>
          </cell>
        </row>
        <row r="1017">
          <cell r="A1017">
            <v>2006</v>
          </cell>
          <cell r="B1017">
            <v>1</v>
          </cell>
          <cell r="C1017">
            <v>34</v>
          </cell>
          <cell r="D1017">
            <v>20</v>
          </cell>
          <cell r="E1017">
            <v>792020</v>
          </cell>
          <cell r="F1017">
            <v>0</v>
          </cell>
          <cell r="G1017" t="str">
            <v>Затраты по ШПЗ (основные)</v>
          </cell>
          <cell r="H1017">
            <v>2011</v>
          </cell>
          <cell r="I1017">
            <v>7920</v>
          </cell>
          <cell r="J1017">
            <v>7265.69</v>
          </cell>
          <cell r="K1017">
            <v>1</v>
          </cell>
          <cell r="L1017">
            <v>0</v>
          </cell>
          <cell r="M1017">
            <v>0</v>
          </cell>
          <cell r="N1017">
            <v>0</v>
          </cell>
          <cell r="R1017">
            <v>0</v>
          </cell>
          <cell r="S1017">
            <v>0</v>
          </cell>
          <cell r="T1017">
            <v>0</v>
          </cell>
          <cell r="U1017">
            <v>42</v>
          </cell>
          <cell r="V1017">
            <v>0</v>
          </cell>
          <cell r="W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42</v>
          </cell>
          <cell r="AE1017">
            <v>130000</v>
          </cell>
          <cell r="AF1017">
            <v>0</v>
          </cell>
          <cell r="AI1017">
            <v>2223</v>
          </cell>
          <cell r="AK1017">
            <v>0</v>
          </cell>
          <cell r="AM1017">
            <v>161</v>
          </cell>
          <cell r="AN1017">
            <v>1</v>
          </cell>
          <cell r="AO1017">
            <v>393216</v>
          </cell>
          <cell r="AQ1017">
            <v>0</v>
          </cell>
          <cell r="AR1017">
            <v>0</v>
          </cell>
          <cell r="AS1017" t="str">
            <v>Ы</v>
          </cell>
          <cell r="AT1017" t="str">
            <v>Ы</v>
          </cell>
          <cell r="AU1017">
            <v>0</v>
          </cell>
          <cell r="AV1017">
            <v>0</v>
          </cell>
          <cell r="AW1017">
            <v>23</v>
          </cell>
          <cell r="AX1017">
            <v>1</v>
          </cell>
          <cell r="AY1017">
            <v>0</v>
          </cell>
          <cell r="AZ1017">
            <v>0</v>
          </cell>
          <cell r="BA1017">
            <v>0</v>
          </cell>
          <cell r="BB1017">
            <v>0</v>
          </cell>
          <cell r="BC1017">
            <v>38828</v>
          </cell>
        </row>
        <row r="1018">
          <cell r="A1018">
            <v>2006</v>
          </cell>
          <cell r="B1018">
            <v>1</v>
          </cell>
          <cell r="C1018">
            <v>35</v>
          </cell>
          <cell r="D1018">
            <v>20</v>
          </cell>
          <cell r="E1018">
            <v>792020</v>
          </cell>
          <cell r="F1018">
            <v>0</v>
          </cell>
          <cell r="G1018" t="str">
            <v>Затраты по ШПЗ (основные)</v>
          </cell>
          <cell r="H1018">
            <v>2011</v>
          </cell>
          <cell r="I1018">
            <v>7920</v>
          </cell>
          <cell r="J1018">
            <v>52079.53</v>
          </cell>
          <cell r="K1018">
            <v>1</v>
          </cell>
          <cell r="L1018">
            <v>0</v>
          </cell>
          <cell r="M1018">
            <v>0</v>
          </cell>
          <cell r="N1018">
            <v>0</v>
          </cell>
          <cell r="R1018">
            <v>0</v>
          </cell>
          <cell r="S1018">
            <v>0</v>
          </cell>
          <cell r="T1018">
            <v>0</v>
          </cell>
          <cell r="U1018">
            <v>42</v>
          </cell>
          <cell r="V1018">
            <v>0</v>
          </cell>
          <cell r="W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42</v>
          </cell>
          <cell r="AE1018">
            <v>131000</v>
          </cell>
          <cell r="AF1018">
            <v>0</v>
          </cell>
          <cell r="AI1018">
            <v>2223</v>
          </cell>
          <cell r="AK1018">
            <v>0</v>
          </cell>
          <cell r="AM1018">
            <v>162</v>
          </cell>
          <cell r="AN1018">
            <v>1</v>
          </cell>
          <cell r="AO1018">
            <v>393216</v>
          </cell>
          <cell r="AQ1018">
            <v>0</v>
          </cell>
          <cell r="AR1018">
            <v>0</v>
          </cell>
          <cell r="AS1018" t="str">
            <v>Ы</v>
          </cell>
          <cell r="AT1018" t="str">
            <v>Ы</v>
          </cell>
          <cell r="AU1018">
            <v>0</v>
          </cell>
          <cell r="AV1018">
            <v>0</v>
          </cell>
          <cell r="AW1018">
            <v>23</v>
          </cell>
          <cell r="AX1018">
            <v>1</v>
          </cell>
          <cell r="AY1018">
            <v>0</v>
          </cell>
          <cell r="AZ1018">
            <v>0</v>
          </cell>
          <cell r="BA1018">
            <v>0</v>
          </cell>
          <cell r="BB1018">
            <v>0</v>
          </cell>
          <cell r="BC1018">
            <v>38828</v>
          </cell>
        </row>
        <row r="1019">
          <cell r="A1019">
            <v>2006</v>
          </cell>
          <cell r="B1019">
            <v>1</v>
          </cell>
          <cell r="C1019">
            <v>36</v>
          </cell>
          <cell r="D1019">
            <v>20</v>
          </cell>
          <cell r="E1019">
            <v>792020</v>
          </cell>
          <cell r="F1019">
            <v>0</v>
          </cell>
          <cell r="G1019" t="str">
            <v>Затраты по ШПЗ (основные)</v>
          </cell>
          <cell r="H1019">
            <v>2011</v>
          </cell>
          <cell r="I1019">
            <v>7920</v>
          </cell>
          <cell r="J1019">
            <v>723258.14</v>
          </cell>
          <cell r="K1019">
            <v>1</v>
          </cell>
          <cell r="L1019">
            <v>0</v>
          </cell>
          <cell r="M1019">
            <v>0</v>
          </cell>
          <cell r="N1019">
            <v>0</v>
          </cell>
          <cell r="R1019">
            <v>0</v>
          </cell>
          <cell r="S1019">
            <v>0</v>
          </cell>
          <cell r="T1019">
            <v>0</v>
          </cell>
          <cell r="U1019">
            <v>42</v>
          </cell>
          <cell r="V1019">
            <v>0</v>
          </cell>
          <cell r="W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42</v>
          </cell>
          <cell r="AE1019">
            <v>131100</v>
          </cell>
          <cell r="AF1019">
            <v>0</v>
          </cell>
          <cell r="AI1019">
            <v>2223</v>
          </cell>
          <cell r="AK1019">
            <v>0</v>
          </cell>
          <cell r="AM1019">
            <v>163</v>
          </cell>
          <cell r="AN1019">
            <v>1</v>
          </cell>
          <cell r="AO1019">
            <v>393216</v>
          </cell>
          <cell r="AQ1019">
            <v>0</v>
          </cell>
          <cell r="AR1019">
            <v>0</v>
          </cell>
          <cell r="AS1019" t="str">
            <v>Ы</v>
          </cell>
          <cell r="AT1019" t="str">
            <v>Ы</v>
          </cell>
          <cell r="AU1019">
            <v>0</v>
          </cell>
          <cell r="AV1019">
            <v>0</v>
          </cell>
          <cell r="AW1019">
            <v>23</v>
          </cell>
          <cell r="AX1019">
            <v>1</v>
          </cell>
          <cell r="AY1019">
            <v>0</v>
          </cell>
          <cell r="AZ1019">
            <v>0</v>
          </cell>
          <cell r="BA1019">
            <v>0</v>
          </cell>
          <cell r="BB1019">
            <v>0</v>
          </cell>
          <cell r="BC1019">
            <v>38828</v>
          </cell>
        </row>
        <row r="1020">
          <cell r="A1020">
            <v>2006</v>
          </cell>
          <cell r="B1020">
            <v>1</v>
          </cell>
          <cell r="C1020">
            <v>37</v>
          </cell>
          <cell r="D1020">
            <v>20</v>
          </cell>
          <cell r="E1020">
            <v>792020</v>
          </cell>
          <cell r="F1020">
            <v>0</v>
          </cell>
          <cell r="G1020" t="str">
            <v>Затраты по ШПЗ (основные)</v>
          </cell>
          <cell r="H1020">
            <v>2011</v>
          </cell>
          <cell r="I1020">
            <v>7920</v>
          </cell>
          <cell r="J1020">
            <v>309781.65999999997</v>
          </cell>
          <cell r="K1020">
            <v>1</v>
          </cell>
          <cell r="L1020">
            <v>0</v>
          </cell>
          <cell r="M1020">
            <v>0</v>
          </cell>
          <cell r="N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42</v>
          </cell>
          <cell r="V1020">
            <v>0</v>
          </cell>
          <cell r="W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42</v>
          </cell>
          <cell r="AE1020">
            <v>132000</v>
          </cell>
          <cell r="AF1020">
            <v>0</v>
          </cell>
          <cell r="AI1020">
            <v>2223</v>
          </cell>
          <cell r="AK1020">
            <v>0</v>
          </cell>
          <cell r="AM1020">
            <v>164</v>
          </cell>
          <cell r="AN1020">
            <v>1</v>
          </cell>
          <cell r="AO1020">
            <v>393216</v>
          </cell>
          <cell r="AQ1020">
            <v>0</v>
          </cell>
          <cell r="AR1020">
            <v>0</v>
          </cell>
          <cell r="AS1020" t="str">
            <v>Ы</v>
          </cell>
          <cell r="AT1020" t="str">
            <v>Ы</v>
          </cell>
          <cell r="AU1020">
            <v>0</v>
          </cell>
          <cell r="AV1020">
            <v>0</v>
          </cell>
          <cell r="AW1020">
            <v>23</v>
          </cell>
          <cell r="AX1020">
            <v>1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38828</v>
          </cell>
        </row>
        <row r="1021">
          <cell r="A1021">
            <v>2006</v>
          </cell>
          <cell r="B1021">
            <v>1</v>
          </cell>
          <cell r="C1021">
            <v>38</v>
          </cell>
          <cell r="D1021">
            <v>20</v>
          </cell>
          <cell r="E1021">
            <v>792020</v>
          </cell>
          <cell r="F1021">
            <v>0</v>
          </cell>
          <cell r="G1021" t="str">
            <v>Затраты по ШПЗ (основные)</v>
          </cell>
          <cell r="H1021">
            <v>2011</v>
          </cell>
          <cell r="I1021">
            <v>7920</v>
          </cell>
          <cell r="J1021">
            <v>41081.040000000001</v>
          </cell>
          <cell r="K1021">
            <v>1</v>
          </cell>
          <cell r="L1021">
            <v>0</v>
          </cell>
          <cell r="M1021">
            <v>0</v>
          </cell>
          <cell r="N1021">
            <v>0</v>
          </cell>
          <cell r="R1021">
            <v>0</v>
          </cell>
          <cell r="S1021">
            <v>0</v>
          </cell>
          <cell r="T1021">
            <v>0</v>
          </cell>
          <cell r="U1021">
            <v>42</v>
          </cell>
          <cell r="V1021">
            <v>0</v>
          </cell>
          <cell r="W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42</v>
          </cell>
          <cell r="AE1021">
            <v>133200</v>
          </cell>
          <cell r="AF1021">
            <v>0</v>
          </cell>
          <cell r="AI1021">
            <v>2223</v>
          </cell>
          <cell r="AK1021">
            <v>0</v>
          </cell>
          <cell r="AM1021">
            <v>165</v>
          </cell>
          <cell r="AN1021">
            <v>1</v>
          </cell>
          <cell r="AO1021">
            <v>393216</v>
          </cell>
          <cell r="AQ1021">
            <v>0</v>
          </cell>
          <cell r="AR1021">
            <v>0</v>
          </cell>
          <cell r="AS1021" t="str">
            <v>Ы</v>
          </cell>
          <cell r="AT1021" t="str">
            <v>Ы</v>
          </cell>
          <cell r="AU1021">
            <v>0</v>
          </cell>
          <cell r="AV1021">
            <v>0</v>
          </cell>
          <cell r="AW1021">
            <v>23</v>
          </cell>
          <cell r="AX1021">
            <v>1</v>
          </cell>
          <cell r="AY1021">
            <v>0</v>
          </cell>
          <cell r="AZ1021">
            <v>0</v>
          </cell>
          <cell r="BA1021">
            <v>0</v>
          </cell>
          <cell r="BB1021">
            <v>0</v>
          </cell>
          <cell r="BC1021">
            <v>38828</v>
          </cell>
        </row>
        <row r="1022">
          <cell r="A1022">
            <v>2006</v>
          </cell>
          <cell r="B1022">
            <v>1</v>
          </cell>
          <cell r="C1022">
            <v>39</v>
          </cell>
          <cell r="D1022">
            <v>20</v>
          </cell>
          <cell r="E1022">
            <v>792020</v>
          </cell>
          <cell r="F1022">
            <v>0</v>
          </cell>
          <cell r="G1022" t="str">
            <v>Затраты по ШПЗ (основные)</v>
          </cell>
          <cell r="H1022">
            <v>2011</v>
          </cell>
          <cell r="I1022">
            <v>7920</v>
          </cell>
          <cell r="J1022">
            <v>36825.879999999997</v>
          </cell>
          <cell r="K1022">
            <v>1</v>
          </cell>
          <cell r="L1022">
            <v>0</v>
          </cell>
          <cell r="M1022">
            <v>0</v>
          </cell>
          <cell r="N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42</v>
          </cell>
          <cell r="V1022">
            <v>0</v>
          </cell>
          <cell r="W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42</v>
          </cell>
          <cell r="AE1022">
            <v>135000</v>
          </cell>
          <cell r="AF1022">
            <v>0</v>
          </cell>
          <cell r="AI1022">
            <v>2223</v>
          </cell>
          <cell r="AK1022">
            <v>0</v>
          </cell>
          <cell r="AM1022">
            <v>166</v>
          </cell>
          <cell r="AN1022">
            <v>1</v>
          </cell>
          <cell r="AO1022">
            <v>393216</v>
          </cell>
          <cell r="AQ1022">
            <v>0</v>
          </cell>
          <cell r="AR1022">
            <v>0</v>
          </cell>
          <cell r="AS1022" t="str">
            <v>Ы</v>
          </cell>
          <cell r="AT1022" t="str">
            <v>Ы</v>
          </cell>
          <cell r="AU1022">
            <v>0</v>
          </cell>
          <cell r="AV1022">
            <v>0</v>
          </cell>
          <cell r="AW1022">
            <v>23</v>
          </cell>
          <cell r="AX1022">
            <v>1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38828</v>
          </cell>
        </row>
        <row r="1023">
          <cell r="A1023">
            <v>2006</v>
          </cell>
          <cell r="B1023">
            <v>1</v>
          </cell>
          <cell r="C1023">
            <v>40</v>
          </cell>
          <cell r="D1023">
            <v>20</v>
          </cell>
          <cell r="E1023">
            <v>792020</v>
          </cell>
          <cell r="F1023">
            <v>0</v>
          </cell>
          <cell r="G1023" t="str">
            <v>Затраты по ШПЗ (основные)</v>
          </cell>
          <cell r="H1023">
            <v>2011</v>
          </cell>
          <cell r="I1023">
            <v>7920</v>
          </cell>
          <cell r="J1023">
            <v>1124189.69</v>
          </cell>
          <cell r="K1023">
            <v>1</v>
          </cell>
          <cell r="L1023">
            <v>0</v>
          </cell>
          <cell r="M1023">
            <v>0</v>
          </cell>
          <cell r="N1023">
            <v>0</v>
          </cell>
          <cell r="R1023">
            <v>0</v>
          </cell>
          <cell r="S1023">
            <v>0</v>
          </cell>
          <cell r="T1023">
            <v>0</v>
          </cell>
          <cell r="U1023">
            <v>42</v>
          </cell>
          <cell r="V1023">
            <v>0</v>
          </cell>
          <cell r="W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42</v>
          </cell>
          <cell r="AE1023">
            <v>143000</v>
          </cell>
          <cell r="AF1023">
            <v>0</v>
          </cell>
          <cell r="AI1023">
            <v>2223</v>
          </cell>
          <cell r="AK1023">
            <v>0</v>
          </cell>
          <cell r="AM1023">
            <v>167</v>
          </cell>
          <cell r="AN1023">
            <v>1</v>
          </cell>
          <cell r="AO1023">
            <v>393216</v>
          </cell>
          <cell r="AQ1023">
            <v>0</v>
          </cell>
          <cell r="AR1023">
            <v>0</v>
          </cell>
          <cell r="AS1023" t="str">
            <v>Ы</v>
          </cell>
          <cell r="AT1023" t="str">
            <v>Ы</v>
          </cell>
          <cell r="AU1023">
            <v>0</v>
          </cell>
          <cell r="AV1023">
            <v>0</v>
          </cell>
          <cell r="AW1023">
            <v>23</v>
          </cell>
          <cell r="AX1023">
            <v>1</v>
          </cell>
          <cell r="AY1023">
            <v>0</v>
          </cell>
          <cell r="AZ1023">
            <v>0</v>
          </cell>
          <cell r="BA1023">
            <v>0</v>
          </cell>
          <cell r="BB1023">
            <v>0</v>
          </cell>
          <cell r="BC1023">
            <v>38828</v>
          </cell>
        </row>
        <row r="1024">
          <cell r="A1024">
            <v>2006</v>
          </cell>
          <cell r="B1024">
            <v>1</v>
          </cell>
          <cell r="C1024">
            <v>41</v>
          </cell>
          <cell r="D1024">
            <v>20</v>
          </cell>
          <cell r="E1024">
            <v>792020</v>
          </cell>
          <cell r="F1024">
            <v>0</v>
          </cell>
          <cell r="G1024" t="str">
            <v>Затраты по ШПЗ (основные)</v>
          </cell>
          <cell r="H1024">
            <v>2011</v>
          </cell>
          <cell r="I1024">
            <v>7920</v>
          </cell>
          <cell r="J1024">
            <v>9220.76</v>
          </cell>
          <cell r="K1024">
            <v>1</v>
          </cell>
          <cell r="L1024">
            <v>0</v>
          </cell>
          <cell r="M1024">
            <v>0</v>
          </cell>
          <cell r="N1024">
            <v>0</v>
          </cell>
          <cell r="R1024">
            <v>0</v>
          </cell>
          <cell r="S1024">
            <v>0</v>
          </cell>
          <cell r="T1024">
            <v>0</v>
          </cell>
          <cell r="U1024">
            <v>42</v>
          </cell>
          <cell r="V1024">
            <v>0</v>
          </cell>
          <cell r="W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42</v>
          </cell>
          <cell r="AE1024">
            <v>151000</v>
          </cell>
          <cell r="AF1024">
            <v>0</v>
          </cell>
          <cell r="AI1024">
            <v>2223</v>
          </cell>
          <cell r="AK1024">
            <v>0</v>
          </cell>
          <cell r="AM1024">
            <v>168</v>
          </cell>
          <cell r="AN1024">
            <v>1</v>
          </cell>
          <cell r="AO1024">
            <v>393216</v>
          </cell>
          <cell r="AQ1024">
            <v>0</v>
          </cell>
          <cell r="AR1024">
            <v>0</v>
          </cell>
          <cell r="AS1024" t="str">
            <v>Ы</v>
          </cell>
          <cell r="AT1024" t="str">
            <v>Ы</v>
          </cell>
          <cell r="AU1024">
            <v>0</v>
          </cell>
          <cell r="AV1024">
            <v>0</v>
          </cell>
          <cell r="AW1024">
            <v>23</v>
          </cell>
          <cell r="AX1024">
            <v>1</v>
          </cell>
          <cell r="AY1024">
            <v>0</v>
          </cell>
          <cell r="AZ1024">
            <v>0</v>
          </cell>
          <cell r="BA1024">
            <v>0</v>
          </cell>
          <cell r="BB1024">
            <v>0</v>
          </cell>
          <cell r="BC1024">
            <v>38828</v>
          </cell>
        </row>
        <row r="1025">
          <cell r="A1025">
            <v>2006</v>
          </cell>
          <cell r="B1025">
            <v>1</v>
          </cell>
          <cell r="C1025">
            <v>42</v>
          </cell>
          <cell r="D1025">
            <v>20</v>
          </cell>
          <cell r="E1025">
            <v>792020</v>
          </cell>
          <cell r="F1025">
            <v>0</v>
          </cell>
          <cell r="G1025" t="str">
            <v>Затраты по ШПЗ (основные)</v>
          </cell>
          <cell r="H1025">
            <v>2011</v>
          </cell>
          <cell r="I1025">
            <v>7920</v>
          </cell>
          <cell r="J1025">
            <v>744919.3</v>
          </cell>
          <cell r="K1025">
            <v>1</v>
          </cell>
          <cell r="L1025">
            <v>0</v>
          </cell>
          <cell r="M1025">
            <v>0</v>
          </cell>
          <cell r="N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42</v>
          </cell>
          <cell r="V1025">
            <v>0</v>
          </cell>
          <cell r="W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42</v>
          </cell>
          <cell r="AE1025">
            <v>152000</v>
          </cell>
          <cell r="AF1025">
            <v>0</v>
          </cell>
          <cell r="AI1025">
            <v>2223</v>
          </cell>
          <cell r="AK1025">
            <v>0</v>
          </cell>
          <cell r="AM1025">
            <v>169</v>
          </cell>
          <cell r="AN1025">
            <v>1</v>
          </cell>
          <cell r="AO1025">
            <v>393216</v>
          </cell>
          <cell r="AQ1025">
            <v>0</v>
          </cell>
          <cell r="AR1025">
            <v>0</v>
          </cell>
          <cell r="AS1025" t="str">
            <v>Ы</v>
          </cell>
          <cell r="AT1025" t="str">
            <v>Ы</v>
          </cell>
          <cell r="AU1025">
            <v>0</v>
          </cell>
          <cell r="AV1025">
            <v>0</v>
          </cell>
          <cell r="AW1025">
            <v>23</v>
          </cell>
          <cell r="AX1025">
            <v>1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38828</v>
          </cell>
        </row>
        <row r="1026">
          <cell r="A1026">
            <v>2006</v>
          </cell>
          <cell r="B1026">
            <v>1</v>
          </cell>
          <cell r="C1026">
            <v>43</v>
          </cell>
          <cell r="D1026">
            <v>20</v>
          </cell>
          <cell r="E1026">
            <v>792020</v>
          </cell>
          <cell r="F1026">
            <v>0</v>
          </cell>
          <cell r="G1026" t="str">
            <v>Затраты по ШПЗ (основные)</v>
          </cell>
          <cell r="H1026">
            <v>2011</v>
          </cell>
          <cell r="I1026">
            <v>7920</v>
          </cell>
          <cell r="J1026">
            <v>8572273.5800000001</v>
          </cell>
          <cell r="K1026">
            <v>1</v>
          </cell>
          <cell r="L1026">
            <v>0</v>
          </cell>
          <cell r="M1026">
            <v>0</v>
          </cell>
          <cell r="N1026">
            <v>0</v>
          </cell>
          <cell r="R1026">
            <v>0</v>
          </cell>
          <cell r="S1026">
            <v>0</v>
          </cell>
          <cell r="T1026">
            <v>0</v>
          </cell>
          <cell r="U1026">
            <v>42</v>
          </cell>
          <cell r="V1026">
            <v>0</v>
          </cell>
          <cell r="W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42</v>
          </cell>
          <cell r="AE1026">
            <v>220000</v>
          </cell>
          <cell r="AF1026">
            <v>0</v>
          </cell>
          <cell r="AI1026">
            <v>2223</v>
          </cell>
          <cell r="AK1026">
            <v>0</v>
          </cell>
          <cell r="AM1026">
            <v>170</v>
          </cell>
          <cell r="AN1026">
            <v>1</v>
          </cell>
          <cell r="AO1026">
            <v>393216</v>
          </cell>
          <cell r="AQ1026">
            <v>0</v>
          </cell>
          <cell r="AR1026">
            <v>0</v>
          </cell>
          <cell r="AS1026" t="str">
            <v>Ы</v>
          </cell>
          <cell r="AT1026" t="str">
            <v>Ы</v>
          </cell>
          <cell r="AU1026">
            <v>0</v>
          </cell>
          <cell r="AV1026">
            <v>0</v>
          </cell>
          <cell r="AW1026">
            <v>23</v>
          </cell>
          <cell r="AX1026">
            <v>1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38828</v>
          </cell>
        </row>
        <row r="1027">
          <cell r="A1027">
            <v>2006</v>
          </cell>
          <cell r="B1027">
            <v>1</v>
          </cell>
          <cell r="C1027">
            <v>44</v>
          </cell>
          <cell r="D1027">
            <v>20</v>
          </cell>
          <cell r="E1027">
            <v>792020</v>
          </cell>
          <cell r="F1027">
            <v>0</v>
          </cell>
          <cell r="G1027" t="str">
            <v>Затраты по ШПЗ (основные)</v>
          </cell>
          <cell r="H1027">
            <v>2011</v>
          </cell>
          <cell r="I1027">
            <v>7920</v>
          </cell>
          <cell r="J1027">
            <v>4389247.01</v>
          </cell>
          <cell r="K1027">
            <v>1</v>
          </cell>
          <cell r="L1027">
            <v>0</v>
          </cell>
          <cell r="M1027">
            <v>0</v>
          </cell>
          <cell r="N1027">
            <v>0</v>
          </cell>
          <cell r="R1027">
            <v>0</v>
          </cell>
          <cell r="S1027">
            <v>0</v>
          </cell>
          <cell r="T1027">
            <v>0</v>
          </cell>
          <cell r="U1027">
            <v>42</v>
          </cell>
          <cell r="V1027">
            <v>0</v>
          </cell>
          <cell r="W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42</v>
          </cell>
          <cell r="AE1027">
            <v>230000</v>
          </cell>
          <cell r="AF1027">
            <v>0</v>
          </cell>
          <cell r="AI1027">
            <v>2223</v>
          </cell>
          <cell r="AK1027">
            <v>0</v>
          </cell>
          <cell r="AM1027">
            <v>171</v>
          </cell>
          <cell r="AN1027">
            <v>1</v>
          </cell>
          <cell r="AO1027">
            <v>393216</v>
          </cell>
          <cell r="AQ1027">
            <v>0</v>
          </cell>
          <cell r="AR1027">
            <v>0</v>
          </cell>
          <cell r="AS1027" t="str">
            <v>Ы</v>
          </cell>
          <cell r="AT1027" t="str">
            <v>Ы</v>
          </cell>
          <cell r="AU1027">
            <v>0</v>
          </cell>
          <cell r="AV1027">
            <v>0</v>
          </cell>
          <cell r="AW1027">
            <v>23</v>
          </cell>
          <cell r="AX1027">
            <v>1</v>
          </cell>
          <cell r="AY1027">
            <v>0</v>
          </cell>
          <cell r="AZ1027">
            <v>0</v>
          </cell>
          <cell r="BA1027">
            <v>0</v>
          </cell>
          <cell r="BB1027">
            <v>0</v>
          </cell>
          <cell r="BC1027">
            <v>38828</v>
          </cell>
        </row>
        <row r="1028">
          <cell r="A1028">
            <v>2006</v>
          </cell>
          <cell r="B1028">
            <v>1</v>
          </cell>
          <cell r="C1028">
            <v>45</v>
          </cell>
          <cell r="D1028">
            <v>20</v>
          </cell>
          <cell r="E1028">
            <v>792020</v>
          </cell>
          <cell r="F1028">
            <v>0</v>
          </cell>
          <cell r="G1028" t="str">
            <v>Затраты по ШПЗ (основные)</v>
          </cell>
          <cell r="H1028">
            <v>2011</v>
          </cell>
          <cell r="I1028">
            <v>7920</v>
          </cell>
          <cell r="J1028">
            <v>5500</v>
          </cell>
          <cell r="K1028">
            <v>1</v>
          </cell>
          <cell r="L1028">
            <v>0</v>
          </cell>
          <cell r="M1028">
            <v>0</v>
          </cell>
          <cell r="N1028">
            <v>0</v>
          </cell>
          <cell r="R1028">
            <v>0</v>
          </cell>
          <cell r="S1028">
            <v>0</v>
          </cell>
          <cell r="T1028">
            <v>0</v>
          </cell>
          <cell r="U1028">
            <v>42</v>
          </cell>
          <cell r="V1028">
            <v>0</v>
          </cell>
          <cell r="W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42</v>
          </cell>
          <cell r="AE1028">
            <v>240000</v>
          </cell>
          <cell r="AF1028">
            <v>0</v>
          </cell>
          <cell r="AI1028">
            <v>2223</v>
          </cell>
          <cell r="AK1028">
            <v>0</v>
          </cell>
          <cell r="AM1028">
            <v>172</v>
          </cell>
          <cell r="AN1028">
            <v>1</v>
          </cell>
          <cell r="AO1028">
            <v>393216</v>
          </cell>
          <cell r="AQ1028">
            <v>0</v>
          </cell>
          <cell r="AR1028">
            <v>0</v>
          </cell>
          <cell r="AS1028" t="str">
            <v>Ы</v>
          </cell>
          <cell r="AT1028" t="str">
            <v>Ы</v>
          </cell>
          <cell r="AU1028">
            <v>0</v>
          </cell>
          <cell r="AV1028">
            <v>0</v>
          </cell>
          <cell r="AW1028">
            <v>23</v>
          </cell>
          <cell r="AX1028">
            <v>1</v>
          </cell>
          <cell r="AY1028">
            <v>0</v>
          </cell>
          <cell r="AZ1028">
            <v>0</v>
          </cell>
          <cell r="BA1028">
            <v>0</v>
          </cell>
          <cell r="BB1028">
            <v>0</v>
          </cell>
          <cell r="BC1028">
            <v>38828</v>
          </cell>
        </row>
        <row r="1029">
          <cell r="A1029">
            <v>2006</v>
          </cell>
          <cell r="B1029">
            <v>1</v>
          </cell>
          <cell r="C1029">
            <v>46</v>
          </cell>
          <cell r="D1029">
            <v>20</v>
          </cell>
          <cell r="E1029">
            <v>792020</v>
          </cell>
          <cell r="F1029">
            <v>0</v>
          </cell>
          <cell r="G1029" t="str">
            <v>Затраты по ШПЗ (основные)</v>
          </cell>
          <cell r="H1029">
            <v>2011</v>
          </cell>
          <cell r="I1029">
            <v>7920</v>
          </cell>
          <cell r="J1029">
            <v>431507.31</v>
          </cell>
          <cell r="K1029">
            <v>1</v>
          </cell>
          <cell r="L1029">
            <v>0</v>
          </cell>
          <cell r="M1029">
            <v>0</v>
          </cell>
          <cell r="N1029">
            <v>0</v>
          </cell>
          <cell r="R1029">
            <v>0</v>
          </cell>
          <cell r="S1029">
            <v>0</v>
          </cell>
          <cell r="T1029">
            <v>0</v>
          </cell>
          <cell r="U1029">
            <v>42</v>
          </cell>
          <cell r="V1029">
            <v>0</v>
          </cell>
          <cell r="W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42</v>
          </cell>
          <cell r="AE1029">
            <v>260000</v>
          </cell>
          <cell r="AF1029">
            <v>0</v>
          </cell>
          <cell r="AI1029">
            <v>2223</v>
          </cell>
          <cell r="AK1029">
            <v>0</v>
          </cell>
          <cell r="AM1029">
            <v>173</v>
          </cell>
          <cell r="AN1029">
            <v>1</v>
          </cell>
          <cell r="AO1029">
            <v>393216</v>
          </cell>
          <cell r="AQ1029">
            <v>0</v>
          </cell>
          <cell r="AR1029">
            <v>0</v>
          </cell>
          <cell r="AS1029" t="str">
            <v>Ы</v>
          </cell>
          <cell r="AT1029" t="str">
            <v>Ы</v>
          </cell>
          <cell r="AU1029">
            <v>0</v>
          </cell>
          <cell r="AV1029">
            <v>0</v>
          </cell>
          <cell r="AW1029">
            <v>23</v>
          </cell>
          <cell r="AX1029">
            <v>1</v>
          </cell>
          <cell r="AY1029">
            <v>0</v>
          </cell>
          <cell r="AZ1029">
            <v>0</v>
          </cell>
          <cell r="BA1029">
            <v>0</v>
          </cell>
          <cell r="BB1029">
            <v>0</v>
          </cell>
          <cell r="BC1029">
            <v>38828</v>
          </cell>
        </row>
        <row r="1030">
          <cell r="A1030">
            <v>2006</v>
          </cell>
          <cell r="B1030">
            <v>1</v>
          </cell>
          <cell r="C1030">
            <v>47</v>
          </cell>
          <cell r="D1030">
            <v>20</v>
          </cell>
          <cell r="E1030">
            <v>792020</v>
          </cell>
          <cell r="F1030">
            <v>0</v>
          </cell>
          <cell r="G1030" t="str">
            <v>Затраты по ШПЗ (основные)</v>
          </cell>
          <cell r="H1030">
            <v>2011</v>
          </cell>
          <cell r="I1030">
            <v>7920</v>
          </cell>
          <cell r="J1030">
            <v>923962.54</v>
          </cell>
          <cell r="K1030">
            <v>1</v>
          </cell>
          <cell r="L1030">
            <v>0</v>
          </cell>
          <cell r="M1030">
            <v>0</v>
          </cell>
          <cell r="N1030">
            <v>0</v>
          </cell>
          <cell r="R1030">
            <v>0</v>
          </cell>
          <cell r="S1030">
            <v>0</v>
          </cell>
          <cell r="T1030">
            <v>0</v>
          </cell>
          <cell r="U1030">
            <v>42</v>
          </cell>
          <cell r="V1030">
            <v>0</v>
          </cell>
          <cell r="W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42</v>
          </cell>
          <cell r="AE1030">
            <v>270000</v>
          </cell>
          <cell r="AF1030">
            <v>0</v>
          </cell>
          <cell r="AI1030">
            <v>2223</v>
          </cell>
          <cell r="AK1030">
            <v>0</v>
          </cell>
          <cell r="AM1030">
            <v>174</v>
          </cell>
          <cell r="AN1030">
            <v>1</v>
          </cell>
          <cell r="AO1030">
            <v>393216</v>
          </cell>
          <cell r="AQ1030">
            <v>0</v>
          </cell>
          <cell r="AR1030">
            <v>0</v>
          </cell>
          <cell r="AS1030" t="str">
            <v>Ы</v>
          </cell>
          <cell r="AT1030" t="str">
            <v>Ы</v>
          </cell>
          <cell r="AU1030">
            <v>0</v>
          </cell>
          <cell r="AV1030">
            <v>0</v>
          </cell>
          <cell r="AW1030">
            <v>23</v>
          </cell>
          <cell r="AX1030">
            <v>1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38828</v>
          </cell>
        </row>
        <row r="1031">
          <cell r="A1031">
            <v>2006</v>
          </cell>
          <cell r="B1031">
            <v>1</v>
          </cell>
          <cell r="C1031">
            <v>48</v>
          </cell>
          <cell r="D1031">
            <v>20</v>
          </cell>
          <cell r="E1031">
            <v>792020</v>
          </cell>
          <cell r="F1031">
            <v>0</v>
          </cell>
          <cell r="G1031" t="str">
            <v>Затраты по ШПЗ (основные)</v>
          </cell>
          <cell r="H1031">
            <v>2011</v>
          </cell>
          <cell r="I1031">
            <v>7920</v>
          </cell>
          <cell r="J1031">
            <v>83623.41</v>
          </cell>
          <cell r="K1031">
            <v>1</v>
          </cell>
          <cell r="L1031">
            <v>0</v>
          </cell>
          <cell r="M1031">
            <v>0</v>
          </cell>
          <cell r="N1031">
            <v>0</v>
          </cell>
          <cell r="R1031">
            <v>0</v>
          </cell>
          <cell r="S1031">
            <v>0</v>
          </cell>
          <cell r="T1031">
            <v>0</v>
          </cell>
          <cell r="U1031">
            <v>42</v>
          </cell>
          <cell r="V1031">
            <v>0</v>
          </cell>
          <cell r="W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42</v>
          </cell>
          <cell r="AE1031">
            <v>280000</v>
          </cell>
          <cell r="AF1031">
            <v>0</v>
          </cell>
          <cell r="AI1031">
            <v>2223</v>
          </cell>
          <cell r="AK1031">
            <v>0</v>
          </cell>
          <cell r="AM1031">
            <v>175</v>
          </cell>
          <cell r="AN1031">
            <v>1</v>
          </cell>
          <cell r="AO1031">
            <v>393216</v>
          </cell>
          <cell r="AQ1031">
            <v>0</v>
          </cell>
          <cell r="AR1031">
            <v>0</v>
          </cell>
          <cell r="AS1031" t="str">
            <v>Ы</v>
          </cell>
          <cell r="AT1031" t="str">
            <v>Ы</v>
          </cell>
          <cell r="AU1031">
            <v>0</v>
          </cell>
          <cell r="AV1031">
            <v>0</v>
          </cell>
          <cell r="AW1031">
            <v>23</v>
          </cell>
          <cell r="AX1031">
            <v>1</v>
          </cell>
          <cell r="AY1031">
            <v>0</v>
          </cell>
          <cell r="AZ1031">
            <v>0</v>
          </cell>
          <cell r="BA1031">
            <v>0</v>
          </cell>
          <cell r="BB1031">
            <v>0</v>
          </cell>
          <cell r="BC1031">
            <v>38828</v>
          </cell>
        </row>
        <row r="1032">
          <cell r="A1032">
            <v>2006</v>
          </cell>
          <cell r="B1032">
            <v>1</v>
          </cell>
          <cell r="C1032">
            <v>49</v>
          </cell>
          <cell r="D1032">
            <v>20</v>
          </cell>
          <cell r="E1032">
            <v>792020</v>
          </cell>
          <cell r="F1032">
            <v>0</v>
          </cell>
          <cell r="G1032" t="str">
            <v>Затраты по ШПЗ (основные)</v>
          </cell>
          <cell r="H1032">
            <v>2011</v>
          </cell>
          <cell r="I1032">
            <v>7920</v>
          </cell>
          <cell r="J1032">
            <v>473140.07</v>
          </cell>
          <cell r="K1032">
            <v>1</v>
          </cell>
          <cell r="L1032">
            <v>0</v>
          </cell>
          <cell r="M1032">
            <v>0</v>
          </cell>
          <cell r="N1032">
            <v>0</v>
          </cell>
          <cell r="R1032">
            <v>0</v>
          </cell>
          <cell r="S1032">
            <v>0</v>
          </cell>
          <cell r="T1032">
            <v>0</v>
          </cell>
          <cell r="U1032">
            <v>42</v>
          </cell>
          <cell r="V1032">
            <v>0</v>
          </cell>
          <cell r="W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42</v>
          </cell>
          <cell r="AE1032">
            <v>280100</v>
          </cell>
          <cell r="AF1032">
            <v>0</v>
          </cell>
          <cell r="AI1032">
            <v>2223</v>
          </cell>
          <cell r="AK1032">
            <v>0</v>
          </cell>
          <cell r="AM1032">
            <v>176</v>
          </cell>
          <cell r="AN1032">
            <v>1</v>
          </cell>
          <cell r="AO1032">
            <v>393216</v>
          </cell>
          <cell r="AQ1032">
            <v>0</v>
          </cell>
          <cell r="AR1032">
            <v>0</v>
          </cell>
          <cell r="AS1032" t="str">
            <v>Ы</v>
          </cell>
          <cell r="AT1032" t="str">
            <v>Ы</v>
          </cell>
          <cell r="AU1032">
            <v>0</v>
          </cell>
          <cell r="AV1032">
            <v>0</v>
          </cell>
          <cell r="AW1032">
            <v>23</v>
          </cell>
          <cell r="AX1032">
            <v>1</v>
          </cell>
          <cell r="AY1032">
            <v>0</v>
          </cell>
          <cell r="AZ1032">
            <v>0</v>
          </cell>
          <cell r="BA1032">
            <v>0</v>
          </cell>
          <cell r="BB1032">
            <v>0</v>
          </cell>
          <cell r="BC1032">
            <v>38828</v>
          </cell>
        </row>
        <row r="1033">
          <cell r="A1033">
            <v>2006</v>
          </cell>
          <cell r="B1033">
            <v>1</v>
          </cell>
          <cell r="C1033">
            <v>50</v>
          </cell>
          <cell r="D1033">
            <v>20</v>
          </cell>
          <cell r="E1033">
            <v>792020</v>
          </cell>
          <cell r="F1033">
            <v>0</v>
          </cell>
          <cell r="G1033" t="str">
            <v>Затраты по ШПЗ (основные)</v>
          </cell>
          <cell r="H1033">
            <v>2011</v>
          </cell>
          <cell r="I1033">
            <v>7920</v>
          </cell>
          <cell r="J1033">
            <v>40375.9</v>
          </cell>
          <cell r="K1033">
            <v>1</v>
          </cell>
          <cell r="L1033">
            <v>0</v>
          </cell>
          <cell r="M1033">
            <v>0</v>
          </cell>
          <cell r="N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42</v>
          </cell>
          <cell r="V1033">
            <v>0</v>
          </cell>
          <cell r="W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42</v>
          </cell>
          <cell r="AE1033">
            <v>280200</v>
          </cell>
          <cell r="AF1033">
            <v>0</v>
          </cell>
          <cell r="AI1033">
            <v>2223</v>
          </cell>
          <cell r="AK1033">
            <v>0</v>
          </cell>
          <cell r="AM1033">
            <v>177</v>
          </cell>
          <cell r="AN1033">
            <v>1</v>
          </cell>
          <cell r="AO1033">
            <v>393216</v>
          </cell>
          <cell r="AQ1033">
            <v>0</v>
          </cell>
          <cell r="AR1033">
            <v>0</v>
          </cell>
          <cell r="AS1033" t="str">
            <v>Ы</v>
          </cell>
          <cell r="AT1033" t="str">
            <v>Ы</v>
          </cell>
          <cell r="AU1033">
            <v>0</v>
          </cell>
          <cell r="AV1033">
            <v>0</v>
          </cell>
          <cell r="AW1033">
            <v>23</v>
          </cell>
          <cell r="AX1033">
            <v>1</v>
          </cell>
          <cell r="AY1033">
            <v>0</v>
          </cell>
          <cell r="AZ1033">
            <v>0</v>
          </cell>
          <cell r="BA1033">
            <v>0</v>
          </cell>
          <cell r="BB1033">
            <v>0</v>
          </cell>
          <cell r="BC1033">
            <v>38828</v>
          </cell>
        </row>
        <row r="1034">
          <cell r="A1034">
            <v>2006</v>
          </cell>
          <cell r="B1034">
            <v>1</v>
          </cell>
          <cell r="C1034">
            <v>51</v>
          </cell>
          <cell r="D1034">
            <v>20</v>
          </cell>
          <cell r="E1034">
            <v>792020</v>
          </cell>
          <cell r="F1034">
            <v>0</v>
          </cell>
          <cell r="G1034" t="str">
            <v>Затраты по ШПЗ (основные)</v>
          </cell>
          <cell r="H1034">
            <v>2011</v>
          </cell>
          <cell r="I1034">
            <v>7920</v>
          </cell>
          <cell r="J1034">
            <v>521147.39</v>
          </cell>
          <cell r="K1034">
            <v>1</v>
          </cell>
          <cell r="L1034">
            <v>0</v>
          </cell>
          <cell r="M1034">
            <v>0</v>
          </cell>
          <cell r="N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42</v>
          </cell>
          <cell r="V1034">
            <v>0</v>
          </cell>
          <cell r="W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42</v>
          </cell>
          <cell r="AE1034">
            <v>280400</v>
          </cell>
          <cell r="AF1034">
            <v>0</v>
          </cell>
          <cell r="AI1034">
            <v>2223</v>
          </cell>
          <cell r="AK1034">
            <v>0</v>
          </cell>
          <cell r="AM1034">
            <v>178</v>
          </cell>
          <cell r="AN1034">
            <v>1</v>
          </cell>
          <cell r="AO1034">
            <v>393216</v>
          </cell>
          <cell r="AQ1034">
            <v>0</v>
          </cell>
          <cell r="AR1034">
            <v>0</v>
          </cell>
          <cell r="AS1034" t="str">
            <v>Ы</v>
          </cell>
          <cell r="AT1034" t="str">
            <v>Ы</v>
          </cell>
          <cell r="AU1034">
            <v>0</v>
          </cell>
          <cell r="AV1034">
            <v>0</v>
          </cell>
          <cell r="AW1034">
            <v>23</v>
          </cell>
          <cell r="AX1034">
            <v>1</v>
          </cell>
          <cell r="AY1034">
            <v>0</v>
          </cell>
          <cell r="AZ1034">
            <v>0</v>
          </cell>
          <cell r="BA1034">
            <v>0</v>
          </cell>
          <cell r="BB1034">
            <v>0</v>
          </cell>
          <cell r="BC1034">
            <v>38828</v>
          </cell>
        </row>
        <row r="1035">
          <cell r="A1035">
            <v>2006</v>
          </cell>
          <cell r="B1035">
            <v>1</v>
          </cell>
          <cell r="C1035">
            <v>52</v>
          </cell>
          <cell r="D1035">
            <v>20</v>
          </cell>
          <cell r="E1035">
            <v>792020</v>
          </cell>
          <cell r="F1035">
            <v>0</v>
          </cell>
          <cell r="G1035" t="str">
            <v>Затраты по ШПЗ (основные)</v>
          </cell>
          <cell r="H1035">
            <v>2011</v>
          </cell>
          <cell r="I1035">
            <v>7920</v>
          </cell>
          <cell r="J1035">
            <v>136032.68</v>
          </cell>
          <cell r="K1035">
            <v>1</v>
          </cell>
          <cell r="L1035">
            <v>0</v>
          </cell>
          <cell r="M1035">
            <v>0</v>
          </cell>
          <cell r="N1035">
            <v>0</v>
          </cell>
          <cell r="R1035">
            <v>0</v>
          </cell>
          <cell r="S1035">
            <v>0</v>
          </cell>
          <cell r="T1035">
            <v>0</v>
          </cell>
          <cell r="U1035">
            <v>42</v>
          </cell>
          <cell r="V1035">
            <v>0</v>
          </cell>
          <cell r="W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42</v>
          </cell>
          <cell r="AE1035">
            <v>281100</v>
          </cell>
          <cell r="AF1035">
            <v>0</v>
          </cell>
          <cell r="AI1035">
            <v>2223</v>
          </cell>
          <cell r="AK1035">
            <v>0</v>
          </cell>
          <cell r="AM1035">
            <v>179</v>
          </cell>
          <cell r="AN1035">
            <v>1</v>
          </cell>
          <cell r="AO1035">
            <v>393216</v>
          </cell>
          <cell r="AQ1035">
            <v>0</v>
          </cell>
          <cell r="AR1035">
            <v>0</v>
          </cell>
          <cell r="AS1035" t="str">
            <v>Ы</v>
          </cell>
          <cell r="AT1035" t="str">
            <v>Ы</v>
          </cell>
          <cell r="AU1035">
            <v>0</v>
          </cell>
          <cell r="AV1035">
            <v>0</v>
          </cell>
          <cell r="AW1035">
            <v>23</v>
          </cell>
          <cell r="AX1035">
            <v>1</v>
          </cell>
          <cell r="AY1035">
            <v>0</v>
          </cell>
          <cell r="AZ1035">
            <v>0</v>
          </cell>
          <cell r="BA1035">
            <v>0</v>
          </cell>
          <cell r="BB1035">
            <v>0</v>
          </cell>
          <cell r="BC1035">
            <v>38828</v>
          </cell>
        </row>
        <row r="1036">
          <cell r="A1036">
            <v>2006</v>
          </cell>
          <cell r="B1036">
            <v>1</v>
          </cell>
          <cell r="C1036">
            <v>53</v>
          </cell>
          <cell r="D1036">
            <v>20</v>
          </cell>
          <cell r="E1036">
            <v>792020</v>
          </cell>
          <cell r="F1036">
            <v>0</v>
          </cell>
          <cell r="G1036" t="str">
            <v>Затраты по ШПЗ (основные)</v>
          </cell>
          <cell r="H1036">
            <v>2011</v>
          </cell>
          <cell r="I1036">
            <v>7920</v>
          </cell>
          <cell r="J1036">
            <v>789.56</v>
          </cell>
          <cell r="K1036">
            <v>1</v>
          </cell>
          <cell r="L1036">
            <v>0</v>
          </cell>
          <cell r="M1036">
            <v>0</v>
          </cell>
          <cell r="N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42</v>
          </cell>
          <cell r="V1036">
            <v>0</v>
          </cell>
          <cell r="W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42</v>
          </cell>
          <cell r="AE1036">
            <v>281300</v>
          </cell>
          <cell r="AF1036">
            <v>0</v>
          </cell>
          <cell r="AI1036">
            <v>2223</v>
          </cell>
          <cell r="AK1036">
            <v>0</v>
          </cell>
          <cell r="AM1036">
            <v>180</v>
          </cell>
          <cell r="AN1036">
            <v>1</v>
          </cell>
          <cell r="AO1036">
            <v>393216</v>
          </cell>
          <cell r="AQ1036">
            <v>0</v>
          </cell>
          <cell r="AR1036">
            <v>0</v>
          </cell>
          <cell r="AS1036" t="str">
            <v>Ы</v>
          </cell>
          <cell r="AT1036" t="str">
            <v>Ы</v>
          </cell>
          <cell r="AU1036">
            <v>0</v>
          </cell>
          <cell r="AV1036">
            <v>0</v>
          </cell>
          <cell r="AW1036">
            <v>23</v>
          </cell>
          <cell r="AX1036">
            <v>1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38828</v>
          </cell>
        </row>
        <row r="1037">
          <cell r="A1037">
            <v>2006</v>
          </cell>
          <cell r="B1037">
            <v>1</v>
          </cell>
          <cell r="C1037">
            <v>54</v>
          </cell>
          <cell r="D1037">
            <v>20</v>
          </cell>
          <cell r="E1037">
            <v>792020</v>
          </cell>
          <cell r="F1037">
            <v>0</v>
          </cell>
          <cell r="G1037" t="str">
            <v>Затраты по ШПЗ (основные)</v>
          </cell>
          <cell r="H1037">
            <v>2011</v>
          </cell>
          <cell r="I1037">
            <v>7920</v>
          </cell>
          <cell r="J1037">
            <v>8318.48</v>
          </cell>
          <cell r="K1037">
            <v>1</v>
          </cell>
          <cell r="L1037">
            <v>0</v>
          </cell>
          <cell r="M1037">
            <v>0</v>
          </cell>
          <cell r="N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42</v>
          </cell>
          <cell r="V1037">
            <v>0</v>
          </cell>
          <cell r="W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42</v>
          </cell>
          <cell r="AE1037">
            <v>282000</v>
          </cell>
          <cell r="AF1037">
            <v>0</v>
          </cell>
          <cell r="AI1037">
            <v>2223</v>
          </cell>
          <cell r="AK1037">
            <v>0</v>
          </cell>
          <cell r="AM1037">
            <v>181</v>
          </cell>
          <cell r="AN1037">
            <v>1</v>
          </cell>
          <cell r="AO1037">
            <v>393216</v>
          </cell>
          <cell r="AQ1037">
            <v>0</v>
          </cell>
          <cell r="AR1037">
            <v>0</v>
          </cell>
          <cell r="AS1037" t="str">
            <v>Ы</v>
          </cell>
          <cell r="AT1037" t="str">
            <v>Ы</v>
          </cell>
          <cell r="AU1037">
            <v>0</v>
          </cell>
          <cell r="AV1037">
            <v>0</v>
          </cell>
          <cell r="AW1037">
            <v>23</v>
          </cell>
          <cell r="AX1037">
            <v>1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38828</v>
          </cell>
        </row>
        <row r="1038">
          <cell r="A1038">
            <v>2006</v>
          </cell>
          <cell r="B1038">
            <v>1</v>
          </cell>
          <cell r="C1038">
            <v>55</v>
          </cell>
          <cell r="D1038">
            <v>20</v>
          </cell>
          <cell r="E1038">
            <v>792020</v>
          </cell>
          <cell r="F1038">
            <v>0</v>
          </cell>
          <cell r="G1038" t="str">
            <v>Затраты по ШПЗ (основные)</v>
          </cell>
          <cell r="H1038">
            <v>2011</v>
          </cell>
          <cell r="I1038">
            <v>7920</v>
          </cell>
          <cell r="J1038">
            <v>25240.62</v>
          </cell>
          <cell r="K1038">
            <v>1</v>
          </cell>
          <cell r="L1038">
            <v>0</v>
          </cell>
          <cell r="M1038">
            <v>0</v>
          </cell>
          <cell r="N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42</v>
          </cell>
          <cell r="V1038">
            <v>0</v>
          </cell>
          <cell r="W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42</v>
          </cell>
          <cell r="AE1038">
            <v>282200</v>
          </cell>
          <cell r="AF1038">
            <v>0</v>
          </cell>
          <cell r="AI1038">
            <v>2223</v>
          </cell>
          <cell r="AK1038">
            <v>0</v>
          </cell>
          <cell r="AM1038">
            <v>182</v>
          </cell>
          <cell r="AN1038">
            <v>1</v>
          </cell>
          <cell r="AO1038">
            <v>393216</v>
          </cell>
          <cell r="AQ1038">
            <v>0</v>
          </cell>
          <cell r="AR1038">
            <v>0</v>
          </cell>
          <cell r="AS1038" t="str">
            <v>Ы</v>
          </cell>
          <cell r="AT1038" t="str">
            <v>Ы</v>
          </cell>
          <cell r="AU1038">
            <v>0</v>
          </cell>
          <cell r="AV1038">
            <v>0</v>
          </cell>
          <cell r="AW1038">
            <v>23</v>
          </cell>
          <cell r="AX1038">
            <v>1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38828</v>
          </cell>
        </row>
        <row r="1039">
          <cell r="A1039">
            <v>2006</v>
          </cell>
          <cell r="B1039">
            <v>1</v>
          </cell>
          <cell r="C1039">
            <v>56</v>
          </cell>
          <cell r="D1039">
            <v>20</v>
          </cell>
          <cell r="E1039">
            <v>792020</v>
          </cell>
          <cell r="F1039">
            <v>0</v>
          </cell>
          <cell r="G1039" t="str">
            <v>Затраты по ШПЗ (основные)</v>
          </cell>
          <cell r="H1039">
            <v>2011</v>
          </cell>
          <cell r="I1039">
            <v>7920</v>
          </cell>
          <cell r="J1039">
            <v>38632.44</v>
          </cell>
          <cell r="K1039">
            <v>1</v>
          </cell>
          <cell r="L1039">
            <v>0</v>
          </cell>
          <cell r="M1039">
            <v>0</v>
          </cell>
          <cell r="N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42</v>
          </cell>
          <cell r="V1039">
            <v>0</v>
          </cell>
          <cell r="W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42</v>
          </cell>
          <cell r="AE1039">
            <v>282400</v>
          </cell>
          <cell r="AF1039">
            <v>0</v>
          </cell>
          <cell r="AI1039">
            <v>2223</v>
          </cell>
          <cell r="AK1039">
            <v>0</v>
          </cell>
          <cell r="AM1039">
            <v>183</v>
          </cell>
          <cell r="AN1039">
            <v>1</v>
          </cell>
          <cell r="AO1039">
            <v>393216</v>
          </cell>
          <cell r="AQ1039">
            <v>0</v>
          </cell>
          <cell r="AR1039">
            <v>0</v>
          </cell>
          <cell r="AS1039" t="str">
            <v>Ы</v>
          </cell>
          <cell r="AT1039" t="str">
            <v>Ы</v>
          </cell>
          <cell r="AU1039">
            <v>0</v>
          </cell>
          <cell r="AV1039">
            <v>0</v>
          </cell>
          <cell r="AW1039">
            <v>23</v>
          </cell>
          <cell r="AX1039">
            <v>1</v>
          </cell>
          <cell r="AY1039">
            <v>0</v>
          </cell>
          <cell r="AZ1039">
            <v>0</v>
          </cell>
          <cell r="BA1039">
            <v>0</v>
          </cell>
          <cell r="BB1039">
            <v>0</v>
          </cell>
          <cell r="BC1039">
            <v>38828</v>
          </cell>
        </row>
        <row r="1040">
          <cell r="A1040">
            <v>2006</v>
          </cell>
          <cell r="B1040">
            <v>1</v>
          </cell>
          <cell r="C1040">
            <v>57</v>
          </cell>
          <cell r="D1040">
            <v>20</v>
          </cell>
          <cell r="E1040">
            <v>792020</v>
          </cell>
          <cell r="F1040">
            <v>0</v>
          </cell>
          <cell r="G1040" t="str">
            <v>Затраты по ШПЗ (основные)</v>
          </cell>
          <cell r="H1040">
            <v>2011</v>
          </cell>
          <cell r="I1040">
            <v>7920</v>
          </cell>
          <cell r="J1040">
            <v>202778</v>
          </cell>
          <cell r="K1040">
            <v>1</v>
          </cell>
          <cell r="L1040">
            <v>0</v>
          </cell>
          <cell r="M1040">
            <v>0</v>
          </cell>
          <cell r="N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42</v>
          </cell>
          <cell r="V1040">
            <v>0</v>
          </cell>
          <cell r="W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42</v>
          </cell>
          <cell r="AE1040">
            <v>283000</v>
          </cell>
          <cell r="AF1040">
            <v>0</v>
          </cell>
          <cell r="AI1040">
            <v>2223</v>
          </cell>
          <cell r="AK1040">
            <v>0</v>
          </cell>
          <cell r="AM1040">
            <v>184</v>
          </cell>
          <cell r="AN1040">
            <v>1</v>
          </cell>
          <cell r="AO1040">
            <v>393216</v>
          </cell>
          <cell r="AQ1040">
            <v>0</v>
          </cell>
          <cell r="AR1040">
            <v>0</v>
          </cell>
          <cell r="AS1040" t="str">
            <v>Ы</v>
          </cell>
          <cell r="AT1040" t="str">
            <v>Ы</v>
          </cell>
          <cell r="AU1040">
            <v>0</v>
          </cell>
          <cell r="AV1040">
            <v>0</v>
          </cell>
          <cell r="AW1040">
            <v>23</v>
          </cell>
          <cell r="AX1040">
            <v>1</v>
          </cell>
          <cell r="AY1040">
            <v>0</v>
          </cell>
          <cell r="AZ1040">
            <v>0</v>
          </cell>
          <cell r="BA1040">
            <v>0</v>
          </cell>
          <cell r="BB1040">
            <v>0</v>
          </cell>
          <cell r="BC1040">
            <v>38828</v>
          </cell>
        </row>
        <row r="1041">
          <cell r="A1041">
            <v>2006</v>
          </cell>
          <cell r="B1041">
            <v>1</v>
          </cell>
          <cell r="C1041">
            <v>58</v>
          </cell>
          <cell r="D1041">
            <v>20</v>
          </cell>
          <cell r="E1041">
            <v>792020</v>
          </cell>
          <cell r="F1041">
            <v>0</v>
          </cell>
          <cell r="G1041" t="str">
            <v>Затраты по ШПЗ (основные)</v>
          </cell>
          <cell r="H1041">
            <v>2011</v>
          </cell>
          <cell r="I1041">
            <v>7920</v>
          </cell>
          <cell r="J1041">
            <v>45434.1</v>
          </cell>
          <cell r="K1041">
            <v>1</v>
          </cell>
          <cell r="L1041">
            <v>0</v>
          </cell>
          <cell r="M1041">
            <v>0</v>
          </cell>
          <cell r="N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42</v>
          </cell>
          <cell r="V1041">
            <v>0</v>
          </cell>
          <cell r="W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42</v>
          </cell>
          <cell r="AE1041">
            <v>285000</v>
          </cell>
          <cell r="AF1041">
            <v>0</v>
          </cell>
          <cell r="AI1041">
            <v>2223</v>
          </cell>
          <cell r="AK1041">
            <v>0</v>
          </cell>
          <cell r="AM1041">
            <v>185</v>
          </cell>
          <cell r="AN1041">
            <v>1</v>
          </cell>
          <cell r="AO1041">
            <v>393216</v>
          </cell>
          <cell r="AQ1041">
            <v>0</v>
          </cell>
          <cell r="AR1041">
            <v>0</v>
          </cell>
          <cell r="AS1041" t="str">
            <v>Ы</v>
          </cell>
          <cell r="AT1041" t="str">
            <v>Ы</v>
          </cell>
          <cell r="AU1041">
            <v>0</v>
          </cell>
          <cell r="AV1041">
            <v>0</v>
          </cell>
          <cell r="AW1041">
            <v>23</v>
          </cell>
          <cell r="AX1041">
            <v>1</v>
          </cell>
          <cell r="AY1041">
            <v>0</v>
          </cell>
          <cell r="AZ1041">
            <v>0</v>
          </cell>
          <cell r="BA1041">
            <v>0</v>
          </cell>
          <cell r="BB1041">
            <v>0</v>
          </cell>
          <cell r="BC1041">
            <v>38828</v>
          </cell>
        </row>
        <row r="1042">
          <cell r="A1042">
            <v>2006</v>
          </cell>
          <cell r="B1042">
            <v>1</v>
          </cell>
          <cell r="C1042">
            <v>59</v>
          </cell>
          <cell r="D1042">
            <v>20</v>
          </cell>
          <cell r="E1042">
            <v>792020</v>
          </cell>
          <cell r="F1042">
            <v>0</v>
          </cell>
          <cell r="G1042" t="str">
            <v>Затраты по ШПЗ (основные)</v>
          </cell>
          <cell r="H1042">
            <v>2011</v>
          </cell>
          <cell r="I1042">
            <v>7920</v>
          </cell>
          <cell r="J1042">
            <v>457125.96</v>
          </cell>
          <cell r="K1042">
            <v>1</v>
          </cell>
          <cell r="L1042">
            <v>0</v>
          </cell>
          <cell r="M1042">
            <v>0</v>
          </cell>
          <cell r="N1042">
            <v>0</v>
          </cell>
          <cell r="R1042">
            <v>0</v>
          </cell>
          <cell r="S1042">
            <v>0</v>
          </cell>
          <cell r="T1042">
            <v>0</v>
          </cell>
          <cell r="U1042">
            <v>42</v>
          </cell>
          <cell r="V1042">
            <v>0</v>
          </cell>
          <cell r="W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42</v>
          </cell>
          <cell r="AE1042">
            <v>311000</v>
          </cell>
          <cell r="AF1042">
            <v>0</v>
          </cell>
          <cell r="AI1042">
            <v>2223</v>
          </cell>
          <cell r="AK1042">
            <v>0</v>
          </cell>
          <cell r="AM1042">
            <v>186</v>
          </cell>
          <cell r="AN1042">
            <v>1</v>
          </cell>
          <cell r="AO1042">
            <v>393216</v>
          </cell>
          <cell r="AQ1042">
            <v>0</v>
          </cell>
          <cell r="AR1042">
            <v>0</v>
          </cell>
          <cell r="AS1042" t="str">
            <v>Ы</v>
          </cell>
          <cell r="AT1042" t="str">
            <v>Ы</v>
          </cell>
          <cell r="AU1042">
            <v>0</v>
          </cell>
          <cell r="AV1042">
            <v>0</v>
          </cell>
          <cell r="AW1042">
            <v>23</v>
          </cell>
          <cell r="AX1042">
            <v>1</v>
          </cell>
          <cell r="AY1042">
            <v>0</v>
          </cell>
          <cell r="AZ1042">
            <v>0</v>
          </cell>
          <cell r="BA1042">
            <v>0</v>
          </cell>
          <cell r="BB1042">
            <v>0</v>
          </cell>
          <cell r="BC1042">
            <v>38828</v>
          </cell>
        </row>
        <row r="1043">
          <cell r="A1043">
            <v>2006</v>
          </cell>
          <cell r="B1043">
            <v>1</v>
          </cell>
          <cell r="C1043">
            <v>60</v>
          </cell>
          <cell r="D1043">
            <v>20</v>
          </cell>
          <cell r="E1043">
            <v>792020</v>
          </cell>
          <cell r="F1043">
            <v>0</v>
          </cell>
          <cell r="G1043" t="str">
            <v>Затраты по ШПЗ (основные)</v>
          </cell>
          <cell r="H1043">
            <v>2011</v>
          </cell>
          <cell r="I1043">
            <v>7920</v>
          </cell>
          <cell r="J1043">
            <v>3154579.07</v>
          </cell>
          <cell r="K1043">
            <v>1</v>
          </cell>
          <cell r="L1043">
            <v>0</v>
          </cell>
          <cell r="M1043">
            <v>0</v>
          </cell>
          <cell r="N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42</v>
          </cell>
          <cell r="V1043">
            <v>0</v>
          </cell>
          <cell r="W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42</v>
          </cell>
          <cell r="AE1043">
            <v>312000</v>
          </cell>
          <cell r="AF1043">
            <v>0</v>
          </cell>
          <cell r="AI1043">
            <v>2223</v>
          </cell>
          <cell r="AK1043">
            <v>0</v>
          </cell>
          <cell r="AM1043">
            <v>187</v>
          </cell>
          <cell r="AN1043">
            <v>1</v>
          </cell>
          <cell r="AO1043">
            <v>393216</v>
          </cell>
          <cell r="AQ1043">
            <v>0</v>
          </cell>
          <cell r="AR1043">
            <v>0</v>
          </cell>
          <cell r="AS1043" t="str">
            <v>Ы</v>
          </cell>
          <cell r="AT1043" t="str">
            <v>Ы</v>
          </cell>
          <cell r="AU1043">
            <v>0</v>
          </cell>
          <cell r="AV1043">
            <v>0</v>
          </cell>
          <cell r="AW1043">
            <v>23</v>
          </cell>
          <cell r="AX1043">
            <v>1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38828</v>
          </cell>
        </row>
        <row r="1044">
          <cell r="A1044">
            <v>2006</v>
          </cell>
          <cell r="B1044">
            <v>1</v>
          </cell>
          <cell r="C1044">
            <v>61</v>
          </cell>
          <cell r="D1044">
            <v>20</v>
          </cell>
          <cell r="E1044">
            <v>792020</v>
          </cell>
          <cell r="F1044">
            <v>0</v>
          </cell>
          <cell r="G1044" t="str">
            <v>Затраты по ШПЗ (основные)</v>
          </cell>
          <cell r="H1044">
            <v>2011</v>
          </cell>
          <cell r="I1044">
            <v>7920</v>
          </cell>
          <cell r="J1044">
            <v>173091.58</v>
          </cell>
          <cell r="K1044">
            <v>1</v>
          </cell>
          <cell r="L1044">
            <v>0</v>
          </cell>
          <cell r="M1044">
            <v>0</v>
          </cell>
          <cell r="N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42</v>
          </cell>
          <cell r="V1044">
            <v>0</v>
          </cell>
          <cell r="W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42</v>
          </cell>
          <cell r="AE1044">
            <v>313000</v>
          </cell>
          <cell r="AF1044">
            <v>0</v>
          </cell>
          <cell r="AI1044">
            <v>2223</v>
          </cell>
          <cell r="AK1044">
            <v>0</v>
          </cell>
          <cell r="AM1044">
            <v>188</v>
          </cell>
          <cell r="AN1044">
            <v>1</v>
          </cell>
          <cell r="AO1044">
            <v>393216</v>
          </cell>
          <cell r="AQ1044">
            <v>0</v>
          </cell>
          <cell r="AR1044">
            <v>0</v>
          </cell>
          <cell r="AS1044" t="str">
            <v>Ы</v>
          </cell>
          <cell r="AT1044" t="str">
            <v>Ы</v>
          </cell>
          <cell r="AU1044">
            <v>0</v>
          </cell>
          <cell r="AV1044">
            <v>0</v>
          </cell>
          <cell r="AW1044">
            <v>23</v>
          </cell>
          <cell r="AX1044">
            <v>1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38828</v>
          </cell>
        </row>
        <row r="1045">
          <cell r="A1045">
            <v>2006</v>
          </cell>
          <cell r="B1045">
            <v>1</v>
          </cell>
          <cell r="C1045">
            <v>62</v>
          </cell>
          <cell r="D1045">
            <v>20</v>
          </cell>
          <cell r="E1045">
            <v>792020</v>
          </cell>
          <cell r="F1045">
            <v>0</v>
          </cell>
          <cell r="G1045" t="str">
            <v>Затраты по ШПЗ (основные)</v>
          </cell>
          <cell r="H1045">
            <v>2011</v>
          </cell>
          <cell r="I1045">
            <v>7920</v>
          </cell>
          <cell r="J1045">
            <v>315108.90000000002</v>
          </cell>
          <cell r="K1045">
            <v>1</v>
          </cell>
          <cell r="L1045">
            <v>0</v>
          </cell>
          <cell r="M1045">
            <v>0</v>
          </cell>
          <cell r="N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42</v>
          </cell>
          <cell r="V1045">
            <v>0</v>
          </cell>
          <cell r="W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42</v>
          </cell>
          <cell r="AE1045">
            <v>314000</v>
          </cell>
          <cell r="AF1045">
            <v>0</v>
          </cell>
          <cell r="AI1045">
            <v>2223</v>
          </cell>
          <cell r="AK1045">
            <v>0</v>
          </cell>
          <cell r="AM1045">
            <v>189</v>
          </cell>
          <cell r="AN1045">
            <v>1</v>
          </cell>
          <cell r="AO1045">
            <v>393216</v>
          </cell>
          <cell r="AQ1045">
            <v>0</v>
          </cell>
          <cell r="AR1045">
            <v>0</v>
          </cell>
          <cell r="AS1045" t="str">
            <v>Ы</v>
          </cell>
          <cell r="AT1045" t="str">
            <v>Ы</v>
          </cell>
          <cell r="AU1045">
            <v>0</v>
          </cell>
          <cell r="AV1045">
            <v>0</v>
          </cell>
          <cell r="AW1045">
            <v>23</v>
          </cell>
          <cell r="AX1045">
            <v>1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38828</v>
          </cell>
        </row>
        <row r="1046">
          <cell r="A1046">
            <v>2006</v>
          </cell>
          <cell r="B1046">
            <v>1</v>
          </cell>
          <cell r="C1046">
            <v>63</v>
          </cell>
          <cell r="D1046">
            <v>20</v>
          </cell>
          <cell r="E1046">
            <v>792020</v>
          </cell>
          <cell r="F1046">
            <v>0</v>
          </cell>
          <cell r="G1046" t="str">
            <v>Затраты по ШПЗ (основные)</v>
          </cell>
          <cell r="H1046">
            <v>2011</v>
          </cell>
          <cell r="I1046">
            <v>7920</v>
          </cell>
          <cell r="J1046">
            <v>63082.98</v>
          </cell>
          <cell r="K1046">
            <v>1</v>
          </cell>
          <cell r="L1046">
            <v>0</v>
          </cell>
          <cell r="M1046">
            <v>0</v>
          </cell>
          <cell r="N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42</v>
          </cell>
          <cell r="V1046">
            <v>0</v>
          </cell>
          <cell r="W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42</v>
          </cell>
          <cell r="AE1046">
            <v>315000</v>
          </cell>
          <cell r="AF1046">
            <v>0</v>
          </cell>
          <cell r="AI1046">
            <v>2223</v>
          </cell>
          <cell r="AK1046">
            <v>0</v>
          </cell>
          <cell r="AM1046">
            <v>190</v>
          </cell>
          <cell r="AN1046">
            <v>1</v>
          </cell>
          <cell r="AO1046">
            <v>393216</v>
          </cell>
          <cell r="AQ1046">
            <v>0</v>
          </cell>
          <cell r="AR1046">
            <v>0</v>
          </cell>
          <cell r="AS1046" t="str">
            <v>Ы</v>
          </cell>
          <cell r="AT1046" t="str">
            <v>Ы</v>
          </cell>
          <cell r="AU1046">
            <v>0</v>
          </cell>
          <cell r="AV1046">
            <v>0</v>
          </cell>
          <cell r="AW1046">
            <v>23</v>
          </cell>
          <cell r="AX1046">
            <v>1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38828</v>
          </cell>
        </row>
        <row r="1047">
          <cell r="A1047">
            <v>2006</v>
          </cell>
          <cell r="B1047">
            <v>1</v>
          </cell>
          <cell r="C1047">
            <v>64</v>
          </cell>
          <cell r="D1047">
            <v>20</v>
          </cell>
          <cell r="E1047">
            <v>792020</v>
          </cell>
          <cell r="F1047">
            <v>0</v>
          </cell>
          <cell r="G1047" t="str">
            <v>Затраты по ШПЗ (основные)</v>
          </cell>
          <cell r="H1047">
            <v>2011</v>
          </cell>
          <cell r="I1047">
            <v>7920</v>
          </cell>
          <cell r="J1047">
            <v>7691603.0300000003</v>
          </cell>
          <cell r="K1047">
            <v>1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42</v>
          </cell>
          <cell r="V1047">
            <v>0</v>
          </cell>
          <cell r="W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42</v>
          </cell>
          <cell r="AE1047">
            <v>410000</v>
          </cell>
          <cell r="AF1047">
            <v>0</v>
          </cell>
          <cell r="AI1047">
            <v>2223</v>
          </cell>
          <cell r="AK1047">
            <v>0</v>
          </cell>
          <cell r="AM1047">
            <v>191</v>
          </cell>
          <cell r="AN1047">
            <v>1</v>
          </cell>
          <cell r="AO1047">
            <v>393216</v>
          </cell>
          <cell r="AQ1047">
            <v>0</v>
          </cell>
          <cell r="AR1047">
            <v>0</v>
          </cell>
          <cell r="AS1047" t="str">
            <v>Ы</v>
          </cell>
          <cell r="AT1047" t="str">
            <v>Ы</v>
          </cell>
          <cell r="AU1047">
            <v>0</v>
          </cell>
          <cell r="AV1047">
            <v>0</v>
          </cell>
          <cell r="AW1047">
            <v>23</v>
          </cell>
          <cell r="AX1047">
            <v>1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38828</v>
          </cell>
        </row>
        <row r="1048">
          <cell r="A1048">
            <v>2006</v>
          </cell>
          <cell r="B1048">
            <v>1</v>
          </cell>
          <cell r="C1048">
            <v>65</v>
          </cell>
          <cell r="D1048">
            <v>20</v>
          </cell>
          <cell r="E1048">
            <v>792020</v>
          </cell>
          <cell r="F1048">
            <v>0</v>
          </cell>
          <cell r="G1048" t="str">
            <v>Затраты по ШПЗ (основные)</v>
          </cell>
          <cell r="H1048">
            <v>2011</v>
          </cell>
          <cell r="I1048">
            <v>7920</v>
          </cell>
          <cell r="J1048">
            <v>1384634.82</v>
          </cell>
          <cell r="K1048">
            <v>1</v>
          </cell>
          <cell r="L1048">
            <v>0</v>
          </cell>
          <cell r="M1048">
            <v>0</v>
          </cell>
          <cell r="N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42</v>
          </cell>
          <cell r="V1048">
            <v>0</v>
          </cell>
          <cell r="W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42</v>
          </cell>
          <cell r="AE1048">
            <v>420000</v>
          </cell>
          <cell r="AF1048">
            <v>0</v>
          </cell>
          <cell r="AI1048">
            <v>2223</v>
          </cell>
          <cell r="AK1048">
            <v>0</v>
          </cell>
          <cell r="AM1048">
            <v>192</v>
          </cell>
          <cell r="AN1048">
            <v>1</v>
          </cell>
          <cell r="AO1048">
            <v>393216</v>
          </cell>
          <cell r="AQ1048">
            <v>0</v>
          </cell>
          <cell r="AR1048">
            <v>0</v>
          </cell>
          <cell r="AS1048" t="str">
            <v>Ы</v>
          </cell>
          <cell r="AT1048" t="str">
            <v>Ы</v>
          </cell>
          <cell r="AU1048">
            <v>0</v>
          </cell>
          <cell r="AV1048">
            <v>0</v>
          </cell>
          <cell r="AW1048">
            <v>23</v>
          </cell>
          <cell r="AX1048">
            <v>1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38828</v>
          </cell>
        </row>
        <row r="1049">
          <cell r="A1049">
            <v>2006</v>
          </cell>
          <cell r="B1049">
            <v>1</v>
          </cell>
          <cell r="C1049">
            <v>66</v>
          </cell>
          <cell r="D1049">
            <v>20</v>
          </cell>
          <cell r="E1049">
            <v>792020</v>
          </cell>
          <cell r="F1049">
            <v>0</v>
          </cell>
          <cell r="G1049" t="str">
            <v>Затраты по ШПЗ (основные)</v>
          </cell>
          <cell r="H1049">
            <v>2011</v>
          </cell>
          <cell r="I1049">
            <v>7920</v>
          </cell>
          <cell r="J1049">
            <v>26867635.120000001</v>
          </cell>
          <cell r="K1049">
            <v>1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42</v>
          </cell>
          <cell r="V1049">
            <v>0</v>
          </cell>
          <cell r="W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42</v>
          </cell>
          <cell r="AE1049">
            <v>430000</v>
          </cell>
          <cell r="AF1049">
            <v>0</v>
          </cell>
          <cell r="AI1049">
            <v>2223</v>
          </cell>
          <cell r="AK1049">
            <v>0</v>
          </cell>
          <cell r="AM1049">
            <v>193</v>
          </cell>
          <cell r="AN1049">
            <v>1</v>
          </cell>
          <cell r="AO1049">
            <v>393216</v>
          </cell>
          <cell r="AQ1049">
            <v>0</v>
          </cell>
          <cell r="AR1049">
            <v>0</v>
          </cell>
          <cell r="AS1049" t="str">
            <v>Ы</v>
          </cell>
          <cell r="AT1049" t="str">
            <v>Ы</v>
          </cell>
          <cell r="AU1049">
            <v>0</v>
          </cell>
          <cell r="AV1049">
            <v>0</v>
          </cell>
          <cell r="AW1049">
            <v>23</v>
          </cell>
          <cell r="AX1049">
            <v>1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38828</v>
          </cell>
        </row>
        <row r="1050">
          <cell r="A1050">
            <v>2006</v>
          </cell>
          <cell r="B1050">
            <v>1</v>
          </cell>
          <cell r="C1050">
            <v>67</v>
          </cell>
          <cell r="D1050">
            <v>20</v>
          </cell>
          <cell r="E1050">
            <v>792020</v>
          </cell>
          <cell r="F1050">
            <v>0</v>
          </cell>
          <cell r="G1050" t="str">
            <v>Затраты по ШПЗ (основные)</v>
          </cell>
          <cell r="H1050">
            <v>2011</v>
          </cell>
          <cell r="I1050">
            <v>7920</v>
          </cell>
          <cell r="J1050">
            <v>250303.69</v>
          </cell>
          <cell r="K1050">
            <v>1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42</v>
          </cell>
          <cell r="V1050">
            <v>0</v>
          </cell>
          <cell r="W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42</v>
          </cell>
          <cell r="AE1050">
            <v>450000</v>
          </cell>
          <cell r="AF1050">
            <v>0</v>
          </cell>
          <cell r="AI1050">
            <v>2223</v>
          </cell>
          <cell r="AK1050">
            <v>0</v>
          </cell>
          <cell r="AM1050">
            <v>194</v>
          </cell>
          <cell r="AN1050">
            <v>1</v>
          </cell>
          <cell r="AO1050">
            <v>393216</v>
          </cell>
          <cell r="AQ1050">
            <v>0</v>
          </cell>
          <cell r="AR1050">
            <v>0</v>
          </cell>
          <cell r="AS1050" t="str">
            <v>Ы</v>
          </cell>
          <cell r="AT1050" t="str">
            <v>Ы</v>
          </cell>
          <cell r="AU1050">
            <v>0</v>
          </cell>
          <cell r="AV1050">
            <v>0</v>
          </cell>
          <cell r="AW1050">
            <v>23</v>
          </cell>
          <cell r="AX1050">
            <v>1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38828</v>
          </cell>
        </row>
        <row r="1051">
          <cell r="A1051">
            <v>2006</v>
          </cell>
          <cell r="B1051">
            <v>1</v>
          </cell>
          <cell r="C1051">
            <v>68</v>
          </cell>
          <cell r="D1051">
            <v>20</v>
          </cell>
          <cell r="E1051">
            <v>792020</v>
          </cell>
          <cell r="F1051">
            <v>0</v>
          </cell>
          <cell r="G1051" t="str">
            <v>Затраты по ШПЗ (основные)</v>
          </cell>
          <cell r="H1051">
            <v>2011</v>
          </cell>
          <cell r="I1051">
            <v>7920</v>
          </cell>
          <cell r="J1051">
            <v>24174.44</v>
          </cell>
          <cell r="K1051">
            <v>1</v>
          </cell>
          <cell r="L1051">
            <v>0</v>
          </cell>
          <cell r="M1051">
            <v>0</v>
          </cell>
          <cell r="N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42</v>
          </cell>
          <cell r="V1051">
            <v>0</v>
          </cell>
          <cell r="W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42</v>
          </cell>
          <cell r="AE1051">
            <v>460000</v>
          </cell>
          <cell r="AF1051">
            <v>0</v>
          </cell>
          <cell r="AI1051">
            <v>2223</v>
          </cell>
          <cell r="AK1051">
            <v>0</v>
          </cell>
          <cell r="AM1051">
            <v>195</v>
          </cell>
          <cell r="AN1051">
            <v>1</v>
          </cell>
          <cell r="AO1051">
            <v>393216</v>
          </cell>
          <cell r="AQ1051">
            <v>0</v>
          </cell>
          <cell r="AR1051">
            <v>0</v>
          </cell>
          <cell r="AS1051" t="str">
            <v>Ы</v>
          </cell>
          <cell r="AT1051" t="str">
            <v>Ы</v>
          </cell>
          <cell r="AU1051">
            <v>0</v>
          </cell>
          <cell r="AV1051">
            <v>0</v>
          </cell>
          <cell r="AW1051">
            <v>23</v>
          </cell>
          <cell r="AX1051">
            <v>1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38828</v>
          </cell>
        </row>
        <row r="1052">
          <cell r="A1052">
            <v>2006</v>
          </cell>
          <cell r="B1052">
            <v>1</v>
          </cell>
          <cell r="C1052">
            <v>69</v>
          </cell>
          <cell r="D1052">
            <v>20</v>
          </cell>
          <cell r="E1052">
            <v>792020</v>
          </cell>
          <cell r="F1052">
            <v>0</v>
          </cell>
          <cell r="G1052" t="str">
            <v>Затраты по ШПЗ (основные)</v>
          </cell>
          <cell r="H1052">
            <v>2011</v>
          </cell>
          <cell r="I1052">
            <v>7920</v>
          </cell>
          <cell r="J1052">
            <v>10796.82</v>
          </cell>
          <cell r="K1052">
            <v>1</v>
          </cell>
          <cell r="L1052">
            <v>0</v>
          </cell>
          <cell r="M1052">
            <v>0</v>
          </cell>
          <cell r="N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42</v>
          </cell>
          <cell r="V1052">
            <v>0</v>
          </cell>
          <cell r="W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42</v>
          </cell>
          <cell r="AE1052">
            <v>465000</v>
          </cell>
          <cell r="AF1052">
            <v>0</v>
          </cell>
          <cell r="AI1052">
            <v>2223</v>
          </cell>
          <cell r="AK1052">
            <v>0</v>
          </cell>
          <cell r="AM1052">
            <v>196</v>
          </cell>
          <cell r="AN1052">
            <v>1</v>
          </cell>
          <cell r="AO1052">
            <v>393216</v>
          </cell>
          <cell r="AQ1052">
            <v>0</v>
          </cell>
          <cell r="AR1052">
            <v>0</v>
          </cell>
          <cell r="AS1052" t="str">
            <v>Ы</v>
          </cell>
          <cell r="AT1052" t="str">
            <v>Ы</v>
          </cell>
          <cell r="AU1052">
            <v>0</v>
          </cell>
          <cell r="AV1052">
            <v>0</v>
          </cell>
          <cell r="AW1052">
            <v>23</v>
          </cell>
          <cell r="AX1052">
            <v>1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38828</v>
          </cell>
        </row>
        <row r="1053">
          <cell r="A1053">
            <v>2006</v>
          </cell>
          <cell r="B1053">
            <v>1</v>
          </cell>
          <cell r="C1053">
            <v>70</v>
          </cell>
          <cell r="D1053">
            <v>20</v>
          </cell>
          <cell r="E1053">
            <v>792020</v>
          </cell>
          <cell r="F1053">
            <v>0</v>
          </cell>
          <cell r="G1053" t="str">
            <v>Затраты по ШПЗ (основные)</v>
          </cell>
          <cell r="H1053">
            <v>2011</v>
          </cell>
          <cell r="I1053">
            <v>7920</v>
          </cell>
          <cell r="J1053">
            <v>1335321.32</v>
          </cell>
          <cell r="K1053">
            <v>1</v>
          </cell>
          <cell r="L1053">
            <v>0</v>
          </cell>
          <cell r="M1053">
            <v>0</v>
          </cell>
          <cell r="N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42</v>
          </cell>
          <cell r="V1053">
            <v>0</v>
          </cell>
          <cell r="W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42</v>
          </cell>
          <cell r="AE1053">
            <v>502100</v>
          </cell>
          <cell r="AF1053">
            <v>0</v>
          </cell>
          <cell r="AI1053">
            <v>2223</v>
          </cell>
          <cell r="AK1053">
            <v>0</v>
          </cell>
          <cell r="AM1053">
            <v>197</v>
          </cell>
          <cell r="AN1053">
            <v>1</v>
          </cell>
          <cell r="AO1053">
            <v>393216</v>
          </cell>
          <cell r="AQ1053">
            <v>0</v>
          </cell>
          <cell r="AR1053">
            <v>0</v>
          </cell>
          <cell r="AS1053" t="str">
            <v>Ы</v>
          </cell>
          <cell r="AT1053" t="str">
            <v>Ы</v>
          </cell>
          <cell r="AU1053">
            <v>0</v>
          </cell>
          <cell r="AV1053">
            <v>0</v>
          </cell>
          <cell r="AW1053">
            <v>23</v>
          </cell>
          <cell r="AX1053">
            <v>1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38828</v>
          </cell>
        </row>
        <row r="1054">
          <cell r="A1054">
            <v>2006</v>
          </cell>
          <cell r="B1054">
            <v>1</v>
          </cell>
          <cell r="C1054">
            <v>71</v>
          </cell>
          <cell r="D1054">
            <v>20</v>
          </cell>
          <cell r="E1054">
            <v>792020</v>
          </cell>
          <cell r="F1054">
            <v>0</v>
          </cell>
          <cell r="G1054" t="str">
            <v>Затраты по ШПЗ (основные)</v>
          </cell>
          <cell r="H1054">
            <v>2011</v>
          </cell>
          <cell r="I1054">
            <v>7920</v>
          </cell>
          <cell r="J1054">
            <v>6308.58</v>
          </cell>
          <cell r="K1054">
            <v>1</v>
          </cell>
          <cell r="L1054">
            <v>0</v>
          </cell>
          <cell r="M1054">
            <v>0</v>
          </cell>
          <cell r="N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42</v>
          </cell>
          <cell r="V1054">
            <v>0</v>
          </cell>
          <cell r="W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42</v>
          </cell>
          <cell r="AE1054">
            <v>502400</v>
          </cell>
          <cell r="AF1054">
            <v>0</v>
          </cell>
          <cell r="AI1054">
            <v>2223</v>
          </cell>
          <cell r="AK1054">
            <v>0</v>
          </cell>
          <cell r="AM1054">
            <v>198</v>
          </cell>
          <cell r="AN1054">
            <v>1</v>
          </cell>
          <cell r="AO1054">
            <v>393216</v>
          </cell>
          <cell r="AQ1054">
            <v>0</v>
          </cell>
          <cell r="AR1054">
            <v>0</v>
          </cell>
          <cell r="AS1054" t="str">
            <v>Ы</v>
          </cell>
          <cell r="AT1054" t="str">
            <v>Ы</v>
          </cell>
          <cell r="AU1054">
            <v>0</v>
          </cell>
          <cell r="AV1054">
            <v>0</v>
          </cell>
          <cell r="AW1054">
            <v>23</v>
          </cell>
          <cell r="AX1054">
            <v>1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38828</v>
          </cell>
        </row>
        <row r="1055">
          <cell r="A1055">
            <v>2006</v>
          </cell>
          <cell r="B1055">
            <v>1</v>
          </cell>
          <cell r="C1055">
            <v>72</v>
          </cell>
          <cell r="D1055">
            <v>20</v>
          </cell>
          <cell r="E1055">
            <v>792020</v>
          </cell>
          <cell r="F1055">
            <v>0</v>
          </cell>
          <cell r="G1055" t="str">
            <v>Затраты по ШПЗ (основные)</v>
          </cell>
          <cell r="H1055">
            <v>2011</v>
          </cell>
          <cell r="I1055">
            <v>7920</v>
          </cell>
          <cell r="J1055">
            <v>1455301.59</v>
          </cell>
          <cell r="K1055">
            <v>1</v>
          </cell>
          <cell r="L1055">
            <v>0</v>
          </cell>
          <cell r="M1055">
            <v>0</v>
          </cell>
          <cell r="N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42</v>
          </cell>
          <cell r="V1055">
            <v>0</v>
          </cell>
          <cell r="W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42</v>
          </cell>
          <cell r="AE1055">
            <v>503000</v>
          </cell>
          <cell r="AF1055">
            <v>0</v>
          </cell>
          <cell r="AI1055">
            <v>2223</v>
          </cell>
          <cell r="AK1055">
            <v>0</v>
          </cell>
          <cell r="AM1055">
            <v>199</v>
          </cell>
          <cell r="AN1055">
            <v>1</v>
          </cell>
          <cell r="AO1055">
            <v>393216</v>
          </cell>
          <cell r="AQ1055">
            <v>0</v>
          </cell>
          <cell r="AR1055">
            <v>0</v>
          </cell>
          <cell r="AS1055" t="str">
            <v>Ы</v>
          </cell>
          <cell r="AT1055" t="str">
            <v>Ы</v>
          </cell>
          <cell r="AU1055">
            <v>0</v>
          </cell>
          <cell r="AV1055">
            <v>0</v>
          </cell>
          <cell r="AW1055">
            <v>23</v>
          </cell>
          <cell r="AX1055">
            <v>1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38828</v>
          </cell>
        </row>
        <row r="1056">
          <cell r="A1056">
            <v>2006</v>
          </cell>
          <cell r="B1056">
            <v>1</v>
          </cell>
          <cell r="C1056">
            <v>73</v>
          </cell>
          <cell r="D1056">
            <v>20</v>
          </cell>
          <cell r="E1056">
            <v>792020</v>
          </cell>
          <cell r="F1056">
            <v>0</v>
          </cell>
          <cell r="G1056" t="str">
            <v>Затраты по ШПЗ (основные)</v>
          </cell>
          <cell r="H1056">
            <v>2011</v>
          </cell>
          <cell r="I1056">
            <v>7920</v>
          </cell>
          <cell r="J1056">
            <v>126068.99</v>
          </cell>
          <cell r="K1056">
            <v>1</v>
          </cell>
          <cell r="L1056">
            <v>0</v>
          </cell>
          <cell r="M1056">
            <v>0</v>
          </cell>
          <cell r="N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42</v>
          </cell>
          <cell r="V1056">
            <v>0</v>
          </cell>
          <cell r="W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42</v>
          </cell>
          <cell r="AE1056">
            <v>504900</v>
          </cell>
          <cell r="AF1056">
            <v>0</v>
          </cell>
          <cell r="AI1056">
            <v>2223</v>
          </cell>
          <cell r="AK1056">
            <v>0</v>
          </cell>
          <cell r="AM1056">
            <v>200</v>
          </cell>
          <cell r="AN1056">
            <v>1</v>
          </cell>
          <cell r="AO1056">
            <v>393216</v>
          </cell>
          <cell r="AQ1056">
            <v>0</v>
          </cell>
          <cell r="AR1056">
            <v>0</v>
          </cell>
          <cell r="AS1056" t="str">
            <v>Ы</v>
          </cell>
          <cell r="AT1056" t="str">
            <v>Ы</v>
          </cell>
          <cell r="AU1056">
            <v>0</v>
          </cell>
          <cell r="AV1056">
            <v>0</v>
          </cell>
          <cell r="AW1056">
            <v>23</v>
          </cell>
          <cell r="AX1056">
            <v>1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38828</v>
          </cell>
        </row>
        <row r="1057">
          <cell r="A1057">
            <v>2006</v>
          </cell>
          <cell r="B1057">
            <v>1</v>
          </cell>
          <cell r="C1057">
            <v>74</v>
          </cell>
          <cell r="D1057">
            <v>20</v>
          </cell>
          <cell r="E1057">
            <v>792020</v>
          </cell>
          <cell r="F1057">
            <v>0</v>
          </cell>
          <cell r="G1057" t="str">
            <v>Затраты по ШПЗ (основные)</v>
          </cell>
          <cell r="H1057">
            <v>2011</v>
          </cell>
          <cell r="I1057">
            <v>7920</v>
          </cell>
          <cell r="J1057">
            <v>146708.44</v>
          </cell>
          <cell r="K1057">
            <v>1</v>
          </cell>
          <cell r="L1057">
            <v>0</v>
          </cell>
          <cell r="M1057">
            <v>0</v>
          </cell>
          <cell r="N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42</v>
          </cell>
          <cell r="V1057">
            <v>0</v>
          </cell>
          <cell r="W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42</v>
          </cell>
          <cell r="AE1057">
            <v>505100</v>
          </cell>
          <cell r="AF1057">
            <v>0</v>
          </cell>
          <cell r="AI1057">
            <v>2223</v>
          </cell>
          <cell r="AK1057">
            <v>0</v>
          </cell>
          <cell r="AM1057">
            <v>201</v>
          </cell>
          <cell r="AN1057">
            <v>1</v>
          </cell>
          <cell r="AO1057">
            <v>393216</v>
          </cell>
          <cell r="AQ1057">
            <v>0</v>
          </cell>
          <cell r="AR1057">
            <v>0</v>
          </cell>
          <cell r="AS1057" t="str">
            <v>Ы</v>
          </cell>
          <cell r="AT1057" t="str">
            <v>Ы</v>
          </cell>
          <cell r="AU1057">
            <v>0</v>
          </cell>
          <cell r="AV1057">
            <v>0</v>
          </cell>
          <cell r="AW1057">
            <v>23</v>
          </cell>
          <cell r="AX1057">
            <v>1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38828</v>
          </cell>
        </row>
        <row r="1058">
          <cell r="A1058">
            <v>2006</v>
          </cell>
          <cell r="B1058">
            <v>1</v>
          </cell>
          <cell r="C1058">
            <v>75</v>
          </cell>
          <cell r="D1058">
            <v>20</v>
          </cell>
          <cell r="E1058">
            <v>792020</v>
          </cell>
          <cell r="F1058">
            <v>0</v>
          </cell>
          <cell r="G1058" t="str">
            <v>Затраты по ШПЗ (основные)</v>
          </cell>
          <cell r="H1058">
            <v>2011</v>
          </cell>
          <cell r="I1058">
            <v>7920</v>
          </cell>
          <cell r="J1058">
            <v>265089.07</v>
          </cell>
          <cell r="K1058">
            <v>1</v>
          </cell>
          <cell r="L1058">
            <v>0</v>
          </cell>
          <cell r="M1058">
            <v>0</v>
          </cell>
          <cell r="N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42</v>
          </cell>
          <cell r="V1058">
            <v>0</v>
          </cell>
          <cell r="W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42</v>
          </cell>
          <cell r="AE1058">
            <v>505200</v>
          </cell>
          <cell r="AF1058">
            <v>0</v>
          </cell>
          <cell r="AI1058">
            <v>2223</v>
          </cell>
          <cell r="AK1058">
            <v>0</v>
          </cell>
          <cell r="AM1058">
            <v>202</v>
          </cell>
          <cell r="AN1058">
            <v>1</v>
          </cell>
          <cell r="AO1058">
            <v>393216</v>
          </cell>
          <cell r="AQ1058">
            <v>0</v>
          </cell>
          <cell r="AR1058">
            <v>0</v>
          </cell>
          <cell r="AS1058" t="str">
            <v>Ы</v>
          </cell>
          <cell r="AT1058" t="str">
            <v>Ы</v>
          </cell>
          <cell r="AU1058">
            <v>0</v>
          </cell>
          <cell r="AV1058">
            <v>0</v>
          </cell>
          <cell r="AW1058">
            <v>23</v>
          </cell>
          <cell r="AX1058">
            <v>1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38828</v>
          </cell>
        </row>
        <row r="1059">
          <cell r="A1059">
            <v>2006</v>
          </cell>
          <cell r="B1059">
            <v>1</v>
          </cell>
          <cell r="C1059">
            <v>76</v>
          </cell>
          <cell r="D1059">
            <v>20</v>
          </cell>
          <cell r="E1059">
            <v>792020</v>
          </cell>
          <cell r="F1059">
            <v>0</v>
          </cell>
          <cell r="G1059" t="str">
            <v>Затраты по ШПЗ (основные)</v>
          </cell>
          <cell r="H1059">
            <v>2011</v>
          </cell>
          <cell r="I1059">
            <v>7920</v>
          </cell>
          <cell r="J1059">
            <v>1780.76</v>
          </cell>
          <cell r="K1059">
            <v>1</v>
          </cell>
          <cell r="L1059">
            <v>0</v>
          </cell>
          <cell r="M1059">
            <v>0</v>
          </cell>
          <cell r="N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42</v>
          </cell>
          <cell r="V1059">
            <v>0</v>
          </cell>
          <cell r="W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42</v>
          </cell>
          <cell r="AE1059">
            <v>505400</v>
          </cell>
          <cell r="AF1059">
            <v>0</v>
          </cell>
          <cell r="AI1059">
            <v>2223</v>
          </cell>
          <cell r="AK1059">
            <v>0</v>
          </cell>
          <cell r="AM1059">
            <v>203</v>
          </cell>
          <cell r="AN1059">
            <v>1</v>
          </cell>
          <cell r="AO1059">
            <v>393216</v>
          </cell>
          <cell r="AQ1059">
            <v>0</v>
          </cell>
          <cell r="AR1059">
            <v>0</v>
          </cell>
          <cell r="AS1059" t="str">
            <v>Ы</v>
          </cell>
          <cell r="AT1059" t="str">
            <v>Ы</v>
          </cell>
          <cell r="AU1059">
            <v>0</v>
          </cell>
          <cell r="AV1059">
            <v>0</v>
          </cell>
          <cell r="AW1059">
            <v>23</v>
          </cell>
          <cell r="AX1059">
            <v>1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38828</v>
          </cell>
        </row>
        <row r="1060">
          <cell r="A1060">
            <v>2006</v>
          </cell>
          <cell r="B1060">
            <v>1</v>
          </cell>
          <cell r="C1060">
            <v>77</v>
          </cell>
          <cell r="D1060">
            <v>20</v>
          </cell>
          <cell r="E1060">
            <v>792020</v>
          </cell>
          <cell r="F1060">
            <v>0</v>
          </cell>
          <cell r="G1060" t="str">
            <v>Затраты по ШПЗ (основные)</v>
          </cell>
          <cell r="H1060">
            <v>2011</v>
          </cell>
          <cell r="I1060">
            <v>7920</v>
          </cell>
          <cell r="J1060">
            <v>664075.55000000005</v>
          </cell>
          <cell r="K1060">
            <v>1</v>
          </cell>
          <cell r="L1060">
            <v>0</v>
          </cell>
          <cell r="M1060">
            <v>0</v>
          </cell>
          <cell r="N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42</v>
          </cell>
          <cell r="V1060">
            <v>0</v>
          </cell>
          <cell r="W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42</v>
          </cell>
          <cell r="AE1060">
            <v>510100</v>
          </cell>
          <cell r="AF1060">
            <v>0</v>
          </cell>
          <cell r="AI1060">
            <v>2223</v>
          </cell>
          <cell r="AK1060">
            <v>0</v>
          </cell>
          <cell r="AM1060">
            <v>204</v>
          </cell>
          <cell r="AN1060">
            <v>1</v>
          </cell>
          <cell r="AO1060">
            <v>393216</v>
          </cell>
          <cell r="AQ1060">
            <v>0</v>
          </cell>
          <cell r="AR1060">
            <v>0</v>
          </cell>
          <cell r="AS1060" t="str">
            <v>Ы</v>
          </cell>
          <cell r="AT1060" t="str">
            <v>Ы</v>
          </cell>
          <cell r="AU1060">
            <v>0</v>
          </cell>
          <cell r="AV1060">
            <v>0</v>
          </cell>
          <cell r="AW1060">
            <v>23</v>
          </cell>
          <cell r="AX1060">
            <v>1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38828</v>
          </cell>
        </row>
        <row r="1061">
          <cell r="A1061">
            <v>2006</v>
          </cell>
          <cell r="B1061">
            <v>1</v>
          </cell>
          <cell r="C1061">
            <v>78</v>
          </cell>
          <cell r="D1061">
            <v>20</v>
          </cell>
          <cell r="E1061">
            <v>792020</v>
          </cell>
          <cell r="F1061">
            <v>0</v>
          </cell>
          <cell r="G1061" t="str">
            <v>Затраты по ШПЗ (основные)</v>
          </cell>
          <cell r="H1061">
            <v>2011</v>
          </cell>
          <cell r="I1061">
            <v>7920</v>
          </cell>
          <cell r="J1061">
            <v>599.91999999999996</v>
          </cell>
          <cell r="K1061">
            <v>1</v>
          </cell>
          <cell r="L1061">
            <v>0</v>
          </cell>
          <cell r="M1061">
            <v>0</v>
          </cell>
          <cell r="N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42</v>
          </cell>
          <cell r="V1061">
            <v>0</v>
          </cell>
          <cell r="W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42</v>
          </cell>
          <cell r="AE1061">
            <v>510200</v>
          </cell>
          <cell r="AF1061">
            <v>0</v>
          </cell>
          <cell r="AI1061">
            <v>2223</v>
          </cell>
          <cell r="AK1061">
            <v>0</v>
          </cell>
          <cell r="AM1061">
            <v>205</v>
          </cell>
          <cell r="AN1061">
            <v>1</v>
          </cell>
          <cell r="AO1061">
            <v>393216</v>
          </cell>
          <cell r="AQ1061">
            <v>0</v>
          </cell>
          <cell r="AR1061">
            <v>0</v>
          </cell>
          <cell r="AS1061" t="str">
            <v>Ы</v>
          </cell>
          <cell r="AT1061" t="str">
            <v>Ы</v>
          </cell>
          <cell r="AU1061">
            <v>0</v>
          </cell>
          <cell r="AV1061">
            <v>0</v>
          </cell>
          <cell r="AW1061">
            <v>23</v>
          </cell>
          <cell r="AX1061">
            <v>1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38828</v>
          </cell>
        </row>
        <row r="1062">
          <cell r="A1062">
            <v>2006</v>
          </cell>
          <cell r="B1062">
            <v>1</v>
          </cell>
          <cell r="C1062">
            <v>79</v>
          </cell>
          <cell r="D1062">
            <v>20</v>
          </cell>
          <cell r="E1062">
            <v>792020</v>
          </cell>
          <cell r="F1062">
            <v>0</v>
          </cell>
          <cell r="G1062" t="str">
            <v>Затраты по ШПЗ (основные)</v>
          </cell>
          <cell r="H1062">
            <v>2011</v>
          </cell>
          <cell r="I1062">
            <v>7920</v>
          </cell>
          <cell r="J1062">
            <v>121847.35</v>
          </cell>
          <cell r="K1062">
            <v>1</v>
          </cell>
          <cell r="L1062">
            <v>0</v>
          </cell>
          <cell r="M1062">
            <v>0</v>
          </cell>
          <cell r="N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42</v>
          </cell>
          <cell r="V1062">
            <v>0</v>
          </cell>
          <cell r="W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42</v>
          </cell>
          <cell r="AE1062">
            <v>510300</v>
          </cell>
          <cell r="AF1062">
            <v>0</v>
          </cell>
          <cell r="AI1062">
            <v>2223</v>
          </cell>
          <cell r="AK1062">
            <v>0</v>
          </cell>
          <cell r="AM1062">
            <v>206</v>
          </cell>
          <cell r="AN1062">
            <v>1</v>
          </cell>
          <cell r="AO1062">
            <v>393216</v>
          </cell>
          <cell r="AQ1062">
            <v>0</v>
          </cell>
          <cell r="AR1062">
            <v>0</v>
          </cell>
          <cell r="AS1062" t="str">
            <v>Ы</v>
          </cell>
          <cell r="AT1062" t="str">
            <v>Ы</v>
          </cell>
          <cell r="AU1062">
            <v>0</v>
          </cell>
          <cell r="AV1062">
            <v>0</v>
          </cell>
          <cell r="AW1062">
            <v>23</v>
          </cell>
          <cell r="AX1062">
            <v>1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38828</v>
          </cell>
        </row>
        <row r="1063">
          <cell r="A1063">
            <v>2006</v>
          </cell>
          <cell r="B1063">
            <v>1</v>
          </cell>
          <cell r="C1063">
            <v>80</v>
          </cell>
          <cell r="D1063">
            <v>20</v>
          </cell>
          <cell r="E1063">
            <v>792020</v>
          </cell>
          <cell r="F1063">
            <v>0</v>
          </cell>
          <cell r="G1063" t="str">
            <v>Затраты по ШПЗ (основные)</v>
          </cell>
          <cell r="H1063">
            <v>2011</v>
          </cell>
          <cell r="I1063">
            <v>7920</v>
          </cell>
          <cell r="J1063">
            <v>7391.49</v>
          </cell>
          <cell r="K1063">
            <v>1</v>
          </cell>
          <cell r="L1063">
            <v>0</v>
          </cell>
          <cell r="M1063">
            <v>0</v>
          </cell>
          <cell r="N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42</v>
          </cell>
          <cell r="V1063">
            <v>0</v>
          </cell>
          <cell r="W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42</v>
          </cell>
          <cell r="AE1063">
            <v>510400</v>
          </cell>
          <cell r="AF1063">
            <v>0</v>
          </cell>
          <cell r="AI1063">
            <v>2223</v>
          </cell>
          <cell r="AK1063">
            <v>0</v>
          </cell>
          <cell r="AM1063">
            <v>207</v>
          </cell>
          <cell r="AN1063">
            <v>1</v>
          </cell>
          <cell r="AO1063">
            <v>393216</v>
          </cell>
          <cell r="AQ1063">
            <v>0</v>
          </cell>
          <cell r="AR1063">
            <v>0</v>
          </cell>
          <cell r="AS1063" t="str">
            <v>Ы</v>
          </cell>
          <cell r="AT1063" t="str">
            <v>Ы</v>
          </cell>
          <cell r="AU1063">
            <v>0</v>
          </cell>
          <cell r="AV1063">
            <v>0</v>
          </cell>
          <cell r="AW1063">
            <v>23</v>
          </cell>
          <cell r="AX1063">
            <v>1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38828</v>
          </cell>
        </row>
        <row r="1064">
          <cell r="A1064">
            <v>2006</v>
          </cell>
          <cell r="B1064">
            <v>1</v>
          </cell>
          <cell r="C1064">
            <v>81</v>
          </cell>
          <cell r="D1064">
            <v>20</v>
          </cell>
          <cell r="E1064">
            <v>792020</v>
          </cell>
          <cell r="F1064">
            <v>0</v>
          </cell>
          <cell r="G1064" t="str">
            <v>Затраты по ШПЗ (основные)</v>
          </cell>
          <cell r="H1064">
            <v>2011</v>
          </cell>
          <cell r="I1064">
            <v>7920</v>
          </cell>
          <cell r="J1064">
            <v>3985.63</v>
          </cell>
          <cell r="K1064">
            <v>1</v>
          </cell>
          <cell r="L1064">
            <v>0</v>
          </cell>
          <cell r="M1064">
            <v>0</v>
          </cell>
          <cell r="N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42</v>
          </cell>
          <cell r="V1064">
            <v>0</v>
          </cell>
          <cell r="W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42</v>
          </cell>
          <cell r="AE1064">
            <v>510500</v>
          </cell>
          <cell r="AF1064">
            <v>0</v>
          </cell>
          <cell r="AI1064">
            <v>2223</v>
          </cell>
          <cell r="AK1064">
            <v>0</v>
          </cell>
          <cell r="AM1064">
            <v>208</v>
          </cell>
          <cell r="AN1064">
            <v>1</v>
          </cell>
          <cell r="AO1064">
            <v>393216</v>
          </cell>
          <cell r="AQ1064">
            <v>0</v>
          </cell>
          <cell r="AR1064">
            <v>0</v>
          </cell>
          <cell r="AS1064" t="str">
            <v>Ы</v>
          </cell>
          <cell r="AT1064" t="str">
            <v>Ы</v>
          </cell>
          <cell r="AU1064">
            <v>0</v>
          </cell>
          <cell r="AV1064">
            <v>0</v>
          </cell>
          <cell r="AW1064">
            <v>23</v>
          </cell>
          <cell r="AX1064">
            <v>1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38828</v>
          </cell>
        </row>
        <row r="1065">
          <cell r="A1065">
            <v>2006</v>
          </cell>
          <cell r="B1065">
            <v>1</v>
          </cell>
          <cell r="C1065">
            <v>82</v>
          </cell>
          <cell r="D1065">
            <v>20</v>
          </cell>
          <cell r="E1065">
            <v>792020</v>
          </cell>
          <cell r="F1065">
            <v>0</v>
          </cell>
          <cell r="G1065" t="str">
            <v>Затраты по ШПЗ (основные)</v>
          </cell>
          <cell r="H1065">
            <v>2011</v>
          </cell>
          <cell r="I1065">
            <v>7920</v>
          </cell>
          <cell r="J1065">
            <v>705088.09</v>
          </cell>
          <cell r="K1065">
            <v>1</v>
          </cell>
          <cell r="L1065">
            <v>0</v>
          </cell>
          <cell r="M1065">
            <v>0</v>
          </cell>
          <cell r="N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42</v>
          </cell>
          <cell r="V1065">
            <v>0</v>
          </cell>
          <cell r="W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42</v>
          </cell>
          <cell r="AE1065">
            <v>510600</v>
          </cell>
          <cell r="AF1065">
            <v>0</v>
          </cell>
          <cell r="AI1065">
            <v>2223</v>
          </cell>
          <cell r="AK1065">
            <v>0</v>
          </cell>
          <cell r="AM1065">
            <v>209</v>
          </cell>
          <cell r="AN1065">
            <v>1</v>
          </cell>
          <cell r="AO1065">
            <v>393216</v>
          </cell>
          <cell r="AQ1065">
            <v>0</v>
          </cell>
          <cell r="AR1065">
            <v>0</v>
          </cell>
          <cell r="AS1065" t="str">
            <v>Ы</v>
          </cell>
          <cell r="AT1065" t="str">
            <v>Ы</v>
          </cell>
          <cell r="AU1065">
            <v>0</v>
          </cell>
          <cell r="AV1065">
            <v>0</v>
          </cell>
          <cell r="AW1065">
            <v>23</v>
          </cell>
          <cell r="AX1065">
            <v>1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38828</v>
          </cell>
        </row>
        <row r="1066">
          <cell r="A1066">
            <v>2006</v>
          </cell>
          <cell r="B1066">
            <v>1</v>
          </cell>
          <cell r="C1066">
            <v>83</v>
          </cell>
          <cell r="D1066">
            <v>20</v>
          </cell>
          <cell r="E1066">
            <v>792020</v>
          </cell>
          <cell r="F1066">
            <v>0</v>
          </cell>
          <cell r="G1066" t="str">
            <v>Затраты по ШПЗ (основные)</v>
          </cell>
          <cell r="H1066">
            <v>2011</v>
          </cell>
          <cell r="I1066">
            <v>7920</v>
          </cell>
          <cell r="J1066">
            <v>1911.88</v>
          </cell>
          <cell r="K1066">
            <v>1</v>
          </cell>
          <cell r="L1066">
            <v>0</v>
          </cell>
          <cell r="M1066">
            <v>0</v>
          </cell>
          <cell r="N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42</v>
          </cell>
          <cell r="V1066">
            <v>0</v>
          </cell>
          <cell r="W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42</v>
          </cell>
          <cell r="AE1066">
            <v>510630</v>
          </cell>
          <cell r="AF1066">
            <v>0</v>
          </cell>
          <cell r="AI1066">
            <v>2223</v>
          </cell>
          <cell r="AK1066">
            <v>0</v>
          </cell>
          <cell r="AM1066">
            <v>210</v>
          </cell>
          <cell r="AN1066">
            <v>1</v>
          </cell>
          <cell r="AO1066">
            <v>393216</v>
          </cell>
          <cell r="AQ1066">
            <v>0</v>
          </cell>
          <cell r="AR1066">
            <v>0</v>
          </cell>
          <cell r="AS1066" t="str">
            <v>Ы</v>
          </cell>
          <cell r="AT1066" t="str">
            <v>Ы</v>
          </cell>
          <cell r="AU1066">
            <v>0</v>
          </cell>
          <cell r="AV1066">
            <v>0</v>
          </cell>
          <cell r="AW1066">
            <v>23</v>
          </cell>
          <cell r="AX1066">
            <v>1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38828</v>
          </cell>
        </row>
        <row r="1067">
          <cell r="A1067">
            <v>2006</v>
          </cell>
          <cell r="B1067">
            <v>1</v>
          </cell>
          <cell r="C1067">
            <v>111</v>
          </cell>
          <cell r="D1067">
            <v>20</v>
          </cell>
          <cell r="E1067">
            <v>792020</v>
          </cell>
          <cell r="F1067">
            <v>0</v>
          </cell>
          <cell r="G1067" t="str">
            <v>Затраты по ШПЗ (основные)</v>
          </cell>
          <cell r="H1067">
            <v>2011</v>
          </cell>
          <cell r="I1067">
            <v>7920</v>
          </cell>
          <cell r="J1067">
            <v>153459.95000000001</v>
          </cell>
          <cell r="K1067">
            <v>1</v>
          </cell>
          <cell r="L1067">
            <v>0</v>
          </cell>
          <cell r="M1067">
            <v>0</v>
          </cell>
          <cell r="N1067">
            <v>0</v>
          </cell>
          <cell r="R1067">
            <v>0</v>
          </cell>
          <cell r="S1067">
            <v>0</v>
          </cell>
          <cell r="T1067">
            <v>0</v>
          </cell>
          <cell r="U1067">
            <v>32</v>
          </cell>
          <cell r="V1067">
            <v>0</v>
          </cell>
          <cell r="W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32</v>
          </cell>
          <cell r="AE1067">
            <v>110000</v>
          </cell>
          <cell r="AF1067">
            <v>0</v>
          </cell>
          <cell r="AI1067">
            <v>2223</v>
          </cell>
          <cell r="AK1067">
            <v>0</v>
          </cell>
          <cell r="AM1067">
            <v>238</v>
          </cell>
          <cell r="AN1067">
            <v>1</v>
          </cell>
          <cell r="AO1067">
            <v>393216</v>
          </cell>
          <cell r="AQ1067">
            <v>0</v>
          </cell>
          <cell r="AR1067">
            <v>0</v>
          </cell>
          <cell r="AS1067" t="str">
            <v>Ы</v>
          </cell>
          <cell r="AT1067" t="str">
            <v>Ы</v>
          </cell>
          <cell r="AU1067">
            <v>0</v>
          </cell>
          <cell r="AV1067">
            <v>0</v>
          </cell>
          <cell r="AW1067">
            <v>23</v>
          </cell>
          <cell r="AX1067">
            <v>1</v>
          </cell>
          <cell r="AY1067">
            <v>0</v>
          </cell>
          <cell r="AZ1067">
            <v>0</v>
          </cell>
          <cell r="BA1067">
            <v>0</v>
          </cell>
          <cell r="BB1067">
            <v>0</v>
          </cell>
          <cell r="BC1067">
            <v>38828</v>
          </cell>
        </row>
        <row r="1068">
          <cell r="A1068">
            <v>2006</v>
          </cell>
          <cell r="B1068">
            <v>1</v>
          </cell>
          <cell r="C1068">
            <v>112</v>
          </cell>
          <cell r="D1068">
            <v>20</v>
          </cell>
          <cell r="E1068">
            <v>792020</v>
          </cell>
          <cell r="F1068">
            <v>0</v>
          </cell>
          <cell r="G1068" t="str">
            <v>Затраты по ШПЗ (основные)</v>
          </cell>
          <cell r="H1068">
            <v>2011</v>
          </cell>
          <cell r="I1068">
            <v>7920</v>
          </cell>
          <cell r="J1068">
            <v>4076.07</v>
          </cell>
          <cell r="K1068">
            <v>1</v>
          </cell>
          <cell r="L1068">
            <v>0</v>
          </cell>
          <cell r="M1068">
            <v>0</v>
          </cell>
          <cell r="N1068">
            <v>0</v>
          </cell>
          <cell r="R1068">
            <v>0</v>
          </cell>
          <cell r="S1068">
            <v>0</v>
          </cell>
          <cell r="T1068">
            <v>0</v>
          </cell>
          <cell r="U1068">
            <v>32</v>
          </cell>
          <cell r="V1068">
            <v>0</v>
          </cell>
          <cell r="W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32</v>
          </cell>
          <cell r="AE1068">
            <v>114020</v>
          </cell>
          <cell r="AF1068">
            <v>0</v>
          </cell>
          <cell r="AI1068">
            <v>2223</v>
          </cell>
          <cell r="AK1068">
            <v>0</v>
          </cell>
          <cell r="AM1068">
            <v>239</v>
          </cell>
          <cell r="AN1068">
            <v>1</v>
          </cell>
          <cell r="AO1068">
            <v>393216</v>
          </cell>
          <cell r="AQ1068">
            <v>0</v>
          </cell>
          <cell r="AR1068">
            <v>0</v>
          </cell>
          <cell r="AS1068" t="str">
            <v>Ы</v>
          </cell>
          <cell r="AT1068" t="str">
            <v>Ы</v>
          </cell>
          <cell r="AU1068">
            <v>0</v>
          </cell>
          <cell r="AV1068">
            <v>0</v>
          </cell>
          <cell r="AW1068">
            <v>23</v>
          </cell>
          <cell r="AX1068">
            <v>1</v>
          </cell>
          <cell r="AY1068">
            <v>0</v>
          </cell>
          <cell r="AZ1068">
            <v>0</v>
          </cell>
          <cell r="BA1068">
            <v>0</v>
          </cell>
          <cell r="BB1068">
            <v>0</v>
          </cell>
          <cell r="BC1068">
            <v>38828</v>
          </cell>
        </row>
        <row r="1069">
          <cell r="A1069">
            <v>2006</v>
          </cell>
          <cell r="B1069">
            <v>1</v>
          </cell>
          <cell r="C1069">
            <v>113</v>
          </cell>
          <cell r="D1069">
            <v>20</v>
          </cell>
          <cell r="E1069">
            <v>792020</v>
          </cell>
          <cell r="F1069">
            <v>0</v>
          </cell>
          <cell r="G1069" t="str">
            <v>Затраты по ШПЗ (основные)</v>
          </cell>
          <cell r="H1069">
            <v>2011</v>
          </cell>
          <cell r="I1069">
            <v>7920</v>
          </cell>
          <cell r="J1069">
            <v>508509.49</v>
          </cell>
          <cell r="K1069">
            <v>1</v>
          </cell>
          <cell r="L1069">
            <v>0</v>
          </cell>
          <cell r="M1069">
            <v>0</v>
          </cell>
          <cell r="N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32</v>
          </cell>
          <cell r="V1069">
            <v>0</v>
          </cell>
          <cell r="W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32</v>
          </cell>
          <cell r="AE1069">
            <v>116000</v>
          </cell>
          <cell r="AF1069">
            <v>0</v>
          </cell>
          <cell r="AI1069">
            <v>2223</v>
          </cell>
          <cell r="AK1069">
            <v>0</v>
          </cell>
          <cell r="AM1069">
            <v>240</v>
          </cell>
          <cell r="AN1069">
            <v>1</v>
          </cell>
          <cell r="AO1069">
            <v>393216</v>
          </cell>
          <cell r="AQ1069">
            <v>0</v>
          </cell>
          <cell r="AR1069">
            <v>0</v>
          </cell>
          <cell r="AS1069" t="str">
            <v>Ы</v>
          </cell>
          <cell r="AT1069" t="str">
            <v>Ы</v>
          </cell>
          <cell r="AU1069">
            <v>0</v>
          </cell>
          <cell r="AV1069">
            <v>0</v>
          </cell>
          <cell r="AW1069">
            <v>23</v>
          </cell>
          <cell r="AX1069">
            <v>1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38828</v>
          </cell>
        </row>
        <row r="1070">
          <cell r="A1070">
            <v>2006</v>
          </cell>
          <cell r="B1070">
            <v>1</v>
          </cell>
          <cell r="C1070">
            <v>114</v>
          </cell>
          <cell r="D1070">
            <v>20</v>
          </cell>
          <cell r="E1070">
            <v>792020</v>
          </cell>
          <cell r="F1070">
            <v>0</v>
          </cell>
          <cell r="G1070" t="str">
            <v>Затраты по ШПЗ (основные)</v>
          </cell>
          <cell r="H1070">
            <v>2011</v>
          </cell>
          <cell r="I1070">
            <v>7920</v>
          </cell>
          <cell r="J1070">
            <v>19288.09</v>
          </cell>
          <cell r="K1070">
            <v>1</v>
          </cell>
          <cell r="L1070">
            <v>0</v>
          </cell>
          <cell r="M1070">
            <v>0</v>
          </cell>
          <cell r="N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32</v>
          </cell>
          <cell r="V1070">
            <v>0</v>
          </cell>
          <cell r="W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32</v>
          </cell>
          <cell r="AE1070">
            <v>117000</v>
          </cell>
          <cell r="AF1070">
            <v>0</v>
          </cell>
          <cell r="AI1070">
            <v>2223</v>
          </cell>
          <cell r="AK1070">
            <v>0</v>
          </cell>
          <cell r="AM1070">
            <v>241</v>
          </cell>
          <cell r="AN1070">
            <v>1</v>
          </cell>
          <cell r="AO1070">
            <v>393216</v>
          </cell>
          <cell r="AQ1070">
            <v>0</v>
          </cell>
          <cell r="AR1070">
            <v>0</v>
          </cell>
          <cell r="AS1070" t="str">
            <v>Ы</v>
          </cell>
          <cell r="AT1070" t="str">
            <v>Ы</v>
          </cell>
          <cell r="AU1070">
            <v>0</v>
          </cell>
          <cell r="AV1070">
            <v>0</v>
          </cell>
          <cell r="AW1070">
            <v>23</v>
          </cell>
          <cell r="AX1070">
            <v>1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38828</v>
          </cell>
        </row>
        <row r="1071">
          <cell r="A1071">
            <v>2006</v>
          </cell>
          <cell r="B1071">
            <v>1</v>
          </cell>
          <cell r="C1071">
            <v>115</v>
          </cell>
          <cell r="D1071">
            <v>20</v>
          </cell>
          <cell r="E1071">
            <v>792020</v>
          </cell>
          <cell r="F1071">
            <v>0</v>
          </cell>
          <cell r="G1071" t="str">
            <v>Затраты по ШПЗ (основные)</v>
          </cell>
          <cell r="H1071">
            <v>2011</v>
          </cell>
          <cell r="I1071">
            <v>7920</v>
          </cell>
          <cell r="J1071">
            <v>1423.7</v>
          </cell>
          <cell r="K1071">
            <v>1</v>
          </cell>
          <cell r="L1071">
            <v>0</v>
          </cell>
          <cell r="M1071">
            <v>0</v>
          </cell>
          <cell r="N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32</v>
          </cell>
          <cell r="V1071">
            <v>0</v>
          </cell>
          <cell r="W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32</v>
          </cell>
          <cell r="AE1071">
            <v>130000</v>
          </cell>
          <cell r="AF1071">
            <v>0</v>
          </cell>
          <cell r="AI1071">
            <v>2223</v>
          </cell>
          <cell r="AK1071">
            <v>0</v>
          </cell>
          <cell r="AM1071">
            <v>242</v>
          </cell>
          <cell r="AN1071">
            <v>1</v>
          </cell>
          <cell r="AO1071">
            <v>393216</v>
          </cell>
          <cell r="AQ1071">
            <v>0</v>
          </cell>
          <cell r="AR1071">
            <v>0</v>
          </cell>
          <cell r="AS1071" t="str">
            <v>Ы</v>
          </cell>
          <cell r="AT1071" t="str">
            <v>Ы</v>
          </cell>
          <cell r="AU1071">
            <v>0</v>
          </cell>
          <cell r="AV1071">
            <v>0</v>
          </cell>
          <cell r="AW1071">
            <v>23</v>
          </cell>
          <cell r="AX1071">
            <v>1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38828</v>
          </cell>
        </row>
        <row r="1072">
          <cell r="A1072">
            <v>2006</v>
          </cell>
          <cell r="B1072">
            <v>1</v>
          </cell>
          <cell r="C1072">
            <v>116</v>
          </cell>
          <cell r="D1072">
            <v>20</v>
          </cell>
          <cell r="E1072">
            <v>792020</v>
          </cell>
          <cell r="F1072">
            <v>0</v>
          </cell>
          <cell r="G1072" t="str">
            <v>Затраты по ШПЗ (основные)</v>
          </cell>
          <cell r="H1072">
            <v>2011</v>
          </cell>
          <cell r="I1072">
            <v>7920</v>
          </cell>
          <cell r="J1072">
            <v>970</v>
          </cell>
          <cell r="K1072">
            <v>1</v>
          </cell>
          <cell r="L1072">
            <v>0</v>
          </cell>
          <cell r="M1072">
            <v>0</v>
          </cell>
          <cell r="N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32</v>
          </cell>
          <cell r="V1072">
            <v>0</v>
          </cell>
          <cell r="W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32</v>
          </cell>
          <cell r="AE1072">
            <v>131000</v>
          </cell>
          <cell r="AF1072">
            <v>0</v>
          </cell>
          <cell r="AI1072">
            <v>2223</v>
          </cell>
          <cell r="AK1072">
            <v>0</v>
          </cell>
          <cell r="AM1072">
            <v>243</v>
          </cell>
          <cell r="AN1072">
            <v>1</v>
          </cell>
          <cell r="AO1072">
            <v>393216</v>
          </cell>
          <cell r="AQ1072">
            <v>0</v>
          </cell>
          <cell r="AR1072">
            <v>0</v>
          </cell>
          <cell r="AS1072" t="str">
            <v>Ы</v>
          </cell>
          <cell r="AT1072" t="str">
            <v>Ы</v>
          </cell>
          <cell r="AU1072">
            <v>0</v>
          </cell>
          <cell r="AV1072">
            <v>0</v>
          </cell>
          <cell r="AW1072">
            <v>23</v>
          </cell>
          <cell r="AX1072">
            <v>1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38828</v>
          </cell>
        </row>
        <row r="1073">
          <cell r="A1073">
            <v>2006</v>
          </cell>
          <cell r="B1073">
            <v>1</v>
          </cell>
          <cell r="C1073">
            <v>117</v>
          </cell>
          <cell r="D1073">
            <v>20</v>
          </cell>
          <cell r="E1073">
            <v>792020</v>
          </cell>
          <cell r="F1073">
            <v>0</v>
          </cell>
          <cell r="G1073" t="str">
            <v>Затраты по ШПЗ (основные)</v>
          </cell>
          <cell r="H1073">
            <v>2011</v>
          </cell>
          <cell r="I1073">
            <v>7920</v>
          </cell>
          <cell r="J1073">
            <v>1421.7</v>
          </cell>
          <cell r="K1073">
            <v>1</v>
          </cell>
          <cell r="L1073">
            <v>0</v>
          </cell>
          <cell r="M1073">
            <v>0</v>
          </cell>
          <cell r="N1073">
            <v>0</v>
          </cell>
          <cell r="R1073">
            <v>0</v>
          </cell>
          <cell r="S1073">
            <v>0</v>
          </cell>
          <cell r="T1073">
            <v>0</v>
          </cell>
          <cell r="U1073">
            <v>32</v>
          </cell>
          <cell r="V1073">
            <v>0</v>
          </cell>
          <cell r="W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32</v>
          </cell>
          <cell r="AE1073">
            <v>132000</v>
          </cell>
          <cell r="AF1073">
            <v>0</v>
          </cell>
          <cell r="AI1073">
            <v>2223</v>
          </cell>
          <cell r="AK1073">
            <v>0</v>
          </cell>
          <cell r="AM1073">
            <v>244</v>
          </cell>
          <cell r="AN1073">
            <v>1</v>
          </cell>
          <cell r="AO1073">
            <v>393216</v>
          </cell>
          <cell r="AQ1073">
            <v>0</v>
          </cell>
          <cell r="AR1073">
            <v>0</v>
          </cell>
          <cell r="AS1073" t="str">
            <v>Ы</v>
          </cell>
          <cell r="AT1073" t="str">
            <v>Ы</v>
          </cell>
          <cell r="AU1073">
            <v>0</v>
          </cell>
          <cell r="AV1073">
            <v>0</v>
          </cell>
          <cell r="AW1073">
            <v>23</v>
          </cell>
          <cell r="AX1073">
            <v>1</v>
          </cell>
          <cell r="AY1073">
            <v>0</v>
          </cell>
          <cell r="AZ1073">
            <v>0</v>
          </cell>
          <cell r="BA1073">
            <v>0</v>
          </cell>
          <cell r="BB1073">
            <v>0</v>
          </cell>
          <cell r="BC1073">
            <v>38828</v>
          </cell>
        </row>
        <row r="1074">
          <cell r="A1074">
            <v>2006</v>
          </cell>
          <cell r="B1074">
            <v>1</v>
          </cell>
          <cell r="C1074">
            <v>118</v>
          </cell>
          <cell r="D1074">
            <v>20</v>
          </cell>
          <cell r="E1074">
            <v>792020</v>
          </cell>
          <cell r="F1074">
            <v>0</v>
          </cell>
          <cell r="G1074" t="str">
            <v>Затраты по ШПЗ (основные)</v>
          </cell>
          <cell r="H1074">
            <v>2011</v>
          </cell>
          <cell r="I1074">
            <v>7920</v>
          </cell>
          <cell r="J1074">
            <v>10044.620000000001</v>
          </cell>
          <cell r="K1074">
            <v>1</v>
          </cell>
          <cell r="L1074">
            <v>0</v>
          </cell>
          <cell r="M1074">
            <v>0</v>
          </cell>
          <cell r="N1074">
            <v>0</v>
          </cell>
          <cell r="R1074">
            <v>0</v>
          </cell>
          <cell r="S1074">
            <v>0</v>
          </cell>
          <cell r="T1074">
            <v>0</v>
          </cell>
          <cell r="U1074">
            <v>32</v>
          </cell>
          <cell r="V1074">
            <v>0</v>
          </cell>
          <cell r="W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32</v>
          </cell>
          <cell r="AE1074">
            <v>135000</v>
          </cell>
          <cell r="AF1074">
            <v>0</v>
          </cell>
          <cell r="AI1074">
            <v>2223</v>
          </cell>
          <cell r="AK1074">
            <v>0</v>
          </cell>
          <cell r="AM1074">
            <v>245</v>
          </cell>
          <cell r="AN1074">
            <v>1</v>
          </cell>
          <cell r="AO1074">
            <v>393216</v>
          </cell>
          <cell r="AQ1074">
            <v>0</v>
          </cell>
          <cell r="AR1074">
            <v>0</v>
          </cell>
          <cell r="AS1074" t="str">
            <v>Ы</v>
          </cell>
          <cell r="AT1074" t="str">
            <v>Ы</v>
          </cell>
          <cell r="AU1074">
            <v>0</v>
          </cell>
          <cell r="AV1074">
            <v>0</v>
          </cell>
          <cell r="AW1074">
            <v>23</v>
          </cell>
          <cell r="AX1074">
            <v>1</v>
          </cell>
          <cell r="AY1074">
            <v>0</v>
          </cell>
          <cell r="AZ1074">
            <v>0</v>
          </cell>
          <cell r="BA1074">
            <v>0</v>
          </cell>
          <cell r="BB1074">
            <v>0</v>
          </cell>
          <cell r="BC1074">
            <v>38828</v>
          </cell>
        </row>
        <row r="1075">
          <cell r="A1075">
            <v>2006</v>
          </cell>
          <cell r="B1075">
            <v>1</v>
          </cell>
          <cell r="C1075">
            <v>119</v>
          </cell>
          <cell r="D1075">
            <v>20</v>
          </cell>
          <cell r="E1075">
            <v>792020</v>
          </cell>
          <cell r="F1075">
            <v>0</v>
          </cell>
          <cell r="G1075" t="str">
            <v>Затраты по ШПЗ (основные)</v>
          </cell>
          <cell r="H1075">
            <v>2011</v>
          </cell>
          <cell r="I1075">
            <v>7920</v>
          </cell>
          <cell r="J1075">
            <v>419124.44</v>
          </cell>
          <cell r="K1075">
            <v>1</v>
          </cell>
          <cell r="L1075">
            <v>0</v>
          </cell>
          <cell r="M1075">
            <v>0</v>
          </cell>
          <cell r="N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32</v>
          </cell>
          <cell r="V1075">
            <v>0</v>
          </cell>
          <cell r="W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32</v>
          </cell>
          <cell r="AE1075">
            <v>143000</v>
          </cell>
          <cell r="AF1075">
            <v>0</v>
          </cell>
          <cell r="AI1075">
            <v>2223</v>
          </cell>
          <cell r="AK1075">
            <v>0</v>
          </cell>
          <cell r="AM1075">
            <v>246</v>
          </cell>
          <cell r="AN1075">
            <v>1</v>
          </cell>
          <cell r="AO1075">
            <v>393216</v>
          </cell>
          <cell r="AQ1075">
            <v>0</v>
          </cell>
          <cell r="AR1075">
            <v>0</v>
          </cell>
          <cell r="AS1075" t="str">
            <v>Ы</v>
          </cell>
          <cell r="AT1075" t="str">
            <v>Ы</v>
          </cell>
          <cell r="AU1075">
            <v>0</v>
          </cell>
          <cell r="AV1075">
            <v>0</v>
          </cell>
          <cell r="AW1075">
            <v>23</v>
          </cell>
          <cell r="AX1075">
            <v>1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38828</v>
          </cell>
        </row>
        <row r="1076">
          <cell r="A1076">
            <v>2006</v>
          </cell>
          <cell r="B1076">
            <v>1</v>
          </cell>
          <cell r="C1076">
            <v>120</v>
          </cell>
          <cell r="D1076">
            <v>20</v>
          </cell>
          <cell r="E1076">
            <v>792020</v>
          </cell>
          <cell r="F1076">
            <v>0</v>
          </cell>
          <cell r="G1076" t="str">
            <v>Затраты по ШПЗ (основные)</v>
          </cell>
          <cell r="H1076">
            <v>2011</v>
          </cell>
          <cell r="I1076">
            <v>7920</v>
          </cell>
          <cell r="J1076">
            <v>697981.22</v>
          </cell>
          <cell r="K1076">
            <v>1</v>
          </cell>
          <cell r="L1076">
            <v>0</v>
          </cell>
          <cell r="M1076">
            <v>0</v>
          </cell>
          <cell r="N1076">
            <v>0</v>
          </cell>
          <cell r="R1076">
            <v>0</v>
          </cell>
          <cell r="S1076">
            <v>0</v>
          </cell>
          <cell r="T1076">
            <v>0</v>
          </cell>
          <cell r="U1076">
            <v>32</v>
          </cell>
          <cell r="V1076">
            <v>0</v>
          </cell>
          <cell r="W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32</v>
          </cell>
          <cell r="AE1076">
            <v>151000</v>
          </cell>
          <cell r="AF1076">
            <v>0</v>
          </cell>
          <cell r="AI1076">
            <v>2223</v>
          </cell>
          <cell r="AK1076">
            <v>0</v>
          </cell>
          <cell r="AM1076">
            <v>247</v>
          </cell>
          <cell r="AN1076">
            <v>1</v>
          </cell>
          <cell r="AO1076">
            <v>393216</v>
          </cell>
          <cell r="AQ1076">
            <v>0</v>
          </cell>
          <cell r="AR1076">
            <v>0</v>
          </cell>
          <cell r="AS1076" t="str">
            <v>Ы</v>
          </cell>
          <cell r="AT1076" t="str">
            <v>Ы</v>
          </cell>
          <cell r="AU1076">
            <v>0</v>
          </cell>
          <cell r="AV1076">
            <v>0</v>
          </cell>
          <cell r="AW1076">
            <v>23</v>
          </cell>
          <cell r="AX1076">
            <v>1</v>
          </cell>
          <cell r="AY1076">
            <v>0</v>
          </cell>
          <cell r="AZ1076">
            <v>0</v>
          </cell>
          <cell r="BA1076">
            <v>0</v>
          </cell>
          <cell r="BB1076">
            <v>0</v>
          </cell>
          <cell r="BC1076">
            <v>38828</v>
          </cell>
        </row>
        <row r="1077">
          <cell r="A1077">
            <v>2006</v>
          </cell>
          <cell r="B1077">
            <v>1</v>
          </cell>
          <cell r="C1077">
            <v>121</v>
          </cell>
          <cell r="D1077">
            <v>20</v>
          </cell>
          <cell r="E1077">
            <v>792020</v>
          </cell>
          <cell r="F1077">
            <v>0</v>
          </cell>
          <cell r="G1077" t="str">
            <v>Затраты по ШПЗ (основные)</v>
          </cell>
          <cell r="H1077">
            <v>2011</v>
          </cell>
          <cell r="I1077">
            <v>7920</v>
          </cell>
          <cell r="J1077">
            <v>73748.759999999995</v>
          </cell>
          <cell r="K1077">
            <v>1</v>
          </cell>
          <cell r="L1077">
            <v>0</v>
          </cell>
          <cell r="M1077">
            <v>0</v>
          </cell>
          <cell r="N1077">
            <v>0</v>
          </cell>
          <cell r="R1077">
            <v>0</v>
          </cell>
          <cell r="S1077">
            <v>0</v>
          </cell>
          <cell r="T1077">
            <v>0</v>
          </cell>
          <cell r="U1077">
            <v>32</v>
          </cell>
          <cell r="V1077">
            <v>0</v>
          </cell>
          <cell r="W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32</v>
          </cell>
          <cell r="AE1077">
            <v>152000</v>
          </cell>
          <cell r="AF1077">
            <v>0</v>
          </cell>
          <cell r="AI1077">
            <v>2223</v>
          </cell>
          <cell r="AK1077">
            <v>0</v>
          </cell>
          <cell r="AM1077">
            <v>248</v>
          </cell>
          <cell r="AN1077">
            <v>1</v>
          </cell>
          <cell r="AO1077">
            <v>393216</v>
          </cell>
          <cell r="AQ1077">
            <v>0</v>
          </cell>
          <cell r="AR1077">
            <v>0</v>
          </cell>
          <cell r="AS1077" t="str">
            <v>Ы</v>
          </cell>
          <cell r="AT1077" t="str">
            <v>Ы</v>
          </cell>
          <cell r="AU1077">
            <v>0</v>
          </cell>
          <cell r="AV1077">
            <v>0</v>
          </cell>
          <cell r="AW1077">
            <v>23</v>
          </cell>
          <cell r="AX1077">
            <v>1</v>
          </cell>
          <cell r="AY1077">
            <v>0</v>
          </cell>
          <cell r="AZ1077">
            <v>0</v>
          </cell>
          <cell r="BA1077">
            <v>0</v>
          </cell>
          <cell r="BB1077">
            <v>0</v>
          </cell>
          <cell r="BC1077">
            <v>38828</v>
          </cell>
        </row>
        <row r="1078">
          <cell r="A1078">
            <v>2006</v>
          </cell>
          <cell r="B1078">
            <v>1</v>
          </cell>
          <cell r="C1078">
            <v>122</v>
          </cell>
          <cell r="D1078">
            <v>20</v>
          </cell>
          <cell r="E1078">
            <v>792020</v>
          </cell>
          <cell r="F1078">
            <v>0</v>
          </cell>
          <cell r="G1078" t="str">
            <v>Затраты по ШПЗ (основные)</v>
          </cell>
          <cell r="H1078">
            <v>2011</v>
          </cell>
          <cell r="I1078">
            <v>7920</v>
          </cell>
          <cell r="J1078">
            <v>3744304.74</v>
          </cell>
          <cell r="K1078">
            <v>1</v>
          </cell>
          <cell r="L1078">
            <v>0</v>
          </cell>
          <cell r="M1078">
            <v>0</v>
          </cell>
          <cell r="N1078">
            <v>0</v>
          </cell>
          <cell r="R1078">
            <v>0</v>
          </cell>
          <cell r="S1078">
            <v>0</v>
          </cell>
          <cell r="T1078">
            <v>0</v>
          </cell>
          <cell r="U1078">
            <v>32</v>
          </cell>
          <cell r="V1078">
            <v>0</v>
          </cell>
          <cell r="W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32</v>
          </cell>
          <cell r="AE1078">
            <v>220000</v>
          </cell>
          <cell r="AF1078">
            <v>0</v>
          </cell>
          <cell r="AI1078">
            <v>2223</v>
          </cell>
          <cell r="AK1078">
            <v>0</v>
          </cell>
          <cell r="AM1078">
            <v>249</v>
          </cell>
          <cell r="AN1078">
            <v>1</v>
          </cell>
          <cell r="AO1078">
            <v>393216</v>
          </cell>
          <cell r="AQ1078">
            <v>0</v>
          </cell>
          <cell r="AR1078">
            <v>0</v>
          </cell>
          <cell r="AS1078" t="str">
            <v>Ы</v>
          </cell>
          <cell r="AT1078" t="str">
            <v>Ы</v>
          </cell>
          <cell r="AU1078">
            <v>0</v>
          </cell>
          <cell r="AV1078">
            <v>0</v>
          </cell>
          <cell r="AW1078">
            <v>23</v>
          </cell>
          <cell r="AX1078">
            <v>1</v>
          </cell>
          <cell r="AY1078">
            <v>0</v>
          </cell>
          <cell r="AZ1078">
            <v>0</v>
          </cell>
          <cell r="BA1078">
            <v>0</v>
          </cell>
          <cell r="BB1078">
            <v>0</v>
          </cell>
          <cell r="BC1078">
            <v>38828</v>
          </cell>
        </row>
        <row r="1079">
          <cell r="A1079">
            <v>2006</v>
          </cell>
          <cell r="B1079">
            <v>1</v>
          </cell>
          <cell r="C1079">
            <v>123</v>
          </cell>
          <cell r="D1079">
            <v>20</v>
          </cell>
          <cell r="E1079">
            <v>792020</v>
          </cell>
          <cell r="F1079">
            <v>0</v>
          </cell>
          <cell r="G1079" t="str">
            <v>Затраты по ШПЗ (основные)</v>
          </cell>
          <cell r="H1079">
            <v>2011</v>
          </cell>
          <cell r="I1079">
            <v>7920</v>
          </cell>
          <cell r="J1079">
            <v>1890729.29</v>
          </cell>
          <cell r="K1079">
            <v>1</v>
          </cell>
          <cell r="L1079">
            <v>0</v>
          </cell>
          <cell r="M1079">
            <v>0</v>
          </cell>
          <cell r="N1079">
            <v>0</v>
          </cell>
          <cell r="R1079">
            <v>0</v>
          </cell>
          <cell r="S1079">
            <v>0</v>
          </cell>
          <cell r="T1079">
            <v>0</v>
          </cell>
          <cell r="U1079">
            <v>32</v>
          </cell>
          <cell r="V1079">
            <v>0</v>
          </cell>
          <cell r="W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32</v>
          </cell>
          <cell r="AE1079">
            <v>230000</v>
          </cell>
          <cell r="AF1079">
            <v>0</v>
          </cell>
          <cell r="AI1079">
            <v>2223</v>
          </cell>
          <cell r="AK1079">
            <v>0</v>
          </cell>
          <cell r="AM1079">
            <v>250</v>
          </cell>
          <cell r="AN1079">
            <v>1</v>
          </cell>
          <cell r="AO1079">
            <v>393216</v>
          </cell>
          <cell r="AQ1079">
            <v>0</v>
          </cell>
          <cell r="AR1079">
            <v>0</v>
          </cell>
          <cell r="AS1079" t="str">
            <v>Ы</v>
          </cell>
          <cell r="AT1079" t="str">
            <v>Ы</v>
          </cell>
          <cell r="AU1079">
            <v>0</v>
          </cell>
          <cell r="AV1079">
            <v>0</v>
          </cell>
          <cell r="AW1079">
            <v>23</v>
          </cell>
          <cell r="AX1079">
            <v>1</v>
          </cell>
          <cell r="AY1079">
            <v>0</v>
          </cell>
          <cell r="AZ1079">
            <v>0</v>
          </cell>
          <cell r="BA1079">
            <v>0</v>
          </cell>
          <cell r="BB1079">
            <v>0</v>
          </cell>
          <cell r="BC1079">
            <v>38828</v>
          </cell>
        </row>
        <row r="1080">
          <cell r="A1080">
            <v>2006</v>
          </cell>
          <cell r="B1080">
            <v>1</v>
          </cell>
          <cell r="C1080">
            <v>124</v>
          </cell>
          <cell r="D1080">
            <v>20</v>
          </cell>
          <cell r="E1080">
            <v>792020</v>
          </cell>
          <cell r="F1080">
            <v>0</v>
          </cell>
          <cell r="G1080" t="str">
            <v>Затраты по ШПЗ (основные)</v>
          </cell>
          <cell r="H1080">
            <v>2011</v>
          </cell>
          <cell r="I1080">
            <v>7920</v>
          </cell>
          <cell r="J1080">
            <v>109409.22</v>
          </cell>
          <cell r="K1080">
            <v>1</v>
          </cell>
          <cell r="L1080">
            <v>0</v>
          </cell>
          <cell r="M1080">
            <v>0</v>
          </cell>
          <cell r="N1080">
            <v>0</v>
          </cell>
          <cell r="R1080">
            <v>0</v>
          </cell>
          <cell r="S1080">
            <v>0</v>
          </cell>
          <cell r="T1080">
            <v>0</v>
          </cell>
          <cell r="U1080">
            <v>32</v>
          </cell>
          <cell r="V1080">
            <v>0</v>
          </cell>
          <cell r="W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32</v>
          </cell>
          <cell r="AE1080">
            <v>260000</v>
          </cell>
          <cell r="AF1080">
            <v>0</v>
          </cell>
          <cell r="AI1080">
            <v>2223</v>
          </cell>
          <cell r="AK1080">
            <v>0</v>
          </cell>
          <cell r="AM1080">
            <v>251</v>
          </cell>
          <cell r="AN1080">
            <v>1</v>
          </cell>
          <cell r="AO1080">
            <v>393216</v>
          </cell>
          <cell r="AQ1080">
            <v>0</v>
          </cell>
          <cell r="AR1080">
            <v>0</v>
          </cell>
          <cell r="AS1080" t="str">
            <v>Ы</v>
          </cell>
          <cell r="AT1080" t="str">
            <v>Ы</v>
          </cell>
          <cell r="AU1080">
            <v>0</v>
          </cell>
          <cell r="AV1080">
            <v>0</v>
          </cell>
          <cell r="AW1080">
            <v>23</v>
          </cell>
          <cell r="AX1080">
            <v>1</v>
          </cell>
          <cell r="AY1080">
            <v>0</v>
          </cell>
          <cell r="AZ1080">
            <v>0</v>
          </cell>
          <cell r="BA1080">
            <v>0</v>
          </cell>
          <cell r="BB1080">
            <v>0</v>
          </cell>
          <cell r="BC1080">
            <v>38828</v>
          </cell>
        </row>
        <row r="1081">
          <cell r="A1081">
            <v>2006</v>
          </cell>
          <cell r="B1081">
            <v>1</v>
          </cell>
          <cell r="C1081">
            <v>125</v>
          </cell>
          <cell r="D1081">
            <v>20</v>
          </cell>
          <cell r="E1081">
            <v>792020</v>
          </cell>
          <cell r="F1081">
            <v>0</v>
          </cell>
          <cell r="G1081" t="str">
            <v>Затраты по ШПЗ (основные)</v>
          </cell>
          <cell r="H1081">
            <v>2011</v>
          </cell>
          <cell r="I1081">
            <v>7920</v>
          </cell>
          <cell r="J1081">
            <v>501788.25</v>
          </cell>
          <cell r="K1081">
            <v>1</v>
          </cell>
          <cell r="L1081">
            <v>0</v>
          </cell>
          <cell r="M1081">
            <v>0</v>
          </cell>
          <cell r="N1081">
            <v>0</v>
          </cell>
          <cell r="R1081">
            <v>0</v>
          </cell>
          <cell r="S1081">
            <v>0</v>
          </cell>
          <cell r="T1081">
            <v>0</v>
          </cell>
          <cell r="U1081">
            <v>32</v>
          </cell>
          <cell r="V1081">
            <v>0</v>
          </cell>
          <cell r="W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32</v>
          </cell>
          <cell r="AE1081">
            <v>270000</v>
          </cell>
          <cell r="AF1081">
            <v>0</v>
          </cell>
          <cell r="AI1081">
            <v>2223</v>
          </cell>
          <cell r="AK1081">
            <v>0</v>
          </cell>
          <cell r="AM1081">
            <v>252</v>
          </cell>
          <cell r="AN1081">
            <v>1</v>
          </cell>
          <cell r="AO1081">
            <v>393216</v>
          </cell>
          <cell r="AQ1081">
            <v>0</v>
          </cell>
          <cell r="AR1081">
            <v>0</v>
          </cell>
          <cell r="AS1081" t="str">
            <v>Ы</v>
          </cell>
          <cell r="AT1081" t="str">
            <v>Ы</v>
          </cell>
          <cell r="AU1081">
            <v>0</v>
          </cell>
          <cell r="AV1081">
            <v>0</v>
          </cell>
          <cell r="AW1081">
            <v>23</v>
          </cell>
          <cell r="AX1081">
            <v>1</v>
          </cell>
          <cell r="AY1081">
            <v>0</v>
          </cell>
          <cell r="AZ1081">
            <v>0</v>
          </cell>
          <cell r="BA1081">
            <v>0</v>
          </cell>
          <cell r="BB1081">
            <v>0</v>
          </cell>
          <cell r="BC1081">
            <v>38828</v>
          </cell>
        </row>
        <row r="1082">
          <cell r="A1082">
            <v>2006</v>
          </cell>
          <cell r="B1082">
            <v>1</v>
          </cell>
          <cell r="C1082">
            <v>126</v>
          </cell>
          <cell r="D1082">
            <v>20</v>
          </cell>
          <cell r="E1082">
            <v>792020</v>
          </cell>
          <cell r="F1082">
            <v>0</v>
          </cell>
          <cell r="G1082" t="str">
            <v>Затраты по ШПЗ (основные)</v>
          </cell>
          <cell r="H1082">
            <v>2011</v>
          </cell>
          <cell r="I1082">
            <v>7920</v>
          </cell>
          <cell r="J1082">
            <v>28960.47</v>
          </cell>
          <cell r="K1082">
            <v>1</v>
          </cell>
          <cell r="L1082">
            <v>0</v>
          </cell>
          <cell r="M1082">
            <v>0</v>
          </cell>
          <cell r="N1082">
            <v>0</v>
          </cell>
          <cell r="R1082">
            <v>0</v>
          </cell>
          <cell r="S1082">
            <v>0</v>
          </cell>
          <cell r="T1082">
            <v>0</v>
          </cell>
          <cell r="U1082">
            <v>32</v>
          </cell>
          <cell r="V1082">
            <v>0</v>
          </cell>
          <cell r="W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32</v>
          </cell>
          <cell r="AE1082">
            <v>280000</v>
          </cell>
          <cell r="AF1082">
            <v>0</v>
          </cell>
          <cell r="AI1082">
            <v>2223</v>
          </cell>
          <cell r="AK1082">
            <v>0</v>
          </cell>
          <cell r="AM1082">
            <v>253</v>
          </cell>
          <cell r="AN1082">
            <v>1</v>
          </cell>
          <cell r="AO1082">
            <v>393216</v>
          </cell>
          <cell r="AQ1082">
            <v>0</v>
          </cell>
          <cell r="AR1082">
            <v>0</v>
          </cell>
          <cell r="AS1082" t="str">
            <v>Ы</v>
          </cell>
          <cell r="AT1082" t="str">
            <v>Ы</v>
          </cell>
          <cell r="AU1082">
            <v>0</v>
          </cell>
          <cell r="AV1082">
            <v>0</v>
          </cell>
          <cell r="AW1082">
            <v>23</v>
          </cell>
          <cell r="AX1082">
            <v>1</v>
          </cell>
          <cell r="AY1082">
            <v>0</v>
          </cell>
          <cell r="AZ1082">
            <v>0</v>
          </cell>
          <cell r="BA1082">
            <v>0</v>
          </cell>
          <cell r="BB1082">
            <v>0</v>
          </cell>
          <cell r="BC1082">
            <v>38828</v>
          </cell>
        </row>
        <row r="1083">
          <cell r="A1083">
            <v>2006</v>
          </cell>
          <cell r="B1083">
            <v>1</v>
          </cell>
          <cell r="C1083">
            <v>127</v>
          </cell>
          <cell r="D1083">
            <v>20</v>
          </cell>
          <cell r="E1083">
            <v>792020</v>
          </cell>
          <cell r="F1083">
            <v>0</v>
          </cell>
          <cell r="G1083" t="str">
            <v>Затраты по ШПЗ (основные)</v>
          </cell>
          <cell r="H1083">
            <v>2011</v>
          </cell>
          <cell r="I1083">
            <v>7920</v>
          </cell>
          <cell r="J1083">
            <v>210512.68</v>
          </cell>
          <cell r="K1083">
            <v>1</v>
          </cell>
          <cell r="L1083">
            <v>0</v>
          </cell>
          <cell r="M1083">
            <v>0</v>
          </cell>
          <cell r="N1083">
            <v>0</v>
          </cell>
          <cell r="R1083">
            <v>0</v>
          </cell>
          <cell r="S1083">
            <v>0</v>
          </cell>
          <cell r="T1083">
            <v>0</v>
          </cell>
          <cell r="U1083">
            <v>32</v>
          </cell>
          <cell r="V1083">
            <v>0</v>
          </cell>
          <cell r="W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32</v>
          </cell>
          <cell r="AE1083">
            <v>280100</v>
          </cell>
          <cell r="AF1083">
            <v>0</v>
          </cell>
          <cell r="AI1083">
            <v>2223</v>
          </cell>
          <cell r="AK1083">
            <v>0</v>
          </cell>
          <cell r="AM1083">
            <v>254</v>
          </cell>
          <cell r="AN1083">
            <v>1</v>
          </cell>
          <cell r="AO1083">
            <v>393216</v>
          </cell>
          <cell r="AQ1083">
            <v>0</v>
          </cell>
          <cell r="AR1083">
            <v>0</v>
          </cell>
          <cell r="AS1083" t="str">
            <v>Ы</v>
          </cell>
          <cell r="AT1083" t="str">
            <v>Ы</v>
          </cell>
          <cell r="AU1083">
            <v>0</v>
          </cell>
          <cell r="AV1083">
            <v>0</v>
          </cell>
          <cell r="AW1083">
            <v>23</v>
          </cell>
          <cell r="AX1083">
            <v>1</v>
          </cell>
          <cell r="AY1083">
            <v>0</v>
          </cell>
          <cell r="AZ1083">
            <v>0</v>
          </cell>
          <cell r="BA1083">
            <v>0</v>
          </cell>
          <cell r="BB1083">
            <v>0</v>
          </cell>
          <cell r="BC1083">
            <v>38828</v>
          </cell>
        </row>
        <row r="1084">
          <cell r="A1084">
            <v>2006</v>
          </cell>
          <cell r="B1084">
            <v>1</v>
          </cell>
          <cell r="C1084">
            <v>128</v>
          </cell>
          <cell r="D1084">
            <v>20</v>
          </cell>
          <cell r="E1084">
            <v>792020</v>
          </cell>
          <cell r="F1084">
            <v>0</v>
          </cell>
          <cell r="G1084" t="str">
            <v>Затраты по ШПЗ (основные)</v>
          </cell>
          <cell r="H1084">
            <v>2011</v>
          </cell>
          <cell r="I1084">
            <v>7920</v>
          </cell>
          <cell r="J1084">
            <v>26582.19</v>
          </cell>
          <cell r="K1084">
            <v>1</v>
          </cell>
          <cell r="L1084">
            <v>0</v>
          </cell>
          <cell r="M1084">
            <v>0</v>
          </cell>
          <cell r="N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32</v>
          </cell>
          <cell r="V1084">
            <v>0</v>
          </cell>
          <cell r="W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32</v>
          </cell>
          <cell r="AE1084">
            <v>280200</v>
          </cell>
          <cell r="AF1084">
            <v>0</v>
          </cell>
          <cell r="AI1084">
            <v>2223</v>
          </cell>
          <cell r="AK1084">
            <v>0</v>
          </cell>
          <cell r="AM1084">
            <v>255</v>
          </cell>
          <cell r="AN1084">
            <v>1</v>
          </cell>
          <cell r="AO1084">
            <v>393216</v>
          </cell>
          <cell r="AQ1084">
            <v>0</v>
          </cell>
          <cell r="AR1084">
            <v>0</v>
          </cell>
          <cell r="AS1084" t="str">
            <v>Ы</v>
          </cell>
          <cell r="AT1084" t="str">
            <v>Ы</v>
          </cell>
          <cell r="AU1084">
            <v>0</v>
          </cell>
          <cell r="AV1084">
            <v>0</v>
          </cell>
          <cell r="AW1084">
            <v>23</v>
          </cell>
          <cell r="AX1084">
            <v>1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38828</v>
          </cell>
        </row>
        <row r="1085">
          <cell r="A1085">
            <v>2006</v>
          </cell>
          <cell r="B1085">
            <v>1</v>
          </cell>
          <cell r="C1085">
            <v>129</v>
          </cell>
          <cell r="D1085">
            <v>20</v>
          </cell>
          <cell r="E1085">
            <v>792020</v>
          </cell>
          <cell r="F1085">
            <v>0</v>
          </cell>
          <cell r="G1085" t="str">
            <v>Затраты по ШПЗ (основные)</v>
          </cell>
          <cell r="H1085">
            <v>2011</v>
          </cell>
          <cell r="I1085">
            <v>7920</v>
          </cell>
          <cell r="J1085">
            <v>1135.43</v>
          </cell>
          <cell r="K1085">
            <v>1</v>
          </cell>
          <cell r="L1085">
            <v>0</v>
          </cell>
          <cell r="M1085">
            <v>0</v>
          </cell>
          <cell r="N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32</v>
          </cell>
          <cell r="V1085">
            <v>0</v>
          </cell>
          <cell r="W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32</v>
          </cell>
          <cell r="AE1085">
            <v>280300</v>
          </cell>
          <cell r="AF1085">
            <v>0</v>
          </cell>
          <cell r="AI1085">
            <v>2223</v>
          </cell>
          <cell r="AK1085">
            <v>0</v>
          </cell>
          <cell r="AM1085">
            <v>256</v>
          </cell>
          <cell r="AN1085">
            <v>1</v>
          </cell>
          <cell r="AO1085">
            <v>393216</v>
          </cell>
          <cell r="AQ1085">
            <v>0</v>
          </cell>
          <cell r="AR1085">
            <v>0</v>
          </cell>
          <cell r="AS1085" t="str">
            <v>Ы</v>
          </cell>
          <cell r="AT1085" t="str">
            <v>Ы</v>
          </cell>
          <cell r="AU1085">
            <v>0</v>
          </cell>
          <cell r="AV1085">
            <v>0</v>
          </cell>
          <cell r="AW1085">
            <v>23</v>
          </cell>
          <cell r="AX1085">
            <v>1</v>
          </cell>
          <cell r="AY1085">
            <v>0</v>
          </cell>
          <cell r="AZ1085">
            <v>0</v>
          </cell>
          <cell r="BA1085">
            <v>0</v>
          </cell>
          <cell r="BB1085">
            <v>0</v>
          </cell>
          <cell r="BC1085">
            <v>38828</v>
          </cell>
        </row>
        <row r="1086">
          <cell r="A1086">
            <v>2006</v>
          </cell>
          <cell r="B1086">
            <v>1</v>
          </cell>
          <cell r="C1086">
            <v>130</v>
          </cell>
          <cell r="D1086">
            <v>20</v>
          </cell>
          <cell r="E1086">
            <v>792020</v>
          </cell>
          <cell r="F1086">
            <v>0</v>
          </cell>
          <cell r="G1086" t="str">
            <v>Затраты по ШПЗ (основные)</v>
          </cell>
          <cell r="H1086">
            <v>2011</v>
          </cell>
          <cell r="I1086">
            <v>7920</v>
          </cell>
          <cell r="J1086">
            <v>292906.94</v>
          </cell>
          <cell r="K1086">
            <v>1</v>
          </cell>
          <cell r="L1086">
            <v>0</v>
          </cell>
          <cell r="M1086">
            <v>0</v>
          </cell>
          <cell r="N1086">
            <v>0</v>
          </cell>
          <cell r="R1086">
            <v>0</v>
          </cell>
          <cell r="S1086">
            <v>0</v>
          </cell>
          <cell r="T1086">
            <v>0</v>
          </cell>
          <cell r="U1086">
            <v>32</v>
          </cell>
          <cell r="V1086">
            <v>0</v>
          </cell>
          <cell r="W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32</v>
          </cell>
          <cell r="AE1086">
            <v>280400</v>
          </cell>
          <cell r="AF1086">
            <v>0</v>
          </cell>
          <cell r="AI1086">
            <v>2223</v>
          </cell>
          <cell r="AK1086">
            <v>0</v>
          </cell>
          <cell r="AM1086">
            <v>257</v>
          </cell>
          <cell r="AN1086">
            <v>1</v>
          </cell>
          <cell r="AO1086">
            <v>393216</v>
          </cell>
          <cell r="AQ1086">
            <v>0</v>
          </cell>
          <cell r="AR1086">
            <v>0</v>
          </cell>
          <cell r="AS1086" t="str">
            <v>Ы</v>
          </cell>
          <cell r="AT1086" t="str">
            <v>Ы</v>
          </cell>
          <cell r="AU1086">
            <v>0</v>
          </cell>
          <cell r="AV1086">
            <v>0</v>
          </cell>
          <cell r="AW1086">
            <v>23</v>
          </cell>
          <cell r="AX1086">
            <v>1</v>
          </cell>
          <cell r="AY1086">
            <v>0</v>
          </cell>
          <cell r="AZ1086">
            <v>0</v>
          </cell>
          <cell r="BA1086">
            <v>0</v>
          </cell>
          <cell r="BB1086">
            <v>0</v>
          </cell>
          <cell r="BC1086">
            <v>38828</v>
          </cell>
        </row>
        <row r="1087">
          <cell r="A1087">
            <v>2006</v>
          </cell>
          <cell r="B1087">
            <v>1</v>
          </cell>
          <cell r="C1087">
            <v>131</v>
          </cell>
          <cell r="D1087">
            <v>20</v>
          </cell>
          <cell r="E1087">
            <v>792020</v>
          </cell>
          <cell r="F1087">
            <v>0</v>
          </cell>
          <cell r="G1087" t="str">
            <v>Затраты по ШПЗ (основные)</v>
          </cell>
          <cell r="H1087">
            <v>2011</v>
          </cell>
          <cell r="I1087">
            <v>7920</v>
          </cell>
          <cell r="J1087">
            <v>18752.68</v>
          </cell>
          <cell r="K1087">
            <v>1</v>
          </cell>
          <cell r="L1087">
            <v>0</v>
          </cell>
          <cell r="M1087">
            <v>0</v>
          </cell>
          <cell r="N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32</v>
          </cell>
          <cell r="V1087">
            <v>0</v>
          </cell>
          <cell r="W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32</v>
          </cell>
          <cell r="AE1087">
            <v>281100</v>
          </cell>
          <cell r="AF1087">
            <v>0</v>
          </cell>
          <cell r="AI1087">
            <v>2223</v>
          </cell>
          <cell r="AK1087">
            <v>0</v>
          </cell>
          <cell r="AM1087">
            <v>258</v>
          </cell>
          <cell r="AN1087">
            <v>1</v>
          </cell>
          <cell r="AO1087">
            <v>393216</v>
          </cell>
          <cell r="AQ1087">
            <v>0</v>
          </cell>
          <cell r="AR1087">
            <v>0</v>
          </cell>
          <cell r="AS1087" t="str">
            <v>Ы</v>
          </cell>
          <cell r="AT1087" t="str">
            <v>Ы</v>
          </cell>
          <cell r="AU1087">
            <v>0</v>
          </cell>
          <cell r="AV1087">
            <v>0</v>
          </cell>
          <cell r="AW1087">
            <v>23</v>
          </cell>
          <cell r="AX1087">
            <v>1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38828</v>
          </cell>
        </row>
        <row r="1088">
          <cell r="A1088">
            <v>2006</v>
          </cell>
          <cell r="B1088">
            <v>1</v>
          </cell>
          <cell r="C1088">
            <v>132</v>
          </cell>
          <cell r="D1088">
            <v>20</v>
          </cell>
          <cell r="E1088">
            <v>792020</v>
          </cell>
          <cell r="F1088">
            <v>0</v>
          </cell>
          <cell r="G1088" t="str">
            <v>Затраты по ШПЗ (основные)</v>
          </cell>
          <cell r="H1088">
            <v>2011</v>
          </cell>
          <cell r="I1088">
            <v>7920</v>
          </cell>
          <cell r="J1088">
            <v>7518.48</v>
          </cell>
          <cell r="K1088">
            <v>1</v>
          </cell>
          <cell r="L1088">
            <v>0</v>
          </cell>
          <cell r="M1088">
            <v>0</v>
          </cell>
          <cell r="N1088">
            <v>0</v>
          </cell>
          <cell r="R1088">
            <v>0</v>
          </cell>
          <cell r="S1088">
            <v>0</v>
          </cell>
          <cell r="T1088">
            <v>0</v>
          </cell>
          <cell r="U1088">
            <v>32</v>
          </cell>
          <cell r="V1088">
            <v>0</v>
          </cell>
          <cell r="W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32</v>
          </cell>
          <cell r="AE1088">
            <v>282200</v>
          </cell>
          <cell r="AF1088">
            <v>0</v>
          </cell>
          <cell r="AI1088">
            <v>2223</v>
          </cell>
          <cell r="AK1088">
            <v>0</v>
          </cell>
          <cell r="AM1088">
            <v>259</v>
          </cell>
          <cell r="AN1088">
            <v>1</v>
          </cell>
          <cell r="AO1088">
            <v>393216</v>
          </cell>
          <cell r="AQ1088">
            <v>0</v>
          </cell>
          <cell r="AR1088">
            <v>0</v>
          </cell>
          <cell r="AS1088" t="str">
            <v>Ы</v>
          </cell>
          <cell r="AT1088" t="str">
            <v>Ы</v>
          </cell>
          <cell r="AU1088">
            <v>0</v>
          </cell>
          <cell r="AV1088">
            <v>0</v>
          </cell>
          <cell r="AW1088">
            <v>23</v>
          </cell>
          <cell r="AX1088">
            <v>1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38828</v>
          </cell>
        </row>
        <row r="1089">
          <cell r="A1089">
            <v>2006</v>
          </cell>
          <cell r="B1089">
            <v>1</v>
          </cell>
          <cell r="C1089">
            <v>133</v>
          </cell>
          <cell r="D1089">
            <v>20</v>
          </cell>
          <cell r="E1089">
            <v>792020</v>
          </cell>
          <cell r="F1089">
            <v>0</v>
          </cell>
          <cell r="G1089" t="str">
            <v>Затраты по ШПЗ (основные)</v>
          </cell>
          <cell r="H1089">
            <v>2011</v>
          </cell>
          <cell r="I1089">
            <v>7920</v>
          </cell>
          <cell r="J1089">
            <v>45460</v>
          </cell>
          <cell r="K1089">
            <v>1</v>
          </cell>
          <cell r="L1089">
            <v>0</v>
          </cell>
          <cell r="M1089">
            <v>0</v>
          </cell>
          <cell r="N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32</v>
          </cell>
          <cell r="V1089">
            <v>0</v>
          </cell>
          <cell r="W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32</v>
          </cell>
          <cell r="AE1089">
            <v>283000</v>
          </cell>
          <cell r="AF1089">
            <v>0</v>
          </cell>
          <cell r="AI1089">
            <v>2223</v>
          </cell>
          <cell r="AK1089">
            <v>0</v>
          </cell>
          <cell r="AM1089">
            <v>260</v>
          </cell>
          <cell r="AN1089">
            <v>1</v>
          </cell>
          <cell r="AO1089">
            <v>393216</v>
          </cell>
          <cell r="AQ1089">
            <v>0</v>
          </cell>
          <cell r="AR1089">
            <v>0</v>
          </cell>
          <cell r="AS1089" t="str">
            <v>Ы</v>
          </cell>
          <cell r="AT1089" t="str">
            <v>Ы</v>
          </cell>
          <cell r="AU1089">
            <v>0</v>
          </cell>
          <cell r="AV1089">
            <v>0</v>
          </cell>
          <cell r="AW1089">
            <v>23</v>
          </cell>
          <cell r="AX1089">
            <v>1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38828</v>
          </cell>
        </row>
        <row r="1090">
          <cell r="A1090">
            <v>2006</v>
          </cell>
          <cell r="B1090">
            <v>1</v>
          </cell>
          <cell r="C1090">
            <v>134</v>
          </cell>
          <cell r="D1090">
            <v>20</v>
          </cell>
          <cell r="E1090">
            <v>792020</v>
          </cell>
          <cell r="F1090">
            <v>0</v>
          </cell>
          <cell r="G1090" t="str">
            <v>Затраты по ШПЗ (основные)</v>
          </cell>
          <cell r="H1090">
            <v>2011</v>
          </cell>
          <cell r="I1090">
            <v>7920</v>
          </cell>
          <cell r="J1090">
            <v>17503.66</v>
          </cell>
          <cell r="K1090">
            <v>1</v>
          </cell>
          <cell r="L1090">
            <v>0</v>
          </cell>
          <cell r="M1090">
            <v>0</v>
          </cell>
          <cell r="N1090">
            <v>0</v>
          </cell>
          <cell r="R1090">
            <v>0</v>
          </cell>
          <cell r="S1090">
            <v>0</v>
          </cell>
          <cell r="T1090">
            <v>0</v>
          </cell>
          <cell r="U1090">
            <v>32</v>
          </cell>
          <cell r="V1090">
            <v>0</v>
          </cell>
          <cell r="W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32</v>
          </cell>
          <cell r="AE1090">
            <v>285000</v>
          </cell>
          <cell r="AF1090">
            <v>0</v>
          </cell>
          <cell r="AI1090">
            <v>2223</v>
          </cell>
          <cell r="AK1090">
            <v>0</v>
          </cell>
          <cell r="AM1090">
            <v>261</v>
          </cell>
          <cell r="AN1090">
            <v>1</v>
          </cell>
          <cell r="AO1090">
            <v>393216</v>
          </cell>
          <cell r="AQ1090">
            <v>0</v>
          </cell>
          <cell r="AR1090">
            <v>0</v>
          </cell>
          <cell r="AS1090" t="str">
            <v>Ы</v>
          </cell>
          <cell r="AT1090" t="str">
            <v>Ы</v>
          </cell>
          <cell r="AU1090">
            <v>0</v>
          </cell>
          <cell r="AV1090">
            <v>0</v>
          </cell>
          <cell r="AW1090">
            <v>23</v>
          </cell>
          <cell r="AX1090">
            <v>1</v>
          </cell>
          <cell r="AY1090">
            <v>0</v>
          </cell>
          <cell r="AZ1090">
            <v>0</v>
          </cell>
          <cell r="BA1090">
            <v>0</v>
          </cell>
          <cell r="BB1090">
            <v>0</v>
          </cell>
          <cell r="BC1090">
            <v>38828</v>
          </cell>
        </row>
        <row r="1091">
          <cell r="A1091">
            <v>2006</v>
          </cell>
          <cell r="B1091">
            <v>1</v>
          </cell>
          <cell r="C1091">
            <v>135</v>
          </cell>
          <cell r="D1091">
            <v>20</v>
          </cell>
          <cell r="E1091">
            <v>792020</v>
          </cell>
          <cell r="F1091">
            <v>0</v>
          </cell>
          <cell r="G1091" t="str">
            <v>Затраты по ШПЗ (основные)</v>
          </cell>
          <cell r="H1091">
            <v>2011</v>
          </cell>
          <cell r="I1091">
            <v>7920</v>
          </cell>
          <cell r="J1091">
            <v>197453.69</v>
          </cell>
          <cell r="K1091">
            <v>1</v>
          </cell>
          <cell r="L1091">
            <v>0</v>
          </cell>
          <cell r="M1091">
            <v>0</v>
          </cell>
          <cell r="N1091">
            <v>0</v>
          </cell>
          <cell r="R1091">
            <v>0</v>
          </cell>
          <cell r="S1091">
            <v>0</v>
          </cell>
          <cell r="T1091">
            <v>0</v>
          </cell>
          <cell r="U1091">
            <v>32</v>
          </cell>
          <cell r="V1091">
            <v>0</v>
          </cell>
          <cell r="W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32</v>
          </cell>
          <cell r="AE1091">
            <v>311000</v>
          </cell>
          <cell r="AF1091">
            <v>0</v>
          </cell>
          <cell r="AI1091">
            <v>2223</v>
          </cell>
          <cell r="AK1091">
            <v>0</v>
          </cell>
          <cell r="AM1091">
            <v>262</v>
          </cell>
          <cell r="AN1091">
            <v>1</v>
          </cell>
          <cell r="AO1091">
            <v>393216</v>
          </cell>
          <cell r="AQ1091">
            <v>0</v>
          </cell>
          <cell r="AR1091">
            <v>0</v>
          </cell>
          <cell r="AS1091" t="str">
            <v>Ы</v>
          </cell>
          <cell r="AT1091" t="str">
            <v>Ы</v>
          </cell>
          <cell r="AU1091">
            <v>0</v>
          </cell>
          <cell r="AV1091">
            <v>0</v>
          </cell>
          <cell r="AW1091">
            <v>23</v>
          </cell>
          <cell r="AX1091">
            <v>1</v>
          </cell>
          <cell r="AY1091">
            <v>0</v>
          </cell>
          <cell r="AZ1091">
            <v>0</v>
          </cell>
          <cell r="BA1091">
            <v>0</v>
          </cell>
          <cell r="BB1091">
            <v>0</v>
          </cell>
          <cell r="BC1091">
            <v>38828</v>
          </cell>
        </row>
        <row r="1092">
          <cell r="A1092">
            <v>2006</v>
          </cell>
          <cell r="B1092">
            <v>1</v>
          </cell>
          <cell r="C1092">
            <v>136</v>
          </cell>
          <cell r="D1092">
            <v>20</v>
          </cell>
          <cell r="E1092">
            <v>792020</v>
          </cell>
          <cell r="F1092">
            <v>0</v>
          </cell>
          <cell r="G1092" t="str">
            <v>Затраты по ШПЗ (основные)</v>
          </cell>
          <cell r="H1092">
            <v>2011</v>
          </cell>
          <cell r="I1092">
            <v>7920</v>
          </cell>
          <cell r="J1092">
            <v>1370140.53</v>
          </cell>
          <cell r="K1092">
            <v>1</v>
          </cell>
          <cell r="L1092">
            <v>0</v>
          </cell>
          <cell r="M1092">
            <v>0</v>
          </cell>
          <cell r="N1092">
            <v>0</v>
          </cell>
          <cell r="R1092">
            <v>0</v>
          </cell>
          <cell r="S1092">
            <v>0</v>
          </cell>
          <cell r="T1092">
            <v>0</v>
          </cell>
          <cell r="U1092">
            <v>32</v>
          </cell>
          <cell r="V1092">
            <v>0</v>
          </cell>
          <cell r="W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32</v>
          </cell>
          <cell r="AE1092">
            <v>312000</v>
          </cell>
          <cell r="AF1092">
            <v>0</v>
          </cell>
          <cell r="AI1092">
            <v>2223</v>
          </cell>
          <cell r="AK1092">
            <v>0</v>
          </cell>
          <cell r="AM1092">
            <v>263</v>
          </cell>
          <cell r="AN1092">
            <v>1</v>
          </cell>
          <cell r="AO1092">
            <v>393216</v>
          </cell>
          <cell r="AQ1092">
            <v>0</v>
          </cell>
          <cell r="AR1092">
            <v>0</v>
          </cell>
          <cell r="AS1092" t="str">
            <v>Ы</v>
          </cell>
          <cell r="AT1092" t="str">
            <v>Ы</v>
          </cell>
          <cell r="AU1092">
            <v>0</v>
          </cell>
          <cell r="AV1092">
            <v>0</v>
          </cell>
          <cell r="AW1092">
            <v>23</v>
          </cell>
          <cell r="AX1092">
            <v>1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38828</v>
          </cell>
        </row>
        <row r="1093">
          <cell r="A1093">
            <v>2006</v>
          </cell>
          <cell r="B1093">
            <v>1</v>
          </cell>
          <cell r="C1093">
            <v>137</v>
          </cell>
          <cell r="D1093">
            <v>20</v>
          </cell>
          <cell r="E1093">
            <v>792020</v>
          </cell>
          <cell r="F1093">
            <v>0</v>
          </cell>
          <cell r="G1093" t="str">
            <v>Затраты по ШПЗ (основные)</v>
          </cell>
          <cell r="H1093">
            <v>2011</v>
          </cell>
          <cell r="I1093">
            <v>7920</v>
          </cell>
          <cell r="J1093">
            <v>74722.759999999995</v>
          </cell>
          <cell r="K1093">
            <v>1</v>
          </cell>
          <cell r="L1093">
            <v>0</v>
          </cell>
          <cell r="M1093">
            <v>0</v>
          </cell>
          <cell r="N1093">
            <v>0</v>
          </cell>
          <cell r="R1093">
            <v>0</v>
          </cell>
          <cell r="S1093">
            <v>0</v>
          </cell>
          <cell r="T1093">
            <v>0</v>
          </cell>
          <cell r="U1093">
            <v>32</v>
          </cell>
          <cell r="V1093">
            <v>0</v>
          </cell>
          <cell r="W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32</v>
          </cell>
          <cell r="AE1093">
            <v>313000</v>
          </cell>
          <cell r="AF1093">
            <v>0</v>
          </cell>
          <cell r="AI1093">
            <v>2223</v>
          </cell>
          <cell r="AK1093">
            <v>0</v>
          </cell>
          <cell r="AM1093">
            <v>264</v>
          </cell>
          <cell r="AN1093">
            <v>1</v>
          </cell>
          <cell r="AO1093">
            <v>393216</v>
          </cell>
          <cell r="AQ1093">
            <v>0</v>
          </cell>
          <cell r="AR1093">
            <v>0</v>
          </cell>
          <cell r="AS1093" t="str">
            <v>Ы</v>
          </cell>
          <cell r="AT1093" t="str">
            <v>Ы</v>
          </cell>
          <cell r="AU1093">
            <v>0</v>
          </cell>
          <cell r="AV1093">
            <v>0</v>
          </cell>
          <cell r="AW1093">
            <v>23</v>
          </cell>
          <cell r="AX1093">
            <v>1</v>
          </cell>
          <cell r="AY1093">
            <v>0</v>
          </cell>
          <cell r="AZ1093">
            <v>0</v>
          </cell>
          <cell r="BA1093">
            <v>0</v>
          </cell>
          <cell r="BB1093">
            <v>0</v>
          </cell>
          <cell r="BC1093">
            <v>38828</v>
          </cell>
        </row>
        <row r="1094">
          <cell r="A1094">
            <v>2006</v>
          </cell>
          <cell r="B1094">
            <v>1</v>
          </cell>
          <cell r="C1094">
            <v>138</v>
          </cell>
          <cell r="D1094">
            <v>20</v>
          </cell>
          <cell r="E1094">
            <v>792020</v>
          </cell>
          <cell r="F1094">
            <v>0</v>
          </cell>
          <cell r="G1094" t="str">
            <v>Затраты по ШПЗ (основные)</v>
          </cell>
          <cell r="H1094">
            <v>2011</v>
          </cell>
          <cell r="I1094">
            <v>7920</v>
          </cell>
          <cell r="J1094">
            <v>136088.29</v>
          </cell>
          <cell r="K1094">
            <v>1</v>
          </cell>
          <cell r="L1094">
            <v>0</v>
          </cell>
          <cell r="M1094">
            <v>0</v>
          </cell>
          <cell r="N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32</v>
          </cell>
          <cell r="V1094">
            <v>0</v>
          </cell>
          <cell r="W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32</v>
          </cell>
          <cell r="AE1094">
            <v>314000</v>
          </cell>
          <cell r="AF1094">
            <v>0</v>
          </cell>
          <cell r="AI1094">
            <v>2223</v>
          </cell>
          <cell r="AK1094">
            <v>0</v>
          </cell>
          <cell r="AM1094">
            <v>265</v>
          </cell>
          <cell r="AN1094">
            <v>1</v>
          </cell>
          <cell r="AO1094">
            <v>393216</v>
          </cell>
          <cell r="AQ1094">
            <v>0</v>
          </cell>
          <cell r="AR1094">
            <v>0</v>
          </cell>
          <cell r="AS1094" t="str">
            <v>Ы</v>
          </cell>
          <cell r="AT1094" t="str">
            <v>Ы</v>
          </cell>
          <cell r="AU1094">
            <v>0</v>
          </cell>
          <cell r="AV1094">
            <v>0</v>
          </cell>
          <cell r="AW1094">
            <v>23</v>
          </cell>
          <cell r="AX1094">
            <v>1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38828</v>
          </cell>
        </row>
        <row r="1095">
          <cell r="A1095">
            <v>2006</v>
          </cell>
          <cell r="B1095">
            <v>1</v>
          </cell>
          <cell r="C1095">
            <v>139</v>
          </cell>
          <cell r="D1095">
            <v>20</v>
          </cell>
          <cell r="E1095">
            <v>792020</v>
          </cell>
          <cell r="F1095">
            <v>0</v>
          </cell>
          <cell r="G1095" t="str">
            <v>Затраты по ШПЗ (основные)</v>
          </cell>
          <cell r="H1095">
            <v>2011</v>
          </cell>
          <cell r="I1095">
            <v>7920</v>
          </cell>
          <cell r="J1095">
            <v>27376.34</v>
          </cell>
          <cell r="K1095">
            <v>1</v>
          </cell>
          <cell r="L1095">
            <v>0</v>
          </cell>
          <cell r="M1095">
            <v>0</v>
          </cell>
          <cell r="N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32</v>
          </cell>
          <cell r="V1095">
            <v>0</v>
          </cell>
          <cell r="W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32</v>
          </cell>
          <cell r="AE1095">
            <v>315000</v>
          </cell>
          <cell r="AF1095">
            <v>0</v>
          </cell>
          <cell r="AI1095">
            <v>2223</v>
          </cell>
          <cell r="AK1095">
            <v>0</v>
          </cell>
          <cell r="AM1095">
            <v>266</v>
          </cell>
          <cell r="AN1095">
            <v>1</v>
          </cell>
          <cell r="AO1095">
            <v>393216</v>
          </cell>
          <cell r="AQ1095">
            <v>0</v>
          </cell>
          <cell r="AR1095">
            <v>0</v>
          </cell>
          <cell r="AS1095" t="str">
            <v>Ы</v>
          </cell>
          <cell r="AT1095" t="str">
            <v>Ы</v>
          </cell>
          <cell r="AU1095">
            <v>0</v>
          </cell>
          <cell r="AV1095">
            <v>0</v>
          </cell>
          <cell r="AW1095">
            <v>23</v>
          </cell>
          <cell r="AX1095">
            <v>1</v>
          </cell>
          <cell r="AY1095">
            <v>0</v>
          </cell>
          <cell r="AZ1095">
            <v>0</v>
          </cell>
          <cell r="BA1095">
            <v>0</v>
          </cell>
          <cell r="BB1095">
            <v>0</v>
          </cell>
          <cell r="BC1095">
            <v>38828</v>
          </cell>
        </row>
        <row r="1096">
          <cell r="A1096">
            <v>2006</v>
          </cell>
          <cell r="B1096">
            <v>1</v>
          </cell>
          <cell r="C1096">
            <v>140</v>
          </cell>
          <cell r="D1096">
            <v>20</v>
          </cell>
          <cell r="E1096">
            <v>792020</v>
          </cell>
          <cell r="F1096">
            <v>0</v>
          </cell>
          <cell r="G1096" t="str">
            <v>Затраты по ШПЗ (основные)</v>
          </cell>
          <cell r="H1096">
            <v>2011</v>
          </cell>
          <cell r="I1096">
            <v>7920</v>
          </cell>
          <cell r="J1096">
            <v>1323294.8600000001</v>
          </cell>
          <cell r="K1096">
            <v>1</v>
          </cell>
          <cell r="L1096">
            <v>0</v>
          </cell>
          <cell r="M1096">
            <v>0</v>
          </cell>
          <cell r="N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32</v>
          </cell>
          <cell r="V1096">
            <v>0</v>
          </cell>
          <cell r="W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32</v>
          </cell>
          <cell r="AE1096">
            <v>410000</v>
          </cell>
          <cell r="AF1096">
            <v>0</v>
          </cell>
          <cell r="AI1096">
            <v>2223</v>
          </cell>
          <cell r="AK1096">
            <v>0</v>
          </cell>
          <cell r="AM1096">
            <v>267</v>
          </cell>
          <cell r="AN1096">
            <v>1</v>
          </cell>
          <cell r="AO1096">
            <v>393216</v>
          </cell>
          <cell r="AQ1096">
            <v>0</v>
          </cell>
          <cell r="AR1096">
            <v>0</v>
          </cell>
          <cell r="AS1096" t="str">
            <v>Ы</v>
          </cell>
          <cell r="AT1096" t="str">
            <v>Ы</v>
          </cell>
          <cell r="AU1096">
            <v>0</v>
          </cell>
          <cell r="AV1096">
            <v>0</v>
          </cell>
          <cell r="AW1096">
            <v>23</v>
          </cell>
          <cell r="AX1096">
            <v>1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38828</v>
          </cell>
        </row>
        <row r="1097">
          <cell r="A1097">
            <v>2006</v>
          </cell>
          <cell r="B1097">
            <v>1</v>
          </cell>
          <cell r="C1097">
            <v>141</v>
          </cell>
          <cell r="D1097">
            <v>20</v>
          </cell>
          <cell r="E1097">
            <v>792020</v>
          </cell>
          <cell r="F1097">
            <v>0</v>
          </cell>
          <cell r="G1097" t="str">
            <v>Затраты по ШПЗ (основные)</v>
          </cell>
          <cell r="H1097">
            <v>2011</v>
          </cell>
          <cell r="I1097">
            <v>7920</v>
          </cell>
          <cell r="J1097">
            <v>380222.66</v>
          </cell>
          <cell r="K1097">
            <v>1</v>
          </cell>
          <cell r="L1097">
            <v>0</v>
          </cell>
          <cell r="M1097">
            <v>0</v>
          </cell>
          <cell r="N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32</v>
          </cell>
          <cell r="V1097">
            <v>0</v>
          </cell>
          <cell r="W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32</v>
          </cell>
          <cell r="AE1097">
            <v>420000</v>
          </cell>
          <cell r="AF1097">
            <v>0</v>
          </cell>
          <cell r="AI1097">
            <v>2223</v>
          </cell>
          <cell r="AK1097">
            <v>0</v>
          </cell>
          <cell r="AM1097">
            <v>268</v>
          </cell>
          <cell r="AN1097">
            <v>1</v>
          </cell>
          <cell r="AO1097">
            <v>393216</v>
          </cell>
          <cell r="AQ1097">
            <v>0</v>
          </cell>
          <cell r="AR1097">
            <v>0</v>
          </cell>
          <cell r="AS1097" t="str">
            <v>Ы</v>
          </cell>
          <cell r="AT1097" t="str">
            <v>Ы</v>
          </cell>
          <cell r="AU1097">
            <v>0</v>
          </cell>
          <cell r="AV1097">
            <v>0</v>
          </cell>
          <cell r="AW1097">
            <v>23</v>
          </cell>
          <cell r="AX1097">
            <v>1</v>
          </cell>
          <cell r="AY1097">
            <v>0</v>
          </cell>
          <cell r="AZ1097">
            <v>0</v>
          </cell>
          <cell r="BA1097">
            <v>0</v>
          </cell>
          <cell r="BB1097">
            <v>0</v>
          </cell>
          <cell r="BC1097">
            <v>38828</v>
          </cell>
        </row>
        <row r="1098">
          <cell r="A1098">
            <v>2006</v>
          </cell>
          <cell r="B1098">
            <v>1</v>
          </cell>
          <cell r="C1098">
            <v>142</v>
          </cell>
          <cell r="D1098">
            <v>20</v>
          </cell>
          <cell r="E1098">
            <v>792020</v>
          </cell>
          <cell r="F1098">
            <v>0</v>
          </cell>
          <cell r="G1098" t="str">
            <v>Затраты по ШПЗ (основные)</v>
          </cell>
          <cell r="H1098">
            <v>2011</v>
          </cell>
          <cell r="I1098">
            <v>7920</v>
          </cell>
          <cell r="J1098">
            <v>155344.88</v>
          </cell>
          <cell r="K1098">
            <v>1</v>
          </cell>
          <cell r="L1098">
            <v>0</v>
          </cell>
          <cell r="M1098">
            <v>0</v>
          </cell>
          <cell r="N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32</v>
          </cell>
          <cell r="V1098">
            <v>0</v>
          </cell>
          <cell r="W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32</v>
          </cell>
          <cell r="AE1098">
            <v>430000</v>
          </cell>
          <cell r="AF1098">
            <v>0</v>
          </cell>
          <cell r="AI1098">
            <v>2223</v>
          </cell>
          <cell r="AK1098">
            <v>0</v>
          </cell>
          <cell r="AM1098">
            <v>269</v>
          </cell>
          <cell r="AN1098">
            <v>1</v>
          </cell>
          <cell r="AO1098">
            <v>393216</v>
          </cell>
          <cell r="AQ1098">
            <v>0</v>
          </cell>
          <cell r="AR1098">
            <v>0</v>
          </cell>
          <cell r="AS1098" t="str">
            <v>Ы</v>
          </cell>
          <cell r="AT1098" t="str">
            <v>Ы</v>
          </cell>
          <cell r="AU1098">
            <v>0</v>
          </cell>
          <cell r="AV1098">
            <v>0</v>
          </cell>
          <cell r="AW1098">
            <v>23</v>
          </cell>
          <cell r="AX1098">
            <v>1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38828</v>
          </cell>
        </row>
        <row r="1099">
          <cell r="A1099">
            <v>2006</v>
          </cell>
          <cell r="B1099">
            <v>1</v>
          </cell>
          <cell r="C1099">
            <v>143</v>
          </cell>
          <cell r="D1099">
            <v>20</v>
          </cell>
          <cell r="E1099">
            <v>792020</v>
          </cell>
          <cell r="F1099">
            <v>0</v>
          </cell>
          <cell r="G1099" t="str">
            <v>Затраты по ШПЗ (основные)</v>
          </cell>
          <cell r="H1099">
            <v>2011</v>
          </cell>
          <cell r="I1099">
            <v>7920</v>
          </cell>
          <cell r="J1099">
            <v>516288</v>
          </cell>
          <cell r="K1099">
            <v>1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32</v>
          </cell>
          <cell r="V1099">
            <v>0</v>
          </cell>
          <cell r="W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32</v>
          </cell>
          <cell r="AE1099">
            <v>430110</v>
          </cell>
          <cell r="AF1099">
            <v>0</v>
          </cell>
          <cell r="AI1099">
            <v>2223</v>
          </cell>
          <cell r="AK1099">
            <v>0</v>
          </cell>
          <cell r="AM1099">
            <v>270</v>
          </cell>
          <cell r="AN1099">
            <v>1</v>
          </cell>
          <cell r="AO1099">
            <v>393216</v>
          </cell>
          <cell r="AQ1099">
            <v>0</v>
          </cell>
          <cell r="AR1099">
            <v>0</v>
          </cell>
          <cell r="AS1099" t="str">
            <v>Ы</v>
          </cell>
          <cell r="AT1099" t="str">
            <v>Ы</v>
          </cell>
          <cell r="AU1099">
            <v>0</v>
          </cell>
          <cell r="AV1099">
            <v>0</v>
          </cell>
          <cell r="AW1099">
            <v>23</v>
          </cell>
          <cell r="AX1099">
            <v>1</v>
          </cell>
          <cell r="AY1099">
            <v>0</v>
          </cell>
          <cell r="AZ1099">
            <v>0</v>
          </cell>
          <cell r="BA1099">
            <v>0</v>
          </cell>
          <cell r="BB1099">
            <v>0</v>
          </cell>
          <cell r="BC1099">
            <v>38828</v>
          </cell>
        </row>
        <row r="1100">
          <cell r="A1100">
            <v>2006</v>
          </cell>
          <cell r="B1100">
            <v>1</v>
          </cell>
          <cell r="C1100">
            <v>144</v>
          </cell>
          <cell r="D1100">
            <v>20</v>
          </cell>
          <cell r="E1100">
            <v>792020</v>
          </cell>
          <cell r="F1100">
            <v>0</v>
          </cell>
          <cell r="G1100" t="str">
            <v>Затраты по ШПЗ (основные)</v>
          </cell>
          <cell r="H1100">
            <v>2011</v>
          </cell>
          <cell r="I1100">
            <v>7920</v>
          </cell>
          <cell r="J1100">
            <v>255584</v>
          </cell>
          <cell r="K1100">
            <v>1</v>
          </cell>
          <cell r="L1100">
            <v>0</v>
          </cell>
          <cell r="M1100">
            <v>0</v>
          </cell>
          <cell r="N1100">
            <v>0</v>
          </cell>
          <cell r="R1100">
            <v>0</v>
          </cell>
          <cell r="S1100">
            <v>0</v>
          </cell>
          <cell r="T1100">
            <v>0</v>
          </cell>
          <cell r="U1100">
            <v>32</v>
          </cell>
          <cell r="V1100">
            <v>0</v>
          </cell>
          <cell r="W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32</v>
          </cell>
          <cell r="AE1100">
            <v>430120</v>
          </cell>
          <cell r="AF1100">
            <v>0</v>
          </cell>
          <cell r="AI1100">
            <v>2223</v>
          </cell>
          <cell r="AK1100">
            <v>0</v>
          </cell>
          <cell r="AM1100">
            <v>271</v>
          </cell>
          <cell r="AN1100">
            <v>1</v>
          </cell>
          <cell r="AO1100">
            <v>393216</v>
          </cell>
          <cell r="AQ1100">
            <v>0</v>
          </cell>
          <cell r="AR1100">
            <v>0</v>
          </cell>
          <cell r="AS1100" t="str">
            <v>Ы</v>
          </cell>
          <cell r="AT1100" t="str">
            <v>Ы</v>
          </cell>
          <cell r="AU1100">
            <v>0</v>
          </cell>
          <cell r="AV1100">
            <v>0</v>
          </cell>
          <cell r="AW1100">
            <v>23</v>
          </cell>
          <cell r="AX1100">
            <v>1</v>
          </cell>
          <cell r="AY1100">
            <v>0</v>
          </cell>
          <cell r="AZ1100">
            <v>0</v>
          </cell>
          <cell r="BA1100">
            <v>0</v>
          </cell>
          <cell r="BB1100">
            <v>0</v>
          </cell>
          <cell r="BC1100">
            <v>38828</v>
          </cell>
        </row>
        <row r="1101">
          <cell r="A1101">
            <v>2006</v>
          </cell>
          <cell r="B1101">
            <v>1</v>
          </cell>
          <cell r="C1101">
            <v>145</v>
          </cell>
          <cell r="D1101">
            <v>20</v>
          </cell>
          <cell r="E1101">
            <v>792020</v>
          </cell>
          <cell r="F1101">
            <v>0</v>
          </cell>
          <cell r="G1101" t="str">
            <v>Затраты по ШПЗ (основные)</v>
          </cell>
          <cell r="H1101">
            <v>2011</v>
          </cell>
          <cell r="I1101">
            <v>7920</v>
          </cell>
          <cell r="J1101">
            <v>929408</v>
          </cell>
          <cell r="K1101">
            <v>1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  <cell r="T1101">
            <v>0</v>
          </cell>
          <cell r="U1101">
            <v>32</v>
          </cell>
          <cell r="V1101">
            <v>0</v>
          </cell>
          <cell r="W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32</v>
          </cell>
          <cell r="AE1101">
            <v>430130</v>
          </cell>
          <cell r="AF1101">
            <v>0</v>
          </cell>
          <cell r="AI1101">
            <v>2223</v>
          </cell>
          <cell r="AK1101">
            <v>0</v>
          </cell>
          <cell r="AM1101">
            <v>272</v>
          </cell>
          <cell r="AN1101">
            <v>1</v>
          </cell>
          <cell r="AO1101">
            <v>393216</v>
          </cell>
          <cell r="AQ1101">
            <v>0</v>
          </cell>
          <cell r="AR1101">
            <v>0</v>
          </cell>
          <cell r="AS1101" t="str">
            <v>Ы</v>
          </cell>
          <cell r="AT1101" t="str">
            <v>Ы</v>
          </cell>
          <cell r="AU1101">
            <v>0</v>
          </cell>
          <cell r="AV1101">
            <v>0</v>
          </cell>
          <cell r="AW1101">
            <v>23</v>
          </cell>
          <cell r="AX1101">
            <v>1</v>
          </cell>
          <cell r="AY1101">
            <v>0</v>
          </cell>
          <cell r="AZ1101">
            <v>0</v>
          </cell>
          <cell r="BA1101">
            <v>0</v>
          </cell>
          <cell r="BB1101">
            <v>0</v>
          </cell>
          <cell r="BC1101">
            <v>38828</v>
          </cell>
        </row>
        <row r="1102">
          <cell r="A1102">
            <v>2006</v>
          </cell>
          <cell r="B1102">
            <v>1</v>
          </cell>
          <cell r="C1102">
            <v>146</v>
          </cell>
          <cell r="D1102">
            <v>20</v>
          </cell>
          <cell r="E1102">
            <v>792020</v>
          </cell>
          <cell r="F1102">
            <v>0</v>
          </cell>
          <cell r="G1102" t="str">
            <v>Затраты по ШПЗ (основные)</v>
          </cell>
          <cell r="H1102">
            <v>2011</v>
          </cell>
          <cell r="I1102">
            <v>7920</v>
          </cell>
          <cell r="J1102">
            <v>846377</v>
          </cell>
          <cell r="K1102">
            <v>1</v>
          </cell>
          <cell r="L1102">
            <v>0</v>
          </cell>
          <cell r="M1102">
            <v>0</v>
          </cell>
          <cell r="N1102">
            <v>0</v>
          </cell>
          <cell r="R1102">
            <v>0</v>
          </cell>
          <cell r="S1102">
            <v>0</v>
          </cell>
          <cell r="T1102">
            <v>0</v>
          </cell>
          <cell r="U1102">
            <v>32</v>
          </cell>
          <cell r="V1102">
            <v>0</v>
          </cell>
          <cell r="W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32</v>
          </cell>
          <cell r="AE1102">
            <v>430140</v>
          </cell>
          <cell r="AF1102">
            <v>0</v>
          </cell>
          <cell r="AI1102">
            <v>2223</v>
          </cell>
          <cell r="AK1102">
            <v>0</v>
          </cell>
          <cell r="AM1102">
            <v>273</v>
          </cell>
          <cell r="AN1102">
            <v>1</v>
          </cell>
          <cell r="AO1102">
            <v>393216</v>
          </cell>
          <cell r="AQ1102">
            <v>0</v>
          </cell>
          <cell r="AR1102">
            <v>0</v>
          </cell>
          <cell r="AS1102" t="str">
            <v>Ы</v>
          </cell>
          <cell r="AT1102" t="str">
            <v>Ы</v>
          </cell>
          <cell r="AU1102">
            <v>0</v>
          </cell>
          <cell r="AV1102">
            <v>0</v>
          </cell>
          <cell r="AW1102">
            <v>23</v>
          </cell>
          <cell r="AX1102">
            <v>1</v>
          </cell>
          <cell r="AY1102">
            <v>0</v>
          </cell>
          <cell r="AZ1102">
            <v>0</v>
          </cell>
          <cell r="BA1102">
            <v>0</v>
          </cell>
          <cell r="BB1102">
            <v>0</v>
          </cell>
          <cell r="BC1102">
            <v>38828</v>
          </cell>
        </row>
        <row r="1103">
          <cell r="A1103">
            <v>2006</v>
          </cell>
          <cell r="B1103">
            <v>1</v>
          </cell>
          <cell r="C1103">
            <v>147</v>
          </cell>
          <cell r="D1103">
            <v>20</v>
          </cell>
          <cell r="E1103">
            <v>792020</v>
          </cell>
          <cell r="F1103">
            <v>0</v>
          </cell>
          <cell r="G1103" t="str">
            <v>Затраты по ШПЗ (основные)</v>
          </cell>
          <cell r="H1103">
            <v>2011</v>
          </cell>
          <cell r="I1103">
            <v>7920</v>
          </cell>
          <cell r="J1103">
            <v>214030</v>
          </cell>
          <cell r="K1103">
            <v>1</v>
          </cell>
          <cell r="L1103">
            <v>0</v>
          </cell>
          <cell r="M1103">
            <v>0</v>
          </cell>
          <cell r="N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32</v>
          </cell>
          <cell r="V1103">
            <v>0</v>
          </cell>
          <cell r="W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32</v>
          </cell>
          <cell r="AE1103">
            <v>430230</v>
          </cell>
          <cell r="AF1103">
            <v>0</v>
          </cell>
          <cell r="AI1103">
            <v>2223</v>
          </cell>
          <cell r="AK1103">
            <v>0</v>
          </cell>
          <cell r="AM1103">
            <v>274</v>
          </cell>
          <cell r="AN1103">
            <v>1</v>
          </cell>
          <cell r="AO1103">
            <v>393216</v>
          </cell>
          <cell r="AQ1103">
            <v>0</v>
          </cell>
          <cell r="AR1103">
            <v>0</v>
          </cell>
          <cell r="AS1103" t="str">
            <v>Ы</v>
          </cell>
          <cell r="AT1103" t="str">
            <v>Ы</v>
          </cell>
          <cell r="AU1103">
            <v>0</v>
          </cell>
          <cell r="AV1103">
            <v>0</v>
          </cell>
          <cell r="AW1103">
            <v>23</v>
          </cell>
          <cell r="AX1103">
            <v>1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38828</v>
          </cell>
        </row>
        <row r="1104">
          <cell r="A1104">
            <v>2006</v>
          </cell>
          <cell r="B1104">
            <v>1</v>
          </cell>
          <cell r="C1104">
            <v>148</v>
          </cell>
          <cell r="D1104">
            <v>20</v>
          </cell>
          <cell r="E1104">
            <v>792020</v>
          </cell>
          <cell r="F1104">
            <v>0</v>
          </cell>
          <cell r="G1104" t="str">
            <v>Затраты по ШПЗ (основные)</v>
          </cell>
          <cell r="H1104">
            <v>2011</v>
          </cell>
          <cell r="I1104">
            <v>7920</v>
          </cell>
          <cell r="J1104">
            <v>229653</v>
          </cell>
          <cell r="K1104">
            <v>1</v>
          </cell>
          <cell r="L1104">
            <v>0</v>
          </cell>
          <cell r="M1104">
            <v>0</v>
          </cell>
          <cell r="N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32</v>
          </cell>
          <cell r="V1104">
            <v>0</v>
          </cell>
          <cell r="W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32</v>
          </cell>
          <cell r="AE1104">
            <v>430240</v>
          </cell>
          <cell r="AF1104">
            <v>0</v>
          </cell>
          <cell r="AI1104">
            <v>2223</v>
          </cell>
          <cell r="AK1104">
            <v>0</v>
          </cell>
          <cell r="AM1104">
            <v>275</v>
          </cell>
          <cell r="AN1104">
            <v>1</v>
          </cell>
          <cell r="AO1104">
            <v>393216</v>
          </cell>
          <cell r="AQ1104">
            <v>0</v>
          </cell>
          <cell r="AR1104">
            <v>0</v>
          </cell>
          <cell r="AS1104" t="str">
            <v>Ы</v>
          </cell>
          <cell r="AT1104" t="str">
            <v>Ы</v>
          </cell>
          <cell r="AU1104">
            <v>0</v>
          </cell>
          <cell r="AV1104">
            <v>0</v>
          </cell>
          <cell r="AW1104">
            <v>23</v>
          </cell>
          <cell r="AX1104">
            <v>1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38828</v>
          </cell>
        </row>
        <row r="1105">
          <cell r="A1105">
            <v>2006</v>
          </cell>
          <cell r="B1105">
            <v>1</v>
          </cell>
          <cell r="C1105">
            <v>149</v>
          </cell>
          <cell r="D1105">
            <v>20</v>
          </cell>
          <cell r="E1105">
            <v>792020</v>
          </cell>
          <cell r="F1105">
            <v>0</v>
          </cell>
          <cell r="G1105" t="str">
            <v>Затраты по ШПЗ (основные)</v>
          </cell>
          <cell r="H1105">
            <v>2011</v>
          </cell>
          <cell r="I1105">
            <v>7920</v>
          </cell>
          <cell r="J1105">
            <v>108373.3</v>
          </cell>
          <cell r="K1105">
            <v>1</v>
          </cell>
          <cell r="L1105">
            <v>0</v>
          </cell>
          <cell r="M1105">
            <v>0</v>
          </cell>
          <cell r="N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32</v>
          </cell>
          <cell r="V1105">
            <v>0</v>
          </cell>
          <cell r="W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32</v>
          </cell>
          <cell r="AE1105">
            <v>450000</v>
          </cell>
          <cell r="AF1105">
            <v>0</v>
          </cell>
          <cell r="AI1105">
            <v>2223</v>
          </cell>
          <cell r="AK1105">
            <v>0</v>
          </cell>
          <cell r="AM1105">
            <v>276</v>
          </cell>
          <cell r="AN1105">
            <v>1</v>
          </cell>
          <cell r="AO1105">
            <v>393216</v>
          </cell>
          <cell r="AQ1105">
            <v>0</v>
          </cell>
          <cell r="AR1105">
            <v>0</v>
          </cell>
          <cell r="AS1105" t="str">
            <v>Ы</v>
          </cell>
          <cell r="AT1105" t="str">
            <v>Ы</v>
          </cell>
          <cell r="AU1105">
            <v>0</v>
          </cell>
          <cell r="AV1105">
            <v>0</v>
          </cell>
          <cell r="AW1105">
            <v>23</v>
          </cell>
          <cell r="AX1105">
            <v>1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38828</v>
          </cell>
        </row>
        <row r="1106">
          <cell r="A1106">
            <v>2006</v>
          </cell>
          <cell r="B1106">
            <v>1</v>
          </cell>
          <cell r="C1106">
            <v>150</v>
          </cell>
          <cell r="D1106">
            <v>20</v>
          </cell>
          <cell r="E1106">
            <v>792020</v>
          </cell>
          <cell r="F1106">
            <v>0</v>
          </cell>
          <cell r="G1106" t="str">
            <v>Затраты по ШПЗ (основные)</v>
          </cell>
          <cell r="H1106">
            <v>2011</v>
          </cell>
          <cell r="I1106">
            <v>7920</v>
          </cell>
          <cell r="J1106">
            <v>18785.849999999999</v>
          </cell>
          <cell r="K1106">
            <v>1</v>
          </cell>
          <cell r="L1106">
            <v>0</v>
          </cell>
          <cell r="M1106">
            <v>0</v>
          </cell>
          <cell r="N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32</v>
          </cell>
          <cell r="V1106">
            <v>0</v>
          </cell>
          <cell r="W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32</v>
          </cell>
          <cell r="AE1106">
            <v>460000</v>
          </cell>
          <cell r="AF1106">
            <v>0</v>
          </cell>
          <cell r="AI1106">
            <v>2223</v>
          </cell>
          <cell r="AK1106">
            <v>0</v>
          </cell>
          <cell r="AM1106">
            <v>277</v>
          </cell>
          <cell r="AN1106">
            <v>1</v>
          </cell>
          <cell r="AO1106">
            <v>393216</v>
          </cell>
          <cell r="AQ1106">
            <v>0</v>
          </cell>
          <cell r="AR1106">
            <v>0</v>
          </cell>
          <cell r="AS1106" t="str">
            <v>Ы</v>
          </cell>
          <cell r="AT1106" t="str">
            <v>Ы</v>
          </cell>
          <cell r="AU1106">
            <v>0</v>
          </cell>
          <cell r="AV1106">
            <v>0</v>
          </cell>
          <cell r="AW1106">
            <v>23</v>
          </cell>
          <cell r="AX1106">
            <v>1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38828</v>
          </cell>
        </row>
        <row r="1107">
          <cell r="A1107">
            <v>2006</v>
          </cell>
          <cell r="B1107">
            <v>1</v>
          </cell>
          <cell r="C1107">
            <v>151</v>
          </cell>
          <cell r="D1107">
            <v>20</v>
          </cell>
          <cell r="E1107">
            <v>792020</v>
          </cell>
          <cell r="F1107">
            <v>0</v>
          </cell>
          <cell r="G1107" t="str">
            <v>Затраты по ШПЗ (основные)</v>
          </cell>
          <cell r="H1107">
            <v>2011</v>
          </cell>
          <cell r="I1107">
            <v>7920</v>
          </cell>
          <cell r="J1107">
            <v>25329.47</v>
          </cell>
          <cell r="K1107">
            <v>1</v>
          </cell>
          <cell r="L1107">
            <v>0</v>
          </cell>
          <cell r="M1107">
            <v>0</v>
          </cell>
          <cell r="N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32</v>
          </cell>
          <cell r="V1107">
            <v>0</v>
          </cell>
          <cell r="W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32</v>
          </cell>
          <cell r="AE1107">
            <v>465000</v>
          </cell>
          <cell r="AF1107">
            <v>0</v>
          </cell>
          <cell r="AI1107">
            <v>2223</v>
          </cell>
          <cell r="AK1107">
            <v>0</v>
          </cell>
          <cell r="AM1107">
            <v>278</v>
          </cell>
          <cell r="AN1107">
            <v>1</v>
          </cell>
          <cell r="AO1107">
            <v>393216</v>
          </cell>
          <cell r="AQ1107">
            <v>0</v>
          </cell>
          <cell r="AR1107">
            <v>0</v>
          </cell>
          <cell r="AS1107" t="str">
            <v>Ы</v>
          </cell>
          <cell r="AT1107" t="str">
            <v>Ы</v>
          </cell>
          <cell r="AU1107">
            <v>0</v>
          </cell>
          <cell r="AV1107">
            <v>0</v>
          </cell>
          <cell r="AW1107">
            <v>23</v>
          </cell>
          <cell r="AX1107">
            <v>1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38828</v>
          </cell>
        </row>
        <row r="1108">
          <cell r="A1108">
            <v>2006</v>
          </cell>
          <cell r="B1108">
            <v>1</v>
          </cell>
          <cell r="C1108">
            <v>152</v>
          </cell>
          <cell r="D1108">
            <v>20</v>
          </cell>
          <cell r="E1108">
            <v>792020</v>
          </cell>
          <cell r="F1108">
            <v>0</v>
          </cell>
          <cell r="G1108" t="str">
            <v>Затраты по ШПЗ (основные)</v>
          </cell>
          <cell r="H1108">
            <v>2011</v>
          </cell>
          <cell r="I1108">
            <v>7920</v>
          </cell>
          <cell r="J1108">
            <v>8965.76</v>
          </cell>
          <cell r="K1108">
            <v>1</v>
          </cell>
          <cell r="L1108">
            <v>0</v>
          </cell>
          <cell r="M1108">
            <v>0</v>
          </cell>
          <cell r="N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32</v>
          </cell>
          <cell r="V1108">
            <v>0</v>
          </cell>
          <cell r="W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32</v>
          </cell>
          <cell r="AE1108">
            <v>502100</v>
          </cell>
          <cell r="AF1108">
            <v>0</v>
          </cell>
          <cell r="AI1108">
            <v>2223</v>
          </cell>
          <cell r="AK1108">
            <v>0</v>
          </cell>
          <cell r="AM1108">
            <v>279</v>
          </cell>
          <cell r="AN1108">
            <v>1</v>
          </cell>
          <cell r="AO1108">
            <v>393216</v>
          </cell>
          <cell r="AQ1108">
            <v>0</v>
          </cell>
          <cell r="AR1108">
            <v>0</v>
          </cell>
          <cell r="AS1108" t="str">
            <v>Ы</v>
          </cell>
          <cell r="AT1108" t="str">
            <v>Ы</v>
          </cell>
          <cell r="AU1108">
            <v>0</v>
          </cell>
          <cell r="AV1108">
            <v>0</v>
          </cell>
          <cell r="AW1108">
            <v>23</v>
          </cell>
          <cell r="AX1108">
            <v>1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38828</v>
          </cell>
        </row>
        <row r="1109">
          <cell r="A1109">
            <v>2006</v>
          </cell>
          <cell r="B1109">
            <v>1</v>
          </cell>
          <cell r="C1109">
            <v>153</v>
          </cell>
          <cell r="D1109">
            <v>20</v>
          </cell>
          <cell r="E1109">
            <v>792020</v>
          </cell>
          <cell r="F1109">
            <v>0</v>
          </cell>
          <cell r="G1109" t="str">
            <v>Затраты по ШПЗ (основные)</v>
          </cell>
          <cell r="H1109">
            <v>2011</v>
          </cell>
          <cell r="I1109">
            <v>7920</v>
          </cell>
          <cell r="J1109">
            <v>1436112.51</v>
          </cell>
          <cell r="K1109">
            <v>1</v>
          </cell>
          <cell r="L1109">
            <v>0</v>
          </cell>
          <cell r="M1109">
            <v>0</v>
          </cell>
          <cell r="N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32</v>
          </cell>
          <cell r="V1109">
            <v>0</v>
          </cell>
          <cell r="W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32</v>
          </cell>
          <cell r="AE1109">
            <v>503000</v>
          </cell>
          <cell r="AF1109">
            <v>0</v>
          </cell>
          <cell r="AI1109">
            <v>2223</v>
          </cell>
          <cell r="AK1109">
            <v>0</v>
          </cell>
          <cell r="AM1109">
            <v>280</v>
          </cell>
          <cell r="AN1109">
            <v>1</v>
          </cell>
          <cell r="AO1109">
            <v>393216</v>
          </cell>
          <cell r="AQ1109">
            <v>0</v>
          </cell>
          <cell r="AR1109">
            <v>0</v>
          </cell>
          <cell r="AS1109" t="str">
            <v>Ы</v>
          </cell>
          <cell r="AT1109" t="str">
            <v>Ы</v>
          </cell>
          <cell r="AU1109">
            <v>0</v>
          </cell>
          <cell r="AV1109">
            <v>0</v>
          </cell>
          <cell r="AW1109">
            <v>23</v>
          </cell>
          <cell r="AX1109">
            <v>1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38828</v>
          </cell>
        </row>
        <row r="1110">
          <cell r="A1110">
            <v>2006</v>
          </cell>
          <cell r="B1110">
            <v>1</v>
          </cell>
          <cell r="C1110">
            <v>154</v>
          </cell>
          <cell r="D1110">
            <v>20</v>
          </cell>
          <cell r="E1110">
            <v>792020</v>
          </cell>
          <cell r="F1110">
            <v>0</v>
          </cell>
          <cell r="G1110" t="str">
            <v>Затраты по ШПЗ (основные)</v>
          </cell>
          <cell r="H1110">
            <v>2011</v>
          </cell>
          <cell r="I1110">
            <v>7920</v>
          </cell>
          <cell r="J1110">
            <v>899.73</v>
          </cell>
          <cell r="K1110">
            <v>1</v>
          </cell>
          <cell r="L1110">
            <v>0</v>
          </cell>
          <cell r="M1110">
            <v>0</v>
          </cell>
          <cell r="N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32</v>
          </cell>
          <cell r="V1110">
            <v>0</v>
          </cell>
          <cell r="W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32</v>
          </cell>
          <cell r="AE1110">
            <v>504100</v>
          </cell>
          <cell r="AF1110">
            <v>0</v>
          </cell>
          <cell r="AI1110">
            <v>2223</v>
          </cell>
          <cell r="AK1110">
            <v>0</v>
          </cell>
          <cell r="AM1110">
            <v>281</v>
          </cell>
          <cell r="AN1110">
            <v>1</v>
          </cell>
          <cell r="AO1110">
            <v>393216</v>
          </cell>
          <cell r="AQ1110">
            <v>0</v>
          </cell>
          <cell r="AR1110">
            <v>0</v>
          </cell>
          <cell r="AS1110" t="str">
            <v>Ы</v>
          </cell>
          <cell r="AT1110" t="str">
            <v>Ы</v>
          </cell>
          <cell r="AU1110">
            <v>0</v>
          </cell>
          <cell r="AV1110">
            <v>0</v>
          </cell>
          <cell r="AW1110">
            <v>23</v>
          </cell>
          <cell r="AX1110">
            <v>1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38828</v>
          </cell>
        </row>
        <row r="1111">
          <cell r="A1111">
            <v>2006</v>
          </cell>
          <cell r="B1111">
            <v>1</v>
          </cell>
          <cell r="C1111">
            <v>155</v>
          </cell>
          <cell r="D1111">
            <v>20</v>
          </cell>
          <cell r="E1111">
            <v>792020</v>
          </cell>
          <cell r="F1111">
            <v>0</v>
          </cell>
          <cell r="G1111" t="str">
            <v>Затраты по ШПЗ (основные)</v>
          </cell>
          <cell r="H1111">
            <v>2011</v>
          </cell>
          <cell r="I1111">
            <v>7920</v>
          </cell>
          <cell r="J1111">
            <v>8235.6200000000008</v>
          </cell>
          <cell r="K1111">
            <v>1</v>
          </cell>
          <cell r="L1111">
            <v>0</v>
          </cell>
          <cell r="M1111">
            <v>0</v>
          </cell>
          <cell r="N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32</v>
          </cell>
          <cell r="V1111">
            <v>0</v>
          </cell>
          <cell r="W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32</v>
          </cell>
          <cell r="AE1111">
            <v>504200</v>
          </cell>
          <cell r="AF1111">
            <v>0</v>
          </cell>
          <cell r="AI1111">
            <v>2223</v>
          </cell>
          <cell r="AK1111">
            <v>0</v>
          </cell>
          <cell r="AM1111">
            <v>282</v>
          </cell>
          <cell r="AN1111">
            <v>1</v>
          </cell>
          <cell r="AO1111">
            <v>393216</v>
          </cell>
          <cell r="AQ1111">
            <v>0</v>
          </cell>
          <cell r="AR1111">
            <v>0</v>
          </cell>
          <cell r="AS1111" t="str">
            <v>Ы</v>
          </cell>
          <cell r="AT1111" t="str">
            <v>Ы</v>
          </cell>
          <cell r="AU1111">
            <v>0</v>
          </cell>
          <cell r="AV1111">
            <v>0</v>
          </cell>
          <cell r="AW1111">
            <v>23</v>
          </cell>
          <cell r="AX1111">
            <v>1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38828</v>
          </cell>
        </row>
        <row r="1112">
          <cell r="A1112">
            <v>2006</v>
          </cell>
          <cell r="B1112">
            <v>1</v>
          </cell>
          <cell r="C1112">
            <v>156</v>
          </cell>
          <cell r="D1112">
            <v>20</v>
          </cell>
          <cell r="E1112">
            <v>792020</v>
          </cell>
          <cell r="F1112">
            <v>0</v>
          </cell>
          <cell r="G1112" t="str">
            <v>Затраты по ШПЗ (основные)</v>
          </cell>
          <cell r="H1112">
            <v>2011</v>
          </cell>
          <cell r="I1112">
            <v>7920</v>
          </cell>
          <cell r="J1112">
            <v>1821.48</v>
          </cell>
          <cell r="K1112">
            <v>1</v>
          </cell>
          <cell r="L1112">
            <v>0</v>
          </cell>
          <cell r="M1112">
            <v>0</v>
          </cell>
          <cell r="N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32</v>
          </cell>
          <cell r="V1112">
            <v>0</v>
          </cell>
          <cell r="W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32</v>
          </cell>
          <cell r="AE1112">
            <v>504900</v>
          </cell>
          <cell r="AF1112">
            <v>0</v>
          </cell>
          <cell r="AI1112">
            <v>2223</v>
          </cell>
          <cell r="AK1112">
            <v>0</v>
          </cell>
          <cell r="AM1112">
            <v>283</v>
          </cell>
          <cell r="AN1112">
            <v>1</v>
          </cell>
          <cell r="AO1112">
            <v>393216</v>
          </cell>
          <cell r="AQ1112">
            <v>0</v>
          </cell>
          <cell r="AR1112">
            <v>0</v>
          </cell>
          <cell r="AS1112" t="str">
            <v>Ы</v>
          </cell>
          <cell r="AT1112" t="str">
            <v>Ы</v>
          </cell>
          <cell r="AU1112">
            <v>0</v>
          </cell>
          <cell r="AV1112">
            <v>0</v>
          </cell>
          <cell r="AW1112">
            <v>23</v>
          </cell>
          <cell r="AX1112">
            <v>1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38828</v>
          </cell>
        </row>
        <row r="1113">
          <cell r="A1113">
            <v>2006</v>
          </cell>
          <cell r="B1113">
            <v>1</v>
          </cell>
          <cell r="C1113">
            <v>157</v>
          </cell>
          <cell r="D1113">
            <v>20</v>
          </cell>
          <cell r="E1113">
            <v>792020</v>
          </cell>
          <cell r="F1113">
            <v>0</v>
          </cell>
          <cell r="G1113" t="str">
            <v>Затраты по ШПЗ (основные)</v>
          </cell>
          <cell r="H1113">
            <v>2011</v>
          </cell>
          <cell r="I1113">
            <v>7920</v>
          </cell>
          <cell r="J1113">
            <v>34541.49</v>
          </cell>
          <cell r="K1113">
            <v>1</v>
          </cell>
          <cell r="L1113">
            <v>0</v>
          </cell>
          <cell r="M1113">
            <v>0</v>
          </cell>
          <cell r="N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32</v>
          </cell>
          <cell r="V1113">
            <v>0</v>
          </cell>
          <cell r="W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32</v>
          </cell>
          <cell r="AE1113">
            <v>505100</v>
          </cell>
          <cell r="AF1113">
            <v>0</v>
          </cell>
          <cell r="AI1113">
            <v>2223</v>
          </cell>
          <cell r="AK1113">
            <v>0</v>
          </cell>
          <cell r="AM1113">
            <v>284</v>
          </cell>
          <cell r="AN1113">
            <v>1</v>
          </cell>
          <cell r="AO1113">
            <v>393216</v>
          </cell>
          <cell r="AQ1113">
            <v>0</v>
          </cell>
          <cell r="AR1113">
            <v>0</v>
          </cell>
          <cell r="AS1113" t="str">
            <v>Ы</v>
          </cell>
          <cell r="AT1113" t="str">
            <v>Ы</v>
          </cell>
          <cell r="AU1113">
            <v>0</v>
          </cell>
          <cell r="AV1113">
            <v>0</v>
          </cell>
          <cell r="AW1113">
            <v>23</v>
          </cell>
          <cell r="AX1113">
            <v>1</v>
          </cell>
          <cell r="AY1113">
            <v>0</v>
          </cell>
          <cell r="AZ1113">
            <v>0</v>
          </cell>
          <cell r="BA1113">
            <v>0</v>
          </cell>
          <cell r="BB1113">
            <v>0</v>
          </cell>
          <cell r="BC1113">
            <v>38828</v>
          </cell>
        </row>
        <row r="1114">
          <cell r="A1114">
            <v>2006</v>
          </cell>
          <cell r="B1114">
            <v>1</v>
          </cell>
          <cell r="C1114">
            <v>158</v>
          </cell>
          <cell r="D1114">
            <v>20</v>
          </cell>
          <cell r="E1114">
            <v>792020</v>
          </cell>
          <cell r="F1114">
            <v>0</v>
          </cell>
          <cell r="G1114" t="str">
            <v>Затраты по ШПЗ (основные)</v>
          </cell>
          <cell r="H1114">
            <v>2011</v>
          </cell>
          <cell r="I1114">
            <v>7920</v>
          </cell>
          <cell r="J1114">
            <v>337697.52</v>
          </cell>
          <cell r="K1114">
            <v>1</v>
          </cell>
          <cell r="L1114">
            <v>0</v>
          </cell>
          <cell r="M1114">
            <v>0</v>
          </cell>
          <cell r="N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32</v>
          </cell>
          <cell r="V1114">
            <v>0</v>
          </cell>
          <cell r="W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32</v>
          </cell>
          <cell r="AE1114">
            <v>505200</v>
          </cell>
          <cell r="AF1114">
            <v>0</v>
          </cell>
          <cell r="AI1114">
            <v>2223</v>
          </cell>
          <cell r="AK1114">
            <v>0</v>
          </cell>
          <cell r="AM1114">
            <v>285</v>
          </cell>
          <cell r="AN1114">
            <v>1</v>
          </cell>
          <cell r="AO1114">
            <v>393216</v>
          </cell>
          <cell r="AQ1114">
            <v>0</v>
          </cell>
          <cell r="AR1114">
            <v>0</v>
          </cell>
          <cell r="AS1114" t="str">
            <v>Ы</v>
          </cell>
          <cell r="AT1114" t="str">
            <v>Ы</v>
          </cell>
          <cell r="AU1114">
            <v>0</v>
          </cell>
          <cell r="AV1114">
            <v>0</v>
          </cell>
          <cell r="AW1114">
            <v>23</v>
          </cell>
          <cell r="AX1114">
            <v>1</v>
          </cell>
          <cell r="AY1114">
            <v>0</v>
          </cell>
          <cell r="AZ1114">
            <v>0</v>
          </cell>
          <cell r="BA1114">
            <v>0</v>
          </cell>
          <cell r="BB1114">
            <v>0</v>
          </cell>
          <cell r="BC1114">
            <v>38828</v>
          </cell>
        </row>
        <row r="1115">
          <cell r="A1115">
            <v>2006</v>
          </cell>
          <cell r="B1115">
            <v>1</v>
          </cell>
          <cell r="C1115">
            <v>159</v>
          </cell>
          <cell r="D1115">
            <v>20</v>
          </cell>
          <cell r="E1115">
            <v>792020</v>
          </cell>
          <cell r="F1115">
            <v>0</v>
          </cell>
          <cell r="G1115" t="str">
            <v>Затраты по ШПЗ (основные)</v>
          </cell>
          <cell r="H1115">
            <v>2011</v>
          </cell>
          <cell r="I1115">
            <v>7920</v>
          </cell>
          <cell r="J1115">
            <v>3151.51</v>
          </cell>
          <cell r="K1115">
            <v>1</v>
          </cell>
          <cell r="L1115">
            <v>0</v>
          </cell>
          <cell r="M1115">
            <v>0</v>
          </cell>
          <cell r="N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32</v>
          </cell>
          <cell r="V1115">
            <v>0</v>
          </cell>
          <cell r="W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32</v>
          </cell>
          <cell r="AE1115">
            <v>505300</v>
          </cell>
          <cell r="AF1115">
            <v>0</v>
          </cell>
          <cell r="AI1115">
            <v>2223</v>
          </cell>
          <cell r="AK1115">
            <v>0</v>
          </cell>
          <cell r="AM1115">
            <v>286</v>
          </cell>
          <cell r="AN1115">
            <v>1</v>
          </cell>
          <cell r="AO1115">
            <v>393216</v>
          </cell>
          <cell r="AQ1115">
            <v>0</v>
          </cell>
          <cell r="AR1115">
            <v>0</v>
          </cell>
          <cell r="AS1115" t="str">
            <v>Ы</v>
          </cell>
          <cell r="AT1115" t="str">
            <v>Ы</v>
          </cell>
          <cell r="AU1115">
            <v>0</v>
          </cell>
          <cell r="AV1115">
            <v>0</v>
          </cell>
          <cell r="AW1115">
            <v>23</v>
          </cell>
          <cell r="AX1115">
            <v>1</v>
          </cell>
          <cell r="AY1115">
            <v>0</v>
          </cell>
          <cell r="AZ1115">
            <v>0</v>
          </cell>
          <cell r="BA1115">
            <v>0</v>
          </cell>
          <cell r="BB1115">
            <v>0</v>
          </cell>
          <cell r="BC1115">
            <v>38828</v>
          </cell>
        </row>
        <row r="1116">
          <cell r="A1116">
            <v>2006</v>
          </cell>
          <cell r="B1116">
            <v>1</v>
          </cell>
          <cell r="C1116">
            <v>160</v>
          </cell>
          <cell r="D1116">
            <v>20</v>
          </cell>
          <cell r="E1116">
            <v>792020</v>
          </cell>
          <cell r="F1116">
            <v>0</v>
          </cell>
          <cell r="G1116" t="str">
            <v>Затраты по ШПЗ (основные)</v>
          </cell>
          <cell r="H1116">
            <v>2011</v>
          </cell>
          <cell r="I1116">
            <v>7920</v>
          </cell>
          <cell r="J1116">
            <v>65</v>
          </cell>
          <cell r="K1116">
            <v>1</v>
          </cell>
          <cell r="L1116">
            <v>0</v>
          </cell>
          <cell r="M1116">
            <v>0</v>
          </cell>
          <cell r="N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</v>
          </cell>
          <cell r="V1116">
            <v>0</v>
          </cell>
          <cell r="W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32</v>
          </cell>
          <cell r="AE1116">
            <v>505400</v>
          </cell>
          <cell r="AF1116">
            <v>0</v>
          </cell>
          <cell r="AI1116">
            <v>2223</v>
          </cell>
          <cell r="AK1116">
            <v>0</v>
          </cell>
          <cell r="AM1116">
            <v>287</v>
          </cell>
          <cell r="AN1116">
            <v>1</v>
          </cell>
          <cell r="AO1116">
            <v>393216</v>
          </cell>
          <cell r="AQ1116">
            <v>0</v>
          </cell>
          <cell r="AR1116">
            <v>0</v>
          </cell>
          <cell r="AS1116" t="str">
            <v>Ы</v>
          </cell>
          <cell r="AT1116" t="str">
            <v>Ы</v>
          </cell>
          <cell r="AU1116">
            <v>0</v>
          </cell>
          <cell r="AV1116">
            <v>0</v>
          </cell>
          <cell r="AW1116">
            <v>23</v>
          </cell>
          <cell r="AX1116">
            <v>1</v>
          </cell>
          <cell r="AY1116">
            <v>0</v>
          </cell>
          <cell r="AZ1116">
            <v>0</v>
          </cell>
          <cell r="BA1116">
            <v>0</v>
          </cell>
          <cell r="BB1116">
            <v>0</v>
          </cell>
          <cell r="BC1116">
            <v>38828</v>
          </cell>
        </row>
        <row r="1117">
          <cell r="A1117">
            <v>2006</v>
          </cell>
          <cell r="B1117">
            <v>1</v>
          </cell>
          <cell r="C1117">
            <v>161</v>
          </cell>
          <cell r="D1117">
            <v>20</v>
          </cell>
          <cell r="E1117">
            <v>792020</v>
          </cell>
          <cell r="F1117">
            <v>0</v>
          </cell>
          <cell r="G1117" t="str">
            <v>Затраты по ШПЗ (основные)</v>
          </cell>
          <cell r="H1117">
            <v>2011</v>
          </cell>
          <cell r="I1117">
            <v>7920</v>
          </cell>
          <cell r="J1117">
            <v>47.98</v>
          </cell>
          <cell r="K1117">
            <v>1</v>
          </cell>
          <cell r="L1117">
            <v>0</v>
          </cell>
          <cell r="M1117">
            <v>0</v>
          </cell>
          <cell r="N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32</v>
          </cell>
          <cell r="V1117">
            <v>0</v>
          </cell>
          <cell r="W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32</v>
          </cell>
          <cell r="AE1117">
            <v>507000</v>
          </cell>
          <cell r="AF1117">
            <v>0</v>
          </cell>
          <cell r="AI1117">
            <v>2223</v>
          </cell>
          <cell r="AK1117">
            <v>0</v>
          </cell>
          <cell r="AM1117">
            <v>288</v>
          </cell>
          <cell r="AN1117">
            <v>1</v>
          </cell>
          <cell r="AO1117">
            <v>393216</v>
          </cell>
          <cell r="AQ1117">
            <v>0</v>
          </cell>
          <cell r="AR1117">
            <v>0</v>
          </cell>
          <cell r="AS1117" t="str">
            <v>Ы</v>
          </cell>
          <cell r="AT1117" t="str">
            <v>Ы</v>
          </cell>
          <cell r="AU1117">
            <v>0</v>
          </cell>
          <cell r="AV1117">
            <v>0</v>
          </cell>
          <cell r="AW1117">
            <v>23</v>
          </cell>
          <cell r="AX1117">
            <v>1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38828</v>
          </cell>
        </row>
        <row r="1118">
          <cell r="A1118">
            <v>2006</v>
          </cell>
          <cell r="B1118">
            <v>1</v>
          </cell>
          <cell r="C1118">
            <v>162</v>
          </cell>
          <cell r="D1118">
            <v>20</v>
          </cell>
          <cell r="E1118">
            <v>792020</v>
          </cell>
          <cell r="F1118">
            <v>0</v>
          </cell>
          <cell r="G1118" t="str">
            <v>Затраты по ШПЗ (основные)</v>
          </cell>
          <cell r="H1118">
            <v>2011</v>
          </cell>
          <cell r="I1118">
            <v>7920</v>
          </cell>
          <cell r="J1118">
            <v>22989.119999999999</v>
          </cell>
          <cell r="K1118">
            <v>1</v>
          </cell>
          <cell r="L1118">
            <v>0</v>
          </cell>
          <cell r="M1118">
            <v>0</v>
          </cell>
          <cell r="N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32</v>
          </cell>
          <cell r="V1118">
            <v>0</v>
          </cell>
          <cell r="W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32</v>
          </cell>
          <cell r="AE1118">
            <v>508310</v>
          </cell>
          <cell r="AF1118">
            <v>0</v>
          </cell>
          <cell r="AI1118">
            <v>2223</v>
          </cell>
          <cell r="AK1118">
            <v>0</v>
          </cell>
          <cell r="AM1118">
            <v>289</v>
          </cell>
          <cell r="AN1118">
            <v>1</v>
          </cell>
          <cell r="AO1118">
            <v>393216</v>
          </cell>
          <cell r="AQ1118">
            <v>0</v>
          </cell>
          <cell r="AR1118">
            <v>0</v>
          </cell>
          <cell r="AS1118" t="str">
            <v>Ы</v>
          </cell>
          <cell r="AT1118" t="str">
            <v>Ы</v>
          </cell>
          <cell r="AU1118">
            <v>0</v>
          </cell>
          <cell r="AV1118">
            <v>0</v>
          </cell>
          <cell r="AW1118">
            <v>23</v>
          </cell>
          <cell r="AX1118">
            <v>1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38828</v>
          </cell>
        </row>
        <row r="1119">
          <cell r="A1119">
            <v>2006</v>
          </cell>
          <cell r="B1119">
            <v>1</v>
          </cell>
          <cell r="C1119">
            <v>163</v>
          </cell>
          <cell r="D1119">
            <v>20</v>
          </cell>
          <cell r="E1119">
            <v>792020</v>
          </cell>
          <cell r="F1119">
            <v>0</v>
          </cell>
          <cell r="G1119" t="str">
            <v>Затраты по ШПЗ (основные)</v>
          </cell>
          <cell r="H1119">
            <v>2011</v>
          </cell>
          <cell r="I1119">
            <v>7920</v>
          </cell>
          <cell r="J1119">
            <v>512829.1</v>
          </cell>
          <cell r="K1119">
            <v>1</v>
          </cell>
          <cell r="L1119">
            <v>0</v>
          </cell>
          <cell r="M1119">
            <v>0</v>
          </cell>
          <cell r="N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32</v>
          </cell>
          <cell r="V1119">
            <v>0</v>
          </cell>
          <cell r="W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32</v>
          </cell>
          <cell r="AE1119">
            <v>510100</v>
          </cell>
          <cell r="AF1119">
            <v>0</v>
          </cell>
          <cell r="AI1119">
            <v>2223</v>
          </cell>
          <cell r="AK1119">
            <v>0</v>
          </cell>
          <cell r="AM1119">
            <v>290</v>
          </cell>
          <cell r="AN1119">
            <v>1</v>
          </cell>
          <cell r="AO1119">
            <v>393216</v>
          </cell>
          <cell r="AQ1119">
            <v>0</v>
          </cell>
          <cell r="AR1119">
            <v>0</v>
          </cell>
          <cell r="AS1119" t="str">
            <v>Ы</v>
          </cell>
          <cell r="AT1119" t="str">
            <v>Ы</v>
          </cell>
          <cell r="AU1119">
            <v>0</v>
          </cell>
          <cell r="AV1119">
            <v>0</v>
          </cell>
          <cell r="AW1119">
            <v>23</v>
          </cell>
          <cell r="AX1119">
            <v>1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38828</v>
          </cell>
        </row>
        <row r="1120">
          <cell r="A1120">
            <v>2006</v>
          </cell>
          <cell r="B1120">
            <v>1</v>
          </cell>
          <cell r="C1120">
            <v>164</v>
          </cell>
          <cell r="D1120">
            <v>20</v>
          </cell>
          <cell r="E1120">
            <v>792020</v>
          </cell>
          <cell r="F1120">
            <v>0</v>
          </cell>
          <cell r="G1120" t="str">
            <v>Затраты по ШПЗ (основные)</v>
          </cell>
          <cell r="H1120">
            <v>2011</v>
          </cell>
          <cell r="I1120">
            <v>7920</v>
          </cell>
          <cell r="J1120">
            <v>2698.68</v>
          </cell>
          <cell r="K1120">
            <v>1</v>
          </cell>
          <cell r="L1120">
            <v>0</v>
          </cell>
          <cell r="M1120">
            <v>0</v>
          </cell>
          <cell r="N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32</v>
          </cell>
          <cell r="V1120">
            <v>0</v>
          </cell>
          <cell r="W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32</v>
          </cell>
          <cell r="AE1120">
            <v>510400</v>
          </cell>
          <cell r="AF1120">
            <v>0</v>
          </cell>
          <cell r="AI1120">
            <v>2223</v>
          </cell>
          <cell r="AK1120">
            <v>0</v>
          </cell>
          <cell r="AM1120">
            <v>291</v>
          </cell>
          <cell r="AN1120">
            <v>1</v>
          </cell>
          <cell r="AO1120">
            <v>393216</v>
          </cell>
          <cell r="AQ1120">
            <v>0</v>
          </cell>
          <cell r="AR1120">
            <v>0</v>
          </cell>
          <cell r="AS1120" t="str">
            <v>Ы</v>
          </cell>
          <cell r="AT1120" t="str">
            <v>Ы</v>
          </cell>
          <cell r="AU1120">
            <v>0</v>
          </cell>
          <cell r="AV1120">
            <v>0</v>
          </cell>
          <cell r="AW1120">
            <v>23</v>
          </cell>
          <cell r="AX1120">
            <v>1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38828</v>
          </cell>
        </row>
        <row r="1121">
          <cell r="A1121">
            <v>2006</v>
          </cell>
          <cell r="B1121">
            <v>1</v>
          </cell>
          <cell r="C1121">
            <v>165</v>
          </cell>
          <cell r="D1121">
            <v>20</v>
          </cell>
          <cell r="E1121">
            <v>792020</v>
          </cell>
          <cell r="F1121">
            <v>0</v>
          </cell>
          <cell r="G1121" t="str">
            <v>Затраты по ШПЗ (основные)</v>
          </cell>
          <cell r="H1121">
            <v>2011</v>
          </cell>
          <cell r="I1121">
            <v>7920</v>
          </cell>
          <cell r="J1121">
            <v>983.53</v>
          </cell>
          <cell r="K1121">
            <v>1</v>
          </cell>
          <cell r="L1121">
            <v>0</v>
          </cell>
          <cell r="M1121">
            <v>0</v>
          </cell>
          <cell r="N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32</v>
          </cell>
          <cell r="V1121">
            <v>0</v>
          </cell>
          <cell r="W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32</v>
          </cell>
          <cell r="AE1121">
            <v>510500</v>
          </cell>
          <cell r="AF1121">
            <v>0</v>
          </cell>
          <cell r="AI1121">
            <v>2223</v>
          </cell>
          <cell r="AK1121">
            <v>0</v>
          </cell>
          <cell r="AM1121">
            <v>292</v>
          </cell>
          <cell r="AN1121">
            <v>1</v>
          </cell>
          <cell r="AO1121">
            <v>393216</v>
          </cell>
          <cell r="AQ1121">
            <v>0</v>
          </cell>
          <cell r="AR1121">
            <v>0</v>
          </cell>
          <cell r="AS1121" t="str">
            <v>Ы</v>
          </cell>
          <cell r="AT1121" t="str">
            <v>Ы</v>
          </cell>
          <cell r="AU1121">
            <v>0</v>
          </cell>
          <cell r="AV1121">
            <v>0</v>
          </cell>
          <cell r="AW1121">
            <v>23</v>
          </cell>
          <cell r="AX1121">
            <v>1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38828</v>
          </cell>
        </row>
        <row r="1122">
          <cell r="A1122">
            <v>2006</v>
          </cell>
          <cell r="B1122">
            <v>1</v>
          </cell>
          <cell r="C1122">
            <v>166</v>
          </cell>
          <cell r="D1122">
            <v>20</v>
          </cell>
          <cell r="E1122">
            <v>792020</v>
          </cell>
          <cell r="F1122">
            <v>0</v>
          </cell>
          <cell r="G1122" t="str">
            <v>Затраты по ШПЗ (основные)</v>
          </cell>
          <cell r="H1122">
            <v>2011</v>
          </cell>
          <cell r="I1122">
            <v>7920</v>
          </cell>
          <cell r="J1122">
            <v>656631.61</v>
          </cell>
          <cell r="K1122">
            <v>1</v>
          </cell>
          <cell r="L1122">
            <v>0</v>
          </cell>
          <cell r="M1122">
            <v>0</v>
          </cell>
          <cell r="N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32</v>
          </cell>
          <cell r="V1122">
            <v>0</v>
          </cell>
          <cell r="W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32</v>
          </cell>
          <cell r="AE1122">
            <v>510600</v>
          </cell>
          <cell r="AF1122">
            <v>0</v>
          </cell>
          <cell r="AI1122">
            <v>2223</v>
          </cell>
          <cell r="AK1122">
            <v>0</v>
          </cell>
          <cell r="AM1122">
            <v>293</v>
          </cell>
          <cell r="AN1122">
            <v>1</v>
          </cell>
          <cell r="AO1122">
            <v>393216</v>
          </cell>
          <cell r="AQ1122">
            <v>0</v>
          </cell>
          <cell r="AR1122">
            <v>0</v>
          </cell>
          <cell r="AS1122" t="str">
            <v>Ы</v>
          </cell>
          <cell r="AT1122" t="str">
            <v>Ы</v>
          </cell>
          <cell r="AU1122">
            <v>0</v>
          </cell>
          <cell r="AV1122">
            <v>0</v>
          </cell>
          <cell r="AW1122">
            <v>23</v>
          </cell>
          <cell r="AX1122">
            <v>1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38828</v>
          </cell>
        </row>
        <row r="1123">
          <cell r="A1123">
            <v>2006</v>
          </cell>
          <cell r="B1123">
            <v>1</v>
          </cell>
          <cell r="C1123">
            <v>167</v>
          </cell>
          <cell r="D1123">
            <v>20</v>
          </cell>
          <cell r="E1123">
            <v>792020</v>
          </cell>
          <cell r="F1123">
            <v>0</v>
          </cell>
          <cell r="G1123" t="str">
            <v>Затраты по ШПЗ (основные)</v>
          </cell>
          <cell r="H1123">
            <v>2011</v>
          </cell>
          <cell r="I1123">
            <v>7920</v>
          </cell>
          <cell r="J1123">
            <v>1200</v>
          </cell>
          <cell r="K1123">
            <v>1</v>
          </cell>
          <cell r="L1123">
            <v>0</v>
          </cell>
          <cell r="M1123">
            <v>0</v>
          </cell>
          <cell r="N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32</v>
          </cell>
          <cell r="V1123">
            <v>0</v>
          </cell>
          <cell r="W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32</v>
          </cell>
          <cell r="AE1123">
            <v>522100</v>
          </cell>
          <cell r="AF1123">
            <v>0</v>
          </cell>
          <cell r="AI1123">
            <v>2223</v>
          </cell>
          <cell r="AK1123">
            <v>0</v>
          </cell>
          <cell r="AM1123">
            <v>294</v>
          </cell>
          <cell r="AN1123">
            <v>1</v>
          </cell>
          <cell r="AO1123">
            <v>393216</v>
          </cell>
          <cell r="AQ1123">
            <v>0</v>
          </cell>
          <cell r="AR1123">
            <v>0</v>
          </cell>
          <cell r="AS1123" t="str">
            <v>Ы</v>
          </cell>
          <cell r="AT1123" t="str">
            <v>Ы</v>
          </cell>
          <cell r="AU1123">
            <v>0</v>
          </cell>
          <cell r="AV1123">
            <v>0</v>
          </cell>
          <cell r="AW1123">
            <v>23</v>
          </cell>
          <cell r="AX1123">
            <v>1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38828</v>
          </cell>
        </row>
        <row r="1124">
          <cell r="A1124">
            <v>2006</v>
          </cell>
          <cell r="B1124">
            <v>1</v>
          </cell>
          <cell r="C1124">
            <v>179</v>
          </cell>
          <cell r="D1124">
            <v>20</v>
          </cell>
          <cell r="E1124">
            <v>792020</v>
          </cell>
          <cell r="F1124">
            <v>0</v>
          </cell>
          <cell r="G1124" t="str">
            <v>Затраты по ШПЗ (основные)</v>
          </cell>
          <cell r="H1124">
            <v>2011</v>
          </cell>
          <cell r="I1124">
            <v>7920</v>
          </cell>
          <cell r="J1124">
            <v>411142.2</v>
          </cell>
          <cell r="K1124">
            <v>1</v>
          </cell>
          <cell r="L1124">
            <v>0</v>
          </cell>
          <cell r="M1124">
            <v>0</v>
          </cell>
          <cell r="N1124">
            <v>0</v>
          </cell>
          <cell r="R1124">
            <v>0</v>
          </cell>
          <cell r="S1124">
            <v>0</v>
          </cell>
          <cell r="T1124">
            <v>0</v>
          </cell>
          <cell r="U1124">
            <v>31</v>
          </cell>
          <cell r="V1124">
            <v>0</v>
          </cell>
          <cell r="W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31</v>
          </cell>
          <cell r="AE1124">
            <v>110000</v>
          </cell>
          <cell r="AF1124">
            <v>0</v>
          </cell>
          <cell r="AI1124">
            <v>2223</v>
          </cell>
          <cell r="AK1124">
            <v>0</v>
          </cell>
          <cell r="AM1124">
            <v>306</v>
          </cell>
          <cell r="AN1124">
            <v>1</v>
          </cell>
          <cell r="AO1124">
            <v>393216</v>
          </cell>
          <cell r="AQ1124">
            <v>0</v>
          </cell>
          <cell r="AR1124">
            <v>0</v>
          </cell>
          <cell r="AS1124" t="str">
            <v>Ы</v>
          </cell>
          <cell r="AT1124" t="str">
            <v>Ы</v>
          </cell>
          <cell r="AU1124">
            <v>0</v>
          </cell>
          <cell r="AV1124">
            <v>0</v>
          </cell>
          <cell r="AW1124">
            <v>23</v>
          </cell>
          <cell r="AX1124">
            <v>1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38828</v>
          </cell>
        </row>
        <row r="1125">
          <cell r="A1125">
            <v>2006</v>
          </cell>
          <cell r="B1125">
            <v>1</v>
          </cell>
          <cell r="C1125">
            <v>180</v>
          </cell>
          <cell r="D1125">
            <v>20</v>
          </cell>
          <cell r="E1125">
            <v>792020</v>
          </cell>
          <cell r="F1125">
            <v>0</v>
          </cell>
          <cell r="G1125" t="str">
            <v>Затраты по ШПЗ (основные)</v>
          </cell>
          <cell r="H1125">
            <v>2011</v>
          </cell>
          <cell r="I1125">
            <v>7920</v>
          </cell>
          <cell r="J1125">
            <v>294.12</v>
          </cell>
          <cell r="K1125">
            <v>1</v>
          </cell>
          <cell r="L1125">
            <v>0</v>
          </cell>
          <cell r="M1125">
            <v>0</v>
          </cell>
          <cell r="N1125">
            <v>0</v>
          </cell>
          <cell r="R1125">
            <v>0</v>
          </cell>
          <cell r="S1125">
            <v>0</v>
          </cell>
          <cell r="T1125">
            <v>0</v>
          </cell>
          <cell r="U1125">
            <v>31</v>
          </cell>
          <cell r="V1125">
            <v>0</v>
          </cell>
          <cell r="W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31</v>
          </cell>
          <cell r="AE1125">
            <v>114020</v>
          </cell>
          <cell r="AF1125">
            <v>0</v>
          </cell>
          <cell r="AI1125">
            <v>2223</v>
          </cell>
          <cell r="AK1125">
            <v>0</v>
          </cell>
          <cell r="AM1125">
            <v>307</v>
          </cell>
          <cell r="AN1125">
            <v>1</v>
          </cell>
          <cell r="AO1125">
            <v>393216</v>
          </cell>
          <cell r="AQ1125">
            <v>0</v>
          </cell>
          <cell r="AR1125">
            <v>0</v>
          </cell>
          <cell r="AS1125" t="str">
            <v>Ы</v>
          </cell>
          <cell r="AT1125" t="str">
            <v>Ы</v>
          </cell>
          <cell r="AU1125">
            <v>0</v>
          </cell>
          <cell r="AV1125">
            <v>0</v>
          </cell>
          <cell r="AW1125">
            <v>23</v>
          </cell>
          <cell r="AX1125">
            <v>1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38828</v>
          </cell>
        </row>
        <row r="1126">
          <cell r="A1126">
            <v>2006</v>
          </cell>
          <cell r="B1126">
            <v>1</v>
          </cell>
          <cell r="C1126">
            <v>181</v>
          </cell>
          <cell r="D1126">
            <v>20</v>
          </cell>
          <cell r="E1126">
            <v>792020</v>
          </cell>
          <cell r="F1126">
            <v>0</v>
          </cell>
          <cell r="G1126" t="str">
            <v>Затраты по ШПЗ (основные)</v>
          </cell>
          <cell r="H1126">
            <v>2011</v>
          </cell>
          <cell r="I1126">
            <v>7920</v>
          </cell>
          <cell r="J1126">
            <v>12249.25</v>
          </cell>
          <cell r="K1126">
            <v>1</v>
          </cell>
          <cell r="L1126">
            <v>0</v>
          </cell>
          <cell r="M1126">
            <v>0</v>
          </cell>
          <cell r="N1126">
            <v>0</v>
          </cell>
          <cell r="R1126">
            <v>0</v>
          </cell>
          <cell r="S1126">
            <v>0</v>
          </cell>
          <cell r="T1126">
            <v>0</v>
          </cell>
          <cell r="U1126">
            <v>31</v>
          </cell>
          <cell r="V1126">
            <v>0</v>
          </cell>
          <cell r="W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31</v>
          </cell>
          <cell r="AE1126">
            <v>117000</v>
          </cell>
          <cell r="AF1126">
            <v>0</v>
          </cell>
          <cell r="AI1126">
            <v>2223</v>
          </cell>
          <cell r="AK1126">
            <v>0</v>
          </cell>
          <cell r="AM1126">
            <v>308</v>
          </cell>
          <cell r="AN1126">
            <v>1</v>
          </cell>
          <cell r="AO1126">
            <v>393216</v>
          </cell>
          <cell r="AQ1126">
            <v>0</v>
          </cell>
          <cell r="AR1126">
            <v>0</v>
          </cell>
          <cell r="AS1126" t="str">
            <v>Ы</v>
          </cell>
          <cell r="AT1126" t="str">
            <v>Ы</v>
          </cell>
          <cell r="AU1126">
            <v>0</v>
          </cell>
          <cell r="AV1126">
            <v>0</v>
          </cell>
          <cell r="AW1126">
            <v>23</v>
          </cell>
          <cell r="AX1126">
            <v>1</v>
          </cell>
          <cell r="AY1126">
            <v>0</v>
          </cell>
          <cell r="AZ1126">
            <v>0</v>
          </cell>
          <cell r="BA1126">
            <v>0</v>
          </cell>
          <cell r="BB1126">
            <v>0</v>
          </cell>
          <cell r="BC1126">
            <v>38828</v>
          </cell>
        </row>
        <row r="1127">
          <cell r="A1127">
            <v>2006</v>
          </cell>
          <cell r="B1127">
            <v>1</v>
          </cell>
          <cell r="C1127">
            <v>182</v>
          </cell>
          <cell r="D1127">
            <v>20</v>
          </cell>
          <cell r="E1127">
            <v>792020</v>
          </cell>
          <cell r="F1127">
            <v>0</v>
          </cell>
          <cell r="G1127" t="str">
            <v>Затраты по ШПЗ (основные)</v>
          </cell>
          <cell r="H1127">
            <v>2011</v>
          </cell>
          <cell r="I1127">
            <v>7920</v>
          </cell>
          <cell r="J1127">
            <v>466</v>
          </cell>
          <cell r="K1127">
            <v>1</v>
          </cell>
          <cell r="L1127">
            <v>0</v>
          </cell>
          <cell r="M1127">
            <v>0</v>
          </cell>
          <cell r="N1127">
            <v>0</v>
          </cell>
          <cell r="R1127">
            <v>0</v>
          </cell>
          <cell r="S1127">
            <v>0</v>
          </cell>
          <cell r="T1127">
            <v>0</v>
          </cell>
          <cell r="U1127">
            <v>31</v>
          </cell>
          <cell r="V1127">
            <v>0</v>
          </cell>
          <cell r="W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31</v>
          </cell>
          <cell r="AE1127">
            <v>118000</v>
          </cell>
          <cell r="AF1127">
            <v>0</v>
          </cell>
          <cell r="AI1127">
            <v>2223</v>
          </cell>
          <cell r="AK1127">
            <v>0</v>
          </cell>
          <cell r="AM1127">
            <v>309</v>
          </cell>
          <cell r="AN1127">
            <v>1</v>
          </cell>
          <cell r="AO1127">
            <v>393216</v>
          </cell>
          <cell r="AQ1127">
            <v>0</v>
          </cell>
          <cell r="AR1127">
            <v>0</v>
          </cell>
          <cell r="AS1127" t="str">
            <v>Ы</v>
          </cell>
          <cell r="AT1127" t="str">
            <v>Ы</v>
          </cell>
          <cell r="AU1127">
            <v>0</v>
          </cell>
          <cell r="AV1127">
            <v>0</v>
          </cell>
          <cell r="AW1127">
            <v>23</v>
          </cell>
          <cell r="AX1127">
            <v>1</v>
          </cell>
          <cell r="AY1127">
            <v>0</v>
          </cell>
          <cell r="AZ1127">
            <v>0</v>
          </cell>
          <cell r="BA1127">
            <v>0</v>
          </cell>
          <cell r="BB1127">
            <v>0</v>
          </cell>
          <cell r="BC1127">
            <v>38828</v>
          </cell>
        </row>
        <row r="1128">
          <cell r="A1128">
            <v>2006</v>
          </cell>
          <cell r="B1128">
            <v>1</v>
          </cell>
          <cell r="C1128">
            <v>183</v>
          </cell>
          <cell r="D1128">
            <v>20</v>
          </cell>
          <cell r="E1128">
            <v>792020</v>
          </cell>
          <cell r="F1128">
            <v>0</v>
          </cell>
          <cell r="G1128" t="str">
            <v>Затраты по ШПЗ (основные)</v>
          </cell>
          <cell r="H1128">
            <v>2011</v>
          </cell>
          <cell r="I1128">
            <v>7920</v>
          </cell>
          <cell r="J1128">
            <v>534</v>
          </cell>
          <cell r="K1128">
            <v>1</v>
          </cell>
          <cell r="L1128">
            <v>0</v>
          </cell>
          <cell r="M1128">
            <v>0</v>
          </cell>
          <cell r="N1128">
            <v>0</v>
          </cell>
          <cell r="R1128">
            <v>0</v>
          </cell>
          <cell r="S1128">
            <v>0</v>
          </cell>
          <cell r="T1128">
            <v>0</v>
          </cell>
          <cell r="U1128">
            <v>31</v>
          </cell>
          <cell r="V1128">
            <v>0</v>
          </cell>
          <cell r="W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31</v>
          </cell>
          <cell r="AE1128">
            <v>130100</v>
          </cell>
          <cell r="AF1128">
            <v>0</v>
          </cell>
          <cell r="AI1128">
            <v>2223</v>
          </cell>
          <cell r="AK1128">
            <v>0</v>
          </cell>
          <cell r="AM1128">
            <v>310</v>
          </cell>
          <cell r="AN1128">
            <v>1</v>
          </cell>
          <cell r="AO1128">
            <v>393216</v>
          </cell>
          <cell r="AQ1128">
            <v>0</v>
          </cell>
          <cell r="AR1128">
            <v>0</v>
          </cell>
          <cell r="AS1128" t="str">
            <v>Ы</v>
          </cell>
          <cell r="AT1128" t="str">
            <v>Ы</v>
          </cell>
          <cell r="AU1128">
            <v>0</v>
          </cell>
          <cell r="AV1128">
            <v>0</v>
          </cell>
          <cell r="AW1128">
            <v>23</v>
          </cell>
          <cell r="AX1128">
            <v>1</v>
          </cell>
          <cell r="AY1128">
            <v>0</v>
          </cell>
          <cell r="AZ1128">
            <v>0</v>
          </cell>
          <cell r="BA1128">
            <v>0</v>
          </cell>
          <cell r="BB1128">
            <v>0</v>
          </cell>
          <cell r="BC1128">
            <v>38828</v>
          </cell>
        </row>
        <row r="1129">
          <cell r="A1129">
            <v>2006</v>
          </cell>
          <cell r="B1129">
            <v>1</v>
          </cell>
          <cell r="C1129">
            <v>184</v>
          </cell>
          <cell r="D1129">
            <v>20</v>
          </cell>
          <cell r="E1129">
            <v>792020</v>
          </cell>
          <cell r="F1129">
            <v>0</v>
          </cell>
          <cell r="G1129" t="str">
            <v>Затраты по ШПЗ (основные)</v>
          </cell>
          <cell r="H1129">
            <v>2011</v>
          </cell>
          <cell r="I1129">
            <v>7920</v>
          </cell>
          <cell r="J1129">
            <v>10018.39</v>
          </cell>
          <cell r="K1129">
            <v>1</v>
          </cell>
          <cell r="L1129">
            <v>0</v>
          </cell>
          <cell r="M1129">
            <v>0</v>
          </cell>
          <cell r="N1129">
            <v>0</v>
          </cell>
          <cell r="R1129">
            <v>0</v>
          </cell>
          <cell r="S1129">
            <v>0</v>
          </cell>
          <cell r="T1129">
            <v>0</v>
          </cell>
          <cell r="U1129">
            <v>31</v>
          </cell>
          <cell r="V1129">
            <v>0</v>
          </cell>
          <cell r="W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31</v>
          </cell>
          <cell r="AE1129">
            <v>132000</v>
          </cell>
          <cell r="AF1129">
            <v>0</v>
          </cell>
          <cell r="AI1129">
            <v>2223</v>
          </cell>
          <cell r="AK1129">
            <v>0</v>
          </cell>
          <cell r="AM1129">
            <v>311</v>
          </cell>
          <cell r="AN1129">
            <v>1</v>
          </cell>
          <cell r="AO1129">
            <v>393216</v>
          </cell>
          <cell r="AQ1129">
            <v>0</v>
          </cell>
          <cell r="AR1129">
            <v>0</v>
          </cell>
          <cell r="AS1129" t="str">
            <v>Ы</v>
          </cell>
          <cell r="AT1129" t="str">
            <v>Ы</v>
          </cell>
          <cell r="AU1129">
            <v>0</v>
          </cell>
          <cell r="AV1129">
            <v>0</v>
          </cell>
          <cell r="AW1129">
            <v>23</v>
          </cell>
          <cell r="AX1129">
            <v>1</v>
          </cell>
          <cell r="AY1129">
            <v>0</v>
          </cell>
          <cell r="AZ1129">
            <v>0</v>
          </cell>
          <cell r="BA1129">
            <v>0</v>
          </cell>
          <cell r="BB1129">
            <v>0</v>
          </cell>
          <cell r="BC1129">
            <v>38828</v>
          </cell>
        </row>
        <row r="1130">
          <cell r="A1130">
            <v>2006</v>
          </cell>
          <cell r="B1130">
            <v>1</v>
          </cell>
          <cell r="C1130">
            <v>185</v>
          </cell>
          <cell r="D1130">
            <v>20</v>
          </cell>
          <cell r="E1130">
            <v>792020</v>
          </cell>
          <cell r="F1130">
            <v>0</v>
          </cell>
          <cell r="G1130" t="str">
            <v>Затраты по ШПЗ (основные)</v>
          </cell>
          <cell r="H1130">
            <v>2011</v>
          </cell>
          <cell r="I1130">
            <v>7920</v>
          </cell>
          <cell r="J1130">
            <v>312.83999999999997</v>
          </cell>
          <cell r="K1130">
            <v>1</v>
          </cell>
          <cell r="L1130">
            <v>0</v>
          </cell>
          <cell r="M1130">
            <v>0</v>
          </cell>
          <cell r="N1130">
            <v>0</v>
          </cell>
          <cell r="R1130">
            <v>0</v>
          </cell>
          <cell r="S1130">
            <v>0</v>
          </cell>
          <cell r="T1130">
            <v>0</v>
          </cell>
          <cell r="U1130">
            <v>31</v>
          </cell>
          <cell r="V1130">
            <v>0</v>
          </cell>
          <cell r="W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31</v>
          </cell>
          <cell r="AE1130">
            <v>135000</v>
          </cell>
          <cell r="AF1130">
            <v>0</v>
          </cell>
          <cell r="AI1130">
            <v>2223</v>
          </cell>
          <cell r="AK1130">
            <v>0</v>
          </cell>
          <cell r="AM1130">
            <v>312</v>
          </cell>
          <cell r="AN1130">
            <v>1</v>
          </cell>
          <cell r="AO1130">
            <v>393216</v>
          </cell>
          <cell r="AQ1130">
            <v>0</v>
          </cell>
          <cell r="AR1130">
            <v>0</v>
          </cell>
          <cell r="AS1130" t="str">
            <v>Ы</v>
          </cell>
          <cell r="AT1130" t="str">
            <v>Ы</v>
          </cell>
          <cell r="AU1130">
            <v>0</v>
          </cell>
          <cell r="AV1130">
            <v>0</v>
          </cell>
          <cell r="AW1130">
            <v>23</v>
          </cell>
          <cell r="AX1130">
            <v>1</v>
          </cell>
          <cell r="AY1130">
            <v>0</v>
          </cell>
          <cell r="AZ1130">
            <v>0</v>
          </cell>
          <cell r="BA1130">
            <v>0</v>
          </cell>
          <cell r="BB1130">
            <v>0</v>
          </cell>
          <cell r="BC1130">
            <v>38828</v>
          </cell>
        </row>
        <row r="1131">
          <cell r="A1131">
            <v>2006</v>
          </cell>
          <cell r="B1131">
            <v>1</v>
          </cell>
          <cell r="C1131">
            <v>186</v>
          </cell>
          <cell r="D1131">
            <v>20</v>
          </cell>
          <cell r="E1131">
            <v>792020</v>
          </cell>
          <cell r="F1131">
            <v>0</v>
          </cell>
          <cell r="G1131" t="str">
            <v>Затраты по ШПЗ (основные)</v>
          </cell>
          <cell r="H1131">
            <v>2011</v>
          </cell>
          <cell r="I1131">
            <v>7920</v>
          </cell>
          <cell r="J1131">
            <v>268472.95</v>
          </cell>
          <cell r="K1131">
            <v>1</v>
          </cell>
          <cell r="L1131">
            <v>0</v>
          </cell>
          <cell r="M1131">
            <v>0</v>
          </cell>
          <cell r="N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31</v>
          </cell>
          <cell r="V1131">
            <v>0</v>
          </cell>
          <cell r="W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31</v>
          </cell>
          <cell r="AE1131">
            <v>143000</v>
          </cell>
          <cell r="AF1131">
            <v>0</v>
          </cell>
          <cell r="AI1131">
            <v>2223</v>
          </cell>
          <cell r="AK1131">
            <v>0</v>
          </cell>
          <cell r="AM1131">
            <v>313</v>
          </cell>
          <cell r="AN1131">
            <v>1</v>
          </cell>
          <cell r="AO1131">
            <v>393216</v>
          </cell>
          <cell r="AQ1131">
            <v>0</v>
          </cell>
          <cell r="AR1131">
            <v>0</v>
          </cell>
          <cell r="AS1131" t="str">
            <v>Ы</v>
          </cell>
          <cell r="AT1131" t="str">
            <v>Ы</v>
          </cell>
          <cell r="AU1131">
            <v>0</v>
          </cell>
          <cell r="AV1131">
            <v>0</v>
          </cell>
          <cell r="AW1131">
            <v>23</v>
          </cell>
          <cell r="AX1131">
            <v>1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38828</v>
          </cell>
        </row>
        <row r="1132">
          <cell r="A1132">
            <v>2006</v>
          </cell>
          <cell r="B1132">
            <v>1</v>
          </cell>
          <cell r="C1132">
            <v>187</v>
          </cell>
          <cell r="D1132">
            <v>20</v>
          </cell>
          <cell r="E1132">
            <v>792020</v>
          </cell>
          <cell r="F1132">
            <v>0</v>
          </cell>
          <cell r="G1132" t="str">
            <v>Затраты по ШПЗ (основные)</v>
          </cell>
          <cell r="H1132">
            <v>2011</v>
          </cell>
          <cell r="I1132">
            <v>7920</v>
          </cell>
          <cell r="J1132">
            <v>3411307.29</v>
          </cell>
          <cell r="K1132">
            <v>1</v>
          </cell>
          <cell r="L1132">
            <v>0</v>
          </cell>
          <cell r="M1132">
            <v>0</v>
          </cell>
          <cell r="N1132">
            <v>0</v>
          </cell>
          <cell r="R1132">
            <v>0</v>
          </cell>
          <cell r="S1132">
            <v>0</v>
          </cell>
          <cell r="T1132">
            <v>0</v>
          </cell>
          <cell r="U1132">
            <v>31</v>
          </cell>
          <cell r="V1132">
            <v>0</v>
          </cell>
          <cell r="W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31</v>
          </cell>
          <cell r="AE1132">
            <v>220000</v>
          </cell>
          <cell r="AF1132">
            <v>0</v>
          </cell>
          <cell r="AI1132">
            <v>2223</v>
          </cell>
          <cell r="AK1132">
            <v>0</v>
          </cell>
          <cell r="AM1132">
            <v>314</v>
          </cell>
          <cell r="AN1132">
            <v>1</v>
          </cell>
          <cell r="AO1132">
            <v>393216</v>
          </cell>
          <cell r="AQ1132">
            <v>0</v>
          </cell>
          <cell r="AR1132">
            <v>0</v>
          </cell>
          <cell r="AS1132" t="str">
            <v>Ы</v>
          </cell>
          <cell r="AT1132" t="str">
            <v>Ы</v>
          </cell>
          <cell r="AU1132">
            <v>0</v>
          </cell>
          <cell r="AV1132">
            <v>0</v>
          </cell>
          <cell r="AW1132">
            <v>23</v>
          </cell>
          <cell r="AX1132">
            <v>1</v>
          </cell>
          <cell r="AY1132">
            <v>0</v>
          </cell>
          <cell r="AZ1132">
            <v>0</v>
          </cell>
          <cell r="BA1132">
            <v>0</v>
          </cell>
          <cell r="BB1132">
            <v>0</v>
          </cell>
          <cell r="BC1132">
            <v>38828</v>
          </cell>
        </row>
        <row r="1133">
          <cell r="A1133">
            <v>2006</v>
          </cell>
          <cell r="B1133">
            <v>1</v>
          </cell>
          <cell r="C1133">
            <v>188</v>
          </cell>
          <cell r="D1133">
            <v>20</v>
          </cell>
          <cell r="E1133">
            <v>792020</v>
          </cell>
          <cell r="F1133">
            <v>0</v>
          </cell>
          <cell r="G1133" t="str">
            <v>Затраты по ШПЗ (основные)</v>
          </cell>
          <cell r="H1133">
            <v>2011</v>
          </cell>
          <cell r="I1133">
            <v>7920</v>
          </cell>
          <cell r="J1133">
            <v>1640344.71</v>
          </cell>
          <cell r="K1133">
            <v>1</v>
          </cell>
          <cell r="L1133">
            <v>0</v>
          </cell>
          <cell r="M1133">
            <v>0</v>
          </cell>
          <cell r="N1133">
            <v>0</v>
          </cell>
          <cell r="R1133">
            <v>0</v>
          </cell>
          <cell r="S1133">
            <v>0</v>
          </cell>
          <cell r="T1133">
            <v>0</v>
          </cell>
          <cell r="U1133">
            <v>31</v>
          </cell>
          <cell r="V1133">
            <v>0</v>
          </cell>
          <cell r="W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31</v>
          </cell>
          <cell r="AE1133">
            <v>230000</v>
          </cell>
          <cell r="AF1133">
            <v>0</v>
          </cell>
          <cell r="AI1133">
            <v>2223</v>
          </cell>
          <cell r="AK1133">
            <v>0</v>
          </cell>
          <cell r="AM1133">
            <v>315</v>
          </cell>
          <cell r="AN1133">
            <v>1</v>
          </cell>
          <cell r="AO1133">
            <v>393216</v>
          </cell>
          <cell r="AQ1133">
            <v>0</v>
          </cell>
          <cell r="AR1133">
            <v>0</v>
          </cell>
          <cell r="AS1133" t="str">
            <v>Ы</v>
          </cell>
          <cell r="AT1133" t="str">
            <v>Ы</v>
          </cell>
          <cell r="AU1133">
            <v>0</v>
          </cell>
          <cell r="AV1133">
            <v>0</v>
          </cell>
          <cell r="AW1133">
            <v>23</v>
          </cell>
          <cell r="AX1133">
            <v>1</v>
          </cell>
          <cell r="AY1133">
            <v>0</v>
          </cell>
          <cell r="AZ1133">
            <v>0</v>
          </cell>
          <cell r="BA1133">
            <v>0</v>
          </cell>
          <cell r="BB1133">
            <v>0</v>
          </cell>
          <cell r="BC1133">
            <v>38828</v>
          </cell>
        </row>
        <row r="1134">
          <cell r="A1134">
            <v>2006</v>
          </cell>
          <cell r="B1134">
            <v>1</v>
          </cell>
          <cell r="C1134">
            <v>189</v>
          </cell>
          <cell r="D1134">
            <v>20</v>
          </cell>
          <cell r="E1134">
            <v>792020</v>
          </cell>
          <cell r="F1134">
            <v>0</v>
          </cell>
          <cell r="G1134" t="str">
            <v>Затраты по ШПЗ (основные)</v>
          </cell>
          <cell r="H1134">
            <v>2011</v>
          </cell>
          <cell r="I1134">
            <v>7920</v>
          </cell>
          <cell r="J1134">
            <v>120780.49</v>
          </cell>
          <cell r="K1134">
            <v>1</v>
          </cell>
          <cell r="L1134">
            <v>0</v>
          </cell>
          <cell r="M1134">
            <v>0</v>
          </cell>
          <cell r="N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31</v>
          </cell>
          <cell r="V1134">
            <v>0</v>
          </cell>
          <cell r="W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31</v>
          </cell>
          <cell r="AE1134">
            <v>260000</v>
          </cell>
          <cell r="AF1134">
            <v>0</v>
          </cell>
          <cell r="AI1134">
            <v>2223</v>
          </cell>
          <cell r="AK1134">
            <v>0</v>
          </cell>
          <cell r="AM1134">
            <v>316</v>
          </cell>
          <cell r="AN1134">
            <v>1</v>
          </cell>
          <cell r="AO1134">
            <v>393216</v>
          </cell>
          <cell r="AQ1134">
            <v>0</v>
          </cell>
          <cell r="AR1134">
            <v>0</v>
          </cell>
          <cell r="AS1134" t="str">
            <v>Ы</v>
          </cell>
          <cell r="AT1134" t="str">
            <v>Ы</v>
          </cell>
          <cell r="AU1134">
            <v>0</v>
          </cell>
          <cell r="AV1134">
            <v>0</v>
          </cell>
          <cell r="AW1134">
            <v>23</v>
          </cell>
          <cell r="AX1134">
            <v>1</v>
          </cell>
          <cell r="AY1134">
            <v>0</v>
          </cell>
          <cell r="AZ1134">
            <v>0</v>
          </cell>
          <cell r="BA1134">
            <v>0</v>
          </cell>
          <cell r="BB1134">
            <v>0</v>
          </cell>
          <cell r="BC1134">
            <v>38828</v>
          </cell>
        </row>
        <row r="1135">
          <cell r="A1135">
            <v>2006</v>
          </cell>
          <cell r="B1135">
            <v>1</v>
          </cell>
          <cell r="C1135">
            <v>190</v>
          </cell>
          <cell r="D1135">
            <v>20</v>
          </cell>
          <cell r="E1135">
            <v>792020</v>
          </cell>
          <cell r="F1135">
            <v>0</v>
          </cell>
          <cell r="G1135" t="str">
            <v>Затраты по ШПЗ (основные)</v>
          </cell>
          <cell r="H1135">
            <v>2011</v>
          </cell>
          <cell r="I1135">
            <v>7920</v>
          </cell>
          <cell r="J1135">
            <v>378480.29</v>
          </cell>
          <cell r="K1135">
            <v>1</v>
          </cell>
          <cell r="L1135">
            <v>0</v>
          </cell>
          <cell r="M1135">
            <v>0</v>
          </cell>
          <cell r="N1135">
            <v>0</v>
          </cell>
          <cell r="R1135">
            <v>0</v>
          </cell>
          <cell r="S1135">
            <v>0</v>
          </cell>
          <cell r="T1135">
            <v>0</v>
          </cell>
          <cell r="U1135">
            <v>31</v>
          </cell>
          <cell r="V1135">
            <v>0</v>
          </cell>
          <cell r="W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31</v>
          </cell>
          <cell r="AE1135">
            <v>270000</v>
          </cell>
          <cell r="AF1135">
            <v>0</v>
          </cell>
          <cell r="AI1135">
            <v>2223</v>
          </cell>
          <cell r="AK1135">
            <v>0</v>
          </cell>
          <cell r="AM1135">
            <v>317</v>
          </cell>
          <cell r="AN1135">
            <v>1</v>
          </cell>
          <cell r="AO1135">
            <v>393216</v>
          </cell>
          <cell r="AQ1135">
            <v>0</v>
          </cell>
          <cell r="AR1135">
            <v>0</v>
          </cell>
          <cell r="AS1135" t="str">
            <v>Ы</v>
          </cell>
          <cell r="AT1135" t="str">
            <v>Ы</v>
          </cell>
          <cell r="AU1135">
            <v>0</v>
          </cell>
          <cell r="AV1135">
            <v>0</v>
          </cell>
          <cell r="AW1135">
            <v>23</v>
          </cell>
          <cell r="AX1135">
            <v>1</v>
          </cell>
          <cell r="AY1135">
            <v>0</v>
          </cell>
          <cell r="AZ1135">
            <v>0</v>
          </cell>
          <cell r="BA1135">
            <v>0</v>
          </cell>
          <cell r="BB1135">
            <v>0</v>
          </cell>
          <cell r="BC1135">
            <v>38828</v>
          </cell>
        </row>
        <row r="1136">
          <cell r="A1136">
            <v>2006</v>
          </cell>
          <cell r="B1136">
            <v>1</v>
          </cell>
          <cell r="C1136">
            <v>191</v>
          </cell>
          <cell r="D1136">
            <v>20</v>
          </cell>
          <cell r="E1136">
            <v>792020</v>
          </cell>
          <cell r="F1136">
            <v>0</v>
          </cell>
          <cell r="G1136" t="str">
            <v>Затраты по ШПЗ (основные)</v>
          </cell>
          <cell r="H1136">
            <v>2011</v>
          </cell>
          <cell r="I1136">
            <v>7920</v>
          </cell>
          <cell r="J1136">
            <v>195279.64</v>
          </cell>
          <cell r="K1136">
            <v>1</v>
          </cell>
          <cell r="L1136">
            <v>0</v>
          </cell>
          <cell r="M1136">
            <v>0</v>
          </cell>
          <cell r="N1136">
            <v>0</v>
          </cell>
          <cell r="R1136">
            <v>0</v>
          </cell>
          <cell r="S1136">
            <v>0</v>
          </cell>
          <cell r="T1136">
            <v>0</v>
          </cell>
          <cell r="U1136">
            <v>31</v>
          </cell>
          <cell r="V1136">
            <v>0</v>
          </cell>
          <cell r="W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31</v>
          </cell>
          <cell r="AE1136">
            <v>280100</v>
          </cell>
          <cell r="AF1136">
            <v>0</v>
          </cell>
          <cell r="AI1136">
            <v>2223</v>
          </cell>
          <cell r="AK1136">
            <v>0</v>
          </cell>
          <cell r="AM1136">
            <v>318</v>
          </cell>
          <cell r="AN1136">
            <v>1</v>
          </cell>
          <cell r="AO1136">
            <v>393216</v>
          </cell>
          <cell r="AQ1136">
            <v>0</v>
          </cell>
          <cell r="AR1136">
            <v>0</v>
          </cell>
          <cell r="AS1136" t="str">
            <v>Ы</v>
          </cell>
          <cell r="AT1136" t="str">
            <v>Ы</v>
          </cell>
          <cell r="AU1136">
            <v>0</v>
          </cell>
          <cell r="AV1136">
            <v>0</v>
          </cell>
          <cell r="AW1136">
            <v>23</v>
          </cell>
          <cell r="AX1136">
            <v>1</v>
          </cell>
          <cell r="AY1136">
            <v>0</v>
          </cell>
          <cell r="AZ1136">
            <v>0</v>
          </cell>
          <cell r="BA1136">
            <v>0</v>
          </cell>
          <cell r="BB1136">
            <v>0</v>
          </cell>
          <cell r="BC1136">
            <v>38828</v>
          </cell>
        </row>
        <row r="1137">
          <cell r="A1137">
            <v>2006</v>
          </cell>
          <cell r="B1137">
            <v>1</v>
          </cell>
          <cell r="C1137">
            <v>192</v>
          </cell>
          <cell r="D1137">
            <v>20</v>
          </cell>
          <cell r="E1137">
            <v>792020</v>
          </cell>
          <cell r="F1137">
            <v>0</v>
          </cell>
          <cell r="G1137" t="str">
            <v>Затраты по ШПЗ (основные)</v>
          </cell>
          <cell r="H1137">
            <v>2011</v>
          </cell>
          <cell r="I1137">
            <v>7920</v>
          </cell>
          <cell r="J1137">
            <v>52764.29</v>
          </cell>
          <cell r="K1137">
            <v>1</v>
          </cell>
          <cell r="L1137">
            <v>0</v>
          </cell>
          <cell r="M1137">
            <v>0</v>
          </cell>
          <cell r="N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31</v>
          </cell>
          <cell r="V1137">
            <v>0</v>
          </cell>
          <cell r="W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31</v>
          </cell>
          <cell r="AE1137">
            <v>280200</v>
          </cell>
          <cell r="AF1137">
            <v>0</v>
          </cell>
          <cell r="AI1137">
            <v>2223</v>
          </cell>
          <cell r="AK1137">
            <v>0</v>
          </cell>
          <cell r="AM1137">
            <v>319</v>
          </cell>
          <cell r="AN1137">
            <v>1</v>
          </cell>
          <cell r="AO1137">
            <v>393216</v>
          </cell>
          <cell r="AQ1137">
            <v>0</v>
          </cell>
          <cell r="AR1137">
            <v>0</v>
          </cell>
          <cell r="AS1137" t="str">
            <v>Ы</v>
          </cell>
          <cell r="AT1137" t="str">
            <v>Ы</v>
          </cell>
          <cell r="AU1137">
            <v>0</v>
          </cell>
          <cell r="AV1137">
            <v>0</v>
          </cell>
          <cell r="AW1137">
            <v>23</v>
          </cell>
          <cell r="AX1137">
            <v>1</v>
          </cell>
          <cell r="AY1137">
            <v>0</v>
          </cell>
          <cell r="AZ1137">
            <v>0</v>
          </cell>
          <cell r="BA1137">
            <v>0</v>
          </cell>
          <cell r="BB1137">
            <v>0</v>
          </cell>
          <cell r="BC1137">
            <v>38828</v>
          </cell>
        </row>
        <row r="1138">
          <cell r="A1138">
            <v>2006</v>
          </cell>
          <cell r="B1138">
            <v>1</v>
          </cell>
          <cell r="C1138">
            <v>193</v>
          </cell>
          <cell r="D1138">
            <v>20</v>
          </cell>
          <cell r="E1138">
            <v>792020</v>
          </cell>
          <cell r="F1138">
            <v>0</v>
          </cell>
          <cell r="G1138" t="str">
            <v>Затраты по ШПЗ (основные)</v>
          </cell>
          <cell r="H1138">
            <v>2011</v>
          </cell>
          <cell r="I1138">
            <v>7920</v>
          </cell>
          <cell r="J1138">
            <v>334795.37</v>
          </cell>
          <cell r="K1138">
            <v>1</v>
          </cell>
          <cell r="L1138">
            <v>0</v>
          </cell>
          <cell r="M1138">
            <v>0</v>
          </cell>
          <cell r="N1138">
            <v>0</v>
          </cell>
          <cell r="R1138">
            <v>0</v>
          </cell>
          <cell r="S1138">
            <v>0</v>
          </cell>
          <cell r="T1138">
            <v>0</v>
          </cell>
          <cell r="U1138">
            <v>31</v>
          </cell>
          <cell r="V1138">
            <v>0</v>
          </cell>
          <cell r="W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31</v>
          </cell>
          <cell r="AE1138">
            <v>280400</v>
          </cell>
          <cell r="AF1138">
            <v>0</v>
          </cell>
          <cell r="AI1138">
            <v>2223</v>
          </cell>
          <cell r="AK1138">
            <v>0</v>
          </cell>
          <cell r="AM1138">
            <v>320</v>
          </cell>
          <cell r="AN1138">
            <v>1</v>
          </cell>
          <cell r="AO1138">
            <v>393216</v>
          </cell>
          <cell r="AQ1138">
            <v>0</v>
          </cell>
          <cell r="AR1138">
            <v>0</v>
          </cell>
          <cell r="AS1138" t="str">
            <v>Ы</v>
          </cell>
          <cell r="AT1138" t="str">
            <v>Ы</v>
          </cell>
          <cell r="AU1138">
            <v>0</v>
          </cell>
          <cell r="AV1138">
            <v>0</v>
          </cell>
          <cell r="AW1138">
            <v>23</v>
          </cell>
          <cell r="AX1138">
            <v>1</v>
          </cell>
          <cell r="AY1138">
            <v>0</v>
          </cell>
          <cell r="AZ1138">
            <v>0</v>
          </cell>
          <cell r="BA1138">
            <v>0</v>
          </cell>
          <cell r="BB1138">
            <v>0</v>
          </cell>
          <cell r="BC1138">
            <v>38828</v>
          </cell>
        </row>
        <row r="1139">
          <cell r="A1139">
            <v>2006</v>
          </cell>
          <cell r="B1139">
            <v>1</v>
          </cell>
          <cell r="C1139">
            <v>194</v>
          </cell>
          <cell r="D1139">
            <v>20</v>
          </cell>
          <cell r="E1139">
            <v>792020</v>
          </cell>
          <cell r="F1139">
            <v>0</v>
          </cell>
          <cell r="G1139" t="str">
            <v>Затраты по ШПЗ (основные)</v>
          </cell>
          <cell r="H1139">
            <v>2011</v>
          </cell>
          <cell r="I1139">
            <v>7920</v>
          </cell>
          <cell r="J1139">
            <v>30661.89</v>
          </cell>
          <cell r="K1139">
            <v>1</v>
          </cell>
          <cell r="L1139">
            <v>0</v>
          </cell>
          <cell r="M1139">
            <v>0</v>
          </cell>
          <cell r="N1139">
            <v>0</v>
          </cell>
          <cell r="R1139">
            <v>0</v>
          </cell>
          <cell r="S1139">
            <v>0</v>
          </cell>
          <cell r="T1139">
            <v>0</v>
          </cell>
          <cell r="U1139">
            <v>31</v>
          </cell>
          <cell r="V1139">
            <v>0</v>
          </cell>
          <cell r="W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31</v>
          </cell>
          <cell r="AE1139">
            <v>281100</v>
          </cell>
          <cell r="AF1139">
            <v>0</v>
          </cell>
          <cell r="AI1139">
            <v>2223</v>
          </cell>
          <cell r="AK1139">
            <v>0</v>
          </cell>
          <cell r="AM1139">
            <v>321</v>
          </cell>
          <cell r="AN1139">
            <v>1</v>
          </cell>
          <cell r="AO1139">
            <v>393216</v>
          </cell>
          <cell r="AQ1139">
            <v>0</v>
          </cell>
          <cell r="AR1139">
            <v>0</v>
          </cell>
          <cell r="AS1139" t="str">
            <v>Ы</v>
          </cell>
          <cell r="AT1139" t="str">
            <v>Ы</v>
          </cell>
          <cell r="AU1139">
            <v>0</v>
          </cell>
          <cell r="AV1139">
            <v>0</v>
          </cell>
          <cell r="AW1139">
            <v>23</v>
          </cell>
          <cell r="AX1139">
            <v>1</v>
          </cell>
          <cell r="AY1139">
            <v>0</v>
          </cell>
          <cell r="AZ1139">
            <v>0</v>
          </cell>
          <cell r="BA1139">
            <v>0</v>
          </cell>
          <cell r="BB1139">
            <v>0</v>
          </cell>
          <cell r="BC1139">
            <v>38828</v>
          </cell>
        </row>
        <row r="1140">
          <cell r="A1140">
            <v>2006</v>
          </cell>
          <cell r="B1140">
            <v>1</v>
          </cell>
          <cell r="C1140">
            <v>195</v>
          </cell>
          <cell r="D1140">
            <v>20</v>
          </cell>
          <cell r="E1140">
            <v>792020</v>
          </cell>
          <cell r="F1140">
            <v>0</v>
          </cell>
          <cell r="G1140" t="str">
            <v>Затраты по ШПЗ (основные)</v>
          </cell>
          <cell r="H1140">
            <v>2011</v>
          </cell>
          <cell r="I1140">
            <v>7920</v>
          </cell>
          <cell r="J1140">
            <v>200</v>
          </cell>
          <cell r="K1140">
            <v>1</v>
          </cell>
          <cell r="L1140">
            <v>0</v>
          </cell>
          <cell r="M1140">
            <v>0</v>
          </cell>
          <cell r="N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31</v>
          </cell>
          <cell r="V1140">
            <v>0</v>
          </cell>
          <cell r="W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31</v>
          </cell>
          <cell r="AE1140">
            <v>282000</v>
          </cell>
          <cell r="AF1140">
            <v>0</v>
          </cell>
          <cell r="AI1140">
            <v>2223</v>
          </cell>
          <cell r="AK1140">
            <v>0</v>
          </cell>
          <cell r="AM1140">
            <v>322</v>
          </cell>
          <cell r="AN1140">
            <v>1</v>
          </cell>
          <cell r="AO1140">
            <v>393216</v>
          </cell>
          <cell r="AQ1140">
            <v>0</v>
          </cell>
          <cell r="AR1140">
            <v>0</v>
          </cell>
          <cell r="AS1140" t="str">
            <v>Ы</v>
          </cell>
          <cell r="AT1140" t="str">
            <v>Ы</v>
          </cell>
          <cell r="AU1140">
            <v>0</v>
          </cell>
          <cell r="AV1140">
            <v>0</v>
          </cell>
          <cell r="AW1140">
            <v>23</v>
          </cell>
          <cell r="AX1140">
            <v>1</v>
          </cell>
          <cell r="AY1140">
            <v>0</v>
          </cell>
          <cell r="AZ1140">
            <v>0</v>
          </cell>
          <cell r="BA1140">
            <v>0</v>
          </cell>
          <cell r="BB1140">
            <v>0</v>
          </cell>
          <cell r="BC1140">
            <v>38828</v>
          </cell>
        </row>
        <row r="1141">
          <cell r="A1141">
            <v>2006</v>
          </cell>
          <cell r="B1141">
            <v>1</v>
          </cell>
          <cell r="C1141">
            <v>196</v>
          </cell>
          <cell r="D1141">
            <v>20</v>
          </cell>
          <cell r="E1141">
            <v>792020</v>
          </cell>
          <cell r="F1141">
            <v>0</v>
          </cell>
          <cell r="G1141" t="str">
            <v>Затраты по ШПЗ (основные)</v>
          </cell>
          <cell r="H1141">
            <v>2011</v>
          </cell>
          <cell r="I1141">
            <v>7920</v>
          </cell>
          <cell r="J1141">
            <v>23375.41</v>
          </cell>
          <cell r="K1141">
            <v>1</v>
          </cell>
          <cell r="L1141">
            <v>0</v>
          </cell>
          <cell r="M1141">
            <v>0</v>
          </cell>
          <cell r="N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31</v>
          </cell>
          <cell r="V1141">
            <v>0</v>
          </cell>
          <cell r="W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31</v>
          </cell>
          <cell r="AE1141">
            <v>282200</v>
          </cell>
          <cell r="AF1141">
            <v>0</v>
          </cell>
          <cell r="AI1141">
            <v>2223</v>
          </cell>
          <cell r="AK1141">
            <v>0</v>
          </cell>
          <cell r="AM1141">
            <v>323</v>
          </cell>
          <cell r="AN1141">
            <v>1</v>
          </cell>
          <cell r="AO1141">
            <v>393216</v>
          </cell>
          <cell r="AQ1141">
            <v>0</v>
          </cell>
          <cell r="AR1141">
            <v>0</v>
          </cell>
          <cell r="AS1141" t="str">
            <v>Ы</v>
          </cell>
          <cell r="AT1141" t="str">
            <v>Ы</v>
          </cell>
          <cell r="AU1141">
            <v>0</v>
          </cell>
          <cell r="AV1141">
            <v>0</v>
          </cell>
          <cell r="AW1141">
            <v>23</v>
          </cell>
          <cell r="AX1141">
            <v>1</v>
          </cell>
          <cell r="AY1141">
            <v>0</v>
          </cell>
          <cell r="AZ1141">
            <v>0</v>
          </cell>
          <cell r="BA1141">
            <v>0</v>
          </cell>
          <cell r="BB1141">
            <v>0</v>
          </cell>
          <cell r="BC1141">
            <v>38828</v>
          </cell>
        </row>
        <row r="1142">
          <cell r="A1142">
            <v>2006</v>
          </cell>
          <cell r="B1142">
            <v>1</v>
          </cell>
          <cell r="C1142">
            <v>197</v>
          </cell>
          <cell r="D1142">
            <v>20</v>
          </cell>
          <cell r="E1142">
            <v>792020</v>
          </cell>
          <cell r="F1142">
            <v>0</v>
          </cell>
          <cell r="G1142" t="str">
            <v>Затраты по ШПЗ (основные)</v>
          </cell>
          <cell r="H1142">
            <v>2011</v>
          </cell>
          <cell r="I1142">
            <v>7920</v>
          </cell>
          <cell r="J1142">
            <v>47620</v>
          </cell>
          <cell r="K1142">
            <v>1</v>
          </cell>
          <cell r="L1142">
            <v>0</v>
          </cell>
          <cell r="M1142">
            <v>0</v>
          </cell>
          <cell r="N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31</v>
          </cell>
          <cell r="V1142">
            <v>0</v>
          </cell>
          <cell r="W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31</v>
          </cell>
          <cell r="AE1142">
            <v>283000</v>
          </cell>
          <cell r="AF1142">
            <v>0</v>
          </cell>
          <cell r="AI1142">
            <v>2223</v>
          </cell>
          <cell r="AK1142">
            <v>0</v>
          </cell>
          <cell r="AM1142">
            <v>324</v>
          </cell>
          <cell r="AN1142">
            <v>1</v>
          </cell>
          <cell r="AO1142">
            <v>393216</v>
          </cell>
          <cell r="AQ1142">
            <v>0</v>
          </cell>
          <cell r="AR1142">
            <v>0</v>
          </cell>
          <cell r="AS1142" t="str">
            <v>Ы</v>
          </cell>
          <cell r="AT1142" t="str">
            <v>Ы</v>
          </cell>
          <cell r="AU1142">
            <v>0</v>
          </cell>
          <cell r="AV1142">
            <v>0</v>
          </cell>
          <cell r="AW1142">
            <v>23</v>
          </cell>
          <cell r="AX1142">
            <v>1</v>
          </cell>
          <cell r="AY1142">
            <v>0</v>
          </cell>
          <cell r="AZ1142">
            <v>0</v>
          </cell>
          <cell r="BA1142">
            <v>0</v>
          </cell>
          <cell r="BB1142">
            <v>0</v>
          </cell>
          <cell r="BC1142">
            <v>38828</v>
          </cell>
        </row>
        <row r="1143">
          <cell r="A1143">
            <v>2006</v>
          </cell>
          <cell r="B1143">
            <v>1</v>
          </cell>
          <cell r="C1143">
            <v>198</v>
          </cell>
          <cell r="D1143">
            <v>20</v>
          </cell>
          <cell r="E1143">
            <v>792020</v>
          </cell>
          <cell r="F1143">
            <v>0</v>
          </cell>
          <cell r="G1143" t="str">
            <v>Затраты по ШПЗ (основные)</v>
          </cell>
          <cell r="H1143">
            <v>2011</v>
          </cell>
          <cell r="I1143">
            <v>7920</v>
          </cell>
          <cell r="J1143">
            <v>18460.82</v>
          </cell>
          <cell r="K1143">
            <v>1</v>
          </cell>
          <cell r="L1143">
            <v>0</v>
          </cell>
          <cell r="M1143">
            <v>0</v>
          </cell>
          <cell r="N1143">
            <v>0</v>
          </cell>
          <cell r="R1143">
            <v>0</v>
          </cell>
          <cell r="S1143">
            <v>0</v>
          </cell>
          <cell r="T1143">
            <v>0</v>
          </cell>
          <cell r="U1143">
            <v>31</v>
          </cell>
          <cell r="V1143">
            <v>0</v>
          </cell>
          <cell r="W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31</v>
          </cell>
          <cell r="AE1143">
            <v>285000</v>
          </cell>
          <cell r="AF1143">
            <v>0</v>
          </cell>
          <cell r="AI1143">
            <v>2223</v>
          </cell>
          <cell r="AK1143">
            <v>0</v>
          </cell>
          <cell r="AM1143">
            <v>325</v>
          </cell>
          <cell r="AN1143">
            <v>1</v>
          </cell>
          <cell r="AO1143">
            <v>393216</v>
          </cell>
          <cell r="AQ1143">
            <v>0</v>
          </cell>
          <cell r="AR1143">
            <v>0</v>
          </cell>
          <cell r="AS1143" t="str">
            <v>Ы</v>
          </cell>
          <cell r="AT1143" t="str">
            <v>Ы</v>
          </cell>
          <cell r="AU1143">
            <v>0</v>
          </cell>
          <cell r="AV1143">
            <v>0</v>
          </cell>
          <cell r="AW1143">
            <v>23</v>
          </cell>
          <cell r="AX1143">
            <v>1</v>
          </cell>
          <cell r="AY1143">
            <v>0</v>
          </cell>
          <cell r="AZ1143">
            <v>0</v>
          </cell>
          <cell r="BA1143">
            <v>0</v>
          </cell>
          <cell r="BB1143">
            <v>0</v>
          </cell>
          <cell r="BC1143">
            <v>38828</v>
          </cell>
        </row>
        <row r="1144">
          <cell r="A1144">
            <v>2006</v>
          </cell>
          <cell r="B1144">
            <v>1</v>
          </cell>
          <cell r="C1144">
            <v>199</v>
          </cell>
          <cell r="D1144">
            <v>20</v>
          </cell>
          <cell r="E1144">
            <v>792020</v>
          </cell>
          <cell r="F1144">
            <v>0</v>
          </cell>
          <cell r="G1144" t="str">
            <v>Затраты по ШПЗ (основные)</v>
          </cell>
          <cell r="H1144">
            <v>2011</v>
          </cell>
          <cell r="I1144">
            <v>7920</v>
          </cell>
          <cell r="J1144">
            <v>143790.04</v>
          </cell>
          <cell r="K1144">
            <v>1</v>
          </cell>
          <cell r="L1144">
            <v>0</v>
          </cell>
          <cell r="M1144">
            <v>0</v>
          </cell>
          <cell r="N1144">
            <v>0</v>
          </cell>
          <cell r="R1144">
            <v>0</v>
          </cell>
          <cell r="S1144">
            <v>0</v>
          </cell>
          <cell r="T1144">
            <v>0</v>
          </cell>
          <cell r="U1144">
            <v>31</v>
          </cell>
          <cell r="V1144">
            <v>0</v>
          </cell>
          <cell r="W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31</v>
          </cell>
          <cell r="AE1144">
            <v>311000</v>
          </cell>
          <cell r="AF1144">
            <v>0</v>
          </cell>
          <cell r="AI1144">
            <v>2223</v>
          </cell>
          <cell r="AK1144">
            <v>0</v>
          </cell>
          <cell r="AM1144">
            <v>326</v>
          </cell>
          <cell r="AN1144">
            <v>1</v>
          </cell>
          <cell r="AO1144">
            <v>393216</v>
          </cell>
          <cell r="AQ1144">
            <v>0</v>
          </cell>
          <cell r="AR1144">
            <v>0</v>
          </cell>
          <cell r="AS1144" t="str">
            <v>Ы</v>
          </cell>
          <cell r="AT1144" t="str">
            <v>Ы</v>
          </cell>
          <cell r="AU1144">
            <v>0</v>
          </cell>
          <cell r="AV1144">
            <v>0</v>
          </cell>
          <cell r="AW1144">
            <v>23</v>
          </cell>
          <cell r="AX1144">
            <v>1</v>
          </cell>
          <cell r="AY1144">
            <v>0</v>
          </cell>
          <cell r="AZ1144">
            <v>0</v>
          </cell>
          <cell r="BA1144">
            <v>0</v>
          </cell>
          <cell r="BB1144">
            <v>0</v>
          </cell>
          <cell r="BC1144">
            <v>38828</v>
          </cell>
        </row>
        <row r="1145">
          <cell r="A1145">
            <v>2006</v>
          </cell>
          <cell r="B1145">
            <v>1</v>
          </cell>
          <cell r="C1145">
            <v>200</v>
          </cell>
          <cell r="D1145">
            <v>20</v>
          </cell>
          <cell r="E1145">
            <v>792020</v>
          </cell>
          <cell r="F1145">
            <v>0</v>
          </cell>
          <cell r="G1145" t="str">
            <v>Затраты по ШПЗ (основные)</v>
          </cell>
          <cell r="H1145">
            <v>2011</v>
          </cell>
          <cell r="I1145">
            <v>7920</v>
          </cell>
          <cell r="J1145">
            <v>297496.63</v>
          </cell>
          <cell r="K1145">
            <v>1</v>
          </cell>
          <cell r="L1145">
            <v>0</v>
          </cell>
          <cell r="M1145">
            <v>0</v>
          </cell>
          <cell r="N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31</v>
          </cell>
          <cell r="V1145">
            <v>0</v>
          </cell>
          <cell r="W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31</v>
          </cell>
          <cell r="AE1145">
            <v>312000</v>
          </cell>
          <cell r="AF1145">
            <v>0</v>
          </cell>
          <cell r="AI1145">
            <v>2223</v>
          </cell>
          <cell r="AK1145">
            <v>0</v>
          </cell>
          <cell r="AM1145">
            <v>327</v>
          </cell>
          <cell r="AN1145">
            <v>1</v>
          </cell>
          <cell r="AO1145">
            <v>393216</v>
          </cell>
          <cell r="AQ1145">
            <v>0</v>
          </cell>
          <cell r="AR1145">
            <v>0</v>
          </cell>
          <cell r="AS1145" t="str">
            <v>Ы</v>
          </cell>
          <cell r="AT1145" t="str">
            <v>Ы</v>
          </cell>
          <cell r="AU1145">
            <v>0</v>
          </cell>
          <cell r="AV1145">
            <v>0</v>
          </cell>
          <cell r="AW1145">
            <v>23</v>
          </cell>
          <cell r="AX1145">
            <v>1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38828</v>
          </cell>
        </row>
        <row r="1146">
          <cell r="A1146">
            <v>2006</v>
          </cell>
          <cell r="B1146">
            <v>1</v>
          </cell>
          <cell r="C1146">
            <v>201</v>
          </cell>
          <cell r="D1146">
            <v>20</v>
          </cell>
          <cell r="E1146">
            <v>792020</v>
          </cell>
          <cell r="F1146">
            <v>0</v>
          </cell>
          <cell r="G1146" t="str">
            <v>Затраты по ШПЗ (основные)</v>
          </cell>
          <cell r="H1146">
            <v>2011</v>
          </cell>
          <cell r="I1146">
            <v>7920</v>
          </cell>
          <cell r="J1146">
            <v>52151.35</v>
          </cell>
          <cell r="K1146">
            <v>1</v>
          </cell>
          <cell r="L1146">
            <v>0</v>
          </cell>
          <cell r="M1146">
            <v>0</v>
          </cell>
          <cell r="N1146">
            <v>0</v>
          </cell>
          <cell r="R1146">
            <v>0</v>
          </cell>
          <cell r="S1146">
            <v>0</v>
          </cell>
          <cell r="T1146">
            <v>0</v>
          </cell>
          <cell r="U1146">
            <v>31</v>
          </cell>
          <cell r="V1146">
            <v>0</v>
          </cell>
          <cell r="W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31</v>
          </cell>
          <cell r="AE1146">
            <v>312100</v>
          </cell>
          <cell r="AF1146">
            <v>0</v>
          </cell>
          <cell r="AI1146">
            <v>2223</v>
          </cell>
          <cell r="AK1146">
            <v>0</v>
          </cell>
          <cell r="AM1146">
            <v>328</v>
          </cell>
          <cell r="AN1146">
            <v>1</v>
          </cell>
          <cell r="AO1146">
            <v>393216</v>
          </cell>
          <cell r="AQ1146">
            <v>0</v>
          </cell>
          <cell r="AR1146">
            <v>0</v>
          </cell>
          <cell r="AS1146" t="str">
            <v>Ы</v>
          </cell>
          <cell r="AT1146" t="str">
            <v>Ы</v>
          </cell>
          <cell r="AU1146">
            <v>0</v>
          </cell>
          <cell r="AV1146">
            <v>0</v>
          </cell>
          <cell r="AW1146">
            <v>23</v>
          </cell>
          <cell r="AX1146">
            <v>1</v>
          </cell>
          <cell r="AY1146">
            <v>0</v>
          </cell>
          <cell r="AZ1146">
            <v>0</v>
          </cell>
          <cell r="BA1146">
            <v>0</v>
          </cell>
          <cell r="BB1146">
            <v>0</v>
          </cell>
          <cell r="BC1146">
            <v>38828</v>
          </cell>
        </row>
        <row r="1147">
          <cell r="A1147">
            <v>2006</v>
          </cell>
          <cell r="B1147">
            <v>1</v>
          </cell>
          <cell r="C1147">
            <v>202</v>
          </cell>
          <cell r="D1147">
            <v>20</v>
          </cell>
          <cell r="E1147">
            <v>792020</v>
          </cell>
          <cell r="F1147">
            <v>0</v>
          </cell>
          <cell r="G1147" t="str">
            <v>Затраты по ШПЗ (основные)</v>
          </cell>
          <cell r="H1147">
            <v>2011</v>
          </cell>
          <cell r="I1147">
            <v>7920</v>
          </cell>
          <cell r="J1147">
            <v>641995.93999999994</v>
          </cell>
          <cell r="K1147">
            <v>1</v>
          </cell>
          <cell r="L1147">
            <v>0</v>
          </cell>
          <cell r="M1147">
            <v>0</v>
          </cell>
          <cell r="N1147">
            <v>0</v>
          </cell>
          <cell r="R1147">
            <v>0</v>
          </cell>
          <cell r="S1147">
            <v>0</v>
          </cell>
          <cell r="T1147">
            <v>0</v>
          </cell>
          <cell r="U1147">
            <v>31</v>
          </cell>
          <cell r="V1147">
            <v>0</v>
          </cell>
          <cell r="W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31</v>
          </cell>
          <cell r="AE1147">
            <v>312200</v>
          </cell>
          <cell r="AF1147">
            <v>0</v>
          </cell>
          <cell r="AI1147">
            <v>2223</v>
          </cell>
          <cell r="AK1147">
            <v>0</v>
          </cell>
          <cell r="AM1147">
            <v>329</v>
          </cell>
          <cell r="AN1147">
            <v>1</v>
          </cell>
          <cell r="AO1147">
            <v>393216</v>
          </cell>
          <cell r="AQ1147">
            <v>0</v>
          </cell>
          <cell r="AR1147">
            <v>0</v>
          </cell>
          <cell r="AS1147" t="str">
            <v>Ы</v>
          </cell>
          <cell r="AT1147" t="str">
            <v>Ы</v>
          </cell>
          <cell r="AU1147">
            <v>0</v>
          </cell>
          <cell r="AV1147">
            <v>0</v>
          </cell>
          <cell r="AW1147">
            <v>23</v>
          </cell>
          <cell r="AX1147">
            <v>1</v>
          </cell>
          <cell r="AY1147">
            <v>0</v>
          </cell>
          <cell r="AZ1147">
            <v>0</v>
          </cell>
          <cell r="BA1147">
            <v>0</v>
          </cell>
          <cell r="BB1147">
            <v>0</v>
          </cell>
          <cell r="BC1147">
            <v>38828</v>
          </cell>
        </row>
        <row r="1148">
          <cell r="A1148">
            <v>2006</v>
          </cell>
          <cell r="B1148">
            <v>1</v>
          </cell>
          <cell r="C1148">
            <v>203</v>
          </cell>
          <cell r="D1148">
            <v>20</v>
          </cell>
          <cell r="E1148">
            <v>792020</v>
          </cell>
          <cell r="F1148">
            <v>0</v>
          </cell>
          <cell r="G1148" t="str">
            <v>Затраты по ШПЗ (основные)</v>
          </cell>
          <cell r="H1148">
            <v>2011</v>
          </cell>
          <cell r="I1148">
            <v>7920</v>
          </cell>
          <cell r="J1148">
            <v>54552.56</v>
          </cell>
          <cell r="K1148">
            <v>1</v>
          </cell>
          <cell r="L1148">
            <v>0</v>
          </cell>
          <cell r="M1148">
            <v>0</v>
          </cell>
          <cell r="N1148">
            <v>0</v>
          </cell>
          <cell r="R1148">
            <v>0</v>
          </cell>
          <cell r="S1148">
            <v>0</v>
          </cell>
          <cell r="T1148">
            <v>0</v>
          </cell>
          <cell r="U1148">
            <v>31</v>
          </cell>
          <cell r="V1148">
            <v>0</v>
          </cell>
          <cell r="W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31</v>
          </cell>
          <cell r="AE1148">
            <v>313000</v>
          </cell>
          <cell r="AF1148">
            <v>0</v>
          </cell>
          <cell r="AI1148">
            <v>2223</v>
          </cell>
          <cell r="AK1148">
            <v>0</v>
          </cell>
          <cell r="AM1148">
            <v>330</v>
          </cell>
          <cell r="AN1148">
            <v>1</v>
          </cell>
          <cell r="AO1148">
            <v>393216</v>
          </cell>
          <cell r="AQ1148">
            <v>0</v>
          </cell>
          <cell r="AR1148">
            <v>0</v>
          </cell>
          <cell r="AS1148" t="str">
            <v>Ы</v>
          </cell>
          <cell r="AT1148" t="str">
            <v>Ы</v>
          </cell>
          <cell r="AU1148">
            <v>0</v>
          </cell>
          <cell r="AV1148">
            <v>0</v>
          </cell>
          <cell r="AW1148">
            <v>23</v>
          </cell>
          <cell r="AX1148">
            <v>1</v>
          </cell>
          <cell r="AY1148">
            <v>0</v>
          </cell>
          <cell r="AZ1148">
            <v>0</v>
          </cell>
          <cell r="BA1148">
            <v>0</v>
          </cell>
          <cell r="BB1148">
            <v>0</v>
          </cell>
          <cell r="BC1148">
            <v>38828</v>
          </cell>
        </row>
        <row r="1149">
          <cell r="A1149">
            <v>2006</v>
          </cell>
          <cell r="B1149">
            <v>1</v>
          </cell>
          <cell r="C1149">
            <v>204</v>
          </cell>
          <cell r="D1149">
            <v>20</v>
          </cell>
          <cell r="E1149">
            <v>792020</v>
          </cell>
          <cell r="F1149">
            <v>0</v>
          </cell>
          <cell r="G1149" t="str">
            <v>Затраты по ШПЗ (основные)</v>
          </cell>
          <cell r="H1149">
            <v>2011</v>
          </cell>
          <cell r="I1149">
            <v>7920</v>
          </cell>
          <cell r="J1149">
            <v>99165.54</v>
          </cell>
          <cell r="K1149">
            <v>1</v>
          </cell>
          <cell r="L1149">
            <v>0</v>
          </cell>
          <cell r="M1149">
            <v>0</v>
          </cell>
          <cell r="N1149">
            <v>0</v>
          </cell>
          <cell r="R1149">
            <v>0</v>
          </cell>
          <cell r="S1149">
            <v>0</v>
          </cell>
          <cell r="T1149">
            <v>0</v>
          </cell>
          <cell r="U1149">
            <v>31</v>
          </cell>
          <cell r="V1149">
            <v>0</v>
          </cell>
          <cell r="W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31</v>
          </cell>
          <cell r="AE1149">
            <v>314000</v>
          </cell>
          <cell r="AF1149">
            <v>0</v>
          </cell>
          <cell r="AI1149">
            <v>2223</v>
          </cell>
          <cell r="AK1149">
            <v>0</v>
          </cell>
          <cell r="AM1149">
            <v>331</v>
          </cell>
          <cell r="AN1149">
            <v>1</v>
          </cell>
          <cell r="AO1149">
            <v>393216</v>
          </cell>
          <cell r="AQ1149">
            <v>0</v>
          </cell>
          <cell r="AR1149">
            <v>0</v>
          </cell>
          <cell r="AS1149" t="str">
            <v>Ы</v>
          </cell>
          <cell r="AT1149" t="str">
            <v>Ы</v>
          </cell>
          <cell r="AU1149">
            <v>0</v>
          </cell>
          <cell r="AV1149">
            <v>0</v>
          </cell>
          <cell r="AW1149">
            <v>23</v>
          </cell>
          <cell r="AX1149">
            <v>1</v>
          </cell>
          <cell r="AY1149">
            <v>0</v>
          </cell>
          <cell r="AZ1149">
            <v>0</v>
          </cell>
          <cell r="BA1149">
            <v>0</v>
          </cell>
          <cell r="BB1149">
            <v>0</v>
          </cell>
          <cell r="BC1149">
            <v>38828</v>
          </cell>
        </row>
        <row r="1150">
          <cell r="A1150">
            <v>2006</v>
          </cell>
          <cell r="B1150">
            <v>1</v>
          </cell>
          <cell r="C1150">
            <v>205</v>
          </cell>
          <cell r="D1150">
            <v>20</v>
          </cell>
          <cell r="E1150">
            <v>792020</v>
          </cell>
          <cell r="F1150">
            <v>0</v>
          </cell>
          <cell r="G1150" t="str">
            <v>Затраты по ШПЗ (основные)</v>
          </cell>
          <cell r="H1150">
            <v>2011</v>
          </cell>
          <cell r="I1150">
            <v>7920</v>
          </cell>
          <cell r="J1150">
            <v>19833.11</v>
          </cell>
          <cell r="K1150">
            <v>1</v>
          </cell>
          <cell r="L1150">
            <v>0</v>
          </cell>
          <cell r="M1150">
            <v>0</v>
          </cell>
          <cell r="N1150">
            <v>0</v>
          </cell>
          <cell r="R1150">
            <v>0</v>
          </cell>
          <cell r="S1150">
            <v>0</v>
          </cell>
          <cell r="T1150">
            <v>0</v>
          </cell>
          <cell r="U1150">
            <v>31</v>
          </cell>
          <cell r="V1150">
            <v>0</v>
          </cell>
          <cell r="W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31</v>
          </cell>
          <cell r="AE1150">
            <v>315000</v>
          </cell>
          <cell r="AF1150">
            <v>0</v>
          </cell>
          <cell r="AI1150">
            <v>2223</v>
          </cell>
          <cell r="AK1150">
            <v>0</v>
          </cell>
          <cell r="AM1150">
            <v>332</v>
          </cell>
          <cell r="AN1150">
            <v>1</v>
          </cell>
          <cell r="AO1150">
            <v>393216</v>
          </cell>
          <cell r="AQ1150">
            <v>0</v>
          </cell>
          <cell r="AR1150">
            <v>0</v>
          </cell>
          <cell r="AS1150" t="str">
            <v>Ы</v>
          </cell>
          <cell r="AT1150" t="str">
            <v>Ы</v>
          </cell>
          <cell r="AU1150">
            <v>0</v>
          </cell>
          <cell r="AV1150">
            <v>0</v>
          </cell>
          <cell r="AW1150">
            <v>23</v>
          </cell>
          <cell r="AX1150">
            <v>1</v>
          </cell>
          <cell r="AY1150">
            <v>0</v>
          </cell>
          <cell r="AZ1150">
            <v>0</v>
          </cell>
          <cell r="BA1150">
            <v>0</v>
          </cell>
          <cell r="BB1150">
            <v>0</v>
          </cell>
          <cell r="BC1150">
            <v>38828</v>
          </cell>
        </row>
        <row r="1151">
          <cell r="A1151">
            <v>2006</v>
          </cell>
          <cell r="B1151">
            <v>1</v>
          </cell>
          <cell r="C1151">
            <v>206</v>
          </cell>
          <cell r="D1151">
            <v>20</v>
          </cell>
          <cell r="E1151">
            <v>792020</v>
          </cell>
          <cell r="F1151">
            <v>0</v>
          </cell>
          <cell r="G1151" t="str">
            <v>Затраты по ШПЗ (основные)</v>
          </cell>
          <cell r="H1151">
            <v>2011</v>
          </cell>
          <cell r="I1151">
            <v>7920</v>
          </cell>
          <cell r="J1151">
            <v>1564929</v>
          </cell>
          <cell r="K1151">
            <v>1</v>
          </cell>
          <cell r="L1151">
            <v>0</v>
          </cell>
          <cell r="M1151">
            <v>0</v>
          </cell>
          <cell r="N1151">
            <v>0</v>
          </cell>
          <cell r="R1151">
            <v>0</v>
          </cell>
          <cell r="S1151">
            <v>0</v>
          </cell>
          <cell r="T1151">
            <v>0</v>
          </cell>
          <cell r="U1151">
            <v>31</v>
          </cell>
          <cell r="V1151">
            <v>0</v>
          </cell>
          <cell r="W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31</v>
          </cell>
          <cell r="AE1151">
            <v>410000</v>
          </cell>
          <cell r="AF1151">
            <v>0</v>
          </cell>
          <cell r="AI1151">
            <v>2223</v>
          </cell>
          <cell r="AK1151">
            <v>0</v>
          </cell>
          <cell r="AM1151">
            <v>333</v>
          </cell>
          <cell r="AN1151">
            <v>1</v>
          </cell>
          <cell r="AO1151">
            <v>393216</v>
          </cell>
          <cell r="AQ1151">
            <v>0</v>
          </cell>
          <cell r="AR1151">
            <v>0</v>
          </cell>
          <cell r="AS1151" t="str">
            <v>Ы</v>
          </cell>
          <cell r="AT1151" t="str">
            <v>Ы</v>
          </cell>
          <cell r="AU1151">
            <v>0</v>
          </cell>
          <cell r="AV1151">
            <v>0</v>
          </cell>
          <cell r="AW1151">
            <v>23</v>
          </cell>
          <cell r="AX1151">
            <v>1</v>
          </cell>
          <cell r="AY1151">
            <v>0</v>
          </cell>
          <cell r="AZ1151">
            <v>0</v>
          </cell>
          <cell r="BA1151">
            <v>0</v>
          </cell>
          <cell r="BB1151">
            <v>0</v>
          </cell>
          <cell r="BC1151">
            <v>38828</v>
          </cell>
        </row>
        <row r="1152">
          <cell r="A1152">
            <v>2006</v>
          </cell>
          <cell r="B1152">
            <v>1</v>
          </cell>
          <cell r="C1152">
            <v>207</v>
          </cell>
          <cell r="D1152">
            <v>20</v>
          </cell>
          <cell r="E1152">
            <v>792020</v>
          </cell>
          <cell r="F1152">
            <v>0</v>
          </cell>
          <cell r="G1152" t="str">
            <v>Затраты по ШПЗ (основные)</v>
          </cell>
          <cell r="H1152">
            <v>2011</v>
          </cell>
          <cell r="I1152">
            <v>7920</v>
          </cell>
          <cell r="J1152">
            <v>11601</v>
          </cell>
          <cell r="K1152">
            <v>1</v>
          </cell>
          <cell r="L1152">
            <v>0</v>
          </cell>
          <cell r="M1152">
            <v>0</v>
          </cell>
          <cell r="N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31</v>
          </cell>
          <cell r="V1152">
            <v>0</v>
          </cell>
          <cell r="W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31</v>
          </cell>
          <cell r="AE1152">
            <v>410200</v>
          </cell>
          <cell r="AF1152">
            <v>0</v>
          </cell>
          <cell r="AI1152">
            <v>2223</v>
          </cell>
          <cell r="AK1152">
            <v>0</v>
          </cell>
          <cell r="AM1152">
            <v>334</v>
          </cell>
          <cell r="AN1152">
            <v>1</v>
          </cell>
          <cell r="AO1152">
            <v>393216</v>
          </cell>
          <cell r="AQ1152">
            <v>0</v>
          </cell>
          <cell r="AR1152">
            <v>0</v>
          </cell>
          <cell r="AS1152" t="str">
            <v>Ы</v>
          </cell>
          <cell r="AT1152" t="str">
            <v>Ы</v>
          </cell>
          <cell r="AU1152">
            <v>0</v>
          </cell>
          <cell r="AV1152">
            <v>0</v>
          </cell>
          <cell r="AW1152">
            <v>23</v>
          </cell>
          <cell r="AX1152">
            <v>1</v>
          </cell>
          <cell r="AY1152">
            <v>0</v>
          </cell>
          <cell r="AZ1152">
            <v>0</v>
          </cell>
          <cell r="BA1152">
            <v>0</v>
          </cell>
          <cell r="BB1152">
            <v>0</v>
          </cell>
          <cell r="BC1152">
            <v>38828</v>
          </cell>
        </row>
        <row r="1153">
          <cell r="A1153">
            <v>2006</v>
          </cell>
          <cell r="B1153">
            <v>1</v>
          </cell>
          <cell r="C1153">
            <v>208</v>
          </cell>
          <cell r="D1153">
            <v>20</v>
          </cell>
          <cell r="E1153">
            <v>792020</v>
          </cell>
          <cell r="F1153">
            <v>0</v>
          </cell>
          <cell r="G1153" t="str">
            <v>Затраты по ШПЗ (основные)</v>
          </cell>
          <cell r="H1153">
            <v>2011</v>
          </cell>
          <cell r="I1153">
            <v>7920</v>
          </cell>
          <cell r="J1153">
            <v>200212</v>
          </cell>
          <cell r="K1153">
            <v>1</v>
          </cell>
          <cell r="L1153">
            <v>0</v>
          </cell>
          <cell r="M1153">
            <v>0</v>
          </cell>
          <cell r="N1153">
            <v>0</v>
          </cell>
          <cell r="R1153">
            <v>0</v>
          </cell>
          <cell r="S1153">
            <v>0</v>
          </cell>
          <cell r="T1153">
            <v>0</v>
          </cell>
          <cell r="U1153">
            <v>31</v>
          </cell>
          <cell r="V1153">
            <v>0</v>
          </cell>
          <cell r="W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31</v>
          </cell>
          <cell r="AE1153">
            <v>420000</v>
          </cell>
          <cell r="AF1153">
            <v>0</v>
          </cell>
          <cell r="AI1153">
            <v>2223</v>
          </cell>
          <cell r="AK1153">
            <v>0</v>
          </cell>
          <cell r="AM1153">
            <v>335</v>
          </cell>
          <cell r="AN1153">
            <v>1</v>
          </cell>
          <cell r="AO1153">
            <v>393216</v>
          </cell>
          <cell r="AQ1153">
            <v>0</v>
          </cell>
          <cell r="AR1153">
            <v>0</v>
          </cell>
          <cell r="AS1153" t="str">
            <v>Ы</v>
          </cell>
          <cell r="AT1153" t="str">
            <v>Ы</v>
          </cell>
          <cell r="AU1153">
            <v>0</v>
          </cell>
          <cell r="AV1153">
            <v>0</v>
          </cell>
          <cell r="AW1153">
            <v>23</v>
          </cell>
          <cell r="AX1153">
            <v>1</v>
          </cell>
          <cell r="AY1153">
            <v>0</v>
          </cell>
          <cell r="AZ1153">
            <v>0</v>
          </cell>
          <cell r="BA1153">
            <v>0</v>
          </cell>
          <cell r="BB1153">
            <v>0</v>
          </cell>
          <cell r="BC1153">
            <v>38828</v>
          </cell>
        </row>
        <row r="1154">
          <cell r="A1154">
            <v>2006</v>
          </cell>
          <cell r="B1154">
            <v>1</v>
          </cell>
          <cell r="C1154">
            <v>209</v>
          </cell>
          <cell r="D1154">
            <v>20</v>
          </cell>
          <cell r="E1154">
            <v>792020</v>
          </cell>
          <cell r="F1154">
            <v>0</v>
          </cell>
          <cell r="G1154" t="str">
            <v>Затраты по ШПЗ (основные)</v>
          </cell>
          <cell r="H1154">
            <v>2011</v>
          </cell>
          <cell r="I1154">
            <v>7920</v>
          </cell>
          <cell r="J1154">
            <v>2276250</v>
          </cell>
          <cell r="K1154">
            <v>1</v>
          </cell>
          <cell r="L1154">
            <v>0</v>
          </cell>
          <cell r="M1154">
            <v>0</v>
          </cell>
          <cell r="N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31</v>
          </cell>
          <cell r="V1154">
            <v>0</v>
          </cell>
          <cell r="W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31</v>
          </cell>
          <cell r="AE1154">
            <v>430000</v>
          </cell>
          <cell r="AF1154">
            <v>0</v>
          </cell>
          <cell r="AI1154">
            <v>2223</v>
          </cell>
          <cell r="AK1154">
            <v>0</v>
          </cell>
          <cell r="AM1154">
            <v>336</v>
          </cell>
          <cell r="AN1154">
            <v>1</v>
          </cell>
          <cell r="AO1154">
            <v>393216</v>
          </cell>
          <cell r="AQ1154">
            <v>0</v>
          </cell>
          <cell r="AR1154">
            <v>0</v>
          </cell>
          <cell r="AS1154" t="str">
            <v>Ы</v>
          </cell>
          <cell r="AT1154" t="str">
            <v>Ы</v>
          </cell>
          <cell r="AU1154">
            <v>0</v>
          </cell>
          <cell r="AV1154">
            <v>0</v>
          </cell>
          <cell r="AW1154">
            <v>23</v>
          </cell>
          <cell r="AX1154">
            <v>1</v>
          </cell>
          <cell r="AY1154">
            <v>0</v>
          </cell>
          <cell r="AZ1154">
            <v>0</v>
          </cell>
          <cell r="BA1154">
            <v>0</v>
          </cell>
          <cell r="BB1154">
            <v>0</v>
          </cell>
          <cell r="BC1154">
            <v>38828</v>
          </cell>
        </row>
        <row r="1155">
          <cell r="A1155">
            <v>2006</v>
          </cell>
          <cell r="B1155">
            <v>1</v>
          </cell>
          <cell r="C1155">
            <v>210</v>
          </cell>
          <cell r="D1155">
            <v>20</v>
          </cell>
          <cell r="E1155">
            <v>792020</v>
          </cell>
          <cell r="F1155">
            <v>0</v>
          </cell>
          <cell r="G1155" t="str">
            <v>Затраты по ШПЗ (основные)</v>
          </cell>
          <cell r="H1155">
            <v>2011</v>
          </cell>
          <cell r="I1155">
            <v>7920</v>
          </cell>
          <cell r="J1155">
            <v>1470856</v>
          </cell>
          <cell r="K1155">
            <v>1</v>
          </cell>
          <cell r="L1155">
            <v>0</v>
          </cell>
          <cell r="M1155">
            <v>0</v>
          </cell>
          <cell r="N1155">
            <v>0</v>
          </cell>
          <cell r="R1155">
            <v>0</v>
          </cell>
          <cell r="S1155">
            <v>0</v>
          </cell>
          <cell r="T1155">
            <v>0</v>
          </cell>
          <cell r="U1155">
            <v>31</v>
          </cell>
          <cell r="V1155">
            <v>0</v>
          </cell>
          <cell r="W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31</v>
          </cell>
          <cell r="AE1155">
            <v>430110</v>
          </cell>
          <cell r="AF1155">
            <v>0</v>
          </cell>
          <cell r="AI1155">
            <v>2223</v>
          </cell>
          <cell r="AK1155">
            <v>0</v>
          </cell>
          <cell r="AM1155">
            <v>337</v>
          </cell>
          <cell r="AN1155">
            <v>1</v>
          </cell>
          <cell r="AO1155">
            <v>393216</v>
          </cell>
          <cell r="AQ1155">
            <v>0</v>
          </cell>
          <cell r="AR1155">
            <v>0</v>
          </cell>
          <cell r="AS1155" t="str">
            <v>Ы</v>
          </cell>
          <cell r="AT1155" t="str">
            <v>Ы</v>
          </cell>
          <cell r="AU1155">
            <v>0</v>
          </cell>
          <cell r="AV1155">
            <v>0</v>
          </cell>
          <cell r="AW1155">
            <v>23</v>
          </cell>
          <cell r="AX1155">
            <v>1</v>
          </cell>
          <cell r="AY1155">
            <v>0</v>
          </cell>
          <cell r="AZ1155">
            <v>0</v>
          </cell>
          <cell r="BA1155">
            <v>0</v>
          </cell>
          <cell r="BB1155">
            <v>0</v>
          </cell>
          <cell r="BC1155">
            <v>38828</v>
          </cell>
        </row>
        <row r="1156">
          <cell r="A1156">
            <v>2006</v>
          </cell>
          <cell r="B1156">
            <v>1</v>
          </cell>
          <cell r="C1156">
            <v>211</v>
          </cell>
          <cell r="D1156">
            <v>20</v>
          </cell>
          <cell r="E1156">
            <v>792020</v>
          </cell>
          <cell r="F1156">
            <v>0</v>
          </cell>
          <cell r="G1156" t="str">
            <v>Затраты по ШПЗ (основные)</v>
          </cell>
          <cell r="H1156">
            <v>2011</v>
          </cell>
          <cell r="I1156">
            <v>7920</v>
          </cell>
          <cell r="J1156">
            <v>37224</v>
          </cell>
          <cell r="K1156">
            <v>1</v>
          </cell>
          <cell r="L1156">
            <v>0</v>
          </cell>
          <cell r="M1156">
            <v>0</v>
          </cell>
          <cell r="N1156">
            <v>0</v>
          </cell>
          <cell r="R1156">
            <v>0</v>
          </cell>
          <cell r="S1156">
            <v>0</v>
          </cell>
          <cell r="T1156">
            <v>0</v>
          </cell>
          <cell r="U1156">
            <v>31</v>
          </cell>
          <cell r="V1156">
            <v>0</v>
          </cell>
          <cell r="W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31</v>
          </cell>
          <cell r="AE1156">
            <v>430120</v>
          </cell>
          <cell r="AF1156">
            <v>0</v>
          </cell>
          <cell r="AI1156">
            <v>2223</v>
          </cell>
          <cell r="AK1156">
            <v>0</v>
          </cell>
          <cell r="AM1156">
            <v>338</v>
          </cell>
          <cell r="AN1156">
            <v>1</v>
          </cell>
          <cell r="AO1156">
            <v>393216</v>
          </cell>
          <cell r="AQ1156">
            <v>0</v>
          </cell>
          <cell r="AR1156">
            <v>0</v>
          </cell>
          <cell r="AS1156" t="str">
            <v>Ы</v>
          </cell>
          <cell r="AT1156" t="str">
            <v>Ы</v>
          </cell>
          <cell r="AU1156">
            <v>0</v>
          </cell>
          <cell r="AV1156">
            <v>0</v>
          </cell>
          <cell r="AW1156">
            <v>23</v>
          </cell>
          <cell r="AX1156">
            <v>1</v>
          </cell>
          <cell r="AY1156">
            <v>0</v>
          </cell>
          <cell r="AZ1156">
            <v>0</v>
          </cell>
          <cell r="BA1156">
            <v>0</v>
          </cell>
          <cell r="BB1156">
            <v>0</v>
          </cell>
          <cell r="BC1156">
            <v>38828</v>
          </cell>
        </row>
        <row r="1157">
          <cell r="A1157">
            <v>2006</v>
          </cell>
          <cell r="B1157">
            <v>1</v>
          </cell>
          <cell r="C1157">
            <v>212</v>
          </cell>
          <cell r="D1157">
            <v>20</v>
          </cell>
          <cell r="E1157">
            <v>792020</v>
          </cell>
          <cell r="F1157">
            <v>0</v>
          </cell>
          <cell r="G1157" t="str">
            <v>Затраты по ШПЗ (основные)</v>
          </cell>
          <cell r="H1157">
            <v>2011</v>
          </cell>
          <cell r="I1157">
            <v>7920</v>
          </cell>
          <cell r="J1157">
            <v>695191</v>
          </cell>
          <cell r="K1157">
            <v>1</v>
          </cell>
          <cell r="L1157">
            <v>0</v>
          </cell>
          <cell r="M1157">
            <v>0</v>
          </cell>
          <cell r="N1157">
            <v>0</v>
          </cell>
          <cell r="R1157">
            <v>0</v>
          </cell>
          <cell r="S1157">
            <v>0</v>
          </cell>
          <cell r="T1157">
            <v>0</v>
          </cell>
          <cell r="U1157">
            <v>31</v>
          </cell>
          <cell r="V1157">
            <v>0</v>
          </cell>
          <cell r="W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31</v>
          </cell>
          <cell r="AE1157">
            <v>430130</v>
          </cell>
          <cell r="AF1157">
            <v>0</v>
          </cell>
          <cell r="AI1157">
            <v>2223</v>
          </cell>
          <cell r="AK1157">
            <v>0</v>
          </cell>
          <cell r="AM1157">
            <v>339</v>
          </cell>
          <cell r="AN1157">
            <v>1</v>
          </cell>
          <cell r="AO1157">
            <v>393216</v>
          </cell>
          <cell r="AQ1157">
            <v>0</v>
          </cell>
          <cell r="AR1157">
            <v>0</v>
          </cell>
          <cell r="AS1157" t="str">
            <v>Ы</v>
          </cell>
          <cell r="AT1157" t="str">
            <v>Ы</v>
          </cell>
          <cell r="AU1157">
            <v>0</v>
          </cell>
          <cell r="AV1157">
            <v>0</v>
          </cell>
          <cell r="AW1157">
            <v>23</v>
          </cell>
          <cell r="AX1157">
            <v>1</v>
          </cell>
          <cell r="AY1157">
            <v>0</v>
          </cell>
          <cell r="AZ1157">
            <v>0</v>
          </cell>
          <cell r="BA1157">
            <v>0</v>
          </cell>
          <cell r="BB1157">
            <v>0</v>
          </cell>
          <cell r="BC1157">
            <v>38828</v>
          </cell>
        </row>
        <row r="1158">
          <cell r="A1158">
            <v>2006</v>
          </cell>
          <cell r="B1158">
            <v>1</v>
          </cell>
          <cell r="C1158">
            <v>213</v>
          </cell>
          <cell r="D1158">
            <v>20</v>
          </cell>
          <cell r="E1158">
            <v>792020</v>
          </cell>
          <cell r="F1158">
            <v>0</v>
          </cell>
          <cell r="G1158" t="str">
            <v>Затраты по ШПЗ (основные)</v>
          </cell>
          <cell r="H1158">
            <v>2011</v>
          </cell>
          <cell r="I1158">
            <v>7920</v>
          </cell>
          <cell r="J1158">
            <v>66332</v>
          </cell>
          <cell r="K1158">
            <v>1</v>
          </cell>
          <cell r="L1158">
            <v>0</v>
          </cell>
          <cell r="M1158">
            <v>0</v>
          </cell>
          <cell r="N1158">
            <v>0</v>
          </cell>
          <cell r="R1158">
            <v>0</v>
          </cell>
          <cell r="S1158">
            <v>0</v>
          </cell>
          <cell r="T1158">
            <v>0</v>
          </cell>
          <cell r="U1158">
            <v>31</v>
          </cell>
          <cell r="V1158">
            <v>0</v>
          </cell>
          <cell r="W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31</v>
          </cell>
          <cell r="AE1158">
            <v>430140</v>
          </cell>
          <cell r="AF1158">
            <v>0</v>
          </cell>
          <cell r="AI1158">
            <v>2223</v>
          </cell>
          <cell r="AK1158">
            <v>0</v>
          </cell>
          <cell r="AM1158">
            <v>340</v>
          </cell>
          <cell r="AN1158">
            <v>1</v>
          </cell>
          <cell r="AO1158">
            <v>393216</v>
          </cell>
          <cell r="AQ1158">
            <v>0</v>
          </cell>
          <cell r="AR1158">
            <v>0</v>
          </cell>
          <cell r="AS1158" t="str">
            <v>Ы</v>
          </cell>
          <cell r="AT1158" t="str">
            <v>Ы</v>
          </cell>
          <cell r="AU1158">
            <v>0</v>
          </cell>
          <cell r="AV1158">
            <v>0</v>
          </cell>
          <cell r="AW1158">
            <v>23</v>
          </cell>
          <cell r="AX1158">
            <v>1</v>
          </cell>
          <cell r="AY1158">
            <v>0</v>
          </cell>
          <cell r="AZ1158">
            <v>0</v>
          </cell>
          <cell r="BA1158">
            <v>0</v>
          </cell>
          <cell r="BB1158">
            <v>0</v>
          </cell>
          <cell r="BC1158">
            <v>38828</v>
          </cell>
        </row>
        <row r="1159">
          <cell r="A1159">
            <v>2006</v>
          </cell>
          <cell r="B1159">
            <v>1</v>
          </cell>
          <cell r="C1159">
            <v>214</v>
          </cell>
          <cell r="D1159">
            <v>20</v>
          </cell>
          <cell r="E1159">
            <v>792020</v>
          </cell>
          <cell r="F1159">
            <v>0</v>
          </cell>
          <cell r="G1159" t="str">
            <v>Затраты по ШПЗ (основные)</v>
          </cell>
          <cell r="H1159">
            <v>2011</v>
          </cell>
          <cell r="I1159">
            <v>7920</v>
          </cell>
          <cell r="J1159">
            <v>162308</v>
          </cell>
          <cell r="K1159">
            <v>1</v>
          </cell>
          <cell r="L1159">
            <v>0</v>
          </cell>
          <cell r="M1159">
            <v>0</v>
          </cell>
          <cell r="N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31</v>
          </cell>
          <cell r="V1159">
            <v>0</v>
          </cell>
          <cell r="W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31</v>
          </cell>
          <cell r="AE1159">
            <v>430220</v>
          </cell>
          <cell r="AF1159">
            <v>0</v>
          </cell>
          <cell r="AI1159">
            <v>2223</v>
          </cell>
          <cell r="AK1159">
            <v>0</v>
          </cell>
          <cell r="AM1159">
            <v>341</v>
          </cell>
          <cell r="AN1159">
            <v>1</v>
          </cell>
          <cell r="AO1159">
            <v>393216</v>
          </cell>
          <cell r="AQ1159">
            <v>0</v>
          </cell>
          <cell r="AR1159">
            <v>0</v>
          </cell>
          <cell r="AS1159" t="str">
            <v>Ы</v>
          </cell>
          <cell r="AT1159" t="str">
            <v>Ы</v>
          </cell>
          <cell r="AU1159">
            <v>0</v>
          </cell>
          <cell r="AV1159">
            <v>0</v>
          </cell>
          <cell r="AW1159">
            <v>23</v>
          </cell>
          <cell r="AX1159">
            <v>1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38828</v>
          </cell>
        </row>
        <row r="1160">
          <cell r="A1160">
            <v>2006</v>
          </cell>
          <cell r="B1160">
            <v>1</v>
          </cell>
          <cell r="C1160">
            <v>215</v>
          </cell>
          <cell r="D1160">
            <v>20</v>
          </cell>
          <cell r="E1160">
            <v>792020</v>
          </cell>
          <cell r="F1160">
            <v>0</v>
          </cell>
          <cell r="G1160" t="str">
            <v>Затраты по ШПЗ (основные)</v>
          </cell>
          <cell r="H1160">
            <v>2011</v>
          </cell>
          <cell r="I1160">
            <v>7920</v>
          </cell>
          <cell r="J1160">
            <v>151366</v>
          </cell>
          <cell r="K1160">
            <v>1</v>
          </cell>
          <cell r="L1160">
            <v>0</v>
          </cell>
          <cell r="M1160">
            <v>0</v>
          </cell>
          <cell r="N1160">
            <v>0</v>
          </cell>
          <cell r="R1160">
            <v>0</v>
          </cell>
          <cell r="S1160">
            <v>0</v>
          </cell>
          <cell r="T1160">
            <v>0</v>
          </cell>
          <cell r="U1160">
            <v>31</v>
          </cell>
          <cell r="V1160">
            <v>0</v>
          </cell>
          <cell r="W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31</v>
          </cell>
          <cell r="AE1160">
            <v>430230</v>
          </cell>
          <cell r="AF1160">
            <v>0</v>
          </cell>
          <cell r="AI1160">
            <v>2223</v>
          </cell>
          <cell r="AK1160">
            <v>0</v>
          </cell>
          <cell r="AM1160">
            <v>342</v>
          </cell>
          <cell r="AN1160">
            <v>1</v>
          </cell>
          <cell r="AO1160">
            <v>393216</v>
          </cell>
          <cell r="AQ1160">
            <v>0</v>
          </cell>
          <cell r="AR1160">
            <v>0</v>
          </cell>
          <cell r="AS1160" t="str">
            <v>Ы</v>
          </cell>
          <cell r="AT1160" t="str">
            <v>Ы</v>
          </cell>
          <cell r="AU1160">
            <v>0</v>
          </cell>
          <cell r="AV1160">
            <v>0</v>
          </cell>
          <cell r="AW1160">
            <v>23</v>
          </cell>
          <cell r="AX1160">
            <v>1</v>
          </cell>
          <cell r="AY1160">
            <v>0</v>
          </cell>
          <cell r="AZ1160">
            <v>0</v>
          </cell>
          <cell r="BA1160">
            <v>0</v>
          </cell>
          <cell r="BB1160">
            <v>0</v>
          </cell>
          <cell r="BC1160">
            <v>38828</v>
          </cell>
        </row>
        <row r="1161">
          <cell r="A1161">
            <v>2006</v>
          </cell>
          <cell r="B1161">
            <v>1</v>
          </cell>
          <cell r="C1161">
            <v>216</v>
          </cell>
          <cell r="D1161">
            <v>20</v>
          </cell>
          <cell r="E1161">
            <v>792020</v>
          </cell>
          <cell r="F1161">
            <v>0</v>
          </cell>
          <cell r="G1161" t="str">
            <v>Затраты по ШПЗ (основные)</v>
          </cell>
          <cell r="H1161">
            <v>2011</v>
          </cell>
          <cell r="I1161">
            <v>7920</v>
          </cell>
          <cell r="J1161">
            <v>61458</v>
          </cell>
          <cell r="K1161">
            <v>1</v>
          </cell>
          <cell r="L1161">
            <v>0</v>
          </cell>
          <cell r="M1161">
            <v>0</v>
          </cell>
          <cell r="N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31</v>
          </cell>
          <cell r="V1161">
            <v>0</v>
          </cell>
          <cell r="W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31</v>
          </cell>
          <cell r="AE1161">
            <v>430240</v>
          </cell>
          <cell r="AF1161">
            <v>0</v>
          </cell>
          <cell r="AI1161">
            <v>2223</v>
          </cell>
          <cell r="AK1161">
            <v>0</v>
          </cell>
          <cell r="AM1161">
            <v>343</v>
          </cell>
          <cell r="AN1161">
            <v>1</v>
          </cell>
          <cell r="AO1161">
            <v>393216</v>
          </cell>
          <cell r="AQ1161">
            <v>0</v>
          </cell>
          <cell r="AR1161">
            <v>0</v>
          </cell>
          <cell r="AS1161" t="str">
            <v>Ы</v>
          </cell>
          <cell r="AT1161" t="str">
            <v>Ы</v>
          </cell>
          <cell r="AU1161">
            <v>0</v>
          </cell>
          <cell r="AV1161">
            <v>0</v>
          </cell>
          <cell r="AW1161">
            <v>23</v>
          </cell>
          <cell r="AX1161">
            <v>1</v>
          </cell>
          <cell r="AY1161">
            <v>0</v>
          </cell>
          <cell r="AZ1161">
            <v>0</v>
          </cell>
          <cell r="BA1161">
            <v>0</v>
          </cell>
          <cell r="BB1161">
            <v>0</v>
          </cell>
          <cell r="BC1161">
            <v>38828</v>
          </cell>
        </row>
        <row r="1162">
          <cell r="A1162">
            <v>2006</v>
          </cell>
          <cell r="B1162">
            <v>1</v>
          </cell>
          <cell r="C1162">
            <v>217</v>
          </cell>
          <cell r="D1162">
            <v>20</v>
          </cell>
          <cell r="E1162">
            <v>792020</v>
          </cell>
          <cell r="F1162">
            <v>0</v>
          </cell>
          <cell r="G1162" t="str">
            <v>Затраты по ШПЗ (основные)</v>
          </cell>
          <cell r="H1162">
            <v>2011</v>
          </cell>
          <cell r="I1162">
            <v>7920</v>
          </cell>
          <cell r="J1162">
            <v>135477</v>
          </cell>
          <cell r="K1162">
            <v>1</v>
          </cell>
          <cell r="L1162">
            <v>0</v>
          </cell>
          <cell r="M1162">
            <v>0</v>
          </cell>
          <cell r="N1162">
            <v>0</v>
          </cell>
          <cell r="R1162">
            <v>0</v>
          </cell>
          <cell r="S1162">
            <v>0</v>
          </cell>
          <cell r="T1162">
            <v>0</v>
          </cell>
          <cell r="U1162">
            <v>31</v>
          </cell>
          <cell r="V1162">
            <v>0</v>
          </cell>
          <cell r="W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31</v>
          </cell>
          <cell r="AE1162">
            <v>450000</v>
          </cell>
          <cell r="AF1162">
            <v>0</v>
          </cell>
          <cell r="AI1162">
            <v>2223</v>
          </cell>
          <cell r="AK1162">
            <v>0</v>
          </cell>
          <cell r="AM1162">
            <v>344</v>
          </cell>
          <cell r="AN1162">
            <v>1</v>
          </cell>
          <cell r="AO1162">
            <v>393216</v>
          </cell>
          <cell r="AQ1162">
            <v>0</v>
          </cell>
          <cell r="AR1162">
            <v>0</v>
          </cell>
          <cell r="AS1162" t="str">
            <v>Ы</v>
          </cell>
          <cell r="AT1162" t="str">
            <v>Ы</v>
          </cell>
          <cell r="AU1162">
            <v>0</v>
          </cell>
          <cell r="AV1162">
            <v>0</v>
          </cell>
          <cell r="AW1162">
            <v>23</v>
          </cell>
          <cell r="AX1162">
            <v>1</v>
          </cell>
          <cell r="AY1162">
            <v>0</v>
          </cell>
          <cell r="AZ1162">
            <v>0</v>
          </cell>
          <cell r="BA1162">
            <v>0</v>
          </cell>
          <cell r="BB1162">
            <v>0</v>
          </cell>
          <cell r="BC1162">
            <v>38828</v>
          </cell>
        </row>
        <row r="1163">
          <cell r="A1163">
            <v>2006</v>
          </cell>
          <cell r="B1163">
            <v>1</v>
          </cell>
          <cell r="C1163">
            <v>218</v>
          </cell>
          <cell r="D1163">
            <v>20</v>
          </cell>
          <cell r="E1163">
            <v>792020</v>
          </cell>
          <cell r="F1163">
            <v>0</v>
          </cell>
          <cell r="G1163" t="str">
            <v>Затраты по ШПЗ (основные)</v>
          </cell>
          <cell r="H1163">
            <v>2011</v>
          </cell>
          <cell r="I1163">
            <v>7920</v>
          </cell>
          <cell r="J1163">
            <v>9941</v>
          </cell>
          <cell r="K1163">
            <v>1</v>
          </cell>
          <cell r="L1163">
            <v>0</v>
          </cell>
          <cell r="M1163">
            <v>0</v>
          </cell>
          <cell r="N1163">
            <v>0</v>
          </cell>
          <cell r="R1163">
            <v>0</v>
          </cell>
          <cell r="S1163">
            <v>0</v>
          </cell>
          <cell r="T1163">
            <v>0</v>
          </cell>
          <cell r="U1163">
            <v>31</v>
          </cell>
          <cell r="V1163">
            <v>0</v>
          </cell>
          <cell r="W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31</v>
          </cell>
          <cell r="AE1163">
            <v>460000</v>
          </cell>
          <cell r="AF1163">
            <v>0</v>
          </cell>
          <cell r="AI1163">
            <v>2223</v>
          </cell>
          <cell r="AK1163">
            <v>0</v>
          </cell>
          <cell r="AM1163">
            <v>345</v>
          </cell>
          <cell r="AN1163">
            <v>1</v>
          </cell>
          <cell r="AO1163">
            <v>393216</v>
          </cell>
          <cell r="AQ1163">
            <v>0</v>
          </cell>
          <cell r="AR1163">
            <v>0</v>
          </cell>
          <cell r="AS1163" t="str">
            <v>Ы</v>
          </cell>
          <cell r="AT1163" t="str">
            <v>Ы</v>
          </cell>
          <cell r="AU1163">
            <v>0</v>
          </cell>
          <cell r="AV1163">
            <v>0</v>
          </cell>
          <cell r="AW1163">
            <v>23</v>
          </cell>
          <cell r="AX1163">
            <v>1</v>
          </cell>
          <cell r="AY1163">
            <v>0</v>
          </cell>
          <cell r="AZ1163">
            <v>0</v>
          </cell>
          <cell r="BA1163">
            <v>0</v>
          </cell>
          <cell r="BB1163">
            <v>0</v>
          </cell>
          <cell r="BC1163">
            <v>38828</v>
          </cell>
        </row>
        <row r="1164">
          <cell r="A1164">
            <v>2006</v>
          </cell>
          <cell r="B1164">
            <v>1</v>
          </cell>
          <cell r="C1164">
            <v>219</v>
          </cell>
          <cell r="D1164">
            <v>20</v>
          </cell>
          <cell r="E1164">
            <v>792020</v>
          </cell>
          <cell r="F1164">
            <v>0</v>
          </cell>
          <cell r="G1164" t="str">
            <v>Затраты по ШПЗ (основные)</v>
          </cell>
          <cell r="H1164">
            <v>2011</v>
          </cell>
          <cell r="I1164">
            <v>7920</v>
          </cell>
          <cell r="J1164">
            <v>991</v>
          </cell>
          <cell r="K1164">
            <v>1</v>
          </cell>
          <cell r="L1164">
            <v>0</v>
          </cell>
          <cell r="M1164">
            <v>0</v>
          </cell>
          <cell r="N1164">
            <v>0</v>
          </cell>
          <cell r="R1164">
            <v>0</v>
          </cell>
          <cell r="S1164">
            <v>0</v>
          </cell>
          <cell r="T1164">
            <v>0</v>
          </cell>
          <cell r="U1164">
            <v>31</v>
          </cell>
          <cell r="V1164">
            <v>0</v>
          </cell>
          <cell r="W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31</v>
          </cell>
          <cell r="AE1164">
            <v>465000</v>
          </cell>
          <cell r="AF1164">
            <v>0</v>
          </cell>
          <cell r="AI1164">
            <v>2223</v>
          </cell>
          <cell r="AK1164">
            <v>0</v>
          </cell>
          <cell r="AM1164">
            <v>346</v>
          </cell>
          <cell r="AN1164">
            <v>1</v>
          </cell>
          <cell r="AO1164">
            <v>393216</v>
          </cell>
          <cell r="AQ1164">
            <v>0</v>
          </cell>
          <cell r="AR1164">
            <v>0</v>
          </cell>
          <cell r="AS1164" t="str">
            <v>Ы</v>
          </cell>
          <cell r="AT1164" t="str">
            <v>Ы</v>
          </cell>
          <cell r="AU1164">
            <v>0</v>
          </cell>
          <cell r="AV1164">
            <v>0</v>
          </cell>
          <cell r="AW1164">
            <v>23</v>
          </cell>
          <cell r="AX1164">
            <v>1</v>
          </cell>
          <cell r="AY1164">
            <v>0</v>
          </cell>
          <cell r="AZ1164">
            <v>0</v>
          </cell>
          <cell r="BA1164">
            <v>0</v>
          </cell>
          <cell r="BB1164">
            <v>0</v>
          </cell>
          <cell r="BC1164">
            <v>38828</v>
          </cell>
        </row>
        <row r="1165">
          <cell r="A1165">
            <v>2006</v>
          </cell>
          <cell r="B1165">
            <v>1</v>
          </cell>
          <cell r="C1165">
            <v>220</v>
          </cell>
          <cell r="D1165">
            <v>20</v>
          </cell>
          <cell r="E1165">
            <v>792020</v>
          </cell>
          <cell r="F1165">
            <v>0</v>
          </cell>
          <cell r="G1165" t="str">
            <v>Затраты по ШПЗ (основные)</v>
          </cell>
          <cell r="H1165">
            <v>2011</v>
          </cell>
          <cell r="I1165">
            <v>7920</v>
          </cell>
          <cell r="J1165">
            <v>157565</v>
          </cell>
          <cell r="K1165">
            <v>1</v>
          </cell>
          <cell r="L1165">
            <v>0</v>
          </cell>
          <cell r="M1165">
            <v>0</v>
          </cell>
          <cell r="N1165">
            <v>0</v>
          </cell>
          <cell r="R1165">
            <v>0</v>
          </cell>
          <cell r="S1165">
            <v>0</v>
          </cell>
          <cell r="T1165">
            <v>0</v>
          </cell>
          <cell r="U1165">
            <v>31</v>
          </cell>
          <cell r="V1165">
            <v>0</v>
          </cell>
          <cell r="W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31</v>
          </cell>
          <cell r="AE1165">
            <v>501102</v>
          </cell>
          <cell r="AF1165">
            <v>0</v>
          </cell>
          <cell r="AI1165">
            <v>2223</v>
          </cell>
          <cell r="AK1165">
            <v>0</v>
          </cell>
          <cell r="AM1165">
            <v>347</v>
          </cell>
          <cell r="AN1165">
            <v>1</v>
          </cell>
          <cell r="AO1165">
            <v>393216</v>
          </cell>
          <cell r="AQ1165">
            <v>0</v>
          </cell>
          <cell r="AR1165">
            <v>0</v>
          </cell>
          <cell r="AS1165" t="str">
            <v>Ы</v>
          </cell>
          <cell r="AT1165" t="str">
            <v>Ы</v>
          </cell>
          <cell r="AU1165">
            <v>0</v>
          </cell>
          <cell r="AV1165">
            <v>0</v>
          </cell>
          <cell r="AW1165">
            <v>23</v>
          </cell>
          <cell r="AX1165">
            <v>1</v>
          </cell>
          <cell r="AY1165">
            <v>0</v>
          </cell>
          <cell r="AZ1165">
            <v>0</v>
          </cell>
          <cell r="BA1165">
            <v>0</v>
          </cell>
          <cell r="BB1165">
            <v>0</v>
          </cell>
          <cell r="BC1165">
            <v>38828</v>
          </cell>
        </row>
        <row r="1166">
          <cell r="A1166">
            <v>2006</v>
          </cell>
          <cell r="B1166">
            <v>1</v>
          </cell>
          <cell r="C1166">
            <v>221</v>
          </cell>
          <cell r="D1166">
            <v>20</v>
          </cell>
          <cell r="E1166">
            <v>792020</v>
          </cell>
          <cell r="F1166">
            <v>0</v>
          </cell>
          <cell r="G1166" t="str">
            <v>Затраты по ШПЗ (основные)</v>
          </cell>
          <cell r="H1166">
            <v>2011</v>
          </cell>
          <cell r="I1166">
            <v>7920</v>
          </cell>
          <cell r="J1166">
            <v>10468</v>
          </cell>
          <cell r="K1166">
            <v>1</v>
          </cell>
          <cell r="L1166">
            <v>0</v>
          </cell>
          <cell r="M1166">
            <v>0</v>
          </cell>
          <cell r="N1166">
            <v>0</v>
          </cell>
          <cell r="R1166">
            <v>0</v>
          </cell>
          <cell r="S1166">
            <v>0</v>
          </cell>
          <cell r="T1166">
            <v>0</v>
          </cell>
          <cell r="U1166">
            <v>31</v>
          </cell>
          <cell r="V1166">
            <v>0</v>
          </cell>
          <cell r="W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31</v>
          </cell>
          <cell r="AE1166">
            <v>502400</v>
          </cell>
          <cell r="AF1166">
            <v>0</v>
          </cell>
          <cell r="AI1166">
            <v>2223</v>
          </cell>
          <cell r="AK1166">
            <v>0</v>
          </cell>
          <cell r="AM1166">
            <v>348</v>
          </cell>
          <cell r="AN1166">
            <v>1</v>
          </cell>
          <cell r="AO1166">
            <v>393216</v>
          </cell>
          <cell r="AQ1166">
            <v>0</v>
          </cell>
          <cell r="AR1166">
            <v>0</v>
          </cell>
          <cell r="AS1166" t="str">
            <v>Ы</v>
          </cell>
          <cell r="AT1166" t="str">
            <v>Ы</v>
          </cell>
          <cell r="AU1166">
            <v>0</v>
          </cell>
          <cell r="AV1166">
            <v>0</v>
          </cell>
          <cell r="AW1166">
            <v>23</v>
          </cell>
          <cell r="AX1166">
            <v>1</v>
          </cell>
          <cell r="AY1166">
            <v>0</v>
          </cell>
          <cell r="AZ1166">
            <v>0</v>
          </cell>
          <cell r="BA1166">
            <v>0</v>
          </cell>
          <cell r="BB1166">
            <v>0</v>
          </cell>
          <cell r="BC1166">
            <v>38828</v>
          </cell>
        </row>
        <row r="1167">
          <cell r="A1167">
            <v>2006</v>
          </cell>
          <cell r="B1167">
            <v>1</v>
          </cell>
          <cell r="C1167">
            <v>222</v>
          </cell>
          <cell r="D1167">
            <v>20</v>
          </cell>
          <cell r="E1167">
            <v>792020</v>
          </cell>
          <cell r="F1167">
            <v>0</v>
          </cell>
          <cell r="G1167" t="str">
            <v>Затраты по ШПЗ (основные)</v>
          </cell>
          <cell r="H1167">
            <v>2011</v>
          </cell>
          <cell r="I1167">
            <v>7920</v>
          </cell>
          <cell r="J1167">
            <v>326472.8</v>
          </cell>
          <cell r="K1167">
            <v>1</v>
          </cell>
          <cell r="L1167">
            <v>0</v>
          </cell>
          <cell r="M1167">
            <v>0</v>
          </cell>
          <cell r="N1167">
            <v>0</v>
          </cell>
          <cell r="R1167">
            <v>0</v>
          </cell>
          <cell r="S1167">
            <v>0</v>
          </cell>
          <cell r="T1167">
            <v>0</v>
          </cell>
          <cell r="U1167">
            <v>31</v>
          </cell>
          <cell r="V1167">
            <v>0</v>
          </cell>
          <cell r="W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31</v>
          </cell>
          <cell r="AE1167">
            <v>503000</v>
          </cell>
          <cell r="AF1167">
            <v>0</v>
          </cell>
          <cell r="AI1167">
            <v>2223</v>
          </cell>
          <cell r="AK1167">
            <v>0</v>
          </cell>
          <cell r="AM1167">
            <v>349</v>
          </cell>
          <cell r="AN1167">
            <v>1</v>
          </cell>
          <cell r="AO1167">
            <v>393216</v>
          </cell>
          <cell r="AQ1167">
            <v>0</v>
          </cell>
          <cell r="AR1167">
            <v>0</v>
          </cell>
          <cell r="AS1167" t="str">
            <v>Ы</v>
          </cell>
          <cell r="AT1167" t="str">
            <v>Ы</v>
          </cell>
          <cell r="AU1167">
            <v>0</v>
          </cell>
          <cell r="AV1167">
            <v>0</v>
          </cell>
          <cell r="AW1167">
            <v>23</v>
          </cell>
          <cell r="AX1167">
            <v>1</v>
          </cell>
          <cell r="AY1167">
            <v>0</v>
          </cell>
          <cell r="AZ1167">
            <v>0</v>
          </cell>
          <cell r="BA1167">
            <v>0</v>
          </cell>
          <cell r="BB1167">
            <v>0</v>
          </cell>
          <cell r="BC1167">
            <v>38828</v>
          </cell>
        </row>
        <row r="1168">
          <cell r="A1168">
            <v>2006</v>
          </cell>
          <cell r="B1168">
            <v>1</v>
          </cell>
          <cell r="C1168">
            <v>223</v>
          </cell>
          <cell r="D1168">
            <v>20</v>
          </cell>
          <cell r="E1168">
            <v>792020</v>
          </cell>
          <cell r="F1168">
            <v>0</v>
          </cell>
          <cell r="G1168" t="str">
            <v>Затраты по ШПЗ (основные)</v>
          </cell>
          <cell r="H1168">
            <v>2011</v>
          </cell>
          <cell r="I1168">
            <v>7920</v>
          </cell>
          <cell r="J1168">
            <v>3000</v>
          </cell>
          <cell r="K1168">
            <v>1</v>
          </cell>
          <cell r="L1168">
            <v>0</v>
          </cell>
          <cell r="M1168">
            <v>0</v>
          </cell>
          <cell r="N1168">
            <v>0</v>
          </cell>
          <cell r="R1168">
            <v>0</v>
          </cell>
          <cell r="S1168">
            <v>0</v>
          </cell>
          <cell r="T1168">
            <v>0</v>
          </cell>
          <cell r="U1168">
            <v>31</v>
          </cell>
          <cell r="V1168">
            <v>0</v>
          </cell>
          <cell r="W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31</v>
          </cell>
          <cell r="AE1168">
            <v>504100</v>
          </cell>
          <cell r="AF1168">
            <v>0</v>
          </cell>
          <cell r="AI1168">
            <v>2223</v>
          </cell>
          <cell r="AK1168">
            <v>0</v>
          </cell>
          <cell r="AM1168">
            <v>350</v>
          </cell>
          <cell r="AN1168">
            <v>1</v>
          </cell>
          <cell r="AO1168">
            <v>393216</v>
          </cell>
          <cell r="AQ1168">
            <v>0</v>
          </cell>
          <cell r="AR1168">
            <v>0</v>
          </cell>
          <cell r="AS1168" t="str">
            <v>Ы</v>
          </cell>
          <cell r="AT1168" t="str">
            <v>Ы</v>
          </cell>
          <cell r="AU1168">
            <v>0</v>
          </cell>
          <cell r="AV1168">
            <v>0</v>
          </cell>
          <cell r="AW1168">
            <v>23</v>
          </cell>
          <cell r="AX1168">
            <v>1</v>
          </cell>
          <cell r="AY1168">
            <v>0</v>
          </cell>
          <cell r="AZ1168">
            <v>0</v>
          </cell>
          <cell r="BA1168">
            <v>0</v>
          </cell>
          <cell r="BB1168">
            <v>0</v>
          </cell>
          <cell r="BC1168">
            <v>38828</v>
          </cell>
        </row>
        <row r="1169">
          <cell r="A1169">
            <v>2006</v>
          </cell>
          <cell r="B1169">
            <v>1</v>
          </cell>
          <cell r="C1169">
            <v>224</v>
          </cell>
          <cell r="D1169">
            <v>20</v>
          </cell>
          <cell r="E1169">
            <v>792020</v>
          </cell>
          <cell r="F1169">
            <v>0</v>
          </cell>
          <cell r="G1169" t="str">
            <v>Затраты по ШПЗ (основные)</v>
          </cell>
          <cell r="H1169">
            <v>2011</v>
          </cell>
          <cell r="I1169">
            <v>7920</v>
          </cell>
          <cell r="J1169">
            <v>4702</v>
          </cell>
          <cell r="K1169">
            <v>1</v>
          </cell>
          <cell r="L1169">
            <v>0</v>
          </cell>
          <cell r="M1169">
            <v>0</v>
          </cell>
          <cell r="N1169">
            <v>0</v>
          </cell>
          <cell r="R1169">
            <v>0</v>
          </cell>
          <cell r="S1169">
            <v>0</v>
          </cell>
          <cell r="T1169">
            <v>0</v>
          </cell>
          <cell r="U1169">
            <v>31</v>
          </cell>
          <cell r="V1169">
            <v>0</v>
          </cell>
          <cell r="W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31</v>
          </cell>
          <cell r="AE1169">
            <v>504900</v>
          </cell>
          <cell r="AF1169">
            <v>0</v>
          </cell>
          <cell r="AI1169">
            <v>2223</v>
          </cell>
          <cell r="AK1169">
            <v>0</v>
          </cell>
          <cell r="AM1169">
            <v>351</v>
          </cell>
          <cell r="AN1169">
            <v>1</v>
          </cell>
          <cell r="AO1169">
            <v>393216</v>
          </cell>
          <cell r="AQ1169">
            <v>0</v>
          </cell>
          <cell r="AR1169">
            <v>0</v>
          </cell>
          <cell r="AS1169" t="str">
            <v>Ы</v>
          </cell>
          <cell r="AT1169" t="str">
            <v>Ы</v>
          </cell>
          <cell r="AU1169">
            <v>0</v>
          </cell>
          <cell r="AV1169">
            <v>0</v>
          </cell>
          <cell r="AW1169">
            <v>23</v>
          </cell>
          <cell r="AX1169">
            <v>1</v>
          </cell>
          <cell r="AY1169">
            <v>0</v>
          </cell>
          <cell r="AZ1169">
            <v>0</v>
          </cell>
          <cell r="BA1169">
            <v>0</v>
          </cell>
          <cell r="BB1169">
            <v>0</v>
          </cell>
          <cell r="BC1169">
            <v>38828</v>
          </cell>
        </row>
        <row r="1170">
          <cell r="A1170">
            <v>2006</v>
          </cell>
          <cell r="B1170">
            <v>1</v>
          </cell>
          <cell r="C1170">
            <v>225</v>
          </cell>
          <cell r="D1170">
            <v>20</v>
          </cell>
          <cell r="E1170">
            <v>792020</v>
          </cell>
          <cell r="F1170">
            <v>0</v>
          </cell>
          <cell r="G1170" t="str">
            <v>Затраты по ШПЗ (основные)</v>
          </cell>
          <cell r="H1170">
            <v>2011</v>
          </cell>
          <cell r="I1170">
            <v>7920</v>
          </cell>
          <cell r="J1170">
            <v>14576.63</v>
          </cell>
          <cell r="K1170">
            <v>1</v>
          </cell>
          <cell r="L1170">
            <v>0</v>
          </cell>
          <cell r="M1170">
            <v>0</v>
          </cell>
          <cell r="N1170">
            <v>0</v>
          </cell>
          <cell r="R1170">
            <v>0</v>
          </cell>
          <cell r="S1170">
            <v>0</v>
          </cell>
          <cell r="T1170">
            <v>0</v>
          </cell>
          <cell r="U1170">
            <v>31</v>
          </cell>
          <cell r="V1170">
            <v>0</v>
          </cell>
          <cell r="W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31</v>
          </cell>
          <cell r="AE1170">
            <v>505100</v>
          </cell>
          <cell r="AF1170">
            <v>0</v>
          </cell>
          <cell r="AI1170">
            <v>2223</v>
          </cell>
          <cell r="AK1170">
            <v>0</v>
          </cell>
          <cell r="AM1170">
            <v>352</v>
          </cell>
          <cell r="AN1170">
            <v>1</v>
          </cell>
          <cell r="AO1170">
            <v>393216</v>
          </cell>
          <cell r="AQ1170">
            <v>0</v>
          </cell>
          <cell r="AR1170">
            <v>0</v>
          </cell>
          <cell r="AS1170" t="str">
            <v>Ы</v>
          </cell>
          <cell r="AT1170" t="str">
            <v>Ы</v>
          </cell>
          <cell r="AU1170">
            <v>0</v>
          </cell>
          <cell r="AV1170">
            <v>0</v>
          </cell>
          <cell r="AW1170">
            <v>23</v>
          </cell>
          <cell r="AX1170">
            <v>1</v>
          </cell>
          <cell r="AY1170">
            <v>0</v>
          </cell>
          <cell r="AZ1170">
            <v>0</v>
          </cell>
          <cell r="BA1170">
            <v>0</v>
          </cell>
          <cell r="BB1170">
            <v>0</v>
          </cell>
          <cell r="BC1170">
            <v>38828</v>
          </cell>
        </row>
        <row r="1171">
          <cell r="A1171">
            <v>2006</v>
          </cell>
          <cell r="B1171">
            <v>1</v>
          </cell>
          <cell r="C1171">
            <v>226</v>
          </cell>
          <cell r="D1171">
            <v>20</v>
          </cell>
          <cell r="E1171">
            <v>792020</v>
          </cell>
          <cell r="F1171">
            <v>0</v>
          </cell>
          <cell r="G1171" t="str">
            <v>Затраты по ШПЗ (основные)</v>
          </cell>
          <cell r="H1171">
            <v>2011</v>
          </cell>
          <cell r="I1171">
            <v>7920</v>
          </cell>
          <cell r="J1171">
            <v>255401.46</v>
          </cell>
          <cell r="K1171">
            <v>1</v>
          </cell>
          <cell r="L1171">
            <v>0</v>
          </cell>
          <cell r="M1171">
            <v>0</v>
          </cell>
          <cell r="N1171">
            <v>0</v>
          </cell>
          <cell r="R1171">
            <v>0</v>
          </cell>
          <cell r="S1171">
            <v>0</v>
          </cell>
          <cell r="T1171">
            <v>0</v>
          </cell>
          <cell r="U1171">
            <v>31</v>
          </cell>
          <cell r="V1171">
            <v>0</v>
          </cell>
          <cell r="W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31</v>
          </cell>
          <cell r="AE1171">
            <v>505200</v>
          </cell>
          <cell r="AF1171">
            <v>0</v>
          </cell>
          <cell r="AI1171">
            <v>2223</v>
          </cell>
          <cell r="AK1171">
            <v>0</v>
          </cell>
          <cell r="AM1171">
            <v>353</v>
          </cell>
          <cell r="AN1171">
            <v>1</v>
          </cell>
          <cell r="AO1171">
            <v>393216</v>
          </cell>
          <cell r="AQ1171">
            <v>0</v>
          </cell>
          <cell r="AR1171">
            <v>0</v>
          </cell>
          <cell r="AS1171" t="str">
            <v>Ы</v>
          </cell>
          <cell r="AT1171" t="str">
            <v>Ы</v>
          </cell>
          <cell r="AU1171">
            <v>0</v>
          </cell>
          <cell r="AV1171">
            <v>0</v>
          </cell>
          <cell r="AW1171">
            <v>23</v>
          </cell>
          <cell r="AX1171">
            <v>1</v>
          </cell>
          <cell r="AY1171">
            <v>0</v>
          </cell>
          <cell r="AZ1171">
            <v>0</v>
          </cell>
          <cell r="BA1171">
            <v>0</v>
          </cell>
          <cell r="BB1171">
            <v>0</v>
          </cell>
          <cell r="BC1171">
            <v>38828</v>
          </cell>
        </row>
        <row r="1172">
          <cell r="A1172">
            <v>2006</v>
          </cell>
          <cell r="B1172">
            <v>1</v>
          </cell>
          <cell r="C1172">
            <v>227</v>
          </cell>
          <cell r="D1172">
            <v>20</v>
          </cell>
          <cell r="E1172">
            <v>792020</v>
          </cell>
          <cell r="F1172">
            <v>0</v>
          </cell>
          <cell r="G1172" t="str">
            <v>Затраты по ШПЗ (основные)</v>
          </cell>
          <cell r="H1172">
            <v>2011</v>
          </cell>
          <cell r="I1172">
            <v>7920</v>
          </cell>
          <cell r="J1172">
            <v>2473.36</v>
          </cell>
          <cell r="K1172">
            <v>1</v>
          </cell>
          <cell r="L1172">
            <v>0</v>
          </cell>
          <cell r="M1172">
            <v>0</v>
          </cell>
          <cell r="N1172">
            <v>0</v>
          </cell>
          <cell r="R1172">
            <v>0</v>
          </cell>
          <cell r="S1172">
            <v>0</v>
          </cell>
          <cell r="T1172">
            <v>0</v>
          </cell>
          <cell r="U1172">
            <v>31</v>
          </cell>
          <cell r="V1172">
            <v>0</v>
          </cell>
          <cell r="W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31</v>
          </cell>
          <cell r="AE1172">
            <v>505300</v>
          </cell>
          <cell r="AF1172">
            <v>0</v>
          </cell>
          <cell r="AI1172">
            <v>2223</v>
          </cell>
          <cell r="AK1172">
            <v>0</v>
          </cell>
          <cell r="AM1172">
            <v>354</v>
          </cell>
          <cell r="AN1172">
            <v>1</v>
          </cell>
          <cell r="AO1172">
            <v>393216</v>
          </cell>
          <cell r="AQ1172">
            <v>0</v>
          </cell>
          <cell r="AR1172">
            <v>0</v>
          </cell>
          <cell r="AS1172" t="str">
            <v>Ы</v>
          </cell>
          <cell r="AT1172" t="str">
            <v>Ы</v>
          </cell>
          <cell r="AU1172">
            <v>0</v>
          </cell>
          <cell r="AV1172">
            <v>0</v>
          </cell>
          <cell r="AW1172">
            <v>23</v>
          </cell>
          <cell r="AX1172">
            <v>1</v>
          </cell>
          <cell r="AY1172">
            <v>0</v>
          </cell>
          <cell r="AZ1172">
            <v>0</v>
          </cell>
          <cell r="BA1172">
            <v>0</v>
          </cell>
          <cell r="BB1172">
            <v>0</v>
          </cell>
          <cell r="BC1172">
            <v>38828</v>
          </cell>
        </row>
        <row r="1173">
          <cell r="A1173">
            <v>2006</v>
          </cell>
          <cell r="B1173">
            <v>1</v>
          </cell>
          <cell r="C1173">
            <v>228</v>
          </cell>
          <cell r="D1173">
            <v>20</v>
          </cell>
          <cell r="E1173">
            <v>792020</v>
          </cell>
          <cell r="F1173">
            <v>0</v>
          </cell>
          <cell r="G1173" t="str">
            <v>Затраты по ШПЗ (основные)</v>
          </cell>
          <cell r="H1173">
            <v>2011</v>
          </cell>
          <cell r="I1173">
            <v>7920</v>
          </cell>
          <cell r="J1173">
            <v>408</v>
          </cell>
          <cell r="K1173">
            <v>1</v>
          </cell>
          <cell r="L1173">
            <v>0</v>
          </cell>
          <cell r="M1173">
            <v>0</v>
          </cell>
          <cell r="N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31</v>
          </cell>
          <cell r="V1173">
            <v>0</v>
          </cell>
          <cell r="W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31</v>
          </cell>
          <cell r="AE1173">
            <v>505400</v>
          </cell>
          <cell r="AF1173">
            <v>0</v>
          </cell>
          <cell r="AI1173">
            <v>2223</v>
          </cell>
          <cell r="AK1173">
            <v>0</v>
          </cell>
          <cell r="AM1173">
            <v>355</v>
          </cell>
          <cell r="AN1173">
            <v>1</v>
          </cell>
          <cell r="AO1173">
            <v>393216</v>
          </cell>
          <cell r="AQ1173">
            <v>0</v>
          </cell>
          <cell r="AR1173">
            <v>0</v>
          </cell>
          <cell r="AS1173" t="str">
            <v>Ы</v>
          </cell>
          <cell r="AT1173" t="str">
            <v>Ы</v>
          </cell>
          <cell r="AU1173">
            <v>0</v>
          </cell>
          <cell r="AV1173">
            <v>0</v>
          </cell>
          <cell r="AW1173">
            <v>23</v>
          </cell>
          <cell r="AX1173">
            <v>1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38828</v>
          </cell>
        </row>
        <row r="1174">
          <cell r="A1174">
            <v>2006</v>
          </cell>
          <cell r="B1174">
            <v>1</v>
          </cell>
          <cell r="C1174">
            <v>229</v>
          </cell>
          <cell r="D1174">
            <v>20</v>
          </cell>
          <cell r="E1174">
            <v>792020</v>
          </cell>
          <cell r="F1174">
            <v>0</v>
          </cell>
          <cell r="G1174" t="str">
            <v>Затраты по ШПЗ (основные)</v>
          </cell>
          <cell r="H1174">
            <v>2011</v>
          </cell>
          <cell r="I1174">
            <v>7920</v>
          </cell>
          <cell r="J1174">
            <v>218</v>
          </cell>
          <cell r="K1174">
            <v>1</v>
          </cell>
          <cell r="L1174">
            <v>0</v>
          </cell>
          <cell r="M1174">
            <v>0</v>
          </cell>
          <cell r="N1174">
            <v>0</v>
          </cell>
          <cell r="R1174">
            <v>0</v>
          </cell>
          <cell r="S1174">
            <v>0</v>
          </cell>
          <cell r="T1174">
            <v>0</v>
          </cell>
          <cell r="U1174">
            <v>31</v>
          </cell>
          <cell r="V1174">
            <v>0</v>
          </cell>
          <cell r="W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31</v>
          </cell>
          <cell r="AE1174">
            <v>506300</v>
          </cell>
          <cell r="AF1174">
            <v>0</v>
          </cell>
          <cell r="AI1174">
            <v>2223</v>
          </cell>
          <cell r="AK1174">
            <v>0</v>
          </cell>
          <cell r="AM1174">
            <v>356</v>
          </cell>
          <cell r="AN1174">
            <v>1</v>
          </cell>
          <cell r="AO1174">
            <v>393216</v>
          </cell>
          <cell r="AQ1174">
            <v>0</v>
          </cell>
          <cell r="AR1174">
            <v>0</v>
          </cell>
          <cell r="AS1174" t="str">
            <v>Ы</v>
          </cell>
          <cell r="AT1174" t="str">
            <v>Ы</v>
          </cell>
          <cell r="AU1174">
            <v>0</v>
          </cell>
          <cell r="AV1174">
            <v>0</v>
          </cell>
          <cell r="AW1174">
            <v>23</v>
          </cell>
          <cell r="AX1174">
            <v>1</v>
          </cell>
          <cell r="AY1174">
            <v>0</v>
          </cell>
          <cell r="AZ1174">
            <v>0</v>
          </cell>
          <cell r="BA1174">
            <v>0</v>
          </cell>
          <cell r="BB1174">
            <v>0</v>
          </cell>
          <cell r="BC1174">
            <v>38828</v>
          </cell>
        </row>
        <row r="1175">
          <cell r="A1175">
            <v>2006</v>
          </cell>
          <cell r="B1175">
            <v>1</v>
          </cell>
          <cell r="C1175">
            <v>230</v>
          </cell>
          <cell r="D1175">
            <v>20</v>
          </cell>
          <cell r="E1175">
            <v>792020</v>
          </cell>
          <cell r="F1175">
            <v>0</v>
          </cell>
          <cell r="G1175" t="str">
            <v>Затраты по ШПЗ (основные)</v>
          </cell>
          <cell r="H1175">
            <v>2011</v>
          </cell>
          <cell r="I1175">
            <v>7920</v>
          </cell>
          <cell r="J1175">
            <v>1646.98</v>
          </cell>
          <cell r="K1175">
            <v>1</v>
          </cell>
          <cell r="L1175">
            <v>0</v>
          </cell>
          <cell r="M1175">
            <v>0</v>
          </cell>
          <cell r="N1175">
            <v>0</v>
          </cell>
          <cell r="R1175">
            <v>0</v>
          </cell>
          <cell r="S1175">
            <v>0</v>
          </cell>
          <cell r="T1175">
            <v>0</v>
          </cell>
          <cell r="U1175">
            <v>31</v>
          </cell>
          <cell r="V1175">
            <v>0</v>
          </cell>
          <cell r="W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31</v>
          </cell>
          <cell r="AE1175">
            <v>510200</v>
          </cell>
          <cell r="AF1175">
            <v>0</v>
          </cell>
          <cell r="AI1175">
            <v>2223</v>
          </cell>
          <cell r="AK1175">
            <v>0</v>
          </cell>
          <cell r="AM1175">
            <v>357</v>
          </cell>
          <cell r="AN1175">
            <v>1</v>
          </cell>
          <cell r="AO1175">
            <v>393216</v>
          </cell>
          <cell r="AQ1175">
            <v>0</v>
          </cell>
          <cell r="AR1175">
            <v>0</v>
          </cell>
          <cell r="AS1175" t="str">
            <v>Ы</v>
          </cell>
          <cell r="AT1175" t="str">
            <v>Ы</v>
          </cell>
          <cell r="AU1175">
            <v>0</v>
          </cell>
          <cell r="AV1175">
            <v>0</v>
          </cell>
          <cell r="AW1175">
            <v>23</v>
          </cell>
          <cell r="AX1175">
            <v>1</v>
          </cell>
          <cell r="AY1175">
            <v>0</v>
          </cell>
          <cell r="AZ1175">
            <v>0</v>
          </cell>
          <cell r="BA1175">
            <v>0</v>
          </cell>
          <cell r="BB1175">
            <v>0</v>
          </cell>
          <cell r="BC1175">
            <v>38828</v>
          </cell>
        </row>
        <row r="1176">
          <cell r="A1176">
            <v>2006</v>
          </cell>
          <cell r="B1176">
            <v>1</v>
          </cell>
          <cell r="C1176">
            <v>231</v>
          </cell>
          <cell r="D1176">
            <v>20</v>
          </cell>
          <cell r="E1176">
            <v>792020</v>
          </cell>
          <cell r="F1176">
            <v>0</v>
          </cell>
          <cell r="G1176" t="str">
            <v>Затраты по ШПЗ (основные)</v>
          </cell>
          <cell r="H1176">
            <v>2011</v>
          </cell>
          <cell r="I1176">
            <v>7920</v>
          </cell>
          <cell r="J1176">
            <v>3346.5</v>
          </cell>
          <cell r="K1176">
            <v>1</v>
          </cell>
          <cell r="L1176">
            <v>0</v>
          </cell>
          <cell r="M1176">
            <v>0</v>
          </cell>
          <cell r="N1176">
            <v>0</v>
          </cell>
          <cell r="R1176">
            <v>0</v>
          </cell>
          <cell r="S1176">
            <v>0</v>
          </cell>
          <cell r="T1176">
            <v>0</v>
          </cell>
          <cell r="U1176">
            <v>31</v>
          </cell>
          <cell r="V1176">
            <v>0</v>
          </cell>
          <cell r="W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31</v>
          </cell>
          <cell r="AE1176">
            <v>510400</v>
          </cell>
          <cell r="AF1176">
            <v>0</v>
          </cell>
          <cell r="AI1176">
            <v>2223</v>
          </cell>
          <cell r="AK1176">
            <v>0</v>
          </cell>
          <cell r="AM1176">
            <v>358</v>
          </cell>
          <cell r="AN1176">
            <v>1</v>
          </cell>
          <cell r="AO1176">
            <v>393216</v>
          </cell>
          <cell r="AQ1176">
            <v>0</v>
          </cell>
          <cell r="AR1176">
            <v>0</v>
          </cell>
          <cell r="AS1176" t="str">
            <v>Ы</v>
          </cell>
          <cell r="AT1176" t="str">
            <v>Ы</v>
          </cell>
          <cell r="AU1176">
            <v>0</v>
          </cell>
          <cell r="AV1176">
            <v>0</v>
          </cell>
          <cell r="AW1176">
            <v>23</v>
          </cell>
          <cell r="AX1176">
            <v>1</v>
          </cell>
          <cell r="AY1176">
            <v>0</v>
          </cell>
          <cell r="AZ1176">
            <v>0</v>
          </cell>
          <cell r="BA1176">
            <v>0</v>
          </cell>
          <cell r="BB1176">
            <v>0</v>
          </cell>
          <cell r="BC1176">
            <v>38828</v>
          </cell>
        </row>
        <row r="1177">
          <cell r="A1177">
            <v>2006</v>
          </cell>
          <cell r="B1177">
            <v>1</v>
          </cell>
          <cell r="C1177">
            <v>232</v>
          </cell>
          <cell r="D1177">
            <v>20</v>
          </cell>
          <cell r="E1177">
            <v>792020</v>
          </cell>
          <cell r="F1177">
            <v>0</v>
          </cell>
          <cell r="G1177" t="str">
            <v>Затраты по ШПЗ (основные)</v>
          </cell>
          <cell r="H1177">
            <v>2011</v>
          </cell>
          <cell r="I1177">
            <v>7920</v>
          </cell>
          <cell r="J1177">
            <v>1528.8</v>
          </cell>
          <cell r="K1177">
            <v>1</v>
          </cell>
          <cell r="L1177">
            <v>0</v>
          </cell>
          <cell r="M1177">
            <v>0</v>
          </cell>
          <cell r="N1177">
            <v>0</v>
          </cell>
          <cell r="R1177">
            <v>0</v>
          </cell>
          <cell r="S1177">
            <v>0</v>
          </cell>
          <cell r="T1177">
            <v>0</v>
          </cell>
          <cell r="U1177">
            <v>31</v>
          </cell>
          <cell r="V1177">
            <v>0</v>
          </cell>
          <cell r="W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31</v>
          </cell>
          <cell r="AE1177">
            <v>510600</v>
          </cell>
          <cell r="AF1177">
            <v>0</v>
          </cell>
          <cell r="AI1177">
            <v>2223</v>
          </cell>
          <cell r="AK1177">
            <v>0</v>
          </cell>
          <cell r="AM1177">
            <v>359</v>
          </cell>
          <cell r="AN1177">
            <v>1</v>
          </cell>
          <cell r="AO1177">
            <v>393216</v>
          </cell>
          <cell r="AQ1177">
            <v>0</v>
          </cell>
          <cell r="AR1177">
            <v>0</v>
          </cell>
          <cell r="AS1177" t="str">
            <v>Ы</v>
          </cell>
          <cell r="AT1177" t="str">
            <v>Ы</v>
          </cell>
          <cell r="AU1177">
            <v>0</v>
          </cell>
          <cell r="AV1177">
            <v>0</v>
          </cell>
          <cell r="AW1177">
            <v>23</v>
          </cell>
          <cell r="AX1177">
            <v>1</v>
          </cell>
          <cell r="AY1177">
            <v>0</v>
          </cell>
          <cell r="AZ1177">
            <v>0</v>
          </cell>
          <cell r="BA1177">
            <v>0</v>
          </cell>
          <cell r="BB1177">
            <v>0</v>
          </cell>
          <cell r="BC1177">
            <v>38828</v>
          </cell>
        </row>
        <row r="1178">
          <cell r="A1178">
            <v>2006</v>
          </cell>
          <cell r="B1178">
            <v>1</v>
          </cell>
          <cell r="C1178">
            <v>233</v>
          </cell>
          <cell r="D1178">
            <v>20</v>
          </cell>
          <cell r="E1178">
            <v>792020</v>
          </cell>
          <cell r="F1178">
            <v>0</v>
          </cell>
          <cell r="G1178" t="str">
            <v>Затраты по ШПЗ (основные)</v>
          </cell>
          <cell r="H1178">
            <v>2011</v>
          </cell>
          <cell r="I1178">
            <v>7920</v>
          </cell>
          <cell r="J1178">
            <v>16737.490000000002</v>
          </cell>
          <cell r="K1178">
            <v>1</v>
          </cell>
          <cell r="L1178">
            <v>0</v>
          </cell>
          <cell r="M1178">
            <v>0</v>
          </cell>
          <cell r="N1178">
            <v>0</v>
          </cell>
          <cell r="R1178">
            <v>0</v>
          </cell>
          <cell r="S1178">
            <v>0</v>
          </cell>
          <cell r="T1178">
            <v>0</v>
          </cell>
          <cell r="U1178">
            <v>31</v>
          </cell>
          <cell r="V1178">
            <v>0</v>
          </cell>
          <cell r="W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31</v>
          </cell>
          <cell r="AE1178">
            <v>513600</v>
          </cell>
          <cell r="AF1178">
            <v>0</v>
          </cell>
          <cell r="AI1178">
            <v>2223</v>
          </cell>
          <cell r="AK1178">
            <v>0</v>
          </cell>
          <cell r="AM1178">
            <v>360</v>
          </cell>
          <cell r="AN1178">
            <v>1</v>
          </cell>
          <cell r="AO1178">
            <v>393216</v>
          </cell>
          <cell r="AQ1178">
            <v>0</v>
          </cell>
          <cell r="AR1178">
            <v>0</v>
          </cell>
          <cell r="AS1178" t="str">
            <v>Ы</v>
          </cell>
          <cell r="AT1178" t="str">
            <v>Ы</v>
          </cell>
          <cell r="AU1178">
            <v>0</v>
          </cell>
          <cell r="AV1178">
            <v>0</v>
          </cell>
          <cell r="AW1178">
            <v>23</v>
          </cell>
          <cell r="AX1178">
            <v>1</v>
          </cell>
          <cell r="AY1178">
            <v>0</v>
          </cell>
          <cell r="AZ1178">
            <v>0</v>
          </cell>
          <cell r="BA1178">
            <v>0</v>
          </cell>
          <cell r="BB1178">
            <v>0</v>
          </cell>
          <cell r="BC1178">
            <v>38828</v>
          </cell>
        </row>
        <row r="1179">
          <cell r="A1179">
            <v>2006</v>
          </cell>
          <cell r="B1179">
            <v>1</v>
          </cell>
          <cell r="C1179">
            <v>234</v>
          </cell>
          <cell r="D1179">
            <v>20</v>
          </cell>
          <cell r="E1179">
            <v>792020</v>
          </cell>
          <cell r="F1179">
            <v>0</v>
          </cell>
          <cell r="G1179" t="str">
            <v>Затраты по ШПЗ (основные)</v>
          </cell>
          <cell r="H1179">
            <v>2011</v>
          </cell>
          <cell r="I1179">
            <v>7920</v>
          </cell>
          <cell r="J1179">
            <v>3164.91</v>
          </cell>
          <cell r="K1179">
            <v>1</v>
          </cell>
          <cell r="L1179">
            <v>0</v>
          </cell>
          <cell r="M1179">
            <v>0</v>
          </cell>
          <cell r="N1179">
            <v>0</v>
          </cell>
          <cell r="R1179">
            <v>0</v>
          </cell>
          <cell r="S1179">
            <v>0</v>
          </cell>
          <cell r="T1179">
            <v>0</v>
          </cell>
          <cell r="U1179">
            <v>31</v>
          </cell>
          <cell r="V1179">
            <v>0</v>
          </cell>
          <cell r="W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31</v>
          </cell>
          <cell r="AE1179">
            <v>530000</v>
          </cell>
          <cell r="AF1179">
            <v>0</v>
          </cell>
          <cell r="AI1179">
            <v>2223</v>
          </cell>
          <cell r="AK1179">
            <v>0</v>
          </cell>
          <cell r="AM1179">
            <v>361</v>
          </cell>
          <cell r="AN1179">
            <v>1</v>
          </cell>
          <cell r="AO1179">
            <v>393216</v>
          </cell>
          <cell r="AQ1179">
            <v>0</v>
          </cell>
          <cell r="AR1179">
            <v>0</v>
          </cell>
          <cell r="AS1179" t="str">
            <v>Ы</v>
          </cell>
          <cell r="AT1179" t="str">
            <v>Ы</v>
          </cell>
          <cell r="AU1179">
            <v>0</v>
          </cell>
          <cell r="AV1179">
            <v>0</v>
          </cell>
          <cell r="AW1179">
            <v>23</v>
          </cell>
          <cell r="AX1179">
            <v>1</v>
          </cell>
          <cell r="AY1179">
            <v>0</v>
          </cell>
          <cell r="AZ1179">
            <v>0</v>
          </cell>
          <cell r="BA1179">
            <v>0</v>
          </cell>
          <cell r="BB1179">
            <v>0</v>
          </cell>
          <cell r="BC1179">
            <v>38828</v>
          </cell>
        </row>
        <row r="1180">
          <cell r="A1180">
            <v>2006</v>
          </cell>
          <cell r="B1180">
            <v>1</v>
          </cell>
          <cell r="C1180">
            <v>238</v>
          </cell>
          <cell r="D1180">
            <v>20</v>
          </cell>
          <cell r="E1180">
            <v>792020</v>
          </cell>
          <cell r="F1180">
            <v>0</v>
          </cell>
          <cell r="G1180" t="str">
            <v>Затраты по ШПЗ (основные)</v>
          </cell>
          <cell r="H1180">
            <v>2011</v>
          </cell>
          <cell r="I1180">
            <v>7920</v>
          </cell>
          <cell r="J1180">
            <v>72194.25</v>
          </cell>
          <cell r="K1180">
            <v>1</v>
          </cell>
          <cell r="L1180">
            <v>0</v>
          </cell>
          <cell r="M1180">
            <v>0</v>
          </cell>
          <cell r="N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33</v>
          </cell>
          <cell r="V1180">
            <v>0</v>
          </cell>
          <cell r="W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33</v>
          </cell>
          <cell r="AE1180">
            <v>110000</v>
          </cell>
          <cell r="AF1180">
            <v>0</v>
          </cell>
          <cell r="AI1180">
            <v>2223</v>
          </cell>
          <cell r="AK1180">
            <v>0</v>
          </cell>
          <cell r="AM1180">
            <v>365</v>
          </cell>
          <cell r="AN1180">
            <v>1</v>
          </cell>
          <cell r="AO1180">
            <v>393216</v>
          </cell>
          <cell r="AQ1180">
            <v>0</v>
          </cell>
          <cell r="AR1180">
            <v>0</v>
          </cell>
          <cell r="AS1180" t="str">
            <v>Ы</v>
          </cell>
          <cell r="AT1180" t="str">
            <v>Ы</v>
          </cell>
          <cell r="AU1180">
            <v>0</v>
          </cell>
          <cell r="AV1180">
            <v>0</v>
          </cell>
          <cell r="AW1180">
            <v>23</v>
          </cell>
          <cell r="AX1180">
            <v>1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C1180">
            <v>38828</v>
          </cell>
        </row>
        <row r="1181">
          <cell r="A1181">
            <v>2006</v>
          </cell>
          <cell r="B1181">
            <v>1</v>
          </cell>
          <cell r="C1181">
            <v>239</v>
          </cell>
          <cell r="D1181">
            <v>20</v>
          </cell>
          <cell r="E1181">
            <v>792020</v>
          </cell>
          <cell r="F1181">
            <v>0</v>
          </cell>
          <cell r="G1181" t="str">
            <v>Затраты по ШПЗ (основные)</v>
          </cell>
          <cell r="H1181">
            <v>2011</v>
          </cell>
          <cell r="I1181">
            <v>7920</v>
          </cell>
          <cell r="J1181">
            <v>4271.6000000000004</v>
          </cell>
          <cell r="K1181">
            <v>1</v>
          </cell>
          <cell r="L1181">
            <v>0</v>
          </cell>
          <cell r="M1181">
            <v>0</v>
          </cell>
          <cell r="N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33</v>
          </cell>
          <cell r="V1181">
            <v>0</v>
          </cell>
          <cell r="W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33</v>
          </cell>
          <cell r="AE1181">
            <v>114020</v>
          </cell>
          <cell r="AF1181">
            <v>0</v>
          </cell>
          <cell r="AI1181">
            <v>2223</v>
          </cell>
          <cell r="AK1181">
            <v>0</v>
          </cell>
          <cell r="AM1181">
            <v>366</v>
          </cell>
          <cell r="AN1181">
            <v>1</v>
          </cell>
          <cell r="AO1181">
            <v>393216</v>
          </cell>
          <cell r="AQ1181">
            <v>0</v>
          </cell>
          <cell r="AR1181">
            <v>0</v>
          </cell>
          <cell r="AS1181" t="str">
            <v>Ы</v>
          </cell>
          <cell r="AT1181" t="str">
            <v>Ы</v>
          </cell>
          <cell r="AU1181">
            <v>0</v>
          </cell>
          <cell r="AV1181">
            <v>0</v>
          </cell>
          <cell r="AW1181">
            <v>23</v>
          </cell>
          <cell r="AX1181">
            <v>1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C1181">
            <v>38828</v>
          </cell>
        </row>
        <row r="1182">
          <cell r="A1182">
            <v>2006</v>
          </cell>
          <cell r="B1182">
            <v>1</v>
          </cell>
          <cell r="C1182">
            <v>240</v>
          </cell>
          <cell r="D1182">
            <v>20</v>
          </cell>
          <cell r="E1182">
            <v>792020</v>
          </cell>
          <cell r="F1182">
            <v>0</v>
          </cell>
          <cell r="G1182" t="str">
            <v>Затраты по ШПЗ (основные)</v>
          </cell>
          <cell r="H1182">
            <v>2011</v>
          </cell>
          <cell r="I1182">
            <v>7920</v>
          </cell>
          <cell r="J1182">
            <v>218951.48</v>
          </cell>
          <cell r="K1182">
            <v>1</v>
          </cell>
          <cell r="L1182">
            <v>0</v>
          </cell>
          <cell r="M1182">
            <v>0</v>
          </cell>
          <cell r="N1182">
            <v>0</v>
          </cell>
          <cell r="R1182">
            <v>0</v>
          </cell>
          <cell r="S1182">
            <v>0</v>
          </cell>
          <cell r="T1182">
            <v>0</v>
          </cell>
          <cell r="U1182">
            <v>33</v>
          </cell>
          <cell r="V1182">
            <v>0</v>
          </cell>
          <cell r="W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33</v>
          </cell>
          <cell r="AE1182">
            <v>116000</v>
          </cell>
          <cell r="AF1182">
            <v>0</v>
          </cell>
          <cell r="AI1182">
            <v>2223</v>
          </cell>
          <cell r="AK1182">
            <v>0</v>
          </cell>
          <cell r="AM1182">
            <v>367</v>
          </cell>
          <cell r="AN1182">
            <v>1</v>
          </cell>
          <cell r="AO1182">
            <v>393216</v>
          </cell>
          <cell r="AQ1182">
            <v>0</v>
          </cell>
          <cell r="AR1182">
            <v>0</v>
          </cell>
          <cell r="AS1182" t="str">
            <v>Ы</v>
          </cell>
          <cell r="AT1182" t="str">
            <v>Ы</v>
          </cell>
          <cell r="AU1182">
            <v>0</v>
          </cell>
          <cell r="AV1182">
            <v>0</v>
          </cell>
          <cell r="AW1182">
            <v>23</v>
          </cell>
          <cell r="AX1182">
            <v>1</v>
          </cell>
          <cell r="AY1182">
            <v>0</v>
          </cell>
          <cell r="AZ1182">
            <v>0</v>
          </cell>
          <cell r="BA1182">
            <v>0</v>
          </cell>
          <cell r="BB1182">
            <v>0</v>
          </cell>
          <cell r="BC1182">
            <v>38828</v>
          </cell>
        </row>
        <row r="1183">
          <cell r="A1183">
            <v>2006</v>
          </cell>
          <cell r="B1183">
            <v>1</v>
          </cell>
          <cell r="C1183">
            <v>241</v>
          </cell>
          <cell r="D1183">
            <v>20</v>
          </cell>
          <cell r="E1183">
            <v>792020</v>
          </cell>
          <cell r="F1183">
            <v>0</v>
          </cell>
          <cell r="G1183" t="str">
            <v>Затраты по ШПЗ (основные)</v>
          </cell>
          <cell r="H1183">
            <v>2011</v>
          </cell>
          <cell r="I1183">
            <v>7920</v>
          </cell>
          <cell r="J1183">
            <v>3587.68</v>
          </cell>
          <cell r="K1183">
            <v>1</v>
          </cell>
          <cell r="L1183">
            <v>0</v>
          </cell>
          <cell r="M1183">
            <v>0</v>
          </cell>
          <cell r="N1183">
            <v>0</v>
          </cell>
          <cell r="R1183">
            <v>0</v>
          </cell>
          <cell r="S1183">
            <v>0</v>
          </cell>
          <cell r="T1183">
            <v>0</v>
          </cell>
          <cell r="U1183">
            <v>33</v>
          </cell>
          <cell r="V1183">
            <v>0</v>
          </cell>
          <cell r="W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33</v>
          </cell>
          <cell r="AE1183">
            <v>117000</v>
          </cell>
          <cell r="AF1183">
            <v>0</v>
          </cell>
          <cell r="AI1183">
            <v>2223</v>
          </cell>
          <cell r="AK1183">
            <v>0</v>
          </cell>
          <cell r="AM1183">
            <v>368</v>
          </cell>
          <cell r="AN1183">
            <v>1</v>
          </cell>
          <cell r="AO1183">
            <v>393216</v>
          </cell>
          <cell r="AQ1183">
            <v>0</v>
          </cell>
          <cell r="AR1183">
            <v>0</v>
          </cell>
          <cell r="AS1183" t="str">
            <v>Ы</v>
          </cell>
          <cell r="AT1183" t="str">
            <v>Ы</v>
          </cell>
          <cell r="AU1183">
            <v>0</v>
          </cell>
          <cell r="AV1183">
            <v>0</v>
          </cell>
          <cell r="AW1183">
            <v>23</v>
          </cell>
          <cell r="AX1183">
            <v>1</v>
          </cell>
          <cell r="AY1183">
            <v>0</v>
          </cell>
          <cell r="AZ1183">
            <v>0</v>
          </cell>
          <cell r="BA1183">
            <v>0</v>
          </cell>
          <cell r="BB1183">
            <v>0</v>
          </cell>
          <cell r="BC1183">
            <v>38828</v>
          </cell>
        </row>
        <row r="1184">
          <cell r="A1184">
            <v>2006</v>
          </cell>
          <cell r="B1184">
            <v>1</v>
          </cell>
          <cell r="C1184">
            <v>242</v>
          </cell>
          <cell r="D1184">
            <v>20</v>
          </cell>
          <cell r="E1184">
            <v>792020</v>
          </cell>
          <cell r="F1184">
            <v>0</v>
          </cell>
          <cell r="G1184" t="str">
            <v>Затраты по ШПЗ (основные)</v>
          </cell>
          <cell r="H1184">
            <v>2011</v>
          </cell>
          <cell r="I1184">
            <v>7920</v>
          </cell>
          <cell r="J1184">
            <v>3070</v>
          </cell>
          <cell r="K1184">
            <v>1</v>
          </cell>
          <cell r="L1184">
            <v>0</v>
          </cell>
          <cell r="M1184">
            <v>0</v>
          </cell>
          <cell r="N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33</v>
          </cell>
          <cell r="V1184">
            <v>0</v>
          </cell>
          <cell r="W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33</v>
          </cell>
          <cell r="AE1184">
            <v>118000</v>
          </cell>
          <cell r="AF1184">
            <v>0</v>
          </cell>
          <cell r="AI1184">
            <v>2223</v>
          </cell>
          <cell r="AK1184">
            <v>0</v>
          </cell>
          <cell r="AM1184">
            <v>369</v>
          </cell>
          <cell r="AN1184">
            <v>1</v>
          </cell>
          <cell r="AO1184">
            <v>393216</v>
          </cell>
          <cell r="AQ1184">
            <v>0</v>
          </cell>
          <cell r="AR1184">
            <v>0</v>
          </cell>
          <cell r="AS1184" t="str">
            <v>Ы</v>
          </cell>
          <cell r="AT1184" t="str">
            <v>Ы</v>
          </cell>
          <cell r="AU1184">
            <v>0</v>
          </cell>
          <cell r="AV1184">
            <v>0</v>
          </cell>
          <cell r="AW1184">
            <v>23</v>
          </cell>
          <cell r="AX1184">
            <v>1</v>
          </cell>
          <cell r="AY1184">
            <v>0</v>
          </cell>
          <cell r="AZ1184">
            <v>0</v>
          </cell>
          <cell r="BA1184">
            <v>0</v>
          </cell>
          <cell r="BB1184">
            <v>0</v>
          </cell>
          <cell r="BC1184">
            <v>38828</v>
          </cell>
        </row>
        <row r="1185">
          <cell r="A1185">
            <v>2006</v>
          </cell>
          <cell r="B1185">
            <v>1</v>
          </cell>
          <cell r="C1185">
            <v>243</v>
          </cell>
          <cell r="D1185">
            <v>20</v>
          </cell>
          <cell r="E1185">
            <v>792020</v>
          </cell>
          <cell r="F1185">
            <v>0</v>
          </cell>
          <cell r="G1185" t="str">
            <v>Затраты по ШПЗ (основные)</v>
          </cell>
          <cell r="H1185">
            <v>2011</v>
          </cell>
          <cell r="I1185">
            <v>7920</v>
          </cell>
          <cell r="J1185">
            <v>7713.5</v>
          </cell>
          <cell r="K1185">
            <v>1</v>
          </cell>
          <cell r="L1185">
            <v>0</v>
          </cell>
          <cell r="M1185">
            <v>0</v>
          </cell>
          <cell r="N1185">
            <v>0</v>
          </cell>
          <cell r="R1185">
            <v>0</v>
          </cell>
          <cell r="S1185">
            <v>0</v>
          </cell>
          <cell r="T1185">
            <v>0</v>
          </cell>
          <cell r="U1185">
            <v>33</v>
          </cell>
          <cell r="V1185">
            <v>0</v>
          </cell>
          <cell r="W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33</v>
          </cell>
          <cell r="AE1185">
            <v>130100</v>
          </cell>
          <cell r="AF1185">
            <v>0</v>
          </cell>
          <cell r="AI1185">
            <v>2223</v>
          </cell>
          <cell r="AK1185">
            <v>0</v>
          </cell>
          <cell r="AM1185">
            <v>370</v>
          </cell>
          <cell r="AN1185">
            <v>1</v>
          </cell>
          <cell r="AO1185">
            <v>393216</v>
          </cell>
          <cell r="AQ1185">
            <v>0</v>
          </cell>
          <cell r="AR1185">
            <v>0</v>
          </cell>
          <cell r="AS1185" t="str">
            <v>Ы</v>
          </cell>
          <cell r="AT1185" t="str">
            <v>Ы</v>
          </cell>
          <cell r="AU1185">
            <v>0</v>
          </cell>
          <cell r="AV1185">
            <v>0</v>
          </cell>
          <cell r="AW1185">
            <v>23</v>
          </cell>
          <cell r="AX1185">
            <v>1</v>
          </cell>
          <cell r="AY1185">
            <v>0</v>
          </cell>
          <cell r="AZ1185">
            <v>0</v>
          </cell>
          <cell r="BA1185">
            <v>0</v>
          </cell>
          <cell r="BB1185">
            <v>0</v>
          </cell>
          <cell r="BC1185">
            <v>38828</v>
          </cell>
        </row>
        <row r="1186">
          <cell r="A1186">
            <v>2006</v>
          </cell>
          <cell r="B1186">
            <v>1</v>
          </cell>
          <cell r="C1186">
            <v>244</v>
          </cell>
          <cell r="D1186">
            <v>20</v>
          </cell>
          <cell r="E1186">
            <v>792020</v>
          </cell>
          <cell r="F1186">
            <v>0</v>
          </cell>
          <cell r="G1186" t="str">
            <v>Затраты по ШПЗ (основные)</v>
          </cell>
          <cell r="H1186">
            <v>2011</v>
          </cell>
          <cell r="I1186">
            <v>7920</v>
          </cell>
          <cell r="J1186">
            <v>1468.16</v>
          </cell>
          <cell r="K1186">
            <v>1</v>
          </cell>
          <cell r="L1186">
            <v>0</v>
          </cell>
          <cell r="M1186">
            <v>0</v>
          </cell>
          <cell r="N1186">
            <v>0</v>
          </cell>
          <cell r="R1186">
            <v>0</v>
          </cell>
          <cell r="S1186">
            <v>0</v>
          </cell>
          <cell r="T1186">
            <v>0</v>
          </cell>
          <cell r="U1186">
            <v>33</v>
          </cell>
          <cell r="V1186">
            <v>0</v>
          </cell>
          <cell r="W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33</v>
          </cell>
          <cell r="AE1186">
            <v>135000</v>
          </cell>
          <cell r="AF1186">
            <v>0</v>
          </cell>
          <cell r="AI1186">
            <v>2223</v>
          </cell>
          <cell r="AK1186">
            <v>0</v>
          </cell>
          <cell r="AM1186">
            <v>371</v>
          </cell>
          <cell r="AN1186">
            <v>1</v>
          </cell>
          <cell r="AO1186">
            <v>393216</v>
          </cell>
          <cell r="AQ1186">
            <v>0</v>
          </cell>
          <cell r="AR1186">
            <v>0</v>
          </cell>
          <cell r="AS1186" t="str">
            <v>Ы</v>
          </cell>
          <cell r="AT1186" t="str">
            <v>Ы</v>
          </cell>
          <cell r="AU1186">
            <v>0</v>
          </cell>
          <cell r="AV1186">
            <v>0</v>
          </cell>
          <cell r="AW1186">
            <v>23</v>
          </cell>
          <cell r="AX1186">
            <v>1</v>
          </cell>
          <cell r="AY1186">
            <v>0</v>
          </cell>
          <cell r="AZ1186">
            <v>0</v>
          </cell>
          <cell r="BA1186">
            <v>0</v>
          </cell>
          <cell r="BB1186">
            <v>0</v>
          </cell>
          <cell r="BC1186">
            <v>38828</v>
          </cell>
        </row>
        <row r="1187">
          <cell r="A1187">
            <v>2006</v>
          </cell>
          <cell r="B1187">
            <v>1</v>
          </cell>
          <cell r="C1187">
            <v>245</v>
          </cell>
          <cell r="D1187">
            <v>20</v>
          </cell>
          <cell r="E1187">
            <v>792020</v>
          </cell>
          <cell r="F1187">
            <v>0</v>
          </cell>
          <cell r="G1187" t="str">
            <v>Затраты по ШПЗ (основные)</v>
          </cell>
          <cell r="H1187">
            <v>2011</v>
          </cell>
          <cell r="I1187">
            <v>7920</v>
          </cell>
          <cell r="J1187">
            <v>321574.13</v>
          </cell>
          <cell r="K1187">
            <v>1</v>
          </cell>
          <cell r="L1187">
            <v>0</v>
          </cell>
          <cell r="M1187">
            <v>0</v>
          </cell>
          <cell r="N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33</v>
          </cell>
          <cell r="V1187">
            <v>0</v>
          </cell>
          <cell r="W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33</v>
          </cell>
          <cell r="AE1187">
            <v>143000</v>
          </cell>
          <cell r="AF1187">
            <v>0</v>
          </cell>
          <cell r="AI1187">
            <v>2223</v>
          </cell>
          <cell r="AK1187">
            <v>0</v>
          </cell>
          <cell r="AM1187">
            <v>372</v>
          </cell>
          <cell r="AN1187">
            <v>1</v>
          </cell>
          <cell r="AO1187">
            <v>393216</v>
          </cell>
          <cell r="AQ1187">
            <v>0</v>
          </cell>
          <cell r="AR1187">
            <v>0</v>
          </cell>
          <cell r="AS1187" t="str">
            <v>Ы</v>
          </cell>
          <cell r="AT1187" t="str">
            <v>Ы</v>
          </cell>
          <cell r="AU1187">
            <v>0</v>
          </cell>
          <cell r="AV1187">
            <v>0</v>
          </cell>
          <cell r="AW1187">
            <v>23</v>
          </cell>
          <cell r="AX1187">
            <v>1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38828</v>
          </cell>
        </row>
        <row r="1188">
          <cell r="A1188">
            <v>2006</v>
          </cell>
          <cell r="B1188">
            <v>1</v>
          </cell>
          <cell r="C1188">
            <v>246</v>
          </cell>
          <cell r="D1188">
            <v>20</v>
          </cell>
          <cell r="E1188">
            <v>792020</v>
          </cell>
          <cell r="F1188">
            <v>0</v>
          </cell>
          <cell r="G1188" t="str">
            <v>Затраты по ШПЗ (основные)</v>
          </cell>
          <cell r="H1188">
            <v>2011</v>
          </cell>
          <cell r="I1188">
            <v>7920</v>
          </cell>
          <cell r="J1188">
            <v>531779.30000000005</v>
          </cell>
          <cell r="K1188">
            <v>1</v>
          </cell>
          <cell r="L1188">
            <v>0</v>
          </cell>
          <cell r="M1188">
            <v>0</v>
          </cell>
          <cell r="N1188">
            <v>0</v>
          </cell>
          <cell r="R1188">
            <v>0</v>
          </cell>
          <cell r="S1188">
            <v>0</v>
          </cell>
          <cell r="T1188">
            <v>0</v>
          </cell>
          <cell r="U1188">
            <v>33</v>
          </cell>
          <cell r="V1188">
            <v>0</v>
          </cell>
          <cell r="W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33</v>
          </cell>
          <cell r="AE1188">
            <v>151000</v>
          </cell>
          <cell r="AF1188">
            <v>0</v>
          </cell>
          <cell r="AI1188">
            <v>2223</v>
          </cell>
          <cell r="AK1188">
            <v>0</v>
          </cell>
          <cell r="AM1188">
            <v>373</v>
          </cell>
          <cell r="AN1188">
            <v>1</v>
          </cell>
          <cell r="AO1188">
            <v>393216</v>
          </cell>
          <cell r="AQ1188">
            <v>0</v>
          </cell>
          <cell r="AR1188">
            <v>0</v>
          </cell>
          <cell r="AS1188" t="str">
            <v>Ы</v>
          </cell>
          <cell r="AT1188" t="str">
            <v>Ы</v>
          </cell>
          <cell r="AU1188">
            <v>0</v>
          </cell>
          <cell r="AV1188">
            <v>0</v>
          </cell>
          <cell r="AW1188">
            <v>23</v>
          </cell>
          <cell r="AX1188">
            <v>1</v>
          </cell>
          <cell r="AY1188">
            <v>0</v>
          </cell>
          <cell r="AZ1188">
            <v>0</v>
          </cell>
          <cell r="BA1188">
            <v>0</v>
          </cell>
          <cell r="BB1188">
            <v>0</v>
          </cell>
          <cell r="BC1188">
            <v>38828</v>
          </cell>
        </row>
        <row r="1189">
          <cell r="A1189">
            <v>2006</v>
          </cell>
          <cell r="B1189">
            <v>1</v>
          </cell>
          <cell r="C1189">
            <v>247</v>
          </cell>
          <cell r="D1189">
            <v>20</v>
          </cell>
          <cell r="E1189">
            <v>792020</v>
          </cell>
          <cell r="F1189">
            <v>0</v>
          </cell>
          <cell r="G1189" t="str">
            <v>Затраты по ШПЗ (основные)</v>
          </cell>
          <cell r="H1189">
            <v>2011</v>
          </cell>
          <cell r="I1189">
            <v>7920</v>
          </cell>
          <cell r="J1189">
            <v>69278.759999999995</v>
          </cell>
          <cell r="K1189">
            <v>1</v>
          </cell>
          <cell r="L1189">
            <v>0</v>
          </cell>
          <cell r="M1189">
            <v>0</v>
          </cell>
          <cell r="N1189">
            <v>0</v>
          </cell>
          <cell r="R1189">
            <v>0</v>
          </cell>
          <cell r="S1189">
            <v>0</v>
          </cell>
          <cell r="T1189">
            <v>0</v>
          </cell>
          <cell r="U1189">
            <v>33</v>
          </cell>
          <cell r="V1189">
            <v>0</v>
          </cell>
          <cell r="W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33</v>
          </cell>
          <cell r="AE1189">
            <v>152000</v>
          </cell>
          <cell r="AF1189">
            <v>0</v>
          </cell>
          <cell r="AI1189">
            <v>2223</v>
          </cell>
          <cell r="AK1189">
            <v>0</v>
          </cell>
          <cell r="AM1189">
            <v>374</v>
          </cell>
          <cell r="AN1189">
            <v>1</v>
          </cell>
          <cell r="AO1189">
            <v>393216</v>
          </cell>
          <cell r="AQ1189">
            <v>0</v>
          </cell>
          <cell r="AR1189">
            <v>0</v>
          </cell>
          <cell r="AS1189" t="str">
            <v>Ы</v>
          </cell>
          <cell r="AT1189" t="str">
            <v>Ы</v>
          </cell>
          <cell r="AU1189">
            <v>0</v>
          </cell>
          <cell r="AV1189">
            <v>0</v>
          </cell>
          <cell r="AW1189">
            <v>23</v>
          </cell>
          <cell r="AX1189">
            <v>1</v>
          </cell>
          <cell r="AY1189">
            <v>0</v>
          </cell>
          <cell r="AZ1189">
            <v>0</v>
          </cell>
          <cell r="BA1189">
            <v>0</v>
          </cell>
          <cell r="BB1189">
            <v>0</v>
          </cell>
          <cell r="BC1189">
            <v>38828</v>
          </cell>
        </row>
        <row r="1190">
          <cell r="A1190">
            <v>2006</v>
          </cell>
          <cell r="B1190">
            <v>1</v>
          </cell>
          <cell r="C1190">
            <v>248</v>
          </cell>
          <cell r="D1190">
            <v>20</v>
          </cell>
          <cell r="E1190">
            <v>792020</v>
          </cell>
          <cell r="F1190">
            <v>0</v>
          </cell>
          <cell r="G1190" t="str">
            <v>Затраты по ШПЗ (основные)</v>
          </cell>
          <cell r="H1190">
            <v>2011</v>
          </cell>
          <cell r="I1190">
            <v>7920</v>
          </cell>
          <cell r="J1190">
            <v>1981819.99</v>
          </cell>
          <cell r="K1190">
            <v>1</v>
          </cell>
          <cell r="L1190">
            <v>0</v>
          </cell>
          <cell r="M1190">
            <v>0</v>
          </cell>
          <cell r="N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33</v>
          </cell>
          <cell r="V1190">
            <v>0</v>
          </cell>
          <cell r="W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33</v>
          </cell>
          <cell r="AE1190">
            <v>220000</v>
          </cell>
          <cell r="AF1190">
            <v>0</v>
          </cell>
          <cell r="AI1190">
            <v>2223</v>
          </cell>
          <cell r="AK1190">
            <v>0</v>
          </cell>
          <cell r="AM1190">
            <v>375</v>
          </cell>
          <cell r="AN1190">
            <v>1</v>
          </cell>
          <cell r="AO1190">
            <v>393216</v>
          </cell>
          <cell r="AQ1190">
            <v>0</v>
          </cell>
          <cell r="AR1190">
            <v>0</v>
          </cell>
          <cell r="AS1190" t="str">
            <v>Ы</v>
          </cell>
          <cell r="AT1190" t="str">
            <v>Ы</v>
          </cell>
          <cell r="AU1190">
            <v>0</v>
          </cell>
          <cell r="AV1190">
            <v>0</v>
          </cell>
          <cell r="AW1190">
            <v>23</v>
          </cell>
          <cell r="AX1190">
            <v>1</v>
          </cell>
          <cell r="AY1190">
            <v>0</v>
          </cell>
          <cell r="AZ1190">
            <v>0</v>
          </cell>
          <cell r="BA1190">
            <v>0</v>
          </cell>
          <cell r="BB1190">
            <v>0</v>
          </cell>
          <cell r="BC1190">
            <v>38828</v>
          </cell>
        </row>
        <row r="1191">
          <cell r="A1191">
            <v>2006</v>
          </cell>
          <cell r="B1191">
            <v>1</v>
          </cell>
          <cell r="C1191">
            <v>249</v>
          </cell>
          <cell r="D1191">
            <v>20</v>
          </cell>
          <cell r="E1191">
            <v>792020</v>
          </cell>
          <cell r="F1191">
            <v>0</v>
          </cell>
          <cell r="G1191" t="str">
            <v>Затраты по ШПЗ (основные)</v>
          </cell>
          <cell r="H1191">
            <v>2011</v>
          </cell>
          <cell r="I1191">
            <v>7920</v>
          </cell>
          <cell r="J1191">
            <v>1005013.8</v>
          </cell>
          <cell r="K1191">
            <v>1</v>
          </cell>
          <cell r="L1191">
            <v>0</v>
          </cell>
          <cell r="M1191">
            <v>0</v>
          </cell>
          <cell r="N1191">
            <v>0</v>
          </cell>
          <cell r="R1191">
            <v>0</v>
          </cell>
          <cell r="S1191">
            <v>0</v>
          </cell>
          <cell r="T1191">
            <v>0</v>
          </cell>
          <cell r="U1191">
            <v>33</v>
          </cell>
          <cell r="V1191">
            <v>0</v>
          </cell>
          <cell r="W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33</v>
          </cell>
          <cell r="AE1191">
            <v>230000</v>
          </cell>
          <cell r="AF1191">
            <v>0</v>
          </cell>
          <cell r="AI1191">
            <v>2223</v>
          </cell>
          <cell r="AK1191">
            <v>0</v>
          </cell>
          <cell r="AM1191">
            <v>376</v>
          </cell>
          <cell r="AN1191">
            <v>1</v>
          </cell>
          <cell r="AO1191">
            <v>393216</v>
          </cell>
          <cell r="AQ1191">
            <v>0</v>
          </cell>
          <cell r="AR1191">
            <v>0</v>
          </cell>
          <cell r="AS1191" t="str">
            <v>Ы</v>
          </cell>
          <cell r="AT1191" t="str">
            <v>Ы</v>
          </cell>
          <cell r="AU1191">
            <v>0</v>
          </cell>
          <cell r="AV1191">
            <v>0</v>
          </cell>
          <cell r="AW1191">
            <v>23</v>
          </cell>
          <cell r="AX1191">
            <v>1</v>
          </cell>
          <cell r="AY1191">
            <v>0</v>
          </cell>
          <cell r="AZ1191">
            <v>0</v>
          </cell>
          <cell r="BA1191">
            <v>0</v>
          </cell>
          <cell r="BB1191">
            <v>0</v>
          </cell>
          <cell r="BC1191">
            <v>38828</v>
          </cell>
        </row>
        <row r="1192">
          <cell r="A1192">
            <v>2006</v>
          </cell>
          <cell r="B1192">
            <v>1</v>
          </cell>
          <cell r="C1192">
            <v>250</v>
          </cell>
          <cell r="D1192">
            <v>20</v>
          </cell>
          <cell r="E1192">
            <v>792020</v>
          </cell>
          <cell r="F1192">
            <v>0</v>
          </cell>
          <cell r="G1192" t="str">
            <v>Затраты по ШПЗ (основные)</v>
          </cell>
          <cell r="H1192">
            <v>2011</v>
          </cell>
          <cell r="I1192">
            <v>7920</v>
          </cell>
          <cell r="J1192">
            <v>90025.13</v>
          </cell>
          <cell r="K1192">
            <v>1</v>
          </cell>
          <cell r="L1192">
            <v>0</v>
          </cell>
          <cell r="M1192">
            <v>0</v>
          </cell>
          <cell r="N1192">
            <v>0</v>
          </cell>
          <cell r="R1192">
            <v>0</v>
          </cell>
          <cell r="S1192">
            <v>0</v>
          </cell>
          <cell r="T1192">
            <v>0</v>
          </cell>
          <cell r="U1192">
            <v>33</v>
          </cell>
          <cell r="V1192">
            <v>0</v>
          </cell>
          <cell r="W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33</v>
          </cell>
          <cell r="AE1192">
            <v>260000</v>
          </cell>
          <cell r="AF1192">
            <v>0</v>
          </cell>
          <cell r="AI1192">
            <v>2223</v>
          </cell>
          <cell r="AK1192">
            <v>0</v>
          </cell>
          <cell r="AM1192">
            <v>377</v>
          </cell>
          <cell r="AN1192">
            <v>1</v>
          </cell>
          <cell r="AO1192">
            <v>393216</v>
          </cell>
          <cell r="AQ1192">
            <v>0</v>
          </cell>
          <cell r="AR1192">
            <v>0</v>
          </cell>
          <cell r="AS1192" t="str">
            <v>Ы</v>
          </cell>
          <cell r="AT1192" t="str">
            <v>Ы</v>
          </cell>
          <cell r="AU1192">
            <v>0</v>
          </cell>
          <cell r="AV1192">
            <v>0</v>
          </cell>
          <cell r="AW1192">
            <v>23</v>
          </cell>
          <cell r="AX1192">
            <v>1</v>
          </cell>
          <cell r="AY1192">
            <v>0</v>
          </cell>
          <cell r="AZ1192">
            <v>0</v>
          </cell>
          <cell r="BA1192">
            <v>0</v>
          </cell>
          <cell r="BB1192">
            <v>0</v>
          </cell>
          <cell r="BC1192">
            <v>38828</v>
          </cell>
        </row>
        <row r="1193">
          <cell r="A1193">
            <v>2006</v>
          </cell>
          <cell r="B1193">
            <v>1</v>
          </cell>
          <cell r="C1193">
            <v>251</v>
          </cell>
          <cell r="D1193">
            <v>20</v>
          </cell>
          <cell r="E1193">
            <v>792020</v>
          </cell>
          <cell r="F1193">
            <v>0</v>
          </cell>
          <cell r="G1193" t="str">
            <v>Затраты по ШПЗ (основные)</v>
          </cell>
          <cell r="H1193">
            <v>2011</v>
          </cell>
          <cell r="I1193">
            <v>7920</v>
          </cell>
          <cell r="J1193">
            <v>242109.14</v>
          </cell>
          <cell r="K1193">
            <v>1</v>
          </cell>
          <cell r="L1193">
            <v>0</v>
          </cell>
          <cell r="M1193">
            <v>0</v>
          </cell>
          <cell r="N1193">
            <v>0</v>
          </cell>
          <cell r="R1193">
            <v>0</v>
          </cell>
          <cell r="S1193">
            <v>0</v>
          </cell>
          <cell r="T1193">
            <v>0</v>
          </cell>
          <cell r="U1193">
            <v>33</v>
          </cell>
          <cell r="V1193">
            <v>0</v>
          </cell>
          <cell r="W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33</v>
          </cell>
          <cell r="AE1193">
            <v>270000</v>
          </cell>
          <cell r="AF1193">
            <v>0</v>
          </cell>
          <cell r="AI1193">
            <v>2223</v>
          </cell>
          <cell r="AK1193">
            <v>0</v>
          </cell>
          <cell r="AM1193">
            <v>378</v>
          </cell>
          <cell r="AN1193">
            <v>1</v>
          </cell>
          <cell r="AO1193">
            <v>393216</v>
          </cell>
          <cell r="AQ1193">
            <v>0</v>
          </cell>
          <cell r="AR1193">
            <v>0</v>
          </cell>
          <cell r="AS1193" t="str">
            <v>Ы</v>
          </cell>
          <cell r="AT1193" t="str">
            <v>Ы</v>
          </cell>
          <cell r="AU1193">
            <v>0</v>
          </cell>
          <cell r="AV1193">
            <v>0</v>
          </cell>
          <cell r="AW1193">
            <v>23</v>
          </cell>
          <cell r="AX1193">
            <v>1</v>
          </cell>
          <cell r="AY1193">
            <v>0</v>
          </cell>
          <cell r="AZ1193">
            <v>0</v>
          </cell>
          <cell r="BA1193">
            <v>0</v>
          </cell>
          <cell r="BB1193">
            <v>0</v>
          </cell>
          <cell r="BC1193">
            <v>38828</v>
          </cell>
        </row>
        <row r="1194">
          <cell r="A1194">
            <v>2006</v>
          </cell>
          <cell r="B1194">
            <v>1</v>
          </cell>
          <cell r="C1194">
            <v>252</v>
          </cell>
          <cell r="D1194">
            <v>20</v>
          </cell>
          <cell r="E1194">
            <v>792020</v>
          </cell>
          <cell r="F1194">
            <v>0</v>
          </cell>
          <cell r="G1194" t="str">
            <v>Затраты по ШПЗ (основные)</v>
          </cell>
          <cell r="H1194">
            <v>2011</v>
          </cell>
          <cell r="I1194">
            <v>7920</v>
          </cell>
          <cell r="J1194">
            <v>10766.51</v>
          </cell>
          <cell r="K1194">
            <v>1</v>
          </cell>
          <cell r="L1194">
            <v>0</v>
          </cell>
          <cell r="M1194">
            <v>0</v>
          </cell>
          <cell r="N1194">
            <v>0</v>
          </cell>
          <cell r="R1194">
            <v>0</v>
          </cell>
          <cell r="S1194">
            <v>0</v>
          </cell>
          <cell r="T1194">
            <v>0</v>
          </cell>
          <cell r="U1194">
            <v>33</v>
          </cell>
          <cell r="V1194">
            <v>0</v>
          </cell>
          <cell r="W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33</v>
          </cell>
          <cell r="AE1194">
            <v>280000</v>
          </cell>
          <cell r="AF1194">
            <v>0</v>
          </cell>
          <cell r="AI1194">
            <v>2223</v>
          </cell>
          <cell r="AK1194">
            <v>0</v>
          </cell>
          <cell r="AM1194">
            <v>379</v>
          </cell>
          <cell r="AN1194">
            <v>1</v>
          </cell>
          <cell r="AO1194">
            <v>393216</v>
          </cell>
          <cell r="AQ1194">
            <v>0</v>
          </cell>
          <cell r="AR1194">
            <v>0</v>
          </cell>
          <cell r="AS1194" t="str">
            <v>Ы</v>
          </cell>
          <cell r="AT1194" t="str">
            <v>Ы</v>
          </cell>
          <cell r="AU1194">
            <v>0</v>
          </cell>
          <cell r="AV1194">
            <v>0</v>
          </cell>
          <cell r="AW1194">
            <v>23</v>
          </cell>
          <cell r="AX1194">
            <v>1</v>
          </cell>
          <cell r="AY1194">
            <v>0</v>
          </cell>
          <cell r="AZ1194">
            <v>0</v>
          </cell>
          <cell r="BA1194">
            <v>0</v>
          </cell>
          <cell r="BB1194">
            <v>0</v>
          </cell>
          <cell r="BC1194">
            <v>38828</v>
          </cell>
        </row>
        <row r="1195">
          <cell r="A1195">
            <v>2006</v>
          </cell>
          <cell r="B1195">
            <v>1</v>
          </cell>
          <cell r="C1195">
            <v>253</v>
          </cell>
          <cell r="D1195">
            <v>20</v>
          </cell>
          <cell r="E1195">
            <v>792020</v>
          </cell>
          <cell r="F1195">
            <v>0</v>
          </cell>
          <cell r="G1195" t="str">
            <v>Затраты по ШПЗ (основные)</v>
          </cell>
          <cell r="H1195">
            <v>2011</v>
          </cell>
          <cell r="I1195">
            <v>7920</v>
          </cell>
          <cell r="J1195">
            <v>83466.44</v>
          </cell>
          <cell r="K1195">
            <v>1</v>
          </cell>
          <cell r="L1195">
            <v>0</v>
          </cell>
          <cell r="M1195">
            <v>0</v>
          </cell>
          <cell r="N1195">
            <v>0</v>
          </cell>
          <cell r="R1195">
            <v>0</v>
          </cell>
          <cell r="S1195">
            <v>0</v>
          </cell>
          <cell r="T1195">
            <v>0</v>
          </cell>
          <cell r="U1195">
            <v>33</v>
          </cell>
          <cell r="V1195">
            <v>0</v>
          </cell>
          <cell r="W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33</v>
          </cell>
          <cell r="AE1195">
            <v>280100</v>
          </cell>
          <cell r="AF1195">
            <v>0</v>
          </cell>
          <cell r="AI1195">
            <v>2223</v>
          </cell>
          <cell r="AK1195">
            <v>0</v>
          </cell>
          <cell r="AM1195">
            <v>380</v>
          </cell>
          <cell r="AN1195">
            <v>1</v>
          </cell>
          <cell r="AO1195">
            <v>393216</v>
          </cell>
          <cell r="AQ1195">
            <v>0</v>
          </cell>
          <cell r="AR1195">
            <v>0</v>
          </cell>
          <cell r="AS1195" t="str">
            <v>Ы</v>
          </cell>
          <cell r="AT1195" t="str">
            <v>Ы</v>
          </cell>
          <cell r="AU1195">
            <v>0</v>
          </cell>
          <cell r="AV1195">
            <v>0</v>
          </cell>
          <cell r="AW1195">
            <v>23</v>
          </cell>
          <cell r="AX1195">
            <v>1</v>
          </cell>
          <cell r="AY1195">
            <v>0</v>
          </cell>
          <cell r="AZ1195">
            <v>0</v>
          </cell>
          <cell r="BA1195">
            <v>0</v>
          </cell>
          <cell r="BB1195">
            <v>0</v>
          </cell>
          <cell r="BC1195">
            <v>38828</v>
          </cell>
        </row>
        <row r="1196">
          <cell r="A1196">
            <v>2006</v>
          </cell>
          <cell r="B1196">
            <v>1</v>
          </cell>
          <cell r="C1196">
            <v>254</v>
          </cell>
          <cell r="D1196">
            <v>20</v>
          </cell>
          <cell r="E1196">
            <v>792020</v>
          </cell>
          <cell r="F1196">
            <v>0</v>
          </cell>
          <cell r="G1196" t="str">
            <v>Затраты по ШПЗ (основные)</v>
          </cell>
          <cell r="H1196">
            <v>2011</v>
          </cell>
          <cell r="I1196">
            <v>7920</v>
          </cell>
          <cell r="J1196">
            <v>52909.06</v>
          </cell>
          <cell r="K1196">
            <v>1</v>
          </cell>
          <cell r="L1196">
            <v>0</v>
          </cell>
          <cell r="M1196">
            <v>0</v>
          </cell>
          <cell r="N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33</v>
          </cell>
          <cell r="V1196">
            <v>0</v>
          </cell>
          <cell r="W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33</v>
          </cell>
          <cell r="AE1196">
            <v>280200</v>
          </cell>
          <cell r="AF1196">
            <v>0</v>
          </cell>
          <cell r="AI1196">
            <v>2223</v>
          </cell>
          <cell r="AK1196">
            <v>0</v>
          </cell>
          <cell r="AM1196">
            <v>381</v>
          </cell>
          <cell r="AN1196">
            <v>1</v>
          </cell>
          <cell r="AO1196">
            <v>393216</v>
          </cell>
          <cell r="AQ1196">
            <v>0</v>
          </cell>
          <cell r="AR1196">
            <v>0</v>
          </cell>
          <cell r="AS1196" t="str">
            <v>Ы</v>
          </cell>
          <cell r="AT1196" t="str">
            <v>Ы</v>
          </cell>
          <cell r="AU1196">
            <v>0</v>
          </cell>
          <cell r="AV1196">
            <v>0</v>
          </cell>
          <cell r="AW1196">
            <v>23</v>
          </cell>
          <cell r="AX1196">
            <v>1</v>
          </cell>
          <cell r="AY1196">
            <v>0</v>
          </cell>
          <cell r="AZ1196">
            <v>0</v>
          </cell>
          <cell r="BA1196">
            <v>0</v>
          </cell>
          <cell r="BB1196">
            <v>0</v>
          </cell>
          <cell r="BC1196">
            <v>38828</v>
          </cell>
        </row>
        <row r="1197">
          <cell r="A1197">
            <v>2006</v>
          </cell>
          <cell r="B1197">
            <v>1</v>
          </cell>
          <cell r="C1197">
            <v>255</v>
          </cell>
          <cell r="D1197">
            <v>20</v>
          </cell>
          <cell r="E1197">
            <v>792020</v>
          </cell>
          <cell r="F1197">
            <v>0</v>
          </cell>
          <cell r="G1197" t="str">
            <v>Затраты по ШПЗ (основные)</v>
          </cell>
          <cell r="H1197">
            <v>2011</v>
          </cell>
          <cell r="I1197">
            <v>7920</v>
          </cell>
          <cell r="J1197">
            <v>10586.1</v>
          </cell>
          <cell r="K1197">
            <v>1</v>
          </cell>
          <cell r="L1197">
            <v>0</v>
          </cell>
          <cell r="M1197">
            <v>0</v>
          </cell>
          <cell r="N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33</v>
          </cell>
          <cell r="V1197">
            <v>0</v>
          </cell>
          <cell r="W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33</v>
          </cell>
          <cell r="AE1197">
            <v>280300</v>
          </cell>
          <cell r="AF1197">
            <v>0</v>
          </cell>
          <cell r="AI1197">
            <v>2223</v>
          </cell>
          <cell r="AK1197">
            <v>0</v>
          </cell>
          <cell r="AM1197">
            <v>382</v>
          </cell>
          <cell r="AN1197">
            <v>1</v>
          </cell>
          <cell r="AO1197">
            <v>393216</v>
          </cell>
          <cell r="AQ1197">
            <v>0</v>
          </cell>
          <cell r="AR1197">
            <v>0</v>
          </cell>
          <cell r="AS1197" t="str">
            <v>Ы</v>
          </cell>
          <cell r="AT1197" t="str">
            <v>Ы</v>
          </cell>
          <cell r="AU1197">
            <v>0</v>
          </cell>
          <cell r="AV1197">
            <v>0</v>
          </cell>
          <cell r="AW1197">
            <v>23</v>
          </cell>
          <cell r="AX1197">
            <v>1</v>
          </cell>
          <cell r="AY1197">
            <v>0</v>
          </cell>
          <cell r="AZ1197">
            <v>0</v>
          </cell>
          <cell r="BA1197">
            <v>0</v>
          </cell>
          <cell r="BB1197">
            <v>0</v>
          </cell>
          <cell r="BC1197">
            <v>38828</v>
          </cell>
        </row>
        <row r="1198">
          <cell r="A1198">
            <v>2006</v>
          </cell>
          <cell r="B1198">
            <v>1</v>
          </cell>
          <cell r="C1198">
            <v>256</v>
          </cell>
          <cell r="D1198">
            <v>20</v>
          </cell>
          <cell r="E1198">
            <v>792020</v>
          </cell>
          <cell r="F1198">
            <v>0</v>
          </cell>
          <cell r="G1198" t="str">
            <v>Затраты по ШПЗ (основные)</v>
          </cell>
          <cell r="H1198">
            <v>2011</v>
          </cell>
          <cell r="I1198">
            <v>7920</v>
          </cell>
          <cell r="J1198">
            <v>168216.55</v>
          </cell>
          <cell r="K1198">
            <v>1</v>
          </cell>
          <cell r="L1198">
            <v>0</v>
          </cell>
          <cell r="M1198">
            <v>0</v>
          </cell>
          <cell r="N1198">
            <v>0</v>
          </cell>
          <cell r="R1198">
            <v>0</v>
          </cell>
          <cell r="S1198">
            <v>0</v>
          </cell>
          <cell r="T1198">
            <v>0</v>
          </cell>
          <cell r="U1198">
            <v>33</v>
          </cell>
          <cell r="V1198">
            <v>0</v>
          </cell>
          <cell r="W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33</v>
          </cell>
          <cell r="AE1198">
            <v>280400</v>
          </cell>
          <cell r="AF1198">
            <v>0</v>
          </cell>
          <cell r="AI1198">
            <v>2223</v>
          </cell>
          <cell r="AK1198">
            <v>0</v>
          </cell>
          <cell r="AM1198">
            <v>383</v>
          </cell>
          <cell r="AN1198">
            <v>1</v>
          </cell>
          <cell r="AO1198">
            <v>393216</v>
          </cell>
          <cell r="AQ1198">
            <v>0</v>
          </cell>
          <cell r="AR1198">
            <v>0</v>
          </cell>
          <cell r="AS1198" t="str">
            <v>Ы</v>
          </cell>
          <cell r="AT1198" t="str">
            <v>Ы</v>
          </cell>
          <cell r="AU1198">
            <v>0</v>
          </cell>
          <cell r="AV1198">
            <v>0</v>
          </cell>
          <cell r="AW1198">
            <v>23</v>
          </cell>
          <cell r="AX1198">
            <v>1</v>
          </cell>
          <cell r="AY1198">
            <v>0</v>
          </cell>
          <cell r="AZ1198">
            <v>0</v>
          </cell>
          <cell r="BA1198">
            <v>0</v>
          </cell>
          <cell r="BB1198">
            <v>0</v>
          </cell>
          <cell r="BC1198">
            <v>38828</v>
          </cell>
        </row>
        <row r="1199">
          <cell r="A1199">
            <v>2006</v>
          </cell>
          <cell r="B1199">
            <v>1</v>
          </cell>
          <cell r="C1199">
            <v>257</v>
          </cell>
          <cell r="D1199">
            <v>20</v>
          </cell>
          <cell r="E1199">
            <v>792020</v>
          </cell>
          <cell r="F1199">
            <v>0</v>
          </cell>
          <cell r="G1199" t="str">
            <v>Затраты по ШПЗ (основные)</v>
          </cell>
          <cell r="H1199">
            <v>2011</v>
          </cell>
          <cell r="I1199">
            <v>7920</v>
          </cell>
          <cell r="J1199">
            <v>37371</v>
          </cell>
          <cell r="K1199">
            <v>1</v>
          </cell>
          <cell r="L1199">
            <v>0</v>
          </cell>
          <cell r="M1199">
            <v>0</v>
          </cell>
          <cell r="N1199">
            <v>0</v>
          </cell>
          <cell r="R1199">
            <v>0</v>
          </cell>
          <cell r="S1199">
            <v>0</v>
          </cell>
          <cell r="T1199">
            <v>0</v>
          </cell>
          <cell r="U1199">
            <v>33</v>
          </cell>
          <cell r="V1199">
            <v>0</v>
          </cell>
          <cell r="W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33</v>
          </cell>
          <cell r="AE1199">
            <v>282200</v>
          </cell>
          <cell r="AF1199">
            <v>0</v>
          </cell>
          <cell r="AI1199">
            <v>2223</v>
          </cell>
          <cell r="AK1199">
            <v>0</v>
          </cell>
          <cell r="AM1199">
            <v>384</v>
          </cell>
          <cell r="AN1199">
            <v>1</v>
          </cell>
          <cell r="AO1199">
            <v>393216</v>
          </cell>
          <cell r="AQ1199">
            <v>0</v>
          </cell>
          <cell r="AR1199">
            <v>0</v>
          </cell>
          <cell r="AS1199" t="str">
            <v>Ы</v>
          </cell>
          <cell r="AT1199" t="str">
            <v>Ы</v>
          </cell>
          <cell r="AU1199">
            <v>0</v>
          </cell>
          <cell r="AV1199">
            <v>0</v>
          </cell>
          <cell r="AW1199">
            <v>23</v>
          </cell>
          <cell r="AX1199">
            <v>1</v>
          </cell>
          <cell r="AY1199">
            <v>0</v>
          </cell>
          <cell r="AZ1199">
            <v>0</v>
          </cell>
          <cell r="BA1199">
            <v>0</v>
          </cell>
          <cell r="BB1199">
            <v>0</v>
          </cell>
          <cell r="BC1199">
            <v>38828</v>
          </cell>
        </row>
        <row r="1200">
          <cell r="A1200">
            <v>2006</v>
          </cell>
          <cell r="B1200">
            <v>1</v>
          </cell>
          <cell r="C1200">
            <v>258</v>
          </cell>
          <cell r="D1200">
            <v>20</v>
          </cell>
          <cell r="E1200">
            <v>792020</v>
          </cell>
          <cell r="F1200">
            <v>0</v>
          </cell>
          <cell r="G1200" t="str">
            <v>Затраты по ШПЗ (основные)</v>
          </cell>
          <cell r="H1200">
            <v>2011</v>
          </cell>
          <cell r="I1200">
            <v>7920</v>
          </cell>
          <cell r="J1200">
            <v>79870</v>
          </cell>
          <cell r="K1200">
            <v>1</v>
          </cell>
          <cell r="L1200">
            <v>0</v>
          </cell>
          <cell r="M1200">
            <v>0</v>
          </cell>
          <cell r="N1200">
            <v>0</v>
          </cell>
          <cell r="R1200">
            <v>0</v>
          </cell>
          <cell r="S1200">
            <v>0</v>
          </cell>
          <cell r="T1200">
            <v>0</v>
          </cell>
          <cell r="U1200">
            <v>33</v>
          </cell>
          <cell r="V1200">
            <v>0</v>
          </cell>
          <cell r="W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33</v>
          </cell>
          <cell r="AE1200">
            <v>283000</v>
          </cell>
          <cell r="AF1200">
            <v>0</v>
          </cell>
          <cell r="AI1200">
            <v>2223</v>
          </cell>
          <cell r="AK1200">
            <v>0</v>
          </cell>
          <cell r="AM1200">
            <v>385</v>
          </cell>
          <cell r="AN1200">
            <v>1</v>
          </cell>
          <cell r="AO1200">
            <v>393216</v>
          </cell>
          <cell r="AQ1200">
            <v>0</v>
          </cell>
          <cell r="AR1200">
            <v>0</v>
          </cell>
          <cell r="AS1200" t="str">
            <v>Ы</v>
          </cell>
          <cell r="AT1200" t="str">
            <v>Ы</v>
          </cell>
          <cell r="AU1200">
            <v>0</v>
          </cell>
          <cell r="AV1200">
            <v>0</v>
          </cell>
          <cell r="AW1200">
            <v>23</v>
          </cell>
          <cell r="AX1200">
            <v>1</v>
          </cell>
          <cell r="AY1200">
            <v>0</v>
          </cell>
          <cell r="AZ1200">
            <v>0</v>
          </cell>
          <cell r="BA1200">
            <v>0</v>
          </cell>
          <cell r="BB1200">
            <v>0</v>
          </cell>
          <cell r="BC1200">
            <v>38828</v>
          </cell>
        </row>
        <row r="1201">
          <cell r="A1201">
            <v>2006</v>
          </cell>
          <cell r="B1201">
            <v>1</v>
          </cell>
          <cell r="C1201">
            <v>259</v>
          </cell>
          <cell r="D1201">
            <v>20</v>
          </cell>
          <cell r="E1201">
            <v>792020</v>
          </cell>
          <cell r="F1201">
            <v>0</v>
          </cell>
          <cell r="G1201" t="str">
            <v>Затраты по ШПЗ (основные)</v>
          </cell>
          <cell r="H1201">
            <v>2011</v>
          </cell>
          <cell r="I1201">
            <v>7920</v>
          </cell>
          <cell r="J1201">
            <v>4966.22</v>
          </cell>
          <cell r="K1201">
            <v>1</v>
          </cell>
          <cell r="L1201">
            <v>0</v>
          </cell>
          <cell r="M1201">
            <v>0</v>
          </cell>
          <cell r="N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33</v>
          </cell>
          <cell r="V1201">
            <v>0</v>
          </cell>
          <cell r="W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33</v>
          </cell>
          <cell r="AE1201">
            <v>285000</v>
          </cell>
          <cell r="AF1201">
            <v>0</v>
          </cell>
          <cell r="AI1201">
            <v>2223</v>
          </cell>
          <cell r="AK1201">
            <v>0</v>
          </cell>
          <cell r="AM1201">
            <v>386</v>
          </cell>
          <cell r="AN1201">
            <v>1</v>
          </cell>
          <cell r="AO1201">
            <v>393216</v>
          </cell>
          <cell r="AQ1201">
            <v>0</v>
          </cell>
          <cell r="AR1201">
            <v>0</v>
          </cell>
          <cell r="AS1201" t="str">
            <v>Ы</v>
          </cell>
          <cell r="AT1201" t="str">
            <v>Ы</v>
          </cell>
          <cell r="AU1201">
            <v>0</v>
          </cell>
          <cell r="AV1201">
            <v>0</v>
          </cell>
          <cell r="AW1201">
            <v>23</v>
          </cell>
          <cell r="AX1201">
            <v>1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38828</v>
          </cell>
        </row>
        <row r="1202">
          <cell r="A1202">
            <v>2006</v>
          </cell>
          <cell r="B1202">
            <v>1</v>
          </cell>
          <cell r="C1202">
            <v>260</v>
          </cell>
          <cell r="D1202">
            <v>20</v>
          </cell>
          <cell r="E1202">
            <v>792020</v>
          </cell>
          <cell r="F1202">
            <v>0</v>
          </cell>
          <cell r="G1202" t="str">
            <v>Затраты по ШПЗ (основные)</v>
          </cell>
          <cell r="H1202">
            <v>2011</v>
          </cell>
          <cell r="I1202">
            <v>7920</v>
          </cell>
          <cell r="J1202">
            <v>107713.91</v>
          </cell>
          <cell r="K1202">
            <v>1</v>
          </cell>
          <cell r="L1202">
            <v>0</v>
          </cell>
          <cell r="M1202">
            <v>0</v>
          </cell>
          <cell r="N1202">
            <v>0</v>
          </cell>
          <cell r="R1202">
            <v>0</v>
          </cell>
          <cell r="S1202">
            <v>0</v>
          </cell>
          <cell r="T1202">
            <v>0</v>
          </cell>
          <cell r="U1202">
            <v>33</v>
          </cell>
          <cell r="V1202">
            <v>0</v>
          </cell>
          <cell r="W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33</v>
          </cell>
          <cell r="AE1202">
            <v>311000</v>
          </cell>
          <cell r="AF1202">
            <v>0</v>
          </cell>
          <cell r="AI1202">
            <v>2223</v>
          </cell>
          <cell r="AK1202">
            <v>0</v>
          </cell>
          <cell r="AM1202">
            <v>387</v>
          </cell>
          <cell r="AN1202">
            <v>1</v>
          </cell>
          <cell r="AO1202">
            <v>393216</v>
          </cell>
          <cell r="AQ1202">
            <v>0</v>
          </cell>
          <cell r="AR1202">
            <v>0</v>
          </cell>
          <cell r="AS1202" t="str">
            <v>Ы</v>
          </cell>
          <cell r="AT1202" t="str">
            <v>Ы</v>
          </cell>
          <cell r="AU1202">
            <v>0</v>
          </cell>
          <cell r="AV1202">
            <v>0</v>
          </cell>
          <cell r="AW1202">
            <v>23</v>
          </cell>
          <cell r="AX1202">
            <v>1</v>
          </cell>
          <cell r="AY1202">
            <v>0</v>
          </cell>
          <cell r="AZ1202">
            <v>0</v>
          </cell>
          <cell r="BA1202">
            <v>0</v>
          </cell>
          <cell r="BB1202">
            <v>0</v>
          </cell>
          <cell r="BC1202">
            <v>38828</v>
          </cell>
        </row>
        <row r="1203">
          <cell r="A1203">
            <v>2006</v>
          </cell>
          <cell r="B1203">
            <v>1</v>
          </cell>
          <cell r="C1203">
            <v>261</v>
          </cell>
          <cell r="D1203">
            <v>20</v>
          </cell>
          <cell r="E1203">
            <v>792020</v>
          </cell>
          <cell r="F1203">
            <v>0</v>
          </cell>
          <cell r="G1203" t="str">
            <v>Затраты по ШПЗ (основные)</v>
          </cell>
          <cell r="H1203">
            <v>2011</v>
          </cell>
          <cell r="I1203">
            <v>7920</v>
          </cell>
          <cell r="J1203">
            <v>222531.8</v>
          </cell>
          <cell r="K1203">
            <v>1</v>
          </cell>
          <cell r="L1203">
            <v>0</v>
          </cell>
          <cell r="M1203">
            <v>0</v>
          </cell>
          <cell r="N1203">
            <v>0</v>
          </cell>
          <cell r="R1203">
            <v>0</v>
          </cell>
          <cell r="S1203">
            <v>0</v>
          </cell>
          <cell r="T1203">
            <v>0</v>
          </cell>
          <cell r="U1203">
            <v>33</v>
          </cell>
          <cell r="V1203">
            <v>0</v>
          </cell>
          <cell r="W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33</v>
          </cell>
          <cell r="AE1203">
            <v>312000</v>
          </cell>
          <cell r="AF1203">
            <v>0</v>
          </cell>
          <cell r="AI1203">
            <v>2223</v>
          </cell>
          <cell r="AK1203">
            <v>0</v>
          </cell>
          <cell r="AM1203">
            <v>388</v>
          </cell>
          <cell r="AN1203">
            <v>1</v>
          </cell>
          <cell r="AO1203">
            <v>393216</v>
          </cell>
          <cell r="AQ1203">
            <v>0</v>
          </cell>
          <cell r="AR1203">
            <v>0</v>
          </cell>
          <cell r="AS1203" t="str">
            <v>Ы</v>
          </cell>
          <cell r="AT1203" t="str">
            <v>Ы</v>
          </cell>
          <cell r="AU1203">
            <v>0</v>
          </cell>
          <cell r="AV1203">
            <v>0</v>
          </cell>
          <cell r="AW1203">
            <v>23</v>
          </cell>
          <cell r="AX1203">
            <v>1</v>
          </cell>
          <cell r="AY1203">
            <v>0</v>
          </cell>
          <cell r="AZ1203">
            <v>0</v>
          </cell>
          <cell r="BA1203">
            <v>0</v>
          </cell>
          <cell r="BB1203">
            <v>0</v>
          </cell>
          <cell r="BC1203">
            <v>38828</v>
          </cell>
        </row>
        <row r="1204">
          <cell r="A1204">
            <v>2006</v>
          </cell>
          <cell r="B1204">
            <v>1</v>
          </cell>
          <cell r="C1204">
            <v>262</v>
          </cell>
          <cell r="D1204">
            <v>20</v>
          </cell>
          <cell r="E1204">
            <v>792020</v>
          </cell>
          <cell r="F1204">
            <v>0</v>
          </cell>
          <cell r="G1204" t="str">
            <v>Затраты по ШПЗ (основные)</v>
          </cell>
          <cell r="H1204">
            <v>2011</v>
          </cell>
          <cell r="I1204">
            <v>7920</v>
          </cell>
          <cell r="J1204">
            <v>36395.25</v>
          </cell>
          <cell r="K1204">
            <v>1</v>
          </cell>
          <cell r="L1204">
            <v>0</v>
          </cell>
          <cell r="M1204">
            <v>0</v>
          </cell>
          <cell r="N1204">
            <v>0</v>
          </cell>
          <cell r="R1204">
            <v>0</v>
          </cell>
          <cell r="S1204">
            <v>0</v>
          </cell>
          <cell r="T1204">
            <v>0</v>
          </cell>
          <cell r="U1204">
            <v>33</v>
          </cell>
          <cell r="V1204">
            <v>0</v>
          </cell>
          <cell r="W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33</v>
          </cell>
          <cell r="AE1204">
            <v>312100</v>
          </cell>
          <cell r="AF1204">
            <v>0</v>
          </cell>
          <cell r="AI1204">
            <v>2223</v>
          </cell>
          <cell r="AK1204">
            <v>0</v>
          </cell>
          <cell r="AM1204">
            <v>389</v>
          </cell>
          <cell r="AN1204">
            <v>1</v>
          </cell>
          <cell r="AO1204">
            <v>393216</v>
          </cell>
          <cell r="AQ1204">
            <v>0</v>
          </cell>
          <cell r="AR1204">
            <v>0</v>
          </cell>
          <cell r="AS1204" t="str">
            <v>Ы</v>
          </cell>
          <cell r="AT1204" t="str">
            <v>Ы</v>
          </cell>
          <cell r="AU1204">
            <v>0</v>
          </cell>
          <cell r="AV1204">
            <v>0</v>
          </cell>
          <cell r="AW1204">
            <v>23</v>
          </cell>
          <cell r="AX1204">
            <v>1</v>
          </cell>
          <cell r="AY1204">
            <v>0</v>
          </cell>
          <cell r="AZ1204">
            <v>0</v>
          </cell>
          <cell r="BA1204">
            <v>0</v>
          </cell>
          <cell r="BB1204">
            <v>0</v>
          </cell>
          <cell r="BC1204">
            <v>38828</v>
          </cell>
        </row>
        <row r="1205">
          <cell r="A1205">
            <v>2006</v>
          </cell>
          <cell r="B1205">
            <v>1</v>
          </cell>
          <cell r="C1205">
            <v>263</v>
          </cell>
          <cell r="D1205">
            <v>20</v>
          </cell>
          <cell r="E1205">
            <v>792020</v>
          </cell>
          <cell r="F1205">
            <v>0</v>
          </cell>
          <cell r="G1205" t="str">
            <v>Затраты по ШПЗ (основные)</v>
          </cell>
          <cell r="H1205">
            <v>2011</v>
          </cell>
          <cell r="I1205">
            <v>7920</v>
          </cell>
          <cell r="J1205">
            <v>485074.37</v>
          </cell>
          <cell r="K1205">
            <v>1</v>
          </cell>
          <cell r="L1205">
            <v>0</v>
          </cell>
          <cell r="M1205">
            <v>0</v>
          </cell>
          <cell r="N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33</v>
          </cell>
          <cell r="V1205">
            <v>0</v>
          </cell>
          <cell r="W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33</v>
          </cell>
          <cell r="AE1205">
            <v>312200</v>
          </cell>
          <cell r="AF1205">
            <v>0</v>
          </cell>
          <cell r="AI1205">
            <v>2223</v>
          </cell>
          <cell r="AK1205">
            <v>0</v>
          </cell>
          <cell r="AM1205">
            <v>390</v>
          </cell>
          <cell r="AN1205">
            <v>1</v>
          </cell>
          <cell r="AO1205">
            <v>393216</v>
          </cell>
          <cell r="AQ1205">
            <v>0</v>
          </cell>
          <cell r="AR1205">
            <v>0</v>
          </cell>
          <cell r="AS1205" t="str">
            <v>Ы</v>
          </cell>
          <cell r="AT1205" t="str">
            <v>Ы</v>
          </cell>
          <cell r="AU1205">
            <v>0</v>
          </cell>
          <cell r="AV1205">
            <v>0</v>
          </cell>
          <cell r="AW1205">
            <v>23</v>
          </cell>
          <cell r="AX1205">
            <v>1</v>
          </cell>
          <cell r="AY1205">
            <v>0</v>
          </cell>
          <cell r="AZ1205">
            <v>0</v>
          </cell>
          <cell r="BA1205">
            <v>0</v>
          </cell>
          <cell r="BB1205">
            <v>0</v>
          </cell>
          <cell r="BC1205">
            <v>38828</v>
          </cell>
        </row>
        <row r="1206">
          <cell r="A1206">
            <v>2006</v>
          </cell>
          <cell r="B1206">
            <v>1</v>
          </cell>
          <cell r="C1206">
            <v>264</v>
          </cell>
          <cell r="D1206">
            <v>20</v>
          </cell>
          <cell r="E1206">
            <v>792020</v>
          </cell>
          <cell r="F1206">
            <v>0</v>
          </cell>
          <cell r="G1206" t="str">
            <v>Затраты по ШПЗ (основные)</v>
          </cell>
          <cell r="H1206">
            <v>2011</v>
          </cell>
          <cell r="I1206">
            <v>7920</v>
          </cell>
          <cell r="J1206">
            <v>40640.559999999998</v>
          </cell>
          <cell r="K1206">
            <v>1</v>
          </cell>
          <cell r="L1206">
            <v>0</v>
          </cell>
          <cell r="M1206">
            <v>0</v>
          </cell>
          <cell r="N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33</v>
          </cell>
          <cell r="V1206">
            <v>0</v>
          </cell>
          <cell r="W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33</v>
          </cell>
          <cell r="AE1206">
            <v>313000</v>
          </cell>
          <cell r="AF1206">
            <v>0</v>
          </cell>
          <cell r="AI1206">
            <v>2223</v>
          </cell>
          <cell r="AK1206">
            <v>0</v>
          </cell>
          <cell r="AM1206">
            <v>391</v>
          </cell>
          <cell r="AN1206">
            <v>1</v>
          </cell>
          <cell r="AO1206">
            <v>393216</v>
          </cell>
          <cell r="AQ1206">
            <v>0</v>
          </cell>
          <cell r="AR1206">
            <v>0</v>
          </cell>
          <cell r="AS1206" t="str">
            <v>Ы</v>
          </cell>
          <cell r="AT1206" t="str">
            <v>Ы</v>
          </cell>
          <cell r="AU1206">
            <v>0</v>
          </cell>
          <cell r="AV1206">
            <v>0</v>
          </cell>
          <cell r="AW1206">
            <v>23</v>
          </cell>
          <cell r="AX1206">
            <v>1</v>
          </cell>
          <cell r="AY1206">
            <v>0</v>
          </cell>
          <cell r="AZ1206">
            <v>0</v>
          </cell>
          <cell r="BA1206">
            <v>0</v>
          </cell>
          <cell r="BB1206">
            <v>0</v>
          </cell>
          <cell r="BC1206">
            <v>38828</v>
          </cell>
        </row>
        <row r="1207">
          <cell r="A1207">
            <v>2006</v>
          </cell>
          <cell r="B1207">
            <v>1</v>
          </cell>
          <cell r="C1207">
            <v>265</v>
          </cell>
          <cell r="D1207">
            <v>20</v>
          </cell>
          <cell r="E1207">
            <v>792020</v>
          </cell>
          <cell r="F1207">
            <v>0</v>
          </cell>
          <cell r="G1207" t="str">
            <v>Затраты по ШПЗ (основные)</v>
          </cell>
          <cell r="H1207">
            <v>2011</v>
          </cell>
          <cell r="I1207">
            <v>7920</v>
          </cell>
          <cell r="J1207">
            <v>74177.27</v>
          </cell>
          <cell r="K1207">
            <v>1</v>
          </cell>
          <cell r="L1207">
            <v>0</v>
          </cell>
          <cell r="M1207">
            <v>0</v>
          </cell>
          <cell r="N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33</v>
          </cell>
          <cell r="V1207">
            <v>0</v>
          </cell>
          <cell r="W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33</v>
          </cell>
          <cell r="AE1207">
            <v>314000</v>
          </cell>
          <cell r="AF1207">
            <v>0</v>
          </cell>
          <cell r="AI1207">
            <v>2223</v>
          </cell>
          <cell r="AK1207">
            <v>0</v>
          </cell>
          <cell r="AM1207">
            <v>392</v>
          </cell>
          <cell r="AN1207">
            <v>1</v>
          </cell>
          <cell r="AO1207">
            <v>393216</v>
          </cell>
          <cell r="AQ1207">
            <v>0</v>
          </cell>
          <cell r="AR1207">
            <v>0</v>
          </cell>
          <cell r="AS1207" t="str">
            <v>Ы</v>
          </cell>
          <cell r="AT1207" t="str">
            <v>Ы</v>
          </cell>
          <cell r="AU1207">
            <v>0</v>
          </cell>
          <cell r="AV1207">
            <v>0</v>
          </cell>
          <cell r="AW1207">
            <v>23</v>
          </cell>
          <cell r="AX1207">
            <v>1</v>
          </cell>
          <cell r="AY1207">
            <v>0</v>
          </cell>
          <cell r="AZ1207">
            <v>0</v>
          </cell>
          <cell r="BA1207">
            <v>0</v>
          </cell>
          <cell r="BB1207">
            <v>0</v>
          </cell>
          <cell r="BC1207">
            <v>38828</v>
          </cell>
        </row>
        <row r="1208">
          <cell r="A1208">
            <v>2006</v>
          </cell>
          <cell r="B1208">
            <v>1</v>
          </cell>
          <cell r="C1208">
            <v>266</v>
          </cell>
          <cell r="D1208">
            <v>20</v>
          </cell>
          <cell r="E1208">
            <v>792020</v>
          </cell>
          <cell r="F1208">
            <v>0</v>
          </cell>
          <cell r="G1208" t="str">
            <v>Затраты по ШПЗ (основные)</v>
          </cell>
          <cell r="H1208">
            <v>2011</v>
          </cell>
          <cell r="I1208">
            <v>7920</v>
          </cell>
          <cell r="J1208">
            <v>14858.98</v>
          </cell>
          <cell r="K1208">
            <v>1</v>
          </cell>
          <cell r="L1208">
            <v>0</v>
          </cell>
          <cell r="M1208">
            <v>0</v>
          </cell>
          <cell r="N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33</v>
          </cell>
          <cell r="V1208">
            <v>0</v>
          </cell>
          <cell r="W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33</v>
          </cell>
          <cell r="AE1208">
            <v>315000</v>
          </cell>
          <cell r="AF1208">
            <v>0</v>
          </cell>
          <cell r="AI1208">
            <v>2223</v>
          </cell>
          <cell r="AK1208">
            <v>0</v>
          </cell>
          <cell r="AM1208">
            <v>393</v>
          </cell>
          <cell r="AN1208">
            <v>1</v>
          </cell>
          <cell r="AO1208">
            <v>393216</v>
          </cell>
          <cell r="AQ1208">
            <v>0</v>
          </cell>
          <cell r="AR1208">
            <v>0</v>
          </cell>
          <cell r="AS1208" t="str">
            <v>Ы</v>
          </cell>
          <cell r="AT1208" t="str">
            <v>Ы</v>
          </cell>
          <cell r="AU1208">
            <v>0</v>
          </cell>
          <cell r="AV1208">
            <v>0</v>
          </cell>
          <cell r="AW1208">
            <v>23</v>
          </cell>
          <cell r="AX1208">
            <v>1</v>
          </cell>
          <cell r="AY1208">
            <v>0</v>
          </cell>
          <cell r="AZ1208">
            <v>0</v>
          </cell>
          <cell r="BA1208">
            <v>0</v>
          </cell>
          <cell r="BB1208">
            <v>0</v>
          </cell>
          <cell r="BC1208">
            <v>38828</v>
          </cell>
        </row>
        <row r="1209">
          <cell r="A1209">
            <v>2006</v>
          </cell>
          <cell r="B1209">
            <v>1</v>
          </cell>
          <cell r="C1209">
            <v>267</v>
          </cell>
          <cell r="D1209">
            <v>20</v>
          </cell>
          <cell r="E1209">
            <v>792020</v>
          </cell>
          <cell r="F1209">
            <v>0</v>
          </cell>
          <cell r="G1209" t="str">
            <v>Затраты по ШПЗ (основные)</v>
          </cell>
          <cell r="H1209">
            <v>2011</v>
          </cell>
          <cell r="I1209">
            <v>7920</v>
          </cell>
          <cell r="J1209">
            <v>694594</v>
          </cell>
          <cell r="K1209">
            <v>1</v>
          </cell>
          <cell r="L1209">
            <v>0</v>
          </cell>
          <cell r="M1209">
            <v>0</v>
          </cell>
          <cell r="N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33</v>
          </cell>
          <cell r="V1209">
            <v>0</v>
          </cell>
          <cell r="W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33</v>
          </cell>
          <cell r="AE1209">
            <v>410000</v>
          </cell>
          <cell r="AF1209">
            <v>0</v>
          </cell>
          <cell r="AI1209">
            <v>2223</v>
          </cell>
          <cell r="AK1209">
            <v>0</v>
          </cell>
          <cell r="AM1209">
            <v>394</v>
          </cell>
          <cell r="AN1209">
            <v>1</v>
          </cell>
          <cell r="AO1209">
            <v>393216</v>
          </cell>
          <cell r="AQ1209">
            <v>0</v>
          </cell>
          <cell r="AR1209">
            <v>0</v>
          </cell>
          <cell r="AS1209" t="str">
            <v>Ы</v>
          </cell>
          <cell r="AT1209" t="str">
            <v>Ы</v>
          </cell>
          <cell r="AU1209">
            <v>0</v>
          </cell>
          <cell r="AV1209">
            <v>0</v>
          </cell>
          <cell r="AW1209">
            <v>23</v>
          </cell>
          <cell r="AX1209">
            <v>1</v>
          </cell>
          <cell r="AY1209">
            <v>0</v>
          </cell>
          <cell r="AZ1209">
            <v>0</v>
          </cell>
          <cell r="BA1209">
            <v>0</v>
          </cell>
          <cell r="BB1209">
            <v>0</v>
          </cell>
          <cell r="BC1209">
            <v>38828</v>
          </cell>
        </row>
        <row r="1210">
          <cell r="A1210">
            <v>2006</v>
          </cell>
          <cell r="B1210">
            <v>1</v>
          </cell>
          <cell r="C1210">
            <v>268</v>
          </cell>
          <cell r="D1210">
            <v>20</v>
          </cell>
          <cell r="E1210">
            <v>792020</v>
          </cell>
          <cell r="F1210">
            <v>0</v>
          </cell>
          <cell r="G1210" t="str">
            <v>Затраты по ШПЗ (основные)</v>
          </cell>
          <cell r="H1210">
            <v>2011</v>
          </cell>
          <cell r="I1210">
            <v>7920</v>
          </cell>
          <cell r="J1210">
            <v>164818</v>
          </cell>
          <cell r="K1210">
            <v>1</v>
          </cell>
          <cell r="L1210">
            <v>0</v>
          </cell>
          <cell r="M1210">
            <v>0</v>
          </cell>
          <cell r="N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33</v>
          </cell>
          <cell r="V1210">
            <v>0</v>
          </cell>
          <cell r="W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33</v>
          </cell>
          <cell r="AE1210">
            <v>410100</v>
          </cell>
          <cell r="AF1210">
            <v>0</v>
          </cell>
          <cell r="AI1210">
            <v>2223</v>
          </cell>
          <cell r="AK1210">
            <v>0</v>
          </cell>
          <cell r="AM1210">
            <v>395</v>
          </cell>
          <cell r="AN1210">
            <v>1</v>
          </cell>
          <cell r="AO1210">
            <v>393216</v>
          </cell>
          <cell r="AQ1210">
            <v>0</v>
          </cell>
          <cell r="AR1210">
            <v>0</v>
          </cell>
          <cell r="AS1210" t="str">
            <v>Ы</v>
          </cell>
          <cell r="AT1210" t="str">
            <v>Ы</v>
          </cell>
          <cell r="AU1210">
            <v>0</v>
          </cell>
          <cell r="AV1210">
            <v>0</v>
          </cell>
          <cell r="AW1210">
            <v>23</v>
          </cell>
          <cell r="AX1210">
            <v>1</v>
          </cell>
          <cell r="AY1210">
            <v>0</v>
          </cell>
          <cell r="AZ1210">
            <v>0</v>
          </cell>
          <cell r="BA1210">
            <v>0</v>
          </cell>
          <cell r="BB1210">
            <v>0</v>
          </cell>
          <cell r="BC1210">
            <v>38828</v>
          </cell>
        </row>
        <row r="1211">
          <cell r="A1211">
            <v>2006</v>
          </cell>
          <cell r="B1211">
            <v>1</v>
          </cell>
          <cell r="C1211">
            <v>269</v>
          </cell>
          <cell r="D1211">
            <v>20</v>
          </cell>
          <cell r="E1211">
            <v>792020</v>
          </cell>
          <cell r="F1211">
            <v>0</v>
          </cell>
          <cell r="G1211" t="str">
            <v>Затраты по ШПЗ (основные)</v>
          </cell>
          <cell r="H1211">
            <v>2011</v>
          </cell>
          <cell r="I1211">
            <v>7920</v>
          </cell>
          <cell r="J1211">
            <v>102</v>
          </cell>
          <cell r="K1211">
            <v>1</v>
          </cell>
          <cell r="L1211">
            <v>0</v>
          </cell>
          <cell r="M1211">
            <v>0</v>
          </cell>
          <cell r="N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33</v>
          </cell>
          <cell r="V1211">
            <v>0</v>
          </cell>
          <cell r="W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33</v>
          </cell>
          <cell r="AE1211">
            <v>410200</v>
          </cell>
          <cell r="AF1211">
            <v>0</v>
          </cell>
          <cell r="AI1211">
            <v>2223</v>
          </cell>
          <cell r="AK1211">
            <v>0</v>
          </cell>
          <cell r="AM1211">
            <v>396</v>
          </cell>
          <cell r="AN1211">
            <v>1</v>
          </cell>
          <cell r="AO1211">
            <v>393216</v>
          </cell>
          <cell r="AQ1211">
            <v>0</v>
          </cell>
          <cell r="AR1211">
            <v>0</v>
          </cell>
          <cell r="AS1211" t="str">
            <v>Ы</v>
          </cell>
          <cell r="AT1211" t="str">
            <v>Ы</v>
          </cell>
          <cell r="AU1211">
            <v>0</v>
          </cell>
          <cell r="AV1211">
            <v>0</v>
          </cell>
          <cell r="AW1211">
            <v>23</v>
          </cell>
          <cell r="AX1211">
            <v>1</v>
          </cell>
          <cell r="AY1211">
            <v>0</v>
          </cell>
          <cell r="AZ1211">
            <v>0</v>
          </cell>
          <cell r="BA1211">
            <v>0</v>
          </cell>
          <cell r="BB1211">
            <v>0</v>
          </cell>
          <cell r="BC1211">
            <v>38828</v>
          </cell>
        </row>
        <row r="1212">
          <cell r="A1212">
            <v>2006</v>
          </cell>
          <cell r="B1212">
            <v>1</v>
          </cell>
          <cell r="C1212">
            <v>270</v>
          </cell>
          <cell r="D1212">
            <v>20</v>
          </cell>
          <cell r="E1212">
            <v>792020</v>
          </cell>
          <cell r="F1212">
            <v>0</v>
          </cell>
          <cell r="G1212" t="str">
            <v>Затраты по ШПЗ (основные)</v>
          </cell>
          <cell r="H1212">
            <v>2011</v>
          </cell>
          <cell r="I1212">
            <v>7920</v>
          </cell>
          <cell r="J1212">
            <v>198680</v>
          </cell>
          <cell r="K1212">
            <v>1</v>
          </cell>
          <cell r="L1212">
            <v>0</v>
          </cell>
          <cell r="M1212">
            <v>0</v>
          </cell>
          <cell r="N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33</v>
          </cell>
          <cell r="V1212">
            <v>0</v>
          </cell>
          <cell r="W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33</v>
          </cell>
          <cell r="AE1212">
            <v>420000</v>
          </cell>
          <cell r="AF1212">
            <v>0</v>
          </cell>
          <cell r="AI1212">
            <v>2223</v>
          </cell>
          <cell r="AK1212">
            <v>0</v>
          </cell>
          <cell r="AM1212">
            <v>397</v>
          </cell>
          <cell r="AN1212">
            <v>1</v>
          </cell>
          <cell r="AO1212">
            <v>393216</v>
          </cell>
          <cell r="AQ1212">
            <v>0</v>
          </cell>
          <cell r="AR1212">
            <v>0</v>
          </cell>
          <cell r="AS1212" t="str">
            <v>Ы</v>
          </cell>
          <cell r="AT1212" t="str">
            <v>Ы</v>
          </cell>
          <cell r="AU1212">
            <v>0</v>
          </cell>
          <cell r="AV1212">
            <v>0</v>
          </cell>
          <cell r="AW1212">
            <v>23</v>
          </cell>
          <cell r="AX1212">
            <v>1</v>
          </cell>
          <cell r="AY1212">
            <v>0</v>
          </cell>
          <cell r="AZ1212">
            <v>0</v>
          </cell>
          <cell r="BA1212">
            <v>0</v>
          </cell>
          <cell r="BB1212">
            <v>0</v>
          </cell>
          <cell r="BC1212">
            <v>38828</v>
          </cell>
        </row>
        <row r="1213">
          <cell r="A1213">
            <v>2006</v>
          </cell>
          <cell r="B1213">
            <v>1</v>
          </cell>
          <cell r="C1213">
            <v>271</v>
          </cell>
          <cell r="D1213">
            <v>20</v>
          </cell>
          <cell r="E1213">
            <v>792020</v>
          </cell>
          <cell r="F1213">
            <v>0</v>
          </cell>
          <cell r="G1213" t="str">
            <v>Затраты по ШПЗ (основные)</v>
          </cell>
          <cell r="H1213">
            <v>2011</v>
          </cell>
          <cell r="I1213">
            <v>7920</v>
          </cell>
          <cell r="J1213">
            <v>650412</v>
          </cell>
          <cell r="K1213">
            <v>1</v>
          </cell>
          <cell r="L1213">
            <v>0</v>
          </cell>
          <cell r="M1213">
            <v>0</v>
          </cell>
          <cell r="N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33</v>
          </cell>
          <cell r="V1213">
            <v>0</v>
          </cell>
          <cell r="W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33</v>
          </cell>
          <cell r="AE1213">
            <v>430000</v>
          </cell>
          <cell r="AF1213">
            <v>0</v>
          </cell>
          <cell r="AI1213">
            <v>2223</v>
          </cell>
          <cell r="AK1213">
            <v>0</v>
          </cell>
          <cell r="AM1213">
            <v>398</v>
          </cell>
          <cell r="AN1213">
            <v>1</v>
          </cell>
          <cell r="AO1213">
            <v>393216</v>
          </cell>
          <cell r="AQ1213">
            <v>0</v>
          </cell>
          <cell r="AR1213">
            <v>0</v>
          </cell>
          <cell r="AS1213" t="str">
            <v>Ы</v>
          </cell>
          <cell r="AT1213" t="str">
            <v>Ы</v>
          </cell>
          <cell r="AU1213">
            <v>0</v>
          </cell>
          <cell r="AV1213">
            <v>0</v>
          </cell>
          <cell r="AW1213">
            <v>23</v>
          </cell>
          <cell r="AX1213">
            <v>1</v>
          </cell>
          <cell r="AY1213">
            <v>0</v>
          </cell>
          <cell r="AZ1213">
            <v>0</v>
          </cell>
          <cell r="BA1213">
            <v>0</v>
          </cell>
          <cell r="BB1213">
            <v>0</v>
          </cell>
          <cell r="BC1213">
            <v>38828</v>
          </cell>
        </row>
        <row r="1214">
          <cell r="A1214">
            <v>2006</v>
          </cell>
          <cell r="B1214">
            <v>1</v>
          </cell>
          <cell r="C1214">
            <v>272</v>
          </cell>
          <cell r="D1214">
            <v>20</v>
          </cell>
          <cell r="E1214">
            <v>792020</v>
          </cell>
          <cell r="F1214">
            <v>0</v>
          </cell>
          <cell r="G1214" t="str">
            <v>Затраты по ШПЗ (основные)</v>
          </cell>
          <cell r="H1214">
            <v>2011</v>
          </cell>
          <cell r="I1214">
            <v>7920</v>
          </cell>
          <cell r="J1214">
            <v>2073896</v>
          </cell>
          <cell r="K1214">
            <v>1</v>
          </cell>
          <cell r="L1214">
            <v>0</v>
          </cell>
          <cell r="M1214">
            <v>0</v>
          </cell>
          <cell r="N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33</v>
          </cell>
          <cell r="V1214">
            <v>0</v>
          </cell>
          <cell r="W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33</v>
          </cell>
          <cell r="AE1214">
            <v>430110</v>
          </cell>
          <cell r="AF1214">
            <v>0</v>
          </cell>
          <cell r="AI1214">
            <v>2223</v>
          </cell>
          <cell r="AK1214">
            <v>0</v>
          </cell>
          <cell r="AM1214">
            <v>399</v>
          </cell>
          <cell r="AN1214">
            <v>1</v>
          </cell>
          <cell r="AO1214">
            <v>393216</v>
          </cell>
          <cell r="AQ1214">
            <v>0</v>
          </cell>
          <cell r="AR1214">
            <v>0</v>
          </cell>
          <cell r="AS1214" t="str">
            <v>Ы</v>
          </cell>
          <cell r="AT1214" t="str">
            <v>Ы</v>
          </cell>
          <cell r="AU1214">
            <v>0</v>
          </cell>
          <cell r="AV1214">
            <v>0</v>
          </cell>
          <cell r="AW1214">
            <v>23</v>
          </cell>
          <cell r="AX1214">
            <v>1</v>
          </cell>
          <cell r="AY1214">
            <v>0</v>
          </cell>
          <cell r="AZ1214">
            <v>0</v>
          </cell>
          <cell r="BA1214">
            <v>0</v>
          </cell>
          <cell r="BB1214">
            <v>0</v>
          </cell>
          <cell r="BC1214">
            <v>38828</v>
          </cell>
        </row>
        <row r="1215">
          <cell r="A1215">
            <v>2006</v>
          </cell>
          <cell r="B1215">
            <v>1</v>
          </cell>
          <cell r="C1215">
            <v>273</v>
          </cell>
          <cell r="D1215">
            <v>20</v>
          </cell>
          <cell r="E1215">
            <v>792020</v>
          </cell>
          <cell r="F1215">
            <v>0</v>
          </cell>
          <cell r="G1215" t="str">
            <v>Затраты по ШПЗ (основные)</v>
          </cell>
          <cell r="H1215">
            <v>2011</v>
          </cell>
          <cell r="I1215">
            <v>7920</v>
          </cell>
          <cell r="J1215">
            <v>164885</v>
          </cell>
          <cell r="K1215">
            <v>1</v>
          </cell>
          <cell r="L1215">
            <v>0</v>
          </cell>
          <cell r="M1215">
            <v>0</v>
          </cell>
          <cell r="N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33</v>
          </cell>
          <cell r="V1215">
            <v>0</v>
          </cell>
          <cell r="W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33</v>
          </cell>
          <cell r="AE1215">
            <v>430120</v>
          </cell>
          <cell r="AF1215">
            <v>0</v>
          </cell>
          <cell r="AI1215">
            <v>2223</v>
          </cell>
          <cell r="AK1215">
            <v>0</v>
          </cell>
          <cell r="AM1215">
            <v>400</v>
          </cell>
          <cell r="AN1215">
            <v>1</v>
          </cell>
          <cell r="AO1215">
            <v>393216</v>
          </cell>
          <cell r="AQ1215">
            <v>0</v>
          </cell>
          <cell r="AR1215">
            <v>0</v>
          </cell>
          <cell r="AS1215" t="str">
            <v>Ы</v>
          </cell>
          <cell r="AT1215" t="str">
            <v>Ы</v>
          </cell>
          <cell r="AU1215">
            <v>0</v>
          </cell>
          <cell r="AV1215">
            <v>0</v>
          </cell>
          <cell r="AW1215">
            <v>23</v>
          </cell>
          <cell r="AX1215">
            <v>1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38828</v>
          </cell>
        </row>
        <row r="1216">
          <cell r="A1216">
            <v>2006</v>
          </cell>
          <cell r="B1216">
            <v>1</v>
          </cell>
          <cell r="C1216">
            <v>274</v>
          </cell>
          <cell r="D1216">
            <v>20</v>
          </cell>
          <cell r="E1216">
            <v>792020</v>
          </cell>
          <cell r="F1216">
            <v>0</v>
          </cell>
          <cell r="G1216" t="str">
            <v>Затраты по ШПЗ (основные)</v>
          </cell>
          <cell r="H1216">
            <v>2011</v>
          </cell>
          <cell r="I1216">
            <v>7920</v>
          </cell>
          <cell r="J1216">
            <v>996284</v>
          </cell>
          <cell r="K1216">
            <v>1</v>
          </cell>
          <cell r="L1216">
            <v>0</v>
          </cell>
          <cell r="M1216">
            <v>0</v>
          </cell>
          <cell r="N1216">
            <v>0</v>
          </cell>
          <cell r="R1216">
            <v>0</v>
          </cell>
          <cell r="S1216">
            <v>0</v>
          </cell>
          <cell r="T1216">
            <v>0</v>
          </cell>
          <cell r="U1216">
            <v>33</v>
          </cell>
          <cell r="V1216">
            <v>0</v>
          </cell>
          <cell r="W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33</v>
          </cell>
          <cell r="AE1216">
            <v>430130</v>
          </cell>
          <cell r="AF1216">
            <v>0</v>
          </cell>
          <cell r="AI1216">
            <v>2223</v>
          </cell>
          <cell r="AK1216">
            <v>0</v>
          </cell>
          <cell r="AM1216">
            <v>401</v>
          </cell>
          <cell r="AN1216">
            <v>1</v>
          </cell>
          <cell r="AO1216">
            <v>393216</v>
          </cell>
          <cell r="AQ1216">
            <v>0</v>
          </cell>
          <cell r="AR1216">
            <v>0</v>
          </cell>
          <cell r="AS1216" t="str">
            <v>Ы</v>
          </cell>
          <cell r="AT1216" t="str">
            <v>Ы</v>
          </cell>
          <cell r="AU1216">
            <v>0</v>
          </cell>
          <cell r="AV1216">
            <v>0</v>
          </cell>
          <cell r="AW1216">
            <v>23</v>
          </cell>
          <cell r="AX1216">
            <v>1</v>
          </cell>
          <cell r="AY1216">
            <v>0</v>
          </cell>
          <cell r="AZ1216">
            <v>0</v>
          </cell>
          <cell r="BA1216">
            <v>0</v>
          </cell>
          <cell r="BB1216">
            <v>0</v>
          </cell>
          <cell r="BC1216">
            <v>38828</v>
          </cell>
        </row>
        <row r="1217">
          <cell r="A1217">
            <v>2006</v>
          </cell>
          <cell r="B1217">
            <v>1</v>
          </cell>
          <cell r="C1217">
            <v>275</v>
          </cell>
          <cell r="D1217">
            <v>20</v>
          </cell>
          <cell r="E1217">
            <v>792020</v>
          </cell>
          <cell r="F1217">
            <v>0</v>
          </cell>
          <cell r="G1217" t="str">
            <v>Затраты по ШПЗ (основные)</v>
          </cell>
          <cell r="H1217">
            <v>2011</v>
          </cell>
          <cell r="I1217">
            <v>7920</v>
          </cell>
          <cell r="J1217">
            <v>684133</v>
          </cell>
          <cell r="K1217">
            <v>1</v>
          </cell>
          <cell r="L1217">
            <v>0</v>
          </cell>
          <cell r="M1217">
            <v>0</v>
          </cell>
          <cell r="N1217">
            <v>0</v>
          </cell>
          <cell r="R1217">
            <v>0</v>
          </cell>
          <cell r="S1217">
            <v>0</v>
          </cell>
          <cell r="T1217">
            <v>0</v>
          </cell>
          <cell r="U1217">
            <v>33</v>
          </cell>
          <cell r="V1217">
            <v>0</v>
          </cell>
          <cell r="W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33</v>
          </cell>
          <cell r="AE1217">
            <v>430140</v>
          </cell>
          <cell r="AF1217">
            <v>0</v>
          </cell>
          <cell r="AI1217">
            <v>2223</v>
          </cell>
          <cell r="AK1217">
            <v>0</v>
          </cell>
          <cell r="AM1217">
            <v>402</v>
          </cell>
          <cell r="AN1217">
            <v>1</v>
          </cell>
          <cell r="AO1217">
            <v>393216</v>
          </cell>
          <cell r="AQ1217">
            <v>0</v>
          </cell>
          <cell r="AR1217">
            <v>0</v>
          </cell>
          <cell r="AS1217" t="str">
            <v>Ы</v>
          </cell>
          <cell r="AT1217" t="str">
            <v>Ы</v>
          </cell>
          <cell r="AU1217">
            <v>0</v>
          </cell>
          <cell r="AV1217">
            <v>0</v>
          </cell>
          <cell r="AW1217">
            <v>23</v>
          </cell>
          <cell r="AX1217">
            <v>1</v>
          </cell>
          <cell r="AY1217">
            <v>0</v>
          </cell>
          <cell r="AZ1217">
            <v>0</v>
          </cell>
          <cell r="BA1217">
            <v>0</v>
          </cell>
          <cell r="BB1217">
            <v>0</v>
          </cell>
          <cell r="BC1217">
            <v>38828</v>
          </cell>
        </row>
        <row r="1218">
          <cell r="A1218">
            <v>2006</v>
          </cell>
          <cell r="B1218">
            <v>1</v>
          </cell>
          <cell r="C1218">
            <v>276</v>
          </cell>
          <cell r="D1218">
            <v>20</v>
          </cell>
          <cell r="E1218">
            <v>792020</v>
          </cell>
          <cell r="F1218">
            <v>0</v>
          </cell>
          <cell r="G1218" t="str">
            <v>Затраты по ШПЗ (основные)</v>
          </cell>
          <cell r="H1218">
            <v>2011</v>
          </cell>
          <cell r="I1218">
            <v>7920</v>
          </cell>
          <cell r="J1218">
            <v>942</v>
          </cell>
          <cell r="K1218">
            <v>1</v>
          </cell>
          <cell r="L1218">
            <v>0</v>
          </cell>
          <cell r="M1218">
            <v>0</v>
          </cell>
          <cell r="N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33</v>
          </cell>
          <cell r="V1218">
            <v>0</v>
          </cell>
          <cell r="W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33</v>
          </cell>
          <cell r="AE1218">
            <v>430210</v>
          </cell>
          <cell r="AF1218">
            <v>0</v>
          </cell>
          <cell r="AI1218">
            <v>2223</v>
          </cell>
          <cell r="AK1218">
            <v>0</v>
          </cell>
          <cell r="AM1218">
            <v>403</v>
          </cell>
          <cell r="AN1218">
            <v>1</v>
          </cell>
          <cell r="AO1218">
            <v>393216</v>
          </cell>
          <cell r="AQ1218">
            <v>0</v>
          </cell>
          <cell r="AR1218">
            <v>0</v>
          </cell>
          <cell r="AS1218" t="str">
            <v>Ы</v>
          </cell>
          <cell r="AT1218" t="str">
            <v>Ы</v>
          </cell>
          <cell r="AU1218">
            <v>0</v>
          </cell>
          <cell r="AV1218">
            <v>0</v>
          </cell>
          <cell r="AW1218">
            <v>23</v>
          </cell>
          <cell r="AX1218">
            <v>1</v>
          </cell>
          <cell r="AY1218">
            <v>0</v>
          </cell>
          <cell r="AZ1218">
            <v>0</v>
          </cell>
          <cell r="BA1218">
            <v>0</v>
          </cell>
          <cell r="BB1218">
            <v>0</v>
          </cell>
          <cell r="BC1218">
            <v>38828</v>
          </cell>
        </row>
        <row r="1219">
          <cell r="A1219">
            <v>2006</v>
          </cell>
          <cell r="B1219">
            <v>1</v>
          </cell>
          <cell r="C1219">
            <v>277</v>
          </cell>
          <cell r="D1219">
            <v>20</v>
          </cell>
          <cell r="E1219">
            <v>792020</v>
          </cell>
          <cell r="F1219">
            <v>0</v>
          </cell>
          <cell r="G1219" t="str">
            <v>Затраты по ШПЗ (основные)</v>
          </cell>
          <cell r="H1219">
            <v>2011</v>
          </cell>
          <cell r="I1219">
            <v>7920</v>
          </cell>
          <cell r="J1219">
            <v>4010</v>
          </cell>
          <cell r="K1219">
            <v>1</v>
          </cell>
          <cell r="L1219">
            <v>0</v>
          </cell>
          <cell r="M1219">
            <v>0</v>
          </cell>
          <cell r="N1219">
            <v>0</v>
          </cell>
          <cell r="R1219">
            <v>0</v>
          </cell>
          <cell r="S1219">
            <v>0</v>
          </cell>
          <cell r="T1219">
            <v>0</v>
          </cell>
          <cell r="U1219">
            <v>33</v>
          </cell>
          <cell r="V1219">
            <v>0</v>
          </cell>
          <cell r="W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33</v>
          </cell>
          <cell r="AE1219">
            <v>430230</v>
          </cell>
          <cell r="AF1219">
            <v>0</v>
          </cell>
          <cell r="AI1219">
            <v>2223</v>
          </cell>
          <cell r="AK1219">
            <v>0</v>
          </cell>
          <cell r="AM1219">
            <v>404</v>
          </cell>
          <cell r="AN1219">
            <v>1</v>
          </cell>
          <cell r="AO1219">
            <v>393216</v>
          </cell>
          <cell r="AQ1219">
            <v>0</v>
          </cell>
          <cell r="AR1219">
            <v>0</v>
          </cell>
          <cell r="AS1219" t="str">
            <v>Ы</v>
          </cell>
          <cell r="AT1219" t="str">
            <v>Ы</v>
          </cell>
          <cell r="AU1219">
            <v>0</v>
          </cell>
          <cell r="AV1219">
            <v>0</v>
          </cell>
          <cell r="AW1219">
            <v>23</v>
          </cell>
          <cell r="AX1219">
            <v>1</v>
          </cell>
          <cell r="AY1219">
            <v>0</v>
          </cell>
          <cell r="AZ1219">
            <v>0</v>
          </cell>
          <cell r="BA1219">
            <v>0</v>
          </cell>
          <cell r="BB1219">
            <v>0</v>
          </cell>
          <cell r="BC1219">
            <v>38828</v>
          </cell>
        </row>
        <row r="1220">
          <cell r="A1220">
            <v>2006</v>
          </cell>
          <cell r="B1220">
            <v>1</v>
          </cell>
          <cell r="C1220">
            <v>278</v>
          </cell>
          <cell r="D1220">
            <v>20</v>
          </cell>
          <cell r="E1220">
            <v>792020</v>
          </cell>
          <cell r="F1220">
            <v>0</v>
          </cell>
          <cell r="G1220" t="str">
            <v>Затраты по ШПЗ (основные)</v>
          </cell>
          <cell r="H1220">
            <v>2011</v>
          </cell>
          <cell r="I1220">
            <v>7920</v>
          </cell>
          <cell r="J1220">
            <v>32628</v>
          </cell>
          <cell r="K1220">
            <v>1</v>
          </cell>
          <cell r="L1220">
            <v>0</v>
          </cell>
          <cell r="M1220">
            <v>0</v>
          </cell>
          <cell r="N1220">
            <v>0</v>
          </cell>
          <cell r="R1220">
            <v>0</v>
          </cell>
          <cell r="S1220">
            <v>0</v>
          </cell>
          <cell r="T1220">
            <v>0</v>
          </cell>
          <cell r="U1220">
            <v>33</v>
          </cell>
          <cell r="V1220">
            <v>0</v>
          </cell>
          <cell r="W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33</v>
          </cell>
          <cell r="AE1220">
            <v>430240</v>
          </cell>
          <cell r="AF1220">
            <v>0</v>
          </cell>
          <cell r="AI1220">
            <v>2223</v>
          </cell>
          <cell r="AK1220">
            <v>0</v>
          </cell>
          <cell r="AM1220">
            <v>405</v>
          </cell>
          <cell r="AN1220">
            <v>1</v>
          </cell>
          <cell r="AO1220">
            <v>393216</v>
          </cell>
          <cell r="AQ1220">
            <v>0</v>
          </cell>
          <cell r="AR1220">
            <v>0</v>
          </cell>
          <cell r="AS1220" t="str">
            <v>Ы</v>
          </cell>
          <cell r="AT1220" t="str">
            <v>Ы</v>
          </cell>
          <cell r="AU1220">
            <v>0</v>
          </cell>
          <cell r="AV1220">
            <v>0</v>
          </cell>
          <cell r="AW1220">
            <v>23</v>
          </cell>
          <cell r="AX1220">
            <v>1</v>
          </cell>
          <cell r="AY1220">
            <v>0</v>
          </cell>
          <cell r="AZ1220">
            <v>0</v>
          </cell>
          <cell r="BA1220">
            <v>0</v>
          </cell>
          <cell r="BB1220">
            <v>0</v>
          </cell>
          <cell r="BC1220">
            <v>38828</v>
          </cell>
        </row>
        <row r="1221">
          <cell r="A1221">
            <v>2006</v>
          </cell>
          <cell r="B1221">
            <v>1</v>
          </cell>
          <cell r="C1221">
            <v>279</v>
          </cell>
          <cell r="D1221">
            <v>20</v>
          </cell>
          <cell r="E1221">
            <v>792020</v>
          </cell>
          <cell r="F1221">
            <v>0</v>
          </cell>
          <cell r="G1221" t="str">
            <v>Затраты по ШПЗ (основные)</v>
          </cell>
          <cell r="H1221">
            <v>2011</v>
          </cell>
          <cell r="I1221">
            <v>7920</v>
          </cell>
          <cell r="J1221">
            <v>77380</v>
          </cell>
          <cell r="K1221">
            <v>1</v>
          </cell>
          <cell r="L1221">
            <v>0</v>
          </cell>
          <cell r="M1221">
            <v>0</v>
          </cell>
          <cell r="N1221">
            <v>0</v>
          </cell>
          <cell r="R1221">
            <v>0</v>
          </cell>
          <cell r="S1221">
            <v>0</v>
          </cell>
          <cell r="T1221">
            <v>0</v>
          </cell>
          <cell r="U1221">
            <v>33</v>
          </cell>
          <cell r="V1221">
            <v>0</v>
          </cell>
          <cell r="W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33</v>
          </cell>
          <cell r="AE1221">
            <v>450000</v>
          </cell>
          <cell r="AF1221">
            <v>0</v>
          </cell>
          <cell r="AI1221">
            <v>2223</v>
          </cell>
          <cell r="AK1221">
            <v>0</v>
          </cell>
          <cell r="AM1221">
            <v>406</v>
          </cell>
          <cell r="AN1221">
            <v>1</v>
          </cell>
          <cell r="AO1221">
            <v>393216</v>
          </cell>
          <cell r="AQ1221">
            <v>0</v>
          </cell>
          <cell r="AR1221">
            <v>0</v>
          </cell>
          <cell r="AS1221" t="str">
            <v>Ы</v>
          </cell>
          <cell r="AT1221" t="str">
            <v>Ы</v>
          </cell>
          <cell r="AU1221">
            <v>0</v>
          </cell>
          <cell r="AV1221">
            <v>0</v>
          </cell>
          <cell r="AW1221">
            <v>23</v>
          </cell>
          <cell r="AX1221">
            <v>1</v>
          </cell>
          <cell r="AY1221">
            <v>0</v>
          </cell>
          <cell r="AZ1221">
            <v>0</v>
          </cell>
          <cell r="BA1221">
            <v>0</v>
          </cell>
          <cell r="BB1221">
            <v>0</v>
          </cell>
          <cell r="BC1221">
            <v>38828</v>
          </cell>
        </row>
        <row r="1222">
          <cell r="A1222">
            <v>2006</v>
          </cell>
          <cell r="B1222">
            <v>1</v>
          </cell>
          <cell r="C1222">
            <v>280</v>
          </cell>
          <cell r="D1222">
            <v>20</v>
          </cell>
          <cell r="E1222">
            <v>792020</v>
          </cell>
          <cell r="F1222">
            <v>0</v>
          </cell>
          <cell r="G1222" t="str">
            <v>Затраты по ШПЗ (основные)</v>
          </cell>
          <cell r="H1222">
            <v>2011</v>
          </cell>
          <cell r="I1222">
            <v>7920</v>
          </cell>
          <cell r="J1222">
            <v>23623</v>
          </cell>
          <cell r="K1222">
            <v>1</v>
          </cell>
          <cell r="L1222">
            <v>0</v>
          </cell>
          <cell r="M1222">
            <v>0</v>
          </cell>
          <cell r="N1222">
            <v>0</v>
          </cell>
          <cell r="R1222">
            <v>0</v>
          </cell>
          <cell r="S1222">
            <v>0</v>
          </cell>
          <cell r="T1222">
            <v>0</v>
          </cell>
          <cell r="U1222">
            <v>33</v>
          </cell>
          <cell r="V1222">
            <v>0</v>
          </cell>
          <cell r="W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33</v>
          </cell>
          <cell r="AE1222">
            <v>460000</v>
          </cell>
          <cell r="AF1222">
            <v>0</v>
          </cell>
          <cell r="AI1222">
            <v>2223</v>
          </cell>
          <cell r="AK1222">
            <v>0</v>
          </cell>
          <cell r="AM1222">
            <v>407</v>
          </cell>
          <cell r="AN1222">
            <v>1</v>
          </cell>
          <cell r="AO1222">
            <v>393216</v>
          </cell>
          <cell r="AQ1222">
            <v>0</v>
          </cell>
          <cell r="AR1222">
            <v>0</v>
          </cell>
          <cell r="AS1222" t="str">
            <v>Ы</v>
          </cell>
          <cell r="AT1222" t="str">
            <v>Ы</v>
          </cell>
          <cell r="AU1222">
            <v>0</v>
          </cell>
          <cell r="AV1222">
            <v>0</v>
          </cell>
          <cell r="AW1222">
            <v>23</v>
          </cell>
          <cell r="AX1222">
            <v>1</v>
          </cell>
          <cell r="AY1222">
            <v>0</v>
          </cell>
          <cell r="AZ1222">
            <v>0</v>
          </cell>
          <cell r="BA1222">
            <v>0</v>
          </cell>
          <cell r="BB1222">
            <v>0</v>
          </cell>
          <cell r="BC1222">
            <v>38828</v>
          </cell>
        </row>
        <row r="1223">
          <cell r="A1223">
            <v>2006</v>
          </cell>
          <cell r="B1223">
            <v>1</v>
          </cell>
          <cell r="C1223">
            <v>281</v>
          </cell>
          <cell r="D1223">
            <v>20</v>
          </cell>
          <cell r="E1223">
            <v>792020</v>
          </cell>
          <cell r="F1223">
            <v>0</v>
          </cell>
          <cell r="G1223" t="str">
            <v>Затраты по ШПЗ (основные)</v>
          </cell>
          <cell r="H1223">
            <v>2011</v>
          </cell>
          <cell r="I1223">
            <v>7920</v>
          </cell>
          <cell r="J1223">
            <v>391453.36</v>
          </cell>
          <cell r="K1223">
            <v>1</v>
          </cell>
          <cell r="L1223">
            <v>0</v>
          </cell>
          <cell r="M1223">
            <v>0</v>
          </cell>
          <cell r="N1223">
            <v>0</v>
          </cell>
          <cell r="R1223">
            <v>0</v>
          </cell>
          <cell r="S1223">
            <v>0</v>
          </cell>
          <cell r="T1223">
            <v>0</v>
          </cell>
          <cell r="U1223">
            <v>33</v>
          </cell>
          <cell r="V1223">
            <v>0</v>
          </cell>
          <cell r="W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33</v>
          </cell>
          <cell r="AE1223">
            <v>503000</v>
          </cell>
          <cell r="AF1223">
            <v>0</v>
          </cell>
          <cell r="AI1223">
            <v>2223</v>
          </cell>
          <cell r="AK1223">
            <v>0</v>
          </cell>
          <cell r="AM1223">
            <v>408</v>
          </cell>
          <cell r="AN1223">
            <v>1</v>
          </cell>
          <cell r="AO1223">
            <v>393216</v>
          </cell>
          <cell r="AQ1223">
            <v>0</v>
          </cell>
          <cell r="AR1223">
            <v>0</v>
          </cell>
          <cell r="AS1223" t="str">
            <v>Ы</v>
          </cell>
          <cell r="AT1223" t="str">
            <v>Ы</v>
          </cell>
          <cell r="AU1223">
            <v>0</v>
          </cell>
          <cell r="AV1223">
            <v>0</v>
          </cell>
          <cell r="AW1223">
            <v>23</v>
          </cell>
          <cell r="AX1223">
            <v>1</v>
          </cell>
          <cell r="AY1223">
            <v>0</v>
          </cell>
          <cell r="AZ1223">
            <v>0</v>
          </cell>
          <cell r="BA1223">
            <v>0</v>
          </cell>
          <cell r="BB1223">
            <v>0</v>
          </cell>
          <cell r="BC1223">
            <v>38828</v>
          </cell>
        </row>
        <row r="1224">
          <cell r="A1224">
            <v>2006</v>
          </cell>
          <cell r="B1224">
            <v>1</v>
          </cell>
          <cell r="C1224">
            <v>282</v>
          </cell>
          <cell r="D1224">
            <v>20</v>
          </cell>
          <cell r="E1224">
            <v>792020</v>
          </cell>
          <cell r="F1224">
            <v>0</v>
          </cell>
          <cell r="G1224" t="str">
            <v>Затраты по ШПЗ (основные)</v>
          </cell>
          <cell r="H1224">
            <v>2011</v>
          </cell>
          <cell r="I1224">
            <v>7920</v>
          </cell>
          <cell r="J1224">
            <v>2500</v>
          </cell>
          <cell r="K1224">
            <v>1</v>
          </cell>
          <cell r="L1224">
            <v>0</v>
          </cell>
          <cell r="M1224">
            <v>0</v>
          </cell>
          <cell r="N1224">
            <v>0</v>
          </cell>
          <cell r="R1224">
            <v>0</v>
          </cell>
          <cell r="S1224">
            <v>0</v>
          </cell>
          <cell r="T1224">
            <v>0</v>
          </cell>
          <cell r="U1224">
            <v>33</v>
          </cell>
          <cell r="V1224">
            <v>0</v>
          </cell>
          <cell r="W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33</v>
          </cell>
          <cell r="AE1224">
            <v>504100</v>
          </cell>
          <cell r="AF1224">
            <v>0</v>
          </cell>
          <cell r="AI1224">
            <v>2223</v>
          </cell>
          <cell r="AK1224">
            <v>0</v>
          </cell>
          <cell r="AM1224">
            <v>409</v>
          </cell>
          <cell r="AN1224">
            <v>1</v>
          </cell>
          <cell r="AO1224">
            <v>393216</v>
          </cell>
          <cell r="AQ1224">
            <v>0</v>
          </cell>
          <cell r="AR1224">
            <v>0</v>
          </cell>
          <cell r="AS1224" t="str">
            <v>Ы</v>
          </cell>
          <cell r="AT1224" t="str">
            <v>Ы</v>
          </cell>
          <cell r="AU1224">
            <v>0</v>
          </cell>
          <cell r="AV1224">
            <v>0</v>
          </cell>
          <cell r="AW1224">
            <v>23</v>
          </cell>
          <cell r="AX1224">
            <v>1</v>
          </cell>
          <cell r="AY1224">
            <v>0</v>
          </cell>
          <cell r="AZ1224">
            <v>0</v>
          </cell>
          <cell r="BA1224">
            <v>0</v>
          </cell>
          <cell r="BB1224">
            <v>0</v>
          </cell>
          <cell r="BC1224">
            <v>38828</v>
          </cell>
        </row>
        <row r="1225">
          <cell r="A1225">
            <v>2006</v>
          </cell>
          <cell r="B1225">
            <v>1</v>
          </cell>
          <cell r="C1225">
            <v>283</v>
          </cell>
          <cell r="D1225">
            <v>20</v>
          </cell>
          <cell r="E1225">
            <v>792020</v>
          </cell>
          <cell r="F1225">
            <v>0</v>
          </cell>
          <cell r="G1225" t="str">
            <v>Затраты по ШПЗ (основные)</v>
          </cell>
          <cell r="H1225">
            <v>2011</v>
          </cell>
          <cell r="I1225">
            <v>7920</v>
          </cell>
          <cell r="J1225">
            <v>1210</v>
          </cell>
          <cell r="K1225">
            <v>1</v>
          </cell>
          <cell r="L1225">
            <v>0</v>
          </cell>
          <cell r="M1225">
            <v>0</v>
          </cell>
          <cell r="N1225">
            <v>0</v>
          </cell>
          <cell r="R1225">
            <v>0</v>
          </cell>
          <cell r="S1225">
            <v>0</v>
          </cell>
          <cell r="T1225">
            <v>0</v>
          </cell>
          <cell r="U1225">
            <v>33</v>
          </cell>
          <cell r="V1225">
            <v>0</v>
          </cell>
          <cell r="W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33</v>
          </cell>
          <cell r="AE1225">
            <v>504900</v>
          </cell>
          <cell r="AF1225">
            <v>0</v>
          </cell>
          <cell r="AI1225">
            <v>2223</v>
          </cell>
          <cell r="AK1225">
            <v>0</v>
          </cell>
          <cell r="AM1225">
            <v>410</v>
          </cell>
          <cell r="AN1225">
            <v>1</v>
          </cell>
          <cell r="AO1225">
            <v>393216</v>
          </cell>
          <cell r="AQ1225">
            <v>0</v>
          </cell>
          <cell r="AR1225">
            <v>0</v>
          </cell>
          <cell r="AS1225" t="str">
            <v>Ы</v>
          </cell>
          <cell r="AT1225" t="str">
            <v>Ы</v>
          </cell>
          <cell r="AU1225">
            <v>0</v>
          </cell>
          <cell r="AV1225">
            <v>0</v>
          </cell>
          <cell r="AW1225">
            <v>23</v>
          </cell>
          <cell r="AX1225">
            <v>1</v>
          </cell>
          <cell r="AY1225">
            <v>0</v>
          </cell>
          <cell r="AZ1225">
            <v>0</v>
          </cell>
          <cell r="BA1225">
            <v>0</v>
          </cell>
          <cell r="BB1225">
            <v>0</v>
          </cell>
          <cell r="BC1225">
            <v>38828</v>
          </cell>
        </row>
        <row r="1226">
          <cell r="A1226">
            <v>2006</v>
          </cell>
          <cell r="B1226">
            <v>1</v>
          </cell>
          <cell r="C1226">
            <v>284</v>
          </cell>
          <cell r="D1226">
            <v>20</v>
          </cell>
          <cell r="E1226">
            <v>792020</v>
          </cell>
          <cell r="F1226">
            <v>0</v>
          </cell>
          <cell r="G1226" t="str">
            <v>Затраты по ШПЗ (основные)</v>
          </cell>
          <cell r="H1226">
            <v>2011</v>
          </cell>
          <cell r="I1226">
            <v>7920</v>
          </cell>
          <cell r="J1226">
            <v>3965.87</v>
          </cell>
          <cell r="K1226">
            <v>1</v>
          </cell>
          <cell r="L1226">
            <v>0</v>
          </cell>
          <cell r="M1226">
            <v>0</v>
          </cell>
          <cell r="N1226">
            <v>0</v>
          </cell>
          <cell r="R1226">
            <v>0</v>
          </cell>
          <cell r="S1226">
            <v>0</v>
          </cell>
          <cell r="T1226">
            <v>0</v>
          </cell>
          <cell r="U1226">
            <v>33</v>
          </cell>
          <cell r="V1226">
            <v>0</v>
          </cell>
          <cell r="W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33</v>
          </cell>
          <cell r="AE1226">
            <v>505100</v>
          </cell>
          <cell r="AF1226">
            <v>0</v>
          </cell>
          <cell r="AI1226">
            <v>2223</v>
          </cell>
          <cell r="AK1226">
            <v>0</v>
          </cell>
          <cell r="AM1226">
            <v>411</v>
          </cell>
          <cell r="AN1226">
            <v>1</v>
          </cell>
          <cell r="AO1226">
            <v>393216</v>
          </cell>
          <cell r="AQ1226">
            <v>0</v>
          </cell>
          <cell r="AR1226">
            <v>0</v>
          </cell>
          <cell r="AS1226" t="str">
            <v>Ы</v>
          </cell>
          <cell r="AT1226" t="str">
            <v>Ы</v>
          </cell>
          <cell r="AU1226">
            <v>0</v>
          </cell>
          <cell r="AV1226">
            <v>0</v>
          </cell>
          <cell r="AW1226">
            <v>23</v>
          </cell>
          <cell r="AX1226">
            <v>1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C1226">
            <v>38828</v>
          </cell>
        </row>
        <row r="1227">
          <cell r="A1227">
            <v>2006</v>
          </cell>
          <cell r="B1227">
            <v>1</v>
          </cell>
          <cell r="C1227">
            <v>285</v>
          </cell>
          <cell r="D1227">
            <v>20</v>
          </cell>
          <cell r="E1227">
            <v>792020</v>
          </cell>
          <cell r="F1227">
            <v>0</v>
          </cell>
          <cell r="G1227" t="str">
            <v>Затраты по ШПЗ (основные)</v>
          </cell>
          <cell r="H1227">
            <v>2011</v>
          </cell>
          <cell r="I1227">
            <v>7920</v>
          </cell>
          <cell r="J1227">
            <v>160803.03</v>
          </cell>
          <cell r="K1227">
            <v>1</v>
          </cell>
          <cell r="L1227">
            <v>0</v>
          </cell>
          <cell r="M1227">
            <v>0</v>
          </cell>
          <cell r="N1227">
            <v>0</v>
          </cell>
          <cell r="R1227">
            <v>0</v>
          </cell>
          <cell r="S1227">
            <v>0</v>
          </cell>
          <cell r="T1227">
            <v>0</v>
          </cell>
          <cell r="U1227">
            <v>33</v>
          </cell>
          <cell r="V1227">
            <v>0</v>
          </cell>
          <cell r="W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33</v>
          </cell>
          <cell r="AE1227">
            <v>505200</v>
          </cell>
          <cell r="AF1227">
            <v>0</v>
          </cell>
          <cell r="AI1227">
            <v>2223</v>
          </cell>
          <cell r="AK1227">
            <v>0</v>
          </cell>
          <cell r="AM1227">
            <v>412</v>
          </cell>
          <cell r="AN1227">
            <v>1</v>
          </cell>
          <cell r="AO1227">
            <v>393216</v>
          </cell>
          <cell r="AQ1227">
            <v>0</v>
          </cell>
          <cell r="AR1227">
            <v>0</v>
          </cell>
          <cell r="AS1227" t="str">
            <v>Ы</v>
          </cell>
          <cell r="AT1227" t="str">
            <v>Ы</v>
          </cell>
          <cell r="AU1227">
            <v>0</v>
          </cell>
          <cell r="AV1227">
            <v>0</v>
          </cell>
          <cell r="AW1227">
            <v>23</v>
          </cell>
          <cell r="AX1227">
            <v>1</v>
          </cell>
          <cell r="AY1227">
            <v>0</v>
          </cell>
          <cell r="AZ1227">
            <v>0</v>
          </cell>
          <cell r="BA1227">
            <v>0</v>
          </cell>
          <cell r="BB1227">
            <v>0</v>
          </cell>
          <cell r="BC1227">
            <v>38828</v>
          </cell>
        </row>
        <row r="1228">
          <cell r="A1228">
            <v>2006</v>
          </cell>
          <cell r="B1228">
            <v>1</v>
          </cell>
          <cell r="C1228">
            <v>286</v>
          </cell>
          <cell r="D1228">
            <v>20</v>
          </cell>
          <cell r="E1228">
            <v>792020</v>
          </cell>
          <cell r="F1228">
            <v>0</v>
          </cell>
          <cell r="G1228" t="str">
            <v>Затраты по ШПЗ (основные)</v>
          </cell>
          <cell r="H1228">
            <v>2011</v>
          </cell>
          <cell r="I1228">
            <v>7920</v>
          </cell>
          <cell r="J1228">
            <v>1364.18</v>
          </cell>
          <cell r="K1228">
            <v>1</v>
          </cell>
          <cell r="L1228">
            <v>0</v>
          </cell>
          <cell r="M1228">
            <v>0</v>
          </cell>
          <cell r="N1228">
            <v>0</v>
          </cell>
          <cell r="R1228">
            <v>0</v>
          </cell>
          <cell r="S1228">
            <v>0</v>
          </cell>
          <cell r="T1228">
            <v>0</v>
          </cell>
          <cell r="U1228">
            <v>33</v>
          </cell>
          <cell r="V1228">
            <v>0</v>
          </cell>
          <cell r="W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33</v>
          </cell>
          <cell r="AE1228">
            <v>505300</v>
          </cell>
          <cell r="AF1228">
            <v>0</v>
          </cell>
          <cell r="AI1228">
            <v>2223</v>
          </cell>
          <cell r="AK1228">
            <v>0</v>
          </cell>
          <cell r="AM1228">
            <v>413</v>
          </cell>
          <cell r="AN1228">
            <v>1</v>
          </cell>
          <cell r="AO1228">
            <v>393216</v>
          </cell>
          <cell r="AQ1228">
            <v>0</v>
          </cell>
          <cell r="AR1228">
            <v>0</v>
          </cell>
          <cell r="AS1228" t="str">
            <v>Ы</v>
          </cell>
          <cell r="AT1228" t="str">
            <v>Ы</v>
          </cell>
          <cell r="AU1228">
            <v>0</v>
          </cell>
          <cell r="AV1228">
            <v>0</v>
          </cell>
          <cell r="AW1228">
            <v>23</v>
          </cell>
          <cell r="AX1228">
            <v>1</v>
          </cell>
          <cell r="AY1228">
            <v>0</v>
          </cell>
          <cell r="AZ1228">
            <v>0</v>
          </cell>
          <cell r="BA1228">
            <v>0</v>
          </cell>
          <cell r="BB1228">
            <v>0</v>
          </cell>
          <cell r="BC1228">
            <v>38828</v>
          </cell>
        </row>
        <row r="1229">
          <cell r="A1229">
            <v>2006</v>
          </cell>
          <cell r="B1229">
            <v>1</v>
          </cell>
          <cell r="C1229">
            <v>287</v>
          </cell>
          <cell r="D1229">
            <v>20</v>
          </cell>
          <cell r="E1229">
            <v>792020</v>
          </cell>
          <cell r="F1229">
            <v>0</v>
          </cell>
          <cell r="G1229" t="str">
            <v>Затраты по ШПЗ (основные)</v>
          </cell>
          <cell r="H1229">
            <v>2011</v>
          </cell>
          <cell r="I1229">
            <v>7920</v>
          </cell>
          <cell r="J1229">
            <v>1209.5</v>
          </cell>
          <cell r="K1229">
            <v>1</v>
          </cell>
          <cell r="L1229">
            <v>0</v>
          </cell>
          <cell r="M1229">
            <v>0</v>
          </cell>
          <cell r="N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33</v>
          </cell>
          <cell r="V1229">
            <v>0</v>
          </cell>
          <cell r="W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33</v>
          </cell>
          <cell r="AE1229">
            <v>505400</v>
          </cell>
          <cell r="AF1229">
            <v>0</v>
          </cell>
          <cell r="AI1229">
            <v>2223</v>
          </cell>
          <cell r="AK1229">
            <v>0</v>
          </cell>
          <cell r="AM1229">
            <v>414</v>
          </cell>
          <cell r="AN1229">
            <v>1</v>
          </cell>
          <cell r="AO1229">
            <v>393216</v>
          </cell>
          <cell r="AQ1229">
            <v>0</v>
          </cell>
          <cell r="AR1229">
            <v>0</v>
          </cell>
          <cell r="AS1229" t="str">
            <v>Ы</v>
          </cell>
          <cell r="AT1229" t="str">
            <v>Ы</v>
          </cell>
          <cell r="AU1229">
            <v>0</v>
          </cell>
          <cell r="AV1229">
            <v>0</v>
          </cell>
          <cell r="AW1229">
            <v>23</v>
          </cell>
          <cell r="AX1229">
            <v>1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38828</v>
          </cell>
        </row>
        <row r="1230">
          <cell r="A1230">
            <v>2006</v>
          </cell>
          <cell r="B1230">
            <v>1</v>
          </cell>
          <cell r="C1230">
            <v>288</v>
          </cell>
          <cell r="D1230">
            <v>20</v>
          </cell>
          <cell r="E1230">
            <v>792020</v>
          </cell>
          <cell r="F1230">
            <v>0</v>
          </cell>
          <cell r="G1230" t="str">
            <v>Затраты по ШПЗ (основные)</v>
          </cell>
          <cell r="H1230">
            <v>2011</v>
          </cell>
          <cell r="I1230">
            <v>7920</v>
          </cell>
          <cell r="J1230">
            <v>368212.86</v>
          </cell>
          <cell r="K1230">
            <v>1</v>
          </cell>
          <cell r="L1230">
            <v>0</v>
          </cell>
          <cell r="M1230">
            <v>0</v>
          </cell>
          <cell r="N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33</v>
          </cell>
          <cell r="V1230">
            <v>0</v>
          </cell>
          <cell r="W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33</v>
          </cell>
          <cell r="AE1230">
            <v>510100</v>
          </cell>
          <cell r="AF1230">
            <v>0</v>
          </cell>
          <cell r="AI1230">
            <v>2223</v>
          </cell>
          <cell r="AK1230">
            <v>0</v>
          </cell>
          <cell r="AM1230">
            <v>415</v>
          </cell>
          <cell r="AN1230">
            <v>1</v>
          </cell>
          <cell r="AO1230">
            <v>393216</v>
          </cell>
          <cell r="AQ1230">
            <v>0</v>
          </cell>
          <cell r="AR1230">
            <v>0</v>
          </cell>
          <cell r="AS1230" t="str">
            <v>Ы</v>
          </cell>
          <cell r="AT1230" t="str">
            <v>Ы</v>
          </cell>
          <cell r="AU1230">
            <v>0</v>
          </cell>
          <cell r="AV1230">
            <v>0</v>
          </cell>
          <cell r="AW1230">
            <v>23</v>
          </cell>
          <cell r="AX1230">
            <v>1</v>
          </cell>
          <cell r="AY1230">
            <v>0</v>
          </cell>
          <cell r="AZ1230">
            <v>0</v>
          </cell>
          <cell r="BA1230">
            <v>0</v>
          </cell>
          <cell r="BB1230">
            <v>0</v>
          </cell>
          <cell r="BC1230">
            <v>38828</v>
          </cell>
        </row>
        <row r="1231">
          <cell r="A1231">
            <v>2006</v>
          </cell>
          <cell r="B1231">
            <v>1</v>
          </cell>
          <cell r="C1231">
            <v>289</v>
          </cell>
          <cell r="D1231">
            <v>20</v>
          </cell>
          <cell r="E1231">
            <v>792020</v>
          </cell>
          <cell r="F1231">
            <v>0</v>
          </cell>
          <cell r="G1231" t="str">
            <v>Затраты по ШПЗ (основные)</v>
          </cell>
          <cell r="H1231">
            <v>2011</v>
          </cell>
          <cell r="I1231">
            <v>7920</v>
          </cell>
          <cell r="J1231">
            <v>7160.58</v>
          </cell>
          <cell r="K1231">
            <v>1</v>
          </cell>
          <cell r="L1231">
            <v>0</v>
          </cell>
          <cell r="M1231">
            <v>0</v>
          </cell>
          <cell r="N1231">
            <v>0</v>
          </cell>
          <cell r="R1231">
            <v>0</v>
          </cell>
          <cell r="S1231">
            <v>0</v>
          </cell>
          <cell r="T1231">
            <v>0</v>
          </cell>
          <cell r="U1231">
            <v>33</v>
          </cell>
          <cell r="V1231">
            <v>0</v>
          </cell>
          <cell r="W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33</v>
          </cell>
          <cell r="AE1231">
            <v>510400</v>
          </cell>
          <cell r="AF1231">
            <v>0</v>
          </cell>
          <cell r="AI1231">
            <v>2223</v>
          </cell>
          <cell r="AK1231">
            <v>0</v>
          </cell>
          <cell r="AM1231">
            <v>416</v>
          </cell>
          <cell r="AN1231">
            <v>1</v>
          </cell>
          <cell r="AO1231">
            <v>393216</v>
          </cell>
          <cell r="AQ1231">
            <v>0</v>
          </cell>
          <cell r="AR1231">
            <v>0</v>
          </cell>
          <cell r="AS1231" t="str">
            <v>Ы</v>
          </cell>
          <cell r="AT1231" t="str">
            <v>Ы</v>
          </cell>
          <cell r="AU1231">
            <v>0</v>
          </cell>
          <cell r="AV1231">
            <v>0</v>
          </cell>
          <cell r="AW1231">
            <v>23</v>
          </cell>
          <cell r="AX1231">
            <v>1</v>
          </cell>
          <cell r="AY1231">
            <v>0</v>
          </cell>
          <cell r="AZ1231">
            <v>0</v>
          </cell>
          <cell r="BA1231">
            <v>0</v>
          </cell>
          <cell r="BB1231">
            <v>0</v>
          </cell>
          <cell r="BC1231">
            <v>38828</v>
          </cell>
        </row>
        <row r="1232">
          <cell r="A1232">
            <v>2006</v>
          </cell>
          <cell r="B1232">
            <v>1</v>
          </cell>
          <cell r="C1232">
            <v>290</v>
          </cell>
          <cell r="D1232">
            <v>20</v>
          </cell>
          <cell r="E1232">
            <v>792020</v>
          </cell>
          <cell r="F1232">
            <v>0</v>
          </cell>
          <cell r="G1232" t="str">
            <v>Затраты по ШПЗ (основные)</v>
          </cell>
          <cell r="H1232">
            <v>2011</v>
          </cell>
          <cell r="I1232">
            <v>7920</v>
          </cell>
          <cell r="J1232">
            <v>330509</v>
          </cell>
          <cell r="K1232">
            <v>1</v>
          </cell>
          <cell r="L1232">
            <v>0</v>
          </cell>
          <cell r="M1232">
            <v>0</v>
          </cell>
          <cell r="N1232">
            <v>0</v>
          </cell>
          <cell r="R1232">
            <v>0</v>
          </cell>
          <cell r="S1232">
            <v>0</v>
          </cell>
          <cell r="T1232">
            <v>0</v>
          </cell>
          <cell r="U1232">
            <v>33</v>
          </cell>
          <cell r="V1232">
            <v>0</v>
          </cell>
          <cell r="W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33</v>
          </cell>
          <cell r="AE1232">
            <v>510600</v>
          </cell>
          <cell r="AF1232">
            <v>0</v>
          </cell>
          <cell r="AI1232">
            <v>2223</v>
          </cell>
          <cell r="AK1232">
            <v>0</v>
          </cell>
          <cell r="AM1232">
            <v>417</v>
          </cell>
          <cell r="AN1232">
            <v>1</v>
          </cell>
          <cell r="AO1232">
            <v>393216</v>
          </cell>
          <cell r="AQ1232">
            <v>0</v>
          </cell>
          <cell r="AR1232">
            <v>0</v>
          </cell>
          <cell r="AS1232" t="str">
            <v>Ы</v>
          </cell>
          <cell r="AT1232" t="str">
            <v>Ы</v>
          </cell>
          <cell r="AU1232">
            <v>0</v>
          </cell>
          <cell r="AV1232">
            <v>0</v>
          </cell>
          <cell r="AW1232">
            <v>23</v>
          </cell>
          <cell r="AX1232">
            <v>1</v>
          </cell>
          <cell r="AY1232">
            <v>0</v>
          </cell>
          <cell r="AZ1232">
            <v>0</v>
          </cell>
          <cell r="BA1232">
            <v>0</v>
          </cell>
          <cell r="BB1232">
            <v>0</v>
          </cell>
          <cell r="BC1232">
            <v>38828</v>
          </cell>
        </row>
        <row r="1233">
          <cell r="A1233">
            <v>2006</v>
          </cell>
          <cell r="B1233">
            <v>1</v>
          </cell>
          <cell r="C1233">
            <v>291</v>
          </cell>
          <cell r="D1233">
            <v>20</v>
          </cell>
          <cell r="E1233">
            <v>792020</v>
          </cell>
          <cell r="F1233">
            <v>0</v>
          </cell>
          <cell r="G1233" t="str">
            <v>Затраты по ШПЗ (основные)</v>
          </cell>
          <cell r="H1233">
            <v>2011</v>
          </cell>
          <cell r="I1233">
            <v>7920</v>
          </cell>
          <cell r="J1233">
            <v>388.42</v>
          </cell>
          <cell r="K1233">
            <v>1</v>
          </cell>
          <cell r="L1233">
            <v>0</v>
          </cell>
          <cell r="M1233">
            <v>0</v>
          </cell>
          <cell r="N1233">
            <v>0</v>
          </cell>
          <cell r="R1233">
            <v>0</v>
          </cell>
          <cell r="S1233">
            <v>0</v>
          </cell>
          <cell r="T1233">
            <v>0</v>
          </cell>
          <cell r="U1233">
            <v>33</v>
          </cell>
          <cell r="V1233">
            <v>0</v>
          </cell>
          <cell r="W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33</v>
          </cell>
          <cell r="AE1233">
            <v>512000</v>
          </cell>
          <cell r="AF1233">
            <v>0</v>
          </cell>
          <cell r="AI1233">
            <v>2223</v>
          </cell>
          <cell r="AK1233">
            <v>0</v>
          </cell>
          <cell r="AM1233">
            <v>418</v>
          </cell>
          <cell r="AN1233">
            <v>1</v>
          </cell>
          <cell r="AO1233">
            <v>393216</v>
          </cell>
          <cell r="AQ1233">
            <v>0</v>
          </cell>
          <cell r="AR1233">
            <v>0</v>
          </cell>
          <cell r="AS1233" t="str">
            <v>Ы</v>
          </cell>
          <cell r="AT1233" t="str">
            <v>Ы</v>
          </cell>
          <cell r="AU1233">
            <v>0</v>
          </cell>
          <cell r="AV1233">
            <v>0</v>
          </cell>
          <cell r="AW1233">
            <v>23</v>
          </cell>
          <cell r="AX1233">
            <v>1</v>
          </cell>
          <cell r="AY1233">
            <v>0</v>
          </cell>
          <cell r="AZ1233">
            <v>0</v>
          </cell>
          <cell r="BA1233">
            <v>0</v>
          </cell>
          <cell r="BB1233">
            <v>0</v>
          </cell>
          <cell r="BC1233">
            <v>38828</v>
          </cell>
        </row>
        <row r="1234">
          <cell r="A1234">
            <v>2006</v>
          </cell>
          <cell r="B1234">
            <v>1</v>
          </cell>
          <cell r="C1234">
            <v>292</v>
          </cell>
          <cell r="D1234">
            <v>20</v>
          </cell>
          <cell r="E1234">
            <v>792020</v>
          </cell>
          <cell r="F1234">
            <v>0</v>
          </cell>
          <cell r="G1234" t="str">
            <v>Затраты по ШПЗ (основные)</v>
          </cell>
          <cell r="H1234">
            <v>2011</v>
          </cell>
          <cell r="I1234">
            <v>7920</v>
          </cell>
          <cell r="J1234">
            <v>10498.48</v>
          </cell>
          <cell r="K1234">
            <v>1</v>
          </cell>
          <cell r="L1234">
            <v>0</v>
          </cell>
          <cell r="M1234">
            <v>0</v>
          </cell>
          <cell r="N1234">
            <v>0</v>
          </cell>
          <cell r="R1234">
            <v>0</v>
          </cell>
          <cell r="S1234">
            <v>0</v>
          </cell>
          <cell r="T1234">
            <v>0</v>
          </cell>
          <cell r="U1234">
            <v>33</v>
          </cell>
          <cell r="V1234">
            <v>0</v>
          </cell>
          <cell r="W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33</v>
          </cell>
          <cell r="AE1234">
            <v>513100</v>
          </cell>
          <cell r="AF1234">
            <v>0</v>
          </cell>
          <cell r="AI1234">
            <v>2223</v>
          </cell>
          <cell r="AK1234">
            <v>0</v>
          </cell>
          <cell r="AM1234">
            <v>419</v>
          </cell>
          <cell r="AN1234">
            <v>1</v>
          </cell>
          <cell r="AO1234">
            <v>393216</v>
          </cell>
          <cell r="AQ1234">
            <v>0</v>
          </cell>
          <cell r="AR1234">
            <v>0</v>
          </cell>
          <cell r="AS1234" t="str">
            <v>Ы</v>
          </cell>
          <cell r="AT1234" t="str">
            <v>Ы</v>
          </cell>
          <cell r="AU1234">
            <v>0</v>
          </cell>
          <cell r="AV1234">
            <v>0</v>
          </cell>
          <cell r="AW1234">
            <v>23</v>
          </cell>
          <cell r="AX1234">
            <v>1</v>
          </cell>
          <cell r="AY1234">
            <v>0</v>
          </cell>
          <cell r="AZ1234">
            <v>0</v>
          </cell>
          <cell r="BA1234">
            <v>0</v>
          </cell>
          <cell r="BB1234">
            <v>0</v>
          </cell>
          <cell r="BC1234">
            <v>38828</v>
          </cell>
        </row>
        <row r="1235">
          <cell r="A1235">
            <v>2006</v>
          </cell>
          <cell r="B1235">
            <v>1</v>
          </cell>
          <cell r="C1235">
            <v>294</v>
          </cell>
          <cell r="D1235">
            <v>20</v>
          </cell>
          <cell r="E1235">
            <v>792020</v>
          </cell>
          <cell r="F1235">
            <v>0</v>
          </cell>
          <cell r="G1235" t="str">
            <v>Затраты по ШПЗ (основные)</v>
          </cell>
          <cell r="H1235">
            <v>2011</v>
          </cell>
          <cell r="I1235">
            <v>7920</v>
          </cell>
          <cell r="J1235">
            <v>120849.82</v>
          </cell>
          <cell r="K1235">
            <v>1</v>
          </cell>
          <cell r="L1235">
            <v>0</v>
          </cell>
          <cell r="M1235">
            <v>0</v>
          </cell>
          <cell r="N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36</v>
          </cell>
          <cell r="V1235">
            <v>0</v>
          </cell>
          <cell r="W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36</v>
          </cell>
          <cell r="AE1235">
            <v>110000</v>
          </cell>
          <cell r="AF1235">
            <v>0</v>
          </cell>
          <cell r="AI1235">
            <v>2223</v>
          </cell>
          <cell r="AK1235">
            <v>0</v>
          </cell>
          <cell r="AM1235">
            <v>421</v>
          </cell>
          <cell r="AN1235">
            <v>1</v>
          </cell>
          <cell r="AO1235">
            <v>393216</v>
          </cell>
          <cell r="AQ1235">
            <v>0</v>
          </cell>
          <cell r="AR1235">
            <v>0</v>
          </cell>
          <cell r="AS1235" t="str">
            <v>Ы</v>
          </cell>
          <cell r="AT1235" t="str">
            <v>Ы</v>
          </cell>
          <cell r="AU1235">
            <v>0</v>
          </cell>
          <cell r="AV1235">
            <v>0</v>
          </cell>
          <cell r="AW1235">
            <v>23</v>
          </cell>
          <cell r="AX1235">
            <v>1</v>
          </cell>
          <cell r="AY1235">
            <v>0</v>
          </cell>
          <cell r="AZ1235">
            <v>0</v>
          </cell>
          <cell r="BA1235">
            <v>0</v>
          </cell>
          <cell r="BB1235">
            <v>0</v>
          </cell>
          <cell r="BC1235">
            <v>38828</v>
          </cell>
        </row>
        <row r="1236">
          <cell r="A1236">
            <v>2006</v>
          </cell>
          <cell r="B1236">
            <v>1</v>
          </cell>
          <cell r="C1236">
            <v>295</v>
          </cell>
          <cell r="D1236">
            <v>20</v>
          </cell>
          <cell r="E1236">
            <v>792020</v>
          </cell>
          <cell r="F1236">
            <v>0</v>
          </cell>
          <cell r="G1236" t="str">
            <v>Затраты по ШПЗ (основные)</v>
          </cell>
          <cell r="H1236">
            <v>2011</v>
          </cell>
          <cell r="I1236">
            <v>7920</v>
          </cell>
          <cell r="J1236">
            <v>3788.34</v>
          </cell>
          <cell r="K1236">
            <v>1</v>
          </cell>
          <cell r="L1236">
            <v>0</v>
          </cell>
          <cell r="M1236">
            <v>0</v>
          </cell>
          <cell r="N1236">
            <v>0</v>
          </cell>
          <cell r="R1236">
            <v>0</v>
          </cell>
          <cell r="S1236">
            <v>0</v>
          </cell>
          <cell r="T1236">
            <v>0</v>
          </cell>
          <cell r="U1236">
            <v>36</v>
          </cell>
          <cell r="V1236">
            <v>0</v>
          </cell>
          <cell r="W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36</v>
          </cell>
          <cell r="AE1236">
            <v>114020</v>
          </cell>
          <cell r="AF1236">
            <v>0</v>
          </cell>
          <cell r="AI1236">
            <v>2223</v>
          </cell>
          <cell r="AK1236">
            <v>0</v>
          </cell>
          <cell r="AM1236">
            <v>422</v>
          </cell>
          <cell r="AN1236">
            <v>1</v>
          </cell>
          <cell r="AO1236">
            <v>393216</v>
          </cell>
          <cell r="AQ1236">
            <v>0</v>
          </cell>
          <cell r="AR1236">
            <v>0</v>
          </cell>
          <cell r="AS1236" t="str">
            <v>Ы</v>
          </cell>
          <cell r="AT1236" t="str">
            <v>Ы</v>
          </cell>
          <cell r="AU1236">
            <v>0</v>
          </cell>
          <cell r="AV1236">
            <v>0</v>
          </cell>
          <cell r="AW1236">
            <v>23</v>
          </cell>
          <cell r="AX1236">
            <v>1</v>
          </cell>
          <cell r="AY1236">
            <v>0</v>
          </cell>
          <cell r="AZ1236">
            <v>0</v>
          </cell>
          <cell r="BA1236">
            <v>0</v>
          </cell>
          <cell r="BB1236">
            <v>0</v>
          </cell>
          <cell r="BC1236">
            <v>38828</v>
          </cell>
        </row>
        <row r="1237">
          <cell r="A1237">
            <v>2006</v>
          </cell>
          <cell r="B1237">
            <v>1</v>
          </cell>
          <cell r="C1237">
            <v>296</v>
          </cell>
          <cell r="D1237">
            <v>20</v>
          </cell>
          <cell r="E1237">
            <v>792020</v>
          </cell>
          <cell r="F1237">
            <v>0</v>
          </cell>
          <cell r="G1237" t="str">
            <v>Затраты по ШПЗ (основные)</v>
          </cell>
          <cell r="H1237">
            <v>2011</v>
          </cell>
          <cell r="I1237">
            <v>7920</v>
          </cell>
          <cell r="J1237">
            <v>32522.87</v>
          </cell>
          <cell r="K1237">
            <v>1</v>
          </cell>
          <cell r="L1237">
            <v>0</v>
          </cell>
          <cell r="M1237">
            <v>0</v>
          </cell>
          <cell r="N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36</v>
          </cell>
          <cell r="V1237">
            <v>0</v>
          </cell>
          <cell r="W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36</v>
          </cell>
          <cell r="AE1237">
            <v>116000</v>
          </cell>
          <cell r="AF1237">
            <v>0</v>
          </cell>
          <cell r="AI1237">
            <v>2223</v>
          </cell>
          <cell r="AK1237">
            <v>0</v>
          </cell>
          <cell r="AM1237">
            <v>423</v>
          </cell>
          <cell r="AN1237">
            <v>1</v>
          </cell>
          <cell r="AO1237">
            <v>393216</v>
          </cell>
          <cell r="AQ1237">
            <v>0</v>
          </cell>
          <cell r="AR1237">
            <v>0</v>
          </cell>
          <cell r="AS1237" t="str">
            <v>Ы</v>
          </cell>
          <cell r="AT1237" t="str">
            <v>Ы</v>
          </cell>
          <cell r="AU1237">
            <v>0</v>
          </cell>
          <cell r="AV1237">
            <v>0</v>
          </cell>
          <cell r="AW1237">
            <v>23</v>
          </cell>
          <cell r="AX1237">
            <v>1</v>
          </cell>
          <cell r="AY1237">
            <v>0</v>
          </cell>
          <cell r="AZ1237">
            <v>0</v>
          </cell>
          <cell r="BA1237">
            <v>0</v>
          </cell>
          <cell r="BB1237">
            <v>0</v>
          </cell>
          <cell r="BC1237">
            <v>38828</v>
          </cell>
        </row>
        <row r="1238">
          <cell r="A1238">
            <v>2006</v>
          </cell>
          <cell r="B1238">
            <v>1</v>
          </cell>
          <cell r="C1238">
            <v>297</v>
          </cell>
          <cell r="D1238">
            <v>20</v>
          </cell>
          <cell r="E1238">
            <v>792020</v>
          </cell>
          <cell r="F1238">
            <v>0</v>
          </cell>
          <cell r="G1238" t="str">
            <v>Затраты по ШПЗ (основные)</v>
          </cell>
          <cell r="H1238">
            <v>2011</v>
          </cell>
          <cell r="I1238">
            <v>7920</v>
          </cell>
          <cell r="J1238">
            <v>15213.77</v>
          </cell>
          <cell r="K1238">
            <v>1</v>
          </cell>
          <cell r="L1238">
            <v>0</v>
          </cell>
          <cell r="M1238">
            <v>0</v>
          </cell>
          <cell r="N1238">
            <v>0</v>
          </cell>
          <cell r="R1238">
            <v>0</v>
          </cell>
          <cell r="S1238">
            <v>0</v>
          </cell>
          <cell r="T1238">
            <v>0</v>
          </cell>
          <cell r="U1238">
            <v>36</v>
          </cell>
          <cell r="V1238">
            <v>0</v>
          </cell>
          <cell r="W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36</v>
          </cell>
          <cell r="AE1238">
            <v>117000</v>
          </cell>
          <cell r="AF1238">
            <v>0</v>
          </cell>
          <cell r="AI1238">
            <v>2223</v>
          </cell>
          <cell r="AK1238">
            <v>0</v>
          </cell>
          <cell r="AM1238">
            <v>424</v>
          </cell>
          <cell r="AN1238">
            <v>1</v>
          </cell>
          <cell r="AO1238">
            <v>393216</v>
          </cell>
          <cell r="AQ1238">
            <v>0</v>
          </cell>
          <cell r="AR1238">
            <v>0</v>
          </cell>
          <cell r="AS1238" t="str">
            <v>Ы</v>
          </cell>
          <cell r="AT1238" t="str">
            <v>Ы</v>
          </cell>
          <cell r="AU1238">
            <v>0</v>
          </cell>
          <cell r="AV1238">
            <v>0</v>
          </cell>
          <cell r="AW1238">
            <v>23</v>
          </cell>
          <cell r="AX1238">
            <v>1</v>
          </cell>
          <cell r="AY1238">
            <v>0</v>
          </cell>
          <cell r="AZ1238">
            <v>0</v>
          </cell>
          <cell r="BA1238">
            <v>0</v>
          </cell>
          <cell r="BB1238">
            <v>0</v>
          </cell>
          <cell r="BC1238">
            <v>38828</v>
          </cell>
        </row>
        <row r="1239">
          <cell r="A1239">
            <v>2006</v>
          </cell>
          <cell r="B1239">
            <v>1</v>
          </cell>
          <cell r="C1239">
            <v>298</v>
          </cell>
          <cell r="D1239">
            <v>20</v>
          </cell>
          <cell r="E1239">
            <v>792020</v>
          </cell>
          <cell r="F1239">
            <v>0</v>
          </cell>
          <cell r="G1239" t="str">
            <v>Затраты по ШПЗ (основные)</v>
          </cell>
          <cell r="H1239">
            <v>2011</v>
          </cell>
          <cell r="I1239">
            <v>7920</v>
          </cell>
          <cell r="J1239">
            <v>1424</v>
          </cell>
          <cell r="K1239">
            <v>1</v>
          </cell>
          <cell r="L1239">
            <v>0</v>
          </cell>
          <cell r="M1239">
            <v>0</v>
          </cell>
          <cell r="N1239">
            <v>0</v>
          </cell>
          <cell r="R1239">
            <v>0</v>
          </cell>
          <cell r="S1239">
            <v>0</v>
          </cell>
          <cell r="T1239">
            <v>0</v>
          </cell>
          <cell r="U1239">
            <v>36</v>
          </cell>
          <cell r="V1239">
            <v>0</v>
          </cell>
          <cell r="W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36</v>
          </cell>
          <cell r="AE1239">
            <v>118000</v>
          </cell>
          <cell r="AF1239">
            <v>0</v>
          </cell>
          <cell r="AI1239">
            <v>2223</v>
          </cell>
          <cell r="AK1239">
            <v>0</v>
          </cell>
          <cell r="AM1239">
            <v>425</v>
          </cell>
          <cell r="AN1239">
            <v>1</v>
          </cell>
          <cell r="AO1239">
            <v>393216</v>
          </cell>
          <cell r="AQ1239">
            <v>0</v>
          </cell>
          <cell r="AR1239">
            <v>0</v>
          </cell>
          <cell r="AS1239" t="str">
            <v>Ы</v>
          </cell>
          <cell r="AT1239" t="str">
            <v>Ы</v>
          </cell>
          <cell r="AU1239">
            <v>0</v>
          </cell>
          <cell r="AV1239">
            <v>0</v>
          </cell>
          <cell r="AW1239">
            <v>23</v>
          </cell>
          <cell r="AX1239">
            <v>1</v>
          </cell>
          <cell r="AY1239">
            <v>0</v>
          </cell>
          <cell r="AZ1239">
            <v>0</v>
          </cell>
          <cell r="BA1239">
            <v>0</v>
          </cell>
          <cell r="BB1239">
            <v>0</v>
          </cell>
          <cell r="BC1239">
            <v>38828</v>
          </cell>
        </row>
        <row r="1240">
          <cell r="A1240">
            <v>2006</v>
          </cell>
          <cell r="B1240">
            <v>1</v>
          </cell>
          <cell r="C1240">
            <v>299</v>
          </cell>
          <cell r="D1240">
            <v>20</v>
          </cell>
          <cell r="E1240">
            <v>792020</v>
          </cell>
          <cell r="F1240">
            <v>0</v>
          </cell>
          <cell r="G1240" t="str">
            <v>Затраты по ШПЗ (основные)</v>
          </cell>
          <cell r="H1240">
            <v>2011</v>
          </cell>
          <cell r="I1240">
            <v>7920</v>
          </cell>
          <cell r="J1240">
            <v>1845</v>
          </cell>
          <cell r="K1240">
            <v>1</v>
          </cell>
          <cell r="L1240">
            <v>0</v>
          </cell>
          <cell r="M1240">
            <v>0</v>
          </cell>
          <cell r="N1240">
            <v>0</v>
          </cell>
          <cell r="R1240">
            <v>0</v>
          </cell>
          <cell r="S1240">
            <v>0</v>
          </cell>
          <cell r="T1240">
            <v>0</v>
          </cell>
          <cell r="U1240">
            <v>36</v>
          </cell>
          <cell r="V1240">
            <v>0</v>
          </cell>
          <cell r="W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36</v>
          </cell>
          <cell r="AE1240">
            <v>132000</v>
          </cell>
          <cell r="AF1240">
            <v>0</v>
          </cell>
          <cell r="AI1240">
            <v>2223</v>
          </cell>
          <cell r="AK1240">
            <v>0</v>
          </cell>
          <cell r="AM1240">
            <v>426</v>
          </cell>
          <cell r="AN1240">
            <v>1</v>
          </cell>
          <cell r="AO1240">
            <v>393216</v>
          </cell>
          <cell r="AQ1240">
            <v>0</v>
          </cell>
          <cell r="AR1240">
            <v>0</v>
          </cell>
          <cell r="AS1240" t="str">
            <v>Ы</v>
          </cell>
          <cell r="AT1240" t="str">
            <v>Ы</v>
          </cell>
          <cell r="AU1240">
            <v>0</v>
          </cell>
          <cell r="AV1240">
            <v>0</v>
          </cell>
          <cell r="AW1240">
            <v>23</v>
          </cell>
          <cell r="AX1240">
            <v>1</v>
          </cell>
          <cell r="AY1240">
            <v>0</v>
          </cell>
          <cell r="AZ1240">
            <v>0</v>
          </cell>
          <cell r="BA1240">
            <v>0</v>
          </cell>
          <cell r="BB1240">
            <v>0</v>
          </cell>
          <cell r="BC1240">
            <v>38828</v>
          </cell>
        </row>
        <row r="1241">
          <cell r="A1241">
            <v>2006</v>
          </cell>
          <cell r="B1241">
            <v>1</v>
          </cell>
          <cell r="C1241">
            <v>300</v>
          </cell>
          <cell r="D1241">
            <v>20</v>
          </cell>
          <cell r="E1241">
            <v>792020</v>
          </cell>
          <cell r="F1241">
            <v>0</v>
          </cell>
          <cell r="G1241" t="str">
            <v>Затраты по ШПЗ (основные)</v>
          </cell>
          <cell r="H1241">
            <v>2011</v>
          </cell>
          <cell r="I1241">
            <v>7920</v>
          </cell>
          <cell r="J1241">
            <v>2828.48</v>
          </cell>
          <cell r="K1241">
            <v>1</v>
          </cell>
          <cell r="L1241">
            <v>0</v>
          </cell>
          <cell r="M1241">
            <v>0</v>
          </cell>
          <cell r="N1241">
            <v>0</v>
          </cell>
          <cell r="R1241">
            <v>0</v>
          </cell>
          <cell r="S1241">
            <v>0</v>
          </cell>
          <cell r="T1241">
            <v>0</v>
          </cell>
          <cell r="U1241">
            <v>36</v>
          </cell>
          <cell r="V1241">
            <v>0</v>
          </cell>
          <cell r="W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36</v>
          </cell>
          <cell r="AE1241">
            <v>135000</v>
          </cell>
          <cell r="AF1241">
            <v>0</v>
          </cell>
          <cell r="AI1241">
            <v>2223</v>
          </cell>
          <cell r="AK1241">
            <v>0</v>
          </cell>
          <cell r="AM1241">
            <v>427</v>
          </cell>
          <cell r="AN1241">
            <v>1</v>
          </cell>
          <cell r="AO1241">
            <v>393216</v>
          </cell>
          <cell r="AQ1241">
            <v>0</v>
          </cell>
          <cell r="AR1241">
            <v>0</v>
          </cell>
          <cell r="AS1241" t="str">
            <v>Ы</v>
          </cell>
          <cell r="AT1241" t="str">
            <v>Ы</v>
          </cell>
          <cell r="AU1241">
            <v>0</v>
          </cell>
          <cell r="AV1241">
            <v>0</v>
          </cell>
          <cell r="AW1241">
            <v>23</v>
          </cell>
          <cell r="AX1241">
            <v>1</v>
          </cell>
          <cell r="AY1241">
            <v>0</v>
          </cell>
          <cell r="AZ1241">
            <v>0</v>
          </cell>
          <cell r="BA1241">
            <v>0</v>
          </cell>
          <cell r="BB1241">
            <v>0</v>
          </cell>
          <cell r="BC1241">
            <v>38828</v>
          </cell>
        </row>
        <row r="1242">
          <cell r="A1242">
            <v>2006</v>
          </cell>
          <cell r="B1242">
            <v>1</v>
          </cell>
          <cell r="C1242">
            <v>301</v>
          </cell>
          <cell r="D1242">
            <v>20</v>
          </cell>
          <cell r="E1242">
            <v>792020</v>
          </cell>
          <cell r="F1242">
            <v>0</v>
          </cell>
          <cell r="G1242" t="str">
            <v>Затраты по ШПЗ (основные)</v>
          </cell>
          <cell r="H1242">
            <v>2011</v>
          </cell>
          <cell r="I1242">
            <v>7920</v>
          </cell>
          <cell r="J1242">
            <v>199160.54</v>
          </cell>
          <cell r="K1242">
            <v>1</v>
          </cell>
          <cell r="L1242">
            <v>0</v>
          </cell>
          <cell r="M1242">
            <v>0</v>
          </cell>
          <cell r="N1242">
            <v>0</v>
          </cell>
          <cell r="R1242">
            <v>0</v>
          </cell>
          <cell r="S1242">
            <v>0</v>
          </cell>
          <cell r="T1242">
            <v>0</v>
          </cell>
          <cell r="U1242">
            <v>36</v>
          </cell>
          <cell r="V1242">
            <v>0</v>
          </cell>
          <cell r="W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36</v>
          </cell>
          <cell r="AE1242">
            <v>143000</v>
          </cell>
          <cell r="AF1242">
            <v>0</v>
          </cell>
          <cell r="AI1242">
            <v>2223</v>
          </cell>
          <cell r="AK1242">
            <v>0</v>
          </cell>
          <cell r="AM1242">
            <v>428</v>
          </cell>
          <cell r="AN1242">
            <v>1</v>
          </cell>
          <cell r="AO1242">
            <v>393216</v>
          </cell>
          <cell r="AQ1242">
            <v>0</v>
          </cell>
          <cell r="AR1242">
            <v>0</v>
          </cell>
          <cell r="AS1242" t="str">
            <v>Ы</v>
          </cell>
          <cell r="AT1242" t="str">
            <v>Ы</v>
          </cell>
          <cell r="AU1242">
            <v>0</v>
          </cell>
          <cell r="AV1242">
            <v>0</v>
          </cell>
          <cell r="AW1242">
            <v>23</v>
          </cell>
          <cell r="AX1242">
            <v>1</v>
          </cell>
          <cell r="AY1242">
            <v>0</v>
          </cell>
          <cell r="AZ1242">
            <v>0</v>
          </cell>
          <cell r="BA1242">
            <v>0</v>
          </cell>
          <cell r="BB1242">
            <v>0</v>
          </cell>
          <cell r="BC1242">
            <v>38828</v>
          </cell>
        </row>
        <row r="1243">
          <cell r="A1243">
            <v>2006</v>
          </cell>
          <cell r="B1243">
            <v>1</v>
          </cell>
          <cell r="C1243">
            <v>302</v>
          </cell>
          <cell r="D1243">
            <v>20</v>
          </cell>
          <cell r="E1243">
            <v>792020</v>
          </cell>
          <cell r="F1243">
            <v>0</v>
          </cell>
          <cell r="G1243" t="str">
            <v>Затраты по ШПЗ (основные)</v>
          </cell>
          <cell r="H1243">
            <v>2011</v>
          </cell>
          <cell r="I1243">
            <v>7920</v>
          </cell>
          <cell r="J1243">
            <v>201889.62</v>
          </cell>
          <cell r="K1243">
            <v>1</v>
          </cell>
          <cell r="L1243">
            <v>0</v>
          </cell>
          <cell r="M1243">
            <v>0</v>
          </cell>
          <cell r="N1243">
            <v>0</v>
          </cell>
          <cell r="R1243">
            <v>0</v>
          </cell>
          <cell r="S1243">
            <v>0</v>
          </cell>
          <cell r="T1243">
            <v>0</v>
          </cell>
          <cell r="U1243">
            <v>36</v>
          </cell>
          <cell r="V1243">
            <v>0</v>
          </cell>
          <cell r="W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36</v>
          </cell>
          <cell r="AE1243">
            <v>151000</v>
          </cell>
          <cell r="AF1243">
            <v>0</v>
          </cell>
          <cell r="AI1243">
            <v>2223</v>
          </cell>
          <cell r="AK1243">
            <v>0</v>
          </cell>
          <cell r="AM1243">
            <v>429</v>
          </cell>
          <cell r="AN1243">
            <v>1</v>
          </cell>
          <cell r="AO1243">
            <v>393216</v>
          </cell>
          <cell r="AQ1243">
            <v>0</v>
          </cell>
          <cell r="AR1243">
            <v>0</v>
          </cell>
          <cell r="AS1243" t="str">
            <v>Ы</v>
          </cell>
          <cell r="AT1243" t="str">
            <v>Ы</v>
          </cell>
          <cell r="AU1243">
            <v>0</v>
          </cell>
          <cell r="AV1243">
            <v>0</v>
          </cell>
          <cell r="AW1243">
            <v>23</v>
          </cell>
          <cell r="AX1243">
            <v>1</v>
          </cell>
          <cell r="AY1243">
            <v>0</v>
          </cell>
          <cell r="AZ1243">
            <v>0</v>
          </cell>
          <cell r="BA1243">
            <v>0</v>
          </cell>
          <cell r="BB1243">
            <v>0</v>
          </cell>
          <cell r="BC1243">
            <v>38828</v>
          </cell>
        </row>
        <row r="1244">
          <cell r="A1244">
            <v>2006</v>
          </cell>
          <cell r="B1244">
            <v>1</v>
          </cell>
          <cell r="C1244">
            <v>303</v>
          </cell>
          <cell r="D1244">
            <v>20</v>
          </cell>
          <cell r="E1244">
            <v>792020</v>
          </cell>
          <cell r="F1244">
            <v>0</v>
          </cell>
          <cell r="G1244" t="str">
            <v>Затраты по ШПЗ (основные)</v>
          </cell>
          <cell r="H1244">
            <v>2011</v>
          </cell>
          <cell r="I1244">
            <v>7920</v>
          </cell>
          <cell r="J1244">
            <v>88125.59</v>
          </cell>
          <cell r="K1244">
            <v>1</v>
          </cell>
          <cell r="L1244">
            <v>0</v>
          </cell>
          <cell r="M1244">
            <v>0</v>
          </cell>
          <cell r="N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36</v>
          </cell>
          <cell r="V1244">
            <v>0</v>
          </cell>
          <cell r="W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36</v>
          </cell>
          <cell r="AE1244">
            <v>152000</v>
          </cell>
          <cell r="AF1244">
            <v>0</v>
          </cell>
          <cell r="AI1244">
            <v>2223</v>
          </cell>
          <cell r="AK1244">
            <v>0</v>
          </cell>
          <cell r="AM1244">
            <v>430</v>
          </cell>
          <cell r="AN1244">
            <v>1</v>
          </cell>
          <cell r="AO1244">
            <v>393216</v>
          </cell>
          <cell r="AQ1244">
            <v>0</v>
          </cell>
          <cell r="AR1244">
            <v>0</v>
          </cell>
          <cell r="AS1244" t="str">
            <v>Ы</v>
          </cell>
          <cell r="AT1244" t="str">
            <v>Ы</v>
          </cell>
          <cell r="AU1244">
            <v>0</v>
          </cell>
          <cell r="AV1244">
            <v>0</v>
          </cell>
          <cell r="AW1244">
            <v>23</v>
          </cell>
          <cell r="AX1244">
            <v>1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38828</v>
          </cell>
        </row>
        <row r="1245">
          <cell r="A1245">
            <v>2006</v>
          </cell>
          <cell r="B1245">
            <v>1</v>
          </cell>
          <cell r="C1245">
            <v>304</v>
          </cell>
          <cell r="D1245">
            <v>20</v>
          </cell>
          <cell r="E1245">
            <v>792020</v>
          </cell>
          <cell r="F1245">
            <v>0</v>
          </cell>
          <cell r="G1245" t="str">
            <v>Затраты по ШПЗ (основные)</v>
          </cell>
          <cell r="H1245">
            <v>2011</v>
          </cell>
          <cell r="I1245">
            <v>7920</v>
          </cell>
          <cell r="J1245">
            <v>1622631.95</v>
          </cell>
          <cell r="K1245">
            <v>1</v>
          </cell>
          <cell r="L1245">
            <v>0</v>
          </cell>
          <cell r="M1245">
            <v>0</v>
          </cell>
          <cell r="N1245">
            <v>0</v>
          </cell>
          <cell r="R1245">
            <v>0</v>
          </cell>
          <cell r="S1245">
            <v>0</v>
          </cell>
          <cell r="T1245">
            <v>0</v>
          </cell>
          <cell r="U1245">
            <v>36</v>
          </cell>
          <cell r="V1245">
            <v>0</v>
          </cell>
          <cell r="W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36</v>
          </cell>
          <cell r="AE1245">
            <v>220000</v>
          </cell>
          <cell r="AF1245">
            <v>0</v>
          </cell>
          <cell r="AI1245">
            <v>2223</v>
          </cell>
          <cell r="AK1245">
            <v>0</v>
          </cell>
          <cell r="AM1245">
            <v>431</v>
          </cell>
          <cell r="AN1245">
            <v>1</v>
          </cell>
          <cell r="AO1245">
            <v>393216</v>
          </cell>
          <cell r="AQ1245">
            <v>0</v>
          </cell>
          <cell r="AR1245">
            <v>0</v>
          </cell>
          <cell r="AS1245" t="str">
            <v>Ы</v>
          </cell>
          <cell r="AT1245" t="str">
            <v>Ы</v>
          </cell>
          <cell r="AU1245">
            <v>0</v>
          </cell>
          <cell r="AV1245">
            <v>0</v>
          </cell>
          <cell r="AW1245">
            <v>23</v>
          </cell>
          <cell r="AX1245">
            <v>1</v>
          </cell>
          <cell r="AY1245">
            <v>0</v>
          </cell>
          <cell r="AZ1245">
            <v>0</v>
          </cell>
          <cell r="BA1245">
            <v>0</v>
          </cell>
          <cell r="BB1245">
            <v>0</v>
          </cell>
          <cell r="BC1245">
            <v>38828</v>
          </cell>
        </row>
        <row r="1246">
          <cell r="A1246">
            <v>2006</v>
          </cell>
          <cell r="B1246">
            <v>1</v>
          </cell>
          <cell r="C1246">
            <v>305</v>
          </cell>
          <cell r="D1246">
            <v>20</v>
          </cell>
          <cell r="E1246">
            <v>792020</v>
          </cell>
          <cell r="F1246">
            <v>0</v>
          </cell>
          <cell r="G1246" t="str">
            <v>Затраты по ШПЗ (основные)</v>
          </cell>
          <cell r="H1246">
            <v>2011</v>
          </cell>
          <cell r="I1246">
            <v>7920</v>
          </cell>
          <cell r="J1246">
            <v>851297.99</v>
          </cell>
          <cell r="K1246">
            <v>1</v>
          </cell>
          <cell r="L1246">
            <v>0</v>
          </cell>
          <cell r="M1246">
            <v>0</v>
          </cell>
          <cell r="N1246">
            <v>0</v>
          </cell>
          <cell r="R1246">
            <v>0</v>
          </cell>
          <cell r="S1246">
            <v>0</v>
          </cell>
          <cell r="T1246">
            <v>0</v>
          </cell>
          <cell r="U1246">
            <v>36</v>
          </cell>
          <cell r="V1246">
            <v>0</v>
          </cell>
          <cell r="W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36</v>
          </cell>
          <cell r="AE1246">
            <v>230000</v>
          </cell>
          <cell r="AF1246">
            <v>0</v>
          </cell>
          <cell r="AI1246">
            <v>2223</v>
          </cell>
          <cell r="AK1246">
            <v>0</v>
          </cell>
          <cell r="AM1246">
            <v>432</v>
          </cell>
          <cell r="AN1246">
            <v>1</v>
          </cell>
          <cell r="AO1246">
            <v>393216</v>
          </cell>
          <cell r="AQ1246">
            <v>0</v>
          </cell>
          <cell r="AR1246">
            <v>0</v>
          </cell>
          <cell r="AS1246" t="str">
            <v>Ы</v>
          </cell>
          <cell r="AT1246" t="str">
            <v>Ы</v>
          </cell>
          <cell r="AU1246">
            <v>0</v>
          </cell>
          <cell r="AV1246">
            <v>0</v>
          </cell>
          <cell r="AW1246">
            <v>23</v>
          </cell>
          <cell r="AX1246">
            <v>1</v>
          </cell>
          <cell r="AY1246">
            <v>0</v>
          </cell>
          <cell r="AZ1246">
            <v>0</v>
          </cell>
          <cell r="BA1246">
            <v>0</v>
          </cell>
          <cell r="BB1246">
            <v>0</v>
          </cell>
          <cell r="BC1246">
            <v>38828</v>
          </cell>
        </row>
        <row r="1247">
          <cell r="A1247">
            <v>2006</v>
          </cell>
          <cell r="B1247">
            <v>1</v>
          </cell>
          <cell r="C1247">
            <v>306</v>
          </cell>
          <cell r="D1247">
            <v>20</v>
          </cell>
          <cell r="E1247">
            <v>792020</v>
          </cell>
          <cell r="F1247">
            <v>0</v>
          </cell>
          <cell r="G1247" t="str">
            <v>Затраты по ШПЗ (основные)</v>
          </cell>
          <cell r="H1247">
            <v>2011</v>
          </cell>
          <cell r="I1247">
            <v>7920</v>
          </cell>
          <cell r="J1247">
            <v>45798.78</v>
          </cell>
          <cell r="K1247">
            <v>1</v>
          </cell>
          <cell r="L1247">
            <v>0</v>
          </cell>
          <cell r="M1247">
            <v>0</v>
          </cell>
          <cell r="N1247">
            <v>0</v>
          </cell>
          <cell r="R1247">
            <v>0</v>
          </cell>
          <cell r="S1247">
            <v>0</v>
          </cell>
          <cell r="T1247">
            <v>0</v>
          </cell>
          <cell r="U1247">
            <v>36</v>
          </cell>
          <cell r="V1247">
            <v>0</v>
          </cell>
          <cell r="W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36</v>
          </cell>
          <cell r="AE1247">
            <v>260000</v>
          </cell>
          <cell r="AF1247">
            <v>0</v>
          </cell>
          <cell r="AI1247">
            <v>2223</v>
          </cell>
          <cell r="AK1247">
            <v>0</v>
          </cell>
          <cell r="AM1247">
            <v>433</v>
          </cell>
          <cell r="AN1247">
            <v>1</v>
          </cell>
          <cell r="AO1247">
            <v>393216</v>
          </cell>
          <cell r="AQ1247">
            <v>0</v>
          </cell>
          <cell r="AR1247">
            <v>0</v>
          </cell>
          <cell r="AS1247" t="str">
            <v>Ы</v>
          </cell>
          <cell r="AT1247" t="str">
            <v>Ы</v>
          </cell>
          <cell r="AU1247">
            <v>0</v>
          </cell>
          <cell r="AV1247">
            <v>0</v>
          </cell>
          <cell r="AW1247">
            <v>23</v>
          </cell>
          <cell r="AX1247">
            <v>1</v>
          </cell>
          <cell r="AY1247">
            <v>0</v>
          </cell>
          <cell r="AZ1247">
            <v>0</v>
          </cell>
          <cell r="BA1247">
            <v>0</v>
          </cell>
          <cell r="BB1247">
            <v>0</v>
          </cell>
          <cell r="BC1247">
            <v>38828</v>
          </cell>
        </row>
        <row r="1248">
          <cell r="A1248">
            <v>2006</v>
          </cell>
          <cell r="B1248">
            <v>1</v>
          </cell>
          <cell r="C1248">
            <v>307</v>
          </cell>
          <cell r="D1248">
            <v>20</v>
          </cell>
          <cell r="E1248">
            <v>792020</v>
          </cell>
          <cell r="F1248">
            <v>0</v>
          </cell>
          <cell r="G1248" t="str">
            <v>Затраты по ШПЗ (основные)</v>
          </cell>
          <cell r="H1248">
            <v>2011</v>
          </cell>
          <cell r="I1248">
            <v>7920</v>
          </cell>
          <cell r="J1248">
            <v>196689.33</v>
          </cell>
          <cell r="K1248">
            <v>1</v>
          </cell>
          <cell r="L1248">
            <v>0</v>
          </cell>
          <cell r="M1248">
            <v>0</v>
          </cell>
          <cell r="N1248">
            <v>0</v>
          </cell>
          <cell r="R1248">
            <v>0</v>
          </cell>
          <cell r="S1248">
            <v>0</v>
          </cell>
          <cell r="T1248">
            <v>0</v>
          </cell>
          <cell r="U1248">
            <v>36</v>
          </cell>
          <cell r="V1248">
            <v>0</v>
          </cell>
          <cell r="W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36</v>
          </cell>
          <cell r="AE1248">
            <v>270000</v>
          </cell>
          <cell r="AF1248">
            <v>0</v>
          </cell>
          <cell r="AI1248">
            <v>2223</v>
          </cell>
          <cell r="AK1248">
            <v>0</v>
          </cell>
          <cell r="AM1248">
            <v>434</v>
          </cell>
          <cell r="AN1248">
            <v>1</v>
          </cell>
          <cell r="AO1248">
            <v>393216</v>
          </cell>
          <cell r="AQ1248">
            <v>0</v>
          </cell>
          <cell r="AR1248">
            <v>0</v>
          </cell>
          <cell r="AS1248" t="str">
            <v>Ы</v>
          </cell>
          <cell r="AT1248" t="str">
            <v>Ы</v>
          </cell>
          <cell r="AU1248">
            <v>0</v>
          </cell>
          <cell r="AV1248">
            <v>0</v>
          </cell>
          <cell r="AW1248">
            <v>23</v>
          </cell>
          <cell r="AX1248">
            <v>1</v>
          </cell>
          <cell r="AY1248">
            <v>0</v>
          </cell>
          <cell r="AZ1248">
            <v>0</v>
          </cell>
          <cell r="BA1248">
            <v>0</v>
          </cell>
          <cell r="BB1248">
            <v>0</v>
          </cell>
          <cell r="BC1248">
            <v>38828</v>
          </cell>
        </row>
        <row r="1249">
          <cell r="A1249">
            <v>2006</v>
          </cell>
          <cell r="B1249">
            <v>1</v>
          </cell>
          <cell r="C1249">
            <v>308</v>
          </cell>
          <cell r="D1249">
            <v>20</v>
          </cell>
          <cell r="E1249">
            <v>792020</v>
          </cell>
          <cell r="F1249">
            <v>0</v>
          </cell>
          <cell r="G1249" t="str">
            <v>Затраты по ШПЗ (основные)</v>
          </cell>
          <cell r="H1249">
            <v>2011</v>
          </cell>
          <cell r="I1249">
            <v>7920</v>
          </cell>
          <cell r="J1249">
            <v>5269.09</v>
          </cell>
          <cell r="K1249">
            <v>1</v>
          </cell>
          <cell r="L1249">
            <v>0</v>
          </cell>
          <cell r="M1249">
            <v>0</v>
          </cell>
          <cell r="N1249">
            <v>0</v>
          </cell>
          <cell r="R1249">
            <v>0</v>
          </cell>
          <cell r="S1249">
            <v>0</v>
          </cell>
          <cell r="T1249">
            <v>0</v>
          </cell>
          <cell r="U1249">
            <v>36</v>
          </cell>
          <cell r="V1249">
            <v>0</v>
          </cell>
          <cell r="W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36</v>
          </cell>
          <cell r="AE1249">
            <v>280000</v>
          </cell>
          <cell r="AF1249">
            <v>0</v>
          </cell>
          <cell r="AI1249">
            <v>2223</v>
          </cell>
          <cell r="AK1249">
            <v>0</v>
          </cell>
          <cell r="AM1249">
            <v>435</v>
          </cell>
          <cell r="AN1249">
            <v>1</v>
          </cell>
          <cell r="AO1249">
            <v>393216</v>
          </cell>
          <cell r="AQ1249">
            <v>0</v>
          </cell>
          <cell r="AR1249">
            <v>0</v>
          </cell>
          <cell r="AS1249" t="str">
            <v>Ы</v>
          </cell>
          <cell r="AT1249" t="str">
            <v>Ы</v>
          </cell>
          <cell r="AU1249">
            <v>0</v>
          </cell>
          <cell r="AV1249">
            <v>0</v>
          </cell>
          <cell r="AW1249">
            <v>23</v>
          </cell>
          <cell r="AX1249">
            <v>1</v>
          </cell>
          <cell r="AY1249">
            <v>0</v>
          </cell>
          <cell r="AZ1249">
            <v>0</v>
          </cell>
          <cell r="BA1249">
            <v>0</v>
          </cell>
          <cell r="BB1249">
            <v>0</v>
          </cell>
          <cell r="BC1249">
            <v>38828</v>
          </cell>
        </row>
        <row r="1250">
          <cell r="A1250">
            <v>2006</v>
          </cell>
          <cell r="B1250">
            <v>1</v>
          </cell>
          <cell r="C1250">
            <v>309</v>
          </cell>
          <cell r="D1250">
            <v>20</v>
          </cell>
          <cell r="E1250">
            <v>792020</v>
          </cell>
          <cell r="F1250">
            <v>0</v>
          </cell>
          <cell r="G1250" t="str">
            <v>Затраты по ШПЗ (основные)</v>
          </cell>
          <cell r="H1250">
            <v>2011</v>
          </cell>
          <cell r="I1250">
            <v>7920</v>
          </cell>
          <cell r="J1250">
            <v>97226.35</v>
          </cell>
          <cell r="K1250">
            <v>1</v>
          </cell>
          <cell r="L1250">
            <v>0</v>
          </cell>
          <cell r="M1250">
            <v>0</v>
          </cell>
          <cell r="N1250">
            <v>0</v>
          </cell>
          <cell r="R1250">
            <v>0</v>
          </cell>
          <cell r="S1250">
            <v>0</v>
          </cell>
          <cell r="T1250">
            <v>0</v>
          </cell>
          <cell r="U1250">
            <v>36</v>
          </cell>
          <cell r="V1250">
            <v>0</v>
          </cell>
          <cell r="W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36</v>
          </cell>
          <cell r="AE1250">
            <v>280100</v>
          </cell>
          <cell r="AF1250">
            <v>0</v>
          </cell>
          <cell r="AI1250">
            <v>2223</v>
          </cell>
          <cell r="AK1250">
            <v>0</v>
          </cell>
          <cell r="AM1250">
            <v>436</v>
          </cell>
          <cell r="AN1250">
            <v>1</v>
          </cell>
          <cell r="AO1250">
            <v>393216</v>
          </cell>
          <cell r="AQ1250">
            <v>0</v>
          </cell>
          <cell r="AR1250">
            <v>0</v>
          </cell>
          <cell r="AS1250" t="str">
            <v>Ы</v>
          </cell>
          <cell r="AT1250" t="str">
            <v>Ы</v>
          </cell>
          <cell r="AU1250">
            <v>0</v>
          </cell>
          <cell r="AV1250">
            <v>0</v>
          </cell>
          <cell r="AW1250">
            <v>23</v>
          </cell>
          <cell r="AX1250">
            <v>1</v>
          </cell>
          <cell r="AY1250">
            <v>0</v>
          </cell>
          <cell r="AZ1250">
            <v>0</v>
          </cell>
          <cell r="BA1250">
            <v>0</v>
          </cell>
          <cell r="BB1250">
            <v>0</v>
          </cell>
          <cell r="BC1250">
            <v>38828</v>
          </cell>
        </row>
        <row r="1251">
          <cell r="A1251">
            <v>2006</v>
          </cell>
          <cell r="B1251">
            <v>1</v>
          </cell>
          <cell r="C1251">
            <v>310</v>
          </cell>
          <cell r="D1251">
            <v>20</v>
          </cell>
          <cell r="E1251">
            <v>792020</v>
          </cell>
          <cell r="F1251">
            <v>0</v>
          </cell>
          <cell r="G1251" t="str">
            <v>Затраты по ШПЗ (основные)</v>
          </cell>
          <cell r="H1251">
            <v>2011</v>
          </cell>
          <cell r="I1251">
            <v>7920</v>
          </cell>
          <cell r="J1251">
            <v>2327.44</v>
          </cell>
          <cell r="K1251">
            <v>1</v>
          </cell>
          <cell r="L1251">
            <v>0</v>
          </cell>
          <cell r="M1251">
            <v>0</v>
          </cell>
          <cell r="N1251">
            <v>0</v>
          </cell>
          <cell r="R1251">
            <v>0</v>
          </cell>
          <cell r="S1251">
            <v>0</v>
          </cell>
          <cell r="T1251">
            <v>0</v>
          </cell>
          <cell r="U1251">
            <v>36</v>
          </cell>
          <cell r="V1251">
            <v>0</v>
          </cell>
          <cell r="W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36</v>
          </cell>
          <cell r="AE1251">
            <v>280200</v>
          </cell>
          <cell r="AF1251">
            <v>0</v>
          </cell>
          <cell r="AI1251">
            <v>2223</v>
          </cell>
          <cell r="AK1251">
            <v>0</v>
          </cell>
          <cell r="AM1251">
            <v>437</v>
          </cell>
          <cell r="AN1251">
            <v>1</v>
          </cell>
          <cell r="AO1251">
            <v>393216</v>
          </cell>
          <cell r="AQ1251">
            <v>0</v>
          </cell>
          <cell r="AR1251">
            <v>0</v>
          </cell>
          <cell r="AS1251" t="str">
            <v>Ы</v>
          </cell>
          <cell r="AT1251" t="str">
            <v>Ы</v>
          </cell>
          <cell r="AU1251">
            <v>0</v>
          </cell>
          <cell r="AV1251">
            <v>0</v>
          </cell>
          <cell r="AW1251">
            <v>23</v>
          </cell>
          <cell r="AX1251">
            <v>1</v>
          </cell>
          <cell r="AY1251">
            <v>0</v>
          </cell>
          <cell r="AZ1251">
            <v>0</v>
          </cell>
          <cell r="BA1251">
            <v>0</v>
          </cell>
          <cell r="BB1251">
            <v>0</v>
          </cell>
          <cell r="BC1251">
            <v>38828</v>
          </cell>
        </row>
        <row r="1252">
          <cell r="A1252">
            <v>2006</v>
          </cell>
          <cell r="B1252">
            <v>1</v>
          </cell>
          <cell r="C1252">
            <v>311</v>
          </cell>
          <cell r="D1252">
            <v>20</v>
          </cell>
          <cell r="E1252">
            <v>792020</v>
          </cell>
          <cell r="F1252">
            <v>0</v>
          </cell>
          <cell r="G1252" t="str">
            <v>Затраты по ШПЗ (основные)</v>
          </cell>
          <cell r="H1252">
            <v>2011</v>
          </cell>
          <cell r="I1252">
            <v>7920</v>
          </cell>
          <cell r="J1252">
            <v>14016.04</v>
          </cell>
          <cell r="K1252">
            <v>1</v>
          </cell>
          <cell r="L1252">
            <v>0</v>
          </cell>
          <cell r="M1252">
            <v>0</v>
          </cell>
          <cell r="N1252">
            <v>0</v>
          </cell>
          <cell r="R1252">
            <v>0</v>
          </cell>
          <cell r="S1252">
            <v>0</v>
          </cell>
          <cell r="T1252">
            <v>0</v>
          </cell>
          <cell r="U1252">
            <v>36</v>
          </cell>
          <cell r="V1252">
            <v>0</v>
          </cell>
          <cell r="W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36</v>
          </cell>
          <cell r="AE1252">
            <v>280300</v>
          </cell>
          <cell r="AF1252">
            <v>0</v>
          </cell>
          <cell r="AI1252">
            <v>2223</v>
          </cell>
          <cell r="AK1252">
            <v>0</v>
          </cell>
          <cell r="AM1252">
            <v>438</v>
          </cell>
          <cell r="AN1252">
            <v>1</v>
          </cell>
          <cell r="AO1252">
            <v>393216</v>
          </cell>
          <cell r="AQ1252">
            <v>0</v>
          </cell>
          <cell r="AR1252">
            <v>0</v>
          </cell>
          <cell r="AS1252" t="str">
            <v>Ы</v>
          </cell>
          <cell r="AT1252" t="str">
            <v>Ы</v>
          </cell>
          <cell r="AU1252">
            <v>0</v>
          </cell>
          <cell r="AV1252">
            <v>0</v>
          </cell>
          <cell r="AW1252">
            <v>23</v>
          </cell>
          <cell r="AX1252">
            <v>1</v>
          </cell>
          <cell r="AY1252">
            <v>0</v>
          </cell>
          <cell r="AZ1252">
            <v>0</v>
          </cell>
          <cell r="BA1252">
            <v>0</v>
          </cell>
          <cell r="BB1252">
            <v>0</v>
          </cell>
          <cell r="BC1252">
            <v>38828</v>
          </cell>
        </row>
        <row r="1253">
          <cell r="A1253">
            <v>2006</v>
          </cell>
          <cell r="B1253">
            <v>1</v>
          </cell>
          <cell r="C1253">
            <v>312</v>
          </cell>
          <cell r="D1253">
            <v>20</v>
          </cell>
          <cell r="E1253">
            <v>792020</v>
          </cell>
          <cell r="F1253">
            <v>0</v>
          </cell>
          <cell r="G1253" t="str">
            <v>Затраты по ШПЗ (основные)</v>
          </cell>
          <cell r="H1253">
            <v>2011</v>
          </cell>
          <cell r="I1253">
            <v>7920</v>
          </cell>
          <cell r="J1253">
            <v>131313.48000000001</v>
          </cell>
          <cell r="K1253">
            <v>1</v>
          </cell>
          <cell r="L1253">
            <v>0</v>
          </cell>
          <cell r="M1253">
            <v>0</v>
          </cell>
          <cell r="N1253">
            <v>0</v>
          </cell>
          <cell r="R1253">
            <v>0</v>
          </cell>
          <cell r="S1253">
            <v>0</v>
          </cell>
          <cell r="T1253">
            <v>0</v>
          </cell>
          <cell r="U1253">
            <v>36</v>
          </cell>
          <cell r="V1253">
            <v>0</v>
          </cell>
          <cell r="W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36</v>
          </cell>
          <cell r="AE1253">
            <v>280400</v>
          </cell>
          <cell r="AF1253">
            <v>0</v>
          </cell>
          <cell r="AI1253">
            <v>2223</v>
          </cell>
          <cell r="AK1253">
            <v>0</v>
          </cell>
          <cell r="AM1253">
            <v>439</v>
          </cell>
          <cell r="AN1253">
            <v>1</v>
          </cell>
          <cell r="AO1253">
            <v>393216</v>
          </cell>
          <cell r="AQ1253">
            <v>0</v>
          </cell>
          <cell r="AR1253">
            <v>0</v>
          </cell>
          <cell r="AS1253" t="str">
            <v>Ы</v>
          </cell>
          <cell r="AT1253" t="str">
            <v>Ы</v>
          </cell>
          <cell r="AU1253">
            <v>0</v>
          </cell>
          <cell r="AV1253">
            <v>0</v>
          </cell>
          <cell r="AW1253">
            <v>23</v>
          </cell>
          <cell r="AX1253">
            <v>1</v>
          </cell>
          <cell r="AY1253">
            <v>0</v>
          </cell>
          <cell r="AZ1253">
            <v>0</v>
          </cell>
          <cell r="BA1253">
            <v>0</v>
          </cell>
          <cell r="BB1253">
            <v>0</v>
          </cell>
          <cell r="BC1253">
            <v>38828</v>
          </cell>
        </row>
        <row r="1254">
          <cell r="A1254">
            <v>2006</v>
          </cell>
          <cell r="B1254">
            <v>1</v>
          </cell>
          <cell r="C1254">
            <v>313</v>
          </cell>
          <cell r="D1254">
            <v>20</v>
          </cell>
          <cell r="E1254">
            <v>792020</v>
          </cell>
          <cell r="F1254">
            <v>0</v>
          </cell>
          <cell r="G1254" t="str">
            <v>Затраты по ШПЗ (основные)</v>
          </cell>
          <cell r="H1254">
            <v>2011</v>
          </cell>
          <cell r="I1254">
            <v>7920</v>
          </cell>
          <cell r="J1254">
            <v>27405.14</v>
          </cell>
          <cell r="K1254">
            <v>1</v>
          </cell>
          <cell r="L1254">
            <v>0</v>
          </cell>
          <cell r="M1254">
            <v>0</v>
          </cell>
          <cell r="N1254">
            <v>0</v>
          </cell>
          <cell r="R1254">
            <v>0</v>
          </cell>
          <cell r="S1254">
            <v>0</v>
          </cell>
          <cell r="T1254">
            <v>0</v>
          </cell>
          <cell r="U1254">
            <v>36</v>
          </cell>
          <cell r="V1254">
            <v>0</v>
          </cell>
          <cell r="W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36</v>
          </cell>
          <cell r="AE1254">
            <v>281100</v>
          </cell>
          <cell r="AF1254">
            <v>0</v>
          </cell>
          <cell r="AI1254">
            <v>2223</v>
          </cell>
          <cell r="AK1254">
            <v>0</v>
          </cell>
          <cell r="AM1254">
            <v>440</v>
          </cell>
          <cell r="AN1254">
            <v>1</v>
          </cell>
          <cell r="AO1254">
            <v>393216</v>
          </cell>
          <cell r="AQ1254">
            <v>0</v>
          </cell>
          <cell r="AR1254">
            <v>0</v>
          </cell>
          <cell r="AS1254" t="str">
            <v>Ы</v>
          </cell>
          <cell r="AT1254" t="str">
            <v>Ы</v>
          </cell>
          <cell r="AU1254">
            <v>0</v>
          </cell>
          <cell r="AV1254">
            <v>0</v>
          </cell>
          <cell r="AW1254">
            <v>23</v>
          </cell>
          <cell r="AX1254">
            <v>1</v>
          </cell>
          <cell r="AY1254">
            <v>0</v>
          </cell>
          <cell r="AZ1254">
            <v>0</v>
          </cell>
          <cell r="BA1254">
            <v>0</v>
          </cell>
          <cell r="BB1254">
            <v>0</v>
          </cell>
          <cell r="BC1254">
            <v>38828</v>
          </cell>
        </row>
        <row r="1255">
          <cell r="A1255">
            <v>2006</v>
          </cell>
          <cell r="B1255">
            <v>1</v>
          </cell>
          <cell r="C1255">
            <v>314</v>
          </cell>
          <cell r="D1255">
            <v>20</v>
          </cell>
          <cell r="E1255">
            <v>792020</v>
          </cell>
          <cell r="F1255">
            <v>0</v>
          </cell>
          <cell r="G1255" t="str">
            <v>Затраты по ШПЗ (основные)</v>
          </cell>
          <cell r="H1255">
            <v>2011</v>
          </cell>
          <cell r="I1255">
            <v>7920</v>
          </cell>
          <cell r="J1255">
            <v>8021.23</v>
          </cell>
          <cell r="K1255">
            <v>1</v>
          </cell>
          <cell r="L1255">
            <v>0</v>
          </cell>
          <cell r="M1255">
            <v>0</v>
          </cell>
          <cell r="N1255">
            <v>0</v>
          </cell>
          <cell r="R1255">
            <v>0</v>
          </cell>
          <cell r="S1255">
            <v>0</v>
          </cell>
          <cell r="T1255">
            <v>0</v>
          </cell>
          <cell r="U1255">
            <v>36</v>
          </cell>
          <cell r="V1255">
            <v>0</v>
          </cell>
          <cell r="W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36</v>
          </cell>
          <cell r="AE1255">
            <v>281200</v>
          </cell>
          <cell r="AF1255">
            <v>0</v>
          </cell>
          <cell r="AI1255">
            <v>2223</v>
          </cell>
          <cell r="AK1255">
            <v>0</v>
          </cell>
          <cell r="AM1255">
            <v>441</v>
          </cell>
          <cell r="AN1255">
            <v>1</v>
          </cell>
          <cell r="AO1255">
            <v>393216</v>
          </cell>
          <cell r="AQ1255">
            <v>0</v>
          </cell>
          <cell r="AR1255">
            <v>0</v>
          </cell>
          <cell r="AS1255" t="str">
            <v>Ы</v>
          </cell>
          <cell r="AT1255" t="str">
            <v>Ы</v>
          </cell>
          <cell r="AU1255">
            <v>0</v>
          </cell>
          <cell r="AV1255">
            <v>0</v>
          </cell>
          <cell r="AW1255">
            <v>23</v>
          </cell>
          <cell r="AX1255">
            <v>1</v>
          </cell>
          <cell r="AY1255">
            <v>0</v>
          </cell>
          <cell r="AZ1255">
            <v>0</v>
          </cell>
          <cell r="BA1255">
            <v>0</v>
          </cell>
          <cell r="BB1255">
            <v>0</v>
          </cell>
          <cell r="BC1255">
            <v>38828</v>
          </cell>
        </row>
        <row r="1256">
          <cell r="A1256">
            <v>2006</v>
          </cell>
          <cell r="B1256">
            <v>1</v>
          </cell>
          <cell r="C1256">
            <v>315</v>
          </cell>
          <cell r="D1256">
            <v>20</v>
          </cell>
          <cell r="E1256">
            <v>792020</v>
          </cell>
          <cell r="F1256">
            <v>0</v>
          </cell>
          <cell r="G1256" t="str">
            <v>Затраты по ШПЗ (основные)</v>
          </cell>
          <cell r="H1256">
            <v>2011</v>
          </cell>
          <cell r="I1256">
            <v>7920</v>
          </cell>
          <cell r="J1256">
            <v>100</v>
          </cell>
          <cell r="K1256">
            <v>1</v>
          </cell>
          <cell r="L1256">
            <v>0</v>
          </cell>
          <cell r="M1256">
            <v>0</v>
          </cell>
          <cell r="N1256">
            <v>0</v>
          </cell>
          <cell r="R1256">
            <v>0</v>
          </cell>
          <cell r="S1256">
            <v>0</v>
          </cell>
          <cell r="T1256">
            <v>0</v>
          </cell>
          <cell r="U1256">
            <v>36</v>
          </cell>
          <cell r="V1256">
            <v>0</v>
          </cell>
          <cell r="W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36</v>
          </cell>
          <cell r="AE1256">
            <v>282000</v>
          </cell>
          <cell r="AF1256">
            <v>0</v>
          </cell>
          <cell r="AI1256">
            <v>2223</v>
          </cell>
          <cell r="AK1256">
            <v>0</v>
          </cell>
          <cell r="AM1256">
            <v>442</v>
          </cell>
          <cell r="AN1256">
            <v>1</v>
          </cell>
          <cell r="AO1256">
            <v>393216</v>
          </cell>
          <cell r="AQ1256">
            <v>0</v>
          </cell>
          <cell r="AR1256">
            <v>0</v>
          </cell>
          <cell r="AS1256" t="str">
            <v>Ы</v>
          </cell>
          <cell r="AT1256" t="str">
            <v>Ы</v>
          </cell>
          <cell r="AU1256">
            <v>0</v>
          </cell>
          <cell r="AV1256">
            <v>0</v>
          </cell>
          <cell r="AW1256">
            <v>23</v>
          </cell>
          <cell r="AX1256">
            <v>1</v>
          </cell>
          <cell r="AY1256">
            <v>0</v>
          </cell>
          <cell r="AZ1256">
            <v>0</v>
          </cell>
          <cell r="BA1256">
            <v>0</v>
          </cell>
          <cell r="BB1256">
            <v>0</v>
          </cell>
          <cell r="BC1256">
            <v>38828</v>
          </cell>
        </row>
        <row r="1257">
          <cell r="A1257">
            <v>2006</v>
          </cell>
          <cell r="B1257">
            <v>1</v>
          </cell>
          <cell r="C1257">
            <v>316</v>
          </cell>
          <cell r="D1257">
            <v>20</v>
          </cell>
          <cell r="E1257">
            <v>792020</v>
          </cell>
          <cell r="F1257">
            <v>0</v>
          </cell>
          <cell r="G1257" t="str">
            <v>Затраты по ШПЗ (основные)</v>
          </cell>
          <cell r="H1257">
            <v>2011</v>
          </cell>
          <cell r="I1257">
            <v>7920</v>
          </cell>
          <cell r="J1257">
            <v>19630.89</v>
          </cell>
          <cell r="K1257">
            <v>1</v>
          </cell>
          <cell r="L1257">
            <v>0</v>
          </cell>
          <cell r="M1257">
            <v>0</v>
          </cell>
          <cell r="N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36</v>
          </cell>
          <cell r="V1257">
            <v>0</v>
          </cell>
          <cell r="W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36</v>
          </cell>
          <cell r="AE1257">
            <v>282200</v>
          </cell>
          <cell r="AF1257">
            <v>0</v>
          </cell>
          <cell r="AI1257">
            <v>2223</v>
          </cell>
          <cell r="AK1257">
            <v>0</v>
          </cell>
          <cell r="AM1257">
            <v>443</v>
          </cell>
          <cell r="AN1257">
            <v>1</v>
          </cell>
          <cell r="AO1257">
            <v>393216</v>
          </cell>
          <cell r="AQ1257">
            <v>0</v>
          </cell>
          <cell r="AR1257">
            <v>0</v>
          </cell>
          <cell r="AS1257" t="str">
            <v>Ы</v>
          </cell>
          <cell r="AT1257" t="str">
            <v>Ы</v>
          </cell>
          <cell r="AU1257">
            <v>0</v>
          </cell>
          <cell r="AV1257">
            <v>0</v>
          </cell>
          <cell r="AW1257">
            <v>23</v>
          </cell>
          <cell r="AX1257">
            <v>1</v>
          </cell>
          <cell r="AY1257">
            <v>0</v>
          </cell>
          <cell r="AZ1257">
            <v>0</v>
          </cell>
          <cell r="BA1257">
            <v>0</v>
          </cell>
          <cell r="BB1257">
            <v>0</v>
          </cell>
          <cell r="BC1257">
            <v>38828</v>
          </cell>
        </row>
        <row r="1258">
          <cell r="A1258">
            <v>2006</v>
          </cell>
          <cell r="B1258">
            <v>1</v>
          </cell>
          <cell r="C1258">
            <v>317</v>
          </cell>
          <cell r="D1258">
            <v>20</v>
          </cell>
          <cell r="E1258">
            <v>792020</v>
          </cell>
          <cell r="F1258">
            <v>0</v>
          </cell>
          <cell r="G1258" t="str">
            <v>Затраты по ШПЗ (основные)</v>
          </cell>
          <cell r="H1258">
            <v>2011</v>
          </cell>
          <cell r="I1258">
            <v>7920</v>
          </cell>
          <cell r="J1258">
            <v>19225</v>
          </cell>
          <cell r="K1258">
            <v>1</v>
          </cell>
          <cell r="L1258">
            <v>0</v>
          </cell>
          <cell r="M1258">
            <v>0</v>
          </cell>
          <cell r="N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36</v>
          </cell>
          <cell r="V1258">
            <v>0</v>
          </cell>
          <cell r="W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36</v>
          </cell>
          <cell r="AE1258">
            <v>283000</v>
          </cell>
          <cell r="AF1258">
            <v>0</v>
          </cell>
          <cell r="AI1258">
            <v>2223</v>
          </cell>
          <cell r="AK1258">
            <v>0</v>
          </cell>
          <cell r="AM1258">
            <v>444</v>
          </cell>
          <cell r="AN1258">
            <v>1</v>
          </cell>
          <cell r="AO1258">
            <v>393216</v>
          </cell>
          <cell r="AQ1258">
            <v>0</v>
          </cell>
          <cell r="AR1258">
            <v>0</v>
          </cell>
          <cell r="AS1258" t="str">
            <v>Ы</v>
          </cell>
          <cell r="AT1258" t="str">
            <v>Ы</v>
          </cell>
          <cell r="AU1258">
            <v>0</v>
          </cell>
          <cell r="AV1258">
            <v>0</v>
          </cell>
          <cell r="AW1258">
            <v>23</v>
          </cell>
          <cell r="AX1258">
            <v>1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38828</v>
          </cell>
        </row>
        <row r="1259">
          <cell r="A1259">
            <v>2006</v>
          </cell>
          <cell r="B1259">
            <v>1</v>
          </cell>
          <cell r="C1259">
            <v>318</v>
          </cell>
          <cell r="D1259">
            <v>20</v>
          </cell>
          <cell r="E1259">
            <v>792020</v>
          </cell>
          <cell r="F1259">
            <v>0</v>
          </cell>
          <cell r="G1259" t="str">
            <v>Затраты по ШПЗ (основные)</v>
          </cell>
          <cell r="H1259">
            <v>2011</v>
          </cell>
          <cell r="I1259">
            <v>7920</v>
          </cell>
          <cell r="J1259">
            <v>7822.37</v>
          </cell>
          <cell r="K1259">
            <v>1</v>
          </cell>
          <cell r="L1259">
            <v>0</v>
          </cell>
          <cell r="M1259">
            <v>0</v>
          </cell>
          <cell r="N1259">
            <v>0</v>
          </cell>
          <cell r="R1259">
            <v>0</v>
          </cell>
          <cell r="S1259">
            <v>0</v>
          </cell>
          <cell r="T1259">
            <v>0</v>
          </cell>
          <cell r="U1259">
            <v>36</v>
          </cell>
          <cell r="V1259">
            <v>0</v>
          </cell>
          <cell r="W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36</v>
          </cell>
          <cell r="AE1259">
            <v>285000</v>
          </cell>
          <cell r="AF1259">
            <v>0</v>
          </cell>
          <cell r="AI1259">
            <v>2223</v>
          </cell>
          <cell r="AK1259">
            <v>0</v>
          </cell>
          <cell r="AM1259">
            <v>445</v>
          </cell>
          <cell r="AN1259">
            <v>1</v>
          </cell>
          <cell r="AO1259">
            <v>393216</v>
          </cell>
          <cell r="AQ1259">
            <v>0</v>
          </cell>
          <cell r="AR1259">
            <v>0</v>
          </cell>
          <cell r="AS1259" t="str">
            <v>Ы</v>
          </cell>
          <cell r="AT1259" t="str">
            <v>Ы</v>
          </cell>
          <cell r="AU1259">
            <v>0</v>
          </cell>
          <cell r="AV1259">
            <v>0</v>
          </cell>
          <cell r="AW1259">
            <v>23</v>
          </cell>
          <cell r="AX1259">
            <v>1</v>
          </cell>
          <cell r="AY1259">
            <v>0</v>
          </cell>
          <cell r="AZ1259">
            <v>0</v>
          </cell>
          <cell r="BA1259">
            <v>0</v>
          </cell>
          <cell r="BB1259">
            <v>0</v>
          </cell>
          <cell r="BC1259">
            <v>38828</v>
          </cell>
        </row>
        <row r="1260">
          <cell r="A1260">
            <v>2006</v>
          </cell>
          <cell r="B1260">
            <v>1</v>
          </cell>
          <cell r="C1260">
            <v>319</v>
          </cell>
          <cell r="D1260">
            <v>20</v>
          </cell>
          <cell r="E1260">
            <v>792020</v>
          </cell>
          <cell r="F1260">
            <v>0</v>
          </cell>
          <cell r="G1260" t="str">
            <v>Затраты по ШПЗ (основные)</v>
          </cell>
          <cell r="H1260">
            <v>2011</v>
          </cell>
          <cell r="I1260">
            <v>7920</v>
          </cell>
          <cell r="J1260">
            <v>87416.3</v>
          </cell>
          <cell r="K1260">
            <v>1</v>
          </cell>
          <cell r="L1260">
            <v>0</v>
          </cell>
          <cell r="M1260">
            <v>0</v>
          </cell>
          <cell r="N1260">
            <v>0</v>
          </cell>
          <cell r="R1260">
            <v>0</v>
          </cell>
          <cell r="S1260">
            <v>0</v>
          </cell>
          <cell r="T1260">
            <v>0</v>
          </cell>
          <cell r="U1260">
            <v>36</v>
          </cell>
          <cell r="V1260">
            <v>0</v>
          </cell>
          <cell r="W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36</v>
          </cell>
          <cell r="AE1260">
            <v>311000</v>
          </cell>
          <cell r="AF1260">
            <v>0</v>
          </cell>
          <cell r="AI1260">
            <v>2223</v>
          </cell>
          <cell r="AK1260">
            <v>0</v>
          </cell>
          <cell r="AM1260">
            <v>446</v>
          </cell>
          <cell r="AN1260">
            <v>1</v>
          </cell>
          <cell r="AO1260">
            <v>393216</v>
          </cell>
          <cell r="AQ1260">
            <v>0</v>
          </cell>
          <cell r="AR1260">
            <v>0</v>
          </cell>
          <cell r="AS1260" t="str">
            <v>Ы</v>
          </cell>
          <cell r="AT1260" t="str">
            <v>Ы</v>
          </cell>
          <cell r="AU1260">
            <v>0</v>
          </cell>
          <cell r="AV1260">
            <v>0</v>
          </cell>
          <cell r="AW1260">
            <v>23</v>
          </cell>
          <cell r="AX1260">
            <v>1</v>
          </cell>
          <cell r="AY1260">
            <v>0</v>
          </cell>
          <cell r="AZ1260">
            <v>0</v>
          </cell>
          <cell r="BA1260">
            <v>0</v>
          </cell>
          <cell r="BB1260">
            <v>0</v>
          </cell>
          <cell r="BC1260">
            <v>38828</v>
          </cell>
        </row>
        <row r="1261">
          <cell r="A1261">
            <v>2006</v>
          </cell>
          <cell r="B1261">
            <v>1</v>
          </cell>
          <cell r="C1261">
            <v>320</v>
          </cell>
          <cell r="D1261">
            <v>20</v>
          </cell>
          <cell r="E1261">
            <v>792020</v>
          </cell>
          <cell r="F1261">
            <v>0</v>
          </cell>
          <cell r="G1261" t="str">
            <v>Затраты по ШПЗ (основные)</v>
          </cell>
          <cell r="H1261">
            <v>2011</v>
          </cell>
          <cell r="I1261">
            <v>7920</v>
          </cell>
          <cell r="J1261">
            <v>301435.52000000002</v>
          </cell>
          <cell r="K1261">
            <v>1</v>
          </cell>
          <cell r="L1261">
            <v>0</v>
          </cell>
          <cell r="M1261">
            <v>0</v>
          </cell>
          <cell r="N1261">
            <v>0</v>
          </cell>
          <cell r="R1261">
            <v>0</v>
          </cell>
          <cell r="S1261">
            <v>0</v>
          </cell>
          <cell r="T1261">
            <v>0</v>
          </cell>
          <cell r="U1261">
            <v>36</v>
          </cell>
          <cell r="V1261">
            <v>0</v>
          </cell>
          <cell r="W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36</v>
          </cell>
          <cell r="AE1261">
            <v>312000</v>
          </cell>
          <cell r="AF1261">
            <v>0</v>
          </cell>
          <cell r="AI1261">
            <v>2223</v>
          </cell>
          <cell r="AK1261">
            <v>0</v>
          </cell>
          <cell r="AM1261">
            <v>447</v>
          </cell>
          <cell r="AN1261">
            <v>1</v>
          </cell>
          <cell r="AO1261">
            <v>393216</v>
          </cell>
          <cell r="AQ1261">
            <v>0</v>
          </cell>
          <cell r="AR1261">
            <v>0</v>
          </cell>
          <cell r="AS1261" t="str">
            <v>Ы</v>
          </cell>
          <cell r="AT1261" t="str">
            <v>Ы</v>
          </cell>
          <cell r="AU1261">
            <v>0</v>
          </cell>
          <cell r="AV1261">
            <v>0</v>
          </cell>
          <cell r="AW1261">
            <v>23</v>
          </cell>
          <cell r="AX1261">
            <v>1</v>
          </cell>
          <cell r="AY1261">
            <v>0</v>
          </cell>
          <cell r="AZ1261">
            <v>0</v>
          </cell>
          <cell r="BA1261">
            <v>0</v>
          </cell>
          <cell r="BB1261">
            <v>0</v>
          </cell>
          <cell r="BC1261">
            <v>38828</v>
          </cell>
        </row>
        <row r="1262">
          <cell r="A1262">
            <v>2006</v>
          </cell>
          <cell r="B1262">
            <v>1</v>
          </cell>
          <cell r="C1262">
            <v>321</v>
          </cell>
          <cell r="D1262">
            <v>20</v>
          </cell>
          <cell r="E1262">
            <v>792020</v>
          </cell>
          <cell r="F1262">
            <v>0</v>
          </cell>
          <cell r="G1262" t="str">
            <v>Затраты по ШПЗ (основные)</v>
          </cell>
          <cell r="H1262">
            <v>2011</v>
          </cell>
          <cell r="I1262">
            <v>7920</v>
          </cell>
          <cell r="J1262">
            <v>33750.57</v>
          </cell>
          <cell r="K1262">
            <v>1</v>
          </cell>
          <cell r="L1262">
            <v>0</v>
          </cell>
          <cell r="M1262">
            <v>0</v>
          </cell>
          <cell r="N1262">
            <v>0</v>
          </cell>
          <cell r="R1262">
            <v>0</v>
          </cell>
          <cell r="S1262">
            <v>0</v>
          </cell>
          <cell r="T1262">
            <v>0</v>
          </cell>
          <cell r="U1262">
            <v>36</v>
          </cell>
          <cell r="V1262">
            <v>0</v>
          </cell>
          <cell r="W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36</v>
          </cell>
          <cell r="AE1262">
            <v>312100</v>
          </cell>
          <cell r="AF1262">
            <v>0</v>
          </cell>
          <cell r="AI1262">
            <v>2223</v>
          </cell>
          <cell r="AK1262">
            <v>0</v>
          </cell>
          <cell r="AM1262">
            <v>448</v>
          </cell>
          <cell r="AN1262">
            <v>1</v>
          </cell>
          <cell r="AO1262">
            <v>393216</v>
          </cell>
          <cell r="AQ1262">
            <v>0</v>
          </cell>
          <cell r="AR1262">
            <v>0</v>
          </cell>
          <cell r="AS1262" t="str">
            <v>Ы</v>
          </cell>
          <cell r="AT1262" t="str">
            <v>Ы</v>
          </cell>
          <cell r="AU1262">
            <v>0</v>
          </cell>
          <cell r="AV1262">
            <v>0</v>
          </cell>
          <cell r="AW1262">
            <v>23</v>
          </cell>
          <cell r="AX1262">
            <v>1</v>
          </cell>
          <cell r="AY1262">
            <v>0</v>
          </cell>
          <cell r="AZ1262">
            <v>0</v>
          </cell>
          <cell r="BA1262">
            <v>0</v>
          </cell>
          <cell r="BB1262">
            <v>0</v>
          </cell>
          <cell r="BC1262">
            <v>38828</v>
          </cell>
        </row>
        <row r="1263">
          <cell r="A1263">
            <v>2006</v>
          </cell>
          <cell r="B1263">
            <v>1</v>
          </cell>
          <cell r="C1263">
            <v>322</v>
          </cell>
          <cell r="D1263">
            <v>20</v>
          </cell>
          <cell r="E1263">
            <v>792020</v>
          </cell>
          <cell r="F1263">
            <v>0</v>
          </cell>
          <cell r="G1263" t="str">
            <v>Затраты по ШПЗ (основные)</v>
          </cell>
          <cell r="H1263">
            <v>2011</v>
          </cell>
          <cell r="I1263">
            <v>7920</v>
          </cell>
          <cell r="J1263">
            <v>267684.94</v>
          </cell>
          <cell r="K1263">
            <v>1</v>
          </cell>
          <cell r="L1263">
            <v>0</v>
          </cell>
          <cell r="M1263">
            <v>0</v>
          </cell>
          <cell r="N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36</v>
          </cell>
          <cell r="V1263">
            <v>0</v>
          </cell>
          <cell r="W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36</v>
          </cell>
          <cell r="AE1263">
            <v>312200</v>
          </cell>
          <cell r="AF1263">
            <v>0</v>
          </cell>
          <cell r="AI1263">
            <v>2223</v>
          </cell>
          <cell r="AK1263">
            <v>0</v>
          </cell>
          <cell r="AM1263">
            <v>449</v>
          </cell>
          <cell r="AN1263">
            <v>1</v>
          </cell>
          <cell r="AO1263">
            <v>393216</v>
          </cell>
          <cell r="AQ1263">
            <v>0</v>
          </cell>
          <cell r="AR1263">
            <v>0</v>
          </cell>
          <cell r="AS1263" t="str">
            <v>Ы</v>
          </cell>
          <cell r="AT1263" t="str">
            <v>Ы</v>
          </cell>
          <cell r="AU1263">
            <v>0</v>
          </cell>
          <cell r="AV1263">
            <v>0</v>
          </cell>
          <cell r="AW1263">
            <v>23</v>
          </cell>
          <cell r="AX1263">
            <v>1</v>
          </cell>
          <cell r="AY1263">
            <v>0</v>
          </cell>
          <cell r="AZ1263">
            <v>0</v>
          </cell>
          <cell r="BA1263">
            <v>0</v>
          </cell>
          <cell r="BB1263">
            <v>0</v>
          </cell>
          <cell r="BC1263">
            <v>38828</v>
          </cell>
        </row>
        <row r="1264">
          <cell r="A1264">
            <v>2006</v>
          </cell>
          <cell r="B1264">
            <v>1</v>
          </cell>
          <cell r="C1264">
            <v>323</v>
          </cell>
          <cell r="D1264">
            <v>20</v>
          </cell>
          <cell r="E1264">
            <v>792020</v>
          </cell>
          <cell r="F1264">
            <v>0</v>
          </cell>
          <cell r="G1264" t="str">
            <v>Затраты по ШПЗ (основные)</v>
          </cell>
          <cell r="H1264">
            <v>2011</v>
          </cell>
          <cell r="I1264">
            <v>7920</v>
          </cell>
          <cell r="J1264">
            <v>33157.910000000003</v>
          </cell>
          <cell r="K1264">
            <v>1</v>
          </cell>
          <cell r="L1264">
            <v>0</v>
          </cell>
          <cell r="M1264">
            <v>0</v>
          </cell>
          <cell r="N1264">
            <v>0</v>
          </cell>
          <cell r="R1264">
            <v>0</v>
          </cell>
          <cell r="S1264">
            <v>0</v>
          </cell>
          <cell r="T1264">
            <v>0</v>
          </cell>
          <cell r="U1264">
            <v>36</v>
          </cell>
          <cell r="V1264">
            <v>0</v>
          </cell>
          <cell r="W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36</v>
          </cell>
          <cell r="AE1264">
            <v>313000</v>
          </cell>
          <cell r="AF1264">
            <v>0</v>
          </cell>
          <cell r="AI1264">
            <v>2223</v>
          </cell>
          <cell r="AK1264">
            <v>0</v>
          </cell>
          <cell r="AM1264">
            <v>450</v>
          </cell>
          <cell r="AN1264">
            <v>1</v>
          </cell>
          <cell r="AO1264">
            <v>393216</v>
          </cell>
          <cell r="AQ1264">
            <v>0</v>
          </cell>
          <cell r="AR1264">
            <v>0</v>
          </cell>
          <cell r="AS1264" t="str">
            <v>Ы</v>
          </cell>
          <cell r="AT1264" t="str">
            <v>Ы</v>
          </cell>
          <cell r="AU1264">
            <v>0</v>
          </cell>
          <cell r="AV1264">
            <v>0</v>
          </cell>
          <cell r="AW1264">
            <v>23</v>
          </cell>
          <cell r="AX1264">
            <v>1</v>
          </cell>
          <cell r="AY1264">
            <v>0</v>
          </cell>
          <cell r="AZ1264">
            <v>0</v>
          </cell>
          <cell r="BA1264">
            <v>0</v>
          </cell>
          <cell r="BB1264">
            <v>0</v>
          </cell>
          <cell r="BC1264">
            <v>38828</v>
          </cell>
        </row>
        <row r="1265">
          <cell r="A1265">
            <v>2006</v>
          </cell>
          <cell r="B1265">
            <v>1</v>
          </cell>
          <cell r="C1265">
            <v>324</v>
          </cell>
          <cell r="D1265">
            <v>20</v>
          </cell>
          <cell r="E1265">
            <v>792020</v>
          </cell>
          <cell r="F1265">
            <v>0</v>
          </cell>
          <cell r="G1265" t="str">
            <v>Затраты по ШПЗ (основные)</v>
          </cell>
          <cell r="H1265">
            <v>2011</v>
          </cell>
          <cell r="I1265">
            <v>7920</v>
          </cell>
          <cell r="J1265">
            <v>60287.11</v>
          </cell>
          <cell r="K1265">
            <v>1</v>
          </cell>
          <cell r="L1265">
            <v>0</v>
          </cell>
          <cell r="M1265">
            <v>0</v>
          </cell>
          <cell r="N1265">
            <v>0</v>
          </cell>
          <cell r="R1265">
            <v>0</v>
          </cell>
          <cell r="S1265">
            <v>0</v>
          </cell>
          <cell r="T1265">
            <v>0</v>
          </cell>
          <cell r="U1265">
            <v>36</v>
          </cell>
          <cell r="V1265">
            <v>0</v>
          </cell>
          <cell r="W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36</v>
          </cell>
          <cell r="AE1265">
            <v>314000</v>
          </cell>
          <cell r="AF1265">
            <v>0</v>
          </cell>
          <cell r="AI1265">
            <v>2223</v>
          </cell>
          <cell r="AK1265">
            <v>0</v>
          </cell>
          <cell r="AM1265">
            <v>451</v>
          </cell>
          <cell r="AN1265">
            <v>1</v>
          </cell>
          <cell r="AO1265">
            <v>393216</v>
          </cell>
          <cell r="AQ1265">
            <v>0</v>
          </cell>
          <cell r="AR1265">
            <v>0</v>
          </cell>
          <cell r="AS1265" t="str">
            <v>Ы</v>
          </cell>
          <cell r="AT1265" t="str">
            <v>Ы</v>
          </cell>
          <cell r="AU1265">
            <v>0</v>
          </cell>
          <cell r="AV1265">
            <v>0</v>
          </cell>
          <cell r="AW1265">
            <v>23</v>
          </cell>
          <cell r="AX1265">
            <v>1</v>
          </cell>
          <cell r="AY1265">
            <v>0</v>
          </cell>
          <cell r="AZ1265">
            <v>0</v>
          </cell>
          <cell r="BA1265">
            <v>0</v>
          </cell>
          <cell r="BB1265">
            <v>0</v>
          </cell>
          <cell r="BC1265">
            <v>38828</v>
          </cell>
        </row>
        <row r="1266">
          <cell r="A1266">
            <v>2006</v>
          </cell>
          <cell r="B1266">
            <v>1</v>
          </cell>
          <cell r="C1266">
            <v>325</v>
          </cell>
          <cell r="D1266">
            <v>20</v>
          </cell>
          <cell r="E1266">
            <v>792020</v>
          </cell>
          <cell r="F1266">
            <v>0</v>
          </cell>
          <cell r="G1266" t="str">
            <v>Затраты по ШПЗ (основные)</v>
          </cell>
          <cell r="H1266">
            <v>2011</v>
          </cell>
          <cell r="I1266">
            <v>7920</v>
          </cell>
          <cell r="J1266">
            <v>12057.41</v>
          </cell>
          <cell r="K1266">
            <v>1</v>
          </cell>
          <cell r="L1266">
            <v>0</v>
          </cell>
          <cell r="M1266">
            <v>0</v>
          </cell>
          <cell r="N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36</v>
          </cell>
          <cell r="V1266">
            <v>0</v>
          </cell>
          <cell r="W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36</v>
          </cell>
          <cell r="AE1266">
            <v>315000</v>
          </cell>
          <cell r="AF1266">
            <v>0</v>
          </cell>
          <cell r="AI1266">
            <v>2223</v>
          </cell>
          <cell r="AK1266">
            <v>0</v>
          </cell>
          <cell r="AM1266">
            <v>452</v>
          </cell>
          <cell r="AN1266">
            <v>1</v>
          </cell>
          <cell r="AO1266">
            <v>393216</v>
          </cell>
          <cell r="AQ1266">
            <v>0</v>
          </cell>
          <cell r="AR1266">
            <v>0</v>
          </cell>
          <cell r="AS1266" t="str">
            <v>Ы</v>
          </cell>
          <cell r="AT1266" t="str">
            <v>Ы</v>
          </cell>
          <cell r="AU1266">
            <v>0</v>
          </cell>
          <cell r="AV1266">
            <v>0</v>
          </cell>
          <cell r="AW1266">
            <v>23</v>
          </cell>
          <cell r="AX1266">
            <v>1</v>
          </cell>
          <cell r="AY1266">
            <v>0</v>
          </cell>
          <cell r="AZ1266">
            <v>0</v>
          </cell>
          <cell r="BA1266">
            <v>0</v>
          </cell>
          <cell r="BB1266">
            <v>0</v>
          </cell>
          <cell r="BC1266">
            <v>38828</v>
          </cell>
        </row>
        <row r="1267">
          <cell r="A1267">
            <v>2006</v>
          </cell>
          <cell r="B1267">
            <v>1</v>
          </cell>
          <cell r="C1267">
            <v>326</v>
          </cell>
          <cell r="D1267">
            <v>20</v>
          </cell>
          <cell r="E1267">
            <v>792020</v>
          </cell>
          <cell r="F1267">
            <v>0</v>
          </cell>
          <cell r="G1267" t="str">
            <v>Затраты по ШПЗ (основные)</v>
          </cell>
          <cell r="H1267">
            <v>2011</v>
          </cell>
          <cell r="I1267">
            <v>7920</v>
          </cell>
          <cell r="J1267">
            <v>510392</v>
          </cell>
          <cell r="K1267">
            <v>1</v>
          </cell>
          <cell r="L1267">
            <v>0</v>
          </cell>
          <cell r="M1267">
            <v>0</v>
          </cell>
          <cell r="N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36</v>
          </cell>
          <cell r="V1267">
            <v>0</v>
          </cell>
          <cell r="W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36</v>
          </cell>
          <cell r="AE1267">
            <v>410000</v>
          </cell>
          <cell r="AF1267">
            <v>0</v>
          </cell>
          <cell r="AI1267">
            <v>2223</v>
          </cell>
          <cell r="AK1267">
            <v>0</v>
          </cell>
          <cell r="AM1267">
            <v>453</v>
          </cell>
          <cell r="AN1267">
            <v>1</v>
          </cell>
          <cell r="AO1267">
            <v>393216</v>
          </cell>
          <cell r="AQ1267">
            <v>0</v>
          </cell>
          <cell r="AR1267">
            <v>0</v>
          </cell>
          <cell r="AS1267" t="str">
            <v>Ы</v>
          </cell>
          <cell r="AT1267" t="str">
            <v>Ы</v>
          </cell>
          <cell r="AU1267">
            <v>0</v>
          </cell>
          <cell r="AV1267">
            <v>0</v>
          </cell>
          <cell r="AW1267">
            <v>23</v>
          </cell>
          <cell r="AX1267">
            <v>1</v>
          </cell>
          <cell r="AY1267">
            <v>0</v>
          </cell>
          <cell r="AZ1267">
            <v>0</v>
          </cell>
          <cell r="BA1267">
            <v>0</v>
          </cell>
          <cell r="BB1267">
            <v>0</v>
          </cell>
          <cell r="BC1267">
            <v>38828</v>
          </cell>
        </row>
        <row r="1268">
          <cell r="A1268">
            <v>2006</v>
          </cell>
          <cell r="B1268">
            <v>1</v>
          </cell>
          <cell r="C1268">
            <v>327</v>
          </cell>
          <cell r="D1268">
            <v>20</v>
          </cell>
          <cell r="E1268">
            <v>792020</v>
          </cell>
          <cell r="F1268">
            <v>0</v>
          </cell>
          <cell r="G1268" t="str">
            <v>Затраты по ШПЗ (основные)</v>
          </cell>
          <cell r="H1268">
            <v>2011</v>
          </cell>
          <cell r="I1268">
            <v>7920</v>
          </cell>
          <cell r="J1268">
            <v>12462</v>
          </cell>
          <cell r="K1268">
            <v>1</v>
          </cell>
          <cell r="L1268">
            <v>0</v>
          </cell>
          <cell r="M1268">
            <v>0</v>
          </cell>
          <cell r="N1268">
            <v>0</v>
          </cell>
          <cell r="R1268">
            <v>0</v>
          </cell>
          <cell r="S1268">
            <v>0</v>
          </cell>
          <cell r="T1268">
            <v>0</v>
          </cell>
          <cell r="U1268">
            <v>36</v>
          </cell>
          <cell r="V1268">
            <v>0</v>
          </cell>
          <cell r="W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36</v>
          </cell>
          <cell r="AE1268">
            <v>410200</v>
          </cell>
          <cell r="AF1268">
            <v>0</v>
          </cell>
          <cell r="AI1268">
            <v>2223</v>
          </cell>
          <cell r="AK1268">
            <v>0</v>
          </cell>
          <cell r="AM1268">
            <v>454</v>
          </cell>
          <cell r="AN1268">
            <v>1</v>
          </cell>
          <cell r="AO1268">
            <v>393216</v>
          </cell>
          <cell r="AQ1268">
            <v>0</v>
          </cell>
          <cell r="AR1268">
            <v>0</v>
          </cell>
          <cell r="AS1268" t="str">
            <v>Ы</v>
          </cell>
          <cell r="AT1268" t="str">
            <v>Ы</v>
          </cell>
          <cell r="AU1268">
            <v>0</v>
          </cell>
          <cell r="AV1268">
            <v>0</v>
          </cell>
          <cell r="AW1268">
            <v>23</v>
          </cell>
          <cell r="AX1268">
            <v>1</v>
          </cell>
          <cell r="AY1268">
            <v>0</v>
          </cell>
          <cell r="AZ1268">
            <v>0</v>
          </cell>
          <cell r="BA1268">
            <v>0</v>
          </cell>
          <cell r="BB1268">
            <v>0</v>
          </cell>
          <cell r="BC1268">
            <v>38828</v>
          </cell>
        </row>
        <row r="1269">
          <cell r="A1269">
            <v>2006</v>
          </cell>
          <cell r="B1269">
            <v>1</v>
          </cell>
          <cell r="C1269">
            <v>328</v>
          </cell>
          <cell r="D1269">
            <v>20</v>
          </cell>
          <cell r="E1269">
            <v>792020</v>
          </cell>
          <cell r="F1269">
            <v>0</v>
          </cell>
          <cell r="G1269" t="str">
            <v>Затраты по ШПЗ (основные)</v>
          </cell>
          <cell r="H1269">
            <v>2011</v>
          </cell>
          <cell r="I1269">
            <v>7920</v>
          </cell>
          <cell r="J1269">
            <v>82321</v>
          </cell>
          <cell r="K1269">
            <v>1</v>
          </cell>
          <cell r="L1269">
            <v>0</v>
          </cell>
          <cell r="M1269">
            <v>0</v>
          </cell>
          <cell r="N1269">
            <v>0</v>
          </cell>
          <cell r="R1269">
            <v>0</v>
          </cell>
          <cell r="S1269">
            <v>0</v>
          </cell>
          <cell r="T1269">
            <v>0</v>
          </cell>
          <cell r="U1269">
            <v>36</v>
          </cell>
          <cell r="V1269">
            <v>0</v>
          </cell>
          <cell r="W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36</v>
          </cell>
          <cell r="AE1269">
            <v>420000</v>
          </cell>
          <cell r="AF1269">
            <v>0</v>
          </cell>
          <cell r="AI1269">
            <v>2223</v>
          </cell>
          <cell r="AK1269">
            <v>0</v>
          </cell>
          <cell r="AM1269">
            <v>455</v>
          </cell>
          <cell r="AN1269">
            <v>1</v>
          </cell>
          <cell r="AO1269">
            <v>393216</v>
          </cell>
          <cell r="AQ1269">
            <v>0</v>
          </cell>
          <cell r="AR1269">
            <v>0</v>
          </cell>
          <cell r="AS1269" t="str">
            <v>Ы</v>
          </cell>
          <cell r="AT1269" t="str">
            <v>Ы</v>
          </cell>
          <cell r="AU1269">
            <v>0</v>
          </cell>
          <cell r="AV1269">
            <v>0</v>
          </cell>
          <cell r="AW1269">
            <v>23</v>
          </cell>
          <cell r="AX1269">
            <v>1</v>
          </cell>
          <cell r="AY1269">
            <v>0</v>
          </cell>
          <cell r="AZ1269">
            <v>0</v>
          </cell>
          <cell r="BA1269">
            <v>0</v>
          </cell>
          <cell r="BB1269">
            <v>0</v>
          </cell>
          <cell r="BC1269">
            <v>38828</v>
          </cell>
        </row>
        <row r="1270">
          <cell r="A1270">
            <v>2006</v>
          </cell>
          <cell r="B1270">
            <v>1</v>
          </cell>
          <cell r="C1270">
            <v>329</v>
          </cell>
          <cell r="D1270">
            <v>20</v>
          </cell>
          <cell r="E1270">
            <v>792020</v>
          </cell>
          <cell r="F1270">
            <v>0</v>
          </cell>
          <cell r="G1270" t="str">
            <v>Затраты по ШПЗ (основные)</v>
          </cell>
          <cell r="H1270">
            <v>2011</v>
          </cell>
          <cell r="I1270">
            <v>7920</v>
          </cell>
          <cell r="J1270">
            <v>81216</v>
          </cell>
          <cell r="K1270">
            <v>1</v>
          </cell>
          <cell r="L1270">
            <v>0</v>
          </cell>
          <cell r="M1270">
            <v>0</v>
          </cell>
          <cell r="N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36</v>
          </cell>
          <cell r="V1270">
            <v>0</v>
          </cell>
          <cell r="W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36</v>
          </cell>
          <cell r="AE1270">
            <v>430000</v>
          </cell>
          <cell r="AF1270">
            <v>0</v>
          </cell>
          <cell r="AI1270">
            <v>2223</v>
          </cell>
          <cell r="AK1270">
            <v>0</v>
          </cell>
          <cell r="AM1270">
            <v>456</v>
          </cell>
          <cell r="AN1270">
            <v>1</v>
          </cell>
          <cell r="AO1270">
            <v>393216</v>
          </cell>
          <cell r="AQ1270">
            <v>0</v>
          </cell>
          <cell r="AR1270">
            <v>0</v>
          </cell>
          <cell r="AS1270" t="str">
            <v>Ы</v>
          </cell>
          <cell r="AT1270" t="str">
            <v>Ы</v>
          </cell>
          <cell r="AU1270">
            <v>0</v>
          </cell>
          <cell r="AV1270">
            <v>0</v>
          </cell>
          <cell r="AW1270">
            <v>23</v>
          </cell>
          <cell r="AX1270">
            <v>1</v>
          </cell>
          <cell r="AY1270">
            <v>0</v>
          </cell>
          <cell r="AZ1270">
            <v>0</v>
          </cell>
          <cell r="BA1270">
            <v>0</v>
          </cell>
          <cell r="BB1270">
            <v>0</v>
          </cell>
          <cell r="BC1270">
            <v>38828</v>
          </cell>
        </row>
        <row r="1271">
          <cell r="A1271">
            <v>2006</v>
          </cell>
          <cell r="B1271">
            <v>1</v>
          </cell>
          <cell r="C1271">
            <v>330</v>
          </cell>
          <cell r="D1271">
            <v>20</v>
          </cell>
          <cell r="E1271">
            <v>792020</v>
          </cell>
          <cell r="F1271">
            <v>0</v>
          </cell>
          <cell r="G1271" t="str">
            <v>Затраты по ШПЗ (основные)</v>
          </cell>
          <cell r="H1271">
            <v>2011</v>
          </cell>
          <cell r="I1271">
            <v>7920</v>
          </cell>
          <cell r="J1271">
            <v>568568</v>
          </cell>
          <cell r="K1271">
            <v>1</v>
          </cell>
          <cell r="L1271">
            <v>0</v>
          </cell>
          <cell r="M1271">
            <v>0</v>
          </cell>
          <cell r="N1271">
            <v>0</v>
          </cell>
          <cell r="R1271">
            <v>0</v>
          </cell>
          <cell r="S1271">
            <v>0</v>
          </cell>
          <cell r="T1271">
            <v>0</v>
          </cell>
          <cell r="U1271">
            <v>36</v>
          </cell>
          <cell r="V1271">
            <v>0</v>
          </cell>
          <cell r="W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36</v>
          </cell>
          <cell r="AE1271">
            <v>430110</v>
          </cell>
          <cell r="AF1271">
            <v>0</v>
          </cell>
          <cell r="AI1271">
            <v>2223</v>
          </cell>
          <cell r="AK1271">
            <v>0</v>
          </cell>
          <cell r="AM1271">
            <v>457</v>
          </cell>
          <cell r="AN1271">
            <v>1</v>
          </cell>
          <cell r="AO1271">
            <v>393216</v>
          </cell>
          <cell r="AQ1271">
            <v>0</v>
          </cell>
          <cell r="AR1271">
            <v>0</v>
          </cell>
          <cell r="AS1271" t="str">
            <v>Ы</v>
          </cell>
          <cell r="AT1271" t="str">
            <v>Ы</v>
          </cell>
          <cell r="AU1271">
            <v>0</v>
          </cell>
          <cell r="AV1271">
            <v>0</v>
          </cell>
          <cell r="AW1271">
            <v>23</v>
          </cell>
          <cell r="AX1271">
            <v>1</v>
          </cell>
          <cell r="AY1271">
            <v>0</v>
          </cell>
          <cell r="AZ1271">
            <v>0</v>
          </cell>
          <cell r="BA1271">
            <v>0</v>
          </cell>
          <cell r="BB1271">
            <v>0</v>
          </cell>
          <cell r="BC1271">
            <v>38828</v>
          </cell>
        </row>
        <row r="1272">
          <cell r="A1272">
            <v>2006</v>
          </cell>
          <cell r="B1272">
            <v>1</v>
          </cell>
          <cell r="C1272">
            <v>331</v>
          </cell>
          <cell r="D1272">
            <v>20</v>
          </cell>
          <cell r="E1272">
            <v>792020</v>
          </cell>
          <cell r="F1272">
            <v>0</v>
          </cell>
          <cell r="G1272" t="str">
            <v>Затраты по ШПЗ (основные)</v>
          </cell>
          <cell r="H1272">
            <v>2011</v>
          </cell>
          <cell r="I1272">
            <v>7920</v>
          </cell>
          <cell r="J1272">
            <v>207795</v>
          </cell>
          <cell r="K1272">
            <v>1</v>
          </cell>
          <cell r="L1272">
            <v>0</v>
          </cell>
          <cell r="M1272">
            <v>0</v>
          </cell>
          <cell r="N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36</v>
          </cell>
          <cell r="V1272">
            <v>0</v>
          </cell>
          <cell r="W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36</v>
          </cell>
          <cell r="AE1272">
            <v>430120</v>
          </cell>
          <cell r="AF1272">
            <v>0</v>
          </cell>
          <cell r="AI1272">
            <v>2223</v>
          </cell>
          <cell r="AK1272">
            <v>0</v>
          </cell>
          <cell r="AM1272">
            <v>458</v>
          </cell>
          <cell r="AN1272">
            <v>1</v>
          </cell>
          <cell r="AO1272">
            <v>393216</v>
          </cell>
          <cell r="AQ1272">
            <v>0</v>
          </cell>
          <cell r="AR1272">
            <v>0</v>
          </cell>
          <cell r="AS1272" t="str">
            <v>Ы</v>
          </cell>
          <cell r="AT1272" t="str">
            <v>Ы</v>
          </cell>
          <cell r="AU1272">
            <v>0</v>
          </cell>
          <cell r="AV1272">
            <v>0</v>
          </cell>
          <cell r="AW1272">
            <v>23</v>
          </cell>
          <cell r="AX1272">
            <v>1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38828</v>
          </cell>
        </row>
        <row r="1273">
          <cell r="A1273">
            <v>2006</v>
          </cell>
          <cell r="B1273">
            <v>1</v>
          </cell>
          <cell r="C1273">
            <v>332</v>
          </cell>
          <cell r="D1273">
            <v>20</v>
          </cell>
          <cell r="E1273">
            <v>792020</v>
          </cell>
          <cell r="F1273">
            <v>0</v>
          </cell>
          <cell r="G1273" t="str">
            <v>Затраты по ШПЗ (основные)</v>
          </cell>
          <cell r="H1273">
            <v>2011</v>
          </cell>
          <cell r="I1273">
            <v>7920</v>
          </cell>
          <cell r="J1273">
            <v>652194</v>
          </cell>
          <cell r="K1273">
            <v>1</v>
          </cell>
          <cell r="L1273">
            <v>0</v>
          </cell>
          <cell r="M1273">
            <v>0</v>
          </cell>
          <cell r="N1273">
            <v>0</v>
          </cell>
          <cell r="R1273">
            <v>0</v>
          </cell>
          <cell r="S1273">
            <v>0</v>
          </cell>
          <cell r="T1273">
            <v>0</v>
          </cell>
          <cell r="U1273">
            <v>36</v>
          </cell>
          <cell r="V1273">
            <v>0</v>
          </cell>
          <cell r="W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36</v>
          </cell>
          <cell r="AE1273">
            <v>430130</v>
          </cell>
          <cell r="AF1273">
            <v>0</v>
          </cell>
          <cell r="AI1273">
            <v>2223</v>
          </cell>
          <cell r="AK1273">
            <v>0</v>
          </cell>
          <cell r="AM1273">
            <v>459</v>
          </cell>
          <cell r="AN1273">
            <v>1</v>
          </cell>
          <cell r="AO1273">
            <v>393216</v>
          </cell>
          <cell r="AQ1273">
            <v>0</v>
          </cell>
          <cell r="AR1273">
            <v>0</v>
          </cell>
          <cell r="AS1273" t="str">
            <v>Ы</v>
          </cell>
          <cell r="AT1273" t="str">
            <v>Ы</v>
          </cell>
          <cell r="AU1273">
            <v>0</v>
          </cell>
          <cell r="AV1273">
            <v>0</v>
          </cell>
          <cell r="AW1273">
            <v>23</v>
          </cell>
          <cell r="AX1273">
            <v>1</v>
          </cell>
          <cell r="AY1273">
            <v>0</v>
          </cell>
          <cell r="AZ1273">
            <v>0</v>
          </cell>
          <cell r="BA1273">
            <v>0</v>
          </cell>
          <cell r="BB1273">
            <v>0</v>
          </cell>
          <cell r="BC1273">
            <v>38828</v>
          </cell>
        </row>
        <row r="1274">
          <cell r="A1274">
            <v>2006</v>
          </cell>
          <cell r="B1274">
            <v>1</v>
          </cell>
          <cell r="C1274">
            <v>333</v>
          </cell>
          <cell r="D1274">
            <v>20</v>
          </cell>
          <cell r="E1274">
            <v>792020</v>
          </cell>
          <cell r="F1274">
            <v>0</v>
          </cell>
          <cell r="G1274" t="str">
            <v>Затраты по ШПЗ (основные)</v>
          </cell>
          <cell r="H1274">
            <v>2011</v>
          </cell>
          <cell r="I1274">
            <v>7920</v>
          </cell>
          <cell r="J1274">
            <v>560718</v>
          </cell>
          <cell r="K1274">
            <v>1</v>
          </cell>
          <cell r="L1274">
            <v>0</v>
          </cell>
          <cell r="M1274">
            <v>0</v>
          </cell>
          <cell r="N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36</v>
          </cell>
          <cell r="V1274">
            <v>0</v>
          </cell>
          <cell r="W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36</v>
          </cell>
          <cell r="AE1274">
            <v>430140</v>
          </cell>
          <cell r="AF1274">
            <v>0</v>
          </cell>
          <cell r="AI1274">
            <v>2223</v>
          </cell>
          <cell r="AK1274">
            <v>0</v>
          </cell>
          <cell r="AM1274">
            <v>460</v>
          </cell>
          <cell r="AN1274">
            <v>1</v>
          </cell>
          <cell r="AO1274">
            <v>393216</v>
          </cell>
          <cell r="AQ1274">
            <v>0</v>
          </cell>
          <cell r="AR1274">
            <v>0</v>
          </cell>
          <cell r="AS1274" t="str">
            <v>Ы</v>
          </cell>
          <cell r="AT1274" t="str">
            <v>Ы</v>
          </cell>
          <cell r="AU1274">
            <v>0</v>
          </cell>
          <cell r="AV1274">
            <v>0</v>
          </cell>
          <cell r="AW1274">
            <v>23</v>
          </cell>
          <cell r="AX1274">
            <v>1</v>
          </cell>
          <cell r="AY1274">
            <v>0</v>
          </cell>
          <cell r="AZ1274">
            <v>0</v>
          </cell>
          <cell r="BA1274">
            <v>0</v>
          </cell>
          <cell r="BB1274">
            <v>0</v>
          </cell>
          <cell r="BC1274">
            <v>38828</v>
          </cell>
        </row>
        <row r="1275">
          <cell r="A1275">
            <v>2006</v>
          </cell>
          <cell r="B1275">
            <v>1</v>
          </cell>
          <cell r="C1275">
            <v>334</v>
          </cell>
          <cell r="D1275">
            <v>20</v>
          </cell>
          <cell r="E1275">
            <v>792020</v>
          </cell>
          <cell r="F1275">
            <v>0</v>
          </cell>
          <cell r="G1275" t="str">
            <v>Затраты по ШПЗ (основные)</v>
          </cell>
          <cell r="H1275">
            <v>2011</v>
          </cell>
          <cell r="I1275">
            <v>7920</v>
          </cell>
          <cell r="J1275">
            <v>90420</v>
          </cell>
          <cell r="K1275">
            <v>1</v>
          </cell>
          <cell r="L1275">
            <v>0</v>
          </cell>
          <cell r="M1275">
            <v>0</v>
          </cell>
          <cell r="N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36</v>
          </cell>
          <cell r="V1275">
            <v>0</v>
          </cell>
          <cell r="W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36</v>
          </cell>
          <cell r="AE1275">
            <v>430230</v>
          </cell>
          <cell r="AF1275">
            <v>0</v>
          </cell>
          <cell r="AI1275">
            <v>2223</v>
          </cell>
          <cell r="AK1275">
            <v>0</v>
          </cell>
          <cell r="AM1275">
            <v>461</v>
          </cell>
          <cell r="AN1275">
            <v>1</v>
          </cell>
          <cell r="AO1275">
            <v>393216</v>
          </cell>
          <cell r="AQ1275">
            <v>0</v>
          </cell>
          <cell r="AR1275">
            <v>0</v>
          </cell>
          <cell r="AS1275" t="str">
            <v>Ы</v>
          </cell>
          <cell r="AT1275" t="str">
            <v>Ы</v>
          </cell>
          <cell r="AU1275">
            <v>0</v>
          </cell>
          <cell r="AV1275">
            <v>0</v>
          </cell>
          <cell r="AW1275">
            <v>23</v>
          </cell>
          <cell r="AX1275">
            <v>1</v>
          </cell>
          <cell r="AY1275">
            <v>0</v>
          </cell>
          <cell r="AZ1275">
            <v>0</v>
          </cell>
          <cell r="BA1275">
            <v>0</v>
          </cell>
          <cell r="BB1275">
            <v>0</v>
          </cell>
          <cell r="BC1275">
            <v>38828</v>
          </cell>
        </row>
        <row r="1276">
          <cell r="A1276">
            <v>2006</v>
          </cell>
          <cell r="B1276">
            <v>1</v>
          </cell>
          <cell r="C1276">
            <v>335</v>
          </cell>
          <cell r="D1276">
            <v>20</v>
          </cell>
          <cell r="E1276">
            <v>792020</v>
          </cell>
          <cell r="F1276">
            <v>0</v>
          </cell>
          <cell r="G1276" t="str">
            <v>Затраты по ШПЗ (основные)</v>
          </cell>
          <cell r="H1276">
            <v>2011</v>
          </cell>
          <cell r="I1276">
            <v>7920</v>
          </cell>
          <cell r="J1276">
            <v>18543</v>
          </cell>
          <cell r="K1276">
            <v>1</v>
          </cell>
          <cell r="L1276">
            <v>0</v>
          </cell>
          <cell r="M1276">
            <v>0</v>
          </cell>
          <cell r="N1276">
            <v>0</v>
          </cell>
          <cell r="R1276">
            <v>0</v>
          </cell>
          <cell r="S1276">
            <v>0</v>
          </cell>
          <cell r="T1276">
            <v>0</v>
          </cell>
          <cell r="U1276">
            <v>36</v>
          </cell>
          <cell r="V1276">
            <v>0</v>
          </cell>
          <cell r="W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36</v>
          </cell>
          <cell r="AE1276">
            <v>430240</v>
          </cell>
          <cell r="AF1276">
            <v>0</v>
          </cell>
          <cell r="AI1276">
            <v>2223</v>
          </cell>
          <cell r="AK1276">
            <v>0</v>
          </cell>
          <cell r="AM1276">
            <v>462</v>
          </cell>
          <cell r="AN1276">
            <v>1</v>
          </cell>
          <cell r="AO1276">
            <v>393216</v>
          </cell>
          <cell r="AQ1276">
            <v>0</v>
          </cell>
          <cell r="AR1276">
            <v>0</v>
          </cell>
          <cell r="AS1276" t="str">
            <v>Ы</v>
          </cell>
          <cell r="AT1276" t="str">
            <v>Ы</v>
          </cell>
          <cell r="AU1276">
            <v>0</v>
          </cell>
          <cell r="AV1276">
            <v>0</v>
          </cell>
          <cell r="AW1276">
            <v>23</v>
          </cell>
          <cell r="AX1276">
            <v>1</v>
          </cell>
          <cell r="AY1276">
            <v>0</v>
          </cell>
          <cell r="AZ1276">
            <v>0</v>
          </cell>
          <cell r="BA1276">
            <v>0</v>
          </cell>
          <cell r="BB1276">
            <v>0</v>
          </cell>
          <cell r="BC1276">
            <v>38828</v>
          </cell>
        </row>
        <row r="1277">
          <cell r="A1277">
            <v>2006</v>
          </cell>
          <cell r="B1277">
            <v>1</v>
          </cell>
          <cell r="C1277">
            <v>336</v>
          </cell>
          <cell r="D1277">
            <v>20</v>
          </cell>
          <cell r="E1277">
            <v>792020</v>
          </cell>
          <cell r="F1277">
            <v>0</v>
          </cell>
          <cell r="G1277" t="str">
            <v>Затраты по ШПЗ (основные)</v>
          </cell>
          <cell r="H1277">
            <v>2011</v>
          </cell>
          <cell r="I1277">
            <v>7920</v>
          </cell>
          <cell r="J1277">
            <v>44623</v>
          </cell>
          <cell r="K1277">
            <v>1</v>
          </cell>
          <cell r="L1277">
            <v>0</v>
          </cell>
          <cell r="M1277">
            <v>0</v>
          </cell>
          <cell r="N1277">
            <v>0</v>
          </cell>
          <cell r="R1277">
            <v>0</v>
          </cell>
          <cell r="S1277">
            <v>0</v>
          </cell>
          <cell r="T1277">
            <v>0</v>
          </cell>
          <cell r="U1277">
            <v>36</v>
          </cell>
          <cell r="V1277">
            <v>0</v>
          </cell>
          <cell r="W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36</v>
          </cell>
          <cell r="AE1277">
            <v>450000</v>
          </cell>
          <cell r="AF1277">
            <v>0</v>
          </cell>
          <cell r="AI1277">
            <v>2223</v>
          </cell>
          <cell r="AK1277">
            <v>0</v>
          </cell>
          <cell r="AM1277">
            <v>463</v>
          </cell>
          <cell r="AN1277">
            <v>1</v>
          </cell>
          <cell r="AO1277">
            <v>393216</v>
          </cell>
          <cell r="AQ1277">
            <v>0</v>
          </cell>
          <cell r="AR1277">
            <v>0</v>
          </cell>
          <cell r="AS1277" t="str">
            <v>Ы</v>
          </cell>
          <cell r="AT1277" t="str">
            <v>Ы</v>
          </cell>
          <cell r="AU1277">
            <v>0</v>
          </cell>
          <cell r="AV1277">
            <v>0</v>
          </cell>
          <cell r="AW1277">
            <v>23</v>
          </cell>
          <cell r="AX1277">
            <v>1</v>
          </cell>
          <cell r="AY1277">
            <v>0</v>
          </cell>
          <cell r="AZ1277">
            <v>0</v>
          </cell>
          <cell r="BA1277">
            <v>0</v>
          </cell>
          <cell r="BB1277">
            <v>0</v>
          </cell>
          <cell r="BC1277">
            <v>38828</v>
          </cell>
        </row>
        <row r="1278">
          <cell r="A1278">
            <v>2006</v>
          </cell>
          <cell r="B1278">
            <v>1</v>
          </cell>
          <cell r="C1278">
            <v>337</v>
          </cell>
          <cell r="D1278">
            <v>20</v>
          </cell>
          <cell r="E1278">
            <v>792020</v>
          </cell>
          <cell r="F1278">
            <v>0</v>
          </cell>
          <cell r="G1278" t="str">
            <v>Затраты по ШПЗ (основные)</v>
          </cell>
          <cell r="H1278">
            <v>2011</v>
          </cell>
          <cell r="I1278">
            <v>7920</v>
          </cell>
          <cell r="J1278">
            <v>19402</v>
          </cell>
          <cell r="K1278">
            <v>1</v>
          </cell>
          <cell r="L1278">
            <v>0</v>
          </cell>
          <cell r="M1278">
            <v>0</v>
          </cell>
          <cell r="N1278">
            <v>0</v>
          </cell>
          <cell r="R1278">
            <v>0</v>
          </cell>
          <cell r="S1278">
            <v>0</v>
          </cell>
          <cell r="T1278">
            <v>0</v>
          </cell>
          <cell r="U1278">
            <v>36</v>
          </cell>
          <cell r="V1278">
            <v>0</v>
          </cell>
          <cell r="W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36</v>
          </cell>
          <cell r="AE1278">
            <v>460000</v>
          </cell>
          <cell r="AF1278">
            <v>0</v>
          </cell>
          <cell r="AI1278">
            <v>2223</v>
          </cell>
          <cell r="AK1278">
            <v>0</v>
          </cell>
          <cell r="AM1278">
            <v>464</v>
          </cell>
          <cell r="AN1278">
            <v>1</v>
          </cell>
          <cell r="AO1278">
            <v>393216</v>
          </cell>
          <cell r="AQ1278">
            <v>0</v>
          </cell>
          <cell r="AR1278">
            <v>0</v>
          </cell>
          <cell r="AS1278" t="str">
            <v>Ы</v>
          </cell>
          <cell r="AT1278" t="str">
            <v>Ы</v>
          </cell>
          <cell r="AU1278">
            <v>0</v>
          </cell>
          <cell r="AV1278">
            <v>0</v>
          </cell>
          <cell r="AW1278">
            <v>23</v>
          </cell>
          <cell r="AX1278">
            <v>1</v>
          </cell>
          <cell r="AY1278">
            <v>0</v>
          </cell>
          <cell r="AZ1278">
            <v>0</v>
          </cell>
          <cell r="BA1278">
            <v>0</v>
          </cell>
          <cell r="BB1278">
            <v>0</v>
          </cell>
          <cell r="BC1278">
            <v>38828</v>
          </cell>
        </row>
        <row r="1279">
          <cell r="A1279">
            <v>2006</v>
          </cell>
          <cell r="B1279">
            <v>1</v>
          </cell>
          <cell r="C1279">
            <v>338</v>
          </cell>
          <cell r="D1279">
            <v>20</v>
          </cell>
          <cell r="E1279">
            <v>792020</v>
          </cell>
          <cell r="F1279">
            <v>0</v>
          </cell>
          <cell r="G1279" t="str">
            <v>Затраты по ШПЗ (основные)</v>
          </cell>
          <cell r="H1279">
            <v>2011</v>
          </cell>
          <cell r="I1279">
            <v>7920</v>
          </cell>
          <cell r="J1279">
            <v>2701</v>
          </cell>
          <cell r="K1279">
            <v>1</v>
          </cell>
          <cell r="L1279">
            <v>0</v>
          </cell>
          <cell r="M1279">
            <v>0</v>
          </cell>
          <cell r="N1279">
            <v>0</v>
          </cell>
          <cell r="R1279">
            <v>0</v>
          </cell>
          <cell r="S1279">
            <v>0</v>
          </cell>
          <cell r="T1279">
            <v>0</v>
          </cell>
          <cell r="U1279">
            <v>36</v>
          </cell>
          <cell r="V1279">
            <v>0</v>
          </cell>
          <cell r="W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36</v>
          </cell>
          <cell r="AE1279">
            <v>465000</v>
          </cell>
          <cell r="AF1279">
            <v>0</v>
          </cell>
          <cell r="AI1279">
            <v>2223</v>
          </cell>
          <cell r="AK1279">
            <v>0</v>
          </cell>
          <cell r="AM1279">
            <v>465</v>
          </cell>
          <cell r="AN1279">
            <v>1</v>
          </cell>
          <cell r="AO1279">
            <v>393216</v>
          </cell>
          <cell r="AQ1279">
            <v>0</v>
          </cell>
          <cell r="AR1279">
            <v>0</v>
          </cell>
          <cell r="AS1279" t="str">
            <v>Ы</v>
          </cell>
          <cell r="AT1279" t="str">
            <v>Ы</v>
          </cell>
          <cell r="AU1279">
            <v>0</v>
          </cell>
          <cell r="AV1279">
            <v>0</v>
          </cell>
          <cell r="AW1279">
            <v>23</v>
          </cell>
          <cell r="AX1279">
            <v>1</v>
          </cell>
          <cell r="AY1279">
            <v>0</v>
          </cell>
          <cell r="AZ1279">
            <v>0</v>
          </cell>
          <cell r="BA1279">
            <v>0</v>
          </cell>
          <cell r="BB1279">
            <v>0</v>
          </cell>
          <cell r="BC1279">
            <v>38828</v>
          </cell>
        </row>
        <row r="1280">
          <cell r="A1280">
            <v>2006</v>
          </cell>
          <cell r="B1280">
            <v>1</v>
          </cell>
          <cell r="C1280">
            <v>339</v>
          </cell>
          <cell r="D1280">
            <v>20</v>
          </cell>
          <cell r="E1280">
            <v>792020</v>
          </cell>
          <cell r="F1280">
            <v>0</v>
          </cell>
          <cell r="G1280" t="str">
            <v>Затраты по ШПЗ (основные)</v>
          </cell>
          <cell r="H1280">
            <v>2011</v>
          </cell>
          <cell r="I1280">
            <v>7920</v>
          </cell>
          <cell r="J1280">
            <v>2000</v>
          </cell>
          <cell r="K1280">
            <v>1</v>
          </cell>
          <cell r="L1280">
            <v>0</v>
          </cell>
          <cell r="M1280">
            <v>0</v>
          </cell>
          <cell r="N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36</v>
          </cell>
          <cell r="V1280">
            <v>0</v>
          </cell>
          <cell r="W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36</v>
          </cell>
          <cell r="AE1280">
            <v>504100</v>
          </cell>
          <cell r="AF1280">
            <v>0</v>
          </cell>
          <cell r="AI1280">
            <v>2223</v>
          </cell>
          <cell r="AK1280">
            <v>0</v>
          </cell>
          <cell r="AM1280">
            <v>466</v>
          </cell>
          <cell r="AN1280">
            <v>1</v>
          </cell>
          <cell r="AO1280">
            <v>393216</v>
          </cell>
          <cell r="AQ1280">
            <v>0</v>
          </cell>
          <cell r="AR1280">
            <v>0</v>
          </cell>
          <cell r="AS1280" t="str">
            <v>Ы</v>
          </cell>
          <cell r="AT1280" t="str">
            <v>Ы</v>
          </cell>
          <cell r="AU1280">
            <v>0</v>
          </cell>
          <cell r="AV1280">
            <v>0</v>
          </cell>
          <cell r="AW1280">
            <v>23</v>
          </cell>
          <cell r="AX1280">
            <v>1</v>
          </cell>
          <cell r="AY1280">
            <v>0</v>
          </cell>
          <cell r="AZ1280">
            <v>0</v>
          </cell>
          <cell r="BA1280">
            <v>0</v>
          </cell>
          <cell r="BB1280">
            <v>0</v>
          </cell>
          <cell r="BC1280">
            <v>38828</v>
          </cell>
        </row>
        <row r="1281">
          <cell r="A1281">
            <v>2006</v>
          </cell>
          <cell r="B1281">
            <v>1</v>
          </cell>
          <cell r="C1281">
            <v>340</v>
          </cell>
          <cell r="D1281">
            <v>20</v>
          </cell>
          <cell r="E1281">
            <v>792020</v>
          </cell>
          <cell r="F1281">
            <v>0</v>
          </cell>
          <cell r="G1281" t="str">
            <v>Затраты по ШПЗ (основные)</v>
          </cell>
          <cell r="H1281">
            <v>2011</v>
          </cell>
          <cell r="I1281">
            <v>7920</v>
          </cell>
          <cell r="J1281">
            <v>538</v>
          </cell>
          <cell r="K1281">
            <v>1</v>
          </cell>
          <cell r="L1281">
            <v>0</v>
          </cell>
          <cell r="M1281">
            <v>0</v>
          </cell>
          <cell r="N1281">
            <v>0</v>
          </cell>
          <cell r="R1281">
            <v>0</v>
          </cell>
          <cell r="S1281">
            <v>0</v>
          </cell>
          <cell r="T1281">
            <v>0</v>
          </cell>
          <cell r="U1281">
            <v>36</v>
          </cell>
          <cell r="V1281">
            <v>0</v>
          </cell>
          <cell r="W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36</v>
          </cell>
          <cell r="AE1281">
            <v>504900</v>
          </cell>
          <cell r="AF1281">
            <v>0</v>
          </cell>
          <cell r="AI1281">
            <v>2223</v>
          </cell>
          <cell r="AK1281">
            <v>0</v>
          </cell>
          <cell r="AM1281">
            <v>467</v>
          </cell>
          <cell r="AN1281">
            <v>1</v>
          </cell>
          <cell r="AO1281">
            <v>393216</v>
          </cell>
          <cell r="AQ1281">
            <v>0</v>
          </cell>
          <cell r="AR1281">
            <v>0</v>
          </cell>
          <cell r="AS1281" t="str">
            <v>Ы</v>
          </cell>
          <cell r="AT1281" t="str">
            <v>Ы</v>
          </cell>
          <cell r="AU1281">
            <v>0</v>
          </cell>
          <cell r="AV1281">
            <v>0</v>
          </cell>
          <cell r="AW1281">
            <v>23</v>
          </cell>
          <cell r="AX1281">
            <v>1</v>
          </cell>
          <cell r="AY1281">
            <v>0</v>
          </cell>
          <cell r="AZ1281">
            <v>0</v>
          </cell>
          <cell r="BA1281">
            <v>0</v>
          </cell>
          <cell r="BB1281">
            <v>0</v>
          </cell>
          <cell r="BC1281">
            <v>38828</v>
          </cell>
        </row>
        <row r="1282">
          <cell r="A1282">
            <v>2006</v>
          </cell>
          <cell r="B1282">
            <v>1</v>
          </cell>
          <cell r="C1282">
            <v>341</v>
          </cell>
          <cell r="D1282">
            <v>20</v>
          </cell>
          <cell r="E1282">
            <v>792020</v>
          </cell>
          <cell r="F1282">
            <v>0</v>
          </cell>
          <cell r="G1282" t="str">
            <v>Затраты по ШПЗ (основные)</v>
          </cell>
          <cell r="H1282">
            <v>2011</v>
          </cell>
          <cell r="I1282">
            <v>7920</v>
          </cell>
          <cell r="J1282">
            <v>9621.4699999999993</v>
          </cell>
          <cell r="K1282">
            <v>1</v>
          </cell>
          <cell r="L1282">
            <v>0</v>
          </cell>
          <cell r="M1282">
            <v>0</v>
          </cell>
          <cell r="N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36</v>
          </cell>
          <cell r="V1282">
            <v>0</v>
          </cell>
          <cell r="W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36</v>
          </cell>
          <cell r="AE1282">
            <v>505100</v>
          </cell>
          <cell r="AF1282">
            <v>0</v>
          </cell>
          <cell r="AI1282">
            <v>2223</v>
          </cell>
          <cell r="AK1282">
            <v>0</v>
          </cell>
          <cell r="AM1282">
            <v>468</v>
          </cell>
          <cell r="AN1282">
            <v>1</v>
          </cell>
          <cell r="AO1282">
            <v>393216</v>
          </cell>
          <cell r="AQ1282">
            <v>0</v>
          </cell>
          <cell r="AR1282">
            <v>0</v>
          </cell>
          <cell r="AS1282" t="str">
            <v>Ы</v>
          </cell>
          <cell r="AT1282" t="str">
            <v>Ы</v>
          </cell>
          <cell r="AU1282">
            <v>0</v>
          </cell>
          <cell r="AV1282">
            <v>0</v>
          </cell>
          <cell r="AW1282">
            <v>23</v>
          </cell>
          <cell r="AX1282">
            <v>1</v>
          </cell>
          <cell r="AY1282">
            <v>0</v>
          </cell>
          <cell r="AZ1282">
            <v>0</v>
          </cell>
          <cell r="BA1282">
            <v>0</v>
          </cell>
          <cell r="BB1282">
            <v>0</v>
          </cell>
          <cell r="BC1282">
            <v>38828</v>
          </cell>
        </row>
        <row r="1283">
          <cell r="A1283">
            <v>2006</v>
          </cell>
          <cell r="B1283">
            <v>1</v>
          </cell>
          <cell r="C1283">
            <v>342</v>
          </cell>
          <cell r="D1283">
            <v>20</v>
          </cell>
          <cell r="E1283">
            <v>792020</v>
          </cell>
          <cell r="F1283">
            <v>0</v>
          </cell>
          <cell r="G1283" t="str">
            <v>Затраты по ШПЗ (основные)</v>
          </cell>
          <cell r="H1283">
            <v>2011</v>
          </cell>
          <cell r="I1283">
            <v>7920</v>
          </cell>
          <cell r="J1283">
            <v>130125.46</v>
          </cell>
          <cell r="K1283">
            <v>1</v>
          </cell>
          <cell r="L1283">
            <v>0</v>
          </cell>
          <cell r="M1283">
            <v>0</v>
          </cell>
          <cell r="N1283">
            <v>0</v>
          </cell>
          <cell r="R1283">
            <v>0</v>
          </cell>
          <cell r="S1283">
            <v>0</v>
          </cell>
          <cell r="T1283">
            <v>0</v>
          </cell>
          <cell r="U1283">
            <v>36</v>
          </cell>
          <cell r="V1283">
            <v>0</v>
          </cell>
          <cell r="W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36</v>
          </cell>
          <cell r="AE1283">
            <v>505200</v>
          </cell>
          <cell r="AF1283">
            <v>0</v>
          </cell>
          <cell r="AI1283">
            <v>2223</v>
          </cell>
          <cell r="AK1283">
            <v>0</v>
          </cell>
          <cell r="AM1283">
            <v>469</v>
          </cell>
          <cell r="AN1283">
            <v>1</v>
          </cell>
          <cell r="AO1283">
            <v>393216</v>
          </cell>
          <cell r="AQ1283">
            <v>0</v>
          </cell>
          <cell r="AR1283">
            <v>0</v>
          </cell>
          <cell r="AS1283" t="str">
            <v>Ы</v>
          </cell>
          <cell r="AT1283" t="str">
            <v>Ы</v>
          </cell>
          <cell r="AU1283">
            <v>0</v>
          </cell>
          <cell r="AV1283">
            <v>0</v>
          </cell>
          <cell r="AW1283">
            <v>23</v>
          </cell>
          <cell r="AX1283">
            <v>1</v>
          </cell>
          <cell r="AY1283">
            <v>0</v>
          </cell>
          <cell r="AZ1283">
            <v>0</v>
          </cell>
          <cell r="BA1283">
            <v>0</v>
          </cell>
          <cell r="BB1283">
            <v>0</v>
          </cell>
          <cell r="BC1283">
            <v>38828</v>
          </cell>
        </row>
        <row r="1284">
          <cell r="A1284">
            <v>2006</v>
          </cell>
          <cell r="B1284">
            <v>1</v>
          </cell>
          <cell r="C1284">
            <v>343</v>
          </cell>
          <cell r="D1284">
            <v>20</v>
          </cell>
          <cell r="E1284">
            <v>792020</v>
          </cell>
          <cell r="F1284">
            <v>0</v>
          </cell>
          <cell r="G1284" t="str">
            <v>Затраты по ШПЗ (основные)</v>
          </cell>
          <cell r="H1284">
            <v>2011</v>
          </cell>
          <cell r="I1284">
            <v>7920</v>
          </cell>
          <cell r="J1284">
            <v>524.79999999999995</v>
          </cell>
          <cell r="K1284">
            <v>1</v>
          </cell>
          <cell r="L1284">
            <v>0</v>
          </cell>
          <cell r="M1284">
            <v>0</v>
          </cell>
          <cell r="N1284">
            <v>0</v>
          </cell>
          <cell r="R1284">
            <v>0</v>
          </cell>
          <cell r="S1284">
            <v>0</v>
          </cell>
          <cell r="T1284">
            <v>0</v>
          </cell>
          <cell r="U1284">
            <v>36</v>
          </cell>
          <cell r="V1284">
            <v>0</v>
          </cell>
          <cell r="W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36</v>
          </cell>
          <cell r="AE1284">
            <v>505300</v>
          </cell>
          <cell r="AF1284">
            <v>0</v>
          </cell>
          <cell r="AI1284">
            <v>2223</v>
          </cell>
          <cell r="AK1284">
            <v>0</v>
          </cell>
          <cell r="AM1284">
            <v>470</v>
          </cell>
          <cell r="AN1284">
            <v>1</v>
          </cell>
          <cell r="AO1284">
            <v>393216</v>
          </cell>
          <cell r="AQ1284">
            <v>0</v>
          </cell>
          <cell r="AR1284">
            <v>0</v>
          </cell>
          <cell r="AS1284" t="str">
            <v>Ы</v>
          </cell>
          <cell r="AT1284" t="str">
            <v>Ы</v>
          </cell>
          <cell r="AU1284">
            <v>0</v>
          </cell>
          <cell r="AV1284">
            <v>0</v>
          </cell>
          <cell r="AW1284">
            <v>23</v>
          </cell>
          <cell r="AX1284">
            <v>1</v>
          </cell>
          <cell r="AY1284">
            <v>0</v>
          </cell>
          <cell r="AZ1284">
            <v>0</v>
          </cell>
          <cell r="BA1284">
            <v>0</v>
          </cell>
          <cell r="BB1284">
            <v>0</v>
          </cell>
          <cell r="BC1284">
            <v>38828</v>
          </cell>
        </row>
        <row r="1285">
          <cell r="A1285">
            <v>2006</v>
          </cell>
          <cell r="B1285">
            <v>1</v>
          </cell>
          <cell r="C1285">
            <v>344</v>
          </cell>
          <cell r="D1285">
            <v>20</v>
          </cell>
          <cell r="E1285">
            <v>792020</v>
          </cell>
          <cell r="F1285">
            <v>0</v>
          </cell>
          <cell r="G1285" t="str">
            <v>Затраты по ШПЗ (основные)</v>
          </cell>
          <cell r="H1285">
            <v>2011</v>
          </cell>
          <cell r="I1285">
            <v>7920</v>
          </cell>
          <cell r="J1285">
            <v>204</v>
          </cell>
          <cell r="K1285">
            <v>1</v>
          </cell>
          <cell r="L1285">
            <v>0</v>
          </cell>
          <cell r="M1285">
            <v>0</v>
          </cell>
          <cell r="N1285">
            <v>0</v>
          </cell>
          <cell r="R1285">
            <v>0</v>
          </cell>
          <cell r="S1285">
            <v>0</v>
          </cell>
          <cell r="T1285">
            <v>0</v>
          </cell>
          <cell r="U1285">
            <v>36</v>
          </cell>
          <cell r="V1285">
            <v>0</v>
          </cell>
          <cell r="W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36</v>
          </cell>
          <cell r="AE1285">
            <v>505400</v>
          </cell>
          <cell r="AF1285">
            <v>0</v>
          </cell>
          <cell r="AI1285">
            <v>2223</v>
          </cell>
          <cell r="AK1285">
            <v>0</v>
          </cell>
          <cell r="AM1285">
            <v>471</v>
          </cell>
          <cell r="AN1285">
            <v>1</v>
          </cell>
          <cell r="AO1285">
            <v>393216</v>
          </cell>
          <cell r="AQ1285">
            <v>0</v>
          </cell>
          <cell r="AR1285">
            <v>0</v>
          </cell>
          <cell r="AS1285" t="str">
            <v>Ы</v>
          </cell>
          <cell r="AT1285" t="str">
            <v>Ы</v>
          </cell>
          <cell r="AU1285">
            <v>0</v>
          </cell>
          <cell r="AV1285">
            <v>0</v>
          </cell>
          <cell r="AW1285">
            <v>23</v>
          </cell>
          <cell r="AX1285">
            <v>1</v>
          </cell>
          <cell r="AY1285">
            <v>0</v>
          </cell>
          <cell r="AZ1285">
            <v>0</v>
          </cell>
          <cell r="BA1285">
            <v>0</v>
          </cell>
          <cell r="BB1285">
            <v>0</v>
          </cell>
          <cell r="BC1285">
            <v>38828</v>
          </cell>
        </row>
        <row r="1286">
          <cell r="A1286">
            <v>2006</v>
          </cell>
          <cell r="B1286">
            <v>1</v>
          </cell>
          <cell r="C1286">
            <v>345</v>
          </cell>
          <cell r="D1286">
            <v>20</v>
          </cell>
          <cell r="E1286">
            <v>792020</v>
          </cell>
          <cell r="F1286">
            <v>0</v>
          </cell>
          <cell r="G1286" t="str">
            <v>Затраты по ШПЗ (основные)</v>
          </cell>
          <cell r="H1286">
            <v>2011</v>
          </cell>
          <cell r="I1286">
            <v>7920</v>
          </cell>
          <cell r="J1286">
            <v>470.82</v>
          </cell>
          <cell r="K1286">
            <v>1</v>
          </cell>
          <cell r="L1286">
            <v>0</v>
          </cell>
          <cell r="M1286">
            <v>0</v>
          </cell>
          <cell r="N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36</v>
          </cell>
          <cell r="V1286">
            <v>0</v>
          </cell>
          <cell r="W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36</v>
          </cell>
          <cell r="AE1286">
            <v>510200</v>
          </cell>
          <cell r="AF1286">
            <v>0</v>
          </cell>
          <cell r="AI1286">
            <v>2223</v>
          </cell>
          <cell r="AK1286">
            <v>0</v>
          </cell>
          <cell r="AM1286">
            <v>472</v>
          </cell>
          <cell r="AN1286">
            <v>1</v>
          </cell>
          <cell r="AO1286">
            <v>393216</v>
          </cell>
          <cell r="AQ1286">
            <v>0</v>
          </cell>
          <cell r="AR1286">
            <v>0</v>
          </cell>
          <cell r="AS1286" t="str">
            <v>Ы</v>
          </cell>
          <cell r="AT1286" t="str">
            <v>Ы</v>
          </cell>
          <cell r="AU1286">
            <v>0</v>
          </cell>
          <cell r="AV1286">
            <v>0</v>
          </cell>
          <cell r="AW1286">
            <v>23</v>
          </cell>
          <cell r="AX1286">
            <v>1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38828</v>
          </cell>
        </row>
        <row r="1287">
          <cell r="A1287">
            <v>2006</v>
          </cell>
          <cell r="B1287">
            <v>1</v>
          </cell>
          <cell r="C1287">
            <v>346</v>
          </cell>
          <cell r="D1287">
            <v>20</v>
          </cell>
          <cell r="E1287">
            <v>792020</v>
          </cell>
          <cell r="F1287">
            <v>0</v>
          </cell>
          <cell r="G1287" t="str">
            <v>Затраты по ШПЗ (основные)</v>
          </cell>
          <cell r="H1287">
            <v>2011</v>
          </cell>
          <cell r="I1287">
            <v>7920</v>
          </cell>
          <cell r="J1287">
            <v>4873</v>
          </cell>
          <cell r="K1287">
            <v>1</v>
          </cell>
          <cell r="L1287">
            <v>0</v>
          </cell>
          <cell r="M1287">
            <v>0</v>
          </cell>
          <cell r="N1287">
            <v>0</v>
          </cell>
          <cell r="R1287">
            <v>0</v>
          </cell>
          <cell r="S1287">
            <v>0</v>
          </cell>
          <cell r="T1287">
            <v>0</v>
          </cell>
          <cell r="U1287">
            <v>36</v>
          </cell>
          <cell r="V1287">
            <v>0</v>
          </cell>
          <cell r="W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36</v>
          </cell>
          <cell r="AE1287">
            <v>510400</v>
          </cell>
          <cell r="AF1287">
            <v>0</v>
          </cell>
          <cell r="AI1287">
            <v>2223</v>
          </cell>
          <cell r="AK1287">
            <v>0</v>
          </cell>
          <cell r="AM1287">
            <v>473</v>
          </cell>
          <cell r="AN1287">
            <v>1</v>
          </cell>
          <cell r="AO1287">
            <v>393216</v>
          </cell>
          <cell r="AQ1287">
            <v>0</v>
          </cell>
          <cell r="AR1287">
            <v>0</v>
          </cell>
          <cell r="AS1287" t="str">
            <v>Ы</v>
          </cell>
          <cell r="AT1287" t="str">
            <v>Ы</v>
          </cell>
          <cell r="AU1287">
            <v>0</v>
          </cell>
          <cell r="AV1287">
            <v>0</v>
          </cell>
          <cell r="AW1287">
            <v>23</v>
          </cell>
          <cell r="AX1287">
            <v>1</v>
          </cell>
          <cell r="AY1287">
            <v>0</v>
          </cell>
          <cell r="AZ1287">
            <v>0</v>
          </cell>
          <cell r="BA1287">
            <v>0</v>
          </cell>
          <cell r="BB1287">
            <v>0</v>
          </cell>
          <cell r="BC1287">
            <v>38828</v>
          </cell>
        </row>
        <row r="1288">
          <cell r="A1288">
            <v>2006</v>
          </cell>
          <cell r="B1288">
            <v>1</v>
          </cell>
          <cell r="C1288">
            <v>347</v>
          </cell>
          <cell r="D1288">
            <v>20</v>
          </cell>
          <cell r="E1288">
            <v>792020</v>
          </cell>
          <cell r="F1288">
            <v>0</v>
          </cell>
          <cell r="G1288" t="str">
            <v>Затраты по ШПЗ (основные)</v>
          </cell>
          <cell r="H1288">
            <v>2011</v>
          </cell>
          <cell r="I1288">
            <v>7920</v>
          </cell>
          <cell r="J1288">
            <v>3613</v>
          </cell>
          <cell r="K1288">
            <v>1</v>
          </cell>
          <cell r="L1288">
            <v>0</v>
          </cell>
          <cell r="M1288">
            <v>0</v>
          </cell>
          <cell r="N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36</v>
          </cell>
          <cell r="V1288">
            <v>0</v>
          </cell>
          <cell r="W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36</v>
          </cell>
          <cell r="AE1288">
            <v>510630</v>
          </cell>
          <cell r="AF1288">
            <v>0</v>
          </cell>
          <cell r="AI1288">
            <v>2223</v>
          </cell>
          <cell r="AK1288">
            <v>0</v>
          </cell>
          <cell r="AM1288">
            <v>474</v>
          </cell>
          <cell r="AN1288">
            <v>1</v>
          </cell>
          <cell r="AO1288">
            <v>393216</v>
          </cell>
          <cell r="AQ1288">
            <v>0</v>
          </cell>
          <cell r="AR1288">
            <v>0</v>
          </cell>
          <cell r="AS1288" t="str">
            <v>Ы</v>
          </cell>
          <cell r="AT1288" t="str">
            <v>Ы</v>
          </cell>
          <cell r="AU1288">
            <v>0</v>
          </cell>
          <cell r="AV1288">
            <v>0</v>
          </cell>
          <cell r="AW1288">
            <v>23</v>
          </cell>
          <cell r="AX1288">
            <v>1</v>
          </cell>
          <cell r="AY1288">
            <v>0</v>
          </cell>
          <cell r="AZ1288">
            <v>0</v>
          </cell>
          <cell r="BA1288">
            <v>0</v>
          </cell>
          <cell r="BB1288">
            <v>0</v>
          </cell>
          <cell r="BC1288">
            <v>38828</v>
          </cell>
        </row>
        <row r="1289">
          <cell r="A1289">
            <v>2006</v>
          </cell>
          <cell r="B1289">
            <v>1</v>
          </cell>
          <cell r="C1289">
            <v>348</v>
          </cell>
          <cell r="D1289">
            <v>20</v>
          </cell>
          <cell r="E1289">
            <v>792020</v>
          </cell>
          <cell r="F1289">
            <v>0</v>
          </cell>
          <cell r="G1289" t="str">
            <v>Затраты по ШПЗ (основные)</v>
          </cell>
          <cell r="H1289">
            <v>2011</v>
          </cell>
          <cell r="I1289">
            <v>7920</v>
          </cell>
          <cell r="J1289">
            <v>15225</v>
          </cell>
          <cell r="K1289">
            <v>1</v>
          </cell>
          <cell r="L1289">
            <v>0</v>
          </cell>
          <cell r="M1289">
            <v>0</v>
          </cell>
          <cell r="N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36</v>
          </cell>
          <cell r="V1289">
            <v>0</v>
          </cell>
          <cell r="W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36</v>
          </cell>
          <cell r="AE1289">
            <v>513600</v>
          </cell>
          <cell r="AF1289">
            <v>0</v>
          </cell>
          <cell r="AI1289">
            <v>2223</v>
          </cell>
          <cell r="AK1289">
            <v>0</v>
          </cell>
          <cell r="AM1289">
            <v>475</v>
          </cell>
          <cell r="AN1289">
            <v>1</v>
          </cell>
          <cell r="AO1289">
            <v>393216</v>
          </cell>
          <cell r="AQ1289">
            <v>0</v>
          </cell>
          <cell r="AR1289">
            <v>0</v>
          </cell>
          <cell r="AS1289" t="str">
            <v>Ы</v>
          </cell>
          <cell r="AT1289" t="str">
            <v>Ы</v>
          </cell>
          <cell r="AU1289">
            <v>0</v>
          </cell>
          <cell r="AV1289">
            <v>0</v>
          </cell>
          <cell r="AW1289">
            <v>23</v>
          </cell>
          <cell r="AX1289">
            <v>1</v>
          </cell>
          <cell r="AY1289">
            <v>0</v>
          </cell>
          <cell r="AZ1289">
            <v>0</v>
          </cell>
          <cell r="BA1289">
            <v>0</v>
          </cell>
          <cell r="BB1289">
            <v>0</v>
          </cell>
          <cell r="BC1289">
            <v>38828</v>
          </cell>
        </row>
        <row r="1290">
          <cell r="A1290">
            <v>2006</v>
          </cell>
          <cell r="B1290">
            <v>1</v>
          </cell>
          <cell r="C1290">
            <v>349</v>
          </cell>
          <cell r="D1290">
            <v>20</v>
          </cell>
          <cell r="E1290">
            <v>792020</v>
          </cell>
          <cell r="F1290">
            <v>0</v>
          </cell>
          <cell r="G1290" t="str">
            <v>Затраты по ШПЗ (основные)</v>
          </cell>
          <cell r="H1290">
            <v>2011</v>
          </cell>
          <cell r="I1290">
            <v>7920</v>
          </cell>
          <cell r="J1290">
            <v>9921.39</v>
          </cell>
          <cell r="K1290">
            <v>1</v>
          </cell>
          <cell r="L1290">
            <v>0</v>
          </cell>
          <cell r="M1290">
            <v>0</v>
          </cell>
          <cell r="N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36</v>
          </cell>
          <cell r="V1290">
            <v>0</v>
          </cell>
          <cell r="W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36</v>
          </cell>
          <cell r="AE1290">
            <v>530000</v>
          </cell>
          <cell r="AF1290">
            <v>0</v>
          </cell>
          <cell r="AI1290">
            <v>2223</v>
          </cell>
          <cell r="AK1290">
            <v>0</v>
          </cell>
          <cell r="AM1290">
            <v>476</v>
          </cell>
          <cell r="AN1290">
            <v>1</v>
          </cell>
          <cell r="AO1290">
            <v>393216</v>
          </cell>
          <cell r="AQ1290">
            <v>0</v>
          </cell>
          <cell r="AR1290">
            <v>0</v>
          </cell>
          <cell r="AS1290" t="str">
            <v>Ы</v>
          </cell>
          <cell r="AT1290" t="str">
            <v>Ы</v>
          </cell>
          <cell r="AU1290">
            <v>0</v>
          </cell>
          <cell r="AV1290">
            <v>0</v>
          </cell>
          <cell r="AW1290">
            <v>23</v>
          </cell>
          <cell r="AX1290">
            <v>1</v>
          </cell>
          <cell r="AY1290">
            <v>0</v>
          </cell>
          <cell r="AZ1290">
            <v>0</v>
          </cell>
          <cell r="BA1290">
            <v>0</v>
          </cell>
          <cell r="BB1290">
            <v>0</v>
          </cell>
          <cell r="BC1290">
            <v>38828</v>
          </cell>
        </row>
        <row r="1291">
          <cell r="A1291">
            <v>2006</v>
          </cell>
          <cell r="B1291">
            <v>1</v>
          </cell>
          <cell r="C1291">
            <v>351</v>
          </cell>
          <cell r="D1291">
            <v>20</v>
          </cell>
          <cell r="E1291">
            <v>792020</v>
          </cell>
          <cell r="F1291">
            <v>0</v>
          </cell>
          <cell r="G1291" t="str">
            <v>Затраты по ШПЗ (основные)</v>
          </cell>
          <cell r="H1291">
            <v>2011</v>
          </cell>
          <cell r="I1291">
            <v>7920</v>
          </cell>
          <cell r="J1291">
            <v>204066.42</v>
          </cell>
          <cell r="K1291">
            <v>1</v>
          </cell>
          <cell r="L1291">
            <v>0</v>
          </cell>
          <cell r="M1291">
            <v>0</v>
          </cell>
          <cell r="N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34</v>
          </cell>
          <cell r="V1291">
            <v>0</v>
          </cell>
          <cell r="W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34</v>
          </cell>
          <cell r="AE1291">
            <v>110000</v>
          </cell>
          <cell r="AF1291">
            <v>0</v>
          </cell>
          <cell r="AI1291">
            <v>2223</v>
          </cell>
          <cell r="AK1291">
            <v>0</v>
          </cell>
          <cell r="AM1291">
            <v>478</v>
          </cell>
          <cell r="AN1291">
            <v>1</v>
          </cell>
          <cell r="AO1291">
            <v>393216</v>
          </cell>
          <cell r="AQ1291">
            <v>0</v>
          </cell>
          <cell r="AR1291">
            <v>0</v>
          </cell>
          <cell r="AS1291" t="str">
            <v>Ы</v>
          </cell>
          <cell r="AT1291" t="str">
            <v>Ы</v>
          </cell>
          <cell r="AU1291">
            <v>0</v>
          </cell>
          <cell r="AV1291">
            <v>0</v>
          </cell>
          <cell r="AW1291">
            <v>23</v>
          </cell>
          <cell r="AX1291">
            <v>1</v>
          </cell>
          <cell r="AY1291">
            <v>0</v>
          </cell>
          <cell r="AZ1291">
            <v>0</v>
          </cell>
          <cell r="BA1291">
            <v>0</v>
          </cell>
          <cell r="BB1291">
            <v>0</v>
          </cell>
          <cell r="BC1291">
            <v>38828</v>
          </cell>
        </row>
        <row r="1292">
          <cell r="A1292">
            <v>2006</v>
          </cell>
          <cell r="B1292">
            <v>1</v>
          </cell>
          <cell r="C1292">
            <v>352</v>
          </cell>
          <cell r="D1292">
            <v>20</v>
          </cell>
          <cell r="E1292">
            <v>792020</v>
          </cell>
          <cell r="F1292">
            <v>0</v>
          </cell>
          <cell r="G1292" t="str">
            <v>Затраты по ШПЗ (основные)</v>
          </cell>
          <cell r="H1292">
            <v>2011</v>
          </cell>
          <cell r="I1292">
            <v>7920</v>
          </cell>
          <cell r="J1292">
            <v>4604.8999999999996</v>
          </cell>
          <cell r="K1292">
            <v>1</v>
          </cell>
          <cell r="L1292">
            <v>0</v>
          </cell>
          <cell r="M1292">
            <v>0</v>
          </cell>
          <cell r="N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34</v>
          </cell>
          <cell r="V1292">
            <v>0</v>
          </cell>
          <cell r="W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34</v>
          </cell>
          <cell r="AE1292">
            <v>114020</v>
          </cell>
          <cell r="AF1292">
            <v>0</v>
          </cell>
          <cell r="AI1292">
            <v>2223</v>
          </cell>
          <cell r="AK1292">
            <v>0</v>
          </cell>
          <cell r="AM1292">
            <v>479</v>
          </cell>
          <cell r="AN1292">
            <v>1</v>
          </cell>
          <cell r="AO1292">
            <v>393216</v>
          </cell>
          <cell r="AQ1292">
            <v>0</v>
          </cell>
          <cell r="AR1292">
            <v>0</v>
          </cell>
          <cell r="AS1292" t="str">
            <v>Ы</v>
          </cell>
          <cell r="AT1292" t="str">
            <v>Ы</v>
          </cell>
          <cell r="AU1292">
            <v>0</v>
          </cell>
          <cell r="AV1292">
            <v>0</v>
          </cell>
          <cell r="AW1292">
            <v>23</v>
          </cell>
          <cell r="AX1292">
            <v>1</v>
          </cell>
          <cell r="AY1292">
            <v>0</v>
          </cell>
          <cell r="AZ1292">
            <v>0</v>
          </cell>
          <cell r="BA1292">
            <v>0</v>
          </cell>
          <cell r="BB1292">
            <v>0</v>
          </cell>
          <cell r="BC1292">
            <v>38828</v>
          </cell>
        </row>
        <row r="1293">
          <cell r="A1293">
            <v>2006</v>
          </cell>
          <cell r="B1293">
            <v>1</v>
          </cell>
          <cell r="C1293">
            <v>353</v>
          </cell>
          <cell r="D1293">
            <v>20</v>
          </cell>
          <cell r="E1293">
            <v>792020</v>
          </cell>
          <cell r="F1293">
            <v>0</v>
          </cell>
          <cell r="G1293" t="str">
            <v>Затраты по ШПЗ (основные)</v>
          </cell>
          <cell r="H1293">
            <v>2011</v>
          </cell>
          <cell r="I1293">
            <v>7920</v>
          </cell>
          <cell r="J1293">
            <v>61762.67</v>
          </cell>
          <cell r="K1293">
            <v>1</v>
          </cell>
          <cell r="L1293">
            <v>0</v>
          </cell>
          <cell r="M1293">
            <v>0</v>
          </cell>
          <cell r="N1293">
            <v>0</v>
          </cell>
          <cell r="R1293">
            <v>0</v>
          </cell>
          <cell r="S1293">
            <v>0</v>
          </cell>
          <cell r="T1293">
            <v>0</v>
          </cell>
          <cell r="U1293">
            <v>34</v>
          </cell>
          <cell r="V1293">
            <v>0</v>
          </cell>
          <cell r="W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34</v>
          </cell>
          <cell r="AE1293">
            <v>116000</v>
          </cell>
          <cell r="AF1293">
            <v>0</v>
          </cell>
          <cell r="AI1293">
            <v>2223</v>
          </cell>
          <cell r="AK1293">
            <v>0</v>
          </cell>
          <cell r="AM1293">
            <v>480</v>
          </cell>
          <cell r="AN1293">
            <v>1</v>
          </cell>
          <cell r="AO1293">
            <v>393216</v>
          </cell>
          <cell r="AQ1293">
            <v>0</v>
          </cell>
          <cell r="AR1293">
            <v>0</v>
          </cell>
          <cell r="AS1293" t="str">
            <v>Ы</v>
          </cell>
          <cell r="AT1293" t="str">
            <v>Ы</v>
          </cell>
          <cell r="AU1293">
            <v>0</v>
          </cell>
          <cell r="AV1293">
            <v>0</v>
          </cell>
          <cell r="AW1293">
            <v>23</v>
          </cell>
          <cell r="AX1293">
            <v>1</v>
          </cell>
          <cell r="AY1293">
            <v>0</v>
          </cell>
          <cell r="AZ1293">
            <v>0</v>
          </cell>
          <cell r="BA1293">
            <v>0</v>
          </cell>
          <cell r="BB1293">
            <v>0</v>
          </cell>
          <cell r="BC1293">
            <v>38828</v>
          </cell>
        </row>
        <row r="1294">
          <cell r="A1294">
            <v>2006</v>
          </cell>
          <cell r="B1294">
            <v>1</v>
          </cell>
          <cell r="C1294">
            <v>354</v>
          </cell>
          <cell r="D1294">
            <v>20</v>
          </cell>
          <cell r="E1294">
            <v>792020</v>
          </cell>
          <cell r="F1294">
            <v>0</v>
          </cell>
          <cell r="G1294" t="str">
            <v>Затраты по ШПЗ (основные)</v>
          </cell>
          <cell r="H1294">
            <v>2011</v>
          </cell>
          <cell r="I1294">
            <v>7920</v>
          </cell>
          <cell r="J1294">
            <v>4419.7</v>
          </cell>
          <cell r="K1294">
            <v>1</v>
          </cell>
          <cell r="L1294">
            <v>0</v>
          </cell>
          <cell r="M1294">
            <v>0</v>
          </cell>
          <cell r="N1294">
            <v>0</v>
          </cell>
          <cell r="R1294">
            <v>0</v>
          </cell>
          <cell r="S1294">
            <v>0</v>
          </cell>
          <cell r="T1294">
            <v>0</v>
          </cell>
          <cell r="U1294">
            <v>34</v>
          </cell>
          <cell r="V1294">
            <v>0</v>
          </cell>
          <cell r="W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34</v>
          </cell>
          <cell r="AE1294">
            <v>117000</v>
          </cell>
          <cell r="AF1294">
            <v>0</v>
          </cell>
          <cell r="AI1294">
            <v>2223</v>
          </cell>
          <cell r="AK1294">
            <v>0</v>
          </cell>
          <cell r="AM1294">
            <v>481</v>
          </cell>
          <cell r="AN1294">
            <v>1</v>
          </cell>
          <cell r="AO1294">
            <v>393216</v>
          </cell>
          <cell r="AQ1294">
            <v>0</v>
          </cell>
          <cell r="AR1294">
            <v>0</v>
          </cell>
          <cell r="AS1294" t="str">
            <v>Ы</v>
          </cell>
          <cell r="AT1294" t="str">
            <v>Ы</v>
          </cell>
          <cell r="AU1294">
            <v>0</v>
          </cell>
          <cell r="AV1294">
            <v>0</v>
          </cell>
          <cell r="AW1294">
            <v>23</v>
          </cell>
          <cell r="AX1294">
            <v>1</v>
          </cell>
          <cell r="AY1294">
            <v>0</v>
          </cell>
          <cell r="AZ1294">
            <v>0</v>
          </cell>
          <cell r="BA1294">
            <v>0</v>
          </cell>
          <cell r="BB1294">
            <v>0</v>
          </cell>
          <cell r="BC1294">
            <v>38828</v>
          </cell>
        </row>
        <row r="1295">
          <cell r="A1295">
            <v>2006</v>
          </cell>
          <cell r="B1295">
            <v>1</v>
          </cell>
          <cell r="C1295">
            <v>355</v>
          </cell>
          <cell r="D1295">
            <v>20</v>
          </cell>
          <cell r="E1295">
            <v>792020</v>
          </cell>
          <cell r="F1295">
            <v>0</v>
          </cell>
          <cell r="G1295" t="str">
            <v>Затраты по ШПЗ (основные)</v>
          </cell>
          <cell r="H1295">
            <v>2011</v>
          </cell>
          <cell r="I1295">
            <v>7920</v>
          </cell>
          <cell r="J1295">
            <v>11548.95</v>
          </cell>
          <cell r="K1295">
            <v>1</v>
          </cell>
          <cell r="L1295">
            <v>0</v>
          </cell>
          <cell r="M1295">
            <v>0</v>
          </cell>
          <cell r="N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34</v>
          </cell>
          <cell r="V1295">
            <v>0</v>
          </cell>
          <cell r="W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34</v>
          </cell>
          <cell r="AE1295">
            <v>130100</v>
          </cell>
          <cell r="AF1295">
            <v>0</v>
          </cell>
          <cell r="AI1295">
            <v>2223</v>
          </cell>
          <cell r="AK1295">
            <v>0</v>
          </cell>
          <cell r="AM1295">
            <v>482</v>
          </cell>
          <cell r="AN1295">
            <v>1</v>
          </cell>
          <cell r="AO1295">
            <v>393216</v>
          </cell>
          <cell r="AQ1295">
            <v>0</v>
          </cell>
          <cell r="AR1295">
            <v>0</v>
          </cell>
          <cell r="AS1295" t="str">
            <v>Ы</v>
          </cell>
          <cell r="AT1295" t="str">
            <v>Ы</v>
          </cell>
          <cell r="AU1295">
            <v>0</v>
          </cell>
          <cell r="AV1295">
            <v>0</v>
          </cell>
          <cell r="AW1295">
            <v>23</v>
          </cell>
          <cell r="AX1295">
            <v>1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C1295">
            <v>38828</v>
          </cell>
        </row>
        <row r="1296">
          <cell r="A1296">
            <v>2006</v>
          </cell>
          <cell r="B1296">
            <v>1</v>
          </cell>
          <cell r="C1296">
            <v>356</v>
          </cell>
          <cell r="D1296">
            <v>20</v>
          </cell>
          <cell r="E1296">
            <v>792020</v>
          </cell>
          <cell r="F1296">
            <v>0</v>
          </cell>
          <cell r="G1296" t="str">
            <v>Затраты по ШПЗ (основные)</v>
          </cell>
          <cell r="H1296">
            <v>2011</v>
          </cell>
          <cell r="I1296">
            <v>7920</v>
          </cell>
          <cell r="J1296">
            <v>482160.07</v>
          </cell>
          <cell r="K1296">
            <v>1</v>
          </cell>
          <cell r="L1296">
            <v>0</v>
          </cell>
          <cell r="M1296">
            <v>0</v>
          </cell>
          <cell r="N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34</v>
          </cell>
          <cell r="V1296">
            <v>0</v>
          </cell>
          <cell r="W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34</v>
          </cell>
          <cell r="AE1296">
            <v>151000</v>
          </cell>
          <cell r="AF1296">
            <v>0</v>
          </cell>
          <cell r="AI1296">
            <v>2223</v>
          </cell>
          <cell r="AK1296">
            <v>0</v>
          </cell>
          <cell r="AM1296">
            <v>483</v>
          </cell>
          <cell r="AN1296">
            <v>1</v>
          </cell>
          <cell r="AO1296">
            <v>393216</v>
          </cell>
          <cell r="AQ1296">
            <v>0</v>
          </cell>
          <cell r="AR1296">
            <v>0</v>
          </cell>
          <cell r="AS1296" t="str">
            <v>Ы</v>
          </cell>
          <cell r="AT1296" t="str">
            <v>Ы</v>
          </cell>
          <cell r="AU1296">
            <v>0</v>
          </cell>
          <cell r="AV1296">
            <v>0</v>
          </cell>
          <cell r="AW1296">
            <v>23</v>
          </cell>
          <cell r="AX1296">
            <v>1</v>
          </cell>
          <cell r="AY1296">
            <v>0</v>
          </cell>
          <cell r="AZ1296">
            <v>0</v>
          </cell>
          <cell r="BA1296">
            <v>0</v>
          </cell>
          <cell r="BB1296">
            <v>0</v>
          </cell>
          <cell r="BC1296">
            <v>38828</v>
          </cell>
        </row>
        <row r="1297">
          <cell r="A1297">
            <v>2006</v>
          </cell>
          <cell r="B1297">
            <v>1</v>
          </cell>
          <cell r="C1297">
            <v>357</v>
          </cell>
          <cell r="D1297">
            <v>20</v>
          </cell>
          <cell r="E1297">
            <v>792020</v>
          </cell>
          <cell r="F1297">
            <v>0</v>
          </cell>
          <cell r="G1297" t="str">
            <v>Затраты по ШПЗ (основные)</v>
          </cell>
          <cell r="H1297">
            <v>2011</v>
          </cell>
          <cell r="I1297">
            <v>7920</v>
          </cell>
          <cell r="J1297">
            <v>945111.63</v>
          </cell>
          <cell r="K1297">
            <v>1</v>
          </cell>
          <cell r="L1297">
            <v>0</v>
          </cell>
          <cell r="M1297">
            <v>0</v>
          </cell>
          <cell r="N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34</v>
          </cell>
          <cell r="V1297">
            <v>0</v>
          </cell>
          <cell r="W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34</v>
          </cell>
          <cell r="AE1297">
            <v>220000</v>
          </cell>
          <cell r="AF1297">
            <v>0</v>
          </cell>
          <cell r="AI1297">
            <v>2223</v>
          </cell>
          <cell r="AK1297">
            <v>0</v>
          </cell>
          <cell r="AM1297">
            <v>484</v>
          </cell>
          <cell r="AN1297">
            <v>1</v>
          </cell>
          <cell r="AO1297">
            <v>393216</v>
          </cell>
          <cell r="AQ1297">
            <v>0</v>
          </cell>
          <cell r="AR1297">
            <v>0</v>
          </cell>
          <cell r="AS1297" t="str">
            <v>Ы</v>
          </cell>
          <cell r="AT1297" t="str">
            <v>Ы</v>
          </cell>
          <cell r="AU1297">
            <v>0</v>
          </cell>
          <cell r="AV1297">
            <v>0</v>
          </cell>
          <cell r="AW1297">
            <v>23</v>
          </cell>
          <cell r="AX1297">
            <v>1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C1297">
            <v>38828</v>
          </cell>
        </row>
        <row r="1298">
          <cell r="A1298">
            <v>2006</v>
          </cell>
          <cell r="B1298">
            <v>1</v>
          </cell>
          <cell r="C1298">
            <v>358</v>
          </cell>
          <cell r="D1298">
            <v>20</v>
          </cell>
          <cell r="E1298">
            <v>792020</v>
          </cell>
          <cell r="F1298">
            <v>0</v>
          </cell>
          <cell r="G1298" t="str">
            <v>Затраты по ШПЗ (основные)</v>
          </cell>
          <cell r="H1298">
            <v>2011</v>
          </cell>
          <cell r="I1298">
            <v>7920</v>
          </cell>
          <cell r="J1298">
            <v>516155.57</v>
          </cell>
          <cell r="K1298">
            <v>1</v>
          </cell>
          <cell r="L1298">
            <v>0</v>
          </cell>
          <cell r="M1298">
            <v>0</v>
          </cell>
          <cell r="N1298">
            <v>0</v>
          </cell>
          <cell r="R1298">
            <v>0</v>
          </cell>
          <cell r="S1298">
            <v>0</v>
          </cell>
          <cell r="T1298">
            <v>0</v>
          </cell>
          <cell r="U1298">
            <v>34</v>
          </cell>
          <cell r="V1298">
            <v>0</v>
          </cell>
          <cell r="W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34</v>
          </cell>
          <cell r="AE1298">
            <v>230000</v>
          </cell>
          <cell r="AF1298">
            <v>0</v>
          </cell>
          <cell r="AI1298">
            <v>2223</v>
          </cell>
          <cell r="AK1298">
            <v>0</v>
          </cell>
          <cell r="AM1298">
            <v>485</v>
          </cell>
          <cell r="AN1298">
            <v>1</v>
          </cell>
          <cell r="AO1298">
            <v>393216</v>
          </cell>
          <cell r="AQ1298">
            <v>0</v>
          </cell>
          <cell r="AR1298">
            <v>0</v>
          </cell>
          <cell r="AS1298" t="str">
            <v>Ы</v>
          </cell>
          <cell r="AT1298" t="str">
            <v>Ы</v>
          </cell>
          <cell r="AU1298">
            <v>0</v>
          </cell>
          <cell r="AV1298">
            <v>0</v>
          </cell>
          <cell r="AW1298">
            <v>23</v>
          </cell>
          <cell r="AX1298">
            <v>1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C1298">
            <v>38828</v>
          </cell>
        </row>
        <row r="1299">
          <cell r="A1299">
            <v>2006</v>
          </cell>
          <cell r="B1299">
            <v>1</v>
          </cell>
          <cell r="C1299">
            <v>359</v>
          </cell>
          <cell r="D1299">
            <v>20</v>
          </cell>
          <cell r="E1299">
            <v>792020</v>
          </cell>
          <cell r="F1299">
            <v>0</v>
          </cell>
          <cell r="G1299" t="str">
            <v>Затраты по ШПЗ (основные)</v>
          </cell>
          <cell r="H1299">
            <v>2011</v>
          </cell>
          <cell r="I1299">
            <v>7920</v>
          </cell>
          <cell r="J1299">
            <v>16478</v>
          </cell>
          <cell r="K1299">
            <v>1</v>
          </cell>
          <cell r="L1299">
            <v>0</v>
          </cell>
          <cell r="M1299">
            <v>0</v>
          </cell>
          <cell r="N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34</v>
          </cell>
          <cell r="V1299">
            <v>0</v>
          </cell>
          <cell r="W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34</v>
          </cell>
          <cell r="AE1299">
            <v>240000</v>
          </cell>
          <cell r="AF1299">
            <v>0</v>
          </cell>
          <cell r="AI1299">
            <v>2223</v>
          </cell>
          <cell r="AK1299">
            <v>0</v>
          </cell>
          <cell r="AM1299">
            <v>486</v>
          </cell>
          <cell r="AN1299">
            <v>1</v>
          </cell>
          <cell r="AO1299">
            <v>393216</v>
          </cell>
          <cell r="AQ1299">
            <v>0</v>
          </cell>
          <cell r="AR1299">
            <v>0</v>
          </cell>
          <cell r="AS1299" t="str">
            <v>Ы</v>
          </cell>
          <cell r="AT1299" t="str">
            <v>Ы</v>
          </cell>
          <cell r="AU1299">
            <v>0</v>
          </cell>
          <cell r="AV1299">
            <v>0</v>
          </cell>
          <cell r="AW1299">
            <v>23</v>
          </cell>
          <cell r="AX1299">
            <v>1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C1299">
            <v>38828</v>
          </cell>
        </row>
        <row r="1300">
          <cell r="A1300">
            <v>2006</v>
          </cell>
          <cell r="B1300">
            <v>1</v>
          </cell>
          <cell r="C1300">
            <v>360</v>
          </cell>
          <cell r="D1300">
            <v>20</v>
          </cell>
          <cell r="E1300">
            <v>792020</v>
          </cell>
          <cell r="F1300">
            <v>0</v>
          </cell>
          <cell r="G1300" t="str">
            <v>Затраты по ШПЗ (основные)</v>
          </cell>
          <cell r="H1300">
            <v>2011</v>
          </cell>
          <cell r="I1300">
            <v>7920</v>
          </cell>
          <cell r="J1300">
            <v>2075</v>
          </cell>
          <cell r="K1300">
            <v>1</v>
          </cell>
          <cell r="L1300">
            <v>0</v>
          </cell>
          <cell r="M1300">
            <v>0</v>
          </cell>
          <cell r="N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34</v>
          </cell>
          <cell r="V1300">
            <v>0</v>
          </cell>
          <cell r="W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34</v>
          </cell>
          <cell r="AE1300">
            <v>250000</v>
          </cell>
          <cell r="AF1300">
            <v>0</v>
          </cell>
          <cell r="AI1300">
            <v>2223</v>
          </cell>
          <cell r="AK1300">
            <v>0</v>
          </cell>
          <cell r="AM1300">
            <v>487</v>
          </cell>
          <cell r="AN1300">
            <v>1</v>
          </cell>
          <cell r="AO1300">
            <v>393216</v>
          </cell>
          <cell r="AQ1300">
            <v>0</v>
          </cell>
          <cell r="AR1300">
            <v>0</v>
          </cell>
          <cell r="AS1300" t="str">
            <v>Ы</v>
          </cell>
          <cell r="AT1300" t="str">
            <v>Ы</v>
          </cell>
          <cell r="AU1300">
            <v>0</v>
          </cell>
          <cell r="AV1300">
            <v>0</v>
          </cell>
          <cell r="AW1300">
            <v>23</v>
          </cell>
          <cell r="AX1300">
            <v>1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38828</v>
          </cell>
        </row>
        <row r="1301">
          <cell r="A1301">
            <v>2006</v>
          </cell>
          <cell r="B1301">
            <v>1</v>
          </cell>
          <cell r="C1301">
            <v>361</v>
          </cell>
          <cell r="D1301">
            <v>20</v>
          </cell>
          <cell r="E1301">
            <v>792020</v>
          </cell>
          <cell r="F1301">
            <v>0</v>
          </cell>
          <cell r="G1301" t="str">
            <v>Затраты по ШПЗ (основные)</v>
          </cell>
          <cell r="H1301">
            <v>2011</v>
          </cell>
          <cell r="I1301">
            <v>7920</v>
          </cell>
          <cell r="J1301">
            <v>31541</v>
          </cell>
          <cell r="K1301">
            <v>1</v>
          </cell>
          <cell r="L1301">
            <v>0</v>
          </cell>
          <cell r="M1301">
            <v>0</v>
          </cell>
          <cell r="N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34</v>
          </cell>
          <cell r="V1301">
            <v>0</v>
          </cell>
          <cell r="W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34</v>
          </cell>
          <cell r="AE1301">
            <v>260000</v>
          </cell>
          <cell r="AF1301">
            <v>0</v>
          </cell>
          <cell r="AI1301">
            <v>2223</v>
          </cell>
          <cell r="AK1301">
            <v>0</v>
          </cell>
          <cell r="AM1301">
            <v>488</v>
          </cell>
          <cell r="AN1301">
            <v>1</v>
          </cell>
          <cell r="AO1301">
            <v>393216</v>
          </cell>
          <cell r="AQ1301">
            <v>0</v>
          </cell>
          <cell r="AR1301">
            <v>0</v>
          </cell>
          <cell r="AS1301" t="str">
            <v>Ы</v>
          </cell>
          <cell r="AT1301" t="str">
            <v>Ы</v>
          </cell>
          <cell r="AU1301">
            <v>0</v>
          </cell>
          <cell r="AV1301">
            <v>0</v>
          </cell>
          <cell r="AW1301">
            <v>23</v>
          </cell>
          <cell r="AX1301">
            <v>1</v>
          </cell>
          <cell r="AY1301">
            <v>0</v>
          </cell>
          <cell r="AZ1301">
            <v>0</v>
          </cell>
          <cell r="BA1301">
            <v>0</v>
          </cell>
          <cell r="BB1301">
            <v>0</v>
          </cell>
          <cell r="BC1301">
            <v>38828</v>
          </cell>
        </row>
        <row r="1302">
          <cell r="A1302">
            <v>2006</v>
          </cell>
          <cell r="B1302">
            <v>1</v>
          </cell>
          <cell r="C1302">
            <v>362</v>
          </cell>
          <cell r="D1302">
            <v>20</v>
          </cell>
          <cell r="E1302">
            <v>792020</v>
          </cell>
          <cell r="F1302">
            <v>0</v>
          </cell>
          <cell r="G1302" t="str">
            <v>Затраты по ШПЗ (основные)</v>
          </cell>
          <cell r="H1302">
            <v>2011</v>
          </cell>
          <cell r="I1302">
            <v>7920</v>
          </cell>
          <cell r="J1302">
            <v>152267.48000000001</v>
          </cell>
          <cell r="K1302">
            <v>1</v>
          </cell>
          <cell r="L1302">
            <v>0</v>
          </cell>
          <cell r="M1302">
            <v>0</v>
          </cell>
          <cell r="N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34</v>
          </cell>
          <cell r="V1302">
            <v>0</v>
          </cell>
          <cell r="W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34</v>
          </cell>
          <cell r="AE1302">
            <v>270000</v>
          </cell>
          <cell r="AF1302">
            <v>0</v>
          </cell>
          <cell r="AI1302">
            <v>2223</v>
          </cell>
          <cell r="AK1302">
            <v>0</v>
          </cell>
          <cell r="AM1302">
            <v>489</v>
          </cell>
          <cell r="AN1302">
            <v>1</v>
          </cell>
          <cell r="AO1302">
            <v>393216</v>
          </cell>
          <cell r="AQ1302">
            <v>0</v>
          </cell>
          <cell r="AR1302">
            <v>0</v>
          </cell>
          <cell r="AS1302" t="str">
            <v>Ы</v>
          </cell>
          <cell r="AT1302" t="str">
            <v>Ы</v>
          </cell>
          <cell r="AU1302">
            <v>0</v>
          </cell>
          <cell r="AV1302">
            <v>0</v>
          </cell>
          <cell r="AW1302">
            <v>23</v>
          </cell>
          <cell r="AX1302">
            <v>1</v>
          </cell>
          <cell r="AY1302">
            <v>0</v>
          </cell>
          <cell r="AZ1302">
            <v>0</v>
          </cell>
          <cell r="BA1302">
            <v>0</v>
          </cell>
          <cell r="BB1302">
            <v>0</v>
          </cell>
          <cell r="BC1302">
            <v>38828</v>
          </cell>
        </row>
        <row r="1303">
          <cell r="A1303">
            <v>2006</v>
          </cell>
          <cell r="B1303">
            <v>1</v>
          </cell>
          <cell r="C1303">
            <v>363</v>
          </cell>
          <cell r="D1303">
            <v>20</v>
          </cell>
          <cell r="E1303">
            <v>792020</v>
          </cell>
          <cell r="F1303">
            <v>0</v>
          </cell>
          <cell r="G1303" t="str">
            <v>Затраты по ШПЗ (основные)</v>
          </cell>
          <cell r="H1303">
            <v>2011</v>
          </cell>
          <cell r="I1303">
            <v>7920</v>
          </cell>
          <cell r="J1303">
            <v>53484.94</v>
          </cell>
          <cell r="K1303">
            <v>1</v>
          </cell>
          <cell r="L1303">
            <v>0</v>
          </cell>
          <cell r="M1303">
            <v>0</v>
          </cell>
          <cell r="N1303">
            <v>0</v>
          </cell>
          <cell r="R1303">
            <v>0</v>
          </cell>
          <cell r="S1303">
            <v>0</v>
          </cell>
          <cell r="T1303">
            <v>0</v>
          </cell>
          <cell r="U1303">
            <v>34</v>
          </cell>
          <cell r="V1303">
            <v>0</v>
          </cell>
          <cell r="W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34</v>
          </cell>
          <cell r="AE1303">
            <v>280100</v>
          </cell>
          <cell r="AF1303">
            <v>0</v>
          </cell>
          <cell r="AI1303">
            <v>2223</v>
          </cell>
          <cell r="AK1303">
            <v>0</v>
          </cell>
          <cell r="AM1303">
            <v>490</v>
          </cell>
          <cell r="AN1303">
            <v>1</v>
          </cell>
          <cell r="AO1303">
            <v>393216</v>
          </cell>
          <cell r="AQ1303">
            <v>0</v>
          </cell>
          <cell r="AR1303">
            <v>0</v>
          </cell>
          <cell r="AS1303" t="str">
            <v>Ы</v>
          </cell>
          <cell r="AT1303" t="str">
            <v>Ы</v>
          </cell>
          <cell r="AU1303">
            <v>0</v>
          </cell>
          <cell r="AV1303">
            <v>0</v>
          </cell>
          <cell r="AW1303">
            <v>23</v>
          </cell>
          <cell r="AX1303">
            <v>1</v>
          </cell>
          <cell r="AY1303">
            <v>0</v>
          </cell>
          <cell r="AZ1303">
            <v>0</v>
          </cell>
          <cell r="BA1303">
            <v>0</v>
          </cell>
          <cell r="BB1303">
            <v>0</v>
          </cell>
          <cell r="BC1303">
            <v>38828</v>
          </cell>
        </row>
        <row r="1304">
          <cell r="A1304">
            <v>2006</v>
          </cell>
          <cell r="B1304">
            <v>1</v>
          </cell>
          <cell r="C1304">
            <v>364</v>
          </cell>
          <cell r="D1304">
            <v>20</v>
          </cell>
          <cell r="E1304">
            <v>792020</v>
          </cell>
          <cell r="F1304">
            <v>0</v>
          </cell>
          <cell r="G1304" t="str">
            <v>Затраты по ШПЗ (основные)</v>
          </cell>
          <cell r="H1304">
            <v>2011</v>
          </cell>
          <cell r="I1304">
            <v>7920</v>
          </cell>
          <cell r="J1304">
            <v>7115.68</v>
          </cell>
          <cell r="K1304">
            <v>1</v>
          </cell>
          <cell r="L1304">
            <v>0</v>
          </cell>
          <cell r="M1304">
            <v>0</v>
          </cell>
          <cell r="N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34</v>
          </cell>
          <cell r="V1304">
            <v>0</v>
          </cell>
          <cell r="W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34</v>
          </cell>
          <cell r="AE1304">
            <v>280200</v>
          </cell>
          <cell r="AF1304">
            <v>0</v>
          </cell>
          <cell r="AI1304">
            <v>2223</v>
          </cell>
          <cell r="AK1304">
            <v>0</v>
          </cell>
          <cell r="AM1304">
            <v>491</v>
          </cell>
          <cell r="AN1304">
            <v>1</v>
          </cell>
          <cell r="AO1304">
            <v>393216</v>
          </cell>
          <cell r="AQ1304">
            <v>0</v>
          </cell>
          <cell r="AR1304">
            <v>0</v>
          </cell>
          <cell r="AS1304" t="str">
            <v>Ы</v>
          </cell>
          <cell r="AT1304" t="str">
            <v>Ы</v>
          </cell>
          <cell r="AU1304">
            <v>0</v>
          </cell>
          <cell r="AV1304">
            <v>0</v>
          </cell>
          <cell r="AW1304">
            <v>23</v>
          </cell>
          <cell r="AX1304">
            <v>1</v>
          </cell>
          <cell r="AY1304">
            <v>0</v>
          </cell>
          <cell r="AZ1304">
            <v>0</v>
          </cell>
          <cell r="BA1304">
            <v>0</v>
          </cell>
          <cell r="BB1304">
            <v>0</v>
          </cell>
          <cell r="BC1304">
            <v>38828</v>
          </cell>
        </row>
        <row r="1305">
          <cell r="A1305">
            <v>2006</v>
          </cell>
          <cell r="B1305">
            <v>1</v>
          </cell>
          <cell r="C1305">
            <v>365</v>
          </cell>
          <cell r="D1305">
            <v>20</v>
          </cell>
          <cell r="E1305">
            <v>792020</v>
          </cell>
          <cell r="F1305">
            <v>0</v>
          </cell>
          <cell r="G1305" t="str">
            <v>Затраты по ШПЗ (основные)</v>
          </cell>
          <cell r="H1305">
            <v>2011</v>
          </cell>
          <cell r="I1305">
            <v>7920</v>
          </cell>
          <cell r="J1305">
            <v>7666.68</v>
          </cell>
          <cell r="K1305">
            <v>1</v>
          </cell>
          <cell r="L1305">
            <v>0</v>
          </cell>
          <cell r="M1305">
            <v>0</v>
          </cell>
          <cell r="N1305">
            <v>0</v>
          </cell>
          <cell r="R1305">
            <v>0</v>
          </cell>
          <cell r="S1305">
            <v>0</v>
          </cell>
          <cell r="T1305">
            <v>0</v>
          </cell>
          <cell r="U1305">
            <v>34</v>
          </cell>
          <cell r="V1305">
            <v>0</v>
          </cell>
          <cell r="W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34</v>
          </cell>
          <cell r="AE1305">
            <v>280300</v>
          </cell>
          <cell r="AF1305">
            <v>0</v>
          </cell>
          <cell r="AI1305">
            <v>2223</v>
          </cell>
          <cell r="AK1305">
            <v>0</v>
          </cell>
          <cell r="AM1305">
            <v>492</v>
          </cell>
          <cell r="AN1305">
            <v>1</v>
          </cell>
          <cell r="AO1305">
            <v>393216</v>
          </cell>
          <cell r="AQ1305">
            <v>0</v>
          </cell>
          <cell r="AR1305">
            <v>0</v>
          </cell>
          <cell r="AS1305" t="str">
            <v>Ы</v>
          </cell>
          <cell r="AT1305" t="str">
            <v>Ы</v>
          </cell>
          <cell r="AU1305">
            <v>0</v>
          </cell>
          <cell r="AV1305">
            <v>0</v>
          </cell>
          <cell r="AW1305">
            <v>23</v>
          </cell>
          <cell r="AX1305">
            <v>1</v>
          </cell>
          <cell r="AY1305">
            <v>0</v>
          </cell>
          <cell r="AZ1305">
            <v>0</v>
          </cell>
          <cell r="BA1305">
            <v>0</v>
          </cell>
          <cell r="BB1305">
            <v>0</v>
          </cell>
          <cell r="BC1305">
            <v>38828</v>
          </cell>
        </row>
        <row r="1306">
          <cell r="A1306">
            <v>2006</v>
          </cell>
          <cell r="B1306">
            <v>1</v>
          </cell>
          <cell r="C1306">
            <v>366</v>
          </cell>
          <cell r="D1306">
            <v>20</v>
          </cell>
          <cell r="E1306">
            <v>792020</v>
          </cell>
          <cell r="F1306">
            <v>0</v>
          </cell>
          <cell r="G1306" t="str">
            <v>Затраты по ШПЗ (основные)</v>
          </cell>
          <cell r="H1306">
            <v>2011</v>
          </cell>
          <cell r="I1306">
            <v>7920</v>
          </cell>
          <cell r="J1306">
            <v>2845.9</v>
          </cell>
          <cell r="K1306">
            <v>1</v>
          </cell>
          <cell r="L1306">
            <v>0</v>
          </cell>
          <cell r="M1306">
            <v>0</v>
          </cell>
          <cell r="N1306">
            <v>0</v>
          </cell>
          <cell r="R1306">
            <v>0</v>
          </cell>
          <cell r="S1306">
            <v>0</v>
          </cell>
          <cell r="T1306">
            <v>0</v>
          </cell>
          <cell r="U1306">
            <v>34</v>
          </cell>
          <cell r="V1306">
            <v>0</v>
          </cell>
          <cell r="W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34</v>
          </cell>
          <cell r="AE1306">
            <v>280400</v>
          </cell>
          <cell r="AF1306">
            <v>0</v>
          </cell>
          <cell r="AI1306">
            <v>2223</v>
          </cell>
          <cell r="AK1306">
            <v>0</v>
          </cell>
          <cell r="AM1306">
            <v>493</v>
          </cell>
          <cell r="AN1306">
            <v>1</v>
          </cell>
          <cell r="AO1306">
            <v>393216</v>
          </cell>
          <cell r="AQ1306">
            <v>0</v>
          </cell>
          <cell r="AR1306">
            <v>0</v>
          </cell>
          <cell r="AS1306" t="str">
            <v>Ы</v>
          </cell>
          <cell r="AT1306" t="str">
            <v>Ы</v>
          </cell>
          <cell r="AU1306">
            <v>0</v>
          </cell>
          <cell r="AV1306">
            <v>0</v>
          </cell>
          <cell r="AW1306">
            <v>23</v>
          </cell>
          <cell r="AX1306">
            <v>1</v>
          </cell>
          <cell r="AY1306">
            <v>0</v>
          </cell>
          <cell r="AZ1306">
            <v>0</v>
          </cell>
          <cell r="BA1306">
            <v>0</v>
          </cell>
          <cell r="BB1306">
            <v>0</v>
          </cell>
          <cell r="BC1306">
            <v>38828</v>
          </cell>
        </row>
        <row r="1307">
          <cell r="A1307">
            <v>2006</v>
          </cell>
          <cell r="B1307">
            <v>1</v>
          </cell>
          <cell r="C1307">
            <v>367</v>
          </cell>
          <cell r="D1307">
            <v>20</v>
          </cell>
          <cell r="E1307">
            <v>792020</v>
          </cell>
          <cell r="F1307">
            <v>0</v>
          </cell>
          <cell r="G1307" t="str">
            <v>Затраты по ШПЗ (основные)</v>
          </cell>
          <cell r="H1307">
            <v>2011</v>
          </cell>
          <cell r="I1307">
            <v>7920</v>
          </cell>
          <cell r="J1307">
            <v>16586.240000000002</v>
          </cell>
          <cell r="K1307">
            <v>1</v>
          </cell>
          <cell r="L1307">
            <v>0</v>
          </cell>
          <cell r="M1307">
            <v>0</v>
          </cell>
          <cell r="N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34</v>
          </cell>
          <cell r="V1307">
            <v>0</v>
          </cell>
          <cell r="W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34</v>
          </cell>
          <cell r="AE1307">
            <v>281100</v>
          </cell>
          <cell r="AF1307">
            <v>0</v>
          </cell>
          <cell r="AI1307">
            <v>2223</v>
          </cell>
          <cell r="AK1307">
            <v>0</v>
          </cell>
          <cell r="AM1307">
            <v>494</v>
          </cell>
          <cell r="AN1307">
            <v>1</v>
          </cell>
          <cell r="AO1307">
            <v>393216</v>
          </cell>
          <cell r="AQ1307">
            <v>0</v>
          </cell>
          <cell r="AR1307">
            <v>0</v>
          </cell>
          <cell r="AS1307" t="str">
            <v>Ы</v>
          </cell>
          <cell r="AT1307" t="str">
            <v>Ы</v>
          </cell>
          <cell r="AU1307">
            <v>0</v>
          </cell>
          <cell r="AV1307">
            <v>0</v>
          </cell>
          <cell r="AW1307">
            <v>23</v>
          </cell>
          <cell r="AX1307">
            <v>1</v>
          </cell>
          <cell r="AY1307">
            <v>0</v>
          </cell>
          <cell r="AZ1307">
            <v>0</v>
          </cell>
          <cell r="BA1307">
            <v>0</v>
          </cell>
          <cell r="BB1307">
            <v>0</v>
          </cell>
          <cell r="BC1307">
            <v>38828</v>
          </cell>
        </row>
        <row r="1308">
          <cell r="A1308">
            <v>2006</v>
          </cell>
          <cell r="B1308">
            <v>1</v>
          </cell>
          <cell r="C1308">
            <v>368</v>
          </cell>
          <cell r="D1308">
            <v>20</v>
          </cell>
          <cell r="E1308">
            <v>792020</v>
          </cell>
          <cell r="F1308">
            <v>0</v>
          </cell>
          <cell r="G1308" t="str">
            <v>Затраты по ШПЗ (основные)</v>
          </cell>
          <cell r="H1308">
            <v>2011</v>
          </cell>
          <cell r="I1308">
            <v>7920</v>
          </cell>
          <cell r="J1308">
            <v>21483.33</v>
          </cell>
          <cell r="K1308">
            <v>1</v>
          </cell>
          <cell r="L1308">
            <v>0</v>
          </cell>
          <cell r="M1308">
            <v>0</v>
          </cell>
          <cell r="N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34</v>
          </cell>
          <cell r="V1308">
            <v>0</v>
          </cell>
          <cell r="W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34</v>
          </cell>
          <cell r="AE1308">
            <v>282200</v>
          </cell>
          <cell r="AF1308">
            <v>0</v>
          </cell>
          <cell r="AI1308">
            <v>2223</v>
          </cell>
          <cell r="AK1308">
            <v>0</v>
          </cell>
          <cell r="AM1308">
            <v>495</v>
          </cell>
          <cell r="AN1308">
            <v>1</v>
          </cell>
          <cell r="AO1308">
            <v>393216</v>
          </cell>
          <cell r="AQ1308">
            <v>0</v>
          </cell>
          <cell r="AR1308">
            <v>0</v>
          </cell>
          <cell r="AS1308" t="str">
            <v>Ы</v>
          </cell>
          <cell r="AT1308" t="str">
            <v>Ы</v>
          </cell>
          <cell r="AU1308">
            <v>0</v>
          </cell>
          <cell r="AV1308">
            <v>0</v>
          </cell>
          <cell r="AW1308">
            <v>23</v>
          </cell>
          <cell r="AX1308">
            <v>1</v>
          </cell>
          <cell r="AY1308">
            <v>0</v>
          </cell>
          <cell r="AZ1308">
            <v>0</v>
          </cell>
          <cell r="BA1308">
            <v>0</v>
          </cell>
          <cell r="BB1308">
            <v>0</v>
          </cell>
          <cell r="BC1308">
            <v>38828</v>
          </cell>
        </row>
        <row r="1309">
          <cell r="A1309">
            <v>2006</v>
          </cell>
          <cell r="B1309">
            <v>1</v>
          </cell>
          <cell r="C1309">
            <v>369</v>
          </cell>
          <cell r="D1309">
            <v>20</v>
          </cell>
          <cell r="E1309">
            <v>792020</v>
          </cell>
          <cell r="F1309">
            <v>0</v>
          </cell>
          <cell r="G1309" t="str">
            <v>Затраты по ШПЗ (основные)</v>
          </cell>
          <cell r="H1309">
            <v>2011</v>
          </cell>
          <cell r="I1309">
            <v>7920</v>
          </cell>
          <cell r="J1309">
            <v>214379.44</v>
          </cell>
          <cell r="K1309">
            <v>1</v>
          </cell>
          <cell r="L1309">
            <v>0</v>
          </cell>
          <cell r="M1309">
            <v>0</v>
          </cell>
          <cell r="N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34</v>
          </cell>
          <cell r="V1309">
            <v>0</v>
          </cell>
          <cell r="W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34</v>
          </cell>
          <cell r="AE1309">
            <v>285000</v>
          </cell>
          <cell r="AF1309">
            <v>0</v>
          </cell>
          <cell r="AI1309">
            <v>2223</v>
          </cell>
          <cell r="AK1309">
            <v>0</v>
          </cell>
          <cell r="AM1309">
            <v>496</v>
          </cell>
          <cell r="AN1309">
            <v>1</v>
          </cell>
          <cell r="AO1309">
            <v>393216</v>
          </cell>
          <cell r="AQ1309">
            <v>0</v>
          </cell>
          <cell r="AR1309">
            <v>0</v>
          </cell>
          <cell r="AS1309" t="str">
            <v>Ы</v>
          </cell>
          <cell r="AT1309" t="str">
            <v>Ы</v>
          </cell>
          <cell r="AU1309">
            <v>0</v>
          </cell>
          <cell r="AV1309">
            <v>0</v>
          </cell>
          <cell r="AW1309">
            <v>23</v>
          </cell>
          <cell r="AX1309">
            <v>1</v>
          </cell>
          <cell r="AY1309">
            <v>0</v>
          </cell>
          <cell r="AZ1309">
            <v>0</v>
          </cell>
          <cell r="BA1309">
            <v>0</v>
          </cell>
          <cell r="BB1309">
            <v>0</v>
          </cell>
          <cell r="BC1309">
            <v>38828</v>
          </cell>
        </row>
        <row r="1310">
          <cell r="A1310">
            <v>2006</v>
          </cell>
          <cell r="B1310">
            <v>1</v>
          </cell>
          <cell r="C1310">
            <v>370</v>
          </cell>
          <cell r="D1310">
            <v>20</v>
          </cell>
          <cell r="E1310">
            <v>792020</v>
          </cell>
          <cell r="F1310">
            <v>0</v>
          </cell>
          <cell r="G1310" t="str">
            <v>Затраты по ШПЗ (основные)</v>
          </cell>
          <cell r="H1310">
            <v>2011</v>
          </cell>
          <cell r="I1310">
            <v>7920</v>
          </cell>
          <cell r="J1310">
            <v>56759.9</v>
          </cell>
          <cell r="K1310">
            <v>1</v>
          </cell>
          <cell r="L1310">
            <v>0</v>
          </cell>
          <cell r="M1310">
            <v>0</v>
          </cell>
          <cell r="N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34</v>
          </cell>
          <cell r="V1310">
            <v>0</v>
          </cell>
          <cell r="W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34</v>
          </cell>
          <cell r="AE1310">
            <v>311000</v>
          </cell>
          <cell r="AF1310">
            <v>0</v>
          </cell>
          <cell r="AI1310">
            <v>2223</v>
          </cell>
          <cell r="AK1310">
            <v>0</v>
          </cell>
          <cell r="AM1310">
            <v>497</v>
          </cell>
          <cell r="AN1310">
            <v>1</v>
          </cell>
          <cell r="AO1310">
            <v>393216</v>
          </cell>
          <cell r="AQ1310">
            <v>0</v>
          </cell>
          <cell r="AR1310">
            <v>0</v>
          </cell>
          <cell r="AS1310" t="str">
            <v>Ы</v>
          </cell>
          <cell r="AT1310" t="str">
            <v>Ы</v>
          </cell>
          <cell r="AU1310">
            <v>0</v>
          </cell>
          <cell r="AV1310">
            <v>0</v>
          </cell>
          <cell r="AW1310">
            <v>23</v>
          </cell>
          <cell r="AX1310">
            <v>1</v>
          </cell>
          <cell r="AY1310">
            <v>0</v>
          </cell>
          <cell r="AZ1310">
            <v>0</v>
          </cell>
          <cell r="BA1310">
            <v>0</v>
          </cell>
          <cell r="BB1310">
            <v>0</v>
          </cell>
          <cell r="BC1310">
            <v>38828</v>
          </cell>
        </row>
        <row r="1311">
          <cell r="A1311">
            <v>2006</v>
          </cell>
          <cell r="B1311">
            <v>1</v>
          </cell>
          <cell r="C1311">
            <v>371</v>
          </cell>
          <cell r="D1311">
            <v>20</v>
          </cell>
          <cell r="E1311">
            <v>792020</v>
          </cell>
          <cell r="F1311">
            <v>0</v>
          </cell>
          <cell r="G1311" t="str">
            <v>Затраты по ШПЗ (основные)</v>
          </cell>
          <cell r="H1311">
            <v>2011</v>
          </cell>
          <cell r="I1311">
            <v>7920</v>
          </cell>
          <cell r="J1311">
            <v>117434.27</v>
          </cell>
          <cell r="K1311">
            <v>1</v>
          </cell>
          <cell r="L1311">
            <v>0</v>
          </cell>
          <cell r="M1311">
            <v>0</v>
          </cell>
          <cell r="N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34</v>
          </cell>
          <cell r="V1311">
            <v>0</v>
          </cell>
          <cell r="W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34</v>
          </cell>
          <cell r="AE1311">
            <v>312000</v>
          </cell>
          <cell r="AF1311">
            <v>0</v>
          </cell>
          <cell r="AI1311">
            <v>2223</v>
          </cell>
          <cell r="AK1311">
            <v>0</v>
          </cell>
          <cell r="AM1311">
            <v>498</v>
          </cell>
          <cell r="AN1311">
            <v>1</v>
          </cell>
          <cell r="AO1311">
            <v>393216</v>
          </cell>
          <cell r="AQ1311">
            <v>0</v>
          </cell>
          <cell r="AR1311">
            <v>0</v>
          </cell>
          <cell r="AS1311" t="str">
            <v>Ы</v>
          </cell>
          <cell r="AT1311" t="str">
            <v>Ы</v>
          </cell>
          <cell r="AU1311">
            <v>0</v>
          </cell>
          <cell r="AV1311">
            <v>0</v>
          </cell>
          <cell r="AW1311">
            <v>23</v>
          </cell>
          <cell r="AX1311">
            <v>1</v>
          </cell>
          <cell r="AY1311">
            <v>0</v>
          </cell>
          <cell r="AZ1311">
            <v>0</v>
          </cell>
          <cell r="BA1311">
            <v>0</v>
          </cell>
          <cell r="BB1311">
            <v>0</v>
          </cell>
          <cell r="BC1311">
            <v>38828</v>
          </cell>
        </row>
        <row r="1312">
          <cell r="A1312">
            <v>2006</v>
          </cell>
          <cell r="B1312">
            <v>1</v>
          </cell>
          <cell r="C1312">
            <v>372</v>
          </cell>
          <cell r="D1312">
            <v>20</v>
          </cell>
          <cell r="E1312">
            <v>792020</v>
          </cell>
          <cell r="F1312">
            <v>0</v>
          </cell>
          <cell r="G1312" t="str">
            <v>Затраты по ШПЗ (основные)</v>
          </cell>
          <cell r="H1312">
            <v>2011</v>
          </cell>
          <cell r="I1312">
            <v>7920</v>
          </cell>
          <cell r="J1312">
            <v>23878.3</v>
          </cell>
          <cell r="K1312">
            <v>1</v>
          </cell>
          <cell r="L1312">
            <v>0</v>
          </cell>
          <cell r="M1312">
            <v>0</v>
          </cell>
          <cell r="N1312">
            <v>0</v>
          </cell>
          <cell r="R1312">
            <v>0</v>
          </cell>
          <cell r="S1312">
            <v>0</v>
          </cell>
          <cell r="T1312">
            <v>0</v>
          </cell>
          <cell r="U1312">
            <v>34</v>
          </cell>
          <cell r="V1312">
            <v>0</v>
          </cell>
          <cell r="W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34</v>
          </cell>
          <cell r="AE1312">
            <v>312100</v>
          </cell>
          <cell r="AF1312">
            <v>0</v>
          </cell>
          <cell r="AI1312">
            <v>2223</v>
          </cell>
          <cell r="AK1312">
            <v>0</v>
          </cell>
          <cell r="AM1312">
            <v>499</v>
          </cell>
          <cell r="AN1312">
            <v>1</v>
          </cell>
          <cell r="AO1312">
            <v>393216</v>
          </cell>
          <cell r="AQ1312">
            <v>0</v>
          </cell>
          <cell r="AR1312">
            <v>0</v>
          </cell>
          <cell r="AS1312" t="str">
            <v>Ы</v>
          </cell>
          <cell r="AT1312" t="str">
            <v>Ы</v>
          </cell>
          <cell r="AU1312">
            <v>0</v>
          </cell>
          <cell r="AV1312">
            <v>0</v>
          </cell>
          <cell r="AW1312">
            <v>23</v>
          </cell>
          <cell r="AX1312">
            <v>1</v>
          </cell>
          <cell r="AY1312">
            <v>0</v>
          </cell>
          <cell r="AZ1312">
            <v>0</v>
          </cell>
          <cell r="BA1312">
            <v>0</v>
          </cell>
          <cell r="BB1312">
            <v>0</v>
          </cell>
          <cell r="BC1312">
            <v>38828</v>
          </cell>
        </row>
        <row r="1313">
          <cell r="A1313">
            <v>2006</v>
          </cell>
          <cell r="B1313">
            <v>1</v>
          </cell>
          <cell r="C1313">
            <v>373</v>
          </cell>
          <cell r="D1313">
            <v>20</v>
          </cell>
          <cell r="E1313">
            <v>792020</v>
          </cell>
          <cell r="F1313">
            <v>0</v>
          </cell>
          <cell r="G1313" t="str">
            <v>Затраты по ШПЗ (основные)</v>
          </cell>
          <cell r="H1313">
            <v>2011</v>
          </cell>
          <cell r="I1313">
            <v>7920</v>
          </cell>
          <cell r="J1313">
            <v>250135.01</v>
          </cell>
          <cell r="K1313">
            <v>1</v>
          </cell>
          <cell r="L1313">
            <v>0</v>
          </cell>
          <cell r="M1313">
            <v>0</v>
          </cell>
          <cell r="N1313">
            <v>0</v>
          </cell>
          <cell r="R1313">
            <v>0</v>
          </cell>
          <cell r="S1313">
            <v>0</v>
          </cell>
          <cell r="T1313">
            <v>0</v>
          </cell>
          <cell r="U1313">
            <v>34</v>
          </cell>
          <cell r="V1313">
            <v>0</v>
          </cell>
          <cell r="W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34</v>
          </cell>
          <cell r="AE1313">
            <v>312200</v>
          </cell>
          <cell r="AF1313">
            <v>0</v>
          </cell>
          <cell r="AI1313">
            <v>2223</v>
          </cell>
          <cell r="AK1313">
            <v>0</v>
          </cell>
          <cell r="AM1313">
            <v>500</v>
          </cell>
          <cell r="AN1313">
            <v>1</v>
          </cell>
          <cell r="AO1313">
            <v>393216</v>
          </cell>
          <cell r="AQ1313">
            <v>0</v>
          </cell>
          <cell r="AR1313">
            <v>0</v>
          </cell>
          <cell r="AS1313" t="str">
            <v>Ы</v>
          </cell>
          <cell r="AT1313" t="str">
            <v>Ы</v>
          </cell>
          <cell r="AU1313">
            <v>0</v>
          </cell>
          <cell r="AV1313">
            <v>0</v>
          </cell>
          <cell r="AW1313">
            <v>23</v>
          </cell>
          <cell r="AX1313">
            <v>1</v>
          </cell>
          <cell r="AY1313">
            <v>0</v>
          </cell>
          <cell r="AZ1313">
            <v>0</v>
          </cell>
          <cell r="BA1313">
            <v>0</v>
          </cell>
          <cell r="BB1313">
            <v>0</v>
          </cell>
          <cell r="BC1313">
            <v>38828</v>
          </cell>
        </row>
        <row r="1314">
          <cell r="A1314">
            <v>2006</v>
          </cell>
          <cell r="B1314">
            <v>1</v>
          </cell>
          <cell r="C1314">
            <v>374</v>
          </cell>
          <cell r="D1314">
            <v>20</v>
          </cell>
          <cell r="E1314">
            <v>792020</v>
          </cell>
          <cell r="F1314">
            <v>0</v>
          </cell>
          <cell r="G1314" t="str">
            <v>Затраты по ШПЗ (основные)</v>
          </cell>
          <cell r="H1314">
            <v>2011</v>
          </cell>
          <cell r="I1314">
            <v>7920</v>
          </cell>
          <cell r="J1314">
            <v>21529.62</v>
          </cell>
          <cell r="K1314">
            <v>1</v>
          </cell>
          <cell r="L1314">
            <v>0</v>
          </cell>
          <cell r="M1314">
            <v>0</v>
          </cell>
          <cell r="N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34</v>
          </cell>
          <cell r="V1314">
            <v>0</v>
          </cell>
          <cell r="W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34</v>
          </cell>
          <cell r="AE1314">
            <v>313000</v>
          </cell>
          <cell r="AF1314">
            <v>0</v>
          </cell>
          <cell r="AI1314">
            <v>2223</v>
          </cell>
          <cell r="AK1314">
            <v>0</v>
          </cell>
          <cell r="AM1314">
            <v>501</v>
          </cell>
          <cell r="AN1314">
            <v>1</v>
          </cell>
          <cell r="AO1314">
            <v>393216</v>
          </cell>
          <cell r="AQ1314">
            <v>0</v>
          </cell>
          <cell r="AR1314">
            <v>0</v>
          </cell>
          <cell r="AS1314" t="str">
            <v>Ы</v>
          </cell>
          <cell r="AT1314" t="str">
            <v>Ы</v>
          </cell>
          <cell r="AU1314">
            <v>0</v>
          </cell>
          <cell r="AV1314">
            <v>0</v>
          </cell>
          <cell r="AW1314">
            <v>23</v>
          </cell>
          <cell r="AX1314">
            <v>1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38828</v>
          </cell>
        </row>
        <row r="1315">
          <cell r="A1315">
            <v>2006</v>
          </cell>
          <cell r="B1315">
            <v>1</v>
          </cell>
          <cell r="C1315">
            <v>375</v>
          </cell>
          <cell r="D1315">
            <v>20</v>
          </cell>
          <cell r="E1315">
            <v>792020</v>
          </cell>
          <cell r="F1315">
            <v>0</v>
          </cell>
          <cell r="G1315" t="str">
            <v>Затраты по ШПЗ (основные)</v>
          </cell>
          <cell r="H1315">
            <v>2011</v>
          </cell>
          <cell r="I1315">
            <v>7920</v>
          </cell>
          <cell r="J1315">
            <v>39144.76</v>
          </cell>
          <cell r="K1315">
            <v>1</v>
          </cell>
          <cell r="L1315">
            <v>0</v>
          </cell>
          <cell r="M1315">
            <v>0</v>
          </cell>
          <cell r="N1315">
            <v>0</v>
          </cell>
          <cell r="R1315">
            <v>0</v>
          </cell>
          <cell r="S1315">
            <v>0</v>
          </cell>
          <cell r="T1315">
            <v>0</v>
          </cell>
          <cell r="U1315">
            <v>34</v>
          </cell>
          <cell r="V1315">
            <v>0</v>
          </cell>
          <cell r="W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34</v>
          </cell>
          <cell r="AE1315">
            <v>314000</v>
          </cell>
          <cell r="AF1315">
            <v>0</v>
          </cell>
          <cell r="AI1315">
            <v>2223</v>
          </cell>
          <cell r="AK1315">
            <v>0</v>
          </cell>
          <cell r="AM1315">
            <v>502</v>
          </cell>
          <cell r="AN1315">
            <v>1</v>
          </cell>
          <cell r="AO1315">
            <v>393216</v>
          </cell>
          <cell r="AQ1315">
            <v>0</v>
          </cell>
          <cell r="AR1315">
            <v>0</v>
          </cell>
          <cell r="AS1315" t="str">
            <v>Ы</v>
          </cell>
          <cell r="AT1315" t="str">
            <v>Ы</v>
          </cell>
          <cell r="AU1315">
            <v>0</v>
          </cell>
          <cell r="AV1315">
            <v>0</v>
          </cell>
          <cell r="AW1315">
            <v>23</v>
          </cell>
          <cell r="AX1315">
            <v>1</v>
          </cell>
          <cell r="AY1315">
            <v>0</v>
          </cell>
          <cell r="AZ1315">
            <v>0</v>
          </cell>
          <cell r="BA1315">
            <v>0</v>
          </cell>
          <cell r="BB1315">
            <v>0</v>
          </cell>
          <cell r="BC1315">
            <v>38828</v>
          </cell>
        </row>
        <row r="1316">
          <cell r="A1316">
            <v>2006</v>
          </cell>
          <cell r="B1316">
            <v>1</v>
          </cell>
          <cell r="C1316">
            <v>376</v>
          </cell>
          <cell r="D1316">
            <v>20</v>
          </cell>
          <cell r="E1316">
            <v>792020</v>
          </cell>
          <cell r="F1316">
            <v>0</v>
          </cell>
          <cell r="G1316" t="str">
            <v>Затраты по ШПЗ (основные)</v>
          </cell>
          <cell r="H1316">
            <v>2011</v>
          </cell>
          <cell r="I1316">
            <v>7920</v>
          </cell>
          <cell r="J1316">
            <v>7828.95</v>
          </cell>
          <cell r="K1316">
            <v>1</v>
          </cell>
          <cell r="L1316">
            <v>0</v>
          </cell>
          <cell r="M1316">
            <v>0</v>
          </cell>
          <cell r="N1316">
            <v>0</v>
          </cell>
          <cell r="R1316">
            <v>0</v>
          </cell>
          <cell r="S1316">
            <v>0</v>
          </cell>
          <cell r="T1316">
            <v>0</v>
          </cell>
          <cell r="U1316">
            <v>34</v>
          </cell>
          <cell r="V1316">
            <v>0</v>
          </cell>
          <cell r="W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34</v>
          </cell>
          <cell r="AE1316">
            <v>315000</v>
          </cell>
          <cell r="AF1316">
            <v>0</v>
          </cell>
          <cell r="AI1316">
            <v>2223</v>
          </cell>
          <cell r="AK1316">
            <v>0</v>
          </cell>
          <cell r="AM1316">
            <v>503</v>
          </cell>
          <cell r="AN1316">
            <v>1</v>
          </cell>
          <cell r="AO1316">
            <v>393216</v>
          </cell>
          <cell r="AQ1316">
            <v>0</v>
          </cell>
          <cell r="AR1316">
            <v>0</v>
          </cell>
          <cell r="AS1316" t="str">
            <v>Ы</v>
          </cell>
          <cell r="AT1316" t="str">
            <v>Ы</v>
          </cell>
          <cell r="AU1316">
            <v>0</v>
          </cell>
          <cell r="AV1316">
            <v>0</v>
          </cell>
          <cell r="AW1316">
            <v>23</v>
          </cell>
          <cell r="AX1316">
            <v>1</v>
          </cell>
          <cell r="AY1316">
            <v>0</v>
          </cell>
          <cell r="AZ1316">
            <v>0</v>
          </cell>
          <cell r="BA1316">
            <v>0</v>
          </cell>
          <cell r="BB1316">
            <v>0</v>
          </cell>
          <cell r="BC1316">
            <v>38828</v>
          </cell>
        </row>
        <row r="1317">
          <cell r="A1317">
            <v>2006</v>
          </cell>
          <cell r="B1317">
            <v>1</v>
          </cell>
          <cell r="C1317">
            <v>377</v>
          </cell>
          <cell r="D1317">
            <v>20</v>
          </cell>
          <cell r="E1317">
            <v>792020</v>
          </cell>
          <cell r="F1317">
            <v>0</v>
          </cell>
          <cell r="G1317" t="str">
            <v>Затраты по ШПЗ (основные)</v>
          </cell>
          <cell r="H1317">
            <v>2011</v>
          </cell>
          <cell r="I1317">
            <v>7920</v>
          </cell>
          <cell r="J1317">
            <v>628642</v>
          </cell>
          <cell r="K1317">
            <v>1</v>
          </cell>
          <cell r="L1317">
            <v>0</v>
          </cell>
          <cell r="M1317">
            <v>0</v>
          </cell>
          <cell r="N1317">
            <v>0</v>
          </cell>
          <cell r="R1317">
            <v>0</v>
          </cell>
          <cell r="S1317">
            <v>0</v>
          </cell>
          <cell r="T1317">
            <v>0</v>
          </cell>
          <cell r="U1317">
            <v>34</v>
          </cell>
          <cell r="V1317">
            <v>0</v>
          </cell>
          <cell r="W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34</v>
          </cell>
          <cell r="AE1317">
            <v>410000</v>
          </cell>
          <cell r="AF1317">
            <v>0</v>
          </cell>
          <cell r="AI1317">
            <v>2223</v>
          </cell>
          <cell r="AK1317">
            <v>0</v>
          </cell>
          <cell r="AM1317">
            <v>504</v>
          </cell>
          <cell r="AN1317">
            <v>1</v>
          </cell>
          <cell r="AO1317">
            <v>393216</v>
          </cell>
          <cell r="AQ1317">
            <v>0</v>
          </cell>
          <cell r="AR1317">
            <v>0</v>
          </cell>
          <cell r="AS1317" t="str">
            <v>Ы</v>
          </cell>
          <cell r="AT1317" t="str">
            <v>Ы</v>
          </cell>
          <cell r="AU1317">
            <v>0</v>
          </cell>
          <cell r="AV1317">
            <v>0</v>
          </cell>
          <cell r="AW1317">
            <v>23</v>
          </cell>
          <cell r="AX1317">
            <v>1</v>
          </cell>
          <cell r="AY1317">
            <v>0</v>
          </cell>
          <cell r="AZ1317">
            <v>0</v>
          </cell>
          <cell r="BA1317">
            <v>0</v>
          </cell>
          <cell r="BB1317">
            <v>0</v>
          </cell>
          <cell r="BC1317">
            <v>38828</v>
          </cell>
        </row>
        <row r="1318">
          <cell r="A1318">
            <v>2006</v>
          </cell>
          <cell r="B1318">
            <v>1</v>
          </cell>
          <cell r="C1318">
            <v>378</v>
          </cell>
          <cell r="D1318">
            <v>20</v>
          </cell>
          <cell r="E1318">
            <v>792020</v>
          </cell>
          <cell r="F1318">
            <v>0</v>
          </cell>
          <cell r="G1318" t="str">
            <v>Затраты по ШПЗ (основные)</v>
          </cell>
          <cell r="H1318">
            <v>2011</v>
          </cell>
          <cell r="I1318">
            <v>7920</v>
          </cell>
          <cell r="J1318">
            <v>58042</v>
          </cell>
          <cell r="K1318">
            <v>1</v>
          </cell>
          <cell r="L1318">
            <v>0</v>
          </cell>
          <cell r="M1318">
            <v>0</v>
          </cell>
          <cell r="N1318">
            <v>0</v>
          </cell>
          <cell r="R1318">
            <v>0</v>
          </cell>
          <cell r="S1318">
            <v>0</v>
          </cell>
          <cell r="T1318">
            <v>0</v>
          </cell>
          <cell r="U1318">
            <v>34</v>
          </cell>
          <cell r="V1318">
            <v>0</v>
          </cell>
          <cell r="W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34</v>
          </cell>
          <cell r="AE1318">
            <v>420000</v>
          </cell>
          <cell r="AF1318">
            <v>0</v>
          </cell>
          <cell r="AI1318">
            <v>2223</v>
          </cell>
          <cell r="AK1318">
            <v>0</v>
          </cell>
          <cell r="AM1318">
            <v>505</v>
          </cell>
          <cell r="AN1318">
            <v>1</v>
          </cell>
          <cell r="AO1318">
            <v>393216</v>
          </cell>
          <cell r="AQ1318">
            <v>0</v>
          </cell>
          <cell r="AR1318">
            <v>0</v>
          </cell>
          <cell r="AS1318" t="str">
            <v>Ы</v>
          </cell>
          <cell r="AT1318" t="str">
            <v>Ы</v>
          </cell>
          <cell r="AU1318">
            <v>0</v>
          </cell>
          <cell r="AV1318">
            <v>0</v>
          </cell>
          <cell r="AW1318">
            <v>23</v>
          </cell>
          <cell r="AX1318">
            <v>1</v>
          </cell>
          <cell r="AY1318">
            <v>0</v>
          </cell>
          <cell r="AZ1318">
            <v>0</v>
          </cell>
          <cell r="BA1318">
            <v>0</v>
          </cell>
          <cell r="BB1318">
            <v>0</v>
          </cell>
          <cell r="BC1318">
            <v>38828</v>
          </cell>
        </row>
        <row r="1319">
          <cell r="A1319">
            <v>2006</v>
          </cell>
          <cell r="B1319">
            <v>1</v>
          </cell>
          <cell r="C1319">
            <v>379</v>
          </cell>
          <cell r="D1319">
            <v>20</v>
          </cell>
          <cell r="E1319">
            <v>792020</v>
          </cell>
          <cell r="F1319">
            <v>0</v>
          </cell>
          <cell r="G1319" t="str">
            <v>Затраты по ШПЗ (основные)</v>
          </cell>
          <cell r="H1319">
            <v>2011</v>
          </cell>
          <cell r="I1319">
            <v>7920</v>
          </cell>
          <cell r="J1319">
            <v>81551</v>
          </cell>
          <cell r="K1319">
            <v>1</v>
          </cell>
          <cell r="L1319">
            <v>0</v>
          </cell>
          <cell r="M1319">
            <v>0</v>
          </cell>
          <cell r="N1319">
            <v>0</v>
          </cell>
          <cell r="R1319">
            <v>0</v>
          </cell>
          <cell r="S1319">
            <v>0</v>
          </cell>
          <cell r="T1319">
            <v>0</v>
          </cell>
          <cell r="U1319">
            <v>34</v>
          </cell>
          <cell r="V1319">
            <v>0</v>
          </cell>
          <cell r="W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34</v>
          </cell>
          <cell r="AE1319">
            <v>430000</v>
          </cell>
          <cell r="AF1319">
            <v>0</v>
          </cell>
          <cell r="AI1319">
            <v>2223</v>
          </cell>
          <cell r="AK1319">
            <v>0</v>
          </cell>
          <cell r="AM1319">
            <v>506</v>
          </cell>
          <cell r="AN1319">
            <v>1</v>
          </cell>
          <cell r="AO1319">
            <v>393216</v>
          </cell>
          <cell r="AQ1319">
            <v>0</v>
          </cell>
          <cell r="AR1319">
            <v>0</v>
          </cell>
          <cell r="AS1319" t="str">
            <v>Ы</v>
          </cell>
          <cell r="AT1319" t="str">
            <v>Ы</v>
          </cell>
          <cell r="AU1319">
            <v>0</v>
          </cell>
          <cell r="AV1319">
            <v>0</v>
          </cell>
          <cell r="AW1319">
            <v>23</v>
          </cell>
          <cell r="AX1319">
            <v>1</v>
          </cell>
          <cell r="AY1319">
            <v>0</v>
          </cell>
          <cell r="AZ1319">
            <v>0</v>
          </cell>
          <cell r="BA1319">
            <v>0</v>
          </cell>
          <cell r="BB1319">
            <v>0</v>
          </cell>
          <cell r="BC1319">
            <v>38828</v>
          </cell>
        </row>
        <row r="1320">
          <cell r="A1320">
            <v>2006</v>
          </cell>
          <cell r="B1320">
            <v>1</v>
          </cell>
          <cell r="C1320">
            <v>380</v>
          </cell>
          <cell r="D1320">
            <v>20</v>
          </cell>
          <cell r="E1320">
            <v>792020</v>
          </cell>
          <cell r="F1320">
            <v>0</v>
          </cell>
          <cell r="G1320" t="str">
            <v>Затраты по ШПЗ (основные)</v>
          </cell>
          <cell r="H1320">
            <v>2011</v>
          </cell>
          <cell r="I1320">
            <v>7920</v>
          </cell>
          <cell r="J1320">
            <v>2009381</v>
          </cell>
          <cell r="K1320">
            <v>1</v>
          </cell>
          <cell r="L1320">
            <v>0</v>
          </cell>
          <cell r="M1320">
            <v>0</v>
          </cell>
          <cell r="N1320">
            <v>0</v>
          </cell>
          <cell r="R1320">
            <v>0</v>
          </cell>
          <cell r="S1320">
            <v>0</v>
          </cell>
          <cell r="T1320">
            <v>0</v>
          </cell>
          <cell r="U1320">
            <v>34</v>
          </cell>
          <cell r="V1320">
            <v>0</v>
          </cell>
          <cell r="W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34</v>
          </cell>
          <cell r="AE1320">
            <v>430110</v>
          </cell>
          <cell r="AF1320">
            <v>0</v>
          </cell>
          <cell r="AI1320">
            <v>2223</v>
          </cell>
          <cell r="AK1320">
            <v>0</v>
          </cell>
          <cell r="AM1320">
            <v>507</v>
          </cell>
          <cell r="AN1320">
            <v>1</v>
          </cell>
          <cell r="AO1320">
            <v>393216</v>
          </cell>
          <cell r="AQ1320">
            <v>0</v>
          </cell>
          <cell r="AR1320">
            <v>0</v>
          </cell>
          <cell r="AS1320" t="str">
            <v>Ы</v>
          </cell>
          <cell r="AT1320" t="str">
            <v>Ы</v>
          </cell>
          <cell r="AU1320">
            <v>0</v>
          </cell>
          <cell r="AV1320">
            <v>0</v>
          </cell>
          <cell r="AW1320">
            <v>23</v>
          </cell>
          <cell r="AX1320">
            <v>1</v>
          </cell>
          <cell r="AY1320">
            <v>0</v>
          </cell>
          <cell r="AZ1320">
            <v>0</v>
          </cell>
          <cell r="BA1320">
            <v>0</v>
          </cell>
          <cell r="BB1320">
            <v>0</v>
          </cell>
          <cell r="BC1320">
            <v>38828</v>
          </cell>
        </row>
        <row r="1321">
          <cell r="A1321">
            <v>2006</v>
          </cell>
          <cell r="B1321">
            <v>1</v>
          </cell>
          <cell r="C1321">
            <v>381</v>
          </cell>
          <cell r="D1321">
            <v>20</v>
          </cell>
          <cell r="E1321">
            <v>792020</v>
          </cell>
          <cell r="F1321">
            <v>0</v>
          </cell>
          <cell r="G1321" t="str">
            <v>Затраты по ШПЗ (основные)</v>
          </cell>
          <cell r="H1321">
            <v>2011</v>
          </cell>
          <cell r="I1321">
            <v>7920</v>
          </cell>
          <cell r="J1321">
            <v>56112</v>
          </cell>
          <cell r="K1321">
            <v>1</v>
          </cell>
          <cell r="L1321">
            <v>0</v>
          </cell>
          <cell r="M1321">
            <v>0</v>
          </cell>
          <cell r="N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34</v>
          </cell>
          <cell r="V1321">
            <v>0</v>
          </cell>
          <cell r="W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34</v>
          </cell>
          <cell r="AE1321">
            <v>450000</v>
          </cell>
          <cell r="AF1321">
            <v>0</v>
          </cell>
          <cell r="AI1321">
            <v>2223</v>
          </cell>
          <cell r="AK1321">
            <v>0</v>
          </cell>
          <cell r="AM1321">
            <v>508</v>
          </cell>
          <cell r="AN1321">
            <v>1</v>
          </cell>
          <cell r="AO1321">
            <v>393216</v>
          </cell>
          <cell r="AQ1321">
            <v>0</v>
          </cell>
          <cell r="AR1321">
            <v>0</v>
          </cell>
          <cell r="AS1321" t="str">
            <v>Ы</v>
          </cell>
          <cell r="AT1321" t="str">
            <v>Ы</v>
          </cell>
          <cell r="AU1321">
            <v>0</v>
          </cell>
          <cell r="AV1321">
            <v>0</v>
          </cell>
          <cell r="AW1321">
            <v>23</v>
          </cell>
          <cell r="AX1321">
            <v>1</v>
          </cell>
          <cell r="AY1321">
            <v>0</v>
          </cell>
          <cell r="AZ1321">
            <v>0</v>
          </cell>
          <cell r="BA1321">
            <v>0</v>
          </cell>
          <cell r="BB1321">
            <v>0</v>
          </cell>
          <cell r="BC1321">
            <v>38828</v>
          </cell>
        </row>
        <row r="1322">
          <cell r="A1322">
            <v>2006</v>
          </cell>
          <cell r="B1322">
            <v>1</v>
          </cell>
          <cell r="C1322">
            <v>382</v>
          </cell>
          <cell r="D1322">
            <v>20</v>
          </cell>
          <cell r="E1322">
            <v>792020</v>
          </cell>
          <cell r="F1322">
            <v>0</v>
          </cell>
          <cell r="G1322" t="str">
            <v>Затраты по ШПЗ (основные)</v>
          </cell>
          <cell r="H1322">
            <v>2011</v>
          </cell>
          <cell r="I1322">
            <v>7920</v>
          </cell>
          <cell r="J1322">
            <v>862</v>
          </cell>
          <cell r="K1322">
            <v>1</v>
          </cell>
          <cell r="L1322">
            <v>0</v>
          </cell>
          <cell r="M1322">
            <v>0</v>
          </cell>
          <cell r="N1322">
            <v>0</v>
          </cell>
          <cell r="R1322">
            <v>0</v>
          </cell>
          <cell r="S1322">
            <v>0</v>
          </cell>
          <cell r="T1322">
            <v>0</v>
          </cell>
          <cell r="U1322">
            <v>34</v>
          </cell>
          <cell r="V1322">
            <v>0</v>
          </cell>
          <cell r="W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34</v>
          </cell>
          <cell r="AE1322">
            <v>460000</v>
          </cell>
          <cell r="AF1322">
            <v>0</v>
          </cell>
          <cell r="AI1322">
            <v>2223</v>
          </cell>
          <cell r="AK1322">
            <v>0</v>
          </cell>
          <cell r="AM1322">
            <v>509</v>
          </cell>
          <cell r="AN1322">
            <v>1</v>
          </cell>
          <cell r="AO1322">
            <v>393216</v>
          </cell>
          <cell r="AQ1322">
            <v>0</v>
          </cell>
          <cell r="AR1322">
            <v>0</v>
          </cell>
          <cell r="AS1322" t="str">
            <v>Ы</v>
          </cell>
          <cell r="AT1322" t="str">
            <v>Ы</v>
          </cell>
          <cell r="AU1322">
            <v>0</v>
          </cell>
          <cell r="AV1322">
            <v>0</v>
          </cell>
          <cell r="AW1322">
            <v>23</v>
          </cell>
          <cell r="AX1322">
            <v>1</v>
          </cell>
          <cell r="AY1322">
            <v>0</v>
          </cell>
          <cell r="AZ1322">
            <v>0</v>
          </cell>
          <cell r="BA1322">
            <v>0</v>
          </cell>
          <cell r="BB1322">
            <v>0</v>
          </cell>
          <cell r="BC1322">
            <v>38828</v>
          </cell>
        </row>
        <row r="1323">
          <cell r="A1323">
            <v>2006</v>
          </cell>
          <cell r="B1323">
            <v>1</v>
          </cell>
          <cell r="C1323">
            <v>383</v>
          </cell>
          <cell r="D1323">
            <v>20</v>
          </cell>
          <cell r="E1323">
            <v>792020</v>
          </cell>
          <cell r="F1323">
            <v>0</v>
          </cell>
          <cell r="G1323" t="str">
            <v>Затраты по ШПЗ (основные)</v>
          </cell>
          <cell r="H1323">
            <v>2011</v>
          </cell>
          <cell r="I1323">
            <v>7920</v>
          </cell>
          <cell r="J1323">
            <v>14000</v>
          </cell>
          <cell r="K1323">
            <v>1</v>
          </cell>
          <cell r="L1323">
            <v>0</v>
          </cell>
          <cell r="M1323">
            <v>0</v>
          </cell>
          <cell r="N1323">
            <v>0</v>
          </cell>
          <cell r="R1323">
            <v>0</v>
          </cell>
          <cell r="S1323">
            <v>0</v>
          </cell>
          <cell r="T1323">
            <v>0</v>
          </cell>
          <cell r="U1323">
            <v>34</v>
          </cell>
          <cell r="V1323">
            <v>0</v>
          </cell>
          <cell r="W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34</v>
          </cell>
          <cell r="AE1323">
            <v>501105</v>
          </cell>
          <cell r="AF1323">
            <v>0</v>
          </cell>
          <cell r="AI1323">
            <v>2223</v>
          </cell>
          <cell r="AK1323">
            <v>0</v>
          </cell>
          <cell r="AM1323">
            <v>510</v>
          </cell>
          <cell r="AN1323">
            <v>1</v>
          </cell>
          <cell r="AO1323">
            <v>393216</v>
          </cell>
          <cell r="AQ1323">
            <v>0</v>
          </cell>
          <cell r="AR1323">
            <v>0</v>
          </cell>
          <cell r="AS1323" t="str">
            <v>Ы</v>
          </cell>
          <cell r="AT1323" t="str">
            <v>Ы</v>
          </cell>
          <cell r="AU1323">
            <v>0</v>
          </cell>
          <cell r="AV1323">
            <v>0</v>
          </cell>
          <cell r="AW1323">
            <v>23</v>
          </cell>
          <cell r="AX1323">
            <v>1</v>
          </cell>
          <cell r="AY1323">
            <v>0</v>
          </cell>
          <cell r="AZ1323">
            <v>0</v>
          </cell>
          <cell r="BA1323">
            <v>0</v>
          </cell>
          <cell r="BB1323">
            <v>0</v>
          </cell>
          <cell r="BC1323">
            <v>38828</v>
          </cell>
        </row>
        <row r="1324">
          <cell r="A1324">
            <v>2006</v>
          </cell>
          <cell r="B1324">
            <v>1</v>
          </cell>
          <cell r="C1324">
            <v>384</v>
          </cell>
          <cell r="D1324">
            <v>20</v>
          </cell>
          <cell r="E1324">
            <v>792020</v>
          </cell>
          <cell r="F1324">
            <v>0</v>
          </cell>
          <cell r="G1324" t="str">
            <v>Затраты по ШПЗ (основные)</v>
          </cell>
          <cell r="H1324">
            <v>2011</v>
          </cell>
          <cell r="I1324">
            <v>7920</v>
          </cell>
          <cell r="J1324">
            <v>6612.48</v>
          </cell>
          <cell r="K1324">
            <v>1</v>
          </cell>
          <cell r="L1324">
            <v>0</v>
          </cell>
          <cell r="M1324">
            <v>0</v>
          </cell>
          <cell r="N1324">
            <v>0</v>
          </cell>
          <cell r="R1324">
            <v>0</v>
          </cell>
          <cell r="S1324">
            <v>0</v>
          </cell>
          <cell r="T1324">
            <v>0</v>
          </cell>
          <cell r="U1324">
            <v>34</v>
          </cell>
          <cell r="V1324">
            <v>0</v>
          </cell>
          <cell r="W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34</v>
          </cell>
          <cell r="AE1324">
            <v>503000</v>
          </cell>
          <cell r="AF1324">
            <v>0</v>
          </cell>
          <cell r="AI1324">
            <v>2223</v>
          </cell>
          <cell r="AK1324">
            <v>0</v>
          </cell>
          <cell r="AM1324">
            <v>511</v>
          </cell>
          <cell r="AN1324">
            <v>1</v>
          </cell>
          <cell r="AO1324">
            <v>393216</v>
          </cell>
          <cell r="AQ1324">
            <v>0</v>
          </cell>
          <cell r="AR1324">
            <v>0</v>
          </cell>
          <cell r="AS1324" t="str">
            <v>Ы</v>
          </cell>
          <cell r="AT1324" t="str">
            <v>Ы</v>
          </cell>
          <cell r="AU1324">
            <v>0</v>
          </cell>
          <cell r="AV1324">
            <v>0</v>
          </cell>
          <cell r="AW1324">
            <v>23</v>
          </cell>
          <cell r="AX1324">
            <v>1</v>
          </cell>
          <cell r="AY1324">
            <v>0</v>
          </cell>
          <cell r="AZ1324">
            <v>0</v>
          </cell>
          <cell r="BA1324">
            <v>0</v>
          </cell>
          <cell r="BB1324">
            <v>0</v>
          </cell>
          <cell r="BC1324">
            <v>38828</v>
          </cell>
        </row>
        <row r="1325">
          <cell r="A1325">
            <v>2006</v>
          </cell>
          <cell r="B1325">
            <v>1</v>
          </cell>
          <cell r="C1325">
            <v>385</v>
          </cell>
          <cell r="D1325">
            <v>20</v>
          </cell>
          <cell r="E1325">
            <v>792020</v>
          </cell>
          <cell r="F1325">
            <v>0</v>
          </cell>
          <cell r="G1325" t="str">
            <v>Затраты по ШПЗ (основные)</v>
          </cell>
          <cell r="H1325">
            <v>2011</v>
          </cell>
          <cell r="I1325">
            <v>7920</v>
          </cell>
          <cell r="J1325">
            <v>5800</v>
          </cell>
          <cell r="K1325">
            <v>1</v>
          </cell>
          <cell r="L1325">
            <v>0</v>
          </cell>
          <cell r="M1325">
            <v>0</v>
          </cell>
          <cell r="N1325">
            <v>0</v>
          </cell>
          <cell r="R1325">
            <v>0</v>
          </cell>
          <cell r="S1325">
            <v>0</v>
          </cell>
          <cell r="T1325">
            <v>0</v>
          </cell>
          <cell r="U1325">
            <v>34</v>
          </cell>
          <cell r="V1325">
            <v>0</v>
          </cell>
          <cell r="W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34</v>
          </cell>
          <cell r="AE1325">
            <v>504100</v>
          </cell>
          <cell r="AF1325">
            <v>0</v>
          </cell>
          <cell r="AI1325">
            <v>2223</v>
          </cell>
          <cell r="AK1325">
            <v>0</v>
          </cell>
          <cell r="AM1325">
            <v>512</v>
          </cell>
          <cell r="AN1325">
            <v>1</v>
          </cell>
          <cell r="AO1325">
            <v>393216</v>
          </cell>
          <cell r="AQ1325">
            <v>0</v>
          </cell>
          <cell r="AR1325">
            <v>0</v>
          </cell>
          <cell r="AS1325" t="str">
            <v>Ы</v>
          </cell>
          <cell r="AT1325" t="str">
            <v>Ы</v>
          </cell>
          <cell r="AU1325">
            <v>0</v>
          </cell>
          <cell r="AV1325">
            <v>0</v>
          </cell>
          <cell r="AW1325">
            <v>23</v>
          </cell>
          <cell r="AX1325">
            <v>1</v>
          </cell>
          <cell r="AY1325">
            <v>0</v>
          </cell>
          <cell r="AZ1325">
            <v>0</v>
          </cell>
          <cell r="BA1325">
            <v>0</v>
          </cell>
          <cell r="BB1325">
            <v>0</v>
          </cell>
          <cell r="BC1325">
            <v>38828</v>
          </cell>
        </row>
        <row r="1326">
          <cell r="A1326">
            <v>2006</v>
          </cell>
          <cell r="B1326">
            <v>1</v>
          </cell>
          <cell r="C1326">
            <v>386</v>
          </cell>
          <cell r="D1326">
            <v>20</v>
          </cell>
          <cell r="E1326">
            <v>792020</v>
          </cell>
          <cell r="F1326">
            <v>0</v>
          </cell>
          <cell r="G1326" t="str">
            <v>Затраты по ШПЗ (основные)</v>
          </cell>
          <cell r="H1326">
            <v>2011</v>
          </cell>
          <cell r="I1326">
            <v>7920</v>
          </cell>
          <cell r="J1326">
            <v>466.67</v>
          </cell>
          <cell r="K1326">
            <v>1</v>
          </cell>
          <cell r="L1326">
            <v>0</v>
          </cell>
          <cell r="M1326">
            <v>0</v>
          </cell>
          <cell r="N1326">
            <v>0</v>
          </cell>
          <cell r="R1326">
            <v>0</v>
          </cell>
          <cell r="S1326">
            <v>0</v>
          </cell>
          <cell r="T1326">
            <v>0</v>
          </cell>
          <cell r="U1326">
            <v>34</v>
          </cell>
          <cell r="V1326">
            <v>0</v>
          </cell>
          <cell r="W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34</v>
          </cell>
          <cell r="AE1326">
            <v>504400</v>
          </cell>
          <cell r="AF1326">
            <v>0</v>
          </cell>
          <cell r="AI1326">
            <v>2223</v>
          </cell>
          <cell r="AK1326">
            <v>0</v>
          </cell>
          <cell r="AM1326">
            <v>513</v>
          </cell>
          <cell r="AN1326">
            <v>1</v>
          </cell>
          <cell r="AO1326">
            <v>393216</v>
          </cell>
          <cell r="AQ1326">
            <v>0</v>
          </cell>
          <cell r="AR1326">
            <v>0</v>
          </cell>
          <cell r="AS1326" t="str">
            <v>Ы</v>
          </cell>
          <cell r="AT1326" t="str">
            <v>Ы</v>
          </cell>
          <cell r="AU1326">
            <v>0</v>
          </cell>
          <cell r="AV1326">
            <v>0</v>
          </cell>
          <cell r="AW1326">
            <v>23</v>
          </cell>
          <cell r="AX1326">
            <v>1</v>
          </cell>
          <cell r="AY1326">
            <v>0</v>
          </cell>
          <cell r="AZ1326">
            <v>0</v>
          </cell>
          <cell r="BA1326">
            <v>0</v>
          </cell>
          <cell r="BB1326">
            <v>0</v>
          </cell>
          <cell r="BC1326">
            <v>38828</v>
          </cell>
        </row>
        <row r="1327">
          <cell r="A1327">
            <v>2006</v>
          </cell>
          <cell r="B1327">
            <v>1</v>
          </cell>
          <cell r="C1327">
            <v>387</v>
          </cell>
          <cell r="D1327">
            <v>20</v>
          </cell>
          <cell r="E1327">
            <v>792020</v>
          </cell>
          <cell r="F1327">
            <v>0</v>
          </cell>
          <cell r="G1327" t="str">
            <v>Затраты по ШПЗ (основные)</v>
          </cell>
          <cell r="H1327">
            <v>2011</v>
          </cell>
          <cell r="I1327">
            <v>7920</v>
          </cell>
          <cell r="J1327">
            <v>101474.03</v>
          </cell>
          <cell r="K1327">
            <v>1</v>
          </cell>
          <cell r="L1327">
            <v>0</v>
          </cell>
          <cell r="M1327">
            <v>0</v>
          </cell>
          <cell r="N1327">
            <v>0</v>
          </cell>
          <cell r="R1327">
            <v>0</v>
          </cell>
          <cell r="S1327">
            <v>0</v>
          </cell>
          <cell r="T1327">
            <v>0</v>
          </cell>
          <cell r="U1327">
            <v>34</v>
          </cell>
          <cell r="V1327">
            <v>0</v>
          </cell>
          <cell r="W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34</v>
          </cell>
          <cell r="AE1327">
            <v>505100</v>
          </cell>
          <cell r="AF1327">
            <v>0</v>
          </cell>
          <cell r="AI1327">
            <v>2223</v>
          </cell>
          <cell r="AK1327">
            <v>0</v>
          </cell>
          <cell r="AM1327">
            <v>514</v>
          </cell>
          <cell r="AN1327">
            <v>1</v>
          </cell>
          <cell r="AO1327">
            <v>393216</v>
          </cell>
          <cell r="AQ1327">
            <v>0</v>
          </cell>
          <cell r="AR1327">
            <v>0</v>
          </cell>
          <cell r="AS1327" t="str">
            <v>Ы</v>
          </cell>
          <cell r="AT1327" t="str">
            <v>Ы</v>
          </cell>
          <cell r="AU1327">
            <v>0</v>
          </cell>
          <cell r="AV1327">
            <v>0</v>
          </cell>
          <cell r="AW1327">
            <v>23</v>
          </cell>
          <cell r="AX1327">
            <v>1</v>
          </cell>
          <cell r="AY1327">
            <v>0</v>
          </cell>
          <cell r="AZ1327">
            <v>0</v>
          </cell>
          <cell r="BA1327">
            <v>0</v>
          </cell>
          <cell r="BB1327">
            <v>0</v>
          </cell>
          <cell r="BC1327">
            <v>38828</v>
          </cell>
        </row>
        <row r="1328">
          <cell r="A1328">
            <v>2006</v>
          </cell>
          <cell r="B1328">
            <v>1</v>
          </cell>
          <cell r="C1328">
            <v>388</v>
          </cell>
          <cell r="D1328">
            <v>20</v>
          </cell>
          <cell r="E1328">
            <v>792020</v>
          </cell>
          <cell r="F1328">
            <v>0</v>
          </cell>
          <cell r="G1328" t="str">
            <v>Затраты по ШПЗ (основные)</v>
          </cell>
          <cell r="H1328">
            <v>2011</v>
          </cell>
          <cell r="I1328">
            <v>7920</v>
          </cell>
          <cell r="J1328">
            <v>664</v>
          </cell>
          <cell r="K1328">
            <v>1</v>
          </cell>
          <cell r="L1328">
            <v>0</v>
          </cell>
          <cell r="M1328">
            <v>0</v>
          </cell>
          <cell r="N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34</v>
          </cell>
          <cell r="V1328">
            <v>0</v>
          </cell>
          <cell r="W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34</v>
          </cell>
          <cell r="AE1328">
            <v>505300</v>
          </cell>
          <cell r="AF1328">
            <v>0</v>
          </cell>
          <cell r="AI1328">
            <v>2223</v>
          </cell>
          <cell r="AK1328">
            <v>0</v>
          </cell>
          <cell r="AM1328">
            <v>515</v>
          </cell>
          <cell r="AN1328">
            <v>1</v>
          </cell>
          <cell r="AO1328">
            <v>393216</v>
          </cell>
          <cell r="AQ1328">
            <v>0</v>
          </cell>
          <cell r="AR1328">
            <v>0</v>
          </cell>
          <cell r="AS1328" t="str">
            <v>Ы</v>
          </cell>
          <cell r="AT1328" t="str">
            <v>Ы</v>
          </cell>
          <cell r="AU1328">
            <v>0</v>
          </cell>
          <cell r="AV1328">
            <v>0</v>
          </cell>
          <cell r="AW1328">
            <v>23</v>
          </cell>
          <cell r="AX1328">
            <v>1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38828</v>
          </cell>
        </row>
        <row r="1329">
          <cell r="A1329">
            <v>2006</v>
          </cell>
          <cell r="B1329">
            <v>1</v>
          </cell>
          <cell r="C1329">
            <v>389</v>
          </cell>
          <cell r="D1329">
            <v>20</v>
          </cell>
          <cell r="E1329">
            <v>792020</v>
          </cell>
          <cell r="F1329">
            <v>0</v>
          </cell>
          <cell r="G1329" t="str">
            <v>Затраты по ШПЗ (основные)</v>
          </cell>
          <cell r="H1329">
            <v>2011</v>
          </cell>
          <cell r="I1329">
            <v>7920</v>
          </cell>
          <cell r="J1329">
            <v>353</v>
          </cell>
          <cell r="K1329">
            <v>1</v>
          </cell>
          <cell r="L1329">
            <v>0</v>
          </cell>
          <cell r="M1329">
            <v>0</v>
          </cell>
          <cell r="N1329">
            <v>0</v>
          </cell>
          <cell r="R1329">
            <v>0</v>
          </cell>
          <cell r="S1329">
            <v>0</v>
          </cell>
          <cell r="T1329">
            <v>0</v>
          </cell>
          <cell r="U1329">
            <v>34</v>
          </cell>
          <cell r="V1329">
            <v>0</v>
          </cell>
          <cell r="W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34</v>
          </cell>
          <cell r="AE1329">
            <v>505400</v>
          </cell>
          <cell r="AF1329">
            <v>0</v>
          </cell>
          <cell r="AI1329">
            <v>2223</v>
          </cell>
          <cell r="AK1329">
            <v>0</v>
          </cell>
          <cell r="AM1329">
            <v>516</v>
          </cell>
          <cell r="AN1329">
            <v>1</v>
          </cell>
          <cell r="AO1329">
            <v>393216</v>
          </cell>
          <cell r="AQ1329">
            <v>0</v>
          </cell>
          <cell r="AR1329">
            <v>0</v>
          </cell>
          <cell r="AS1329" t="str">
            <v>Ы</v>
          </cell>
          <cell r="AT1329" t="str">
            <v>Ы</v>
          </cell>
          <cell r="AU1329">
            <v>0</v>
          </cell>
          <cell r="AV1329">
            <v>0</v>
          </cell>
          <cell r="AW1329">
            <v>23</v>
          </cell>
          <cell r="AX1329">
            <v>1</v>
          </cell>
          <cell r="AY1329">
            <v>0</v>
          </cell>
          <cell r="AZ1329">
            <v>0</v>
          </cell>
          <cell r="BA1329">
            <v>0</v>
          </cell>
          <cell r="BB1329">
            <v>0</v>
          </cell>
          <cell r="BC1329">
            <v>38828</v>
          </cell>
        </row>
        <row r="1330">
          <cell r="A1330">
            <v>2006</v>
          </cell>
          <cell r="B1330">
            <v>1</v>
          </cell>
          <cell r="C1330">
            <v>390</v>
          </cell>
          <cell r="D1330">
            <v>20</v>
          </cell>
          <cell r="E1330">
            <v>792020</v>
          </cell>
          <cell r="F1330">
            <v>0</v>
          </cell>
          <cell r="G1330" t="str">
            <v>Затраты по ШПЗ (основные)</v>
          </cell>
          <cell r="H1330">
            <v>2011</v>
          </cell>
          <cell r="I1330">
            <v>7920</v>
          </cell>
          <cell r="J1330">
            <v>521093.8</v>
          </cell>
          <cell r="K1330">
            <v>1</v>
          </cell>
          <cell r="L1330">
            <v>0</v>
          </cell>
          <cell r="M1330">
            <v>0</v>
          </cell>
          <cell r="N1330">
            <v>0</v>
          </cell>
          <cell r="R1330">
            <v>0</v>
          </cell>
          <cell r="S1330">
            <v>0</v>
          </cell>
          <cell r="T1330">
            <v>0</v>
          </cell>
          <cell r="U1330">
            <v>34</v>
          </cell>
          <cell r="V1330">
            <v>0</v>
          </cell>
          <cell r="W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34</v>
          </cell>
          <cell r="AE1330">
            <v>508310</v>
          </cell>
          <cell r="AF1330">
            <v>0</v>
          </cell>
          <cell r="AI1330">
            <v>2223</v>
          </cell>
          <cell r="AK1330">
            <v>0</v>
          </cell>
          <cell r="AM1330">
            <v>517</v>
          </cell>
          <cell r="AN1330">
            <v>1</v>
          </cell>
          <cell r="AO1330">
            <v>393216</v>
          </cell>
          <cell r="AQ1330">
            <v>0</v>
          </cell>
          <cell r="AR1330">
            <v>0</v>
          </cell>
          <cell r="AS1330" t="str">
            <v>Ы</v>
          </cell>
          <cell r="AT1330" t="str">
            <v>Ы</v>
          </cell>
          <cell r="AU1330">
            <v>0</v>
          </cell>
          <cell r="AV1330">
            <v>0</v>
          </cell>
          <cell r="AW1330">
            <v>23</v>
          </cell>
          <cell r="AX1330">
            <v>1</v>
          </cell>
          <cell r="AY1330">
            <v>0</v>
          </cell>
          <cell r="AZ1330">
            <v>0</v>
          </cell>
          <cell r="BA1330">
            <v>0</v>
          </cell>
          <cell r="BB1330">
            <v>0</v>
          </cell>
          <cell r="BC1330">
            <v>38828</v>
          </cell>
        </row>
        <row r="1331">
          <cell r="A1331">
            <v>2006</v>
          </cell>
          <cell r="B1331">
            <v>1</v>
          </cell>
          <cell r="C1331">
            <v>391</v>
          </cell>
          <cell r="D1331">
            <v>20</v>
          </cell>
          <cell r="E1331">
            <v>792020</v>
          </cell>
          <cell r="F1331">
            <v>0</v>
          </cell>
          <cell r="G1331" t="str">
            <v>Затраты по ШПЗ (основные)</v>
          </cell>
          <cell r="H1331">
            <v>2011</v>
          </cell>
          <cell r="I1331">
            <v>7920</v>
          </cell>
          <cell r="J1331">
            <v>272229.2</v>
          </cell>
          <cell r="K1331">
            <v>1</v>
          </cell>
          <cell r="L1331">
            <v>0</v>
          </cell>
          <cell r="M1331">
            <v>0</v>
          </cell>
          <cell r="N1331">
            <v>0</v>
          </cell>
          <cell r="R1331">
            <v>0</v>
          </cell>
          <cell r="S1331">
            <v>0</v>
          </cell>
          <cell r="T1331">
            <v>0</v>
          </cell>
          <cell r="U1331">
            <v>34</v>
          </cell>
          <cell r="V1331">
            <v>0</v>
          </cell>
          <cell r="W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34</v>
          </cell>
          <cell r="AE1331">
            <v>510100</v>
          </cell>
          <cell r="AF1331">
            <v>0</v>
          </cell>
          <cell r="AI1331">
            <v>2223</v>
          </cell>
          <cell r="AK1331">
            <v>0</v>
          </cell>
          <cell r="AM1331">
            <v>518</v>
          </cell>
          <cell r="AN1331">
            <v>1</v>
          </cell>
          <cell r="AO1331">
            <v>393216</v>
          </cell>
          <cell r="AQ1331">
            <v>0</v>
          </cell>
          <cell r="AR1331">
            <v>0</v>
          </cell>
          <cell r="AS1331" t="str">
            <v>Ы</v>
          </cell>
          <cell r="AT1331" t="str">
            <v>Ы</v>
          </cell>
          <cell r="AU1331">
            <v>0</v>
          </cell>
          <cell r="AV1331">
            <v>0</v>
          </cell>
          <cell r="AW1331">
            <v>23</v>
          </cell>
          <cell r="AX1331">
            <v>1</v>
          </cell>
          <cell r="AY1331">
            <v>0</v>
          </cell>
          <cell r="AZ1331">
            <v>0</v>
          </cell>
          <cell r="BA1331">
            <v>0</v>
          </cell>
          <cell r="BB1331">
            <v>0</v>
          </cell>
          <cell r="BC1331">
            <v>38828</v>
          </cell>
        </row>
        <row r="1332">
          <cell r="A1332">
            <v>2006</v>
          </cell>
          <cell r="B1332">
            <v>1</v>
          </cell>
          <cell r="C1332">
            <v>392</v>
          </cell>
          <cell r="D1332">
            <v>20</v>
          </cell>
          <cell r="E1332">
            <v>792020</v>
          </cell>
          <cell r="F1332">
            <v>0</v>
          </cell>
          <cell r="G1332" t="str">
            <v>Затраты по ШПЗ (основные)</v>
          </cell>
          <cell r="H1332">
            <v>2011</v>
          </cell>
          <cell r="I1332">
            <v>7920</v>
          </cell>
          <cell r="J1332">
            <v>460.7</v>
          </cell>
          <cell r="K1332">
            <v>1</v>
          </cell>
          <cell r="L1332">
            <v>0</v>
          </cell>
          <cell r="M1332">
            <v>0</v>
          </cell>
          <cell r="N1332">
            <v>0</v>
          </cell>
          <cell r="R1332">
            <v>0</v>
          </cell>
          <cell r="S1332">
            <v>0</v>
          </cell>
          <cell r="T1332">
            <v>0</v>
          </cell>
          <cell r="U1332">
            <v>34</v>
          </cell>
          <cell r="V1332">
            <v>0</v>
          </cell>
          <cell r="W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34</v>
          </cell>
          <cell r="AE1332">
            <v>510200</v>
          </cell>
          <cell r="AF1332">
            <v>0</v>
          </cell>
          <cell r="AI1332">
            <v>2223</v>
          </cell>
          <cell r="AK1332">
            <v>0</v>
          </cell>
          <cell r="AM1332">
            <v>519</v>
          </cell>
          <cell r="AN1332">
            <v>1</v>
          </cell>
          <cell r="AO1332">
            <v>393216</v>
          </cell>
          <cell r="AQ1332">
            <v>0</v>
          </cell>
          <cell r="AR1332">
            <v>0</v>
          </cell>
          <cell r="AS1332" t="str">
            <v>Ы</v>
          </cell>
          <cell r="AT1332" t="str">
            <v>Ы</v>
          </cell>
          <cell r="AU1332">
            <v>0</v>
          </cell>
          <cell r="AV1332">
            <v>0</v>
          </cell>
          <cell r="AW1332">
            <v>23</v>
          </cell>
          <cell r="AX1332">
            <v>1</v>
          </cell>
          <cell r="AY1332">
            <v>0</v>
          </cell>
          <cell r="AZ1332">
            <v>0</v>
          </cell>
          <cell r="BA1332">
            <v>0</v>
          </cell>
          <cell r="BB1332">
            <v>0</v>
          </cell>
          <cell r="BC1332">
            <v>38828</v>
          </cell>
        </row>
        <row r="1333">
          <cell r="A1333">
            <v>2006</v>
          </cell>
          <cell r="B1333">
            <v>1</v>
          </cell>
          <cell r="C1333">
            <v>393</v>
          </cell>
          <cell r="D1333">
            <v>20</v>
          </cell>
          <cell r="E1333">
            <v>792020</v>
          </cell>
          <cell r="F1333">
            <v>0</v>
          </cell>
          <cell r="G1333" t="str">
            <v>Затраты по ШПЗ (основные)</v>
          </cell>
          <cell r="H1333">
            <v>2011</v>
          </cell>
          <cell r="I1333">
            <v>7920</v>
          </cell>
          <cell r="J1333">
            <v>374</v>
          </cell>
          <cell r="K1333">
            <v>1</v>
          </cell>
          <cell r="L1333">
            <v>0</v>
          </cell>
          <cell r="M1333">
            <v>0</v>
          </cell>
          <cell r="N1333">
            <v>0</v>
          </cell>
          <cell r="R1333">
            <v>0</v>
          </cell>
          <cell r="S1333">
            <v>0</v>
          </cell>
          <cell r="T1333">
            <v>0</v>
          </cell>
          <cell r="U1333">
            <v>34</v>
          </cell>
          <cell r="V1333">
            <v>0</v>
          </cell>
          <cell r="W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34</v>
          </cell>
          <cell r="AE1333">
            <v>510300</v>
          </cell>
          <cell r="AF1333">
            <v>0</v>
          </cell>
          <cell r="AI1333">
            <v>2223</v>
          </cell>
          <cell r="AK1333">
            <v>0</v>
          </cell>
          <cell r="AM1333">
            <v>520</v>
          </cell>
          <cell r="AN1333">
            <v>1</v>
          </cell>
          <cell r="AO1333">
            <v>393216</v>
          </cell>
          <cell r="AQ1333">
            <v>0</v>
          </cell>
          <cell r="AR1333">
            <v>0</v>
          </cell>
          <cell r="AS1333" t="str">
            <v>Ы</v>
          </cell>
          <cell r="AT1333" t="str">
            <v>Ы</v>
          </cell>
          <cell r="AU1333">
            <v>0</v>
          </cell>
          <cell r="AV1333">
            <v>0</v>
          </cell>
          <cell r="AW1333">
            <v>23</v>
          </cell>
          <cell r="AX1333">
            <v>1</v>
          </cell>
          <cell r="AY1333">
            <v>0</v>
          </cell>
          <cell r="AZ1333">
            <v>0</v>
          </cell>
          <cell r="BA1333">
            <v>0</v>
          </cell>
          <cell r="BB1333">
            <v>0</v>
          </cell>
          <cell r="BC1333">
            <v>38828</v>
          </cell>
        </row>
        <row r="1334">
          <cell r="A1334">
            <v>2006</v>
          </cell>
          <cell r="B1334">
            <v>1</v>
          </cell>
          <cell r="C1334">
            <v>394</v>
          </cell>
          <cell r="D1334">
            <v>20</v>
          </cell>
          <cell r="E1334">
            <v>792020</v>
          </cell>
          <cell r="F1334">
            <v>0</v>
          </cell>
          <cell r="G1334" t="str">
            <v>Затраты по ШПЗ (основные)</v>
          </cell>
          <cell r="H1334">
            <v>2011</v>
          </cell>
          <cell r="I1334">
            <v>7920</v>
          </cell>
          <cell r="J1334">
            <v>1914.79</v>
          </cell>
          <cell r="K1334">
            <v>1</v>
          </cell>
          <cell r="L1334">
            <v>0</v>
          </cell>
          <cell r="M1334">
            <v>0</v>
          </cell>
          <cell r="N1334">
            <v>0</v>
          </cell>
          <cell r="R1334">
            <v>0</v>
          </cell>
          <cell r="S1334">
            <v>0</v>
          </cell>
          <cell r="T1334">
            <v>0</v>
          </cell>
          <cell r="U1334">
            <v>34</v>
          </cell>
          <cell r="V1334">
            <v>0</v>
          </cell>
          <cell r="W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34</v>
          </cell>
          <cell r="AE1334">
            <v>510400</v>
          </cell>
          <cell r="AF1334">
            <v>0</v>
          </cell>
          <cell r="AI1334">
            <v>2223</v>
          </cell>
          <cell r="AK1334">
            <v>0</v>
          </cell>
          <cell r="AM1334">
            <v>521</v>
          </cell>
          <cell r="AN1334">
            <v>1</v>
          </cell>
          <cell r="AO1334">
            <v>393216</v>
          </cell>
          <cell r="AQ1334">
            <v>0</v>
          </cell>
          <cell r="AR1334">
            <v>0</v>
          </cell>
          <cell r="AS1334" t="str">
            <v>Ы</v>
          </cell>
          <cell r="AT1334" t="str">
            <v>Ы</v>
          </cell>
          <cell r="AU1334">
            <v>0</v>
          </cell>
          <cell r="AV1334">
            <v>0</v>
          </cell>
          <cell r="AW1334">
            <v>23</v>
          </cell>
          <cell r="AX1334">
            <v>1</v>
          </cell>
          <cell r="AY1334">
            <v>0</v>
          </cell>
          <cell r="AZ1334">
            <v>0</v>
          </cell>
          <cell r="BA1334">
            <v>0</v>
          </cell>
          <cell r="BB1334">
            <v>0</v>
          </cell>
          <cell r="BC1334">
            <v>38828</v>
          </cell>
        </row>
        <row r="1335">
          <cell r="A1335">
            <v>2006</v>
          </cell>
          <cell r="B1335">
            <v>1</v>
          </cell>
          <cell r="C1335">
            <v>395</v>
          </cell>
          <cell r="D1335">
            <v>20</v>
          </cell>
          <cell r="E1335">
            <v>792020</v>
          </cell>
          <cell r="F1335">
            <v>0</v>
          </cell>
          <cell r="G1335" t="str">
            <v>Затраты по ШПЗ (основные)</v>
          </cell>
          <cell r="H1335">
            <v>2011</v>
          </cell>
          <cell r="I1335">
            <v>7920</v>
          </cell>
          <cell r="J1335">
            <v>179459</v>
          </cell>
          <cell r="K1335">
            <v>1</v>
          </cell>
          <cell r="L1335">
            <v>0</v>
          </cell>
          <cell r="M1335">
            <v>0</v>
          </cell>
          <cell r="N1335">
            <v>0</v>
          </cell>
          <cell r="R1335">
            <v>0</v>
          </cell>
          <cell r="S1335">
            <v>0</v>
          </cell>
          <cell r="T1335">
            <v>0</v>
          </cell>
          <cell r="U1335">
            <v>34</v>
          </cell>
          <cell r="V1335">
            <v>0</v>
          </cell>
          <cell r="W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34</v>
          </cell>
          <cell r="AE1335">
            <v>510600</v>
          </cell>
          <cell r="AF1335">
            <v>0</v>
          </cell>
          <cell r="AI1335">
            <v>2223</v>
          </cell>
          <cell r="AK1335">
            <v>0</v>
          </cell>
          <cell r="AM1335">
            <v>522</v>
          </cell>
          <cell r="AN1335">
            <v>1</v>
          </cell>
          <cell r="AO1335">
            <v>393216</v>
          </cell>
          <cell r="AQ1335">
            <v>0</v>
          </cell>
          <cell r="AR1335">
            <v>0</v>
          </cell>
          <cell r="AS1335" t="str">
            <v>Ы</v>
          </cell>
          <cell r="AT1335" t="str">
            <v>Ы</v>
          </cell>
          <cell r="AU1335">
            <v>0</v>
          </cell>
          <cell r="AV1335">
            <v>0</v>
          </cell>
          <cell r="AW1335">
            <v>23</v>
          </cell>
          <cell r="AX1335">
            <v>1</v>
          </cell>
          <cell r="AY1335">
            <v>0</v>
          </cell>
          <cell r="AZ1335">
            <v>0</v>
          </cell>
          <cell r="BA1335">
            <v>0</v>
          </cell>
          <cell r="BB1335">
            <v>0</v>
          </cell>
          <cell r="BC1335">
            <v>38828</v>
          </cell>
        </row>
        <row r="1336">
          <cell r="A1336">
            <v>2006</v>
          </cell>
          <cell r="B1336">
            <v>1</v>
          </cell>
          <cell r="C1336">
            <v>396</v>
          </cell>
          <cell r="D1336">
            <v>20</v>
          </cell>
          <cell r="E1336">
            <v>792020</v>
          </cell>
          <cell r="F1336">
            <v>0</v>
          </cell>
          <cell r="G1336" t="str">
            <v>Затраты по ШПЗ (основные)</v>
          </cell>
          <cell r="H1336">
            <v>2011</v>
          </cell>
          <cell r="I1336">
            <v>7920</v>
          </cell>
          <cell r="J1336">
            <v>8665.8700000000008</v>
          </cell>
          <cell r="K1336">
            <v>1</v>
          </cell>
          <cell r="L1336">
            <v>0</v>
          </cell>
          <cell r="M1336">
            <v>0</v>
          </cell>
          <cell r="N1336">
            <v>0</v>
          </cell>
          <cell r="R1336">
            <v>0</v>
          </cell>
          <cell r="S1336">
            <v>0</v>
          </cell>
          <cell r="T1336">
            <v>0</v>
          </cell>
          <cell r="U1336">
            <v>34</v>
          </cell>
          <cell r="V1336">
            <v>0</v>
          </cell>
          <cell r="W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34</v>
          </cell>
          <cell r="AE1336">
            <v>513600</v>
          </cell>
          <cell r="AF1336">
            <v>0</v>
          </cell>
          <cell r="AI1336">
            <v>2223</v>
          </cell>
          <cell r="AK1336">
            <v>0</v>
          </cell>
          <cell r="AM1336">
            <v>523</v>
          </cell>
          <cell r="AN1336">
            <v>1</v>
          </cell>
          <cell r="AO1336">
            <v>393216</v>
          </cell>
          <cell r="AQ1336">
            <v>0</v>
          </cell>
          <cell r="AR1336">
            <v>0</v>
          </cell>
          <cell r="AS1336" t="str">
            <v>Ы</v>
          </cell>
          <cell r="AT1336" t="str">
            <v>Ы</v>
          </cell>
          <cell r="AU1336">
            <v>0</v>
          </cell>
          <cell r="AV1336">
            <v>0</v>
          </cell>
          <cell r="AW1336">
            <v>23</v>
          </cell>
          <cell r="AX1336">
            <v>1</v>
          </cell>
          <cell r="AY1336">
            <v>0</v>
          </cell>
          <cell r="AZ1336">
            <v>0</v>
          </cell>
          <cell r="BA1336">
            <v>0</v>
          </cell>
          <cell r="BB1336">
            <v>0</v>
          </cell>
          <cell r="BC1336">
            <v>38828</v>
          </cell>
        </row>
        <row r="1337">
          <cell r="A1337">
            <v>2006</v>
          </cell>
          <cell r="B1337">
            <v>1</v>
          </cell>
          <cell r="C1337">
            <v>397</v>
          </cell>
          <cell r="D1337">
            <v>20</v>
          </cell>
          <cell r="E1337">
            <v>792020</v>
          </cell>
          <cell r="F1337">
            <v>0</v>
          </cell>
          <cell r="G1337" t="str">
            <v>Затраты по ШПЗ (основные)</v>
          </cell>
          <cell r="H1337">
            <v>2011</v>
          </cell>
          <cell r="I1337">
            <v>7920</v>
          </cell>
          <cell r="J1337">
            <v>2966.65</v>
          </cell>
          <cell r="K1337">
            <v>1</v>
          </cell>
          <cell r="L1337">
            <v>0</v>
          </cell>
          <cell r="M1337">
            <v>0</v>
          </cell>
          <cell r="N1337">
            <v>0</v>
          </cell>
          <cell r="R1337">
            <v>0</v>
          </cell>
          <cell r="S1337">
            <v>0</v>
          </cell>
          <cell r="T1337">
            <v>0</v>
          </cell>
          <cell r="U1337">
            <v>34</v>
          </cell>
          <cell r="V1337">
            <v>0</v>
          </cell>
          <cell r="W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34</v>
          </cell>
          <cell r="AE1337">
            <v>530000</v>
          </cell>
          <cell r="AF1337">
            <v>0</v>
          </cell>
          <cell r="AI1337">
            <v>2223</v>
          </cell>
          <cell r="AK1337">
            <v>0</v>
          </cell>
          <cell r="AM1337">
            <v>524</v>
          </cell>
          <cell r="AN1337">
            <v>1</v>
          </cell>
          <cell r="AO1337">
            <v>393216</v>
          </cell>
          <cell r="AQ1337">
            <v>0</v>
          </cell>
          <cell r="AR1337">
            <v>0</v>
          </cell>
          <cell r="AS1337" t="str">
            <v>Ы</v>
          </cell>
          <cell r="AT1337" t="str">
            <v>Ы</v>
          </cell>
          <cell r="AU1337">
            <v>0</v>
          </cell>
          <cell r="AV1337">
            <v>0</v>
          </cell>
          <cell r="AW1337">
            <v>23</v>
          </cell>
          <cell r="AX1337">
            <v>1</v>
          </cell>
          <cell r="AY1337">
            <v>0</v>
          </cell>
          <cell r="AZ1337">
            <v>0</v>
          </cell>
          <cell r="BA1337">
            <v>0</v>
          </cell>
          <cell r="BB1337">
            <v>0</v>
          </cell>
          <cell r="BC1337">
            <v>38828</v>
          </cell>
        </row>
        <row r="1338">
          <cell r="A1338">
            <v>2006</v>
          </cell>
          <cell r="B1338">
            <v>1</v>
          </cell>
          <cell r="C1338">
            <v>428</v>
          </cell>
          <cell r="D1338">
            <v>20</v>
          </cell>
          <cell r="E1338">
            <v>792020</v>
          </cell>
          <cell r="F1338">
            <v>0</v>
          </cell>
          <cell r="G1338" t="str">
            <v>Затраты по ШПЗ (основные)</v>
          </cell>
          <cell r="H1338">
            <v>2011</v>
          </cell>
          <cell r="I1338">
            <v>7920</v>
          </cell>
          <cell r="J1338">
            <v>112998.38</v>
          </cell>
          <cell r="K1338">
            <v>1</v>
          </cell>
          <cell r="L1338">
            <v>0</v>
          </cell>
          <cell r="M1338">
            <v>0</v>
          </cell>
          <cell r="N1338">
            <v>0</v>
          </cell>
          <cell r="R1338">
            <v>0</v>
          </cell>
          <cell r="S1338">
            <v>0</v>
          </cell>
          <cell r="T1338">
            <v>0</v>
          </cell>
          <cell r="U1338">
            <v>35</v>
          </cell>
          <cell r="V1338">
            <v>0</v>
          </cell>
          <cell r="W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35</v>
          </cell>
          <cell r="AE1338">
            <v>110000</v>
          </cell>
          <cell r="AF1338">
            <v>0</v>
          </cell>
          <cell r="AI1338">
            <v>2223</v>
          </cell>
          <cell r="AK1338">
            <v>0</v>
          </cell>
          <cell r="AM1338">
            <v>555</v>
          </cell>
          <cell r="AN1338">
            <v>1</v>
          </cell>
          <cell r="AO1338">
            <v>393216</v>
          </cell>
          <cell r="AQ1338">
            <v>0</v>
          </cell>
          <cell r="AR1338">
            <v>0</v>
          </cell>
          <cell r="AS1338" t="str">
            <v>Ы</v>
          </cell>
          <cell r="AT1338" t="str">
            <v>Ы</v>
          </cell>
          <cell r="AU1338">
            <v>0</v>
          </cell>
          <cell r="AV1338">
            <v>0</v>
          </cell>
          <cell r="AW1338">
            <v>23</v>
          </cell>
          <cell r="AX1338">
            <v>1</v>
          </cell>
          <cell r="AY1338">
            <v>0</v>
          </cell>
          <cell r="AZ1338">
            <v>0</v>
          </cell>
          <cell r="BA1338">
            <v>0</v>
          </cell>
          <cell r="BB1338">
            <v>0</v>
          </cell>
          <cell r="BC1338">
            <v>38828</v>
          </cell>
        </row>
        <row r="1339">
          <cell r="A1339">
            <v>2006</v>
          </cell>
          <cell r="B1339">
            <v>1</v>
          </cell>
          <cell r="C1339">
            <v>429</v>
          </cell>
          <cell r="D1339">
            <v>20</v>
          </cell>
          <cell r="E1339">
            <v>792020</v>
          </cell>
          <cell r="F1339">
            <v>0</v>
          </cell>
          <cell r="G1339" t="str">
            <v>Затраты по ШПЗ (основные)</v>
          </cell>
          <cell r="H1339">
            <v>2011</v>
          </cell>
          <cell r="I1339">
            <v>7920</v>
          </cell>
          <cell r="J1339">
            <v>2659.61</v>
          </cell>
          <cell r="K1339">
            <v>1</v>
          </cell>
          <cell r="L1339">
            <v>0</v>
          </cell>
          <cell r="M1339">
            <v>0</v>
          </cell>
          <cell r="N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35</v>
          </cell>
          <cell r="V1339">
            <v>0</v>
          </cell>
          <cell r="W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35</v>
          </cell>
          <cell r="AE1339">
            <v>114020</v>
          </cell>
          <cell r="AF1339">
            <v>0</v>
          </cell>
          <cell r="AI1339">
            <v>2223</v>
          </cell>
          <cell r="AK1339">
            <v>0</v>
          </cell>
          <cell r="AM1339">
            <v>556</v>
          </cell>
          <cell r="AN1339">
            <v>1</v>
          </cell>
          <cell r="AO1339">
            <v>393216</v>
          </cell>
          <cell r="AQ1339">
            <v>0</v>
          </cell>
          <cell r="AR1339">
            <v>0</v>
          </cell>
          <cell r="AS1339" t="str">
            <v>Ы</v>
          </cell>
          <cell r="AT1339" t="str">
            <v>Ы</v>
          </cell>
          <cell r="AU1339">
            <v>0</v>
          </cell>
          <cell r="AV1339">
            <v>0</v>
          </cell>
          <cell r="AW1339">
            <v>23</v>
          </cell>
          <cell r="AX1339">
            <v>1</v>
          </cell>
          <cell r="AY1339">
            <v>0</v>
          </cell>
          <cell r="AZ1339">
            <v>0</v>
          </cell>
          <cell r="BA1339">
            <v>0</v>
          </cell>
          <cell r="BB1339">
            <v>0</v>
          </cell>
          <cell r="BC1339">
            <v>38828</v>
          </cell>
        </row>
        <row r="1340">
          <cell r="A1340">
            <v>2006</v>
          </cell>
          <cell r="B1340">
            <v>1</v>
          </cell>
          <cell r="C1340">
            <v>430</v>
          </cell>
          <cell r="D1340">
            <v>20</v>
          </cell>
          <cell r="E1340">
            <v>792020</v>
          </cell>
          <cell r="F1340">
            <v>0</v>
          </cell>
          <cell r="G1340" t="str">
            <v>Затраты по ШПЗ (основные)</v>
          </cell>
          <cell r="H1340">
            <v>2011</v>
          </cell>
          <cell r="I1340">
            <v>7920</v>
          </cell>
          <cell r="J1340">
            <v>134817.09</v>
          </cell>
          <cell r="K1340">
            <v>1</v>
          </cell>
          <cell r="L1340">
            <v>0</v>
          </cell>
          <cell r="M1340">
            <v>0</v>
          </cell>
          <cell r="N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35</v>
          </cell>
          <cell r="V1340">
            <v>0</v>
          </cell>
          <cell r="W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35</v>
          </cell>
          <cell r="AE1340">
            <v>116000</v>
          </cell>
          <cell r="AF1340">
            <v>0</v>
          </cell>
          <cell r="AI1340">
            <v>2223</v>
          </cell>
          <cell r="AK1340">
            <v>0</v>
          </cell>
          <cell r="AM1340">
            <v>557</v>
          </cell>
          <cell r="AN1340">
            <v>1</v>
          </cell>
          <cell r="AO1340">
            <v>393216</v>
          </cell>
          <cell r="AQ1340">
            <v>0</v>
          </cell>
          <cell r="AR1340">
            <v>0</v>
          </cell>
          <cell r="AS1340" t="str">
            <v>Ы</v>
          </cell>
          <cell r="AT1340" t="str">
            <v>Ы</v>
          </cell>
          <cell r="AU1340">
            <v>0</v>
          </cell>
          <cell r="AV1340">
            <v>0</v>
          </cell>
          <cell r="AW1340">
            <v>23</v>
          </cell>
          <cell r="AX1340">
            <v>1</v>
          </cell>
          <cell r="AY1340">
            <v>0</v>
          </cell>
          <cell r="AZ1340">
            <v>0</v>
          </cell>
          <cell r="BA1340">
            <v>0</v>
          </cell>
          <cell r="BB1340">
            <v>0</v>
          </cell>
          <cell r="BC1340">
            <v>38828</v>
          </cell>
        </row>
        <row r="1341">
          <cell r="A1341">
            <v>2006</v>
          </cell>
          <cell r="B1341">
            <v>1</v>
          </cell>
          <cell r="C1341">
            <v>431</v>
          </cell>
          <cell r="D1341">
            <v>20</v>
          </cell>
          <cell r="E1341">
            <v>792020</v>
          </cell>
          <cell r="F1341">
            <v>0</v>
          </cell>
          <cell r="G1341" t="str">
            <v>Затраты по ШПЗ (основные)</v>
          </cell>
          <cell r="H1341">
            <v>2011</v>
          </cell>
          <cell r="I1341">
            <v>7920</v>
          </cell>
          <cell r="J1341">
            <v>6302</v>
          </cell>
          <cell r="K1341">
            <v>1</v>
          </cell>
          <cell r="L1341">
            <v>0</v>
          </cell>
          <cell r="M1341">
            <v>0</v>
          </cell>
          <cell r="N1341">
            <v>0</v>
          </cell>
          <cell r="R1341">
            <v>0</v>
          </cell>
          <cell r="S1341">
            <v>0</v>
          </cell>
          <cell r="T1341">
            <v>0</v>
          </cell>
          <cell r="U1341">
            <v>35</v>
          </cell>
          <cell r="V1341">
            <v>0</v>
          </cell>
          <cell r="W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35</v>
          </cell>
          <cell r="AE1341">
            <v>117000</v>
          </cell>
          <cell r="AF1341">
            <v>0</v>
          </cell>
          <cell r="AI1341">
            <v>2223</v>
          </cell>
          <cell r="AK1341">
            <v>0</v>
          </cell>
          <cell r="AM1341">
            <v>558</v>
          </cell>
          <cell r="AN1341">
            <v>1</v>
          </cell>
          <cell r="AO1341">
            <v>393216</v>
          </cell>
          <cell r="AQ1341">
            <v>0</v>
          </cell>
          <cell r="AR1341">
            <v>0</v>
          </cell>
          <cell r="AS1341" t="str">
            <v>Ы</v>
          </cell>
          <cell r="AT1341" t="str">
            <v>Ы</v>
          </cell>
          <cell r="AU1341">
            <v>0</v>
          </cell>
          <cell r="AV1341">
            <v>0</v>
          </cell>
          <cell r="AW1341">
            <v>23</v>
          </cell>
          <cell r="AX1341">
            <v>1</v>
          </cell>
          <cell r="AY1341">
            <v>0</v>
          </cell>
          <cell r="AZ1341">
            <v>0</v>
          </cell>
          <cell r="BA1341">
            <v>0</v>
          </cell>
          <cell r="BB1341">
            <v>0</v>
          </cell>
          <cell r="BC1341">
            <v>38828</v>
          </cell>
        </row>
        <row r="1342">
          <cell r="A1342">
            <v>2006</v>
          </cell>
          <cell r="B1342">
            <v>1</v>
          </cell>
          <cell r="C1342">
            <v>432</v>
          </cell>
          <cell r="D1342">
            <v>20</v>
          </cell>
          <cell r="E1342">
            <v>792020</v>
          </cell>
          <cell r="F1342">
            <v>0</v>
          </cell>
          <cell r="G1342" t="str">
            <v>Затраты по ШПЗ (основные)</v>
          </cell>
          <cell r="H1342">
            <v>2011</v>
          </cell>
          <cell r="I1342">
            <v>7920</v>
          </cell>
          <cell r="J1342">
            <v>33531</v>
          </cell>
          <cell r="K1342">
            <v>1</v>
          </cell>
          <cell r="L1342">
            <v>0</v>
          </cell>
          <cell r="M1342">
            <v>0</v>
          </cell>
          <cell r="N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35</v>
          </cell>
          <cell r="V1342">
            <v>0</v>
          </cell>
          <cell r="W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35</v>
          </cell>
          <cell r="AE1342">
            <v>118000</v>
          </cell>
          <cell r="AF1342">
            <v>0</v>
          </cell>
          <cell r="AI1342">
            <v>2223</v>
          </cell>
          <cell r="AK1342">
            <v>0</v>
          </cell>
          <cell r="AM1342">
            <v>559</v>
          </cell>
          <cell r="AN1342">
            <v>1</v>
          </cell>
          <cell r="AO1342">
            <v>393216</v>
          </cell>
          <cell r="AQ1342">
            <v>0</v>
          </cell>
          <cell r="AR1342">
            <v>0</v>
          </cell>
          <cell r="AS1342" t="str">
            <v>Ы</v>
          </cell>
          <cell r="AT1342" t="str">
            <v>Ы</v>
          </cell>
          <cell r="AU1342">
            <v>0</v>
          </cell>
          <cell r="AV1342">
            <v>0</v>
          </cell>
          <cell r="AW1342">
            <v>23</v>
          </cell>
          <cell r="AX1342">
            <v>1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38828</v>
          </cell>
        </row>
        <row r="1343">
          <cell r="A1343">
            <v>2006</v>
          </cell>
          <cell r="B1343">
            <v>1</v>
          </cell>
          <cell r="C1343">
            <v>433</v>
          </cell>
          <cell r="D1343">
            <v>20</v>
          </cell>
          <cell r="E1343">
            <v>792020</v>
          </cell>
          <cell r="F1343">
            <v>0</v>
          </cell>
          <cell r="G1343" t="str">
            <v>Затраты по ШПЗ (основные)</v>
          </cell>
          <cell r="H1343">
            <v>2011</v>
          </cell>
          <cell r="I1343">
            <v>7920</v>
          </cell>
          <cell r="J1343">
            <v>1623.36</v>
          </cell>
          <cell r="K1343">
            <v>1</v>
          </cell>
          <cell r="L1343">
            <v>0</v>
          </cell>
          <cell r="M1343">
            <v>0</v>
          </cell>
          <cell r="N1343">
            <v>0</v>
          </cell>
          <cell r="R1343">
            <v>0</v>
          </cell>
          <cell r="S1343">
            <v>0</v>
          </cell>
          <cell r="T1343">
            <v>0</v>
          </cell>
          <cell r="U1343">
            <v>35</v>
          </cell>
          <cell r="V1343">
            <v>0</v>
          </cell>
          <cell r="W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35</v>
          </cell>
          <cell r="AE1343">
            <v>131000</v>
          </cell>
          <cell r="AF1343">
            <v>0</v>
          </cell>
          <cell r="AI1343">
            <v>2223</v>
          </cell>
          <cell r="AK1343">
            <v>0</v>
          </cell>
          <cell r="AM1343">
            <v>560</v>
          </cell>
          <cell r="AN1343">
            <v>1</v>
          </cell>
          <cell r="AO1343">
            <v>393216</v>
          </cell>
          <cell r="AQ1343">
            <v>0</v>
          </cell>
          <cell r="AR1343">
            <v>0</v>
          </cell>
          <cell r="AS1343" t="str">
            <v>Ы</v>
          </cell>
          <cell r="AT1343" t="str">
            <v>Ы</v>
          </cell>
          <cell r="AU1343">
            <v>0</v>
          </cell>
          <cell r="AV1343">
            <v>0</v>
          </cell>
          <cell r="AW1343">
            <v>23</v>
          </cell>
          <cell r="AX1343">
            <v>1</v>
          </cell>
          <cell r="AY1343">
            <v>0</v>
          </cell>
          <cell r="AZ1343">
            <v>0</v>
          </cell>
          <cell r="BA1343">
            <v>0</v>
          </cell>
          <cell r="BB1343">
            <v>0</v>
          </cell>
          <cell r="BC1343">
            <v>38828</v>
          </cell>
        </row>
        <row r="1344">
          <cell r="A1344">
            <v>2006</v>
          </cell>
          <cell r="B1344">
            <v>1</v>
          </cell>
          <cell r="C1344">
            <v>434</v>
          </cell>
          <cell r="D1344">
            <v>20</v>
          </cell>
          <cell r="E1344">
            <v>792020</v>
          </cell>
          <cell r="F1344">
            <v>0</v>
          </cell>
          <cell r="G1344" t="str">
            <v>Затраты по ШПЗ (основные)</v>
          </cell>
          <cell r="H1344">
            <v>2011</v>
          </cell>
          <cell r="I1344">
            <v>7920</v>
          </cell>
          <cell r="J1344">
            <v>34941.46</v>
          </cell>
          <cell r="K1344">
            <v>1</v>
          </cell>
          <cell r="L1344">
            <v>0</v>
          </cell>
          <cell r="M1344">
            <v>0</v>
          </cell>
          <cell r="N1344">
            <v>0</v>
          </cell>
          <cell r="R1344">
            <v>0</v>
          </cell>
          <cell r="S1344">
            <v>0</v>
          </cell>
          <cell r="T1344">
            <v>0</v>
          </cell>
          <cell r="U1344">
            <v>35</v>
          </cell>
          <cell r="V1344">
            <v>0</v>
          </cell>
          <cell r="W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35</v>
          </cell>
          <cell r="AE1344">
            <v>132000</v>
          </cell>
          <cell r="AF1344">
            <v>0</v>
          </cell>
          <cell r="AI1344">
            <v>2223</v>
          </cell>
          <cell r="AK1344">
            <v>0</v>
          </cell>
          <cell r="AM1344">
            <v>561</v>
          </cell>
          <cell r="AN1344">
            <v>1</v>
          </cell>
          <cell r="AO1344">
            <v>393216</v>
          </cell>
          <cell r="AQ1344">
            <v>0</v>
          </cell>
          <cell r="AR1344">
            <v>0</v>
          </cell>
          <cell r="AS1344" t="str">
            <v>Ы</v>
          </cell>
          <cell r="AT1344" t="str">
            <v>Ы</v>
          </cell>
          <cell r="AU1344">
            <v>0</v>
          </cell>
          <cell r="AV1344">
            <v>0</v>
          </cell>
          <cell r="AW1344">
            <v>23</v>
          </cell>
          <cell r="AX1344">
            <v>1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C1344">
            <v>38828</v>
          </cell>
        </row>
        <row r="1345">
          <cell r="A1345">
            <v>2006</v>
          </cell>
          <cell r="B1345">
            <v>1</v>
          </cell>
          <cell r="C1345">
            <v>435</v>
          </cell>
          <cell r="D1345">
            <v>20</v>
          </cell>
          <cell r="E1345">
            <v>792020</v>
          </cell>
          <cell r="F1345">
            <v>0</v>
          </cell>
          <cell r="G1345" t="str">
            <v>Затраты по ШПЗ (основные)</v>
          </cell>
          <cell r="H1345">
            <v>2011</v>
          </cell>
          <cell r="I1345">
            <v>7920</v>
          </cell>
          <cell r="J1345">
            <v>1651.28</v>
          </cell>
          <cell r="K1345">
            <v>1</v>
          </cell>
          <cell r="L1345">
            <v>0</v>
          </cell>
          <cell r="M1345">
            <v>0</v>
          </cell>
          <cell r="N1345">
            <v>0</v>
          </cell>
          <cell r="R1345">
            <v>0</v>
          </cell>
          <cell r="S1345">
            <v>0</v>
          </cell>
          <cell r="T1345">
            <v>0</v>
          </cell>
          <cell r="U1345">
            <v>35</v>
          </cell>
          <cell r="V1345">
            <v>0</v>
          </cell>
          <cell r="W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35</v>
          </cell>
          <cell r="AE1345">
            <v>135000</v>
          </cell>
          <cell r="AF1345">
            <v>0</v>
          </cell>
          <cell r="AI1345">
            <v>2223</v>
          </cell>
          <cell r="AK1345">
            <v>0</v>
          </cell>
          <cell r="AM1345">
            <v>562</v>
          </cell>
          <cell r="AN1345">
            <v>1</v>
          </cell>
          <cell r="AO1345">
            <v>393216</v>
          </cell>
          <cell r="AQ1345">
            <v>0</v>
          </cell>
          <cell r="AR1345">
            <v>0</v>
          </cell>
          <cell r="AS1345" t="str">
            <v>Ы</v>
          </cell>
          <cell r="AT1345" t="str">
            <v>Ы</v>
          </cell>
          <cell r="AU1345">
            <v>0</v>
          </cell>
          <cell r="AV1345">
            <v>0</v>
          </cell>
          <cell r="AW1345">
            <v>23</v>
          </cell>
          <cell r="AX1345">
            <v>1</v>
          </cell>
          <cell r="AY1345">
            <v>0</v>
          </cell>
          <cell r="AZ1345">
            <v>0</v>
          </cell>
          <cell r="BA1345">
            <v>0</v>
          </cell>
          <cell r="BB1345">
            <v>0</v>
          </cell>
          <cell r="BC1345">
            <v>38828</v>
          </cell>
        </row>
        <row r="1346">
          <cell r="A1346">
            <v>2006</v>
          </cell>
          <cell r="B1346">
            <v>1</v>
          </cell>
          <cell r="C1346">
            <v>436</v>
          </cell>
          <cell r="D1346">
            <v>20</v>
          </cell>
          <cell r="E1346">
            <v>792020</v>
          </cell>
          <cell r="F1346">
            <v>0</v>
          </cell>
          <cell r="G1346" t="str">
            <v>Затраты по ШПЗ (основные)</v>
          </cell>
          <cell r="H1346">
            <v>2011</v>
          </cell>
          <cell r="I1346">
            <v>7920</v>
          </cell>
          <cell r="J1346">
            <v>251991.36</v>
          </cell>
          <cell r="K1346">
            <v>1</v>
          </cell>
          <cell r="L1346">
            <v>0</v>
          </cell>
          <cell r="M1346">
            <v>0</v>
          </cell>
          <cell r="N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35</v>
          </cell>
          <cell r="V1346">
            <v>0</v>
          </cell>
          <cell r="W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35</v>
          </cell>
          <cell r="AE1346">
            <v>143000</v>
          </cell>
          <cell r="AF1346">
            <v>0</v>
          </cell>
          <cell r="AI1346">
            <v>2223</v>
          </cell>
          <cell r="AK1346">
            <v>0</v>
          </cell>
          <cell r="AM1346">
            <v>563</v>
          </cell>
          <cell r="AN1346">
            <v>1</v>
          </cell>
          <cell r="AO1346">
            <v>393216</v>
          </cell>
          <cell r="AQ1346">
            <v>0</v>
          </cell>
          <cell r="AR1346">
            <v>0</v>
          </cell>
          <cell r="AS1346" t="str">
            <v>Ы</v>
          </cell>
          <cell r="AT1346" t="str">
            <v>Ы</v>
          </cell>
          <cell r="AU1346">
            <v>0</v>
          </cell>
          <cell r="AV1346">
            <v>0</v>
          </cell>
          <cell r="AW1346">
            <v>23</v>
          </cell>
          <cell r="AX1346">
            <v>1</v>
          </cell>
          <cell r="AY1346">
            <v>0</v>
          </cell>
          <cell r="AZ1346">
            <v>0</v>
          </cell>
          <cell r="BA1346">
            <v>0</v>
          </cell>
          <cell r="BB1346">
            <v>0</v>
          </cell>
          <cell r="BC1346">
            <v>38828</v>
          </cell>
        </row>
        <row r="1347">
          <cell r="A1347">
            <v>2006</v>
          </cell>
          <cell r="B1347">
            <v>1</v>
          </cell>
          <cell r="C1347">
            <v>437</v>
          </cell>
          <cell r="D1347">
            <v>20</v>
          </cell>
          <cell r="E1347">
            <v>792020</v>
          </cell>
          <cell r="F1347">
            <v>0</v>
          </cell>
          <cell r="G1347" t="str">
            <v>Затраты по ШПЗ (основные)</v>
          </cell>
          <cell r="H1347">
            <v>2011</v>
          </cell>
          <cell r="I1347">
            <v>7920</v>
          </cell>
          <cell r="J1347">
            <v>251691.9</v>
          </cell>
          <cell r="K1347">
            <v>1</v>
          </cell>
          <cell r="L1347">
            <v>0</v>
          </cell>
          <cell r="M1347">
            <v>0</v>
          </cell>
          <cell r="N1347">
            <v>0</v>
          </cell>
          <cell r="R1347">
            <v>0</v>
          </cell>
          <cell r="S1347">
            <v>0</v>
          </cell>
          <cell r="T1347">
            <v>0</v>
          </cell>
          <cell r="U1347">
            <v>35</v>
          </cell>
          <cell r="V1347">
            <v>0</v>
          </cell>
          <cell r="W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35</v>
          </cell>
          <cell r="AE1347">
            <v>151000</v>
          </cell>
          <cell r="AF1347">
            <v>0</v>
          </cell>
          <cell r="AI1347">
            <v>2223</v>
          </cell>
          <cell r="AK1347">
            <v>0</v>
          </cell>
          <cell r="AM1347">
            <v>564</v>
          </cell>
          <cell r="AN1347">
            <v>1</v>
          </cell>
          <cell r="AO1347">
            <v>393216</v>
          </cell>
          <cell r="AQ1347">
            <v>0</v>
          </cell>
          <cell r="AR1347">
            <v>0</v>
          </cell>
          <cell r="AS1347" t="str">
            <v>Ы</v>
          </cell>
          <cell r="AT1347" t="str">
            <v>Ы</v>
          </cell>
          <cell r="AU1347">
            <v>0</v>
          </cell>
          <cell r="AV1347">
            <v>0</v>
          </cell>
          <cell r="AW1347">
            <v>23</v>
          </cell>
          <cell r="AX1347">
            <v>1</v>
          </cell>
          <cell r="AY1347">
            <v>0</v>
          </cell>
          <cell r="AZ1347">
            <v>0</v>
          </cell>
          <cell r="BA1347">
            <v>0</v>
          </cell>
          <cell r="BB1347">
            <v>0</v>
          </cell>
          <cell r="BC1347">
            <v>38828</v>
          </cell>
        </row>
        <row r="1348">
          <cell r="A1348">
            <v>2006</v>
          </cell>
          <cell r="B1348">
            <v>1</v>
          </cell>
          <cell r="C1348">
            <v>438</v>
          </cell>
          <cell r="D1348">
            <v>20</v>
          </cell>
          <cell r="E1348">
            <v>792020</v>
          </cell>
          <cell r="F1348">
            <v>0</v>
          </cell>
          <cell r="G1348" t="str">
            <v>Затраты по ШПЗ (основные)</v>
          </cell>
          <cell r="H1348">
            <v>2011</v>
          </cell>
          <cell r="I1348">
            <v>7920</v>
          </cell>
          <cell r="J1348">
            <v>1319476.57</v>
          </cell>
          <cell r="K1348">
            <v>1</v>
          </cell>
          <cell r="L1348">
            <v>0</v>
          </cell>
          <cell r="M1348">
            <v>0</v>
          </cell>
          <cell r="N1348">
            <v>0</v>
          </cell>
          <cell r="R1348">
            <v>0</v>
          </cell>
          <cell r="S1348">
            <v>0</v>
          </cell>
          <cell r="T1348">
            <v>0</v>
          </cell>
          <cell r="U1348">
            <v>35</v>
          </cell>
          <cell r="V1348">
            <v>0</v>
          </cell>
          <cell r="W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35</v>
          </cell>
          <cell r="AE1348">
            <v>220000</v>
          </cell>
          <cell r="AF1348">
            <v>0</v>
          </cell>
          <cell r="AI1348">
            <v>2223</v>
          </cell>
          <cell r="AK1348">
            <v>0</v>
          </cell>
          <cell r="AM1348">
            <v>565</v>
          </cell>
          <cell r="AN1348">
            <v>1</v>
          </cell>
          <cell r="AO1348">
            <v>393216</v>
          </cell>
          <cell r="AQ1348">
            <v>0</v>
          </cell>
          <cell r="AR1348">
            <v>0</v>
          </cell>
          <cell r="AS1348" t="str">
            <v>Ы</v>
          </cell>
          <cell r="AT1348" t="str">
            <v>Ы</v>
          </cell>
          <cell r="AU1348">
            <v>0</v>
          </cell>
          <cell r="AV1348">
            <v>0</v>
          </cell>
          <cell r="AW1348">
            <v>23</v>
          </cell>
          <cell r="AX1348">
            <v>1</v>
          </cell>
          <cell r="AY1348">
            <v>0</v>
          </cell>
          <cell r="AZ1348">
            <v>0</v>
          </cell>
          <cell r="BA1348">
            <v>0</v>
          </cell>
          <cell r="BB1348">
            <v>0</v>
          </cell>
          <cell r="BC1348">
            <v>38828</v>
          </cell>
        </row>
        <row r="1349">
          <cell r="A1349">
            <v>2006</v>
          </cell>
          <cell r="B1349">
            <v>1</v>
          </cell>
          <cell r="C1349">
            <v>439</v>
          </cell>
          <cell r="D1349">
            <v>20</v>
          </cell>
          <cell r="E1349">
            <v>792020</v>
          </cell>
          <cell r="F1349">
            <v>0</v>
          </cell>
          <cell r="G1349" t="str">
            <v>Затраты по ШПЗ (основные)</v>
          </cell>
          <cell r="H1349">
            <v>2011</v>
          </cell>
          <cell r="I1349">
            <v>7920</v>
          </cell>
          <cell r="J1349">
            <v>652043.97</v>
          </cell>
          <cell r="K1349">
            <v>1</v>
          </cell>
          <cell r="L1349">
            <v>0</v>
          </cell>
          <cell r="M1349">
            <v>0</v>
          </cell>
          <cell r="N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35</v>
          </cell>
          <cell r="V1349">
            <v>0</v>
          </cell>
          <cell r="W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35</v>
          </cell>
          <cell r="AE1349">
            <v>230000</v>
          </cell>
          <cell r="AF1349">
            <v>0</v>
          </cell>
          <cell r="AI1349">
            <v>2223</v>
          </cell>
          <cell r="AK1349">
            <v>0</v>
          </cell>
          <cell r="AM1349">
            <v>566</v>
          </cell>
          <cell r="AN1349">
            <v>1</v>
          </cell>
          <cell r="AO1349">
            <v>393216</v>
          </cell>
          <cell r="AQ1349">
            <v>0</v>
          </cell>
          <cell r="AR1349">
            <v>0</v>
          </cell>
          <cell r="AS1349" t="str">
            <v>Ы</v>
          </cell>
          <cell r="AT1349" t="str">
            <v>Ы</v>
          </cell>
          <cell r="AU1349">
            <v>0</v>
          </cell>
          <cell r="AV1349">
            <v>0</v>
          </cell>
          <cell r="AW1349">
            <v>23</v>
          </cell>
          <cell r="AX1349">
            <v>1</v>
          </cell>
          <cell r="AY1349">
            <v>0</v>
          </cell>
          <cell r="AZ1349">
            <v>0</v>
          </cell>
          <cell r="BA1349">
            <v>0</v>
          </cell>
          <cell r="BB1349">
            <v>0</v>
          </cell>
          <cell r="BC1349">
            <v>38828</v>
          </cell>
        </row>
        <row r="1350">
          <cell r="A1350">
            <v>2006</v>
          </cell>
          <cell r="B1350">
            <v>1</v>
          </cell>
          <cell r="C1350">
            <v>440</v>
          </cell>
          <cell r="D1350">
            <v>20</v>
          </cell>
          <cell r="E1350">
            <v>792020</v>
          </cell>
          <cell r="F1350">
            <v>0</v>
          </cell>
          <cell r="G1350" t="str">
            <v>Затраты по ШПЗ (основные)</v>
          </cell>
          <cell r="H1350">
            <v>2011</v>
          </cell>
          <cell r="I1350">
            <v>7920</v>
          </cell>
          <cell r="J1350">
            <v>44373.64</v>
          </cell>
          <cell r="K1350">
            <v>1</v>
          </cell>
          <cell r="L1350">
            <v>0</v>
          </cell>
          <cell r="M1350">
            <v>0</v>
          </cell>
          <cell r="N1350">
            <v>0</v>
          </cell>
          <cell r="R1350">
            <v>0</v>
          </cell>
          <cell r="S1350">
            <v>0</v>
          </cell>
          <cell r="T1350">
            <v>0</v>
          </cell>
          <cell r="U1350">
            <v>35</v>
          </cell>
          <cell r="V1350">
            <v>0</v>
          </cell>
          <cell r="W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35</v>
          </cell>
          <cell r="AE1350">
            <v>260000</v>
          </cell>
          <cell r="AF1350">
            <v>0</v>
          </cell>
          <cell r="AI1350">
            <v>2223</v>
          </cell>
          <cell r="AK1350">
            <v>0</v>
          </cell>
          <cell r="AM1350">
            <v>567</v>
          </cell>
          <cell r="AN1350">
            <v>1</v>
          </cell>
          <cell r="AO1350">
            <v>393216</v>
          </cell>
          <cell r="AQ1350">
            <v>0</v>
          </cell>
          <cell r="AR1350">
            <v>0</v>
          </cell>
          <cell r="AS1350" t="str">
            <v>Ы</v>
          </cell>
          <cell r="AT1350" t="str">
            <v>Ы</v>
          </cell>
          <cell r="AU1350">
            <v>0</v>
          </cell>
          <cell r="AV1350">
            <v>0</v>
          </cell>
          <cell r="AW1350">
            <v>23</v>
          </cell>
          <cell r="AX1350">
            <v>1</v>
          </cell>
          <cell r="AY1350">
            <v>0</v>
          </cell>
          <cell r="AZ1350">
            <v>0</v>
          </cell>
          <cell r="BA1350">
            <v>0</v>
          </cell>
          <cell r="BB1350">
            <v>0</v>
          </cell>
          <cell r="BC1350">
            <v>38828</v>
          </cell>
        </row>
        <row r="1351">
          <cell r="A1351">
            <v>2006</v>
          </cell>
          <cell r="B1351">
            <v>1</v>
          </cell>
          <cell r="C1351">
            <v>441</v>
          </cell>
          <cell r="D1351">
            <v>20</v>
          </cell>
          <cell r="E1351">
            <v>792020</v>
          </cell>
          <cell r="F1351">
            <v>0</v>
          </cell>
          <cell r="G1351" t="str">
            <v>Затраты по ШПЗ (основные)</v>
          </cell>
          <cell r="H1351">
            <v>2011</v>
          </cell>
          <cell r="I1351">
            <v>7920</v>
          </cell>
          <cell r="J1351">
            <v>154664.46</v>
          </cell>
          <cell r="K1351">
            <v>1</v>
          </cell>
          <cell r="L1351">
            <v>0</v>
          </cell>
          <cell r="M1351">
            <v>0</v>
          </cell>
          <cell r="N1351">
            <v>0</v>
          </cell>
          <cell r="R1351">
            <v>0</v>
          </cell>
          <cell r="S1351">
            <v>0</v>
          </cell>
          <cell r="T1351">
            <v>0</v>
          </cell>
          <cell r="U1351">
            <v>35</v>
          </cell>
          <cell r="V1351">
            <v>0</v>
          </cell>
          <cell r="W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35</v>
          </cell>
          <cell r="AE1351">
            <v>270000</v>
          </cell>
          <cell r="AF1351">
            <v>0</v>
          </cell>
          <cell r="AI1351">
            <v>2223</v>
          </cell>
          <cell r="AK1351">
            <v>0</v>
          </cell>
          <cell r="AM1351">
            <v>568</v>
          </cell>
          <cell r="AN1351">
            <v>1</v>
          </cell>
          <cell r="AO1351">
            <v>393216</v>
          </cell>
          <cell r="AQ1351">
            <v>0</v>
          </cell>
          <cell r="AR1351">
            <v>0</v>
          </cell>
          <cell r="AS1351" t="str">
            <v>Ы</v>
          </cell>
          <cell r="AT1351" t="str">
            <v>Ы</v>
          </cell>
          <cell r="AU1351">
            <v>0</v>
          </cell>
          <cell r="AV1351">
            <v>0</v>
          </cell>
          <cell r="AW1351">
            <v>23</v>
          </cell>
          <cell r="AX1351">
            <v>1</v>
          </cell>
          <cell r="AY1351">
            <v>0</v>
          </cell>
          <cell r="AZ1351">
            <v>0</v>
          </cell>
          <cell r="BA1351">
            <v>0</v>
          </cell>
          <cell r="BB1351">
            <v>0</v>
          </cell>
          <cell r="BC1351">
            <v>38828</v>
          </cell>
        </row>
        <row r="1352">
          <cell r="A1352">
            <v>2006</v>
          </cell>
          <cell r="B1352">
            <v>1</v>
          </cell>
          <cell r="C1352">
            <v>442</v>
          </cell>
          <cell r="D1352">
            <v>20</v>
          </cell>
          <cell r="E1352">
            <v>792020</v>
          </cell>
          <cell r="F1352">
            <v>0</v>
          </cell>
          <cell r="G1352" t="str">
            <v>Затраты по ШПЗ (основные)</v>
          </cell>
          <cell r="H1352">
            <v>2011</v>
          </cell>
          <cell r="I1352">
            <v>7920</v>
          </cell>
          <cell r="J1352">
            <v>3809.92</v>
          </cell>
          <cell r="K1352">
            <v>1</v>
          </cell>
          <cell r="L1352">
            <v>0</v>
          </cell>
          <cell r="M1352">
            <v>0</v>
          </cell>
          <cell r="N1352">
            <v>0</v>
          </cell>
          <cell r="R1352">
            <v>0</v>
          </cell>
          <cell r="S1352">
            <v>0</v>
          </cell>
          <cell r="T1352">
            <v>0</v>
          </cell>
          <cell r="U1352">
            <v>35</v>
          </cell>
          <cell r="V1352">
            <v>0</v>
          </cell>
          <cell r="W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35</v>
          </cell>
          <cell r="AE1352">
            <v>280000</v>
          </cell>
          <cell r="AF1352">
            <v>0</v>
          </cell>
          <cell r="AI1352">
            <v>2223</v>
          </cell>
          <cell r="AK1352">
            <v>0</v>
          </cell>
          <cell r="AM1352">
            <v>569</v>
          </cell>
          <cell r="AN1352">
            <v>1</v>
          </cell>
          <cell r="AO1352">
            <v>393216</v>
          </cell>
          <cell r="AQ1352">
            <v>0</v>
          </cell>
          <cell r="AR1352">
            <v>0</v>
          </cell>
          <cell r="AS1352" t="str">
            <v>Ы</v>
          </cell>
          <cell r="AT1352" t="str">
            <v>Ы</v>
          </cell>
          <cell r="AU1352">
            <v>0</v>
          </cell>
          <cell r="AV1352">
            <v>0</v>
          </cell>
          <cell r="AW1352">
            <v>23</v>
          </cell>
          <cell r="AX1352">
            <v>1</v>
          </cell>
          <cell r="AY1352">
            <v>0</v>
          </cell>
          <cell r="AZ1352">
            <v>0</v>
          </cell>
          <cell r="BA1352">
            <v>0</v>
          </cell>
          <cell r="BB1352">
            <v>0</v>
          </cell>
          <cell r="BC1352">
            <v>38828</v>
          </cell>
        </row>
        <row r="1353">
          <cell r="A1353">
            <v>2006</v>
          </cell>
          <cell r="B1353">
            <v>1</v>
          </cell>
          <cell r="C1353">
            <v>443</v>
          </cell>
          <cell r="D1353">
            <v>20</v>
          </cell>
          <cell r="E1353">
            <v>792020</v>
          </cell>
          <cell r="F1353">
            <v>0</v>
          </cell>
          <cell r="G1353" t="str">
            <v>Затраты по ШПЗ (основные)</v>
          </cell>
          <cell r="H1353">
            <v>2011</v>
          </cell>
          <cell r="I1353">
            <v>7920</v>
          </cell>
          <cell r="J1353">
            <v>63404.46</v>
          </cell>
          <cell r="K1353">
            <v>1</v>
          </cell>
          <cell r="L1353">
            <v>0</v>
          </cell>
          <cell r="M1353">
            <v>0</v>
          </cell>
          <cell r="N1353">
            <v>0</v>
          </cell>
          <cell r="R1353">
            <v>0</v>
          </cell>
          <cell r="S1353">
            <v>0</v>
          </cell>
          <cell r="T1353">
            <v>0</v>
          </cell>
          <cell r="U1353">
            <v>35</v>
          </cell>
          <cell r="V1353">
            <v>0</v>
          </cell>
          <cell r="W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35</v>
          </cell>
          <cell r="AE1353">
            <v>280100</v>
          </cell>
          <cell r="AF1353">
            <v>0</v>
          </cell>
          <cell r="AI1353">
            <v>2223</v>
          </cell>
          <cell r="AK1353">
            <v>0</v>
          </cell>
          <cell r="AM1353">
            <v>570</v>
          </cell>
          <cell r="AN1353">
            <v>1</v>
          </cell>
          <cell r="AO1353">
            <v>393216</v>
          </cell>
          <cell r="AQ1353">
            <v>0</v>
          </cell>
          <cell r="AR1353">
            <v>0</v>
          </cell>
          <cell r="AS1353" t="str">
            <v>Ы</v>
          </cell>
          <cell r="AT1353" t="str">
            <v>Ы</v>
          </cell>
          <cell r="AU1353">
            <v>0</v>
          </cell>
          <cell r="AV1353">
            <v>0</v>
          </cell>
          <cell r="AW1353">
            <v>23</v>
          </cell>
          <cell r="AX1353">
            <v>1</v>
          </cell>
          <cell r="AY1353">
            <v>0</v>
          </cell>
          <cell r="AZ1353">
            <v>0</v>
          </cell>
          <cell r="BA1353">
            <v>0</v>
          </cell>
          <cell r="BB1353">
            <v>0</v>
          </cell>
          <cell r="BC1353">
            <v>38828</v>
          </cell>
        </row>
        <row r="1354">
          <cell r="A1354">
            <v>2006</v>
          </cell>
          <cell r="B1354">
            <v>1</v>
          </cell>
          <cell r="C1354">
            <v>444</v>
          </cell>
          <cell r="D1354">
            <v>20</v>
          </cell>
          <cell r="E1354">
            <v>792020</v>
          </cell>
          <cell r="F1354">
            <v>0</v>
          </cell>
          <cell r="G1354" t="str">
            <v>Затраты по ШПЗ (основные)</v>
          </cell>
          <cell r="H1354">
            <v>2011</v>
          </cell>
          <cell r="I1354">
            <v>7920</v>
          </cell>
          <cell r="J1354">
            <v>26454.6</v>
          </cell>
          <cell r="K1354">
            <v>1</v>
          </cell>
          <cell r="L1354">
            <v>0</v>
          </cell>
          <cell r="M1354">
            <v>0</v>
          </cell>
          <cell r="N1354">
            <v>0</v>
          </cell>
          <cell r="R1354">
            <v>0</v>
          </cell>
          <cell r="S1354">
            <v>0</v>
          </cell>
          <cell r="T1354">
            <v>0</v>
          </cell>
          <cell r="U1354">
            <v>35</v>
          </cell>
          <cell r="V1354">
            <v>0</v>
          </cell>
          <cell r="W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35</v>
          </cell>
          <cell r="AE1354">
            <v>280300</v>
          </cell>
          <cell r="AF1354">
            <v>0</v>
          </cell>
          <cell r="AI1354">
            <v>2223</v>
          </cell>
          <cell r="AK1354">
            <v>0</v>
          </cell>
          <cell r="AM1354">
            <v>571</v>
          </cell>
          <cell r="AN1354">
            <v>1</v>
          </cell>
          <cell r="AO1354">
            <v>393216</v>
          </cell>
          <cell r="AQ1354">
            <v>0</v>
          </cell>
          <cell r="AR1354">
            <v>0</v>
          </cell>
          <cell r="AS1354" t="str">
            <v>Ы</v>
          </cell>
          <cell r="AT1354" t="str">
            <v>Ы</v>
          </cell>
          <cell r="AU1354">
            <v>0</v>
          </cell>
          <cell r="AV1354">
            <v>0</v>
          </cell>
          <cell r="AW1354">
            <v>23</v>
          </cell>
          <cell r="AX1354">
            <v>1</v>
          </cell>
          <cell r="AY1354">
            <v>0</v>
          </cell>
          <cell r="AZ1354">
            <v>0</v>
          </cell>
          <cell r="BA1354">
            <v>0</v>
          </cell>
          <cell r="BB1354">
            <v>0</v>
          </cell>
          <cell r="BC1354">
            <v>38828</v>
          </cell>
        </row>
        <row r="1355">
          <cell r="A1355">
            <v>2006</v>
          </cell>
          <cell r="B1355">
            <v>1</v>
          </cell>
          <cell r="C1355">
            <v>445</v>
          </cell>
          <cell r="D1355">
            <v>20</v>
          </cell>
          <cell r="E1355">
            <v>792020</v>
          </cell>
          <cell r="F1355">
            <v>0</v>
          </cell>
          <cell r="G1355" t="str">
            <v>Затраты по ШПЗ (основные)</v>
          </cell>
          <cell r="H1355">
            <v>2011</v>
          </cell>
          <cell r="I1355">
            <v>7920</v>
          </cell>
          <cell r="J1355">
            <v>96155.56</v>
          </cell>
          <cell r="K1355">
            <v>1</v>
          </cell>
          <cell r="L1355">
            <v>0</v>
          </cell>
          <cell r="M1355">
            <v>0</v>
          </cell>
          <cell r="N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35</v>
          </cell>
          <cell r="V1355">
            <v>0</v>
          </cell>
          <cell r="W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35</v>
          </cell>
          <cell r="AE1355">
            <v>280400</v>
          </cell>
          <cell r="AF1355">
            <v>0</v>
          </cell>
          <cell r="AI1355">
            <v>2223</v>
          </cell>
          <cell r="AK1355">
            <v>0</v>
          </cell>
          <cell r="AM1355">
            <v>572</v>
          </cell>
          <cell r="AN1355">
            <v>1</v>
          </cell>
          <cell r="AO1355">
            <v>393216</v>
          </cell>
          <cell r="AQ1355">
            <v>0</v>
          </cell>
          <cell r="AR1355">
            <v>0</v>
          </cell>
          <cell r="AS1355" t="str">
            <v>Ы</v>
          </cell>
          <cell r="AT1355" t="str">
            <v>Ы</v>
          </cell>
          <cell r="AU1355">
            <v>0</v>
          </cell>
          <cell r="AV1355">
            <v>0</v>
          </cell>
          <cell r="AW1355">
            <v>23</v>
          </cell>
          <cell r="AX1355">
            <v>1</v>
          </cell>
          <cell r="AY1355">
            <v>0</v>
          </cell>
          <cell r="AZ1355">
            <v>0</v>
          </cell>
          <cell r="BA1355">
            <v>0</v>
          </cell>
          <cell r="BB1355">
            <v>0</v>
          </cell>
          <cell r="BC1355">
            <v>38828</v>
          </cell>
        </row>
        <row r="1356">
          <cell r="A1356">
            <v>2006</v>
          </cell>
          <cell r="B1356">
            <v>1</v>
          </cell>
          <cell r="C1356">
            <v>446</v>
          </cell>
          <cell r="D1356">
            <v>20</v>
          </cell>
          <cell r="E1356">
            <v>792020</v>
          </cell>
          <cell r="F1356">
            <v>0</v>
          </cell>
          <cell r="G1356" t="str">
            <v>Затраты по ШПЗ (основные)</v>
          </cell>
          <cell r="H1356">
            <v>2011</v>
          </cell>
          <cell r="I1356">
            <v>7920</v>
          </cell>
          <cell r="J1356">
            <v>3775.07</v>
          </cell>
          <cell r="K1356">
            <v>1</v>
          </cell>
          <cell r="L1356">
            <v>0</v>
          </cell>
          <cell r="M1356">
            <v>0</v>
          </cell>
          <cell r="N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35</v>
          </cell>
          <cell r="V1356">
            <v>0</v>
          </cell>
          <cell r="W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35</v>
          </cell>
          <cell r="AE1356">
            <v>281000</v>
          </cell>
          <cell r="AF1356">
            <v>0</v>
          </cell>
          <cell r="AI1356">
            <v>2223</v>
          </cell>
          <cell r="AK1356">
            <v>0</v>
          </cell>
          <cell r="AM1356">
            <v>573</v>
          </cell>
          <cell r="AN1356">
            <v>1</v>
          </cell>
          <cell r="AO1356">
            <v>393216</v>
          </cell>
          <cell r="AQ1356">
            <v>0</v>
          </cell>
          <cell r="AR1356">
            <v>0</v>
          </cell>
          <cell r="AS1356" t="str">
            <v>Ы</v>
          </cell>
          <cell r="AT1356" t="str">
            <v>Ы</v>
          </cell>
          <cell r="AU1356">
            <v>0</v>
          </cell>
          <cell r="AV1356">
            <v>0</v>
          </cell>
          <cell r="AW1356">
            <v>23</v>
          </cell>
          <cell r="AX1356">
            <v>1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38828</v>
          </cell>
        </row>
        <row r="1357">
          <cell r="A1357">
            <v>2006</v>
          </cell>
          <cell r="B1357">
            <v>1</v>
          </cell>
          <cell r="C1357">
            <v>447</v>
          </cell>
          <cell r="D1357">
            <v>20</v>
          </cell>
          <cell r="E1357">
            <v>792020</v>
          </cell>
          <cell r="F1357">
            <v>0</v>
          </cell>
          <cell r="G1357" t="str">
            <v>Затраты по ШПЗ (основные)</v>
          </cell>
          <cell r="H1357">
            <v>2011</v>
          </cell>
          <cell r="I1357">
            <v>7920</v>
          </cell>
          <cell r="J1357">
            <v>15106.96</v>
          </cell>
          <cell r="K1357">
            <v>1</v>
          </cell>
          <cell r="L1357">
            <v>0</v>
          </cell>
          <cell r="M1357">
            <v>0</v>
          </cell>
          <cell r="N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35</v>
          </cell>
          <cell r="V1357">
            <v>0</v>
          </cell>
          <cell r="W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35</v>
          </cell>
          <cell r="AE1357">
            <v>281100</v>
          </cell>
          <cell r="AF1357">
            <v>0</v>
          </cell>
          <cell r="AI1357">
            <v>2223</v>
          </cell>
          <cell r="AK1357">
            <v>0</v>
          </cell>
          <cell r="AM1357">
            <v>574</v>
          </cell>
          <cell r="AN1357">
            <v>1</v>
          </cell>
          <cell r="AO1357">
            <v>393216</v>
          </cell>
          <cell r="AQ1357">
            <v>0</v>
          </cell>
          <cell r="AR1357">
            <v>0</v>
          </cell>
          <cell r="AS1357" t="str">
            <v>Ы</v>
          </cell>
          <cell r="AT1357" t="str">
            <v>Ы</v>
          </cell>
          <cell r="AU1357">
            <v>0</v>
          </cell>
          <cell r="AV1357">
            <v>0</v>
          </cell>
          <cell r="AW1357">
            <v>23</v>
          </cell>
          <cell r="AX1357">
            <v>1</v>
          </cell>
          <cell r="AY1357">
            <v>0</v>
          </cell>
          <cell r="AZ1357">
            <v>0</v>
          </cell>
          <cell r="BA1357">
            <v>0</v>
          </cell>
          <cell r="BB1357">
            <v>0</v>
          </cell>
          <cell r="BC1357">
            <v>38828</v>
          </cell>
        </row>
        <row r="1358">
          <cell r="A1358">
            <v>2006</v>
          </cell>
          <cell r="B1358">
            <v>1</v>
          </cell>
          <cell r="C1358">
            <v>448</v>
          </cell>
          <cell r="D1358">
            <v>20</v>
          </cell>
          <cell r="E1358">
            <v>792020</v>
          </cell>
          <cell r="F1358">
            <v>0</v>
          </cell>
          <cell r="G1358" t="str">
            <v>Затраты по ШПЗ (основные)</v>
          </cell>
          <cell r="H1358">
            <v>2011</v>
          </cell>
          <cell r="I1358">
            <v>7920</v>
          </cell>
          <cell r="J1358">
            <v>12350</v>
          </cell>
          <cell r="K1358">
            <v>1</v>
          </cell>
          <cell r="L1358">
            <v>0</v>
          </cell>
          <cell r="M1358">
            <v>0</v>
          </cell>
          <cell r="N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35</v>
          </cell>
          <cell r="V1358">
            <v>0</v>
          </cell>
          <cell r="W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35</v>
          </cell>
          <cell r="AE1358">
            <v>283000</v>
          </cell>
          <cell r="AF1358">
            <v>0</v>
          </cell>
          <cell r="AI1358">
            <v>2223</v>
          </cell>
          <cell r="AK1358">
            <v>0</v>
          </cell>
          <cell r="AM1358">
            <v>575</v>
          </cell>
          <cell r="AN1358">
            <v>1</v>
          </cell>
          <cell r="AO1358">
            <v>393216</v>
          </cell>
          <cell r="AQ1358">
            <v>0</v>
          </cell>
          <cell r="AR1358">
            <v>0</v>
          </cell>
          <cell r="AS1358" t="str">
            <v>Ы</v>
          </cell>
          <cell r="AT1358" t="str">
            <v>Ы</v>
          </cell>
          <cell r="AU1358">
            <v>0</v>
          </cell>
          <cell r="AV1358">
            <v>0</v>
          </cell>
          <cell r="AW1358">
            <v>23</v>
          </cell>
          <cell r="AX1358">
            <v>1</v>
          </cell>
          <cell r="AY1358">
            <v>0</v>
          </cell>
          <cell r="AZ1358">
            <v>0</v>
          </cell>
          <cell r="BA1358">
            <v>0</v>
          </cell>
          <cell r="BB1358">
            <v>0</v>
          </cell>
          <cell r="BC1358">
            <v>38828</v>
          </cell>
        </row>
        <row r="1359">
          <cell r="A1359">
            <v>2006</v>
          </cell>
          <cell r="B1359">
            <v>1</v>
          </cell>
          <cell r="C1359">
            <v>449</v>
          </cell>
          <cell r="D1359">
            <v>20</v>
          </cell>
          <cell r="E1359">
            <v>792020</v>
          </cell>
          <cell r="F1359">
            <v>0</v>
          </cell>
          <cell r="G1359" t="str">
            <v>Затраты по ШПЗ (основные)</v>
          </cell>
          <cell r="H1359">
            <v>2011</v>
          </cell>
          <cell r="I1359">
            <v>7920</v>
          </cell>
          <cell r="J1359">
            <v>9645.06</v>
          </cell>
          <cell r="K1359">
            <v>1</v>
          </cell>
          <cell r="L1359">
            <v>0</v>
          </cell>
          <cell r="M1359">
            <v>0</v>
          </cell>
          <cell r="N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35</v>
          </cell>
          <cell r="V1359">
            <v>0</v>
          </cell>
          <cell r="W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35</v>
          </cell>
          <cell r="AE1359">
            <v>285000</v>
          </cell>
          <cell r="AF1359">
            <v>0</v>
          </cell>
          <cell r="AI1359">
            <v>2223</v>
          </cell>
          <cell r="AK1359">
            <v>0</v>
          </cell>
          <cell r="AM1359">
            <v>576</v>
          </cell>
          <cell r="AN1359">
            <v>1</v>
          </cell>
          <cell r="AO1359">
            <v>393216</v>
          </cell>
          <cell r="AQ1359">
            <v>0</v>
          </cell>
          <cell r="AR1359">
            <v>0</v>
          </cell>
          <cell r="AS1359" t="str">
            <v>Ы</v>
          </cell>
          <cell r="AT1359" t="str">
            <v>Ы</v>
          </cell>
          <cell r="AU1359">
            <v>0</v>
          </cell>
          <cell r="AV1359">
            <v>0</v>
          </cell>
          <cell r="AW1359">
            <v>23</v>
          </cell>
          <cell r="AX1359">
            <v>1</v>
          </cell>
          <cell r="AY1359">
            <v>0</v>
          </cell>
          <cell r="AZ1359">
            <v>0</v>
          </cell>
          <cell r="BA1359">
            <v>0</v>
          </cell>
          <cell r="BB1359">
            <v>0</v>
          </cell>
          <cell r="BC1359">
            <v>38828</v>
          </cell>
        </row>
        <row r="1360">
          <cell r="A1360">
            <v>2006</v>
          </cell>
          <cell r="B1360">
            <v>1</v>
          </cell>
          <cell r="C1360">
            <v>450</v>
          </cell>
          <cell r="D1360">
            <v>20</v>
          </cell>
          <cell r="E1360">
            <v>792020</v>
          </cell>
          <cell r="F1360">
            <v>0</v>
          </cell>
          <cell r="G1360" t="str">
            <v>Затраты по ШПЗ (основные)</v>
          </cell>
          <cell r="H1360">
            <v>2011</v>
          </cell>
          <cell r="I1360">
            <v>7920</v>
          </cell>
          <cell r="J1360">
            <v>68984.47</v>
          </cell>
          <cell r="K1360">
            <v>1</v>
          </cell>
          <cell r="L1360">
            <v>0</v>
          </cell>
          <cell r="M1360">
            <v>0</v>
          </cell>
          <cell r="N1360">
            <v>0</v>
          </cell>
          <cell r="R1360">
            <v>0</v>
          </cell>
          <cell r="S1360">
            <v>0</v>
          </cell>
          <cell r="T1360">
            <v>0</v>
          </cell>
          <cell r="U1360">
            <v>35</v>
          </cell>
          <cell r="V1360">
            <v>0</v>
          </cell>
          <cell r="W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35</v>
          </cell>
          <cell r="AE1360">
            <v>311000</v>
          </cell>
          <cell r="AF1360">
            <v>0</v>
          </cell>
          <cell r="AI1360">
            <v>2223</v>
          </cell>
          <cell r="AK1360">
            <v>0</v>
          </cell>
          <cell r="AM1360">
            <v>577</v>
          </cell>
          <cell r="AN1360">
            <v>1</v>
          </cell>
          <cell r="AO1360">
            <v>393216</v>
          </cell>
          <cell r="AQ1360">
            <v>0</v>
          </cell>
          <cell r="AR1360">
            <v>0</v>
          </cell>
          <cell r="AS1360" t="str">
            <v>Ы</v>
          </cell>
          <cell r="AT1360" t="str">
            <v>Ы</v>
          </cell>
          <cell r="AU1360">
            <v>0</v>
          </cell>
          <cell r="AV1360">
            <v>0</v>
          </cell>
          <cell r="AW1360">
            <v>23</v>
          </cell>
          <cell r="AX1360">
            <v>1</v>
          </cell>
          <cell r="AY1360">
            <v>0</v>
          </cell>
          <cell r="AZ1360">
            <v>0</v>
          </cell>
          <cell r="BA1360">
            <v>0</v>
          </cell>
          <cell r="BB1360">
            <v>0</v>
          </cell>
          <cell r="BC1360">
            <v>38828</v>
          </cell>
        </row>
        <row r="1361">
          <cell r="A1361">
            <v>2006</v>
          </cell>
          <cell r="B1361">
            <v>1</v>
          </cell>
          <cell r="C1361">
            <v>451</v>
          </cell>
          <cell r="D1361">
            <v>20</v>
          </cell>
          <cell r="E1361">
            <v>792020</v>
          </cell>
          <cell r="F1361">
            <v>0</v>
          </cell>
          <cell r="G1361" t="str">
            <v>Затраты по ШПЗ (основные)</v>
          </cell>
          <cell r="H1361">
            <v>2011</v>
          </cell>
          <cell r="I1361">
            <v>7920</v>
          </cell>
          <cell r="J1361">
            <v>140276.13</v>
          </cell>
          <cell r="K1361">
            <v>1</v>
          </cell>
          <cell r="L1361">
            <v>0</v>
          </cell>
          <cell r="M1361">
            <v>0</v>
          </cell>
          <cell r="N1361">
            <v>0</v>
          </cell>
          <cell r="R1361">
            <v>0</v>
          </cell>
          <cell r="S1361">
            <v>0</v>
          </cell>
          <cell r="T1361">
            <v>0</v>
          </cell>
          <cell r="U1361">
            <v>35</v>
          </cell>
          <cell r="V1361">
            <v>0</v>
          </cell>
          <cell r="W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35</v>
          </cell>
          <cell r="AE1361">
            <v>312000</v>
          </cell>
          <cell r="AF1361">
            <v>0</v>
          </cell>
          <cell r="AI1361">
            <v>2223</v>
          </cell>
          <cell r="AK1361">
            <v>0</v>
          </cell>
          <cell r="AM1361">
            <v>578</v>
          </cell>
          <cell r="AN1361">
            <v>1</v>
          </cell>
          <cell r="AO1361">
            <v>393216</v>
          </cell>
          <cell r="AQ1361">
            <v>0</v>
          </cell>
          <cell r="AR1361">
            <v>0</v>
          </cell>
          <cell r="AS1361" t="str">
            <v>Ы</v>
          </cell>
          <cell r="AT1361" t="str">
            <v>Ы</v>
          </cell>
          <cell r="AU1361">
            <v>0</v>
          </cell>
          <cell r="AV1361">
            <v>0</v>
          </cell>
          <cell r="AW1361">
            <v>23</v>
          </cell>
          <cell r="AX1361">
            <v>1</v>
          </cell>
          <cell r="AY1361">
            <v>0</v>
          </cell>
          <cell r="AZ1361">
            <v>0</v>
          </cell>
          <cell r="BA1361">
            <v>0</v>
          </cell>
          <cell r="BB1361">
            <v>0</v>
          </cell>
          <cell r="BC1361">
            <v>38828</v>
          </cell>
        </row>
        <row r="1362">
          <cell r="A1362">
            <v>2006</v>
          </cell>
          <cell r="B1362">
            <v>1</v>
          </cell>
          <cell r="C1362">
            <v>452</v>
          </cell>
          <cell r="D1362">
            <v>20</v>
          </cell>
          <cell r="E1362">
            <v>792020</v>
          </cell>
          <cell r="F1362">
            <v>0</v>
          </cell>
          <cell r="G1362" t="str">
            <v>Затраты по ШПЗ (основные)</v>
          </cell>
          <cell r="H1362">
            <v>2011</v>
          </cell>
          <cell r="I1362">
            <v>7920</v>
          </cell>
          <cell r="J1362">
            <v>33032.019999999997</v>
          </cell>
          <cell r="K1362">
            <v>1</v>
          </cell>
          <cell r="L1362">
            <v>0</v>
          </cell>
          <cell r="M1362">
            <v>0</v>
          </cell>
          <cell r="N1362">
            <v>0</v>
          </cell>
          <cell r="R1362">
            <v>0</v>
          </cell>
          <cell r="S1362">
            <v>0</v>
          </cell>
          <cell r="T1362">
            <v>0</v>
          </cell>
          <cell r="U1362">
            <v>35</v>
          </cell>
          <cell r="V1362">
            <v>0</v>
          </cell>
          <cell r="W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35</v>
          </cell>
          <cell r="AE1362">
            <v>312100</v>
          </cell>
          <cell r="AF1362">
            <v>0</v>
          </cell>
          <cell r="AI1362">
            <v>2223</v>
          </cell>
          <cell r="AK1362">
            <v>0</v>
          </cell>
          <cell r="AM1362">
            <v>579</v>
          </cell>
          <cell r="AN1362">
            <v>1</v>
          </cell>
          <cell r="AO1362">
            <v>393216</v>
          </cell>
          <cell r="AQ1362">
            <v>0</v>
          </cell>
          <cell r="AR1362">
            <v>0</v>
          </cell>
          <cell r="AS1362" t="str">
            <v>Ы</v>
          </cell>
          <cell r="AT1362" t="str">
            <v>Ы</v>
          </cell>
          <cell r="AU1362">
            <v>0</v>
          </cell>
          <cell r="AV1362">
            <v>0</v>
          </cell>
          <cell r="AW1362">
            <v>23</v>
          </cell>
          <cell r="AX1362">
            <v>1</v>
          </cell>
          <cell r="AY1362">
            <v>0</v>
          </cell>
          <cell r="AZ1362">
            <v>0</v>
          </cell>
          <cell r="BA1362">
            <v>0</v>
          </cell>
          <cell r="BB1362">
            <v>0</v>
          </cell>
          <cell r="BC1362">
            <v>38828</v>
          </cell>
        </row>
        <row r="1363">
          <cell r="A1363">
            <v>2006</v>
          </cell>
          <cell r="B1363">
            <v>1</v>
          </cell>
          <cell r="C1363">
            <v>453</v>
          </cell>
          <cell r="D1363">
            <v>20</v>
          </cell>
          <cell r="E1363">
            <v>792020</v>
          </cell>
          <cell r="F1363">
            <v>0</v>
          </cell>
          <cell r="G1363" t="str">
            <v>Затраты по ШПЗ (основные)</v>
          </cell>
          <cell r="H1363">
            <v>2011</v>
          </cell>
          <cell r="I1363">
            <v>7920</v>
          </cell>
          <cell r="J1363">
            <v>304048.76</v>
          </cell>
          <cell r="K1363">
            <v>1</v>
          </cell>
          <cell r="L1363">
            <v>0</v>
          </cell>
          <cell r="M1363">
            <v>0</v>
          </cell>
          <cell r="N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35</v>
          </cell>
          <cell r="V1363">
            <v>0</v>
          </cell>
          <cell r="W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35</v>
          </cell>
          <cell r="AE1363">
            <v>312200</v>
          </cell>
          <cell r="AF1363">
            <v>0</v>
          </cell>
          <cell r="AI1363">
            <v>2223</v>
          </cell>
          <cell r="AK1363">
            <v>0</v>
          </cell>
          <cell r="AM1363">
            <v>580</v>
          </cell>
          <cell r="AN1363">
            <v>1</v>
          </cell>
          <cell r="AO1363">
            <v>393216</v>
          </cell>
          <cell r="AQ1363">
            <v>0</v>
          </cell>
          <cell r="AR1363">
            <v>0</v>
          </cell>
          <cell r="AS1363" t="str">
            <v>Ы</v>
          </cell>
          <cell r="AT1363" t="str">
            <v>Ы</v>
          </cell>
          <cell r="AU1363">
            <v>0</v>
          </cell>
          <cell r="AV1363">
            <v>0</v>
          </cell>
          <cell r="AW1363">
            <v>23</v>
          </cell>
          <cell r="AX1363">
            <v>1</v>
          </cell>
          <cell r="AY1363">
            <v>0</v>
          </cell>
          <cell r="AZ1363">
            <v>0</v>
          </cell>
          <cell r="BA1363">
            <v>0</v>
          </cell>
          <cell r="BB1363">
            <v>0</v>
          </cell>
          <cell r="BC1363">
            <v>38828</v>
          </cell>
        </row>
        <row r="1364">
          <cell r="A1364">
            <v>2006</v>
          </cell>
          <cell r="B1364">
            <v>1</v>
          </cell>
          <cell r="C1364">
            <v>454</v>
          </cell>
          <cell r="D1364">
            <v>20</v>
          </cell>
          <cell r="E1364">
            <v>792020</v>
          </cell>
          <cell r="F1364">
            <v>0</v>
          </cell>
          <cell r="G1364" t="str">
            <v>Затраты по ШПЗ (основные)</v>
          </cell>
          <cell r="H1364">
            <v>2011</v>
          </cell>
          <cell r="I1364">
            <v>7920</v>
          </cell>
          <cell r="J1364">
            <v>26036.02</v>
          </cell>
          <cell r="K1364">
            <v>1</v>
          </cell>
          <cell r="L1364">
            <v>0</v>
          </cell>
          <cell r="M1364">
            <v>0</v>
          </cell>
          <cell r="N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35</v>
          </cell>
          <cell r="V1364">
            <v>0</v>
          </cell>
          <cell r="W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35</v>
          </cell>
          <cell r="AE1364">
            <v>313000</v>
          </cell>
          <cell r="AF1364">
            <v>0</v>
          </cell>
          <cell r="AI1364">
            <v>2223</v>
          </cell>
          <cell r="AK1364">
            <v>0</v>
          </cell>
          <cell r="AM1364">
            <v>581</v>
          </cell>
          <cell r="AN1364">
            <v>1</v>
          </cell>
          <cell r="AO1364">
            <v>393216</v>
          </cell>
          <cell r="AQ1364">
            <v>0</v>
          </cell>
          <cell r="AR1364">
            <v>0</v>
          </cell>
          <cell r="AS1364" t="str">
            <v>Ы</v>
          </cell>
          <cell r="AT1364" t="str">
            <v>Ы</v>
          </cell>
          <cell r="AU1364">
            <v>0</v>
          </cell>
          <cell r="AV1364">
            <v>0</v>
          </cell>
          <cell r="AW1364">
            <v>23</v>
          </cell>
          <cell r="AX1364">
            <v>1</v>
          </cell>
          <cell r="AY1364">
            <v>0</v>
          </cell>
          <cell r="AZ1364">
            <v>0</v>
          </cell>
          <cell r="BA1364">
            <v>0</v>
          </cell>
          <cell r="BB1364">
            <v>0</v>
          </cell>
          <cell r="BC1364">
            <v>38828</v>
          </cell>
        </row>
        <row r="1365">
          <cell r="A1365">
            <v>2006</v>
          </cell>
          <cell r="B1365">
            <v>1</v>
          </cell>
          <cell r="C1365">
            <v>455</v>
          </cell>
          <cell r="D1365">
            <v>20</v>
          </cell>
          <cell r="E1365">
            <v>792020</v>
          </cell>
          <cell r="F1365">
            <v>0</v>
          </cell>
          <cell r="G1365" t="str">
            <v>Затраты по ШПЗ (основные)</v>
          </cell>
          <cell r="H1365">
            <v>2011</v>
          </cell>
          <cell r="I1365">
            <v>7920</v>
          </cell>
          <cell r="J1365">
            <v>47510.25</v>
          </cell>
          <cell r="K1365">
            <v>1</v>
          </cell>
          <cell r="L1365">
            <v>0</v>
          </cell>
          <cell r="M1365">
            <v>0</v>
          </cell>
          <cell r="N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35</v>
          </cell>
          <cell r="V1365">
            <v>0</v>
          </cell>
          <cell r="W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35</v>
          </cell>
          <cell r="AE1365">
            <v>314000</v>
          </cell>
          <cell r="AF1365">
            <v>0</v>
          </cell>
          <cell r="AI1365">
            <v>2223</v>
          </cell>
          <cell r="AK1365">
            <v>0</v>
          </cell>
          <cell r="AM1365">
            <v>582</v>
          </cell>
          <cell r="AN1365">
            <v>1</v>
          </cell>
          <cell r="AO1365">
            <v>393216</v>
          </cell>
          <cell r="AQ1365">
            <v>0</v>
          </cell>
          <cell r="AR1365">
            <v>0</v>
          </cell>
          <cell r="AS1365" t="str">
            <v>Ы</v>
          </cell>
          <cell r="AT1365" t="str">
            <v>Ы</v>
          </cell>
          <cell r="AU1365">
            <v>0</v>
          </cell>
          <cell r="AV1365">
            <v>0</v>
          </cell>
          <cell r="AW1365">
            <v>23</v>
          </cell>
          <cell r="AX1365">
            <v>1</v>
          </cell>
          <cell r="AY1365">
            <v>0</v>
          </cell>
          <cell r="AZ1365">
            <v>0</v>
          </cell>
          <cell r="BA1365">
            <v>0</v>
          </cell>
          <cell r="BB1365">
            <v>0</v>
          </cell>
          <cell r="BC1365">
            <v>38828</v>
          </cell>
        </row>
        <row r="1366">
          <cell r="A1366">
            <v>2006</v>
          </cell>
          <cell r="B1366">
            <v>1</v>
          </cell>
          <cell r="C1366">
            <v>456</v>
          </cell>
          <cell r="D1366">
            <v>20</v>
          </cell>
          <cell r="E1366">
            <v>792020</v>
          </cell>
          <cell r="F1366">
            <v>0</v>
          </cell>
          <cell r="G1366" t="str">
            <v>Затраты по ШПЗ (основные)</v>
          </cell>
          <cell r="H1366">
            <v>2011</v>
          </cell>
          <cell r="I1366">
            <v>7920</v>
          </cell>
          <cell r="J1366">
            <v>9540.59</v>
          </cell>
          <cell r="K1366">
            <v>1</v>
          </cell>
          <cell r="L1366">
            <v>0</v>
          </cell>
          <cell r="M1366">
            <v>0</v>
          </cell>
          <cell r="N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35</v>
          </cell>
          <cell r="V1366">
            <v>0</v>
          </cell>
          <cell r="W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35</v>
          </cell>
          <cell r="AE1366">
            <v>315000</v>
          </cell>
          <cell r="AF1366">
            <v>0</v>
          </cell>
          <cell r="AI1366">
            <v>2223</v>
          </cell>
          <cell r="AK1366">
            <v>0</v>
          </cell>
          <cell r="AM1366">
            <v>583</v>
          </cell>
          <cell r="AN1366">
            <v>1</v>
          </cell>
          <cell r="AO1366">
            <v>393216</v>
          </cell>
          <cell r="AQ1366">
            <v>0</v>
          </cell>
          <cell r="AR1366">
            <v>0</v>
          </cell>
          <cell r="AS1366" t="str">
            <v>Ы</v>
          </cell>
          <cell r="AT1366" t="str">
            <v>Ы</v>
          </cell>
          <cell r="AU1366">
            <v>0</v>
          </cell>
          <cell r="AV1366">
            <v>0</v>
          </cell>
          <cell r="AW1366">
            <v>23</v>
          </cell>
          <cell r="AX1366">
            <v>1</v>
          </cell>
          <cell r="AY1366">
            <v>0</v>
          </cell>
          <cell r="AZ1366">
            <v>0</v>
          </cell>
          <cell r="BA1366">
            <v>0</v>
          </cell>
          <cell r="BB1366">
            <v>0</v>
          </cell>
          <cell r="BC1366">
            <v>38828</v>
          </cell>
        </row>
        <row r="1367">
          <cell r="A1367">
            <v>2006</v>
          </cell>
          <cell r="B1367">
            <v>1</v>
          </cell>
          <cell r="C1367">
            <v>457</v>
          </cell>
          <cell r="D1367">
            <v>20</v>
          </cell>
          <cell r="E1367">
            <v>792020</v>
          </cell>
          <cell r="F1367">
            <v>0</v>
          </cell>
          <cell r="G1367" t="str">
            <v>Затраты по ШПЗ (основные)</v>
          </cell>
          <cell r="H1367">
            <v>2011</v>
          </cell>
          <cell r="I1367">
            <v>7920</v>
          </cell>
          <cell r="J1367">
            <v>663816.39</v>
          </cell>
          <cell r="K1367">
            <v>1</v>
          </cell>
          <cell r="L1367">
            <v>0</v>
          </cell>
          <cell r="M1367">
            <v>0</v>
          </cell>
          <cell r="N1367">
            <v>0</v>
          </cell>
          <cell r="R1367">
            <v>0</v>
          </cell>
          <cell r="S1367">
            <v>0</v>
          </cell>
          <cell r="T1367">
            <v>0</v>
          </cell>
          <cell r="U1367">
            <v>35</v>
          </cell>
          <cell r="V1367">
            <v>0</v>
          </cell>
          <cell r="W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35</v>
          </cell>
          <cell r="AE1367">
            <v>410000</v>
          </cell>
          <cell r="AF1367">
            <v>0</v>
          </cell>
          <cell r="AI1367">
            <v>2223</v>
          </cell>
          <cell r="AK1367">
            <v>0</v>
          </cell>
          <cell r="AM1367">
            <v>584</v>
          </cell>
          <cell r="AN1367">
            <v>1</v>
          </cell>
          <cell r="AO1367">
            <v>393216</v>
          </cell>
          <cell r="AQ1367">
            <v>0</v>
          </cell>
          <cell r="AR1367">
            <v>0</v>
          </cell>
          <cell r="AS1367" t="str">
            <v>Ы</v>
          </cell>
          <cell r="AT1367" t="str">
            <v>Ы</v>
          </cell>
          <cell r="AU1367">
            <v>0</v>
          </cell>
          <cell r="AV1367">
            <v>0</v>
          </cell>
          <cell r="AW1367">
            <v>23</v>
          </cell>
          <cell r="AX1367">
            <v>1</v>
          </cell>
          <cell r="AY1367">
            <v>0</v>
          </cell>
          <cell r="AZ1367">
            <v>0</v>
          </cell>
          <cell r="BA1367">
            <v>0</v>
          </cell>
          <cell r="BB1367">
            <v>0</v>
          </cell>
          <cell r="BC1367">
            <v>38828</v>
          </cell>
        </row>
        <row r="1368">
          <cell r="A1368">
            <v>2006</v>
          </cell>
          <cell r="B1368">
            <v>1</v>
          </cell>
          <cell r="C1368">
            <v>458</v>
          </cell>
          <cell r="D1368">
            <v>20</v>
          </cell>
          <cell r="E1368">
            <v>792020</v>
          </cell>
          <cell r="F1368">
            <v>0</v>
          </cell>
          <cell r="G1368" t="str">
            <v>Затраты по ШПЗ (основные)</v>
          </cell>
          <cell r="H1368">
            <v>2011</v>
          </cell>
          <cell r="I1368">
            <v>7920</v>
          </cell>
          <cell r="J1368">
            <v>85542.39</v>
          </cell>
          <cell r="K1368">
            <v>1</v>
          </cell>
          <cell r="L1368">
            <v>0</v>
          </cell>
          <cell r="M1368">
            <v>0</v>
          </cell>
          <cell r="N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35</v>
          </cell>
          <cell r="V1368">
            <v>0</v>
          </cell>
          <cell r="W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35</v>
          </cell>
          <cell r="AE1368">
            <v>420000</v>
          </cell>
          <cell r="AF1368">
            <v>0</v>
          </cell>
          <cell r="AI1368">
            <v>2223</v>
          </cell>
          <cell r="AK1368">
            <v>0</v>
          </cell>
          <cell r="AM1368">
            <v>585</v>
          </cell>
          <cell r="AN1368">
            <v>1</v>
          </cell>
          <cell r="AO1368">
            <v>393216</v>
          </cell>
          <cell r="AQ1368">
            <v>0</v>
          </cell>
          <cell r="AR1368">
            <v>0</v>
          </cell>
          <cell r="AS1368" t="str">
            <v>Ы</v>
          </cell>
          <cell r="AT1368" t="str">
            <v>Ы</v>
          </cell>
          <cell r="AU1368">
            <v>0</v>
          </cell>
          <cell r="AV1368">
            <v>0</v>
          </cell>
          <cell r="AW1368">
            <v>23</v>
          </cell>
          <cell r="AX1368">
            <v>1</v>
          </cell>
          <cell r="AY1368">
            <v>0</v>
          </cell>
          <cell r="AZ1368">
            <v>0</v>
          </cell>
          <cell r="BA1368">
            <v>0</v>
          </cell>
          <cell r="BB1368">
            <v>0</v>
          </cell>
          <cell r="BC1368">
            <v>38828</v>
          </cell>
        </row>
        <row r="1369">
          <cell r="A1369">
            <v>2006</v>
          </cell>
          <cell r="B1369">
            <v>1</v>
          </cell>
          <cell r="C1369">
            <v>459</v>
          </cell>
          <cell r="D1369">
            <v>20</v>
          </cell>
          <cell r="E1369">
            <v>792020</v>
          </cell>
          <cell r="F1369">
            <v>0</v>
          </cell>
          <cell r="G1369" t="str">
            <v>Затраты по ШПЗ (основные)</v>
          </cell>
          <cell r="H1369">
            <v>2011</v>
          </cell>
          <cell r="I1369">
            <v>7920</v>
          </cell>
          <cell r="J1369">
            <v>61801</v>
          </cell>
          <cell r="K1369">
            <v>1</v>
          </cell>
          <cell r="L1369">
            <v>0</v>
          </cell>
          <cell r="M1369">
            <v>0</v>
          </cell>
          <cell r="N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35</v>
          </cell>
          <cell r="V1369">
            <v>0</v>
          </cell>
          <cell r="W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35</v>
          </cell>
          <cell r="AE1369">
            <v>430000</v>
          </cell>
          <cell r="AF1369">
            <v>0</v>
          </cell>
          <cell r="AI1369">
            <v>2223</v>
          </cell>
          <cell r="AK1369">
            <v>0</v>
          </cell>
          <cell r="AM1369">
            <v>586</v>
          </cell>
          <cell r="AN1369">
            <v>1</v>
          </cell>
          <cell r="AO1369">
            <v>393216</v>
          </cell>
          <cell r="AQ1369">
            <v>0</v>
          </cell>
          <cell r="AR1369">
            <v>0</v>
          </cell>
          <cell r="AS1369" t="str">
            <v>Ы</v>
          </cell>
          <cell r="AT1369" t="str">
            <v>Ы</v>
          </cell>
          <cell r="AU1369">
            <v>0</v>
          </cell>
          <cell r="AV1369">
            <v>0</v>
          </cell>
          <cell r="AW1369">
            <v>23</v>
          </cell>
          <cell r="AX1369">
            <v>1</v>
          </cell>
          <cell r="AY1369">
            <v>0</v>
          </cell>
          <cell r="AZ1369">
            <v>0</v>
          </cell>
          <cell r="BA1369">
            <v>0</v>
          </cell>
          <cell r="BB1369">
            <v>0</v>
          </cell>
          <cell r="BC1369">
            <v>38828</v>
          </cell>
        </row>
        <row r="1370">
          <cell r="A1370">
            <v>2006</v>
          </cell>
          <cell r="B1370">
            <v>1</v>
          </cell>
          <cell r="C1370">
            <v>460</v>
          </cell>
          <cell r="D1370">
            <v>20</v>
          </cell>
          <cell r="E1370">
            <v>792020</v>
          </cell>
          <cell r="F1370">
            <v>0</v>
          </cell>
          <cell r="G1370" t="str">
            <v>Затраты по ШПЗ (основные)</v>
          </cell>
          <cell r="H1370">
            <v>2011</v>
          </cell>
          <cell r="I1370">
            <v>7920</v>
          </cell>
          <cell r="J1370">
            <v>408342</v>
          </cell>
          <cell r="K1370">
            <v>1</v>
          </cell>
          <cell r="L1370">
            <v>0</v>
          </cell>
          <cell r="M1370">
            <v>0</v>
          </cell>
          <cell r="N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35</v>
          </cell>
          <cell r="V1370">
            <v>0</v>
          </cell>
          <cell r="W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35</v>
          </cell>
          <cell r="AE1370">
            <v>430110</v>
          </cell>
          <cell r="AF1370">
            <v>0</v>
          </cell>
          <cell r="AI1370">
            <v>2223</v>
          </cell>
          <cell r="AK1370">
            <v>0</v>
          </cell>
          <cell r="AM1370">
            <v>587</v>
          </cell>
          <cell r="AN1370">
            <v>1</v>
          </cell>
          <cell r="AO1370">
            <v>393216</v>
          </cell>
          <cell r="AQ1370">
            <v>0</v>
          </cell>
          <cell r="AR1370">
            <v>0</v>
          </cell>
          <cell r="AS1370" t="str">
            <v>Ы</v>
          </cell>
          <cell r="AT1370" t="str">
            <v>Ы</v>
          </cell>
          <cell r="AU1370">
            <v>0</v>
          </cell>
          <cell r="AV1370">
            <v>0</v>
          </cell>
          <cell r="AW1370">
            <v>23</v>
          </cell>
          <cell r="AX1370">
            <v>1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38828</v>
          </cell>
        </row>
        <row r="1371">
          <cell r="A1371">
            <v>2006</v>
          </cell>
          <cell r="B1371">
            <v>1</v>
          </cell>
          <cell r="C1371">
            <v>461</v>
          </cell>
          <cell r="D1371">
            <v>20</v>
          </cell>
          <cell r="E1371">
            <v>792020</v>
          </cell>
          <cell r="F1371">
            <v>0</v>
          </cell>
          <cell r="G1371" t="str">
            <v>Затраты по ШПЗ (основные)</v>
          </cell>
          <cell r="H1371">
            <v>2011</v>
          </cell>
          <cell r="I1371">
            <v>7920</v>
          </cell>
          <cell r="J1371">
            <v>142284</v>
          </cell>
          <cell r="K1371">
            <v>1</v>
          </cell>
          <cell r="L1371">
            <v>0</v>
          </cell>
          <cell r="M1371">
            <v>0</v>
          </cell>
          <cell r="N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35</v>
          </cell>
          <cell r="V1371">
            <v>0</v>
          </cell>
          <cell r="W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35</v>
          </cell>
          <cell r="AE1371">
            <v>430120</v>
          </cell>
          <cell r="AF1371">
            <v>0</v>
          </cell>
          <cell r="AI1371">
            <v>2223</v>
          </cell>
          <cell r="AK1371">
            <v>0</v>
          </cell>
          <cell r="AM1371">
            <v>588</v>
          </cell>
          <cell r="AN1371">
            <v>1</v>
          </cell>
          <cell r="AO1371">
            <v>393216</v>
          </cell>
          <cell r="AQ1371">
            <v>0</v>
          </cell>
          <cell r="AR1371">
            <v>0</v>
          </cell>
          <cell r="AS1371" t="str">
            <v>Ы</v>
          </cell>
          <cell r="AT1371" t="str">
            <v>Ы</v>
          </cell>
          <cell r="AU1371">
            <v>0</v>
          </cell>
          <cell r="AV1371">
            <v>0</v>
          </cell>
          <cell r="AW1371">
            <v>23</v>
          </cell>
          <cell r="AX1371">
            <v>1</v>
          </cell>
          <cell r="AY1371">
            <v>0</v>
          </cell>
          <cell r="AZ1371">
            <v>0</v>
          </cell>
          <cell r="BA1371">
            <v>0</v>
          </cell>
          <cell r="BB1371">
            <v>0</v>
          </cell>
          <cell r="BC1371">
            <v>38828</v>
          </cell>
        </row>
        <row r="1372">
          <cell r="A1372">
            <v>2006</v>
          </cell>
          <cell r="B1372">
            <v>1</v>
          </cell>
          <cell r="C1372">
            <v>462</v>
          </cell>
          <cell r="D1372">
            <v>20</v>
          </cell>
          <cell r="E1372">
            <v>792020</v>
          </cell>
          <cell r="F1372">
            <v>0</v>
          </cell>
          <cell r="G1372" t="str">
            <v>Затраты по ШПЗ (основные)</v>
          </cell>
          <cell r="H1372">
            <v>2011</v>
          </cell>
          <cell r="I1372">
            <v>7920</v>
          </cell>
          <cell r="J1372">
            <v>785832</v>
          </cell>
          <cell r="K1372">
            <v>1</v>
          </cell>
          <cell r="L1372">
            <v>0</v>
          </cell>
          <cell r="M1372">
            <v>0</v>
          </cell>
          <cell r="N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35</v>
          </cell>
          <cell r="V1372">
            <v>0</v>
          </cell>
          <cell r="W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35</v>
          </cell>
          <cell r="AE1372">
            <v>430130</v>
          </cell>
          <cell r="AF1372">
            <v>0</v>
          </cell>
          <cell r="AI1372">
            <v>2223</v>
          </cell>
          <cell r="AK1372">
            <v>0</v>
          </cell>
          <cell r="AM1372">
            <v>589</v>
          </cell>
          <cell r="AN1372">
            <v>1</v>
          </cell>
          <cell r="AO1372">
            <v>393216</v>
          </cell>
          <cell r="AQ1372">
            <v>0</v>
          </cell>
          <cell r="AR1372">
            <v>0</v>
          </cell>
          <cell r="AS1372" t="str">
            <v>Ы</v>
          </cell>
          <cell r="AT1372" t="str">
            <v>Ы</v>
          </cell>
          <cell r="AU1372">
            <v>0</v>
          </cell>
          <cell r="AV1372">
            <v>0</v>
          </cell>
          <cell r="AW1372">
            <v>23</v>
          </cell>
          <cell r="AX1372">
            <v>1</v>
          </cell>
          <cell r="AY1372">
            <v>0</v>
          </cell>
          <cell r="AZ1372">
            <v>0</v>
          </cell>
          <cell r="BA1372">
            <v>0</v>
          </cell>
          <cell r="BB1372">
            <v>0</v>
          </cell>
          <cell r="BC1372">
            <v>38828</v>
          </cell>
        </row>
        <row r="1373">
          <cell r="A1373">
            <v>2006</v>
          </cell>
          <cell r="B1373">
            <v>1</v>
          </cell>
          <cell r="C1373">
            <v>463</v>
          </cell>
          <cell r="D1373">
            <v>20</v>
          </cell>
          <cell r="E1373">
            <v>792020</v>
          </cell>
          <cell r="F1373">
            <v>0</v>
          </cell>
          <cell r="G1373" t="str">
            <v>Затраты по ШПЗ (основные)</v>
          </cell>
          <cell r="H1373">
            <v>2011</v>
          </cell>
          <cell r="I1373">
            <v>7920</v>
          </cell>
          <cell r="J1373">
            <v>479674.07</v>
          </cell>
          <cell r="K1373">
            <v>1</v>
          </cell>
          <cell r="L1373">
            <v>0</v>
          </cell>
          <cell r="M1373">
            <v>0</v>
          </cell>
          <cell r="N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35</v>
          </cell>
          <cell r="V1373">
            <v>0</v>
          </cell>
          <cell r="W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35</v>
          </cell>
          <cell r="AE1373">
            <v>430140</v>
          </cell>
          <cell r="AF1373">
            <v>0</v>
          </cell>
          <cell r="AI1373">
            <v>2223</v>
          </cell>
          <cell r="AK1373">
            <v>0</v>
          </cell>
          <cell r="AM1373">
            <v>590</v>
          </cell>
          <cell r="AN1373">
            <v>1</v>
          </cell>
          <cell r="AO1373">
            <v>393216</v>
          </cell>
          <cell r="AQ1373">
            <v>0</v>
          </cell>
          <cell r="AR1373">
            <v>0</v>
          </cell>
          <cell r="AS1373" t="str">
            <v>Ы</v>
          </cell>
          <cell r="AT1373" t="str">
            <v>Ы</v>
          </cell>
          <cell r="AU1373">
            <v>0</v>
          </cell>
          <cell r="AV1373">
            <v>0</v>
          </cell>
          <cell r="AW1373">
            <v>23</v>
          </cell>
          <cell r="AX1373">
            <v>1</v>
          </cell>
          <cell r="AY1373">
            <v>0</v>
          </cell>
          <cell r="AZ1373">
            <v>0</v>
          </cell>
          <cell r="BA1373">
            <v>0</v>
          </cell>
          <cell r="BB1373">
            <v>0</v>
          </cell>
          <cell r="BC1373">
            <v>38828</v>
          </cell>
        </row>
        <row r="1374">
          <cell r="A1374">
            <v>2006</v>
          </cell>
          <cell r="B1374">
            <v>1</v>
          </cell>
          <cell r="C1374">
            <v>464</v>
          </cell>
          <cell r="D1374">
            <v>20</v>
          </cell>
          <cell r="E1374">
            <v>792020</v>
          </cell>
          <cell r="F1374">
            <v>0</v>
          </cell>
          <cell r="G1374" t="str">
            <v>Затраты по ШПЗ (основные)</v>
          </cell>
          <cell r="H1374">
            <v>2011</v>
          </cell>
          <cell r="I1374">
            <v>7920</v>
          </cell>
          <cell r="J1374">
            <v>1452</v>
          </cell>
          <cell r="K1374">
            <v>1</v>
          </cell>
          <cell r="L1374">
            <v>0</v>
          </cell>
          <cell r="M1374">
            <v>0</v>
          </cell>
          <cell r="N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35</v>
          </cell>
          <cell r="V1374">
            <v>0</v>
          </cell>
          <cell r="W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35</v>
          </cell>
          <cell r="AE1374">
            <v>430230</v>
          </cell>
          <cell r="AF1374">
            <v>0</v>
          </cell>
          <cell r="AI1374">
            <v>2223</v>
          </cell>
          <cell r="AK1374">
            <v>0</v>
          </cell>
          <cell r="AM1374">
            <v>591</v>
          </cell>
          <cell r="AN1374">
            <v>1</v>
          </cell>
          <cell r="AO1374">
            <v>393216</v>
          </cell>
          <cell r="AQ1374">
            <v>0</v>
          </cell>
          <cell r="AR1374">
            <v>0</v>
          </cell>
          <cell r="AS1374" t="str">
            <v>Ы</v>
          </cell>
          <cell r="AT1374" t="str">
            <v>Ы</v>
          </cell>
          <cell r="AU1374">
            <v>0</v>
          </cell>
          <cell r="AV1374">
            <v>0</v>
          </cell>
          <cell r="AW1374">
            <v>23</v>
          </cell>
          <cell r="AX1374">
            <v>1</v>
          </cell>
          <cell r="AY1374">
            <v>0</v>
          </cell>
          <cell r="AZ1374">
            <v>0</v>
          </cell>
          <cell r="BA1374">
            <v>0</v>
          </cell>
          <cell r="BB1374">
            <v>0</v>
          </cell>
          <cell r="BC1374">
            <v>38828</v>
          </cell>
        </row>
        <row r="1375">
          <cell r="A1375">
            <v>2006</v>
          </cell>
          <cell r="B1375">
            <v>1</v>
          </cell>
          <cell r="C1375">
            <v>465</v>
          </cell>
          <cell r="D1375">
            <v>20</v>
          </cell>
          <cell r="E1375">
            <v>792020</v>
          </cell>
          <cell r="F1375">
            <v>0</v>
          </cell>
          <cell r="G1375" t="str">
            <v>Затраты по ШПЗ (основные)</v>
          </cell>
          <cell r="H1375">
            <v>2011</v>
          </cell>
          <cell r="I1375">
            <v>7920</v>
          </cell>
          <cell r="J1375">
            <v>5082</v>
          </cell>
          <cell r="K1375">
            <v>1</v>
          </cell>
          <cell r="L1375">
            <v>0</v>
          </cell>
          <cell r="M1375">
            <v>0</v>
          </cell>
          <cell r="N1375">
            <v>0</v>
          </cell>
          <cell r="R1375">
            <v>0</v>
          </cell>
          <cell r="S1375">
            <v>0</v>
          </cell>
          <cell r="T1375">
            <v>0</v>
          </cell>
          <cell r="U1375">
            <v>35</v>
          </cell>
          <cell r="V1375">
            <v>0</v>
          </cell>
          <cell r="W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35</v>
          </cell>
          <cell r="AE1375">
            <v>430240</v>
          </cell>
          <cell r="AF1375">
            <v>0</v>
          </cell>
          <cell r="AI1375">
            <v>2223</v>
          </cell>
          <cell r="AK1375">
            <v>0</v>
          </cell>
          <cell r="AM1375">
            <v>592</v>
          </cell>
          <cell r="AN1375">
            <v>1</v>
          </cell>
          <cell r="AO1375">
            <v>393216</v>
          </cell>
          <cell r="AQ1375">
            <v>0</v>
          </cell>
          <cell r="AR1375">
            <v>0</v>
          </cell>
          <cell r="AS1375" t="str">
            <v>Ы</v>
          </cell>
          <cell r="AT1375" t="str">
            <v>Ы</v>
          </cell>
          <cell r="AU1375">
            <v>0</v>
          </cell>
          <cell r="AV1375">
            <v>0</v>
          </cell>
          <cell r="AW1375">
            <v>23</v>
          </cell>
          <cell r="AX1375">
            <v>1</v>
          </cell>
          <cell r="AY1375">
            <v>0</v>
          </cell>
          <cell r="AZ1375">
            <v>0</v>
          </cell>
          <cell r="BA1375">
            <v>0</v>
          </cell>
          <cell r="BB1375">
            <v>0</v>
          </cell>
          <cell r="BC1375">
            <v>38828</v>
          </cell>
        </row>
        <row r="1376">
          <cell r="A1376">
            <v>2006</v>
          </cell>
          <cell r="B1376">
            <v>1</v>
          </cell>
          <cell r="C1376">
            <v>466</v>
          </cell>
          <cell r="D1376">
            <v>20</v>
          </cell>
          <cell r="E1376">
            <v>792020</v>
          </cell>
          <cell r="F1376">
            <v>0</v>
          </cell>
          <cell r="G1376" t="str">
            <v>Затраты по ШПЗ (основные)</v>
          </cell>
          <cell r="H1376">
            <v>2011</v>
          </cell>
          <cell r="I1376">
            <v>7920</v>
          </cell>
          <cell r="J1376">
            <v>49523.49</v>
          </cell>
          <cell r="K1376">
            <v>1</v>
          </cell>
          <cell r="L1376">
            <v>0</v>
          </cell>
          <cell r="M1376">
            <v>0</v>
          </cell>
          <cell r="N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35</v>
          </cell>
          <cell r="V1376">
            <v>0</v>
          </cell>
          <cell r="W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35</v>
          </cell>
          <cell r="AE1376">
            <v>450000</v>
          </cell>
          <cell r="AF1376">
            <v>0</v>
          </cell>
          <cell r="AI1376">
            <v>2223</v>
          </cell>
          <cell r="AK1376">
            <v>0</v>
          </cell>
          <cell r="AM1376">
            <v>593</v>
          </cell>
          <cell r="AN1376">
            <v>1</v>
          </cell>
          <cell r="AO1376">
            <v>393216</v>
          </cell>
          <cell r="AQ1376">
            <v>0</v>
          </cell>
          <cell r="AR1376">
            <v>0</v>
          </cell>
          <cell r="AS1376" t="str">
            <v>Ы</v>
          </cell>
          <cell r="AT1376" t="str">
            <v>Ы</v>
          </cell>
          <cell r="AU1376">
            <v>0</v>
          </cell>
          <cell r="AV1376">
            <v>0</v>
          </cell>
          <cell r="AW1376">
            <v>23</v>
          </cell>
          <cell r="AX1376">
            <v>1</v>
          </cell>
          <cell r="AY1376">
            <v>0</v>
          </cell>
          <cell r="AZ1376">
            <v>0</v>
          </cell>
          <cell r="BA1376">
            <v>0</v>
          </cell>
          <cell r="BB1376">
            <v>0</v>
          </cell>
          <cell r="BC1376">
            <v>38828</v>
          </cell>
        </row>
        <row r="1377">
          <cell r="A1377">
            <v>2006</v>
          </cell>
          <cell r="B1377">
            <v>1</v>
          </cell>
          <cell r="C1377">
            <v>467</v>
          </cell>
          <cell r="D1377">
            <v>20</v>
          </cell>
          <cell r="E1377">
            <v>792020</v>
          </cell>
          <cell r="F1377">
            <v>0</v>
          </cell>
          <cell r="G1377" t="str">
            <v>Затраты по ШПЗ (основные)</v>
          </cell>
          <cell r="H1377">
            <v>2011</v>
          </cell>
          <cell r="I1377">
            <v>7920</v>
          </cell>
          <cell r="J1377">
            <v>5093.37</v>
          </cell>
          <cell r="K1377">
            <v>1</v>
          </cell>
          <cell r="L1377">
            <v>0</v>
          </cell>
          <cell r="M1377">
            <v>0</v>
          </cell>
          <cell r="N1377">
            <v>0</v>
          </cell>
          <cell r="R1377">
            <v>0</v>
          </cell>
          <cell r="S1377">
            <v>0</v>
          </cell>
          <cell r="T1377">
            <v>0</v>
          </cell>
          <cell r="U1377">
            <v>35</v>
          </cell>
          <cell r="V1377">
            <v>0</v>
          </cell>
          <cell r="W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35</v>
          </cell>
          <cell r="AE1377">
            <v>460000</v>
          </cell>
          <cell r="AF1377">
            <v>0</v>
          </cell>
          <cell r="AI1377">
            <v>2223</v>
          </cell>
          <cell r="AK1377">
            <v>0</v>
          </cell>
          <cell r="AM1377">
            <v>594</v>
          </cell>
          <cell r="AN1377">
            <v>1</v>
          </cell>
          <cell r="AO1377">
            <v>393216</v>
          </cell>
          <cell r="AQ1377">
            <v>0</v>
          </cell>
          <cell r="AR1377">
            <v>0</v>
          </cell>
          <cell r="AS1377" t="str">
            <v>Ы</v>
          </cell>
          <cell r="AT1377" t="str">
            <v>Ы</v>
          </cell>
          <cell r="AU1377">
            <v>0</v>
          </cell>
          <cell r="AV1377">
            <v>0</v>
          </cell>
          <cell r="AW1377">
            <v>23</v>
          </cell>
          <cell r="AX1377">
            <v>1</v>
          </cell>
          <cell r="AY1377">
            <v>0</v>
          </cell>
          <cell r="AZ1377">
            <v>0</v>
          </cell>
          <cell r="BA1377">
            <v>0</v>
          </cell>
          <cell r="BB1377">
            <v>0</v>
          </cell>
          <cell r="BC1377">
            <v>38828</v>
          </cell>
        </row>
        <row r="1378">
          <cell r="A1378">
            <v>2006</v>
          </cell>
          <cell r="B1378">
            <v>1</v>
          </cell>
          <cell r="C1378">
            <v>468</v>
          </cell>
          <cell r="D1378">
            <v>20</v>
          </cell>
          <cell r="E1378">
            <v>792020</v>
          </cell>
          <cell r="F1378">
            <v>0</v>
          </cell>
          <cell r="G1378" t="str">
            <v>Затраты по ШПЗ (основные)</v>
          </cell>
          <cell r="H1378">
            <v>2011</v>
          </cell>
          <cell r="I1378">
            <v>7920</v>
          </cell>
          <cell r="J1378">
            <v>9428.43</v>
          </cell>
          <cell r="K1378">
            <v>1</v>
          </cell>
          <cell r="L1378">
            <v>0</v>
          </cell>
          <cell r="M1378">
            <v>0</v>
          </cell>
          <cell r="N1378">
            <v>0</v>
          </cell>
          <cell r="R1378">
            <v>0</v>
          </cell>
          <cell r="S1378">
            <v>0</v>
          </cell>
          <cell r="T1378">
            <v>0</v>
          </cell>
          <cell r="U1378">
            <v>35</v>
          </cell>
          <cell r="V1378">
            <v>0</v>
          </cell>
          <cell r="W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35</v>
          </cell>
          <cell r="AE1378">
            <v>465000</v>
          </cell>
          <cell r="AF1378">
            <v>0</v>
          </cell>
          <cell r="AI1378">
            <v>2223</v>
          </cell>
          <cell r="AK1378">
            <v>0</v>
          </cell>
          <cell r="AM1378">
            <v>595</v>
          </cell>
          <cell r="AN1378">
            <v>1</v>
          </cell>
          <cell r="AO1378">
            <v>393216</v>
          </cell>
          <cell r="AQ1378">
            <v>0</v>
          </cell>
          <cell r="AR1378">
            <v>0</v>
          </cell>
          <cell r="AS1378" t="str">
            <v>Ы</v>
          </cell>
          <cell r="AT1378" t="str">
            <v>Ы</v>
          </cell>
          <cell r="AU1378">
            <v>0</v>
          </cell>
          <cell r="AV1378">
            <v>0</v>
          </cell>
          <cell r="AW1378">
            <v>23</v>
          </cell>
          <cell r="AX1378">
            <v>1</v>
          </cell>
          <cell r="AY1378">
            <v>0</v>
          </cell>
          <cell r="AZ1378">
            <v>0</v>
          </cell>
          <cell r="BA1378">
            <v>0</v>
          </cell>
          <cell r="BB1378">
            <v>0</v>
          </cell>
          <cell r="BC1378">
            <v>38828</v>
          </cell>
        </row>
        <row r="1379">
          <cell r="A1379">
            <v>2006</v>
          </cell>
          <cell r="B1379">
            <v>1</v>
          </cell>
          <cell r="C1379">
            <v>469</v>
          </cell>
          <cell r="D1379">
            <v>20</v>
          </cell>
          <cell r="E1379">
            <v>792020</v>
          </cell>
          <cell r="F1379">
            <v>0</v>
          </cell>
          <cell r="G1379" t="str">
            <v>Затраты по ШПЗ (основные)</v>
          </cell>
          <cell r="H1379">
            <v>2011</v>
          </cell>
          <cell r="I1379">
            <v>7920</v>
          </cell>
          <cell r="J1379">
            <v>31558.04</v>
          </cell>
          <cell r="K1379">
            <v>1</v>
          </cell>
          <cell r="L1379">
            <v>0</v>
          </cell>
          <cell r="M1379">
            <v>0</v>
          </cell>
          <cell r="N1379">
            <v>0</v>
          </cell>
          <cell r="R1379">
            <v>0</v>
          </cell>
          <cell r="S1379">
            <v>0</v>
          </cell>
          <cell r="T1379">
            <v>0</v>
          </cell>
          <cell r="U1379">
            <v>35</v>
          </cell>
          <cell r="V1379">
            <v>0</v>
          </cell>
          <cell r="W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35</v>
          </cell>
          <cell r="AE1379">
            <v>503000</v>
          </cell>
          <cell r="AF1379">
            <v>0</v>
          </cell>
          <cell r="AI1379">
            <v>2223</v>
          </cell>
          <cell r="AK1379">
            <v>0</v>
          </cell>
          <cell r="AM1379">
            <v>596</v>
          </cell>
          <cell r="AN1379">
            <v>1</v>
          </cell>
          <cell r="AO1379">
            <v>393216</v>
          </cell>
          <cell r="AQ1379">
            <v>0</v>
          </cell>
          <cell r="AR1379">
            <v>0</v>
          </cell>
          <cell r="AS1379" t="str">
            <v>Ы</v>
          </cell>
          <cell r="AT1379" t="str">
            <v>Ы</v>
          </cell>
          <cell r="AU1379">
            <v>0</v>
          </cell>
          <cell r="AV1379">
            <v>0</v>
          </cell>
          <cell r="AW1379">
            <v>23</v>
          </cell>
          <cell r="AX1379">
            <v>1</v>
          </cell>
          <cell r="AY1379">
            <v>0</v>
          </cell>
          <cell r="AZ1379">
            <v>0</v>
          </cell>
          <cell r="BA1379">
            <v>0</v>
          </cell>
          <cell r="BB1379">
            <v>0</v>
          </cell>
          <cell r="BC1379">
            <v>38828</v>
          </cell>
        </row>
        <row r="1380">
          <cell r="A1380">
            <v>2006</v>
          </cell>
          <cell r="B1380">
            <v>1</v>
          </cell>
          <cell r="C1380">
            <v>470</v>
          </cell>
          <cell r="D1380">
            <v>20</v>
          </cell>
          <cell r="E1380">
            <v>792020</v>
          </cell>
          <cell r="F1380">
            <v>0</v>
          </cell>
          <cell r="G1380" t="str">
            <v>Затраты по ШПЗ (основные)</v>
          </cell>
          <cell r="H1380">
            <v>2011</v>
          </cell>
          <cell r="I1380">
            <v>7920</v>
          </cell>
          <cell r="J1380">
            <v>15670.21</v>
          </cell>
          <cell r="K1380">
            <v>1</v>
          </cell>
          <cell r="L1380">
            <v>0</v>
          </cell>
          <cell r="M1380">
            <v>0</v>
          </cell>
          <cell r="N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35</v>
          </cell>
          <cell r="V1380">
            <v>0</v>
          </cell>
          <cell r="W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35</v>
          </cell>
          <cell r="AE1380">
            <v>504100</v>
          </cell>
          <cell r="AF1380">
            <v>0</v>
          </cell>
          <cell r="AI1380">
            <v>2223</v>
          </cell>
          <cell r="AK1380">
            <v>0</v>
          </cell>
          <cell r="AM1380">
            <v>597</v>
          </cell>
          <cell r="AN1380">
            <v>1</v>
          </cell>
          <cell r="AO1380">
            <v>393216</v>
          </cell>
          <cell r="AQ1380">
            <v>0</v>
          </cell>
          <cell r="AR1380">
            <v>0</v>
          </cell>
          <cell r="AS1380" t="str">
            <v>Ы</v>
          </cell>
          <cell r="AT1380" t="str">
            <v>Ы</v>
          </cell>
          <cell r="AU1380">
            <v>0</v>
          </cell>
          <cell r="AV1380">
            <v>0</v>
          </cell>
          <cell r="AW1380">
            <v>23</v>
          </cell>
          <cell r="AX1380">
            <v>1</v>
          </cell>
          <cell r="AY1380">
            <v>0</v>
          </cell>
          <cell r="AZ1380">
            <v>0</v>
          </cell>
          <cell r="BA1380">
            <v>0</v>
          </cell>
          <cell r="BB1380">
            <v>0</v>
          </cell>
          <cell r="BC1380">
            <v>38828</v>
          </cell>
        </row>
        <row r="1381">
          <cell r="A1381">
            <v>2006</v>
          </cell>
          <cell r="B1381">
            <v>1</v>
          </cell>
          <cell r="C1381">
            <v>471</v>
          </cell>
          <cell r="D1381">
            <v>20</v>
          </cell>
          <cell r="E1381">
            <v>792020</v>
          </cell>
          <cell r="F1381">
            <v>0</v>
          </cell>
          <cell r="G1381" t="str">
            <v>Затраты по ШПЗ (основные)</v>
          </cell>
          <cell r="H1381">
            <v>2011</v>
          </cell>
          <cell r="I1381">
            <v>7920</v>
          </cell>
          <cell r="J1381">
            <v>19358.57</v>
          </cell>
          <cell r="K1381">
            <v>1</v>
          </cell>
          <cell r="L1381">
            <v>0</v>
          </cell>
          <cell r="M1381">
            <v>0</v>
          </cell>
          <cell r="N1381">
            <v>0</v>
          </cell>
          <cell r="R1381">
            <v>0</v>
          </cell>
          <cell r="S1381">
            <v>0</v>
          </cell>
          <cell r="T1381">
            <v>0</v>
          </cell>
          <cell r="U1381">
            <v>35</v>
          </cell>
          <cell r="V1381">
            <v>0</v>
          </cell>
          <cell r="W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35</v>
          </cell>
          <cell r="AE1381">
            <v>504200</v>
          </cell>
          <cell r="AF1381">
            <v>0</v>
          </cell>
          <cell r="AI1381">
            <v>2223</v>
          </cell>
          <cell r="AK1381">
            <v>0</v>
          </cell>
          <cell r="AM1381">
            <v>598</v>
          </cell>
          <cell r="AN1381">
            <v>1</v>
          </cell>
          <cell r="AO1381">
            <v>393216</v>
          </cell>
          <cell r="AQ1381">
            <v>0</v>
          </cell>
          <cell r="AR1381">
            <v>0</v>
          </cell>
          <cell r="AS1381" t="str">
            <v>Ы</v>
          </cell>
          <cell r="AT1381" t="str">
            <v>Ы</v>
          </cell>
          <cell r="AU1381">
            <v>0</v>
          </cell>
          <cell r="AV1381">
            <v>0</v>
          </cell>
          <cell r="AW1381">
            <v>23</v>
          </cell>
          <cell r="AX1381">
            <v>1</v>
          </cell>
          <cell r="AY1381">
            <v>0</v>
          </cell>
          <cell r="AZ1381">
            <v>0</v>
          </cell>
          <cell r="BA1381">
            <v>0</v>
          </cell>
          <cell r="BB1381">
            <v>0</v>
          </cell>
          <cell r="BC1381">
            <v>38828</v>
          </cell>
        </row>
        <row r="1382">
          <cell r="A1382">
            <v>2006</v>
          </cell>
          <cell r="B1382">
            <v>1</v>
          </cell>
          <cell r="C1382">
            <v>472</v>
          </cell>
          <cell r="D1382">
            <v>20</v>
          </cell>
          <cell r="E1382">
            <v>792020</v>
          </cell>
          <cell r="F1382">
            <v>0</v>
          </cell>
          <cell r="G1382" t="str">
            <v>Затраты по ШПЗ (основные)</v>
          </cell>
          <cell r="H1382">
            <v>2011</v>
          </cell>
          <cell r="I1382">
            <v>7920</v>
          </cell>
          <cell r="J1382">
            <v>1132.05</v>
          </cell>
          <cell r="K1382">
            <v>1</v>
          </cell>
          <cell r="L1382">
            <v>0</v>
          </cell>
          <cell r="M1382">
            <v>0</v>
          </cell>
          <cell r="N1382">
            <v>0</v>
          </cell>
          <cell r="R1382">
            <v>0</v>
          </cell>
          <cell r="S1382">
            <v>0</v>
          </cell>
          <cell r="T1382">
            <v>0</v>
          </cell>
          <cell r="U1382">
            <v>35</v>
          </cell>
          <cell r="V1382">
            <v>0</v>
          </cell>
          <cell r="W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35</v>
          </cell>
          <cell r="AE1382">
            <v>504400</v>
          </cell>
          <cell r="AF1382">
            <v>0</v>
          </cell>
          <cell r="AI1382">
            <v>2223</v>
          </cell>
          <cell r="AK1382">
            <v>0</v>
          </cell>
          <cell r="AM1382">
            <v>599</v>
          </cell>
          <cell r="AN1382">
            <v>1</v>
          </cell>
          <cell r="AO1382">
            <v>393216</v>
          </cell>
          <cell r="AQ1382">
            <v>0</v>
          </cell>
          <cell r="AR1382">
            <v>0</v>
          </cell>
          <cell r="AS1382" t="str">
            <v>Ы</v>
          </cell>
          <cell r="AT1382" t="str">
            <v>Ы</v>
          </cell>
          <cell r="AU1382">
            <v>0</v>
          </cell>
          <cell r="AV1382">
            <v>0</v>
          </cell>
          <cell r="AW1382">
            <v>23</v>
          </cell>
          <cell r="AX1382">
            <v>1</v>
          </cell>
          <cell r="AY1382">
            <v>0</v>
          </cell>
          <cell r="AZ1382">
            <v>0</v>
          </cell>
          <cell r="BA1382">
            <v>0</v>
          </cell>
          <cell r="BB1382">
            <v>0</v>
          </cell>
          <cell r="BC1382">
            <v>38828</v>
          </cell>
        </row>
        <row r="1383">
          <cell r="A1383">
            <v>2006</v>
          </cell>
          <cell r="B1383">
            <v>1</v>
          </cell>
          <cell r="C1383">
            <v>473</v>
          </cell>
          <cell r="D1383">
            <v>20</v>
          </cell>
          <cell r="E1383">
            <v>792020</v>
          </cell>
          <cell r="F1383">
            <v>0</v>
          </cell>
          <cell r="G1383" t="str">
            <v>Затраты по ШПЗ (основные)</v>
          </cell>
          <cell r="H1383">
            <v>2011</v>
          </cell>
          <cell r="I1383">
            <v>7920</v>
          </cell>
          <cell r="J1383">
            <v>14571.97</v>
          </cell>
          <cell r="K1383">
            <v>1</v>
          </cell>
          <cell r="L1383">
            <v>0</v>
          </cell>
          <cell r="M1383">
            <v>0</v>
          </cell>
          <cell r="N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35</v>
          </cell>
          <cell r="V1383">
            <v>0</v>
          </cell>
          <cell r="W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35</v>
          </cell>
          <cell r="AE1383">
            <v>505100</v>
          </cell>
          <cell r="AF1383">
            <v>0</v>
          </cell>
          <cell r="AI1383">
            <v>2223</v>
          </cell>
          <cell r="AK1383">
            <v>0</v>
          </cell>
          <cell r="AM1383">
            <v>600</v>
          </cell>
          <cell r="AN1383">
            <v>1</v>
          </cell>
          <cell r="AO1383">
            <v>393216</v>
          </cell>
          <cell r="AQ1383">
            <v>0</v>
          </cell>
          <cell r="AR1383">
            <v>0</v>
          </cell>
          <cell r="AS1383" t="str">
            <v>Ы</v>
          </cell>
          <cell r="AT1383" t="str">
            <v>Ы</v>
          </cell>
          <cell r="AU1383">
            <v>0</v>
          </cell>
          <cell r="AV1383">
            <v>0</v>
          </cell>
          <cell r="AW1383">
            <v>23</v>
          </cell>
          <cell r="AX1383">
            <v>1</v>
          </cell>
          <cell r="AY1383">
            <v>0</v>
          </cell>
          <cell r="AZ1383">
            <v>0</v>
          </cell>
          <cell r="BA1383">
            <v>0</v>
          </cell>
          <cell r="BB1383">
            <v>0</v>
          </cell>
          <cell r="BC1383">
            <v>38828</v>
          </cell>
        </row>
        <row r="1384">
          <cell r="A1384">
            <v>2006</v>
          </cell>
          <cell r="B1384">
            <v>1</v>
          </cell>
          <cell r="C1384">
            <v>474</v>
          </cell>
          <cell r="D1384">
            <v>20</v>
          </cell>
          <cell r="E1384">
            <v>792020</v>
          </cell>
          <cell r="F1384">
            <v>0</v>
          </cell>
          <cell r="G1384" t="str">
            <v>Затраты по ШПЗ (основные)</v>
          </cell>
          <cell r="H1384">
            <v>2011</v>
          </cell>
          <cell r="I1384">
            <v>7920</v>
          </cell>
          <cell r="J1384">
            <v>61079.33</v>
          </cell>
          <cell r="K1384">
            <v>1</v>
          </cell>
          <cell r="L1384">
            <v>0</v>
          </cell>
          <cell r="M1384">
            <v>0</v>
          </cell>
          <cell r="N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35</v>
          </cell>
          <cell r="V1384">
            <v>0</v>
          </cell>
          <cell r="W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35</v>
          </cell>
          <cell r="AE1384">
            <v>505200</v>
          </cell>
          <cell r="AF1384">
            <v>0</v>
          </cell>
          <cell r="AI1384">
            <v>2223</v>
          </cell>
          <cell r="AK1384">
            <v>0</v>
          </cell>
          <cell r="AM1384">
            <v>601</v>
          </cell>
          <cell r="AN1384">
            <v>1</v>
          </cell>
          <cell r="AO1384">
            <v>393216</v>
          </cell>
          <cell r="AQ1384">
            <v>0</v>
          </cell>
          <cell r="AR1384">
            <v>0</v>
          </cell>
          <cell r="AS1384" t="str">
            <v>Ы</v>
          </cell>
          <cell r="AT1384" t="str">
            <v>Ы</v>
          </cell>
          <cell r="AU1384">
            <v>0</v>
          </cell>
          <cell r="AV1384">
            <v>0</v>
          </cell>
          <cell r="AW1384">
            <v>23</v>
          </cell>
          <cell r="AX1384">
            <v>1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38828</v>
          </cell>
        </row>
        <row r="1385">
          <cell r="A1385">
            <v>2006</v>
          </cell>
          <cell r="B1385">
            <v>1</v>
          </cell>
          <cell r="C1385">
            <v>475</v>
          </cell>
          <cell r="D1385">
            <v>20</v>
          </cell>
          <cell r="E1385">
            <v>792020</v>
          </cell>
          <cell r="F1385">
            <v>0</v>
          </cell>
          <cell r="G1385" t="str">
            <v>Затраты по ШПЗ (основные)</v>
          </cell>
          <cell r="H1385">
            <v>2011</v>
          </cell>
          <cell r="I1385">
            <v>7920</v>
          </cell>
          <cell r="J1385">
            <v>129.6</v>
          </cell>
          <cell r="K1385">
            <v>1</v>
          </cell>
          <cell r="L1385">
            <v>0</v>
          </cell>
          <cell r="M1385">
            <v>0</v>
          </cell>
          <cell r="N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35</v>
          </cell>
          <cell r="V1385">
            <v>0</v>
          </cell>
          <cell r="W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35</v>
          </cell>
          <cell r="AE1385">
            <v>505300</v>
          </cell>
          <cell r="AF1385">
            <v>0</v>
          </cell>
          <cell r="AI1385">
            <v>2223</v>
          </cell>
          <cell r="AK1385">
            <v>0</v>
          </cell>
          <cell r="AM1385">
            <v>602</v>
          </cell>
          <cell r="AN1385">
            <v>1</v>
          </cell>
          <cell r="AO1385">
            <v>393216</v>
          </cell>
          <cell r="AQ1385">
            <v>0</v>
          </cell>
          <cell r="AR1385">
            <v>0</v>
          </cell>
          <cell r="AS1385" t="str">
            <v>Ы</v>
          </cell>
          <cell r="AT1385" t="str">
            <v>Ы</v>
          </cell>
          <cell r="AU1385">
            <v>0</v>
          </cell>
          <cell r="AV1385">
            <v>0</v>
          </cell>
          <cell r="AW1385">
            <v>23</v>
          </cell>
          <cell r="AX1385">
            <v>1</v>
          </cell>
          <cell r="AY1385">
            <v>0</v>
          </cell>
          <cell r="AZ1385">
            <v>0</v>
          </cell>
          <cell r="BA1385">
            <v>0</v>
          </cell>
          <cell r="BB1385">
            <v>0</v>
          </cell>
          <cell r="BC1385">
            <v>38828</v>
          </cell>
        </row>
        <row r="1386">
          <cell r="A1386">
            <v>2006</v>
          </cell>
          <cell r="B1386">
            <v>1</v>
          </cell>
          <cell r="C1386">
            <v>476</v>
          </cell>
          <cell r="D1386">
            <v>20</v>
          </cell>
          <cell r="E1386">
            <v>792020</v>
          </cell>
          <cell r="F1386">
            <v>0</v>
          </cell>
          <cell r="G1386" t="str">
            <v>Затраты по ШПЗ (основные)</v>
          </cell>
          <cell r="H1386">
            <v>2011</v>
          </cell>
          <cell r="I1386">
            <v>7920</v>
          </cell>
          <cell r="J1386">
            <v>790559.14</v>
          </cell>
          <cell r="K1386">
            <v>1</v>
          </cell>
          <cell r="L1386">
            <v>0</v>
          </cell>
          <cell r="M1386">
            <v>0</v>
          </cell>
          <cell r="N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35</v>
          </cell>
          <cell r="V1386">
            <v>0</v>
          </cell>
          <cell r="W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35</v>
          </cell>
          <cell r="AE1386">
            <v>508310</v>
          </cell>
          <cell r="AF1386">
            <v>0</v>
          </cell>
          <cell r="AI1386">
            <v>2223</v>
          </cell>
          <cell r="AK1386">
            <v>0</v>
          </cell>
          <cell r="AM1386">
            <v>603</v>
          </cell>
          <cell r="AN1386">
            <v>1</v>
          </cell>
          <cell r="AO1386">
            <v>393216</v>
          </cell>
          <cell r="AQ1386">
            <v>0</v>
          </cell>
          <cell r="AR1386">
            <v>0</v>
          </cell>
          <cell r="AS1386" t="str">
            <v>Ы</v>
          </cell>
          <cell r="AT1386" t="str">
            <v>Ы</v>
          </cell>
          <cell r="AU1386">
            <v>0</v>
          </cell>
          <cell r="AV1386">
            <v>0</v>
          </cell>
          <cell r="AW1386">
            <v>23</v>
          </cell>
          <cell r="AX1386">
            <v>1</v>
          </cell>
          <cell r="AY1386">
            <v>0</v>
          </cell>
          <cell r="AZ1386">
            <v>0</v>
          </cell>
          <cell r="BA1386">
            <v>0</v>
          </cell>
          <cell r="BB1386">
            <v>0</v>
          </cell>
          <cell r="BC1386">
            <v>38828</v>
          </cell>
        </row>
        <row r="1387">
          <cell r="A1387">
            <v>2006</v>
          </cell>
          <cell r="B1387">
            <v>1</v>
          </cell>
          <cell r="C1387">
            <v>477</v>
          </cell>
          <cell r="D1387">
            <v>20</v>
          </cell>
          <cell r="E1387">
            <v>792020</v>
          </cell>
          <cell r="F1387">
            <v>0</v>
          </cell>
          <cell r="G1387" t="str">
            <v>Затраты по ШПЗ (основные)</v>
          </cell>
          <cell r="H1387">
            <v>2011</v>
          </cell>
          <cell r="I1387">
            <v>7920</v>
          </cell>
          <cell r="J1387">
            <v>279929.39</v>
          </cell>
          <cell r="K1387">
            <v>1</v>
          </cell>
          <cell r="L1387">
            <v>0</v>
          </cell>
          <cell r="M1387">
            <v>0</v>
          </cell>
          <cell r="N1387">
            <v>0</v>
          </cell>
          <cell r="R1387">
            <v>0</v>
          </cell>
          <cell r="S1387">
            <v>0</v>
          </cell>
          <cell r="T1387">
            <v>0</v>
          </cell>
          <cell r="U1387">
            <v>35</v>
          </cell>
          <cell r="V1387">
            <v>0</v>
          </cell>
          <cell r="W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35</v>
          </cell>
          <cell r="AE1387">
            <v>510100</v>
          </cell>
          <cell r="AF1387">
            <v>0</v>
          </cell>
          <cell r="AI1387">
            <v>2223</v>
          </cell>
          <cell r="AK1387">
            <v>0</v>
          </cell>
          <cell r="AM1387">
            <v>604</v>
          </cell>
          <cell r="AN1387">
            <v>1</v>
          </cell>
          <cell r="AO1387">
            <v>393216</v>
          </cell>
          <cell r="AQ1387">
            <v>0</v>
          </cell>
          <cell r="AR1387">
            <v>0</v>
          </cell>
          <cell r="AS1387" t="str">
            <v>Ы</v>
          </cell>
          <cell r="AT1387" t="str">
            <v>Ы</v>
          </cell>
          <cell r="AU1387">
            <v>0</v>
          </cell>
          <cell r="AV1387">
            <v>0</v>
          </cell>
          <cell r="AW1387">
            <v>23</v>
          </cell>
          <cell r="AX1387">
            <v>1</v>
          </cell>
          <cell r="AY1387">
            <v>0</v>
          </cell>
          <cell r="AZ1387">
            <v>0</v>
          </cell>
          <cell r="BA1387">
            <v>0</v>
          </cell>
          <cell r="BB1387">
            <v>0</v>
          </cell>
          <cell r="BC1387">
            <v>38828</v>
          </cell>
        </row>
        <row r="1388">
          <cell r="A1388">
            <v>2006</v>
          </cell>
          <cell r="B1388">
            <v>1</v>
          </cell>
          <cell r="C1388">
            <v>478</v>
          </cell>
          <cell r="D1388">
            <v>20</v>
          </cell>
          <cell r="E1388">
            <v>792020</v>
          </cell>
          <cell r="F1388">
            <v>0</v>
          </cell>
          <cell r="G1388" t="str">
            <v>Затраты по ШПЗ (основные)</v>
          </cell>
          <cell r="H1388">
            <v>2011</v>
          </cell>
          <cell r="I1388">
            <v>7920</v>
          </cell>
          <cell r="J1388">
            <v>624.41999999999996</v>
          </cell>
          <cell r="K1388">
            <v>1</v>
          </cell>
          <cell r="L1388">
            <v>0</v>
          </cell>
          <cell r="M1388">
            <v>0</v>
          </cell>
          <cell r="N1388">
            <v>0</v>
          </cell>
          <cell r="R1388">
            <v>0</v>
          </cell>
          <cell r="S1388">
            <v>0</v>
          </cell>
          <cell r="T1388">
            <v>0</v>
          </cell>
          <cell r="U1388">
            <v>35</v>
          </cell>
          <cell r="V1388">
            <v>0</v>
          </cell>
          <cell r="W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35</v>
          </cell>
          <cell r="AE1388">
            <v>510200</v>
          </cell>
          <cell r="AF1388">
            <v>0</v>
          </cell>
          <cell r="AI1388">
            <v>2223</v>
          </cell>
          <cell r="AK1388">
            <v>0</v>
          </cell>
          <cell r="AM1388">
            <v>605</v>
          </cell>
          <cell r="AN1388">
            <v>1</v>
          </cell>
          <cell r="AO1388">
            <v>393216</v>
          </cell>
          <cell r="AQ1388">
            <v>0</v>
          </cell>
          <cell r="AR1388">
            <v>0</v>
          </cell>
          <cell r="AS1388" t="str">
            <v>Ы</v>
          </cell>
          <cell r="AT1388" t="str">
            <v>Ы</v>
          </cell>
          <cell r="AU1388">
            <v>0</v>
          </cell>
          <cell r="AV1388">
            <v>0</v>
          </cell>
          <cell r="AW1388">
            <v>23</v>
          </cell>
          <cell r="AX1388">
            <v>1</v>
          </cell>
          <cell r="AY1388">
            <v>0</v>
          </cell>
          <cell r="AZ1388">
            <v>0</v>
          </cell>
          <cell r="BA1388">
            <v>0</v>
          </cell>
          <cell r="BB1388">
            <v>0</v>
          </cell>
          <cell r="BC1388">
            <v>38828</v>
          </cell>
        </row>
        <row r="1389">
          <cell r="A1389">
            <v>2006</v>
          </cell>
          <cell r="B1389">
            <v>1</v>
          </cell>
          <cell r="C1389">
            <v>479</v>
          </cell>
          <cell r="D1389">
            <v>20</v>
          </cell>
          <cell r="E1389">
            <v>792020</v>
          </cell>
          <cell r="F1389">
            <v>0</v>
          </cell>
          <cell r="G1389" t="str">
            <v>Затраты по ШПЗ (основные)</v>
          </cell>
          <cell r="H1389">
            <v>2011</v>
          </cell>
          <cell r="I1389">
            <v>7920</v>
          </cell>
          <cell r="J1389">
            <v>4548.92</v>
          </cell>
          <cell r="K1389">
            <v>1</v>
          </cell>
          <cell r="L1389">
            <v>0</v>
          </cell>
          <cell r="M1389">
            <v>0</v>
          </cell>
          <cell r="N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35</v>
          </cell>
          <cell r="V1389">
            <v>0</v>
          </cell>
          <cell r="W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35</v>
          </cell>
          <cell r="AE1389">
            <v>510400</v>
          </cell>
          <cell r="AF1389">
            <v>0</v>
          </cell>
          <cell r="AI1389">
            <v>2223</v>
          </cell>
          <cell r="AK1389">
            <v>0</v>
          </cell>
          <cell r="AM1389">
            <v>606</v>
          </cell>
          <cell r="AN1389">
            <v>1</v>
          </cell>
          <cell r="AO1389">
            <v>393216</v>
          </cell>
          <cell r="AQ1389">
            <v>0</v>
          </cell>
          <cell r="AR1389">
            <v>0</v>
          </cell>
          <cell r="AS1389" t="str">
            <v>Ы</v>
          </cell>
          <cell r="AT1389" t="str">
            <v>Ы</v>
          </cell>
          <cell r="AU1389">
            <v>0</v>
          </cell>
          <cell r="AV1389">
            <v>0</v>
          </cell>
          <cell r="AW1389">
            <v>23</v>
          </cell>
          <cell r="AX1389">
            <v>1</v>
          </cell>
          <cell r="AY1389">
            <v>0</v>
          </cell>
          <cell r="AZ1389">
            <v>0</v>
          </cell>
          <cell r="BA1389">
            <v>0</v>
          </cell>
          <cell r="BB1389">
            <v>0</v>
          </cell>
          <cell r="BC1389">
            <v>38828</v>
          </cell>
        </row>
        <row r="1390">
          <cell r="A1390">
            <v>2006</v>
          </cell>
          <cell r="B1390">
            <v>1</v>
          </cell>
          <cell r="C1390">
            <v>480</v>
          </cell>
          <cell r="D1390">
            <v>20</v>
          </cell>
          <cell r="E1390">
            <v>792020</v>
          </cell>
          <cell r="F1390">
            <v>0</v>
          </cell>
          <cell r="G1390" t="str">
            <v>Затраты по ШПЗ (основные)</v>
          </cell>
          <cell r="H1390">
            <v>2011</v>
          </cell>
          <cell r="I1390">
            <v>7920</v>
          </cell>
          <cell r="J1390">
            <v>369982.23</v>
          </cell>
          <cell r="K1390">
            <v>1</v>
          </cell>
          <cell r="L1390">
            <v>0</v>
          </cell>
          <cell r="M1390">
            <v>0</v>
          </cell>
          <cell r="N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35</v>
          </cell>
          <cell r="V1390">
            <v>0</v>
          </cell>
          <cell r="W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35</v>
          </cell>
          <cell r="AE1390">
            <v>510600</v>
          </cell>
          <cell r="AF1390">
            <v>0</v>
          </cell>
          <cell r="AI1390">
            <v>2223</v>
          </cell>
          <cell r="AK1390">
            <v>0</v>
          </cell>
          <cell r="AM1390">
            <v>607</v>
          </cell>
          <cell r="AN1390">
            <v>1</v>
          </cell>
          <cell r="AO1390">
            <v>393216</v>
          </cell>
          <cell r="AQ1390">
            <v>0</v>
          </cell>
          <cell r="AR1390">
            <v>0</v>
          </cell>
          <cell r="AS1390" t="str">
            <v>Ы</v>
          </cell>
          <cell r="AT1390" t="str">
            <v>Ы</v>
          </cell>
          <cell r="AU1390">
            <v>0</v>
          </cell>
          <cell r="AV1390">
            <v>0</v>
          </cell>
          <cell r="AW1390">
            <v>23</v>
          </cell>
          <cell r="AX1390">
            <v>1</v>
          </cell>
          <cell r="AY1390">
            <v>0</v>
          </cell>
          <cell r="AZ1390">
            <v>0</v>
          </cell>
          <cell r="BA1390">
            <v>0</v>
          </cell>
          <cell r="BB1390">
            <v>0</v>
          </cell>
          <cell r="BC1390">
            <v>38828</v>
          </cell>
        </row>
        <row r="1391">
          <cell r="A1391">
            <v>2006</v>
          </cell>
          <cell r="B1391">
            <v>1</v>
          </cell>
          <cell r="C1391">
            <v>481</v>
          </cell>
          <cell r="D1391">
            <v>20</v>
          </cell>
          <cell r="E1391">
            <v>792020</v>
          </cell>
          <cell r="F1391">
            <v>0</v>
          </cell>
          <cell r="G1391" t="str">
            <v>Затраты по ШПЗ (основные)</v>
          </cell>
          <cell r="H1391">
            <v>2011</v>
          </cell>
          <cell r="I1391">
            <v>7920</v>
          </cell>
          <cell r="J1391">
            <v>24.17</v>
          </cell>
          <cell r="K1391">
            <v>1</v>
          </cell>
          <cell r="L1391">
            <v>0</v>
          </cell>
          <cell r="M1391">
            <v>0</v>
          </cell>
          <cell r="N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35</v>
          </cell>
          <cell r="V1391">
            <v>0</v>
          </cell>
          <cell r="W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35</v>
          </cell>
          <cell r="AE1391">
            <v>512000</v>
          </cell>
          <cell r="AF1391">
            <v>0</v>
          </cell>
          <cell r="AI1391">
            <v>2223</v>
          </cell>
          <cell r="AK1391">
            <v>0</v>
          </cell>
          <cell r="AM1391">
            <v>608</v>
          </cell>
          <cell r="AN1391">
            <v>1</v>
          </cell>
          <cell r="AO1391">
            <v>393216</v>
          </cell>
          <cell r="AQ1391">
            <v>0</v>
          </cell>
          <cell r="AR1391">
            <v>0</v>
          </cell>
          <cell r="AS1391" t="str">
            <v>Ы</v>
          </cell>
          <cell r="AT1391" t="str">
            <v>Ы</v>
          </cell>
          <cell r="AU1391">
            <v>0</v>
          </cell>
          <cell r="AV1391">
            <v>0</v>
          </cell>
          <cell r="AW1391">
            <v>23</v>
          </cell>
          <cell r="AX1391">
            <v>1</v>
          </cell>
          <cell r="AY1391">
            <v>0</v>
          </cell>
          <cell r="AZ1391">
            <v>0</v>
          </cell>
          <cell r="BA1391">
            <v>0</v>
          </cell>
          <cell r="BB1391">
            <v>0</v>
          </cell>
          <cell r="BC1391">
            <v>38828</v>
          </cell>
        </row>
        <row r="1392">
          <cell r="A1392">
            <v>2006</v>
          </cell>
          <cell r="B1392">
            <v>1</v>
          </cell>
          <cell r="C1392">
            <v>518</v>
          </cell>
          <cell r="D1392">
            <v>20</v>
          </cell>
          <cell r="E1392">
            <v>792020</v>
          </cell>
          <cell r="F1392">
            <v>0</v>
          </cell>
          <cell r="G1392" t="str">
            <v>Затраты по ШПЗ (основные)</v>
          </cell>
          <cell r="H1392">
            <v>2011</v>
          </cell>
          <cell r="I1392">
            <v>7920</v>
          </cell>
          <cell r="J1392">
            <v>207829.53</v>
          </cell>
          <cell r="K1392">
            <v>1</v>
          </cell>
          <cell r="L1392">
            <v>0</v>
          </cell>
          <cell r="M1392">
            <v>0</v>
          </cell>
          <cell r="N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38</v>
          </cell>
          <cell r="V1392">
            <v>0</v>
          </cell>
          <cell r="W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38</v>
          </cell>
          <cell r="AE1392">
            <v>110000</v>
          </cell>
          <cell r="AF1392">
            <v>0</v>
          </cell>
          <cell r="AI1392">
            <v>2223</v>
          </cell>
          <cell r="AK1392">
            <v>0</v>
          </cell>
          <cell r="AM1392">
            <v>645</v>
          </cell>
          <cell r="AN1392">
            <v>1</v>
          </cell>
          <cell r="AO1392">
            <v>393216</v>
          </cell>
          <cell r="AQ1392">
            <v>0</v>
          </cell>
          <cell r="AR1392">
            <v>0</v>
          </cell>
          <cell r="AS1392" t="str">
            <v>Ы</v>
          </cell>
          <cell r="AT1392" t="str">
            <v>Ы</v>
          </cell>
          <cell r="AU1392">
            <v>0</v>
          </cell>
          <cell r="AV1392">
            <v>0</v>
          </cell>
          <cell r="AW1392">
            <v>23</v>
          </cell>
          <cell r="AX1392">
            <v>1</v>
          </cell>
          <cell r="AY1392">
            <v>0</v>
          </cell>
          <cell r="AZ1392">
            <v>0</v>
          </cell>
          <cell r="BA1392">
            <v>0</v>
          </cell>
          <cell r="BB1392">
            <v>0</v>
          </cell>
          <cell r="BC1392">
            <v>38828</v>
          </cell>
        </row>
        <row r="1393">
          <cell r="A1393">
            <v>2006</v>
          </cell>
          <cell r="B1393">
            <v>1</v>
          </cell>
          <cell r="C1393">
            <v>519</v>
          </cell>
          <cell r="D1393">
            <v>20</v>
          </cell>
          <cell r="E1393">
            <v>792020</v>
          </cell>
          <cell r="F1393">
            <v>0</v>
          </cell>
          <cell r="G1393" t="str">
            <v>Затраты по ШПЗ (основные)</v>
          </cell>
          <cell r="H1393">
            <v>2011</v>
          </cell>
          <cell r="I1393">
            <v>7920</v>
          </cell>
          <cell r="J1393">
            <v>4081.77</v>
          </cell>
          <cell r="K1393">
            <v>1</v>
          </cell>
          <cell r="L1393">
            <v>0</v>
          </cell>
          <cell r="M1393">
            <v>0</v>
          </cell>
          <cell r="N1393">
            <v>0</v>
          </cell>
          <cell r="R1393">
            <v>0</v>
          </cell>
          <cell r="S1393">
            <v>0</v>
          </cell>
          <cell r="T1393">
            <v>0</v>
          </cell>
          <cell r="U1393">
            <v>38</v>
          </cell>
          <cell r="V1393">
            <v>0</v>
          </cell>
          <cell r="W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38</v>
          </cell>
          <cell r="AE1393">
            <v>114020</v>
          </cell>
          <cell r="AF1393">
            <v>0</v>
          </cell>
          <cell r="AI1393">
            <v>2223</v>
          </cell>
          <cell r="AK1393">
            <v>0</v>
          </cell>
          <cell r="AM1393">
            <v>646</v>
          </cell>
          <cell r="AN1393">
            <v>1</v>
          </cell>
          <cell r="AO1393">
            <v>393216</v>
          </cell>
          <cell r="AQ1393">
            <v>0</v>
          </cell>
          <cell r="AR1393">
            <v>0</v>
          </cell>
          <cell r="AS1393" t="str">
            <v>Ы</v>
          </cell>
          <cell r="AT1393" t="str">
            <v>Ы</v>
          </cell>
          <cell r="AU1393">
            <v>0</v>
          </cell>
          <cell r="AV1393">
            <v>0</v>
          </cell>
          <cell r="AW1393">
            <v>23</v>
          </cell>
          <cell r="AX1393">
            <v>1</v>
          </cell>
          <cell r="AY1393">
            <v>0</v>
          </cell>
          <cell r="AZ1393">
            <v>0</v>
          </cell>
          <cell r="BA1393">
            <v>0</v>
          </cell>
          <cell r="BB1393">
            <v>0</v>
          </cell>
          <cell r="BC1393">
            <v>38828</v>
          </cell>
        </row>
        <row r="1394">
          <cell r="A1394">
            <v>2006</v>
          </cell>
          <cell r="B1394">
            <v>1</v>
          </cell>
          <cell r="C1394">
            <v>520</v>
          </cell>
          <cell r="D1394">
            <v>20</v>
          </cell>
          <cell r="E1394">
            <v>792020</v>
          </cell>
          <cell r="F1394">
            <v>0</v>
          </cell>
          <cell r="G1394" t="str">
            <v>Затраты по ШПЗ (основные)</v>
          </cell>
          <cell r="H1394">
            <v>2011</v>
          </cell>
          <cell r="I1394">
            <v>7920</v>
          </cell>
          <cell r="J1394">
            <v>11093.58</v>
          </cell>
          <cell r="K1394">
            <v>1</v>
          </cell>
          <cell r="L1394">
            <v>0</v>
          </cell>
          <cell r="M1394">
            <v>0</v>
          </cell>
          <cell r="N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38</v>
          </cell>
          <cell r="V1394">
            <v>0</v>
          </cell>
          <cell r="W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38</v>
          </cell>
          <cell r="AE1394">
            <v>116000</v>
          </cell>
          <cell r="AF1394">
            <v>0</v>
          </cell>
          <cell r="AI1394">
            <v>2223</v>
          </cell>
          <cell r="AK1394">
            <v>0</v>
          </cell>
          <cell r="AM1394">
            <v>647</v>
          </cell>
          <cell r="AN1394">
            <v>1</v>
          </cell>
          <cell r="AO1394">
            <v>393216</v>
          </cell>
          <cell r="AQ1394">
            <v>0</v>
          </cell>
          <cell r="AR1394">
            <v>0</v>
          </cell>
          <cell r="AS1394" t="str">
            <v>Ы</v>
          </cell>
          <cell r="AT1394" t="str">
            <v>Ы</v>
          </cell>
          <cell r="AU1394">
            <v>0</v>
          </cell>
          <cell r="AV1394">
            <v>0</v>
          </cell>
          <cell r="AW1394">
            <v>23</v>
          </cell>
          <cell r="AX1394">
            <v>1</v>
          </cell>
          <cell r="AY1394">
            <v>0</v>
          </cell>
          <cell r="AZ1394">
            <v>0</v>
          </cell>
          <cell r="BA1394">
            <v>0</v>
          </cell>
          <cell r="BB1394">
            <v>0</v>
          </cell>
          <cell r="BC1394">
            <v>38828</v>
          </cell>
        </row>
        <row r="1395">
          <cell r="A1395">
            <v>2006</v>
          </cell>
          <cell r="B1395">
            <v>1</v>
          </cell>
          <cell r="C1395">
            <v>521</v>
          </cell>
          <cell r="D1395">
            <v>20</v>
          </cell>
          <cell r="E1395">
            <v>792020</v>
          </cell>
          <cell r="F1395">
            <v>0</v>
          </cell>
          <cell r="G1395" t="str">
            <v>Затраты по ШПЗ (основные)</v>
          </cell>
          <cell r="H1395">
            <v>2011</v>
          </cell>
          <cell r="I1395">
            <v>7920</v>
          </cell>
          <cell r="J1395">
            <v>13808.84</v>
          </cell>
          <cell r="K1395">
            <v>1</v>
          </cell>
          <cell r="L1395">
            <v>0</v>
          </cell>
          <cell r="M1395">
            <v>0</v>
          </cell>
          <cell r="N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38</v>
          </cell>
          <cell r="V1395">
            <v>0</v>
          </cell>
          <cell r="W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38</v>
          </cell>
          <cell r="AE1395">
            <v>117000</v>
          </cell>
          <cell r="AF1395">
            <v>0</v>
          </cell>
          <cell r="AI1395">
            <v>2223</v>
          </cell>
          <cell r="AK1395">
            <v>0</v>
          </cell>
          <cell r="AM1395">
            <v>648</v>
          </cell>
          <cell r="AN1395">
            <v>1</v>
          </cell>
          <cell r="AO1395">
            <v>393216</v>
          </cell>
          <cell r="AQ1395">
            <v>0</v>
          </cell>
          <cell r="AR1395">
            <v>0</v>
          </cell>
          <cell r="AS1395" t="str">
            <v>Ы</v>
          </cell>
          <cell r="AT1395" t="str">
            <v>Ы</v>
          </cell>
          <cell r="AU1395">
            <v>0</v>
          </cell>
          <cell r="AV1395">
            <v>0</v>
          </cell>
          <cell r="AW1395">
            <v>23</v>
          </cell>
          <cell r="AX1395">
            <v>1</v>
          </cell>
          <cell r="AY1395">
            <v>0</v>
          </cell>
          <cell r="AZ1395">
            <v>0</v>
          </cell>
          <cell r="BA1395">
            <v>0</v>
          </cell>
          <cell r="BB1395">
            <v>0</v>
          </cell>
          <cell r="BC1395">
            <v>38828</v>
          </cell>
        </row>
        <row r="1396">
          <cell r="A1396">
            <v>2006</v>
          </cell>
          <cell r="B1396">
            <v>1</v>
          </cell>
          <cell r="C1396">
            <v>522</v>
          </cell>
          <cell r="D1396">
            <v>20</v>
          </cell>
          <cell r="E1396">
            <v>792020</v>
          </cell>
          <cell r="F1396">
            <v>0</v>
          </cell>
          <cell r="G1396" t="str">
            <v>Затраты по ШПЗ (основные)</v>
          </cell>
          <cell r="H1396">
            <v>2011</v>
          </cell>
          <cell r="I1396">
            <v>7920</v>
          </cell>
          <cell r="J1396">
            <v>42876.61</v>
          </cell>
          <cell r="K1396">
            <v>1</v>
          </cell>
          <cell r="L1396">
            <v>0</v>
          </cell>
          <cell r="M1396">
            <v>0</v>
          </cell>
          <cell r="N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38</v>
          </cell>
          <cell r="V1396">
            <v>0</v>
          </cell>
          <cell r="W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38</v>
          </cell>
          <cell r="AE1396">
            <v>118000</v>
          </cell>
          <cell r="AF1396">
            <v>0</v>
          </cell>
          <cell r="AI1396">
            <v>2223</v>
          </cell>
          <cell r="AK1396">
            <v>0</v>
          </cell>
          <cell r="AM1396">
            <v>649</v>
          </cell>
          <cell r="AN1396">
            <v>1</v>
          </cell>
          <cell r="AO1396">
            <v>393216</v>
          </cell>
          <cell r="AQ1396">
            <v>0</v>
          </cell>
          <cell r="AR1396">
            <v>0</v>
          </cell>
          <cell r="AS1396" t="str">
            <v>Ы</v>
          </cell>
          <cell r="AT1396" t="str">
            <v>Ы</v>
          </cell>
          <cell r="AU1396">
            <v>0</v>
          </cell>
          <cell r="AV1396">
            <v>0</v>
          </cell>
          <cell r="AW1396">
            <v>23</v>
          </cell>
          <cell r="AX1396">
            <v>1</v>
          </cell>
          <cell r="AY1396">
            <v>0</v>
          </cell>
          <cell r="AZ1396">
            <v>0</v>
          </cell>
          <cell r="BA1396">
            <v>0</v>
          </cell>
          <cell r="BB1396">
            <v>0</v>
          </cell>
          <cell r="BC1396">
            <v>38828</v>
          </cell>
        </row>
        <row r="1397">
          <cell r="A1397">
            <v>2006</v>
          </cell>
          <cell r="B1397">
            <v>1</v>
          </cell>
          <cell r="C1397">
            <v>523</v>
          </cell>
          <cell r="D1397">
            <v>20</v>
          </cell>
          <cell r="E1397">
            <v>792020</v>
          </cell>
          <cell r="F1397">
            <v>0</v>
          </cell>
          <cell r="G1397" t="str">
            <v>Затраты по ШПЗ (основные)</v>
          </cell>
          <cell r="H1397">
            <v>2011</v>
          </cell>
          <cell r="I1397">
            <v>7920</v>
          </cell>
          <cell r="J1397">
            <v>5233.7</v>
          </cell>
          <cell r="K1397">
            <v>1</v>
          </cell>
          <cell r="L1397">
            <v>0</v>
          </cell>
          <cell r="M1397">
            <v>0</v>
          </cell>
          <cell r="N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38</v>
          </cell>
          <cell r="V1397">
            <v>0</v>
          </cell>
          <cell r="W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38</v>
          </cell>
          <cell r="AE1397">
            <v>130100</v>
          </cell>
          <cell r="AF1397">
            <v>0</v>
          </cell>
          <cell r="AI1397">
            <v>2223</v>
          </cell>
          <cell r="AK1397">
            <v>0</v>
          </cell>
          <cell r="AM1397">
            <v>650</v>
          </cell>
          <cell r="AN1397">
            <v>1</v>
          </cell>
          <cell r="AO1397">
            <v>393216</v>
          </cell>
          <cell r="AQ1397">
            <v>0</v>
          </cell>
          <cell r="AR1397">
            <v>0</v>
          </cell>
          <cell r="AS1397" t="str">
            <v>Ы</v>
          </cell>
          <cell r="AT1397" t="str">
            <v>Ы</v>
          </cell>
          <cell r="AU1397">
            <v>0</v>
          </cell>
          <cell r="AV1397">
            <v>0</v>
          </cell>
          <cell r="AW1397">
            <v>23</v>
          </cell>
          <cell r="AX1397">
            <v>1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38828</v>
          </cell>
        </row>
        <row r="1398">
          <cell r="A1398">
            <v>2006</v>
          </cell>
          <cell r="B1398">
            <v>1</v>
          </cell>
          <cell r="C1398">
            <v>524</v>
          </cell>
          <cell r="D1398">
            <v>20</v>
          </cell>
          <cell r="E1398">
            <v>792020</v>
          </cell>
          <cell r="F1398">
            <v>0</v>
          </cell>
          <cell r="G1398" t="str">
            <v>Затраты по ШПЗ (основные)</v>
          </cell>
          <cell r="H1398">
            <v>2011</v>
          </cell>
          <cell r="I1398">
            <v>7920</v>
          </cell>
          <cell r="J1398">
            <v>2206.2199999999998</v>
          </cell>
          <cell r="K1398">
            <v>1</v>
          </cell>
          <cell r="L1398">
            <v>0</v>
          </cell>
          <cell r="M1398">
            <v>0</v>
          </cell>
          <cell r="N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38</v>
          </cell>
          <cell r="V1398">
            <v>0</v>
          </cell>
          <cell r="W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38</v>
          </cell>
          <cell r="AE1398">
            <v>131000</v>
          </cell>
          <cell r="AF1398">
            <v>0</v>
          </cell>
          <cell r="AI1398">
            <v>2223</v>
          </cell>
          <cell r="AK1398">
            <v>0</v>
          </cell>
          <cell r="AM1398">
            <v>651</v>
          </cell>
          <cell r="AN1398">
            <v>1</v>
          </cell>
          <cell r="AO1398">
            <v>393216</v>
          </cell>
          <cell r="AQ1398">
            <v>0</v>
          </cell>
          <cell r="AR1398">
            <v>0</v>
          </cell>
          <cell r="AS1398" t="str">
            <v>Ы</v>
          </cell>
          <cell r="AT1398" t="str">
            <v>Ы</v>
          </cell>
          <cell r="AU1398">
            <v>0</v>
          </cell>
          <cell r="AV1398">
            <v>0</v>
          </cell>
          <cell r="AW1398">
            <v>23</v>
          </cell>
          <cell r="AX1398">
            <v>1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38828</v>
          </cell>
        </row>
        <row r="1399">
          <cell r="A1399">
            <v>2006</v>
          </cell>
          <cell r="B1399">
            <v>1</v>
          </cell>
          <cell r="C1399">
            <v>525</v>
          </cell>
          <cell r="D1399">
            <v>20</v>
          </cell>
          <cell r="E1399">
            <v>792020</v>
          </cell>
          <cell r="F1399">
            <v>0</v>
          </cell>
          <cell r="G1399" t="str">
            <v>Затраты по ШПЗ (основные)</v>
          </cell>
          <cell r="H1399">
            <v>2011</v>
          </cell>
          <cell r="I1399">
            <v>7920</v>
          </cell>
          <cell r="J1399">
            <v>5721.62</v>
          </cell>
          <cell r="K1399">
            <v>1</v>
          </cell>
          <cell r="L1399">
            <v>0</v>
          </cell>
          <cell r="M1399">
            <v>0</v>
          </cell>
          <cell r="N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38</v>
          </cell>
          <cell r="V1399">
            <v>0</v>
          </cell>
          <cell r="W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38</v>
          </cell>
          <cell r="AE1399">
            <v>132000</v>
          </cell>
          <cell r="AF1399">
            <v>0</v>
          </cell>
          <cell r="AI1399">
            <v>2223</v>
          </cell>
          <cell r="AK1399">
            <v>0</v>
          </cell>
          <cell r="AM1399">
            <v>652</v>
          </cell>
          <cell r="AN1399">
            <v>1</v>
          </cell>
          <cell r="AO1399">
            <v>393216</v>
          </cell>
          <cell r="AQ1399">
            <v>0</v>
          </cell>
          <cell r="AR1399">
            <v>0</v>
          </cell>
          <cell r="AS1399" t="str">
            <v>Ы</v>
          </cell>
          <cell r="AT1399" t="str">
            <v>Ы</v>
          </cell>
          <cell r="AU1399">
            <v>0</v>
          </cell>
          <cell r="AV1399">
            <v>0</v>
          </cell>
          <cell r="AW1399">
            <v>23</v>
          </cell>
          <cell r="AX1399">
            <v>1</v>
          </cell>
          <cell r="AY1399">
            <v>0</v>
          </cell>
          <cell r="AZ1399">
            <v>0</v>
          </cell>
          <cell r="BA1399">
            <v>0</v>
          </cell>
          <cell r="BB1399">
            <v>0</v>
          </cell>
          <cell r="BC1399">
            <v>38828</v>
          </cell>
        </row>
        <row r="1400">
          <cell r="A1400">
            <v>2006</v>
          </cell>
          <cell r="B1400">
            <v>1</v>
          </cell>
          <cell r="C1400">
            <v>526</v>
          </cell>
          <cell r="D1400">
            <v>20</v>
          </cell>
          <cell r="E1400">
            <v>792020</v>
          </cell>
          <cell r="F1400">
            <v>0</v>
          </cell>
          <cell r="G1400" t="str">
            <v>Затраты по ШПЗ (основные)</v>
          </cell>
          <cell r="H1400">
            <v>2011</v>
          </cell>
          <cell r="I1400">
            <v>7920</v>
          </cell>
          <cell r="J1400">
            <v>882.9</v>
          </cell>
          <cell r="K1400">
            <v>1</v>
          </cell>
          <cell r="L1400">
            <v>0</v>
          </cell>
          <cell r="M1400">
            <v>0</v>
          </cell>
          <cell r="N1400">
            <v>0</v>
          </cell>
          <cell r="R1400">
            <v>0</v>
          </cell>
          <cell r="S1400">
            <v>0</v>
          </cell>
          <cell r="T1400">
            <v>0</v>
          </cell>
          <cell r="U1400">
            <v>38</v>
          </cell>
          <cell r="V1400">
            <v>0</v>
          </cell>
          <cell r="W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38</v>
          </cell>
          <cell r="AE1400">
            <v>135000</v>
          </cell>
          <cell r="AF1400">
            <v>0</v>
          </cell>
          <cell r="AI1400">
            <v>2223</v>
          </cell>
          <cell r="AK1400">
            <v>0</v>
          </cell>
          <cell r="AM1400">
            <v>653</v>
          </cell>
          <cell r="AN1400">
            <v>1</v>
          </cell>
          <cell r="AO1400">
            <v>393216</v>
          </cell>
          <cell r="AQ1400">
            <v>0</v>
          </cell>
          <cell r="AR1400">
            <v>0</v>
          </cell>
          <cell r="AS1400" t="str">
            <v>Ы</v>
          </cell>
          <cell r="AT1400" t="str">
            <v>Ы</v>
          </cell>
          <cell r="AU1400">
            <v>0</v>
          </cell>
          <cell r="AV1400">
            <v>0</v>
          </cell>
          <cell r="AW1400">
            <v>23</v>
          </cell>
          <cell r="AX1400">
            <v>1</v>
          </cell>
          <cell r="AY1400">
            <v>0</v>
          </cell>
          <cell r="AZ1400">
            <v>0</v>
          </cell>
          <cell r="BA1400">
            <v>0</v>
          </cell>
          <cell r="BB1400">
            <v>0</v>
          </cell>
          <cell r="BC1400">
            <v>38828</v>
          </cell>
        </row>
        <row r="1401">
          <cell r="A1401">
            <v>2006</v>
          </cell>
          <cell r="B1401">
            <v>1</v>
          </cell>
          <cell r="C1401">
            <v>527</v>
          </cell>
          <cell r="D1401">
            <v>20</v>
          </cell>
          <cell r="E1401">
            <v>792020</v>
          </cell>
          <cell r="F1401">
            <v>0</v>
          </cell>
          <cell r="G1401" t="str">
            <v>Затраты по ШПЗ (основные)</v>
          </cell>
          <cell r="H1401">
            <v>2011</v>
          </cell>
          <cell r="I1401">
            <v>7920</v>
          </cell>
          <cell r="J1401">
            <v>291643.07</v>
          </cell>
          <cell r="K1401">
            <v>1</v>
          </cell>
          <cell r="L1401">
            <v>0</v>
          </cell>
          <cell r="M1401">
            <v>0</v>
          </cell>
          <cell r="N1401">
            <v>0</v>
          </cell>
          <cell r="R1401">
            <v>0</v>
          </cell>
          <cell r="S1401">
            <v>0</v>
          </cell>
          <cell r="T1401">
            <v>0</v>
          </cell>
          <cell r="U1401">
            <v>38</v>
          </cell>
          <cell r="V1401">
            <v>0</v>
          </cell>
          <cell r="W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38</v>
          </cell>
          <cell r="AE1401">
            <v>143000</v>
          </cell>
          <cell r="AF1401">
            <v>0</v>
          </cell>
          <cell r="AI1401">
            <v>2223</v>
          </cell>
          <cell r="AK1401">
            <v>0</v>
          </cell>
          <cell r="AM1401">
            <v>654</v>
          </cell>
          <cell r="AN1401">
            <v>1</v>
          </cell>
          <cell r="AO1401">
            <v>393216</v>
          </cell>
          <cell r="AQ1401">
            <v>0</v>
          </cell>
          <cell r="AR1401">
            <v>0</v>
          </cell>
          <cell r="AS1401" t="str">
            <v>Ы</v>
          </cell>
          <cell r="AT1401" t="str">
            <v>Ы</v>
          </cell>
          <cell r="AU1401">
            <v>0</v>
          </cell>
          <cell r="AV1401">
            <v>0</v>
          </cell>
          <cell r="AW1401">
            <v>23</v>
          </cell>
          <cell r="AX1401">
            <v>1</v>
          </cell>
          <cell r="AY1401">
            <v>0</v>
          </cell>
          <cell r="AZ1401">
            <v>0</v>
          </cell>
          <cell r="BA1401">
            <v>0</v>
          </cell>
          <cell r="BB1401">
            <v>0</v>
          </cell>
          <cell r="BC1401">
            <v>38828</v>
          </cell>
        </row>
        <row r="1402">
          <cell r="A1402">
            <v>2006</v>
          </cell>
          <cell r="B1402">
            <v>1</v>
          </cell>
          <cell r="C1402">
            <v>528</v>
          </cell>
          <cell r="D1402">
            <v>20</v>
          </cell>
          <cell r="E1402">
            <v>792020</v>
          </cell>
          <cell r="F1402">
            <v>0</v>
          </cell>
          <cell r="G1402" t="str">
            <v>Затраты по ШПЗ (основные)</v>
          </cell>
          <cell r="H1402">
            <v>2011</v>
          </cell>
          <cell r="I1402">
            <v>7920</v>
          </cell>
          <cell r="J1402">
            <v>569632.37</v>
          </cell>
          <cell r="K1402">
            <v>1</v>
          </cell>
          <cell r="L1402">
            <v>0</v>
          </cell>
          <cell r="M1402">
            <v>0</v>
          </cell>
          <cell r="N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38</v>
          </cell>
          <cell r="V1402">
            <v>0</v>
          </cell>
          <cell r="W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38</v>
          </cell>
          <cell r="AE1402">
            <v>151000</v>
          </cell>
          <cell r="AF1402">
            <v>0</v>
          </cell>
          <cell r="AI1402">
            <v>2223</v>
          </cell>
          <cell r="AK1402">
            <v>0</v>
          </cell>
          <cell r="AM1402">
            <v>655</v>
          </cell>
          <cell r="AN1402">
            <v>1</v>
          </cell>
          <cell r="AO1402">
            <v>393216</v>
          </cell>
          <cell r="AQ1402">
            <v>0</v>
          </cell>
          <cell r="AR1402">
            <v>0</v>
          </cell>
          <cell r="AS1402" t="str">
            <v>Ы</v>
          </cell>
          <cell r="AT1402" t="str">
            <v>Ы</v>
          </cell>
          <cell r="AU1402">
            <v>0</v>
          </cell>
          <cell r="AV1402">
            <v>0</v>
          </cell>
          <cell r="AW1402">
            <v>23</v>
          </cell>
          <cell r="AX1402">
            <v>1</v>
          </cell>
          <cell r="AY1402">
            <v>0</v>
          </cell>
          <cell r="AZ1402">
            <v>0</v>
          </cell>
          <cell r="BA1402">
            <v>0</v>
          </cell>
          <cell r="BB1402">
            <v>0</v>
          </cell>
          <cell r="BC1402">
            <v>38828</v>
          </cell>
        </row>
        <row r="1403">
          <cell r="A1403">
            <v>2006</v>
          </cell>
          <cell r="B1403">
            <v>1</v>
          </cell>
          <cell r="C1403">
            <v>529</v>
          </cell>
          <cell r="D1403">
            <v>20</v>
          </cell>
          <cell r="E1403">
            <v>792020</v>
          </cell>
          <cell r="F1403">
            <v>0</v>
          </cell>
          <cell r="G1403" t="str">
            <v>Затраты по ШПЗ (основные)</v>
          </cell>
          <cell r="H1403">
            <v>2011</v>
          </cell>
          <cell r="I1403">
            <v>7920</v>
          </cell>
          <cell r="J1403">
            <v>73307.95</v>
          </cell>
          <cell r="K1403">
            <v>1</v>
          </cell>
          <cell r="L1403">
            <v>0</v>
          </cell>
          <cell r="M1403">
            <v>0</v>
          </cell>
          <cell r="N1403">
            <v>0</v>
          </cell>
          <cell r="R1403">
            <v>0</v>
          </cell>
          <cell r="S1403">
            <v>0</v>
          </cell>
          <cell r="T1403">
            <v>0</v>
          </cell>
          <cell r="U1403">
            <v>38</v>
          </cell>
          <cell r="V1403">
            <v>0</v>
          </cell>
          <cell r="W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38</v>
          </cell>
          <cell r="AE1403">
            <v>152000</v>
          </cell>
          <cell r="AF1403">
            <v>0</v>
          </cell>
          <cell r="AI1403">
            <v>2223</v>
          </cell>
          <cell r="AK1403">
            <v>0</v>
          </cell>
          <cell r="AM1403">
            <v>656</v>
          </cell>
          <cell r="AN1403">
            <v>1</v>
          </cell>
          <cell r="AO1403">
            <v>393216</v>
          </cell>
          <cell r="AQ1403">
            <v>0</v>
          </cell>
          <cell r="AR1403">
            <v>0</v>
          </cell>
          <cell r="AS1403" t="str">
            <v>Ы</v>
          </cell>
          <cell r="AT1403" t="str">
            <v>Ы</v>
          </cell>
          <cell r="AU1403">
            <v>0</v>
          </cell>
          <cell r="AV1403">
            <v>0</v>
          </cell>
          <cell r="AW1403">
            <v>23</v>
          </cell>
          <cell r="AX1403">
            <v>1</v>
          </cell>
          <cell r="AY1403">
            <v>0</v>
          </cell>
          <cell r="AZ1403">
            <v>0</v>
          </cell>
          <cell r="BA1403">
            <v>0</v>
          </cell>
          <cell r="BB1403">
            <v>0</v>
          </cell>
          <cell r="BC1403">
            <v>38828</v>
          </cell>
        </row>
        <row r="1404">
          <cell r="A1404">
            <v>2006</v>
          </cell>
          <cell r="B1404">
            <v>1</v>
          </cell>
          <cell r="C1404">
            <v>530</v>
          </cell>
          <cell r="D1404">
            <v>20</v>
          </cell>
          <cell r="E1404">
            <v>792020</v>
          </cell>
          <cell r="F1404">
            <v>0</v>
          </cell>
          <cell r="G1404" t="str">
            <v>Затраты по ШПЗ (основные)</v>
          </cell>
          <cell r="H1404">
            <v>2011</v>
          </cell>
          <cell r="I1404">
            <v>7920</v>
          </cell>
          <cell r="J1404">
            <v>1630391.34</v>
          </cell>
          <cell r="K1404">
            <v>1</v>
          </cell>
          <cell r="L1404">
            <v>0</v>
          </cell>
          <cell r="M1404">
            <v>0</v>
          </cell>
          <cell r="N1404">
            <v>0</v>
          </cell>
          <cell r="R1404">
            <v>0</v>
          </cell>
          <cell r="S1404">
            <v>0</v>
          </cell>
          <cell r="T1404">
            <v>0</v>
          </cell>
          <cell r="U1404">
            <v>38</v>
          </cell>
          <cell r="V1404">
            <v>0</v>
          </cell>
          <cell r="W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38</v>
          </cell>
          <cell r="AE1404">
            <v>220000</v>
          </cell>
          <cell r="AF1404">
            <v>0</v>
          </cell>
          <cell r="AI1404">
            <v>2223</v>
          </cell>
          <cell r="AK1404">
            <v>0</v>
          </cell>
          <cell r="AM1404">
            <v>657</v>
          </cell>
          <cell r="AN1404">
            <v>1</v>
          </cell>
          <cell r="AO1404">
            <v>393216</v>
          </cell>
          <cell r="AQ1404">
            <v>0</v>
          </cell>
          <cell r="AR1404">
            <v>0</v>
          </cell>
          <cell r="AS1404" t="str">
            <v>Ы</v>
          </cell>
          <cell r="AT1404" t="str">
            <v>Ы</v>
          </cell>
          <cell r="AU1404">
            <v>0</v>
          </cell>
          <cell r="AV1404">
            <v>0</v>
          </cell>
          <cell r="AW1404">
            <v>23</v>
          </cell>
          <cell r="AX1404">
            <v>1</v>
          </cell>
          <cell r="AY1404">
            <v>0</v>
          </cell>
          <cell r="AZ1404">
            <v>0</v>
          </cell>
          <cell r="BA1404">
            <v>0</v>
          </cell>
          <cell r="BB1404">
            <v>0</v>
          </cell>
          <cell r="BC1404">
            <v>38828</v>
          </cell>
        </row>
        <row r="1405">
          <cell r="A1405">
            <v>2006</v>
          </cell>
          <cell r="B1405">
            <v>1</v>
          </cell>
          <cell r="C1405">
            <v>531</v>
          </cell>
          <cell r="D1405">
            <v>20</v>
          </cell>
          <cell r="E1405">
            <v>792020</v>
          </cell>
          <cell r="F1405">
            <v>0</v>
          </cell>
          <cell r="G1405" t="str">
            <v>Затраты по ШПЗ (основные)</v>
          </cell>
          <cell r="H1405">
            <v>2011</v>
          </cell>
          <cell r="I1405">
            <v>7920</v>
          </cell>
          <cell r="J1405">
            <v>748677.49</v>
          </cell>
          <cell r="K1405">
            <v>1</v>
          </cell>
          <cell r="L1405">
            <v>0</v>
          </cell>
          <cell r="M1405">
            <v>0</v>
          </cell>
          <cell r="N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38</v>
          </cell>
          <cell r="V1405">
            <v>0</v>
          </cell>
          <cell r="W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38</v>
          </cell>
          <cell r="AE1405">
            <v>230000</v>
          </cell>
          <cell r="AF1405">
            <v>0</v>
          </cell>
          <cell r="AI1405">
            <v>2223</v>
          </cell>
          <cell r="AK1405">
            <v>0</v>
          </cell>
          <cell r="AM1405">
            <v>658</v>
          </cell>
          <cell r="AN1405">
            <v>1</v>
          </cell>
          <cell r="AO1405">
            <v>393216</v>
          </cell>
          <cell r="AQ1405">
            <v>0</v>
          </cell>
          <cell r="AR1405">
            <v>0</v>
          </cell>
          <cell r="AS1405" t="str">
            <v>Ы</v>
          </cell>
          <cell r="AT1405" t="str">
            <v>Ы</v>
          </cell>
          <cell r="AU1405">
            <v>0</v>
          </cell>
          <cell r="AV1405">
            <v>0</v>
          </cell>
          <cell r="AW1405">
            <v>23</v>
          </cell>
          <cell r="AX1405">
            <v>1</v>
          </cell>
          <cell r="AY1405">
            <v>0</v>
          </cell>
          <cell r="AZ1405">
            <v>0</v>
          </cell>
          <cell r="BA1405">
            <v>0</v>
          </cell>
          <cell r="BB1405">
            <v>0</v>
          </cell>
          <cell r="BC1405">
            <v>38828</v>
          </cell>
        </row>
        <row r="1406">
          <cell r="A1406">
            <v>2006</v>
          </cell>
          <cell r="B1406">
            <v>1</v>
          </cell>
          <cell r="C1406">
            <v>532</v>
          </cell>
          <cell r="D1406">
            <v>20</v>
          </cell>
          <cell r="E1406">
            <v>792020</v>
          </cell>
          <cell r="F1406">
            <v>0</v>
          </cell>
          <cell r="G1406" t="str">
            <v>Затраты по ШПЗ (основные)</v>
          </cell>
          <cell r="H1406">
            <v>2011</v>
          </cell>
          <cell r="I1406">
            <v>7920</v>
          </cell>
          <cell r="J1406">
            <v>14500</v>
          </cell>
          <cell r="K1406">
            <v>1</v>
          </cell>
          <cell r="L1406">
            <v>0</v>
          </cell>
          <cell r="M1406">
            <v>0</v>
          </cell>
          <cell r="N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38</v>
          </cell>
          <cell r="V1406">
            <v>0</v>
          </cell>
          <cell r="W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38</v>
          </cell>
          <cell r="AE1406">
            <v>240000</v>
          </cell>
          <cell r="AF1406">
            <v>0</v>
          </cell>
          <cell r="AI1406">
            <v>2223</v>
          </cell>
          <cell r="AK1406">
            <v>0</v>
          </cell>
          <cell r="AM1406">
            <v>659</v>
          </cell>
          <cell r="AN1406">
            <v>1</v>
          </cell>
          <cell r="AO1406">
            <v>393216</v>
          </cell>
          <cell r="AQ1406">
            <v>0</v>
          </cell>
          <cell r="AR1406">
            <v>0</v>
          </cell>
          <cell r="AS1406" t="str">
            <v>Ы</v>
          </cell>
          <cell r="AT1406" t="str">
            <v>Ы</v>
          </cell>
          <cell r="AU1406">
            <v>0</v>
          </cell>
          <cell r="AV1406">
            <v>0</v>
          </cell>
          <cell r="AW1406">
            <v>23</v>
          </cell>
          <cell r="AX1406">
            <v>1</v>
          </cell>
          <cell r="AY1406">
            <v>0</v>
          </cell>
          <cell r="AZ1406">
            <v>0</v>
          </cell>
          <cell r="BA1406">
            <v>0</v>
          </cell>
          <cell r="BB1406">
            <v>0</v>
          </cell>
          <cell r="BC1406">
            <v>38828</v>
          </cell>
        </row>
        <row r="1407">
          <cell r="A1407">
            <v>2006</v>
          </cell>
          <cell r="B1407">
            <v>1</v>
          </cell>
          <cell r="C1407">
            <v>533</v>
          </cell>
          <cell r="D1407">
            <v>20</v>
          </cell>
          <cell r="E1407">
            <v>792020</v>
          </cell>
          <cell r="F1407">
            <v>0</v>
          </cell>
          <cell r="G1407" t="str">
            <v>Затраты по ШПЗ (основные)</v>
          </cell>
          <cell r="H1407">
            <v>2011</v>
          </cell>
          <cell r="I1407">
            <v>7920</v>
          </cell>
          <cell r="J1407">
            <v>37252.58</v>
          </cell>
          <cell r="K1407">
            <v>1</v>
          </cell>
          <cell r="L1407">
            <v>0</v>
          </cell>
          <cell r="M1407">
            <v>0</v>
          </cell>
          <cell r="N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38</v>
          </cell>
          <cell r="V1407">
            <v>0</v>
          </cell>
          <cell r="W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38</v>
          </cell>
          <cell r="AE1407">
            <v>260000</v>
          </cell>
          <cell r="AF1407">
            <v>0</v>
          </cell>
          <cell r="AI1407">
            <v>2223</v>
          </cell>
          <cell r="AK1407">
            <v>0</v>
          </cell>
          <cell r="AM1407">
            <v>660</v>
          </cell>
          <cell r="AN1407">
            <v>1</v>
          </cell>
          <cell r="AO1407">
            <v>393216</v>
          </cell>
          <cell r="AQ1407">
            <v>0</v>
          </cell>
          <cell r="AR1407">
            <v>0</v>
          </cell>
          <cell r="AS1407" t="str">
            <v>Ы</v>
          </cell>
          <cell r="AT1407" t="str">
            <v>Ы</v>
          </cell>
          <cell r="AU1407">
            <v>0</v>
          </cell>
          <cell r="AV1407">
            <v>0</v>
          </cell>
          <cell r="AW1407">
            <v>23</v>
          </cell>
          <cell r="AX1407">
            <v>1</v>
          </cell>
          <cell r="AY1407">
            <v>0</v>
          </cell>
          <cell r="AZ1407">
            <v>0</v>
          </cell>
          <cell r="BA1407">
            <v>0</v>
          </cell>
          <cell r="BB1407">
            <v>0</v>
          </cell>
          <cell r="BC1407">
            <v>38828</v>
          </cell>
        </row>
        <row r="1408">
          <cell r="A1408">
            <v>2006</v>
          </cell>
          <cell r="B1408">
            <v>1</v>
          </cell>
          <cell r="C1408">
            <v>534</v>
          </cell>
          <cell r="D1408">
            <v>20</v>
          </cell>
          <cell r="E1408">
            <v>792020</v>
          </cell>
          <cell r="F1408">
            <v>0</v>
          </cell>
          <cell r="G1408" t="str">
            <v>Затраты по ШПЗ (основные)</v>
          </cell>
          <cell r="H1408">
            <v>2011</v>
          </cell>
          <cell r="I1408">
            <v>7920</v>
          </cell>
          <cell r="J1408">
            <v>201196.92</v>
          </cell>
          <cell r="K1408">
            <v>1</v>
          </cell>
          <cell r="L1408">
            <v>0</v>
          </cell>
          <cell r="M1408">
            <v>0</v>
          </cell>
          <cell r="N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38</v>
          </cell>
          <cell r="V1408">
            <v>0</v>
          </cell>
          <cell r="W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38</v>
          </cell>
          <cell r="AE1408">
            <v>270000</v>
          </cell>
          <cell r="AF1408">
            <v>0</v>
          </cell>
          <cell r="AI1408">
            <v>2223</v>
          </cell>
          <cell r="AK1408">
            <v>0</v>
          </cell>
          <cell r="AM1408">
            <v>661</v>
          </cell>
          <cell r="AN1408">
            <v>1</v>
          </cell>
          <cell r="AO1408">
            <v>393216</v>
          </cell>
          <cell r="AQ1408">
            <v>0</v>
          </cell>
          <cell r="AR1408">
            <v>0</v>
          </cell>
          <cell r="AS1408" t="str">
            <v>Ы</v>
          </cell>
          <cell r="AT1408" t="str">
            <v>Ы</v>
          </cell>
          <cell r="AU1408">
            <v>0</v>
          </cell>
          <cell r="AV1408">
            <v>0</v>
          </cell>
          <cell r="AW1408">
            <v>23</v>
          </cell>
          <cell r="AX1408">
            <v>1</v>
          </cell>
          <cell r="AY1408">
            <v>0</v>
          </cell>
          <cell r="AZ1408">
            <v>0</v>
          </cell>
          <cell r="BA1408">
            <v>0</v>
          </cell>
          <cell r="BB1408">
            <v>0</v>
          </cell>
          <cell r="BC1408">
            <v>38828</v>
          </cell>
        </row>
        <row r="1409">
          <cell r="A1409">
            <v>2006</v>
          </cell>
          <cell r="B1409">
            <v>1</v>
          </cell>
          <cell r="C1409">
            <v>535</v>
          </cell>
          <cell r="D1409">
            <v>20</v>
          </cell>
          <cell r="E1409">
            <v>792020</v>
          </cell>
          <cell r="F1409">
            <v>0</v>
          </cell>
          <cell r="G1409" t="str">
            <v>Затраты по ШПЗ (основные)</v>
          </cell>
          <cell r="H1409">
            <v>2011</v>
          </cell>
          <cell r="I1409">
            <v>7920</v>
          </cell>
          <cell r="J1409">
            <v>89478.34</v>
          </cell>
          <cell r="K1409">
            <v>1</v>
          </cell>
          <cell r="L1409">
            <v>0</v>
          </cell>
          <cell r="M1409">
            <v>0</v>
          </cell>
          <cell r="N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38</v>
          </cell>
          <cell r="V1409">
            <v>0</v>
          </cell>
          <cell r="W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38</v>
          </cell>
          <cell r="AE1409">
            <v>280100</v>
          </cell>
          <cell r="AF1409">
            <v>0</v>
          </cell>
          <cell r="AI1409">
            <v>2223</v>
          </cell>
          <cell r="AK1409">
            <v>0</v>
          </cell>
          <cell r="AM1409">
            <v>662</v>
          </cell>
          <cell r="AN1409">
            <v>1</v>
          </cell>
          <cell r="AO1409">
            <v>393216</v>
          </cell>
          <cell r="AQ1409">
            <v>0</v>
          </cell>
          <cell r="AR1409">
            <v>0</v>
          </cell>
          <cell r="AS1409" t="str">
            <v>Ы</v>
          </cell>
          <cell r="AT1409" t="str">
            <v>Ы</v>
          </cell>
          <cell r="AU1409">
            <v>0</v>
          </cell>
          <cell r="AV1409">
            <v>0</v>
          </cell>
          <cell r="AW1409">
            <v>23</v>
          </cell>
          <cell r="AX1409">
            <v>1</v>
          </cell>
          <cell r="AY1409">
            <v>0</v>
          </cell>
          <cell r="AZ1409">
            <v>0</v>
          </cell>
          <cell r="BA1409">
            <v>0</v>
          </cell>
          <cell r="BB1409">
            <v>0</v>
          </cell>
          <cell r="BC1409">
            <v>38828</v>
          </cell>
        </row>
        <row r="1410">
          <cell r="A1410">
            <v>2006</v>
          </cell>
          <cell r="B1410">
            <v>1</v>
          </cell>
          <cell r="C1410">
            <v>536</v>
          </cell>
          <cell r="D1410">
            <v>20</v>
          </cell>
          <cell r="E1410">
            <v>792020</v>
          </cell>
          <cell r="F1410">
            <v>0</v>
          </cell>
          <cell r="G1410" t="str">
            <v>Затраты по ШПЗ (основные)</v>
          </cell>
          <cell r="H1410">
            <v>2011</v>
          </cell>
          <cell r="I1410">
            <v>7920</v>
          </cell>
          <cell r="J1410">
            <v>1621.17</v>
          </cell>
          <cell r="K1410">
            <v>1</v>
          </cell>
          <cell r="L1410">
            <v>0</v>
          </cell>
          <cell r="M1410">
            <v>0</v>
          </cell>
          <cell r="N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38</v>
          </cell>
          <cell r="V1410">
            <v>0</v>
          </cell>
          <cell r="W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38</v>
          </cell>
          <cell r="AE1410">
            <v>280200</v>
          </cell>
          <cell r="AF1410">
            <v>0</v>
          </cell>
          <cell r="AI1410">
            <v>2223</v>
          </cell>
          <cell r="AK1410">
            <v>0</v>
          </cell>
          <cell r="AM1410">
            <v>663</v>
          </cell>
          <cell r="AN1410">
            <v>1</v>
          </cell>
          <cell r="AO1410">
            <v>393216</v>
          </cell>
          <cell r="AQ1410">
            <v>0</v>
          </cell>
          <cell r="AR1410">
            <v>0</v>
          </cell>
          <cell r="AS1410" t="str">
            <v>Ы</v>
          </cell>
          <cell r="AT1410" t="str">
            <v>Ы</v>
          </cell>
          <cell r="AU1410">
            <v>0</v>
          </cell>
          <cell r="AV1410">
            <v>0</v>
          </cell>
          <cell r="AW1410">
            <v>23</v>
          </cell>
          <cell r="AX1410">
            <v>1</v>
          </cell>
          <cell r="AY1410">
            <v>0</v>
          </cell>
          <cell r="AZ1410">
            <v>0</v>
          </cell>
          <cell r="BA1410">
            <v>0</v>
          </cell>
          <cell r="BB1410">
            <v>0</v>
          </cell>
          <cell r="BC1410">
            <v>38828</v>
          </cell>
        </row>
        <row r="1411">
          <cell r="A1411">
            <v>2006</v>
          </cell>
          <cell r="B1411">
            <v>1</v>
          </cell>
          <cell r="C1411">
            <v>537</v>
          </cell>
          <cell r="D1411">
            <v>20</v>
          </cell>
          <cell r="E1411">
            <v>792020</v>
          </cell>
          <cell r="F1411">
            <v>0</v>
          </cell>
          <cell r="G1411" t="str">
            <v>Затраты по ШПЗ (основные)</v>
          </cell>
          <cell r="H1411">
            <v>2011</v>
          </cell>
          <cell r="I1411">
            <v>7920</v>
          </cell>
          <cell r="J1411">
            <v>9065.5300000000007</v>
          </cell>
          <cell r="K1411">
            <v>1</v>
          </cell>
          <cell r="L1411">
            <v>0</v>
          </cell>
          <cell r="M1411">
            <v>0</v>
          </cell>
          <cell r="N1411">
            <v>0</v>
          </cell>
          <cell r="R1411">
            <v>0</v>
          </cell>
          <cell r="S1411">
            <v>0</v>
          </cell>
          <cell r="T1411">
            <v>0</v>
          </cell>
          <cell r="U1411">
            <v>38</v>
          </cell>
          <cell r="V1411">
            <v>0</v>
          </cell>
          <cell r="W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38</v>
          </cell>
          <cell r="AE1411">
            <v>280300</v>
          </cell>
          <cell r="AF1411">
            <v>0</v>
          </cell>
          <cell r="AI1411">
            <v>2223</v>
          </cell>
          <cell r="AK1411">
            <v>0</v>
          </cell>
          <cell r="AM1411">
            <v>664</v>
          </cell>
          <cell r="AN1411">
            <v>1</v>
          </cell>
          <cell r="AO1411">
            <v>393216</v>
          </cell>
          <cell r="AQ1411">
            <v>0</v>
          </cell>
          <cell r="AR1411">
            <v>0</v>
          </cell>
          <cell r="AS1411" t="str">
            <v>Ы</v>
          </cell>
          <cell r="AT1411" t="str">
            <v>Ы</v>
          </cell>
          <cell r="AU1411">
            <v>0</v>
          </cell>
          <cell r="AV1411">
            <v>0</v>
          </cell>
          <cell r="AW1411">
            <v>23</v>
          </cell>
          <cell r="AX1411">
            <v>1</v>
          </cell>
          <cell r="AY1411">
            <v>0</v>
          </cell>
          <cell r="AZ1411">
            <v>0</v>
          </cell>
          <cell r="BA1411">
            <v>0</v>
          </cell>
          <cell r="BB1411">
            <v>0</v>
          </cell>
          <cell r="BC1411">
            <v>38828</v>
          </cell>
        </row>
        <row r="1412">
          <cell r="A1412">
            <v>2006</v>
          </cell>
          <cell r="B1412">
            <v>1</v>
          </cell>
          <cell r="C1412">
            <v>538</v>
          </cell>
          <cell r="D1412">
            <v>20</v>
          </cell>
          <cell r="E1412">
            <v>792020</v>
          </cell>
          <cell r="F1412">
            <v>0</v>
          </cell>
          <cell r="G1412" t="str">
            <v>Затраты по ШПЗ (основные)</v>
          </cell>
          <cell r="H1412">
            <v>2011</v>
          </cell>
          <cell r="I1412">
            <v>7920</v>
          </cell>
          <cell r="J1412">
            <v>17980.27</v>
          </cell>
          <cell r="K1412">
            <v>1</v>
          </cell>
          <cell r="L1412">
            <v>0</v>
          </cell>
          <cell r="M1412">
            <v>0</v>
          </cell>
          <cell r="N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38</v>
          </cell>
          <cell r="V1412">
            <v>0</v>
          </cell>
          <cell r="W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38</v>
          </cell>
          <cell r="AE1412">
            <v>280400</v>
          </cell>
          <cell r="AF1412">
            <v>0</v>
          </cell>
          <cell r="AI1412">
            <v>2223</v>
          </cell>
          <cell r="AK1412">
            <v>0</v>
          </cell>
          <cell r="AM1412">
            <v>665</v>
          </cell>
          <cell r="AN1412">
            <v>1</v>
          </cell>
          <cell r="AO1412">
            <v>393216</v>
          </cell>
          <cell r="AQ1412">
            <v>0</v>
          </cell>
          <cell r="AR1412">
            <v>0</v>
          </cell>
          <cell r="AS1412" t="str">
            <v>Ы</v>
          </cell>
          <cell r="AT1412" t="str">
            <v>Ы</v>
          </cell>
          <cell r="AU1412">
            <v>0</v>
          </cell>
          <cell r="AV1412">
            <v>0</v>
          </cell>
          <cell r="AW1412">
            <v>23</v>
          </cell>
          <cell r="AX1412">
            <v>1</v>
          </cell>
          <cell r="AY1412">
            <v>0</v>
          </cell>
          <cell r="AZ1412">
            <v>0</v>
          </cell>
          <cell r="BA1412">
            <v>0</v>
          </cell>
          <cell r="BB1412">
            <v>0</v>
          </cell>
          <cell r="BC1412">
            <v>38828</v>
          </cell>
        </row>
        <row r="1413">
          <cell r="A1413">
            <v>2006</v>
          </cell>
          <cell r="B1413">
            <v>1</v>
          </cell>
          <cell r="C1413">
            <v>539</v>
          </cell>
          <cell r="D1413">
            <v>20</v>
          </cell>
          <cell r="E1413">
            <v>792020</v>
          </cell>
          <cell r="F1413">
            <v>0</v>
          </cell>
          <cell r="G1413" t="str">
            <v>Затраты по ШПЗ (основные)</v>
          </cell>
          <cell r="H1413">
            <v>2011</v>
          </cell>
          <cell r="I1413">
            <v>7920</v>
          </cell>
          <cell r="J1413">
            <v>26377.88</v>
          </cell>
          <cell r="K1413">
            <v>1</v>
          </cell>
          <cell r="L1413">
            <v>0</v>
          </cell>
          <cell r="M1413">
            <v>0</v>
          </cell>
          <cell r="N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38</v>
          </cell>
          <cell r="V1413">
            <v>0</v>
          </cell>
          <cell r="W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38</v>
          </cell>
          <cell r="AE1413">
            <v>281100</v>
          </cell>
          <cell r="AF1413">
            <v>0</v>
          </cell>
          <cell r="AI1413">
            <v>2223</v>
          </cell>
          <cell r="AK1413">
            <v>0</v>
          </cell>
          <cell r="AM1413">
            <v>666</v>
          </cell>
          <cell r="AN1413">
            <v>1</v>
          </cell>
          <cell r="AO1413">
            <v>393216</v>
          </cell>
          <cell r="AQ1413">
            <v>0</v>
          </cell>
          <cell r="AR1413">
            <v>0</v>
          </cell>
          <cell r="AS1413" t="str">
            <v>Ы</v>
          </cell>
          <cell r="AT1413" t="str">
            <v>Ы</v>
          </cell>
          <cell r="AU1413">
            <v>0</v>
          </cell>
          <cell r="AV1413">
            <v>0</v>
          </cell>
          <cell r="AW1413">
            <v>23</v>
          </cell>
          <cell r="AX1413">
            <v>1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C1413">
            <v>38828</v>
          </cell>
        </row>
        <row r="1414">
          <cell r="A1414">
            <v>2006</v>
          </cell>
          <cell r="B1414">
            <v>1</v>
          </cell>
          <cell r="C1414">
            <v>540</v>
          </cell>
          <cell r="D1414">
            <v>20</v>
          </cell>
          <cell r="E1414">
            <v>792020</v>
          </cell>
          <cell r="F1414">
            <v>0</v>
          </cell>
          <cell r="G1414" t="str">
            <v>Затраты по ШПЗ (основные)</v>
          </cell>
          <cell r="H1414">
            <v>2011</v>
          </cell>
          <cell r="I1414">
            <v>7920</v>
          </cell>
          <cell r="J1414">
            <v>18929.38</v>
          </cell>
          <cell r="K1414">
            <v>1</v>
          </cell>
          <cell r="L1414">
            <v>0</v>
          </cell>
          <cell r="M1414">
            <v>0</v>
          </cell>
          <cell r="N1414">
            <v>0</v>
          </cell>
          <cell r="R1414">
            <v>0</v>
          </cell>
          <cell r="S1414">
            <v>0</v>
          </cell>
          <cell r="T1414">
            <v>0</v>
          </cell>
          <cell r="U1414">
            <v>38</v>
          </cell>
          <cell r="V1414">
            <v>0</v>
          </cell>
          <cell r="W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38</v>
          </cell>
          <cell r="AE1414">
            <v>282200</v>
          </cell>
          <cell r="AF1414">
            <v>0</v>
          </cell>
          <cell r="AI1414">
            <v>2223</v>
          </cell>
          <cell r="AK1414">
            <v>0</v>
          </cell>
          <cell r="AM1414">
            <v>667</v>
          </cell>
          <cell r="AN1414">
            <v>1</v>
          </cell>
          <cell r="AO1414">
            <v>393216</v>
          </cell>
          <cell r="AQ1414">
            <v>0</v>
          </cell>
          <cell r="AR1414">
            <v>0</v>
          </cell>
          <cell r="AS1414" t="str">
            <v>Ы</v>
          </cell>
          <cell r="AT1414" t="str">
            <v>Ы</v>
          </cell>
          <cell r="AU1414">
            <v>0</v>
          </cell>
          <cell r="AV1414">
            <v>0</v>
          </cell>
          <cell r="AW1414">
            <v>23</v>
          </cell>
          <cell r="AX1414">
            <v>1</v>
          </cell>
          <cell r="AY1414">
            <v>0</v>
          </cell>
          <cell r="AZ1414">
            <v>0</v>
          </cell>
          <cell r="BA1414">
            <v>0</v>
          </cell>
          <cell r="BB1414">
            <v>0</v>
          </cell>
          <cell r="BC1414">
            <v>38828</v>
          </cell>
        </row>
        <row r="1415">
          <cell r="A1415">
            <v>2006</v>
          </cell>
          <cell r="B1415">
            <v>1</v>
          </cell>
          <cell r="C1415">
            <v>541</v>
          </cell>
          <cell r="D1415">
            <v>20</v>
          </cell>
          <cell r="E1415">
            <v>792020</v>
          </cell>
          <cell r="F1415">
            <v>0</v>
          </cell>
          <cell r="G1415" t="str">
            <v>Затраты по ШПЗ (основные)</v>
          </cell>
          <cell r="H1415">
            <v>2011</v>
          </cell>
          <cell r="I1415">
            <v>7920</v>
          </cell>
          <cell r="J1415">
            <v>28400</v>
          </cell>
          <cell r="K1415">
            <v>1</v>
          </cell>
          <cell r="L1415">
            <v>0</v>
          </cell>
          <cell r="M1415">
            <v>0</v>
          </cell>
          <cell r="N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38</v>
          </cell>
          <cell r="V1415">
            <v>0</v>
          </cell>
          <cell r="W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38</v>
          </cell>
          <cell r="AE1415">
            <v>283000</v>
          </cell>
          <cell r="AF1415">
            <v>0</v>
          </cell>
          <cell r="AI1415">
            <v>2223</v>
          </cell>
          <cell r="AK1415">
            <v>0</v>
          </cell>
          <cell r="AM1415">
            <v>668</v>
          </cell>
          <cell r="AN1415">
            <v>1</v>
          </cell>
          <cell r="AO1415">
            <v>393216</v>
          </cell>
          <cell r="AQ1415">
            <v>0</v>
          </cell>
          <cell r="AR1415">
            <v>0</v>
          </cell>
          <cell r="AS1415" t="str">
            <v>Ы</v>
          </cell>
          <cell r="AT1415" t="str">
            <v>Ы</v>
          </cell>
          <cell r="AU1415">
            <v>0</v>
          </cell>
          <cell r="AV1415">
            <v>0</v>
          </cell>
          <cell r="AW1415">
            <v>23</v>
          </cell>
          <cell r="AX1415">
            <v>1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C1415">
            <v>38828</v>
          </cell>
        </row>
        <row r="1416">
          <cell r="A1416">
            <v>2006</v>
          </cell>
          <cell r="B1416">
            <v>1</v>
          </cell>
          <cell r="C1416">
            <v>542</v>
          </cell>
          <cell r="D1416">
            <v>20</v>
          </cell>
          <cell r="E1416">
            <v>792020</v>
          </cell>
          <cell r="F1416">
            <v>0</v>
          </cell>
          <cell r="G1416" t="str">
            <v>Затраты по ШПЗ (основные)</v>
          </cell>
          <cell r="H1416">
            <v>2011</v>
          </cell>
          <cell r="I1416">
            <v>7920</v>
          </cell>
          <cell r="J1416">
            <v>9975.19</v>
          </cell>
          <cell r="K1416">
            <v>1</v>
          </cell>
          <cell r="L1416">
            <v>0</v>
          </cell>
          <cell r="M1416">
            <v>0</v>
          </cell>
          <cell r="N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38</v>
          </cell>
          <cell r="V1416">
            <v>0</v>
          </cell>
          <cell r="W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38</v>
          </cell>
          <cell r="AE1416">
            <v>285000</v>
          </cell>
          <cell r="AF1416">
            <v>0</v>
          </cell>
          <cell r="AI1416">
            <v>2223</v>
          </cell>
          <cell r="AK1416">
            <v>0</v>
          </cell>
          <cell r="AM1416">
            <v>669</v>
          </cell>
          <cell r="AN1416">
            <v>1</v>
          </cell>
          <cell r="AO1416">
            <v>393216</v>
          </cell>
          <cell r="AQ1416">
            <v>0</v>
          </cell>
          <cell r="AR1416">
            <v>0</v>
          </cell>
          <cell r="AS1416" t="str">
            <v>Ы</v>
          </cell>
          <cell r="AT1416" t="str">
            <v>Ы</v>
          </cell>
          <cell r="AU1416">
            <v>0</v>
          </cell>
          <cell r="AV1416">
            <v>0</v>
          </cell>
          <cell r="AW1416">
            <v>23</v>
          </cell>
          <cell r="AX1416">
            <v>1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C1416">
            <v>38828</v>
          </cell>
        </row>
        <row r="1417">
          <cell r="A1417">
            <v>2006</v>
          </cell>
          <cell r="B1417">
            <v>1</v>
          </cell>
          <cell r="C1417">
            <v>543</v>
          </cell>
          <cell r="D1417">
            <v>20</v>
          </cell>
          <cell r="E1417">
            <v>792020</v>
          </cell>
          <cell r="F1417">
            <v>0</v>
          </cell>
          <cell r="G1417" t="str">
            <v>Затраты по ШПЗ (основные)</v>
          </cell>
          <cell r="H1417">
            <v>2011</v>
          </cell>
          <cell r="I1417">
            <v>7920</v>
          </cell>
          <cell r="J1417">
            <v>80576.14</v>
          </cell>
          <cell r="K1417">
            <v>1</v>
          </cell>
          <cell r="L1417">
            <v>0</v>
          </cell>
          <cell r="M1417">
            <v>0</v>
          </cell>
          <cell r="N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38</v>
          </cell>
          <cell r="V1417">
            <v>0</v>
          </cell>
          <cell r="W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38</v>
          </cell>
          <cell r="AE1417">
            <v>311000</v>
          </cell>
          <cell r="AF1417">
            <v>0</v>
          </cell>
          <cell r="AI1417">
            <v>2223</v>
          </cell>
          <cell r="AK1417">
            <v>0</v>
          </cell>
          <cell r="AM1417">
            <v>670</v>
          </cell>
          <cell r="AN1417">
            <v>1</v>
          </cell>
          <cell r="AO1417">
            <v>393216</v>
          </cell>
          <cell r="AQ1417">
            <v>0</v>
          </cell>
          <cell r="AR1417">
            <v>0</v>
          </cell>
          <cell r="AS1417" t="str">
            <v>Ы</v>
          </cell>
          <cell r="AT1417" t="str">
            <v>Ы</v>
          </cell>
          <cell r="AU1417">
            <v>0</v>
          </cell>
          <cell r="AV1417">
            <v>0</v>
          </cell>
          <cell r="AW1417">
            <v>23</v>
          </cell>
          <cell r="AX1417">
            <v>1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C1417">
            <v>38828</v>
          </cell>
        </row>
        <row r="1418">
          <cell r="A1418">
            <v>2006</v>
          </cell>
          <cell r="B1418">
            <v>1</v>
          </cell>
          <cell r="C1418">
            <v>544</v>
          </cell>
          <cell r="D1418">
            <v>20</v>
          </cell>
          <cell r="E1418">
            <v>792020</v>
          </cell>
          <cell r="F1418">
            <v>0</v>
          </cell>
          <cell r="G1418" t="str">
            <v>Затраты по ШПЗ (основные)</v>
          </cell>
          <cell r="H1418">
            <v>2011</v>
          </cell>
          <cell r="I1418">
            <v>7920</v>
          </cell>
          <cell r="J1418">
            <v>166650.65</v>
          </cell>
          <cell r="K1418">
            <v>1</v>
          </cell>
          <cell r="L1418">
            <v>0</v>
          </cell>
          <cell r="M1418">
            <v>0</v>
          </cell>
          <cell r="N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38</v>
          </cell>
          <cell r="V1418">
            <v>0</v>
          </cell>
          <cell r="W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38</v>
          </cell>
          <cell r="AE1418">
            <v>312000</v>
          </cell>
          <cell r="AF1418">
            <v>0</v>
          </cell>
          <cell r="AI1418">
            <v>2223</v>
          </cell>
          <cell r="AK1418">
            <v>0</v>
          </cell>
          <cell r="AM1418">
            <v>671</v>
          </cell>
          <cell r="AN1418">
            <v>1</v>
          </cell>
          <cell r="AO1418">
            <v>393216</v>
          </cell>
          <cell r="AQ1418">
            <v>0</v>
          </cell>
          <cell r="AR1418">
            <v>0</v>
          </cell>
          <cell r="AS1418" t="str">
            <v>Ы</v>
          </cell>
          <cell r="AT1418" t="str">
            <v>Ы</v>
          </cell>
          <cell r="AU1418">
            <v>0</v>
          </cell>
          <cell r="AV1418">
            <v>0</v>
          </cell>
          <cell r="AW1418">
            <v>23</v>
          </cell>
          <cell r="AX1418">
            <v>1</v>
          </cell>
          <cell r="AY1418">
            <v>0</v>
          </cell>
          <cell r="AZ1418">
            <v>0</v>
          </cell>
          <cell r="BA1418">
            <v>0</v>
          </cell>
          <cell r="BB1418">
            <v>0</v>
          </cell>
          <cell r="BC1418">
            <v>38828</v>
          </cell>
        </row>
        <row r="1419">
          <cell r="A1419">
            <v>2006</v>
          </cell>
          <cell r="B1419">
            <v>1</v>
          </cell>
          <cell r="C1419">
            <v>545</v>
          </cell>
          <cell r="D1419">
            <v>20</v>
          </cell>
          <cell r="E1419">
            <v>792020</v>
          </cell>
          <cell r="F1419">
            <v>0</v>
          </cell>
          <cell r="G1419" t="str">
            <v>Затраты по ШПЗ (основные)</v>
          </cell>
          <cell r="H1419">
            <v>2011</v>
          </cell>
          <cell r="I1419">
            <v>7920</v>
          </cell>
          <cell r="J1419">
            <v>27502.16</v>
          </cell>
          <cell r="K1419">
            <v>1</v>
          </cell>
          <cell r="L1419">
            <v>0</v>
          </cell>
          <cell r="M1419">
            <v>0</v>
          </cell>
          <cell r="N1419">
            <v>0</v>
          </cell>
          <cell r="R1419">
            <v>0</v>
          </cell>
          <cell r="S1419">
            <v>0</v>
          </cell>
          <cell r="T1419">
            <v>0</v>
          </cell>
          <cell r="U1419">
            <v>38</v>
          </cell>
          <cell r="V1419">
            <v>0</v>
          </cell>
          <cell r="W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38</v>
          </cell>
          <cell r="AE1419">
            <v>312100</v>
          </cell>
          <cell r="AF1419">
            <v>0</v>
          </cell>
          <cell r="AI1419">
            <v>2223</v>
          </cell>
          <cell r="AK1419">
            <v>0</v>
          </cell>
          <cell r="AM1419">
            <v>672</v>
          </cell>
          <cell r="AN1419">
            <v>1</v>
          </cell>
          <cell r="AO1419">
            <v>393216</v>
          </cell>
          <cell r="AQ1419">
            <v>0</v>
          </cell>
          <cell r="AR1419">
            <v>0</v>
          </cell>
          <cell r="AS1419" t="str">
            <v>Ы</v>
          </cell>
          <cell r="AT1419" t="str">
            <v>Ы</v>
          </cell>
          <cell r="AU1419">
            <v>0</v>
          </cell>
          <cell r="AV1419">
            <v>0</v>
          </cell>
          <cell r="AW1419">
            <v>23</v>
          </cell>
          <cell r="AX1419">
            <v>1</v>
          </cell>
          <cell r="AY1419">
            <v>0</v>
          </cell>
          <cell r="AZ1419">
            <v>0</v>
          </cell>
          <cell r="BA1419">
            <v>0</v>
          </cell>
          <cell r="BB1419">
            <v>0</v>
          </cell>
          <cell r="BC1419">
            <v>38828</v>
          </cell>
        </row>
        <row r="1420">
          <cell r="A1420">
            <v>2006</v>
          </cell>
          <cell r="B1420">
            <v>1</v>
          </cell>
          <cell r="C1420">
            <v>546</v>
          </cell>
          <cell r="D1420">
            <v>20</v>
          </cell>
          <cell r="E1420">
            <v>792020</v>
          </cell>
          <cell r="F1420">
            <v>0</v>
          </cell>
          <cell r="G1420" t="str">
            <v>Затраты по ШПЗ (основные)</v>
          </cell>
          <cell r="H1420">
            <v>2011</v>
          </cell>
          <cell r="I1420">
            <v>7920</v>
          </cell>
          <cell r="J1420">
            <v>365189.91</v>
          </cell>
          <cell r="K1420">
            <v>1</v>
          </cell>
          <cell r="L1420">
            <v>0</v>
          </cell>
          <cell r="M1420">
            <v>0</v>
          </cell>
          <cell r="N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38</v>
          </cell>
          <cell r="V1420">
            <v>0</v>
          </cell>
          <cell r="W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38</v>
          </cell>
          <cell r="AE1420">
            <v>312200</v>
          </cell>
          <cell r="AF1420">
            <v>0</v>
          </cell>
          <cell r="AI1420">
            <v>2223</v>
          </cell>
          <cell r="AK1420">
            <v>0</v>
          </cell>
          <cell r="AM1420">
            <v>673</v>
          </cell>
          <cell r="AN1420">
            <v>1</v>
          </cell>
          <cell r="AO1420">
            <v>393216</v>
          </cell>
          <cell r="AQ1420">
            <v>0</v>
          </cell>
          <cell r="AR1420">
            <v>0</v>
          </cell>
          <cell r="AS1420" t="str">
            <v>Ы</v>
          </cell>
          <cell r="AT1420" t="str">
            <v>Ы</v>
          </cell>
          <cell r="AU1420">
            <v>0</v>
          </cell>
          <cell r="AV1420">
            <v>0</v>
          </cell>
          <cell r="AW1420">
            <v>23</v>
          </cell>
          <cell r="AX1420">
            <v>1</v>
          </cell>
          <cell r="AY1420">
            <v>0</v>
          </cell>
          <cell r="AZ1420">
            <v>0</v>
          </cell>
          <cell r="BA1420">
            <v>0</v>
          </cell>
          <cell r="BB1420">
            <v>0</v>
          </cell>
          <cell r="BC1420">
            <v>38828</v>
          </cell>
        </row>
        <row r="1421">
          <cell r="A1421">
            <v>2006</v>
          </cell>
          <cell r="B1421">
            <v>1</v>
          </cell>
          <cell r="C1421">
            <v>547</v>
          </cell>
          <cell r="D1421">
            <v>20</v>
          </cell>
          <cell r="E1421">
            <v>792020</v>
          </cell>
          <cell r="F1421">
            <v>0</v>
          </cell>
          <cell r="G1421" t="str">
            <v>Затраты по ШПЗ (основные)</v>
          </cell>
          <cell r="H1421">
            <v>2011</v>
          </cell>
          <cell r="I1421">
            <v>7920</v>
          </cell>
          <cell r="J1421">
            <v>30524.55</v>
          </cell>
          <cell r="K1421">
            <v>1</v>
          </cell>
          <cell r="L1421">
            <v>0</v>
          </cell>
          <cell r="M1421">
            <v>0</v>
          </cell>
          <cell r="N1421">
            <v>0</v>
          </cell>
          <cell r="R1421">
            <v>0</v>
          </cell>
          <cell r="S1421">
            <v>0</v>
          </cell>
          <cell r="T1421">
            <v>0</v>
          </cell>
          <cell r="U1421">
            <v>38</v>
          </cell>
          <cell r="V1421">
            <v>0</v>
          </cell>
          <cell r="W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38</v>
          </cell>
          <cell r="AE1421">
            <v>313000</v>
          </cell>
          <cell r="AF1421">
            <v>0</v>
          </cell>
          <cell r="AI1421">
            <v>2223</v>
          </cell>
          <cell r="AK1421">
            <v>0</v>
          </cell>
          <cell r="AM1421">
            <v>674</v>
          </cell>
          <cell r="AN1421">
            <v>1</v>
          </cell>
          <cell r="AO1421">
            <v>393216</v>
          </cell>
          <cell r="AQ1421">
            <v>0</v>
          </cell>
          <cell r="AR1421">
            <v>0</v>
          </cell>
          <cell r="AS1421" t="str">
            <v>Ы</v>
          </cell>
          <cell r="AT1421" t="str">
            <v>Ы</v>
          </cell>
          <cell r="AU1421">
            <v>0</v>
          </cell>
          <cell r="AV1421">
            <v>0</v>
          </cell>
          <cell r="AW1421">
            <v>23</v>
          </cell>
          <cell r="AX1421">
            <v>1</v>
          </cell>
          <cell r="AY1421">
            <v>0</v>
          </cell>
          <cell r="AZ1421">
            <v>0</v>
          </cell>
          <cell r="BA1421">
            <v>0</v>
          </cell>
          <cell r="BB1421">
            <v>0</v>
          </cell>
          <cell r="BC1421">
            <v>38828</v>
          </cell>
        </row>
        <row r="1422">
          <cell r="A1422">
            <v>2006</v>
          </cell>
          <cell r="B1422">
            <v>1</v>
          </cell>
          <cell r="C1422">
            <v>548</v>
          </cell>
          <cell r="D1422">
            <v>20</v>
          </cell>
          <cell r="E1422">
            <v>792020</v>
          </cell>
          <cell r="F1422">
            <v>0</v>
          </cell>
          <cell r="G1422" t="str">
            <v>Затраты по ШПЗ (основные)</v>
          </cell>
          <cell r="H1422">
            <v>2011</v>
          </cell>
          <cell r="I1422">
            <v>7920</v>
          </cell>
          <cell r="J1422">
            <v>55550.44</v>
          </cell>
          <cell r="K1422">
            <v>1</v>
          </cell>
          <cell r="L1422">
            <v>0</v>
          </cell>
          <cell r="M1422">
            <v>0</v>
          </cell>
          <cell r="N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38</v>
          </cell>
          <cell r="V1422">
            <v>0</v>
          </cell>
          <cell r="W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38</v>
          </cell>
          <cell r="AE1422">
            <v>314000</v>
          </cell>
          <cell r="AF1422">
            <v>0</v>
          </cell>
          <cell r="AI1422">
            <v>2223</v>
          </cell>
          <cell r="AK1422">
            <v>0</v>
          </cell>
          <cell r="AM1422">
            <v>675</v>
          </cell>
          <cell r="AN1422">
            <v>1</v>
          </cell>
          <cell r="AO1422">
            <v>393216</v>
          </cell>
          <cell r="AQ1422">
            <v>0</v>
          </cell>
          <cell r="AR1422">
            <v>0</v>
          </cell>
          <cell r="AS1422" t="str">
            <v>Ы</v>
          </cell>
          <cell r="AT1422" t="str">
            <v>Ы</v>
          </cell>
          <cell r="AU1422">
            <v>0</v>
          </cell>
          <cell r="AV1422">
            <v>0</v>
          </cell>
          <cell r="AW1422">
            <v>23</v>
          </cell>
          <cell r="AX1422">
            <v>1</v>
          </cell>
          <cell r="AY1422">
            <v>0</v>
          </cell>
          <cell r="AZ1422">
            <v>0</v>
          </cell>
          <cell r="BA1422">
            <v>0</v>
          </cell>
          <cell r="BB1422">
            <v>0</v>
          </cell>
          <cell r="BC1422">
            <v>38828</v>
          </cell>
        </row>
        <row r="1423">
          <cell r="A1423">
            <v>2006</v>
          </cell>
          <cell r="B1423">
            <v>1</v>
          </cell>
          <cell r="C1423">
            <v>549</v>
          </cell>
          <cell r="D1423">
            <v>20</v>
          </cell>
          <cell r="E1423">
            <v>792020</v>
          </cell>
          <cell r="F1423">
            <v>0</v>
          </cell>
          <cell r="G1423" t="str">
            <v>Затраты по ШПЗ (основные)</v>
          </cell>
          <cell r="H1423">
            <v>2011</v>
          </cell>
          <cell r="I1423">
            <v>7920</v>
          </cell>
          <cell r="J1423">
            <v>11158.29</v>
          </cell>
          <cell r="K1423">
            <v>1</v>
          </cell>
          <cell r="L1423">
            <v>0</v>
          </cell>
          <cell r="M1423">
            <v>0</v>
          </cell>
          <cell r="N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38</v>
          </cell>
          <cell r="V1423">
            <v>0</v>
          </cell>
          <cell r="W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38</v>
          </cell>
          <cell r="AE1423">
            <v>315000</v>
          </cell>
          <cell r="AF1423">
            <v>0</v>
          </cell>
          <cell r="AI1423">
            <v>2223</v>
          </cell>
          <cell r="AK1423">
            <v>0</v>
          </cell>
          <cell r="AM1423">
            <v>676</v>
          </cell>
          <cell r="AN1423">
            <v>1</v>
          </cell>
          <cell r="AO1423">
            <v>393216</v>
          </cell>
          <cell r="AQ1423">
            <v>0</v>
          </cell>
          <cell r="AR1423">
            <v>0</v>
          </cell>
          <cell r="AS1423" t="str">
            <v>Ы</v>
          </cell>
          <cell r="AT1423" t="str">
            <v>Ы</v>
          </cell>
          <cell r="AU1423">
            <v>0</v>
          </cell>
          <cell r="AV1423">
            <v>0</v>
          </cell>
          <cell r="AW1423">
            <v>23</v>
          </cell>
          <cell r="AX1423">
            <v>1</v>
          </cell>
          <cell r="AY1423">
            <v>0</v>
          </cell>
          <cell r="AZ1423">
            <v>0</v>
          </cell>
          <cell r="BA1423">
            <v>0</v>
          </cell>
          <cell r="BB1423">
            <v>0</v>
          </cell>
          <cell r="BC1423">
            <v>38828</v>
          </cell>
        </row>
        <row r="1424">
          <cell r="A1424">
            <v>2006</v>
          </cell>
          <cell r="B1424">
            <v>1</v>
          </cell>
          <cell r="C1424">
            <v>550</v>
          </cell>
          <cell r="D1424">
            <v>20</v>
          </cell>
          <cell r="E1424">
            <v>792020</v>
          </cell>
          <cell r="F1424">
            <v>0</v>
          </cell>
          <cell r="G1424" t="str">
            <v>Затраты по ШПЗ (основные)</v>
          </cell>
          <cell r="H1424">
            <v>2011</v>
          </cell>
          <cell r="I1424">
            <v>7920</v>
          </cell>
          <cell r="J1424">
            <v>859046.92</v>
          </cell>
          <cell r="K1424">
            <v>1</v>
          </cell>
          <cell r="L1424">
            <v>0</v>
          </cell>
          <cell r="M1424">
            <v>0</v>
          </cell>
          <cell r="N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38</v>
          </cell>
          <cell r="V1424">
            <v>0</v>
          </cell>
          <cell r="W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38</v>
          </cell>
          <cell r="AE1424">
            <v>410000</v>
          </cell>
          <cell r="AF1424">
            <v>0</v>
          </cell>
          <cell r="AI1424">
            <v>2223</v>
          </cell>
          <cell r="AK1424">
            <v>0</v>
          </cell>
          <cell r="AM1424">
            <v>677</v>
          </cell>
          <cell r="AN1424">
            <v>1</v>
          </cell>
          <cell r="AO1424">
            <v>393216</v>
          </cell>
          <cell r="AQ1424">
            <v>0</v>
          </cell>
          <cell r="AR1424">
            <v>0</v>
          </cell>
          <cell r="AS1424" t="str">
            <v>Ы</v>
          </cell>
          <cell r="AT1424" t="str">
            <v>Ы</v>
          </cell>
          <cell r="AU1424">
            <v>0</v>
          </cell>
          <cell r="AV1424">
            <v>0</v>
          </cell>
          <cell r="AW1424">
            <v>23</v>
          </cell>
          <cell r="AX1424">
            <v>1</v>
          </cell>
          <cell r="AY1424">
            <v>0</v>
          </cell>
          <cell r="AZ1424">
            <v>0</v>
          </cell>
          <cell r="BA1424">
            <v>0</v>
          </cell>
          <cell r="BB1424">
            <v>0</v>
          </cell>
          <cell r="BC1424">
            <v>38828</v>
          </cell>
        </row>
        <row r="1425">
          <cell r="A1425">
            <v>2006</v>
          </cell>
          <cell r="B1425">
            <v>1</v>
          </cell>
          <cell r="C1425">
            <v>551</v>
          </cell>
          <cell r="D1425">
            <v>20</v>
          </cell>
          <cell r="E1425">
            <v>792020</v>
          </cell>
          <cell r="F1425">
            <v>0</v>
          </cell>
          <cell r="G1425" t="str">
            <v>Затраты по ШПЗ (основные)</v>
          </cell>
          <cell r="H1425">
            <v>2011</v>
          </cell>
          <cell r="I1425">
            <v>7920</v>
          </cell>
          <cell r="J1425">
            <v>99640.92</v>
          </cell>
          <cell r="K1425">
            <v>1</v>
          </cell>
          <cell r="L1425">
            <v>0</v>
          </cell>
          <cell r="M1425">
            <v>0</v>
          </cell>
          <cell r="N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38</v>
          </cell>
          <cell r="V1425">
            <v>0</v>
          </cell>
          <cell r="W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38</v>
          </cell>
          <cell r="AE1425">
            <v>420000</v>
          </cell>
          <cell r="AF1425">
            <v>0</v>
          </cell>
          <cell r="AI1425">
            <v>2223</v>
          </cell>
          <cell r="AK1425">
            <v>0</v>
          </cell>
          <cell r="AM1425">
            <v>678</v>
          </cell>
          <cell r="AN1425">
            <v>1</v>
          </cell>
          <cell r="AO1425">
            <v>393216</v>
          </cell>
          <cell r="AQ1425">
            <v>0</v>
          </cell>
          <cell r="AR1425">
            <v>0</v>
          </cell>
          <cell r="AS1425" t="str">
            <v>Ы</v>
          </cell>
          <cell r="AT1425" t="str">
            <v>Ы</v>
          </cell>
          <cell r="AU1425">
            <v>0</v>
          </cell>
          <cell r="AV1425">
            <v>0</v>
          </cell>
          <cell r="AW1425">
            <v>23</v>
          </cell>
          <cell r="AX1425">
            <v>1</v>
          </cell>
          <cell r="AY1425">
            <v>0</v>
          </cell>
          <cell r="AZ1425">
            <v>0</v>
          </cell>
          <cell r="BA1425">
            <v>0</v>
          </cell>
          <cell r="BB1425">
            <v>0</v>
          </cell>
          <cell r="BC1425">
            <v>38828</v>
          </cell>
        </row>
        <row r="1426">
          <cell r="A1426">
            <v>2006</v>
          </cell>
          <cell r="B1426">
            <v>1</v>
          </cell>
          <cell r="C1426">
            <v>552</v>
          </cell>
          <cell r="D1426">
            <v>20</v>
          </cell>
          <cell r="E1426">
            <v>792020</v>
          </cell>
          <cell r="F1426">
            <v>0</v>
          </cell>
          <cell r="G1426" t="str">
            <v>Затраты по ШПЗ (основные)</v>
          </cell>
          <cell r="H1426">
            <v>2011</v>
          </cell>
          <cell r="I1426">
            <v>7920</v>
          </cell>
          <cell r="J1426">
            <v>37458.199999999997</v>
          </cell>
          <cell r="K1426">
            <v>1</v>
          </cell>
          <cell r="L1426">
            <v>0</v>
          </cell>
          <cell r="M1426">
            <v>0</v>
          </cell>
          <cell r="N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38</v>
          </cell>
          <cell r="V1426">
            <v>0</v>
          </cell>
          <cell r="W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38</v>
          </cell>
          <cell r="AE1426">
            <v>430000</v>
          </cell>
          <cell r="AF1426">
            <v>0</v>
          </cell>
          <cell r="AI1426">
            <v>2223</v>
          </cell>
          <cell r="AK1426">
            <v>0</v>
          </cell>
          <cell r="AM1426">
            <v>679</v>
          </cell>
          <cell r="AN1426">
            <v>1</v>
          </cell>
          <cell r="AO1426">
            <v>393216</v>
          </cell>
          <cell r="AQ1426">
            <v>0</v>
          </cell>
          <cell r="AR1426">
            <v>0</v>
          </cell>
          <cell r="AS1426" t="str">
            <v>Ы</v>
          </cell>
          <cell r="AT1426" t="str">
            <v>Ы</v>
          </cell>
          <cell r="AU1426">
            <v>0</v>
          </cell>
          <cell r="AV1426">
            <v>0</v>
          </cell>
          <cell r="AW1426">
            <v>23</v>
          </cell>
          <cell r="AX1426">
            <v>1</v>
          </cell>
          <cell r="AY1426">
            <v>0</v>
          </cell>
          <cell r="AZ1426">
            <v>0</v>
          </cell>
          <cell r="BA1426">
            <v>0</v>
          </cell>
          <cell r="BB1426">
            <v>0</v>
          </cell>
          <cell r="BC1426">
            <v>38828</v>
          </cell>
        </row>
        <row r="1427">
          <cell r="A1427">
            <v>2006</v>
          </cell>
          <cell r="B1427">
            <v>1</v>
          </cell>
          <cell r="C1427">
            <v>553</v>
          </cell>
          <cell r="D1427">
            <v>20</v>
          </cell>
          <cell r="E1427">
            <v>792020</v>
          </cell>
          <cell r="F1427">
            <v>0</v>
          </cell>
          <cell r="G1427" t="str">
            <v>Затраты по ШПЗ (основные)</v>
          </cell>
          <cell r="H1427">
            <v>2011</v>
          </cell>
          <cell r="I1427">
            <v>7920</v>
          </cell>
          <cell r="J1427">
            <v>552058</v>
          </cell>
          <cell r="K1427">
            <v>1</v>
          </cell>
          <cell r="L1427">
            <v>0</v>
          </cell>
          <cell r="M1427">
            <v>0</v>
          </cell>
          <cell r="N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38</v>
          </cell>
          <cell r="V1427">
            <v>0</v>
          </cell>
          <cell r="W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38</v>
          </cell>
          <cell r="AE1427">
            <v>430110</v>
          </cell>
          <cell r="AF1427">
            <v>0</v>
          </cell>
          <cell r="AI1427">
            <v>2223</v>
          </cell>
          <cell r="AK1427">
            <v>0</v>
          </cell>
          <cell r="AM1427">
            <v>680</v>
          </cell>
          <cell r="AN1427">
            <v>1</v>
          </cell>
          <cell r="AO1427">
            <v>393216</v>
          </cell>
          <cell r="AQ1427">
            <v>0</v>
          </cell>
          <cell r="AR1427">
            <v>0</v>
          </cell>
          <cell r="AS1427" t="str">
            <v>Ы</v>
          </cell>
          <cell r="AT1427" t="str">
            <v>Ы</v>
          </cell>
          <cell r="AU1427">
            <v>0</v>
          </cell>
          <cell r="AV1427">
            <v>0</v>
          </cell>
          <cell r="AW1427">
            <v>23</v>
          </cell>
          <cell r="AX1427">
            <v>1</v>
          </cell>
          <cell r="AY1427">
            <v>0</v>
          </cell>
          <cell r="AZ1427">
            <v>0</v>
          </cell>
          <cell r="BA1427">
            <v>0</v>
          </cell>
          <cell r="BB1427">
            <v>0</v>
          </cell>
          <cell r="BC1427">
            <v>38828</v>
          </cell>
        </row>
        <row r="1428">
          <cell r="A1428">
            <v>2006</v>
          </cell>
          <cell r="B1428">
            <v>1</v>
          </cell>
          <cell r="C1428">
            <v>554</v>
          </cell>
          <cell r="D1428">
            <v>20</v>
          </cell>
          <cell r="E1428">
            <v>792020</v>
          </cell>
          <cell r="F1428">
            <v>0</v>
          </cell>
          <cell r="G1428" t="str">
            <v>Затраты по ШПЗ (основные)</v>
          </cell>
          <cell r="H1428">
            <v>2011</v>
          </cell>
          <cell r="I1428">
            <v>7920</v>
          </cell>
          <cell r="J1428">
            <v>259848</v>
          </cell>
          <cell r="K1428">
            <v>1</v>
          </cell>
          <cell r="L1428">
            <v>0</v>
          </cell>
          <cell r="M1428">
            <v>0</v>
          </cell>
          <cell r="N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38</v>
          </cell>
          <cell r="V1428">
            <v>0</v>
          </cell>
          <cell r="W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38</v>
          </cell>
          <cell r="AE1428">
            <v>430120</v>
          </cell>
          <cell r="AF1428">
            <v>0</v>
          </cell>
          <cell r="AI1428">
            <v>2223</v>
          </cell>
          <cell r="AK1428">
            <v>0</v>
          </cell>
          <cell r="AM1428">
            <v>681</v>
          </cell>
          <cell r="AN1428">
            <v>1</v>
          </cell>
          <cell r="AO1428">
            <v>393216</v>
          </cell>
          <cell r="AQ1428">
            <v>0</v>
          </cell>
          <cell r="AR1428">
            <v>0</v>
          </cell>
          <cell r="AS1428" t="str">
            <v>Ы</v>
          </cell>
          <cell r="AT1428" t="str">
            <v>Ы</v>
          </cell>
          <cell r="AU1428">
            <v>0</v>
          </cell>
          <cell r="AV1428">
            <v>0</v>
          </cell>
          <cell r="AW1428">
            <v>23</v>
          </cell>
          <cell r="AX1428">
            <v>1</v>
          </cell>
          <cell r="AY1428">
            <v>0</v>
          </cell>
          <cell r="AZ1428">
            <v>0</v>
          </cell>
          <cell r="BA1428">
            <v>0</v>
          </cell>
          <cell r="BB1428">
            <v>0</v>
          </cell>
          <cell r="BC1428">
            <v>38828</v>
          </cell>
        </row>
        <row r="1429">
          <cell r="A1429">
            <v>2006</v>
          </cell>
          <cell r="B1429">
            <v>1</v>
          </cell>
          <cell r="C1429">
            <v>555</v>
          </cell>
          <cell r="D1429">
            <v>20</v>
          </cell>
          <cell r="E1429">
            <v>792020</v>
          </cell>
          <cell r="F1429">
            <v>0</v>
          </cell>
          <cell r="G1429" t="str">
            <v>Затраты по ШПЗ (основные)</v>
          </cell>
          <cell r="H1429">
            <v>2011</v>
          </cell>
          <cell r="I1429">
            <v>7920</v>
          </cell>
          <cell r="J1429">
            <v>459934</v>
          </cell>
          <cell r="K1429">
            <v>1</v>
          </cell>
          <cell r="L1429">
            <v>0</v>
          </cell>
          <cell r="M1429">
            <v>0</v>
          </cell>
          <cell r="N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38</v>
          </cell>
          <cell r="V1429">
            <v>0</v>
          </cell>
          <cell r="W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38</v>
          </cell>
          <cell r="AE1429">
            <v>430130</v>
          </cell>
          <cell r="AF1429">
            <v>0</v>
          </cell>
          <cell r="AI1429">
            <v>2223</v>
          </cell>
          <cell r="AK1429">
            <v>0</v>
          </cell>
          <cell r="AM1429">
            <v>682</v>
          </cell>
          <cell r="AN1429">
            <v>1</v>
          </cell>
          <cell r="AO1429">
            <v>393216</v>
          </cell>
          <cell r="AQ1429">
            <v>0</v>
          </cell>
          <cell r="AR1429">
            <v>0</v>
          </cell>
          <cell r="AS1429" t="str">
            <v>Ы</v>
          </cell>
          <cell r="AT1429" t="str">
            <v>Ы</v>
          </cell>
          <cell r="AU1429">
            <v>0</v>
          </cell>
          <cell r="AV1429">
            <v>0</v>
          </cell>
          <cell r="AW1429">
            <v>23</v>
          </cell>
          <cell r="AX1429">
            <v>1</v>
          </cell>
          <cell r="AY1429">
            <v>0</v>
          </cell>
          <cell r="AZ1429">
            <v>0</v>
          </cell>
          <cell r="BA1429">
            <v>0</v>
          </cell>
          <cell r="BB1429">
            <v>0</v>
          </cell>
          <cell r="BC1429">
            <v>38828</v>
          </cell>
        </row>
        <row r="1430">
          <cell r="A1430">
            <v>2006</v>
          </cell>
          <cell r="B1430">
            <v>1</v>
          </cell>
          <cell r="C1430">
            <v>556</v>
          </cell>
          <cell r="D1430">
            <v>20</v>
          </cell>
          <cell r="E1430">
            <v>792020</v>
          </cell>
          <cell r="F1430">
            <v>0</v>
          </cell>
          <cell r="G1430" t="str">
            <v>Затраты по ШПЗ (основные)</v>
          </cell>
          <cell r="H1430">
            <v>2011</v>
          </cell>
          <cell r="I1430">
            <v>7920</v>
          </cell>
          <cell r="J1430">
            <v>395609</v>
          </cell>
          <cell r="K1430">
            <v>1</v>
          </cell>
          <cell r="L1430">
            <v>0</v>
          </cell>
          <cell r="M1430">
            <v>0</v>
          </cell>
          <cell r="N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38</v>
          </cell>
          <cell r="V1430">
            <v>0</v>
          </cell>
          <cell r="W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38</v>
          </cell>
          <cell r="AE1430">
            <v>430140</v>
          </cell>
          <cell r="AF1430">
            <v>0</v>
          </cell>
          <cell r="AI1430">
            <v>2223</v>
          </cell>
          <cell r="AK1430">
            <v>0</v>
          </cell>
          <cell r="AM1430">
            <v>683</v>
          </cell>
          <cell r="AN1430">
            <v>1</v>
          </cell>
          <cell r="AO1430">
            <v>393216</v>
          </cell>
          <cell r="AQ1430">
            <v>0</v>
          </cell>
          <cell r="AR1430">
            <v>0</v>
          </cell>
          <cell r="AS1430" t="str">
            <v>Ы</v>
          </cell>
          <cell r="AT1430" t="str">
            <v>Ы</v>
          </cell>
          <cell r="AU1430">
            <v>0</v>
          </cell>
          <cell r="AV1430">
            <v>0</v>
          </cell>
          <cell r="AW1430">
            <v>23</v>
          </cell>
          <cell r="AX1430">
            <v>1</v>
          </cell>
          <cell r="AY1430">
            <v>0</v>
          </cell>
          <cell r="AZ1430">
            <v>0</v>
          </cell>
          <cell r="BA1430">
            <v>0</v>
          </cell>
          <cell r="BB1430">
            <v>0</v>
          </cell>
          <cell r="BC1430">
            <v>38828</v>
          </cell>
        </row>
        <row r="1431">
          <cell r="A1431">
            <v>2006</v>
          </cell>
          <cell r="B1431">
            <v>1</v>
          </cell>
          <cell r="C1431">
            <v>557</v>
          </cell>
          <cell r="D1431">
            <v>20</v>
          </cell>
          <cell r="E1431">
            <v>792020</v>
          </cell>
          <cell r="F1431">
            <v>0</v>
          </cell>
          <cell r="G1431" t="str">
            <v>Затраты по ШПЗ (основные)</v>
          </cell>
          <cell r="H1431">
            <v>2011</v>
          </cell>
          <cell r="I1431">
            <v>7920</v>
          </cell>
          <cell r="J1431">
            <v>1341</v>
          </cell>
          <cell r="K1431">
            <v>1</v>
          </cell>
          <cell r="L1431">
            <v>0</v>
          </cell>
          <cell r="M1431">
            <v>0</v>
          </cell>
          <cell r="N1431">
            <v>0</v>
          </cell>
          <cell r="R1431">
            <v>0</v>
          </cell>
          <cell r="S1431">
            <v>0</v>
          </cell>
          <cell r="T1431">
            <v>0</v>
          </cell>
          <cell r="U1431">
            <v>38</v>
          </cell>
          <cell r="V1431">
            <v>0</v>
          </cell>
          <cell r="W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38</v>
          </cell>
          <cell r="AE1431">
            <v>430230</v>
          </cell>
          <cell r="AF1431">
            <v>0</v>
          </cell>
          <cell r="AI1431">
            <v>2223</v>
          </cell>
          <cell r="AK1431">
            <v>0</v>
          </cell>
          <cell r="AM1431">
            <v>684</v>
          </cell>
          <cell r="AN1431">
            <v>1</v>
          </cell>
          <cell r="AO1431">
            <v>393216</v>
          </cell>
          <cell r="AQ1431">
            <v>0</v>
          </cell>
          <cell r="AR1431">
            <v>0</v>
          </cell>
          <cell r="AS1431" t="str">
            <v>Ы</v>
          </cell>
          <cell r="AT1431" t="str">
            <v>Ы</v>
          </cell>
          <cell r="AU1431">
            <v>0</v>
          </cell>
          <cell r="AV1431">
            <v>0</v>
          </cell>
          <cell r="AW1431">
            <v>23</v>
          </cell>
          <cell r="AX1431">
            <v>1</v>
          </cell>
          <cell r="AY1431">
            <v>0</v>
          </cell>
          <cell r="AZ1431">
            <v>0</v>
          </cell>
          <cell r="BA1431">
            <v>0</v>
          </cell>
          <cell r="BB1431">
            <v>0</v>
          </cell>
          <cell r="BC1431">
            <v>38828</v>
          </cell>
        </row>
        <row r="1432">
          <cell r="A1432">
            <v>2006</v>
          </cell>
          <cell r="B1432">
            <v>1</v>
          </cell>
          <cell r="C1432">
            <v>558</v>
          </cell>
          <cell r="D1432">
            <v>20</v>
          </cell>
          <cell r="E1432">
            <v>792020</v>
          </cell>
          <cell r="F1432">
            <v>0</v>
          </cell>
          <cell r="G1432" t="str">
            <v>Затраты по ШПЗ (основные)</v>
          </cell>
          <cell r="H1432">
            <v>2011</v>
          </cell>
          <cell r="I1432">
            <v>7920</v>
          </cell>
          <cell r="J1432">
            <v>8531</v>
          </cell>
          <cell r="K1432">
            <v>1</v>
          </cell>
          <cell r="L1432">
            <v>0</v>
          </cell>
          <cell r="M1432">
            <v>0</v>
          </cell>
          <cell r="N1432">
            <v>0</v>
          </cell>
          <cell r="R1432">
            <v>0</v>
          </cell>
          <cell r="S1432">
            <v>0</v>
          </cell>
          <cell r="T1432">
            <v>0</v>
          </cell>
          <cell r="U1432">
            <v>38</v>
          </cell>
          <cell r="V1432">
            <v>0</v>
          </cell>
          <cell r="W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38</v>
          </cell>
          <cell r="AE1432">
            <v>430240</v>
          </cell>
          <cell r="AF1432">
            <v>0</v>
          </cell>
          <cell r="AI1432">
            <v>2223</v>
          </cell>
          <cell r="AK1432">
            <v>0</v>
          </cell>
          <cell r="AM1432">
            <v>685</v>
          </cell>
          <cell r="AN1432">
            <v>1</v>
          </cell>
          <cell r="AO1432">
            <v>393216</v>
          </cell>
          <cell r="AQ1432">
            <v>0</v>
          </cell>
          <cell r="AR1432">
            <v>0</v>
          </cell>
          <cell r="AS1432" t="str">
            <v>Ы</v>
          </cell>
          <cell r="AT1432" t="str">
            <v>Ы</v>
          </cell>
          <cell r="AU1432">
            <v>0</v>
          </cell>
          <cell r="AV1432">
            <v>0</v>
          </cell>
          <cell r="AW1432">
            <v>23</v>
          </cell>
          <cell r="AX1432">
            <v>1</v>
          </cell>
          <cell r="AY1432">
            <v>0</v>
          </cell>
          <cell r="AZ1432">
            <v>0</v>
          </cell>
          <cell r="BA1432">
            <v>0</v>
          </cell>
          <cell r="BB1432">
            <v>0</v>
          </cell>
          <cell r="BC1432">
            <v>38828</v>
          </cell>
        </row>
        <row r="1433">
          <cell r="A1433">
            <v>2006</v>
          </cell>
          <cell r="B1433">
            <v>1</v>
          </cell>
          <cell r="C1433">
            <v>559</v>
          </cell>
          <cell r="D1433">
            <v>20</v>
          </cell>
          <cell r="E1433">
            <v>792020</v>
          </cell>
          <cell r="F1433">
            <v>0</v>
          </cell>
          <cell r="G1433" t="str">
            <v>Затраты по ШПЗ (основные)</v>
          </cell>
          <cell r="H1433">
            <v>2011</v>
          </cell>
          <cell r="I1433">
            <v>7920</v>
          </cell>
          <cell r="J1433">
            <v>35465.769999999997</v>
          </cell>
          <cell r="K1433">
            <v>1</v>
          </cell>
          <cell r="L1433">
            <v>0</v>
          </cell>
          <cell r="M1433">
            <v>0</v>
          </cell>
          <cell r="N1433">
            <v>0</v>
          </cell>
          <cell r="R1433">
            <v>0</v>
          </cell>
          <cell r="S1433">
            <v>0</v>
          </cell>
          <cell r="T1433">
            <v>0</v>
          </cell>
          <cell r="U1433">
            <v>38</v>
          </cell>
          <cell r="V1433">
            <v>0</v>
          </cell>
          <cell r="W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38</v>
          </cell>
          <cell r="AE1433">
            <v>450000</v>
          </cell>
          <cell r="AF1433">
            <v>0</v>
          </cell>
          <cell r="AI1433">
            <v>2223</v>
          </cell>
          <cell r="AK1433">
            <v>0</v>
          </cell>
          <cell r="AM1433">
            <v>686</v>
          </cell>
          <cell r="AN1433">
            <v>1</v>
          </cell>
          <cell r="AO1433">
            <v>393216</v>
          </cell>
          <cell r="AQ1433">
            <v>0</v>
          </cell>
          <cell r="AR1433">
            <v>0</v>
          </cell>
          <cell r="AS1433" t="str">
            <v>Ы</v>
          </cell>
          <cell r="AT1433" t="str">
            <v>Ы</v>
          </cell>
          <cell r="AU1433">
            <v>0</v>
          </cell>
          <cell r="AV1433">
            <v>0</v>
          </cell>
          <cell r="AW1433">
            <v>23</v>
          </cell>
          <cell r="AX1433">
            <v>1</v>
          </cell>
          <cell r="AY1433">
            <v>0</v>
          </cell>
          <cell r="AZ1433">
            <v>0</v>
          </cell>
          <cell r="BA1433">
            <v>0</v>
          </cell>
          <cell r="BB1433">
            <v>0</v>
          </cell>
          <cell r="BC1433">
            <v>38828</v>
          </cell>
        </row>
        <row r="1434">
          <cell r="A1434">
            <v>2006</v>
          </cell>
          <cell r="B1434">
            <v>1</v>
          </cell>
          <cell r="C1434">
            <v>560</v>
          </cell>
          <cell r="D1434">
            <v>20</v>
          </cell>
          <cell r="E1434">
            <v>792020</v>
          </cell>
          <cell r="F1434">
            <v>0</v>
          </cell>
          <cell r="G1434" t="str">
            <v>Затраты по ШПЗ (основные)</v>
          </cell>
          <cell r="H1434">
            <v>2011</v>
          </cell>
          <cell r="I1434">
            <v>7920</v>
          </cell>
          <cell r="J1434">
            <v>1623</v>
          </cell>
          <cell r="K1434">
            <v>1</v>
          </cell>
          <cell r="L1434">
            <v>0</v>
          </cell>
          <cell r="M1434">
            <v>0</v>
          </cell>
          <cell r="N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38</v>
          </cell>
          <cell r="V1434">
            <v>0</v>
          </cell>
          <cell r="W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38</v>
          </cell>
          <cell r="AE1434">
            <v>460000</v>
          </cell>
          <cell r="AF1434">
            <v>0</v>
          </cell>
          <cell r="AI1434">
            <v>2223</v>
          </cell>
          <cell r="AK1434">
            <v>0</v>
          </cell>
          <cell r="AM1434">
            <v>687</v>
          </cell>
          <cell r="AN1434">
            <v>1</v>
          </cell>
          <cell r="AO1434">
            <v>393216</v>
          </cell>
          <cell r="AQ1434">
            <v>0</v>
          </cell>
          <cell r="AR1434">
            <v>0</v>
          </cell>
          <cell r="AS1434" t="str">
            <v>Ы</v>
          </cell>
          <cell r="AT1434" t="str">
            <v>Ы</v>
          </cell>
          <cell r="AU1434">
            <v>0</v>
          </cell>
          <cell r="AV1434">
            <v>0</v>
          </cell>
          <cell r="AW1434">
            <v>23</v>
          </cell>
          <cell r="AX1434">
            <v>1</v>
          </cell>
          <cell r="AY1434">
            <v>0</v>
          </cell>
          <cell r="AZ1434">
            <v>0</v>
          </cell>
          <cell r="BA1434">
            <v>0</v>
          </cell>
          <cell r="BB1434">
            <v>0</v>
          </cell>
          <cell r="BC1434">
            <v>38828</v>
          </cell>
        </row>
        <row r="1435">
          <cell r="A1435">
            <v>2006</v>
          </cell>
          <cell r="B1435">
            <v>1</v>
          </cell>
          <cell r="C1435">
            <v>561</v>
          </cell>
          <cell r="D1435">
            <v>20</v>
          </cell>
          <cell r="E1435">
            <v>792020</v>
          </cell>
          <cell r="F1435">
            <v>0</v>
          </cell>
          <cell r="G1435" t="str">
            <v>Затраты по ШПЗ (основные)</v>
          </cell>
          <cell r="H1435">
            <v>2011</v>
          </cell>
          <cell r="I1435">
            <v>7920</v>
          </cell>
          <cell r="J1435">
            <v>183.18</v>
          </cell>
          <cell r="K1435">
            <v>1</v>
          </cell>
          <cell r="L1435">
            <v>0</v>
          </cell>
          <cell r="M1435">
            <v>0</v>
          </cell>
          <cell r="N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38</v>
          </cell>
          <cell r="V1435">
            <v>0</v>
          </cell>
          <cell r="W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38</v>
          </cell>
          <cell r="AE1435">
            <v>465000</v>
          </cell>
          <cell r="AF1435">
            <v>0</v>
          </cell>
          <cell r="AI1435">
            <v>2223</v>
          </cell>
          <cell r="AK1435">
            <v>0</v>
          </cell>
          <cell r="AM1435">
            <v>688</v>
          </cell>
          <cell r="AN1435">
            <v>1</v>
          </cell>
          <cell r="AO1435">
            <v>393216</v>
          </cell>
          <cell r="AQ1435">
            <v>0</v>
          </cell>
          <cell r="AR1435">
            <v>0</v>
          </cell>
          <cell r="AS1435" t="str">
            <v>Ы</v>
          </cell>
          <cell r="AT1435" t="str">
            <v>Ы</v>
          </cell>
          <cell r="AU1435">
            <v>0</v>
          </cell>
          <cell r="AV1435">
            <v>0</v>
          </cell>
          <cell r="AW1435">
            <v>23</v>
          </cell>
          <cell r="AX1435">
            <v>1</v>
          </cell>
          <cell r="AY1435">
            <v>0</v>
          </cell>
          <cell r="AZ1435">
            <v>0</v>
          </cell>
          <cell r="BA1435">
            <v>0</v>
          </cell>
          <cell r="BB1435">
            <v>0</v>
          </cell>
          <cell r="BC1435">
            <v>38828</v>
          </cell>
        </row>
        <row r="1436">
          <cell r="A1436">
            <v>2006</v>
          </cell>
          <cell r="B1436">
            <v>1</v>
          </cell>
          <cell r="C1436">
            <v>562</v>
          </cell>
          <cell r="D1436">
            <v>20</v>
          </cell>
          <cell r="E1436">
            <v>792020</v>
          </cell>
          <cell r="F1436">
            <v>0</v>
          </cell>
          <cell r="G1436" t="str">
            <v>Затраты по ШПЗ (основные)</v>
          </cell>
          <cell r="H1436">
            <v>2011</v>
          </cell>
          <cell r="I1436">
            <v>7920</v>
          </cell>
          <cell r="J1436">
            <v>173477.37</v>
          </cell>
          <cell r="K1436">
            <v>1</v>
          </cell>
          <cell r="L1436">
            <v>0</v>
          </cell>
          <cell r="M1436">
            <v>0</v>
          </cell>
          <cell r="N1436">
            <v>0</v>
          </cell>
          <cell r="R1436">
            <v>0</v>
          </cell>
          <cell r="S1436">
            <v>0</v>
          </cell>
          <cell r="T1436">
            <v>0</v>
          </cell>
          <cell r="U1436">
            <v>38</v>
          </cell>
          <cell r="V1436">
            <v>0</v>
          </cell>
          <cell r="W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38</v>
          </cell>
          <cell r="AE1436">
            <v>503000</v>
          </cell>
          <cell r="AF1436">
            <v>0</v>
          </cell>
          <cell r="AI1436">
            <v>2223</v>
          </cell>
          <cell r="AK1436">
            <v>0</v>
          </cell>
          <cell r="AM1436">
            <v>689</v>
          </cell>
          <cell r="AN1436">
            <v>1</v>
          </cell>
          <cell r="AO1436">
            <v>393216</v>
          </cell>
          <cell r="AQ1436">
            <v>0</v>
          </cell>
          <cell r="AR1436">
            <v>0</v>
          </cell>
          <cell r="AS1436" t="str">
            <v>Ы</v>
          </cell>
          <cell r="AT1436" t="str">
            <v>Ы</v>
          </cell>
          <cell r="AU1436">
            <v>0</v>
          </cell>
          <cell r="AV1436">
            <v>0</v>
          </cell>
          <cell r="AW1436">
            <v>23</v>
          </cell>
          <cell r="AX1436">
            <v>1</v>
          </cell>
          <cell r="AY1436">
            <v>0</v>
          </cell>
          <cell r="AZ1436">
            <v>0</v>
          </cell>
          <cell r="BA1436">
            <v>0</v>
          </cell>
          <cell r="BB1436">
            <v>0</v>
          </cell>
          <cell r="BC1436">
            <v>38828</v>
          </cell>
        </row>
        <row r="1437">
          <cell r="A1437">
            <v>2006</v>
          </cell>
          <cell r="B1437">
            <v>1</v>
          </cell>
          <cell r="C1437">
            <v>563</v>
          </cell>
          <cell r="D1437">
            <v>20</v>
          </cell>
          <cell r="E1437">
            <v>792020</v>
          </cell>
          <cell r="F1437">
            <v>0</v>
          </cell>
          <cell r="G1437" t="str">
            <v>Затраты по ШПЗ (основные)</v>
          </cell>
          <cell r="H1437">
            <v>2011</v>
          </cell>
          <cell r="I1437">
            <v>7920</v>
          </cell>
          <cell r="J1437">
            <v>21950.41</v>
          </cell>
          <cell r="K1437">
            <v>1</v>
          </cell>
          <cell r="L1437">
            <v>0</v>
          </cell>
          <cell r="M1437">
            <v>0</v>
          </cell>
          <cell r="N1437">
            <v>0</v>
          </cell>
          <cell r="R1437">
            <v>0</v>
          </cell>
          <cell r="S1437">
            <v>0</v>
          </cell>
          <cell r="T1437">
            <v>0</v>
          </cell>
          <cell r="U1437">
            <v>38</v>
          </cell>
          <cell r="V1437">
            <v>0</v>
          </cell>
          <cell r="W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38</v>
          </cell>
          <cell r="AE1437">
            <v>504100</v>
          </cell>
          <cell r="AF1437">
            <v>0</v>
          </cell>
          <cell r="AI1437">
            <v>2223</v>
          </cell>
          <cell r="AK1437">
            <v>0</v>
          </cell>
          <cell r="AM1437">
            <v>690</v>
          </cell>
          <cell r="AN1437">
            <v>1</v>
          </cell>
          <cell r="AO1437">
            <v>393216</v>
          </cell>
          <cell r="AQ1437">
            <v>0</v>
          </cell>
          <cell r="AR1437">
            <v>0</v>
          </cell>
          <cell r="AS1437" t="str">
            <v>Ы</v>
          </cell>
          <cell r="AT1437" t="str">
            <v>Ы</v>
          </cell>
          <cell r="AU1437">
            <v>0</v>
          </cell>
          <cell r="AV1437">
            <v>0</v>
          </cell>
          <cell r="AW1437">
            <v>23</v>
          </cell>
          <cell r="AX1437">
            <v>1</v>
          </cell>
          <cell r="AY1437">
            <v>0</v>
          </cell>
          <cell r="AZ1437">
            <v>0</v>
          </cell>
          <cell r="BA1437">
            <v>0</v>
          </cell>
          <cell r="BB1437">
            <v>0</v>
          </cell>
          <cell r="BC1437">
            <v>38828</v>
          </cell>
        </row>
        <row r="1438">
          <cell r="A1438">
            <v>2006</v>
          </cell>
          <cell r="B1438">
            <v>1</v>
          </cell>
          <cell r="C1438">
            <v>564</v>
          </cell>
          <cell r="D1438">
            <v>20</v>
          </cell>
          <cell r="E1438">
            <v>792020</v>
          </cell>
          <cell r="F1438">
            <v>0</v>
          </cell>
          <cell r="G1438" t="str">
            <v>Затраты по ШПЗ (основные)</v>
          </cell>
          <cell r="H1438">
            <v>2011</v>
          </cell>
          <cell r="I1438">
            <v>7920</v>
          </cell>
          <cell r="J1438">
            <v>9244.06</v>
          </cell>
          <cell r="K1438">
            <v>1</v>
          </cell>
          <cell r="L1438">
            <v>0</v>
          </cell>
          <cell r="M1438">
            <v>0</v>
          </cell>
          <cell r="N1438">
            <v>0</v>
          </cell>
          <cell r="R1438">
            <v>0</v>
          </cell>
          <cell r="S1438">
            <v>0</v>
          </cell>
          <cell r="T1438">
            <v>0</v>
          </cell>
          <cell r="U1438">
            <v>38</v>
          </cell>
          <cell r="V1438">
            <v>0</v>
          </cell>
          <cell r="W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38</v>
          </cell>
          <cell r="AE1438">
            <v>504200</v>
          </cell>
          <cell r="AF1438">
            <v>0</v>
          </cell>
          <cell r="AI1438">
            <v>2223</v>
          </cell>
          <cell r="AK1438">
            <v>0</v>
          </cell>
          <cell r="AM1438">
            <v>691</v>
          </cell>
          <cell r="AN1438">
            <v>1</v>
          </cell>
          <cell r="AO1438">
            <v>393216</v>
          </cell>
          <cell r="AQ1438">
            <v>0</v>
          </cell>
          <cell r="AR1438">
            <v>0</v>
          </cell>
          <cell r="AS1438" t="str">
            <v>Ы</v>
          </cell>
          <cell r="AT1438" t="str">
            <v>Ы</v>
          </cell>
          <cell r="AU1438">
            <v>0</v>
          </cell>
          <cell r="AV1438">
            <v>0</v>
          </cell>
          <cell r="AW1438">
            <v>23</v>
          </cell>
          <cell r="AX1438">
            <v>1</v>
          </cell>
          <cell r="AY1438">
            <v>0</v>
          </cell>
          <cell r="AZ1438">
            <v>0</v>
          </cell>
          <cell r="BA1438">
            <v>0</v>
          </cell>
          <cell r="BB1438">
            <v>0</v>
          </cell>
          <cell r="BC1438">
            <v>38828</v>
          </cell>
        </row>
        <row r="1439">
          <cell r="A1439">
            <v>2006</v>
          </cell>
          <cell r="B1439">
            <v>1</v>
          </cell>
          <cell r="C1439">
            <v>565</v>
          </cell>
          <cell r="D1439">
            <v>20</v>
          </cell>
          <cell r="E1439">
            <v>792020</v>
          </cell>
          <cell r="F1439">
            <v>0</v>
          </cell>
          <cell r="G1439" t="str">
            <v>Затраты по ШПЗ (основные)</v>
          </cell>
          <cell r="H1439">
            <v>2011</v>
          </cell>
          <cell r="I1439">
            <v>7920</v>
          </cell>
          <cell r="J1439">
            <v>359.51</v>
          </cell>
          <cell r="K1439">
            <v>1</v>
          </cell>
          <cell r="L1439">
            <v>0</v>
          </cell>
          <cell r="M1439">
            <v>0</v>
          </cell>
          <cell r="N1439">
            <v>0</v>
          </cell>
          <cell r="R1439">
            <v>0</v>
          </cell>
          <cell r="S1439">
            <v>0</v>
          </cell>
          <cell r="T1439">
            <v>0</v>
          </cell>
          <cell r="U1439">
            <v>38</v>
          </cell>
          <cell r="V1439">
            <v>0</v>
          </cell>
          <cell r="W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38</v>
          </cell>
          <cell r="AE1439">
            <v>504400</v>
          </cell>
          <cell r="AF1439">
            <v>0</v>
          </cell>
          <cell r="AI1439">
            <v>2223</v>
          </cell>
          <cell r="AK1439">
            <v>0</v>
          </cell>
          <cell r="AM1439">
            <v>692</v>
          </cell>
          <cell r="AN1439">
            <v>1</v>
          </cell>
          <cell r="AO1439">
            <v>393216</v>
          </cell>
          <cell r="AQ1439">
            <v>0</v>
          </cell>
          <cell r="AR1439">
            <v>0</v>
          </cell>
          <cell r="AS1439" t="str">
            <v>Ы</v>
          </cell>
          <cell r="AT1439" t="str">
            <v>Ы</v>
          </cell>
          <cell r="AU1439">
            <v>0</v>
          </cell>
          <cell r="AV1439">
            <v>0</v>
          </cell>
          <cell r="AW1439">
            <v>23</v>
          </cell>
          <cell r="AX1439">
            <v>1</v>
          </cell>
          <cell r="AY1439">
            <v>0</v>
          </cell>
          <cell r="AZ1439">
            <v>0</v>
          </cell>
          <cell r="BA1439">
            <v>0</v>
          </cell>
          <cell r="BB1439">
            <v>0</v>
          </cell>
          <cell r="BC1439">
            <v>38828</v>
          </cell>
        </row>
        <row r="1440">
          <cell r="A1440">
            <v>2006</v>
          </cell>
          <cell r="B1440">
            <v>1</v>
          </cell>
          <cell r="C1440">
            <v>566</v>
          </cell>
          <cell r="D1440">
            <v>20</v>
          </cell>
          <cell r="E1440">
            <v>792020</v>
          </cell>
          <cell r="F1440">
            <v>0</v>
          </cell>
          <cell r="G1440" t="str">
            <v>Затраты по ШПЗ (основные)</v>
          </cell>
          <cell r="H1440">
            <v>2011</v>
          </cell>
          <cell r="I1440">
            <v>7920</v>
          </cell>
          <cell r="J1440">
            <v>3243.89</v>
          </cell>
          <cell r="K1440">
            <v>1</v>
          </cell>
          <cell r="L1440">
            <v>0</v>
          </cell>
          <cell r="M1440">
            <v>0</v>
          </cell>
          <cell r="N1440">
            <v>0</v>
          </cell>
          <cell r="R1440">
            <v>0</v>
          </cell>
          <cell r="S1440">
            <v>0</v>
          </cell>
          <cell r="T1440">
            <v>0</v>
          </cell>
          <cell r="U1440">
            <v>38</v>
          </cell>
          <cell r="V1440">
            <v>0</v>
          </cell>
          <cell r="W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38</v>
          </cell>
          <cell r="AE1440">
            <v>505100</v>
          </cell>
          <cell r="AF1440">
            <v>0</v>
          </cell>
          <cell r="AI1440">
            <v>2223</v>
          </cell>
          <cell r="AK1440">
            <v>0</v>
          </cell>
          <cell r="AM1440">
            <v>693</v>
          </cell>
          <cell r="AN1440">
            <v>1</v>
          </cell>
          <cell r="AO1440">
            <v>393216</v>
          </cell>
          <cell r="AQ1440">
            <v>0</v>
          </cell>
          <cell r="AR1440">
            <v>0</v>
          </cell>
          <cell r="AS1440" t="str">
            <v>Ы</v>
          </cell>
          <cell r="AT1440" t="str">
            <v>Ы</v>
          </cell>
          <cell r="AU1440">
            <v>0</v>
          </cell>
          <cell r="AV1440">
            <v>0</v>
          </cell>
          <cell r="AW1440">
            <v>23</v>
          </cell>
          <cell r="AX1440">
            <v>1</v>
          </cell>
          <cell r="AY1440">
            <v>0</v>
          </cell>
          <cell r="AZ1440">
            <v>0</v>
          </cell>
          <cell r="BA1440">
            <v>0</v>
          </cell>
          <cell r="BB1440">
            <v>0</v>
          </cell>
          <cell r="BC1440">
            <v>38828</v>
          </cell>
        </row>
        <row r="1441">
          <cell r="A1441">
            <v>2006</v>
          </cell>
          <cell r="B1441">
            <v>1</v>
          </cell>
          <cell r="C1441">
            <v>567</v>
          </cell>
          <cell r="D1441">
            <v>20</v>
          </cell>
          <cell r="E1441">
            <v>792020</v>
          </cell>
          <cell r="F1441">
            <v>0</v>
          </cell>
          <cell r="G1441" t="str">
            <v>Затраты по ШПЗ (основные)</v>
          </cell>
          <cell r="H1441">
            <v>2011</v>
          </cell>
          <cell r="I1441">
            <v>7920</v>
          </cell>
          <cell r="J1441">
            <v>170035.11</v>
          </cell>
          <cell r="K1441">
            <v>1</v>
          </cell>
          <cell r="L1441">
            <v>0</v>
          </cell>
          <cell r="M1441">
            <v>0</v>
          </cell>
          <cell r="N1441">
            <v>0</v>
          </cell>
          <cell r="R1441">
            <v>0</v>
          </cell>
          <cell r="S1441">
            <v>0</v>
          </cell>
          <cell r="T1441">
            <v>0</v>
          </cell>
          <cell r="U1441">
            <v>38</v>
          </cell>
          <cell r="V1441">
            <v>0</v>
          </cell>
          <cell r="W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38</v>
          </cell>
          <cell r="AE1441">
            <v>505200</v>
          </cell>
          <cell r="AF1441">
            <v>0</v>
          </cell>
          <cell r="AI1441">
            <v>2223</v>
          </cell>
          <cell r="AK1441">
            <v>0</v>
          </cell>
          <cell r="AM1441">
            <v>694</v>
          </cell>
          <cell r="AN1441">
            <v>1</v>
          </cell>
          <cell r="AO1441">
            <v>393216</v>
          </cell>
          <cell r="AQ1441">
            <v>0</v>
          </cell>
          <cell r="AR1441">
            <v>0</v>
          </cell>
          <cell r="AS1441" t="str">
            <v>Ы</v>
          </cell>
          <cell r="AT1441" t="str">
            <v>Ы</v>
          </cell>
          <cell r="AU1441">
            <v>0</v>
          </cell>
          <cell r="AV1441">
            <v>0</v>
          </cell>
          <cell r="AW1441">
            <v>23</v>
          </cell>
          <cell r="AX1441">
            <v>1</v>
          </cell>
          <cell r="AY1441">
            <v>0</v>
          </cell>
          <cell r="AZ1441">
            <v>0</v>
          </cell>
          <cell r="BA1441">
            <v>0</v>
          </cell>
          <cell r="BB1441">
            <v>0</v>
          </cell>
          <cell r="BC1441">
            <v>38828</v>
          </cell>
        </row>
        <row r="1442">
          <cell r="A1442">
            <v>2006</v>
          </cell>
          <cell r="B1442">
            <v>1</v>
          </cell>
          <cell r="C1442">
            <v>568</v>
          </cell>
          <cell r="D1442">
            <v>20</v>
          </cell>
          <cell r="E1442">
            <v>792020</v>
          </cell>
          <cell r="F1442">
            <v>0</v>
          </cell>
          <cell r="G1442" t="str">
            <v>Затраты по ШПЗ (основные)</v>
          </cell>
          <cell r="H1442">
            <v>2011</v>
          </cell>
          <cell r="I1442">
            <v>7920</v>
          </cell>
          <cell r="J1442">
            <v>137.30000000000001</v>
          </cell>
          <cell r="K1442">
            <v>1</v>
          </cell>
          <cell r="L1442">
            <v>0</v>
          </cell>
          <cell r="M1442">
            <v>0</v>
          </cell>
          <cell r="N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38</v>
          </cell>
          <cell r="V1442">
            <v>0</v>
          </cell>
          <cell r="W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38</v>
          </cell>
          <cell r="AE1442">
            <v>505300</v>
          </cell>
          <cell r="AF1442">
            <v>0</v>
          </cell>
          <cell r="AI1442">
            <v>2223</v>
          </cell>
          <cell r="AK1442">
            <v>0</v>
          </cell>
          <cell r="AM1442">
            <v>695</v>
          </cell>
          <cell r="AN1442">
            <v>1</v>
          </cell>
          <cell r="AO1442">
            <v>393216</v>
          </cell>
          <cell r="AQ1442">
            <v>0</v>
          </cell>
          <cell r="AR1442">
            <v>0</v>
          </cell>
          <cell r="AS1442" t="str">
            <v>Ы</v>
          </cell>
          <cell r="AT1442" t="str">
            <v>Ы</v>
          </cell>
          <cell r="AU1442">
            <v>0</v>
          </cell>
          <cell r="AV1442">
            <v>0</v>
          </cell>
          <cell r="AW1442">
            <v>23</v>
          </cell>
          <cell r="AX1442">
            <v>1</v>
          </cell>
          <cell r="AY1442">
            <v>0</v>
          </cell>
          <cell r="AZ1442">
            <v>0</v>
          </cell>
          <cell r="BA1442">
            <v>0</v>
          </cell>
          <cell r="BB1442">
            <v>0</v>
          </cell>
          <cell r="BC1442">
            <v>38828</v>
          </cell>
        </row>
        <row r="1443">
          <cell r="A1443">
            <v>2006</v>
          </cell>
          <cell r="B1443">
            <v>1</v>
          </cell>
          <cell r="C1443">
            <v>569</v>
          </cell>
          <cell r="D1443">
            <v>20</v>
          </cell>
          <cell r="E1443">
            <v>792020</v>
          </cell>
          <cell r="F1443">
            <v>0</v>
          </cell>
          <cell r="G1443" t="str">
            <v>Затраты по ШПЗ (основные)</v>
          </cell>
          <cell r="H1443">
            <v>2011</v>
          </cell>
          <cell r="I1443">
            <v>7920</v>
          </cell>
          <cell r="J1443">
            <v>2188</v>
          </cell>
          <cell r="K1443">
            <v>1</v>
          </cell>
          <cell r="L1443">
            <v>0</v>
          </cell>
          <cell r="M1443">
            <v>0</v>
          </cell>
          <cell r="N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38</v>
          </cell>
          <cell r="V1443">
            <v>0</v>
          </cell>
          <cell r="W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38</v>
          </cell>
          <cell r="AE1443">
            <v>505400</v>
          </cell>
          <cell r="AF1443">
            <v>0</v>
          </cell>
          <cell r="AI1443">
            <v>2223</v>
          </cell>
          <cell r="AK1443">
            <v>0</v>
          </cell>
          <cell r="AM1443">
            <v>696</v>
          </cell>
          <cell r="AN1443">
            <v>1</v>
          </cell>
          <cell r="AO1443">
            <v>393216</v>
          </cell>
          <cell r="AQ1443">
            <v>0</v>
          </cell>
          <cell r="AR1443">
            <v>0</v>
          </cell>
          <cell r="AS1443" t="str">
            <v>Ы</v>
          </cell>
          <cell r="AT1443" t="str">
            <v>Ы</v>
          </cell>
          <cell r="AU1443">
            <v>0</v>
          </cell>
          <cell r="AV1443">
            <v>0</v>
          </cell>
          <cell r="AW1443">
            <v>23</v>
          </cell>
          <cell r="AX1443">
            <v>1</v>
          </cell>
          <cell r="AY1443">
            <v>0</v>
          </cell>
          <cell r="AZ1443">
            <v>0</v>
          </cell>
          <cell r="BA1443">
            <v>0</v>
          </cell>
          <cell r="BB1443">
            <v>0</v>
          </cell>
          <cell r="BC1443">
            <v>38828</v>
          </cell>
        </row>
        <row r="1444">
          <cell r="A1444">
            <v>2006</v>
          </cell>
          <cell r="B1444">
            <v>1</v>
          </cell>
          <cell r="C1444">
            <v>570</v>
          </cell>
          <cell r="D1444">
            <v>20</v>
          </cell>
          <cell r="E1444">
            <v>792020</v>
          </cell>
          <cell r="F1444">
            <v>0</v>
          </cell>
          <cell r="G1444" t="str">
            <v>Затраты по ШПЗ (основные)</v>
          </cell>
          <cell r="H1444">
            <v>2011</v>
          </cell>
          <cell r="I1444">
            <v>7920</v>
          </cell>
          <cell r="J1444">
            <v>328996.28999999998</v>
          </cell>
          <cell r="K1444">
            <v>1</v>
          </cell>
          <cell r="L1444">
            <v>0</v>
          </cell>
          <cell r="M1444">
            <v>0</v>
          </cell>
          <cell r="N1444">
            <v>0</v>
          </cell>
          <cell r="R1444">
            <v>0</v>
          </cell>
          <cell r="S1444">
            <v>0</v>
          </cell>
          <cell r="T1444">
            <v>0</v>
          </cell>
          <cell r="U1444">
            <v>38</v>
          </cell>
          <cell r="V1444">
            <v>0</v>
          </cell>
          <cell r="W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38</v>
          </cell>
          <cell r="AE1444">
            <v>510100</v>
          </cell>
          <cell r="AF1444">
            <v>0</v>
          </cell>
          <cell r="AI1444">
            <v>2223</v>
          </cell>
          <cell r="AK1444">
            <v>0</v>
          </cell>
          <cell r="AM1444">
            <v>697</v>
          </cell>
          <cell r="AN1444">
            <v>1</v>
          </cell>
          <cell r="AO1444">
            <v>393216</v>
          </cell>
          <cell r="AQ1444">
            <v>0</v>
          </cell>
          <cell r="AR1444">
            <v>0</v>
          </cell>
          <cell r="AS1444" t="str">
            <v>Ы</v>
          </cell>
          <cell r="AT1444" t="str">
            <v>Ы</v>
          </cell>
          <cell r="AU1444">
            <v>0</v>
          </cell>
          <cell r="AV1444">
            <v>0</v>
          </cell>
          <cell r="AW1444">
            <v>23</v>
          </cell>
          <cell r="AX1444">
            <v>1</v>
          </cell>
          <cell r="AY1444">
            <v>0</v>
          </cell>
          <cell r="AZ1444">
            <v>0</v>
          </cell>
          <cell r="BA1444">
            <v>0</v>
          </cell>
          <cell r="BB1444">
            <v>0</v>
          </cell>
          <cell r="BC1444">
            <v>38828</v>
          </cell>
        </row>
        <row r="1445">
          <cell r="A1445">
            <v>2006</v>
          </cell>
          <cell r="B1445">
            <v>1</v>
          </cell>
          <cell r="C1445">
            <v>571</v>
          </cell>
          <cell r="D1445">
            <v>20</v>
          </cell>
          <cell r="E1445">
            <v>792020</v>
          </cell>
          <cell r="F1445">
            <v>0</v>
          </cell>
          <cell r="G1445" t="str">
            <v>Затраты по ШПЗ (основные)</v>
          </cell>
          <cell r="H1445">
            <v>2011</v>
          </cell>
          <cell r="I1445">
            <v>7920</v>
          </cell>
          <cell r="J1445">
            <v>311.29000000000002</v>
          </cell>
          <cell r="K1445">
            <v>1</v>
          </cell>
          <cell r="L1445">
            <v>0</v>
          </cell>
          <cell r="M1445">
            <v>0</v>
          </cell>
          <cell r="N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38</v>
          </cell>
          <cell r="V1445">
            <v>0</v>
          </cell>
          <cell r="W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38</v>
          </cell>
          <cell r="AE1445">
            <v>510200</v>
          </cell>
          <cell r="AF1445">
            <v>0</v>
          </cell>
          <cell r="AI1445">
            <v>2223</v>
          </cell>
          <cell r="AK1445">
            <v>0</v>
          </cell>
          <cell r="AM1445">
            <v>698</v>
          </cell>
          <cell r="AN1445">
            <v>1</v>
          </cell>
          <cell r="AO1445">
            <v>393216</v>
          </cell>
          <cell r="AQ1445">
            <v>0</v>
          </cell>
          <cell r="AR1445">
            <v>0</v>
          </cell>
          <cell r="AS1445" t="str">
            <v>Ы</v>
          </cell>
          <cell r="AT1445" t="str">
            <v>Ы</v>
          </cell>
          <cell r="AU1445">
            <v>0</v>
          </cell>
          <cell r="AV1445">
            <v>0</v>
          </cell>
          <cell r="AW1445">
            <v>23</v>
          </cell>
          <cell r="AX1445">
            <v>1</v>
          </cell>
          <cell r="AY1445">
            <v>0</v>
          </cell>
          <cell r="AZ1445">
            <v>0</v>
          </cell>
          <cell r="BA1445">
            <v>0</v>
          </cell>
          <cell r="BB1445">
            <v>0</v>
          </cell>
          <cell r="BC1445">
            <v>38828</v>
          </cell>
        </row>
        <row r="1446">
          <cell r="A1446">
            <v>2006</v>
          </cell>
          <cell r="B1446">
            <v>1</v>
          </cell>
          <cell r="C1446">
            <v>572</v>
          </cell>
          <cell r="D1446">
            <v>20</v>
          </cell>
          <cell r="E1446">
            <v>792020</v>
          </cell>
          <cell r="F1446">
            <v>0</v>
          </cell>
          <cell r="G1446" t="str">
            <v>Затраты по ШПЗ (основные)</v>
          </cell>
          <cell r="H1446">
            <v>2011</v>
          </cell>
          <cell r="I1446">
            <v>7920</v>
          </cell>
          <cell r="J1446">
            <v>2161.0100000000002</v>
          </cell>
          <cell r="K1446">
            <v>1</v>
          </cell>
          <cell r="L1446">
            <v>0</v>
          </cell>
          <cell r="M1446">
            <v>0</v>
          </cell>
          <cell r="N1446">
            <v>0</v>
          </cell>
          <cell r="R1446">
            <v>0</v>
          </cell>
          <cell r="S1446">
            <v>0</v>
          </cell>
          <cell r="T1446">
            <v>0</v>
          </cell>
          <cell r="U1446">
            <v>38</v>
          </cell>
          <cell r="V1446">
            <v>0</v>
          </cell>
          <cell r="W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38</v>
          </cell>
          <cell r="AE1446">
            <v>510300</v>
          </cell>
          <cell r="AF1446">
            <v>0</v>
          </cell>
          <cell r="AI1446">
            <v>2223</v>
          </cell>
          <cell r="AK1446">
            <v>0</v>
          </cell>
          <cell r="AM1446">
            <v>699</v>
          </cell>
          <cell r="AN1446">
            <v>1</v>
          </cell>
          <cell r="AO1446">
            <v>393216</v>
          </cell>
          <cell r="AQ1446">
            <v>0</v>
          </cell>
          <cell r="AR1446">
            <v>0</v>
          </cell>
          <cell r="AS1446" t="str">
            <v>Ы</v>
          </cell>
          <cell r="AT1446" t="str">
            <v>Ы</v>
          </cell>
          <cell r="AU1446">
            <v>0</v>
          </cell>
          <cell r="AV1446">
            <v>0</v>
          </cell>
          <cell r="AW1446">
            <v>23</v>
          </cell>
          <cell r="AX1446">
            <v>1</v>
          </cell>
          <cell r="AY1446">
            <v>0</v>
          </cell>
          <cell r="AZ1446">
            <v>0</v>
          </cell>
          <cell r="BA1446">
            <v>0</v>
          </cell>
          <cell r="BB1446">
            <v>0</v>
          </cell>
          <cell r="BC1446">
            <v>38828</v>
          </cell>
        </row>
        <row r="1447">
          <cell r="A1447">
            <v>2006</v>
          </cell>
          <cell r="B1447">
            <v>1</v>
          </cell>
          <cell r="C1447">
            <v>573</v>
          </cell>
          <cell r="D1447">
            <v>20</v>
          </cell>
          <cell r="E1447">
            <v>792020</v>
          </cell>
          <cell r="F1447">
            <v>0</v>
          </cell>
          <cell r="G1447" t="str">
            <v>Затраты по ШПЗ (основные)</v>
          </cell>
          <cell r="H1447">
            <v>2011</v>
          </cell>
          <cell r="I1447">
            <v>7920</v>
          </cell>
          <cell r="J1447">
            <v>2983.16</v>
          </cell>
          <cell r="K1447">
            <v>1</v>
          </cell>
          <cell r="L1447">
            <v>0</v>
          </cell>
          <cell r="M1447">
            <v>0</v>
          </cell>
          <cell r="N1447">
            <v>0</v>
          </cell>
          <cell r="R1447">
            <v>0</v>
          </cell>
          <cell r="S1447">
            <v>0</v>
          </cell>
          <cell r="T1447">
            <v>0</v>
          </cell>
          <cell r="U1447">
            <v>38</v>
          </cell>
          <cell r="V1447">
            <v>0</v>
          </cell>
          <cell r="W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38</v>
          </cell>
          <cell r="AE1447">
            <v>510400</v>
          </cell>
          <cell r="AF1447">
            <v>0</v>
          </cell>
          <cell r="AI1447">
            <v>2223</v>
          </cell>
          <cell r="AK1447">
            <v>0</v>
          </cell>
          <cell r="AM1447">
            <v>700</v>
          </cell>
          <cell r="AN1447">
            <v>1</v>
          </cell>
          <cell r="AO1447">
            <v>393216</v>
          </cell>
          <cell r="AQ1447">
            <v>0</v>
          </cell>
          <cell r="AR1447">
            <v>0</v>
          </cell>
          <cell r="AS1447" t="str">
            <v>Ы</v>
          </cell>
          <cell r="AT1447" t="str">
            <v>Ы</v>
          </cell>
          <cell r="AU1447">
            <v>0</v>
          </cell>
          <cell r="AV1447">
            <v>0</v>
          </cell>
          <cell r="AW1447">
            <v>23</v>
          </cell>
          <cell r="AX1447">
            <v>1</v>
          </cell>
          <cell r="AY1447">
            <v>0</v>
          </cell>
          <cell r="AZ1447">
            <v>0</v>
          </cell>
          <cell r="BA1447">
            <v>0</v>
          </cell>
          <cell r="BB1447">
            <v>0</v>
          </cell>
          <cell r="BC1447">
            <v>38828</v>
          </cell>
        </row>
        <row r="1448">
          <cell r="A1448">
            <v>2006</v>
          </cell>
          <cell r="B1448">
            <v>1</v>
          </cell>
          <cell r="C1448">
            <v>574</v>
          </cell>
          <cell r="D1448">
            <v>20</v>
          </cell>
          <cell r="E1448">
            <v>792020</v>
          </cell>
          <cell r="F1448">
            <v>0</v>
          </cell>
          <cell r="G1448" t="str">
            <v>Затраты по ШПЗ (основные)</v>
          </cell>
          <cell r="H1448">
            <v>2011</v>
          </cell>
          <cell r="I1448">
            <v>7920</v>
          </cell>
          <cell r="J1448">
            <v>288936.90999999997</v>
          </cell>
          <cell r="K1448">
            <v>1</v>
          </cell>
          <cell r="L1448">
            <v>0</v>
          </cell>
          <cell r="M1448">
            <v>0</v>
          </cell>
          <cell r="N1448">
            <v>0</v>
          </cell>
          <cell r="R1448">
            <v>0</v>
          </cell>
          <cell r="S1448">
            <v>0</v>
          </cell>
          <cell r="T1448">
            <v>0</v>
          </cell>
          <cell r="U1448">
            <v>38</v>
          </cell>
          <cell r="V1448">
            <v>0</v>
          </cell>
          <cell r="W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38</v>
          </cell>
          <cell r="AE1448">
            <v>510600</v>
          </cell>
          <cell r="AF1448">
            <v>0</v>
          </cell>
          <cell r="AI1448">
            <v>2223</v>
          </cell>
          <cell r="AK1448">
            <v>0</v>
          </cell>
          <cell r="AM1448">
            <v>701</v>
          </cell>
          <cell r="AN1448">
            <v>1</v>
          </cell>
          <cell r="AO1448">
            <v>393216</v>
          </cell>
          <cell r="AQ1448">
            <v>0</v>
          </cell>
          <cell r="AR1448">
            <v>0</v>
          </cell>
          <cell r="AS1448" t="str">
            <v>Ы</v>
          </cell>
          <cell r="AT1448" t="str">
            <v>Ы</v>
          </cell>
          <cell r="AU1448">
            <v>0</v>
          </cell>
          <cell r="AV1448">
            <v>0</v>
          </cell>
          <cell r="AW1448">
            <v>23</v>
          </cell>
          <cell r="AX1448">
            <v>1</v>
          </cell>
          <cell r="AY1448">
            <v>0</v>
          </cell>
          <cell r="AZ1448">
            <v>0</v>
          </cell>
          <cell r="BA1448">
            <v>0</v>
          </cell>
          <cell r="BB1448">
            <v>0</v>
          </cell>
          <cell r="BC1448">
            <v>38828</v>
          </cell>
        </row>
        <row r="1449">
          <cell r="A1449">
            <v>2006</v>
          </cell>
          <cell r="B1449">
            <v>1</v>
          </cell>
          <cell r="C1449">
            <v>575</v>
          </cell>
          <cell r="D1449">
            <v>20</v>
          </cell>
          <cell r="E1449">
            <v>792020</v>
          </cell>
          <cell r="F1449">
            <v>0</v>
          </cell>
          <cell r="G1449" t="str">
            <v>Затраты по ШПЗ (основные)</v>
          </cell>
          <cell r="H1449">
            <v>2011</v>
          </cell>
          <cell r="I1449">
            <v>7920</v>
          </cell>
          <cell r="J1449">
            <v>14481.61</v>
          </cell>
          <cell r="K1449">
            <v>1</v>
          </cell>
          <cell r="L1449">
            <v>0</v>
          </cell>
          <cell r="M1449">
            <v>0</v>
          </cell>
          <cell r="N1449">
            <v>0</v>
          </cell>
          <cell r="R1449">
            <v>0</v>
          </cell>
          <cell r="S1449">
            <v>0</v>
          </cell>
          <cell r="T1449">
            <v>0</v>
          </cell>
          <cell r="U1449">
            <v>38</v>
          </cell>
          <cell r="V1449">
            <v>0</v>
          </cell>
          <cell r="W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38</v>
          </cell>
          <cell r="AE1449">
            <v>513600</v>
          </cell>
          <cell r="AF1449">
            <v>0</v>
          </cell>
          <cell r="AI1449">
            <v>2223</v>
          </cell>
          <cell r="AK1449">
            <v>0</v>
          </cell>
          <cell r="AM1449">
            <v>702</v>
          </cell>
          <cell r="AN1449">
            <v>1</v>
          </cell>
          <cell r="AO1449">
            <v>393216</v>
          </cell>
          <cell r="AQ1449">
            <v>0</v>
          </cell>
          <cell r="AR1449">
            <v>0</v>
          </cell>
          <cell r="AS1449" t="str">
            <v>Ы</v>
          </cell>
          <cell r="AT1449" t="str">
            <v>Ы</v>
          </cell>
          <cell r="AU1449">
            <v>0</v>
          </cell>
          <cell r="AV1449">
            <v>0</v>
          </cell>
          <cell r="AW1449">
            <v>23</v>
          </cell>
          <cell r="AX1449">
            <v>1</v>
          </cell>
          <cell r="AY1449">
            <v>0</v>
          </cell>
          <cell r="AZ1449">
            <v>0</v>
          </cell>
          <cell r="BA1449">
            <v>0</v>
          </cell>
          <cell r="BB1449">
            <v>0</v>
          </cell>
          <cell r="BC1449">
            <v>38828</v>
          </cell>
        </row>
        <row r="1450">
          <cell r="A1450">
            <v>2006</v>
          </cell>
          <cell r="B1450">
            <v>1</v>
          </cell>
          <cell r="C1450">
            <v>576</v>
          </cell>
          <cell r="D1450">
            <v>21</v>
          </cell>
          <cell r="E1450">
            <v>792020</v>
          </cell>
          <cell r="F1450">
            <v>0</v>
          </cell>
          <cell r="G1450" t="str">
            <v>Затраты по ШПЗ (основные)</v>
          </cell>
          <cell r="H1450">
            <v>2011</v>
          </cell>
          <cell r="I1450">
            <v>7920</v>
          </cell>
          <cell r="J1450">
            <v>904165.02</v>
          </cell>
          <cell r="K1450">
            <v>1</v>
          </cell>
          <cell r="L1450">
            <v>0</v>
          </cell>
          <cell r="M1450">
            <v>0</v>
          </cell>
          <cell r="N1450">
            <v>0</v>
          </cell>
          <cell r="R1450">
            <v>0</v>
          </cell>
          <cell r="S1450">
            <v>0</v>
          </cell>
          <cell r="T1450">
            <v>0</v>
          </cell>
          <cell r="U1450">
            <v>37</v>
          </cell>
          <cell r="V1450">
            <v>0</v>
          </cell>
          <cell r="W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37</v>
          </cell>
          <cell r="AE1450">
            <v>110000</v>
          </cell>
          <cell r="AF1450">
            <v>0</v>
          </cell>
          <cell r="AI1450">
            <v>2223</v>
          </cell>
          <cell r="AK1450">
            <v>0</v>
          </cell>
          <cell r="AM1450">
            <v>703</v>
          </cell>
          <cell r="AN1450">
            <v>1</v>
          </cell>
          <cell r="AO1450">
            <v>393216</v>
          </cell>
          <cell r="AQ1450">
            <v>0</v>
          </cell>
          <cell r="AR1450">
            <v>0</v>
          </cell>
          <cell r="AS1450" t="str">
            <v>Ы</v>
          </cell>
          <cell r="AT1450" t="str">
            <v>Ы</v>
          </cell>
          <cell r="AU1450">
            <v>0</v>
          </cell>
          <cell r="AV1450">
            <v>0</v>
          </cell>
          <cell r="AW1450">
            <v>23</v>
          </cell>
          <cell r="AX1450">
            <v>1</v>
          </cell>
          <cell r="AY1450">
            <v>0</v>
          </cell>
          <cell r="AZ1450">
            <v>0</v>
          </cell>
          <cell r="BA1450">
            <v>0</v>
          </cell>
          <cell r="BB1450">
            <v>0</v>
          </cell>
          <cell r="BC1450">
            <v>38828</v>
          </cell>
        </row>
        <row r="1451">
          <cell r="A1451">
            <v>2006</v>
          </cell>
          <cell r="B1451">
            <v>1</v>
          </cell>
          <cell r="C1451">
            <v>577</v>
          </cell>
          <cell r="D1451">
            <v>21</v>
          </cell>
          <cell r="E1451">
            <v>792020</v>
          </cell>
          <cell r="F1451">
            <v>0</v>
          </cell>
          <cell r="G1451" t="str">
            <v>Затраты по ШПЗ (основные)</v>
          </cell>
          <cell r="H1451">
            <v>2011</v>
          </cell>
          <cell r="I1451">
            <v>7920</v>
          </cell>
          <cell r="J1451">
            <v>21993.69</v>
          </cell>
          <cell r="K1451">
            <v>1</v>
          </cell>
          <cell r="L1451">
            <v>0</v>
          </cell>
          <cell r="M1451">
            <v>0</v>
          </cell>
          <cell r="N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</v>
          </cell>
          <cell r="V1451">
            <v>0</v>
          </cell>
          <cell r="W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37</v>
          </cell>
          <cell r="AE1451">
            <v>114020</v>
          </cell>
          <cell r="AF1451">
            <v>0</v>
          </cell>
          <cell r="AI1451">
            <v>2223</v>
          </cell>
          <cell r="AK1451">
            <v>0</v>
          </cell>
          <cell r="AM1451">
            <v>704</v>
          </cell>
          <cell r="AN1451">
            <v>1</v>
          </cell>
          <cell r="AO1451">
            <v>393216</v>
          </cell>
          <cell r="AQ1451">
            <v>0</v>
          </cell>
          <cell r="AR1451">
            <v>0</v>
          </cell>
          <cell r="AS1451" t="str">
            <v>Ы</v>
          </cell>
          <cell r="AT1451" t="str">
            <v>Ы</v>
          </cell>
          <cell r="AU1451">
            <v>0</v>
          </cell>
          <cell r="AV1451">
            <v>0</v>
          </cell>
          <cell r="AW1451">
            <v>23</v>
          </cell>
          <cell r="AX1451">
            <v>1</v>
          </cell>
          <cell r="AY1451">
            <v>0</v>
          </cell>
          <cell r="AZ1451">
            <v>0</v>
          </cell>
          <cell r="BA1451">
            <v>0</v>
          </cell>
          <cell r="BB1451">
            <v>0</v>
          </cell>
          <cell r="BC1451">
            <v>38828</v>
          </cell>
        </row>
        <row r="1452">
          <cell r="A1452">
            <v>2006</v>
          </cell>
          <cell r="B1452">
            <v>1</v>
          </cell>
          <cell r="C1452">
            <v>578</v>
          </cell>
          <cell r="D1452">
            <v>21</v>
          </cell>
          <cell r="E1452">
            <v>792020</v>
          </cell>
          <cell r="F1452">
            <v>0</v>
          </cell>
          <cell r="G1452" t="str">
            <v>Затраты по ШПЗ (основные)</v>
          </cell>
          <cell r="H1452">
            <v>2011</v>
          </cell>
          <cell r="I1452">
            <v>7920</v>
          </cell>
          <cell r="J1452">
            <v>29391.31</v>
          </cell>
          <cell r="K1452">
            <v>1</v>
          </cell>
          <cell r="L1452">
            <v>0</v>
          </cell>
          <cell r="M1452">
            <v>0</v>
          </cell>
          <cell r="N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37</v>
          </cell>
          <cell r="V1452">
            <v>0</v>
          </cell>
          <cell r="W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37</v>
          </cell>
          <cell r="AE1452">
            <v>117000</v>
          </cell>
          <cell r="AF1452">
            <v>0</v>
          </cell>
          <cell r="AI1452">
            <v>2223</v>
          </cell>
          <cell r="AK1452">
            <v>0</v>
          </cell>
          <cell r="AM1452">
            <v>705</v>
          </cell>
          <cell r="AN1452">
            <v>1</v>
          </cell>
          <cell r="AO1452">
            <v>393216</v>
          </cell>
          <cell r="AQ1452">
            <v>0</v>
          </cell>
          <cell r="AR1452">
            <v>0</v>
          </cell>
          <cell r="AS1452" t="str">
            <v>Ы</v>
          </cell>
          <cell r="AT1452" t="str">
            <v>Ы</v>
          </cell>
          <cell r="AU1452">
            <v>0</v>
          </cell>
          <cell r="AV1452">
            <v>0</v>
          </cell>
          <cell r="AW1452">
            <v>23</v>
          </cell>
          <cell r="AX1452">
            <v>1</v>
          </cell>
          <cell r="AY1452">
            <v>0</v>
          </cell>
          <cell r="AZ1452">
            <v>0</v>
          </cell>
          <cell r="BA1452">
            <v>0</v>
          </cell>
          <cell r="BB1452">
            <v>0</v>
          </cell>
          <cell r="BC1452">
            <v>38828</v>
          </cell>
        </row>
        <row r="1453">
          <cell r="A1453">
            <v>2006</v>
          </cell>
          <cell r="B1453">
            <v>1</v>
          </cell>
          <cell r="C1453">
            <v>579</v>
          </cell>
          <cell r="D1453">
            <v>21</v>
          </cell>
          <cell r="E1453">
            <v>792020</v>
          </cell>
          <cell r="F1453">
            <v>0</v>
          </cell>
          <cell r="G1453" t="str">
            <v>Затраты по ШПЗ (основные)</v>
          </cell>
          <cell r="H1453">
            <v>2011</v>
          </cell>
          <cell r="I1453">
            <v>7920</v>
          </cell>
          <cell r="J1453">
            <v>68127</v>
          </cell>
          <cell r="K1453">
            <v>1</v>
          </cell>
          <cell r="L1453">
            <v>0</v>
          </cell>
          <cell r="M1453">
            <v>0</v>
          </cell>
          <cell r="N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37</v>
          </cell>
          <cell r="V1453">
            <v>0</v>
          </cell>
          <cell r="W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37</v>
          </cell>
          <cell r="AE1453">
            <v>118000</v>
          </cell>
          <cell r="AF1453">
            <v>0</v>
          </cell>
          <cell r="AI1453">
            <v>2223</v>
          </cell>
          <cell r="AK1453">
            <v>0</v>
          </cell>
          <cell r="AM1453">
            <v>706</v>
          </cell>
          <cell r="AN1453">
            <v>1</v>
          </cell>
          <cell r="AO1453">
            <v>393216</v>
          </cell>
          <cell r="AQ1453">
            <v>0</v>
          </cell>
          <cell r="AR1453">
            <v>0</v>
          </cell>
          <cell r="AS1453" t="str">
            <v>Ы</v>
          </cell>
          <cell r="AT1453" t="str">
            <v>Ы</v>
          </cell>
          <cell r="AU1453">
            <v>0</v>
          </cell>
          <cell r="AV1453">
            <v>0</v>
          </cell>
          <cell r="AW1453">
            <v>23</v>
          </cell>
          <cell r="AX1453">
            <v>1</v>
          </cell>
          <cell r="AY1453">
            <v>0</v>
          </cell>
          <cell r="AZ1453">
            <v>0</v>
          </cell>
          <cell r="BA1453">
            <v>0</v>
          </cell>
          <cell r="BB1453">
            <v>0</v>
          </cell>
          <cell r="BC1453">
            <v>38828</v>
          </cell>
        </row>
        <row r="1454">
          <cell r="A1454">
            <v>2006</v>
          </cell>
          <cell r="B1454">
            <v>1</v>
          </cell>
          <cell r="C1454">
            <v>580</v>
          </cell>
          <cell r="D1454">
            <v>21</v>
          </cell>
          <cell r="E1454">
            <v>792020</v>
          </cell>
          <cell r="F1454">
            <v>0</v>
          </cell>
          <cell r="G1454" t="str">
            <v>Затраты по ШПЗ (основные)</v>
          </cell>
          <cell r="H1454">
            <v>2011</v>
          </cell>
          <cell r="I1454">
            <v>7920</v>
          </cell>
          <cell r="J1454">
            <v>4519.6400000000003</v>
          </cell>
          <cell r="K1454">
            <v>1</v>
          </cell>
          <cell r="L1454">
            <v>0</v>
          </cell>
          <cell r="M1454">
            <v>0</v>
          </cell>
          <cell r="N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37</v>
          </cell>
          <cell r="V1454">
            <v>0</v>
          </cell>
          <cell r="W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37</v>
          </cell>
          <cell r="AE1454">
            <v>130000</v>
          </cell>
          <cell r="AF1454">
            <v>0</v>
          </cell>
          <cell r="AI1454">
            <v>2223</v>
          </cell>
          <cell r="AK1454">
            <v>0</v>
          </cell>
          <cell r="AM1454">
            <v>707</v>
          </cell>
          <cell r="AN1454">
            <v>1</v>
          </cell>
          <cell r="AO1454">
            <v>393216</v>
          </cell>
          <cell r="AQ1454">
            <v>0</v>
          </cell>
          <cell r="AR1454">
            <v>0</v>
          </cell>
          <cell r="AS1454" t="str">
            <v>Ы</v>
          </cell>
          <cell r="AT1454" t="str">
            <v>Ы</v>
          </cell>
          <cell r="AU1454">
            <v>0</v>
          </cell>
          <cell r="AV1454">
            <v>0</v>
          </cell>
          <cell r="AW1454">
            <v>23</v>
          </cell>
          <cell r="AX1454">
            <v>1</v>
          </cell>
          <cell r="AY1454">
            <v>0</v>
          </cell>
          <cell r="AZ1454">
            <v>0</v>
          </cell>
          <cell r="BA1454">
            <v>0</v>
          </cell>
          <cell r="BB1454">
            <v>0</v>
          </cell>
          <cell r="BC1454">
            <v>38828</v>
          </cell>
        </row>
        <row r="1455">
          <cell r="A1455">
            <v>2006</v>
          </cell>
          <cell r="B1455">
            <v>1</v>
          </cell>
          <cell r="C1455">
            <v>581</v>
          </cell>
          <cell r="D1455">
            <v>21</v>
          </cell>
          <cell r="E1455">
            <v>792020</v>
          </cell>
          <cell r="F1455">
            <v>0</v>
          </cell>
          <cell r="G1455" t="str">
            <v>Затраты по ШПЗ (основные)</v>
          </cell>
          <cell r="H1455">
            <v>2011</v>
          </cell>
          <cell r="I1455">
            <v>7920</v>
          </cell>
          <cell r="J1455">
            <v>1800</v>
          </cell>
          <cell r="K1455">
            <v>1</v>
          </cell>
          <cell r="L1455">
            <v>0</v>
          </cell>
          <cell r="M1455">
            <v>0</v>
          </cell>
          <cell r="N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37</v>
          </cell>
          <cell r="V1455">
            <v>0</v>
          </cell>
          <cell r="W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37</v>
          </cell>
          <cell r="AE1455">
            <v>130100</v>
          </cell>
          <cell r="AF1455">
            <v>0</v>
          </cell>
          <cell r="AI1455">
            <v>2223</v>
          </cell>
          <cell r="AK1455">
            <v>0</v>
          </cell>
          <cell r="AM1455">
            <v>708</v>
          </cell>
          <cell r="AN1455">
            <v>1</v>
          </cell>
          <cell r="AO1455">
            <v>393216</v>
          </cell>
          <cell r="AQ1455">
            <v>0</v>
          </cell>
          <cell r="AR1455">
            <v>0</v>
          </cell>
          <cell r="AS1455" t="str">
            <v>Ы</v>
          </cell>
          <cell r="AT1455" t="str">
            <v>Ы</v>
          </cell>
          <cell r="AU1455">
            <v>0</v>
          </cell>
          <cell r="AV1455">
            <v>0</v>
          </cell>
          <cell r="AW1455">
            <v>23</v>
          </cell>
          <cell r="AX1455">
            <v>1</v>
          </cell>
          <cell r="AY1455">
            <v>0</v>
          </cell>
          <cell r="AZ1455">
            <v>0</v>
          </cell>
          <cell r="BA1455">
            <v>0</v>
          </cell>
          <cell r="BB1455">
            <v>0</v>
          </cell>
          <cell r="BC1455">
            <v>38828</v>
          </cell>
        </row>
        <row r="1456">
          <cell r="A1456">
            <v>2006</v>
          </cell>
          <cell r="B1456">
            <v>1</v>
          </cell>
          <cell r="C1456">
            <v>582</v>
          </cell>
          <cell r="D1456">
            <v>21</v>
          </cell>
          <cell r="E1456">
            <v>792020</v>
          </cell>
          <cell r="F1456">
            <v>0</v>
          </cell>
          <cell r="G1456" t="str">
            <v>Затраты по ШПЗ (основные)</v>
          </cell>
          <cell r="H1456">
            <v>2011</v>
          </cell>
          <cell r="I1456">
            <v>7920</v>
          </cell>
          <cell r="J1456">
            <v>40353.71</v>
          </cell>
          <cell r="K1456">
            <v>1</v>
          </cell>
          <cell r="L1456">
            <v>0</v>
          </cell>
          <cell r="M1456">
            <v>0</v>
          </cell>
          <cell r="N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37</v>
          </cell>
          <cell r="V1456">
            <v>0</v>
          </cell>
          <cell r="W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37</v>
          </cell>
          <cell r="AE1456">
            <v>131000</v>
          </cell>
          <cell r="AF1456">
            <v>0</v>
          </cell>
          <cell r="AI1456">
            <v>2223</v>
          </cell>
          <cell r="AK1456">
            <v>0</v>
          </cell>
          <cell r="AM1456">
            <v>709</v>
          </cell>
          <cell r="AN1456">
            <v>1</v>
          </cell>
          <cell r="AO1456">
            <v>393216</v>
          </cell>
          <cell r="AQ1456">
            <v>0</v>
          </cell>
          <cell r="AR1456">
            <v>0</v>
          </cell>
          <cell r="AS1456" t="str">
            <v>Ы</v>
          </cell>
          <cell r="AT1456" t="str">
            <v>Ы</v>
          </cell>
          <cell r="AU1456">
            <v>0</v>
          </cell>
          <cell r="AV1456">
            <v>0</v>
          </cell>
          <cell r="AW1456">
            <v>23</v>
          </cell>
          <cell r="AX1456">
            <v>1</v>
          </cell>
          <cell r="AY1456">
            <v>0</v>
          </cell>
          <cell r="AZ1456">
            <v>0</v>
          </cell>
          <cell r="BA1456">
            <v>0</v>
          </cell>
          <cell r="BB1456">
            <v>0</v>
          </cell>
          <cell r="BC1456">
            <v>38828</v>
          </cell>
        </row>
        <row r="1457">
          <cell r="A1457">
            <v>2006</v>
          </cell>
          <cell r="B1457">
            <v>1</v>
          </cell>
          <cell r="C1457">
            <v>583</v>
          </cell>
          <cell r="D1457">
            <v>21</v>
          </cell>
          <cell r="E1457">
            <v>792020</v>
          </cell>
          <cell r="F1457">
            <v>0</v>
          </cell>
          <cell r="G1457" t="str">
            <v>Затраты по ШПЗ (основные)</v>
          </cell>
          <cell r="H1457">
            <v>2011</v>
          </cell>
          <cell r="I1457">
            <v>7920</v>
          </cell>
          <cell r="J1457">
            <v>946903</v>
          </cell>
          <cell r="K1457">
            <v>1</v>
          </cell>
          <cell r="L1457">
            <v>0</v>
          </cell>
          <cell r="M1457">
            <v>0</v>
          </cell>
          <cell r="N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37</v>
          </cell>
          <cell r="V1457">
            <v>0</v>
          </cell>
          <cell r="W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37</v>
          </cell>
          <cell r="AE1457">
            <v>131100</v>
          </cell>
          <cell r="AF1457">
            <v>0</v>
          </cell>
          <cell r="AI1457">
            <v>2223</v>
          </cell>
          <cell r="AK1457">
            <v>0</v>
          </cell>
          <cell r="AM1457">
            <v>710</v>
          </cell>
          <cell r="AN1457">
            <v>1</v>
          </cell>
          <cell r="AO1457">
            <v>393216</v>
          </cell>
          <cell r="AQ1457">
            <v>0</v>
          </cell>
          <cell r="AR1457">
            <v>0</v>
          </cell>
          <cell r="AS1457" t="str">
            <v>Ы</v>
          </cell>
          <cell r="AT1457" t="str">
            <v>Ы</v>
          </cell>
          <cell r="AU1457">
            <v>0</v>
          </cell>
          <cell r="AV1457">
            <v>0</v>
          </cell>
          <cell r="AW1457">
            <v>23</v>
          </cell>
          <cell r="AX1457">
            <v>1</v>
          </cell>
          <cell r="AY1457">
            <v>0</v>
          </cell>
          <cell r="AZ1457">
            <v>0</v>
          </cell>
          <cell r="BA1457">
            <v>0</v>
          </cell>
          <cell r="BB1457">
            <v>0</v>
          </cell>
          <cell r="BC1457">
            <v>38828</v>
          </cell>
        </row>
        <row r="1458">
          <cell r="A1458">
            <v>2006</v>
          </cell>
          <cell r="B1458">
            <v>1</v>
          </cell>
          <cell r="C1458">
            <v>584</v>
          </cell>
          <cell r="D1458">
            <v>21</v>
          </cell>
          <cell r="E1458">
            <v>792020</v>
          </cell>
          <cell r="F1458">
            <v>0</v>
          </cell>
          <cell r="G1458" t="str">
            <v>Затраты по ШПЗ (основные)</v>
          </cell>
          <cell r="H1458">
            <v>2011</v>
          </cell>
          <cell r="I1458">
            <v>7920</v>
          </cell>
          <cell r="J1458">
            <v>24258.62</v>
          </cell>
          <cell r="K1458">
            <v>1</v>
          </cell>
          <cell r="L1458">
            <v>0</v>
          </cell>
          <cell r="M1458">
            <v>0</v>
          </cell>
          <cell r="N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37</v>
          </cell>
          <cell r="V1458">
            <v>0</v>
          </cell>
          <cell r="W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37</v>
          </cell>
          <cell r="AE1458">
            <v>132000</v>
          </cell>
          <cell r="AF1458">
            <v>0</v>
          </cell>
          <cell r="AI1458">
            <v>2223</v>
          </cell>
          <cell r="AK1458">
            <v>0</v>
          </cell>
          <cell r="AM1458">
            <v>711</v>
          </cell>
          <cell r="AN1458">
            <v>1</v>
          </cell>
          <cell r="AO1458">
            <v>393216</v>
          </cell>
          <cell r="AQ1458">
            <v>0</v>
          </cell>
          <cell r="AR1458">
            <v>0</v>
          </cell>
          <cell r="AS1458" t="str">
            <v>Ы</v>
          </cell>
          <cell r="AT1458" t="str">
            <v>Ы</v>
          </cell>
          <cell r="AU1458">
            <v>0</v>
          </cell>
          <cell r="AV1458">
            <v>0</v>
          </cell>
          <cell r="AW1458">
            <v>23</v>
          </cell>
          <cell r="AX1458">
            <v>1</v>
          </cell>
          <cell r="AY1458">
            <v>0</v>
          </cell>
          <cell r="AZ1458">
            <v>0</v>
          </cell>
          <cell r="BA1458">
            <v>0</v>
          </cell>
          <cell r="BB1458">
            <v>0</v>
          </cell>
          <cell r="BC1458">
            <v>38828</v>
          </cell>
        </row>
        <row r="1459">
          <cell r="A1459">
            <v>2006</v>
          </cell>
          <cell r="B1459">
            <v>1</v>
          </cell>
          <cell r="C1459">
            <v>585</v>
          </cell>
          <cell r="D1459">
            <v>21</v>
          </cell>
          <cell r="E1459">
            <v>792020</v>
          </cell>
          <cell r="F1459">
            <v>0</v>
          </cell>
          <cell r="G1459" t="str">
            <v>Затраты по ШПЗ (основные)</v>
          </cell>
          <cell r="H1459">
            <v>2011</v>
          </cell>
          <cell r="I1459">
            <v>7920</v>
          </cell>
          <cell r="J1459">
            <v>996460.14</v>
          </cell>
          <cell r="K1459">
            <v>1</v>
          </cell>
          <cell r="L1459">
            <v>0</v>
          </cell>
          <cell r="M1459">
            <v>0</v>
          </cell>
          <cell r="N1459">
            <v>0</v>
          </cell>
          <cell r="R1459">
            <v>0</v>
          </cell>
          <cell r="S1459">
            <v>0</v>
          </cell>
          <cell r="T1459">
            <v>0</v>
          </cell>
          <cell r="U1459">
            <v>37</v>
          </cell>
          <cell r="V1459">
            <v>0</v>
          </cell>
          <cell r="W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37</v>
          </cell>
          <cell r="AE1459">
            <v>133200</v>
          </cell>
          <cell r="AF1459">
            <v>0</v>
          </cell>
          <cell r="AI1459">
            <v>2223</v>
          </cell>
          <cell r="AK1459">
            <v>0</v>
          </cell>
          <cell r="AM1459">
            <v>712</v>
          </cell>
          <cell r="AN1459">
            <v>1</v>
          </cell>
          <cell r="AO1459">
            <v>393216</v>
          </cell>
          <cell r="AQ1459">
            <v>0</v>
          </cell>
          <cell r="AR1459">
            <v>0</v>
          </cell>
          <cell r="AS1459" t="str">
            <v>Ы</v>
          </cell>
          <cell r="AT1459" t="str">
            <v>Ы</v>
          </cell>
          <cell r="AU1459">
            <v>0</v>
          </cell>
          <cell r="AV1459">
            <v>0</v>
          </cell>
          <cell r="AW1459">
            <v>23</v>
          </cell>
          <cell r="AX1459">
            <v>1</v>
          </cell>
          <cell r="AY1459">
            <v>0</v>
          </cell>
          <cell r="AZ1459">
            <v>0</v>
          </cell>
          <cell r="BA1459">
            <v>0</v>
          </cell>
          <cell r="BB1459">
            <v>0</v>
          </cell>
          <cell r="BC1459">
            <v>38828</v>
          </cell>
        </row>
        <row r="1460">
          <cell r="A1460">
            <v>2006</v>
          </cell>
          <cell r="B1460">
            <v>1</v>
          </cell>
          <cell r="C1460">
            <v>586</v>
          </cell>
          <cell r="D1460">
            <v>21</v>
          </cell>
          <cell r="E1460">
            <v>792020</v>
          </cell>
          <cell r="F1460">
            <v>0</v>
          </cell>
          <cell r="G1460" t="str">
            <v>Затраты по ШПЗ (основные)</v>
          </cell>
          <cell r="H1460">
            <v>2011</v>
          </cell>
          <cell r="I1460">
            <v>7920</v>
          </cell>
          <cell r="J1460">
            <v>56860.89</v>
          </cell>
          <cell r="K1460">
            <v>1</v>
          </cell>
          <cell r="L1460">
            <v>0</v>
          </cell>
          <cell r="M1460">
            <v>0</v>
          </cell>
          <cell r="N1460">
            <v>0</v>
          </cell>
          <cell r="R1460">
            <v>0</v>
          </cell>
          <cell r="S1460">
            <v>0</v>
          </cell>
          <cell r="T1460">
            <v>0</v>
          </cell>
          <cell r="U1460">
            <v>37</v>
          </cell>
          <cell r="V1460">
            <v>0</v>
          </cell>
          <cell r="W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37</v>
          </cell>
          <cell r="AE1460">
            <v>135000</v>
          </cell>
          <cell r="AF1460">
            <v>0</v>
          </cell>
          <cell r="AI1460">
            <v>2223</v>
          </cell>
          <cell r="AK1460">
            <v>0</v>
          </cell>
          <cell r="AM1460">
            <v>713</v>
          </cell>
          <cell r="AN1460">
            <v>1</v>
          </cell>
          <cell r="AO1460">
            <v>393216</v>
          </cell>
          <cell r="AQ1460">
            <v>0</v>
          </cell>
          <cell r="AR1460">
            <v>0</v>
          </cell>
          <cell r="AS1460" t="str">
            <v>Ы</v>
          </cell>
          <cell r="AT1460" t="str">
            <v>Ы</v>
          </cell>
          <cell r="AU1460">
            <v>0</v>
          </cell>
          <cell r="AV1460">
            <v>0</v>
          </cell>
          <cell r="AW1460">
            <v>23</v>
          </cell>
          <cell r="AX1460">
            <v>1</v>
          </cell>
          <cell r="AY1460">
            <v>0</v>
          </cell>
          <cell r="AZ1460">
            <v>0</v>
          </cell>
          <cell r="BA1460">
            <v>0</v>
          </cell>
          <cell r="BB1460">
            <v>0</v>
          </cell>
          <cell r="BC1460">
            <v>38828</v>
          </cell>
        </row>
        <row r="1461">
          <cell r="A1461">
            <v>2006</v>
          </cell>
          <cell r="B1461">
            <v>1</v>
          </cell>
          <cell r="C1461">
            <v>587</v>
          </cell>
          <cell r="D1461">
            <v>21</v>
          </cell>
          <cell r="E1461">
            <v>792020</v>
          </cell>
          <cell r="F1461">
            <v>0</v>
          </cell>
          <cell r="G1461" t="str">
            <v>Затраты по ШПЗ (основные)</v>
          </cell>
          <cell r="H1461">
            <v>2011</v>
          </cell>
          <cell r="I1461">
            <v>7920</v>
          </cell>
          <cell r="J1461">
            <v>760576.69</v>
          </cell>
          <cell r="K1461">
            <v>1</v>
          </cell>
          <cell r="L1461">
            <v>0</v>
          </cell>
          <cell r="M1461">
            <v>0</v>
          </cell>
          <cell r="N1461">
            <v>0</v>
          </cell>
          <cell r="R1461">
            <v>0</v>
          </cell>
          <cell r="S1461">
            <v>0</v>
          </cell>
          <cell r="T1461">
            <v>0</v>
          </cell>
          <cell r="U1461">
            <v>37</v>
          </cell>
          <cell r="V1461">
            <v>0</v>
          </cell>
          <cell r="W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37</v>
          </cell>
          <cell r="AE1461">
            <v>143000</v>
          </cell>
          <cell r="AF1461">
            <v>0</v>
          </cell>
          <cell r="AI1461">
            <v>2223</v>
          </cell>
          <cell r="AK1461">
            <v>0</v>
          </cell>
          <cell r="AM1461">
            <v>714</v>
          </cell>
          <cell r="AN1461">
            <v>1</v>
          </cell>
          <cell r="AO1461">
            <v>393216</v>
          </cell>
          <cell r="AQ1461">
            <v>0</v>
          </cell>
          <cell r="AR1461">
            <v>0</v>
          </cell>
          <cell r="AS1461" t="str">
            <v>Ы</v>
          </cell>
          <cell r="AT1461" t="str">
            <v>Ы</v>
          </cell>
          <cell r="AU1461">
            <v>0</v>
          </cell>
          <cell r="AV1461">
            <v>0</v>
          </cell>
          <cell r="AW1461">
            <v>23</v>
          </cell>
          <cell r="AX1461">
            <v>1</v>
          </cell>
          <cell r="AY1461">
            <v>0</v>
          </cell>
          <cell r="AZ1461">
            <v>0</v>
          </cell>
          <cell r="BA1461">
            <v>0</v>
          </cell>
          <cell r="BB1461">
            <v>0</v>
          </cell>
          <cell r="BC1461">
            <v>38828</v>
          </cell>
        </row>
        <row r="1462">
          <cell r="A1462">
            <v>2006</v>
          </cell>
          <cell r="B1462">
            <v>1</v>
          </cell>
          <cell r="C1462">
            <v>588</v>
          </cell>
          <cell r="D1462">
            <v>21</v>
          </cell>
          <cell r="E1462">
            <v>792020</v>
          </cell>
          <cell r="F1462">
            <v>0</v>
          </cell>
          <cell r="G1462" t="str">
            <v>Затраты по ШПЗ (основные)</v>
          </cell>
          <cell r="H1462">
            <v>2011</v>
          </cell>
          <cell r="I1462">
            <v>7920</v>
          </cell>
          <cell r="J1462">
            <v>773723.75</v>
          </cell>
          <cell r="K1462">
            <v>1</v>
          </cell>
          <cell r="L1462">
            <v>0</v>
          </cell>
          <cell r="M1462">
            <v>0</v>
          </cell>
          <cell r="N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37</v>
          </cell>
          <cell r="V1462">
            <v>0</v>
          </cell>
          <cell r="W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37</v>
          </cell>
          <cell r="AE1462">
            <v>151000</v>
          </cell>
          <cell r="AF1462">
            <v>0</v>
          </cell>
          <cell r="AI1462">
            <v>2223</v>
          </cell>
          <cell r="AK1462">
            <v>0</v>
          </cell>
          <cell r="AM1462">
            <v>715</v>
          </cell>
          <cell r="AN1462">
            <v>1</v>
          </cell>
          <cell r="AO1462">
            <v>393216</v>
          </cell>
          <cell r="AQ1462">
            <v>0</v>
          </cell>
          <cell r="AR1462">
            <v>0</v>
          </cell>
          <cell r="AS1462" t="str">
            <v>Ы</v>
          </cell>
          <cell r="AT1462" t="str">
            <v>Ы</v>
          </cell>
          <cell r="AU1462">
            <v>0</v>
          </cell>
          <cell r="AV1462">
            <v>0</v>
          </cell>
          <cell r="AW1462">
            <v>23</v>
          </cell>
          <cell r="AX1462">
            <v>1</v>
          </cell>
          <cell r="AY1462">
            <v>0</v>
          </cell>
          <cell r="AZ1462">
            <v>0</v>
          </cell>
          <cell r="BA1462">
            <v>0</v>
          </cell>
          <cell r="BB1462">
            <v>0</v>
          </cell>
          <cell r="BC1462">
            <v>38828</v>
          </cell>
        </row>
        <row r="1463">
          <cell r="A1463">
            <v>2006</v>
          </cell>
          <cell r="B1463">
            <v>1</v>
          </cell>
          <cell r="C1463">
            <v>589</v>
          </cell>
          <cell r="D1463">
            <v>21</v>
          </cell>
          <cell r="E1463">
            <v>792020</v>
          </cell>
          <cell r="F1463">
            <v>0</v>
          </cell>
          <cell r="G1463" t="str">
            <v>Затраты по ШПЗ (основные)</v>
          </cell>
          <cell r="H1463">
            <v>2011</v>
          </cell>
          <cell r="I1463">
            <v>7920</v>
          </cell>
          <cell r="J1463">
            <v>42533.73</v>
          </cell>
          <cell r="K1463">
            <v>1</v>
          </cell>
          <cell r="L1463">
            <v>0</v>
          </cell>
          <cell r="M1463">
            <v>0</v>
          </cell>
          <cell r="N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37</v>
          </cell>
          <cell r="V1463">
            <v>0</v>
          </cell>
          <cell r="W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37</v>
          </cell>
          <cell r="AE1463">
            <v>152000</v>
          </cell>
          <cell r="AF1463">
            <v>0</v>
          </cell>
          <cell r="AI1463">
            <v>2223</v>
          </cell>
          <cell r="AK1463">
            <v>0</v>
          </cell>
          <cell r="AM1463">
            <v>716</v>
          </cell>
          <cell r="AN1463">
            <v>1</v>
          </cell>
          <cell r="AO1463">
            <v>393216</v>
          </cell>
          <cell r="AQ1463">
            <v>0</v>
          </cell>
          <cell r="AR1463">
            <v>0</v>
          </cell>
          <cell r="AS1463" t="str">
            <v>Ы</v>
          </cell>
          <cell r="AT1463" t="str">
            <v>Ы</v>
          </cell>
          <cell r="AU1463">
            <v>0</v>
          </cell>
          <cell r="AV1463">
            <v>0</v>
          </cell>
          <cell r="AW1463">
            <v>23</v>
          </cell>
          <cell r="AX1463">
            <v>1</v>
          </cell>
          <cell r="AY1463">
            <v>0</v>
          </cell>
          <cell r="AZ1463">
            <v>0</v>
          </cell>
          <cell r="BA1463">
            <v>0</v>
          </cell>
          <cell r="BB1463">
            <v>0</v>
          </cell>
          <cell r="BC1463">
            <v>38828</v>
          </cell>
        </row>
        <row r="1464">
          <cell r="A1464">
            <v>2006</v>
          </cell>
          <cell r="B1464">
            <v>1</v>
          </cell>
          <cell r="C1464">
            <v>590</v>
          </cell>
          <cell r="D1464">
            <v>21</v>
          </cell>
          <cell r="E1464">
            <v>792020</v>
          </cell>
          <cell r="F1464">
            <v>0</v>
          </cell>
          <cell r="G1464" t="str">
            <v>Затраты по ШПЗ (основные)</v>
          </cell>
          <cell r="H1464">
            <v>2011</v>
          </cell>
          <cell r="I1464">
            <v>7920</v>
          </cell>
          <cell r="J1464">
            <v>8964972.8399999999</v>
          </cell>
          <cell r="K1464">
            <v>1</v>
          </cell>
          <cell r="L1464">
            <v>0</v>
          </cell>
          <cell r="M1464">
            <v>0</v>
          </cell>
          <cell r="N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37</v>
          </cell>
          <cell r="V1464">
            <v>0</v>
          </cell>
          <cell r="W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37</v>
          </cell>
          <cell r="AE1464">
            <v>220000</v>
          </cell>
          <cell r="AF1464">
            <v>0</v>
          </cell>
          <cell r="AI1464">
            <v>2223</v>
          </cell>
          <cell r="AK1464">
            <v>0</v>
          </cell>
          <cell r="AM1464">
            <v>717</v>
          </cell>
          <cell r="AN1464">
            <v>1</v>
          </cell>
          <cell r="AO1464">
            <v>393216</v>
          </cell>
          <cell r="AQ1464">
            <v>0</v>
          </cell>
          <cell r="AR1464">
            <v>0</v>
          </cell>
          <cell r="AS1464" t="str">
            <v>Ы</v>
          </cell>
          <cell r="AT1464" t="str">
            <v>Ы</v>
          </cell>
          <cell r="AU1464">
            <v>0</v>
          </cell>
          <cell r="AV1464">
            <v>0</v>
          </cell>
          <cell r="AW1464">
            <v>23</v>
          </cell>
          <cell r="AX1464">
            <v>1</v>
          </cell>
          <cell r="AY1464">
            <v>0</v>
          </cell>
          <cell r="AZ1464">
            <v>0</v>
          </cell>
          <cell r="BA1464">
            <v>0</v>
          </cell>
          <cell r="BB1464">
            <v>0</v>
          </cell>
          <cell r="BC1464">
            <v>38828</v>
          </cell>
        </row>
        <row r="1465">
          <cell r="A1465">
            <v>2006</v>
          </cell>
          <cell r="B1465">
            <v>1</v>
          </cell>
          <cell r="C1465">
            <v>591</v>
          </cell>
          <cell r="D1465">
            <v>21</v>
          </cell>
          <cell r="E1465">
            <v>792020</v>
          </cell>
          <cell r="F1465">
            <v>0</v>
          </cell>
          <cell r="G1465" t="str">
            <v>Затраты по ШПЗ (основные)</v>
          </cell>
          <cell r="H1465">
            <v>2011</v>
          </cell>
          <cell r="I1465">
            <v>7920</v>
          </cell>
          <cell r="J1465">
            <v>4373758.76</v>
          </cell>
          <cell r="K1465">
            <v>1</v>
          </cell>
          <cell r="L1465">
            <v>0</v>
          </cell>
          <cell r="M1465">
            <v>0</v>
          </cell>
          <cell r="N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37</v>
          </cell>
          <cell r="V1465">
            <v>0</v>
          </cell>
          <cell r="W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37</v>
          </cell>
          <cell r="AE1465">
            <v>230000</v>
          </cell>
          <cell r="AF1465">
            <v>0</v>
          </cell>
          <cell r="AI1465">
            <v>2223</v>
          </cell>
          <cell r="AK1465">
            <v>0</v>
          </cell>
          <cell r="AM1465">
            <v>718</v>
          </cell>
          <cell r="AN1465">
            <v>1</v>
          </cell>
          <cell r="AO1465">
            <v>393216</v>
          </cell>
          <cell r="AQ1465">
            <v>0</v>
          </cell>
          <cell r="AR1465">
            <v>0</v>
          </cell>
          <cell r="AS1465" t="str">
            <v>Ы</v>
          </cell>
          <cell r="AT1465" t="str">
            <v>Ы</v>
          </cell>
          <cell r="AU1465">
            <v>0</v>
          </cell>
          <cell r="AV1465">
            <v>0</v>
          </cell>
          <cell r="AW1465">
            <v>23</v>
          </cell>
          <cell r="AX1465">
            <v>1</v>
          </cell>
          <cell r="AY1465">
            <v>0</v>
          </cell>
          <cell r="AZ1465">
            <v>0</v>
          </cell>
          <cell r="BA1465">
            <v>0</v>
          </cell>
          <cell r="BB1465">
            <v>0</v>
          </cell>
          <cell r="BC1465">
            <v>38828</v>
          </cell>
        </row>
        <row r="1466">
          <cell r="A1466">
            <v>2006</v>
          </cell>
          <cell r="B1466">
            <v>1</v>
          </cell>
          <cell r="C1466">
            <v>592</v>
          </cell>
          <cell r="D1466">
            <v>21</v>
          </cell>
          <cell r="E1466">
            <v>792020</v>
          </cell>
          <cell r="F1466">
            <v>0</v>
          </cell>
          <cell r="G1466" t="str">
            <v>Затраты по ШПЗ (основные)</v>
          </cell>
          <cell r="H1466">
            <v>2011</v>
          </cell>
          <cell r="I1466">
            <v>7920</v>
          </cell>
          <cell r="J1466">
            <v>32500</v>
          </cell>
          <cell r="K1466">
            <v>1</v>
          </cell>
          <cell r="L1466">
            <v>0</v>
          </cell>
          <cell r="M1466">
            <v>0</v>
          </cell>
          <cell r="N1466">
            <v>0</v>
          </cell>
          <cell r="R1466">
            <v>0</v>
          </cell>
          <cell r="S1466">
            <v>0</v>
          </cell>
          <cell r="T1466">
            <v>0</v>
          </cell>
          <cell r="U1466">
            <v>37</v>
          </cell>
          <cell r="V1466">
            <v>0</v>
          </cell>
          <cell r="W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37</v>
          </cell>
          <cell r="AE1466">
            <v>240000</v>
          </cell>
          <cell r="AF1466">
            <v>0</v>
          </cell>
          <cell r="AI1466">
            <v>2223</v>
          </cell>
          <cell r="AK1466">
            <v>0</v>
          </cell>
          <cell r="AM1466">
            <v>719</v>
          </cell>
          <cell r="AN1466">
            <v>1</v>
          </cell>
          <cell r="AO1466">
            <v>393216</v>
          </cell>
          <cell r="AQ1466">
            <v>0</v>
          </cell>
          <cell r="AR1466">
            <v>0</v>
          </cell>
          <cell r="AS1466" t="str">
            <v>Ы</v>
          </cell>
          <cell r="AT1466" t="str">
            <v>Ы</v>
          </cell>
          <cell r="AU1466">
            <v>0</v>
          </cell>
          <cell r="AV1466">
            <v>0</v>
          </cell>
          <cell r="AW1466">
            <v>23</v>
          </cell>
          <cell r="AX1466">
            <v>1</v>
          </cell>
          <cell r="AY1466">
            <v>0</v>
          </cell>
          <cell r="AZ1466">
            <v>0</v>
          </cell>
          <cell r="BA1466">
            <v>0</v>
          </cell>
          <cell r="BB1466">
            <v>0</v>
          </cell>
          <cell r="BC1466">
            <v>38828</v>
          </cell>
        </row>
        <row r="1467">
          <cell r="A1467">
            <v>2006</v>
          </cell>
          <cell r="B1467">
            <v>1</v>
          </cell>
          <cell r="C1467">
            <v>593</v>
          </cell>
          <cell r="D1467">
            <v>21</v>
          </cell>
          <cell r="E1467">
            <v>792020</v>
          </cell>
          <cell r="F1467">
            <v>0</v>
          </cell>
          <cell r="G1467" t="str">
            <v>Затраты по ШПЗ (основные)</v>
          </cell>
          <cell r="H1467">
            <v>2011</v>
          </cell>
          <cell r="I1467">
            <v>7920</v>
          </cell>
          <cell r="J1467">
            <v>36321.89</v>
          </cell>
          <cell r="K1467">
            <v>1</v>
          </cell>
          <cell r="L1467">
            <v>0</v>
          </cell>
          <cell r="M1467">
            <v>0</v>
          </cell>
          <cell r="N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37</v>
          </cell>
          <cell r="V1467">
            <v>0</v>
          </cell>
          <cell r="W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37</v>
          </cell>
          <cell r="AE1467">
            <v>250000</v>
          </cell>
          <cell r="AF1467">
            <v>0</v>
          </cell>
          <cell r="AI1467">
            <v>2223</v>
          </cell>
          <cell r="AK1467">
            <v>0</v>
          </cell>
          <cell r="AM1467">
            <v>720</v>
          </cell>
          <cell r="AN1467">
            <v>1</v>
          </cell>
          <cell r="AO1467">
            <v>393216</v>
          </cell>
          <cell r="AQ1467">
            <v>0</v>
          </cell>
          <cell r="AR1467">
            <v>0</v>
          </cell>
          <cell r="AS1467" t="str">
            <v>Ы</v>
          </cell>
          <cell r="AT1467" t="str">
            <v>Ы</v>
          </cell>
          <cell r="AU1467">
            <v>0</v>
          </cell>
          <cell r="AV1467">
            <v>0</v>
          </cell>
          <cell r="AW1467">
            <v>23</v>
          </cell>
          <cell r="AX1467">
            <v>1</v>
          </cell>
          <cell r="AY1467">
            <v>0</v>
          </cell>
          <cell r="AZ1467">
            <v>0</v>
          </cell>
          <cell r="BA1467">
            <v>0</v>
          </cell>
          <cell r="BB1467">
            <v>0</v>
          </cell>
          <cell r="BC1467">
            <v>38828</v>
          </cell>
        </row>
        <row r="1468">
          <cell r="A1468">
            <v>2006</v>
          </cell>
          <cell r="B1468">
            <v>1</v>
          </cell>
          <cell r="C1468">
            <v>594</v>
          </cell>
          <cell r="D1468">
            <v>21</v>
          </cell>
          <cell r="E1468">
            <v>792020</v>
          </cell>
          <cell r="F1468">
            <v>0</v>
          </cell>
          <cell r="G1468" t="str">
            <v>Затраты по ШПЗ (основные)</v>
          </cell>
          <cell r="H1468">
            <v>2011</v>
          </cell>
          <cell r="I1468">
            <v>7920</v>
          </cell>
          <cell r="J1468">
            <v>180139.11</v>
          </cell>
          <cell r="K1468">
            <v>1</v>
          </cell>
          <cell r="L1468">
            <v>0</v>
          </cell>
          <cell r="M1468">
            <v>0</v>
          </cell>
          <cell r="N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37</v>
          </cell>
          <cell r="V1468">
            <v>0</v>
          </cell>
          <cell r="W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37</v>
          </cell>
          <cell r="AE1468">
            <v>260000</v>
          </cell>
          <cell r="AF1468">
            <v>0</v>
          </cell>
          <cell r="AI1468">
            <v>2223</v>
          </cell>
          <cell r="AK1468">
            <v>0</v>
          </cell>
          <cell r="AM1468">
            <v>721</v>
          </cell>
          <cell r="AN1468">
            <v>1</v>
          </cell>
          <cell r="AO1468">
            <v>393216</v>
          </cell>
          <cell r="AQ1468">
            <v>0</v>
          </cell>
          <cell r="AR1468">
            <v>0</v>
          </cell>
          <cell r="AS1468" t="str">
            <v>Ы</v>
          </cell>
          <cell r="AT1468" t="str">
            <v>Ы</v>
          </cell>
          <cell r="AU1468">
            <v>0</v>
          </cell>
          <cell r="AV1468">
            <v>0</v>
          </cell>
          <cell r="AW1468">
            <v>23</v>
          </cell>
          <cell r="AX1468">
            <v>1</v>
          </cell>
          <cell r="AY1468">
            <v>0</v>
          </cell>
          <cell r="AZ1468">
            <v>0</v>
          </cell>
          <cell r="BA1468">
            <v>0</v>
          </cell>
          <cell r="BB1468">
            <v>0</v>
          </cell>
          <cell r="BC1468">
            <v>38828</v>
          </cell>
        </row>
        <row r="1469">
          <cell r="A1469">
            <v>2006</v>
          </cell>
          <cell r="B1469">
            <v>1</v>
          </cell>
          <cell r="C1469">
            <v>595</v>
          </cell>
          <cell r="D1469">
            <v>21</v>
          </cell>
          <cell r="E1469">
            <v>792020</v>
          </cell>
          <cell r="F1469">
            <v>0</v>
          </cell>
          <cell r="G1469" t="str">
            <v>Затраты по ШПЗ (основные)</v>
          </cell>
          <cell r="H1469">
            <v>2011</v>
          </cell>
          <cell r="I1469">
            <v>7920</v>
          </cell>
          <cell r="J1469">
            <v>1099822.6299999999</v>
          </cell>
          <cell r="K1469">
            <v>1</v>
          </cell>
          <cell r="L1469">
            <v>0</v>
          </cell>
          <cell r="M1469">
            <v>0</v>
          </cell>
          <cell r="N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37</v>
          </cell>
          <cell r="V1469">
            <v>0</v>
          </cell>
          <cell r="W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37</v>
          </cell>
          <cell r="AE1469">
            <v>270000</v>
          </cell>
          <cell r="AF1469">
            <v>0</v>
          </cell>
          <cell r="AI1469">
            <v>2223</v>
          </cell>
          <cell r="AK1469">
            <v>0</v>
          </cell>
          <cell r="AM1469">
            <v>722</v>
          </cell>
          <cell r="AN1469">
            <v>1</v>
          </cell>
          <cell r="AO1469">
            <v>393216</v>
          </cell>
          <cell r="AQ1469">
            <v>0</v>
          </cell>
          <cell r="AR1469">
            <v>0</v>
          </cell>
          <cell r="AS1469" t="str">
            <v>Ы</v>
          </cell>
          <cell r="AT1469" t="str">
            <v>Ы</v>
          </cell>
          <cell r="AU1469">
            <v>0</v>
          </cell>
          <cell r="AV1469">
            <v>0</v>
          </cell>
          <cell r="AW1469">
            <v>23</v>
          </cell>
          <cell r="AX1469">
            <v>1</v>
          </cell>
          <cell r="AY1469">
            <v>0</v>
          </cell>
          <cell r="AZ1469">
            <v>0</v>
          </cell>
          <cell r="BA1469">
            <v>0</v>
          </cell>
          <cell r="BB1469">
            <v>0</v>
          </cell>
          <cell r="BC1469">
            <v>38828</v>
          </cell>
        </row>
        <row r="1470">
          <cell r="A1470">
            <v>2006</v>
          </cell>
          <cell r="B1470">
            <v>1</v>
          </cell>
          <cell r="C1470">
            <v>596</v>
          </cell>
          <cell r="D1470">
            <v>21</v>
          </cell>
          <cell r="E1470">
            <v>792020</v>
          </cell>
          <cell r="F1470">
            <v>0</v>
          </cell>
          <cell r="G1470" t="str">
            <v>Затраты по ШПЗ (основные)</v>
          </cell>
          <cell r="H1470">
            <v>2011</v>
          </cell>
          <cell r="I1470">
            <v>7920</v>
          </cell>
          <cell r="J1470">
            <v>46397.21</v>
          </cell>
          <cell r="K1470">
            <v>1</v>
          </cell>
          <cell r="L1470">
            <v>0</v>
          </cell>
          <cell r="M1470">
            <v>0</v>
          </cell>
          <cell r="N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37</v>
          </cell>
          <cell r="V1470">
            <v>0</v>
          </cell>
          <cell r="W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37</v>
          </cell>
          <cell r="AE1470">
            <v>280000</v>
          </cell>
          <cell r="AF1470">
            <v>0</v>
          </cell>
          <cell r="AI1470">
            <v>2223</v>
          </cell>
          <cell r="AK1470">
            <v>0</v>
          </cell>
          <cell r="AM1470">
            <v>723</v>
          </cell>
          <cell r="AN1470">
            <v>1</v>
          </cell>
          <cell r="AO1470">
            <v>393216</v>
          </cell>
          <cell r="AQ1470">
            <v>0</v>
          </cell>
          <cell r="AR1470">
            <v>0</v>
          </cell>
          <cell r="AS1470" t="str">
            <v>Ы</v>
          </cell>
          <cell r="AT1470" t="str">
            <v>Ы</v>
          </cell>
          <cell r="AU1470">
            <v>0</v>
          </cell>
          <cell r="AV1470">
            <v>0</v>
          </cell>
          <cell r="AW1470">
            <v>23</v>
          </cell>
          <cell r="AX1470">
            <v>1</v>
          </cell>
          <cell r="AY1470">
            <v>0</v>
          </cell>
          <cell r="AZ1470">
            <v>0</v>
          </cell>
          <cell r="BA1470">
            <v>0</v>
          </cell>
          <cell r="BB1470">
            <v>0</v>
          </cell>
          <cell r="BC1470">
            <v>38828</v>
          </cell>
        </row>
        <row r="1471">
          <cell r="A1471">
            <v>2006</v>
          </cell>
          <cell r="B1471">
            <v>1</v>
          </cell>
          <cell r="C1471">
            <v>597</v>
          </cell>
          <cell r="D1471">
            <v>21</v>
          </cell>
          <cell r="E1471">
            <v>792020</v>
          </cell>
          <cell r="F1471">
            <v>0</v>
          </cell>
          <cell r="G1471" t="str">
            <v>Затраты по ШПЗ (основные)</v>
          </cell>
          <cell r="H1471">
            <v>2011</v>
          </cell>
          <cell r="I1471">
            <v>7920</v>
          </cell>
          <cell r="J1471">
            <v>535580.17000000004</v>
          </cell>
          <cell r="K1471">
            <v>1</v>
          </cell>
          <cell r="L1471">
            <v>0</v>
          </cell>
          <cell r="M1471">
            <v>0</v>
          </cell>
          <cell r="N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37</v>
          </cell>
          <cell r="V1471">
            <v>0</v>
          </cell>
          <cell r="W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37</v>
          </cell>
          <cell r="AE1471">
            <v>280100</v>
          </cell>
          <cell r="AF1471">
            <v>0</v>
          </cell>
          <cell r="AI1471">
            <v>2223</v>
          </cell>
          <cell r="AK1471">
            <v>0</v>
          </cell>
          <cell r="AM1471">
            <v>724</v>
          </cell>
          <cell r="AN1471">
            <v>1</v>
          </cell>
          <cell r="AO1471">
            <v>393216</v>
          </cell>
          <cell r="AQ1471">
            <v>0</v>
          </cell>
          <cell r="AR1471">
            <v>0</v>
          </cell>
          <cell r="AS1471" t="str">
            <v>Ы</v>
          </cell>
          <cell r="AT1471" t="str">
            <v>Ы</v>
          </cell>
          <cell r="AU1471">
            <v>0</v>
          </cell>
          <cell r="AV1471">
            <v>0</v>
          </cell>
          <cell r="AW1471">
            <v>23</v>
          </cell>
          <cell r="AX1471">
            <v>1</v>
          </cell>
          <cell r="AY1471">
            <v>0</v>
          </cell>
          <cell r="AZ1471">
            <v>0</v>
          </cell>
          <cell r="BA1471">
            <v>0</v>
          </cell>
          <cell r="BB1471">
            <v>0</v>
          </cell>
          <cell r="BC1471">
            <v>38828</v>
          </cell>
        </row>
        <row r="1472">
          <cell r="A1472">
            <v>2006</v>
          </cell>
          <cell r="B1472">
            <v>1</v>
          </cell>
          <cell r="C1472">
            <v>598</v>
          </cell>
          <cell r="D1472">
            <v>21</v>
          </cell>
          <cell r="E1472">
            <v>792020</v>
          </cell>
          <cell r="F1472">
            <v>0</v>
          </cell>
          <cell r="G1472" t="str">
            <v>Затраты по ШПЗ (основные)</v>
          </cell>
          <cell r="H1472">
            <v>2011</v>
          </cell>
          <cell r="I1472">
            <v>7920</v>
          </cell>
          <cell r="J1472">
            <v>22743.08</v>
          </cell>
          <cell r="K1472">
            <v>1</v>
          </cell>
          <cell r="L1472">
            <v>0</v>
          </cell>
          <cell r="M1472">
            <v>0</v>
          </cell>
          <cell r="N1472">
            <v>0</v>
          </cell>
          <cell r="R1472">
            <v>0</v>
          </cell>
          <cell r="S1472">
            <v>0</v>
          </cell>
          <cell r="T1472">
            <v>0</v>
          </cell>
          <cell r="U1472">
            <v>37</v>
          </cell>
          <cell r="V1472">
            <v>0</v>
          </cell>
          <cell r="W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37</v>
          </cell>
          <cell r="AE1472">
            <v>280200</v>
          </cell>
          <cell r="AF1472">
            <v>0</v>
          </cell>
          <cell r="AI1472">
            <v>2223</v>
          </cell>
          <cell r="AK1472">
            <v>0</v>
          </cell>
          <cell r="AM1472">
            <v>725</v>
          </cell>
          <cell r="AN1472">
            <v>1</v>
          </cell>
          <cell r="AO1472">
            <v>393216</v>
          </cell>
          <cell r="AQ1472">
            <v>0</v>
          </cell>
          <cell r="AR1472">
            <v>0</v>
          </cell>
          <cell r="AS1472" t="str">
            <v>Ы</v>
          </cell>
          <cell r="AT1472" t="str">
            <v>Ы</v>
          </cell>
          <cell r="AU1472">
            <v>0</v>
          </cell>
          <cell r="AV1472">
            <v>0</v>
          </cell>
          <cell r="AW1472">
            <v>23</v>
          </cell>
          <cell r="AX1472">
            <v>1</v>
          </cell>
          <cell r="AY1472">
            <v>0</v>
          </cell>
          <cell r="AZ1472">
            <v>0</v>
          </cell>
          <cell r="BA1472">
            <v>0</v>
          </cell>
          <cell r="BB1472">
            <v>0</v>
          </cell>
          <cell r="BC1472">
            <v>38828</v>
          </cell>
        </row>
        <row r="1473">
          <cell r="A1473">
            <v>2006</v>
          </cell>
          <cell r="B1473">
            <v>1</v>
          </cell>
          <cell r="C1473">
            <v>599</v>
          </cell>
          <cell r="D1473">
            <v>21</v>
          </cell>
          <cell r="E1473">
            <v>792020</v>
          </cell>
          <cell r="F1473">
            <v>0</v>
          </cell>
          <cell r="G1473" t="str">
            <v>Затраты по ШПЗ (основные)</v>
          </cell>
          <cell r="H1473">
            <v>2011</v>
          </cell>
          <cell r="I1473">
            <v>7920</v>
          </cell>
          <cell r="J1473">
            <v>11795.64</v>
          </cell>
          <cell r="K1473">
            <v>1</v>
          </cell>
          <cell r="L1473">
            <v>0</v>
          </cell>
          <cell r="M1473">
            <v>0</v>
          </cell>
          <cell r="N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37</v>
          </cell>
          <cell r="V1473">
            <v>0</v>
          </cell>
          <cell r="W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37</v>
          </cell>
          <cell r="AE1473">
            <v>280300</v>
          </cell>
          <cell r="AF1473">
            <v>0</v>
          </cell>
          <cell r="AI1473">
            <v>2223</v>
          </cell>
          <cell r="AK1473">
            <v>0</v>
          </cell>
          <cell r="AM1473">
            <v>726</v>
          </cell>
          <cell r="AN1473">
            <v>1</v>
          </cell>
          <cell r="AO1473">
            <v>393216</v>
          </cell>
          <cell r="AQ1473">
            <v>0</v>
          </cell>
          <cell r="AR1473">
            <v>0</v>
          </cell>
          <cell r="AS1473" t="str">
            <v>Ы</v>
          </cell>
          <cell r="AT1473" t="str">
            <v>Ы</v>
          </cell>
          <cell r="AU1473">
            <v>0</v>
          </cell>
          <cell r="AV1473">
            <v>0</v>
          </cell>
          <cell r="AW1473">
            <v>23</v>
          </cell>
          <cell r="AX1473">
            <v>1</v>
          </cell>
          <cell r="AY1473">
            <v>0</v>
          </cell>
          <cell r="AZ1473">
            <v>0</v>
          </cell>
          <cell r="BA1473">
            <v>0</v>
          </cell>
          <cell r="BB1473">
            <v>0</v>
          </cell>
          <cell r="BC1473">
            <v>38828</v>
          </cell>
        </row>
        <row r="1474">
          <cell r="A1474">
            <v>2006</v>
          </cell>
          <cell r="B1474">
            <v>1</v>
          </cell>
          <cell r="C1474">
            <v>600</v>
          </cell>
          <cell r="D1474">
            <v>21</v>
          </cell>
          <cell r="E1474">
            <v>792020</v>
          </cell>
          <cell r="F1474">
            <v>0</v>
          </cell>
          <cell r="G1474" t="str">
            <v>Затраты по ШПЗ (основные)</v>
          </cell>
          <cell r="H1474">
            <v>2011</v>
          </cell>
          <cell r="I1474">
            <v>7920</v>
          </cell>
          <cell r="J1474">
            <v>1084089.3600000001</v>
          </cell>
          <cell r="K1474">
            <v>1</v>
          </cell>
          <cell r="L1474">
            <v>0</v>
          </cell>
          <cell r="M1474">
            <v>0</v>
          </cell>
          <cell r="N1474">
            <v>0</v>
          </cell>
          <cell r="R1474">
            <v>0</v>
          </cell>
          <cell r="S1474">
            <v>0</v>
          </cell>
          <cell r="T1474">
            <v>0</v>
          </cell>
          <cell r="U1474">
            <v>37</v>
          </cell>
          <cell r="V1474">
            <v>0</v>
          </cell>
          <cell r="W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37</v>
          </cell>
          <cell r="AE1474">
            <v>280400</v>
          </cell>
          <cell r="AF1474">
            <v>0</v>
          </cell>
          <cell r="AI1474">
            <v>2223</v>
          </cell>
          <cell r="AK1474">
            <v>0</v>
          </cell>
          <cell r="AM1474">
            <v>727</v>
          </cell>
          <cell r="AN1474">
            <v>1</v>
          </cell>
          <cell r="AO1474">
            <v>393216</v>
          </cell>
          <cell r="AQ1474">
            <v>0</v>
          </cell>
          <cell r="AR1474">
            <v>0</v>
          </cell>
          <cell r="AS1474" t="str">
            <v>Ы</v>
          </cell>
          <cell r="AT1474" t="str">
            <v>Ы</v>
          </cell>
          <cell r="AU1474">
            <v>0</v>
          </cell>
          <cell r="AV1474">
            <v>0</v>
          </cell>
          <cell r="AW1474">
            <v>23</v>
          </cell>
          <cell r="AX1474">
            <v>1</v>
          </cell>
          <cell r="AY1474">
            <v>0</v>
          </cell>
          <cell r="AZ1474">
            <v>0</v>
          </cell>
          <cell r="BA1474">
            <v>0</v>
          </cell>
          <cell r="BB1474">
            <v>0</v>
          </cell>
          <cell r="BC1474">
            <v>38828</v>
          </cell>
        </row>
        <row r="1475">
          <cell r="A1475">
            <v>2006</v>
          </cell>
          <cell r="B1475">
            <v>1</v>
          </cell>
          <cell r="C1475">
            <v>601</v>
          </cell>
          <cell r="D1475">
            <v>21</v>
          </cell>
          <cell r="E1475">
            <v>792020</v>
          </cell>
          <cell r="F1475">
            <v>0</v>
          </cell>
          <cell r="G1475" t="str">
            <v>Затраты по ШПЗ (основные)</v>
          </cell>
          <cell r="H1475">
            <v>2011</v>
          </cell>
          <cell r="I1475">
            <v>7920</v>
          </cell>
          <cell r="J1475">
            <v>86973.47</v>
          </cell>
          <cell r="K1475">
            <v>1</v>
          </cell>
          <cell r="L1475">
            <v>0</v>
          </cell>
          <cell r="M1475">
            <v>0</v>
          </cell>
          <cell r="N1475">
            <v>0</v>
          </cell>
          <cell r="R1475">
            <v>0</v>
          </cell>
          <cell r="S1475">
            <v>0</v>
          </cell>
          <cell r="T1475">
            <v>0</v>
          </cell>
          <cell r="U1475">
            <v>37</v>
          </cell>
          <cell r="V1475">
            <v>0</v>
          </cell>
          <cell r="W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37</v>
          </cell>
          <cell r="AE1475">
            <v>281100</v>
          </cell>
          <cell r="AF1475">
            <v>0</v>
          </cell>
          <cell r="AI1475">
            <v>2223</v>
          </cell>
          <cell r="AK1475">
            <v>0</v>
          </cell>
          <cell r="AM1475">
            <v>728</v>
          </cell>
          <cell r="AN1475">
            <v>1</v>
          </cell>
          <cell r="AO1475">
            <v>393216</v>
          </cell>
          <cell r="AQ1475">
            <v>0</v>
          </cell>
          <cell r="AR1475">
            <v>0</v>
          </cell>
          <cell r="AS1475" t="str">
            <v>Ы</v>
          </cell>
          <cell r="AT1475" t="str">
            <v>Ы</v>
          </cell>
          <cell r="AU1475">
            <v>0</v>
          </cell>
          <cell r="AV1475">
            <v>0</v>
          </cell>
          <cell r="AW1475">
            <v>23</v>
          </cell>
          <cell r="AX1475">
            <v>1</v>
          </cell>
          <cell r="AY1475">
            <v>0</v>
          </cell>
          <cell r="AZ1475">
            <v>0</v>
          </cell>
          <cell r="BA1475">
            <v>0</v>
          </cell>
          <cell r="BB1475">
            <v>0</v>
          </cell>
          <cell r="BC1475">
            <v>38828</v>
          </cell>
        </row>
        <row r="1476">
          <cell r="A1476">
            <v>2006</v>
          </cell>
          <cell r="B1476">
            <v>1</v>
          </cell>
          <cell r="C1476">
            <v>602</v>
          </cell>
          <cell r="D1476">
            <v>21</v>
          </cell>
          <cell r="E1476">
            <v>792020</v>
          </cell>
          <cell r="F1476">
            <v>0</v>
          </cell>
          <cell r="G1476" t="str">
            <v>Затраты по ШПЗ (основные)</v>
          </cell>
          <cell r="H1476">
            <v>2011</v>
          </cell>
          <cell r="I1476">
            <v>7920</v>
          </cell>
          <cell r="J1476">
            <v>3974.16</v>
          </cell>
          <cell r="K1476">
            <v>1</v>
          </cell>
          <cell r="L1476">
            <v>0</v>
          </cell>
          <cell r="M1476">
            <v>0</v>
          </cell>
          <cell r="N1476">
            <v>0</v>
          </cell>
          <cell r="R1476">
            <v>0</v>
          </cell>
          <cell r="S1476">
            <v>0</v>
          </cell>
          <cell r="T1476">
            <v>0</v>
          </cell>
          <cell r="U1476">
            <v>37</v>
          </cell>
          <cell r="V1476">
            <v>0</v>
          </cell>
          <cell r="W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37</v>
          </cell>
          <cell r="AE1476">
            <v>281200</v>
          </cell>
          <cell r="AF1476">
            <v>0</v>
          </cell>
          <cell r="AI1476">
            <v>2223</v>
          </cell>
          <cell r="AK1476">
            <v>0</v>
          </cell>
          <cell r="AM1476">
            <v>729</v>
          </cell>
          <cell r="AN1476">
            <v>1</v>
          </cell>
          <cell r="AO1476">
            <v>393216</v>
          </cell>
          <cell r="AQ1476">
            <v>0</v>
          </cell>
          <cell r="AR1476">
            <v>0</v>
          </cell>
          <cell r="AS1476" t="str">
            <v>Ы</v>
          </cell>
          <cell r="AT1476" t="str">
            <v>Ы</v>
          </cell>
          <cell r="AU1476">
            <v>0</v>
          </cell>
          <cell r="AV1476">
            <v>0</v>
          </cell>
          <cell r="AW1476">
            <v>23</v>
          </cell>
          <cell r="AX1476">
            <v>1</v>
          </cell>
          <cell r="AY1476">
            <v>0</v>
          </cell>
          <cell r="AZ1476">
            <v>0</v>
          </cell>
          <cell r="BA1476">
            <v>0</v>
          </cell>
          <cell r="BB1476">
            <v>0</v>
          </cell>
          <cell r="BC1476">
            <v>38828</v>
          </cell>
        </row>
        <row r="1477">
          <cell r="A1477">
            <v>2006</v>
          </cell>
          <cell r="B1477">
            <v>1</v>
          </cell>
          <cell r="C1477">
            <v>603</v>
          </cell>
          <cell r="D1477">
            <v>21</v>
          </cell>
          <cell r="E1477">
            <v>792020</v>
          </cell>
          <cell r="F1477">
            <v>0</v>
          </cell>
          <cell r="G1477" t="str">
            <v>Затраты по ШПЗ (основные)</v>
          </cell>
          <cell r="H1477">
            <v>2011</v>
          </cell>
          <cell r="I1477">
            <v>7920</v>
          </cell>
          <cell r="J1477">
            <v>606.45000000000005</v>
          </cell>
          <cell r="K1477">
            <v>1</v>
          </cell>
          <cell r="L1477">
            <v>0</v>
          </cell>
          <cell r="M1477">
            <v>0</v>
          </cell>
          <cell r="N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37</v>
          </cell>
          <cell r="V1477">
            <v>0</v>
          </cell>
          <cell r="W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37</v>
          </cell>
          <cell r="AE1477">
            <v>282000</v>
          </cell>
          <cell r="AF1477">
            <v>0</v>
          </cell>
          <cell r="AI1477">
            <v>2223</v>
          </cell>
          <cell r="AK1477">
            <v>0</v>
          </cell>
          <cell r="AM1477">
            <v>730</v>
          </cell>
          <cell r="AN1477">
            <v>1</v>
          </cell>
          <cell r="AO1477">
            <v>393216</v>
          </cell>
          <cell r="AQ1477">
            <v>0</v>
          </cell>
          <cell r="AR1477">
            <v>0</v>
          </cell>
          <cell r="AS1477" t="str">
            <v>Ы</v>
          </cell>
          <cell r="AT1477" t="str">
            <v>Ы</v>
          </cell>
          <cell r="AU1477">
            <v>0</v>
          </cell>
          <cell r="AV1477">
            <v>0</v>
          </cell>
          <cell r="AW1477">
            <v>23</v>
          </cell>
          <cell r="AX1477">
            <v>1</v>
          </cell>
          <cell r="AY1477">
            <v>0</v>
          </cell>
          <cell r="AZ1477">
            <v>0</v>
          </cell>
          <cell r="BA1477">
            <v>0</v>
          </cell>
          <cell r="BB1477">
            <v>0</v>
          </cell>
          <cell r="BC1477">
            <v>38828</v>
          </cell>
        </row>
        <row r="1478">
          <cell r="A1478">
            <v>2006</v>
          </cell>
          <cell r="B1478">
            <v>1</v>
          </cell>
          <cell r="C1478">
            <v>604</v>
          </cell>
          <cell r="D1478">
            <v>21</v>
          </cell>
          <cell r="E1478">
            <v>792020</v>
          </cell>
          <cell r="F1478">
            <v>0</v>
          </cell>
          <cell r="G1478" t="str">
            <v>Затраты по ШПЗ (основные)</v>
          </cell>
          <cell r="H1478">
            <v>2011</v>
          </cell>
          <cell r="I1478">
            <v>7920</v>
          </cell>
          <cell r="J1478">
            <v>68927.19</v>
          </cell>
          <cell r="K1478">
            <v>1</v>
          </cell>
          <cell r="L1478">
            <v>0</v>
          </cell>
          <cell r="M1478">
            <v>0</v>
          </cell>
          <cell r="N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37</v>
          </cell>
          <cell r="V1478">
            <v>0</v>
          </cell>
          <cell r="W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37</v>
          </cell>
          <cell r="AE1478">
            <v>282200</v>
          </cell>
          <cell r="AF1478">
            <v>0</v>
          </cell>
          <cell r="AI1478">
            <v>2223</v>
          </cell>
          <cell r="AK1478">
            <v>0</v>
          </cell>
          <cell r="AM1478">
            <v>731</v>
          </cell>
          <cell r="AN1478">
            <v>1</v>
          </cell>
          <cell r="AO1478">
            <v>393216</v>
          </cell>
          <cell r="AQ1478">
            <v>0</v>
          </cell>
          <cell r="AR1478">
            <v>0</v>
          </cell>
          <cell r="AS1478" t="str">
            <v>Ы</v>
          </cell>
          <cell r="AT1478" t="str">
            <v>Ы</v>
          </cell>
          <cell r="AU1478">
            <v>0</v>
          </cell>
          <cell r="AV1478">
            <v>0</v>
          </cell>
          <cell r="AW1478">
            <v>23</v>
          </cell>
          <cell r="AX1478">
            <v>1</v>
          </cell>
          <cell r="AY1478">
            <v>0</v>
          </cell>
          <cell r="AZ1478">
            <v>0</v>
          </cell>
          <cell r="BA1478">
            <v>0</v>
          </cell>
          <cell r="BB1478">
            <v>0</v>
          </cell>
          <cell r="BC1478">
            <v>38828</v>
          </cell>
        </row>
        <row r="1479">
          <cell r="A1479">
            <v>2006</v>
          </cell>
          <cell r="B1479">
            <v>1</v>
          </cell>
          <cell r="C1479">
            <v>605</v>
          </cell>
          <cell r="D1479">
            <v>21</v>
          </cell>
          <cell r="E1479">
            <v>792020</v>
          </cell>
          <cell r="F1479">
            <v>0</v>
          </cell>
          <cell r="G1479" t="str">
            <v>Затраты по ШПЗ (основные)</v>
          </cell>
          <cell r="H1479">
            <v>2011</v>
          </cell>
          <cell r="I1479">
            <v>7920</v>
          </cell>
          <cell r="J1479">
            <v>48265.95</v>
          </cell>
          <cell r="K1479">
            <v>1</v>
          </cell>
          <cell r="L1479">
            <v>0</v>
          </cell>
          <cell r="M1479">
            <v>0</v>
          </cell>
          <cell r="N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37</v>
          </cell>
          <cell r="V1479">
            <v>0</v>
          </cell>
          <cell r="W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37</v>
          </cell>
          <cell r="AE1479">
            <v>285000</v>
          </cell>
          <cell r="AF1479">
            <v>0</v>
          </cell>
          <cell r="AI1479">
            <v>2223</v>
          </cell>
          <cell r="AK1479">
            <v>0</v>
          </cell>
          <cell r="AM1479">
            <v>732</v>
          </cell>
          <cell r="AN1479">
            <v>1</v>
          </cell>
          <cell r="AO1479">
            <v>393216</v>
          </cell>
          <cell r="AQ1479">
            <v>0</v>
          </cell>
          <cell r="AR1479">
            <v>0</v>
          </cell>
          <cell r="AS1479" t="str">
            <v>Ы</v>
          </cell>
          <cell r="AT1479" t="str">
            <v>Ы</v>
          </cell>
          <cell r="AU1479">
            <v>0</v>
          </cell>
          <cell r="AV1479">
            <v>0</v>
          </cell>
          <cell r="AW1479">
            <v>23</v>
          </cell>
          <cell r="AX1479">
            <v>1</v>
          </cell>
          <cell r="AY1479">
            <v>0</v>
          </cell>
          <cell r="AZ1479">
            <v>0</v>
          </cell>
          <cell r="BA1479">
            <v>0</v>
          </cell>
          <cell r="BB1479">
            <v>0</v>
          </cell>
          <cell r="BC1479">
            <v>38828</v>
          </cell>
        </row>
        <row r="1480">
          <cell r="A1480">
            <v>2006</v>
          </cell>
          <cell r="B1480">
            <v>1</v>
          </cell>
          <cell r="C1480">
            <v>606</v>
          </cell>
          <cell r="D1480">
            <v>21</v>
          </cell>
          <cell r="E1480">
            <v>792020</v>
          </cell>
          <cell r="F1480">
            <v>0</v>
          </cell>
          <cell r="G1480" t="str">
            <v>Затраты по ШПЗ (основные)</v>
          </cell>
          <cell r="H1480">
            <v>2011</v>
          </cell>
          <cell r="I1480">
            <v>7920</v>
          </cell>
          <cell r="J1480">
            <v>123699</v>
          </cell>
          <cell r="K1480">
            <v>1</v>
          </cell>
          <cell r="L1480">
            <v>0</v>
          </cell>
          <cell r="M1480">
            <v>0</v>
          </cell>
          <cell r="N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37</v>
          </cell>
          <cell r="V1480">
            <v>0</v>
          </cell>
          <cell r="W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37</v>
          </cell>
          <cell r="AE1480">
            <v>285100</v>
          </cell>
          <cell r="AF1480">
            <v>0</v>
          </cell>
          <cell r="AI1480">
            <v>2223</v>
          </cell>
          <cell r="AK1480">
            <v>0</v>
          </cell>
          <cell r="AM1480">
            <v>733</v>
          </cell>
          <cell r="AN1480">
            <v>1</v>
          </cell>
          <cell r="AO1480">
            <v>393216</v>
          </cell>
          <cell r="AQ1480">
            <v>0</v>
          </cell>
          <cell r="AR1480">
            <v>0</v>
          </cell>
          <cell r="AS1480" t="str">
            <v>Ы</v>
          </cell>
          <cell r="AT1480" t="str">
            <v>Ы</v>
          </cell>
          <cell r="AU1480">
            <v>0</v>
          </cell>
          <cell r="AV1480">
            <v>0</v>
          </cell>
          <cell r="AW1480">
            <v>23</v>
          </cell>
          <cell r="AX1480">
            <v>1</v>
          </cell>
          <cell r="AY1480">
            <v>0</v>
          </cell>
          <cell r="AZ1480">
            <v>0</v>
          </cell>
          <cell r="BA1480">
            <v>0</v>
          </cell>
          <cell r="BB1480">
            <v>0</v>
          </cell>
          <cell r="BC1480">
            <v>38828</v>
          </cell>
        </row>
        <row r="1481">
          <cell r="A1481">
            <v>2006</v>
          </cell>
          <cell r="B1481">
            <v>1</v>
          </cell>
          <cell r="C1481">
            <v>607</v>
          </cell>
          <cell r="D1481">
            <v>21</v>
          </cell>
          <cell r="E1481">
            <v>792020</v>
          </cell>
          <cell r="F1481">
            <v>0</v>
          </cell>
          <cell r="G1481" t="str">
            <v>Затраты по ШПЗ (основные)</v>
          </cell>
          <cell r="H1481">
            <v>2011</v>
          </cell>
          <cell r="I1481">
            <v>7920</v>
          </cell>
          <cell r="J1481">
            <v>479442.99</v>
          </cell>
          <cell r="K1481">
            <v>1</v>
          </cell>
          <cell r="L1481">
            <v>0</v>
          </cell>
          <cell r="M1481">
            <v>0</v>
          </cell>
          <cell r="N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37</v>
          </cell>
          <cell r="V1481">
            <v>0</v>
          </cell>
          <cell r="W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37</v>
          </cell>
          <cell r="AE1481">
            <v>311000</v>
          </cell>
          <cell r="AF1481">
            <v>0</v>
          </cell>
          <cell r="AI1481">
            <v>2223</v>
          </cell>
          <cell r="AK1481">
            <v>0</v>
          </cell>
          <cell r="AM1481">
            <v>734</v>
          </cell>
          <cell r="AN1481">
            <v>1</v>
          </cell>
          <cell r="AO1481">
            <v>393216</v>
          </cell>
          <cell r="AQ1481">
            <v>0</v>
          </cell>
          <cell r="AR1481">
            <v>0</v>
          </cell>
          <cell r="AS1481" t="str">
            <v>Ы</v>
          </cell>
          <cell r="AT1481" t="str">
            <v>Ы</v>
          </cell>
          <cell r="AU1481">
            <v>0</v>
          </cell>
          <cell r="AV1481">
            <v>0</v>
          </cell>
          <cell r="AW1481">
            <v>23</v>
          </cell>
          <cell r="AX1481">
            <v>1</v>
          </cell>
          <cell r="AY1481">
            <v>0</v>
          </cell>
          <cell r="AZ1481">
            <v>0</v>
          </cell>
          <cell r="BA1481">
            <v>0</v>
          </cell>
          <cell r="BB1481">
            <v>0</v>
          </cell>
          <cell r="BC1481">
            <v>38828</v>
          </cell>
        </row>
        <row r="1482">
          <cell r="A1482">
            <v>2006</v>
          </cell>
          <cell r="B1482">
            <v>1</v>
          </cell>
          <cell r="C1482">
            <v>608</v>
          </cell>
          <cell r="D1482">
            <v>21</v>
          </cell>
          <cell r="E1482">
            <v>792020</v>
          </cell>
          <cell r="F1482">
            <v>0</v>
          </cell>
          <cell r="G1482" t="str">
            <v>Затраты по ШПЗ (основные)</v>
          </cell>
          <cell r="H1482">
            <v>2011</v>
          </cell>
          <cell r="I1482">
            <v>7920</v>
          </cell>
          <cell r="J1482">
            <v>3314679.52</v>
          </cell>
          <cell r="K1482">
            <v>1</v>
          </cell>
          <cell r="L1482">
            <v>0</v>
          </cell>
          <cell r="M1482">
            <v>0</v>
          </cell>
          <cell r="N1482">
            <v>0</v>
          </cell>
          <cell r="R1482">
            <v>0</v>
          </cell>
          <cell r="S1482">
            <v>0</v>
          </cell>
          <cell r="T1482">
            <v>0</v>
          </cell>
          <cell r="U1482">
            <v>37</v>
          </cell>
          <cell r="V1482">
            <v>0</v>
          </cell>
          <cell r="W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37</v>
          </cell>
          <cell r="AE1482">
            <v>312000</v>
          </cell>
          <cell r="AF1482">
            <v>0</v>
          </cell>
          <cell r="AI1482">
            <v>2223</v>
          </cell>
          <cell r="AK1482">
            <v>0</v>
          </cell>
          <cell r="AM1482">
            <v>735</v>
          </cell>
          <cell r="AN1482">
            <v>1</v>
          </cell>
          <cell r="AO1482">
            <v>393216</v>
          </cell>
          <cell r="AQ1482">
            <v>0</v>
          </cell>
          <cell r="AR1482">
            <v>0</v>
          </cell>
          <cell r="AS1482" t="str">
            <v>Ы</v>
          </cell>
          <cell r="AT1482" t="str">
            <v>Ы</v>
          </cell>
          <cell r="AU1482">
            <v>0</v>
          </cell>
          <cell r="AV1482">
            <v>0</v>
          </cell>
          <cell r="AW1482">
            <v>23</v>
          </cell>
          <cell r="AX1482">
            <v>1</v>
          </cell>
          <cell r="AY1482">
            <v>0</v>
          </cell>
          <cell r="AZ1482">
            <v>0</v>
          </cell>
          <cell r="BA1482">
            <v>0</v>
          </cell>
          <cell r="BB1482">
            <v>0</v>
          </cell>
          <cell r="BC1482">
            <v>38828</v>
          </cell>
        </row>
        <row r="1483">
          <cell r="A1483">
            <v>2006</v>
          </cell>
          <cell r="B1483">
            <v>1</v>
          </cell>
          <cell r="C1483">
            <v>609</v>
          </cell>
          <cell r="D1483">
            <v>21</v>
          </cell>
          <cell r="E1483">
            <v>792020</v>
          </cell>
          <cell r="F1483">
            <v>0</v>
          </cell>
          <cell r="G1483" t="str">
            <v>Затраты по ШПЗ (основные)</v>
          </cell>
          <cell r="H1483">
            <v>2011</v>
          </cell>
          <cell r="I1483">
            <v>7920</v>
          </cell>
          <cell r="J1483">
            <v>181690.11</v>
          </cell>
          <cell r="K1483">
            <v>1</v>
          </cell>
          <cell r="L1483">
            <v>0</v>
          </cell>
          <cell r="M1483">
            <v>0</v>
          </cell>
          <cell r="N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37</v>
          </cell>
          <cell r="V1483">
            <v>0</v>
          </cell>
          <cell r="W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37</v>
          </cell>
          <cell r="AE1483">
            <v>313000</v>
          </cell>
          <cell r="AF1483">
            <v>0</v>
          </cell>
          <cell r="AI1483">
            <v>2223</v>
          </cell>
          <cell r="AK1483">
            <v>0</v>
          </cell>
          <cell r="AM1483">
            <v>736</v>
          </cell>
          <cell r="AN1483">
            <v>1</v>
          </cell>
          <cell r="AO1483">
            <v>393216</v>
          </cell>
          <cell r="AQ1483">
            <v>0</v>
          </cell>
          <cell r="AR1483">
            <v>0</v>
          </cell>
          <cell r="AS1483" t="str">
            <v>Ы</v>
          </cell>
          <cell r="AT1483" t="str">
            <v>Ы</v>
          </cell>
          <cell r="AU1483">
            <v>0</v>
          </cell>
          <cell r="AV1483">
            <v>0</v>
          </cell>
          <cell r="AW1483">
            <v>23</v>
          </cell>
          <cell r="AX1483">
            <v>1</v>
          </cell>
          <cell r="AY1483">
            <v>0</v>
          </cell>
          <cell r="AZ1483">
            <v>0</v>
          </cell>
          <cell r="BA1483">
            <v>0</v>
          </cell>
          <cell r="BB1483">
            <v>0</v>
          </cell>
          <cell r="BC1483">
            <v>38828</v>
          </cell>
        </row>
        <row r="1484">
          <cell r="A1484">
            <v>2006</v>
          </cell>
          <cell r="B1484">
            <v>1</v>
          </cell>
          <cell r="C1484">
            <v>610</v>
          </cell>
          <cell r="D1484">
            <v>21</v>
          </cell>
          <cell r="E1484">
            <v>792020</v>
          </cell>
          <cell r="F1484">
            <v>0</v>
          </cell>
          <cell r="G1484" t="str">
            <v>Затраты по ШПЗ (основные)</v>
          </cell>
          <cell r="H1484">
            <v>2011</v>
          </cell>
          <cell r="I1484">
            <v>7920</v>
          </cell>
          <cell r="J1484">
            <v>331061.43</v>
          </cell>
          <cell r="K1484">
            <v>1</v>
          </cell>
          <cell r="L1484">
            <v>0</v>
          </cell>
          <cell r="M1484">
            <v>0</v>
          </cell>
          <cell r="N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37</v>
          </cell>
          <cell r="V1484">
            <v>0</v>
          </cell>
          <cell r="W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37</v>
          </cell>
          <cell r="AE1484">
            <v>314000</v>
          </cell>
          <cell r="AF1484">
            <v>0</v>
          </cell>
          <cell r="AI1484">
            <v>2223</v>
          </cell>
          <cell r="AK1484">
            <v>0</v>
          </cell>
          <cell r="AM1484">
            <v>737</v>
          </cell>
          <cell r="AN1484">
            <v>1</v>
          </cell>
          <cell r="AO1484">
            <v>393216</v>
          </cell>
          <cell r="AQ1484">
            <v>0</v>
          </cell>
          <cell r="AR1484">
            <v>0</v>
          </cell>
          <cell r="AS1484" t="str">
            <v>Ы</v>
          </cell>
          <cell r="AT1484" t="str">
            <v>Ы</v>
          </cell>
          <cell r="AU1484">
            <v>0</v>
          </cell>
          <cell r="AV1484">
            <v>0</v>
          </cell>
          <cell r="AW1484">
            <v>23</v>
          </cell>
          <cell r="AX1484">
            <v>1</v>
          </cell>
          <cell r="AY1484">
            <v>0</v>
          </cell>
          <cell r="AZ1484">
            <v>0</v>
          </cell>
          <cell r="BA1484">
            <v>0</v>
          </cell>
          <cell r="BB1484">
            <v>0</v>
          </cell>
          <cell r="BC1484">
            <v>38828</v>
          </cell>
        </row>
        <row r="1485">
          <cell r="A1485">
            <v>2006</v>
          </cell>
          <cell r="B1485">
            <v>1</v>
          </cell>
          <cell r="C1485">
            <v>611</v>
          </cell>
          <cell r="D1485">
            <v>21</v>
          </cell>
          <cell r="E1485">
            <v>792020</v>
          </cell>
          <cell r="F1485">
            <v>0</v>
          </cell>
          <cell r="G1485" t="str">
            <v>Затраты по ШПЗ (основные)</v>
          </cell>
          <cell r="H1485">
            <v>2011</v>
          </cell>
          <cell r="I1485">
            <v>7920</v>
          </cell>
          <cell r="J1485">
            <v>66344.289999999994</v>
          </cell>
          <cell r="K1485">
            <v>1</v>
          </cell>
          <cell r="L1485">
            <v>0</v>
          </cell>
          <cell r="M1485">
            <v>0</v>
          </cell>
          <cell r="N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37</v>
          </cell>
          <cell r="V1485">
            <v>0</v>
          </cell>
          <cell r="W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37</v>
          </cell>
          <cell r="AE1485">
            <v>315000</v>
          </cell>
          <cell r="AF1485">
            <v>0</v>
          </cell>
          <cell r="AI1485">
            <v>2223</v>
          </cell>
          <cell r="AK1485">
            <v>0</v>
          </cell>
          <cell r="AM1485">
            <v>738</v>
          </cell>
          <cell r="AN1485">
            <v>1</v>
          </cell>
          <cell r="AO1485">
            <v>393216</v>
          </cell>
          <cell r="AQ1485">
            <v>0</v>
          </cell>
          <cell r="AR1485">
            <v>0</v>
          </cell>
          <cell r="AS1485" t="str">
            <v>Ы</v>
          </cell>
          <cell r="AT1485" t="str">
            <v>Ы</v>
          </cell>
          <cell r="AU1485">
            <v>0</v>
          </cell>
          <cell r="AV1485">
            <v>0</v>
          </cell>
          <cell r="AW1485">
            <v>23</v>
          </cell>
          <cell r="AX1485">
            <v>1</v>
          </cell>
          <cell r="AY1485">
            <v>0</v>
          </cell>
          <cell r="AZ1485">
            <v>0</v>
          </cell>
          <cell r="BA1485">
            <v>0</v>
          </cell>
          <cell r="BB1485">
            <v>0</v>
          </cell>
          <cell r="BC1485">
            <v>38828</v>
          </cell>
        </row>
        <row r="1486">
          <cell r="A1486">
            <v>2006</v>
          </cell>
          <cell r="B1486">
            <v>1</v>
          </cell>
          <cell r="C1486">
            <v>612</v>
          </cell>
          <cell r="D1486">
            <v>21</v>
          </cell>
          <cell r="E1486">
            <v>792020</v>
          </cell>
          <cell r="F1486">
            <v>0</v>
          </cell>
          <cell r="G1486" t="str">
            <v>Затраты по ШПЗ (основные)</v>
          </cell>
          <cell r="H1486">
            <v>2011</v>
          </cell>
          <cell r="I1486">
            <v>7920</v>
          </cell>
          <cell r="J1486">
            <v>8603078</v>
          </cell>
          <cell r="K1486">
            <v>1</v>
          </cell>
          <cell r="L1486">
            <v>0</v>
          </cell>
          <cell r="M1486">
            <v>0</v>
          </cell>
          <cell r="N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37</v>
          </cell>
          <cell r="V1486">
            <v>0</v>
          </cell>
          <cell r="W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37</v>
          </cell>
          <cell r="AE1486">
            <v>410000</v>
          </cell>
          <cell r="AF1486">
            <v>0</v>
          </cell>
          <cell r="AI1486">
            <v>2223</v>
          </cell>
          <cell r="AK1486">
            <v>0</v>
          </cell>
          <cell r="AM1486">
            <v>739</v>
          </cell>
          <cell r="AN1486">
            <v>1</v>
          </cell>
          <cell r="AO1486">
            <v>393216</v>
          </cell>
          <cell r="AQ1486">
            <v>0</v>
          </cell>
          <cell r="AR1486">
            <v>0</v>
          </cell>
          <cell r="AS1486" t="str">
            <v>Ы</v>
          </cell>
          <cell r="AT1486" t="str">
            <v>Ы</v>
          </cell>
          <cell r="AU1486">
            <v>0</v>
          </cell>
          <cell r="AV1486">
            <v>0</v>
          </cell>
          <cell r="AW1486">
            <v>23</v>
          </cell>
          <cell r="AX1486">
            <v>1</v>
          </cell>
          <cell r="AY1486">
            <v>0</v>
          </cell>
          <cell r="AZ1486">
            <v>0</v>
          </cell>
          <cell r="BA1486">
            <v>0</v>
          </cell>
          <cell r="BB1486">
            <v>0</v>
          </cell>
          <cell r="BC1486">
            <v>38828</v>
          </cell>
        </row>
        <row r="1487">
          <cell r="A1487">
            <v>2006</v>
          </cell>
          <cell r="B1487">
            <v>1</v>
          </cell>
          <cell r="C1487">
            <v>613</v>
          </cell>
          <cell r="D1487">
            <v>21</v>
          </cell>
          <cell r="E1487">
            <v>792020</v>
          </cell>
          <cell r="F1487">
            <v>0</v>
          </cell>
          <cell r="G1487" t="str">
            <v>Затраты по ШПЗ (основные)</v>
          </cell>
          <cell r="H1487">
            <v>2011</v>
          </cell>
          <cell r="I1487">
            <v>7920</v>
          </cell>
          <cell r="J1487">
            <v>682900</v>
          </cell>
          <cell r="K1487">
            <v>1</v>
          </cell>
          <cell r="L1487">
            <v>0</v>
          </cell>
          <cell r="M1487">
            <v>0</v>
          </cell>
          <cell r="N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37</v>
          </cell>
          <cell r="V1487">
            <v>0</v>
          </cell>
          <cell r="W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37</v>
          </cell>
          <cell r="AE1487">
            <v>420000</v>
          </cell>
          <cell r="AF1487">
            <v>0</v>
          </cell>
          <cell r="AI1487">
            <v>2223</v>
          </cell>
          <cell r="AK1487">
            <v>0</v>
          </cell>
          <cell r="AM1487">
            <v>740</v>
          </cell>
          <cell r="AN1487">
            <v>1</v>
          </cell>
          <cell r="AO1487">
            <v>393216</v>
          </cell>
          <cell r="AQ1487">
            <v>0</v>
          </cell>
          <cell r="AR1487">
            <v>0</v>
          </cell>
          <cell r="AS1487" t="str">
            <v>Ы</v>
          </cell>
          <cell r="AT1487" t="str">
            <v>Ы</v>
          </cell>
          <cell r="AU1487">
            <v>0</v>
          </cell>
          <cell r="AV1487">
            <v>0</v>
          </cell>
          <cell r="AW1487">
            <v>23</v>
          </cell>
          <cell r="AX1487">
            <v>1</v>
          </cell>
          <cell r="AY1487">
            <v>0</v>
          </cell>
          <cell r="AZ1487">
            <v>0</v>
          </cell>
          <cell r="BA1487">
            <v>0</v>
          </cell>
          <cell r="BB1487">
            <v>0</v>
          </cell>
          <cell r="BC1487">
            <v>38828</v>
          </cell>
        </row>
        <row r="1488">
          <cell r="A1488">
            <v>2006</v>
          </cell>
          <cell r="B1488">
            <v>1</v>
          </cell>
          <cell r="C1488">
            <v>614</v>
          </cell>
          <cell r="D1488">
            <v>21</v>
          </cell>
          <cell r="E1488">
            <v>792020</v>
          </cell>
          <cell r="F1488">
            <v>0</v>
          </cell>
          <cell r="G1488" t="str">
            <v>Затраты по ШПЗ (основные)</v>
          </cell>
          <cell r="H1488">
            <v>2011</v>
          </cell>
          <cell r="I1488">
            <v>7920</v>
          </cell>
          <cell r="J1488">
            <v>1259013</v>
          </cell>
          <cell r="K1488">
            <v>1</v>
          </cell>
          <cell r="L1488">
            <v>0</v>
          </cell>
          <cell r="M1488">
            <v>0</v>
          </cell>
          <cell r="N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37</v>
          </cell>
          <cell r="V1488">
            <v>0</v>
          </cell>
          <cell r="W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37</v>
          </cell>
          <cell r="AE1488">
            <v>430000</v>
          </cell>
          <cell r="AF1488">
            <v>0</v>
          </cell>
          <cell r="AI1488">
            <v>2223</v>
          </cell>
          <cell r="AK1488">
            <v>0</v>
          </cell>
          <cell r="AM1488">
            <v>741</v>
          </cell>
          <cell r="AN1488">
            <v>1</v>
          </cell>
          <cell r="AO1488">
            <v>393216</v>
          </cell>
          <cell r="AQ1488">
            <v>0</v>
          </cell>
          <cell r="AR1488">
            <v>0</v>
          </cell>
          <cell r="AS1488" t="str">
            <v>Ы</v>
          </cell>
          <cell r="AT1488" t="str">
            <v>Ы</v>
          </cell>
          <cell r="AU1488">
            <v>0</v>
          </cell>
          <cell r="AV1488">
            <v>0</v>
          </cell>
          <cell r="AW1488">
            <v>23</v>
          </cell>
          <cell r="AX1488">
            <v>1</v>
          </cell>
          <cell r="AY1488">
            <v>0</v>
          </cell>
          <cell r="AZ1488">
            <v>0</v>
          </cell>
          <cell r="BA1488">
            <v>0</v>
          </cell>
          <cell r="BB1488">
            <v>0</v>
          </cell>
          <cell r="BC1488">
            <v>38828</v>
          </cell>
        </row>
        <row r="1489">
          <cell r="A1489">
            <v>2006</v>
          </cell>
          <cell r="B1489">
            <v>1</v>
          </cell>
          <cell r="C1489">
            <v>615</v>
          </cell>
          <cell r="D1489">
            <v>21</v>
          </cell>
          <cell r="E1489">
            <v>792020</v>
          </cell>
          <cell r="F1489">
            <v>0</v>
          </cell>
          <cell r="G1489" t="str">
            <v>Затраты по ШПЗ (основные)</v>
          </cell>
          <cell r="H1489">
            <v>2011</v>
          </cell>
          <cell r="I1489">
            <v>7920</v>
          </cell>
          <cell r="J1489">
            <v>2022755</v>
          </cell>
          <cell r="K1489">
            <v>1</v>
          </cell>
          <cell r="L1489">
            <v>0</v>
          </cell>
          <cell r="M1489">
            <v>0</v>
          </cell>
          <cell r="N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37</v>
          </cell>
          <cell r="V1489">
            <v>0</v>
          </cell>
          <cell r="W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37</v>
          </cell>
          <cell r="AE1489">
            <v>430110</v>
          </cell>
          <cell r="AF1489">
            <v>0</v>
          </cell>
          <cell r="AI1489">
            <v>2223</v>
          </cell>
          <cell r="AK1489">
            <v>0</v>
          </cell>
          <cell r="AM1489">
            <v>742</v>
          </cell>
          <cell r="AN1489">
            <v>1</v>
          </cell>
          <cell r="AO1489">
            <v>393216</v>
          </cell>
          <cell r="AQ1489">
            <v>0</v>
          </cell>
          <cell r="AR1489">
            <v>0</v>
          </cell>
          <cell r="AS1489" t="str">
            <v>Ы</v>
          </cell>
          <cell r="AT1489" t="str">
            <v>Ы</v>
          </cell>
          <cell r="AU1489">
            <v>0</v>
          </cell>
          <cell r="AV1489">
            <v>0</v>
          </cell>
          <cell r="AW1489">
            <v>23</v>
          </cell>
          <cell r="AX1489">
            <v>1</v>
          </cell>
          <cell r="AY1489">
            <v>0</v>
          </cell>
          <cell r="AZ1489">
            <v>0</v>
          </cell>
          <cell r="BA1489">
            <v>0</v>
          </cell>
          <cell r="BB1489">
            <v>0</v>
          </cell>
          <cell r="BC1489">
            <v>38828</v>
          </cell>
        </row>
        <row r="1490">
          <cell r="A1490">
            <v>2006</v>
          </cell>
          <cell r="B1490">
            <v>1</v>
          </cell>
          <cell r="C1490">
            <v>616</v>
          </cell>
          <cell r="D1490">
            <v>21</v>
          </cell>
          <cell r="E1490">
            <v>792020</v>
          </cell>
          <cell r="F1490">
            <v>0</v>
          </cell>
          <cell r="G1490" t="str">
            <v>Затраты по ШПЗ (основные)</v>
          </cell>
          <cell r="H1490">
            <v>2011</v>
          </cell>
          <cell r="I1490">
            <v>7920</v>
          </cell>
          <cell r="J1490">
            <v>539664</v>
          </cell>
          <cell r="K1490">
            <v>1</v>
          </cell>
          <cell r="L1490">
            <v>0</v>
          </cell>
          <cell r="M1490">
            <v>0</v>
          </cell>
          <cell r="N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37</v>
          </cell>
          <cell r="V1490">
            <v>0</v>
          </cell>
          <cell r="W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37</v>
          </cell>
          <cell r="AE1490">
            <v>430120</v>
          </cell>
          <cell r="AF1490">
            <v>0</v>
          </cell>
          <cell r="AI1490">
            <v>2223</v>
          </cell>
          <cell r="AK1490">
            <v>0</v>
          </cell>
          <cell r="AM1490">
            <v>743</v>
          </cell>
          <cell r="AN1490">
            <v>1</v>
          </cell>
          <cell r="AO1490">
            <v>393216</v>
          </cell>
          <cell r="AQ1490">
            <v>0</v>
          </cell>
          <cell r="AR1490">
            <v>0</v>
          </cell>
          <cell r="AS1490" t="str">
            <v>Ы</v>
          </cell>
          <cell r="AT1490" t="str">
            <v>Ы</v>
          </cell>
          <cell r="AU1490">
            <v>0</v>
          </cell>
          <cell r="AV1490">
            <v>0</v>
          </cell>
          <cell r="AW1490">
            <v>23</v>
          </cell>
          <cell r="AX1490">
            <v>1</v>
          </cell>
          <cell r="AY1490">
            <v>0</v>
          </cell>
          <cell r="AZ1490">
            <v>0</v>
          </cell>
          <cell r="BA1490">
            <v>0</v>
          </cell>
          <cell r="BB1490">
            <v>0</v>
          </cell>
          <cell r="BC1490">
            <v>38828</v>
          </cell>
        </row>
        <row r="1491">
          <cell r="A1491">
            <v>2006</v>
          </cell>
          <cell r="B1491">
            <v>1</v>
          </cell>
          <cell r="C1491">
            <v>617</v>
          </cell>
          <cell r="D1491">
            <v>21</v>
          </cell>
          <cell r="E1491">
            <v>792020</v>
          </cell>
          <cell r="F1491">
            <v>0</v>
          </cell>
          <cell r="G1491" t="str">
            <v>Затраты по ШПЗ (основные)</v>
          </cell>
          <cell r="H1491">
            <v>2011</v>
          </cell>
          <cell r="I1491">
            <v>7920</v>
          </cell>
          <cell r="J1491">
            <v>963659</v>
          </cell>
          <cell r="K1491">
            <v>1</v>
          </cell>
          <cell r="L1491">
            <v>0</v>
          </cell>
          <cell r="M1491">
            <v>0</v>
          </cell>
          <cell r="N1491">
            <v>0</v>
          </cell>
          <cell r="R1491">
            <v>0</v>
          </cell>
          <cell r="S1491">
            <v>0</v>
          </cell>
          <cell r="T1491">
            <v>0</v>
          </cell>
          <cell r="U1491">
            <v>37</v>
          </cell>
          <cell r="V1491">
            <v>0</v>
          </cell>
          <cell r="W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37</v>
          </cell>
          <cell r="AE1491">
            <v>430130</v>
          </cell>
          <cell r="AF1491">
            <v>0</v>
          </cell>
          <cell r="AI1491">
            <v>2223</v>
          </cell>
          <cell r="AK1491">
            <v>0</v>
          </cell>
          <cell r="AM1491">
            <v>744</v>
          </cell>
          <cell r="AN1491">
            <v>1</v>
          </cell>
          <cell r="AO1491">
            <v>393216</v>
          </cell>
          <cell r="AQ1491">
            <v>0</v>
          </cell>
          <cell r="AR1491">
            <v>0</v>
          </cell>
          <cell r="AS1491" t="str">
            <v>Ы</v>
          </cell>
          <cell r="AT1491" t="str">
            <v>Ы</v>
          </cell>
          <cell r="AU1491">
            <v>0</v>
          </cell>
          <cell r="AV1491">
            <v>0</v>
          </cell>
          <cell r="AW1491">
            <v>23</v>
          </cell>
          <cell r="AX1491">
            <v>1</v>
          </cell>
          <cell r="AY1491">
            <v>0</v>
          </cell>
          <cell r="AZ1491">
            <v>0</v>
          </cell>
          <cell r="BA1491">
            <v>0</v>
          </cell>
          <cell r="BB1491">
            <v>0</v>
          </cell>
          <cell r="BC1491">
            <v>38828</v>
          </cell>
        </row>
        <row r="1492">
          <cell r="A1492">
            <v>2006</v>
          </cell>
          <cell r="B1492">
            <v>1</v>
          </cell>
          <cell r="C1492">
            <v>618</v>
          </cell>
          <cell r="D1492">
            <v>21</v>
          </cell>
          <cell r="E1492">
            <v>792020</v>
          </cell>
          <cell r="F1492">
            <v>0</v>
          </cell>
          <cell r="G1492" t="str">
            <v>Затраты по ШПЗ (основные)</v>
          </cell>
          <cell r="H1492">
            <v>2011</v>
          </cell>
          <cell r="I1492">
            <v>7920</v>
          </cell>
          <cell r="J1492">
            <v>521512</v>
          </cell>
          <cell r="K1492">
            <v>1</v>
          </cell>
          <cell r="L1492">
            <v>0</v>
          </cell>
          <cell r="M1492">
            <v>0</v>
          </cell>
          <cell r="N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37</v>
          </cell>
          <cell r="V1492">
            <v>0</v>
          </cell>
          <cell r="W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37</v>
          </cell>
          <cell r="AE1492">
            <v>430140</v>
          </cell>
          <cell r="AF1492">
            <v>0</v>
          </cell>
          <cell r="AI1492">
            <v>2223</v>
          </cell>
          <cell r="AK1492">
            <v>0</v>
          </cell>
          <cell r="AM1492">
            <v>745</v>
          </cell>
          <cell r="AN1492">
            <v>1</v>
          </cell>
          <cell r="AO1492">
            <v>393216</v>
          </cell>
          <cell r="AQ1492">
            <v>0</v>
          </cell>
          <cell r="AR1492">
            <v>0</v>
          </cell>
          <cell r="AS1492" t="str">
            <v>Ы</v>
          </cell>
          <cell r="AT1492" t="str">
            <v>Ы</v>
          </cell>
          <cell r="AU1492">
            <v>0</v>
          </cell>
          <cell r="AV1492">
            <v>0</v>
          </cell>
          <cell r="AW1492">
            <v>23</v>
          </cell>
          <cell r="AX1492">
            <v>1</v>
          </cell>
          <cell r="AY1492">
            <v>0</v>
          </cell>
          <cell r="AZ1492">
            <v>0</v>
          </cell>
          <cell r="BA1492">
            <v>0</v>
          </cell>
          <cell r="BB1492">
            <v>0</v>
          </cell>
          <cell r="BC1492">
            <v>38828</v>
          </cell>
        </row>
        <row r="1493">
          <cell r="A1493">
            <v>2006</v>
          </cell>
          <cell r="B1493">
            <v>1</v>
          </cell>
          <cell r="C1493">
            <v>619</v>
          </cell>
          <cell r="D1493">
            <v>21</v>
          </cell>
          <cell r="E1493">
            <v>792020</v>
          </cell>
          <cell r="F1493">
            <v>0</v>
          </cell>
          <cell r="G1493" t="str">
            <v>Затраты по ШПЗ (основные)</v>
          </cell>
          <cell r="H1493">
            <v>2011</v>
          </cell>
          <cell r="I1493">
            <v>7920</v>
          </cell>
          <cell r="J1493">
            <v>9100</v>
          </cell>
          <cell r="K1493">
            <v>1</v>
          </cell>
          <cell r="L1493">
            <v>0</v>
          </cell>
          <cell r="M1493">
            <v>0</v>
          </cell>
          <cell r="N1493">
            <v>0</v>
          </cell>
          <cell r="R1493">
            <v>0</v>
          </cell>
          <cell r="S1493">
            <v>0</v>
          </cell>
          <cell r="T1493">
            <v>0</v>
          </cell>
          <cell r="U1493">
            <v>37</v>
          </cell>
          <cell r="V1493">
            <v>0</v>
          </cell>
          <cell r="W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37</v>
          </cell>
          <cell r="AE1493">
            <v>430210</v>
          </cell>
          <cell r="AF1493">
            <v>0</v>
          </cell>
          <cell r="AI1493">
            <v>2223</v>
          </cell>
          <cell r="AK1493">
            <v>0</v>
          </cell>
          <cell r="AM1493">
            <v>746</v>
          </cell>
          <cell r="AN1493">
            <v>1</v>
          </cell>
          <cell r="AO1493">
            <v>393216</v>
          </cell>
          <cell r="AQ1493">
            <v>0</v>
          </cell>
          <cell r="AR1493">
            <v>0</v>
          </cell>
          <cell r="AS1493" t="str">
            <v>Ы</v>
          </cell>
          <cell r="AT1493" t="str">
            <v>Ы</v>
          </cell>
          <cell r="AU1493">
            <v>0</v>
          </cell>
          <cell r="AV1493">
            <v>0</v>
          </cell>
          <cell r="AW1493">
            <v>23</v>
          </cell>
          <cell r="AX1493">
            <v>1</v>
          </cell>
          <cell r="AY1493">
            <v>0</v>
          </cell>
          <cell r="AZ1493">
            <v>0</v>
          </cell>
          <cell r="BA1493">
            <v>0</v>
          </cell>
          <cell r="BB1493">
            <v>0</v>
          </cell>
          <cell r="BC1493">
            <v>38828</v>
          </cell>
        </row>
        <row r="1494">
          <cell r="A1494">
            <v>2006</v>
          </cell>
          <cell r="B1494">
            <v>1</v>
          </cell>
          <cell r="C1494">
            <v>620</v>
          </cell>
          <cell r="D1494">
            <v>21</v>
          </cell>
          <cell r="E1494">
            <v>792020</v>
          </cell>
          <cell r="F1494">
            <v>0</v>
          </cell>
          <cell r="G1494" t="str">
            <v>Затраты по ШПЗ (основные)</v>
          </cell>
          <cell r="H1494">
            <v>2011</v>
          </cell>
          <cell r="I1494">
            <v>7920</v>
          </cell>
          <cell r="J1494">
            <v>380674</v>
          </cell>
          <cell r="K1494">
            <v>1</v>
          </cell>
          <cell r="L1494">
            <v>0</v>
          </cell>
          <cell r="M1494">
            <v>0</v>
          </cell>
          <cell r="N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37</v>
          </cell>
          <cell r="V1494">
            <v>0</v>
          </cell>
          <cell r="W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37</v>
          </cell>
          <cell r="AE1494">
            <v>430230</v>
          </cell>
          <cell r="AF1494">
            <v>0</v>
          </cell>
          <cell r="AI1494">
            <v>2223</v>
          </cell>
          <cell r="AK1494">
            <v>0</v>
          </cell>
          <cell r="AM1494">
            <v>747</v>
          </cell>
          <cell r="AN1494">
            <v>1</v>
          </cell>
          <cell r="AO1494">
            <v>393216</v>
          </cell>
          <cell r="AQ1494">
            <v>0</v>
          </cell>
          <cell r="AR1494">
            <v>0</v>
          </cell>
          <cell r="AS1494" t="str">
            <v>Ы</v>
          </cell>
          <cell r="AT1494" t="str">
            <v>Ы</v>
          </cell>
          <cell r="AU1494">
            <v>0</v>
          </cell>
          <cell r="AV1494">
            <v>0</v>
          </cell>
          <cell r="AW1494">
            <v>23</v>
          </cell>
          <cell r="AX1494">
            <v>1</v>
          </cell>
          <cell r="AY1494">
            <v>0</v>
          </cell>
          <cell r="AZ1494">
            <v>0</v>
          </cell>
          <cell r="BA1494">
            <v>0</v>
          </cell>
          <cell r="BB1494">
            <v>0</v>
          </cell>
          <cell r="BC1494">
            <v>38828</v>
          </cell>
        </row>
        <row r="1495">
          <cell r="A1495">
            <v>2006</v>
          </cell>
          <cell r="B1495">
            <v>1</v>
          </cell>
          <cell r="C1495">
            <v>621</v>
          </cell>
          <cell r="D1495">
            <v>21</v>
          </cell>
          <cell r="E1495">
            <v>792020</v>
          </cell>
          <cell r="F1495">
            <v>0</v>
          </cell>
          <cell r="G1495" t="str">
            <v>Затраты по ШПЗ (основные)</v>
          </cell>
          <cell r="H1495">
            <v>2011</v>
          </cell>
          <cell r="I1495">
            <v>7920</v>
          </cell>
          <cell r="J1495">
            <v>130953</v>
          </cell>
          <cell r="K1495">
            <v>1</v>
          </cell>
          <cell r="L1495">
            <v>0</v>
          </cell>
          <cell r="M1495">
            <v>0</v>
          </cell>
          <cell r="N1495">
            <v>0</v>
          </cell>
          <cell r="R1495">
            <v>0</v>
          </cell>
          <cell r="S1495">
            <v>0</v>
          </cell>
          <cell r="T1495">
            <v>0</v>
          </cell>
          <cell r="U1495">
            <v>37</v>
          </cell>
          <cell r="V1495">
            <v>0</v>
          </cell>
          <cell r="W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37</v>
          </cell>
          <cell r="AE1495">
            <v>430240</v>
          </cell>
          <cell r="AF1495">
            <v>0</v>
          </cell>
          <cell r="AI1495">
            <v>2223</v>
          </cell>
          <cell r="AK1495">
            <v>0</v>
          </cell>
          <cell r="AM1495">
            <v>748</v>
          </cell>
          <cell r="AN1495">
            <v>1</v>
          </cell>
          <cell r="AO1495">
            <v>393216</v>
          </cell>
          <cell r="AQ1495">
            <v>0</v>
          </cell>
          <cell r="AR1495">
            <v>0</v>
          </cell>
          <cell r="AS1495" t="str">
            <v>Ы</v>
          </cell>
          <cell r="AT1495" t="str">
            <v>Ы</v>
          </cell>
          <cell r="AU1495">
            <v>0</v>
          </cell>
          <cell r="AV1495">
            <v>0</v>
          </cell>
          <cell r="AW1495">
            <v>23</v>
          </cell>
          <cell r="AX1495">
            <v>1</v>
          </cell>
          <cell r="AY1495">
            <v>0</v>
          </cell>
          <cell r="AZ1495">
            <v>0</v>
          </cell>
          <cell r="BA1495">
            <v>0</v>
          </cell>
          <cell r="BB1495">
            <v>0</v>
          </cell>
          <cell r="BC1495">
            <v>38828</v>
          </cell>
        </row>
        <row r="1496">
          <cell r="A1496">
            <v>2006</v>
          </cell>
          <cell r="B1496">
            <v>1</v>
          </cell>
          <cell r="C1496">
            <v>622</v>
          </cell>
          <cell r="D1496">
            <v>21</v>
          </cell>
          <cell r="E1496">
            <v>792020</v>
          </cell>
          <cell r="F1496">
            <v>0</v>
          </cell>
          <cell r="G1496" t="str">
            <v>Затраты по ШПЗ (основные)</v>
          </cell>
          <cell r="H1496">
            <v>2011</v>
          </cell>
          <cell r="I1496">
            <v>7920</v>
          </cell>
          <cell r="J1496">
            <v>292585</v>
          </cell>
          <cell r="K1496">
            <v>1</v>
          </cell>
          <cell r="L1496">
            <v>0</v>
          </cell>
          <cell r="M1496">
            <v>0</v>
          </cell>
          <cell r="N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37</v>
          </cell>
          <cell r="V1496">
            <v>0</v>
          </cell>
          <cell r="W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37</v>
          </cell>
          <cell r="AE1496">
            <v>450000</v>
          </cell>
          <cell r="AF1496">
            <v>0</v>
          </cell>
          <cell r="AI1496">
            <v>2223</v>
          </cell>
          <cell r="AK1496">
            <v>0</v>
          </cell>
          <cell r="AM1496">
            <v>749</v>
          </cell>
          <cell r="AN1496">
            <v>1</v>
          </cell>
          <cell r="AO1496">
            <v>393216</v>
          </cell>
          <cell r="AQ1496">
            <v>0</v>
          </cell>
          <cell r="AR1496">
            <v>0</v>
          </cell>
          <cell r="AS1496" t="str">
            <v>Ы</v>
          </cell>
          <cell r="AT1496" t="str">
            <v>Ы</v>
          </cell>
          <cell r="AU1496">
            <v>0</v>
          </cell>
          <cell r="AV1496">
            <v>0</v>
          </cell>
          <cell r="AW1496">
            <v>23</v>
          </cell>
          <cell r="AX1496">
            <v>1</v>
          </cell>
          <cell r="AY1496">
            <v>0</v>
          </cell>
          <cell r="AZ1496">
            <v>0</v>
          </cell>
          <cell r="BA1496">
            <v>0</v>
          </cell>
          <cell r="BB1496">
            <v>0</v>
          </cell>
          <cell r="BC1496">
            <v>38828</v>
          </cell>
        </row>
        <row r="1497">
          <cell r="A1497">
            <v>2006</v>
          </cell>
          <cell r="B1497">
            <v>1</v>
          </cell>
          <cell r="C1497">
            <v>623</v>
          </cell>
          <cell r="D1497">
            <v>21</v>
          </cell>
          <cell r="E1497">
            <v>792020</v>
          </cell>
          <cell r="F1497">
            <v>0</v>
          </cell>
          <cell r="G1497" t="str">
            <v>Затраты по ШПЗ (основные)</v>
          </cell>
          <cell r="H1497">
            <v>2011</v>
          </cell>
          <cell r="I1497">
            <v>7920</v>
          </cell>
          <cell r="J1497">
            <v>16381</v>
          </cell>
          <cell r="K1497">
            <v>1</v>
          </cell>
          <cell r="L1497">
            <v>0</v>
          </cell>
          <cell r="M1497">
            <v>0</v>
          </cell>
          <cell r="N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37</v>
          </cell>
          <cell r="V1497">
            <v>0</v>
          </cell>
          <cell r="W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37</v>
          </cell>
          <cell r="AE1497">
            <v>460000</v>
          </cell>
          <cell r="AF1497">
            <v>0</v>
          </cell>
          <cell r="AI1497">
            <v>2223</v>
          </cell>
          <cell r="AK1497">
            <v>0</v>
          </cell>
          <cell r="AM1497">
            <v>750</v>
          </cell>
          <cell r="AN1497">
            <v>1</v>
          </cell>
          <cell r="AO1497">
            <v>393216</v>
          </cell>
          <cell r="AQ1497">
            <v>0</v>
          </cell>
          <cell r="AR1497">
            <v>0</v>
          </cell>
          <cell r="AS1497" t="str">
            <v>Ы</v>
          </cell>
          <cell r="AT1497" t="str">
            <v>Ы</v>
          </cell>
          <cell r="AU1497">
            <v>0</v>
          </cell>
          <cell r="AV1497">
            <v>0</v>
          </cell>
          <cell r="AW1497">
            <v>23</v>
          </cell>
          <cell r="AX1497">
            <v>1</v>
          </cell>
          <cell r="AY1497">
            <v>0</v>
          </cell>
          <cell r="AZ1497">
            <v>0</v>
          </cell>
          <cell r="BA1497">
            <v>0</v>
          </cell>
          <cell r="BB1497">
            <v>0</v>
          </cell>
          <cell r="BC1497">
            <v>38828</v>
          </cell>
        </row>
        <row r="1498">
          <cell r="A1498">
            <v>2006</v>
          </cell>
          <cell r="B1498">
            <v>1</v>
          </cell>
          <cell r="C1498">
            <v>624</v>
          </cell>
          <cell r="D1498">
            <v>21</v>
          </cell>
          <cell r="E1498">
            <v>792020</v>
          </cell>
          <cell r="F1498">
            <v>0</v>
          </cell>
          <cell r="G1498" t="str">
            <v>Затраты по ШПЗ (основные)</v>
          </cell>
          <cell r="H1498">
            <v>2011</v>
          </cell>
          <cell r="I1498">
            <v>7920</v>
          </cell>
          <cell r="J1498">
            <v>41063</v>
          </cell>
          <cell r="K1498">
            <v>1</v>
          </cell>
          <cell r="L1498">
            <v>0</v>
          </cell>
          <cell r="M1498">
            <v>0</v>
          </cell>
          <cell r="N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37</v>
          </cell>
          <cell r="V1498">
            <v>0</v>
          </cell>
          <cell r="W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37</v>
          </cell>
          <cell r="AE1498">
            <v>465000</v>
          </cell>
          <cell r="AF1498">
            <v>0</v>
          </cell>
          <cell r="AI1498">
            <v>2223</v>
          </cell>
          <cell r="AK1498">
            <v>0</v>
          </cell>
          <cell r="AM1498">
            <v>751</v>
          </cell>
          <cell r="AN1498">
            <v>1</v>
          </cell>
          <cell r="AO1498">
            <v>393216</v>
          </cell>
          <cell r="AQ1498">
            <v>0</v>
          </cell>
          <cell r="AR1498">
            <v>0</v>
          </cell>
          <cell r="AS1498" t="str">
            <v>Ы</v>
          </cell>
          <cell r="AT1498" t="str">
            <v>Ы</v>
          </cell>
          <cell r="AU1498">
            <v>0</v>
          </cell>
          <cell r="AV1498">
            <v>0</v>
          </cell>
          <cell r="AW1498">
            <v>23</v>
          </cell>
          <cell r="AX1498">
            <v>1</v>
          </cell>
          <cell r="AY1498">
            <v>0</v>
          </cell>
          <cell r="AZ1498">
            <v>0</v>
          </cell>
          <cell r="BA1498">
            <v>0</v>
          </cell>
          <cell r="BB1498">
            <v>0</v>
          </cell>
          <cell r="BC1498">
            <v>38828</v>
          </cell>
        </row>
        <row r="1499">
          <cell r="A1499">
            <v>2006</v>
          </cell>
          <cell r="B1499">
            <v>1</v>
          </cell>
          <cell r="C1499">
            <v>625</v>
          </cell>
          <cell r="D1499">
            <v>21</v>
          </cell>
          <cell r="E1499">
            <v>792020</v>
          </cell>
          <cell r="F1499">
            <v>0</v>
          </cell>
          <cell r="G1499" t="str">
            <v>Затраты по ШПЗ (основные)</v>
          </cell>
          <cell r="H1499">
            <v>2011</v>
          </cell>
          <cell r="I1499">
            <v>7920</v>
          </cell>
          <cell r="J1499">
            <v>152945</v>
          </cell>
          <cell r="K1499">
            <v>1</v>
          </cell>
          <cell r="L1499">
            <v>0</v>
          </cell>
          <cell r="M1499">
            <v>0</v>
          </cell>
          <cell r="N1499">
            <v>0</v>
          </cell>
          <cell r="R1499">
            <v>0</v>
          </cell>
          <cell r="S1499">
            <v>0</v>
          </cell>
          <cell r="T1499">
            <v>0</v>
          </cell>
          <cell r="U1499">
            <v>37</v>
          </cell>
          <cell r="V1499">
            <v>0</v>
          </cell>
          <cell r="W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37</v>
          </cell>
          <cell r="AE1499">
            <v>501102</v>
          </cell>
          <cell r="AF1499">
            <v>0</v>
          </cell>
          <cell r="AI1499">
            <v>2223</v>
          </cell>
          <cell r="AK1499">
            <v>0</v>
          </cell>
          <cell r="AM1499">
            <v>752</v>
          </cell>
          <cell r="AN1499">
            <v>1</v>
          </cell>
          <cell r="AO1499">
            <v>393216</v>
          </cell>
          <cell r="AQ1499">
            <v>0</v>
          </cell>
          <cell r="AR1499">
            <v>0</v>
          </cell>
          <cell r="AS1499" t="str">
            <v>Ы</v>
          </cell>
          <cell r="AT1499" t="str">
            <v>Ы</v>
          </cell>
          <cell r="AU1499">
            <v>0</v>
          </cell>
          <cell r="AV1499">
            <v>0</v>
          </cell>
          <cell r="AW1499">
            <v>23</v>
          </cell>
          <cell r="AX1499">
            <v>1</v>
          </cell>
          <cell r="AY1499">
            <v>0</v>
          </cell>
          <cell r="AZ1499">
            <v>0</v>
          </cell>
          <cell r="BA1499">
            <v>0</v>
          </cell>
          <cell r="BB1499">
            <v>0</v>
          </cell>
          <cell r="BC1499">
            <v>38828</v>
          </cell>
        </row>
        <row r="1500">
          <cell r="A1500">
            <v>2006</v>
          </cell>
          <cell r="B1500">
            <v>1</v>
          </cell>
          <cell r="C1500">
            <v>626</v>
          </cell>
          <cell r="D1500">
            <v>21</v>
          </cell>
          <cell r="E1500">
            <v>792020</v>
          </cell>
          <cell r="F1500">
            <v>0</v>
          </cell>
          <cell r="G1500" t="str">
            <v>Затраты по ШПЗ (основные)</v>
          </cell>
          <cell r="H1500">
            <v>2011</v>
          </cell>
          <cell r="I1500">
            <v>7920</v>
          </cell>
          <cell r="J1500">
            <v>119216</v>
          </cell>
          <cell r="K1500">
            <v>1</v>
          </cell>
          <cell r="L1500">
            <v>0</v>
          </cell>
          <cell r="M1500">
            <v>0</v>
          </cell>
          <cell r="N1500">
            <v>0</v>
          </cell>
          <cell r="R1500">
            <v>0</v>
          </cell>
          <cell r="S1500">
            <v>0</v>
          </cell>
          <cell r="T1500">
            <v>0</v>
          </cell>
          <cell r="U1500">
            <v>37</v>
          </cell>
          <cell r="V1500">
            <v>0</v>
          </cell>
          <cell r="W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37</v>
          </cell>
          <cell r="AE1500">
            <v>501103</v>
          </cell>
          <cell r="AF1500">
            <v>0</v>
          </cell>
          <cell r="AI1500">
            <v>2223</v>
          </cell>
          <cell r="AK1500">
            <v>0</v>
          </cell>
          <cell r="AM1500">
            <v>753</v>
          </cell>
          <cell r="AN1500">
            <v>1</v>
          </cell>
          <cell r="AO1500">
            <v>393216</v>
          </cell>
          <cell r="AQ1500">
            <v>0</v>
          </cell>
          <cell r="AR1500">
            <v>0</v>
          </cell>
          <cell r="AS1500" t="str">
            <v>Ы</v>
          </cell>
          <cell r="AT1500" t="str">
            <v>Ы</v>
          </cell>
          <cell r="AU1500">
            <v>0</v>
          </cell>
          <cell r="AV1500">
            <v>0</v>
          </cell>
          <cell r="AW1500">
            <v>23</v>
          </cell>
          <cell r="AX1500">
            <v>1</v>
          </cell>
          <cell r="AY1500">
            <v>0</v>
          </cell>
          <cell r="AZ1500">
            <v>0</v>
          </cell>
          <cell r="BA1500">
            <v>0</v>
          </cell>
          <cell r="BB1500">
            <v>0</v>
          </cell>
          <cell r="BC1500">
            <v>38828</v>
          </cell>
        </row>
        <row r="1501">
          <cell r="A1501">
            <v>2006</v>
          </cell>
          <cell r="B1501">
            <v>1</v>
          </cell>
          <cell r="C1501">
            <v>627</v>
          </cell>
          <cell r="D1501">
            <v>21</v>
          </cell>
          <cell r="E1501">
            <v>792020</v>
          </cell>
          <cell r="F1501">
            <v>0</v>
          </cell>
          <cell r="G1501" t="str">
            <v>Затраты по ШПЗ (основные)</v>
          </cell>
          <cell r="H1501">
            <v>2011</v>
          </cell>
          <cell r="I1501">
            <v>7920</v>
          </cell>
          <cell r="J1501">
            <v>2181886.64</v>
          </cell>
          <cell r="K1501">
            <v>1</v>
          </cell>
          <cell r="L1501">
            <v>0</v>
          </cell>
          <cell r="M1501">
            <v>0</v>
          </cell>
          <cell r="N1501">
            <v>0</v>
          </cell>
          <cell r="R1501">
            <v>0</v>
          </cell>
          <cell r="S1501">
            <v>0</v>
          </cell>
          <cell r="T1501">
            <v>0</v>
          </cell>
          <cell r="U1501">
            <v>37</v>
          </cell>
          <cell r="V1501">
            <v>0</v>
          </cell>
          <cell r="W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37</v>
          </cell>
          <cell r="AE1501">
            <v>503000</v>
          </cell>
          <cell r="AF1501">
            <v>0</v>
          </cell>
          <cell r="AI1501">
            <v>2223</v>
          </cell>
          <cell r="AK1501">
            <v>0</v>
          </cell>
          <cell r="AM1501">
            <v>754</v>
          </cell>
          <cell r="AN1501">
            <v>1</v>
          </cell>
          <cell r="AO1501">
            <v>393216</v>
          </cell>
          <cell r="AQ1501">
            <v>0</v>
          </cell>
          <cell r="AR1501">
            <v>0</v>
          </cell>
          <cell r="AS1501" t="str">
            <v>Ы</v>
          </cell>
          <cell r="AT1501" t="str">
            <v>Ы</v>
          </cell>
          <cell r="AU1501">
            <v>0</v>
          </cell>
          <cell r="AV1501">
            <v>0</v>
          </cell>
          <cell r="AW1501">
            <v>23</v>
          </cell>
          <cell r="AX1501">
            <v>1</v>
          </cell>
          <cell r="AY1501">
            <v>0</v>
          </cell>
          <cell r="AZ1501">
            <v>0</v>
          </cell>
          <cell r="BA1501">
            <v>0</v>
          </cell>
          <cell r="BB1501">
            <v>0</v>
          </cell>
          <cell r="BC1501">
            <v>38828</v>
          </cell>
        </row>
        <row r="1502">
          <cell r="A1502">
            <v>2006</v>
          </cell>
          <cell r="B1502">
            <v>1</v>
          </cell>
          <cell r="C1502">
            <v>628</v>
          </cell>
          <cell r="D1502">
            <v>21</v>
          </cell>
          <cell r="E1502">
            <v>792020</v>
          </cell>
          <cell r="F1502">
            <v>0</v>
          </cell>
          <cell r="G1502" t="str">
            <v>Затраты по ШПЗ (основные)</v>
          </cell>
          <cell r="H1502">
            <v>2011</v>
          </cell>
          <cell r="I1502">
            <v>7920</v>
          </cell>
          <cell r="J1502">
            <v>11165</v>
          </cell>
          <cell r="K1502">
            <v>1</v>
          </cell>
          <cell r="L1502">
            <v>0</v>
          </cell>
          <cell r="M1502">
            <v>0</v>
          </cell>
          <cell r="N1502">
            <v>0</v>
          </cell>
          <cell r="R1502">
            <v>0</v>
          </cell>
          <cell r="S1502">
            <v>0</v>
          </cell>
          <cell r="T1502">
            <v>0</v>
          </cell>
          <cell r="U1502">
            <v>37</v>
          </cell>
          <cell r="V1502">
            <v>0</v>
          </cell>
          <cell r="W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37</v>
          </cell>
          <cell r="AE1502">
            <v>504900</v>
          </cell>
          <cell r="AF1502">
            <v>0</v>
          </cell>
          <cell r="AI1502">
            <v>2223</v>
          </cell>
          <cell r="AK1502">
            <v>0</v>
          </cell>
          <cell r="AM1502">
            <v>755</v>
          </cell>
          <cell r="AN1502">
            <v>1</v>
          </cell>
          <cell r="AO1502">
            <v>393216</v>
          </cell>
          <cell r="AQ1502">
            <v>0</v>
          </cell>
          <cell r="AR1502">
            <v>0</v>
          </cell>
          <cell r="AS1502" t="str">
            <v>Ы</v>
          </cell>
          <cell r="AT1502" t="str">
            <v>Ы</v>
          </cell>
          <cell r="AU1502">
            <v>0</v>
          </cell>
          <cell r="AV1502">
            <v>0</v>
          </cell>
          <cell r="AW1502">
            <v>23</v>
          </cell>
          <cell r="AX1502">
            <v>1</v>
          </cell>
          <cell r="AY1502">
            <v>0</v>
          </cell>
          <cell r="AZ1502">
            <v>0</v>
          </cell>
          <cell r="BA1502">
            <v>0</v>
          </cell>
          <cell r="BB1502">
            <v>0</v>
          </cell>
          <cell r="BC1502">
            <v>38828</v>
          </cell>
        </row>
        <row r="1503">
          <cell r="A1503">
            <v>2006</v>
          </cell>
          <cell r="B1503">
            <v>1</v>
          </cell>
          <cell r="C1503">
            <v>629</v>
          </cell>
          <cell r="D1503">
            <v>21</v>
          </cell>
          <cell r="E1503">
            <v>792020</v>
          </cell>
          <cell r="F1503">
            <v>0</v>
          </cell>
          <cell r="G1503" t="str">
            <v>Затраты по ШПЗ (основные)</v>
          </cell>
          <cell r="H1503">
            <v>2011</v>
          </cell>
          <cell r="I1503">
            <v>7920</v>
          </cell>
          <cell r="J1503">
            <v>10350.23</v>
          </cell>
          <cell r="K1503">
            <v>1</v>
          </cell>
          <cell r="L1503">
            <v>0</v>
          </cell>
          <cell r="M1503">
            <v>0</v>
          </cell>
          <cell r="N1503">
            <v>0</v>
          </cell>
          <cell r="R1503">
            <v>0</v>
          </cell>
          <cell r="S1503">
            <v>0</v>
          </cell>
          <cell r="T1503">
            <v>0</v>
          </cell>
          <cell r="U1503">
            <v>37</v>
          </cell>
          <cell r="V1503">
            <v>0</v>
          </cell>
          <cell r="W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37</v>
          </cell>
          <cell r="AE1503">
            <v>505100</v>
          </cell>
          <cell r="AF1503">
            <v>0</v>
          </cell>
          <cell r="AI1503">
            <v>2223</v>
          </cell>
          <cell r="AK1503">
            <v>0</v>
          </cell>
          <cell r="AM1503">
            <v>756</v>
          </cell>
          <cell r="AN1503">
            <v>1</v>
          </cell>
          <cell r="AO1503">
            <v>393216</v>
          </cell>
          <cell r="AQ1503">
            <v>0</v>
          </cell>
          <cell r="AR1503">
            <v>0</v>
          </cell>
          <cell r="AS1503" t="str">
            <v>Ы</v>
          </cell>
          <cell r="AT1503" t="str">
            <v>Ы</v>
          </cell>
          <cell r="AU1503">
            <v>0</v>
          </cell>
          <cell r="AV1503">
            <v>0</v>
          </cell>
          <cell r="AW1503">
            <v>23</v>
          </cell>
          <cell r="AX1503">
            <v>1</v>
          </cell>
          <cell r="AY1503">
            <v>0</v>
          </cell>
          <cell r="AZ1503">
            <v>0</v>
          </cell>
          <cell r="BA1503">
            <v>0</v>
          </cell>
          <cell r="BB1503">
            <v>0</v>
          </cell>
          <cell r="BC1503">
            <v>38828</v>
          </cell>
        </row>
        <row r="1504">
          <cell r="A1504">
            <v>2006</v>
          </cell>
          <cell r="B1504">
            <v>1</v>
          </cell>
          <cell r="C1504">
            <v>630</v>
          </cell>
          <cell r="D1504">
            <v>21</v>
          </cell>
          <cell r="E1504">
            <v>792020</v>
          </cell>
          <cell r="F1504">
            <v>0</v>
          </cell>
          <cell r="G1504" t="str">
            <v>Затраты по ШПЗ (основные)</v>
          </cell>
          <cell r="H1504">
            <v>2011</v>
          </cell>
          <cell r="I1504">
            <v>7920</v>
          </cell>
          <cell r="J1504">
            <v>915757.04</v>
          </cell>
          <cell r="K1504">
            <v>1</v>
          </cell>
          <cell r="L1504">
            <v>0</v>
          </cell>
          <cell r="M1504">
            <v>0</v>
          </cell>
          <cell r="N1504">
            <v>0</v>
          </cell>
          <cell r="R1504">
            <v>0</v>
          </cell>
          <cell r="S1504">
            <v>0</v>
          </cell>
          <cell r="T1504">
            <v>0</v>
          </cell>
          <cell r="U1504">
            <v>37</v>
          </cell>
          <cell r="V1504">
            <v>0</v>
          </cell>
          <cell r="W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37</v>
          </cell>
          <cell r="AE1504">
            <v>505200</v>
          </cell>
          <cell r="AF1504">
            <v>0</v>
          </cell>
          <cell r="AI1504">
            <v>2223</v>
          </cell>
          <cell r="AK1504">
            <v>0</v>
          </cell>
          <cell r="AM1504">
            <v>757</v>
          </cell>
          <cell r="AN1504">
            <v>1</v>
          </cell>
          <cell r="AO1504">
            <v>393216</v>
          </cell>
          <cell r="AQ1504">
            <v>0</v>
          </cell>
          <cell r="AR1504">
            <v>0</v>
          </cell>
          <cell r="AS1504" t="str">
            <v>Ы</v>
          </cell>
          <cell r="AT1504" t="str">
            <v>Ы</v>
          </cell>
          <cell r="AU1504">
            <v>0</v>
          </cell>
          <cell r="AV1504">
            <v>0</v>
          </cell>
          <cell r="AW1504">
            <v>23</v>
          </cell>
          <cell r="AX1504">
            <v>1</v>
          </cell>
          <cell r="AY1504">
            <v>0</v>
          </cell>
          <cell r="AZ1504">
            <v>0</v>
          </cell>
          <cell r="BA1504">
            <v>0</v>
          </cell>
          <cell r="BB1504">
            <v>0</v>
          </cell>
          <cell r="BC1504">
            <v>38828</v>
          </cell>
        </row>
        <row r="1505">
          <cell r="A1505">
            <v>2006</v>
          </cell>
          <cell r="B1505">
            <v>1</v>
          </cell>
          <cell r="C1505">
            <v>631</v>
          </cell>
          <cell r="D1505">
            <v>21</v>
          </cell>
          <cell r="E1505">
            <v>792020</v>
          </cell>
          <cell r="F1505">
            <v>0</v>
          </cell>
          <cell r="G1505" t="str">
            <v>Затраты по ШПЗ (основные)</v>
          </cell>
          <cell r="H1505">
            <v>2011</v>
          </cell>
          <cell r="I1505">
            <v>7920</v>
          </cell>
          <cell r="J1505">
            <v>4797.8999999999996</v>
          </cell>
          <cell r="K1505">
            <v>1</v>
          </cell>
          <cell r="L1505">
            <v>0</v>
          </cell>
          <cell r="M1505">
            <v>0</v>
          </cell>
          <cell r="N1505">
            <v>0</v>
          </cell>
          <cell r="R1505">
            <v>0</v>
          </cell>
          <cell r="S1505">
            <v>0</v>
          </cell>
          <cell r="T1505">
            <v>0</v>
          </cell>
          <cell r="U1505">
            <v>37</v>
          </cell>
          <cell r="V1505">
            <v>0</v>
          </cell>
          <cell r="W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37</v>
          </cell>
          <cell r="AE1505">
            <v>505300</v>
          </cell>
          <cell r="AF1505">
            <v>0</v>
          </cell>
          <cell r="AI1505">
            <v>2223</v>
          </cell>
          <cell r="AK1505">
            <v>0</v>
          </cell>
          <cell r="AM1505">
            <v>758</v>
          </cell>
          <cell r="AN1505">
            <v>1</v>
          </cell>
          <cell r="AO1505">
            <v>393216</v>
          </cell>
          <cell r="AQ1505">
            <v>0</v>
          </cell>
          <cell r="AR1505">
            <v>0</v>
          </cell>
          <cell r="AS1505" t="str">
            <v>Ы</v>
          </cell>
          <cell r="AT1505" t="str">
            <v>Ы</v>
          </cell>
          <cell r="AU1505">
            <v>0</v>
          </cell>
          <cell r="AV1505">
            <v>0</v>
          </cell>
          <cell r="AW1505">
            <v>23</v>
          </cell>
          <cell r="AX1505">
            <v>1</v>
          </cell>
          <cell r="AY1505">
            <v>0</v>
          </cell>
          <cell r="AZ1505">
            <v>0</v>
          </cell>
          <cell r="BA1505">
            <v>0</v>
          </cell>
          <cell r="BB1505">
            <v>0</v>
          </cell>
          <cell r="BC1505">
            <v>38828</v>
          </cell>
        </row>
        <row r="1506">
          <cell r="A1506">
            <v>2006</v>
          </cell>
          <cell r="B1506">
            <v>1</v>
          </cell>
          <cell r="C1506">
            <v>632</v>
          </cell>
          <cell r="D1506">
            <v>21</v>
          </cell>
          <cell r="E1506">
            <v>792020</v>
          </cell>
          <cell r="F1506">
            <v>0</v>
          </cell>
          <cell r="G1506" t="str">
            <v>Затраты по ШПЗ (основные)</v>
          </cell>
          <cell r="H1506">
            <v>2011</v>
          </cell>
          <cell r="I1506">
            <v>7920</v>
          </cell>
          <cell r="J1506">
            <v>776761.4</v>
          </cell>
          <cell r="K1506">
            <v>1</v>
          </cell>
          <cell r="L1506">
            <v>0</v>
          </cell>
          <cell r="M1506">
            <v>0</v>
          </cell>
          <cell r="N1506">
            <v>0</v>
          </cell>
          <cell r="R1506">
            <v>0</v>
          </cell>
          <cell r="S1506">
            <v>0</v>
          </cell>
          <cell r="T1506">
            <v>0</v>
          </cell>
          <cell r="U1506">
            <v>37</v>
          </cell>
          <cell r="V1506">
            <v>0</v>
          </cell>
          <cell r="W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37</v>
          </cell>
          <cell r="AE1506">
            <v>508310</v>
          </cell>
          <cell r="AF1506">
            <v>0</v>
          </cell>
          <cell r="AI1506">
            <v>2223</v>
          </cell>
          <cell r="AK1506">
            <v>0</v>
          </cell>
          <cell r="AM1506">
            <v>759</v>
          </cell>
          <cell r="AN1506">
            <v>1</v>
          </cell>
          <cell r="AO1506">
            <v>393216</v>
          </cell>
          <cell r="AQ1506">
            <v>0</v>
          </cell>
          <cell r="AR1506">
            <v>0</v>
          </cell>
          <cell r="AS1506" t="str">
            <v>Ы</v>
          </cell>
          <cell r="AT1506" t="str">
            <v>Ы</v>
          </cell>
          <cell r="AU1506">
            <v>0</v>
          </cell>
          <cell r="AV1506">
            <v>0</v>
          </cell>
          <cell r="AW1506">
            <v>23</v>
          </cell>
          <cell r="AX1506">
            <v>1</v>
          </cell>
          <cell r="AY1506">
            <v>0</v>
          </cell>
          <cell r="AZ1506">
            <v>0</v>
          </cell>
          <cell r="BA1506">
            <v>0</v>
          </cell>
          <cell r="BB1506">
            <v>0</v>
          </cell>
          <cell r="BC1506">
            <v>38828</v>
          </cell>
        </row>
        <row r="1507">
          <cell r="A1507">
            <v>2006</v>
          </cell>
          <cell r="B1507">
            <v>1</v>
          </cell>
          <cell r="C1507">
            <v>633</v>
          </cell>
          <cell r="D1507">
            <v>21</v>
          </cell>
          <cell r="E1507">
            <v>792020</v>
          </cell>
          <cell r="F1507">
            <v>0</v>
          </cell>
          <cell r="G1507" t="str">
            <v>Затраты по ШПЗ (основные)</v>
          </cell>
          <cell r="H1507">
            <v>2011</v>
          </cell>
          <cell r="I1507">
            <v>7920</v>
          </cell>
          <cell r="J1507">
            <v>1976420.11</v>
          </cell>
          <cell r="K1507">
            <v>1</v>
          </cell>
          <cell r="L1507">
            <v>0</v>
          </cell>
          <cell r="M1507">
            <v>0</v>
          </cell>
          <cell r="N1507">
            <v>0</v>
          </cell>
          <cell r="R1507">
            <v>0</v>
          </cell>
          <cell r="S1507">
            <v>0</v>
          </cell>
          <cell r="T1507">
            <v>0</v>
          </cell>
          <cell r="U1507">
            <v>37</v>
          </cell>
          <cell r="V1507">
            <v>0</v>
          </cell>
          <cell r="W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37</v>
          </cell>
          <cell r="AE1507">
            <v>510100</v>
          </cell>
          <cell r="AF1507">
            <v>0</v>
          </cell>
          <cell r="AI1507">
            <v>2223</v>
          </cell>
          <cell r="AK1507">
            <v>0</v>
          </cell>
          <cell r="AM1507">
            <v>760</v>
          </cell>
          <cell r="AN1507">
            <v>1</v>
          </cell>
          <cell r="AO1507">
            <v>393216</v>
          </cell>
          <cell r="AQ1507">
            <v>0</v>
          </cell>
          <cell r="AR1507">
            <v>0</v>
          </cell>
          <cell r="AS1507" t="str">
            <v>Ы</v>
          </cell>
          <cell r="AT1507" t="str">
            <v>Ы</v>
          </cell>
          <cell r="AU1507">
            <v>0</v>
          </cell>
          <cell r="AV1507">
            <v>0</v>
          </cell>
          <cell r="AW1507">
            <v>23</v>
          </cell>
          <cell r="AX1507">
            <v>1</v>
          </cell>
          <cell r="AY1507">
            <v>0</v>
          </cell>
          <cell r="AZ1507">
            <v>0</v>
          </cell>
          <cell r="BA1507">
            <v>0</v>
          </cell>
          <cell r="BB1507">
            <v>0</v>
          </cell>
          <cell r="BC1507">
            <v>38828</v>
          </cell>
        </row>
        <row r="1508">
          <cell r="A1508">
            <v>2006</v>
          </cell>
          <cell r="B1508">
            <v>1</v>
          </cell>
          <cell r="C1508">
            <v>634</v>
          </cell>
          <cell r="D1508">
            <v>21</v>
          </cell>
          <cell r="E1508">
            <v>792020</v>
          </cell>
          <cell r="F1508">
            <v>0</v>
          </cell>
          <cell r="G1508" t="str">
            <v>Затраты по ШПЗ (основные)</v>
          </cell>
          <cell r="H1508">
            <v>2011</v>
          </cell>
          <cell r="I1508">
            <v>7920</v>
          </cell>
          <cell r="J1508">
            <v>320.35000000000002</v>
          </cell>
          <cell r="K1508">
            <v>1</v>
          </cell>
          <cell r="L1508">
            <v>0</v>
          </cell>
          <cell r="M1508">
            <v>0</v>
          </cell>
          <cell r="N1508">
            <v>0</v>
          </cell>
          <cell r="R1508">
            <v>0</v>
          </cell>
          <cell r="S1508">
            <v>0</v>
          </cell>
          <cell r="T1508">
            <v>0</v>
          </cell>
          <cell r="U1508">
            <v>37</v>
          </cell>
          <cell r="V1508">
            <v>0</v>
          </cell>
          <cell r="W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37</v>
          </cell>
          <cell r="AE1508">
            <v>510200</v>
          </cell>
          <cell r="AF1508">
            <v>0</v>
          </cell>
          <cell r="AI1508">
            <v>2223</v>
          </cell>
          <cell r="AK1508">
            <v>0</v>
          </cell>
          <cell r="AM1508">
            <v>761</v>
          </cell>
          <cell r="AN1508">
            <v>1</v>
          </cell>
          <cell r="AO1508">
            <v>393216</v>
          </cell>
          <cell r="AQ1508">
            <v>0</v>
          </cell>
          <cell r="AR1508">
            <v>0</v>
          </cell>
          <cell r="AS1508" t="str">
            <v>Ы</v>
          </cell>
          <cell r="AT1508" t="str">
            <v>Ы</v>
          </cell>
          <cell r="AU1508">
            <v>0</v>
          </cell>
          <cell r="AV1508">
            <v>0</v>
          </cell>
          <cell r="AW1508">
            <v>23</v>
          </cell>
          <cell r="AX1508">
            <v>1</v>
          </cell>
          <cell r="AY1508">
            <v>0</v>
          </cell>
          <cell r="AZ1508">
            <v>0</v>
          </cell>
          <cell r="BA1508">
            <v>0</v>
          </cell>
          <cell r="BB1508">
            <v>0</v>
          </cell>
          <cell r="BC1508">
            <v>38828</v>
          </cell>
        </row>
        <row r="1509">
          <cell r="A1509">
            <v>2006</v>
          </cell>
          <cell r="B1509">
            <v>1</v>
          </cell>
          <cell r="C1509">
            <v>635</v>
          </cell>
          <cell r="D1509">
            <v>21</v>
          </cell>
          <cell r="E1509">
            <v>792020</v>
          </cell>
          <cell r="F1509">
            <v>0</v>
          </cell>
          <cell r="G1509" t="str">
            <v>Затраты по ШПЗ (основные)</v>
          </cell>
          <cell r="H1509">
            <v>2011</v>
          </cell>
          <cell r="I1509">
            <v>7920</v>
          </cell>
          <cell r="J1509">
            <v>540</v>
          </cell>
          <cell r="K1509">
            <v>1</v>
          </cell>
          <cell r="L1509">
            <v>0</v>
          </cell>
          <cell r="M1509">
            <v>0</v>
          </cell>
          <cell r="N1509">
            <v>0</v>
          </cell>
          <cell r="R1509">
            <v>0</v>
          </cell>
          <cell r="S1509">
            <v>0</v>
          </cell>
          <cell r="T1509">
            <v>0</v>
          </cell>
          <cell r="U1509">
            <v>37</v>
          </cell>
          <cell r="V1509">
            <v>0</v>
          </cell>
          <cell r="W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37</v>
          </cell>
          <cell r="AE1509">
            <v>510300</v>
          </cell>
          <cell r="AF1509">
            <v>0</v>
          </cell>
          <cell r="AI1509">
            <v>2223</v>
          </cell>
          <cell r="AK1509">
            <v>0</v>
          </cell>
          <cell r="AM1509">
            <v>762</v>
          </cell>
          <cell r="AN1509">
            <v>1</v>
          </cell>
          <cell r="AO1509">
            <v>393216</v>
          </cell>
          <cell r="AQ1509">
            <v>0</v>
          </cell>
          <cell r="AR1509">
            <v>0</v>
          </cell>
          <cell r="AS1509" t="str">
            <v>Ы</v>
          </cell>
          <cell r="AT1509" t="str">
            <v>Ы</v>
          </cell>
          <cell r="AU1509">
            <v>0</v>
          </cell>
          <cell r="AV1509">
            <v>0</v>
          </cell>
          <cell r="AW1509">
            <v>23</v>
          </cell>
          <cell r="AX1509">
            <v>1</v>
          </cell>
          <cell r="AY1509">
            <v>0</v>
          </cell>
          <cell r="AZ1509">
            <v>0</v>
          </cell>
          <cell r="BA1509">
            <v>0</v>
          </cell>
          <cell r="BB1509">
            <v>0</v>
          </cell>
          <cell r="BC1509">
            <v>38828</v>
          </cell>
        </row>
        <row r="1510">
          <cell r="A1510">
            <v>2006</v>
          </cell>
          <cell r="B1510">
            <v>1</v>
          </cell>
          <cell r="C1510">
            <v>636</v>
          </cell>
          <cell r="D1510">
            <v>21</v>
          </cell>
          <cell r="E1510">
            <v>792020</v>
          </cell>
          <cell r="F1510">
            <v>0</v>
          </cell>
          <cell r="G1510" t="str">
            <v>Затраты по ШПЗ (основные)</v>
          </cell>
          <cell r="H1510">
            <v>2011</v>
          </cell>
          <cell r="I1510">
            <v>7920</v>
          </cell>
          <cell r="J1510">
            <v>1828.18</v>
          </cell>
          <cell r="K1510">
            <v>1</v>
          </cell>
          <cell r="L1510">
            <v>0</v>
          </cell>
          <cell r="M1510">
            <v>0</v>
          </cell>
          <cell r="N1510">
            <v>0</v>
          </cell>
          <cell r="R1510">
            <v>0</v>
          </cell>
          <cell r="S1510">
            <v>0</v>
          </cell>
          <cell r="T1510">
            <v>0</v>
          </cell>
          <cell r="U1510">
            <v>37</v>
          </cell>
          <cell r="V1510">
            <v>0</v>
          </cell>
          <cell r="W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37</v>
          </cell>
          <cell r="AE1510">
            <v>510400</v>
          </cell>
          <cell r="AF1510">
            <v>0</v>
          </cell>
          <cell r="AI1510">
            <v>2223</v>
          </cell>
          <cell r="AK1510">
            <v>0</v>
          </cell>
          <cell r="AM1510">
            <v>763</v>
          </cell>
          <cell r="AN1510">
            <v>1</v>
          </cell>
          <cell r="AO1510">
            <v>393216</v>
          </cell>
          <cell r="AQ1510">
            <v>0</v>
          </cell>
          <cell r="AR1510">
            <v>0</v>
          </cell>
          <cell r="AS1510" t="str">
            <v>Ы</v>
          </cell>
          <cell r="AT1510" t="str">
            <v>Ы</v>
          </cell>
          <cell r="AU1510">
            <v>0</v>
          </cell>
          <cell r="AV1510">
            <v>0</v>
          </cell>
          <cell r="AW1510">
            <v>23</v>
          </cell>
          <cell r="AX1510">
            <v>1</v>
          </cell>
          <cell r="AY1510">
            <v>0</v>
          </cell>
          <cell r="AZ1510">
            <v>0</v>
          </cell>
          <cell r="BA1510">
            <v>0</v>
          </cell>
          <cell r="BB1510">
            <v>0</v>
          </cell>
          <cell r="BC1510">
            <v>38828</v>
          </cell>
        </row>
        <row r="1511">
          <cell r="A1511">
            <v>2006</v>
          </cell>
          <cell r="B1511">
            <v>1</v>
          </cell>
          <cell r="C1511">
            <v>637</v>
          </cell>
          <cell r="D1511">
            <v>21</v>
          </cell>
          <cell r="E1511">
            <v>792020</v>
          </cell>
          <cell r="F1511">
            <v>0</v>
          </cell>
          <cell r="G1511" t="str">
            <v>Затраты по ШПЗ (основные)</v>
          </cell>
          <cell r="H1511">
            <v>2011</v>
          </cell>
          <cell r="I1511">
            <v>7920</v>
          </cell>
          <cell r="J1511">
            <v>1495540</v>
          </cell>
          <cell r="K1511">
            <v>1</v>
          </cell>
          <cell r="L1511">
            <v>0</v>
          </cell>
          <cell r="M1511">
            <v>0</v>
          </cell>
          <cell r="N1511">
            <v>0</v>
          </cell>
          <cell r="R1511">
            <v>0</v>
          </cell>
          <cell r="S1511">
            <v>0</v>
          </cell>
          <cell r="T1511">
            <v>0</v>
          </cell>
          <cell r="U1511">
            <v>37</v>
          </cell>
          <cell r="V1511">
            <v>0</v>
          </cell>
          <cell r="W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37</v>
          </cell>
          <cell r="AE1511">
            <v>510600</v>
          </cell>
          <cell r="AF1511">
            <v>0</v>
          </cell>
          <cell r="AI1511">
            <v>2223</v>
          </cell>
          <cell r="AK1511">
            <v>0</v>
          </cell>
          <cell r="AM1511">
            <v>764</v>
          </cell>
          <cell r="AN1511">
            <v>1</v>
          </cell>
          <cell r="AO1511">
            <v>393216</v>
          </cell>
          <cell r="AQ1511">
            <v>0</v>
          </cell>
          <cell r="AR1511">
            <v>0</v>
          </cell>
          <cell r="AS1511" t="str">
            <v>Ы</v>
          </cell>
          <cell r="AT1511" t="str">
            <v>Ы</v>
          </cell>
          <cell r="AU1511">
            <v>0</v>
          </cell>
          <cell r="AV1511">
            <v>0</v>
          </cell>
          <cell r="AW1511">
            <v>23</v>
          </cell>
          <cell r="AX1511">
            <v>1</v>
          </cell>
          <cell r="AY1511">
            <v>0</v>
          </cell>
          <cell r="AZ1511">
            <v>0</v>
          </cell>
          <cell r="BA1511">
            <v>0</v>
          </cell>
          <cell r="BB1511">
            <v>0</v>
          </cell>
          <cell r="BC1511">
            <v>38828</v>
          </cell>
        </row>
        <row r="1512">
          <cell r="A1512">
            <v>2006</v>
          </cell>
          <cell r="B1512">
            <v>1</v>
          </cell>
          <cell r="C1512">
            <v>638</v>
          </cell>
          <cell r="D1512">
            <v>21</v>
          </cell>
          <cell r="E1512">
            <v>792020</v>
          </cell>
          <cell r="F1512">
            <v>0</v>
          </cell>
          <cell r="G1512" t="str">
            <v>Затраты по ШПЗ (основные)</v>
          </cell>
          <cell r="H1512">
            <v>2011</v>
          </cell>
          <cell r="I1512">
            <v>7920</v>
          </cell>
          <cell r="J1512">
            <v>23486.17</v>
          </cell>
          <cell r="K1512">
            <v>1</v>
          </cell>
          <cell r="L1512">
            <v>0</v>
          </cell>
          <cell r="M1512">
            <v>0</v>
          </cell>
          <cell r="N1512">
            <v>0</v>
          </cell>
          <cell r="R1512">
            <v>0</v>
          </cell>
          <cell r="S1512">
            <v>0</v>
          </cell>
          <cell r="T1512">
            <v>0</v>
          </cell>
          <cell r="U1512">
            <v>37</v>
          </cell>
          <cell r="V1512">
            <v>0</v>
          </cell>
          <cell r="W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37</v>
          </cell>
          <cell r="AE1512">
            <v>513600</v>
          </cell>
          <cell r="AF1512">
            <v>0</v>
          </cell>
          <cell r="AI1512">
            <v>2223</v>
          </cell>
          <cell r="AK1512">
            <v>0</v>
          </cell>
          <cell r="AM1512">
            <v>765</v>
          </cell>
          <cell r="AN1512">
            <v>1</v>
          </cell>
          <cell r="AO1512">
            <v>393216</v>
          </cell>
          <cell r="AQ1512">
            <v>0</v>
          </cell>
          <cell r="AR1512">
            <v>0</v>
          </cell>
          <cell r="AS1512" t="str">
            <v>Ы</v>
          </cell>
          <cell r="AT1512" t="str">
            <v>Ы</v>
          </cell>
          <cell r="AU1512">
            <v>0</v>
          </cell>
          <cell r="AV1512">
            <v>0</v>
          </cell>
          <cell r="AW1512">
            <v>23</v>
          </cell>
          <cell r="AX1512">
            <v>1</v>
          </cell>
          <cell r="AY1512">
            <v>0</v>
          </cell>
          <cell r="AZ1512">
            <v>0</v>
          </cell>
          <cell r="BA1512">
            <v>0</v>
          </cell>
          <cell r="BB1512">
            <v>0</v>
          </cell>
          <cell r="BC1512">
            <v>38828</v>
          </cell>
        </row>
        <row r="1513">
          <cell r="A1513">
            <v>2006</v>
          </cell>
          <cell r="B1513">
            <v>1</v>
          </cell>
          <cell r="C1513">
            <v>639</v>
          </cell>
          <cell r="D1513">
            <v>21</v>
          </cell>
          <cell r="E1513">
            <v>792020</v>
          </cell>
          <cell r="F1513">
            <v>0</v>
          </cell>
          <cell r="G1513" t="str">
            <v>Затраты по ШПЗ (основные)</v>
          </cell>
          <cell r="H1513">
            <v>2011</v>
          </cell>
          <cell r="I1513">
            <v>7920</v>
          </cell>
          <cell r="J1513">
            <v>3915</v>
          </cell>
          <cell r="K1513">
            <v>1</v>
          </cell>
          <cell r="L1513">
            <v>0</v>
          </cell>
          <cell r="M1513">
            <v>0</v>
          </cell>
          <cell r="N1513">
            <v>0</v>
          </cell>
          <cell r="R1513">
            <v>0</v>
          </cell>
          <cell r="S1513">
            <v>0</v>
          </cell>
          <cell r="T1513">
            <v>0</v>
          </cell>
          <cell r="U1513">
            <v>37</v>
          </cell>
          <cell r="V1513">
            <v>0</v>
          </cell>
          <cell r="W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37</v>
          </cell>
          <cell r="AE1513">
            <v>530000</v>
          </cell>
          <cell r="AF1513">
            <v>0</v>
          </cell>
          <cell r="AI1513">
            <v>2223</v>
          </cell>
          <cell r="AK1513">
            <v>0</v>
          </cell>
          <cell r="AM1513">
            <v>766</v>
          </cell>
          <cell r="AN1513">
            <v>1</v>
          </cell>
          <cell r="AO1513">
            <v>393216</v>
          </cell>
          <cell r="AQ1513">
            <v>0</v>
          </cell>
          <cell r="AR1513">
            <v>0</v>
          </cell>
          <cell r="AS1513" t="str">
            <v>Ы</v>
          </cell>
          <cell r="AT1513" t="str">
            <v>Ы</v>
          </cell>
          <cell r="AU1513">
            <v>0</v>
          </cell>
          <cell r="AV1513">
            <v>0</v>
          </cell>
          <cell r="AW1513">
            <v>23</v>
          </cell>
          <cell r="AX1513">
            <v>1</v>
          </cell>
          <cell r="AY1513">
            <v>0</v>
          </cell>
          <cell r="AZ1513">
            <v>0</v>
          </cell>
          <cell r="BA1513">
            <v>0</v>
          </cell>
          <cell r="BB1513">
            <v>0</v>
          </cell>
          <cell r="BC1513">
            <v>38828</v>
          </cell>
        </row>
        <row r="1514">
          <cell r="A1514">
            <v>2006</v>
          </cell>
          <cell r="B1514">
            <v>2</v>
          </cell>
          <cell r="C1514">
            <v>20</v>
          </cell>
          <cell r="D1514">
            <v>21</v>
          </cell>
          <cell r="E1514">
            <v>792020</v>
          </cell>
          <cell r="F1514">
            <v>0</v>
          </cell>
          <cell r="G1514" t="str">
            <v>Затраты по ШПЗ (основные)</v>
          </cell>
          <cell r="H1514">
            <v>2011</v>
          </cell>
          <cell r="I1514">
            <v>7920</v>
          </cell>
          <cell r="J1514">
            <v>396538.19</v>
          </cell>
          <cell r="K1514">
            <v>1</v>
          </cell>
          <cell r="L1514">
            <v>0</v>
          </cell>
          <cell r="M1514">
            <v>0</v>
          </cell>
          <cell r="N1514">
            <v>0</v>
          </cell>
          <cell r="R1514">
            <v>0</v>
          </cell>
          <cell r="S1514">
            <v>0</v>
          </cell>
          <cell r="T1514">
            <v>0</v>
          </cell>
          <cell r="U1514">
            <v>31</v>
          </cell>
          <cell r="V1514">
            <v>0</v>
          </cell>
          <cell r="W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31</v>
          </cell>
          <cell r="AE1514">
            <v>110000</v>
          </cell>
          <cell r="AF1514">
            <v>0</v>
          </cell>
          <cell r="AI1514">
            <v>2251</v>
          </cell>
          <cell r="AK1514">
            <v>0</v>
          </cell>
          <cell r="AM1514">
            <v>149</v>
          </cell>
          <cell r="AN1514">
            <v>1</v>
          </cell>
          <cell r="AO1514">
            <v>393216</v>
          </cell>
          <cell r="AQ1514">
            <v>0</v>
          </cell>
          <cell r="AR1514">
            <v>0</v>
          </cell>
          <cell r="AS1514" t="str">
            <v>Ы</v>
          </cell>
          <cell r="AT1514" t="str">
            <v>Ы</v>
          </cell>
          <cell r="AU1514">
            <v>0</v>
          </cell>
          <cell r="AV1514">
            <v>0</v>
          </cell>
          <cell r="AW1514">
            <v>23</v>
          </cell>
          <cell r="AX1514">
            <v>1</v>
          </cell>
          <cell r="AY1514">
            <v>0</v>
          </cell>
          <cell r="AZ1514">
            <v>0</v>
          </cell>
          <cell r="BA1514">
            <v>0</v>
          </cell>
          <cell r="BB1514">
            <v>0</v>
          </cell>
          <cell r="BC1514">
            <v>38828</v>
          </cell>
        </row>
        <row r="1515">
          <cell r="A1515">
            <v>2006</v>
          </cell>
          <cell r="B1515">
            <v>2</v>
          </cell>
          <cell r="C1515">
            <v>21</v>
          </cell>
          <cell r="D1515">
            <v>21</v>
          </cell>
          <cell r="E1515">
            <v>792020</v>
          </cell>
          <cell r="F1515">
            <v>0</v>
          </cell>
          <cell r="G1515" t="str">
            <v>Затраты по ШПЗ (основные)</v>
          </cell>
          <cell r="H1515">
            <v>2011</v>
          </cell>
          <cell r="I1515">
            <v>7920</v>
          </cell>
          <cell r="J1515">
            <v>1220.24</v>
          </cell>
          <cell r="K1515">
            <v>1</v>
          </cell>
          <cell r="L1515">
            <v>0</v>
          </cell>
          <cell r="M1515">
            <v>0</v>
          </cell>
          <cell r="N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31</v>
          </cell>
          <cell r="V1515">
            <v>0</v>
          </cell>
          <cell r="W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31</v>
          </cell>
          <cell r="AE1515">
            <v>114020</v>
          </cell>
          <cell r="AF1515">
            <v>0</v>
          </cell>
          <cell r="AI1515">
            <v>2251</v>
          </cell>
          <cell r="AK1515">
            <v>0</v>
          </cell>
          <cell r="AM1515">
            <v>150</v>
          </cell>
          <cell r="AN1515">
            <v>1</v>
          </cell>
          <cell r="AO1515">
            <v>393216</v>
          </cell>
          <cell r="AQ1515">
            <v>0</v>
          </cell>
          <cell r="AR1515">
            <v>0</v>
          </cell>
          <cell r="AS1515" t="str">
            <v>Ы</v>
          </cell>
          <cell r="AT1515" t="str">
            <v>Ы</v>
          </cell>
          <cell r="AU1515">
            <v>0</v>
          </cell>
          <cell r="AV1515">
            <v>0</v>
          </cell>
          <cell r="AW1515">
            <v>23</v>
          </cell>
          <cell r="AX1515">
            <v>1</v>
          </cell>
          <cell r="AY1515">
            <v>0</v>
          </cell>
          <cell r="AZ1515">
            <v>0</v>
          </cell>
          <cell r="BA1515">
            <v>0</v>
          </cell>
          <cell r="BB1515">
            <v>0</v>
          </cell>
          <cell r="BC1515">
            <v>38828</v>
          </cell>
        </row>
        <row r="1516">
          <cell r="A1516">
            <v>2006</v>
          </cell>
          <cell r="B1516">
            <v>2</v>
          </cell>
          <cell r="C1516">
            <v>22</v>
          </cell>
          <cell r="D1516">
            <v>21</v>
          </cell>
          <cell r="E1516">
            <v>792020</v>
          </cell>
          <cell r="F1516">
            <v>0</v>
          </cell>
          <cell r="G1516" t="str">
            <v>Затраты по ШПЗ (основные)</v>
          </cell>
          <cell r="H1516">
            <v>2011</v>
          </cell>
          <cell r="I1516">
            <v>7920</v>
          </cell>
          <cell r="J1516">
            <v>7537.5</v>
          </cell>
          <cell r="K1516">
            <v>1</v>
          </cell>
          <cell r="L1516">
            <v>0</v>
          </cell>
          <cell r="M1516">
            <v>0</v>
          </cell>
          <cell r="N1516">
            <v>0</v>
          </cell>
          <cell r="R1516">
            <v>0</v>
          </cell>
          <cell r="S1516">
            <v>0</v>
          </cell>
          <cell r="T1516">
            <v>0</v>
          </cell>
          <cell r="U1516">
            <v>31</v>
          </cell>
          <cell r="V1516">
            <v>0</v>
          </cell>
          <cell r="W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31</v>
          </cell>
          <cell r="AE1516">
            <v>117000</v>
          </cell>
          <cell r="AF1516">
            <v>0</v>
          </cell>
          <cell r="AI1516">
            <v>2251</v>
          </cell>
          <cell r="AK1516">
            <v>0</v>
          </cell>
          <cell r="AM1516">
            <v>151</v>
          </cell>
          <cell r="AN1516">
            <v>1</v>
          </cell>
          <cell r="AO1516">
            <v>393216</v>
          </cell>
          <cell r="AQ1516">
            <v>0</v>
          </cell>
          <cell r="AR1516">
            <v>0</v>
          </cell>
          <cell r="AS1516" t="str">
            <v>Ы</v>
          </cell>
          <cell r="AT1516" t="str">
            <v>Ы</v>
          </cell>
          <cell r="AU1516">
            <v>0</v>
          </cell>
          <cell r="AV1516">
            <v>0</v>
          </cell>
          <cell r="AW1516">
            <v>23</v>
          </cell>
          <cell r="AX1516">
            <v>1</v>
          </cell>
          <cell r="AY1516">
            <v>0</v>
          </cell>
          <cell r="AZ1516">
            <v>0</v>
          </cell>
          <cell r="BA1516">
            <v>0</v>
          </cell>
          <cell r="BB1516">
            <v>0</v>
          </cell>
          <cell r="BC1516">
            <v>38828</v>
          </cell>
        </row>
        <row r="1517">
          <cell r="A1517">
            <v>2006</v>
          </cell>
          <cell r="B1517">
            <v>2</v>
          </cell>
          <cell r="C1517">
            <v>23</v>
          </cell>
          <cell r="D1517">
            <v>21</v>
          </cell>
          <cell r="E1517">
            <v>792020</v>
          </cell>
          <cell r="F1517">
            <v>0</v>
          </cell>
          <cell r="G1517" t="str">
            <v>Затраты по ШПЗ (основные)</v>
          </cell>
          <cell r="H1517">
            <v>2011</v>
          </cell>
          <cell r="I1517">
            <v>7920</v>
          </cell>
          <cell r="J1517">
            <v>82370</v>
          </cell>
          <cell r="K1517">
            <v>1</v>
          </cell>
          <cell r="L1517">
            <v>0</v>
          </cell>
          <cell r="M1517">
            <v>0</v>
          </cell>
          <cell r="N1517">
            <v>0</v>
          </cell>
          <cell r="R1517">
            <v>0</v>
          </cell>
          <cell r="S1517">
            <v>0</v>
          </cell>
          <cell r="T1517">
            <v>0</v>
          </cell>
          <cell r="U1517">
            <v>31</v>
          </cell>
          <cell r="V1517">
            <v>0</v>
          </cell>
          <cell r="W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31</v>
          </cell>
          <cell r="AE1517">
            <v>118000</v>
          </cell>
          <cell r="AF1517">
            <v>0</v>
          </cell>
          <cell r="AI1517">
            <v>2251</v>
          </cell>
          <cell r="AK1517">
            <v>0</v>
          </cell>
          <cell r="AM1517">
            <v>152</v>
          </cell>
          <cell r="AN1517">
            <v>1</v>
          </cell>
          <cell r="AO1517">
            <v>393216</v>
          </cell>
          <cell r="AQ1517">
            <v>0</v>
          </cell>
          <cell r="AR1517">
            <v>0</v>
          </cell>
          <cell r="AS1517" t="str">
            <v>Ы</v>
          </cell>
          <cell r="AT1517" t="str">
            <v>Ы</v>
          </cell>
          <cell r="AU1517">
            <v>0</v>
          </cell>
          <cell r="AV1517">
            <v>0</v>
          </cell>
          <cell r="AW1517">
            <v>23</v>
          </cell>
          <cell r="AX1517">
            <v>1</v>
          </cell>
          <cell r="AY1517">
            <v>0</v>
          </cell>
          <cell r="AZ1517">
            <v>0</v>
          </cell>
          <cell r="BA1517">
            <v>0</v>
          </cell>
          <cell r="BB1517">
            <v>0</v>
          </cell>
          <cell r="BC1517">
            <v>38828</v>
          </cell>
        </row>
        <row r="1518">
          <cell r="A1518">
            <v>2006</v>
          </cell>
          <cell r="B1518">
            <v>2</v>
          </cell>
          <cell r="C1518">
            <v>24</v>
          </cell>
          <cell r="D1518">
            <v>21</v>
          </cell>
          <cell r="E1518">
            <v>792020</v>
          </cell>
          <cell r="F1518">
            <v>0</v>
          </cell>
          <cell r="G1518" t="str">
            <v>Затраты по ШПЗ (основные)</v>
          </cell>
          <cell r="H1518">
            <v>2011</v>
          </cell>
          <cell r="I1518">
            <v>7920</v>
          </cell>
          <cell r="J1518">
            <v>3980</v>
          </cell>
          <cell r="K1518">
            <v>1</v>
          </cell>
          <cell r="L1518">
            <v>0</v>
          </cell>
          <cell r="M1518">
            <v>0</v>
          </cell>
          <cell r="N1518">
            <v>0</v>
          </cell>
          <cell r="R1518">
            <v>0</v>
          </cell>
          <cell r="S1518">
            <v>0</v>
          </cell>
          <cell r="T1518">
            <v>0</v>
          </cell>
          <cell r="U1518">
            <v>31</v>
          </cell>
          <cell r="V1518">
            <v>0</v>
          </cell>
          <cell r="W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31</v>
          </cell>
          <cell r="AE1518">
            <v>130100</v>
          </cell>
          <cell r="AF1518">
            <v>0</v>
          </cell>
          <cell r="AI1518">
            <v>2251</v>
          </cell>
          <cell r="AK1518">
            <v>0</v>
          </cell>
          <cell r="AM1518">
            <v>153</v>
          </cell>
          <cell r="AN1518">
            <v>1</v>
          </cell>
          <cell r="AO1518">
            <v>393216</v>
          </cell>
          <cell r="AQ1518">
            <v>0</v>
          </cell>
          <cell r="AR1518">
            <v>0</v>
          </cell>
          <cell r="AS1518" t="str">
            <v>Ы</v>
          </cell>
          <cell r="AT1518" t="str">
            <v>Ы</v>
          </cell>
          <cell r="AU1518">
            <v>0</v>
          </cell>
          <cell r="AV1518">
            <v>0</v>
          </cell>
          <cell r="AW1518">
            <v>23</v>
          </cell>
          <cell r="AX1518">
            <v>1</v>
          </cell>
          <cell r="AY1518">
            <v>0</v>
          </cell>
          <cell r="AZ1518">
            <v>0</v>
          </cell>
          <cell r="BA1518">
            <v>0</v>
          </cell>
          <cell r="BB1518">
            <v>0</v>
          </cell>
          <cell r="BC1518">
            <v>38828</v>
          </cell>
        </row>
        <row r="1519">
          <cell r="A1519">
            <v>2006</v>
          </cell>
          <cell r="B1519">
            <v>2</v>
          </cell>
          <cell r="C1519">
            <v>25</v>
          </cell>
          <cell r="D1519">
            <v>21</v>
          </cell>
          <cell r="E1519">
            <v>792020</v>
          </cell>
          <cell r="F1519">
            <v>0</v>
          </cell>
          <cell r="G1519" t="str">
            <v>Затраты по ШПЗ (основные)</v>
          </cell>
          <cell r="H1519">
            <v>2011</v>
          </cell>
          <cell r="I1519">
            <v>7920</v>
          </cell>
          <cell r="J1519">
            <v>15023.48</v>
          </cell>
          <cell r="K1519">
            <v>1</v>
          </cell>
          <cell r="L1519">
            <v>0</v>
          </cell>
          <cell r="M1519">
            <v>0</v>
          </cell>
          <cell r="N1519">
            <v>0</v>
          </cell>
          <cell r="R1519">
            <v>0</v>
          </cell>
          <cell r="S1519">
            <v>0</v>
          </cell>
          <cell r="T1519">
            <v>0</v>
          </cell>
          <cell r="U1519">
            <v>31</v>
          </cell>
          <cell r="V1519">
            <v>0</v>
          </cell>
          <cell r="W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31</v>
          </cell>
          <cell r="AE1519">
            <v>132000</v>
          </cell>
          <cell r="AF1519">
            <v>0</v>
          </cell>
          <cell r="AI1519">
            <v>2251</v>
          </cell>
          <cell r="AK1519">
            <v>0</v>
          </cell>
          <cell r="AM1519">
            <v>154</v>
          </cell>
          <cell r="AN1519">
            <v>1</v>
          </cell>
          <cell r="AO1519">
            <v>393216</v>
          </cell>
          <cell r="AQ1519">
            <v>0</v>
          </cell>
          <cell r="AR1519">
            <v>0</v>
          </cell>
          <cell r="AS1519" t="str">
            <v>Ы</v>
          </cell>
          <cell r="AT1519" t="str">
            <v>Ы</v>
          </cell>
          <cell r="AU1519">
            <v>0</v>
          </cell>
          <cell r="AV1519">
            <v>0</v>
          </cell>
          <cell r="AW1519">
            <v>23</v>
          </cell>
          <cell r="AX1519">
            <v>1</v>
          </cell>
          <cell r="AY1519">
            <v>0</v>
          </cell>
          <cell r="AZ1519">
            <v>0</v>
          </cell>
          <cell r="BA1519">
            <v>0</v>
          </cell>
          <cell r="BB1519">
            <v>0</v>
          </cell>
          <cell r="BC1519">
            <v>38828</v>
          </cell>
        </row>
        <row r="1520">
          <cell r="A1520">
            <v>2006</v>
          </cell>
          <cell r="B1520">
            <v>2</v>
          </cell>
          <cell r="C1520">
            <v>26</v>
          </cell>
          <cell r="D1520">
            <v>21</v>
          </cell>
          <cell r="E1520">
            <v>792020</v>
          </cell>
          <cell r="F1520">
            <v>0</v>
          </cell>
          <cell r="G1520" t="str">
            <v>Затраты по ШПЗ (основные)</v>
          </cell>
          <cell r="H1520">
            <v>2011</v>
          </cell>
          <cell r="I1520">
            <v>7920</v>
          </cell>
          <cell r="J1520">
            <v>494.5</v>
          </cell>
          <cell r="K1520">
            <v>1</v>
          </cell>
          <cell r="L1520">
            <v>0</v>
          </cell>
          <cell r="M1520">
            <v>0</v>
          </cell>
          <cell r="N1520">
            <v>0</v>
          </cell>
          <cell r="R1520">
            <v>0</v>
          </cell>
          <cell r="S1520">
            <v>0</v>
          </cell>
          <cell r="T1520">
            <v>0</v>
          </cell>
          <cell r="U1520">
            <v>31</v>
          </cell>
          <cell r="V1520">
            <v>0</v>
          </cell>
          <cell r="W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31</v>
          </cell>
          <cell r="AE1520">
            <v>135000</v>
          </cell>
          <cell r="AF1520">
            <v>0</v>
          </cell>
          <cell r="AI1520">
            <v>2251</v>
          </cell>
          <cell r="AK1520">
            <v>0</v>
          </cell>
          <cell r="AM1520">
            <v>155</v>
          </cell>
          <cell r="AN1520">
            <v>1</v>
          </cell>
          <cell r="AO1520">
            <v>393216</v>
          </cell>
          <cell r="AQ1520">
            <v>0</v>
          </cell>
          <cell r="AR1520">
            <v>0</v>
          </cell>
          <cell r="AS1520" t="str">
            <v>Ы</v>
          </cell>
          <cell r="AT1520" t="str">
            <v>Ы</v>
          </cell>
          <cell r="AU1520">
            <v>0</v>
          </cell>
          <cell r="AV1520">
            <v>0</v>
          </cell>
          <cell r="AW1520">
            <v>23</v>
          </cell>
          <cell r="AX1520">
            <v>1</v>
          </cell>
          <cell r="AY1520">
            <v>0</v>
          </cell>
          <cell r="AZ1520">
            <v>0</v>
          </cell>
          <cell r="BA1520">
            <v>0</v>
          </cell>
          <cell r="BB1520">
            <v>0</v>
          </cell>
          <cell r="BC1520">
            <v>38828</v>
          </cell>
        </row>
        <row r="1521">
          <cell r="A1521">
            <v>2006</v>
          </cell>
          <cell r="B1521">
            <v>2</v>
          </cell>
          <cell r="C1521">
            <v>27</v>
          </cell>
          <cell r="D1521">
            <v>21</v>
          </cell>
          <cell r="E1521">
            <v>792020</v>
          </cell>
          <cell r="F1521">
            <v>0</v>
          </cell>
          <cell r="G1521" t="str">
            <v>Затраты по ШПЗ (основные)</v>
          </cell>
          <cell r="H1521">
            <v>2011</v>
          </cell>
          <cell r="I1521">
            <v>7920</v>
          </cell>
          <cell r="J1521">
            <v>328713.62</v>
          </cell>
          <cell r="K1521">
            <v>1</v>
          </cell>
          <cell r="L1521">
            <v>0</v>
          </cell>
          <cell r="M1521">
            <v>0</v>
          </cell>
          <cell r="N1521">
            <v>0</v>
          </cell>
          <cell r="R1521">
            <v>0</v>
          </cell>
          <cell r="S1521">
            <v>0</v>
          </cell>
          <cell r="T1521">
            <v>0</v>
          </cell>
          <cell r="U1521">
            <v>31</v>
          </cell>
          <cell r="V1521">
            <v>0</v>
          </cell>
          <cell r="W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31</v>
          </cell>
          <cell r="AE1521">
            <v>143000</v>
          </cell>
          <cell r="AF1521">
            <v>0</v>
          </cell>
          <cell r="AI1521">
            <v>2251</v>
          </cell>
          <cell r="AK1521">
            <v>0</v>
          </cell>
          <cell r="AM1521">
            <v>156</v>
          </cell>
          <cell r="AN1521">
            <v>1</v>
          </cell>
          <cell r="AO1521">
            <v>393216</v>
          </cell>
          <cell r="AQ1521">
            <v>0</v>
          </cell>
          <cell r="AR1521">
            <v>0</v>
          </cell>
          <cell r="AS1521" t="str">
            <v>Ы</v>
          </cell>
          <cell r="AT1521" t="str">
            <v>Ы</v>
          </cell>
          <cell r="AU1521">
            <v>0</v>
          </cell>
          <cell r="AV1521">
            <v>0</v>
          </cell>
          <cell r="AW1521">
            <v>23</v>
          </cell>
          <cell r="AX1521">
            <v>1</v>
          </cell>
          <cell r="AY1521">
            <v>0</v>
          </cell>
          <cell r="AZ1521">
            <v>0</v>
          </cell>
          <cell r="BA1521">
            <v>0</v>
          </cell>
          <cell r="BB1521">
            <v>0</v>
          </cell>
          <cell r="BC1521">
            <v>38828</v>
          </cell>
        </row>
        <row r="1522">
          <cell r="A1522">
            <v>2006</v>
          </cell>
          <cell r="B1522">
            <v>2</v>
          </cell>
          <cell r="C1522">
            <v>28</v>
          </cell>
          <cell r="D1522">
            <v>21</v>
          </cell>
          <cell r="E1522">
            <v>792020</v>
          </cell>
          <cell r="F1522">
            <v>0</v>
          </cell>
          <cell r="G1522" t="str">
            <v>Затраты по ШПЗ (основные)</v>
          </cell>
          <cell r="H1522">
            <v>2011</v>
          </cell>
          <cell r="I1522">
            <v>7920</v>
          </cell>
          <cell r="J1522">
            <v>737939.77</v>
          </cell>
          <cell r="K1522">
            <v>1</v>
          </cell>
          <cell r="L1522">
            <v>0</v>
          </cell>
          <cell r="M1522">
            <v>0</v>
          </cell>
          <cell r="N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31</v>
          </cell>
          <cell r="V1522">
            <v>0</v>
          </cell>
          <cell r="W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31</v>
          </cell>
          <cell r="AE1522">
            <v>151000</v>
          </cell>
          <cell r="AF1522">
            <v>0</v>
          </cell>
          <cell r="AI1522">
            <v>2251</v>
          </cell>
          <cell r="AK1522">
            <v>0</v>
          </cell>
          <cell r="AM1522">
            <v>157</v>
          </cell>
          <cell r="AN1522">
            <v>1</v>
          </cell>
          <cell r="AO1522">
            <v>393216</v>
          </cell>
          <cell r="AQ1522">
            <v>0</v>
          </cell>
          <cell r="AR1522">
            <v>0</v>
          </cell>
          <cell r="AS1522" t="str">
            <v>Ы</v>
          </cell>
          <cell r="AT1522" t="str">
            <v>Ы</v>
          </cell>
          <cell r="AU1522">
            <v>0</v>
          </cell>
          <cell r="AV1522">
            <v>0</v>
          </cell>
          <cell r="AW1522">
            <v>23</v>
          </cell>
          <cell r="AX1522">
            <v>1</v>
          </cell>
          <cell r="AY1522">
            <v>0</v>
          </cell>
          <cell r="AZ1522">
            <v>0</v>
          </cell>
          <cell r="BA1522">
            <v>0</v>
          </cell>
          <cell r="BB1522">
            <v>0</v>
          </cell>
          <cell r="BC1522">
            <v>38828</v>
          </cell>
        </row>
        <row r="1523">
          <cell r="A1523">
            <v>2006</v>
          </cell>
          <cell r="B1523">
            <v>2</v>
          </cell>
          <cell r="C1523">
            <v>29</v>
          </cell>
          <cell r="D1523">
            <v>21</v>
          </cell>
          <cell r="E1523">
            <v>792020</v>
          </cell>
          <cell r="F1523">
            <v>0</v>
          </cell>
          <cell r="G1523" t="str">
            <v>Затраты по ШПЗ (основные)</v>
          </cell>
          <cell r="H1523">
            <v>2011</v>
          </cell>
          <cell r="I1523">
            <v>7920</v>
          </cell>
          <cell r="J1523">
            <v>110773.79</v>
          </cell>
          <cell r="K1523">
            <v>1</v>
          </cell>
          <cell r="L1523">
            <v>0</v>
          </cell>
          <cell r="M1523">
            <v>0</v>
          </cell>
          <cell r="N1523">
            <v>0</v>
          </cell>
          <cell r="R1523">
            <v>0</v>
          </cell>
          <cell r="S1523">
            <v>0</v>
          </cell>
          <cell r="T1523">
            <v>0</v>
          </cell>
          <cell r="U1523">
            <v>31</v>
          </cell>
          <cell r="V1523">
            <v>0</v>
          </cell>
          <cell r="W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31</v>
          </cell>
          <cell r="AE1523">
            <v>152000</v>
          </cell>
          <cell r="AF1523">
            <v>0</v>
          </cell>
          <cell r="AI1523">
            <v>2251</v>
          </cell>
          <cell r="AK1523">
            <v>0</v>
          </cell>
          <cell r="AM1523">
            <v>158</v>
          </cell>
          <cell r="AN1523">
            <v>1</v>
          </cell>
          <cell r="AO1523">
            <v>393216</v>
          </cell>
          <cell r="AQ1523">
            <v>0</v>
          </cell>
          <cell r="AR1523">
            <v>0</v>
          </cell>
          <cell r="AS1523" t="str">
            <v>Ы</v>
          </cell>
          <cell r="AT1523" t="str">
            <v>Ы</v>
          </cell>
          <cell r="AU1523">
            <v>0</v>
          </cell>
          <cell r="AV1523">
            <v>0</v>
          </cell>
          <cell r="AW1523">
            <v>23</v>
          </cell>
          <cell r="AX1523">
            <v>1</v>
          </cell>
          <cell r="AY1523">
            <v>0</v>
          </cell>
          <cell r="AZ1523">
            <v>0</v>
          </cell>
          <cell r="BA1523">
            <v>0</v>
          </cell>
          <cell r="BB1523">
            <v>0</v>
          </cell>
          <cell r="BC1523">
            <v>38828</v>
          </cell>
        </row>
        <row r="1524">
          <cell r="A1524">
            <v>2006</v>
          </cell>
          <cell r="B1524">
            <v>2</v>
          </cell>
          <cell r="C1524">
            <v>30</v>
          </cell>
          <cell r="D1524">
            <v>21</v>
          </cell>
          <cell r="E1524">
            <v>792020</v>
          </cell>
          <cell r="F1524">
            <v>0</v>
          </cell>
          <cell r="G1524" t="str">
            <v>Затраты по ШПЗ (основные)</v>
          </cell>
          <cell r="H1524">
            <v>2011</v>
          </cell>
          <cell r="I1524">
            <v>7920</v>
          </cell>
          <cell r="J1524">
            <v>3219911.79</v>
          </cell>
          <cell r="K1524">
            <v>1</v>
          </cell>
          <cell r="L1524">
            <v>0</v>
          </cell>
          <cell r="M1524">
            <v>0</v>
          </cell>
          <cell r="N1524">
            <v>0</v>
          </cell>
          <cell r="R1524">
            <v>0</v>
          </cell>
          <cell r="S1524">
            <v>0</v>
          </cell>
          <cell r="T1524">
            <v>0</v>
          </cell>
          <cell r="U1524">
            <v>31</v>
          </cell>
          <cell r="V1524">
            <v>0</v>
          </cell>
          <cell r="W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31</v>
          </cell>
          <cell r="AE1524">
            <v>220000</v>
          </cell>
          <cell r="AF1524">
            <v>0</v>
          </cell>
          <cell r="AI1524">
            <v>2251</v>
          </cell>
          <cell r="AK1524">
            <v>0</v>
          </cell>
          <cell r="AM1524">
            <v>159</v>
          </cell>
          <cell r="AN1524">
            <v>1</v>
          </cell>
          <cell r="AO1524">
            <v>393216</v>
          </cell>
          <cell r="AQ1524">
            <v>0</v>
          </cell>
          <cell r="AR1524">
            <v>0</v>
          </cell>
          <cell r="AS1524" t="str">
            <v>Ы</v>
          </cell>
          <cell r="AT1524" t="str">
            <v>Ы</v>
          </cell>
          <cell r="AU1524">
            <v>0</v>
          </cell>
          <cell r="AV1524">
            <v>0</v>
          </cell>
          <cell r="AW1524">
            <v>23</v>
          </cell>
          <cell r="AX1524">
            <v>1</v>
          </cell>
          <cell r="AY1524">
            <v>0</v>
          </cell>
          <cell r="AZ1524">
            <v>0</v>
          </cell>
          <cell r="BA1524">
            <v>0</v>
          </cell>
          <cell r="BB1524">
            <v>0</v>
          </cell>
          <cell r="BC1524">
            <v>38828</v>
          </cell>
        </row>
        <row r="1525">
          <cell r="A1525">
            <v>2006</v>
          </cell>
          <cell r="B1525">
            <v>2</v>
          </cell>
          <cell r="C1525">
            <v>31</v>
          </cell>
          <cell r="D1525">
            <v>21</v>
          </cell>
          <cell r="E1525">
            <v>792020</v>
          </cell>
          <cell r="F1525">
            <v>0</v>
          </cell>
          <cell r="G1525" t="str">
            <v>Затраты по ШПЗ (основные)</v>
          </cell>
          <cell r="H1525">
            <v>2011</v>
          </cell>
          <cell r="I1525">
            <v>7920</v>
          </cell>
          <cell r="J1525">
            <v>1696482.95</v>
          </cell>
          <cell r="K1525">
            <v>1</v>
          </cell>
          <cell r="L1525">
            <v>0</v>
          </cell>
          <cell r="M1525">
            <v>0</v>
          </cell>
          <cell r="N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31</v>
          </cell>
          <cell r="V1525">
            <v>0</v>
          </cell>
          <cell r="W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31</v>
          </cell>
          <cell r="AE1525">
            <v>230000</v>
          </cell>
          <cell r="AF1525">
            <v>0</v>
          </cell>
          <cell r="AI1525">
            <v>2251</v>
          </cell>
          <cell r="AK1525">
            <v>0</v>
          </cell>
          <cell r="AM1525">
            <v>160</v>
          </cell>
          <cell r="AN1525">
            <v>1</v>
          </cell>
          <cell r="AO1525">
            <v>393216</v>
          </cell>
          <cell r="AQ1525">
            <v>0</v>
          </cell>
          <cell r="AR1525">
            <v>0</v>
          </cell>
          <cell r="AS1525" t="str">
            <v>Ы</v>
          </cell>
          <cell r="AT1525" t="str">
            <v>Ы</v>
          </cell>
          <cell r="AU1525">
            <v>0</v>
          </cell>
          <cell r="AV1525">
            <v>0</v>
          </cell>
          <cell r="AW1525">
            <v>23</v>
          </cell>
          <cell r="AX1525">
            <v>1</v>
          </cell>
          <cell r="AY1525">
            <v>0</v>
          </cell>
          <cell r="AZ1525">
            <v>0</v>
          </cell>
          <cell r="BA1525">
            <v>0</v>
          </cell>
          <cell r="BB1525">
            <v>0</v>
          </cell>
          <cell r="BC1525">
            <v>38828</v>
          </cell>
        </row>
        <row r="1526">
          <cell r="A1526">
            <v>2006</v>
          </cell>
          <cell r="B1526">
            <v>2</v>
          </cell>
          <cell r="C1526">
            <v>32</v>
          </cell>
          <cell r="D1526">
            <v>21</v>
          </cell>
          <cell r="E1526">
            <v>792020</v>
          </cell>
          <cell r="F1526">
            <v>0</v>
          </cell>
          <cell r="G1526" t="str">
            <v>Затраты по ШПЗ (основные)</v>
          </cell>
          <cell r="H1526">
            <v>2011</v>
          </cell>
          <cell r="I1526">
            <v>7920</v>
          </cell>
          <cell r="J1526">
            <v>10000</v>
          </cell>
          <cell r="K1526">
            <v>1</v>
          </cell>
          <cell r="L1526">
            <v>0</v>
          </cell>
          <cell r="M1526">
            <v>0</v>
          </cell>
          <cell r="N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31</v>
          </cell>
          <cell r="V1526">
            <v>0</v>
          </cell>
          <cell r="W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31</v>
          </cell>
          <cell r="AE1526">
            <v>240000</v>
          </cell>
          <cell r="AF1526">
            <v>0</v>
          </cell>
          <cell r="AI1526">
            <v>2251</v>
          </cell>
          <cell r="AK1526">
            <v>0</v>
          </cell>
          <cell r="AM1526">
            <v>161</v>
          </cell>
          <cell r="AN1526">
            <v>1</v>
          </cell>
          <cell r="AO1526">
            <v>393216</v>
          </cell>
          <cell r="AQ1526">
            <v>0</v>
          </cell>
          <cell r="AR1526">
            <v>0</v>
          </cell>
          <cell r="AS1526" t="str">
            <v>Ы</v>
          </cell>
          <cell r="AT1526" t="str">
            <v>Ы</v>
          </cell>
          <cell r="AU1526">
            <v>0</v>
          </cell>
          <cell r="AV1526">
            <v>0</v>
          </cell>
          <cell r="AW1526">
            <v>23</v>
          </cell>
          <cell r="AX1526">
            <v>1</v>
          </cell>
          <cell r="AY1526">
            <v>0</v>
          </cell>
          <cell r="AZ1526">
            <v>0</v>
          </cell>
          <cell r="BA1526">
            <v>0</v>
          </cell>
          <cell r="BB1526">
            <v>0</v>
          </cell>
          <cell r="BC1526">
            <v>38828</v>
          </cell>
        </row>
        <row r="1527">
          <cell r="A1527">
            <v>2006</v>
          </cell>
          <cell r="B1527">
            <v>2</v>
          </cell>
          <cell r="C1527">
            <v>33</v>
          </cell>
          <cell r="D1527">
            <v>21</v>
          </cell>
          <cell r="E1527">
            <v>792020</v>
          </cell>
          <cell r="F1527">
            <v>0</v>
          </cell>
          <cell r="G1527" t="str">
            <v>Затраты по ШПЗ (основные)</v>
          </cell>
          <cell r="H1527">
            <v>2011</v>
          </cell>
          <cell r="I1527">
            <v>7920</v>
          </cell>
          <cell r="J1527">
            <v>111213.25</v>
          </cell>
          <cell r="K1527">
            <v>1</v>
          </cell>
          <cell r="L1527">
            <v>0</v>
          </cell>
          <cell r="M1527">
            <v>0</v>
          </cell>
          <cell r="N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31</v>
          </cell>
          <cell r="V1527">
            <v>0</v>
          </cell>
          <cell r="W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31</v>
          </cell>
          <cell r="AE1527">
            <v>260000</v>
          </cell>
          <cell r="AF1527">
            <v>0</v>
          </cell>
          <cell r="AI1527">
            <v>2251</v>
          </cell>
          <cell r="AK1527">
            <v>0</v>
          </cell>
          <cell r="AM1527">
            <v>162</v>
          </cell>
          <cell r="AN1527">
            <v>1</v>
          </cell>
          <cell r="AO1527">
            <v>393216</v>
          </cell>
          <cell r="AQ1527">
            <v>0</v>
          </cell>
          <cell r="AR1527">
            <v>0</v>
          </cell>
          <cell r="AS1527" t="str">
            <v>Ы</v>
          </cell>
          <cell r="AT1527" t="str">
            <v>Ы</v>
          </cell>
          <cell r="AU1527">
            <v>0</v>
          </cell>
          <cell r="AV1527">
            <v>0</v>
          </cell>
          <cell r="AW1527">
            <v>23</v>
          </cell>
          <cell r="AX1527">
            <v>1</v>
          </cell>
          <cell r="AY1527">
            <v>0</v>
          </cell>
          <cell r="AZ1527">
            <v>0</v>
          </cell>
          <cell r="BA1527">
            <v>0</v>
          </cell>
          <cell r="BB1527">
            <v>0</v>
          </cell>
          <cell r="BC1527">
            <v>38828</v>
          </cell>
        </row>
        <row r="1528">
          <cell r="A1528">
            <v>2006</v>
          </cell>
          <cell r="B1528">
            <v>2</v>
          </cell>
          <cell r="C1528">
            <v>34</v>
          </cell>
          <cell r="D1528">
            <v>21</v>
          </cell>
          <cell r="E1528">
            <v>792020</v>
          </cell>
          <cell r="F1528">
            <v>0</v>
          </cell>
          <cell r="G1528" t="str">
            <v>Затраты по ШПЗ (основные)</v>
          </cell>
          <cell r="H1528">
            <v>2011</v>
          </cell>
          <cell r="I1528">
            <v>7920</v>
          </cell>
          <cell r="J1528">
            <v>376067.88</v>
          </cell>
          <cell r="K1528">
            <v>1</v>
          </cell>
          <cell r="L1528">
            <v>0</v>
          </cell>
          <cell r="M1528">
            <v>0</v>
          </cell>
          <cell r="N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31</v>
          </cell>
          <cell r="V1528">
            <v>0</v>
          </cell>
          <cell r="W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31</v>
          </cell>
          <cell r="AE1528">
            <v>270000</v>
          </cell>
          <cell r="AF1528">
            <v>0</v>
          </cell>
          <cell r="AI1528">
            <v>2251</v>
          </cell>
          <cell r="AK1528">
            <v>0</v>
          </cell>
          <cell r="AM1528">
            <v>163</v>
          </cell>
          <cell r="AN1528">
            <v>1</v>
          </cell>
          <cell r="AO1528">
            <v>393216</v>
          </cell>
          <cell r="AQ1528">
            <v>0</v>
          </cell>
          <cell r="AR1528">
            <v>0</v>
          </cell>
          <cell r="AS1528" t="str">
            <v>Ы</v>
          </cell>
          <cell r="AT1528" t="str">
            <v>Ы</v>
          </cell>
          <cell r="AU1528">
            <v>0</v>
          </cell>
          <cell r="AV1528">
            <v>0</v>
          </cell>
          <cell r="AW1528">
            <v>23</v>
          </cell>
          <cell r="AX1528">
            <v>1</v>
          </cell>
          <cell r="AY1528">
            <v>0</v>
          </cell>
          <cell r="AZ1528">
            <v>0</v>
          </cell>
          <cell r="BA1528">
            <v>0</v>
          </cell>
          <cell r="BB1528">
            <v>0</v>
          </cell>
          <cell r="BC1528">
            <v>38828</v>
          </cell>
        </row>
        <row r="1529">
          <cell r="A1529">
            <v>2006</v>
          </cell>
          <cell r="B1529">
            <v>2</v>
          </cell>
          <cell r="C1529">
            <v>35</v>
          </cell>
          <cell r="D1529">
            <v>21</v>
          </cell>
          <cell r="E1529">
            <v>792020</v>
          </cell>
          <cell r="F1529">
            <v>0</v>
          </cell>
          <cell r="G1529" t="str">
            <v>Затраты по ШПЗ (основные)</v>
          </cell>
          <cell r="H1529">
            <v>2011</v>
          </cell>
          <cell r="I1529">
            <v>7920</v>
          </cell>
          <cell r="J1529">
            <v>147998.76999999999</v>
          </cell>
          <cell r="K1529">
            <v>1</v>
          </cell>
          <cell r="L1529">
            <v>0</v>
          </cell>
          <cell r="M1529">
            <v>0</v>
          </cell>
          <cell r="N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31</v>
          </cell>
          <cell r="V1529">
            <v>0</v>
          </cell>
          <cell r="W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31</v>
          </cell>
          <cell r="AE1529">
            <v>280100</v>
          </cell>
          <cell r="AF1529">
            <v>0</v>
          </cell>
          <cell r="AI1529">
            <v>2251</v>
          </cell>
          <cell r="AK1529">
            <v>0</v>
          </cell>
          <cell r="AM1529">
            <v>164</v>
          </cell>
          <cell r="AN1529">
            <v>1</v>
          </cell>
          <cell r="AO1529">
            <v>393216</v>
          </cell>
          <cell r="AQ1529">
            <v>0</v>
          </cell>
          <cell r="AR1529">
            <v>0</v>
          </cell>
          <cell r="AS1529" t="str">
            <v>Ы</v>
          </cell>
          <cell r="AT1529" t="str">
            <v>Ы</v>
          </cell>
          <cell r="AU1529">
            <v>0</v>
          </cell>
          <cell r="AV1529">
            <v>0</v>
          </cell>
          <cell r="AW1529">
            <v>23</v>
          </cell>
          <cell r="AX1529">
            <v>1</v>
          </cell>
          <cell r="AY1529">
            <v>0</v>
          </cell>
          <cell r="AZ1529">
            <v>0</v>
          </cell>
          <cell r="BA1529">
            <v>0</v>
          </cell>
          <cell r="BB1529">
            <v>0</v>
          </cell>
          <cell r="BC1529">
            <v>38828</v>
          </cell>
        </row>
        <row r="1530">
          <cell r="A1530">
            <v>2006</v>
          </cell>
          <cell r="B1530">
            <v>2</v>
          </cell>
          <cell r="C1530">
            <v>36</v>
          </cell>
          <cell r="D1530">
            <v>21</v>
          </cell>
          <cell r="E1530">
            <v>792020</v>
          </cell>
          <cell r="F1530">
            <v>0</v>
          </cell>
          <cell r="G1530" t="str">
            <v>Затраты по ШПЗ (основные)</v>
          </cell>
          <cell r="H1530">
            <v>2011</v>
          </cell>
          <cell r="I1530">
            <v>7920</v>
          </cell>
          <cell r="J1530">
            <v>52674.27</v>
          </cell>
          <cell r="K1530">
            <v>1</v>
          </cell>
          <cell r="L1530">
            <v>0</v>
          </cell>
          <cell r="M1530">
            <v>0</v>
          </cell>
          <cell r="N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31</v>
          </cell>
          <cell r="V1530">
            <v>0</v>
          </cell>
          <cell r="W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31</v>
          </cell>
          <cell r="AE1530">
            <v>280200</v>
          </cell>
          <cell r="AF1530">
            <v>0</v>
          </cell>
          <cell r="AI1530">
            <v>2251</v>
          </cell>
          <cell r="AK1530">
            <v>0</v>
          </cell>
          <cell r="AM1530">
            <v>165</v>
          </cell>
          <cell r="AN1530">
            <v>1</v>
          </cell>
          <cell r="AO1530">
            <v>393216</v>
          </cell>
          <cell r="AQ1530">
            <v>0</v>
          </cell>
          <cell r="AR1530">
            <v>0</v>
          </cell>
          <cell r="AS1530" t="str">
            <v>Ы</v>
          </cell>
          <cell r="AT1530" t="str">
            <v>Ы</v>
          </cell>
          <cell r="AU1530">
            <v>0</v>
          </cell>
          <cell r="AV1530">
            <v>0</v>
          </cell>
          <cell r="AW1530">
            <v>23</v>
          </cell>
          <cell r="AX1530">
            <v>1</v>
          </cell>
          <cell r="AY1530">
            <v>0</v>
          </cell>
          <cell r="AZ1530">
            <v>0</v>
          </cell>
          <cell r="BA1530">
            <v>0</v>
          </cell>
          <cell r="BB1530">
            <v>0</v>
          </cell>
          <cell r="BC1530">
            <v>38828</v>
          </cell>
        </row>
        <row r="1531">
          <cell r="A1531">
            <v>2006</v>
          </cell>
          <cell r="B1531">
            <v>2</v>
          </cell>
          <cell r="C1531">
            <v>37</v>
          </cell>
          <cell r="D1531">
            <v>21</v>
          </cell>
          <cell r="E1531">
            <v>792020</v>
          </cell>
          <cell r="F1531">
            <v>0</v>
          </cell>
          <cell r="G1531" t="str">
            <v>Затраты по ШПЗ (основные)</v>
          </cell>
          <cell r="H1531">
            <v>2011</v>
          </cell>
          <cell r="I1531">
            <v>7920</v>
          </cell>
          <cell r="J1531">
            <v>389685.46</v>
          </cell>
          <cell r="K1531">
            <v>1</v>
          </cell>
          <cell r="L1531">
            <v>0</v>
          </cell>
          <cell r="M1531">
            <v>0</v>
          </cell>
          <cell r="N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31</v>
          </cell>
          <cell r="V1531">
            <v>0</v>
          </cell>
          <cell r="W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31</v>
          </cell>
          <cell r="AE1531">
            <v>280400</v>
          </cell>
          <cell r="AF1531">
            <v>0</v>
          </cell>
          <cell r="AI1531">
            <v>2251</v>
          </cell>
          <cell r="AK1531">
            <v>0</v>
          </cell>
          <cell r="AM1531">
            <v>166</v>
          </cell>
          <cell r="AN1531">
            <v>1</v>
          </cell>
          <cell r="AO1531">
            <v>393216</v>
          </cell>
          <cell r="AQ1531">
            <v>0</v>
          </cell>
          <cell r="AR1531">
            <v>0</v>
          </cell>
          <cell r="AS1531" t="str">
            <v>Ы</v>
          </cell>
          <cell r="AT1531" t="str">
            <v>Ы</v>
          </cell>
          <cell r="AU1531">
            <v>0</v>
          </cell>
          <cell r="AV1531">
            <v>0</v>
          </cell>
          <cell r="AW1531">
            <v>23</v>
          </cell>
          <cell r="AX1531">
            <v>1</v>
          </cell>
          <cell r="AY1531">
            <v>0</v>
          </cell>
          <cell r="AZ1531">
            <v>0</v>
          </cell>
          <cell r="BA1531">
            <v>0</v>
          </cell>
          <cell r="BB1531">
            <v>0</v>
          </cell>
          <cell r="BC1531">
            <v>38828</v>
          </cell>
        </row>
        <row r="1532">
          <cell r="A1532">
            <v>2006</v>
          </cell>
          <cell r="B1532">
            <v>2</v>
          </cell>
          <cell r="C1532">
            <v>38</v>
          </cell>
          <cell r="D1532">
            <v>21</v>
          </cell>
          <cell r="E1532">
            <v>792020</v>
          </cell>
          <cell r="F1532">
            <v>0</v>
          </cell>
          <cell r="G1532" t="str">
            <v>Затраты по ШПЗ (основные)</v>
          </cell>
          <cell r="H1532">
            <v>2011</v>
          </cell>
          <cell r="I1532">
            <v>7920</v>
          </cell>
          <cell r="J1532">
            <v>11139.74</v>
          </cell>
          <cell r="K1532">
            <v>1</v>
          </cell>
          <cell r="L1532">
            <v>0</v>
          </cell>
          <cell r="M1532">
            <v>0</v>
          </cell>
          <cell r="N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31</v>
          </cell>
          <cell r="V1532">
            <v>0</v>
          </cell>
          <cell r="W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31</v>
          </cell>
          <cell r="AE1532">
            <v>281000</v>
          </cell>
          <cell r="AF1532">
            <v>0</v>
          </cell>
          <cell r="AI1532">
            <v>2251</v>
          </cell>
          <cell r="AK1532">
            <v>0</v>
          </cell>
          <cell r="AM1532">
            <v>167</v>
          </cell>
          <cell r="AN1532">
            <v>1</v>
          </cell>
          <cell r="AO1532">
            <v>393216</v>
          </cell>
          <cell r="AQ1532">
            <v>0</v>
          </cell>
          <cell r="AR1532">
            <v>0</v>
          </cell>
          <cell r="AS1532" t="str">
            <v>Ы</v>
          </cell>
          <cell r="AT1532" t="str">
            <v>Ы</v>
          </cell>
          <cell r="AU1532">
            <v>0</v>
          </cell>
          <cell r="AV1532">
            <v>0</v>
          </cell>
          <cell r="AW1532">
            <v>23</v>
          </cell>
          <cell r="AX1532">
            <v>1</v>
          </cell>
          <cell r="AY1532">
            <v>0</v>
          </cell>
          <cell r="AZ1532">
            <v>0</v>
          </cell>
          <cell r="BA1532">
            <v>0</v>
          </cell>
          <cell r="BB1532">
            <v>0</v>
          </cell>
          <cell r="BC1532">
            <v>38828</v>
          </cell>
        </row>
        <row r="1533">
          <cell r="A1533">
            <v>2006</v>
          </cell>
          <cell r="B1533">
            <v>2</v>
          </cell>
          <cell r="C1533">
            <v>39</v>
          </cell>
          <cell r="D1533">
            <v>21</v>
          </cell>
          <cell r="E1533">
            <v>792020</v>
          </cell>
          <cell r="F1533">
            <v>0</v>
          </cell>
          <cell r="G1533" t="str">
            <v>Затраты по ШПЗ (основные)</v>
          </cell>
          <cell r="H1533">
            <v>2011</v>
          </cell>
          <cell r="I1533">
            <v>7920</v>
          </cell>
          <cell r="J1533">
            <v>33816.32</v>
          </cell>
          <cell r="K1533">
            <v>1</v>
          </cell>
          <cell r="L1533">
            <v>0</v>
          </cell>
          <cell r="M1533">
            <v>0</v>
          </cell>
          <cell r="N1533">
            <v>0</v>
          </cell>
          <cell r="R1533">
            <v>0</v>
          </cell>
          <cell r="S1533">
            <v>0</v>
          </cell>
          <cell r="T1533">
            <v>0</v>
          </cell>
          <cell r="U1533">
            <v>31</v>
          </cell>
          <cell r="V1533">
            <v>0</v>
          </cell>
          <cell r="W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31</v>
          </cell>
          <cell r="AE1533">
            <v>281100</v>
          </cell>
          <cell r="AF1533">
            <v>0</v>
          </cell>
          <cell r="AI1533">
            <v>2251</v>
          </cell>
          <cell r="AK1533">
            <v>0</v>
          </cell>
          <cell r="AM1533">
            <v>168</v>
          </cell>
          <cell r="AN1533">
            <v>1</v>
          </cell>
          <cell r="AO1533">
            <v>393216</v>
          </cell>
          <cell r="AQ1533">
            <v>0</v>
          </cell>
          <cell r="AR1533">
            <v>0</v>
          </cell>
          <cell r="AS1533" t="str">
            <v>Ы</v>
          </cell>
          <cell r="AT1533" t="str">
            <v>Ы</v>
          </cell>
          <cell r="AU1533">
            <v>0</v>
          </cell>
          <cell r="AV1533">
            <v>0</v>
          </cell>
          <cell r="AW1533">
            <v>23</v>
          </cell>
          <cell r="AX1533">
            <v>1</v>
          </cell>
          <cell r="AY1533">
            <v>0</v>
          </cell>
          <cell r="AZ1533">
            <v>0</v>
          </cell>
          <cell r="BA1533">
            <v>0</v>
          </cell>
          <cell r="BB1533">
            <v>0</v>
          </cell>
          <cell r="BC1533">
            <v>38828</v>
          </cell>
        </row>
        <row r="1534">
          <cell r="A1534">
            <v>2006</v>
          </cell>
          <cell r="B1534">
            <v>2</v>
          </cell>
          <cell r="C1534">
            <v>40</v>
          </cell>
          <cell r="D1534">
            <v>21</v>
          </cell>
          <cell r="E1534">
            <v>792020</v>
          </cell>
          <cell r="F1534">
            <v>0</v>
          </cell>
          <cell r="G1534" t="str">
            <v>Затраты по ШПЗ (основные)</v>
          </cell>
          <cell r="H1534">
            <v>2011</v>
          </cell>
          <cell r="I1534">
            <v>7920</v>
          </cell>
          <cell r="J1534">
            <v>35557.120000000003</v>
          </cell>
          <cell r="K1534">
            <v>1</v>
          </cell>
          <cell r="L1534">
            <v>0</v>
          </cell>
          <cell r="M1534">
            <v>0</v>
          </cell>
          <cell r="N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31</v>
          </cell>
          <cell r="V1534">
            <v>0</v>
          </cell>
          <cell r="W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31</v>
          </cell>
          <cell r="AE1534">
            <v>281200</v>
          </cell>
          <cell r="AF1534">
            <v>0</v>
          </cell>
          <cell r="AI1534">
            <v>2251</v>
          </cell>
          <cell r="AK1534">
            <v>0</v>
          </cell>
          <cell r="AM1534">
            <v>169</v>
          </cell>
          <cell r="AN1534">
            <v>1</v>
          </cell>
          <cell r="AO1534">
            <v>393216</v>
          </cell>
          <cell r="AQ1534">
            <v>0</v>
          </cell>
          <cell r="AR1534">
            <v>0</v>
          </cell>
          <cell r="AS1534" t="str">
            <v>Ы</v>
          </cell>
          <cell r="AT1534" t="str">
            <v>Ы</v>
          </cell>
          <cell r="AU1534">
            <v>0</v>
          </cell>
          <cell r="AV1534">
            <v>0</v>
          </cell>
          <cell r="AW1534">
            <v>23</v>
          </cell>
          <cell r="AX1534">
            <v>1</v>
          </cell>
          <cell r="AY1534">
            <v>0</v>
          </cell>
          <cell r="AZ1534">
            <v>0</v>
          </cell>
          <cell r="BA1534">
            <v>0</v>
          </cell>
          <cell r="BB1534">
            <v>0</v>
          </cell>
          <cell r="BC1534">
            <v>38828</v>
          </cell>
        </row>
        <row r="1535">
          <cell r="A1535">
            <v>2006</v>
          </cell>
          <cell r="B1535">
            <v>2</v>
          </cell>
          <cell r="C1535">
            <v>41</v>
          </cell>
          <cell r="D1535">
            <v>21</v>
          </cell>
          <cell r="E1535">
            <v>792020</v>
          </cell>
          <cell r="F1535">
            <v>0</v>
          </cell>
          <cell r="G1535" t="str">
            <v>Затраты по ШПЗ (основные)</v>
          </cell>
          <cell r="H1535">
            <v>2011</v>
          </cell>
          <cell r="I1535">
            <v>7920</v>
          </cell>
          <cell r="J1535">
            <v>272.58</v>
          </cell>
          <cell r="K1535">
            <v>1</v>
          </cell>
          <cell r="L1535">
            <v>0</v>
          </cell>
          <cell r="M1535">
            <v>0</v>
          </cell>
          <cell r="N1535">
            <v>0</v>
          </cell>
          <cell r="R1535">
            <v>0</v>
          </cell>
          <cell r="S1535">
            <v>0</v>
          </cell>
          <cell r="T1535">
            <v>0</v>
          </cell>
          <cell r="U1535">
            <v>31</v>
          </cell>
          <cell r="V1535">
            <v>0</v>
          </cell>
          <cell r="W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31</v>
          </cell>
          <cell r="AE1535">
            <v>282000</v>
          </cell>
          <cell r="AF1535">
            <v>0</v>
          </cell>
          <cell r="AI1535">
            <v>2251</v>
          </cell>
          <cell r="AK1535">
            <v>0</v>
          </cell>
          <cell r="AM1535">
            <v>170</v>
          </cell>
          <cell r="AN1535">
            <v>1</v>
          </cell>
          <cell r="AO1535">
            <v>393216</v>
          </cell>
          <cell r="AQ1535">
            <v>0</v>
          </cell>
          <cell r="AR1535">
            <v>0</v>
          </cell>
          <cell r="AS1535" t="str">
            <v>Ы</v>
          </cell>
          <cell r="AT1535" t="str">
            <v>Ы</v>
          </cell>
          <cell r="AU1535">
            <v>0</v>
          </cell>
          <cell r="AV1535">
            <v>0</v>
          </cell>
          <cell r="AW1535">
            <v>23</v>
          </cell>
          <cell r="AX1535">
            <v>1</v>
          </cell>
          <cell r="AY1535">
            <v>0</v>
          </cell>
          <cell r="AZ1535">
            <v>0</v>
          </cell>
          <cell r="BA1535">
            <v>0</v>
          </cell>
          <cell r="BB1535">
            <v>0</v>
          </cell>
          <cell r="BC1535">
            <v>38828</v>
          </cell>
        </row>
        <row r="1536">
          <cell r="A1536">
            <v>2006</v>
          </cell>
          <cell r="B1536">
            <v>2</v>
          </cell>
          <cell r="C1536">
            <v>42</v>
          </cell>
          <cell r="D1536">
            <v>21</v>
          </cell>
          <cell r="E1536">
            <v>792020</v>
          </cell>
          <cell r="F1536">
            <v>0</v>
          </cell>
          <cell r="G1536" t="str">
            <v>Затраты по ШПЗ (основные)</v>
          </cell>
          <cell r="H1536">
            <v>2011</v>
          </cell>
          <cell r="I1536">
            <v>7920</v>
          </cell>
          <cell r="J1536">
            <v>17760.95</v>
          </cell>
          <cell r="K1536">
            <v>1</v>
          </cell>
          <cell r="L1536">
            <v>0</v>
          </cell>
          <cell r="M1536">
            <v>0</v>
          </cell>
          <cell r="N1536">
            <v>0</v>
          </cell>
          <cell r="R1536">
            <v>0</v>
          </cell>
          <cell r="S1536">
            <v>0</v>
          </cell>
          <cell r="T1536">
            <v>0</v>
          </cell>
          <cell r="U1536">
            <v>31</v>
          </cell>
          <cell r="V1536">
            <v>0</v>
          </cell>
          <cell r="W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31</v>
          </cell>
          <cell r="AE1536">
            <v>282200</v>
          </cell>
          <cell r="AF1536">
            <v>0</v>
          </cell>
          <cell r="AI1536">
            <v>2251</v>
          </cell>
          <cell r="AK1536">
            <v>0</v>
          </cell>
          <cell r="AM1536">
            <v>171</v>
          </cell>
          <cell r="AN1536">
            <v>1</v>
          </cell>
          <cell r="AO1536">
            <v>393216</v>
          </cell>
          <cell r="AQ1536">
            <v>0</v>
          </cell>
          <cell r="AR1536">
            <v>0</v>
          </cell>
          <cell r="AS1536" t="str">
            <v>Ы</v>
          </cell>
          <cell r="AT1536" t="str">
            <v>Ы</v>
          </cell>
          <cell r="AU1536">
            <v>0</v>
          </cell>
          <cell r="AV1536">
            <v>0</v>
          </cell>
          <cell r="AW1536">
            <v>23</v>
          </cell>
          <cell r="AX1536">
            <v>1</v>
          </cell>
          <cell r="AY1536">
            <v>0</v>
          </cell>
          <cell r="AZ1536">
            <v>0</v>
          </cell>
          <cell r="BA1536">
            <v>0</v>
          </cell>
          <cell r="BB1536">
            <v>0</v>
          </cell>
          <cell r="BC1536">
            <v>38828</v>
          </cell>
        </row>
        <row r="1537">
          <cell r="A1537">
            <v>2006</v>
          </cell>
          <cell r="B1537">
            <v>2</v>
          </cell>
          <cell r="C1537">
            <v>43</v>
          </cell>
          <cell r="D1537">
            <v>21</v>
          </cell>
          <cell r="E1537">
            <v>792020</v>
          </cell>
          <cell r="F1537">
            <v>0</v>
          </cell>
          <cell r="G1537" t="str">
            <v>Затраты по ШПЗ (основные)</v>
          </cell>
          <cell r="H1537">
            <v>2011</v>
          </cell>
          <cell r="I1537">
            <v>7920</v>
          </cell>
          <cell r="J1537">
            <v>38304</v>
          </cell>
          <cell r="K1537">
            <v>1</v>
          </cell>
          <cell r="L1537">
            <v>0</v>
          </cell>
          <cell r="M1537">
            <v>0</v>
          </cell>
          <cell r="N1537">
            <v>0</v>
          </cell>
          <cell r="R1537">
            <v>0</v>
          </cell>
          <cell r="S1537">
            <v>0</v>
          </cell>
          <cell r="T1537">
            <v>0</v>
          </cell>
          <cell r="U1537">
            <v>31</v>
          </cell>
          <cell r="V1537">
            <v>0</v>
          </cell>
          <cell r="W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31</v>
          </cell>
          <cell r="AE1537">
            <v>283000</v>
          </cell>
          <cell r="AF1537">
            <v>0</v>
          </cell>
          <cell r="AI1537">
            <v>2251</v>
          </cell>
          <cell r="AK1537">
            <v>0</v>
          </cell>
          <cell r="AM1537">
            <v>172</v>
          </cell>
          <cell r="AN1537">
            <v>1</v>
          </cell>
          <cell r="AO1537">
            <v>393216</v>
          </cell>
          <cell r="AQ1537">
            <v>0</v>
          </cell>
          <cell r="AR1537">
            <v>0</v>
          </cell>
          <cell r="AS1537" t="str">
            <v>Ы</v>
          </cell>
          <cell r="AT1537" t="str">
            <v>Ы</v>
          </cell>
          <cell r="AU1537">
            <v>0</v>
          </cell>
          <cell r="AV1537">
            <v>0</v>
          </cell>
          <cell r="AW1537">
            <v>23</v>
          </cell>
          <cell r="AX1537">
            <v>1</v>
          </cell>
          <cell r="AY1537">
            <v>0</v>
          </cell>
          <cell r="AZ1537">
            <v>0</v>
          </cell>
          <cell r="BA1537">
            <v>0</v>
          </cell>
          <cell r="BB1537">
            <v>0</v>
          </cell>
          <cell r="BC1537">
            <v>38828</v>
          </cell>
        </row>
        <row r="1538">
          <cell r="A1538">
            <v>2006</v>
          </cell>
          <cell r="B1538">
            <v>2</v>
          </cell>
          <cell r="C1538">
            <v>44</v>
          </cell>
          <cell r="D1538">
            <v>21</v>
          </cell>
          <cell r="E1538">
            <v>792020</v>
          </cell>
          <cell r="F1538">
            <v>0</v>
          </cell>
          <cell r="G1538" t="str">
            <v>Затраты по ШПЗ (основные)</v>
          </cell>
          <cell r="H1538">
            <v>2011</v>
          </cell>
          <cell r="I1538">
            <v>7920</v>
          </cell>
          <cell r="J1538">
            <v>27319.41</v>
          </cell>
          <cell r="K1538">
            <v>1</v>
          </cell>
          <cell r="L1538">
            <v>0</v>
          </cell>
          <cell r="M1538">
            <v>0</v>
          </cell>
          <cell r="N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31</v>
          </cell>
          <cell r="V1538">
            <v>0</v>
          </cell>
          <cell r="W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31</v>
          </cell>
          <cell r="AE1538">
            <v>285000</v>
          </cell>
          <cell r="AF1538">
            <v>0</v>
          </cell>
          <cell r="AI1538">
            <v>2251</v>
          </cell>
          <cell r="AK1538">
            <v>0</v>
          </cell>
          <cell r="AM1538">
            <v>173</v>
          </cell>
          <cell r="AN1538">
            <v>1</v>
          </cell>
          <cell r="AO1538">
            <v>393216</v>
          </cell>
          <cell r="AQ1538">
            <v>0</v>
          </cell>
          <cell r="AR1538">
            <v>0</v>
          </cell>
          <cell r="AS1538" t="str">
            <v>Ы</v>
          </cell>
          <cell r="AT1538" t="str">
            <v>Ы</v>
          </cell>
          <cell r="AU1538">
            <v>0</v>
          </cell>
          <cell r="AV1538">
            <v>0</v>
          </cell>
          <cell r="AW1538">
            <v>23</v>
          </cell>
          <cell r="AX1538">
            <v>1</v>
          </cell>
          <cell r="AY1538">
            <v>0</v>
          </cell>
          <cell r="AZ1538">
            <v>0</v>
          </cell>
          <cell r="BA1538">
            <v>0</v>
          </cell>
          <cell r="BB1538">
            <v>0</v>
          </cell>
          <cell r="BC1538">
            <v>38828</v>
          </cell>
        </row>
        <row r="1539">
          <cell r="A1539">
            <v>2006</v>
          </cell>
          <cell r="B1539">
            <v>2</v>
          </cell>
          <cell r="C1539">
            <v>45</v>
          </cell>
          <cell r="D1539">
            <v>21</v>
          </cell>
          <cell r="E1539">
            <v>792020</v>
          </cell>
          <cell r="F1539">
            <v>0</v>
          </cell>
          <cell r="G1539" t="str">
            <v>Затраты по ШПЗ (основные)</v>
          </cell>
          <cell r="H1539">
            <v>2011</v>
          </cell>
          <cell r="I1539">
            <v>7920</v>
          </cell>
          <cell r="J1539">
            <v>177535.26</v>
          </cell>
          <cell r="K1539">
            <v>1</v>
          </cell>
          <cell r="L1539">
            <v>0</v>
          </cell>
          <cell r="M1539">
            <v>0</v>
          </cell>
          <cell r="N1539">
            <v>0</v>
          </cell>
          <cell r="R1539">
            <v>0</v>
          </cell>
          <cell r="S1539">
            <v>0</v>
          </cell>
          <cell r="T1539">
            <v>0</v>
          </cell>
          <cell r="U1539">
            <v>31</v>
          </cell>
          <cell r="V1539">
            <v>0</v>
          </cell>
          <cell r="W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31</v>
          </cell>
          <cell r="AE1539">
            <v>311000</v>
          </cell>
          <cell r="AF1539">
            <v>0</v>
          </cell>
          <cell r="AI1539">
            <v>2251</v>
          </cell>
          <cell r="AK1539">
            <v>0</v>
          </cell>
          <cell r="AM1539">
            <v>174</v>
          </cell>
          <cell r="AN1539">
            <v>1</v>
          </cell>
          <cell r="AO1539">
            <v>393216</v>
          </cell>
          <cell r="AQ1539">
            <v>0</v>
          </cell>
          <cell r="AR1539">
            <v>0</v>
          </cell>
          <cell r="AS1539" t="str">
            <v>Ы</v>
          </cell>
          <cell r="AT1539" t="str">
            <v>Ы</v>
          </cell>
          <cell r="AU1539">
            <v>0</v>
          </cell>
          <cell r="AV1539">
            <v>0</v>
          </cell>
          <cell r="AW1539">
            <v>23</v>
          </cell>
          <cell r="AX1539">
            <v>1</v>
          </cell>
          <cell r="AY1539">
            <v>0</v>
          </cell>
          <cell r="AZ1539">
            <v>0</v>
          </cell>
          <cell r="BA1539">
            <v>0</v>
          </cell>
          <cell r="BB1539">
            <v>0</v>
          </cell>
          <cell r="BC1539">
            <v>38828</v>
          </cell>
        </row>
        <row r="1540">
          <cell r="A1540">
            <v>2006</v>
          </cell>
          <cell r="B1540">
            <v>2</v>
          </cell>
          <cell r="C1540">
            <v>46</v>
          </cell>
          <cell r="D1540">
            <v>21</v>
          </cell>
          <cell r="E1540">
            <v>792020</v>
          </cell>
          <cell r="F1540">
            <v>0</v>
          </cell>
          <cell r="G1540" t="str">
            <v>Затраты по ШПЗ (основные)</v>
          </cell>
          <cell r="H1540">
            <v>2011</v>
          </cell>
          <cell r="I1540">
            <v>7920</v>
          </cell>
          <cell r="J1540">
            <v>367314.32</v>
          </cell>
          <cell r="K1540">
            <v>1</v>
          </cell>
          <cell r="L1540">
            <v>0</v>
          </cell>
          <cell r="M1540">
            <v>0</v>
          </cell>
          <cell r="N1540">
            <v>0</v>
          </cell>
          <cell r="R1540">
            <v>0</v>
          </cell>
          <cell r="S1540">
            <v>0</v>
          </cell>
          <cell r="T1540">
            <v>0</v>
          </cell>
          <cell r="U1540">
            <v>31</v>
          </cell>
          <cell r="V1540">
            <v>0</v>
          </cell>
          <cell r="W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31</v>
          </cell>
          <cell r="AE1540">
            <v>312000</v>
          </cell>
          <cell r="AF1540">
            <v>0</v>
          </cell>
          <cell r="AI1540">
            <v>2251</v>
          </cell>
          <cell r="AK1540">
            <v>0</v>
          </cell>
          <cell r="AM1540">
            <v>175</v>
          </cell>
          <cell r="AN1540">
            <v>1</v>
          </cell>
          <cell r="AO1540">
            <v>393216</v>
          </cell>
          <cell r="AQ1540">
            <v>0</v>
          </cell>
          <cell r="AR1540">
            <v>0</v>
          </cell>
          <cell r="AS1540" t="str">
            <v>Ы</v>
          </cell>
          <cell r="AT1540" t="str">
            <v>Ы</v>
          </cell>
          <cell r="AU1540">
            <v>0</v>
          </cell>
          <cell r="AV1540">
            <v>0</v>
          </cell>
          <cell r="AW1540">
            <v>23</v>
          </cell>
          <cell r="AX1540">
            <v>1</v>
          </cell>
          <cell r="AY1540">
            <v>0</v>
          </cell>
          <cell r="AZ1540">
            <v>0</v>
          </cell>
          <cell r="BA1540">
            <v>0</v>
          </cell>
          <cell r="BB1540">
            <v>0</v>
          </cell>
          <cell r="BC1540">
            <v>38828</v>
          </cell>
        </row>
        <row r="1541">
          <cell r="A1541">
            <v>2006</v>
          </cell>
          <cell r="B1541">
            <v>2</v>
          </cell>
          <cell r="C1541">
            <v>47</v>
          </cell>
          <cell r="D1541">
            <v>21</v>
          </cell>
          <cell r="E1541">
            <v>792020</v>
          </cell>
          <cell r="F1541">
            <v>0</v>
          </cell>
          <cell r="G1541" t="str">
            <v>Затраты по ШПЗ (основные)</v>
          </cell>
          <cell r="H1541">
            <v>2011</v>
          </cell>
          <cell r="I1541">
            <v>7920</v>
          </cell>
          <cell r="J1541">
            <v>66298.92</v>
          </cell>
          <cell r="K1541">
            <v>1</v>
          </cell>
          <cell r="L1541">
            <v>0</v>
          </cell>
          <cell r="M1541">
            <v>0</v>
          </cell>
          <cell r="N1541">
            <v>0</v>
          </cell>
          <cell r="R1541">
            <v>0</v>
          </cell>
          <cell r="S1541">
            <v>0</v>
          </cell>
          <cell r="T1541">
            <v>0</v>
          </cell>
          <cell r="U1541">
            <v>31</v>
          </cell>
          <cell r="V1541">
            <v>0</v>
          </cell>
          <cell r="W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31</v>
          </cell>
          <cell r="AE1541">
            <v>312100</v>
          </cell>
          <cell r="AF1541">
            <v>0</v>
          </cell>
          <cell r="AI1541">
            <v>2251</v>
          </cell>
          <cell r="AK1541">
            <v>0</v>
          </cell>
          <cell r="AM1541">
            <v>176</v>
          </cell>
          <cell r="AN1541">
            <v>1</v>
          </cell>
          <cell r="AO1541">
            <v>393216</v>
          </cell>
          <cell r="AQ1541">
            <v>0</v>
          </cell>
          <cell r="AR1541">
            <v>0</v>
          </cell>
          <cell r="AS1541" t="str">
            <v>Ы</v>
          </cell>
          <cell r="AT1541" t="str">
            <v>Ы</v>
          </cell>
          <cell r="AU1541">
            <v>0</v>
          </cell>
          <cell r="AV1541">
            <v>0</v>
          </cell>
          <cell r="AW1541">
            <v>23</v>
          </cell>
          <cell r="AX1541">
            <v>1</v>
          </cell>
          <cell r="AY1541">
            <v>0</v>
          </cell>
          <cell r="AZ1541">
            <v>0</v>
          </cell>
          <cell r="BA1541">
            <v>0</v>
          </cell>
          <cell r="BB1541">
            <v>0</v>
          </cell>
          <cell r="BC1541">
            <v>38828</v>
          </cell>
        </row>
        <row r="1542">
          <cell r="A1542">
            <v>2006</v>
          </cell>
          <cell r="B1542">
            <v>2</v>
          </cell>
          <cell r="C1542">
            <v>48</v>
          </cell>
          <cell r="D1542">
            <v>21</v>
          </cell>
          <cell r="E1542">
            <v>792020</v>
          </cell>
          <cell r="F1542">
            <v>0</v>
          </cell>
          <cell r="G1542" t="str">
            <v>Затраты по ШПЗ (основные)</v>
          </cell>
          <cell r="H1542">
            <v>2011</v>
          </cell>
          <cell r="I1542">
            <v>7920</v>
          </cell>
          <cell r="J1542">
            <v>790767.84</v>
          </cell>
          <cell r="K1542">
            <v>1</v>
          </cell>
          <cell r="L1542">
            <v>0</v>
          </cell>
          <cell r="M1542">
            <v>0</v>
          </cell>
          <cell r="N1542">
            <v>0</v>
          </cell>
          <cell r="R1542">
            <v>0</v>
          </cell>
          <cell r="S1542">
            <v>0</v>
          </cell>
          <cell r="T1542">
            <v>0</v>
          </cell>
          <cell r="U1542">
            <v>31</v>
          </cell>
          <cell r="V1542">
            <v>0</v>
          </cell>
          <cell r="W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31</v>
          </cell>
          <cell r="AE1542">
            <v>312200</v>
          </cell>
          <cell r="AF1542">
            <v>0</v>
          </cell>
          <cell r="AI1542">
            <v>2251</v>
          </cell>
          <cell r="AK1542">
            <v>0</v>
          </cell>
          <cell r="AM1542">
            <v>177</v>
          </cell>
          <cell r="AN1542">
            <v>1</v>
          </cell>
          <cell r="AO1542">
            <v>393216</v>
          </cell>
          <cell r="AQ1542">
            <v>0</v>
          </cell>
          <cell r="AR1542">
            <v>0</v>
          </cell>
          <cell r="AS1542" t="str">
            <v>Ы</v>
          </cell>
          <cell r="AT1542" t="str">
            <v>Ы</v>
          </cell>
          <cell r="AU1542">
            <v>0</v>
          </cell>
          <cell r="AV1542">
            <v>0</v>
          </cell>
          <cell r="AW1542">
            <v>23</v>
          </cell>
          <cell r="AX1542">
            <v>1</v>
          </cell>
          <cell r="AY1542">
            <v>0</v>
          </cell>
          <cell r="AZ1542">
            <v>0</v>
          </cell>
          <cell r="BA1542">
            <v>0</v>
          </cell>
          <cell r="BB1542">
            <v>0</v>
          </cell>
          <cell r="BC1542">
            <v>38828</v>
          </cell>
        </row>
        <row r="1543">
          <cell r="A1543">
            <v>2006</v>
          </cell>
          <cell r="B1543">
            <v>2</v>
          </cell>
          <cell r="C1543">
            <v>49</v>
          </cell>
          <cell r="D1543">
            <v>21</v>
          </cell>
          <cell r="E1543">
            <v>792020</v>
          </cell>
          <cell r="F1543">
            <v>0</v>
          </cell>
          <cell r="G1543" t="str">
            <v>Затраты по ШПЗ (основные)</v>
          </cell>
          <cell r="H1543">
            <v>2011</v>
          </cell>
          <cell r="I1543">
            <v>7920</v>
          </cell>
          <cell r="J1543">
            <v>67340.95</v>
          </cell>
          <cell r="K1543">
            <v>1</v>
          </cell>
          <cell r="L1543">
            <v>0</v>
          </cell>
          <cell r="M1543">
            <v>0</v>
          </cell>
          <cell r="N1543">
            <v>0</v>
          </cell>
          <cell r="R1543">
            <v>0</v>
          </cell>
          <cell r="S1543">
            <v>0</v>
          </cell>
          <cell r="T1543">
            <v>0</v>
          </cell>
          <cell r="U1543">
            <v>31</v>
          </cell>
          <cell r="V1543">
            <v>0</v>
          </cell>
          <cell r="W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31</v>
          </cell>
          <cell r="AE1543">
            <v>313000</v>
          </cell>
          <cell r="AF1543">
            <v>0</v>
          </cell>
          <cell r="AI1543">
            <v>2251</v>
          </cell>
          <cell r="AK1543">
            <v>0</v>
          </cell>
          <cell r="AM1543">
            <v>178</v>
          </cell>
          <cell r="AN1543">
            <v>1</v>
          </cell>
          <cell r="AO1543">
            <v>393216</v>
          </cell>
          <cell r="AQ1543">
            <v>0</v>
          </cell>
          <cell r="AR1543">
            <v>0</v>
          </cell>
          <cell r="AS1543" t="str">
            <v>Ы</v>
          </cell>
          <cell r="AT1543" t="str">
            <v>Ы</v>
          </cell>
          <cell r="AU1543">
            <v>0</v>
          </cell>
          <cell r="AV1543">
            <v>0</v>
          </cell>
          <cell r="AW1543">
            <v>23</v>
          </cell>
          <cell r="AX1543">
            <v>1</v>
          </cell>
          <cell r="AY1543">
            <v>0</v>
          </cell>
          <cell r="AZ1543">
            <v>0</v>
          </cell>
          <cell r="BA1543">
            <v>0</v>
          </cell>
          <cell r="BB1543">
            <v>0</v>
          </cell>
          <cell r="BC1543">
            <v>38828</v>
          </cell>
        </row>
        <row r="1544">
          <cell r="A1544">
            <v>2006</v>
          </cell>
          <cell r="B1544">
            <v>2</v>
          </cell>
          <cell r="C1544">
            <v>50</v>
          </cell>
          <cell r="D1544">
            <v>21</v>
          </cell>
          <cell r="E1544">
            <v>792020</v>
          </cell>
          <cell r="F1544">
            <v>0</v>
          </cell>
          <cell r="G1544" t="str">
            <v>Затраты по ШПЗ (основные)</v>
          </cell>
          <cell r="H1544">
            <v>2011</v>
          </cell>
          <cell r="I1544">
            <v>7920</v>
          </cell>
          <cell r="J1544">
            <v>122438.1</v>
          </cell>
          <cell r="K1544">
            <v>1</v>
          </cell>
          <cell r="L1544">
            <v>0</v>
          </cell>
          <cell r="M1544">
            <v>0</v>
          </cell>
          <cell r="N1544">
            <v>0</v>
          </cell>
          <cell r="R1544">
            <v>0</v>
          </cell>
          <cell r="S1544">
            <v>0</v>
          </cell>
          <cell r="T1544">
            <v>0</v>
          </cell>
          <cell r="U1544">
            <v>31</v>
          </cell>
          <cell r="V1544">
            <v>0</v>
          </cell>
          <cell r="W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31</v>
          </cell>
          <cell r="AE1544">
            <v>314000</v>
          </cell>
          <cell r="AF1544">
            <v>0</v>
          </cell>
          <cell r="AI1544">
            <v>2251</v>
          </cell>
          <cell r="AK1544">
            <v>0</v>
          </cell>
          <cell r="AM1544">
            <v>179</v>
          </cell>
          <cell r="AN1544">
            <v>1</v>
          </cell>
          <cell r="AO1544">
            <v>393216</v>
          </cell>
          <cell r="AQ1544">
            <v>0</v>
          </cell>
          <cell r="AR1544">
            <v>0</v>
          </cell>
          <cell r="AS1544" t="str">
            <v>Ы</v>
          </cell>
          <cell r="AT1544" t="str">
            <v>Ы</v>
          </cell>
          <cell r="AU1544">
            <v>0</v>
          </cell>
          <cell r="AV1544">
            <v>0</v>
          </cell>
          <cell r="AW1544">
            <v>23</v>
          </cell>
          <cell r="AX1544">
            <v>1</v>
          </cell>
          <cell r="AY1544">
            <v>0</v>
          </cell>
          <cell r="AZ1544">
            <v>0</v>
          </cell>
          <cell r="BA1544">
            <v>0</v>
          </cell>
          <cell r="BB1544">
            <v>0</v>
          </cell>
          <cell r="BC1544">
            <v>38828</v>
          </cell>
        </row>
        <row r="1545">
          <cell r="A1545">
            <v>2006</v>
          </cell>
          <cell r="B1545">
            <v>2</v>
          </cell>
          <cell r="C1545">
            <v>51</v>
          </cell>
          <cell r="D1545">
            <v>21</v>
          </cell>
          <cell r="E1545">
            <v>792020</v>
          </cell>
          <cell r="F1545">
            <v>0</v>
          </cell>
          <cell r="G1545" t="str">
            <v>Затраты по ШПЗ (основные)</v>
          </cell>
          <cell r="H1545">
            <v>2011</v>
          </cell>
          <cell r="I1545">
            <v>7920</v>
          </cell>
          <cell r="J1545">
            <v>24487.62</v>
          </cell>
          <cell r="K1545">
            <v>1</v>
          </cell>
          <cell r="L1545">
            <v>0</v>
          </cell>
          <cell r="M1545">
            <v>0</v>
          </cell>
          <cell r="N1545">
            <v>0</v>
          </cell>
          <cell r="R1545">
            <v>0</v>
          </cell>
          <cell r="S1545">
            <v>0</v>
          </cell>
          <cell r="T1545">
            <v>0</v>
          </cell>
          <cell r="U1545">
            <v>31</v>
          </cell>
          <cell r="V1545">
            <v>0</v>
          </cell>
          <cell r="W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31</v>
          </cell>
          <cell r="AE1545">
            <v>315000</v>
          </cell>
          <cell r="AF1545">
            <v>0</v>
          </cell>
          <cell r="AI1545">
            <v>2251</v>
          </cell>
          <cell r="AK1545">
            <v>0</v>
          </cell>
          <cell r="AM1545">
            <v>180</v>
          </cell>
          <cell r="AN1545">
            <v>1</v>
          </cell>
          <cell r="AO1545">
            <v>393216</v>
          </cell>
          <cell r="AQ1545">
            <v>0</v>
          </cell>
          <cell r="AR1545">
            <v>0</v>
          </cell>
          <cell r="AS1545" t="str">
            <v>Ы</v>
          </cell>
          <cell r="AT1545" t="str">
            <v>Ы</v>
          </cell>
          <cell r="AU1545">
            <v>0</v>
          </cell>
          <cell r="AV1545">
            <v>0</v>
          </cell>
          <cell r="AW1545">
            <v>23</v>
          </cell>
          <cell r="AX1545">
            <v>1</v>
          </cell>
          <cell r="AY1545">
            <v>0</v>
          </cell>
          <cell r="AZ1545">
            <v>0</v>
          </cell>
          <cell r="BA1545">
            <v>0</v>
          </cell>
          <cell r="BB1545">
            <v>0</v>
          </cell>
          <cell r="BC1545">
            <v>38828</v>
          </cell>
        </row>
        <row r="1546">
          <cell r="A1546">
            <v>2006</v>
          </cell>
          <cell r="B1546">
            <v>2</v>
          </cell>
          <cell r="C1546">
            <v>52</v>
          </cell>
          <cell r="D1546">
            <v>21</v>
          </cell>
          <cell r="E1546">
            <v>792020</v>
          </cell>
          <cell r="F1546">
            <v>0</v>
          </cell>
          <cell r="G1546" t="str">
            <v>Затраты по ШПЗ (основные)</v>
          </cell>
          <cell r="H1546">
            <v>2011</v>
          </cell>
          <cell r="I1546">
            <v>7920</v>
          </cell>
          <cell r="J1546">
            <v>1561071</v>
          </cell>
          <cell r="K1546">
            <v>1</v>
          </cell>
          <cell r="L1546">
            <v>0</v>
          </cell>
          <cell r="M1546">
            <v>0</v>
          </cell>
          <cell r="N1546">
            <v>0</v>
          </cell>
          <cell r="R1546">
            <v>0</v>
          </cell>
          <cell r="S1546">
            <v>0</v>
          </cell>
          <cell r="T1546">
            <v>0</v>
          </cell>
          <cell r="U1546">
            <v>31</v>
          </cell>
          <cell r="V1546">
            <v>0</v>
          </cell>
          <cell r="W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31</v>
          </cell>
          <cell r="AE1546">
            <v>410000</v>
          </cell>
          <cell r="AF1546">
            <v>0</v>
          </cell>
          <cell r="AI1546">
            <v>2251</v>
          </cell>
          <cell r="AK1546">
            <v>0</v>
          </cell>
          <cell r="AM1546">
            <v>181</v>
          </cell>
          <cell r="AN1546">
            <v>1</v>
          </cell>
          <cell r="AO1546">
            <v>393216</v>
          </cell>
          <cell r="AQ1546">
            <v>0</v>
          </cell>
          <cell r="AR1546">
            <v>0</v>
          </cell>
          <cell r="AS1546" t="str">
            <v>Ы</v>
          </cell>
          <cell r="AT1546" t="str">
            <v>Ы</v>
          </cell>
          <cell r="AU1546">
            <v>0</v>
          </cell>
          <cell r="AV1546">
            <v>0</v>
          </cell>
          <cell r="AW1546">
            <v>23</v>
          </cell>
          <cell r="AX1546">
            <v>1</v>
          </cell>
          <cell r="AY1546">
            <v>0</v>
          </cell>
          <cell r="AZ1546">
            <v>0</v>
          </cell>
          <cell r="BA1546">
            <v>0</v>
          </cell>
          <cell r="BB1546">
            <v>0</v>
          </cell>
          <cell r="BC1546">
            <v>38828</v>
          </cell>
        </row>
        <row r="1547">
          <cell r="A1547">
            <v>2006</v>
          </cell>
          <cell r="B1547">
            <v>2</v>
          </cell>
          <cell r="C1547">
            <v>53</v>
          </cell>
          <cell r="D1547">
            <v>21</v>
          </cell>
          <cell r="E1547">
            <v>792020</v>
          </cell>
          <cell r="F1547">
            <v>0</v>
          </cell>
          <cell r="G1547" t="str">
            <v>Затраты по ШПЗ (основные)</v>
          </cell>
          <cell r="H1547">
            <v>2011</v>
          </cell>
          <cell r="I1547">
            <v>7920</v>
          </cell>
          <cell r="J1547">
            <v>11600</v>
          </cell>
          <cell r="K1547">
            <v>1</v>
          </cell>
          <cell r="L1547">
            <v>0</v>
          </cell>
          <cell r="M1547">
            <v>0</v>
          </cell>
          <cell r="N1547">
            <v>0</v>
          </cell>
          <cell r="R1547">
            <v>0</v>
          </cell>
          <cell r="S1547">
            <v>0</v>
          </cell>
          <cell r="T1547">
            <v>0</v>
          </cell>
          <cell r="U1547">
            <v>31</v>
          </cell>
          <cell r="V1547">
            <v>0</v>
          </cell>
          <cell r="W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31</v>
          </cell>
          <cell r="AE1547">
            <v>410200</v>
          </cell>
          <cell r="AF1547">
            <v>0</v>
          </cell>
          <cell r="AI1547">
            <v>2251</v>
          </cell>
          <cell r="AK1547">
            <v>0</v>
          </cell>
          <cell r="AM1547">
            <v>182</v>
          </cell>
          <cell r="AN1547">
            <v>1</v>
          </cell>
          <cell r="AO1547">
            <v>393216</v>
          </cell>
          <cell r="AQ1547">
            <v>0</v>
          </cell>
          <cell r="AR1547">
            <v>0</v>
          </cell>
          <cell r="AS1547" t="str">
            <v>Ы</v>
          </cell>
          <cell r="AT1547" t="str">
            <v>Ы</v>
          </cell>
          <cell r="AU1547">
            <v>0</v>
          </cell>
          <cell r="AV1547">
            <v>0</v>
          </cell>
          <cell r="AW1547">
            <v>23</v>
          </cell>
          <cell r="AX1547">
            <v>1</v>
          </cell>
          <cell r="AY1547">
            <v>0</v>
          </cell>
          <cell r="AZ1547">
            <v>0</v>
          </cell>
          <cell r="BA1547">
            <v>0</v>
          </cell>
          <cell r="BB1547">
            <v>0</v>
          </cell>
          <cell r="BC1547">
            <v>38828</v>
          </cell>
        </row>
        <row r="1548">
          <cell r="A1548">
            <v>2006</v>
          </cell>
          <cell r="B1548">
            <v>2</v>
          </cell>
          <cell r="C1548">
            <v>54</v>
          </cell>
          <cell r="D1548">
            <v>21</v>
          </cell>
          <cell r="E1548">
            <v>792020</v>
          </cell>
          <cell r="F1548">
            <v>0</v>
          </cell>
          <cell r="G1548" t="str">
            <v>Затраты по ШПЗ (основные)</v>
          </cell>
          <cell r="H1548">
            <v>2011</v>
          </cell>
          <cell r="I1548">
            <v>7920</v>
          </cell>
          <cell r="J1548">
            <v>200211</v>
          </cell>
          <cell r="K1548">
            <v>1</v>
          </cell>
          <cell r="L1548">
            <v>0</v>
          </cell>
          <cell r="M1548">
            <v>0</v>
          </cell>
          <cell r="N1548">
            <v>0</v>
          </cell>
          <cell r="R1548">
            <v>0</v>
          </cell>
          <cell r="S1548">
            <v>0</v>
          </cell>
          <cell r="T1548">
            <v>0</v>
          </cell>
          <cell r="U1548">
            <v>31</v>
          </cell>
          <cell r="V1548">
            <v>0</v>
          </cell>
          <cell r="W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31</v>
          </cell>
          <cell r="AE1548">
            <v>420000</v>
          </cell>
          <cell r="AF1548">
            <v>0</v>
          </cell>
          <cell r="AI1548">
            <v>2251</v>
          </cell>
          <cell r="AK1548">
            <v>0</v>
          </cell>
          <cell r="AM1548">
            <v>183</v>
          </cell>
          <cell r="AN1548">
            <v>1</v>
          </cell>
          <cell r="AO1548">
            <v>393216</v>
          </cell>
          <cell r="AQ1548">
            <v>0</v>
          </cell>
          <cell r="AR1548">
            <v>0</v>
          </cell>
          <cell r="AS1548" t="str">
            <v>Ы</v>
          </cell>
          <cell r="AT1548" t="str">
            <v>Ы</v>
          </cell>
          <cell r="AU1548">
            <v>0</v>
          </cell>
          <cell r="AV1548">
            <v>0</v>
          </cell>
          <cell r="AW1548">
            <v>23</v>
          </cell>
          <cell r="AX1548">
            <v>1</v>
          </cell>
          <cell r="AY1548">
            <v>0</v>
          </cell>
          <cell r="AZ1548">
            <v>0</v>
          </cell>
          <cell r="BA1548">
            <v>0</v>
          </cell>
          <cell r="BB1548">
            <v>0</v>
          </cell>
          <cell r="BC1548">
            <v>38828</v>
          </cell>
        </row>
        <row r="1549">
          <cell r="A1549">
            <v>2006</v>
          </cell>
          <cell r="B1549">
            <v>2</v>
          </cell>
          <cell r="C1549">
            <v>55</v>
          </cell>
          <cell r="D1549">
            <v>21</v>
          </cell>
          <cell r="E1549">
            <v>792020</v>
          </cell>
          <cell r="F1549">
            <v>0</v>
          </cell>
          <cell r="G1549" t="str">
            <v>Затраты по ШПЗ (основные)</v>
          </cell>
          <cell r="H1549">
            <v>2011</v>
          </cell>
          <cell r="I1549">
            <v>7920</v>
          </cell>
          <cell r="J1549">
            <v>2287972</v>
          </cell>
          <cell r="K1549">
            <v>1</v>
          </cell>
          <cell r="L1549">
            <v>0</v>
          </cell>
          <cell r="M1549">
            <v>0</v>
          </cell>
          <cell r="N1549">
            <v>0</v>
          </cell>
          <cell r="R1549">
            <v>0</v>
          </cell>
          <cell r="S1549">
            <v>0</v>
          </cell>
          <cell r="T1549">
            <v>0</v>
          </cell>
          <cell r="U1549">
            <v>31</v>
          </cell>
          <cell r="V1549">
            <v>0</v>
          </cell>
          <cell r="W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31</v>
          </cell>
          <cell r="AE1549">
            <v>430000</v>
          </cell>
          <cell r="AF1549">
            <v>0</v>
          </cell>
          <cell r="AI1549">
            <v>2251</v>
          </cell>
          <cell r="AK1549">
            <v>0</v>
          </cell>
          <cell r="AM1549">
            <v>184</v>
          </cell>
          <cell r="AN1549">
            <v>1</v>
          </cell>
          <cell r="AO1549">
            <v>393216</v>
          </cell>
          <cell r="AQ1549">
            <v>0</v>
          </cell>
          <cell r="AR1549">
            <v>0</v>
          </cell>
          <cell r="AS1549" t="str">
            <v>Ы</v>
          </cell>
          <cell r="AT1549" t="str">
            <v>Ы</v>
          </cell>
          <cell r="AU1549">
            <v>0</v>
          </cell>
          <cell r="AV1549">
            <v>0</v>
          </cell>
          <cell r="AW1549">
            <v>23</v>
          </cell>
          <cell r="AX1549">
            <v>1</v>
          </cell>
          <cell r="AY1549">
            <v>0</v>
          </cell>
          <cell r="AZ1549">
            <v>0</v>
          </cell>
          <cell r="BA1549">
            <v>0</v>
          </cell>
          <cell r="BB1549">
            <v>0</v>
          </cell>
          <cell r="BC1549">
            <v>38828</v>
          </cell>
        </row>
        <row r="1550">
          <cell r="A1550">
            <v>2006</v>
          </cell>
          <cell r="B1550">
            <v>2</v>
          </cell>
          <cell r="C1550">
            <v>56</v>
          </cell>
          <cell r="D1550">
            <v>21</v>
          </cell>
          <cell r="E1550">
            <v>792020</v>
          </cell>
          <cell r="F1550">
            <v>0</v>
          </cell>
          <cell r="G1550" t="str">
            <v>Затраты по ШПЗ (основные)</v>
          </cell>
          <cell r="H1550">
            <v>2011</v>
          </cell>
          <cell r="I1550">
            <v>7920</v>
          </cell>
          <cell r="J1550">
            <v>1470856</v>
          </cell>
          <cell r="K1550">
            <v>1</v>
          </cell>
          <cell r="L1550">
            <v>0</v>
          </cell>
          <cell r="M1550">
            <v>0</v>
          </cell>
          <cell r="N1550">
            <v>0</v>
          </cell>
          <cell r="R1550">
            <v>0</v>
          </cell>
          <cell r="S1550">
            <v>0</v>
          </cell>
          <cell r="T1550">
            <v>0</v>
          </cell>
          <cell r="U1550">
            <v>31</v>
          </cell>
          <cell r="V1550">
            <v>0</v>
          </cell>
          <cell r="W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31</v>
          </cell>
          <cell r="AE1550">
            <v>430110</v>
          </cell>
          <cell r="AF1550">
            <v>0</v>
          </cell>
          <cell r="AI1550">
            <v>2251</v>
          </cell>
          <cell r="AK1550">
            <v>0</v>
          </cell>
          <cell r="AM1550">
            <v>185</v>
          </cell>
          <cell r="AN1550">
            <v>1</v>
          </cell>
          <cell r="AO1550">
            <v>393216</v>
          </cell>
          <cell r="AQ1550">
            <v>0</v>
          </cell>
          <cell r="AR1550">
            <v>0</v>
          </cell>
          <cell r="AS1550" t="str">
            <v>Ы</v>
          </cell>
          <cell r="AT1550" t="str">
            <v>Ы</v>
          </cell>
          <cell r="AU1550">
            <v>0</v>
          </cell>
          <cell r="AV1550">
            <v>0</v>
          </cell>
          <cell r="AW1550">
            <v>23</v>
          </cell>
          <cell r="AX1550">
            <v>1</v>
          </cell>
          <cell r="AY1550">
            <v>0</v>
          </cell>
          <cell r="AZ1550">
            <v>0</v>
          </cell>
          <cell r="BA1550">
            <v>0</v>
          </cell>
          <cell r="BB1550">
            <v>0</v>
          </cell>
          <cell r="BC1550">
            <v>38828</v>
          </cell>
        </row>
        <row r="1551">
          <cell r="A1551">
            <v>2006</v>
          </cell>
          <cell r="B1551">
            <v>2</v>
          </cell>
          <cell r="C1551">
            <v>57</v>
          </cell>
          <cell r="D1551">
            <v>21</v>
          </cell>
          <cell r="E1551">
            <v>792020</v>
          </cell>
          <cell r="F1551">
            <v>0</v>
          </cell>
          <cell r="G1551" t="str">
            <v>Затраты по ШПЗ (основные)</v>
          </cell>
          <cell r="H1551">
            <v>2011</v>
          </cell>
          <cell r="I1551">
            <v>7920</v>
          </cell>
          <cell r="J1551">
            <v>37224</v>
          </cell>
          <cell r="K1551">
            <v>1</v>
          </cell>
          <cell r="L1551">
            <v>0</v>
          </cell>
          <cell r="M1551">
            <v>0</v>
          </cell>
          <cell r="N1551">
            <v>0</v>
          </cell>
          <cell r="R1551">
            <v>0</v>
          </cell>
          <cell r="S1551">
            <v>0</v>
          </cell>
          <cell r="T1551">
            <v>0</v>
          </cell>
          <cell r="U1551">
            <v>31</v>
          </cell>
          <cell r="V1551">
            <v>0</v>
          </cell>
          <cell r="W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31</v>
          </cell>
          <cell r="AE1551">
            <v>430120</v>
          </cell>
          <cell r="AF1551">
            <v>0</v>
          </cell>
          <cell r="AI1551">
            <v>2251</v>
          </cell>
          <cell r="AK1551">
            <v>0</v>
          </cell>
          <cell r="AM1551">
            <v>186</v>
          </cell>
          <cell r="AN1551">
            <v>1</v>
          </cell>
          <cell r="AO1551">
            <v>393216</v>
          </cell>
          <cell r="AQ1551">
            <v>0</v>
          </cell>
          <cell r="AR1551">
            <v>0</v>
          </cell>
          <cell r="AS1551" t="str">
            <v>Ы</v>
          </cell>
          <cell r="AT1551" t="str">
            <v>Ы</v>
          </cell>
          <cell r="AU1551">
            <v>0</v>
          </cell>
          <cell r="AV1551">
            <v>0</v>
          </cell>
          <cell r="AW1551">
            <v>23</v>
          </cell>
          <cell r="AX1551">
            <v>1</v>
          </cell>
          <cell r="AY1551">
            <v>0</v>
          </cell>
          <cell r="AZ1551">
            <v>0</v>
          </cell>
          <cell r="BA1551">
            <v>0</v>
          </cell>
          <cell r="BB1551">
            <v>0</v>
          </cell>
          <cell r="BC1551">
            <v>38828</v>
          </cell>
        </row>
        <row r="1552">
          <cell r="A1552">
            <v>2006</v>
          </cell>
          <cell r="B1552">
            <v>2</v>
          </cell>
          <cell r="C1552">
            <v>58</v>
          </cell>
          <cell r="D1552">
            <v>21</v>
          </cell>
          <cell r="E1552">
            <v>792020</v>
          </cell>
          <cell r="F1552">
            <v>0</v>
          </cell>
          <cell r="G1552" t="str">
            <v>Затраты по ШПЗ (основные)</v>
          </cell>
          <cell r="H1552">
            <v>2011</v>
          </cell>
          <cell r="I1552">
            <v>7920</v>
          </cell>
          <cell r="J1552">
            <v>698032</v>
          </cell>
          <cell r="K1552">
            <v>1</v>
          </cell>
          <cell r="L1552">
            <v>0</v>
          </cell>
          <cell r="M1552">
            <v>0</v>
          </cell>
          <cell r="N1552">
            <v>0</v>
          </cell>
          <cell r="R1552">
            <v>0</v>
          </cell>
          <cell r="S1552">
            <v>0</v>
          </cell>
          <cell r="T1552">
            <v>0</v>
          </cell>
          <cell r="U1552">
            <v>31</v>
          </cell>
          <cell r="V1552">
            <v>0</v>
          </cell>
          <cell r="W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31</v>
          </cell>
          <cell r="AE1552">
            <v>430130</v>
          </cell>
          <cell r="AF1552">
            <v>0</v>
          </cell>
          <cell r="AI1552">
            <v>2251</v>
          </cell>
          <cell r="AK1552">
            <v>0</v>
          </cell>
          <cell r="AM1552">
            <v>187</v>
          </cell>
          <cell r="AN1552">
            <v>1</v>
          </cell>
          <cell r="AO1552">
            <v>393216</v>
          </cell>
          <cell r="AQ1552">
            <v>0</v>
          </cell>
          <cell r="AR1552">
            <v>0</v>
          </cell>
          <cell r="AS1552" t="str">
            <v>Ы</v>
          </cell>
          <cell r="AT1552" t="str">
            <v>Ы</v>
          </cell>
          <cell r="AU1552">
            <v>0</v>
          </cell>
          <cell r="AV1552">
            <v>0</v>
          </cell>
          <cell r="AW1552">
            <v>23</v>
          </cell>
          <cell r="AX1552">
            <v>1</v>
          </cell>
          <cell r="AY1552">
            <v>0</v>
          </cell>
          <cell r="AZ1552">
            <v>0</v>
          </cell>
          <cell r="BA1552">
            <v>0</v>
          </cell>
          <cell r="BB1552">
            <v>0</v>
          </cell>
          <cell r="BC1552">
            <v>38828</v>
          </cell>
        </row>
        <row r="1553">
          <cell r="A1553">
            <v>2006</v>
          </cell>
          <cell r="B1553">
            <v>2</v>
          </cell>
          <cell r="C1553">
            <v>59</v>
          </cell>
          <cell r="D1553">
            <v>21</v>
          </cell>
          <cell r="E1553">
            <v>792020</v>
          </cell>
          <cell r="F1553">
            <v>0</v>
          </cell>
          <cell r="G1553" t="str">
            <v>Затраты по ШПЗ (основные)</v>
          </cell>
          <cell r="H1553">
            <v>2011</v>
          </cell>
          <cell r="I1553">
            <v>7920</v>
          </cell>
          <cell r="J1553">
            <v>66334</v>
          </cell>
          <cell r="K1553">
            <v>1</v>
          </cell>
          <cell r="L1553">
            <v>0</v>
          </cell>
          <cell r="M1553">
            <v>0</v>
          </cell>
          <cell r="N1553">
            <v>0</v>
          </cell>
          <cell r="R1553">
            <v>0</v>
          </cell>
          <cell r="S1553">
            <v>0</v>
          </cell>
          <cell r="T1553">
            <v>0</v>
          </cell>
          <cell r="U1553">
            <v>31</v>
          </cell>
          <cell r="V1553">
            <v>0</v>
          </cell>
          <cell r="W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31</v>
          </cell>
          <cell r="AE1553">
            <v>430140</v>
          </cell>
          <cell r="AF1553">
            <v>0</v>
          </cell>
          <cell r="AI1553">
            <v>2251</v>
          </cell>
          <cell r="AK1553">
            <v>0</v>
          </cell>
          <cell r="AM1553">
            <v>188</v>
          </cell>
          <cell r="AN1553">
            <v>1</v>
          </cell>
          <cell r="AO1553">
            <v>393216</v>
          </cell>
          <cell r="AQ1553">
            <v>0</v>
          </cell>
          <cell r="AR1553">
            <v>0</v>
          </cell>
          <cell r="AS1553" t="str">
            <v>Ы</v>
          </cell>
          <cell r="AT1553" t="str">
            <v>Ы</v>
          </cell>
          <cell r="AU1553">
            <v>0</v>
          </cell>
          <cell r="AV1553">
            <v>0</v>
          </cell>
          <cell r="AW1553">
            <v>23</v>
          </cell>
          <cell r="AX1553">
            <v>1</v>
          </cell>
          <cell r="AY1553">
            <v>0</v>
          </cell>
          <cell r="AZ1553">
            <v>0</v>
          </cell>
          <cell r="BA1553">
            <v>0</v>
          </cell>
          <cell r="BB1553">
            <v>0</v>
          </cell>
          <cell r="BC1553">
            <v>38828</v>
          </cell>
        </row>
        <row r="1554">
          <cell r="A1554">
            <v>2006</v>
          </cell>
          <cell r="B1554">
            <v>2</v>
          </cell>
          <cell r="C1554">
            <v>60</v>
          </cell>
          <cell r="D1554">
            <v>21</v>
          </cell>
          <cell r="E1554">
            <v>792020</v>
          </cell>
          <cell r="F1554">
            <v>0</v>
          </cell>
          <cell r="G1554" t="str">
            <v>Затраты по ШПЗ (основные)</v>
          </cell>
          <cell r="H1554">
            <v>2011</v>
          </cell>
          <cell r="I1554">
            <v>7920</v>
          </cell>
          <cell r="J1554">
            <v>162308</v>
          </cell>
          <cell r="K1554">
            <v>1</v>
          </cell>
          <cell r="L1554">
            <v>0</v>
          </cell>
          <cell r="M1554">
            <v>0</v>
          </cell>
          <cell r="N1554">
            <v>0</v>
          </cell>
          <cell r="R1554">
            <v>0</v>
          </cell>
          <cell r="S1554">
            <v>0</v>
          </cell>
          <cell r="T1554">
            <v>0</v>
          </cell>
          <cell r="U1554">
            <v>31</v>
          </cell>
          <cell r="V1554">
            <v>0</v>
          </cell>
          <cell r="W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31</v>
          </cell>
          <cell r="AE1554">
            <v>430220</v>
          </cell>
          <cell r="AF1554">
            <v>0</v>
          </cell>
          <cell r="AI1554">
            <v>2251</v>
          </cell>
          <cell r="AK1554">
            <v>0</v>
          </cell>
          <cell r="AM1554">
            <v>189</v>
          </cell>
          <cell r="AN1554">
            <v>1</v>
          </cell>
          <cell r="AO1554">
            <v>393216</v>
          </cell>
          <cell r="AQ1554">
            <v>0</v>
          </cell>
          <cell r="AR1554">
            <v>0</v>
          </cell>
          <cell r="AS1554" t="str">
            <v>Ы</v>
          </cell>
          <cell r="AT1554" t="str">
            <v>Ы</v>
          </cell>
          <cell r="AU1554">
            <v>0</v>
          </cell>
          <cell r="AV1554">
            <v>0</v>
          </cell>
          <cell r="AW1554">
            <v>23</v>
          </cell>
          <cell r="AX1554">
            <v>1</v>
          </cell>
          <cell r="AY1554">
            <v>0</v>
          </cell>
          <cell r="AZ1554">
            <v>0</v>
          </cell>
          <cell r="BA1554">
            <v>0</v>
          </cell>
          <cell r="BB1554">
            <v>0</v>
          </cell>
          <cell r="BC1554">
            <v>38828</v>
          </cell>
        </row>
        <row r="1555">
          <cell r="A1555">
            <v>2006</v>
          </cell>
          <cell r="B1555">
            <v>2</v>
          </cell>
          <cell r="C1555">
            <v>61</v>
          </cell>
          <cell r="D1555">
            <v>21</v>
          </cell>
          <cell r="E1555">
            <v>792020</v>
          </cell>
          <cell r="F1555">
            <v>0</v>
          </cell>
          <cell r="G1555" t="str">
            <v>Затраты по ШПЗ (основные)</v>
          </cell>
          <cell r="H1555">
            <v>2011</v>
          </cell>
          <cell r="I1555">
            <v>7920</v>
          </cell>
          <cell r="J1555">
            <v>151371</v>
          </cell>
          <cell r="K1555">
            <v>1</v>
          </cell>
          <cell r="L1555">
            <v>0</v>
          </cell>
          <cell r="M1555">
            <v>0</v>
          </cell>
          <cell r="N1555">
            <v>0</v>
          </cell>
          <cell r="R1555">
            <v>0</v>
          </cell>
          <cell r="S1555">
            <v>0</v>
          </cell>
          <cell r="T1555">
            <v>0</v>
          </cell>
          <cell r="U1555">
            <v>31</v>
          </cell>
          <cell r="V1555">
            <v>0</v>
          </cell>
          <cell r="W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31</v>
          </cell>
          <cell r="AE1555">
            <v>430230</v>
          </cell>
          <cell r="AF1555">
            <v>0</v>
          </cell>
          <cell r="AI1555">
            <v>2251</v>
          </cell>
          <cell r="AK1555">
            <v>0</v>
          </cell>
          <cell r="AM1555">
            <v>190</v>
          </cell>
          <cell r="AN1555">
            <v>1</v>
          </cell>
          <cell r="AO1555">
            <v>393216</v>
          </cell>
          <cell r="AQ1555">
            <v>0</v>
          </cell>
          <cell r="AR1555">
            <v>0</v>
          </cell>
          <cell r="AS1555" t="str">
            <v>Ы</v>
          </cell>
          <cell r="AT1555" t="str">
            <v>Ы</v>
          </cell>
          <cell r="AU1555">
            <v>0</v>
          </cell>
          <cell r="AV1555">
            <v>0</v>
          </cell>
          <cell r="AW1555">
            <v>23</v>
          </cell>
          <cell r="AX1555">
            <v>1</v>
          </cell>
          <cell r="AY1555">
            <v>0</v>
          </cell>
          <cell r="AZ1555">
            <v>0</v>
          </cell>
          <cell r="BA1555">
            <v>0</v>
          </cell>
          <cell r="BB1555">
            <v>0</v>
          </cell>
          <cell r="BC1555">
            <v>38828</v>
          </cell>
        </row>
        <row r="1556">
          <cell r="A1556">
            <v>2006</v>
          </cell>
          <cell r="B1556">
            <v>2</v>
          </cell>
          <cell r="C1556">
            <v>62</v>
          </cell>
          <cell r="D1556">
            <v>21</v>
          </cell>
          <cell r="E1556">
            <v>792020</v>
          </cell>
          <cell r="F1556">
            <v>0</v>
          </cell>
          <cell r="G1556" t="str">
            <v>Затраты по ШПЗ (основные)</v>
          </cell>
          <cell r="H1556">
            <v>2011</v>
          </cell>
          <cell r="I1556">
            <v>7920</v>
          </cell>
          <cell r="J1556">
            <v>61460</v>
          </cell>
          <cell r="K1556">
            <v>1</v>
          </cell>
          <cell r="L1556">
            <v>0</v>
          </cell>
          <cell r="M1556">
            <v>0</v>
          </cell>
          <cell r="N1556">
            <v>0</v>
          </cell>
          <cell r="R1556">
            <v>0</v>
          </cell>
          <cell r="S1556">
            <v>0</v>
          </cell>
          <cell r="T1556">
            <v>0</v>
          </cell>
          <cell r="U1556">
            <v>31</v>
          </cell>
          <cell r="V1556">
            <v>0</v>
          </cell>
          <cell r="W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31</v>
          </cell>
          <cell r="AE1556">
            <v>430240</v>
          </cell>
          <cell r="AF1556">
            <v>0</v>
          </cell>
          <cell r="AI1556">
            <v>2251</v>
          </cell>
          <cell r="AK1556">
            <v>0</v>
          </cell>
          <cell r="AM1556">
            <v>191</v>
          </cell>
          <cell r="AN1556">
            <v>1</v>
          </cell>
          <cell r="AO1556">
            <v>393216</v>
          </cell>
          <cell r="AQ1556">
            <v>0</v>
          </cell>
          <cell r="AR1556">
            <v>0</v>
          </cell>
          <cell r="AS1556" t="str">
            <v>Ы</v>
          </cell>
          <cell r="AT1556" t="str">
            <v>Ы</v>
          </cell>
          <cell r="AU1556">
            <v>0</v>
          </cell>
          <cell r="AV1556">
            <v>0</v>
          </cell>
          <cell r="AW1556">
            <v>23</v>
          </cell>
          <cell r="AX1556">
            <v>1</v>
          </cell>
          <cell r="AY1556">
            <v>0</v>
          </cell>
          <cell r="AZ1556">
            <v>0</v>
          </cell>
          <cell r="BA1556">
            <v>0</v>
          </cell>
          <cell r="BB1556">
            <v>0</v>
          </cell>
          <cell r="BC1556">
            <v>38828</v>
          </cell>
        </row>
        <row r="1557">
          <cell r="A1557">
            <v>2006</v>
          </cell>
          <cell r="B1557">
            <v>2</v>
          </cell>
          <cell r="C1557">
            <v>63</v>
          </cell>
          <cell r="D1557">
            <v>21</v>
          </cell>
          <cell r="E1557">
            <v>792020</v>
          </cell>
          <cell r="F1557">
            <v>0</v>
          </cell>
          <cell r="G1557" t="str">
            <v>Затраты по ШПЗ (основные)</v>
          </cell>
          <cell r="H1557">
            <v>2011</v>
          </cell>
          <cell r="I1557">
            <v>7920</v>
          </cell>
          <cell r="J1557">
            <v>136219</v>
          </cell>
          <cell r="K1557">
            <v>1</v>
          </cell>
          <cell r="L1557">
            <v>0</v>
          </cell>
          <cell r="M1557">
            <v>0</v>
          </cell>
          <cell r="N1557">
            <v>0</v>
          </cell>
          <cell r="R1557">
            <v>0</v>
          </cell>
          <cell r="S1557">
            <v>0</v>
          </cell>
          <cell r="T1557">
            <v>0</v>
          </cell>
          <cell r="U1557">
            <v>31</v>
          </cell>
          <cell r="V1557">
            <v>0</v>
          </cell>
          <cell r="W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31</v>
          </cell>
          <cell r="AE1557">
            <v>450000</v>
          </cell>
          <cell r="AF1557">
            <v>0</v>
          </cell>
          <cell r="AI1557">
            <v>2251</v>
          </cell>
          <cell r="AK1557">
            <v>0</v>
          </cell>
          <cell r="AM1557">
            <v>192</v>
          </cell>
          <cell r="AN1557">
            <v>1</v>
          </cell>
          <cell r="AO1557">
            <v>393216</v>
          </cell>
          <cell r="AQ1557">
            <v>0</v>
          </cell>
          <cell r="AR1557">
            <v>0</v>
          </cell>
          <cell r="AS1557" t="str">
            <v>Ы</v>
          </cell>
          <cell r="AT1557" t="str">
            <v>Ы</v>
          </cell>
          <cell r="AU1557">
            <v>0</v>
          </cell>
          <cell r="AV1557">
            <v>0</v>
          </cell>
          <cell r="AW1557">
            <v>23</v>
          </cell>
          <cell r="AX1557">
            <v>1</v>
          </cell>
          <cell r="AY1557">
            <v>0</v>
          </cell>
          <cell r="AZ1557">
            <v>0</v>
          </cell>
          <cell r="BA1557">
            <v>0</v>
          </cell>
          <cell r="BB1557">
            <v>0</v>
          </cell>
          <cell r="BC1557">
            <v>38828</v>
          </cell>
        </row>
        <row r="1558">
          <cell r="A1558">
            <v>2006</v>
          </cell>
          <cell r="B1558">
            <v>2</v>
          </cell>
          <cell r="C1558">
            <v>64</v>
          </cell>
          <cell r="D1558">
            <v>21</v>
          </cell>
          <cell r="E1558">
            <v>792020</v>
          </cell>
          <cell r="F1558">
            <v>0</v>
          </cell>
          <cell r="G1558" t="str">
            <v>Затраты по ШПЗ (основные)</v>
          </cell>
          <cell r="H1558">
            <v>2011</v>
          </cell>
          <cell r="I1558">
            <v>7920</v>
          </cell>
          <cell r="J1558">
            <v>9941</v>
          </cell>
          <cell r="K1558">
            <v>1</v>
          </cell>
          <cell r="L1558">
            <v>0</v>
          </cell>
          <cell r="M1558">
            <v>0</v>
          </cell>
          <cell r="N1558">
            <v>0</v>
          </cell>
          <cell r="R1558">
            <v>0</v>
          </cell>
          <cell r="S1558">
            <v>0</v>
          </cell>
          <cell r="T1558">
            <v>0</v>
          </cell>
          <cell r="U1558">
            <v>31</v>
          </cell>
          <cell r="V1558">
            <v>0</v>
          </cell>
          <cell r="W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31</v>
          </cell>
          <cell r="AE1558">
            <v>460000</v>
          </cell>
          <cell r="AF1558">
            <v>0</v>
          </cell>
          <cell r="AI1558">
            <v>2251</v>
          </cell>
          <cell r="AK1558">
            <v>0</v>
          </cell>
          <cell r="AM1558">
            <v>193</v>
          </cell>
          <cell r="AN1558">
            <v>1</v>
          </cell>
          <cell r="AO1558">
            <v>393216</v>
          </cell>
          <cell r="AQ1558">
            <v>0</v>
          </cell>
          <cell r="AR1558">
            <v>0</v>
          </cell>
          <cell r="AS1558" t="str">
            <v>Ы</v>
          </cell>
          <cell r="AT1558" t="str">
            <v>Ы</v>
          </cell>
          <cell r="AU1558">
            <v>0</v>
          </cell>
          <cell r="AV1558">
            <v>0</v>
          </cell>
          <cell r="AW1558">
            <v>23</v>
          </cell>
          <cell r="AX1558">
            <v>1</v>
          </cell>
          <cell r="AY1558">
            <v>0</v>
          </cell>
          <cell r="AZ1558">
            <v>0</v>
          </cell>
          <cell r="BA1558">
            <v>0</v>
          </cell>
          <cell r="BB1558">
            <v>0</v>
          </cell>
          <cell r="BC1558">
            <v>38828</v>
          </cell>
        </row>
        <row r="1559">
          <cell r="A1559">
            <v>2006</v>
          </cell>
          <cell r="B1559">
            <v>2</v>
          </cell>
          <cell r="C1559">
            <v>65</v>
          </cell>
          <cell r="D1559">
            <v>21</v>
          </cell>
          <cell r="E1559">
            <v>792020</v>
          </cell>
          <cell r="F1559">
            <v>0</v>
          </cell>
          <cell r="G1559" t="str">
            <v>Затраты по ШПЗ (основные)</v>
          </cell>
          <cell r="H1559">
            <v>2011</v>
          </cell>
          <cell r="I1559">
            <v>7920</v>
          </cell>
          <cell r="J1559">
            <v>991</v>
          </cell>
          <cell r="K1559">
            <v>1</v>
          </cell>
          <cell r="L1559">
            <v>0</v>
          </cell>
          <cell r="M1559">
            <v>0</v>
          </cell>
          <cell r="N1559">
            <v>0</v>
          </cell>
          <cell r="R1559">
            <v>0</v>
          </cell>
          <cell r="S1559">
            <v>0</v>
          </cell>
          <cell r="T1559">
            <v>0</v>
          </cell>
          <cell r="U1559">
            <v>31</v>
          </cell>
          <cell r="V1559">
            <v>0</v>
          </cell>
          <cell r="W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31</v>
          </cell>
          <cell r="AE1559">
            <v>465000</v>
          </cell>
          <cell r="AF1559">
            <v>0</v>
          </cell>
          <cell r="AI1559">
            <v>2251</v>
          </cell>
          <cell r="AK1559">
            <v>0</v>
          </cell>
          <cell r="AM1559">
            <v>194</v>
          </cell>
          <cell r="AN1559">
            <v>1</v>
          </cell>
          <cell r="AO1559">
            <v>393216</v>
          </cell>
          <cell r="AQ1559">
            <v>0</v>
          </cell>
          <cell r="AR1559">
            <v>0</v>
          </cell>
          <cell r="AS1559" t="str">
            <v>Ы</v>
          </cell>
          <cell r="AT1559" t="str">
            <v>Ы</v>
          </cell>
          <cell r="AU1559">
            <v>0</v>
          </cell>
          <cell r="AV1559">
            <v>0</v>
          </cell>
          <cell r="AW1559">
            <v>23</v>
          </cell>
          <cell r="AX1559">
            <v>1</v>
          </cell>
          <cell r="AY1559">
            <v>0</v>
          </cell>
          <cell r="AZ1559">
            <v>0</v>
          </cell>
          <cell r="BA1559">
            <v>0</v>
          </cell>
          <cell r="BB1559">
            <v>0</v>
          </cell>
          <cell r="BC1559">
            <v>38828</v>
          </cell>
        </row>
        <row r="1560">
          <cell r="A1560">
            <v>2006</v>
          </cell>
          <cell r="B1560">
            <v>2</v>
          </cell>
          <cell r="C1560">
            <v>66</v>
          </cell>
          <cell r="D1560">
            <v>21</v>
          </cell>
          <cell r="E1560">
            <v>792020</v>
          </cell>
          <cell r="F1560">
            <v>0</v>
          </cell>
          <cell r="G1560" t="str">
            <v>Затраты по ШПЗ (основные)</v>
          </cell>
          <cell r="H1560">
            <v>2011</v>
          </cell>
          <cell r="I1560">
            <v>7920</v>
          </cell>
          <cell r="J1560">
            <v>157600</v>
          </cell>
          <cell r="K1560">
            <v>1</v>
          </cell>
          <cell r="L1560">
            <v>0</v>
          </cell>
          <cell r="M1560">
            <v>0</v>
          </cell>
          <cell r="N1560">
            <v>0</v>
          </cell>
          <cell r="R1560">
            <v>0</v>
          </cell>
          <cell r="S1560">
            <v>0</v>
          </cell>
          <cell r="T1560">
            <v>0</v>
          </cell>
          <cell r="U1560">
            <v>31</v>
          </cell>
          <cell r="V1560">
            <v>0</v>
          </cell>
          <cell r="W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31</v>
          </cell>
          <cell r="AE1560">
            <v>501102</v>
          </cell>
          <cell r="AF1560">
            <v>0</v>
          </cell>
          <cell r="AI1560">
            <v>2251</v>
          </cell>
          <cell r="AK1560">
            <v>0</v>
          </cell>
          <cell r="AM1560">
            <v>195</v>
          </cell>
          <cell r="AN1560">
            <v>1</v>
          </cell>
          <cell r="AO1560">
            <v>393216</v>
          </cell>
          <cell r="AQ1560">
            <v>0</v>
          </cell>
          <cell r="AR1560">
            <v>0</v>
          </cell>
          <cell r="AS1560" t="str">
            <v>Ы</v>
          </cell>
          <cell r="AT1560" t="str">
            <v>Ы</v>
          </cell>
          <cell r="AU1560">
            <v>0</v>
          </cell>
          <cell r="AV1560">
            <v>0</v>
          </cell>
          <cell r="AW1560">
            <v>23</v>
          </cell>
          <cell r="AX1560">
            <v>1</v>
          </cell>
          <cell r="AY1560">
            <v>0</v>
          </cell>
          <cell r="AZ1560">
            <v>0</v>
          </cell>
          <cell r="BA1560">
            <v>0</v>
          </cell>
          <cell r="BB1560">
            <v>0</v>
          </cell>
          <cell r="BC1560">
            <v>38828</v>
          </cell>
        </row>
        <row r="1561">
          <cell r="A1561">
            <v>2006</v>
          </cell>
          <cell r="B1561">
            <v>2</v>
          </cell>
          <cell r="C1561">
            <v>67</v>
          </cell>
          <cell r="D1561">
            <v>21</v>
          </cell>
          <cell r="E1561">
            <v>792020</v>
          </cell>
          <cell r="F1561">
            <v>0</v>
          </cell>
          <cell r="G1561" t="str">
            <v>Затраты по ШПЗ (основные)</v>
          </cell>
          <cell r="H1561">
            <v>2011</v>
          </cell>
          <cell r="I1561">
            <v>7920</v>
          </cell>
          <cell r="J1561">
            <v>10672</v>
          </cell>
          <cell r="K1561">
            <v>1</v>
          </cell>
          <cell r="L1561">
            <v>0</v>
          </cell>
          <cell r="M1561">
            <v>0</v>
          </cell>
          <cell r="N1561">
            <v>0</v>
          </cell>
          <cell r="R1561">
            <v>0</v>
          </cell>
          <cell r="S1561">
            <v>0</v>
          </cell>
          <cell r="T1561">
            <v>0</v>
          </cell>
          <cell r="U1561">
            <v>31</v>
          </cell>
          <cell r="V1561">
            <v>0</v>
          </cell>
          <cell r="W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31</v>
          </cell>
          <cell r="AE1561">
            <v>502400</v>
          </cell>
          <cell r="AF1561">
            <v>0</v>
          </cell>
          <cell r="AI1561">
            <v>2251</v>
          </cell>
          <cell r="AK1561">
            <v>0</v>
          </cell>
          <cell r="AM1561">
            <v>196</v>
          </cell>
          <cell r="AN1561">
            <v>1</v>
          </cell>
          <cell r="AO1561">
            <v>393216</v>
          </cell>
          <cell r="AQ1561">
            <v>0</v>
          </cell>
          <cell r="AR1561">
            <v>0</v>
          </cell>
          <cell r="AS1561" t="str">
            <v>Ы</v>
          </cell>
          <cell r="AT1561" t="str">
            <v>Ы</v>
          </cell>
          <cell r="AU1561">
            <v>0</v>
          </cell>
          <cell r="AV1561">
            <v>0</v>
          </cell>
          <cell r="AW1561">
            <v>23</v>
          </cell>
          <cell r="AX1561">
            <v>1</v>
          </cell>
          <cell r="AY1561">
            <v>0</v>
          </cell>
          <cell r="AZ1561">
            <v>0</v>
          </cell>
          <cell r="BA1561">
            <v>0</v>
          </cell>
          <cell r="BB1561">
            <v>0</v>
          </cell>
          <cell r="BC1561">
            <v>38828</v>
          </cell>
        </row>
        <row r="1562">
          <cell r="A1562">
            <v>2006</v>
          </cell>
          <cell r="B1562">
            <v>2</v>
          </cell>
          <cell r="C1562">
            <v>68</v>
          </cell>
          <cell r="D1562">
            <v>21</v>
          </cell>
          <cell r="E1562">
            <v>792020</v>
          </cell>
          <cell r="F1562">
            <v>0</v>
          </cell>
          <cell r="G1562" t="str">
            <v>Затраты по ШПЗ (основные)</v>
          </cell>
          <cell r="H1562">
            <v>2011</v>
          </cell>
          <cell r="I1562">
            <v>7920</v>
          </cell>
          <cell r="J1562">
            <v>310008.21999999997</v>
          </cell>
          <cell r="K1562">
            <v>1</v>
          </cell>
          <cell r="L1562">
            <v>0</v>
          </cell>
          <cell r="M1562">
            <v>0</v>
          </cell>
          <cell r="N1562">
            <v>0</v>
          </cell>
          <cell r="R1562">
            <v>0</v>
          </cell>
          <cell r="S1562">
            <v>0</v>
          </cell>
          <cell r="T1562">
            <v>0</v>
          </cell>
          <cell r="U1562">
            <v>31</v>
          </cell>
          <cell r="V1562">
            <v>0</v>
          </cell>
          <cell r="W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31</v>
          </cell>
          <cell r="AE1562">
            <v>503000</v>
          </cell>
          <cell r="AF1562">
            <v>0</v>
          </cell>
          <cell r="AI1562">
            <v>2251</v>
          </cell>
          <cell r="AK1562">
            <v>0</v>
          </cell>
          <cell r="AM1562">
            <v>197</v>
          </cell>
          <cell r="AN1562">
            <v>1</v>
          </cell>
          <cell r="AO1562">
            <v>393216</v>
          </cell>
          <cell r="AQ1562">
            <v>0</v>
          </cell>
          <cell r="AR1562">
            <v>0</v>
          </cell>
          <cell r="AS1562" t="str">
            <v>Ы</v>
          </cell>
          <cell r="AT1562" t="str">
            <v>Ы</v>
          </cell>
          <cell r="AU1562">
            <v>0</v>
          </cell>
          <cell r="AV1562">
            <v>0</v>
          </cell>
          <cell r="AW1562">
            <v>23</v>
          </cell>
          <cell r="AX1562">
            <v>1</v>
          </cell>
          <cell r="AY1562">
            <v>0</v>
          </cell>
          <cell r="AZ1562">
            <v>0</v>
          </cell>
          <cell r="BA1562">
            <v>0</v>
          </cell>
          <cell r="BB1562">
            <v>0</v>
          </cell>
          <cell r="BC1562">
            <v>38828</v>
          </cell>
        </row>
        <row r="1563">
          <cell r="A1563">
            <v>2006</v>
          </cell>
          <cell r="B1563">
            <v>2</v>
          </cell>
          <cell r="C1563">
            <v>69</v>
          </cell>
          <cell r="D1563">
            <v>21</v>
          </cell>
          <cell r="E1563">
            <v>792020</v>
          </cell>
          <cell r="F1563">
            <v>0</v>
          </cell>
          <cell r="G1563" t="str">
            <v>Затраты по ШПЗ (основные)</v>
          </cell>
          <cell r="H1563">
            <v>2011</v>
          </cell>
          <cell r="I1563">
            <v>7920</v>
          </cell>
          <cell r="J1563">
            <v>30700</v>
          </cell>
          <cell r="K1563">
            <v>1</v>
          </cell>
          <cell r="L1563">
            <v>0</v>
          </cell>
          <cell r="M1563">
            <v>0</v>
          </cell>
          <cell r="N1563">
            <v>0</v>
          </cell>
          <cell r="R1563">
            <v>0</v>
          </cell>
          <cell r="S1563">
            <v>0</v>
          </cell>
          <cell r="T1563">
            <v>0</v>
          </cell>
          <cell r="U1563">
            <v>31</v>
          </cell>
          <cell r="V1563">
            <v>0</v>
          </cell>
          <cell r="W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31</v>
          </cell>
          <cell r="AE1563">
            <v>504100</v>
          </cell>
          <cell r="AF1563">
            <v>0</v>
          </cell>
          <cell r="AI1563">
            <v>2251</v>
          </cell>
          <cell r="AK1563">
            <v>0</v>
          </cell>
          <cell r="AM1563">
            <v>198</v>
          </cell>
          <cell r="AN1563">
            <v>1</v>
          </cell>
          <cell r="AO1563">
            <v>393216</v>
          </cell>
          <cell r="AQ1563">
            <v>0</v>
          </cell>
          <cell r="AR1563">
            <v>0</v>
          </cell>
          <cell r="AS1563" t="str">
            <v>Ы</v>
          </cell>
          <cell r="AT1563" t="str">
            <v>Ы</v>
          </cell>
          <cell r="AU1563">
            <v>0</v>
          </cell>
          <cell r="AV1563">
            <v>0</v>
          </cell>
          <cell r="AW1563">
            <v>23</v>
          </cell>
          <cell r="AX1563">
            <v>1</v>
          </cell>
          <cell r="AY1563">
            <v>0</v>
          </cell>
          <cell r="AZ1563">
            <v>0</v>
          </cell>
          <cell r="BA1563">
            <v>0</v>
          </cell>
          <cell r="BB1563">
            <v>0</v>
          </cell>
          <cell r="BC1563">
            <v>38828</v>
          </cell>
        </row>
        <row r="1564">
          <cell r="A1564">
            <v>2006</v>
          </cell>
          <cell r="B1564">
            <v>2</v>
          </cell>
          <cell r="C1564">
            <v>70</v>
          </cell>
          <cell r="D1564">
            <v>21</v>
          </cell>
          <cell r="E1564">
            <v>792020</v>
          </cell>
          <cell r="F1564">
            <v>0</v>
          </cell>
          <cell r="G1564" t="str">
            <v>Затраты по ШПЗ (основные)</v>
          </cell>
          <cell r="H1564">
            <v>2011</v>
          </cell>
          <cell r="I1564">
            <v>7920</v>
          </cell>
          <cell r="J1564">
            <v>48586.78</v>
          </cell>
          <cell r="K1564">
            <v>1</v>
          </cell>
          <cell r="L1564">
            <v>0</v>
          </cell>
          <cell r="M1564">
            <v>0</v>
          </cell>
          <cell r="N1564">
            <v>0</v>
          </cell>
          <cell r="R1564">
            <v>0</v>
          </cell>
          <cell r="S1564">
            <v>0</v>
          </cell>
          <cell r="T1564">
            <v>0</v>
          </cell>
          <cell r="U1564">
            <v>31</v>
          </cell>
          <cell r="V1564">
            <v>0</v>
          </cell>
          <cell r="W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31</v>
          </cell>
          <cell r="AE1564">
            <v>504200</v>
          </cell>
          <cell r="AF1564">
            <v>0</v>
          </cell>
          <cell r="AI1564">
            <v>2251</v>
          </cell>
          <cell r="AK1564">
            <v>0</v>
          </cell>
          <cell r="AM1564">
            <v>199</v>
          </cell>
          <cell r="AN1564">
            <v>1</v>
          </cell>
          <cell r="AO1564">
            <v>393216</v>
          </cell>
          <cell r="AQ1564">
            <v>0</v>
          </cell>
          <cell r="AR1564">
            <v>0</v>
          </cell>
          <cell r="AS1564" t="str">
            <v>Ы</v>
          </cell>
          <cell r="AT1564" t="str">
            <v>Ы</v>
          </cell>
          <cell r="AU1564">
            <v>0</v>
          </cell>
          <cell r="AV1564">
            <v>0</v>
          </cell>
          <cell r="AW1564">
            <v>23</v>
          </cell>
          <cell r="AX1564">
            <v>1</v>
          </cell>
          <cell r="AY1564">
            <v>0</v>
          </cell>
          <cell r="AZ1564">
            <v>0</v>
          </cell>
          <cell r="BA1564">
            <v>0</v>
          </cell>
          <cell r="BB1564">
            <v>0</v>
          </cell>
          <cell r="BC1564">
            <v>38828</v>
          </cell>
        </row>
        <row r="1565">
          <cell r="A1565">
            <v>2006</v>
          </cell>
          <cell r="B1565">
            <v>2</v>
          </cell>
          <cell r="C1565">
            <v>71</v>
          </cell>
          <cell r="D1565">
            <v>21</v>
          </cell>
          <cell r="E1565">
            <v>792020</v>
          </cell>
          <cell r="F1565">
            <v>0</v>
          </cell>
          <cell r="G1565" t="str">
            <v>Затраты по ШПЗ (основные)</v>
          </cell>
          <cell r="H1565">
            <v>2011</v>
          </cell>
          <cell r="I1565">
            <v>7920</v>
          </cell>
          <cell r="J1565">
            <v>2467</v>
          </cell>
          <cell r="K1565">
            <v>1</v>
          </cell>
          <cell r="L1565">
            <v>0</v>
          </cell>
          <cell r="M1565">
            <v>0</v>
          </cell>
          <cell r="N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31</v>
          </cell>
          <cell r="V1565">
            <v>0</v>
          </cell>
          <cell r="W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31</v>
          </cell>
          <cell r="AE1565">
            <v>504400</v>
          </cell>
          <cell r="AF1565">
            <v>0</v>
          </cell>
          <cell r="AI1565">
            <v>2251</v>
          </cell>
          <cell r="AK1565">
            <v>0</v>
          </cell>
          <cell r="AM1565">
            <v>200</v>
          </cell>
          <cell r="AN1565">
            <v>1</v>
          </cell>
          <cell r="AO1565">
            <v>393216</v>
          </cell>
          <cell r="AQ1565">
            <v>0</v>
          </cell>
          <cell r="AR1565">
            <v>0</v>
          </cell>
          <cell r="AS1565" t="str">
            <v>Ы</v>
          </cell>
          <cell r="AT1565" t="str">
            <v>Ы</v>
          </cell>
          <cell r="AU1565">
            <v>0</v>
          </cell>
          <cell r="AV1565">
            <v>0</v>
          </cell>
          <cell r="AW1565">
            <v>23</v>
          </cell>
          <cell r="AX1565">
            <v>1</v>
          </cell>
          <cell r="AY1565">
            <v>0</v>
          </cell>
          <cell r="AZ1565">
            <v>0</v>
          </cell>
          <cell r="BA1565">
            <v>0</v>
          </cell>
          <cell r="BB1565">
            <v>0</v>
          </cell>
          <cell r="BC1565">
            <v>38828</v>
          </cell>
        </row>
        <row r="1566">
          <cell r="A1566">
            <v>2006</v>
          </cell>
          <cell r="B1566">
            <v>2</v>
          </cell>
          <cell r="C1566">
            <v>72</v>
          </cell>
          <cell r="D1566">
            <v>21</v>
          </cell>
          <cell r="E1566">
            <v>792020</v>
          </cell>
          <cell r="F1566">
            <v>0</v>
          </cell>
          <cell r="G1566" t="str">
            <v>Затраты по ШПЗ (основные)</v>
          </cell>
          <cell r="H1566">
            <v>2011</v>
          </cell>
          <cell r="I1566">
            <v>7920</v>
          </cell>
          <cell r="J1566">
            <v>1960.8</v>
          </cell>
          <cell r="K1566">
            <v>1</v>
          </cell>
          <cell r="L1566">
            <v>0</v>
          </cell>
          <cell r="M1566">
            <v>0</v>
          </cell>
          <cell r="N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31</v>
          </cell>
          <cell r="V1566">
            <v>0</v>
          </cell>
          <cell r="W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31</v>
          </cell>
          <cell r="AE1566">
            <v>504900</v>
          </cell>
          <cell r="AF1566">
            <v>0</v>
          </cell>
          <cell r="AI1566">
            <v>2251</v>
          </cell>
          <cell r="AK1566">
            <v>0</v>
          </cell>
          <cell r="AM1566">
            <v>201</v>
          </cell>
          <cell r="AN1566">
            <v>1</v>
          </cell>
          <cell r="AO1566">
            <v>393216</v>
          </cell>
          <cell r="AQ1566">
            <v>0</v>
          </cell>
          <cell r="AR1566">
            <v>0</v>
          </cell>
          <cell r="AS1566" t="str">
            <v>Ы</v>
          </cell>
          <cell r="AT1566" t="str">
            <v>Ы</v>
          </cell>
          <cell r="AU1566">
            <v>0</v>
          </cell>
          <cell r="AV1566">
            <v>0</v>
          </cell>
          <cell r="AW1566">
            <v>23</v>
          </cell>
          <cell r="AX1566">
            <v>1</v>
          </cell>
          <cell r="AY1566">
            <v>0</v>
          </cell>
          <cell r="AZ1566">
            <v>0</v>
          </cell>
          <cell r="BA1566">
            <v>0</v>
          </cell>
          <cell r="BB1566">
            <v>0</v>
          </cell>
          <cell r="BC1566">
            <v>38828</v>
          </cell>
        </row>
        <row r="1567">
          <cell r="A1567">
            <v>2006</v>
          </cell>
          <cell r="B1567">
            <v>2</v>
          </cell>
          <cell r="C1567">
            <v>73</v>
          </cell>
          <cell r="D1567">
            <v>21</v>
          </cell>
          <cell r="E1567">
            <v>792020</v>
          </cell>
          <cell r="F1567">
            <v>0</v>
          </cell>
          <cell r="G1567" t="str">
            <v>Затраты по ШПЗ (основные)</v>
          </cell>
          <cell r="H1567">
            <v>2011</v>
          </cell>
          <cell r="I1567">
            <v>7920</v>
          </cell>
          <cell r="J1567">
            <v>1664.65</v>
          </cell>
          <cell r="K1567">
            <v>1</v>
          </cell>
          <cell r="L1567">
            <v>0</v>
          </cell>
          <cell r="M1567">
            <v>0</v>
          </cell>
          <cell r="N1567">
            <v>0</v>
          </cell>
          <cell r="R1567">
            <v>0</v>
          </cell>
          <cell r="S1567">
            <v>0</v>
          </cell>
          <cell r="T1567">
            <v>0</v>
          </cell>
          <cell r="U1567">
            <v>31</v>
          </cell>
          <cell r="V1567">
            <v>0</v>
          </cell>
          <cell r="W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31</v>
          </cell>
          <cell r="AE1567">
            <v>505100</v>
          </cell>
          <cell r="AF1567">
            <v>0</v>
          </cell>
          <cell r="AI1567">
            <v>2251</v>
          </cell>
          <cell r="AK1567">
            <v>0</v>
          </cell>
          <cell r="AM1567">
            <v>202</v>
          </cell>
          <cell r="AN1567">
            <v>1</v>
          </cell>
          <cell r="AO1567">
            <v>393216</v>
          </cell>
          <cell r="AQ1567">
            <v>0</v>
          </cell>
          <cell r="AR1567">
            <v>0</v>
          </cell>
          <cell r="AS1567" t="str">
            <v>Ы</v>
          </cell>
          <cell r="AT1567" t="str">
            <v>Ы</v>
          </cell>
          <cell r="AU1567">
            <v>0</v>
          </cell>
          <cell r="AV1567">
            <v>0</v>
          </cell>
          <cell r="AW1567">
            <v>23</v>
          </cell>
          <cell r="AX1567">
            <v>1</v>
          </cell>
          <cell r="AY1567">
            <v>0</v>
          </cell>
          <cell r="AZ1567">
            <v>0</v>
          </cell>
          <cell r="BA1567">
            <v>0</v>
          </cell>
          <cell r="BB1567">
            <v>0</v>
          </cell>
          <cell r="BC1567">
            <v>38828</v>
          </cell>
        </row>
        <row r="1568">
          <cell r="A1568">
            <v>2006</v>
          </cell>
          <cell r="B1568">
            <v>2</v>
          </cell>
          <cell r="C1568">
            <v>74</v>
          </cell>
          <cell r="D1568">
            <v>21</v>
          </cell>
          <cell r="E1568">
            <v>792020</v>
          </cell>
          <cell r="F1568">
            <v>0</v>
          </cell>
          <cell r="G1568" t="str">
            <v>Затраты по ШПЗ (основные)</v>
          </cell>
          <cell r="H1568">
            <v>2011</v>
          </cell>
          <cell r="I1568">
            <v>7920</v>
          </cell>
          <cell r="J1568">
            <v>69198.37</v>
          </cell>
          <cell r="K1568">
            <v>1</v>
          </cell>
          <cell r="L1568">
            <v>0</v>
          </cell>
          <cell r="M1568">
            <v>0</v>
          </cell>
          <cell r="N1568">
            <v>0</v>
          </cell>
          <cell r="R1568">
            <v>0</v>
          </cell>
          <cell r="S1568">
            <v>0</v>
          </cell>
          <cell r="T1568">
            <v>0</v>
          </cell>
          <cell r="U1568">
            <v>31</v>
          </cell>
          <cell r="V1568">
            <v>0</v>
          </cell>
          <cell r="W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31</v>
          </cell>
          <cell r="AE1568">
            <v>505200</v>
          </cell>
          <cell r="AF1568">
            <v>0</v>
          </cell>
          <cell r="AI1568">
            <v>2251</v>
          </cell>
          <cell r="AK1568">
            <v>0</v>
          </cell>
          <cell r="AM1568">
            <v>203</v>
          </cell>
          <cell r="AN1568">
            <v>1</v>
          </cell>
          <cell r="AO1568">
            <v>393216</v>
          </cell>
          <cell r="AQ1568">
            <v>0</v>
          </cell>
          <cell r="AR1568">
            <v>0</v>
          </cell>
          <cell r="AS1568" t="str">
            <v>Ы</v>
          </cell>
          <cell r="AT1568" t="str">
            <v>Ы</v>
          </cell>
          <cell r="AU1568">
            <v>0</v>
          </cell>
          <cell r="AV1568">
            <v>0</v>
          </cell>
          <cell r="AW1568">
            <v>23</v>
          </cell>
          <cell r="AX1568">
            <v>1</v>
          </cell>
          <cell r="AY1568">
            <v>0</v>
          </cell>
          <cell r="AZ1568">
            <v>0</v>
          </cell>
          <cell r="BA1568">
            <v>0</v>
          </cell>
          <cell r="BB1568">
            <v>0</v>
          </cell>
          <cell r="BC1568">
            <v>38828</v>
          </cell>
        </row>
        <row r="1569">
          <cell r="A1569">
            <v>2006</v>
          </cell>
          <cell r="B1569">
            <v>2</v>
          </cell>
          <cell r="C1569">
            <v>75</v>
          </cell>
          <cell r="D1569">
            <v>21</v>
          </cell>
          <cell r="E1569">
            <v>792020</v>
          </cell>
          <cell r="F1569">
            <v>0</v>
          </cell>
          <cell r="G1569" t="str">
            <v>Затраты по ШПЗ (основные)</v>
          </cell>
          <cell r="H1569">
            <v>2011</v>
          </cell>
          <cell r="I1569">
            <v>7920</v>
          </cell>
          <cell r="J1569">
            <v>2977.82</v>
          </cell>
          <cell r="K1569">
            <v>1</v>
          </cell>
          <cell r="L1569">
            <v>0</v>
          </cell>
          <cell r="M1569">
            <v>0</v>
          </cell>
          <cell r="N1569">
            <v>0</v>
          </cell>
          <cell r="R1569">
            <v>0</v>
          </cell>
          <cell r="S1569">
            <v>0</v>
          </cell>
          <cell r="T1569">
            <v>0</v>
          </cell>
          <cell r="U1569">
            <v>31</v>
          </cell>
          <cell r="V1569">
            <v>0</v>
          </cell>
          <cell r="W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31</v>
          </cell>
          <cell r="AE1569">
            <v>505300</v>
          </cell>
          <cell r="AF1569">
            <v>0</v>
          </cell>
          <cell r="AI1569">
            <v>2251</v>
          </cell>
          <cell r="AK1569">
            <v>0</v>
          </cell>
          <cell r="AM1569">
            <v>204</v>
          </cell>
          <cell r="AN1569">
            <v>1</v>
          </cell>
          <cell r="AO1569">
            <v>393216</v>
          </cell>
          <cell r="AQ1569">
            <v>0</v>
          </cell>
          <cell r="AR1569">
            <v>0</v>
          </cell>
          <cell r="AS1569" t="str">
            <v>Ы</v>
          </cell>
          <cell r="AT1569" t="str">
            <v>Ы</v>
          </cell>
          <cell r="AU1569">
            <v>0</v>
          </cell>
          <cell r="AV1569">
            <v>0</v>
          </cell>
          <cell r="AW1569">
            <v>23</v>
          </cell>
          <cell r="AX1569">
            <v>1</v>
          </cell>
          <cell r="AY1569">
            <v>0</v>
          </cell>
          <cell r="AZ1569">
            <v>0</v>
          </cell>
          <cell r="BA1569">
            <v>0</v>
          </cell>
          <cell r="BB1569">
            <v>0</v>
          </cell>
          <cell r="BC1569">
            <v>38828</v>
          </cell>
        </row>
        <row r="1570">
          <cell r="A1570">
            <v>2006</v>
          </cell>
          <cell r="B1570">
            <v>2</v>
          </cell>
          <cell r="C1570">
            <v>76</v>
          </cell>
          <cell r="D1570">
            <v>21</v>
          </cell>
          <cell r="E1570">
            <v>792020</v>
          </cell>
          <cell r="F1570">
            <v>0</v>
          </cell>
          <cell r="G1570" t="str">
            <v>Затраты по ШПЗ (основные)</v>
          </cell>
          <cell r="H1570">
            <v>2011</v>
          </cell>
          <cell r="I1570">
            <v>7920</v>
          </cell>
          <cell r="J1570">
            <v>2137</v>
          </cell>
          <cell r="K1570">
            <v>1</v>
          </cell>
          <cell r="L1570">
            <v>0</v>
          </cell>
          <cell r="M1570">
            <v>0</v>
          </cell>
          <cell r="N1570">
            <v>0</v>
          </cell>
          <cell r="R1570">
            <v>0</v>
          </cell>
          <cell r="S1570">
            <v>0</v>
          </cell>
          <cell r="T1570">
            <v>0</v>
          </cell>
          <cell r="U1570">
            <v>31</v>
          </cell>
          <cell r="V1570">
            <v>0</v>
          </cell>
          <cell r="W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31</v>
          </cell>
          <cell r="AE1570">
            <v>505400</v>
          </cell>
          <cell r="AF1570">
            <v>0</v>
          </cell>
          <cell r="AI1570">
            <v>2251</v>
          </cell>
          <cell r="AK1570">
            <v>0</v>
          </cell>
          <cell r="AM1570">
            <v>205</v>
          </cell>
          <cell r="AN1570">
            <v>1</v>
          </cell>
          <cell r="AO1570">
            <v>393216</v>
          </cell>
          <cell r="AQ1570">
            <v>0</v>
          </cell>
          <cell r="AR1570">
            <v>0</v>
          </cell>
          <cell r="AS1570" t="str">
            <v>Ы</v>
          </cell>
          <cell r="AT1570" t="str">
            <v>Ы</v>
          </cell>
          <cell r="AU1570">
            <v>0</v>
          </cell>
          <cell r="AV1570">
            <v>0</v>
          </cell>
          <cell r="AW1570">
            <v>23</v>
          </cell>
          <cell r="AX1570">
            <v>1</v>
          </cell>
          <cell r="AY1570">
            <v>0</v>
          </cell>
          <cell r="AZ1570">
            <v>0</v>
          </cell>
          <cell r="BA1570">
            <v>0</v>
          </cell>
          <cell r="BB1570">
            <v>0</v>
          </cell>
          <cell r="BC1570">
            <v>38828</v>
          </cell>
        </row>
        <row r="1571">
          <cell r="A1571">
            <v>2006</v>
          </cell>
          <cell r="B1571">
            <v>2</v>
          </cell>
          <cell r="C1571">
            <v>77</v>
          </cell>
          <cell r="D1571">
            <v>21</v>
          </cell>
          <cell r="E1571">
            <v>792020</v>
          </cell>
          <cell r="F1571">
            <v>0</v>
          </cell>
          <cell r="G1571" t="str">
            <v>Затраты по ШПЗ (основные)</v>
          </cell>
          <cell r="H1571">
            <v>2011</v>
          </cell>
          <cell r="I1571">
            <v>7920</v>
          </cell>
          <cell r="J1571">
            <v>180</v>
          </cell>
          <cell r="K1571">
            <v>1</v>
          </cell>
          <cell r="L1571">
            <v>0</v>
          </cell>
          <cell r="M1571">
            <v>0</v>
          </cell>
          <cell r="N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31</v>
          </cell>
          <cell r="V1571">
            <v>0</v>
          </cell>
          <cell r="W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31</v>
          </cell>
          <cell r="AE1571">
            <v>506300</v>
          </cell>
          <cell r="AF1571">
            <v>0</v>
          </cell>
          <cell r="AI1571">
            <v>2251</v>
          </cell>
          <cell r="AK1571">
            <v>0</v>
          </cell>
          <cell r="AM1571">
            <v>206</v>
          </cell>
          <cell r="AN1571">
            <v>1</v>
          </cell>
          <cell r="AO1571">
            <v>393216</v>
          </cell>
          <cell r="AQ1571">
            <v>0</v>
          </cell>
          <cell r="AR1571">
            <v>0</v>
          </cell>
          <cell r="AS1571" t="str">
            <v>Ы</v>
          </cell>
          <cell r="AT1571" t="str">
            <v>Ы</v>
          </cell>
          <cell r="AU1571">
            <v>0</v>
          </cell>
          <cell r="AV1571">
            <v>0</v>
          </cell>
          <cell r="AW1571">
            <v>23</v>
          </cell>
          <cell r="AX1571">
            <v>1</v>
          </cell>
          <cell r="AY1571">
            <v>0</v>
          </cell>
          <cell r="AZ1571">
            <v>0</v>
          </cell>
          <cell r="BA1571">
            <v>0</v>
          </cell>
          <cell r="BB1571">
            <v>0</v>
          </cell>
          <cell r="BC1571">
            <v>38828</v>
          </cell>
        </row>
        <row r="1572">
          <cell r="A1572">
            <v>2006</v>
          </cell>
          <cell r="B1572">
            <v>2</v>
          </cell>
          <cell r="C1572">
            <v>78</v>
          </cell>
          <cell r="D1572">
            <v>21</v>
          </cell>
          <cell r="E1572">
            <v>792020</v>
          </cell>
          <cell r="F1572">
            <v>0</v>
          </cell>
          <cell r="G1572" t="str">
            <v>Затраты по ШПЗ (основные)</v>
          </cell>
          <cell r="H1572">
            <v>2011</v>
          </cell>
          <cell r="I1572">
            <v>7920</v>
          </cell>
          <cell r="J1572">
            <v>890611.45</v>
          </cell>
          <cell r="K1572">
            <v>1</v>
          </cell>
          <cell r="L1572">
            <v>0</v>
          </cell>
          <cell r="M1572">
            <v>0</v>
          </cell>
          <cell r="N1572">
            <v>0</v>
          </cell>
          <cell r="R1572">
            <v>0</v>
          </cell>
          <cell r="S1572">
            <v>0</v>
          </cell>
          <cell r="T1572">
            <v>0</v>
          </cell>
          <cell r="U1572">
            <v>31</v>
          </cell>
          <cell r="V1572">
            <v>0</v>
          </cell>
          <cell r="W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31</v>
          </cell>
          <cell r="AE1572">
            <v>510100</v>
          </cell>
          <cell r="AF1572">
            <v>0</v>
          </cell>
          <cell r="AI1572">
            <v>2251</v>
          </cell>
          <cell r="AK1572">
            <v>0</v>
          </cell>
          <cell r="AM1572">
            <v>207</v>
          </cell>
          <cell r="AN1572">
            <v>1</v>
          </cell>
          <cell r="AO1572">
            <v>393216</v>
          </cell>
          <cell r="AQ1572">
            <v>0</v>
          </cell>
          <cell r="AR1572">
            <v>0</v>
          </cell>
          <cell r="AS1572" t="str">
            <v>Ы</v>
          </cell>
          <cell r="AT1572" t="str">
            <v>Ы</v>
          </cell>
          <cell r="AU1572">
            <v>0</v>
          </cell>
          <cell r="AV1572">
            <v>0</v>
          </cell>
          <cell r="AW1572">
            <v>23</v>
          </cell>
          <cell r="AX1572">
            <v>1</v>
          </cell>
          <cell r="AY1572">
            <v>0</v>
          </cell>
          <cell r="AZ1572">
            <v>0</v>
          </cell>
          <cell r="BA1572">
            <v>0</v>
          </cell>
          <cell r="BB1572">
            <v>0</v>
          </cell>
          <cell r="BC1572">
            <v>38828</v>
          </cell>
        </row>
        <row r="1573">
          <cell r="A1573">
            <v>2006</v>
          </cell>
          <cell r="B1573">
            <v>2</v>
          </cell>
          <cell r="C1573">
            <v>79</v>
          </cell>
          <cell r="D1573">
            <v>21</v>
          </cell>
          <cell r="E1573">
            <v>792020</v>
          </cell>
          <cell r="F1573">
            <v>0</v>
          </cell>
          <cell r="G1573" t="str">
            <v>Затраты по ШПЗ (основные)</v>
          </cell>
          <cell r="H1573">
            <v>2011</v>
          </cell>
          <cell r="I1573">
            <v>7920</v>
          </cell>
          <cell r="J1573">
            <v>496.6</v>
          </cell>
          <cell r="K1573">
            <v>1</v>
          </cell>
          <cell r="L1573">
            <v>0</v>
          </cell>
          <cell r="M1573">
            <v>0</v>
          </cell>
          <cell r="N1573">
            <v>0</v>
          </cell>
          <cell r="R1573">
            <v>0</v>
          </cell>
          <cell r="S1573">
            <v>0</v>
          </cell>
          <cell r="T1573">
            <v>0</v>
          </cell>
          <cell r="U1573">
            <v>31</v>
          </cell>
          <cell r="V1573">
            <v>0</v>
          </cell>
          <cell r="W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31</v>
          </cell>
          <cell r="AE1573">
            <v>510200</v>
          </cell>
          <cell r="AF1573">
            <v>0</v>
          </cell>
          <cell r="AI1573">
            <v>2251</v>
          </cell>
          <cell r="AK1573">
            <v>0</v>
          </cell>
          <cell r="AM1573">
            <v>208</v>
          </cell>
          <cell r="AN1573">
            <v>1</v>
          </cell>
          <cell r="AO1573">
            <v>393216</v>
          </cell>
          <cell r="AQ1573">
            <v>0</v>
          </cell>
          <cell r="AR1573">
            <v>0</v>
          </cell>
          <cell r="AS1573" t="str">
            <v>Ы</v>
          </cell>
          <cell r="AT1573" t="str">
            <v>Ы</v>
          </cell>
          <cell r="AU1573">
            <v>0</v>
          </cell>
          <cell r="AV1573">
            <v>0</v>
          </cell>
          <cell r="AW1573">
            <v>23</v>
          </cell>
          <cell r="AX1573">
            <v>1</v>
          </cell>
          <cell r="AY1573">
            <v>0</v>
          </cell>
          <cell r="AZ1573">
            <v>0</v>
          </cell>
          <cell r="BA1573">
            <v>0</v>
          </cell>
          <cell r="BB1573">
            <v>0</v>
          </cell>
          <cell r="BC1573">
            <v>38828</v>
          </cell>
        </row>
        <row r="1574">
          <cell r="A1574">
            <v>2006</v>
          </cell>
          <cell r="B1574">
            <v>2</v>
          </cell>
          <cell r="C1574">
            <v>80</v>
          </cell>
          <cell r="D1574">
            <v>21</v>
          </cell>
          <cell r="E1574">
            <v>792020</v>
          </cell>
          <cell r="F1574">
            <v>0</v>
          </cell>
          <cell r="G1574" t="str">
            <v>Затраты по ШПЗ (основные)</v>
          </cell>
          <cell r="H1574">
            <v>2011</v>
          </cell>
          <cell r="I1574">
            <v>7920</v>
          </cell>
          <cell r="J1574">
            <v>3259.86</v>
          </cell>
          <cell r="K1574">
            <v>1</v>
          </cell>
          <cell r="L1574">
            <v>0</v>
          </cell>
          <cell r="M1574">
            <v>0</v>
          </cell>
          <cell r="N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31</v>
          </cell>
          <cell r="V1574">
            <v>0</v>
          </cell>
          <cell r="W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31</v>
          </cell>
          <cell r="AE1574">
            <v>510400</v>
          </cell>
          <cell r="AF1574">
            <v>0</v>
          </cell>
          <cell r="AI1574">
            <v>2251</v>
          </cell>
          <cell r="AK1574">
            <v>0</v>
          </cell>
          <cell r="AM1574">
            <v>209</v>
          </cell>
          <cell r="AN1574">
            <v>1</v>
          </cell>
          <cell r="AO1574">
            <v>393216</v>
          </cell>
          <cell r="AQ1574">
            <v>0</v>
          </cell>
          <cell r="AR1574">
            <v>0</v>
          </cell>
          <cell r="AS1574" t="str">
            <v>Ы</v>
          </cell>
          <cell r="AT1574" t="str">
            <v>Ы</v>
          </cell>
          <cell r="AU1574">
            <v>0</v>
          </cell>
          <cell r="AV1574">
            <v>0</v>
          </cell>
          <cell r="AW1574">
            <v>23</v>
          </cell>
          <cell r="AX1574">
            <v>1</v>
          </cell>
          <cell r="AY1574">
            <v>0</v>
          </cell>
          <cell r="AZ1574">
            <v>0</v>
          </cell>
          <cell r="BA1574">
            <v>0</v>
          </cell>
          <cell r="BB1574">
            <v>0</v>
          </cell>
          <cell r="BC1574">
            <v>38828</v>
          </cell>
        </row>
        <row r="1575">
          <cell r="A1575">
            <v>2006</v>
          </cell>
          <cell r="B1575">
            <v>2</v>
          </cell>
          <cell r="C1575">
            <v>81</v>
          </cell>
          <cell r="D1575">
            <v>21</v>
          </cell>
          <cell r="E1575">
            <v>792020</v>
          </cell>
          <cell r="F1575">
            <v>0</v>
          </cell>
          <cell r="G1575" t="str">
            <v>Затраты по ШПЗ (основные)</v>
          </cell>
          <cell r="H1575">
            <v>2011</v>
          </cell>
          <cell r="I1575">
            <v>7920</v>
          </cell>
          <cell r="J1575">
            <v>823710.02</v>
          </cell>
          <cell r="K1575">
            <v>1</v>
          </cell>
          <cell r="L1575">
            <v>0</v>
          </cell>
          <cell r="M1575">
            <v>0</v>
          </cell>
          <cell r="N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31</v>
          </cell>
          <cell r="V1575">
            <v>0</v>
          </cell>
          <cell r="W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31</v>
          </cell>
          <cell r="AE1575">
            <v>510600</v>
          </cell>
          <cell r="AF1575">
            <v>0</v>
          </cell>
          <cell r="AI1575">
            <v>2251</v>
          </cell>
          <cell r="AK1575">
            <v>0</v>
          </cell>
          <cell r="AM1575">
            <v>210</v>
          </cell>
          <cell r="AN1575">
            <v>1</v>
          </cell>
          <cell r="AO1575">
            <v>393216</v>
          </cell>
          <cell r="AQ1575">
            <v>0</v>
          </cell>
          <cell r="AR1575">
            <v>0</v>
          </cell>
          <cell r="AS1575" t="str">
            <v>Ы</v>
          </cell>
          <cell r="AT1575" t="str">
            <v>Ы</v>
          </cell>
          <cell r="AU1575">
            <v>0</v>
          </cell>
          <cell r="AV1575">
            <v>0</v>
          </cell>
          <cell r="AW1575">
            <v>23</v>
          </cell>
          <cell r="AX1575">
            <v>1</v>
          </cell>
          <cell r="AY1575">
            <v>0</v>
          </cell>
          <cell r="AZ1575">
            <v>0</v>
          </cell>
          <cell r="BA1575">
            <v>0</v>
          </cell>
          <cell r="BB1575">
            <v>0</v>
          </cell>
          <cell r="BC1575">
            <v>38828</v>
          </cell>
        </row>
        <row r="1576">
          <cell r="A1576">
            <v>2006</v>
          </cell>
          <cell r="B1576">
            <v>2</v>
          </cell>
          <cell r="C1576">
            <v>82</v>
          </cell>
          <cell r="D1576">
            <v>21</v>
          </cell>
          <cell r="E1576">
            <v>792020</v>
          </cell>
          <cell r="F1576">
            <v>0</v>
          </cell>
          <cell r="G1576" t="str">
            <v>Затраты по ШПЗ (основные)</v>
          </cell>
          <cell r="H1576">
            <v>2011</v>
          </cell>
          <cell r="I1576">
            <v>7920</v>
          </cell>
          <cell r="J1576">
            <v>16707.490000000002</v>
          </cell>
          <cell r="K1576">
            <v>1</v>
          </cell>
          <cell r="L1576">
            <v>0</v>
          </cell>
          <cell r="M1576">
            <v>0</v>
          </cell>
          <cell r="N1576">
            <v>0</v>
          </cell>
          <cell r="R1576">
            <v>0</v>
          </cell>
          <cell r="S1576">
            <v>0</v>
          </cell>
          <cell r="T1576">
            <v>0</v>
          </cell>
          <cell r="U1576">
            <v>31</v>
          </cell>
          <cell r="V1576">
            <v>0</v>
          </cell>
          <cell r="W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31</v>
          </cell>
          <cell r="AE1576">
            <v>513600</v>
          </cell>
          <cell r="AF1576">
            <v>0</v>
          </cell>
          <cell r="AI1576">
            <v>2251</v>
          </cell>
          <cell r="AK1576">
            <v>0</v>
          </cell>
          <cell r="AM1576">
            <v>211</v>
          </cell>
          <cell r="AN1576">
            <v>1</v>
          </cell>
          <cell r="AO1576">
            <v>393216</v>
          </cell>
          <cell r="AQ1576">
            <v>0</v>
          </cell>
          <cell r="AR1576">
            <v>0</v>
          </cell>
          <cell r="AS1576" t="str">
            <v>Ы</v>
          </cell>
          <cell r="AT1576" t="str">
            <v>Ы</v>
          </cell>
          <cell r="AU1576">
            <v>0</v>
          </cell>
          <cell r="AV1576">
            <v>0</v>
          </cell>
          <cell r="AW1576">
            <v>23</v>
          </cell>
          <cell r="AX1576">
            <v>1</v>
          </cell>
          <cell r="AY1576">
            <v>0</v>
          </cell>
          <cell r="AZ1576">
            <v>0</v>
          </cell>
          <cell r="BA1576">
            <v>0</v>
          </cell>
          <cell r="BB1576">
            <v>0</v>
          </cell>
          <cell r="BC1576">
            <v>38828</v>
          </cell>
        </row>
        <row r="1577">
          <cell r="A1577">
            <v>2006</v>
          </cell>
          <cell r="B1577">
            <v>2</v>
          </cell>
          <cell r="C1577">
            <v>83</v>
          </cell>
          <cell r="D1577">
            <v>21</v>
          </cell>
          <cell r="E1577">
            <v>792020</v>
          </cell>
          <cell r="F1577">
            <v>0</v>
          </cell>
          <cell r="G1577" t="str">
            <v>Затраты по ШПЗ (основные)</v>
          </cell>
          <cell r="H1577">
            <v>2011</v>
          </cell>
          <cell r="I1577">
            <v>7920</v>
          </cell>
          <cell r="J1577">
            <v>9517.5</v>
          </cell>
          <cell r="K1577">
            <v>1</v>
          </cell>
          <cell r="L1577">
            <v>0</v>
          </cell>
          <cell r="M1577">
            <v>0</v>
          </cell>
          <cell r="N1577">
            <v>0</v>
          </cell>
          <cell r="R1577">
            <v>0</v>
          </cell>
          <cell r="S1577">
            <v>0</v>
          </cell>
          <cell r="T1577">
            <v>0</v>
          </cell>
          <cell r="U1577">
            <v>31</v>
          </cell>
          <cell r="V1577">
            <v>0</v>
          </cell>
          <cell r="W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31</v>
          </cell>
          <cell r="AE1577">
            <v>530000</v>
          </cell>
          <cell r="AF1577">
            <v>0</v>
          </cell>
          <cell r="AI1577">
            <v>2251</v>
          </cell>
          <cell r="AK1577">
            <v>0</v>
          </cell>
          <cell r="AM1577">
            <v>212</v>
          </cell>
          <cell r="AN1577">
            <v>1</v>
          </cell>
          <cell r="AO1577">
            <v>393216</v>
          </cell>
          <cell r="AQ1577">
            <v>0</v>
          </cell>
          <cell r="AR1577">
            <v>0</v>
          </cell>
          <cell r="AS1577" t="str">
            <v>Ы</v>
          </cell>
          <cell r="AT1577" t="str">
            <v>Ы</v>
          </cell>
          <cell r="AU1577">
            <v>0</v>
          </cell>
          <cell r="AV1577">
            <v>0</v>
          </cell>
          <cell r="AW1577">
            <v>23</v>
          </cell>
          <cell r="AX1577">
            <v>1</v>
          </cell>
          <cell r="AY1577">
            <v>0</v>
          </cell>
          <cell r="AZ1577">
            <v>0</v>
          </cell>
          <cell r="BA1577">
            <v>0</v>
          </cell>
          <cell r="BB1577">
            <v>0</v>
          </cell>
          <cell r="BC1577">
            <v>38828</v>
          </cell>
        </row>
        <row r="1578">
          <cell r="A1578">
            <v>2006</v>
          </cell>
          <cell r="B1578">
            <v>2</v>
          </cell>
          <cell r="C1578">
            <v>110</v>
          </cell>
          <cell r="D1578">
            <v>21</v>
          </cell>
          <cell r="E1578">
            <v>792020</v>
          </cell>
          <cell r="F1578">
            <v>0</v>
          </cell>
          <cell r="G1578" t="str">
            <v>Затраты по ШПЗ (основные)</v>
          </cell>
          <cell r="H1578">
            <v>2011</v>
          </cell>
          <cell r="I1578">
            <v>7920</v>
          </cell>
          <cell r="J1578">
            <v>234779.08</v>
          </cell>
          <cell r="K1578">
            <v>1</v>
          </cell>
          <cell r="L1578">
            <v>0</v>
          </cell>
          <cell r="M1578">
            <v>0</v>
          </cell>
          <cell r="N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32</v>
          </cell>
          <cell r="V1578">
            <v>0</v>
          </cell>
          <cell r="W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32</v>
          </cell>
          <cell r="AE1578">
            <v>110000</v>
          </cell>
          <cell r="AF1578">
            <v>0</v>
          </cell>
          <cell r="AI1578">
            <v>2251</v>
          </cell>
          <cell r="AK1578">
            <v>0</v>
          </cell>
          <cell r="AM1578">
            <v>239</v>
          </cell>
          <cell r="AN1578">
            <v>1</v>
          </cell>
          <cell r="AO1578">
            <v>393216</v>
          </cell>
          <cell r="AQ1578">
            <v>0</v>
          </cell>
          <cell r="AR1578">
            <v>0</v>
          </cell>
          <cell r="AS1578" t="str">
            <v>Ы</v>
          </cell>
          <cell r="AT1578" t="str">
            <v>Ы</v>
          </cell>
          <cell r="AU1578">
            <v>0</v>
          </cell>
          <cell r="AV1578">
            <v>0</v>
          </cell>
          <cell r="AW1578">
            <v>23</v>
          </cell>
          <cell r="AX1578">
            <v>1</v>
          </cell>
          <cell r="AY1578">
            <v>0</v>
          </cell>
          <cell r="AZ1578">
            <v>0</v>
          </cell>
          <cell r="BA1578">
            <v>0</v>
          </cell>
          <cell r="BB1578">
            <v>0</v>
          </cell>
          <cell r="BC1578">
            <v>38828</v>
          </cell>
        </row>
        <row r="1579">
          <cell r="A1579">
            <v>2006</v>
          </cell>
          <cell r="B1579">
            <v>2</v>
          </cell>
          <cell r="C1579">
            <v>111</v>
          </cell>
          <cell r="D1579">
            <v>21</v>
          </cell>
          <cell r="E1579">
            <v>792020</v>
          </cell>
          <cell r="F1579">
            <v>0</v>
          </cell>
          <cell r="G1579" t="str">
            <v>Затраты по ШПЗ (основные)</v>
          </cell>
          <cell r="H1579">
            <v>2011</v>
          </cell>
          <cell r="I1579">
            <v>7920</v>
          </cell>
          <cell r="J1579">
            <v>3004.16</v>
          </cell>
          <cell r="K1579">
            <v>1</v>
          </cell>
          <cell r="L1579">
            <v>0</v>
          </cell>
          <cell r="M1579">
            <v>0</v>
          </cell>
          <cell r="N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32</v>
          </cell>
          <cell r="V1579">
            <v>0</v>
          </cell>
          <cell r="W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32</v>
          </cell>
          <cell r="AE1579">
            <v>114020</v>
          </cell>
          <cell r="AF1579">
            <v>0</v>
          </cell>
          <cell r="AI1579">
            <v>2251</v>
          </cell>
          <cell r="AK1579">
            <v>0</v>
          </cell>
          <cell r="AM1579">
            <v>240</v>
          </cell>
          <cell r="AN1579">
            <v>1</v>
          </cell>
          <cell r="AO1579">
            <v>393216</v>
          </cell>
          <cell r="AQ1579">
            <v>0</v>
          </cell>
          <cell r="AR1579">
            <v>0</v>
          </cell>
          <cell r="AS1579" t="str">
            <v>Ы</v>
          </cell>
          <cell r="AT1579" t="str">
            <v>Ы</v>
          </cell>
          <cell r="AU1579">
            <v>0</v>
          </cell>
          <cell r="AV1579">
            <v>0</v>
          </cell>
          <cell r="AW1579">
            <v>23</v>
          </cell>
          <cell r="AX1579">
            <v>1</v>
          </cell>
          <cell r="AY1579">
            <v>0</v>
          </cell>
          <cell r="AZ1579">
            <v>0</v>
          </cell>
          <cell r="BA1579">
            <v>0</v>
          </cell>
          <cell r="BB1579">
            <v>0</v>
          </cell>
          <cell r="BC1579">
            <v>38828</v>
          </cell>
        </row>
        <row r="1580">
          <cell r="A1580">
            <v>2006</v>
          </cell>
          <cell r="B1580">
            <v>2</v>
          </cell>
          <cell r="C1580">
            <v>112</v>
          </cell>
          <cell r="D1580">
            <v>21</v>
          </cell>
          <cell r="E1580">
            <v>792020</v>
          </cell>
          <cell r="F1580">
            <v>0</v>
          </cell>
          <cell r="G1580" t="str">
            <v>Затраты по ШПЗ (основные)</v>
          </cell>
          <cell r="H1580">
            <v>2011</v>
          </cell>
          <cell r="I1580">
            <v>7920</v>
          </cell>
          <cell r="J1580">
            <v>205045.32</v>
          </cell>
          <cell r="K1580">
            <v>1</v>
          </cell>
          <cell r="L1580">
            <v>0</v>
          </cell>
          <cell r="M1580">
            <v>0</v>
          </cell>
          <cell r="N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32</v>
          </cell>
          <cell r="V1580">
            <v>0</v>
          </cell>
          <cell r="W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32</v>
          </cell>
          <cell r="AE1580">
            <v>116000</v>
          </cell>
          <cell r="AF1580">
            <v>0</v>
          </cell>
          <cell r="AI1580">
            <v>2251</v>
          </cell>
          <cell r="AK1580">
            <v>0</v>
          </cell>
          <cell r="AM1580">
            <v>241</v>
          </cell>
          <cell r="AN1580">
            <v>1</v>
          </cell>
          <cell r="AO1580">
            <v>393216</v>
          </cell>
          <cell r="AQ1580">
            <v>0</v>
          </cell>
          <cell r="AR1580">
            <v>0</v>
          </cell>
          <cell r="AS1580" t="str">
            <v>Ы</v>
          </cell>
          <cell r="AT1580" t="str">
            <v>Ы</v>
          </cell>
          <cell r="AU1580">
            <v>0</v>
          </cell>
          <cell r="AV1580">
            <v>0</v>
          </cell>
          <cell r="AW1580">
            <v>23</v>
          </cell>
          <cell r="AX1580">
            <v>1</v>
          </cell>
          <cell r="AY1580">
            <v>0</v>
          </cell>
          <cell r="AZ1580">
            <v>0</v>
          </cell>
          <cell r="BA1580">
            <v>0</v>
          </cell>
          <cell r="BB1580">
            <v>0</v>
          </cell>
          <cell r="BC1580">
            <v>38828</v>
          </cell>
        </row>
        <row r="1581">
          <cell r="A1581">
            <v>2006</v>
          </cell>
          <cell r="B1581">
            <v>2</v>
          </cell>
          <cell r="C1581">
            <v>113</v>
          </cell>
          <cell r="D1581">
            <v>21</v>
          </cell>
          <cell r="E1581">
            <v>792020</v>
          </cell>
          <cell r="F1581">
            <v>0</v>
          </cell>
          <cell r="G1581" t="str">
            <v>Затраты по ШПЗ (основные)</v>
          </cell>
          <cell r="H1581">
            <v>2011</v>
          </cell>
          <cell r="I1581">
            <v>7920</v>
          </cell>
          <cell r="J1581">
            <v>9277.7900000000009</v>
          </cell>
          <cell r="K1581">
            <v>1</v>
          </cell>
          <cell r="L1581">
            <v>0</v>
          </cell>
          <cell r="M1581">
            <v>0</v>
          </cell>
          <cell r="N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32</v>
          </cell>
          <cell r="V1581">
            <v>0</v>
          </cell>
          <cell r="W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32</v>
          </cell>
          <cell r="AE1581">
            <v>117000</v>
          </cell>
          <cell r="AF1581">
            <v>0</v>
          </cell>
          <cell r="AI1581">
            <v>2251</v>
          </cell>
          <cell r="AK1581">
            <v>0</v>
          </cell>
          <cell r="AM1581">
            <v>242</v>
          </cell>
          <cell r="AN1581">
            <v>1</v>
          </cell>
          <cell r="AO1581">
            <v>393216</v>
          </cell>
          <cell r="AQ1581">
            <v>0</v>
          </cell>
          <cell r="AR1581">
            <v>0</v>
          </cell>
          <cell r="AS1581" t="str">
            <v>Ы</v>
          </cell>
          <cell r="AT1581" t="str">
            <v>Ы</v>
          </cell>
          <cell r="AU1581">
            <v>0</v>
          </cell>
          <cell r="AV1581">
            <v>0</v>
          </cell>
          <cell r="AW1581">
            <v>23</v>
          </cell>
          <cell r="AX1581">
            <v>1</v>
          </cell>
          <cell r="AY1581">
            <v>0</v>
          </cell>
          <cell r="AZ1581">
            <v>0</v>
          </cell>
          <cell r="BA1581">
            <v>0</v>
          </cell>
          <cell r="BB1581">
            <v>0</v>
          </cell>
          <cell r="BC1581">
            <v>38828</v>
          </cell>
        </row>
        <row r="1582">
          <cell r="A1582">
            <v>2006</v>
          </cell>
          <cell r="B1582">
            <v>2</v>
          </cell>
          <cell r="C1582">
            <v>114</v>
          </cell>
          <cell r="D1582">
            <v>21</v>
          </cell>
          <cell r="E1582">
            <v>792020</v>
          </cell>
          <cell r="F1582">
            <v>0</v>
          </cell>
          <cell r="G1582" t="str">
            <v>Затраты по ШПЗ (основные)</v>
          </cell>
          <cell r="H1582">
            <v>2011</v>
          </cell>
          <cell r="I1582">
            <v>7920</v>
          </cell>
          <cell r="J1582">
            <v>8667.7999999999993</v>
          </cell>
          <cell r="K1582">
            <v>1</v>
          </cell>
          <cell r="L1582">
            <v>0</v>
          </cell>
          <cell r="M1582">
            <v>0</v>
          </cell>
          <cell r="N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32</v>
          </cell>
          <cell r="V1582">
            <v>0</v>
          </cell>
          <cell r="W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32</v>
          </cell>
          <cell r="AE1582">
            <v>118000</v>
          </cell>
          <cell r="AF1582">
            <v>0</v>
          </cell>
          <cell r="AI1582">
            <v>2251</v>
          </cell>
          <cell r="AK1582">
            <v>0</v>
          </cell>
          <cell r="AM1582">
            <v>243</v>
          </cell>
          <cell r="AN1582">
            <v>1</v>
          </cell>
          <cell r="AO1582">
            <v>393216</v>
          </cell>
          <cell r="AQ1582">
            <v>0</v>
          </cell>
          <cell r="AR1582">
            <v>0</v>
          </cell>
          <cell r="AS1582" t="str">
            <v>Ы</v>
          </cell>
          <cell r="AT1582" t="str">
            <v>Ы</v>
          </cell>
          <cell r="AU1582">
            <v>0</v>
          </cell>
          <cell r="AV1582">
            <v>0</v>
          </cell>
          <cell r="AW1582">
            <v>23</v>
          </cell>
          <cell r="AX1582">
            <v>1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38828</v>
          </cell>
        </row>
        <row r="1583">
          <cell r="A1583">
            <v>2006</v>
          </cell>
          <cell r="B1583">
            <v>2</v>
          </cell>
          <cell r="C1583">
            <v>115</v>
          </cell>
          <cell r="D1583">
            <v>21</v>
          </cell>
          <cell r="E1583">
            <v>792020</v>
          </cell>
          <cell r="F1583">
            <v>0</v>
          </cell>
          <cell r="G1583" t="str">
            <v>Затраты по ШПЗ (основные)</v>
          </cell>
          <cell r="H1583">
            <v>2011</v>
          </cell>
          <cell r="I1583">
            <v>7920</v>
          </cell>
          <cell r="J1583">
            <v>382.09</v>
          </cell>
          <cell r="K1583">
            <v>1</v>
          </cell>
          <cell r="L1583">
            <v>0</v>
          </cell>
          <cell r="M1583">
            <v>0</v>
          </cell>
          <cell r="N1583">
            <v>0</v>
          </cell>
          <cell r="R1583">
            <v>0</v>
          </cell>
          <cell r="S1583">
            <v>0</v>
          </cell>
          <cell r="T1583">
            <v>0</v>
          </cell>
          <cell r="U1583">
            <v>32</v>
          </cell>
          <cell r="V1583">
            <v>0</v>
          </cell>
          <cell r="W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32</v>
          </cell>
          <cell r="AE1583">
            <v>130000</v>
          </cell>
          <cell r="AF1583">
            <v>0</v>
          </cell>
          <cell r="AI1583">
            <v>2251</v>
          </cell>
          <cell r="AK1583">
            <v>0</v>
          </cell>
          <cell r="AM1583">
            <v>244</v>
          </cell>
          <cell r="AN1583">
            <v>1</v>
          </cell>
          <cell r="AO1583">
            <v>393216</v>
          </cell>
          <cell r="AQ1583">
            <v>0</v>
          </cell>
          <cell r="AR1583">
            <v>0</v>
          </cell>
          <cell r="AS1583" t="str">
            <v>Ы</v>
          </cell>
          <cell r="AT1583" t="str">
            <v>Ы</v>
          </cell>
          <cell r="AU1583">
            <v>0</v>
          </cell>
          <cell r="AV1583">
            <v>0</v>
          </cell>
          <cell r="AW1583">
            <v>23</v>
          </cell>
          <cell r="AX1583">
            <v>1</v>
          </cell>
          <cell r="AY1583">
            <v>0</v>
          </cell>
          <cell r="AZ1583">
            <v>0</v>
          </cell>
          <cell r="BA1583">
            <v>0</v>
          </cell>
          <cell r="BB1583">
            <v>0</v>
          </cell>
          <cell r="BC1583">
            <v>38828</v>
          </cell>
        </row>
        <row r="1584">
          <cell r="A1584">
            <v>2006</v>
          </cell>
          <cell r="B1584">
            <v>2</v>
          </cell>
          <cell r="C1584">
            <v>116</v>
          </cell>
          <cell r="D1584">
            <v>21</v>
          </cell>
          <cell r="E1584">
            <v>792020</v>
          </cell>
          <cell r="F1584">
            <v>0</v>
          </cell>
          <cell r="G1584" t="str">
            <v>Затраты по ШПЗ (основные)</v>
          </cell>
          <cell r="H1584">
            <v>2011</v>
          </cell>
          <cell r="I1584">
            <v>7920</v>
          </cell>
          <cell r="J1584">
            <v>15574.62</v>
          </cell>
          <cell r="K1584">
            <v>1</v>
          </cell>
          <cell r="L1584">
            <v>0</v>
          </cell>
          <cell r="M1584">
            <v>0</v>
          </cell>
          <cell r="N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32</v>
          </cell>
          <cell r="V1584">
            <v>0</v>
          </cell>
          <cell r="W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32</v>
          </cell>
          <cell r="AE1584">
            <v>131000</v>
          </cell>
          <cell r="AF1584">
            <v>0</v>
          </cell>
          <cell r="AI1584">
            <v>2251</v>
          </cell>
          <cell r="AK1584">
            <v>0</v>
          </cell>
          <cell r="AM1584">
            <v>245</v>
          </cell>
          <cell r="AN1584">
            <v>1</v>
          </cell>
          <cell r="AO1584">
            <v>393216</v>
          </cell>
          <cell r="AQ1584">
            <v>0</v>
          </cell>
          <cell r="AR1584">
            <v>0</v>
          </cell>
          <cell r="AS1584" t="str">
            <v>Ы</v>
          </cell>
          <cell r="AT1584" t="str">
            <v>Ы</v>
          </cell>
          <cell r="AU1584">
            <v>0</v>
          </cell>
          <cell r="AV1584">
            <v>0</v>
          </cell>
          <cell r="AW1584">
            <v>23</v>
          </cell>
          <cell r="AX1584">
            <v>1</v>
          </cell>
          <cell r="AY1584">
            <v>0</v>
          </cell>
          <cell r="AZ1584">
            <v>0</v>
          </cell>
          <cell r="BA1584">
            <v>0</v>
          </cell>
          <cell r="BB1584">
            <v>0</v>
          </cell>
          <cell r="BC1584">
            <v>38828</v>
          </cell>
        </row>
        <row r="1585">
          <cell r="A1585">
            <v>2006</v>
          </cell>
          <cell r="B1585">
            <v>2</v>
          </cell>
          <cell r="C1585">
            <v>117</v>
          </cell>
          <cell r="D1585">
            <v>21</v>
          </cell>
          <cell r="E1585">
            <v>792020</v>
          </cell>
          <cell r="F1585">
            <v>0</v>
          </cell>
          <cell r="G1585" t="str">
            <v>Затраты по ШПЗ (основные)</v>
          </cell>
          <cell r="H1585">
            <v>2011</v>
          </cell>
          <cell r="I1585">
            <v>7920</v>
          </cell>
          <cell r="J1585">
            <v>1241.81</v>
          </cell>
          <cell r="K1585">
            <v>1</v>
          </cell>
          <cell r="L1585">
            <v>0</v>
          </cell>
          <cell r="M1585">
            <v>0</v>
          </cell>
          <cell r="N1585">
            <v>0</v>
          </cell>
          <cell r="R1585">
            <v>0</v>
          </cell>
          <cell r="S1585">
            <v>0</v>
          </cell>
          <cell r="T1585">
            <v>0</v>
          </cell>
          <cell r="U1585">
            <v>32</v>
          </cell>
          <cell r="V1585">
            <v>0</v>
          </cell>
          <cell r="W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32</v>
          </cell>
          <cell r="AE1585">
            <v>132000</v>
          </cell>
          <cell r="AF1585">
            <v>0</v>
          </cell>
          <cell r="AI1585">
            <v>2251</v>
          </cell>
          <cell r="AK1585">
            <v>0</v>
          </cell>
          <cell r="AM1585">
            <v>246</v>
          </cell>
          <cell r="AN1585">
            <v>1</v>
          </cell>
          <cell r="AO1585">
            <v>393216</v>
          </cell>
          <cell r="AQ1585">
            <v>0</v>
          </cell>
          <cell r="AR1585">
            <v>0</v>
          </cell>
          <cell r="AS1585" t="str">
            <v>Ы</v>
          </cell>
          <cell r="AT1585" t="str">
            <v>Ы</v>
          </cell>
          <cell r="AU1585">
            <v>0</v>
          </cell>
          <cell r="AV1585">
            <v>0</v>
          </cell>
          <cell r="AW1585">
            <v>23</v>
          </cell>
          <cell r="AX1585">
            <v>1</v>
          </cell>
          <cell r="AY1585">
            <v>0</v>
          </cell>
          <cell r="AZ1585">
            <v>0</v>
          </cell>
          <cell r="BA1585">
            <v>0</v>
          </cell>
          <cell r="BB1585">
            <v>0</v>
          </cell>
          <cell r="BC1585">
            <v>38828</v>
          </cell>
        </row>
        <row r="1586">
          <cell r="A1586">
            <v>2006</v>
          </cell>
          <cell r="B1586">
            <v>2</v>
          </cell>
          <cell r="C1586">
            <v>118</v>
          </cell>
          <cell r="D1586">
            <v>21</v>
          </cell>
          <cell r="E1586">
            <v>792020</v>
          </cell>
          <cell r="F1586">
            <v>0</v>
          </cell>
          <cell r="G1586" t="str">
            <v>Затраты по ШПЗ (основные)</v>
          </cell>
          <cell r="H1586">
            <v>2011</v>
          </cell>
          <cell r="I1586">
            <v>7920</v>
          </cell>
          <cell r="J1586">
            <v>11295.32</v>
          </cell>
          <cell r="K1586">
            <v>1</v>
          </cell>
          <cell r="L1586">
            <v>0</v>
          </cell>
          <cell r="M1586">
            <v>0</v>
          </cell>
          <cell r="N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32</v>
          </cell>
          <cell r="V1586">
            <v>0</v>
          </cell>
          <cell r="W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32</v>
          </cell>
          <cell r="AE1586">
            <v>135000</v>
          </cell>
          <cell r="AF1586">
            <v>0</v>
          </cell>
          <cell r="AI1586">
            <v>2251</v>
          </cell>
          <cell r="AK1586">
            <v>0</v>
          </cell>
          <cell r="AM1586">
            <v>247</v>
          </cell>
          <cell r="AN1586">
            <v>1</v>
          </cell>
          <cell r="AO1586">
            <v>393216</v>
          </cell>
          <cell r="AQ1586">
            <v>0</v>
          </cell>
          <cell r="AR1586">
            <v>0</v>
          </cell>
          <cell r="AS1586" t="str">
            <v>Ы</v>
          </cell>
          <cell r="AT1586" t="str">
            <v>Ы</v>
          </cell>
          <cell r="AU1586">
            <v>0</v>
          </cell>
          <cell r="AV1586">
            <v>0</v>
          </cell>
          <cell r="AW1586">
            <v>23</v>
          </cell>
          <cell r="AX1586">
            <v>1</v>
          </cell>
          <cell r="AY1586">
            <v>0</v>
          </cell>
          <cell r="AZ1586">
            <v>0</v>
          </cell>
          <cell r="BA1586">
            <v>0</v>
          </cell>
          <cell r="BB1586">
            <v>0</v>
          </cell>
          <cell r="BC1586">
            <v>38828</v>
          </cell>
        </row>
        <row r="1587">
          <cell r="A1587">
            <v>2006</v>
          </cell>
          <cell r="B1587">
            <v>2</v>
          </cell>
          <cell r="C1587">
            <v>119</v>
          </cell>
          <cell r="D1587">
            <v>21</v>
          </cell>
          <cell r="E1587">
            <v>792020</v>
          </cell>
          <cell r="F1587">
            <v>0</v>
          </cell>
          <cell r="G1587" t="str">
            <v>Затраты по ШПЗ (основные)</v>
          </cell>
          <cell r="H1587">
            <v>2011</v>
          </cell>
          <cell r="I1587">
            <v>7920</v>
          </cell>
          <cell r="J1587">
            <v>437713.35</v>
          </cell>
          <cell r="K1587">
            <v>1</v>
          </cell>
          <cell r="L1587">
            <v>0</v>
          </cell>
          <cell r="M1587">
            <v>0</v>
          </cell>
          <cell r="N1587">
            <v>0</v>
          </cell>
          <cell r="R1587">
            <v>0</v>
          </cell>
          <cell r="S1587">
            <v>0</v>
          </cell>
          <cell r="T1587">
            <v>0</v>
          </cell>
          <cell r="U1587">
            <v>32</v>
          </cell>
          <cell r="V1587">
            <v>0</v>
          </cell>
          <cell r="W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32</v>
          </cell>
          <cell r="AE1587">
            <v>143000</v>
          </cell>
          <cell r="AF1587">
            <v>0</v>
          </cell>
          <cell r="AI1587">
            <v>2251</v>
          </cell>
          <cell r="AK1587">
            <v>0</v>
          </cell>
          <cell r="AM1587">
            <v>248</v>
          </cell>
          <cell r="AN1587">
            <v>1</v>
          </cell>
          <cell r="AO1587">
            <v>393216</v>
          </cell>
          <cell r="AQ1587">
            <v>0</v>
          </cell>
          <cell r="AR1587">
            <v>0</v>
          </cell>
          <cell r="AS1587" t="str">
            <v>Ы</v>
          </cell>
          <cell r="AT1587" t="str">
            <v>Ы</v>
          </cell>
          <cell r="AU1587">
            <v>0</v>
          </cell>
          <cell r="AV1587">
            <v>0</v>
          </cell>
          <cell r="AW1587">
            <v>23</v>
          </cell>
          <cell r="AX1587">
            <v>1</v>
          </cell>
          <cell r="AY1587">
            <v>0</v>
          </cell>
          <cell r="AZ1587">
            <v>0</v>
          </cell>
          <cell r="BA1587">
            <v>0</v>
          </cell>
          <cell r="BB1587">
            <v>0</v>
          </cell>
          <cell r="BC1587">
            <v>38828</v>
          </cell>
        </row>
        <row r="1588">
          <cell r="A1588">
            <v>2006</v>
          </cell>
          <cell r="B1588">
            <v>2</v>
          </cell>
          <cell r="C1588">
            <v>120</v>
          </cell>
          <cell r="D1588">
            <v>21</v>
          </cell>
          <cell r="E1588">
            <v>792020</v>
          </cell>
          <cell r="F1588">
            <v>0</v>
          </cell>
          <cell r="G1588" t="str">
            <v>Затраты по ШПЗ (основные)</v>
          </cell>
          <cell r="H1588">
            <v>2011</v>
          </cell>
          <cell r="I1588">
            <v>7920</v>
          </cell>
          <cell r="J1588">
            <v>797652.16</v>
          </cell>
          <cell r="K1588">
            <v>1</v>
          </cell>
          <cell r="L1588">
            <v>0</v>
          </cell>
          <cell r="M1588">
            <v>0</v>
          </cell>
          <cell r="N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32</v>
          </cell>
          <cell r="V1588">
            <v>0</v>
          </cell>
          <cell r="W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32</v>
          </cell>
          <cell r="AE1588">
            <v>151000</v>
          </cell>
          <cell r="AF1588">
            <v>0</v>
          </cell>
          <cell r="AI1588">
            <v>2251</v>
          </cell>
          <cell r="AK1588">
            <v>0</v>
          </cell>
          <cell r="AM1588">
            <v>249</v>
          </cell>
          <cell r="AN1588">
            <v>1</v>
          </cell>
          <cell r="AO1588">
            <v>393216</v>
          </cell>
          <cell r="AQ1588">
            <v>0</v>
          </cell>
          <cell r="AR1588">
            <v>0</v>
          </cell>
          <cell r="AS1588" t="str">
            <v>Ы</v>
          </cell>
          <cell r="AT1588" t="str">
            <v>Ы</v>
          </cell>
          <cell r="AU1588">
            <v>0</v>
          </cell>
          <cell r="AV1588">
            <v>0</v>
          </cell>
          <cell r="AW1588">
            <v>23</v>
          </cell>
          <cell r="AX1588">
            <v>1</v>
          </cell>
          <cell r="AY1588">
            <v>0</v>
          </cell>
          <cell r="AZ1588">
            <v>0</v>
          </cell>
          <cell r="BA1588">
            <v>0</v>
          </cell>
          <cell r="BB1588">
            <v>0</v>
          </cell>
          <cell r="BC1588">
            <v>38828</v>
          </cell>
        </row>
        <row r="1589">
          <cell r="A1589">
            <v>2006</v>
          </cell>
          <cell r="B1589">
            <v>2</v>
          </cell>
          <cell r="C1589">
            <v>121</v>
          </cell>
          <cell r="D1589">
            <v>21</v>
          </cell>
          <cell r="E1589">
            <v>792020</v>
          </cell>
          <cell r="F1589">
            <v>0</v>
          </cell>
          <cell r="G1589" t="str">
            <v>Затраты по ШПЗ (основные)</v>
          </cell>
          <cell r="H1589">
            <v>2011</v>
          </cell>
          <cell r="I1589">
            <v>7920</v>
          </cell>
          <cell r="J1589">
            <v>58517.47</v>
          </cell>
          <cell r="K1589">
            <v>1</v>
          </cell>
          <cell r="L1589">
            <v>0</v>
          </cell>
          <cell r="M1589">
            <v>0</v>
          </cell>
          <cell r="N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32</v>
          </cell>
          <cell r="V1589">
            <v>0</v>
          </cell>
          <cell r="W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32</v>
          </cell>
          <cell r="AE1589">
            <v>152000</v>
          </cell>
          <cell r="AF1589">
            <v>0</v>
          </cell>
          <cell r="AI1589">
            <v>2251</v>
          </cell>
          <cell r="AK1589">
            <v>0</v>
          </cell>
          <cell r="AM1589">
            <v>250</v>
          </cell>
          <cell r="AN1589">
            <v>1</v>
          </cell>
          <cell r="AO1589">
            <v>393216</v>
          </cell>
          <cell r="AQ1589">
            <v>0</v>
          </cell>
          <cell r="AR1589">
            <v>0</v>
          </cell>
          <cell r="AS1589" t="str">
            <v>Ы</v>
          </cell>
          <cell r="AT1589" t="str">
            <v>Ы</v>
          </cell>
          <cell r="AU1589">
            <v>0</v>
          </cell>
          <cell r="AV1589">
            <v>0</v>
          </cell>
          <cell r="AW1589">
            <v>23</v>
          </cell>
          <cell r="AX1589">
            <v>1</v>
          </cell>
          <cell r="AY1589">
            <v>0</v>
          </cell>
          <cell r="AZ1589">
            <v>0</v>
          </cell>
          <cell r="BA1589">
            <v>0</v>
          </cell>
          <cell r="BB1589">
            <v>0</v>
          </cell>
          <cell r="BC1589">
            <v>38828</v>
          </cell>
        </row>
        <row r="1590">
          <cell r="A1590">
            <v>2006</v>
          </cell>
          <cell r="B1590">
            <v>2</v>
          </cell>
          <cell r="C1590">
            <v>122</v>
          </cell>
          <cell r="D1590">
            <v>21</v>
          </cell>
          <cell r="E1590">
            <v>792020</v>
          </cell>
          <cell r="F1590">
            <v>0</v>
          </cell>
          <cell r="G1590" t="str">
            <v>Затраты по ШПЗ (основные)</v>
          </cell>
          <cell r="H1590">
            <v>2011</v>
          </cell>
          <cell r="I1590">
            <v>7920</v>
          </cell>
          <cell r="J1590">
            <v>3231763.97</v>
          </cell>
          <cell r="K1590">
            <v>1</v>
          </cell>
          <cell r="L1590">
            <v>0</v>
          </cell>
          <cell r="M1590">
            <v>0</v>
          </cell>
          <cell r="N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32</v>
          </cell>
          <cell r="V1590">
            <v>0</v>
          </cell>
          <cell r="W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32</v>
          </cell>
          <cell r="AE1590">
            <v>220000</v>
          </cell>
          <cell r="AF1590">
            <v>0</v>
          </cell>
          <cell r="AI1590">
            <v>2251</v>
          </cell>
          <cell r="AK1590">
            <v>0</v>
          </cell>
          <cell r="AM1590">
            <v>251</v>
          </cell>
          <cell r="AN1590">
            <v>1</v>
          </cell>
          <cell r="AO1590">
            <v>393216</v>
          </cell>
          <cell r="AQ1590">
            <v>0</v>
          </cell>
          <cell r="AR1590">
            <v>0</v>
          </cell>
          <cell r="AS1590" t="str">
            <v>Ы</v>
          </cell>
          <cell r="AT1590" t="str">
            <v>Ы</v>
          </cell>
          <cell r="AU1590">
            <v>0</v>
          </cell>
          <cell r="AV1590">
            <v>0</v>
          </cell>
          <cell r="AW1590">
            <v>23</v>
          </cell>
          <cell r="AX1590">
            <v>1</v>
          </cell>
          <cell r="AY1590">
            <v>0</v>
          </cell>
          <cell r="AZ1590">
            <v>0</v>
          </cell>
          <cell r="BA1590">
            <v>0</v>
          </cell>
          <cell r="BB1590">
            <v>0</v>
          </cell>
          <cell r="BC1590">
            <v>38828</v>
          </cell>
        </row>
        <row r="1591">
          <cell r="A1591">
            <v>2006</v>
          </cell>
          <cell r="B1591">
            <v>2</v>
          </cell>
          <cell r="C1591">
            <v>123</v>
          </cell>
          <cell r="D1591">
            <v>21</v>
          </cell>
          <cell r="E1591">
            <v>792020</v>
          </cell>
          <cell r="F1591">
            <v>0</v>
          </cell>
          <cell r="G1591" t="str">
            <v>Затраты по ШПЗ (основные)</v>
          </cell>
          <cell r="H1591">
            <v>2011</v>
          </cell>
          <cell r="I1591">
            <v>7920</v>
          </cell>
          <cell r="J1591">
            <v>1799798.77</v>
          </cell>
          <cell r="K1591">
            <v>1</v>
          </cell>
          <cell r="L1591">
            <v>0</v>
          </cell>
          <cell r="M1591">
            <v>0</v>
          </cell>
          <cell r="N1591">
            <v>0</v>
          </cell>
          <cell r="R1591">
            <v>0</v>
          </cell>
          <cell r="S1591">
            <v>0</v>
          </cell>
          <cell r="T1591">
            <v>0</v>
          </cell>
          <cell r="U1591">
            <v>32</v>
          </cell>
          <cell r="V1591">
            <v>0</v>
          </cell>
          <cell r="W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32</v>
          </cell>
          <cell r="AE1591">
            <v>230000</v>
          </cell>
          <cell r="AF1591">
            <v>0</v>
          </cell>
          <cell r="AI1591">
            <v>2251</v>
          </cell>
          <cell r="AK1591">
            <v>0</v>
          </cell>
          <cell r="AM1591">
            <v>252</v>
          </cell>
          <cell r="AN1591">
            <v>1</v>
          </cell>
          <cell r="AO1591">
            <v>393216</v>
          </cell>
          <cell r="AQ1591">
            <v>0</v>
          </cell>
          <cell r="AR1591">
            <v>0</v>
          </cell>
          <cell r="AS1591" t="str">
            <v>Ы</v>
          </cell>
          <cell r="AT1591" t="str">
            <v>Ы</v>
          </cell>
          <cell r="AU1591">
            <v>0</v>
          </cell>
          <cell r="AV1591">
            <v>0</v>
          </cell>
          <cell r="AW1591">
            <v>23</v>
          </cell>
          <cell r="AX1591">
            <v>1</v>
          </cell>
          <cell r="AY1591">
            <v>0</v>
          </cell>
          <cell r="AZ1591">
            <v>0</v>
          </cell>
          <cell r="BA1591">
            <v>0</v>
          </cell>
          <cell r="BB1591">
            <v>0</v>
          </cell>
          <cell r="BC1591">
            <v>38828</v>
          </cell>
        </row>
        <row r="1592">
          <cell r="A1592">
            <v>2006</v>
          </cell>
          <cell r="B1592">
            <v>2</v>
          </cell>
          <cell r="C1592">
            <v>124</v>
          </cell>
          <cell r="D1592">
            <v>21</v>
          </cell>
          <cell r="E1592">
            <v>792020</v>
          </cell>
          <cell r="F1592">
            <v>0</v>
          </cell>
          <cell r="G1592" t="str">
            <v>Затраты по ШПЗ (основные)</v>
          </cell>
          <cell r="H1592">
            <v>2011</v>
          </cell>
          <cell r="I1592">
            <v>7920</v>
          </cell>
          <cell r="J1592">
            <v>150444.35</v>
          </cell>
          <cell r="K1592">
            <v>1</v>
          </cell>
          <cell r="L1592">
            <v>0</v>
          </cell>
          <cell r="M1592">
            <v>0</v>
          </cell>
          <cell r="N1592">
            <v>0</v>
          </cell>
          <cell r="R1592">
            <v>0</v>
          </cell>
          <cell r="S1592">
            <v>0</v>
          </cell>
          <cell r="T1592">
            <v>0</v>
          </cell>
          <cell r="U1592">
            <v>32</v>
          </cell>
          <cell r="V1592">
            <v>0</v>
          </cell>
          <cell r="W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32</v>
          </cell>
          <cell r="AE1592">
            <v>260000</v>
          </cell>
          <cell r="AF1592">
            <v>0</v>
          </cell>
          <cell r="AI1592">
            <v>2251</v>
          </cell>
          <cell r="AK1592">
            <v>0</v>
          </cell>
          <cell r="AM1592">
            <v>253</v>
          </cell>
          <cell r="AN1592">
            <v>1</v>
          </cell>
          <cell r="AO1592">
            <v>393216</v>
          </cell>
          <cell r="AQ1592">
            <v>0</v>
          </cell>
          <cell r="AR1592">
            <v>0</v>
          </cell>
          <cell r="AS1592" t="str">
            <v>Ы</v>
          </cell>
          <cell r="AT1592" t="str">
            <v>Ы</v>
          </cell>
          <cell r="AU1592">
            <v>0</v>
          </cell>
          <cell r="AV1592">
            <v>0</v>
          </cell>
          <cell r="AW1592">
            <v>23</v>
          </cell>
          <cell r="AX1592">
            <v>1</v>
          </cell>
          <cell r="AY1592">
            <v>0</v>
          </cell>
          <cell r="AZ1592">
            <v>0</v>
          </cell>
          <cell r="BA1592">
            <v>0</v>
          </cell>
          <cell r="BB1592">
            <v>0</v>
          </cell>
          <cell r="BC1592">
            <v>38828</v>
          </cell>
        </row>
        <row r="1593">
          <cell r="A1593">
            <v>2006</v>
          </cell>
          <cell r="B1593">
            <v>2</v>
          </cell>
          <cell r="C1593">
            <v>125</v>
          </cell>
          <cell r="D1593">
            <v>21</v>
          </cell>
          <cell r="E1593">
            <v>792020</v>
          </cell>
          <cell r="F1593">
            <v>0</v>
          </cell>
          <cell r="G1593" t="str">
            <v>Затраты по ШПЗ (основные)</v>
          </cell>
          <cell r="H1593">
            <v>2011</v>
          </cell>
          <cell r="I1593">
            <v>7920</v>
          </cell>
          <cell r="J1593">
            <v>497700.97</v>
          </cell>
          <cell r="K1593">
            <v>1</v>
          </cell>
          <cell r="L1593">
            <v>0</v>
          </cell>
          <cell r="M1593">
            <v>0</v>
          </cell>
          <cell r="N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32</v>
          </cell>
          <cell r="V1593">
            <v>0</v>
          </cell>
          <cell r="W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32</v>
          </cell>
          <cell r="AE1593">
            <v>270000</v>
          </cell>
          <cell r="AF1593">
            <v>0</v>
          </cell>
          <cell r="AI1593">
            <v>2251</v>
          </cell>
          <cell r="AK1593">
            <v>0</v>
          </cell>
          <cell r="AM1593">
            <v>254</v>
          </cell>
          <cell r="AN1593">
            <v>1</v>
          </cell>
          <cell r="AO1593">
            <v>393216</v>
          </cell>
          <cell r="AQ1593">
            <v>0</v>
          </cell>
          <cell r="AR1593">
            <v>0</v>
          </cell>
          <cell r="AS1593" t="str">
            <v>Ы</v>
          </cell>
          <cell r="AT1593" t="str">
            <v>Ы</v>
          </cell>
          <cell r="AU1593">
            <v>0</v>
          </cell>
          <cell r="AV1593">
            <v>0</v>
          </cell>
          <cell r="AW1593">
            <v>23</v>
          </cell>
          <cell r="AX1593">
            <v>1</v>
          </cell>
          <cell r="AY1593">
            <v>0</v>
          </cell>
          <cell r="AZ1593">
            <v>0</v>
          </cell>
          <cell r="BA1593">
            <v>0</v>
          </cell>
          <cell r="BB1593">
            <v>0</v>
          </cell>
          <cell r="BC1593">
            <v>38828</v>
          </cell>
        </row>
        <row r="1594">
          <cell r="A1594">
            <v>2006</v>
          </cell>
          <cell r="B1594">
            <v>2</v>
          </cell>
          <cell r="C1594">
            <v>126</v>
          </cell>
          <cell r="D1594">
            <v>21</v>
          </cell>
          <cell r="E1594">
            <v>792020</v>
          </cell>
          <cell r="F1594">
            <v>0</v>
          </cell>
          <cell r="G1594" t="str">
            <v>Затраты по ШПЗ (основные)</v>
          </cell>
          <cell r="H1594">
            <v>2011</v>
          </cell>
          <cell r="I1594">
            <v>7920</v>
          </cell>
          <cell r="J1594">
            <v>19609.39</v>
          </cell>
          <cell r="K1594">
            <v>1</v>
          </cell>
          <cell r="L1594">
            <v>0</v>
          </cell>
          <cell r="M1594">
            <v>0</v>
          </cell>
          <cell r="N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32</v>
          </cell>
          <cell r="V1594">
            <v>0</v>
          </cell>
          <cell r="W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32</v>
          </cell>
          <cell r="AE1594">
            <v>280000</v>
          </cell>
          <cell r="AF1594">
            <v>0</v>
          </cell>
          <cell r="AI1594">
            <v>2251</v>
          </cell>
          <cell r="AK1594">
            <v>0</v>
          </cell>
          <cell r="AM1594">
            <v>255</v>
          </cell>
          <cell r="AN1594">
            <v>1</v>
          </cell>
          <cell r="AO1594">
            <v>393216</v>
          </cell>
          <cell r="AQ1594">
            <v>0</v>
          </cell>
          <cell r="AR1594">
            <v>0</v>
          </cell>
          <cell r="AS1594" t="str">
            <v>Ы</v>
          </cell>
          <cell r="AT1594" t="str">
            <v>Ы</v>
          </cell>
          <cell r="AU1594">
            <v>0</v>
          </cell>
          <cell r="AV1594">
            <v>0</v>
          </cell>
          <cell r="AW1594">
            <v>23</v>
          </cell>
          <cell r="AX1594">
            <v>1</v>
          </cell>
          <cell r="AY1594">
            <v>0</v>
          </cell>
          <cell r="AZ1594">
            <v>0</v>
          </cell>
          <cell r="BA1594">
            <v>0</v>
          </cell>
          <cell r="BB1594">
            <v>0</v>
          </cell>
          <cell r="BC1594">
            <v>38828</v>
          </cell>
        </row>
        <row r="1595">
          <cell r="A1595">
            <v>2006</v>
          </cell>
          <cell r="B1595">
            <v>2</v>
          </cell>
          <cell r="C1595">
            <v>127</v>
          </cell>
          <cell r="D1595">
            <v>21</v>
          </cell>
          <cell r="E1595">
            <v>792020</v>
          </cell>
          <cell r="F1595">
            <v>0</v>
          </cell>
          <cell r="G1595" t="str">
            <v>Затраты по ШПЗ (основные)</v>
          </cell>
          <cell r="H1595">
            <v>2011</v>
          </cell>
          <cell r="I1595">
            <v>7920</v>
          </cell>
          <cell r="J1595">
            <v>162842.39000000001</v>
          </cell>
          <cell r="K1595">
            <v>1</v>
          </cell>
          <cell r="L1595">
            <v>0</v>
          </cell>
          <cell r="M1595">
            <v>0</v>
          </cell>
          <cell r="N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32</v>
          </cell>
          <cell r="V1595">
            <v>0</v>
          </cell>
          <cell r="W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32</v>
          </cell>
          <cell r="AE1595">
            <v>280100</v>
          </cell>
          <cell r="AF1595">
            <v>0</v>
          </cell>
          <cell r="AI1595">
            <v>2251</v>
          </cell>
          <cell r="AK1595">
            <v>0</v>
          </cell>
          <cell r="AM1595">
            <v>256</v>
          </cell>
          <cell r="AN1595">
            <v>1</v>
          </cell>
          <cell r="AO1595">
            <v>393216</v>
          </cell>
          <cell r="AQ1595">
            <v>0</v>
          </cell>
          <cell r="AR1595">
            <v>0</v>
          </cell>
          <cell r="AS1595" t="str">
            <v>Ы</v>
          </cell>
          <cell r="AT1595" t="str">
            <v>Ы</v>
          </cell>
          <cell r="AU1595">
            <v>0</v>
          </cell>
          <cell r="AV1595">
            <v>0</v>
          </cell>
          <cell r="AW1595">
            <v>23</v>
          </cell>
          <cell r="AX1595">
            <v>1</v>
          </cell>
          <cell r="AY1595">
            <v>0</v>
          </cell>
          <cell r="AZ1595">
            <v>0</v>
          </cell>
          <cell r="BA1595">
            <v>0</v>
          </cell>
          <cell r="BB1595">
            <v>0</v>
          </cell>
          <cell r="BC1595">
            <v>38828</v>
          </cell>
        </row>
        <row r="1596">
          <cell r="A1596">
            <v>2006</v>
          </cell>
          <cell r="B1596">
            <v>2</v>
          </cell>
          <cell r="C1596">
            <v>128</v>
          </cell>
          <cell r="D1596">
            <v>21</v>
          </cell>
          <cell r="E1596">
            <v>792020</v>
          </cell>
          <cell r="F1596">
            <v>0</v>
          </cell>
          <cell r="G1596" t="str">
            <v>Затраты по ШПЗ (основные)</v>
          </cell>
          <cell r="H1596">
            <v>2011</v>
          </cell>
          <cell r="I1596">
            <v>7920</v>
          </cell>
          <cell r="J1596">
            <v>37712.65</v>
          </cell>
          <cell r="K1596">
            <v>1</v>
          </cell>
          <cell r="L1596">
            <v>0</v>
          </cell>
          <cell r="M1596">
            <v>0</v>
          </cell>
          <cell r="N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32</v>
          </cell>
          <cell r="V1596">
            <v>0</v>
          </cell>
          <cell r="W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32</v>
          </cell>
          <cell r="AE1596">
            <v>280200</v>
          </cell>
          <cell r="AF1596">
            <v>0</v>
          </cell>
          <cell r="AI1596">
            <v>2251</v>
          </cell>
          <cell r="AK1596">
            <v>0</v>
          </cell>
          <cell r="AM1596">
            <v>257</v>
          </cell>
          <cell r="AN1596">
            <v>1</v>
          </cell>
          <cell r="AO1596">
            <v>393216</v>
          </cell>
          <cell r="AQ1596">
            <v>0</v>
          </cell>
          <cell r="AR1596">
            <v>0</v>
          </cell>
          <cell r="AS1596" t="str">
            <v>Ы</v>
          </cell>
          <cell r="AT1596" t="str">
            <v>Ы</v>
          </cell>
          <cell r="AU1596">
            <v>0</v>
          </cell>
          <cell r="AV1596">
            <v>0</v>
          </cell>
          <cell r="AW1596">
            <v>23</v>
          </cell>
          <cell r="AX1596">
            <v>1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38828</v>
          </cell>
        </row>
        <row r="1597">
          <cell r="A1597">
            <v>2006</v>
          </cell>
          <cell r="B1597">
            <v>2</v>
          </cell>
          <cell r="C1597">
            <v>129</v>
          </cell>
          <cell r="D1597">
            <v>21</v>
          </cell>
          <cell r="E1597">
            <v>792020</v>
          </cell>
          <cell r="F1597">
            <v>0</v>
          </cell>
          <cell r="G1597" t="str">
            <v>Затраты по ШПЗ (основные)</v>
          </cell>
          <cell r="H1597">
            <v>2011</v>
          </cell>
          <cell r="I1597">
            <v>7920</v>
          </cell>
          <cell r="J1597">
            <v>2751.2</v>
          </cell>
          <cell r="K1597">
            <v>1</v>
          </cell>
          <cell r="L1597">
            <v>0</v>
          </cell>
          <cell r="M1597">
            <v>0</v>
          </cell>
          <cell r="N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32</v>
          </cell>
          <cell r="V1597">
            <v>0</v>
          </cell>
          <cell r="W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32</v>
          </cell>
          <cell r="AE1597">
            <v>280300</v>
          </cell>
          <cell r="AF1597">
            <v>0</v>
          </cell>
          <cell r="AI1597">
            <v>2251</v>
          </cell>
          <cell r="AK1597">
            <v>0</v>
          </cell>
          <cell r="AM1597">
            <v>258</v>
          </cell>
          <cell r="AN1597">
            <v>1</v>
          </cell>
          <cell r="AO1597">
            <v>393216</v>
          </cell>
          <cell r="AQ1597">
            <v>0</v>
          </cell>
          <cell r="AR1597">
            <v>0</v>
          </cell>
          <cell r="AS1597" t="str">
            <v>Ы</v>
          </cell>
          <cell r="AT1597" t="str">
            <v>Ы</v>
          </cell>
          <cell r="AU1597">
            <v>0</v>
          </cell>
          <cell r="AV1597">
            <v>0</v>
          </cell>
          <cell r="AW1597">
            <v>23</v>
          </cell>
          <cell r="AX1597">
            <v>1</v>
          </cell>
          <cell r="AY1597">
            <v>0</v>
          </cell>
          <cell r="AZ1597">
            <v>0</v>
          </cell>
          <cell r="BA1597">
            <v>0</v>
          </cell>
          <cell r="BB1597">
            <v>0</v>
          </cell>
          <cell r="BC1597">
            <v>38828</v>
          </cell>
        </row>
        <row r="1598">
          <cell r="A1598">
            <v>2006</v>
          </cell>
          <cell r="B1598">
            <v>2</v>
          </cell>
          <cell r="C1598">
            <v>130</v>
          </cell>
          <cell r="D1598">
            <v>21</v>
          </cell>
          <cell r="E1598">
            <v>792020</v>
          </cell>
          <cell r="F1598">
            <v>0</v>
          </cell>
          <cell r="G1598" t="str">
            <v>Затраты по ШПЗ (основные)</v>
          </cell>
          <cell r="H1598">
            <v>2011</v>
          </cell>
          <cell r="I1598">
            <v>7920</v>
          </cell>
          <cell r="J1598">
            <v>283531.61</v>
          </cell>
          <cell r="K1598">
            <v>1</v>
          </cell>
          <cell r="L1598">
            <v>0</v>
          </cell>
          <cell r="M1598">
            <v>0</v>
          </cell>
          <cell r="N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32</v>
          </cell>
          <cell r="V1598">
            <v>0</v>
          </cell>
          <cell r="W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32</v>
          </cell>
          <cell r="AE1598">
            <v>280400</v>
          </cell>
          <cell r="AF1598">
            <v>0</v>
          </cell>
          <cell r="AI1598">
            <v>2251</v>
          </cell>
          <cell r="AK1598">
            <v>0</v>
          </cell>
          <cell r="AM1598">
            <v>259</v>
          </cell>
          <cell r="AN1598">
            <v>1</v>
          </cell>
          <cell r="AO1598">
            <v>393216</v>
          </cell>
          <cell r="AQ1598">
            <v>0</v>
          </cell>
          <cell r="AR1598">
            <v>0</v>
          </cell>
          <cell r="AS1598" t="str">
            <v>Ы</v>
          </cell>
          <cell r="AT1598" t="str">
            <v>Ы</v>
          </cell>
          <cell r="AU1598">
            <v>0</v>
          </cell>
          <cell r="AV1598">
            <v>0</v>
          </cell>
          <cell r="AW1598">
            <v>23</v>
          </cell>
          <cell r="AX1598">
            <v>1</v>
          </cell>
          <cell r="AY1598">
            <v>0</v>
          </cell>
          <cell r="AZ1598">
            <v>0</v>
          </cell>
          <cell r="BA1598">
            <v>0</v>
          </cell>
          <cell r="BB1598">
            <v>0</v>
          </cell>
          <cell r="BC1598">
            <v>38828</v>
          </cell>
        </row>
        <row r="1599">
          <cell r="A1599">
            <v>2006</v>
          </cell>
          <cell r="B1599">
            <v>2</v>
          </cell>
          <cell r="C1599">
            <v>131</v>
          </cell>
          <cell r="D1599">
            <v>21</v>
          </cell>
          <cell r="E1599">
            <v>792020</v>
          </cell>
          <cell r="F1599">
            <v>0</v>
          </cell>
          <cell r="G1599" t="str">
            <v>Затраты по ШПЗ (основные)</v>
          </cell>
          <cell r="H1599">
            <v>2011</v>
          </cell>
          <cell r="I1599">
            <v>7920</v>
          </cell>
          <cell r="J1599">
            <v>34651.360000000001</v>
          </cell>
          <cell r="K1599">
            <v>1</v>
          </cell>
          <cell r="L1599">
            <v>0</v>
          </cell>
          <cell r="M1599">
            <v>0</v>
          </cell>
          <cell r="N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32</v>
          </cell>
          <cell r="V1599">
            <v>0</v>
          </cell>
          <cell r="W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32</v>
          </cell>
          <cell r="AE1599">
            <v>281100</v>
          </cell>
          <cell r="AF1599">
            <v>0</v>
          </cell>
          <cell r="AI1599">
            <v>2251</v>
          </cell>
          <cell r="AK1599">
            <v>0</v>
          </cell>
          <cell r="AM1599">
            <v>260</v>
          </cell>
          <cell r="AN1599">
            <v>1</v>
          </cell>
          <cell r="AO1599">
            <v>393216</v>
          </cell>
          <cell r="AQ1599">
            <v>0</v>
          </cell>
          <cell r="AR1599">
            <v>0</v>
          </cell>
          <cell r="AS1599" t="str">
            <v>Ы</v>
          </cell>
          <cell r="AT1599" t="str">
            <v>Ы</v>
          </cell>
          <cell r="AU1599">
            <v>0</v>
          </cell>
          <cell r="AV1599">
            <v>0</v>
          </cell>
          <cell r="AW1599">
            <v>23</v>
          </cell>
          <cell r="AX1599">
            <v>1</v>
          </cell>
          <cell r="AY1599">
            <v>0</v>
          </cell>
          <cell r="AZ1599">
            <v>0</v>
          </cell>
          <cell r="BA1599">
            <v>0</v>
          </cell>
          <cell r="BB1599">
            <v>0</v>
          </cell>
          <cell r="BC1599">
            <v>38828</v>
          </cell>
        </row>
        <row r="1600">
          <cell r="A1600">
            <v>2006</v>
          </cell>
          <cell r="B1600">
            <v>2</v>
          </cell>
          <cell r="C1600">
            <v>132</v>
          </cell>
          <cell r="D1600">
            <v>21</v>
          </cell>
          <cell r="E1600">
            <v>792020</v>
          </cell>
          <cell r="F1600">
            <v>0</v>
          </cell>
          <cell r="G1600" t="str">
            <v>Затраты по ШПЗ (основные)</v>
          </cell>
          <cell r="H1600">
            <v>2011</v>
          </cell>
          <cell r="I1600">
            <v>7920</v>
          </cell>
          <cell r="J1600">
            <v>9461.17</v>
          </cell>
          <cell r="K1600">
            <v>1</v>
          </cell>
          <cell r="L1600">
            <v>0</v>
          </cell>
          <cell r="M1600">
            <v>0</v>
          </cell>
          <cell r="N1600">
            <v>0</v>
          </cell>
          <cell r="R1600">
            <v>0</v>
          </cell>
          <cell r="S1600">
            <v>0</v>
          </cell>
          <cell r="T1600">
            <v>0</v>
          </cell>
          <cell r="U1600">
            <v>32</v>
          </cell>
          <cell r="V1600">
            <v>0</v>
          </cell>
          <cell r="W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32</v>
          </cell>
          <cell r="AE1600">
            <v>282200</v>
          </cell>
          <cell r="AF1600">
            <v>0</v>
          </cell>
          <cell r="AI1600">
            <v>2251</v>
          </cell>
          <cell r="AK1600">
            <v>0</v>
          </cell>
          <cell r="AM1600">
            <v>261</v>
          </cell>
          <cell r="AN1600">
            <v>1</v>
          </cell>
          <cell r="AO1600">
            <v>393216</v>
          </cell>
          <cell r="AQ1600">
            <v>0</v>
          </cell>
          <cell r="AR1600">
            <v>0</v>
          </cell>
          <cell r="AS1600" t="str">
            <v>Ы</v>
          </cell>
          <cell r="AT1600" t="str">
            <v>Ы</v>
          </cell>
          <cell r="AU1600">
            <v>0</v>
          </cell>
          <cell r="AV1600">
            <v>0</v>
          </cell>
          <cell r="AW1600">
            <v>23</v>
          </cell>
          <cell r="AX1600">
            <v>1</v>
          </cell>
          <cell r="AY1600">
            <v>0</v>
          </cell>
          <cell r="AZ1600">
            <v>0</v>
          </cell>
          <cell r="BA1600">
            <v>0</v>
          </cell>
          <cell r="BB1600">
            <v>0</v>
          </cell>
          <cell r="BC1600">
            <v>38828</v>
          </cell>
        </row>
        <row r="1601">
          <cell r="A1601">
            <v>2006</v>
          </cell>
          <cell r="B1601">
            <v>2</v>
          </cell>
          <cell r="C1601">
            <v>133</v>
          </cell>
          <cell r="D1601">
            <v>21</v>
          </cell>
          <cell r="E1601">
            <v>792020</v>
          </cell>
          <cell r="F1601">
            <v>0</v>
          </cell>
          <cell r="G1601" t="str">
            <v>Затраты по ШПЗ (основные)</v>
          </cell>
          <cell r="H1601">
            <v>2011</v>
          </cell>
          <cell r="I1601">
            <v>7920</v>
          </cell>
          <cell r="J1601">
            <v>84861.25</v>
          </cell>
          <cell r="K1601">
            <v>1</v>
          </cell>
          <cell r="L1601">
            <v>0</v>
          </cell>
          <cell r="M1601">
            <v>0</v>
          </cell>
          <cell r="N1601">
            <v>0</v>
          </cell>
          <cell r="R1601">
            <v>0</v>
          </cell>
          <cell r="S1601">
            <v>0</v>
          </cell>
          <cell r="T1601">
            <v>0</v>
          </cell>
          <cell r="U1601">
            <v>32</v>
          </cell>
          <cell r="V1601">
            <v>0</v>
          </cell>
          <cell r="W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32</v>
          </cell>
          <cell r="AE1601">
            <v>283000</v>
          </cell>
          <cell r="AF1601">
            <v>0</v>
          </cell>
          <cell r="AI1601">
            <v>2251</v>
          </cell>
          <cell r="AK1601">
            <v>0</v>
          </cell>
          <cell r="AM1601">
            <v>262</v>
          </cell>
          <cell r="AN1601">
            <v>1</v>
          </cell>
          <cell r="AO1601">
            <v>393216</v>
          </cell>
          <cell r="AQ1601">
            <v>0</v>
          </cell>
          <cell r="AR1601">
            <v>0</v>
          </cell>
          <cell r="AS1601" t="str">
            <v>Ы</v>
          </cell>
          <cell r="AT1601" t="str">
            <v>Ы</v>
          </cell>
          <cell r="AU1601">
            <v>0</v>
          </cell>
          <cell r="AV1601">
            <v>0</v>
          </cell>
          <cell r="AW1601">
            <v>23</v>
          </cell>
          <cell r="AX1601">
            <v>1</v>
          </cell>
          <cell r="AY1601">
            <v>0</v>
          </cell>
          <cell r="AZ1601">
            <v>0</v>
          </cell>
          <cell r="BA1601">
            <v>0</v>
          </cell>
          <cell r="BB1601">
            <v>0</v>
          </cell>
          <cell r="BC1601">
            <v>38828</v>
          </cell>
        </row>
        <row r="1602">
          <cell r="A1602">
            <v>2006</v>
          </cell>
          <cell r="B1602">
            <v>2</v>
          </cell>
          <cell r="C1602">
            <v>134</v>
          </cell>
          <cell r="D1602">
            <v>21</v>
          </cell>
          <cell r="E1602">
            <v>792020</v>
          </cell>
          <cell r="F1602">
            <v>0</v>
          </cell>
          <cell r="G1602" t="str">
            <v>Затраты по ШПЗ (основные)</v>
          </cell>
          <cell r="H1602">
            <v>2011</v>
          </cell>
          <cell r="I1602">
            <v>7920</v>
          </cell>
          <cell r="J1602">
            <v>32282.48</v>
          </cell>
          <cell r="K1602">
            <v>1</v>
          </cell>
          <cell r="L1602">
            <v>0</v>
          </cell>
          <cell r="M1602">
            <v>0</v>
          </cell>
          <cell r="N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32</v>
          </cell>
          <cell r="V1602">
            <v>0</v>
          </cell>
          <cell r="W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32</v>
          </cell>
          <cell r="AE1602">
            <v>285000</v>
          </cell>
          <cell r="AF1602">
            <v>0</v>
          </cell>
          <cell r="AI1602">
            <v>2251</v>
          </cell>
          <cell r="AK1602">
            <v>0</v>
          </cell>
          <cell r="AM1602">
            <v>263</v>
          </cell>
          <cell r="AN1602">
            <v>1</v>
          </cell>
          <cell r="AO1602">
            <v>393216</v>
          </cell>
          <cell r="AQ1602">
            <v>0</v>
          </cell>
          <cell r="AR1602">
            <v>0</v>
          </cell>
          <cell r="AS1602" t="str">
            <v>Ы</v>
          </cell>
          <cell r="AT1602" t="str">
            <v>Ы</v>
          </cell>
          <cell r="AU1602">
            <v>0</v>
          </cell>
          <cell r="AV1602">
            <v>0</v>
          </cell>
          <cell r="AW1602">
            <v>23</v>
          </cell>
          <cell r="AX1602">
            <v>1</v>
          </cell>
          <cell r="AY1602">
            <v>0</v>
          </cell>
          <cell r="AZ1602">
            <v>0</v>
          </cell>
          <cell r="BA1602">
            <v>0</v>
          </cell>
          <cell r="BB1602">
            <v>0</v>
          </cell>
          <cell r="BC1602">
            <v>38828</v>
          </cell>
        </row>
        <row r="1603">
          <cell r="A1603">
            <v>2006</v>
          </cell>
          <cell r="B1603">
            <v>2</v>
          </cell>
          <cell r="C1603">
            <v>135</v>
          </cell>
          <cell r="D1603">
            <v>21</v>
          </cell>
          <cell r="E1603">
            <v>792020</v>
          </cell>
          <cell r="F1603">
            <v>0</v>
          </cell>
          <cell r="G1603" t="str">
            <v>Затраты по ШПЗ (основные)</v>
          </cell>
          <cell r="H1603">
            <v>2011</v>
          </cell>
          <cell r="I1603">
            <v>7920</v>
          </cell>
          <cell r="J1603">
            <v>180808.98</v>
          </cell>
          <cell r="K1603">
            <v>1</v>
          </cell>
          <cell r="L1603">
            <v>0</v>
          </cell>
          <cell r="M1603">
            <v>0</v>
          </cell>
          <cell r="N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32</v>
          </cell>
          <cell r="V1603">
            <v>0</v>
          </cell>
          <cell r="W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32</v>
          </cell>
          <cell r="AE1603">
            <v>311000</v>
          </cell>
          <cell r="AF1603">
            <v>0</v>
          </cell>
          <cell r="AI1603">
            <v>2251</v>
          </cell>
          <cell r="AK1603">
            <v>0</v>
          </cell>
          <cell r="AM1603">
            <v>264</v>
          </cell>
          <cell r="AN1603">
            <v>1</v>
          </cell>
          <cell r="AO1603">
            <v>393216</v>
          </cell>
          <cell r="AQ1603">
            <v>0</v>
          </cell>
          <cell r="AR1603">
            <v>0</v>
          </cell>
          <cell r="AS1603" t="str">
            <v>Ы</v>
          </cell>
          <cell r="AT1603" t="str">
            <v>Ы</v>
          </cell>
          <cell r="AU1603">
            <v>0</v>
          </cell>
          <cell r="AV1603">
            <v>0</v>
          </cell>
          <cell r="AW1603">
            <v>23</v>
          </cell>
          <cell r="AX1603">
            <v>1</v>
          </cell>
          <cell r="AY1603">
            <v>0</v>
          </cell>
          <cell r="AZ1603">
            <v>0</v>
          </cell>
          <cell r="BA1603">
            <v>0</v>
          </cell>
          <cell r="BB1603">
            <v>0</v>
          </cell>
          <cell r="BC1603">
            <v>38828</v>
          </cell>
        </row>
        <row r="1604">
          <cell r="A1604">
            <v>2006</v>
          </cell>
          <cell r="B1604">
            <v>2</v>
          </cell>
          <cell r="C1604">
            <v>136</v>
          </cell>
          <cell r="D1604">
            <v>21</v>
          </cell>
          <cell r="E1604">
            <v>792020</v>
          </cell>
          <cell r="F1604">
            <v>0</v>
          </cell>
          <cell r="G1604" t="str">
            <v>Затраты по ШПЗ (основные)</v>
          </cell>
          <cell r="H1604">
            <v>2011</v>
          </cell>
          <cell r="I1604">
            <v>7920</v>
          </cell>
          <cell r="J1604">
            <v>1256881.33</v>
          </cell>
          <cell r="K1604">
            <v>1</v>
          </cell>
          <cell r="L1604">
            <v>0</v>
          </cell>
          <cell r="M1604">
            <v>0</v>
          </cell>
          <cell r="N1604">
            <v>0</v>
          </cell>
          <cell r="R1604">
            <v>0</v>
          </cell>
          <cell r="S1604">
            <v>0</v>
          </cell>
          <cell r="T1604">
            <v>0</v>
          </cell>
          <cell r="U1604">
            <v>32</v>
          </cell>
          <cell r="V1604">
            <v>0</v>
          </cell>
          <cell r="W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32</v>
          </cell>
          <cell r="AE1604">
            <v>312000</v>
          </cell>
          <cell r="AF1604">
            <v>0</v>
          </cell>
          <cell r="AI1604">
            <v>2251</v>
          </cell>
          <cell r="AK1604">
            <v>0</v>
          </cell>
          <cell r="AM1604">
            <v>265</v>
          </cell>
          <cell r="AN1604">
            <v>1</v>
          </cell>
          <cell r="AO1604">
            <v>393216</v>
          </cell>
          <cell r="AQ1604">
            <v>0</v>
          </cell>
          <cell r="AR1604">
            <v>0</v>
          </cell>
          <cell r="AS1604" t="str">
            <v>Ы</v>
          </cell>
          <cell r="AT1604" t="str">
            <v>Ы</v>
          </cell>
          <cell r="AU1604">
            <v>0</v>
          </cell>
          <cell r="AV1604">
            <v>0</v>
          </cell>
          <cell r="AW1604">
            <v>23</v>
          </cell>
          <cell r="AX1604">
            <v>1</v>
          </cell>
          <cell r="AY1604">
            <v>0</v>
          </cell>
          <cell r="AZ1604">
            <v>0</v>
          </cell>
          <cell r="BA1604">
            <v>0</v>
          </cell>
          <cell r="BB1604">
            <v>0</v>
          </cell>
          <cell r="BC1604">
            <v>38828</v>
          </cell>
        </row>
        <row r="1605">
          <cell r="A1605">
            <v>2006</v>
          </cell>
          <cell r="B1605">
            <v>2</v>
          </cell>
          <cell r="C1605">
            <v>137</v>
          </cell>
          <cell r="D1605">
            <v>21</v>
          </cell>
          <cell r="E1605">
            <v>792020</v>
          </cell>
          <cell r="F1605">
            <v>0</v>
          </cell>
          <cell r="G1605" t="str">
            <v>Затраты по ШПЗ (основные)</v>
          </cell>
          <cell r="H1605">
            <v>2011</v>
          </cell>
          <cell r="I1605">
            <v>7920</v>
          </cell>
          <cell r="J1605">
            <v>68582.87</v>
          </cell>
          <cell r="K1605">
            <v>1</v>
          </cell>
          <cell r="L1605">
            <v>0</v>
          </cell>
          <cell r="M1605">
            <v>0</v>
          </cell>
          <cell r="N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32</v>
          </cell>
          <cell r="V1605">
            <v>0</v>
          </cell>
          <cell r="W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32</v>
          </cell>
          <cell r="AE1605">
            <v>313000</v>
          </cell>
          <cell r="AF1605">
            <v>0</v>
          </cell>
          <cell r="AI1605">
            <v>2251</v>
          </cell>
          <cell r="AK1605">
            <v>0</v>
          </cell>
          <cell r="AM1605">
            <v>266</v>
          </cell>
          <cell r="AN1605">
            <v>1</v>
          </cell>
          <cell r="AO1605">
            <v>393216</v>
          </cell>
          <cell r="AQ1605">
            <v>0</v>
          </cell>
          <cell r="AR1605">
            <v>0</v>
          </cell>
          <cell r="AS1605" t="str">
            <v>Ы</v>
          </cell>
          <cell r="AT1605" t="str">
            <v>Ы</v>
          </cell>
          <cell r="AU1605">
            <v>0</v>
          </cell>
          <cell r="AV1605">
            <v>0</v>
          </cell>
          <cell r="AW1605">
            <v>23</v>
          </cell>
          <cell r="AX1605">
            <v>1</v>
          </cell>
          <cell r="AY1605">
            <v>0</v>
          </cell>
          <cell r="AZ1605">
            <v>0</v>
          </cell>
          <cell r="BA1605">
            <v>0</v>
          </cell>
          <cell r="BB1605">
            <v>0</v>
          </cell>
          <cell r="BC1605">
            <v>38828</v>
          </cell>
        </row>
        <row r="1606">
          <cell r="A1606">
            <v>2006</v>
          </cell>
          <cell r="B1606">
            <v>2</v>
          </cell>
          <cell r="C1606">
            <v>138</v>
          </cell>
          <cell r="D1606">
            <v>21</v>
          </cell>
          <cell r="E1606">
            <v>792020</v>
          </cell>
          <cell r="F1606">
            <v>0</v>
          </cell>
          <cell r="G1606" t="str">
            <v>Затраты по ШПЗ (основные)</v>
          </cell>
          <cell r="H1606">
            <v>2011</v>
          </cell>
          <cell r="I1606">
            <v>7920</v>
          </cell>
          <cell r="J1606">
            <v>124695.99</v>
          </cell>
          <cell r="K1606">
            <v>1</v>
          </cell>
          <cell r="L1606">
            <v>0</v>
          </cell>
          <cell r="M1606">
            <v>0</v>
          </cell>
          <cell r="N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32</v>
          </cell>
          <cell r="V1606">
            <v>0</v>
          </cell>
          <cell r="W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32</v>
          </cell>
          <cell r="AE1606">
            <v>314000</v>
          </cell>
          <cell r="AF1606">
            <v>0</v>
          </cell>
          <cell r="AI1606">
            <v>2251</v>
          </cell>
          <cell r="AK1606">
            <v>0</v>
          </cell>
          <cell r="AM1606">
            <v>267</v>
          </cell>
          <cell r="AN1606">
            <v>1</v>
          </cell>
          <cell r="AO1606">
            <v>393216</v>
          </cell>
          <cell r="AQ1606">
            <v>0</v>
          </cell>
          <cell r="AR1606">
            <v>0</v>
          </cell>
          <cell r="AS1606" t="str">
            <v>Ы</v>
          </cell>
          <cell r="AT1606" t="str">
            <v>Ы</v>
          </cell>
          <cell r="AU1606">
            <v>0</v>
          </cell>
          <cell r="AV1606">
            <v>0</v>
          </cell>
          <cell r="AW1606">
            <v>23</v>
          </cell>
          <cell r="AX1606">
            <v>1</v>
          </cell>
          <cell r="AY1606">
            <v>0</v>
          </cell>
          <cell r="AZ1606">
            <v>0</v>
          </cell>
          <cell r="BA1606">
            <v>0</v>
          </cell>
          <cell r="BB1606">
            <v>0</v>
          </cell>
          <cell r="BC1606">
            <v>38828</v>
          </cell>
        </row>
        <row r="1607">
          <cell r="A1607">
            <v>2006</v>
          </cell>
          <cell r="B1607">
            <v>2</v>
          </cell>
          <cell r="C1607">
            <v>139</v>
          </cell>
          <cell r="D1607">
            <v>21</v>
          </cell>
          <cell r="E1607">
            <v>792020</v>
          </cell>
          <cell r="F1607">
            <v>0</v>
          </cell>
          <cell r="G1607" t="str">
            <v>Затраты по ШПЗ (основные)</v>
          </cell>
          <cell r="H1607">
            <v>2011</v>
          </cell>
          <cell r="I1607">
            <v>7920</v>
          </cell>
          <cell r="J1607">
            <v>25109.29</v>
          </cell>
          <cell r="K1607">
            <v>1</v>
          </cell>
          <cell r="L1607">
            <v>0</v>
          </cell>
          <cell r="M1607">
            <v>0</v>
          </cell>
          <cell r="N1607">
            <v>0</v>
          </cell>
          <cell r="R1607">
            <v>0</v>
          </cell>
          <cell r="S1607">
            <v>0</v>
          </cell>
          <cell r="T1607">
            <v>0</v>
          </cell>
          <cell r="U1607">
            <v>32</v>
          </cell>
          <cell r="V1607">
            <v>0</v>
          </cell>
          <cell r="W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32</v>
          </cell>
          <cell r="AE1607">
            <v>315000</v>
          </cell>
          <cell r="AF1607">
            <v>0</v>
          </cell>
          <cell r="AI1607">
            <v>2251</v>
          </cell>
          <cell r="AK1607">
            <v>0</v>
          </cell>
          <cell r="AM1607">
            <v>268</v>
          </cell>
          <cell r="AN1607">
            <v>1</v>
          </cell>
          <cell r="AO1607">
            <v>393216</v>
          </cell>
          <cell r="AQ1607">
            <v>0</v>
          </cell>
          <cell r="AR1607">
            <v>0</v>
          </cell>
          <cell r="AS1607" t="str">
            <v>Ы</v>
          </cell>
          <cell r="AT1607" t="str">
            <v>Ы</v>
          </cell>
          <cell r="AU1607">
            <v>0</v>
          </cell>
          <cell r="AV1607">
            <v>0</v>
          </cell>
          <cell r="AW1607">
            <v>23</v>
          </cell>
          <cell r="AX1607">
            <v>1</v>
          </cell>
          <cell r="AY1607">
            <v>0</v>
          </cell>
          <cell r="AZ1607">
            <v>0</v>
          </cell>
          <cell r="BA1607">
            <v>0</v>
          </cell>
          <cell r="BB1607">
            <v>0</v>
          </cell>
          <cell r="BC1607">
            <v>38828</v>
          </cell>
        </row>
        <row r="1608">
          <cell r="A1608">
            <v>2006</v>
          </cell>
          <cell r="B1608">
            <v>2</v>
          </cell>
          <cell r="C1608">
            <v>140</v>
          </cell>
          <cell r="D1608">
            <v>21</v>
          </cell>
          <cell r="E1608">
            <v>792020</v>
          </cell>
          <cell r="F1608">
            <v>0</v>
          </cell>
          <cell r="G1608" t="str">
            <v>Затраты по ШПЗ (основные)</v>
          </cell>
          <cell r="H1608">
            <v>2011</v>
          </cell>
          <cell r="I1608">
            <v>7920</v>
          </cell>
          <cell r="J1608">
            <v>1325043.04</v>
          </cell>
          <cell r="K1608">
            <v>1</v>
          </cell>
          <cell r="L1608">
            <v>0</v>
          </cell>
          <cell r="M1608">
            <v>0</v>
          </cell>
          <cell r="N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32</v>
          </cell>
          <cell r="V1608">
            <v>0</v>
          </cell>
          <cell r="W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32</v>
          </cell>
          <cell r="AE1608">
            <v>410000</v>
          </cell>
          <cell r="AF1608">
            <v>0</v>
          </cell>
          <cell r="AI1608">
            <v>2251</v>
          </cell>
          <cell r="AK1608">
            <v>0</v>
          </cell>
          <cell r="AM1608">
            <v>269</v>
          </cell>
          <cell r="AN1608">
            <v>1</v>
          </cell>
          <cell r="AO1608">
            <v>393216</v>
          </cell>
          <cell r="AQ1608">
            <v>0</v>
          </cell>
          <cell r="AR1608">
            <v>0</v>
          </cell>
          <cell r="AS1608" t="str">
            <v>Ы</v>
          </cell>
          <cell r="AT1608" t="str">
            <v>Ы</v>
          </cell>
          <cell r="AU1608">
            <v>0</v>
          </cell>
          <cell r="AV1608">
            <v>0</v>
          </cell>
          <cell r="AW1608">
            <v>23</v>
          </cell>
          <cell r="AX1608">
            <v>1</v>
          </cell>
          <cell r="AY1608">
            <v>0</v>
          </cell>
          <cell r="AZ1608">
            <v>0</v>
          </cell>
          <cell r="BA1608">
            <v>0</v>
          </cell>
          <cell r="BB1608">
            <v>0</v>
          </cell>
          <cell r="BC1608">
            <v>38828</v>
          </cell>
        </row>
        <row r="1609">
          <cell r="A1609">
            <v>2006</v>
          </cell>
          <cell r="B1609">
            <v>2</v>
          </cell>
          <cell r="C1609">
            <v>141</v>
          </cell>
          <cell r="D1609">
            <v>21</v>
          </cell>
          <cell r="E1609">
            <v>792020</v>
          </cell>
          <cell r="F1609">
            <v>0</v>
          </cell>
          <cell r="G1609" t="str">
            <v>Затраты по ШПЗ (основные)</v>
          </cell>
          <cell r="H1609">
            <v>2011</v>
          </cell>
          <cell r="I1609">
            <v>7920</v>
          </cell>
          <cell r="J1609">
            <v>380167.94</v>
          </cell>
          <cell r="K1609">
            <v>1</v>
          </cell>
          <cell r="L1609">
            <v>0</v>
          </cell>
          <cell r="M1609">
            <v>0</v>
          </cell>
          <cell r="N1609">
            <v>0</v>
          </cell>
          <cell r="R1609">
            <v>0</v>
          </cell>
          <cell r="S1609">
            <v>0</v>
          </cell>
          <cell r="T1609">
            <v>0</v>
          </cell>
          <cell r="U1609">
            <v>32</v>
          </cell>
          <cell r="V1609">
            <v>0</v>
          </cell>
          <cell r="W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32</v>
          </cell>
          <cell r="AE1609">
            <v>420000</v>
          </cell>
          <cell r="AF1609">
            <v>0</v>
          </cell>
          <cell r="AI1609">
            <v>2251</v>
          </cell>
          <cell r="AK1609">
            <v>0</v>
          </cell>
          <cell r="AM1609">
            <v>270</v>
          </cell>
          <cell r="AN1609">
            <v>1</v>
          </cell>
          <cell r="AO1609">
            <v>393216</v>
          </cell>
          <cell r="AQ1609">
            <v>0</v>
          </cell>
          <cell r="AR1609">
            <v>0</v>
          </cell>
          <cell r="AS1609" t="str">
            <v>Ы</v>
          </cell>
          <cell r="AT1609" t="str">
            <v>Ы</v>
          </cell>
          <cell r="AU1609">
            <v>0</v>
          </cell>
          <cell r="AV1609">
            <v>0</v>
          </cell>
          <cell r="AW1609">
            <v>23</v>
          </cell>
          <cell r="AX1609">
            <v>1</v>
          </cell>
          <cell r="AY1609">
            <v>0</v>
          </cell>
          <cell r="AZ1609">
            <v>0</v>
          </cell>
          <cell r="BA1609">
            <v>0</v>
          </cell>
          <cell r="BB1609">
            <v>0</v>
          </cell>
          <cell r="BC1609">
            <v>38828</v>
          </cell>
        </row>
        <row r="1610">
          <cell r="A1610">
            <v>2006</v>
          </cell>
          <cell r="B1610">
            <v>2</v>
          </cell>
          <cell r="C1610">
            <v>142</v>
          </cell>
          <cell r="D1610">
            <v>21</v>
          </cell>
          <cell r="E1610">
            <v>792020</v>
          </cell>
          <cell r="F1610">
            <v>0</v>
          </cell>
          <cell r="G1610" t="str">
            <v>Затраты по ШПЗ (основные)</v>
          </cell>
          <cell r="H1610">
            <v>2011</v>
          </cell>
          <cell r="I1610">
            <v>7920</v>
          </cell>
          <cell r="J1610">
            <v>155537.76</v>
          </cell>
          <cell r="K1610">
            <v>1</v>
          </cell>
          <cell r="L1610">
            <v>0</v>
          </cell>
          <cell r="M1610">
            <v>0</v>
          </cell>
          <cell r="N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32</v>
          </cell>
          <cell r="V1610">
            <v>0</v>
          </cell>
          <cell r="W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32</v>
          </cell>
          <cell r="AE1610">
            <v>430000</v>
          </cell>
          <cell r="AF1610">
            <v>0</v>
          </cell>
          <cell r="AI1610">
            <v>2251</v>
          </cell>
          <cell r="AK1610">
            <v>0</v>
          </cell>
          <cell r="AM1610">
            <v>271</v>
          </cell>
          <cell r="AN1610">
            <v>1</v>
          </cell>
          <cell r="AO1610">
            <v>393216</v>
          </cell>
          <cell r="AQ1610">
            <v>0</v>
          </cell>
          <cell r="AR1610">
            <v>0</v>
          </cell>
          <cell r="AS1610" t="str">
            <v>Ы</v>
          </cell>
          <cell r="AT1610" t="str">
            <v>Ы</v>
          </cell>
          <cell r="AU1610">
            <v>0</v>
          </cell>
          <cell r="AV1610">
            <v>0</v>
          </cell>
          <cell r="AW1610">
            <v>23</v>
          </cell>
          <cell r="AX1610">
            <v>1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38828</v>
          </cell>
        </row>
        <row r="1611">
          <cell r="A1611">
            <v>2006</v>
          </cell>
          <cell r="B1611">
            <v>2</v>
          </cell>
          <cell r="C1611">
            <v>143</v>
          </cell>
          <cell r="D1611">
            <v>21</v>
          </cell>
          <cell r="E1611">
            <v>792020</v>
          </cell>
          <cell r="F1611">
            <v>0</v>
          </cell>
          <cell r="G1611" t="str">
            <v>Затраты по ШПЗ (основные)</v>
          </cell>
          <cell r="H1611">
            <v>2011</v>
          </cell>
          <cell r="I1611">
            <v>7920</v>
          </cell>
          <cell r="J1611">
            <v>516288</v>
          </cell>
          <cell r="K1611">
            <v>1</v>
          </cell>
          <cell r="L1611">
            <v>0</v>
          </cell>
          <cell r="M1611">
            <v>0</v>
          </cell>
          <cell r="N1611">
            <v>0</v>
          </cell>
          <cell r="R1611">
            <v>0</v>
          </cell>
          <cell r="S1611">
            <v>0</v>
          </cell>
          <cell r="T1611">
            <v>0</v>
          </cell>
          <cell r="U1611">
            <v>32</v>
          </cell>
          <cell r="V1611">
            <v>0</v>
          </cell>
          <cell r="W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32</v>
          </cell>
          <cell r="AE1611">
            <v>430110</v>
          </cell>
          <cell r="AF1611">
            <v>0</v>
          </cell>
          <cell r="AI1611">
            <v>2251</v>
          </cell>
          <cell r="AK1611">
            <v>0</v>
          </cell>
          <cell r="AM1611">
            <v>272</v>
          </cell>
          <cell r="AN1611">
            <v>1</v>
          </cell>
          <cell r="AO1611">
            <v>393216</v>
          </cell>
          <cell r="AQ1611">
            <v>0</v>
          </cell>
          <cell r="AR1611">
            <v>0</v>
          </cell>
          <cell r="AS1611" t="str">
            <v>Ы</v>
          </cell>
          <cell r="AT1611" t="str">
            <v>Ы</v>
          </cell>
          <cell r="AU1611">
            <v>0</v>
          </cell>
          <cell r="AV1611">
            <v>0</v>
          </cell>
          <cell r="AW1611">
            <v>23</v>
          </cell>
          <cell r="AX1611">
            <v>1</v>
          </cell>
          <cell r="AY1611">
            <v>0</v>
          </cell>
          <cell r="AZ1611">
            <v>0</v>
          </cell>
          <cell r="BA1611">
            <v>0</v>
          </cell>
          <cell r="BB1611">
            <v>0</v>
          </cell>
          <cell r="BC1611">
            <v>38828</v>
          </cell>
        </row>
        <row r="1612">
          <cell r="A1612">
            <v>2006</v>
          </cell>
          <cell r="B1612">
            <v>2</v>
          </cell>
          <cell r="C1612">
            <v>144</v>
          </cell>
          <cell r="D1612">
            <v>21</v>
          </cell>
          <cell r="E1612">
            <v>792020</v>
          </cell>
          <cell r="F1612">
            <v>0</v>
          </cell>
          <cell r="G1612" t="str">
            <v>Затраты по ШПЗ (основные)</v>
          </cell>
          <cell r="H1612">
            <v>2011</v>
          </cell>
          <cell r="I1612">
            <v>7920</v>
          </cell>
          <cell r="J1612">
            <v>255584</v>
          </cell>
          <cell r="K1612">
            <v>1</v>
          </cell>
          <cell r="L1612">
            <v>0</v>
          </cell>
          <cell r="M1612">
            <v>0</v>
          </cell>
          <cell r="N1612">
            <v>0</v>
          </cell>
          <cell r="R1612">
            <v>0</v>
          </cell>
          <cell r="S1612">
            <v>0</v>
          </cell>
          <cell r="T1612">
            <v>0</v>
          </cell>
          <cell r="U1612">
            <v>32</v>
          </cell>
          <cell r="V1612">
            <v>0</v>
          </cell>
          <cell r="W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32</v>
          </cell>
          <cell r="AE1612">
            <v>430120</v>
          </cell>
          <cell r="AF1612">
            <v>0</v>
          </cell>
          <cell r="AI1612">
            <v>2251</v>
          </cell>
          <cell r="AK1612">
            <v>0</v>
          </cell>
          <cell r="AM1612">
            <v>273</v>
          </cell>
          <cell r="AN1612">
            <v>1</v>
          </cell>
          <cell r="AO1612">
            <v>393216</v>
          </cell>
          <cell r="AQ1612">
            <v>0</v>
          </cell>
          <cell r="AR1612">
            <v>0</v>
          </cell>
          <cell r="AS1612" t="str">
            <v>Ы</v>
          </cell>
          <cell r="AT1612" t="str">
            <v>Ы</v>
          </cell>
          <cell r="AU1612">
            <v>0</v>
          </cell>
          <cell r="AV1612">
            <v>0</v>
          </cell>
          <cell r="AW1612">
            <v>23</v>
          </cell>
          <cell r="AX1612">
            <v>1</v>
          </cell>
          <cell r="AY1612">
            <v>0</v>
          </cell>
          <cell r="AZ1612">
            <v>0</v>
          </cell>
          <cell r="BA1612">
            <v>0</v>
          </cell>
          <cell r="BB1612">
            <v>0</v>
          </cell>
          <cell r="BC1612">
            <v>38828</v>
          </cell>
        </row>
        <row r="1613">
          <cell r="A1613">
            <v>2006</v>
          </cell>
          <cell r="B1613">
            <v>2</v>
          </cell>
          <cell r="C1613">
            <v>145</v>
          </cell>
          <cell r="D1613">
            <v>21</v>
          </cell>
          <cell r="E1613">
            <v>792020</v>
          </cell>
          <cell r="F1613">
            <v>0</v>
          </cell>
          <cell r="G1613" t="str">
            <v>Затраты по ШПЗ (основные)</v>
          </cell>
          <cell r="H1613">
            <v>2011</v>
          </cell>
          <cell r="I1613">
            <v>7920</v>
          </cell>
          <cell r="J1613">
            <v>924998</v>
          </cell>
          <cell r="K1613">
            <v>1</v>
          </cell>
          <cell r="L1613">
            <v>0</v>
          </cell>
          <cell r="M1613">
            <v>0</v>
          </cell>
          <cell r="N1613">
            <v>0</v>
          </cell>
          <cell r="R1613">
            <v>0</v>
          </cell>
          <cell r="S1613">
            <v>0</v>
          </cell>
          <cell r="T1613">
            <v>0</v>
          </cell>
          <cell r="U1613">
            <v>32</v>
          </cell>
          <cell r="V1613">
            <v>0</v>
          </cell>
          <cell r="W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32</v>
          </cell>
          <cell r="AE1613">
            <v>430130</v>
          </cell>
          <cell r="AF1613">
            <v>0</v>
          </cell>
          <cell r="AI1613">
            <v>2251</v>
          </cell>
          <cell r="AK1613">
            <v>0</v>
          </cell>
          <cell r="AM1613">
            <v>274</v>
          </cell>
          <cell r="AN1613">
            <v>1</v>
          </cell>
          <cell r="AO1613">
            <v>393216</v>
          </cell>
          <cell r="AQ1613">
            <v>0</v>
          </cell>
          <cell r="AR1613">
            <v>0</v>
          </cell>
          <cell r="AS1613" t="str">
            <v>Ы</v>
          </cell>
          <cell r="AT1613" t="str">
            <v>Ы</v>
          </cell>
          <cell r="AU1613">
            <v>0</v>
          </cell>
          <cell r="AV1613">
            <v>0</v>
          </cell>
          <cell r="AW1613">
            <v>23</v>
          </cell>
          <cell r="AX1613">
            <v>1</v>
          </cell>
          <cell r="AY1613">
            <v>0</v>
          </cell>
          <cell r="AZ1613">
            <v>0</v>
          </cell>
          <cell r="BA1613">
            <v>0</v>
          </cell>
          <cell r="BB1613">
            <v>0</v>
          </cell>
          <cell r="BC1613">
            <v>38828</v>
          </cell>
        </row>
        <row r="1614">
          <cell r="A1614">
            <v>2006</v>
          </cell>
          <cell r="B1614">
            <v>2</v>
          </cell>
          <cell r="C1614">
            <v>146</v>
          </cell>
          <cell r="D1614">
            <v>21</v>
          </cell>
          <cell r="E1614">
            <v>792020</v>
          </cell>
          <cell r="F1614">
            <v>0</v>
          </cell>
          <cell r="G1614" t="str">
            <v>Затраты по ШПЗ (основные)</v>
          </cell>
          <cell r="H1614">
            <v>2011</v>
          </cell>
          <cell r="I1614">
            <v>7920</v>
          </cell>
          <cell r="J1614">
            <v>846223</v>
          </cell>
          <cell r="K1614">
            <v>1</v>
          </cell>
          <cell r="L1614">
            <v>0</v>
          </cell>
          <cell r="M1614">
            <v>0</v>
          </cell>
          <cell r="N1614">
            <v>0</v>
          </cell>
          <cell r="R1614">
            <v>0</v>
          </cell>
          <cell r="S1614">
            <v>0</v>
          </cell>
          <cell r="T1614">
            <v>0</v>
          </cell>
          <cell r="U1614">
            <v>32</v>
          </cell>
          <cell r="V1614">
            <v>0</v>
          </cell>
          <cell r="W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32</v>
          </cell>
          <cell r="AE1614">
            <v>430140</v>
          </cell>
          <cell r="AF1614">
            <v>0</v>
          </cell>
          <cell r="AI1614">
            <v>2251</v>
          </cell>
          <cell r="AK1614">
            <v>0</v>
          </cell>
          <cell r="AM1614">
            <v>275</v>
          </cell>
          <cell r="AN1614">
            <v>1</v>
          </cell>
          <cell r="AO1614">
            <v>393216</v>
          </cell>
          <cell r="AQ1614">
            <v>0</v>
          </cell>
          <cell r="AR1614">
            <v>0</v>
          </cell>
          <cell r="AS1614" t="str">
            <v>Ы</v>
          </cell>
          <cell r="AT1614" t="str">
            <v>Ы</v>
          </cell>
          <cell r="AU1614">
            <v>0</v>
          </cell>
          <cell r="AV1614">
            <v>0</v>
          </cell>
          <cell r="AW1614">
            <v>23</v>
          </cell>
          <cell r="AX1614">
            <v>1</v>
          </cell>
          <cell r="AY1614">
            <v>0</v>
          </cell>
          <cell r="AZ1614">
            <v>0</v>
          </cell>
          <cell r="BA1614">
            <v>0</v>
          </cell>
          <cell r="BB1614">
            <v>0</v>
          </cell>
          <cell r="BC1614">
            <v>38828</v>
          </cell>
        </row>
        <row r="1615">
          <cell r="A1615">
            <v>2006</v>
          </cell>
          <cell r="B1615">
            <v>2</v>
          </cell>
          <cell r="C1615">
            <v>147</v>
          </cell>
          <cell r="D1615">
            <v>21</v>
          </cell>
          <cell r="E1615">
            <v>792020</v>
          </cell>
          <cell r="F1615">
            <v>0</v>
          </cell>
          <cell r="G1615" t="str">
            <v>Затраты по ШПЗ (основные)</v>
          </cell>
          <cell r="H1615">
            <v>2011</v>
          </cell>
          <cell r="I1615">
            <v>7920</v>
          </cell>
          <cell r="J1615">
            <v>213824</v>
          </cell>
          <cell r="K1615">
            <v>1</v>
          </cell>
          <cell r="L1615">
            <v>0</v>
          </cell>
          <cell r="M1615">
            <v>0</v>
          </cell>
          <cell r="N1615">
            <v>0</v>
          </cell>
          <cell r="R1615">
            <v>0</v>
          </cell>
          <cell r="S1615">
            <v>0</v>
          </cell>
          <cell r="T1615">
            <v>0</v>
          </cell>
          <cell r="U1615">
            <v>32</v>
          </cell>
          <cell r="V1615">
            <v>0</v>
          </cell>
          <cell r="W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32</v>
          </cell>
          <cell r="AE1615">
            <v>430230</v>
          </cell>
          <cell r="AF1615">
            <v>0</v>
          </cell>
          <cell r="AI1615">
            <v>2251</v>
          </cell>
          <cell r="AK1615">
            <v>0</v>
          </cell>
          <cell r="AM1615">
            <v>276</v>
          </cell>
          <cell r="AN1615">
            <v>1</v>
          </cell>
          <cell r="AO1615">
            <v>393216</v>
          </cell>
          <cell r="AQ1615">
            <v>0</v>
          </cell>
          <cell r="AR1615">
            <v>0</v>
          </cell>
          <cell r="AS1615" t="str">
            <v>Ы</v>
          </cell>
          <cell r="AT1615" t="str">
            <v>Ы</v>
          </cell>
          <cell r="AU1615">
            <v>0</v>
          </cell>
          <cell r="AV1615">
            <v>0</v>
          </cell>
          <cell r="AW1615">
            <v>23</v>
          </cell>
          <cell r="AX1615">
            <v>1</v>
          </cell>
          <cell r="AY1615">
            <v>0</v>
          </cell>
          <cell r="AZ1615">
            <v>0</v>
          </cell>
          <cell r="BA1615">
            <v>0</v>
          </cell>
          <cell r="BB1615">
            <v>0</v>
          </cell>
          <cell r="BC1615">
            <v>38828</v>
          </cell>
        </row>
        <row r="1616">
          <cell r="A1616">
            <v>2006</v>
          </cell>
          <cell r="B1616">
            <v>2</v>
          </cell>
          <cell r="C1616">
            <v>148</v>
          </cell>
          <cell r="D1616">
            <v>21</v>
          </cell>
          <cell r="E1616">
            <v>792020</v>
          </cell>
          <cell r="F1616">
            <v>0</v>
          </cell>
          <cell r="G1616" t="str">
            <v>Затраты по ШПЗ (основные)</v>
          </cell>
          <cell r="H1616">
            <v>2011</v>
          </cell>
          <cell r="I1616">
            <v>7920</v>
          </cell>
          <cell r="J1616">
            <v>229608</v>
          </cell>
          <cell r="K1616">
            <v>1</v>
          </cell>
          <cell r="L1616">
            <v>0</v>
          </cell>
          <cell r="M1616">
            <v>0</v>
          </cell>
          <cell r="N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32</v>
          </cell>
          <cell r="V1616">
            <v>0</v>
          </cell>
          <cell r="W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32</v>
          </cell>
          <cell r="AE1616">
            <v>430240</v>
          </cell>
          <cell r="AF1616">
            <v>0</v>
          </cell>
          <cell r="AI1616">
            <v>2251</v>
          </cell>
          <cell r="AK1616">
            <v>0</v>
          </cell>
          <cell r="AM1616">
            <v>277</v>
          </cell>
          <cell r="AN1616">
            <v>1</v>
          </cell>
          <cell r="AO1616">
            <v>393216</v>
          </cell>
          <cell r="AQ1616">
            <v>0</v>
          </cell>
          <cell r="AR1616">
            <v>0</v>
          </cell>
          <cell r="AS1616" t="str">
            <v>Ы</v>
          </cell>
          <cell r="AT1616" t="str">
            <v>Ы</v>
          </cell>
          <cell r="AU1616">
            <v>0</v>
          </cell>
          <cell r="AV1616">
            <v>0</v>
          </cell>
          <cell r="AW1616">
            <v>23</v>
          </cell>
          <cell r="AX1616">
            <v>1</v>
          </cell>
          <cell r="AY1616">
            <v>0</v>
          </cell>
          <cell r="AZ1616">
            <v>0</v>
          </cell>
          <cell r="BA1616">
            <v>0</v>
          </cell>
          <cell r="BB1616">
            <v>0</v>
          </cell>
          <cell r="BC1616">
            <v>38828</v>
          </cell>
        </row>
        <row r="1617">
          <cell r="A1617">
            <v>2006</v>
          </cell>
          <cell r="B1617">
            <v>2</v>
          </cell>
          <cell r="C1617">
            <v>149</v>
          </cell>
          <cell r="D1617">
            <v>21</v>
          </cell>
          <cell r="E1617">
            <v>792020</v>
          </cell>
          <cell r="F1617">
            <v>0</v>
          </cell>
          <cell r="G1617" t="str">
            <v>Затраты по ШПЗ (основные)</v>
          </cell>
          <cell r="H1617">
            <v>2011</v>
          </cell>
          <cell r="I1617">
            <v>7920</v>
          </cell>
          <cell r="J1617">
            <v>106103.44</v>
          </cell>
          <cell r="K1617">
            <v>1</v>
          </cell>
          <cell r="L1617">
            <v>0</v>
          </cell>
          <cell r="M1617">
            <v>0</v>
          </cell>
          <cell r="N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32</v>
          </cell>
          <cell r="V1617">
            <v>0</v>
          </cell>
          <cell r="W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32</v>
          </cell>
          <cell r="AE1617">
            <v>450000</v>
          </cell>
          <cell r="AF1617">
            <v>0</v>
          </cell>
          <cell r="AI1617">
            <v>2251</v>
          </cell>
          <cell r="AK1617">
            <v>0</v>
          </cell>
          <cell r="AM1617">
            <v>278</v>
          </cell>
          <cell r="AN1617">
            <v>1</v>
          </cell>
          <cell r="AO1617">
            <v>393216</v>
          </cell>
          <cell r="AQ1617">
            <v>0</v>
          </cell>
          <cell r="AR1617">
            <v>0</v>
          </cell>
          <cell r="AS1617" t="str">
            <v>Ы</v>
          </cell>
          <cell r="AT1617" t="str">
            <v>Ы</v>
          </cell>
          <cell r="AU1617">
            <v>0</v>
          </cell>
          <cell r="AV1617">
            <v>0</v>
          </cell>
          <cell r="AW1617">
            <v>23</v>
          </cell>
          <cell r="AX1617">
            <v>1</v>
          </cell>
          <cell r="AY1617">
            <v>0</v>
          </cell>
          <cell r="AZ1617">
            <v>0</v>
          </cell>
          <cell r="BA1617">
            <v>0</v>
          </cell>
          <cell r="BB1617">
            <v>0</v>
          </cell>
          <cell r="BC1617">
            <v>38828</v>
          </cell>
        </row>
        <row r="1618">
          <cell r="A1618">
            <v>2006</v>
          </cell>
          <cell r="B1618">
            <v>2</v>
          </cell>
          <cell r="C1618">
            <v>150</v>
          </cell>
          <cell r="D1618">
            <v>21</v>
          </cell>
          <cell r="E1618">
            <v>792020</v>
          </cell>
          <cell r="F1618">
            <v>0</v>
          </cell>
          <cell r="G1618" t="str">
            <v>Затраты по ШПЗ (основные)</v>
          </cell>
          <cell r="H1618">
            <v>2011</v>
          </cell>
          <cell r="I1618">
            <v>7920</v>
          </cell>
          <cell r="J1618">
            <v>19989.77</v>
          </cell>
          <cell r="K1618">
            <v>1</v>
          </cell>
          <cell r="L1618">
            <v>0</v>
          </cell>
          <cell r="M1618">
            <v>0</v>
          </cell>
          <cell r="N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32</v>
          </cell>
          <cell r="V1618">
            <v>0</v>
          </cell>
          <cell r="W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32</v>
          </cell>
          <cell r="AE1618">
            <v>460000</v>
          </cell>
          <cell r="AF1618">
            <v>0</v>
          </cell>
          <cell r="AI1618">
            <v>2251</v>
          </cell>
          <cell r="AK1618">
            <v>0</v>
          </cell>
          <cell r="AM1618">
            <v>279</v>
          </cell>
          <cell r="AN1618">
            <v>1</v>
          </cell>
          <cell r="AO1618">
            <v>393216</v>
          </cell>
          <cell r="AQ1618">
            <v>0</v>
          </cell>
          <cell r="AR1618">
            <v>0</v>
          </cell>
          <cell r="AS1618" t="str">
            <v>Ы</v>
          </cell>
          <cell r="AT1618" t="str">
            <v>Ы</v>
          </cell>
          <cell r="AU1618">
            <v>0</v>
          </cell>
          <cell r="AV1618">
            <v>0</v>
          </cell>
          <cell r="AW1618">
            <v>23</v>
          </cell>
          <cell r="AX1618">
            <v>1</v>
          </cell>
          <cell r="AY1618">
            <v>0</v>
          </cell>
          <cell r="AZ1618">
            <v>0</v>
          </cell>
          <cell r="BA1618">
            <v>0</v>
          </cell>
          <cell r="BB1618">
            <v>0</v>
          </cell>
          <cell r="BC1618">
            <v>38828</v>
          </cell>
        </row>
        <row r="1619">
          <cell r="A1619">
            <v>2006</v>
          </cell>
          <cell r="B1619">
            <v>2</v>
          </cell>
          <cell r="C1619">
            <v>151</v>
          </cell>
          <cell r="D1619">
            <v>21</v>
          </cell>
          <cell r="E1619">
            <v>792020</v>
          </cell>
          <cell r="F1619">
            <v>0</v>
          </cell>
          <cell r="G1619" t="str">
            <v>Затраты по ШПЗ (основные)</v>
          </cell>
          <cell r="H1619">
            <v>2011</v>
          </cell>
          <cell r="I1619">
            <v>7920</v>
          </cell>
          <cell r="J1619">
            <v>25117.59</v>
          </cell>
          <cell r="K1619">
            <v>1</v>
          </cell>
          <cell r="L1619">
            <v>0</v>
          </cell>
          <cell r="M1619">
            <v>0</v>
          </cell>
          <cell r="N1619">
            <v>0</v>
          </cell>
          <cell r="R1619">
            <v>0</v>
          </cell>
          <cell r="S1619">
            <v>0</v>
          </cell>
          <cell r="T1619">
            <v>0</v>
          </cell>
          <cell r="U1619">
            <v>32</v>
          </cell>
          <cell r="V1619">
            <v>0</v>
          </cell>
          <cell r="W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32</v>
          </cell>
          <cell r="AE1619">
            <v>465000</v>
          </cell>
          <cell r="AF1619">
            <v>0</v>
          </cell>
          <cell r="AI1619">
            <v>2251</v>
          </cell>
          <cell r="AK1619">
            <v>0</v>
          </cell>
          <cell r="AM1619">
            <v>280</v>
          </cell>
          <cell r="AN1619">
            <v>1</v>
          </cell>
          <cell r="AO1619">
            <v>393216</v>
          </cell>
          <cell r="AQ1619">
            <v>0</v>
          </cell>
          <cell r="AR1619">
            <v>0</v>
          </cell>
          <cell r="AS1619" t="str">
            <v>Ы</v>
          </cell>
          <cell r="AT1619" t="str">
            <v>Ы</v>
          </cell>
          <cell r="AU1619">
            <v>0</v>
          </cell>
          <cell r="AV1619">
            <v>0</v>
          </cell>
          <cell r="AW1619">
            <v>23</v>
          </cell>
          <cell r="AX1619">
            <v>1</v>
          </cell>
          <cell r="AY1619">
            <v>0</v>
          </cell>
          <cell r="AZ1619">
            <v>0</v>
          </cell>
          <cell r="BA1619">
            <v>0</v>
          </cell>
          <cell r="BB1619">
            <v>0</v>
          </cell>
          <cell r="BC1619">
            <v>38828</v>
          </cell>
        </row>
        <row r="1620">
          <cell r="A1620">
            <v>2006</v>
          </cell>
          <cell r="B1620">
            <v>2</v>
          </cell>
          <cell r="C1620">
            <v>152</v>
          </cell>
          <cell r="D1620">
            <v>21</v>
          </cell>
          <cell r="E1620">
            <v>792020</v>
          </cell>
          <cell r="F1620">
            <v>0</v>
          </cell>
          <cell r="G1620" t="str">
            <v>Затраты по ШПЗ (основные)</v>
          </cell>
          <cell r="H1620">
            <v>2011</v>
          </cell>
          <cell r="I1620">
            <v>7920</v>
          </cell>
          <cell r="J1620">
            <v>8969.02</v>
          </cell>
          <cell r="K1620">
            <v>1</v>
          </cell>
          <cell r="L1620">
            <v>0</v>
          </cell>
          <cell r="M1620">
            <v>0</v>
          </cell>
          <cell r="N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32</v>
          </cell>
          <cell r="V1620">
            <v>0</v>
          </cell>
          <cell r="W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32</v>
          </cell>
          <cell r="AE1620">
            <v>502100</v>
          </cell>
          <cell r="AF1620">
            <v>0</v>
          </cell>
          <cell r="AI1620">
            <v>2251</v>
          </cell>
          <cell r="AK1620">
            <v>0</v>
          </cell>
          <cell r="AM1620">
            <v>281</v>
          </cell>
          <cell r="AN1620">
            <v>1</v>
          </cell>
          <cell r="AO1620">
            <v>393216</v>
          </cell>
          <cell r="AQ1620">
            <v>0</v>
          </cell>
          <cell r="AR1620">
            <v>0</v>
          </cell>
          <cell r="AS1620" t="str">
            <v>Ы</v>
          </cell>
          <cell r="AT1620" t="str">
            <v>Ы</v>
          </cell>
          <cell r="AU1620">
            <v>0</v>
          </cell>
          <cell r="AV1620">
            <v>0</v>
          </cell>
          <cell r="AW1620">
            <v>23</v>
          </cell>
          <cell r="AX1620">
            <v>1</v>
          </cell>
          <cell r="AY1620">
            <v>0</v>
          </cell>
          <cell r="AZ1620">
            <v>0</v>
          </cell>
          <cell r="BA1620">
            <v>0</v>
          </cell>
          <cell r="BB1620">
            <v>0</v>
          </cell>
          <cell r="BC1620">
            <v>38828</v>
          </cell>
        </row>
        <row r="1621">
          <cell r="A1621">
            <v>2006</v>
          </cell>
          <cell r="B1621">
            <v>2</v>
          </cell>
          <cell r="C1621">
            <v>153</v>
          </cell>
          <cell r="D1621">
            <v>21</v>
          </cell>
          <cell r="E1621">
            <v>792020</v>
          </cell>
          <cell r="F1621">
            <v>0</v>
          </cell>
          <cell r="G1621" t="str">
            <v>Затраты по ШПЗ (основные)</v>
          </cell>
          <cell r="H1621">
            <v>2011</v>
          </cell>
          <cell r="I1621">
            <v>7920</v>
          </cell>
          <cell r="J1621">
            <v>1435953.61</v>
          </cell>
          <cell r="K1621">
            <v>1</v>
          </cell>
          <cell r="L1621">
            <v>0</v>
          </cell>
          <cell r="M1621">
            <v>0</v>
          </cell>
          <cell r="N1621">
            <v>0</v>
          </cell>
          <cell r="R1621">
            <v>0</v>
          </cell>
          <cell r="S1621">
            <v>0</v>
          </cell>
          <cell r="T1621">
            <v>0</v>
          </cell>
          <cell r="U1621">
            <v>32</v>
          </cell>
          <cell r="V1621">
            <v>0</v>
          </cell>
          <cell r="W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32</v>
          </cell>
          <cell r="AE1621">
            <v>503000</v>
          </cell>
          <cell r="AF1621">
            <v>0</v>
          </cell>
          <cell r="AI1621">
            <v>2251</v>
          </cell>
          <cell r="AK1621">
            <v>0</v>
          </cell>
          <cell r="AM1621">
            <v>282</v>
          </cell>
          <cell r="AN1621">
            <v>1</v>
          </cell>
          <cell r="AO1621">
            <v>393216</v>
          </cell>
          <cell r="AQ1621">
            <v>0</v>
          </cell>
          <cell r="AR1621">
            <v>0</v>
          </cell>
          <cell r="AS1621" t="str">
            <v>Ы</v>
          </cell>
          <cell r="AT1621" t="str">
            <v>Ы</v>
          </cell>
          <cell r="AU1621">
            <v>0</v>
          </cell>
          <cell r="AV1621">
            <v>0</v>
          </cell>
          <cell r="AW1621">
            <v>23</v>
          </cell>
          <cell r="AX1621">
            <v>1</v>
          </cell>
          <cell r="AY1621">
            <v>0</v>
          </cell>
          <cell r="AZ1621">
            <v>0</v>
          </cell>
          <cell r="BA1621">
            <v>0</v>
          </cell>
          <cell r="BB1621">
            <v>0</v>
          </cell>
          <cell r="BC1621">
            <v>38828</v>
          </cell>
        </row>
        <row r="1622">
          <cell r="A1622">
            <v>2006</v>
          </cell>
          <cell r="B1622">
            <v>2</v>
          </cell>
          <cell r="C1622">
            <v>154</v>
          </cell>
          <cell r="D1622">
            <v>21</v>
          </cell>
          <cell r="E1622">
            <v>792020</v>
          </cell>
          <cell r="F1622">
            <v>0</v>
          </cell>
          <cell r="G1622" t="str">
            <v>Затраты по ШПЗ (основные)</v>
          </cell>
          <cell r="H1622">
            <v>2011</v>
          </cell>
          <cell r="I1622">
            <v>7920</v>
          </cell>
          <cell r="J1622">
            <v>6097.88</v>
          </cell>
          <cell r="K1622">
            <v>1</v>
          </cell>
          <cell r="L1622">
            <v>0</v>
          </cell>
          <cell r="M1622">
            <v>0</v>
          </cell>
          <cell r="N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32</v>
          </cell>
          <cell r="V1622">
            <v>0</v>
          </cell>
          <cell r="W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32</v>
          </cell>
          <cell r="AE1622">
            <v>504100</v>
          </cell>
          <cell r="AF1622">
            <v>0</v>
          </cell>
          <cell r="AI1622">
            <v>2251</v>
          </cell>
          <cell r="AK1622">
            <v>0</v>
          </cell>
          <cell r="AM1622">
            <v>283</v>
          </cell>
          <cell r="AN1622">
            <v>1</v>
          </cell>
          <cell r="AO1622">
            <v>393216</v>
          </cell>
          <cell r="AQ1622">
            <v>0</v>
          </cell>
          <cell r="AR1622">
            <v>0</v>
          </cell>
          <cell r="AS1622" t="str">
            <v>Ы</v>
          </cell>
          <cell r="AT1622" t="str">
            <v>Ы</v>
          </cell>
          <cell r="AU1622">
            <v>0</v>
          </cell>
          <cell r="AV1622">
            <v>0</v>
          </cell>
          <cell r="AW1622">
            <v>23</v>
          </cell>
          <cell r="AX1622">
            <v>1</v>
          </cell>
          <cell r="AY1622">
            <v>0</v>
          </cell>
          <cell r="AZ1622">
            <v>0</v>
          </cell>
          <cell r="BA1622">
            <v>0</v>
          </cell>
          <cell r="BB1622">
            <v>0</v>
          </cell>
          <cell r="BC1622">
            <v>38828</v>
          </cell>
        </row>
        <row r="1623">
          <cell r="A1623">
            <v>2006</v>
          </cell>
          <cell r="B1623">
            <v>2</v>
          </cell>
          <cell r="C1623">
            <v>155</v>
          </cell>
          <cell r="D1623">
            <v>21</v>
          </cell>
          <cell r="E1623">
            <v>792020</v>
          </cell>
          <cell r="F1623">
            <v>0</v>
          </cell>
          <cell r="G1623" t="str">
            <v>Затраты по ШПЗ (основные)</v>
          </cell>
          <cell r="H1623">
            <v>2011</v>
          </cell>
          <cell r="I1623">
            <v>7920</v>
          </cell>
          <cell r="J1623">
            <v>5533.15</v>
          </cell>
          <cell r="K1623">
            <v>1</v>
          </cell>
          <cell r="L1623">
            <v>0</v>
          </cell>
          <cell r="M1623">
            <v>0</v>
          </cell>
          <cell r="N1623">
            <v>0</v>
          </cell>
          <cell r="R1623">
            <v>0</v>
          </cell>
          <cell r="S1623">
            <v>0</v>
          </cell>
          <cell r="T1623">
            <v>0</v>
          </cell>
          <cell r="U1623">
            <v>32</v>
          </cell>
          <cell r="V1623">
            <v>0</v>
          </cell>
          <cell r="W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32</v>
          </cell>
          <cell r="AE1623">
            <v>504900</v>
          </cell>
          <cell r="AF1623">
            <v>0</v>
          </cell>
          <cell r="AI1623">
            <v>2251</v>
          </cell>
          <cell r="AK1623">
            <v>0</v>
          </cell>
          <cell r="AM1623">
            <v>284</v>
          </cell>
          <cell r="AN1623">
            <v>1</v>
          </cell>
          <cell r="AO1623">
            <v>393216</v>
          </cell>
          <cell r="AQ1623">
            <v>0</v>
          </cell>
          <cell r="AR1623">
            <v>0</v>
          </cell>
          <cell r="AS1623" t="str">
            <v>Ы</v>
          </cell>
          <cell r="AT1623" t="str">
            <v>Ы</v>
          </cell>
          <cell r="AU1623">
            <v>0</v>
          </cell>
          <cell r="AV1623">
            <v>0</v>
          </cell>
          <cell r="AW1623">
            <v>23</v>
          </cell>
          <cell r="AX1623">
            <v>1</v>
          </cell>
          <cell r="AY1623">
            <v>0</v>
          </cell>
          <cell r="AZ1623">
            <v>0</v>
          </cell>
          <cell r="BA1623">
            <v>0</v>
          </cell>
          <cell r="BB1623">
            <v>0</v>
          </cell>
          <cell r="BC1623">
            <v>38828</v>
          </cell>
        </row>
        <row r="1624">
          <cell r="A1624">
            <v>2006</v>
          </cell>
          <cell r="B1624">
            <v>2</v>
          </cell>
          <cell r="C1624">
            <v>156</v>
          </cell>
          <cell r="D1624">
            <v>21</v>
          </cell>
          <cell r="E1624">
            <v>792020</v>
          </cell>
          <cell r="F1624">
            <v>0</v>
          </cell>
          <cell r="G1624" t="str">
            <v>Затраты по ШПЗ (основные)</v>
          </cell>
          <cell r="H1624">
            <v>2011</v>
          </cell>
          <cell r="I1624">
            <v>7920</v>
          </cell>
          <cell r="J1624">
            <v>14182.04</v>
          </cell>
          <cell r="K1624">
            <v>1</v>
          </cell>
          <cell r="L1624">
            <v>0</v>
          </cell>
          <cell r="M1624">
            <v>0</v>
          </cell>
          <cell r="N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32</v>
          </cell>
          <cell r="V1624">
            <v>0</v>
          </cell>
          <cell r="W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32</v>
          </cell>
          <cell r="AE1624">
            <v>505100</v>
          </cell>
          <cell r="AF1624">
            <v>0</v>
          </cell>
          <cell r="AI1624">
            <v>2251</v>
          </cell>
          <cell r="AK1624">
            <v>0</v>
          </cell>
          <cell r="AM1624">
            <v>285</v>
          </cell>
          <cell r="AN1624">
            <v>1</v>
          </cell>
          <cell r="AO1624">
            <v>393216</v>
          </cell>
          <cell r="AQ1624">
            <v>0</v>
          </cell>
          <cell r="AR1624">
            <v>0</v>
          </cell>
          <cell r="AS1624" t="str">
            <v>Ы</v>
          </cell>
          <cell r="AT1624" t="str">
            <v>Ы</v>
          </cell>
          <cell r="AU1624">
            <v>0</v>
          </cell>
          <cell r="AV1624">
            <v>0</v>
          </cell>
          <cell r="AW1624">
            <v>23</v>
          </cell>
          <cell r="AX1624">
            <v>1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38828</v>
          </cell>
        </row>
        <row r="1625">
          <cell r="A1625">
            <v>2006</v>
          </cell>
          <cell r="B1625">
            <v>2</v>
          </cell>
          <cell r="C1625">
            <v>157</v>
          </cell>
          <cell r="D1625">
            <v>21</v>
          </cell>
          <cell r="E1625">
            <v>792020</v>
          </cell>
          <cell r="F1625">
            <v>0</v>
          </cell>
          <cell r="G1625" t="str">
            <v>Затраты по ШПЗ (основные)</v>
          </cell>
          <cell r="H1625">
            <v>2011</v>
          </cell>
          <cell r="I1625">
            <v>7920</v>
          </cell>
          <cell r="J1625">
            <v>188908.74</v>
          </cell>
          <cell r="K1625">
            <v>1</v>
          </cell>
          <cell r="L1625">
            <v>0</v>
          </cell>
          <cell r="M1625">
            <v>0</v>
          </cell>
          <cell r="N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32</v>
          </cell>
          <cell r="V1625">
            <v>0</v>
          </cell>
          <cell r="W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32</v>
          </cell>
          <cell r="AE1625">
            <v>505200</v>
          </cell>
          <cell r="AF1625">
            <v>0</v>
          </cell>
          <cell r="AI1625">
            <v>2251</v>
          </cell>
          <cell r="AK1625">
            <v>0</v>
          </cell>
          <cell r="AM1625">
            <v>286</v>
          </cell>
          <cell r="AN1625">
            <v>1</v>
          </cell>
          <cell r="AO1625">
            <v>393216</v>
          </cell>
          <cell r="AQ1625">
            <v>0</v>
          </cell>
          <cell r="AR1625">
            <v>0</v>
          </cell>
          <cell r="AS1625" t="str">
            <v>Ы</v>
          </cell>
          <cell r="AT1625" t="str">
            <v>Ы</v>
          </cell>
          <cell r="AU1625">
            <v>0</v>
          </cell>
          <cell r="AV1625">
            <v>0</v>
          </cell>
          <cell r="AW1625">
            <v>23</v>
          </cell>
          <cell r="AX1625">
            <v>1</v>
          </cell>
          <cell r="AY1625">
            <v>0</v>
          </cell>
          <cell r="AZ1625">
            <v>0</v>
          </cell>
          <cell r="BA1625">
            <v>0</v>
          </cell>
          <cell r="BB1625">
            <v>0</v>
          </cell>
          <cell r="BC1625">
            <v>38828</v>
          </cell>
        </row>
        <row r="1626">
          <cell r="A1626">
            <v>2006</v>
          </cell>
          <cell r="B1626">
            <v>2</v>
          </cell>
          <cell r="C1626">
            <v>158</v>
          </cell>
          <cell r="D1626">
            <v>21</v>
          </cell>
          <cell r="E1626">
            <v>792020</v>
          </cell>
          <cell r="F1626">
            <v>0</v>
          </cell>
          <cell r="G1626" t="str">
            <v>Затраты по ШПЗ (основные)</v>
          </cell>
          <cell r="H1626">
            <v>2011</v>
          </cell>
          <cell r="I1626">
            <v>7920</v>
          </cell>
          <cell r="J1626">
            <v>7199.03</v>
          </cell>
          <cell r="K1626">
            <v>1</v>
          </cell>
          <cell r="L1626">
            <v>0</v>
          </cell>
          <cell r="M1626">
            <v>0</v>
          </cell>
          <cell r="N1626">
            <v>0</v>
          </cell>
          <cell r="R1626">
            <v>0</v>
          </cell>
          <cell r="S1626">
            <v>0</v>
          </cell>
          <cell r="T1626">
            <v>0</v>
          </cell>
          <cell r="U1626">
            <v>32</v>
          </cell>
          <cell r="V1626">
            <v>0</v>
          </cell>
          <cell r="W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32</v>
          </cell>
          <cell r="AE1626">
            <v>505300</v>
          </cell>
          <cell r="AF1626">
            <v>0</v>
          </cell>
          <cell r="AI1626">
            <v>2251</v>
          </cell>
          <cell r="AK1626">
            <v>0</v>
          </cell>
          <cell r="AM1626">
            <v>287</v>
          </cell>
          <cell r="AN1626">
            <v>1</v>
          </cell>
          <cell r="AO1626">
            <v>393216</v>
          </cell>
          <cell r="AQ1626">
            <v>0</v>
          </cell>
          <cell r="AR1626">
            <v>0</v>
          </cell>
          <cell r="AS1626" t="str">
            <v>Ы</v>
          </cell>
          <cell r="AT1626" t="str">
            <v>Ы</v>
          </cell>
          <cell r="AU1626">
            <v>0</v>
          </cell>
          <cell r="AV1626">
            <v>0</v>
          </cell>
          <cell r="AW1626">
            <v>23</v>
          </cell>
          <cell r="AX1626">
            <v>1</v>
          </cell>
          <cell r="AY1626">
            <v>0</v>
          </cell>
          <cell r="AZ1626">
            <v>0</v>
          </cell>
          <cell r="BA1626">
            <v>0</v>
          </cell>
          <cell r="BB1626">
            <v>0</v>
          </cell>
          <cell r="BC1626">
            <v>38828</v>
          </cell>
        </row>
        <row r="1627">
          <cell r="A1627">
            <v>2006</v>
          </cell>
          <cell r="B1627">
            <v>2</v>
          </cell>
          <cell r="C1627">
            <v>159</v>
          </cell>
          <cell r="D1627">
            <v>21</v>
          </cell>
          <cell r="E1627">
            <v>792020</v>
          </cell>
          <cell r="F1627">
            <v>0</v>
          </cell>
          <cell r="G1627" t="str">
            <v>Затраты по ШПЗ (основные)</v>
          </cell>
          <cell r="H1627">
            <v>2011</v>
          </cell>
          <cell r="I1627">
            <v>7920</v>
          </cell>
          <cell r="J1627">
            <v>5323.42</v>
          </cell>
          <cell r="K1627">
            <v>1</v>
          </cell>
          <cell r="L1627">
            <v>0</v>
          </cell>
          <cell r="M1627">
            <v>0</v>
          </cell>
          <cell r="N1627">
            <v>0</v>
          </cell>
          <cell r="R1627">
            <v>0</v>
          </cell>
          <cell r="S1627">
            <v>0</v>
          </cell>
          <cell r="T1627">
            <v>0</v>
          </cell>
          <cell r="U1627">
            <v>32</v>
          </cell>
          <cell r="V1627">
            <v>0</v>
          </cell>
          <cell r="W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32</v>
          </cell>
          <cell r="AE1627">
            <v>507000</v>
          </cell>
          <cell r="AF1627">
            <v>0</v>
          </cell>
          <cell r="AI1627">
            <v>2251</v>
          </cell>
          <cell r="AK1627">
            <v>0</v>
          </cell>
          <cell r="AM1627">
            <v>288</v>
          </cell>
          <cell r="AN1627">
            <v>1</v>
          </cell>
          <cell r="AO1627">
            <v>393216</v>
          </cell>
          <cell r="AQ1627">
            <v>0</v>
          </cell>
          <cell r="AR1627">
            <v>0</v>
          </cell>
          <cell r="AS1627" t="str">
            <v>Ы</v>
          </cell>
          <cell r="AT1627" t="str">
            <v>Ы</v>
          </cell>
          <cell r="AU1627">
            <v>0</v>
          </cell>
          <cell r="AV1627">
            <v>0</v>
          </cell>
          <cell r="AW1627">
            <v>23</v>
          </cell>
          <cell r="AX1627">
            <v>1</v>
          </cell>
          <cell r="AY1627">
            <v>0</v>
          </cell>
          <cell r="AZ1627">
            <v>0</v>
          </cell>
          <cell r="BA1627">
            <v>0</v>
          </cell>
          <cell r="BB1627">
            <v>0</v>
          </cell>
          <cell r="BC1627">
            <v>38828</v>
          </cell>
        </row>
        <row r="1628">
          <cell r="A1628">
            <v>2006</v>
          </cell>
          <cell r="B1628">
            <v>2</v>
          </cell>
          <cell r="C1628">
            <v>160</v>
          </cell>
          <cell r="D1628">
            <v>21</v>
          </cell>
          <cell r="E1628">
            <v>792020</v>
          </cell>
          <cell r="F1628">
            <v>0</v>
          </cell>
          <cell r="G1628" t="str">
            <v>Затраты по ШПЗ (основные)</v>
          </cell>
          <cell r="H1628">
            <v>2011</v>
          </cell>
          <cell r="I1628">
            <v>7920</v>
          </cell>
          <cell r="J1628">
            <v>569603.19999999995</v>
          </cell>
          <cell r="K1628">
            <v>1</v>
          </cell>
          <cell r="L1628">
            <v>0</v>
          </cell>
          <cell r="M1628">
            <v>0</v>
          </cell>
          <cell r="N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32</v>
          </cell>
          <cell r="V1628">
            <v>0</v>
          </cell>
          <cell r="W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32</v>
          </cell>
          <cell r="AE1628">
            <v>510100</v>
          </cell>
          <cell r="AF1628">
            <v>0</v>
          </cell>
          <cell r="AI1628">
            <v>2251</v>
          </cell>
          <cell r="AK1628">
            <v>0</v>
          </cell>
          <cell r="AM1628">
            <v>289</v>
          </cell>
          <cell r="AN1628">
            <v>1</v>
          </cell>
          <cell r="AO1628">
            <v>393216</v>
          </cell>
          <cell r="AQ1628">
            <v>0</v>
          </cell>
          <cell r="AR1628">
            <v>0</v>
          </cell>
          <cell r="AS1628" t="str">
            <v>Ы</v>
          </cell>
          <cell r="AT1628" t="str">
            <v>Ы</v>
          </cell>
          <cell r="AU1628">
            <v>0</v>
          </cell>
          <cell r="AV1628">
            <v>0</v>
          </cell>
          <cell r="AW1628">
            <v>23</v>
          </cell>
          <cell r="AX1628">
            <v>1</v>
          </cell>
          <cell r="AY1628">
            <v>0</v>
          </cell>
          <cell r="AZ1628">
            <v>0</v>
          </cell>
          <cell r="BA1628">
            <v>0</v>
          </cell>
          <cell r="BB1628">
            <v>0</v>
          </cell>
          <cell r="BC1628">
            <v>38828</v>
          </cell>
        </row>
        <row r="1629">
          <cell r="A1629">
            <v>2006</v>
          </cell>
          <cell r="B1629">
            <v>2</v>
          </cell>
          <cell r="C1629">
            <v>161</v>
          </cell>
          <cell r="D1629">
            <v>21</v>
          </cell>
          <cell r="E1629">
            <v>792020</v>
          </cell>
          <cell r="F1629">
            <v>0</v>
          </cell>
          <cell r="G1629" t="str">
            <v>Затраты по ШПЗ (основные)</v>
          </cell>
          <cell r="H1629">
            <v>2011</v>
          </cell>
          <cell r="I1629">
            <v>7920</v>
          </cell>
          <cell r="J1629">
            <v>2888.07</v>
          </cell>
          <cell r="K1629">
            <v>1</v>
          </cell>
          <cell r="L1629">
            <v>0</v>
          </cell>
          <cell r="M1629">
            <v>0</v>
          </cell>
          <cell r="N1629">
            <v>0</v>
          </cell>
          <cell r="R1629">
            <v>0</v>
          </cell>
          <cell r="S1629">
            <v>0</v>
          </cell>
          <cell r="T1629">
            <v>0</v>
          </cell>
          <cell r="U1629">
            <v>32</v>
          </cell>
          <cell r="V1629">
            <v>0</v>
          </cell>
          <cell r="W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32</v>
          </cell>
          <cell r="AE1629">
            <v>510400</v>
          </cell>
          <cell r="AF1629">
            <v>0</v>
          </cell>
          <cell r="AI1629">
            <v>2251</v>
          </cell>
          <cell r="AK1629">
            <v>0</v>
          </cell>
          <cell r="AM1629">
            <v>290</v>
          </cell>
          <cell r="AN1629">
            <v>1</v>
          </cell>
          <cell r="AO1629">
            <v>393216</v>
          </cell>
          <cell r="AQ1629">
            <v>0</v>
          </cell>
          <cell r="AR1629">
            <v>0</v>
          </cell>
          <cell r="AS1629" t="str">
            <v>Ы</v>
          </cell>
          <cell r="AT1629" t="str">
            <v>Ы</v>
          </cell>
          <cell r="AU1629">
            <v>0</v>
          </cell>
          <cell r="AV1629">
            <v>0</v>
          </cell>
          <cell r="AW1629">
            <v>23</v>
          </cell>
          <cell r="AX1629">
            <v>1</v>
          </cell>
          <cell r="AY1629">
            <v>0</v>
          </cell>
          <cell r="AZ1629">
            <v>0</v>
          </cell>
          <cell r="BA1629">
            <v>0</v>
          </cell>
          <cell r="BB1629">
            <v>0</v>
          </cell>
          <cell r="BC1629">
            <v>38828</v>
          </cell>
        </row>
        <row r="1630">
          <cell r="A1630">
            <v>2006</v>
          </cell>
          <cell r="B1630">
            <v>2</v>
          </cell>
          <cell r="C1630">
            <v>162</v>
          </cell>
          <cell r="D1630">
            <v>21</v>
          </cell>
          <cell r="E1630">
            <v>792020</v>
          </cell>
          <cell r="F1630">
            <v>0</v>
          </cell>
          <cell r="G1630" t="str">
            <v>Затраты по ШПЗ (основные)</v>
          </cell>
          <cell r="H1630">
            <v>2011</v>
          </cell>
          <cell r="I1630">
            <v>7920</v>
          </cell>
          <cell r="J1630">
            <v>3851.58</v>
          </cell>
          <cell r="K1630">
            <v>1</v>
          </cell>
          <cell r="L1630">
            <v>0</v>
          </cell>
          <cell r="M1630">
            <v>0</v>
          </cell>
          <cell r="N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32</v>
          </cell>
          <cell r="V1630">
            <v>0</v>
          </cell>
          <cell r="W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32</v>
          </cell>
          <cell r="AE1630">
            <v>510500</v>
          </cell>
          <cell r="AF1630">
            <v>0</v>
          </cell>
          <cell r="AI1630">
            <v>2251</v>
          </cell>
          <cell r="AK1630">
            <v>0</v>
          </cell>
          <cell r="AM1630">
            <v>291</v>
          </cell>
          <cell r="AN1630">
            <v>1</v>
          </cell>
          <cell r="AO1630">
            <v>393216</v>
          </cell>
          <cell r="AQ1630">
            <v>0</v>
          </cell>
          <cell r="AR1630">
            <v>0</v>
          </cell>
          <cell r="AS1630" t="str">
            <v>Ы</v>
          </cell>
          <cell r="AT1630" t="str">
            <v>Ы</v>
          </cell>
          <cell r="AU1630">
            <v>0</v>
          </cell>
          <cell r="AV1630">
            <v>0</v>
          </cell>
          <cell r="AW1630">
            <v>23</v>
          </cell>
          <cell r="AX1630">
            <v>1</v>
          </cell>
          <cell r="AY1630">
            <v>0</v>
          </cell>
          <cell r="AZ1630">
            <v>0</v>
          </cell>
          <cell r="BA1630">
            <v>0</v>
          </cell>
          <cell r="BB1630">
            <v>0</v>
          </cell>
          <cell r="BC1630">
            <v>38828</v>
          </cell>
        </row>
        <row r="1631">
          <cell r="A1631">
            <v>2006</v>
          </cell>
          <cell r="B1631">
            <v>2</v>
          </cell>
          <cell r="C1631">
            <v>163</v>
          </cell>
          <cell r="D1631">
            <v>21</v>
          </cell>
          <cell r="E1631">
            <v>792020</v>
          </cell>
          <cell r="F1631">
            <v>0</v>
          </cell>
          <cell r="G1631" t="str">
            <v>Затраты по ШПЗ (основные)</v>
          </cell>
          <cell r="H1631">
            <v>2011</v>
          </cell>
          <cell r="I1631">
            <v>7920</v>
          </cell>
          <cell r="J1631">
            <v>658795.07999999996</v>
          </cell>
          <cell r="K1631">
            <v>1</v>
          </cell>
          <cell r="L1631">
            <v>0</v>
          </cell>
          <cell r="M1631">
            <v>0</v>
          </cell>
          <cell r="N1631">
            <v>0</v>
          </cell>
          <cell r="R1631">
            <v>0</v>
          </cell>
          <cell r="S1631">
            <v>0</v>
          </cell>
          <cell r="T1631">
            <v>0</v>
          </cell>
          <cell r="U1631">
            <v>32</v>
          </cell>
          <cell r="V1631">
            <v>0</v>
          </cell>
          <cell r="W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32</v>
          </cell>
          <cell r="AE1631">
            <v>510600</v>
          </cell>
          <cell r="AF1631">
            <v>0</v>
          </cell>
          <cell r="AI1631">
            <v>2251</v>
          </cell>
          <cell r="AK1631">
            <v>0</v>
          </cell>
          <cell r="AM1631">
            <v>292</v>
          </cell>
          <cell r="AN1631">
            <v>1</v>
          </cell>
          <cell r="AO1631">
            <v>393216</v>
          </cell>
          <cell r="AQ1631">
            <v>0</v>
          </cell>
          <cell r="AR1631">
            <v>0</v>
          </cell>
          <cell r="AS1631" t="str">
            <v>Ы</v>
          </cell>
          <cell r="AT1631" t="str">
            <v>Ы</v>
          </cell>
          <cell r="AU1631">
            <v>0</v>
          </cell>
          <cell r="AV1631">
            <v>0</v>
          </cell>
          <cell r="AW1631">
            <v>23</v>
          </cell>
          <cell r="AX1631">
            <v>1</v>
          </cell>
          <cell r="AY1631">
            <v>0</v>
          </cell>
          <cell r="AZ1631">
            <v>0</v>
          </cell>
          <cell r="BA1631">
            <v>0</v>
          </cell>
          <cell r="BB1631">
            <v>0</v>
          </cell>
          <cell r="BC1631">
            <v>38828</v>
          </cell>
        </row>
        <row r="1632">
          <cell r="A1632">
            <v>2006</v>
          </cell>
          <cell r="B1632">
            <v>2</v>
          </cell>
          <cell r="C1632">
            <v>164</v>
          </cell>
          <cell r="D1632">
            <v>21</v>
          </cell>
          <cell r="E1632">
            <v>792020</v>
          </cell>
          <cell r="F1632">
            <v>0</v>
          </cell>
          <cell r="G1632" t="str">
            <v>Затраты по ШПЗ (основные)</v>
          </cell>
          <cell r="H1632">
            <v>2011</v>
          </cell>
          <cell r="I1632">
            <v>7920</v>
          </cell>
          <cell r="J1632">
            <v>1200</v>
          </cell>
          <cell r="K1632">
            <v>1</v>
          </cell>
          <cell r="L1632">
            <v>0</v>
          </cell>
          <cell r="M1632">
            <v>0</v>
          </cell>
          <cell r="N1632">
            <v>0</v>
          </cell>
          <cell r="R1632">
            <v>0</v>
          </cell>
          <cell r="S1632">
            <v>0</v>
          </cell>
          <cell r="T1632">
            <v>0</v>
          </cell>
          <cell r="U1632">
            <v>32</v>
          </cell>
          <cell r="V1632">
            <v>0</v>
          </cell>
          <cell r="W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32</v>
          </cell>
          <cell r="AE1632">
            <v>522100</v>
          </cell>
          <cell r="AF1632">
            <v>0</v>
          </cell>
          <cell r="AI1632">
            <v>2251</v>
          </cell>
          <cell r="AK1632">
            <v>0</v>
          </cell>
          <cell r="AM1632">
            <v>293</v>
          </cell>
          <cell r="AN1632">
            <v>1</v>
          </cell>
          <cell r="AO1632">
            <v>393216</v>
          </cell>
          <cell r="AQ1632">
            <v>0</v>
          </cell>
          <cell r="AR1632">
            <v>0</v>
          </cell>
          <cell r="AS1632" t="str">
            <v>Ы</v>
          </cell>
          <cell r="AT1632" t="str">
            <v>Ы</v>
          </cell>
          <cell r="AU1632">
            <v>0</v>
          </cell>
          <cell r="AV1632">
            <v>0</v>
          </cell>
          <cell r="AW1632">
            <v>23</v>
          </cell>
          <cell r="AX1632">
            <v>1</v>
          </cell>
          <cell r="AY1632">
            <v>0</v>
          </cell>
          <cell r="AZ1632">
            <v>0</v>
          </cell>
          <cell r="BA1632">
            <v>0</v>
          </cell>
          <cell r="BB1632">
            <v>0</v>
          </cell>
          <cell r="BC1632">
            <v>38828</v>
          </cell>
        </row>
        <row r="1633">
          <cell r="A1633">
            <v>2006</v>
          </cell>
          <cell r="B1633">
            <v>2</v>
          </cell>
          <cell r="C1633">
            <v>168</v>
          </cell>
          <cell r="D1633">
            <v>21</v>
          </cell>
          <cell r="E1633">
            <v>792020</v>
          </cell>
          <cell r="F1633">
            <v>0</v>
          </cell>
          <cell r="G1633" t="str">
            <v>Затраты по ШПЗ (основные)</v>
          </cell>
          <cell r="H1633">
            <v>2011</v>
          </cell>
          <cell r="I1633">
            <v>7920</v>
          </cell>
          <cell r="J1633">
            <v>17457.91</v>
          </cell>
          <cell r="K1633">
            <v>1</v>
          </cell>
          <cell r="L1633">
            <v>0</v>
          </cell>
          <cell r="M1633">
            <v>0</v>
          </cell>
          <cell r="N1633">
            <v>0</v>
          </cell>
          <cell r="R1633">
            <v>0</v>
          </cell>
          <cell r="S1633">
            <v>0</v>
          </cell>
          <cell r="T1633">
            <v>0</v>
          </cell>
          <cell r="U1633">
            <v>33</v>
          </cell>
          <cell r="V1633">
            <v>0</v>
          </cell>
          <cell r="W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33</v>
          </cell>
          <cell r="AE1633">
            <v>110000</v>
          </cell>
          <cell r="AF1633">
            <v>0</v>
          </cell>
          <cell r="AI1633">
            <v>2251</v>
          </cell>
          <cell r="AK1633">
            <v>0</v>
          </cell>
          <cell r="AM1633">
            <v>297</v>
          </cell>
          <cell r="AN1633">
            <v>1</v>
          </cell>
          <cell r="AO1633">
            <v>393216</v>
          </cell>
          <cell r="AQ1633">
            <v>0</v>
          </cell>
          <cell r="AR1633">
            <v>0</v>
          </cell>
          <cell r="AS1633" t="str">
            <v>Ы</v>
          </cell>
          <cell r="AT1633" t="str">
            <v>Ы</v>
          </cell>
          <cell r="AU1633">
            <v>0</v>
          </cell>
          <cell r="AV1633">
            <v>0</v>
          </cell>
          <cell r="AW1633">
            <v>23</v>
          </cell>
          <cell r="AX1633">
            <v>1</v>
          </cell>
          <cell r="AY1633">
            <v>0</v>
          </cell>
          <cell r="AZ1633">
            <v>0</v>
          </cell>
          <cell r="BA1633">
            <v>0</v>
          </cell>
          <cell r="BB1633">
            <v>0</v>
          </cell>
          <cell r="BC1633">
            <v>38828</v>
          </cell>
        </row>
        <row r="1634">
          <cell r="A1634">
            <v>2006</v>
          </cell>
          <cell r="B1634">
            <v>2</v>
          </cell>
          <cell r="C1634">
            <v>169</v>
          </cell>
          <cell r="D1634">
            <v>21</v>
          </cell>
          <cell r="E1634">
            <v>792020</v>
          </cell>
          <cell r="F1634">
            <v>0</v>
          </cell>
          <cell r="G1634" t="str">
            <v>Затраты по ШПЗ (основные)</v>
          </cell>
          <cell r="H1634">
            <v>2011</v>
          </cell>
          <cell r="I1634">
            <v>7920</v>
          </cell>
          <cell r="J1634">
            <v>1996.86</v>
          </cell>
          <cell r="K1634">
            <v>1</v>
          </cell>
          <cell r="L1634">
            <v>0</v>
          </cell>
          <cell r="M1634">
            <v>0</v>
          </cell>
          <cell r="N1634">
            <v>0</v>
          </cell>
          <cell r="R1634">
            <v>0</v>
          </cell>
          <cell r="S1634">
            <v>0</v>
          </cell>
          <cell r="T1634">
            <v>0</v>
          </cell>
          <cell r="U1634">
            <v>33</v>
          </cell>
          <cell r="V1634">
            <v>0</v>
          </cell>
          <cell r="W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33</v>
          </cell>
          <cell r="AE1634">
            <v>114020</v>
          </cell>
          <cell r="AF1634">
            <v>0</v>
          </cell>
          <cell r="AI1634">
            <v>2251</v>
          </cell>
          <cell r="AK1634">
            <v>0</v>
          </cell>
          <cell r="AM1634">
            <v>298</v>
          </cell>
          <cell r="AN1634">
            <v>1</v>
          </cell>
          <cell r="AO1634">
            <v>393216</v>
          </cell>
          <cell r="AQ1634">
            <v>0</v>
          </cell>
          <cell r="AR1634">
            <v>0</v>
          </cell>
          <cell r="AS1634" t="str">
            <v>Ы</v>
          </cell>
          <cell r="AT1634" t="str">
            <v>Ы</v>
          </cell>
          <cell r="AU1634">
            <v>0</v>
          </cell>
          <cell r="AV1634">
            <v>0</v>
          </cell>
          <cell r="AW1634">
            <v>23</v>
          </cell>
          <cell r="AX1634">
            <v>1</v>
          </cell>
          <cell r="AY1634">
            <v>0</v>
          </cell>
          <cell r="AZ1634">
            <v>0</v>
          </cell>
          <cell r="BA1634">
            <v>0</v>
          </cell>
          <cell r="BB1634">
            <v>0</v>
          </cell>
          <cell r="BC1634">
            <v>38828</v>
          </cell>
        </row>
        <row r="1635">
          <cell r="A1635">
            <v>2006</v>
          </cell>
          <cell r="B1635">
            <v>2</v>
          </cell>
          <cell r="C1635">
            <v>170</v>
          </cell>
          <cell r="D1635">
            <v>21</v>
          </cell>
          <cell r="E1635">
            <v>792020</v>
          </cell>
          <cell r="F1635">
            <v>0</v>
          </cell>
          <cell r="G1635" t="str">
            <v>Затраты по ШПЗ (основные)</v>
          </cell>
          <cell r="H1635">
            <v>2011</v>
          </cell>
          <cell r="I1635">
            <v>7920</v>
          </cell>
          <cell r="J1635">
            <v>218301.71</v>
          </cell>
          <cell r="K1635">
            <v>1</v>
          </cell>
          <cell r="L1635">
            <v>0</v>
          </cell>
          <cell r="M1635">
            <v>0</v>
          </cell>
          <cell r="N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33</v>
          </cell>
          <cell r="V1635">
            <v>0</v>
          </cell>
          <cell r="W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33</v>
          </cell>
          <cell r="AE1635">
            <v>116000</v>
          </cell>
          <cell r="AF1635">
            <v>0</v>
          </cell>
          <cell r="AI1635">
            <v>2251</v>
          </cell>
          <cell r="AK1635">
            <v>0</v>
          </cell>
          <cell r="AM1635">
            <v>299</v>
          </cell>
          <cell r="AN1635">
            <v>1</v>
          </cell>
          <cell r="AO1635">
            <v>393216</v>
          </cell>
          <cell r="AQ1635">
            <v>0</v>
          </cell>
          <cell r="AR1635">
            <v>0</v>
          </cell>
          <cell r="AS1635" t="str">
            <v>Ы</v>
          </cell>
          <cell r="AT1635" t="str">
            <v>Ы</v>
          </cell>
          <cell r="AU1635">
            <v>0</v>
          </cell>
          <cell r="AV1635">
            <v>0</v>
          </cell>
          <cell r="AW1635">
            <v>23</v>
          </cell>
          <cell r="AX1635">
            <v>1</v>
          </cell>
          <cell r="AY1635">
            <v>0</v>
          </cell>
          <cell r="AZ1635">
            <v>0</v>
          </cell>
          <cell r="BA1635">
            <v>0</v>
          </cell>
          <cell r="BB1635">
            <v>0</v>
          </cell>
          <cell r="BC1635">
            <v>38828</v>
          </cell>
        </row>
        <row r="1636">
          <cell r="A1636">
            <v>2006</v>
          </cell>
          <cell r="B1636">
            <v>2</v>
          </cell>
          <cell r="C1636">
            <v>171</v>
          </cell>
          <cell r="D1636">
            <v>21</v>
          </cell>
          <cell r="E1636">
            <v>792020</v>
          </cell>
          <cell r="F1636">
            <v>0</v>
          </cell>
          <cell r="G1636" t="str">
            <v>Затраты по ШПЗ (основные)</v>
          </cell>
          <cell r="H1636">
            <v>2011</v>
          </cell>
          <cell r="I1636">
            <v>7920</v>
          </cell>
          <cell r="J1636">
            <v>4929.1000000000004</v>
          </cell>
          <cell r="K1636">
            <v>1</v>
          </cell>
          <cell r="L1636">
            <v>0</v>
          </cell>
          <cell r="M1636">
            <v>0</v>
          </cell>
          <cell r="N1636">
            <v>0</v>
          </cell>
          <cell r="R1636">
            <v>0</v>
          </cell>
          <cell r="S1636">
            <v>0</v>
          </cell>
          <cell r="T1636">
            <v>0</v>
          </cell>
          <cell r="U1636">
            <v>33</v>
          </cell>
          <cell r="V1636">
            <v>0</v>
          </cell>
          <cell r="W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33</v>
          </cell>
          <cell r="AE1636">
            <v>117000</v>
          </cell>
          <cell r="AF1636">
            <v>0</v>
          </cell>
          <cell r="AI1636">
            <v>2251</v>
          </cell>
          <cell r="AK1636">
            <v>0</v>
          </cell>
          <cell r="AM1636">
            <v>300</v>
          </cell>
          <cell r="AN1636">
            <v>1</v>
          </cell>
          <cell r="AO1636">
            <v>393216</v>
          </cell>
          <cell r="AQ1636">
            <v>0</v>
          </cell>
          <cell r="AR1636">
            <v>0</v>
          </cell>
          <cell r="AS1636" t="str">
            <v>Ы</v>
          </cell>
          <cell r="AT1636" t="str">
            <v>Ы</v>
          </cell>
          <cell r="AU1636">
            <v>0</v>
          </cell>
          <cell r="AV1636">
            <v>0</v>
          </cell>
          <cell r="AW1636">
            <v>23</v>
          </cell>
          <cell r="AX1636">
            <v>1</v>
          </cell>
          <cell r="AY1636">
            <v>0</v>
          </cell>
          <cell r="AZ1636">
            <v>0</v>
          </cell>
          <cell r="BA1636">
            <v>0</v>
          </cell>
          <cell r="BB1636">
            <v>0</v>
          </cell>
          <cell r="BC1636">
            <v>38828</v>
          </cell>
        </row>
        <row r="1637">
          <cell r="A1637">
            <v>2006</v>
          </cell>
          <cell r="B1637">
            <v>2</v>
          </cell>
          <cell r="C1637">
            <v>172</v>
          </cell>
          <cell r="D1637">
            <v>21</v>
          </cell>
          <cell r="E1637">
            <v>792020</v>
          </cell>
          <cell r="F1637">
            <v>0</v>
          </cell>
          <cell r="G1637" t="str">
            <v>Затраты по ШПЗ (основные)</v>
          </cell>
          <cell r="H1637">
            <v>2011</v>
          </cell>
          <cell r="I1637">
            <v>7920</v>
          </cell>
          <cell r="J1637">
            <v>16570</v>
          </cell>
          <cell r="K1637">
            <v>1</v>
          </cell>
          <cell r="L1637">
            <v>0</v>
          </cell>
          <cell r="M1637">
            <v>0</v>
          </cell>
          <cell r="N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33</v>
          </cell>
          <cell r="V1637">
            <v>0</v>
          </cell>
          <cell r="W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33</v>
          </cell>
          <cell r="AE1637">
            <v>118000</v>
          </cell>
          <cell r="AF1637">
            <v>0</v>
          </cell>
          <cell r="AI1637">
            <v>2251</v>
          </cell>
          <cell r="AK1637">
            <v>0</v>
          </cell>
          <cell r="AM1637">
            <v>301</v>
          </cell>
          <cell r="AN1637">
            <v>1</v>
          </cell>
          <cell r="AO1637">
            <v>393216</v>
          </cell>
          <cell r="AQ1637">
            <v>0</v>
          </cell>
          <cell r="AR1637">
            <v>0</v>
          </cell>
          <cell r="AS1637" t="str">
            <v>Ы</v>
          </cell>
          <cell r="AT1637" t="str">
            <v>Ы</v>
          </cell>
          <cell r="AU1637">
            <v>0</v>
          </cell>
          <cell r="AV1637">
            <v>0</v>
          </cell>
          <cell r="AW1637">
            <v>23</v>
          </cell>
          <cell r="AX1637">
            <v>1</v>
          </cell>
          <cell r="AY1637">
            <v>0</v>
          </cell>
          <cell r="AZ1637">
            <v>0</v>
          </cell>
          <cell r="BA1637">
            <v>0</v>
          </cell>
          <cell r="BB1637">
            <v>0</v>
          </cell>
          <cell r="BC1637">
            <v>38828</v>
          </cell>
        </row>
        <row r="1638">
          <cell r="A1638">
            <v>2006</v>
          </cell>
          <cell r="B1638">
            <v>2</v>
          </cell>
          <cell r="C1638">
            <v>173</v>
          </cell>
          <cell r="D1638">
            <v>21</v>
          </cell>
          <cell r="E1638">
            <v>792020</v>
          </cell>
          <cell r="F1638">
            <v>0</v>
          </cell>
          <cell r="G1638" t="str">
            <v>Затраты по ШПЗ (основные)</v>
          </cell>
          <cell r="H1638">
            <v>2011</v>
          </cell>
          <cell r="I1638">
            <v>7920</v>
          </cell>
          <cell r="J1638">
            <v>9208.5</v>
          </cell>
          <cell r="K1638">
            <v>1</v>
          </cell>
          <cell r="L1638">
            <v>0</v>
          </cell>
          <cell r="M1638">
            <v>0</v>
          </cell>
          <cell r="N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33</v>
          </cell>
          <cell r="V1638">
            <v>0</v>
          </cell>
          <cell r="W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33</v>
          </cell>
          <cell r="AE1638">
            <v>130100</v>
          </cell>
          <cell r="AF1638">
            <v>0</v>
          </cell>
          <cell r="AI1638">
            <v>2251</v>
          </cell>
          <cell r="AK1638">
            <v>0</v>
          </cell>
          <cell r="AM1638">
            <v>302</v>
          </cell>
          <cell r="AN1638">
            <v>1</v>
          </cell>
          <cell r="AO1638">
            <v>393216</v>
          </cell>
          <cell r="AQ1638">
            <v>0</v>
          </cell>
          <cell r="AR1638">
            <v>0</v>
          </cell>
          <cell r="AS1638" t="str">
            <v>Ы</v>
          </cell>
          <cell r="AT1638" t="str">
            <v>Ы</v>
          </cell>
          <cell r="AU1638">
            <v>0</v>
          </cell>
          <cell r="AV1638">
            <v>0</v>
          </cell>
          <cell r="AW1638">
            <v>23</v>
          </cell>
          <cell r="AX1638">
            <v>1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38828</v>
          </cell>
        </row>
        <row r="1639">
          <cell r="A1639">
            <v>2006</v>
          </cell>
          <cell r="B1639">
            <v>2</v>
          </cell>
          <cell r="C1639">
            <v>174</v>
          </cell>
          <cell r="D1639">
            <v>21</v>
          </cell>
          <cell r="E1639">
            <v>792020</v>
          </cell>
          <cell r="F1639">
            <v>0</v>
          </cell>
          <cell r="G1639" t="str">
            <v>Затраты по ШПЗ (основные)</v>
          </cell>
          <cell r="H1639">
            <v>2011</v>
          </cell>
          <cell r="I1639">
            <v>7920</v>
          </cell>
          <cell r="J1639">
            <v>274700</v>
          </cell>
          <cell r="K1639">
            <v>1</v>
          </cell>
          <cell r="L1639">
            <v>0</v>
          </cell>
          <cell r="M1639">
            <v>0</v>
          </cell>
          <cell r="N1639">
            <v>0</v>
          </cell>
          <cell r="R1639">
            <v>0</v>
          </cell>
          <cell r="S1639">
            <v>0</v>
          </cell>
          <cell r="T1639">
            <v>0</v>
          </cell>
          <cell r="U1639">
            <v>33</v>
          </cell>
          <cell r="V1639">
            <v>0</v>
          </cell>
          <cell r="W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33</v>
          </cell>
          <cell r="AE1639">
            <v>132000</v>
          </cell>
          <cell r="AF1639">
            <v>0</v>
          </cell>
          <cell r="AI1639">
            <v>2251</v>
          </cell>
          <cell r="AK1639">
            <v>0</v>
          </cell>
          <cell r="AM1639">
            <v>303</v>
          </cell>
          <cell r="AN1639">
            <v>1</v>
          </cell>
          <cell r="AO1639">
            <v>393216</v>
          </cell>
          <cell r="AQ1639">
            <v>0</v>
          </cell>
          <cell r="AR1639">
            <v>0</v>
          </cell>
          <cell r="AS1639" t="str">
            <v>Ы</v>
          </cell>
          <cell r="AT1639" t="str">
            <v>Ы</v>
          </cell>
          <cell r="AU1639">
            <v>0</v>
          </cell>
          <cell r="AV1639">
            <v>0</v>
          </cell>
          <cell r="AW1639">
            <v>23</v>
          </cell>
          <cell r="AX1639">
            <v>1</v>
          </cell>
          <cell r="AY1639">
            <v>0</v>
          </cell>
          <cell r="AZ1639">
            <v>0</v>
          </cell>
          <cell r="BA1639">
            <v>0</v>
          </cell>
          <cell r="BB1639">
            <v>0</v>
          </cell>
          <cell r="BC1639">
            <v>38828</v>
          </cell>
        </row>
        <row r="1640">
          <cell r="A1640">
            <v>2006</v>
          </cell>
          <cell r="B1640">
            <v>2</v>
          </cell>
          <cell r="C1640">
            <v>175</v>
          </cell>
          <cell r="D1640">
            <v>21</v>
          </cell>
          <cell r="E1640">
            <v>792020</v>
          </cell>
          <cell r="F1640">
            <v>0</v>
          </cell>
          <cell r="G1640" t="str">
            <v>Затраты по ШПЗ (основные)</v>
          </cell>
          <cell r="H1640">
            <v>2011</v>
          </cell>
          <cell r="I1640">
            <v>7920</v>
          </cell>
          <cell r="J1640">
            <v>198.29</v>
          </cell>
          <cell r="K1640">
            <v>1</v>
          </cell>
          <cell r="L1640">
            <v>0</v>
          </cell>
          <cell r="M1640">
            <v>0</v>
          </cell>
          <cell r="N1640">
            <v>0</v>
          </cell>
          <cell r="R1640">
            <v>0</v>
          </cell>
          <cell r="S1640">
            <v>0</v>
          </cell>
          <cell r="T1640">
            <v>0</v>
          </cell>
          <cell r="U1640">
            <v>33</v>
          </cell>
          <cell r="V1640">
            <v>0</v>
          </cell>
          <cell r="W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33</v>
          </cell>
          <cell r="AE1640">
            <v>133100</v>
          </cell>
          <cell r="AF1640">
            <v>0</v>
          </cell>
          <cell r="AI1640">
            <v>2251</v>
          </cell>
          <cell r="AK1640">
            <v>0</v>
          </cell>
          <cell r="AM1640">
            <v>304</v>
          </cell>
          <cell r="AN1640">
            <v>1</v>
          </cell>
          <cell r="AO1640">
            <v>393216</v>
          </cell>
          <cell r="AQ1640">
            <v>0</v>
          </cell>
          <cell r="AR1640">
            <v>0</v>
          </cell>
          <cell r="AS1640" t="str">
            <v>Ы</v>
          </cell>
          <cell r="AT1640" t="str">
            <v>Ы</v>
          </cell>
          <cell r="AU1640">
            <v>0</v>
          </cell>
          <cell r="AV1640">
            <v>0</v>
          </cell>
          <cell r="AW1640">
            <v>23</v>
          </cell>
          <cell r="AX1640">
            <v>1</v>
          </cell>
          <cell r="AY1640">
            <v>0</v>
          </cell>
          <cell r="AZ1640">
            <v>0</v>
          </cell>
          <cell r="BA1640">
            <v>0</v>
          </cell>
          <cell r="BB1640">
            <v>0</v>
          </cell>
          <cell r="BC1640">
            <v>38828</v>
          </cell>
        </row>
        <row r="1641">
          <cell r="A1641">
            <v>2006</v>
          </cell>
          <cell r="B1641">
            <v>2</v>
          </cell>
          <cell r="C1641">
            <v>176</v>
          </cell>
          <cell r="D1641">
            <v>21</v>
          </cell>
          <cell r="E1641">
            <v>792020</v>
          </cell>
          <cell r="F1641">
            <v>0</v>
          </cell>
          <cell r="G1641" t="str">
            <v>Затраты по ШПЗ (основные)</v>
          </cell>
          <cell r="H1641">
            <v>2011</v>
          </cell>
          <cell r="I1641">
            <v>7920</v>
          </cell>
          <cell r="J1641">
            <v>1488</v>
          </cell>
          <cell r="K1641">
            <v>1</v>
          </cell>
          <cell r="L1641">
            <v>0</v>
          </cell>
          <cell r="M1641">
            <v>0</v>
          </cell>
          <cell r="N1641">
            <v>0</v>
          </cell>
          <cell r="R1641">
            <v>0</v>
          </cell>
          <cell r="S1641">
            <v>0</v>
          </cell>
          <cell r="T1641">
            <v>0</v>
          </cell>
          <cell r="U1641">
            <v>33</v>
          </cell>
          <cell r="V1641">
            <v>0</v>
          </cell>
          <cell r="W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33</v>
          </cell>
          <cell r="AE1641">
            <v>135000</v>
          </cell>
          <cell r="AF1641">
            <v>0</v>
          </cell>
          <cell r="AI1641">
            <v>2251</v>
          </cell>
          <cell r="AK1641">
            <v>0</v>
          </cell>
          <cell r="AM1641">
            <v>305</v>
          </cell>
          <cell r="AN1641">
            <v>1</v>
          </cell>
          <cell r="AO1641">
            <v>393216</v>
          </cell>
          <cell r="AQ1641">
            <v>0</v>
          </cell>
          <cell r="AR1641">
            <v>0</v>
          </cell>
          <cell r="AS1641" t="str">
            <v>Ы</v>
          </cell>
          <cell r="AT1641" t="str">
            <v>Ы</v>
          </cell>
          <cell r="AU1641">
            <v>0</v>
          </cell>
          <cell r="AV1641">
            <v>0</v>
          </cell>
          <cell r="AW1641">
            <v>23</v>
          </cell>
          <cell r="AX1641">
            <v>1</v>
          </cell>
          <cell r="AY1641">
            <v>0</v>
          </cell>
          <cell r="AZ1641">
            <v>0</v>
          </cell>
          <cell r="BA1641">
            <v>0</v>
          </cell>
          <cell r="BB1641">
            <v>0</v>
          </cell>
          <cell r="BC1641">
            <v>38828</v>
          </cell>
        </row>
        <row r="1642">
          <cell r="A1642">
            <v>2006</v>
          </cell>
          <cell r="B1642">
            <v>2</v>
          </cell>
          <cell r="C1642">
            <v>177</v>
          </cell>
          <cell r="D1642">
            <v>21</v>
          </cell>
          <cell r="E1642">
            <v>792020</v>
          </cell>
          <cell r="F1642">
            <v>0</v>
          </cell>
          <cell r="G1642" t="str">
            <v>Затраты по ШПЗ (основные)</v>
          </cell>
          <cell r="H1642">
            <v>2011</v>
          </cell>
          <cell r="I1642">
            <v>7920</v>
          </cell>
          <cell r="J1642">
            <v>304544.15999999997</v>
          </cell>
          <cell r="K1642">
            <v>1</v>
          </cell>
          <cell r="L1642">
            <v>0</v>
          </cell>
          <cell r="M1642">
            <v>0</v>
          </cell>
          <cell r="N1642">
            <v>0</v>
          </cell>
          <cell r="R1642">
            <v>0</v>
          </cell>
          <cell r="S1642">
            <v>0</v>
          </cell>
          <cell r="T1642">
            <v>0</v>
          </cell>
          <cell r="U1642">
            <v>33</v>
          </cell>
          <cell r="V1642">
            <v>0</v>
          </cell>
          <cell r="W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33</v>
          </cell>
          <cell r="AE1642">
            <v>143000</v>
          </cell>
          <cell r="AF1642">
            <v>0</v>
          </cell>
          <cell r="AI1642">
            <v>2251</v>
          </cell>
          <cell r="AK1642">
            <v>0</v>
          </cell>
          <cell r="AM1642">
            <v>306</v>
          </cell>
          <cell r="AN1642">
            <v>1</v>
          </cell>
          <cell r="AO1642">
            <v>393216</v>
          </cell>
          <cell r="AQ1642">
            <v>0</v>
          </cell>
          <cell r="AR1642">
            <v>0</v>
          </cell>
          <cell r="AS1642" t="str">
            <v>Ы</v>
          </cell>
          <cell r="AT1642" t="str">
            <v>Ы</v>
          </cell>
          <cell r="AU1642">
            <v>0</v>
          </cell>
          <cell r="AV1642">
            <v>0</v>
          </cell>
          <cell r="AW1642">
            <v>23</v>
          </cell>
          <cell r="AX1642">
            <v>1</v>
          </cell>
          <cell r="AY1642">
            <v>0</v>
          </cell>
          <cell r="AZ1642">
            <v>0</v>
          </cell>
          <cell r="BA1642">
            <v>0</v>
          </cell>
          <cell r="BB1642">
            <v>0</v>
          </cell>
          <cell r="BC1642">
            <v>38828</v>
          </cell>
        </row>
        <row r="1643">
          <cell r="A1643">
            <v>2006</v>
          </cell>
          <cell r="B1643">
            <v>2</v>
          </cell>
          <cell r="C1643">
            <v>178</v>
          </cell>
          <cell r="D1643">
            <v>21</v>
          </cell>
          <cell r="E1643">
            <v>792020</v>
          </cell>
          <cell r="F1643">
            <v>0</v>
          </cell>
          <cell r="G1643" t="str">
            <v>Затраты по ШПЗ (основные)</v>
          </cell>
          <cell r="H1643">
            <v>2011</v>
          </cell>
          <cell r="I1643">
            <v>7920</v>
          </cell>
          <cell r="J1643">
            <v>531190.4</v>
          </cell>
          <cell r="K1643">
            <v>1</v>
          </cell>
          <cell r="L1643">
            <v>0</v>
          </cell>
          <cell r="M1643">
            <v>0</v>
          </cell>
          <cell r="N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33</v>
          </cell>
          <cell r="V1643">
            <v>0</v>
          </cell>
          <cell r="W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33</v>
          </cell>
          <cell r="AE1643">
            <v>151000</v>
          </cell>
          <cell r="AF1643">
            <v>0</v>
          </cell>
          <cell r="AI1643">
            <v>2251</v>
          </cell>
          <cell r="AK1643">
            <v>0</v>
          </cell>
          <cell r="AM1643">
            <v>307</v>
          </cell>
          <cell r="AN1643">
            <v>1</v>
          </cell>
          <cell r="AO1643">
            <v>393216</v>
          </cell>
          <cell r="AQ1643">
            <v>0</v>
          </cell>
          <cell r="AR1643">
            <v>0</v>
          </cell>
          <cell r="AS1643" t="str">
            <v>Ы</v>
          </cell>
          <cell r="AT1643" t="str">
            <v>Ы</v>
          </cell>
          <cell r="AU1643">
            <v>0</v>
          </cell>
          <cell r="AV1643">
            <v>0</v>
          </cell>
          <cell r="AW1643">
            <v>23</v>
          </cell>
          <cell r="AX1643">
            <v>1</v>
          </cell>
          <cell r="AY1643">
            <v>0</v>
          </cell>
          <cell r="AZ1643">
            <v>0</v>
          </cell>
          <cell r="BA1643">
            <v>0</v>
          </cell>
          <cell r="BB1643">
            <v>0</v>
          </cell>
          <cell r="BC1643">
            <v>38828</v>
          </cell>
        </row>
        <row r="1644">
          <cell r="A1644">
            <v>2006</v>
          </cell>
          <cell r="B1644">
            <v>2</v>
          </cell>
          <cell r="C1644">
            <v>179</v>
          </cell>
          <cell r="D1644">
            <v>21</v>
          </cell>
          <cell r="E1644">
            <v>792020</v>
          </cell>
          <cell r="F1644">
            <v>0</v>
          </cell>
          <cell r="G1644" t="str">
            <v>Затраты по ШПЗ (основные)</v>
          </cell>
          <cell r="H1644">
            <v>2011</v>
          </cell>
          <cell r="I1644">
            <v>7920</v>
          </cell>
          <cell r="J1644">
            <v>51959.07</v>
          </cell>
          <cell r="K1644">
            <v>1</v>
          </cell>
          <cell r="L1644">
            <v>0</v>
          </cell>
          <cell r="M1644">
            <v>0</v>
          </cell>
          <cell r="N1644">
            <v>0</v>
          </cell>
          <cell r="R1644">
            <v>0</v>
          </cell>
          <cell r="S1644">
            <v>0</v>
          </cell>
          <cell r="T1644">
            <v>0</v>
          </cell>
          <cell r="U1644">
            <v>33</v>
          </cell>
          <cell r="V1644">
            <v>0</v>
          </cell>
          <cell r="W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33</v>
          </cell>
          <cell r="AE1644">
            <v>152000</v>
          </cell>
          <cell r="AF1644">
            <v>0</v>
          </cell>
          <cell r="AI1644">
            <v>2251</v>
          </cell>
          <cell r="AK1644">
            <v>0</v>
          </cell>
          <cell r="AM1644">
            <v>308</v>
          </cell>
          <cell r="AN1644">
            <v>1</v>
          </cell>
          <cell r="AO1644">
            <v>393216</v>
          </cell>
          <cell r="AQ1644">
            <v>0</v>
          </cell>
          <cell r="AR1644">
            <v>0</v>
          </cell>
          <cell r="AS1644" t="str">
            <v>Ы</v>
          </cell>
          <cell r="AT1644" t="str">
            <v>Ы</v>
          </cell>
          <cell r="AU1644">
            <v>0</v>
          </cell>
          <cell r="AV1644">
            <v>0</v>
          </cell>
          <cell r="AW1644">
            <v>23</v>
          </cell>
          <cell r="AX1644">
            <v>1</v>
          </cell>
          <cell r="AY1644">
            <v>0</v>
          </cell>
          <cell r="AZ1644">
            <v>0</v>
          </cell>
          <cell r="BA1644">
            <v>0</v>
          </cell>
          <cell r="BB1644">
            <v>0</v>
          </cell>
          <cell r="BC1644">
            <v>38828</v>
          </cell>
        </row>
        <row r="1645">
          <cell r="A1645">
            <v>2006</v>
          </cell>
          <cell r="B1645">
            <v>2</v>
          </cell>
          <cell r="C1645">
            <v>180</v>
          </cell>
          <cell r="D1645">
            <v>21</v>
          </cell>
          <cell r="E1645">
            <v>792020</v>
          </cell>
          <cell r="F1645">
            <v>0</v>
          </cell>
          <cell r="G1645" t="str">
            <v>Затраты по ШПЗ (основные)</v>
          </cell>
          <cell r="H1645">
            <v>2011</v>
          </cell>
          <cell r="I1645">
            <v>7920</v>
          </cell>
          <cell r="J1645">
            <v>1702355.67</v>
          </cell>
          <cell r="K1645">
            <v>1</v>
          </cell>
          <cell r="L1645">
            <v>0</v>
          </cell>
          <cell r="M1645">
            <v>0</v>
          </cell>
          <cell r="N1645">
            <v>0</v>
          </cell>
          <cell r="R1645">
            <v>0</v>
          </cell>
          <cell r="S1645">
            <v>0</v>
          </cell>
          <cell r="T1645">
            <v>0</v>
          </cell>
          <cell r="U1645">
            <v>33</v>
          </cell>
          <cell r="V1645">
            <v>0</v>
          </cell>
          <cell r="W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33</v>
          </cell>
          <cell r="AE1645">
            <v>220000</v>
          </cell>
          <cell r="AF1645">
            <v>0</v>
          </cell>
          <cell r="AI1645">
            <v>2251</v>
          </cell>
          <cell r="AK1645">
            <v>0</v>
          </cell>
          <cell r="AM1645">
            <v>309</v>
          </cell>
          <cell r="AN1645">
            <v>1</v>
          </cell>
          <cell r="AO1645">
            <v>393216</v>
          </cell>
          <cell r="AQ1645">
            <v>0</v>
          </cell>
          <cell r="AR1645">
            <v>0</v>
          </cell>
          <cell r="AS1645" t="str">
            <v>Ы</v>
          </cell>
          <cell r="AT1645" t="str">
            <v>Ы</v>
          </cell>
          <cell r="AU1645">
            <v>0</v>
          </cell>
          <cell r="AV1645">
            <v>0</v>
          </cell>
          <cell r="AW1645">
            <v>23</v>
          </cell>
          <cell r="AX1645">
            <v>1</v>
          </cell>
          <cell r="AY1645">
            <v>0</v>
          </cell>
          <cell r="AZ1645">
            <v>0</v>
          </cell>
          <cell r="BA1645">
            <v>0</v>
          </cell>
          <cell r="BB1645">
            <v>0</v>
          </cell>
          <cell r="BC1645">
            <v>38828</v>
          </cell>
        </row>
        <row r="1646">
          <cell r="A1646">
            <v>2006</v>
          </cell>
          <cell r="B1646">
            <v>2</v>
          </cell>
          <cell r="C1646">
            <v>181</v>
          </cell>
          <cell r="D1646">
            <v>21</v>
          </cell>
          <cell r="E1646">
            <v>792020</v>
          </cell>
          <cell r="F1646">
            <v>0</v>
          </cell>
          <cell r="G1646" t="str">
            <v>Затраты по ШПЗ (основные)</v>
          </cell>
          <cell r="H1646">
            <v>2011</v>
          </cell>
          <cell r="I1646">
            <v>7920</v>
          </cell>
          <cell r="J1646">
            <v>919141.98</v>
          </cell>
          <cell r="K1646">
            <v>1</v>
          </cell>
          <cell r="L1646">
            <v>0</v>
          </cell>
          <cell r="M1646">
            <v>0</v>
          </cell>
          <cell r="N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33</v>
          </cell>
          <cell r="V1646">
            <v>0</v>
          </cell>
          <cell r="W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33</v>
          </cell>
          <cell r="AE1646">
            <v>230000</v>
          </cell>
          <cell r="AF1646">
            <v>0</v>
          </cell>
          <cell r="AI1646">
            <v>2251</v>
          </cell>
          <cell r="AK1646">
            <v>0</v>
          </cell>
          <cell r="AM1646">
            <v>310</v>
          </cell>
          <cell r="AN1646">
            <v>1</v>
          </cell>
          <cell r="AO1646">
            <v>393216</v>
          </cell>
          <cell r="AQ1646">
            <v>0</v>
          </cell>
          <cell r="AR1646">
            <v>0</v>
          </cell>
          <cell r="AS1646" t="str">
            <v>Ы</v>
          </cell>
          <cell r="AT1646" t="str">
            <v>Ы</v>
          </cell>
          <cell r="AU1646">
            <v>0</v>
          </cell>
          <cell r="AV1646">
            <v>0</v>
          </cell>
          <cell r="AW1646">
            <v>23</v>
          </cell>
          <cell r="AX1646">
            <v>1</v>
          </cell>
          <cell r="AY1646">
            <v>0</v>
          </cell>
          <cell r="AZ1646">
            <v>0</v>
          </cell>
          <cell r="BA1646">
            <v>0</v>
          </cell>
          <cell r="BB1646">
            <v>0</v>
          </cell>
          <cell r="BC1646">
            <v>38828</v>
          </cell>
        </row>
        <row r="1647">
          <cell r="A1647">
            <v>2006</v>
          </cell>
          <cell r="B1647">
            <v>2</v>
          </cell>
          <cell r="C1647">
            <v>182</v>
          </cell>
          <cell r="D1647">
            <v>21</v>
          </cell>
          <cell r="E1647">
            <v>792020</v>
          </cell>
          <cell r="F1647">
            <v>0</v>
          </cell>
          <cell r="G1647" t="str">
            <v>Затраты по ШПЗ (основные)</v>
          </cell>
          <cell r="H1647">
            <v>2011</v>
          </cell>
          <cell r="I1647">
            <v>7920</v>
          </cell>
          <cell r="J1647">
            <v>145312.95000000001</v>
          </cell>
          <cell r="K1647">
            <v>1</v>
          </cell>
          <cell r="L1647">
            <v>0</v>
          </cell>
          <cell r="M1647">
            <v>0</v>
          </cell>
          <cell r="N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33</v>
          </cell>
          <cell r="V1647">
            <v>0</v>
          </cell>
          <cell r="W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33</v>
          </cell>
          <cell r="AE1647">
            <v>260000</v>
          </cell>
          <cell r="AF1647">
            <v>0</v>
          </cell>
          <cell r="AI1647">
            <v>2251</v>
          </cell>
          <cell r="AK1647">
            <v>0</v>
          </cell>
          <cell r="AM1647">
            <v>311</v>
          </cell>
          <cell r="AN1647">
            <v>1</v>
          </cell>
          <cell r="AO1647">
            <v>393216</v>
          </cell>
          <cell r="AQ1647">
            <v>0</v>
          </cell>
          <cell r="AR1647">
            <v>0</v>
          </cell>
          <cell r="AS1647" t="str">
            <v>Ы</v>
          </cell>
          <cell r="AT1647" t="str">
            <v>Ы</v>
          </cell>
          <cell r="AU1647">
            <v>0</v>
          </cell>
          <cell r="AV1647">
            <v>0</v>
          </cell>
          <cell r="AW1647">
            <v>23</v>
          </cell>
          <cell r="AX1647">
            <v>1</v>
          </cell>
          <cell r="AY1647">
            <v>0</v>
          </cell>
          <cell r="AZ1647">
            <v>0</v>
          </cell>
          <cell r="BA1647">
            <v>0</v>
          </cell>
          <cell r="BB1647">
            <v>0</v>
          </cell>
          <cell r="BC1647">
            <v>38828</v>
          </cell>
        </row>
        <row r="1648">
          <cell r="A1648">
            <v>2006</v>
          </cell>
          <cell r="B1648">
            <v>2</v>
          </cell>
          <cell r="C1648">
            <v>183</v>
          </cell>
          <cell r="D1648">
            <v>21</v>
          </cell>
          <cell r="E1648">
            <v>792020</v>
          </cell>
          <cell r="F1648">
            <v>0</v>
          </cell>
          <cell r="G1648" t="str">
            <v>Затраты по ШПЗ (основные)</v>
          </cell>
          <cell r="H1648">
            <v>2011</v>
          </cell>
          <cell r="I1648">
            <v>7920</v>
          </cell>
          <cell r="J1648">
            <v>238487.53</v>
          </cell>
          <cell r="K1648">
            <v>1</v>
          </cell>
          <cell r="L1648">
            <v>0</v>
          </cell>
          <cell r="M1648">
            <v>0</v>
          </cell>
          <cell r="N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33</v>
          </cell>
          <cell r="V1648">
            <v>0</v>
          </cell>
          <cell r="W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33</v>
          </cell>
          <cell r="AE1648">
            <v>270000</v>
          </cell>
          <cell r="AF1648">
            <v>0</v>
          </cell>
          <cell r="AI1648">
            <v>2251</v>
          </cell>
          <cell r="AK1648">
            <v>0</v>
          </cell>
          <cell r="AM1648">
            <v>312</v>
          </cell>
          <cell r="AN1648">
            <v>1</v>
          </cell>
          <cell r="AO1648">
            <v>393216</v>
          </cell>
          <cell r="AQ1648">
            <v>0</v>
          </cell>
          <cell r="AR1648">
            <v>0</v>
          </cell>
          <cell r="AS1648" t="str">
            <v>Ы</v>
          </cell>
          <cell r="AT1648" t="str">
            <v>Ы</v>
          </cell>
          <cell r="AU1648">
            <v>0</v>
          </cell>
          <cell r="AV1648">
            <v>0</v>
          </cell>
          <cell r="AW1648">
            <v>23</v>
          </cell>
          <cell r="AX1648">
            <v>1</v>
          </cell>
          <cell r="AY1648">
            <v>0</v>
          </cell>
          <cell r="AZ1648">
            <v>0</v>
          </cell>
          <cell r="BA1648">
            <v>0</v>
          </cell>
          <cell r="BB1648">
            <v>0</v>
          </cell>
          <cell r="BC1648">
            <v>38828</v>
          </cell>
        </row>
        <row r="1649">
          <cell r="A1649">
            <v>2006</v>
          </cell>
          <cell r="B1649">
            <v>2</v>
          </cell>
          <cell r="C1649">
            <v>184</v>
          </cell>
          <cell r="D1649">
            <v>21</v>
          </cell>
          <cell r="E1649">
            <v>792020</v>
          </cell>
          <cell r="F1649">
            <v>0</v>
          </cell>
          <cell r="G1649" t="str">
            <v>Затраты по ШПЗ (основные)</v>
          </cell>
          <cell r="H1649">
            <v>2011</v>
          </cell>
          <cell r="I1649">
            <v>7920</v>
          </cell>
          <cell r="J1649">
            <v>8344.5300000000007</v>
          </cell>
          <cell r="K1649">
            <v>1</v>
          </cell>
          <cell r="L1649">
            <v>0</v>
          </cell>
          <cell r="M1649">
            <v>0</v>
          </cell>
          <cell r="N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33</v>
          </cell>
          <cell r="V1649">
            <v>0</v>
          </cell>
          <cell r="W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33</v>
          </cell>
          <cell r="AE1649">
            <v>280000</v>
          </cell>
          <cell r="AF1649">
            <v>0</v>
          </cell>
          <cell r="AI1649">
            <v>2251</v>
          </cell>
          <cell r="AK1649">
            <v>0</v>
          </cell>
          <cell r="AM1649">
            <v>313</v>
          </cell>
          <cell r="AN1649">
            <v>1</v>
          </cell>
          <cell r="AO1649">
            <v>393216</v>
          </cell>
          <cell r="AQ1649">
            <v>0</v>
          </cell>
          <cell r="AR1649">
            <v>0</v>
          </cell>
          <cell r="AS1649" t="str">
            <v>Ы</v>
          </cell>
          <cell r="AT1649" t="str">
            <v>Ы</v>
          </cell>
          <cell r="AU1649">
            <v>0</v>
          </cell>
          <cell r="AV1649">
            <v>0</v>
          </cell>
          <cell r="AW1649">
            <v>23</v>
          </cell>
          <cell r="AX1649">
            <v>1</v>
          </cell>
          <cell r="AY1649">
            <v>0</v>
          </cell>
          <cell r="AZ1649">
            <v>0</v>
          </cell>
          <cell r="BA1649">
            <v>0</v>
          </cell>
          <cell r="BB1649">
            <v>0</v>
          </cell>
          <cell r="BC1649">
            <v>38828</v>
          </cell>
        </row>
        <row r="1650">
          <cell r="A1650">
            <v>2006</v>
          </cell>
          <cell r="B1650">
            <v>2</v>
          </cell>
          <cell r="C1650">
            <v>185</v>
          </cell>
          <cell r="D1650">
            <v>21</v>
          </cell>
          <cell r="E1650">
            <v>792020</v>
          </cell>
          <cell r="F1650">
            <v>0</v>
          </cell>
          <cell r="G1650" t="str">
            <v>Затраты по ШПЗ (основные)</v>
          </cell>
          <cell r="H1650">
            <v>2011</v>
          </cell>
          <cell r="I1650">
            <v>7920</v>
          </cell>
          <cell r="J1650">
            <v>57791.34</v>
          </cell>
          <cell r="K1650">
            <v>1</v>
          </cell>
          <cell r="L1650">
            <v>0</v>
          </cell>
          <cell r="M1650">
            <v>0</v>
          </cell>
          <cell r="N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33</v>
          </cell>
          <cell r="V1650">
            <v>0</v>
          </cell>
          <cell r="W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33</v>
          </cell>
          <cell r="AE1650">
            <v>280100</v>
          </cell>
          <cell r="AF1650">
            <v>0</v>
          </cell>
          <cell r="AI1650">
            <v>2251</v>
          </cell>
          <cell r="AK1650">
            <v>0</v>
          </cell>
          <cell r="AM1650">
            <v>314</v>
          </cell>
          <cell r="AN1650">
            <v>1</v>
          </cell>
          <cell r="AO1650">
            <v>393216</v>
          </cell>
          <cell r="AQ1650">
            <v>0</v>
          </cell>
          <cell r="AR1650">
            <v>0</v>
          </cell>
          <cell r="AS1650" t="str">
            <v>Ы</v>
          </cell>
          <cell r="AT1650" t="str">
            <v>Ы</v>
          </cell>
          <cell r="AU1650">
            <v>0</v>
          </cell>
          <cell r="AV1650">
            <v>0</v>
          </cell>
          <cell r="AW1650">
            <v>23</v>
          </cell>
          <cell r="AX1650">
            <v>1</v>
          </cell>
          <cell r="AY1650">
            <v>0</v>
          </cell>
          <cell r="AZ1650">
            <v>0</v>
          </cell>
          <cell r="BA1650">
            <v>0</v>
          </cell>
          <cell r="BB1650">
            <v>0</v>
          </cell>
          <cell r="BC1650">
            <v>38828</v>
          </cell>
        </row>
        <row r="1651">
          <cell r="A1651">
            <v>2006</v>
          </cell>
          <cell r="B1651">
            <v>2</v>
          </cell>
          <cell r="C1651">
            <v>186</v>
          </cell>
          <cell r="D1651">
            <v>21</v>
          </cell>
          <cell r="E1651">
            <v>792020</v>
          </cell>
          <cell r="F1651">
            <v>0</v>
          </cell>
          <cell r="G1651" t="str">
            <v>Затраты по ШПЗ (основные)</v>
          </cell>
          <cell r="H1651">
            <v>2011</v>
          </cell>
          <cell r="I1651">
            <v>7920</v>
          </cell>
          <cell r="J1651">
            <v>53140.23</v>
          </cell>
          <cell r="K1651">
            <v>1</v>
          </cell>
          <cell r="L1651">
            <v>0</v>
          </cell>
          <cell r="M1651">
            <v>0</v>
          </cell>
          <cell r="N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33</v>
          </cell>
          <cell r="V1651">
            <v>0</v>
          </cell>
          <cell r="W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33</v>
          </cell>
          <cell r="AE1651">
            <v>280200</v>
          </cell>
          <cell r="AF1651">
            <v>0</v>
          </cell>
          <cell r="AI1651">
            <v>2251</v>
          </cell>
          <cell r="AK1651">
            <v>0</v>
          </cell>
          <cell r="AM1651">
            <v>315</v>
          </cell>
          <cell r="AN1651">
            <v>1</v>
          </cell>
          <cell r="AO1651">
            <v>393216</v>
          </cell>
          <cell r="AQ1651">
            <v>0</v>
          </cell>
          <cell r="AR1651">
            <v>0</v>
          </cell>
          <cell r="AS1651" t="str">
            <v>Ы</v>
          </cell>
          <cell r="AT1651" t="str">
            <v>Ы</v>
          </cell>
          <cell r="AU1651">
            <v>0</v>
          </cell>
          <cell r="AV1651">
            <v>0</v>
          </cell>
          <cell r="AW1651">
            <v>23</v>
          </cell>
          <cell r="AX1651">
            <v>1</v>
          </cell>
          <cell r="AY1651">
            <v>0</v>
          </cell>
          <cell r="AZ1651">
            <v>0</v>
          </cell>
          <cell r="BA1651">
            <v>0</v>
          </cell>
          <cell r="BB1651">
            <v>0</v>
          </cell>
          <cell r="BC1651">
            <v>38828</v>
          </cell>
        </row>
        <row r="1652">
          <cell r="A1652">
            <v>2006</v>
          </cell>
          <cell r="B1652">
            <v>2</v>
          </cell>
          <cell r="C1652">
            <v>187</v>
          </cell>
          <cell r="D1652">
            <v>21</v>
          </cell>
          <cell r="E1652">
            <v>792020</v>
          </cell>
          <cell r="F1652">
            <v>0</v>
          </cell>
          <cell r="G1652" t="str">
            <v>Затраты по ШПЗ (основные)</v>
          </cell>
          <cell r="H1652">
            <v>2011</v>
          </cell>
          <cell r="I1652">
            <v>7920</v>
          </cell>
          <cell r="J1652">
            <v>6089.4</v>
          </cell>
          <cell r="K1652">
            <v>1</v>
          </cell>
          <cell r="L1652">
            <v>0</v>
          </cell>
          <cell r="M1652">
            <v>0</v>
          </cell>
          <cell r="N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33</v>
          </cell>
          <cell r="V1652">
            <v>0</v>
          </cell>
          <cell r="W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33</v>
          </cell>
          <cell r="AE1652">
            <v>280300</v>
          </cell>
          <cell r="AF1652">
            <v>0</v>
          </cell>
          <cell r="AI1652">
            <v>2251</v>
          </cell>
          <cell r="AK1652">
            <v>0</v>
          </cell>
          <cell r="AM1652">
            <v>316</v>
          </cell>
          <cell r="AN1652">
            <v>1</v>
          </cell>
          <cell r="AO1652">
            <v>393216</v>
          </cell>
          <cell r="AQ1652">
            <v>0</v>
          </cell>
          <cell r="AR1652">
            <v>0</v>
          </cell>
          <cell r="AS1652" t="str">
            <v>Ы</v>
          </cell>
          <cell r="AT1652" t="str">
            <v>Ы</v>
          </cell>
          <cell r="AU1652">
            <v>0</v>
          </cell>
          <cell r="AV1652">
            <v>0</v>
          </cell>
          <cell r="AW1652">
            <v>23</v>
          </cell>
          <cell r="AX1652">
            <v>1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38828</v>
          </cell>
        </row>
        <row r="1653">
          <cell r="A1653">
            <v>2006</v>
          </cell>
          <cell r="B1653">
            <v>2</v>
          </cell>
          <cell r="C1653">
            <v>188</v>
          </cell>
          <cell r="D1653">
            <v>21</v>
          </cell>
          <cell r="E1653">
            <v>792020</v>
          </cell>
          <cell r="F1653">
            <v>0</v>
          </cell>
          <cell r="G1653" t="str">
            <v>Затраты по ШПЗ (основные)</v>
          </cell>
          <cell r="H1653">
            <v>2011</v>
          </cell>
          <cell r="I1653">
            <v>7920</v>
          </cell>
          <cell r="J1653">
            <v>158797.51</v>
          </cell>
          <cell r="K1653">
            <v>1</v>
          </cell>
          <cell r="L1653">
            <v>0</v>
          </cell>
          <cell r="M1653">
            <v>0</v>
          </cell>
          <cell r="N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33</v>
          </cell>
          <cell r="V1653">
            <v>0</v>
          </cell>
          <cell r="W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33</v>
          </cell>
          <cell r="AE1653">
            <v>280400</v>
          </cell>
          <cell r="AF1653">
            <v>0</v>
          </cell>
          <cell r="AI1653">
            <v>2251</v>
          </cell>
          <cell r="AK1653">
            <v>0</v>
          </cell>
          <cell r="AM1653">
            <v>317</v>
          </cell>
          <cell r="AN1653">
            <v>1</v>
          </cell>
          <cell r="AO1653">
            <v>393216</v>
          </cell>
          <cell r="AQ1653">
            <v>0</v>
          </cell>
          <cell r="AR1653">
            <v>0</v>
          </cell>
          <cell r="AS1653" t="str">
            <v>Ы</v>
          </cell>
          <cell r="AT1653" t="str">
            <v>Ы</v>
          </cell>
          <cell r="AU1653">
            <v>0</v>
          </cell>
          <cell r="AV1653">
            <v>0</v>
          </cell>
          <cell r="AW1653">
            <v>23</v>
          </cell>
          <cell r="AX1653">
            <v>1</v>
          </cell>
          <cell r="AY1653">
            <v>0</v>
          </cell>
          <cell r="AZ1653">
            <v>0</v>
          </cell>
          <cell r="BA1653">
            <v>0</v>
          </cell>
          <cell r="BB1653">
            <v>0</v>
          </cell>
          <cell r="BC1653">
            <v>38828</v>
          </cell>
        </row>
        <row r="1654">
          <cell r="A1654">
            <v>2006</v>
          </cell>
          <cell r="B1654">
            <v>2</v>
          </cell>
          <cell r="C1654">
            <v>189</v>
          </cell>
          <cell r="D1654">
            <v>21</v>
          </cell>
          <cell r="E1654">
            <v>792020</v>
          </cell>
          <cell r="F1654">
            <v>0</v>
          </cell>
          <cell r="G1654" t="str">
            <v>Затраты по ШПЗ (основные)</v>
          </cell>
          <cell r="H1654">
            <v>2011</v>
          </cell>
          <cell r="I1654">
            <v>7920</v>
          </cell>
          <cell r="J1654">
            <v>17312.189999999999</v>
          </cell>
          <cell r="K1654">
            <v>1</v>
          </cell>
          <cell r="L1654">
            <v>0</v>
          </cell>
          <cell r="M1654">
            <v>0</v>
          </cell>
          <cell r="N1654">
            <v>0</v>
          </cell>
          <cell r="R1654">
            <v>0</v>
          </cell>
          <cell r="S1654">
            <v>0</v>
          </cell>
          <cell r="T1654">
            <v>0</v>
          </cell>
          <cell r="U1654">
            <v>33</v>
          </cell>
          <cell r="V1654">
            <v>0</v>
          </cell>
          <cell r="W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33</v>
          </cell>
          <cell r="AE1654">
            <v>281000</v>
          </cell>
          <cell r="AF1654">
            <v>0</v>
          </cell>
          <cell r="AI1654">
            <v>2251</v>
          </cell>
          <cell r="AK1654">
            <v>0</v>
          </cell>
          <cell r="AM1654">
            <v>318</v>
          </cell>
          <cell r="AN1654">
            <v>1</v>
          </cell>
          <cell r="AO1654">
            <v>393216</v>
          </cell>
          <cell r="AQ1654">
            <v>0</v>
          </cell>
          <cell r="AR1654">
            <v>0</v>
          </cell>
          <cell r="AS1654" t="str">
            <v>Ы</v>
          </cell>
          <cell r="AT1654" t="str">
            <v>Ы</v>
          </cell>
          <cell r="AU1654">
            <v>0</v>
          </cell>
          <cell r="AV1654">
            <v>0</v>
          </cell>
          <cell r="AW1654">
            <v>23</v>
          </cell>
          <cell r="AX1654">
            <v>1</v>
          </cell>
          <cell r="AY1654">
            <v>0</v>
          </cell>
          <cell r="AZ1654">
            <v>0</v>
          </cell>
          <cell r="BA1654">
            <v>0</v>
          </cell>
          <cell r="BB1654">
            <v>0</v>
          </cell>
          <cell r="BC1654">
            <v>38828</v>
          </cell>
        </row>
        <row r="1655">
          <cell r="A1655">
            <v>2006</v>
          </cell>
          <cell r="B1655">
            <v>2</v>
          </cell>
          <cell r="C1655">
            <v>190</v>
          </cell>
          <cell r="D1655">
            <v>21</v>
          </cell>
          <cell r="E1655">
            <v>792020</v>
          </cell>
          <cell r="F1655">
            <v>0</v>
          </cell>
          <cell r="G1655" t="str">
            <v>Затраты по ШПЗ (основные)</v>
          </cell>
          <cell r="H1655">
            <v>2011</v>
          </cell>
          <cell r="I1655">
            <v>7920</v>
          </cell>
          <cell r="J1655">
            <v>13045.15</v>
          </cell>
          <cell r="K1655">
            <v>1</v>
          </cell>
          <cell r="L1655">
            <v>0</v>
          </cell>
          <cell r="M1655">
            <v>0</v>
          </cell>
          <cell r="N1655">
            <v>0</v>
          </cell>
          <cell r="R1655">
            <v>0</v>
          </cell>
          <cell r="S1655">
            <v>0</v>
          </cell>
          <cell r="T1655">
            <v>0</v>
          </cell>
          <cell r="U1655">
            <v>33</v>
          </cell>
          <cell r="V1655">
            <v>0</v>
          </cell>
          <cell r="W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33</v>
          </cell>
          <cell r="AE1655">
            <v>282200</v>
          </cell>
          <cell r="AF1655">
            <v>0</v>
          </cell>
          <cell r="AI1655">
            <v>2251</v>
          </cell>
          <cell r="AK1655">
            <v>0</v>
          </cell>
          <cell r="AM1655">
            <v>319</v>
          </cell>
          <cell r="AN1655">
            <v>1</v>
          </cell>
          <cell r="AO1655">
            <v>393216</v>
          </cell>
          <cell r="AQ1655">
            <v>0</v>
          </cell>
          <cell r="AR1655">
            <v>0</v>
          </cell>
          <cell r="AS1655" t="str">
            <v>Ы</v>
          </cell>
          <cell r="AT1655" t="str">
            <v>Ы</v>
          </cell>
          <cell r="AU1655">
            <v>0</v>
          </cell>
          <cell r="AV1655">
            <v>0</v>
          </cell>
          <cell r="AW1655">
            <v>23</v>
          </cell>
          <cell r="AX1655">
            <v>1</v>
          </cell>
          <cell r="AY1655">
            <v>0</v>
          </cell>
          <cell r="AZ1655">
            <v>0</v>
          </cell>
          <cell r="BA1655">
            <v>0</v>
          </cell>
          <cell r="BB1655">
            <v>0</v>
          </cell>
          <cell r="BC1655">
            <v>38828</v>
          </cell>
        </row>
        <row r="1656">
          <cell r="A1656">
            <v>2006</v>
          </cell>
          <cell r="B1656">
            <v>2</v>
          </cell>
          <cell r="C1656">
            <v>191</v>
          </cell>
          <cell r="D1656">
            <v>21</v>
          </cell>
          <cell r="E1656">
            <v>792020</v>
          </cell>
          <cell r="F1656">
            <v>0</v>
          </cell>
          <cell r="G1656" t="str">
            <v>Затраты по ШПЗ (основные)</v>
          </cell>
          <cell r="H1656">
            <v>2011</v>
          </cell>
          <cell r="I1656">
            <v>7920</v>
          </cell>
          <cell r="J1656">
            <v>37720</v>
          </cell>
          <cell r="K1656">
            <v>1</v>
          </cell>
          <cell r="L1656">
            <v>0</v>
          </cell>
          <cell r="M1656">
            <v>0</v>
          </cell>
          <cell r="N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33</v>
          </cell>
          <cell r="V1656">
            <v>0</v>
          </cell>
          <cell r="W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33</v>
          </cell>
          <cell r="AE1656">
            <v>283000</v>
          </cell>
          <cell r="AF1656">
            <v>0</v>
          </cell>
          <cell r="AI1656">
            <v>2251</v>
          </cell>
          <cell r="AK1656">
            <v>0</v>
          </cell>
          <cell r="AM1656">
            <v>320</v>
          </cell>
          <cell r="AN1656">
            <v>1</v>
          </cell>
          <cell r="AO1656">
            <v>393216</v>
          </cell>
          <cell r="AQ1656">
            <v>0</v>
          </cell>
          <cell r="AR1656">
            <v>0</v>
          </cell>
          <cell r="AS1656" t="str">
            <v>Ы</v>
          </cell>
          <cell r="AT1656" t="str">
            <v>Ы</v>
          </cell>
          <cell r="AU1656">
            <v>0</v>
          </cell>
          <cell r="AV1656">
            <v>0</v>
          </cell>
          <cell r="AW1656">
            <v>23</v>
          </cell>
          <cell r="AX1656">
            <v>1</v>
          </cell>
          <cell r="AY1656">
            <v>0</v>
          </cell>
          <cell r="AZ1656">
            <v>0</v>
          </cell>
          <cell r="BA1656">
            <v>0</v>
          </cell>
          <cell r="BB1656">
            <v>0</v>
          </cell>
          <cell r="BC1656">
            <v>38828</v>
          </cell>
        </row>
        <row r="1657">
          <cell r="A1657">
            <v>2006</v>
          </cell>
          <cell r="B1657">
            <v>2</v>
          </cell>
          <cell r="C1657">
            <v>192</v>
          </cell>
          <cell r="D1657">
            <v>21</v>
          </cell>
          <cell r="E1657">
            <v>792020</v>
          </cell>
          <cell r="F1657">
            <v>0</v>
          </cell>
          <cell r="G1657" t="str">
            <v>Затраты по ШПЗ (основные)</v>
          </cell>
          <cell r="H1657">
            <v>2011</v>
          </cell>
          <cell r="I1657">
            <v>7920</v>
          </cell>
          <cell r="J1657">
            <v>14206.09</v>
          </cell>
          <cell r="K1657">
            <v>1</v>
          </cell>
          <cell r="L1657">
            <v>0</v>
          </cell>
          <cell r="M1657">
            <v>0</v>
          </cell>
          <cell r="N1657">
            <v>0</v>
          </cell>
          <cell r="R1657">
            <v>0</v>
          </cell>
          <cell r="S1657">
            <v>0</v>
          </cell>
          <cell r="T1657">
            <v>0</v>
          </cell>
          <cell r="U1657">
            <v>33</v>
          </cell>
          <cell r="V1657">
            <v>0</v>
          </cell>
          <cell r="W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33</v>
          </cell>
          <cell r="AE1657">
            <v>285000</v>
          </cell>
          <cell r="AF1657">
            <v>0</v>
          </cell>
          <cell r="AI1657">
            <v>2251</v>
          </cell>
          <cell r="AK1657">
            <v>0</v>
          </cell>
          <cell r="AM1657">
            <v>321</v>
          </cell>
          <cell r="AN1657">
            <v>1</v>
          </cell>
          <cell r="AO1657">
            <v>393216</v>
          </cell>
          <cell r="AQ1657">
            <v>0</v>
          </cell>
          <cell r="AR1657">
            <v>0</v>
          </cell>
          <cell r="AS1657" t="str">
            <v>Ы</v>
          </cell>
          <cell r="AT1657" t="str">
            <v>Ы</v>
          </cell>
          <cell r="AU1657">
            <v>0</v>
          </cell>
          <cell r="AV1657">
            <v>0</v>
          </cell>
          <cell r="AW1657">
            <v>23</v>
          </cell>
          <cell r="AX1657">
            <v>1</v>
          </cell>
          <cell r="AY1657">
            <v>0</v>
          </cell>
          <cell r="AZ1657">
            <v>0</v>
          </cell>
          <cell r="BA1657">
            <v>0</v>
          </cell>
          <cell r="BB1657">
            <v>0</v>
          </cell>
          <cell r="BC1657">
            <v>38828</v>
          </cell>
        </row>
        <row r="1658">
          <cell r="A1658">
            <v>2006</v>
          </cell>
          <cell r="B1658">
            <v>2</v>
          </cell>
          <cell r="C1658">
            <v>193</v>
          </cell>
          <cell r="D1658">
            <v>21</v>
          </cell>
          <cell r="E1658">
            <v>792020</v>
          </cell>
          <cell r="F1658">
            <v>0</v>
          </cell>
          <cell r="G1658" t="str">
            <v>Затраты по ШПЗ (основные)</v>
          </cell>
          <cell r="H1658">
            <v>2011</v>
          </cell>
          <cell r="I1658">
            <v>7920</v>
          </cell>
          <cell r="J1658">
            <v>96536.25</v>
          </cell>
          <cell r="K1658">
            <v>1</v>
          </cell>
          <cell r="L1658">
            <v>0</v>
          </cell>
          <cell r="M1658">
            <v>0</v>
          </cell>
          <cell r="N1658">
            <v>0</v>
          </cell>
          <cell r="R1658">
            <v>0</v>
          </cell>
          <cell r="S1658">
            <v>0</v>
          </cell>
          <cell r="T1658">
            <v>0</v>
          </cell>
          <cell r="U1658">
            <v>33</v>
          </cell>
          <cell r="V1658">
            <v>0</v>
          </cell>
          <cell r="W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33</v>
          </cell>
          <cell r="AE1658">
            <v>311000</v>
          </cell>
          <cell r="AF1658">
            <v>0</v>
          </cell>
          <cell r="AI1658">
            <v>2251</v>
          </cell>
          <cell r="AK1658">
            <v>0</v>
          </cell>
          <cell r="AM1658">
            <v>322</v>
          </cell>
          <cell r="AN1658">
            <v>1</v>
          </cell>
          <cell r="AO1658">
            <v>393216</v>
          </cell>
          <cell r="AQ1658">
            <v>0</v>
          </cell>
          <cell r="AR1658">
            <v>0</v>
          </cell>
          <cell r="AS1658" t="str">
            <v>Ы</v>
          </cell>
          <cell r="AT1658" t="str">
            <v>Ы</v>
          </cell>
          <cell r="AU1658">
            <v>0</v>
          </cell>
          <cell r="AV1658">
            <v>0</v>
          </cell>
          <cell r="AW1658">
            <v>23</v>
          </cell>
          <cell r="AX1658">
            <v>1</v>
          </cell>
          <cell r="AY1658">
            <v>0</v>
          </cell>
          <cell r="AZ1658">
            <v>0</v>
          </cell>
          <cell r="BA1658">
            <v>0</v>
          </cell>
          <cell r="BB1658">
            <v>0</v>
          </cell>
          <cell r="BC1658">
            <v>38828</v>
          </cell>
        </row>
        <row r="1659">
          <cell r="A1659">
            <v>2006</v>
          </cell>
          <cell r="B1659">
            <v>2</v>
          </cell>
          <cell r="C1659">
            <v>194</v>
          </cell>
          <cell r="D1659">
            <v>21</v>
          </cell>
          <cell r="E1659">
            <v>792020</v>
          </cell>
          <cell r="F1659">
            <v>0</v>
          </cell>
          <cell r="G1659" t="str">
            <v>Затраты по ШПЗ (основные)</v>
          </cell>
          <cell r="H1659">
            <v>2011</v>
          </cell>
          <cell r="I1659">
            <v>7920</v>
          </cell>
          <cell r="J1659">
            <v>199692.78</v>
          </cell>
          <cell r="K1659">
            <v>1</v>
          </cell>
          <cell r="L1659">
            <v>0</v>
          </cell>
          <cell r="M1659">
            <v>0</v>
          </cell>
          <cell r="N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33</v>
          </cell>
          <cell r="V1659">
            <v>0</v>
          </cell>
          <cell r="W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33</v>
          </cell>
          <cell r="AE1659">
            <v>312000</v>
          </cell>
          <cell r="AF1659">
            <v>0</v>
          </cell>
          <cell r="AI1659">
            <v>2251</v>
          </cell>
          <cell r="AK1659">
            <v>0</v>
          </cell>
          <cell r="AM1659">
            <v>323</v>
          </cell>
          <cell r="AN1659">
            <v>1</v>
          </cell>
          <cell r="AO1659">
            <v>393216</v>
          </cell>
          <cell r="AQ1659">
            <v>0</v>
          </cell>
          <cell r="AR1659">
            <v>0</v>
          </cell>
          <cell r="AS1659" t="str">
            <v>Ы</v>
          </cell>
          <cell r="AT1659" t="str">
            <v>Ы</v>
          </cell>
          <cell r="AU1659">
            <v>0</v>
          </cell>
          <cell r="AV1659">
            <v>0</v>
          </cell>
          <cell r="AW1659">
            <v>23</v>
          </cell>
          <cell r="AX1659">
            <v>1</v>
          </cell>
          <cell r="AY1659">
            <v>0</v>
          </cell>
          <cell r="AZ1659">
            <v>0</v>
          </cell>
          <cell r="BA1659">
            <v>0</v>
          </cell>
          <cell r="BB1659">
            <v>0</v>
          </cell>
          <cell r="BC1659">
            <v>38828</v>
          </cell>
        </row>
        <row r="1660">
          <cell r="A1660">
            <v>2006</v>
          </cell>
          <cell r="B1660">
            <v>2</v>
          </cell>
          <cell r="C1660">
            <v>195</v>
          </cell>
          <cell r="D1660">
            <v>21</v>
          </cell>
          <cell r="E1660">
            <v>792020</v>
          </cell>
          <cell r="F1660">
            <v>0</v>
          </cell>
          <cell r="G1660" t="str">
            <v>Затраты по ШПЗ (основные)</v>
          </cell>
          <cell r="H1660">
            <v>2011</v>
          </cell>
          <cell r="I1660">
            <v>7920</v>
          </cell>
          <cell r="J1660">
            <v>32783.54</v>
          </cell>
          <cell r="K1660">
            <v>1</v>
          </cell>
          <cell r="L1660">
            <v>0</v>
          </cell>
          <cell r="M1660">
            <v>0</v>
          </cell>
          <cell r="N1660">
            <v>0</v>
          </cell>
          <cell r="R1660">
            <v>0</v>
          </cell>
          <cell r="S1660">
            <v>0</v>
          </cell>
          <cell r="T1660">
            <v>0</v>
          </cell>
          <cell r="U1660">
            <v>33</v>
          </cell>
          <cell r="V1660">
            <v>0</v>
          </cell>
          <cell r="W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33</v>
          </cell>
          <cell r="AE1660">
            <v>312100</v>
          </cell>
          <cell r="AF1660">
            <v>0</v>
          </cell>
          <cell r="AI1660">
            <v>2251</v>
          </cell>
          <cell r="AK1660">
            <v>0</v>
          </cell>
          <cell r="AM1660">
            <v>324</v>
          </cell>
          <cell r="AN1660">
            <v>1</v>
          </cell>
          <cell r="AO1660">
            <v>393216</v>
          </cell>
          <cell r="AQ1660">
            <v>0</v>
          </cell>
          <cell r="AR1660">
            <v>0</v>
          </cell>
          <cell r="AS1660" t="str">
            <v>Ы</v>
          </cell>
          <cell r="AT1660" t="str">
            <v>Ы</v>
          </cell>
          <cell r="AU1660">
            <v>0</v>
          </cell>
          <cell r="AV1660">
            <v>0</v>
          </cell>
          <cell r="AW1660">
            <v>23</v>
          </cell>
          <cell r="AX1660">
            <v>1</v>
          </cell>
          <cell r="AY1660">
            <v>0</v>
          </cell>
          <cell r="AZ1660">
            <v>0</v>
          </cell>
          <cell r="BA1660">
            <v>0</v>
          </cell>
          <cell r="BB1660">
            <v>0</v>
          </cell>
          <cell r="BC1660">
            <v>38828</v>
          </cell>
        </row>
        <row r="1661">
          <cell r="A1661">
            <v>2006</v>
          </cell>
          <cell r="B1661">
            <v>2</v>
          </cell>
          <cell r="C1661">
            <v>196</v>
          </cell>
          <cell r="D1661">
            <v>21</v>
          </cell>
          <cell r="E1661">
            <v>792020</v>
          </cell>
          <cell r="F1661">
            <v>0</v>
          </cell>
          <cell r="G1661" t="str">
            <v>Затраты по ШПЗ (основные)</v>
          </cell>
          <cell r="H1661">
            <v>2011</v>
          </cell>
          <cell r="I1661">
            <v>7920</v>
          </cell>
          <cell r="J1661">
            <v>435445.47</v>
          </cell>
          <cell r="K1661">
            <v>1</v>
          </cell>
          <cell r="L1661">
            <v>0</v>
          </cell>
          <cell r="M1661">
            <v>0</v>
          </cell>
          <cell r="N1661">
            <v>0</v>
          </cell>
          <cell r="R1661">
            <v>0</v>
          </cell>
          <cell r="S1661">
            <v>0</v>
          </cell>
          <cell r="T1661">
            <v>0</v>
          </cell>
          <cell r="U1661">
            <v>33</v>
          </cell>
          <cell r="V1661">
            <v>0</v>
          </cell>
          <cell r="W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33</v>
          </cell>
          <cell r="AE1661">
            <v>312200</v>
          </cell>
          <cell r="AF1661">
            <v>0</v>
          </cell>
          <cell r="AI1661">
            <v>2251</v>
          </cell>
          <cell r="AK1661">
            <v>0</v>
          </cell>
          <cell r="AM1661">
            <v>325</v>
          </cell>
          <cell r="AN1661">
            <v>1</v>
          </cell>
          <cell r="AO1661">
            <v>393216</v>
          </cell>
          <cell r="AQ1661">
            <v>0</v>
          </cell>
          <cell r="AR1661">
            <v>0</v>
          </cell>
          <cell r="AS1661" t="str">
            <v>Ы</v>
          </cell>
          <cell r="AT1661" t="str">
            <v>Ы</v>
          </cell>
          <cell r="AU1661">
            <v>0</v>
          </cell>
          <cell r="AV1661">
            <v>0</v>
          </cell>
          <cell r="AW1661">
            <v>23</v>
          </cell>
          <cell r="AX1661">
            <v>1</v>
          </cell>
          <cell r="AY1661">
            <v>0</v>
          </cell>
          <cell r="AZ1661">
            <v>0</v>
          </cell>
          <cell r="BA1661">
            <v>0</v>
          </cell>
          <cell r="BB1661">
            <v>0</v>
          </cell>
          <cell r="BC1661">
            <v>38828</v>
          </cell>
        </row>
        <row r="1662">
          <cell r="A1662">
            <v>2006</v>
          </cell>
          <cell r="B1662">
            <v>2</v>
          </cell>
          <cell r="C1662">
            <v>197</v>
          </cell>
          <cell r="D1662">
            <v>21</v>
          </cell>
          <cell r="E1662">
            <v>792020</v>
          </cell>
          <cell r="F1662">
            <v>0</v>
          </cell>
          <cell r="G1662" t="str">
            <v>Затраты по ШПЗ (основные)</v>
          </cell>
          <cell r="H1662">
            <v>2011</v>
          </cell>
          <cell r="I1662">
            <v>7920</v>
          </cell>
          <cell r="J1662">
            <v>36592.36</v>
          </cell>
          <cell r="K1662">
            <v>1</v>
          </cell>
          <cell r="L1662">
            <v>0</v>
          </cell>
          <cell r="M1662">
            <v>0</v>
          </cell>
          <cell r="N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33</v>
          </cell>
          <cell r="V1662">
            <v>0</v>
          </cell>
          <cell r="W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33</v>
          </cell>
          <cell r="AE1662">
            <v>313000</v>
          </cell>
          <cell r="AF1662">
            <v>0</v>
          </cell>
          <cell r="AI1662">
            <v>2251</v>
          </cell>
          <cell r="AK1662">
            <v>0</v>
          </cell>
          <cell r="AM1662">
            <v>326</v>
          </cell>
          <cell r="AN1662">
            <v>1</v>
          </cell>
          <cell r="AO1662">
            <v>393216</v>
          </cell>
          <cell r="AQ1662">
            <v>0</v>
          </cell>
          <cell r="AR1662">
            <v>0</v>
          </cell>
          <cell r="AS1662" t="str">
            <v>Ы</v>
          </cell>
          <cell r="AT1662" t="str">
            <v>Ы</v>
          </cell>
          <cell r="AU1662">
            <v>0</v>
          </cell>
          <cell r="AV1662">
            <v>0</v>
          </cell>
          <cell r="AW1662">
            <v>23</v>
          </cell>
          <cell r="AX1662">
            <v>1</v>
          </cell>
          <cell r="AY1662">
            <v>0</v>
          </cell>
          <cell r="AZ1662">
            <v>0</v>
          </cell>
          <cell r="BA1662">
            <v>0</v>
          </cell>
          <cell r="BB1662">
            <v>0</v>
          </cell>
          <cell r="BC1662">
            <v>38828</v>
          </cell>
        </row>
        <row r="1663">
          <cell r="A1663">
            <v>2006</v>
          </cell>
          <cell r="B1663">
            <v>2</v>
          </cell>
          <cell r="C1663">
            <v>198</v>
          </cell>
          <cell r="D1663">
            <v>21</v>
          </cell>
          <cell r="E1663">
            <v>792020</v>
          </cell>
          <cell r="F1663">
            <v>0</v>
          </cell>
          <cell r="G1663" t="str">
            <v>Затраты по ШПЗ (основные)</v>
          </cell>
          <cell r="H1663">
            <v>2011</v>
          </cell>
          <cell r="I1663">
            <v>7920</v>
          </cell>
          <cell r="J1663">
            <v>66564.25</v>
          </cell>
          <cell r="K1663">
            <v>1</v>
          </cell>
          <cell r="L1663">
            <v>0</v>
          </cell>
          <cell r="M1663">
            <v>0</v>
          </cell>
          <cell r="N1663">
            <v>0</v>
          </cell>
          <cell r="R1663">
            <v>0</v>
          </cell>
          <cell r="S1663">
            <v>0</v>
          </cell>
          <cell r="T1663">
            <v>0</v>
          </cell>
          <cell r="U1663">
            <v>33</v>
          </cell>
          <cell r="V1663">
            <v>0</v>
          </cell>
          <cell r="W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33</v>
          </cell>
          <cell r="AE1663">
            <v>314000</v>
          </cell>
          <cell r="AF1663">
            <v>0</v>
          </cell>
          <cell r="AI1663">
            <v>2251</v>
          </cell>
          <cell r="AK1663">
            <v>0</v>
          </cell>
          <cell r="AM1663">
            <v>327</v>
          </cell>
          <cell r="AN1663">
            <v>1</v>
          </cell>
          <cell r="AO1663">
            <v>393216</v>
          </cell>
          <cell r="AQ1663">
            <v>0</v>
          </cell>
          <cell r="AR1663">
            <v>0</v>
          </cell>
          <cell r="AS1663" t="str">
            <v>Ы</v>
          </cell>
          <cell r="AT1663" t="str">
            <v>Ы</v>
          </cell>
          <cell r="AU1663">
            <v>0</v>
          </cell>
          <cell r="AV1663">
            <v>0</v>
          </cell>
          <cell r="AW1663">
            <v>23</v>
          </cell>
          <cell r="AX1663">
            <v>1</v>
          </cell>
          <cell r="AY1663">
            <v>0</v>
          </cell>
          <cell r="AZ1663">
            <v>0</v>
          </cell>
          <cell r="BA1663">
            <v>0</v>
          </cell>
          <cell r="BB1663">
            <v>0</v>
          </cell>
          <cell r="BC1663">
            <v>38828</v>
          </cell>
        </row>
        <row r="1664">
          <cell r="A1664">
            <v>2006</v>
          </cell>
          <cell r="B1664">
            <v>2</v>
          </cell>
          <cell r="C1664">
            <v>199</v>
          </cell>
          <cell r="D1664">
            <v>21</v>
          </cell>
          <cell r="E1664">
            <v>792020</v>
          </cell>
          <cell r="F1664">
            <v>0</v>
          </cell>
          <cell r="G1664" t="str">
            <v>Затраты по ШПЗ (основные)</v>
          </cell>
          <cell r="H1664">
            <v>2011</v>
          </cell>
          <cell r="I1664">
            <v>7920</v>
          </cell>
          <cell r="J1664">
            <v>13336.3</v>
          </cell>
          <cell r="K1664">
            <v>1</v>
          </cell>
          <cell r="L1664">
            <v>0</v>
          </cell>
          <cell r="M1664">
            <v>0</v>
          </cell>
          <cell r="N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33</v>
          </cell>
          <cell r="V1664">
            <v>0</v>
          </cell>
          <cell r="W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33</v>
          </cell>
          <cell r="AE1664">
            <v>315000</v>
          </cell>
          <cell r="AF1664">
            <v>0</v>
          </cell>
          <cell r="AI1664">
            <v>2251</v>
          </cell>
          <cell r="AK1664">
            <v>0</v>
          </cell>
          <cell r="AM1664">
            <v>328</v>
          </cell>
          <cell r="AN1664">
            <v>1</v>
          </cell>
          <cell r="AO1664">
            <v>393216</v>
          </cell>
          <cell r="AQ1664">
            <v>0</v>
          </cell>
          <cell r="AR1664">
            <v>0</v>
          </cell>
          <cell r="AS1664" t="str">
            <v>Ы</v>
          </cell>
          <cell r="AT1664" t="str">
            <v>Ы</v>
          </cell>
          <cell r="AU1664">
            <v>0</v>
          </cell>
          <cell r="AV1664">
            <v>0</v>
          </cell>
          <cell r="AW1664">
            <v>23</v>
          </cell>
          <cell r="AX1664">
            <v>1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38828</v>
          </cell>
        </row>
        <row r="1665">
          <cell r="A1665">
            <v>2006</v>
          </cell>
          <cell r="B1665">
            <v>2</v>
          </cell>
          <cell r="C1665">
            <v>200</v>
          </cell>
          <cell r="D1665">
            <v>21</v>
          </cell>
          <cell r="E1665">
            <v>792020</v>
          </cell>
          <cell r="F1665">
            <v>0</v>
          </cell>
          <cell r="G1665" t="str">
            <v>Затраты по ШПЗ (основные)</v>
          </cell>
          <cell r="H1665">
            <v>2011</v>
          </cell>
          <cell r="I1665">
            <v>7920</v>
          </cell>
          <cell r="J1665">
            <v>690773</v>
          </cell>
          <cell r="K1665">
            <v>1</v>
          </cell>
          <cell r="L1665">
            <v>0</v>
          </cell>
          <cell r="M1665">
            <v>0</v>
          </cell>
          <cell r="N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33</v>
          </cell>
          <cell r="V1665">
            <v>0</v>
          </cell>
          <cell r="W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33</v>
          </cell>
          <cell r="AE1665">
            <v>410000</v>
          </cell>
          <cell r="AF1665">
            <v>0</v>
          </cell>
          <cell r="AI1665">
            <v>2251</v>
          </cell>
          <cell r="AK1665">
            <v>0</v>
          </cell>
          <cell r="AM1665">
            <v>329</v>
          </cell>
          <cell r="AN1665">
            <v>1</v>
          </cell>
          <cell r="AO1665">
            <v>393216</v>
          </cell>
          <cell r="AQ1665">
            <v>0</v>
          </cell>
          <cell r="AR1665">
            <v>0</v>
          </cell>
          <cell r="AS1665" t="str">
            <v>Ы</v>
          </cell>
          <cell r="AT1665" t="str">
            <v>Ы</v>
          </cell>
          <cell r="AU1665">
            <v>0</v>
          </cell>
          <cell r="AV1665">
            <v>0</v>
          </cell>
          <cell r="AW1665">
            <v>23</v>
          </cell>
          <cell r="AX1665">
            <v>1</v>
          </cell>
          <cell r="AY1665">
            <v>0</v>
          </cell>
          <cell r="AZ1665">
            <v>0</v>
          </cell>
          <cell r="BA1665">
            <v>0</v>
          </cell>
          <cell r="BB1665">
            <v>0</v>
          </cell>
          <cell r="BC1665">
            <v>38828</v>
          </cell>
        </row>
        <row r="1666">
          <cell r="A1666">
            <v>2006</v>
          </cell>
          <cell r="B1666">
            <v>2</v>
          </cell>
          <cell r="C1666">
            <v>201</v>
          </cell>
          <cell r="D1666">
            <v>21</v>
          </cell>
          <cell r="E1666">
            <v>792020</v>
          </cell>
          <cell r="F1666">
            <v>0</v>
          </cell>
          <cell r="G1666" t="str">
            <v>Затраты по ШПЗ (основные)</v>
          </cell>
          <cell r="H1666">
            <v>2011</v>
          </cell>
          <cell r="I1666">
            <v>7920</v>
          </cell>
          <cell r="J1666">
            <v>164818</v>
          </cell>
          <cell r="K1666">
            <v>1</v>
          </cell>
          <cell r="L1666">
            <v>0</v>
          </cell>
          <cell r="M1666">
            <v>0</v>
          </cell>
          <cell r="N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33</v>
          </cell>
          <cell r="V1666">
            <v>0</v>
          </cell>
          <cell r="W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33</v>
          </cell>
          <cell r="AE1666">
            <v>410100</v>
          </cell>
          <cell r="AF1666">
            <v>0</v>
          </cell>
          <cell r="AI1666">
            <v>2251</v>
          </cell>
          <cell r="AK1666">
            <v>0</v>
          </cell>
          <cell r="AM1666">
            <v>330</v>
          </cell>
          <cell r="AN1666">
            <v>1</v>
          </cell>
          <cell r="AO1666">
            <v>393216</v>
          </cell>
          <cell r="AQ1666">
            <v>0</v>
          </cell>
          <cell r="AR1666">
            <v>0</v>
          </cell>
          <cell r="AS1666" t="str">
            <v>Ы</v>
          </cell>
          <cell r="AT1666" t="str">
            <v>Ы</v>
          </cell>
          <cell r="AU1666">
            <v>0</v>
          </cell>
          <cell r="AV1666">
            <v>0</v>
          </cell>
          <cell r="AW1666">
            <v>23</v>
          </cell>
          <cell r="AX1666">
            <v>1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38828</v>
          </cell>
        </row>
        <row r="1667">
          <cell r="A1667">
            <v>2006</v>
          </cell>
          <cell r="B1667">
            <v>2</v>
          </cell>
          <cell r="C1667">
            <v>202</v>
          </cell>
          <cell r="D1667">
            <v>21</v>
          </cell>
          <cell r="E1667">
            <v>792020</v>
          </cell>
          <cell r="F1667">
            <v>0</v>
          </cell>
          <cell r="G1667" t="str">
            <v>Затраты по ШПЗ (основные)</v>
          </cell>
          <cell r="H1667">
            <v>2011</v>
          </cell>
          <cell r="I1667">
            <v>7920</v>
          </cell>
          <cell r="J1667">
            <v>102</v>
          </cell>
          <cell r="K1667">
            <v>1</v>
          </cell>
          <cell r="L1667">
            <v>0</v>
          </cell>
          <cell r="M1667">
            <v>0</v>
          </cell>
          <cell r="N1667">
            <v>0</v>
          </cell>
          <cell r="R1667">
            <v>0</v>
          </cell>
          <cell r="S1667">
            <v>0</v>
          </cell>
          <cell r="T1667">
            <v>0</v>
          </cell>
          <cell r="U1667">
            <v>33</v>
          </cell>
          <cell r="V1667">
            <v>0</v>
          </cell>
          <cell r="W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33</v>
          </cell>
          <cell r="AE1667">
            <v>410200</v>
          </cell>
          <cell r="AF1667">
            <v>0</v>
          </cell>
          <cell r="AI1667">
            <v>2251</v>
          </cell>
          <cell r="AK1667">
            <v>0</v>
          </cell>
          <cell r="AM1667">
            <v>331</v>
          </cell>
          <cell r="AN1667">
            <v>1</v>
          </cell>
          <cell r="AO1667">
            <v>393216</v>
          </cell>
          <cell r="AQ1667">
            <v>0</v>
          </cell>
          <cell r="AR1667">
            <v>0</v>
          </cell>
          <cell r="AS1667" t="str">
            <v>Ы</v>
          </cell>
          <cell r="AT1667" t="str">
            <v>Ы</v>
          </cell>
          <cell r="AU1667">
            <v>0</v>
          </cell>
          <cell r="AV1667">
            <v>0</v>
          </cell>
          <cell r="AW1667">
            <v>23</v>
          </cell>
          <cell r="AX1667">
            <v>1</v>
          </cell>
          <cell r="AY1667">
            <v>0</v>
          </cell>
          <cell r="AZ1667">
            <v>0</v>
          </cell>
          <cell r="BA1667">
            <v>0</v>
          </cell>
          <cell r="BB1667">
            <v>0</v>
          </cell>
          <cell r="BC1667">
            <v>38828</v>
          </cell>
        </row>
        <row r="1668">
          <cell r="A1668">
            <v>2006</v>
          </cell>
          <cell r="B1668">
            <v>2</v>
          </cell>
          <cell r="C1668">
            <v>203</v>
          </cell>
          <cell r="D1668">
            <v>21</v>
          </cell>
          <cell r="E1668">
            <v>792020</v>
          </cell>
          <cell r="F1668">
            <v>0</v>
          </cell>
          <cell r="G1668" t="str">
            <v>Затраты по ШПЗ (основные)</v>
          </cell>
          <cell r="H1668">
            <v>2011</v>
          </cell>
          <cell r="I1668">
            <v>7920</v>
          </cell>
          <cell r="J1668">
            <v>198679</v>
          </cell>
          <cell r="K1668">
            <v>1</v>
          </cell>
          <cell r="L1668">
            <v>0</v>
          </cell>
          <cell r="M1668">
            <v>0</v>
          </cell>
          <cell r="N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33</v>
          </cell>
          <cell r="V1668">
            <v>0</v>
          </cell>
          <cell r="W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33</v>
          </cell>
          <cell r="AE1668">
            <v>420000</v>
          </cell>
          <cell r="AF1668">
            <v>0</v>
          </cell>
          <cell r="AI1668">
            <v>2251</v>
          </cell>
          <cell r="AK1668">
            <v>0</v>
          </cell>
          <cell r="AM1668">
            <v>332</v>
          </cell>
          <cell r="AN1668">
            <v>1</v>
          </cell>
          <cell r="AO1668">
            <v>393216</v>
          </cell>
          <cell r="AQ1668">
            <v>0</v>
          </cell>
          <cell r="AR1668">
            <v>0</v>
          </cell>
          <cell r="AS1668" t="str">
            <v>Ы</v>
          </cell>
          <cell r="AT1668" t="str">
            <v>Ы</v>
          </cell>
          <cell r="AU1668">
            <v>0</v>
          </cell>
          <cell r="AV1668">
            <v>0</v>
          </cell>
          <cell r="AW1668">
            <v>23</v>
          </cell>
          <cell r="AX1668">
            <v>1</v>
          </cell>
          <cell r="AY1668">
            <v>0</v>
          </cell>
          <cell r="AZ1668">
            <v>0</v>
          </cell>
          <cell r="BA1668">
            <v>0</v>
          </cell>
          <cell r="BB1668">
            <v>0</v>
          </cell>
          <cell r="BC1668">
            <v>38828</v>
          </cell>
        </row>
        <row r="1669">
          <cell r="A1669">
            <v>2006</v>
          </cell>
          <cell r="B1669">
            <v>2</v>
          </cell>
          <cell r="C1669">
            <v>204</v>
          </cell>
          <cell r="D1669">
            <v>21</v>
          </cell>
          <cell r="E1669">
            <v>792020</v>
          </cell>
          <cell r="F1669">
            <v>0</v>
          </cell>
          <cell r="G1669" t="str">
            <v>Затраты по ШПЗ (основные)</v>
          </cell>
          <cell r="H1669">
            <v>2011</v>
          </cell>
          <cell r="I1669">
            <v>7920</v>
          </cell>
          <cell r="J1669">
            <v>650412</v>
          </cell>
          <cell r="K1669">
            <v>1</v>
          </cell>
          <cell r="L1669">
            <v>0</v>
          </cell>
          <cell r="M1669">
            <v>0</v>
          </cell>
          <cell r="N1669">
            <v>0</v>
          </cell>
          <cell r="R1669">
            <v>0</v>
          </cell>
          <cell r="S1669">
            <v>0</v>
          </cell>
          <cell r="T1669">
            <v>0</v>
          </cell>
          <cell r="U1669">
            <v>33</v>
          </cell>
          <cell r="V1669">
            <v>0</v>
          </cell>
          <cell r="W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33</v>
          </cell>
          <cell r="AE1669">
            <v>430000</v>
          </cell>
          <cell r="AF1669">
            <v>0</v>
          </cell>
          <cell r="AI1669">
            <v>2251</v>
          </cell>
          <cell r="AK1669">
            <v>0</v>
          </cell>
          <cell r="AM1669">
            <v>333</v>
          </cell>
          <cell r="AN1669">
            <v>1</v>
          </cell>
          <cell r="AO1669">
            <v>393216</v>
          </cell>
          <cell r="AQ1669">
            <v>0</v>
          </cell>
          <cell r="AR1669">
            <v>0</v>
          </cell>
          <cell r="AS1669" t="str">
            <v>Ы</v>
          </cell>
          <cell r="AT1669" t="str">
            <v>Ы</v>
          </cell>
          <cell r="AU1669">
            <v>0</v>
          </cell>
          <cell r="AV1669">
            <v>0</v>
          </cell>
          <cell r="AW1669">
            <v>23</v>
          </cell>
          <cell r="AX1669">
            <v>1</v>
          </cell>
          <cell r="AY1669">
            <v>0</v>
          </cell>
          <cell r="AZ1669">
            <v>0</v>
          </cell>
          <cell r="BA1669">
            <v>0</v>
          </cell>
          <cell r="BB1669">
            <v>0</v>
          </cell>
          <cell r="BC1669">
            <v>38828</v>
          </cell>
        </row>
        <row r="1670">
          <cell r="A1670">
            <v>2006</v>
          </cell>
          <cell r="B1670">
            <v>2</v>
          </cell>
          <cell r="C1670">
            <v>205</v>
          </cell>
          <cell r="D1670">
            <v>21</v>
          </cell>
          <cell r="E1670">
            <v>792020</v>
          </cell>
          <cell r="F1670">
            <v>0</v>
          </cell>
          <cell r="G1670" t="str">
            <v>Затраты по ШПЗ (основные)</v>
          </cell>
          <cell r="H1670">
            <v>2011</v>
          </cell>
          <cell r="I1670">
            <v>7920</v>
          </cell>
          <cell r="J1670">
            <v>2073896</v>
          </cell>
          <cell r="K1670">
            <v>1</v>
          </cell>
          <cell r="L1670">
            <v>0</v>
          </cell>
          <cell r="M1670">
            <v>0</v>
          </cell>
          <cell r="N1670">
            <v>0</v>
          </cell>
          <cell r="R1670">
            <v>0</v>
          </cell>
          <cell r="S1670">
            <v>0</v>
          </cell>
          <cell r="T1670">
            <v>0</v>
          </cell>
          <cell r="U1670">
            <v>33</v>
          </cell>
          <cell r="V1670">
            <v>0</v>
          </cell>
          <cell r="W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33</v>
          </cell>
          <cell r="AE1670">
            <v>430110</v>
          </cell>
          <cell r="AF1670">
            <v>0</v>
          </cell>
          <cell r="AI1670">
            <v>2251</v>
          </cell>
          <cell r="AK1670">
            <v>0</v>
          </cell>
          <cell r="AM1670">
            <v>334</v>
          </cell>
          <cell r="AN1670">
            <v>1</v>
          </cell>
          <cell r="AO1670">
            <v>393216</v>
          </cell>
          <cell r="AQ1670">
            <v>0</v>
          </cell>
          <cell r="AR1670">
            <v>0</v>
          </cell>
          <cell r="AS1670" t="str">
            <v>Ы</v>
          </cell>
          <cell r="AT1670" t="str">
            <v>Ы</v>
          </cell>
          <cell r="AU1670">
            <v>0</v>
          </cell>
          <cell r="AV1670">
            <v>0</v>
          </cell>
          <cell r="AW1670">
            <v>23</v>
          </cell>
          <cell r="AX1670">
            <v>1</v>
          </cell>
          <cell r="AY1670">
            <v>0</v>
          </cell>
          <cell r="AZ1670">
            <v>0</v>
          </cell>
          <cell r="BA1670">
            <v>0</v>
          </cell>
          <cell r="BB1670">
            <v>0</v>
          </cell>
          <cell r="BC1670">
            <v>38828</v>
          </cell>
        </row>
        <row r="1671">
          <cell r="A1671">
            <v>2006</v>
          </cell>
          <cell r="B1671">
            <v>2</v>
          </cell>
          <cell r="C1671">
            <v>206</v>
          </cell>
          <cell r="D1671">
            <v>21</v>
          </cell>
          <cell r="E1671">
            <v>792020</v>
          </cell>
          <cell r="F1671">
            <v>0</v>
          </cell>
          <cell r="G1671" t="str">
            <v>Затраты по ШПЗ (основные)</v>
          </cell>
          <cell r="H1671">
            <v>2011</v>
          </cell>
          <cell r="I1671">
            <v>7920</v>
          </cell>
          <cell r="J1671">
            <v>164885</v>
          </cell>
          <cell r="K1671">
            <v>1</v>
          </cell>
          <cell r="L1671">
            <v>0</v>
          </cell>
          <cell r="M1671">
            <v>0</v>
          </cell>
          <cell r="N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33</v>
          </cell>
          <cell r="V1671">
            <v>0</v>
          </cell>
          <cell r="W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33</v>
          </cell>
          <cell r="AE1671">
            <v>430120</v>
          </cell>
          <cell r="AF1671">
            <v>0</v>
          </cell>
          <cell r="AI1671">
            <v>2251</v>
          </cell>
          <cell r="AK1671">
            <v>0</v>
          </cell>
          <cell r="AM1671">
            <v>335</v>
          </cell>
          <cell r="AN1671">
            <v>1</v>
          </cell>
          <cell r="AO1671">
            <v>393216</v>
          </cell>
          <cell r="AQ1671">
            <v>0</v>
          </cell>
          <cell r="AR1671">
            <v>0</v>
          </cell>
          <cell r="AS1671" t="str">
            <v>Ы</v>
          </cell>
          <cell r="AT1671" t="str">
            <v>Ы</v>
          </cell>
          <cell r="AU1671">
            <v>0</v>
          </cell>
          <cell r="AV1671">
            <v>0</v>
          </cell>
          <cell r="AW1671">
            <v>23</v>
          </cell>
          <cell r="AX1671">
            <v>1</v>
          </cell>
          <cell r="AY1671">
            <v>0</v>
          </cell>
          <cell r="AZ1671">
            <v>0</v>
          </cell>
          <cell r="BA1671">
            <v>0</v>
          </cell>
          <cell r="BB1671">
            <v>0</v>
          </cell>
          <cell r="BC1671">
            <v>38828</v>
          </cell>
        </row>
        <row r="1672">
          <cell r="A1672">
            <v>2006</v>
          </cell>
          <cell r="B1672">
            <v>2</v>
          </cell>
          <cell r="C1672">
            <v>207</v>
          </cell>
          <cell r="D1672">
            <v>21</v>
          </cell>
          <cell r="E1672">
            <v>792020</v>
          </cell>
          <cell r="F1672">
            <v>0</v>
          </cell>
          <cell r="G1672" t="str">
            <v>Затраты по ШПЗ (основные)</v>
          </cell>
          <cell r="H1672">
            <v>2011</v>
          </cell>
          <cell r="I1672">
            <v>7920</v>
          </cell>
          <cell r="J1672">
            <v>996205</v>
          </cell>
          <cell r="K1672">
            <v>1</v>
          </cell>
          <cell r="L1672">
            <v>0</v>
          </cell>
          <cell r="M1672">
            <v>0</v>
          </cell>
          <cell r="N1672">
            <v>0</v>
          </cell>
          <cell r="R1672">
            <v>0</v>
          </cell>
          <cell r="S1672">
            <v>0</v>
          </cell>
          <cell r="T1672">
            <v>0</v>
          </cell>
          <cell r="U1672">
            <v>33</v>
          </cell>
          <cell r="V1672">
            <v>0</v>
          </cell>
          <cell r="W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33</v>
          </cell>
          <cell r="AE1672">
            <v>430130</v>
          </cell>
          <cell r="AF1672">
            <v>0</v>
          </cell>
          <cell r="AI1672">
            <v>2251</v>
          </cell>
          <cell r="AK1672">
            <v>0</v>
          </cell>
          <cell r="AM1672">
            <v>336</v>
          </cell>
          <cell r="AN1672">
            <v>1</v>
          </cell>
          <cell r="AO1672">
            <v>393216</v>
          </cell>
          <cell r="AQ1672">
            <v>0</v>
          </cell>
          <cell r="AR1672">
            <v>0</v>
          </cell>
          <cell r="AS1672" t="str">
            <v>Ы</v>
          </cell>
          <cell r="AT1672" t="str">
            <v>Ы</v>
          </cell>
          <cell r="AU1672">
            <v>0</v>
          </cell>
          <cell r="AV1672">
            <v>0</v>
          </cell>
          <cell r="AW1672">
            <v>23</v>
          </cell>
          <cell r="AX1672">
            <v>1</v>
          </cell>
          <cell r="AY1672">
            <v>0</v>
          </cell>
          <cell r="AZ1672">
            <v>0</v>
          </cell>
          <cell r="BA1672">
            <v>0</v>
          </cell>
          <cell r="BB1672">
            <v>0</v>
          </cell>
          <cell r="BC1672">
            <v>38828</v>
          </cell>
        </row>
        <row r="1673">
          <cell r="A1673">
            <v>2006</v>
          </cell>
          <cell r="B1673">
            <v>2</v>
          </cell>
          <cell r="C1673">
            <v>208</v>
          </cell>
          <cell r="D1673">
            <v>21</v>
          </cell>
          <cell r="E1673">
            <v>792020</v>
          </cell>
          <cell r="F1673">
            <v>0</v>
          </cell>
          <cell r="G1673" t="str">
            <v>Затраты по ШПЗ (основные)</v>
          </cell>
          <cell r="H1673">
            <v>2011</v>
          </cell>
          <cell r="I1673">
            <v>7920</v>
          </cell>
          <cell r="J1673">
            <v>680589</v>
          </cell>
          <cell r="K1673">
            <v>1</v>
          </cell>
          <cell r="L1673">
            <v>0</v>
          </cell>
          <cell r="M1673">
            <v>0</v>
          </cell>
          <cell r="N1673">
            <v>0</v>
          </cell>
          <cell r="R1673">
            <v>0</v>
          </cell>
          <cell r="S1673">
            <v>0</v>
          </cell>
          <cell r="T1673">
            <v>0</v>
          </cell>
          <cell r="U1673">
            <v>33</v>
          </cell>
          <cell r="V1673">
            <v>0</v>
          </cell>
          <cell r="W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33</v>
          </cell>
          <cell r="AE1673">
            <v>430140</v>
          </cell>
          <cell r="AF1673">
            <v>0</v>
          </cell>
          <cell r="AI1673">
            <v>2251</v>
          </cell>
          <cell r="AK1673">
            <v>0</v>
          </cell>
          <cell r="AM1673">
            <v>337</v>
          </cell>
          <cell r="AN1673">
            <v>1</v>
          </cell>
          <cell r="AO1673">
            <v>393216</v>
          </cell>
          <cell r="AQ1673">
            <v>0</v>
          </cell>
          <cell r="AR1673">
            <v>0</v>
          </cell>
          <cell r="AS1673" t="str">
            <v>Ы</v>
          </cell>
          <cell r="AT1673" t="str">
            <v>Ы</v>
          </cell>
          <cell r="AU1673">
            <v>0</v>
          </cell>
          <cell r="AV1673">
            <v>0</v>
          </cell>
          <cell r="AW1673">
            <v>23</v>
          </cell>
          <cell r="AX1673">
            <v>1</v>
          </cell>
          <cell r="AY1673">
            <v>0</v>
          </cell>
          <cell r="AZ1673">
            <v>0</v>
          </cell>
          <cell r="BA1673">
            <v>0</v>
          </cell>
          <cell r="BB1673">
            <v>0</v>
          </cell>
          <cell r="BC1673">
            <v>38828</v>
          </cell>
        </row>
        <row r="1674">
          <cell r="A1674">
            <v>2006</v>
          </cell>
          <cell r="B1674">
            <v>2</v>
          </cell>
          <cell r="C1674">
            <v>209</v>
          </cell>
          <cell r="D1674">
            <v>21</v>
          </cell>
          <cell r="E1674">
            <v>792020</v>
          </cell>
          <cell r="F1674">
            <v>0</v>
          </cell>
          <cell r="G1674" t="str">
            <v>Затраты по ШПЗ (основные)</v>
          </cell>
          <cell r="H1674">
            <v>2011</v>
          </cell>
          <cell r="I1674">
            <v>7920</v>
          </cell>
          <cell r="J1674">
            <v>942</v>
          </cell>
          <cell r="K1674">
            <v>1</v>
          </cell>
          <cell r="L1674">
            <v>0</v>
          </cell>
          <cell r="M1674">
            <v>0</v>
          </cell>
          <cell r="N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33</v>
          </cell>
          <cell r="V1674">
            <v>0</v>
          </cell>
          <cell r="W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33</v>
          </cell>
          <cell r="AE1674">
            <v>430210</v>
          </cell>
          <cell r="AF1674">
            <v>0</v>
          </cell>
          <cell r="AI1674">
            <v>2251</v>
          </cell>
          <cell r="AK1674">
            <v>0</v>
          </cell>
          <cell r="AM1674">
            <v>338</v>
          </cell>
          <cell r="AN1674">
            <v>1</v>
          </cell>
          <cell r="AO1674">
            <v>393216</v>
          </cell>
          <cell r="AQ1674">
            <v>0</v>
          </cell>
          <cell r="AR1674">
            <v>0</v>
          </cell>
          <cell r="AS1674" t="str">
            <v>Ы</v>
          </cell>
          <cell r="AT1674" t="str">
            <v>Ы</v>
          </cell>
          <cell r="AU1674">
            <v>0</v>
          </cell>
          <cell r="AV1674">
            <v>0</v>
          </cell>
          <cell r="AW1674">
            <v>23</v>
          </cell>
          <cell r="AX1674">
            <v>1</v>
          </cell>
          <cell r="AY1674">
            <v>0</v>
          </cell>
          <cell r="AZ1674">
            <v>0</v>
          </cell>
          <cell r="BA1674">
            <v>0</v>
          </cell>
          <cell r="BB1674">
            <v>0</v>
          </cell>
          <cell r="BC1674">
            <v>38828</v>
          </cell>
        </row>
        <row r="1675">
          <cell r="A1675">
            <v>2006</v>
          </cell>
          <cell r="B1675">
            <v>2</v>
          </cell>
          <cell r="C1675">
            <v>210</v>
          </cell>
          <cell r="D1675">
            <v>21</v>
          </cell>
          <cell r="E1675">
            <v>792020</v>
          </cell>
          <cell r="F1675">
            <v>0</v>
          </cell>
          <cell r="G1675" t="str">
            <v>Затраты по ШПЗ (основные)</v>
          </cell>
          <cell r="H1675">
            <v>2011</v>
          </cell>
          <cell r="I1675">
            <v>7920</v>
          </cell>
          <cell r="J1675">
            <v>4010</v>
          </cell>
          <cell r="K1675">
            <v>1</v>
          </cell>
          <cell r="L1675">
            <v>0</v>
          </cell>
          <cell r="M1675">
            <v>0</v>
          </cell>
          <cell r="N1675">
            <v>0</v>
          </cell>
          <cell r="R1675">
            <v>0</v>
          </cell>
          <cell r="S1675">
            <v>0</v>
          </cell>
          <cell r="T1675">
            <v>0</v>
          </cell>
          <cell r="U1675">
            <v>33</v>
          </cell>
          <cell r="V1675">
            <v>0</v>
          </cell>
          <cell r="W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33</v>
          </cell>
          <cell r="AE1675">
            <v>430230</v>
          </cell>
          <cell r="AF1675">
            <v>0</v>
          </cell>
          <cell r="AI1675">
            <v>2251</v>
          </cell>
          <cell r="AK1675">
            <v>0</v>
          </cell>
          <cell r="AM1675">
            <v>339</v>
          </cell>
          <cell r="AN1675">
            <v>1</v>
          </cell>
          <cell r="AO1675">
            <v>393216</v>
          </cell>
          <cell r="AQ1675">
            <v>0</v>
          </cell>
          <cell r="AR1675">
            <v>0</v>
          </cell>
          <cell r="AS1675" t="str">
            <v>Ы</v>
          </cell>
          <cell r="AT1675" t="str">
            <v>Ы</v>
          </cell>
          <cell r="AU1675">
            <v>0</v>
          </cell>
          <cell r="AV1675">
            <v>0</v>
          </cell>
          <cell r="AW1675">
            <v>23</v>
          </cell>
          <cell r="AX1675">
            <v>1</v>
          </cell>
          <cell r="AY1675">
            <v>0</v>
          </cell>
          <cell r="AZ1675">
            <v>0</v>
          </cell>
          <cell r="BA1675">
            <v>0</v>
          </cell>
          <cell r="BB1675">
            <v>0</v>
          </cell>
          <cell r="BC1675">
            <v>38828</v>
          </cell>
        </row>
        <row r="1676">
          <cell r="A1676">
            <v>2006</v>
          </cell>
          <cell r="B1676">
            <v>2</v>
          </cell>
          <cell r="C1676">
            <v>211</v>
          </cell>
          <cell r="D1676">
            <v>21</v>
          </cell>
          <cell r="E1676">
            <v>792020</v>
          </cell>
          <cell r="F1676">
            <v>0</v>
          </cell>
          <cell r="G1676" t="str">
            <v>Затраты по ШПЗ (основные)</v>
          </cell>
          <cell r="H1676">
            <v>2011</v>
          </cell>
          <cell r="I1676">
            <v>7920</v>
          </cell>
          <cell r="J1676">
            <v>32628</v>
          </cell>
          <cell r="K1676">
            <v>1</v>
          </cell>
          <cell r="L1676">
            <v>0</v>
          </cell>
          <cell r="M1676">
            <v>0</v>
          </cell>
          <cell r="N1676">
            <v>0</v>
          </cell>
          <cell r="R1676">
            <v>0</v>
          </cell>
          <cell r="S1676">
            <v>0</v>
          </cell>
          <cell r="T1676">
            <v>0</v>
          </cell>
          <cell r="U1676">
            <v>33</v>
          </cell>
          <cell r="V1676">
            <v>0</v>
          </cell>
          <cell r="W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33</v>
          </cell>
          <cell r="AE1676">
            <v>430240</v>
          </cell>
          <cell r="AF1676">
            <v>0</v>
          </cell>
          <cell r="AI1676">
            <v>2251</v>
          </cell>
          <cell r="AK1676">
            <v>0</v>
          </cell>
          <cell r="AM1676">
            <v>340</v>
          </cell>
          <cell r="AN1676">
            <v>1</v>
          </cell>
          <cell r="AO1676">
            <v>393216</v>
          </cell>
          <cell r="AQ1676">
            <v>0</v>
          </cell>
          <cell r="AR1676">
            <v>0</v>
          </cell>
          <cell r="AS1676" t="str">
            <v>Ы</v>
          </cell>
          <cell r="AT1676" t="str">
            <v>Ы</v>
          </cell>
          <cell r="AU1676">
            <v>0</v>
          </cell>
          <cell r="AV1676">
            <v>0</v>
          </cell>
          <cell r="AW1676">
            <v>23</v>
          </cell>
          <cell r="AX1676">
            <v>1</v>
          </cell>
          <cell r="AY1676">
            <v>0</v>
          </cell>
          <cell r="AZ1676">
            <v>0</v>
          </cell>
          <cell r="BA1676">
            <v>0</v>
          </cell>
          <cell r="BB1676">
            <v>0</v>
          </cell>
          <cell r="BC1676">
            <v>38828</v>
          </cell>
        </row>
        <row r="1677">
          <cell r="A1677">
            <v>2006</v>
          </cell>
          <cell r="B1677">
            <v>2</v>
          </cell>
          <cell r="C1677">
            <v>212</v>
          </cell>
          <cell r="D1677">
            <v>21</v>
          </cell>
          <cell r="E1677">
            <v>792020</v>
          </cell>
          <cell r="F1677">
            <v>0</v>
          </cell>
          <cell r="G1677" t="str">
            <v>Затраты по ШПЗ (основные)</v>
          </cell>
          <cell r="H1677">
            <v>2011</v>
          </cell>
          <cell r="I1677">
            <v>7920</v>
          </cell>
          <cell r="J1677">
            <v>76617</v>
          </cell>
          <cell r="K1677">
            <v>1</v>
          </cell>
          <cell r="L1677">
            <v>0</v>
          </cell>
          <cell r="M1677">
            <v>0</v>
          </cell>
          <cell r="N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33</v>
          </cell>
          <cell r="V1677">
            <v>0</v>
          </cell>
          <cell r="W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33</v>
          </cell>
          <cell r="AE1677">
            <v>450000</v>
          </cell>
          <cell r="AF1677">
            <v>0</v>
          </cell>
          <cell r="AI1677">
            <v>2251</v>
          </cell>
          <cell r="AK1677">
            <v>0</v>
          </cell>
          <cell r="AM1677">
            <v>341</v>
          </cell>
          <cell r="AN1677">
            <v>1</v>
          </cell>
          <cell r="AO1677">
            <v>393216</v>
          </cell>
          <cell r="AQ1677">
            <v>0</v>
          </cell>
          <cell r="AR1677">
            <v>0</v>
          </cell>
          <cell r="AS1677" t="str">
            <v>Ы</v>
          </cell>
          <cell r="AT1677" t="str">
            <v>Ы</v>
          </cell>
          <cell r="AU1677">
            <v>0</v>
          </cell>
          <cell r="AV1677">
            <v>0</v>
          </cell>
          <cell r="AW1677">
            <v>23</v>
          </cell>
          <cell r="AX1677">
            <v>1</v>
          </cell>
          <cell r="AY1677">
            <v>0</v>
          </cell>
          <cell r="AZ1677">
            <v>0</v>
          </cell>
          <cell r="BA1677">
            <v>0</v>
          </cell>
          <cell r="BB1677">
            <v>0</v>
          </cell>
          <cell r="BC1677">
            <v>38828</v>
          </cell>
        </row>
        <row r="1678">
          <cell r="A1678">
            <v>2006</v>
          </cell>
          <cell r="B1678">
            <v>2</v>
          </cell>
          <cell r="C1678">
            <v>213</v>
          </cell>
          <cell r="D1678">
            <v>21</v>
          </cell>
          <cell r="E1678">
            <v>792020</v>
          </cell>
          <cell r="F1678">
            <v>0</v>
          </cell>
          <cell r="G1678" t="str">
            <v>Затраты по ШПЗ (основные)</v>
          </cell>
          <cell r="H1678">
            <v>2011</v>
          </cell>
          <cell r="I1678">
            <v>7920</v>
          </cell>
          <cell r="J1678">
            <v>23617</v>
          </cell>
          <cell r="K1678">
            <v>1</v>
          </cell>
          <cell r="L1678">
            <v>0</v>
          </cell>
          <cell r="M1678">
            <v>0</v>
          </cell>
          <cell r="N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33</v>
          </cell>
          <cell r="V1678">
            <v>0</v>
          </cell>
          <cell r="W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33</v>
          </cell>
          <cell r="AE1678">
            <v>460000</v>
          </cell>
          <cell r="AF1678">
            <v>0</v>
          </cell>
          <cell r="AI1678">
            <v>2251</v>
          </cell>
          <cell r="AK1678">
            <v>0</v>
          </cell>
          <cell r="AM1678">
            <v>342</v>
          </cell>
          <cell r="AN1678">
            <v>1</v>
          </cell>
          <cell r="AO1678">
            <v>393216</v>
          </cell>
          <cell r="AQ1678">
            <v>0</v>
          </cell>
          <cell r="AR1678">
            <v>0</v>
          </cell>
          <cell r="AS1678" t="str">
            <v>Ы</v>
          </cell>
          <cell r="AT1678" t="str">
            <v>Ы</v>
          </cell>
          <cell r="AU1678">
            <v>0</v>
          </cell>
          <cell r="AV1678">
            <v>0</v>
          </cell>
          <cell r="AW1678">
            <v>23</v>
          </cell>
          <cell r="AX1678">
            <v>1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38828</v>
          </cell>
        </row>
        <row r="1679">
          <cell r="A1679">
            <v>2006</v>
          </cell>
          <cell r="B1679">
            <v>2</v>
          </cell>
          <cell r="C1679">
            <v>214</v>
          </cell>
          <cell r="D1679">
            <v>21</v>
          </cell>
          <cell r="E1679">
            <v>792020</v>
          </cell>
          <cell r="F1679">
            <v>0</v>
          </cell>
          <cell r="G1679" t="str">
            <v>Затраты по ШПЗ (основные)</v>
          </cell>
          <cell r="H1679">
            <v>2011</v>
          </cell>
          <cell r="I1679">
            <v>7920</v>
          </cell>
          <cell r="J1679">
            <v>391453.36</v>
          </cell>
          <cell r="K1679">
            <v>1</v>
          </cell>
          <cell r="L1679">
            <v>0</v>
          </cell>
          <cell r="M1679">
            <v>0</v>
          </cell>
          <cell r="N1679">
            <v>0</v>
          </cell>
          <cell r="R1679">
            <v>0</v>
          </cell>
          <cell r="S1679">
            <v>0</v>
          </cell>
          <cell r="T1679">
            <v>0</v>
          </cell>
          <cell r="U1679">
            <v>33</v>
          </cell>
          <cell r="V1679">
            <v>0</v>
          </cell>
          <cell r="W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33</v>
          </cell>
          <cell r="AE1679">
            <v>503000</v>
          </cell>
          <cell r="AF1679">
            <v>0</v>
          </cell>
          <cell r="AI1679">
            <v>2251</v>
          </cell>
          <cell r="AK1679">
            <v>0</v>
          </cell>
          <cell r="AM1679">
            <v>343</v>
          </cell>
          <cell r="AN1679">
            <v>1</v>
          </cell>
          <cell r="AO1679">
            <v>393216</v>
          </cell>
          <cell r="AQ1679">
            <v>0</v>
          </cell>
          <cell r="AR1679">
            <v>0</v>
          </cell>
          <cell r="AS1679" t="str">
            <v>Ы</v>
          </cell>
          <cell r="AT1679" t="str">
            <v>Ы</v>
          </cell>
          <cell r="AU1679">
            <v>0</v>
          </cell>
          <cell r="AV1679">
            <v>0</v>
          </cell>
          <cell r="AW1679">
            <v>23</v>
          </cell>
          <cell r="AX1679">
            <v>1</v>
          </cell>
          <cell r="AY1679">
            <v>0</v>
          </cell>
          <cell r="AZ1679">
            <v>0</v>
          </cell>
          <cell r="BA1679">
            <v>0</v>
          </cell>
          <cell r="BB1679">
            <v>0</v>
          </cell>
          <cell r="BC1679">
            <v>38828</v>
          </cell>
        </row>
        <row r="1680">
          <cell r="A1680">
            <v>2006</v>
          </cell>
          <cell r="B1680">
            <v>2</v>
          </cell>
          <cell r="C1680">
            <v>215</v>
          </cell>
          <cell r="D1680">
            <v>21</v>
          </cell>
          <cell r="E1680">
            <v>792020</v>
          </cell>
          <cell r="F1680">
            <v>0</v>
          </cell>
          <cell r="G1680" t="str">
            <v>Затраты по ШПЗ (основные)</v>
          </cell>
          <cell r="H1680">
            <v>2011</v>
          </cell>
          <cell r="I1680">
            <v>7920</v>
          </cell>
          <cell r="J1680">
            <v>30200</v>
          </cell>
          <cell r="K1680">
            <v>1</v>
          </cell>
          <cell r="L1680">
            <v>0</v>
          </cell>
          <cell r="M1680">
            <v>0</v>
          </cell>
          <cell r="N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33</v>
          </cell>
          <cell r="V1680">
            <v>0</v>
          </cell>
          <cell r="W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33</v>
          </cell>
          <cell r="AE1680">
            <v>504100</v>
          </cell>
          <cell r="AF1680">
            <v>0</v>
          </cell>
          <cell r="AI1680">
            <v>2251</v>
          </cell>
          <cell r="AK1680">
            <v>0</v>
          </cell>
          <cell r="AM1680">
            <v>344</v>
          </cell>
          <cell r="AN1680">
            <v>1</v>
          </cell>
          <cell r="AO1680">
            <v>393216</v>
          </cell>
          <cell r="AQ1680">
            <v>0</v>
          </cell>
          <cell r="AR1680">
            <v>0</v>
          </cell>
          <cell r="AS1680" t="str">
            <v>Ы</v>
          </cell>
          <cell r="AT1680" t="str">
            <v>Ы</v>
          </cell>
          <cell r="AU1680">
            <v>0</v>
          </cell>
          <cell r="AV1680">
            <v>0</v>
          </cell>
          <cell r="AW1680">
            <v>23</v>
          </cell>
          <cell r="AX1680">
            <v>1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38828</v>
          </cell>
        </row>
        <row r="1681">
          <cell r="A1681">
            <v>2006</v>
          </cell>
          <cell r="B1681">
            <v>2</v>
          </cell>
          <cell r="C1681">
            <v>216</v>
          </cell>
          <cell r="D1681">
            <v>21</v>
          </cell>
          <cell r="E1681">
            <v>792020</v>
          </cell>
          <cell r="F1681">
            <v>0</v>
          </cell>
          <cell r="G1681" t="str">
            <v>Затраты по ШПЗ (основные)</v>
          </cell>
          <cell r="H1681">
            <v>2011</v>
          </cell>
          <cell r="I1681">
            <v>7920</v>
          </cell>
          <cell r="J1681">
            <v>14796.64</v>
          </cell>
          <cell r="K1681">
            <v>1</v>
          </cell>
          <cell r="L1681">
            <v>0</v>
          </cell>
          <cell r="M1681">
            <v>0</v>
          </cell>
          <cell r="N1681">
            <v>0</v>
          </cell>
          <cell r="R1681">
            <v>0</v>
          </cell>
          <cell r="S1681">
            <v>0</v>
          </cell>
          <cell r="T1681">
            <v>0</v>
          </cell>
          <cell r="U1681">
            <v>33</v>
          </cell>
          <cell r="V1681">
            <v>0</v>
          </cell>
          <cell r="W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33</v>
          </cell>
          <cell r="AE1681">
            <v>504200</v>
          </cell>
          <cell r="AF1681">
            <v>0</v>
          </cell>
          <cell r="AI1681">
            <v>2251</v>
          </cell>
          <cell r="AK1681">
            <v>0</v>
          </cell>
          <cell r="AM1681">
            <v>345</v>
          </cell>
          <cell r="AN1681">
            <v>1</v>
          </cell>
          <cell r="AO1681">
            <v>393216</v>
          </cell>
          <cell r="AQ1681">
            <v>0</v>
          </cell>
          <cell r="AR1681">
            <v>0</v>
          </cell>
          <cell r="AS1681" t="str">
            <v>Ы</v>
          </cell>
          <cell r="AT1681" t="str">
            <v>Ы</v>
          </cell>
          <cell r="AU1681">
            <v>0</v>
          </cell>
          <cell r="AV1681">
            <v>0</v>
          </cell>
          <cell r="AW1681">
            <v>23</v>
          </cell>
          <cell r="AX1681">
            <v>1</v>
          </cell>
          <cell r="AY1681">
            <v>0</v>
          </cell>
          <cell r="AZ1681">
            <v>0</v>
          </cell>
          <cell r="BA1681">
            <v>0</v>
          </cell>
          <cell r="BB1681">
            <v>0</v>
          </cell>
          <cell r="BC1681">
            <v>38828</v>
          </cell>
        </row>
        <row r="1682">
          <cell r="A1682">
            <v>2006</v>
          </cell>
          <cell r="B1682">
            <v>2</v>
          </cell>
          <cell r="C1682">
            <v>217</v>
          </cell>
          <cell r="D1682">
            <v>21</v>
          </cell>
          <cell r="E1682">
            <v>792020</v>
          </cell>
          <cell r="F1682">
            <v>0</v>
          </cell>
          <cell r="G1682" t="str">
            <v>Затраты по ШПЗ (основные)</v>
          </cell>
          <cell r="H1682">
            <v>2011</v>
          </cell>
          <cell r="I1682">
            <v>7920</v>
          </cell>
          <cell r="J1682">
            <v>1720</v>
          </cell>
          <cell r="K1682">
            <v>1</v>
          </cell>
          <cell r="L1682">
            <v>0</v>
          </cell>
          <cell r="M1682">
            <v>0</v>
          </cell>
          <cell r="N1682">
            <v>0</v>
          </cell>
          <cell r="R1682">
            <v>0</v>
          </cell>
          <cell r="S1682">
            <v>0</v>
          </cell>
          <cell r="T1682">
            <v>0</v>
          </cell>
          <cell r="U1682">
            <v>33</v>
          </cell>
          <cell r="V1682">
            <v>0</v>
          </cell>
          <cell r="W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33</v>
          </cell>
          <cell r="AE1682">
            <v>504900</v>
          </cell>
          <cell r="AF1682">
            <v>0</v>
          </cell>
          <cell r="AI1682">
            <v>2251</v>
          </cell>
          <cell r="AK1682">
            <v>0</v>
          </cell>
          <cell r="AM1682">
            <v>346</v>
          </cell>
          <cell r="AN1682">
            <v>1</v>
          </cell>
          <cell r="AO1682">
            <v>393216</v>
          </cell>
          <cell r="AQ1682">
            <v>0</v>
          </cell>
          <cell r="AR1682">
            <v>0</v>
          </cell>
          <cell r="AS1682" t="str">
            <v>Ы</v>
          </cell>
          <cell r="AT1682" t="str">
            <v>Ы</v>
          </cell>
          <cell r="AU1682">
            <v>0</v>
          </cell>
          <cell r="AV1682">
            <v>0</v>
          </cell>
          <cell r="AW1682">
            <v>23</v>
          </cell>
          <cell r="AX1682">
            <v>1</v>
          </cell>
          <cell r="AY1682">
            <v>0</v>
          </cell>
          <cell r="AZ1682">
            <v>0</v>
          </cell>
          <cell r="BA1682">
            <v>0</v>
          </cell>
          <cell r="BB1682">
            <v>0</v>
          </cell>
          <cell r="BC1682">
            <v>38828</v>
          </cell>
        </row>
        <row r="1683">
          <cell r="A1683">
            <v>2006</v>
          </cell>
          <cell r="B1683">
            <v>2</v>
          </cell>
          <cell r="C1683">
            <v>218</v>
          </cell>
          <cell r="D1683">
            <v>21</v>
          </cell>
          <cell r="E1683">
            <v>792020</v>
          </cell>
          <cell r="F1683">
            <v>0</v>
          </cell>
          <cell r="G1683" t="str">
            <v>Затраты по ШПЗ (основные)</v>
          </cell>
          <cell r="H1683">
            <v>2011</v>
          </cell>
          <cell r="I1683">
            <v>7920</v>
          </cell>
          <cell r="J1683">
            <v>5686.79</v>
          </cell>
          <cell r="K1683">
            <v>1</v>
          </cell>
          <cell r="L1683">
            <v>0</v>
          </cell>
          <cell r="M1683">
            <v>0</v>
          </cell>
          <cell r="N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33</v>
          </cell>
          <cell r="V1683">
            <v>0</v>
          </cell>
          <cell r="W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33</v>
          </cell>
          <cell r="AE1683">
            <v>505100</v>
          </cell>
          <cell r="AF1683">
            <v>0</v>
          </cell>
          <cell r="AI1683">
            <v>2251</v>
          </cell>
          <cell r="AK1683">
            <v>0</v>
          </cell>
          <cell r="AM1683">
            <v>347</v>
          </cell>
          <cell r="AN1683">
            <v>1</v>
          </cell>
          <cell r="AO1683">
            <v>393216</v>
          </cell>
          <cell r="AQ1683">
            <v>0</v>
          </cell>
          <cell r="AR1683">
            <v>0</v>
          </cell>
          <cell r="AS1683" t="str">
            <v>Ы</v>
          </cell>
          <cell r="AT1683" t="str">
            <v>Ы</v>
          </cell>
          <cell r="AU1683">
            <v>0</v>
          </cell>
          <cell r="AV1683">
            <v>0</v>
          </cell>
          <cell r="AW1683">
            <v>23</v>
          </cell>
          <cell r="AX1683">
            <v>1</v>
          </cell>
          <cell r="AY1683">
            <v>0</v>
          </cell>
          <cell r="AZ1683">
            <v>0</v>
          </cell>
          <cell r="BA1683">
            <v>0</v>
          </cell>
          <cell r="BB1683">
            <v>0</v>
          </cell>
          <cell r="BC1683">
            <v>38828</v>
          </cell>
        </row>
        <row r="1684">
          <cell r="A1684">
            <v>2006</v>
          </cell>
          <cell r="B1684">
            <v>2</v>
          </cell>
          <cell r="C1684">
            <v>219</v>
          </cell>
          <cell r="D1684">
            <v>21</v>
          </cell>
          <cell r="E1684">
            <v>792020</v>
          </cell>
          <cell r="F1684">
            <v>0</v>
          </cell>
          <cell r="G1684" t="str">
            <v>Затраты по ШПЗ (основные)</v>
          </cell>
          <cell r="H1684">
            <v>2011</v>
          </cell>
          <cell r="I1684">
            <v>7920</v>
          </cell>
          <cell r="J1684">
            <v>151753.79999999999</v>
          </cell>
          <cell r="K1684">
            <v>1</v>
          </cell>
          <cell r="L1684">
            <v>0</v>
          </cell>
          <cell r="M1684">
            <v>0</v>
          </cell>
          <cell r="N1684">
            <v>0</v>
          </cell>
          <cell r="R1684">
            <v>0</v>
          </cell>
          <cell r="S1684">
            <v>0</v>
          </cell>
          <cell r="T1684">
            <v>0</v>
          </cell>
          <cell r="U1684">
            <v>33</v>
          </cell>
          <cell r="V1684">
            <v>0</v>
          </cell>
          <cell r="W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33</v>
          </cell>
          <cell r="AE1684">
            <v>505200</v>
          </cell>
          <cell r="AF1684">
            <v>0</v>
          </cell>
          <cell r="AI1684">
            <v>2251</v>
          </cell>
          <cell r="AK1684">
            <v>0</v>
          </cell>
          <cell r="AM1684">
            <v>348</v>
          </cell>
          <cell r="AN1684">
            <v>1</v>
          </cell>
          <cell r="AO1684">
            <v>393216</v>
          </cell>
          <cell r="AQ1684">
            <v>0</v>
          </cell>
          <cell r="AR1684">
            <v>0</v>
          </cell>
          <cell r="AS1684" t="str">
            <v>Ы</v>
          </cell>
          <cell r="AT1684" t="str">
            <v>Ы</v>
          </cell>
          <cell r="AU1684">
            <v>0</v>
          </cell>
          <cell r="AV1684">
            <v>0</v>
          </cell>
          <cell r="AW1684">
            <v>23</v>
          </cell>
          <cell r="AX1684">
            <v>1</v>
          </cell>
          <cell r="AY1684">
            <v>0</v>
          </cell>
          <cell r="AZ1684">
            <v>0</v>
          </cell>
          <cell r="BA1684">
            <v>0</v>
          </cell>
          <cell r="BB1684">
            <v>0</v>
          </cell>
          <cell r="BC1684">
            <v>38828</v>
          </cell>
        </row>
        <row r="1685">
          <cell r="A1685">
            <v>2006</v>
          </cell>
          <cell r="B1685">
            <v>2</v>
          </cell>
          <cell r="C1685">
            <v>220</v>
          </cell>
          <cell r="D1685">
            <v>21</v>
          </cell>
          <cell r="E1685">
            <v>792020</v>
          </cell>
          <cell r="F1685">
            <v>0</v>
          </cell>
          <cell r="G1685" t="str">
            <v>Затраты по ШПЗ (основные)</v>
          </cell>
          <cell r="H1685">
            <v>2011</v>
          </cell>
          <cell r="I1685">
            <v>7920</v>
          </cell>
          <cell r="J1685">
            <v>9967.6</v>
          </cell>
          <cell r="K1685">
            <v>1</v>
          </cell>
          <cell r="L1685">
            <v>0</v>
          </cell>
          <cell r="M1685">
            <v>0</v>
          </cell>
          <cell r="N1685">
            <v>0</v>
          </cell>
          <cell r="R1685">
            <v>0</v>
          </cell>
          <cell r="S1685">
            <v>0</v>
          </cell>
          <cell r="T1685">
            <v>0</v>
          </cell>
          <cell r="U1685">
            <v>33</v>
          </cell>
          <cell r="V1685">
            <v>0</v>
          </cell>
          <cell r="W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33</v>
          </cell>
          <cell r="AE1685">
            <v>505300</v>
          </cell>
          <cell r="AF1685">
            <v>0</v>
          </cell>
          <cell r="AI1685">
            <v>2251</v>
          </cell>
          <cell r="AK1685">
            <v>0</v>
          </cell>
          <cell r="AM1685">
            <v>349</v>
          </cell>
          <cell r="AN1685">
            <v>1</v>
          </cell>
          <cell r="AO1685">
            <v>393216</v>
          </cell>
          <cell r="AQ1685">
            <v>0</v>
          </cell>
          <cell r="AR1685">
            <v>0</v>
          </cell>
          <cell r="AS1685" t="str">
            <v>Ы</v>
          </cell>
          <cell r="AT1685" t="str">
            <v>Ы</v>
          </cell>
          <cell r="AU1685">
            <v>0</v>
          </cell>
          <cell r="AV1685">
            <v>0</v>
          </cell>
          <cell r="AW1685">
            <v>23</v>
          </cell>
          <cell r="AX1685">
            <v>1</v>
          </cell>
          <cell r="AY1685">
            <v>0</v>
          </cell>
          <cell r="AZ1685">
            <v>0</v>
          </cell>
          <cell r="BA1685">
            <v>0</v>
          </cell>
          <cell r="BB1685">
            <v>0</v>
          </cell>
          <cell r="BC1685">
            <v>38828</v>
          </cell>
        </row>
        <row r="1686">
          <cell r="A1686">
            <v>2006</v>
          </cell>
          <cell r="B1686">
            <v>2</v>
          </cell>
          <cell r="C1686">
            <v>221</v>
          </cell>
          <cell r="D1686">
            <v>21</v>
          </cell>
          <cell r="E1686">
            <v>792020</v>
          </cell>
          <cell r="F1686">
            <v>0</v>
          </cell>
          <cell r="G1686" t="str">
            <v>Затраты по ШПЗ (основные)</v>
          </cell>
          <cell r="H1686">
            <v>2011</v>
          </cell>
          <cell r="I1686">
            <v>7920</v>
          </cell>
          <cell r="J1686">
            <v>397109.51</v>
          </cell>
          <cell r="K1686">
            <v>1</v>
          </cell>
          <cell r="L1686">
            <v>0</v>
          </cell>
          <cell r="M1686">
            <v>0</v>
          </cell>
          <cell r="N1686">
            <v>0</v>
          </cell>
          <cell r="R1686">
            <v>0</v>
          </cell>
          <cell r="S1686">
            <v>0</v>
          </cell>
          <cell r="T1686">
            <v>0</v>
          </cell>
          <cell r="U1686">
            <v>33</v>
          </cell>
          <cell r="V1686">
            <v>0</v>
          </cell>
          <cell r="W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33</v>
          </cell>
          <cell r="AE1686">
            <v>510100</v>
          </cell>
          <cell r="AF1686">
            <v>0</v>
          </cell>
          <cell r="AI1686">
            <v>2251</v>
          </cell>
          <cell r="AK1686">
            <v>0</v>
          </cell>
          <cell r="AM1686">
            <v>350</v>
          </cell>
          <cell r="AN1686">
            <v>1</v>
          </cell>
          <cell r="AO1686">
            <v>393216</v>
          </cell>
          <cell r="AQ1686">
            <v>0</v>
          </cell>
          <cell r="AR1686">
            <v>0</v>
          </cell>
          <cell r="AS1686" t="str">
            <v>Ы</v>
          </cell>
          <cell r="AT1686" t="str">
            <v>Ы</v>
          </cell>
          <cell r="AU1686">
            <v>0</v>
          </cell>
          <cell r="AV1686">
            <v>0</v>
          </cell>
          <cell r="AW1686">
            <v>23</v>
          </cell>
          <cell r="AX1686">
            <v>1</v>
          </cell>
          <cell r="AY1686">
            <v>0</v>
          </cell>
          <cell r="AZ1686">
            <v>0</v>
          </cell>
          <cell r="BA1686">
            <v>0</v>
          </cell>
          <cell r="BB1686">
            <v>0</v>
          </cell>
          <cell r="BC1686">
            <v>38828</v>
          </cell>
        </row>
        <row r="1687">
          <cell r="A1687">
            <v>2006</v>
          </cell>
          <cell r="B1687">
            <v>2</v>
          </cell>
          <cell r="C1687">
            <v>222</v>
          </cell>
          <cell r="D1687">
            <v>21</v>
          </cell>
          <cell r="E1687">
            <v>792020</v>
          </cell>
          <cell r="F1687">
            <v>0</v>
          </cell>
          <cell r="G1687" t="str">
            <v>Затраты по ШПЗ (основные)</v>
          </cell>
          <cell r="H1687">
            <v>2011</v>
          </cell>
          <cell r="I1687">
            <v>7920</v>
          </cell>
          <cell r="J1687">
            <v>7160.58</v>
          </cell>
          <cell r="K1687">
            <v>1</v>
          </cell>
          <cell r="L1687">
            <v>0</v>
          </cell>
          <cell r="M1687">
            <v>0</v>
          </cell>
          <cell r="N1687">
            <v>0</v>
          </cell>
          <cell r="R1687">
            <v>0</v>
          </cell>
          <cell r="S1687">
            <v>0</v>
          </cell>
          <cell r="T1687">
            <v>0</v>
          </cell>
          <cell r="U1687">
            <v>33</v>
          </cell>
          <cell r="V1687">
            <v>0</v>
          </cell>
          <cell r="W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33</v>
          </cell>
          <cell r="AE1687">
            <v>510400</v>
          </cell>
          <cell r="AF1687">
            <v>0</v>
          </cell>
          <cell r="AI1687">
            <v>2251</v>
          </cell>
          <cell r="AK1687">
            <v>0</v>
          </cell>
          <cell r="AM1687">
            <v>351</v>
          </cell>
          <cell r="AN1687">
            <v>1</v>
          </cell>
          <cell r="AO1687">
            <v>393216</v>
          </cell>
          <cell r="AQ1687">
            <v>0</v>
          </cell>
          <cell r="AR1687">
            <v>0</v>
          </cell>
          <cell r="AS1687" t="str">
            <v>Ы</v>
          </cell>
          <cell r="AT1687" t="str">
            <v>Ы</v>
          </cell>
          <cell r="AU1687">
            <v>0</v>
          </cell>
          <cell r="AV1687">
            <v>0</v>
          </cell>
          <cell r="AW1687">
            <v>23</v>
          </cell>
          <cell r="AX1687">
            <v>1</v>
          </cell>
          <cell r="AY1687">
            <v>0</v>
          </cell>
          <cell r="AZ1687">
            <v>0</v>
          </cell>
          <cell r="BA1687">
            <v>0</v>
          </cell>
          <cell r="BB1687">
            <v>0</v>
          </cell>
          <cell r="BC1687">
            <v>38828</v>
          </cell>
        </row>
        <row r="1688">
          <cell r="A1688">
            <v>2006</v>
          </cell>
          <cell r="B1688">
            <v>2</v>
          </cell>
          <cell r="C1688">
            <v>223</v>
          </cell>
          <cell r="D1688">
            <v>21</v>
          </cell>
          <cell r="E1688">
            <v>792020</v>
          </cell>
          <cell r="F1688">
            <v>0</v>
          </cell>
          <cell r="G1688" t="str">
            <v>Затраты по ШПЗ (основные)</v>
          </cell>
          <cell r="H1688">
            <v>2011</v>
          </cell>
          <cell r="I1688">
            <v>7920</v>
          </cell>
          <cell r="J1688">
            <v>347592</v>
          </cell>
          <cell r="K1688">
            <v>1</v>
          </cell>
          <cell r="L1688">
            <v>0</v>
          </cell>
          <cell r="M1688">
            <v>0</v>
          </cell>
          <cell r="N1688">
            <v>0</v>
          </cell>
          <cell r="R1688">
            <v>0</v>
          </cell>
          <cell r="S1688">
            <v>0</v>
          </cell>
          <cell r="T1688">
            <v>0</v>
          </cell>
          <cell r="U1688">
            <v>33</v>
          </cell>
          <cell r="V1688">
            <v>0</v>
          </cell>
          <cell r="W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33</v>
          </cell>
          <cell r="AE1688">
            <v>510600</v>
          </cell>
          <cell r="AF1688">
            <v>0</v>
          </cell>
          <cell r="AI1688">
            <v>2251</v>
          </cell>
          <cell r="AK1688">
            <v>0</v>
          </cell>
          <cell r="AM1688">
            <v>352</v>
          </cell>
          <cell r="AN1688">
            <v>1</v>
          </cell>
          <cell r="AO1688">
            <v>393216</v>
          </cell>
          <cell r="AQ1688">
            <v>0</v>
          </cell>
          <cell r="AR1688">
            <v>0</v>
          </cell>
          <cell r="AS1688" t="str">
            <v>Ы</v>
          </cell>
          <cell r="AT1688" t="str">
            <v>Ы</v>
          </cell>
          <cell r="AU1688">
            <v>0</v>
          </cell>
          <cell r="AV1688">
            <v>0</v>
          </cell>
          <cell r="AW1688">
            <v>23</v>
          </cell>
          <cell r="AX1688">
            <v>1</v>
          </cell>
          <cell r="AY1688">
            <v>0</v>
          </cell>
          <cell r="AZ1688">
            <v>0</v>
          </cell>
          <cell r="BA1688">
            <v>0</v>
          </cell>
          <cell r="BB1688">
            <v>0</v>
          </cell>
          <cell r="BC1688">
            <v>38828</v>
          </cell>
        </row>
        <row r="1689">
          <cell r="A1689">
            <v>2006</v>
          </cell>
          <cell r="B1689">
            <v>2</v>
          </cell>
          <cell r="C1689">
            <v>224</v>
          </cell>
          <cell r="D1689">
            <v>21</v>
          </cell>
          <cell r="E1689">
            <v>792020</v>
          </cell>
          <cell r="F1689">
            <v>0</v>
          </cell>
          <cell r="G1689" t="str">
            <v>Затраты по ШПЗ (основные)</v>
          </cell>
          <cell r="H1689">
            <v>2011</v>
          </cell>
          <cell r="I1689">
            <v>7920</v>
          </cell>
          <cell r="J1689">
            <v>388.42</v>
          </cell>
          <cell r="K1689">
            <v>1</v>
          </cell>
          <cell r="L1689">
            <v>0</v>
          </cell>
          <cell r="M1689">
            <v>0</v>
          </cell>
          <cell r="N1689">
            <v>0</v>
          </cell>
          <cell r="R1689">
            <v>0</v>
          </cell>
          <cell r="S1689">
            <v>0</v>
          </cell>
          <cell r="T1689">
            <v>0</v>
          </cell>
          <cell r="U1689">
            <v>33</v>
          </cell>
          <cell r="V1689">
            <v>0</v>
          </cell>
          <cell r="W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33</v>
          </cell>
          <cell r="AE1689">
            <v>512000</v>
          </cell>
          <cell r="AF1689">
            <v>0</v>
          </cell>
          <cell r="AI1689">
            <v>2251</v>
          </cell>
          <cell r="AK1689">
            <v>0</v>
          </cell>
          <cell r="AM1689">
            <v>353</v>
          </cell>
          <cell r="AN1689">
            <v>1</v>
          </cell>
          <cell r="AO1689">
            <v>393216</v>
          </cell>
          <cell r="AQ1689">
            <v>0</v>
          </cell>
          <cell r="AR1689">
            <v>0</v>
          </cell>
          <cell r="AS1689" t="str">
            <v>Ы</v>
          </cell>
          <cell r="AT1689" t="str">
            <v>Ы</v>
          </cell>
          <cell r="AU1689">
            <v>0</v>
          </cell>
          <cell r="AV1689">
            <v>0</v>
          </cell>
          <cell r="AW1689">
            <v>23</v>
          </cell>
          <cell r="AX1689">
            <v>1</v>
          </cell>
          <cell r="AY1689">
            <v>0</v>
          </cell>
          <cell r="AZ1689">
            <v>0</v>
          </cell>
          <cell r="BA1689">
            <v>0</v>
          </cell>
          <cell r="BB1689">
            <v>0</v>
          </cell>
          <cell r="BC1689">
            <v>38828</v>
          </cell>
        </row>
        <row r="1690">
          <cell r="A1690">
            <v>2006</v>
          </cell>
          <cell r="B1690">
            <v>2</v>
          </cell>
          <cell r="C1690">
            <v>225</v>
          </cell>
          <cell r="D1690">
            <v>21</v>
          </cell>
          <cell r="E1690">
            <v>792020</v>
          </cell>
          <cell r="F1690">
            <v>0</v>
          </cell>
          <cell r="G1690" t="str">
            <v>Затраты по ШПЗ (основные)</v>
          </cell>
          <cell r="H1690">
            <v>2011</v>
          </cell>
          <cell r="I1690">
            <v>7920</v>
          </cell>
          <cell r="J1690">
            <v>10498.48</v>
          </cell>
          <cell r="K1690">
            <v>1</v>
          </cell>
          <cell r="L1690">
            <v>0</v>
          </cell>
          <cell r="M1690">
            <v>0</v>
          </cell>
          <cell r="N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33</v>
          </cell>
          <cell r="V1690">
            <v>0</v>
          </cell>
          <cell r="W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33</v>
          </cell>
          <cell r="AE1690">
            <v>513100</v>
          </cell>
          <cell r="AF1690">
            <v>0</v>
          </cell>
          <cell r="AI1690">
            <v>2251</v>
          </cell>
          <cell r="AK1690">
            <v>0</v>
          </cell>
          <cell r="AM1690">
            <v>354</v>
          </cell>
          <cell r="AN1690">
            <v>1</v>
          </cell>
          <cell r="AO1690">
            <v>393216</v>
          </cell>
          <cell r="AQ1690">
            <v>0</v>
          </cell>
          <cell r="AR1690">
            <v>0</v>
          </cell>
          <cell r="AS1690" t="str">
            <v>Ы</v>
          </cell>
          <cell r="AT1690" t="str">
            <v>Ы</v>
          </cell>
          <cell r="AU1690">
            <v>0</v>
          </cell>
          <cell r="AV1690">
            <v>0</v>
          </cell>
          <cell r="AW1690">
            <v>23</v>
          </cell>
          <cell r="AX1690">
            <v>1</v>
          </cell>
          <cell r="AY1690">
            <v>0</v>
          </cell>
          <cell r="AZ1690">
            <v>0</v>
          </cell>
          <cell r="BA1690">
            <v>0</v>
          </cell>
          <cell r="BB1690">
            <v>0</v>
          </cell>
          <cell r="BC1690">
            <v>38828</v>
          </cell>
        </row>
        <row r="1691">
          <cell r="A1691">
            <v>2006</v>
          </cell>
          <cell r="B1691">
            <v>2</v>
          </cell>
          <cell r="C1691">
            <v>227</v>
          </cell>
          <cell r="D1691">
            <v>21</v>
          </cell>
          <cell r="E1691">
            <v>792020</v>
          </cell>
          <cell r="F1691">
            <v>0</v>
          </cell>
          <cell r="G1691" t="str">
            <v>Затраты по ШПЗ (основные)</v>
          </cell>
          <cell r="H1691">
            <v>2011</v>
          </cell>
          <cell r="I1691">
            <v>7920</v>
          </cell>
          <cell r="J1691">
            <v>199734.84</v>
          </cell>
          <cell r="K1691">
            <v>1</v>
          </cell>
          <cell r="L1691">
            <v>0</v>
          </cell>
          <cell r="M1691">
            <v>0</v>
          </cell>
          <cell r="N1691">
            <v>0</v>
          </cell>
          <cell r="R1691">
            <v>0</v>
          </cell>
          <cell r="S1691">
            <v>0</v>
          </cell>
          <cell r="T1691">
            <v>0</v>
          </cell>
          <cell r="U1691">
            <v>34</v>
          </cell>
          <cell r="V1691">
            <v>0</v>
          </cell>
          <cell r="W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34</v>
          </cell>
          <cell r="AE1691">
            <v>110000</v>
          </cell>
          <cell r="AF1691">
            <v>0</v>
          </cell>
          <cell r="AI1691">
            <v>2251</v>
          </cell>
          <cell r="AK1691">
            <v>0</v>
          </cell>
          <cell r="AM1691">
            <v>356</v>
          </cell>
          <cell r="AN1691">
            <v>1</v>
          </cell>
          <cell r="AO1691">
            <v>393216</v>
          </cell>
          <cell r="AQ1691">
            <v>0</v>
          </cell>
          <cell r="AR1691">
            <v>0</v>
          </cell>
          <cell r="AS1691" t="str">
            <v>Ы</v>
          </cell>
          <cell r="AT1691" t="str">
            <v>Ы</v>
          </cell>
          <cell r="AU1691">
            <v>0</v>
          </cell>
          <cell r="AV1691">
            <v>0</v>
          </cell>
          <cell r="AW1691">
            <v>23</v>
          </cell>
          <cell r="AX1691">
            <v>1</v>
          </cell>
          <cell r="AY1691">
            <v>0</v>
          </cell>
          <cell r="AZ1691">
            <v>0</v>
          </cell>
          <cell r="BA1691">
            <v>0</v>
          </cell>
          <cell r="BB1691">
            <v>0</v>
          </cell>
          <cell r="BC1691">
            <v>38828</v>
          </cell>
        </row>
        <row r="1692">
          <cell r="A1692">
            <v>2006</v>
          </cell>
          <cell r="B1692">
            <v>2</v>
          </cell>
          <cell r="C1692">
            <v>228</v>
          </cell>
          <cell r="D1692">
            <v>21</v>
          </cell>
          <cell r="E1692">
            <v>792020</v>
          </cell>
          <cell r="F1692">
            <v>0</v>
          </cell>
          <cell r="G1692" t="str">
            <v>Затраты по ШПЗ (основные)</v>
          </cell>
          <cell r="H1692">
            <v>2011</v>
          </cell>
          <cell r="I1692">
            <v>7920</v>
          </cell>
          <cell r="J1692">
            <v>2706.29</v>
          </cell>
          <cell r="K1692">
            <v>1</v>
          </cell>
          <cell r="L1692">
            <v>0</v>
          </cell>
          <cell r="M1692">
            <v>0</v>
          </cell>
          <cell r="N1692">
            <v>0</v>
          </cell>
          <cell r="R1692">
            <v>0</v>
          </cell>
          <cell r="S1692">
            <v>0</v>
          </cell>
          <cell r="T1692">
            <v>0</v>
          </cell>
          <cell r="U1692">
            <v>34</v>
          </cell>
          <cell r="V1692">
            <v>0</v>
          </cell>
          <cell r="W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34</v>
          </cell>
          <cell r="AE1692">
            <v>114020</v>
          </cell>
          <cell r="AF1692">
            <v>0</v>
          </cell>
          <cell r="AI1692">
            <v>2251</v>
          </cell>
          <cell r="AK1692">
            <v>0</v>
          </cell>
          <cell r="AM1692">
            <v>357</v>
          </cell>
          <cell r="AN1692">
            <v>1</v>
          </cell>
          <cell r="AO1692">
            <v>393216</v>
          </cell>
          <cell r="AQ1692">
            <v>0</v>
          </cell>
          <cell r="AR1692">
            <v>0</v>
          </cell>
          <cell r="AS1692" t="str">
            <v>Ы</v>
          </cell>
          <cell r="AT1692" t="str">
            <v>Ы</v>
          </cell>
          <cell r="AU1692">
            <v>0</v>
          </cell>
          <cell r="AV1692">
            <v>0</v>
          </cell>
          <cell r="AW1692">
            <v>23</v>
          </cell>
          <cell r="AX1692">
            <v>1</v>
          </cell>
          <cell r="AY1692">
            <v>0</v>
          </cell>
          <cell r="AZ1692">
            <v>0</v>
          </cell>
          <cell r="BA1692">
            <v>0</v>
          </cell>
          <cell r="BB1692">
            <v>0</v>
          </cell>
          <cell r="BC1692">
            <v>38828</v>
          </cell>
        </row>
        <row r="1693">
          <cell r="A1693">
            <v>2006</v>
          </cell>
          <cell r="B1693">
            <v>2</v>
          </cell>
          <cell r="C1693">
            <v>229</v>
          </cell>
          <cell r="D1693">
            <v>21</v>
          </cell>
          <cell r="E1693">
            <v>792020</v>
          </cell>
          <cell r="F1693">
            <v>0</v>
          </cell>
          <cell r="G1693" t="str">
            <v>Затраты по ШПЗ (основные)</v>
          </cell>
          <cell r="H1693">
            <v>2011</v>
          </cell>
          <cell r="I1693">
            <v>7920</v>
          </cell>
          <cell r="J1693">
            <v>57386.69</v>
          </cell>
          <cell r="K1693">
            <v>1</v>
          </cell>
          <cell r="L1693">
            <v>0</v>
          </cell>
          <cell r="M1693">
            <v>0</v>
          </cell>
          <cell r="N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34</v>
          </cell>
          <cell r="V1693">
            <v>0</v>
          </cell>
          <cell r="W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34</v>
          </cell>
          <cell r="AE1693">
            <v>116000</v>
          </cell>
          <cell r="AF1693">
            <v>0</v>
          </cell>
          <cell r="AI1693">
            <v>2251</v>
          </cell>
          <cell r="AK1693">
            <v>0</v>
          </cell>
          <cell r="AM1693">
            <v>358</v>
          </cell>
          <cell r="AN1693">
            <v>1</v>
          </cell>
          <cell r="AO1693">
            <v>393216</v>
          </cell>
          <cell r="AQ1693">
            <v>0</v>
          </cell>
          <cell r="AR1693">
            <v>0</v>
          </cell>
          <cell r="AS1693" t="str">
            <v>Ы</v>
          </cell>
          <cell r="AT1693" t="str">
            <v>Ы</v>
          </cell>
          <cell r="AU1693">
            <v>0</v>
          </cell>
          <cell r="AV1693">
            <v>0</v>
          </cell>
          <cell r="AW1693">
            <v>23</v>
          </cell>
          <cell r="AX1693">
            <v>1</v>
          </cell>
          <cell r="AY1693">
            <v>0</v>
          </cell>
          <cell r="AZ1693">
            <v>0</v>
          </cell>
          <cell r="BA1693">
            <v>0</v>
          </cell>
          <cell r="BB1693">
            <v>0</v>
          </cell>
          <cell r="BC1693">
            <v>38828</v>
          </cell>
        </row>
        <row r="1694">
          <cell r="A1694">
            <v>2006</v>
          </cell>
          <cell r="B1694">
            <v>2</v>
          </cell>
          <cell r="C1694">
            <v>230</v>
          </cell>
          <cell r="D1694">
            <v>21</v>
          </cell>
          <cell r="E1694">
            <v>792020</v>
          </cell>
          <cell r="F1694">
            <v>0</v>
          </cell>
          <cell r="G1694" t="str">
            <v>Затраты по ШПЗ (основные)</v>
          </cell>
          <cell r="H1694">
            <v>2011</v>
          </cell>
          <cell r="I1694">
            <v>7920</v>
          </cell>
          <cell r="J1694">
            <v>6989.2</v>
          </cell>
          <cell r="K1694">
            <v>1</v>
          </cell>
          <cell r="L1694">
            <v>0</v>
          </cell>
          <cell r="M1694">
            <v>0</v>
          </cell>
          <cell r="N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34</v>
          </cell>
          <cell r="V1694">
            <v>0</v>
          </cell>
          <cell r="W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34</v>
          </cell>
          <cell r="AE1694">
            <v>117000</v>
          </cell>
          <cell r="AF1694">
            <v>0</v>
          </cell>
          <cell r="AI1694">
            <v>2251</v>
          </cell>
          <cell r="AK1694">
            <v>0</v>
          </cell>
          <cell r="AM1694">
            <v>359</v>
          </cell>
          <cell r="AN1694">
            <v>1</v>
          </cell>
          <cell r="AO1694">
            <v>393216</v>
          </cell>
          <cell r="AQ1694">
            <v>0</v>
          </cell>
          <cell r="AR1694">
            <v>0</v>
          </cell>
          <cell r="AS1694" t="str">
            <v>Ы</v>
          </cell>
          <cell r="AT1694" t="str">
            <v>Ы</v>
          </cell>
          <cell r="AU1694">
            <v>0</v>
          </cell>
          <cell r="AV1694">
            <v>0</v>
          </cell>
          <cell r="AW1694">
            <v>23</v>
          </cell>
          <cell r="AX1694">
            <v>1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38828</v>
          </cell>
        </row>
        <row r="1695">
          <cell r="A1695">
            <v>2006</v>
          </cell>
          <cell r="B1695">
            <v>2</v>
          </cell>
          <cell r="C1695">
            <v>231</v>
          </cell>
          <cell r="D1695">
            <v>21</v>
          </cell>
          <cell r="E1695">
            <v>792020</v>
          </cell>
          <cell r="F1695">
            <v>0</v>
          </cell>
          <cell r="G1695" t="str">
            <v>Затраты по ШПЗ (основные)</v>
          </cell>
          <cell r="H1695">
            <v>2011</v>
          </cell>
          <cell r="I1695">
            <v>7920</v>
          </cell>
          <cell r="J1695">
            <v>4949.72</v>
          </cell>
          <cell r="K1695">
            <v>1</v>
          </cell>
          <cell r="L1695">
            <v>0</v>
          </cell>
          <cell r="M1695">
            <v>0</v>
          </cell>
          <cell r="N1695">
            <v>0</v>
          </cell>
          <cell r="R1695">
            <v>0</v>
          </cell>
          <cell r="S1695">
            <v>0</v>
          </cell>
          <cell r="T1695">
            <v>0</v>
          </cell>
          <cell r="U1695">
            <v>34</v>
          </cell>
          <cell r="V1695">
            <v>0</v>
          </cell>
          <cell r="W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34</v>
          </cell>
          <cell r="AE1695">
            <v>130100</v>
          </cell>
          <cell r="AF1695">
            <v>0</v>
          </cell>
          <cell r="AI1695">
            <v>2251</v>
          </cell>
          <cell r="AK1695">
            <v>0</v>
          </cell>
          <cell r="AM1695">
            <v>360</v>
          </cell>
          <cell r="AN1695">
            <v>1</v>
          </cell>
          <cell r="AO1695">
            <v>393216</v>
          </cell>
          <cell r="AQ1695">
            <v>0</v>
          </cell>
          <cell r="AR1695">
            <v>0</v>
          </cell>
          <cell r="AS1695" t="str">
            <v>Ы</v>
          </cell>
          <cell r="AT1695" t="str">
            <v>Ы</v>
          </cell>
          <cell r="AU1695">
            <v>0</v>
          </cell>
          <cell r="AV1695">
            <v>0</v>
          </cell>
          <cell r="AW1695">
            <v>23</v>
          </cell>
          <cell r="AX1695">
            <v>1</v>
          </cell>
          <cell r="AY1695">
            <v>0</v>
          </cell>
          <cell r="AZ1695">
            <v>0</v>
          </cell>
          <cell r="BA1695">
            <v>0</v>
          </cell>
          <cell r="BB1695">
            <v>0</v>
          </cell>
          <cell r="BC1695">
            <v>38828</v>
          </cell>
        </row>
        <row r="1696">
          <cell r="A1696">
            <v>2006</v>
          </cell>
          <cell r="B1696">
            <v>2</v>
          </cell>
          <cell r="C1696">
            <v>232</v>
          </cell>
          <cell r="D1696">
            <v>21</v>
          </cell>
          <cell r="E1696">
            <v>792020</v>
          </cell>
          <cell r="F1696">
            <v>0</v>
          </cell>
          <cell r="G1696" t="str">
            <v>Затраты по ШПЗ (основные)</v>
          </cell>
          <cell r="H1696">
            <v>2011</v>
          </cell>
          <cell r="I1696">
            <v>7920</v>
          </cell>
          <cell r="J1696">
            <v>497242.84</v>
          </cell>
          <cell r="K1696">
            <v>1</v>
          </cell>
          <cell r="L1696">
            <v>0</v>
          </cell>
          <cell r="M1696">
            <v>0</v>
          </cell>
          <cell r="N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34</v>
          </cell>
          <cell r="V1696">
            <v>0</v>
          </cell>
          <cell r="W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34</v>
          </cell>
          <cell r="AE1696">
            <v>151000</v>
          </cell>
          <cell r="AF1696">
            <v>0</v>
          </cell>
          <cell r="AI1696">
            <v>2251</v>
          </cell>
          <cell r="AK1696">
            <v>0</v>
          </cell>
          <cell r="AM1696">
            <v>361</v>
          </cell>
          <cell r="AN1696">
            <v>1</v>
          </cell>
          <cell r="AO1696">
            <v>393216</v>
          </cell>
          <cell r="AQ1696">
            <v>0</v>
          </cell>
          <cell r="AR1696">
            <v>0</v>
          </cell>
          <cell r="AS1696" t="str">
            <v>Ы</v>
          </cell>
          <cell r="AT1696" t="str">
            <v>Ы</v>
          </cell>
          <cell r="AU1696">
            <v>0</v>
          </cell>
          <cell r="AV1696">
            <v>0</v>
          </cell>
          <cell r="AW1696">
            <v>23</v>
          </cell>
          <cell r="AX1696">
            <v>1</v>
          </cell>
          <cell r="AY1696">
            <v>0</v>
          </cell>
          <cell r="AZ1696">
            <v>0</v>
          </cell>
          <cell r="BA1696">
            <v>0</v>
          </cell>
          <cell r="BB1696">
            <v>0</v>
          </cell>
          <cell r="BC1696">
            <v>38828</v>
          </cell>
        </row>
        <row r="1697">
          <cell r="A1697">
            <v>2006</v>
          </cell>
          <cell r="B1697">
            <v>2</v>
          </cell>
          <cell r="C1697">
            <v>233</v>
          </cell>
          <cell r="D1697">
            <v>21</v>
          </cell>
          <cell r="E1697">
            <v>792020</v>
          </cell>
          <cell r="F1697">
            <v>0</v>
          </cell>
          <cell r="G1697" t="str">
            <v>Затраты по ШПЗ (основные)</v>
          </cell>
          <cell r="H1697">
            <v>2011</v>
          </cell>
          <cell r="I1697">
            <v>7920</v>
          </cell>
          <cell r="J1697">
            <v>928941</v>
          </cell>
          <cell r="K1697">
            <v>1</v>
          </cell>
          <cell r="L1697">
            <v>0</v>
          </cell>
          <cell r="M1697">
            <v>0</v>
          </cell>
          <cell r="N1697">
            <v>0</v>
          </cell>
          <cell r="R1697">
            <v>0</v>
          </cell>
          <cell r="S1697">
            <v>0</v>
          </cell>
          <cell r="T1697">
            <v>0</v>
          </cell>
          <cell r="U1697">
            <v>34</v>
          </cell>
          <cell r="V1697">
            <v>0</v>
          </cell>
          <cell r="W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34</v>
          </cell>
          <cell r="AE1697">
            <v>220000</v>
          </cell>
          <cell r="AF1697">
            <v>0</v>
          </cell>
          <cell r="AI1697">
            <v>2251</v>
          </cell>
          <cell r="AK1697">
            <v>0</v>
          </cell>
          <cell r="AM1697">
            <v>362</v>
          </cell>
          <cell r="AN1697">
            <v>1</v>
          </cell>
          <cell r="AO1697">
            <v>393216</v>
          </cell>
          <cell r="AQ1697">
            <v>0</v>
          </cell>
          <cell r="AR1697">
            <v>0</v>
          </cell>
          <cell r="AS1697" t="str">
            <v>Ы</v>
          </cell>
          <cell r="AT1697" t="str">
            <v>Ы</v>
          </cell>
          <cell r="AU1697">
            <v>0</v>
          </cell>
          <cell r="AV1697">
            <v>0</v>
          </cell>
          <cell r="AW1697">
            <v>23</v>
          </cell>
          <cell r="AX1697">
            <v>1</v>
          </cell>
          <cell r="AY1697">
            <v>0</v>
          </cell>
          <cell r="AZ1697">
            <v>0</v>
          </cell>
          <cell r="BA1697">
            <v>0</v>
          </cell>
          <cell r="BB1697">
            <v>0</v>
          </cell>
          <cell r="BC1697">
            <v>38828</v>
          </cell>
        </row>
        <row r="1698">
          <cell r="A1698">
            <v>2006</v>
          </cell>
          <cell r="B1698">
            <v>2</v>
          </cell>
          <cell r="C1698">
            <v>234</v>
          </cell>
          <cell r="D1698">
            <v>21</v>
          </cell>
          <cell r="E1698">
            <v>792020</v>
          </cell>
          <cell r="F1698">
            <v>0</v>
          </cell>
          <cell r="G1698" t="str">
            <v>Затраты по ШПЗ (основные)</v>
          </cell>
          <cell r="H1698">
            <v>2011</v>
          </cell>
          <cell r="I1698">
            <v>7920</v>
          </cell>
          <cell r="J1698">
            <v>483170.24</v>
          </cell>
          <cell r="K1698">
            <v>1</v>
          </cell>
          <cell r="L1698">
            <v>0</v>
          </cell>
          <cell r="M1698">
            <v>0</v>
          </cell>
          <cell r="N1698">
            <v>0</v>
          </cell>
          <cell r="R1698">
            <v>0</v>
          </cell>
          <cell r="S1698">
            <v>0</v>
          </cell>
          <cell r="T1698">
            <v>0</v>
          </cell>
          <cell r="U1698">
            <v>34</v>
          </cell>
          <cell r="V1698">
            <v>0</v>
          </cell>
          <cell r="W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34</v>
          </cell>
          <cell r="AE1698">
            <v>230000</v>
          </cell>
          <cell r="AF1698">
            <v>0</v>
          </cell>
          <cell r="AI1698">
            <v>2251</v>
          </cell>
          <cell r="AK1698">
            <v>0</v>
          </cell>
          <cell r="AM1698">
            <v>363</v>
          </cell>
          <cell r="AN1698">
            <v>1</v>
          </cell>
          <cell r="AO1698">
            <v>393216</v>
          </cell>
          <cell r="AQ1698">
            <v>0</v>
          </cell>
          <cell r="AR1698">
            <v>0</v>
          </cell>
          <cell r="AS1698" t="str">
            <v>Ы</v>
          </cell>
          <cell r="AT1698" t="str">
            <v>Ы</v>
          </cell>
          <cell r="AU1698">
            <v>0</v>
          </cell>
          <cell r="AV1698">
            <v>0</v>
          </cell>
          <cell r="AW1698">
            <v>23</v>
          </cell>
          <cell r="AX1698">
            <v>1</v>
          </cell>
          <cell r="AY1698">
            <v>0</v>
          </cell>
          <cell r="AZ1698">
            <v>0</v>
          </cell>
          <cell r="BA1698">
            <v>0</v>
          </cell>
          <cell r="BB1698">
            <v>0</v>
          </cell>
          <cell r="BC1698">
            <v>38828</v>
          </cell>
        </row>
        <row r="1699">
          <cell r="A1699">
            <v>2006</v>
          </cell>
          <cell r="B1699">
            <v>2</v>
          </cell>
          <cell r="C1699">
            <v>235</v>
          </cell>
          <cell r="D1699">
            <v>21</v>
          </cell>
          <cell r="E1699">
            <v>792020</v>
          </cell>
          <cell r="F1699">
            <v>0</v>
          </cell>
          <cell r="G1699" t="str">
            <v>Затраты по ШПЗ (основные)</v>
          </cell>
          <cell r="H1699">
            <v>2011</v>
          </cell>
          <cell r="I1699">
            <v>7920</v>
          </cell>
          <cell r="J1699">
            <v>28972</v>
          </cell>
          <cell r="K1699">
            <v>1</v>
          </cell>
          <cell r="L1699">
            <v>0</v>
          </cell>
          <cell r="M1699">
            <v>0</v>
          </cell>
          <cell r="N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34</v>
          </cell>
          <cell r="V1699">
            <v>0</v>
          </cell>
          <cell r="W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34</v>
          </cell>
          <cell r="AE1699">
            <v>240000</v>
          </cell>
          <cell r="AF1699">
            <v>0</v>
          </cell>
          <cell r="AI1699">
            <v>2251</v>
          </cell>
          <cell r="AK1699">
            <v>0</v>
          </cell>
          <cell r="AM1699">
            <v>364</v>
          </cell>
          <cell r="AN1699">
            <v>1</v>
          </cell>
          <cell r="AO1699">
            <v>393216</v>
          </cell>
          <cell r="AQ1699">
            <v>0</v>
          </cell>
          <cell r="AR1699">
            <v>0</v>
          </cell>
          <cell r="AS1699" t="str">
            <v>Ы</v>
          </cell>
          <cell r="AT1699" t="str">
            <v>Ы</v>
          </cell>
          <cell r="AU1699">
            <v>0</v>
          </cell>
          <cell r="AV1699">
            <v>0</v>
          </cell>
          <cell r="AW1699">
            <v>23</v>
          </cell>
          <cell r="AX1699">
            <v>1</v>
          </cell>
          <cell r="AY1699">
            <v>0</v>
          </cell>
          <cell r="AZ1699">
            <v>0</v>
          </cell>
          <cell r="BA1699">
            <v>0</v>
          </cell>
          <cell r="BB1699">
            <v>0</v>
          </cell>
          <cell r="BC1699">
            <v>38828</v>
          </cell>
        </row>
        <row r="1700">
          <cell r="A1700">
            <v>2006</v>
          </cell>
          <cell r="B1700">
            <v>2</v>
          </cell>
          <cell r="C1700">
            <v>236</v>
          </cell>
          <cell r="D1700">
            <v>21</v>
          </cell>
          <cell r="E1700">
            <v>792020</v>
          </cell>
          <cell r="F1700">
            <v>0</v>
          </cell>
          <cell r="G1700" t="str">
            <v>Затраты по ШПЗ (основные)</v>
          </cell>
          <cell r="H1700">
            <v>2011</v>
          </cell>
          <cell r="I1700">
            <v>7920</v>
          </cell>
          <cell r="J1700">
            <v>4252</v>
          </cell>
          <cell r="K1700">
            <v>1</v>
          </cell>
          <cell r="L1700">
            <v>0</v>
          </cell>
          <cell r="M1700">
            <v>0</v>
          </cell>
          <cell r="N1700">
            <v>0</v>
          </cell>
          <cell r="R1700">
            <v>0</v>
          </cell>
          <cell r="S1700">
            <v>0</v>
          </cell>
          <cell r="T1700">
            <v>0</v>
          </cell>
          <cell r="U1700">
            <v>34</v>
          </cell>
          <cell r="V1700">
            <v>0</v>
          </cell>
          <cell r="W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34</v>
          </cell>
          <cell r="AE1700">
            <v>250000</v>
          </cell>
          <cell r="AF1700">
            <v>0</v>
          </cell>
          <cell r="AI1700">
            <v>2251</v>
          </cell>
          <cell r="AK1700">
            <v>0</v>
          </cell>
          <cell r="AM1700">
            <v>365</v>
          </cell>
          <cell r="AN1700">
            <v>1</v>
          </cell>
          <cell r="AO1700">
            <v>393216</v>
          </cell>
          <cell r="AQ1700">
            <v>0</v>
          </cell>
          <cell r="AR1700">
            <v>0</v>
          </cell>
          <cell r="AS1700" t="str">
            <v>Ы</v>
          </cell>
          <cell r="AT1700" t="str">
            <v>Ы</v>
          </cell>
          <cell r="AU1700">
            <v>0</v>
          </cell>
          <cell r="AV1700">
            <v>0</v>
          </cell>
          <cell r="AW1700">
            <v>23</v>
          </cell>
          <cell r="AX1700">
            <v>1</v>
          </cell>
          <cell r="AY1700">
            <v>0</v>
          </cell>
          <cell r="AZ1700">
            <v>0</v>
          </cell>
          <cell r="BA1700">
            <v>0</v>
          </cell>
          <cell r="BB1700">
            <v>0</v>
          </cell>
          <cell r="BC1700">
            <v>38828</v>
          </cell>
        </row>
        <row r="1701">
          <cell r="A1701">
            <v>2006</v>
          </cell>
          <cell r="B1701">
            <v>2</v>
          </cell>
          <cell r="C1701">
            <v>237</v>
          </cell>
          <cell r="D1701">
            <v>21</v>
          </cell>
          <cell r="E1701">
            <v>792020</v>
          </cell>
          <cell r="F1701">
            <v>0</v>
          </cell>
          <cell r="G1701" t="str">
            <v>Затраты по ШПЗ (основные)</v>
          </cell>
          <cell r="H1701">
            <v>2011</v>
          </cell>
          <cell r="I1701">
            <v>7920</v>
          </cell>
          <cell r="J1701">
            <v>74515.11</v>
          </cell>
          <cell r="K1701">
            <v>1</v>
          </cell>
          <cell r="L1701">
            <v>0</v>
          </cell>
          <cell r="M1701">
            <v>0</v>
          </cell>
          <cell r="N1701">
            <v>0</v>
          </cell>
          <cell r="R1701">
            <v>0</v>
          </cell>
          <cell r="S1701">
            <v>0</v>
          </cell>
          <cell r="T1701">
            <v>0</v>
          </cell>
          <cell r="U1701">
            <v>34</v>
          </cell>
          <cell r="V1701">
            <v>0</v>
          </cell>
          <cell r="W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34</v>
          </cell>
          <cell r="AE1701">
            <v>260000</v>
          </cell>
          <cell r="AF1701">
            <v>0</v>
          </cell>
          <cell r="AI1701">
            <v>2251</v>
          </cell>
          <cell r="AK1701">
            <v>0</v>
          </cell>
          <cell r="AM1701">
            <v>366</v>
          </cell>
          <cell r="AN1701">
            <v>1</v>
          </cell>
          <cell r="AO1701">
            <v>393216</v>
          </cell>
          <cell r="AQ1701">
            <v>0</v>
          </cell>
          <cell r="AR1701">
            <v>0</v>
          </cell>
          <cell r="AS1701" t="str">
            <v>Ы</v>
          </cell>
          <cell r="AT1701" t="str">
            <v>Ы</v>
          </cell>
          <cell r="AU1701">
            <v>0</v>
          </cell>
          <cell r="AV1701">
            <v>0</v>
          </cell>
          <cell r="AW1701">
            <v>23</v>
          </cell>
          <cell r="AX1701">
            <v>1</v>
          </cell>
          <cell r="AY1701">
            <v>0</v>
          </cell>
          <cell r="AZ1701">
            <v>0</v>
          </cell>
          <cell r="BA1701">
            <v>0</v>
          </cell>
          <cell r="BB1701">
            <v>0</v>
          </cell>
          <cell r="BC1701">
            <v>38828</v>
          </cell>
        </row>
        <row r="1702">
          <cell r="A1702">
            <v>2006</v>
          </cell>
          <cell r="B1702">
            <v>2</v>
          </cell>
          <cell r="C1702">
            <v>238</v>
          </cell>
          <cell r="D1702">
            <v>21</v>
          </cell>
          <cell r="E1702">
            <v>792020</v>
          </cell>
          <cell r="F1702">
            <v>0</v>
          </cell>
          <cell r="G1702" t="str">
            <v>Затраты по ШПЗ (основные)</v>
          </cell>
          <cell r="H1702">
            <v>2011</v>
          </cell>
          <cell r="I1702">
            <v>7920</v>
          </cell>
          <cell r="J1702">
            <v>147793.72</v>
          </cell>
          <cell r="K1702">
            <v>1</v>
          </cell>
          <cell r="L1702">
            <v>0</v>
          </cell>
          <cell r="M1702">
            <v>0</v>
          </cell>
          <cell r="N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34</v>
          </cell>
          <cell r="V1702">
            <v>0</v>
          </cell>
          <cell r="W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34</v>
          </cell>
          <cell r="AE1702">
            <v>270000</v>
          </cell>
          <cell r="AF1702">
            <v>0</v>
          </cell>
          <cell r="AI1702">
            <v>2251</v>
          </cell>
          <cell r="AK1702">
            <v>0</v>
          </cell>
          <cell r="AM1702">
            <v>367</v>
          </cell>
          <cell r="AN1702">
            <v>1</v>
          </cell>
          <cell r="AO1702">
            <v>393216</v>
          </cell>
          <cell r="AQ1702">
            <v>0</v>
          </cell>
          <cell r="AR1702">
            <v>0</v>
          </cell>
          <cell r="AS1702" t="str">
            <v>Ы</v>
          </cell>
          <cell r="AT1702" t="str">
            <v>Ы</v>
          </cell>
          <cell r="AU1702">
            <v>0</v>
          </cell>
          <cell r="AV1702">
            <v>0</v>
          </cell>
          <cell r="AW1702">
            <v>23</v>
          </cell>
          <cell r="AX1702">
            <v>1</v>
          </cell>
          <cell r="AY1702">
            <v>0</v>
          </cell>
          <cell r="AZ1702">
            <v>0</v>
          </cell>
          <cell r="BA1702">
            <v>0</v>
          </cell>
          <cell r="BB1702">
            <v>0</v>
          </cell>
          <cell r="BC1702">
            <v>38828</v>
          </cell>
        </row>
        <row r="1703">
          <cell r="A1703">
            <v>2006</v>
          </cell>
          <cell r="B1703">
            <v>2</v>
          </cell>
          <cell r="C1703">
            <v>239</v>
          </cell>
          <cell r="D1703">
            <v>21</v>
          </cell>
          <cell r="E1703">
            <v>792020</v>
          </cell>
          <cell r="F1703">
            <v>0</v>
          </cell>
          <cell r="G1703" t="str">
            <v>Затраты по ШПЗ (основные)</v>
          </cell>
          <cell r="H1703">
            <v>2011</v>
          </cell>
          <cell r="I1703">
            <v>7920</v>
          </cell>
          <cell r="J1703">
            <v>42928.32</v>
          </cell>
          <cell r="K1703">
            <v>1</v>
          </cell>
          <cell r="L1703">
            <v>0</v>
          </cell>
          <cell r="M1703">
            <v>0</v>
          </cell>
          <cell r="N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34</v>
          </cell>
          <cell r="V1703">
            <v>0</v>
          </cell>
          <cell r="W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34</v>
          </cell>
          <cell r="AE1703">
            <v>280100</v>
          </cell>
          <cell r="AF1703">
            <v>0</v>
          </cell>
          <cell r="AI1703">
            <v>2251</v>
          </cell>
          <cell r="AK1703">
            <v>0</v>
          </cell>
          <cell r="AM1703">
            <v>368</v>
          </cell>
          <cell r="AN1703">
            <v>1</v>
          </cell>
          <cell r="AO1703">
            <v>393216</v>
          </cell>
          <cell r="AQ1703">
            <v>0</v>
          </cell>
          <cell r="AR1703">
            <v>0</v>
          </cell>
          <cell r="AS1703" t="str">
            <v>Ы</v>
          </cell>
          <cell r="AT1703" t="str">
            <v>Ы</v>
          </cell>
          <cell r="AU1703">
            <v>0</v>
          </cell>
          <cell r="AV1703">
            <v>0</v>
          </cell>
          <cell r="AW1703">
            <v>23</v>
          </cell>
          <cell r="AX1703">
            <v>1</v>
          </cell>
          <cell r="AY1703">
            <v>0</v>
          </cell>
          <cell r="AZ1703">
            <v>0</v>
          </cell>
          <cell r="BA1703">
            <v>0</v>
          </cell>
          <cell r="BB1703">
            <v>0</v>
          </cell>
          <cell r="BC1703">
            <v>38828</v>
          </cell>
        </row>
        <row r="1704">
          <cell r="A1704">
            <v>2006</v>
          </cell>
          <cell r="B1704">
            <v>2</v>
          </cell>
          <cell r="C1704">
            <v>240</v>
          </cell>
          <cell r="D1704">
            <v>21</v>
          </cell>
          <cell r="E1704">
            <v>792020</v>
          </cell>
          <cell r="F1704">
            <v>0</v>
          </cell>
          <cell r="G1704" t="str">
            <v>Затраты по ШПЗ (основные)</v>
          </cell>
          <cell r="H1704">
            <v>2011</v>
          </cell>
          <cell r="I1704">
            <v>7920</v>
          </cell>
          <cell r="J1704">
            <v>6494.85</v>
          </cell>
          <cell r="K1704">
            <v>1</v>
          </cell>
          <cell r="L1704">
            <v>0</v>
          </cell>
          <cell r="M1704">
            <v>0</v>
          </cell>
          <cell r="N1704">
            <v>0</v>
          </cell>
          <cell r="R1704">
            <v>0</v>
          </cell>
          <cell r="S1704">
            <v>0</v>
          </cell>
          <cell r="T1704">
            <v>0</v>
          </cell>
          <cell r="U1704">
            <v>34</v>
          </cell>
          <cell r="V1704">
            <v>0</v>
          </cell>
          <cell r="W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34</v>
          </cell>
          <cell r="AE1704">
            <v>280200</v>
          </cell>
          <cell r="AF1704">
            <v>0</v>
          </cell>
          <cell r="AI1704">
            <v>2251</v>
          </cell>
          <cell r="AK1704">
            <v>0</v>
          </cell>
          <cell r="AM1704">
            <v>369</v>
          </cell>
          <cell r="AN1704">
            <v>1</v>
          </cell>
          <cell r="AO1704">
            <v>393216</v>
          </cell>
          <cell r="AQ1704">
            <v>0</v>
          </cell>
          <cell r="AR1704">
            <v>0</v>
          </cell>
          <cell r="AS1704" t="str">
            <v>Ы</v>
          </cell>
          <cell r="AT1704" t="str">
            <v>Ы</v>
          </cell>
          <cell r="AU1704">
            <v>0</v>
          </cell>
          <cell r="AV1704">
            <v>0</v>
          </cell>
          <cell r="AW1704">
            <v>23</v>
          </cell>
          <cell r="AX1704">
            <v>1</v>
          </cell>
          <cell r="AY1704">
            <v>0</v>
          </cell>
          <cell r="AZ1704">
            <v>0</v>
          </cell>
          <cell r="BA1704">
            <v>0</v>
          </cell>
          <cell r="BB1704">
            <v>0</v>
          </cell>
          <cell r="BC1704">
            <v>38828</v>
          </cell>
        </row>
        <row r="1705">
          <cell r="A1705">
            <v>2006</v>
          </cell>
          <cell r="B1705">
            <v>2</v>
          </cell>
          <cell r="C1705">
            <v>241</v>
          </cell>
          <cell r="D1705">
            <v>21</v>
          </cell>
          <cell r="E1705">
            <v>792020</v>
          </cell>
          <cell r="F1705">
            <v>0</v>
          </cell>
          <cell r="G1705" t="str">
            <v>Затраты по ШПЗ (основные)</v>
          </cell>
          <cell r="H1705">
            <v>2011</v>
          </cell>
          <cell r="I1705">
            <v>7920</v>
          </cell>
          <cell r="J1705">
            <v>7686.3</v>
          </cell>
          <cell r="K1705">
            <v>1</v>
          </cell>
          <cell r="L1705">
            <v>0</v>
          </cell>
          <cell r="M1705">
            <v>0</v>
          </cell>
          <cell r="N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34</v>
          </cell>
          <cell r="V1705">
            <v>0</v>
          </cell>
          <cell r="W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34</v>
          </cell>
          <cell r="AE1705">
            <v>280300</v>
          </cell>
          <cell r="AF1705">
            <v>0</v>
          </cell>
          <cell r="AI1705">
            <v>2251</v>
          </cell>
          <cell r="AK1705">
            <v>0</v>
          </cell>
          <cell r="AM1705">
            <v>370</v>
          </cell>
          <cell r="AN1705">
            <v>1</v>
          </cell>
          <cell r="AO1705">
            <v>393216</v>
          </cell>
          <cell r="AQ1705">
            <v>0</v>
          </cell>
          <cell r="AR1705">
            <v>0</v>
          </cell>
          <cell r="AS1705" t="str">
            <v>Ы</v>
          </cell>
          <cell r="AT1705" t="str">
            <v>Ы</v>
          </cell>
          <cell r="AU1705">
            <v>0</v>
          </cell>
          <cell r="AV1705">
            <v>0</v>
          </cell>
          <cell r="AW1705">
            <v>23</v>
          </cell>
          <cell r="AX1705">
            <v>1</v>
          </cell>
          <cell r="AY1705">
            <v>0</v>
          </cell>
          <cell r="AZ1705">
            <v>0</v>
          </cell>
          <cell r="BA1705">
            <v>0</v>
          </cell>
          <cell r="BB1705">
            <v>0</v>
          </cell>
          <cell r="BC1705">
            <v>38828</v>
          </cell>
        </row>
        <row r="1706">
          <cell r="A1706">
            <v>2006</v>
          </cell>
          <cell r="B1706">
            <v>2</v>
          </cell>
          <cell r="C1706">
            <v>242</v>
          </cell>
          <cell r="D1706">
            <v>21</v>
          </cell>
          <cell r="E1706">
            <v>792020</v>
          </cell>
          <cell r="F1706">
            <v>0</v>
          </cell>
          <cell r="G1706" t="str">
            <v>Затраты по ШПЗ (основные)</v>
          </cell>
          <cell r="H1706">
            <v>2011</v>
          </cell>
          <cell r="I1706">
            <v>7920</v>
          </cell>
          <cell r="J1706">
            <v>2845.9</v>
          </cell>
          <cell r="K1706">
            <v>1</v>
          </cell>
          <cell r="L1706">
            <v>0</v>
          </cell>
          <cell r="M1706">
            <v>0</v>
          </cell>
          <cell r="N1706">
            <v>0</v>
          </cell>
          <cell r="R1706">
            <v>0</v>
          </cell>
          <cell r="S1706">
            <v>0</v>
          </cell>
          <cell r="T1706">
            <v>0</v>
          </cell>
          <cell r="U1706">
            <v>34</v>
          </cell>
          <cell r="V1706">
            <v>0</v>
          </cell>
          <cell r="W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34</v>
          </cell>
          <cell r="AE1706">
            <v>280400</v>
          </cell>
          <cell r="AF1706">
            <v>0</v>
          </cell>
          <cell r="AI1706">
            <v>2251</v>
          </cell>
          <cell r="AK1706">
            <v>0</v>
          </cell>
          <cell r="AM1706">
            <v>371</v>
          </cell>
          <cell r="AN1706">
            <v>1</v>
          </cell>
          <cell r="AO1706">
            <v>393216</v>
          </cell>
          <cell r="AQ1706">
            <v>0</v>
          </cell>
          <cell r="AR1706">
            <v>0</v>
          </cell>
          <cell r="AS1706" t="str">
            <v>Ы</v>
          </cell>
          <cell r="AT1706" t="str">
            <v>Ы</v>
          </cell>
          <cell r="AU1706">
            <v>0</v>
          </cell>
          <cell r="AV1706">
            <v>0</v>
          </cell>
          <cell r="AW1706">
            <v>23</v>
          </cell>
          <cell r="AX1706">
            <v>1</v>
          </cell>
          <cell r="AY1706">
            <v>0</v>
          </cell>
          <cell r="AZ1706">
            <v>0</v>
          </cell>
          <cell r="BA1706">
            <v>0</v>
          </cell>
          <cell r="BB1706">
            <v>0</v>
          </cell>
          <cell r="BC1706">
            <v>38828</v>
          </cell>
        </row>
        <row r="1707">
          <cell r="A1707">
            <v>2006</v>
          </cell>
          <cell r="B1707">
            <v>2</v>
          </cell>
          <cell r="C1707">
            <v>243</v>
          </cell>
          <cell r="D1707">
            <v>21</v>
          </cell>
          <cell r="E1707">
            <v>792020</v>
          </cell>
          <cell r="F1707">
            <v>0</v>
          </cell>
          <cell r="G1707" t="str">
            <v>Затраты по ШПЗ (основные)</v>
          </cell>
          <cell r="H1707">
            <v>2011</v>
          </cell>
          <cell r="I1707">
            <v>7920</v>
          </cell>
          <cell r="J1707">
            <v>1383.39</v>
          </cell>
          <cell r="K1707">
            <v>1</v>
          </cell>
          <cell r="L1707">
            <v>0</v>
          </cell>
          <cell r="M1707">
            <v>0</v>
          </cell>
          <cell r="N1707">
            <v>0</v>
          </cell>
          <cell r="R1707">
            <v>0</v>
          </cell>
          <cell r="S1707">
            <v>0</v>
          </cell>
          <cell r="T1707">
            <v>0</v>
          </cell>
          <cell r="U1707">
            <v>34</v>
          </cell>
          <cell r="V1707">
            <v>0</v>
          </cell>
          <cell r="W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34</v>
          </cell>
          <cell r="AE1707">
            <v>281100</v>
          </cell>
          <cell r="AF1707">
            <v>0</v>
          </cell>
          <cell r="AI1707">
            <v>2251</v>
          </cell>
          <cell r="AK1707">
            <v>0</v>
          </cell>
          <cell r="AM1707">
            <v>372</v>
          </cell>
          <cell r="AN1707">
            <v>1</v>
          </cell>
          <cell r="AO1707">
            <v>393216</v>
          </cell>
          <cell r="AQ1707">
            <v>0</v>
          </cell>
          <cell r="AR1707">
            <v>0</v>
          </cell>
          <cell r="AS1707" t="str">
            <v>Ы</v>
          </cell>
          <cell r="AT1707" t="str">
            <v>Ы</v>
          </cell>
          <cell r="AU1707">
            <v>0</v>
          </cell>
          <cell r="AV1707">
            <v>0</v>
          </cell>
          <cell r="AW1707">
            <v>23</v>
          </cell>
          <cell r="AX1707">
            <v>1</v>
          </cell>
          <cell r="AY1707">
            <v>0</v>
          </cell>
          <cell r="AZ1707">
            <v>0</v>
          </cell>
          <cell r="BA1707">
            <v>0</v>
          </cell>
          <cell r="BB1707">
            <v>0</v>
          </cell>
          <cell r="BC1707">
            <v>38828</v>
          </cell>
        </row>
        <row r="1708">
          <cell r="A1708">
            <v>2006</v>
          </cell>
          <cell r="B1708">
            <v>2</v>
          </cell>
          <cell r="C1708">
            <v>244</v>
          </cell>
          <cell r="D1708">
            <v>21</v>
          </cell>
          <cell r="E1708">
            <v>792020</v>
          </cell>
          <cell r="F1708">
            <v>0</v>
          </cell>
          <cell r="G1708" t="str">
            <v>Затраты по ШПЗ (основные)</v>
          </cell>
          <cell r="H1708">
            <v>2011</v>
          </cell>
          <cell r="I1708">
            <v>7920</v>
          </cell>
          <cell r="J1708">
            <v>35295.11</v>
          </cell>
          <cell r="K1708">
            <v>1</v>
          </cell>
          <cell r="L1708">
            <v>0</v>
          </cell>
          <cell r="M1708">
            <v>0</v>
          </cell>
          <cell r="N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34</v>
          </cell>
          <cell r="V1708">
            <v>0</v>
          </cell>
          <cell r="W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34</v>
          </cell>
          <cell r="AE1708">
            <v>282200</v>
          </cell>
          <cell r="AF1708">
            <v>0</v>
          </cell>
          <cell r="AI1708">
            <v>2251</v>
          </cell>
          <cell r="AK1708">
            <v>0</v>
          </cell>
          <cell r="AM1708">
            <v>373</v>
          </cell>
          <cell r="AN1708">
            <v>1</v>
          </cell>
          <cell r="AO1708">
            <v>393216</v>
          </cell>
          <cell r="AQ1708">
            <v>0</v>
          </cell>
          <cell r="AR1708">
            <v>0</v>
          </cell>
          <cell r="AS1708" t="str">
            <v>Ы</v>
          </cell>
          <cell r="AT1708" t="str">
            <v>Ы</v>
          </cell>
          <cell r="AU1708">
            <v>0</v>
          </cell>
          <cell r="AV1708">
            <v>0</v>
          </cell>
          <cell r="AW1708">
            <v>23</v>
          </cell>
          <cell r="AX1708">
            <v>1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38828</v>
          </cell>
        </row>
        <row r="1709">
          <cell r="A1709">
            <v>2006</v>
          </cell>
          <cell r="B1709">
            <v>2</v>
          </cell>
          <cell r="C1709">
            <v>245</v>
          </cell>
          <cell r="D1709">
            <v>21</v>
          </cell>
          <cell r="E1709">
            <v>792020</v>
          </cell>
          <cell r="F1709">
            <v>0</v>
          </cell>
          <cell r="G1709" t="str">
            <v>Затраты по ШПЗ (основные)</v>
          </cell>
          <cell r="H1709">
            <v>2011</v>
          </cell>
          <cell r="I1709">
            <v>7920</v>
          </cell>
          <cell r="J1709">
            <v>74569.2</v>
          </cell>
          <cell r="K1709">
            <v>1</v>
          </cell>
          <cell r="L1709">
            <v>0</v>
          </cell>
          <cell r="M1709">
            <v>0</v>
          </cell>
          <cell r="N1709">
            <v>0</v>
          </cell>
          <cell r="R1709">
            <v>0</v>
          </cell>
          <cell r="S1709">
            <v>0</v>
          </cell>
          <cell r="T1709">
            <v>0</v>
          </cell>
          <cell r="U1709">
            <v>34</v>
          </cell>
          <cell r="V1709">
            <v>0</v>
          </cell>
          <cell r="W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34</v>
          </cell>
          <cell r="AE1709">
            <v>285000</v>
          </cell>
          <cell r="AF1709">
            <v>0</v>
          </cell>
          <cell r="AI1709">
            <v>2251</v>
          </cell>
          <cell r="AK1709">
            <v>0</v>
          </cell>
          <cell r="AM1709">
            <v>374</v>
          </cell>
          <cell r="AN1709">
            <v>1</v>
          </cell>
          <cell r="AO1709">
            <v>393216</v>
          </cell>
          <cell r="AQ1709">
            <v>0</v>
          </cell>
          <cell r="AR1709">
            <v>0</v>
          </cell>
          <cell r="AS1709" t="str">
            <v>Ы</v>
          </cell>
          <cell r="AT1709" t="str">
            <v>Ы</v>
          </cell>
          <cell r="AU1709">
            <v>0</v>
          </cell>
          <cell r="AV1709">
            <v>0</v>
          </cell>
          <cell r="AW1709">
            <v>23</v>
          </cell>
          <cell r="AX1709">
            <v>1</v>
          </cell>
          <cell r="AY1709">
            <v>0</v>
          </cell>
          <cell r="AZ1709">
            <v>0</v>
          </cell>
          <cell r="BA1709">
            <v>0</v>
          </cell>
          <cell r="BB1709">
            <v>0</v>
          </cell>
          <cell r="BC1709">
            <v>38828</v>
          </cell>
        </row>
        <row r="1710">
          <cell r="A1710">
            <v>2006</v>
          </cell>
          <cell r="B1710">
            <v>2</v>
          </cell>
          <cell r="C1710">
            <v>246</v>
          </cell>
          <cell r="D1710">
            <v>21</v>
          </cell>
          <cell r="E1710">
            <v>792020</v>
          </cell>
          <cell r="F1710">
            <v>0</v>
          </cell>
          <cell r="G1710" t="str">
            <v>Затраты по ШПЗ (основные)</v>
          </cell>
          <cell r="H1710">
            <v>2011</v>
          </cell>
          <cell r="I1710">
            <v>7920</v>
          </cell>
          <cell r="J1710">
            <v>52056.57</v>
          </cell>
          <cell r="K1710">
            <v>1</v>
          </cell>
          <cell r="L1710">
            <v>0</v>
          </cell>
          <cell r="M1710">
            <v>0</v>
          </cell>
          <cell r="N1710">
            <v>0</v>
          </cell>
          <cell r="R1710">
            <v>0</v>
          </cell>
          <cell r="S1710">
            <v>0</v>
          </cell>
          <cell r="T1710">
            <v>0</v>
          </cell>
          <cell r="U1710">
            <v>34</v>
          </cell>
          <cell r="V1710">
            <v>0</v>
          </cell>
          <cell r="W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34</v>
          </cell>
          <cell r="AE1710">
            <v>311000</v>
          </cell>
          <cell r="AF1710">
            <v>0</v>
          </cell>
          <cell r="AI1710">
            <v>2251</v>
          </cell>
          <cell r="AK1710">
            <v>0</v>
          </cell>
          <cell r="AM1710">
            <v>375</v>
          </cell>
          <cell r="AN1710">
            <v>1</v>
          </cell>
          <cell r="AO1710">
            <v>393216</v>
          </cell>
          <cell r="AQ1710">
            <v>0</v>
          </cell>
          <cell r="AR1710">
            <v>0</v>
          </cell>
          <cell r="AS1710" t="str">
            <v>Ы</v>
          </cell>
          <cell r="AT1710" t="str">
            <v>Ы</v>
          </cell>
          <cell r="AU1710">
            <v>0</v>
          </cell>
          <cell r="AV1710">
            <v>0</v>
          </cell>
          <cell r="AW1710">
            <v>23</v>
          </cell>
          <cell r="AX1710">
            <v>1</v>
          </cell>
          <cell r="AY1710">
            <v>0</v>
          </cell>
          <cell r="AZ1710">
            <v>0</v>
          </cell>
          <cell r="BA1710">
            <v>0</v>
          </cell>
          <cell r="BB1710">
            <v>0</v>
          </cell>
          <cell r="BC1710">
            <v>38828</v>
          </cell>
        </row>
        <row r="1711">
          <cell r="A1711">
            <v>2006</v>
          </cell>
          <cell r="B1711">
            <v>2</v>
          </cell>
          <cell r="C1711">
            <v>247</v>
          </cell>
          <cell r="D1711">
            <v>21</v>
          </cell>
          <cell r="E1711">
            <v>792020</v>
          </cell>
          <cell r="F1711">
            <v>0</v>
          </cell>
          <cell r="G1711" t="str">
            <v>Затраты по ШПЗ (основные)</v>
          </cell>
          <cell r="H1711">
            <v>2011</v>
          </cell>
          <cell r="I1711">
            <v>7920</v>
          </cell>
          <cell r="J1711">
            <v>107703.23</v>
          </cell>
          <cell r="K1711">
            <v>1</v>
          </cell>
          <cell r="L1711">
            <v>0</v>
          </cell>
          <cell r="M1711">
            <v>0</v>
          </cell>
          <cell r="N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34</v>
          </cell>
          <cell r="V1711">
            <v>0</v>
          </cell>
          <cell r="W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34</v>
          </cell>
          <cell r="AE1711">
            <v>312000</v>
          </cell>
          <cell r="AF1711">
            <v>0</v>
          </cell>
          <cell r="AI1711">
            <v>2251</v>
          </cell>
          <cell r="AK1711">
            <v>0</v>
          </cell>
          <cell r="AM1711">
            <v>376</v>
          </cell>
          <cell r="AN1711">
            <v>1</v>
          </cell>
          <cell r="AO1711">
            <v>393216</v>
          </cell>
          <cell r="AQ1711">
            <v>0</v>
          </cell>
          <cell r="AR1711">
            <v>0</v>
          </cell>
          <cell r="AS1711" t="str">
            <v>Ы</v>
          </cell>
          <cell r="AT1711" t="str">
            <v>Ы</v>
          </cell>
          <cell r="AU1711">
            <v>0</v>
          </cell>
          <cell r="AV1711">
            <v>0</v>
          </cell>
          <cell r="AW1711">
            <v>23</v>
          </cell>
          <cell r="AX1711">
            <v>1</v>
          </cell>
          <cell r="AY1711">
            <v>0</v>
          </cell>
          <cell r="AZ1711">
            <v>0</v>
          </cell>
          <cell r="BA1711">
            <v>0</v>
          </cell>
          <cell r="BB1711">
            <v>0</v>
          </cell>
          <cell r="BC1711">
            <v>38828</v>
          </cell>
        </row>
        <row r="1712">
          <cell r="A1712">
            <v>2006</v>
          </cell>
          <cell r="B1712">
            <v>2</v>
          </cell>
          <cell r="C1712">
            <v>248</v>
          </cell>
          <cell r="D1712">
            <v>21</v>
          </cell>
          <cell r="E1712">
            <v>792020</v>
          </cell>
          <cell r="F1712">
            <v>0</v>
          </cell>
          <cell r="G1712" t="str">
            <v>Затраты по ШПЗ (основные)</v>
          </cell>
          <cell r="H1712">
            <v>2011</v>
          </cell>
          <cell r="I1712">
            <v>7920</v>
          </cell>
          <cell r="J1712">
            <v>21899.66</v>
          </cell>
          <cell r="K1712">
            <v>1</v>
          </cell>
          <cell r="L1712">
            <v>0</v>
          </cell>
          <cell r="M1712">
            <v>0</v>
          </cell>
          <cell r="N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34</v>
          </cell>
          <cell r="V1712">
            <v>0</v>
          </cell>
          <cell r="W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34</v>
          </cell>
          <cell r="AE1712">
            <v>312100</v>
          </cell>
          <cell r="AF1712">
            <v>0</v>
          </cell>
          <cell r="AI1712">
            <v>2251</v>
          </cell>
          <cell r="AK1712">
            <v>0</v>
          </cell>
          <cell r="AM1712">
            <v>377</v>
          </cell>
          <cell r="AN1712">
            <v>1</v>
          </cell>
          <cell r="AO1712">
            <v>393216</v>
          </cell>
          <cell r="AQ1712">
            <v>0</v>
          </cell>
          <cell r="AR1712">
            <v>0</v>
          </cell>
          <cell r="AS1712" t="str">
            <v>Ы</v>
          </cell>
          <cell r="AT1712" t="str">
            <v>Ы</v>
          </cell>
          <cell r="AU1712">
            <v>0</v>
          </cell>
          <cell r="AV1712">
            <v>0</v>
          </cell>
          <cell r="AW1712">
            <v>23</v>
          </cell>
          <cell r="AX1712">
            <v>1</v>
          </cell>
          <cell r="AY1712">
            <v>0</v>
          </cell>
          <cell r="AZ1712">
            <v>0</v>
          </cell>
          <cell r="BA1712">
            <v>0</v>
          </cell>
          <cell r="BB1712">
            <v>0</v>
          </cell>
          <cell r="BC1712">
            <v>38828</v>
          </cell>
        </row>
        <row r="1713">
          <cell r="A1713">
            <v>2006</v>
          </cell>
          <cell r="B1713">
            <v>2</v>
          </cell>
          <cell r="C1713">
            <v>249</v>
          </cell>
          <cell r="D1713">
            <v>21</v>
          </cell>
          <cell r="E1713">
            <v>792020</v>
          </cell>
          <cell r="F1713">
            <v>0</v>
          </cell>
          <cell r="G1713" t="str">
            <v>Затраты по ШПЗ (основные)</v>
          </cell>
          <cell r="H1713">
            <v>2011</v>
          </cell>
          <cell r="I1713">
            <v>7920</v>
          </cell>
          <cell r="J1713">
            <v>229407.89</v>
          </cell>
          <cell r="K1713">
            <v>1</v>
          </cell>
          <cell r="L1713">
            <v>0</v>
          </cell>
          <cell r="M1713">
            <v>0</v>
          </cell>
          <cell r="N1713">
            <v>0</v>
          </cell>
          <cell r="R1713">
            <v>0</v>
          </cell>
          <cell r="S1713">
            <v>0</v>
          </cell>
          <cell r="T1713">
            <v>0</v>
          </cell>
          <cell r="U1713">
            <v>34</v>
          </cell>
          <cell r="V1713">
            <v>0</v>
          </cell>
          <cell r="W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34</v>
          </cell>
          <cell r="AE1713">
            <v>312200</v>
          </cell>
          <cell r="AF1713">
            <v>0</v>
          </cell>
          <cell r="AI1713">
            <v>2251</v>
          </cell>
          <cell r="AK1713">
            <v>0</v>
          </cell>
          <cell r="AM1713">
            <v>378</v>
          </cell>
          <cell r="AN1713">
            <v>1</v>
          </cell>
          <cell r="AO1713">
            <v>393216</v>
          </cell>
          <cell r="AQ1713">
            <v>0</v>
          </cell>
          <cell r="AR1713">
            <v>0</v>
          </cell>
          <cell r="AS1713" t="str">
            <v>Ы</v>
          </cell>
          <cell r="AT1713" t="str">
            <v>Ы</v>
          </cell>
          <cell r="AU1713">
            <v>0</v>
          </cell>
          <cell r="AV1713">
            <v>0</v>
          </cell>
          <cell r="AW1713">
            <v>23</v>
          </cell>
          <cell r="AX1713">
            <v>1</v>
          </cell>
          <cell r="AY1713">
            <v>0</v>
          </cell>
          <cell r="AZ1713">
            <v>0</v>
          </cell>
          <cell r="BA1713">
            <v>0</v>
          </cell>
          <cell r="BB1713">
            <v>0</v>
          </cell>
          <cell r="BC1713">
            <v>38828</v>
          </cell>
        </row>
        <row r="1714">
          <cell r="A1714">
            <v>2006</v>
          </cell>
          <cell r="B1714">
            <v>2</v>
          </cell>
          <cell r="C1714">
            <v>250</v>
          </cell>
          <cell r="D1714">
            <v>21</v>
          </cell>
          <cell r="E1714">
            <v>792020</v>
          </cell>
          <cell r="F1714">
            <v>0</v>
          </cell>
          <cell r="G1714" t="str">
            <v>Затраты по ШПЗ (основные)</v>
          </cell>
          <cell r="H1714">
            <v>2011</v>
          </cell>
          <cell r="I1714">
            <v>7920</v>
          </cell>
          <cell r="J1714">
            <v>19745.59</v>
          </cell>
          <cell r="K1714">
            <v>1</v>
          </cell>
          <cell r="L1714">
            <v>0</v>
          </cell>
          <cell r="M1714">
            <v>0</v>
          </cell>
          <cell r="N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34</v>
          </cell>
          <cell r="V1714">
            <v>0</v>
          </cell>
          <cell r="W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34</v>
          </cell>
          <cell r="AE1714">
            <v>313000</v>
          </cell>
          <cell r="AF1714">
            <v>0</v>
          </cell>
          <cell r="AI1714">
            <v>2251</v>
          </cell>
          <cell r="AK1714">
            <v>0</v>
          </cell>
          <cell r="AM1714">
            <v>379</v>
          </cell>
          <cell r="AN1714">
            <v>1</v>
          </cell>
          <cell r="AO1714">
            <v>393216</v>
          </cell>
          <cell r="AQ1714">
            <v>0</v>
          </cell>
          <cell r="AR1714">
            <v>0</v>
          </cell>
          <cell r="AS1714" t="str">
            <v>Ы</v>
          </cell>
          <cell r="AT1714" t="str">
            <v>Ы</v>
          </cell>
          <cell r="AU1714">
            <v>0</v>
          </cell>
          <cell r="AV1714">
            <v>0</v>
          </cell>
          <cell r="AW1714">
            <v>23</v>
          </cell>
          <cell r="AX1714">
            <v>1</v>
          </cell>
          <cell r="AY1714">
            <v>0</v>
          </cell>
          <cell r="AZ1714">
            <v>0</v>
          </cell>
          <cell r="BA1714">
            <v>0</v>
          </cell>
          <cell r="BB1714">
            <v>0</v>
          </cell>
          <cell r="BC1714">
            <v>38828</v>
          </cell>
        </row>
        <row r="1715">
          <cell r="A1715">
            <v>2006</v>
          </cell>
          <cell r="B1715">
            <v>2</v>
          </cell>
          <cell r="C1715">
            <v>251</v>
          </cell>
          <cell r="D1715">
            <v>21</v>
          </cell>
          <cell r="E1715">
            <v>792020</v>
          </cell>
          <cell r="F1715">
            <v>0</v>
          </cell>
          <cell r="G1715" t="str">
            <v>Затраты по ШПЗ (основные)</v>
          </cell>
          <cell r="H1715">
            <v>2011</v>
          </cell>
          <cell r="I1715">
            <v>7920</v>
          </cell>
          <cell r="J1715">
            <v>35901.08</v>
          </cell>
          <cell r="K1715">
            <v>1</v>
          </cell>
          <cell r="L1715">
            <v>0</v>
          </cell>
          <cell r="M1715">
            <v>0</v>
          </cell>
          <cell r="N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34</v>
          </cell>
          <cell r="V1715">
            <v>0</v>
          </cell>
          <cell r="W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34</v>
          </cell>
          <cell r="AE1715">
            <v>314000</v>
          </cell>
          <cell r="AF1715">
            <v>0</v>
          </cell>
          <cell r="AI1715">
            <v>2251</v>
          </cell>
          <cell r="AK1715">
            <v>0</v>
          </cell>
          <cell r="AM1715">
            <v>380</v>
          </cell>
          <cell r="AN1715">
            <v>1</v>
          </cell>
          <cell r="AO1715">
            <v>393216</v>
          </cell>
          <cell r="AQ1715">
            <v>0</v>
          </cell>
          <cell r="AR1715">
            <v>0</v>
          </cell>
          <cell r="AS1715" t="str">
            <v>Ы</v>
          </cell>
          <cell r="AT1715" t="str">
            <v>Ы</v>
          </cell>
          <cell r="AU1715">
            <v>0</v>
          </cell>
          <cell r="AV1715">
            <v>0</v>
          </cell>
          <cell r="AW1715">
            <v>23</v>
          </cell>
          <cell r="AX1715">
            <v>1</v>
          </cell>
          <cell r="AY1715">
            <v>0</v>
          </cell>
          <cell r="AZ1715">
            <v>0</v>
          </cell>
          <cell r="BA1715">
            <v>0</v>
          </cell>
          <cell r="BB1715">
            <v>0</v>
          </cell>
          <cell r="BC1715">
            <v>38828</v>
          </cell>
        </row>
        <row r="1716">
          <cell r="A1716">
            <v>2006</v>
          </cell>
          <cell r="B1716">
            <v>2</v>
          </cell>
          <cell r="C1716">
            <v>252</v>
          </cell>
          <cell r="D1716">
            <v>21</v>
          </cell>
          <cell r="E1716">
            <v>792020</v>
          </cell>
          <cell r="F1716">
            <v>0</v>
          </cell>
          <cell r="G1716" t="str">
            <v>Затраты по ШПЗ (основные)</v>
          </cell>
          <cell r="H1716">
            <v>2011</v>
          </cell>
          <cell r="I1716">
            <v>7920</v>
          </cell>
          <cell r="J1716">
            <v>7180.23</v>
          </cell>
          <cell r="K1716">
            <v>1</v>
          </cell>
          <cell r="L1716">
            <v>0</v>
          </cell>
          <cell r="M1716">
            <v>0</v>
          </cell>
          <cell r="N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34</v>
          </cell>
          <cell r="V1716">
            <v>0</v>
          </cell>
          <cell r="W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34</v>
          </cell>
          <cell r="AE1716">
            <v>315000</v>
          </cell>
          <cell r="AF1716">
            <v>0</v>
          </cell>
          <cell r="AI1716">
            <v>2251</v>
          </cell>
          <cell r="AK1716">
            <v>0</v>
          </cell>
          <cell r="AM1716">
            <v>381</v>
          </cell>
          <cell r="AN1716">
            <v>1</v>
          </cell>
          <cell r="AO1716">
            <v>393216</v>
          </cell>
          <cell r="AQ1716">
            <v>0</v>
          </cell>
          <cell r="AR1716">
            <v>0</v>
          </cell>
          <cell r="AS1716" t="str">
            <v>Ы</v>
          </cell>
          <cell r="AT1716" t="str">
            <v>Ы</v>
          </cell>
          <cell r="AU1716">
            <v>0</v>
          </cell>
          <cell r="AV1716">
            <v>0</v>
          </cell>
          <cell r="AW1716">
            <v>23</v>
          </cell>
          <cell r="AX1716">
            <v>1</v>
          </cell>
          <cell r="AY1716">
            <v>0</v>
          </cell>
          <cell r="AZ1716">
            <v>0</v>
          </cell>
          <cell r="BA1716">
            <v>0</v>
          </cell>
          <cell r="BB1716">
            <v>0</v>
          </cell>
          <cell r="BC1716">
            <v>38828</v>
          </cell>
        </row>
        <row r="1717">
          <cell r="A1717">
            <v>2006</v>
          </cell>
          <cell r="B1717">
            <v>2</v>
          </cell>
          <cell r="C1717">
            <v>253</v>
          </cell>
          <cell r="D1717">
            <v>21</v>
          </cell>
          <cell r="E1717">
            <v>792020</v>
          </cell>
          <cell r="F1717">
            <v>0</v>
          </cell>
          <cell r="G1717" t="str">
            <v>Затраты по ШПЗ (основные)</v>
          </cell>
          <cell r="H1717">
            <v>2011</v>
          </cell>
          <cell r="I1717">
            <v>7920</v>
          </cell>
          <cell r="J1717">
            <v>628510</v>
          </cell>
          <cell r="K1717">
            <v>1</v>
          </cell>
          <cell r="L1717">
            <v>0</v>
          </cell>
          <cell r="M1717">
            <v>0</v>
          </cell>
          <cell r="N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34</v>
          </cell>
          <cell r="V1717">
            <v>0</v>
          </cell>
          <cell r="W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34</v>
          </cell>
          <cell r="AE1717">
            <v>410000</v>
          </cell>
          <cell r="AF1717">
            <v>0</v>
          </cell>
          <cell r="AI1717">
            <v>2251</v>
          </cell>
          <cell r="AK1717">
            <v>0</v>
          </cell>
          <cell r="AM1717">
            <v>382</v>
          </cell>
          <cell r="AN1717">
            <v>1</v>
          </cell>
          <cell r="AO1717">
            <v>393216</v>
          </cell>
          <cell r="AQ1717">
            <v>0</v>
          </cell>
          <cell r="AR1717">
            <v>0</v>
          </cell>
          <cell r="AS1717" t="str">
            <v>Ы</v>
          </cell>
          <cell r="AT1717" t="str">
            <v>Ы</v>
          </cell>
          <cell r="AU1717">
            <v>0</v>
          </cell>
          <cell r="AV1717">
            <v>0</v>
          </cell>
          <cell r="AW1717">
            <v>23</v>
          </cell>
          <cell r="AX1717">
            <v>1</v>
          </cell>
          <cell r="AY1717">
            <v>0</v>
          </cell>
          <cell r="AZ1717">
            <v>0</v>
          </cell>
          <cell r="BA1717">
            <v>0</v>
          </cell>
          <cell r="BB1717">
            <v>0</v>
          </cell>
          <cell r="BC1717">
            <v>38828</v>
          </cell>
        </row>
        <row r="1718">
          <cell r="A1718">
            <v>2006</v>
          </cell>
          <cell r="B1718">
            <v>2</v>
          </cell>
          <cell r="C1718">
            <v>254</v>
          </cell>
          <cell r="D1718">
            <v>21</v>
          </cell>
          <cell r="E1718">
            <v>792020</v>
          </cell>
          <cell r="F1718">
            <v>0</v>
          </cell>
          <cell r="G1718" t="str">
            <v>Затраты по ШПЗ (основные)</v>
          </cell>
          <cell r="H1718">
            <v>2011</v>
          </cell>
          <cell r="I1718">
            <v>7920</v>
          </cell>
          <cell r="J1718">
            <v>58042</v>
          </cell>
          <cell r="K1718">
            <v>1</v>
          </cell>
          <cell r="L1718">
            <v>0</v>
          </cell>
          <cell r="M1718">
            <v>0</v>
          </cell>
          <cell r="N1718">
            <v>0</v>
          </cell>
          <cell r="R1718">
            <v>0</v>
          </cell>
          <cell r="S1718">
            <v>0</v>
          </cell>
          <cell r="T1718">
            <v>0</v>
          </cell>
          <cell r="U1718">
            <v>34</v>
          </cell>
          <cell r="V1718">
            <v>0</v>
          </cell>
          <cell r="W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34</v>
          </cell>
          <cell r="AE1718">
            <v>420000</v>
          </cell>
          <cell r="AF1718">
            <v>0</v>
          </cell>
          <cell r="AI1718">
            <v>2251</v>
          </cell>
          <cell r="AK1718">
            <v>0</v>
          </cell>
          <cell r="AM1718">
            <v>383</v>
          </cell>
          <cell r="AN1718">
            <v>1</v>
          </cell>
          <cell r="AO1718">
            <v>393216</v>
          </cell>
          <cell r="AQ1718">
            <v>0</v>
          </cell>
          <cell r="AR1718">
            <v>0</v>
          </cell>
          <cell r="AS1718" t="str">
            <v>Ы</v>
          </cell>
          <cell r="AT1718" t="str">
            <v>Ы</v>
          </cell>
          <cell r="AU1718">
            <v>0</v>
          </cell>
          <cell r="AV1718">
            <v>0</v>
          </cell>
          <cell r="AW1718">
            <v>23</v>
          </cell>
          <cell r="AX1718">
            <v>1</v>
          </cell>
          <cell r="AY1718">
            <v>0</v>
          </cell>
          <cell r="AZ1718">
            <v>0</v>
          </cell>
          <cell r="BA1718">
            <v>0</v>
          </cell>
          <cell r="BB1718">
            <v>0</v>
          </cell>
          <cell r="BC1718">
            <v>38828</v>
          </cell>
        </row>
        <row r="1719">
          <cell r="A1719">
            <v>2006</v>
          </cell>
          <cell r="B1719">
            <v>2</v>
          </cell>
          <cell r="C1719">
            <v>255</v>
          </cell>
          <cell r="D1719">
            <v>21</v>
          </cell>
          <cell r="E1719">
            <v>792020</v>
          </cell>
          <cell r="F1719">
            <v>0</v>
          </cell>
          <cell r="G1719" t="str">
            <v>Затраты по ШПЗ (основные)</v>
          </cell>
          <cell r="H1719">
            <v>2011</v>
          </cell>
          <cell r="I1719">
            <v>7920</v>
          </cell>
          <cell r="J1719">
            <v>81551</v>
          </cell>
          <cell r="K1719">
            <v>1</v>
          </cell>
          <cell r="L1719">
            <v>0</v>
          </cell>
          <cell r="M1719">
            <v>0</v>
          </cell>
          <cell r="N1719">
            <v>0</v>
          </cell>
          <cell r="R1719">
            <v>0</v>
          </cell>
          <cell r="S1719">
            <v>0</v>
          </cell>
          <cell r="T1719">
            <v>0</v>
          </cell>
          <cell r="U1719">
            <v>34</v>
          </cell>
          <cell r="V1719">
            <v>0</v>
          </cell>
          <cell r="W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34</v>
          </cell>
          <cell r="AE1719">
            <v>430000</v>
          </cell>
          <cell r="AF1719">
            <v>0</v>
          </cell>
          <cell r="AI1719">
            <v>2251</v>
          </cell>
          <cell r="AK1719">
            <v>0</v>
          </cell>
          <cell r="AM1719">
            <v>384</v>
          </cell>
          <cell r="AN1719">
            <v>1</v>
          </cell>
          <cell r="AO1719">
            <v>393216</v>
          </cell>
          <cell r="AQ1719">
            <v>0</v>
          </cell>
          <cell r="AR1719">
            <v>0</v>
          </cell>
          <cell r="AS1719" t="str">
            <v>Ы</v>
          </cell>
          <cell r="AT1719" t="str">
            <v>Ы</v>
          </cell>
          <cell r="AU1719">
            <v>0</v>
          </cell>
          <cell r="AV1719">
            <v>0</v>
          </cell>
          <cell r="AW1719">
            <v>23</v>
          </cell>
          <cell r="AX1719">
            <v>1</v>
          </cell>
          <cell r="AY1719">
            <v>0</v>
          </cell>
          <cell r="AZ1719">
            <v>0</v>
          </cell>
          <cell r="BA1719">
            <v>0</v>
          </cell>
          <cell r="BB1719">
            <v>0</v>
          </cell>
          <cell r="BC1719">
            <v>38828</v>
          </cell>
        </row>
        <row r="1720">
          <cell r="A1720">
            <v>2006</v>
          </cell>
          <cell r="B1720">
            <v>2</v>
          </cell>
          <cell r="C1720">
            <v>256</v>
          </cell>
          <cell r="D1720">
            <v>21</v>
          </cell>
          <cell r="E1720">
            <v>792020</v>
          </cell>
          <cell r="F1720">
            <v>0</v>
          </cell>
          <cell r="G1720" t="str">
            <v>Затраты по ШПЗ (основные)</v>
          </cell>
          <cell r="H1720">
            <v>2011</v>
          </cell>
          <cell r="I1720">
            <v>7920</v>
          </cell>
          <cell r="J1720">
            <v>2009290</v>
          </cell>
          <cell r="K1720">
            <v>1</v>
          </cell>
          <cell r="L1720">
            <v>0</v>
          </cell>
          <cell r="M1720">
            <v>0</v>
          </cell>
          <cell r="N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34</v>
          </cell>
          <cell r="V1720">
            <v>0</v>
          </cell>
          <cell r="W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34</v>
          </cell>
          <cell r="AE1720">
            <v>430110</v>
          </cell>
          <cell r="AF1720">
            <v>0</v>
          </cell>
          <cell r="AI1720">
            <v>2251</v>
          </cell>
          <cell r="AK1720">
            <v>0</v>
          </cell>
          <cell r="AM1720">
            <v>385</v>
          </cell>
          <cell r="AN1720">
            <v>1</v>
          </cell>
          <cell r="AO1720">
            <v>393216</v>
          </cell>
          <cell r="AQ1720">
            <v>0</v>
          </cell>
          <cell r="AR1720">
            <v>0</v>
          </cell>
          <cell r="AS1720" t="str">
            <v>Ы</v>
          </cell>
          <cell r="AT1720" t="str">
            <v>Ы</v>
          </cell>
          <cell r="AU1720">
            <v>0</v>
          </cell>
          <cell r="AV1720">
            <v>0</v>
          </cell>
          <cell r="AW1720">
            <v>23</v>
          </cell>
          <cell r="AX1720">
            <v>1</v>
          </cell>
          <cell r="AY1720">
            <v>0</v>
          </cell>
          <cell r="AZ1720">
            <v>0</v>
          </cell>
          <cell r="BA1720">
            <v>0</v>
          </cell>
          <cell r="BB1720">
            <v>0</v>
          </cell>
          <cell r="BC1720">
            <v>38828</v>
          </cell>
        </row>
        <row r="1721">
          <cell r="A1721">
            <v>2006</v>
          </cell>
          <cell r="B1721">
            <v>2</v>
          </cell>
          <cell r="C1721">
            <v>257</v>
          </cell>
          <cell r="D1721">
            <v>21</v>
          </cell>
          <cell r="E1721">
            <v>792020</v>
          </cell>
          <cell r="F1721">
            <v>0</v>
          </cell>
          <cell r="G1721" t="str">
            <v>Затраты по ШПЗ (основные)</v>
          </cell>
          <cell r="H1721">
            <v>2011</v>
          </cell>
          <cell r="I1721">
            <v>7920</v>
          </cell>
          <cell r="J1721">
            <v>56335</v>
          </cell>
          <cell r="K1721">
            <v>1</v>
          </cell>
          <cell r="L1721">
            <v>0</v>
          </cell>
          <cell r="M1721">
            <v>0</v>
          </cell>
          <cell r="N1721">
            <v>0</v>
          </cell>
          <cell r="R1721">
            <v>0</v>
          </cell>
          <cell r="S1721">
            <v>0</v>
          </cell>
          <cell r="T1721">
            <v>0</v>
          </cell>
          <cell r="U1721">
            <v>34</v>
          </cell>
          <cell r="V1721">
            <v>0</v>
          </cell>
          <cell r="W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34</v>
          </cell>
          <cell r="AE1721">
            <v>450000</v>
          </cell>
          <cell r="AF1721">
            <v>0</v>
          </cell>
          <cell r="AI1721">
            <v>2251</v>
          </cell>
          <cell r="AK1721">
            <v>0</v>
          </cell>
          <cell r="AM1721">
            <v>386</v>
          </cell>
          <cell r="AN1721">
            <v>1</v>
          </cell>
          <cell r="AO1721">
            <v>393216</v>
          </cell>
          <cell r="AQ1721">
            <v>0</v>
          </cell>
          <cell r="AR1721">
            <v>0</v>
          </cell>
          <cell r="AS1721" t="str">
            <v>Ы</v>
          </cell>
          <cell r="AT1721" t="str">
            <v>Ы</v>
          </cell>
          <cell r="AU1721">
            <v>0</v>
          </cell>
          <cell r="AV1721">
            <v>0</v>
          </cell>
          <cell r="AW1721">
            <v>23</v>
          </cell>
          <cell r="AX1721">
            <v>1</v>
          </cell>
          <cell r="AY1721">
            <v>0</v>
          </cell>
          <cell r="AZ1721">
            <v>0</v>
          </cell>
          <cell r="BA1721">
            <v>0</v>
          </cell>
          <cell r="BB1721">
            <v>0</v>
          </cell>
          <cell r="BC1721">
            <v>38828</v>
          </cell>
        </row>
        <row r="1722">
          <cell r="A1722">
            <v>2006</v>
          </cell>
          <cell r="B1722">
            <v>2</v>
          </cell>
          <cell r="C1722">
            <v>258</v>
          </cell>
          <cell r="D1722">
            <v>21</v>
          </cell>
          <cell r="E1722">
            <v>792020</v>
          </cell>
          <cell r="F1722">
            <v>0</v>
          </cell>
          <cell r="G1722" t="str">
            <v>Затраты по ШПЗ (основные)</v>
          </cell>
          <cell r="H1722">
            <v>2011</v>
          </cell>
          <cell r="I1722">
            <v>7920</v>
          </cell>
          <cell r="J1722">
            <v>861</v>
          </cell>
          <cell r="K1722">
            <v>1</v>
          </cell>
          <cell r="L1722">
            <v>0</v>
          </cell>
          <cell r="M1722">
            <v>0</v>
          </cell>
          <cell r="N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34</v>
          </cell>
          <cell r="V1722">
            <v>0</v>
          </cell>
          <cell r="W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34</v>
          </cell>
          <cell r="AE1722">
            <v>460000</v>
          </cell>
          <cell r="AF1722">
            <v>0</v>
          </cell>
          <cell r="AI1722">
            <v>2251</v>
          </cell>
          <cell r="AK1722">
            <v>0</v>
          </cell>
          <cell r="AM1722">
            <v>387</v>
          </cell>
          <cell r="AN1722">
            <v>1</v>
          </cell>
          <cell r="AO1722">
            <v>393216</v>
          </cell>
          <cell r="AQ1722">
            <v>0</v>
          </cell>
          <cell r="AR1722">
            <v>0</v>
          </cell>
          <cell r="AS1722" t="str">
            <v>Ы</v>
          </cell>
          <cell r="AT1722" t="str">
            <v>Ы</v>
          </cell>
          <cell r="AU1722">
            <v>0</v>
          </cell>
          <cell r="AV1722">
            <v>0</v>
          </cell>
          <cell r="AW1722">
            <v>23</v>
          </cell>
          <cell r="AX1722">
            <v>1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38828</v>
          </cell>
        </row>
        <row r="1723">
          <cell r="A1723">
            <v>2006</v>
          </cell>
          <cell r="B1723">
            <v>2</v>
          </cell>
          <cell r="C1723">
            <v>259</v>
          </cell>
          <cell r="D1723">
            <v>21</v>
          </cell>
          <cell r="E1723">
            <v>792020</v>
          </cell>
          <cell r="F1723">
            <v>0</v>
          </cell>
          <cell r="G1723" t="str">
            <v>Затраты по ШПЗ (основные)</v>
          </cell>
          <cell r="H1723">
            <v>2011</v>
          </cell>
          <cell r="I1723">
            <v>7920</v>
          </cell>
          <cell r="J1723">
            <v>14000</v>
          </cell>
          <cell r="K1723">
            <v>1</v>
          </cell>
          <cell r="L1723">
            <v>0</v>
          </cell>
          <cell r="M1723">
            <v>0</v>
          </cell>
          <cell r="N1723">
            <v>0</v>
          </cell>
          <cell r="R1723">
            <v>0</v>
          </cell>
          <cell r="S1723">
            <v>0</v>
          </cell>
          <cell r="T1723">
            <v>0</v>
          </cell>
          <cell r="U1723">
            <v>34</v>
          </cell>
          <cell r="V1723">
            <v>0</v>
          </cell>
          <cell r="W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34</v>
          </cell>
          <cell r="AE1723">
            <v>501105</v>
          </cell>
          <cell r="AF1723">
            <v>0</v>
          </cell>
          <cell r="AI1723">
            <v>2251</v>
          </cell>
          <cell r="AK1723">
            <v>0</v>
          </cell>
          <cell r="AM1723">
            <v>388</v>
          </cell>
          <cell r="AN1723">
            <v>1</v>
          </cell>
          <cell r="AO1723">
            <v>393216</v>
          </cell>
          <cell r="AQ1723">
            <v>0</v>
          </cell>
          <cell r="AR1723">
            <v>0</v>
          </cell>
          <cell r="AS1723" t="str">
            <v>Ы</v>
          </cell>
          <cell r="AT1723" t="str">
            <v>Ы</v>
          </cell>
          <cell r="AU1723">
            <v>0</v>
          </cell>
          <cell r="AV1723">
            <v>0</v>
          </cell>
          <cell r="AW1723">
            <v>23</v>
          </cell>
          <cell r="AX1723">
            <v>1</v>
          </cell>
          <cell r="AY1723">
            <v>0</v>
          </cell>
          <cell r="AZ1723">
            <v>0</v>
          </cell>
          <cell r="BA1723">
            <v>0</v>
          </cell>
          <cell r="BB1723">
            <v>0</v>
          </cell>
          <cell r="BC1723">
            <v>38828</v>
          </cell>
        </row>
        <row r="1724">
          <cell r="A1724">
            <v>2006</v>
          </cell>
          <cell r="B1724">
            <v>2</v>
          </cell>
          <cell r="C1724">
            <v>260</v>
          </cell>
          <cell r="D1724">
            <v>21</v>
          </cell>
          <cell r="E1724">
            <v>792020</v>
          </cell>
          <cell r="F1724">
            <v>0</v>
          </cell>
          <cell r="G1724" t="str">
            <v>Затраты по ШПЗ (основные)</v>
          </cell>
          <cell r="H1724">
            <v>2011</v>
          </cell>
          <cell r="I1724">
            <v>7920</v>
          </cell>
          <cell r="J1724">
            <v>7792.48</v>
          </cell>
          <cell r="K1724">
            <v>1</v>
          </cell>
          <cell r="L1724">
            <v>0</v>
          </cell>
          <cell r="M1724">
            <v>0</v>
          </cell>
          <cell r="N1724">
            <v>0</v>
          </cell>
          <cell r="R1724">
            <v>0</v>
          </cell>
          <cell r="S1724">
            <v>0</v>
          </cell>
          <cell r="T1724">
            <v>0</v>
          </cell>
          <cell r="U1724">
            <v>34</v>
          </cell>
          <cell r="V1724">
            <v>0</v>
          </cell>
          <cell r="W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34</v>
          </cell>
          <cell r="AE1724">
            <v>503000</v>
          </cell>
          <cell r="AF1724">
            <v>0</v>
          </cell>
          <cell r="AI1724">
            <v>2251</v>
          </cell>
          <cell r="AK1724">
            <v>0</v>
          </cell>
          <cell r="AM1724">
            <v>389</v>
          </cell>
          <cell r="AN1724">
            <v>1</v>
          </cell>
          <cell r="AO1724">
            <v>393216</v>
          </cell>
          <cell r="AQ1724">
            <v>0</v>
          </cell>
          <cell r="AR1724">
            <v>0</v>
          </cell>
          <cell r="AS1724" t="str">
            <v>Ы</v>
          </cell>
          <cell r="AT1724" t="str">
            <v>Ы</v>
          </cell>
          <cell r="AU1724">
            <v>0</v>
          </cell>
          <cell r="AV1724">
            <v>0</v>
          </cell>
          <cell r="AW1724">
            <v>23</v>
          </cell>
          <cell r="AX1724">
            <v>1</v>
          </cell>
          <cell r="AY1724">
            <v>0</v>
          </cell>
          <cell r="AZ1724">
            <v>0</v>
          </cell>
          <cell r="BA1724">
            <v>0</v>
          </cell>
          <cell r="BB1724">
            <v>0</v>
          </cell>
          <cell r="BC1724">
            <v>38828</v>
          </cell>
        </row>
        <row r="1725">
          <cell r="A1725">
            <v>2006</v>
          </cell>
          <cell r="B1725">
            <v>2</v>
          </cell>
          <cell r="C1725">
            <v>261</v>
          </cell>
          <cell r="D1725">
            <v>21</v>
          </cell>
          <cell r="E1725">
            <v>792020</v>
          </cell>
          <cell r="F1725">
            <v>0</v>
          </cell>
          <cell r="G1725" t="str">
            <v>Затраты по ШПЗ (основные)</v>
          </cell>
          <cell r="H1725">
            <v>2011</v>
          </cell>
          <cell r="I1725">
            <v>7920</v>
          </cell>
          <cell r="J1725">
            <v>12100</v>
          </cell>
          <cell r="K1725">
            <v>1</v>
          </cell>
          <cell r="L1725">
            <v>0</v>
          </cell>
          <cell r="M1725">
            <v>0</v>
          </cell>
          <cell r="N1725">
            <v>0</v>
          </cell>
          <cell r="R1725">
            <v>0</v>
          </cell>
          <cell r="S1725">
            <v>0</v>
          </cell>
          <cell r="T1725">
            <v>0</v>
          </cell>
          <cell r="U1725">
            <v>34</v>
          </cell>
          <cell r="V1725">
            <v>0</v>
          </cell>
          <cell r="W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34</v>
          </cell>
          <cell r="AE1725">
            <v>504100</v>
          </cell>
          <cell r="AF1725">
            <v>0</v>
          </cell>
          <cell r="AI1725">
            <v>2251</v>
          </cell>
          <cell r="AK1725">
            <v>0</v>
          </cell>
          <cell r="AM1725">
            <v>390</v>
          </cell>
          <cell r="AN1725">
            <v>1</v>
          </cell>
          <cell r="AO1725">
            <v>393216</v>
          </cell>
          <cell r="AQ1725">
            <v>0</v>
          </cell>
          <cell r="AR1725">
            <v>0</v>
          </cell>
          <cell r="AS1725" t="str">
            <v>Ы</v>
          </cell>
          <cell r="AT1725" t="str">
            <v>Ы</v>
          </cell>
          <cell r="AU1725">
            <v>0</v>
          </cell>
          <cell r="AV1725">
            <v>0</v>
          </cell>
          <cell r="AW1725">
            <v>23</v>
          </cell>
          <cell r="AX1725">
            <v>1</v>
          </cell>
          <cell r="AY1725">
            <v>0</v>
          </cell>
          <cell r="AZ1725">
            <v>0</v>
          </cell>
          <cell r="BA1725">
            <v>0</v>
          </cell>
          <cell r="BB1725">
            <v>0</v>
          </cell>
          <cell r="BC1725">
            <v>38828</v>
          </cell>
        </row>
        <row r="1726">
          <cell r="A1726">
            <v>2006</v>
          </cell>
          <cell r="B1726">
            <v>2</v>
          </cell>
          <cell r="C1726">
            <v>262</v>
          </cell>
          <cell r="D1726">
            <v>21</v>
          </cell>
          <cell r="E1726">
            <v>792020</v>
          </cell>
          <cell r="F1726">
            <v>0</v>
          </cell>
          <cell r="G1726" t="str">
            <v>Затраты по ШПЗ (основные)</v>
          </cell>
          <cell r="H1726">
            <v>2011</v>
          </cell>
          <cell r="I1726">
            <v>7920</v>
          </cell>
          <cell r="J1726">
            <v>641.37</v>
          </cell>
          <cell r="K1726">
            <v>1</v>
          </cell>
          <cell r="L1726">
            <v>0</v>
          </cell>
          <cell r="M1726">
            <v>0</v>
          </cell>
          <cell r="N1726">
            <v>0</v>
          </cell>
          <cell r="R1726">
            <v>0</v>
          </cell>
          <cell r="S1726">
            <v>0</v>
          </cell>
          <cell r="T1726">
            <v>0</v>
          </cell>
          <cell r="U1726">
            <v>34</v>
          </cell>
          <cell r="V1726">
            <v>0</v>
          </cell>
          <cell r="W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34</v>
          </cell>
          <cell r="AE1726">
            <v>504400</v>
          </cell>
          <cell r="AF1726">
            <v>0</v>
          </cell>
          <cell r="AI1726">
            <v>2251</v>
          </cell>
          <cell r="AK1726">
            <v>0</v>
          </cell>
          <cell r="AM1726">
            <v>391</v>
          </cell>
          <cell r="AN1726">
            <v>1</v>
          </cell>
          <cell r="AO1726">
            <v>393216</v>
          </cell>
          <cell r="AQ1726">
            <v>0</v>
          </cell>
          <cell r="AR1726">
            <v>0</v>
          </cell>
          <cell r="AS1726" t="str">
            <v>Ы</v>
          </cell>
          <cell r="AT1726" t="str">
            <v>Ы</v>
          </cell>
          <cell r="AU1726">
            <v>0</v>
          </cell>
          <cell r="AV1726">
            <v>0</v>
          </cell>
          <cell r="AW1726">
            <v>23</v>
          </cell>
          <cell r="AX1726">
            <v>1</v>
          </cell>
          <cell r="AY1726">
            <v>0</v>
          </cell>
          <cell r="AZ1726">
            <v>0</v>
          </cell>
          <cell r="BA1726">
            <v>0</v>
          </cell>
          <cell r="BB1726">
            <v>0</v>
          </cell>
          <cell r="BC1726">
            <v>38828</v>
          </cell>
        </row>
        <row r="1727">
          <cell r="A1727">
            <v>2006</v>
          </cell>
          <cell r="B1727">
            <v>2</v>
          </cell>
          <cell r="C1727">
            <v>263</v>
          </cell>
          <cell r="D1727">
            <v>21</v>
          </cell>
          <cell r="E1727">
            <v>792020</v>
          </cell>
          <cell r="F1727">
            <v>0</v>
          </cell>
          <cell r="G1727" t="str">
            <v>Затраты по ШПЗ (основные)</v>
          </cell>
          <cell r="H1727">
            <v>2011</v>
          </cell>
          <cell r="I1727">
            <v>7920</v>
          </cell>
          <cell r="J1727">
            <v>37</v>
          </cell>
          <cell r="K1727">
            <v>1</v>
          </cell>
          <cell r="L1727">
            <v>0</v>
          </cell>
          <cell r="M1727">
            <v>0</v>
          </cell>
          <cell r="N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34</v>
          </cell>
          <cell r="V1727">
            <v>0</v>
          </cell>
          <cell r="W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34</v>
          </cell>
          <cell r="AE1727">
            <v>505100</v>
          </cell>
          <cell r="AF1727">
            <v>0</v>
          </cell>
          <cell r="AI1727">
            <v>2251</v>
          </cell>
          <cell r="AK1727">
            <v>0</v>
          </cell>
          <cell r="AM1727">
            <v>392</v>
          </cell>
          <cell r="AN1727">
            <v>1</v>
          </cell>
          <cell r="AO1727">
            <v>393216</v>
          </cell>
          <cell r="AQ1727">
            <v>0</v>
          </cell>
          <cell r="AR1727">
            <v>0</v>
          </cell>
          <cell r="AS1727" t="str">
            <v>Ы</v>
          </cell>
          <cell r="AT1727" t="str">
            <v>Ы</v>
          </cell>
          <cell r="AU1727">
            <v>0</v>
          </cell>
          <cell r="AV1727">
            <v>0</v>
          </cell>
          <cell r="AW1727">
            <v>23</v>
          </cell>
          <cell r="AX1727">
            <v>1</v>
          </cell>
          <cell r="AY1727">
            <v>0</v>
          </cell>
          <cell r="AZ1727">
            <v>0</v>
          </cell>
          <cell r="BA1727">
            <v>0</v>
          </cell>
          <cell r="BB1727">
            <v>0</v>
          </cell>
          <cell r="BC1727">
            <v>38828</v>
          </cell>
        </row>
        <row r="1728">
          <cell r="A1728">
            <v>2006</v>
          </cell>
          <cell r="B1728">
            <v>2</v>
          </cell>
          <cell r="C1728">
            <v>264</v>
          </cell>
          <cell r="D1728">
            <v>21</v>
          </cell>
          <cell r="E1728">
            <v>792020</v>
          </cell>
          <cell r="F1728">
            <v>0</v>
          </cell>
          <cell r="G1728" t="str">
            <v>Затраты по ШПЗ (основные)</v>
          </cell>
          <cell r="H1728">
            <v>2011</v>
          </cell>
          <cell r="I1728">
            <v>7920</v>
          </cell>
          <cell r="J1728">
            <v>86601.29</v>
          </cell>
          <cell r="K1728">
            <v>1</v>
          </cell>
          <cell r="L1728">
            <v>0</v>
          </cell>
          <cell r="M1728">
            <v>0</v>
          </cell>
          <cell r="N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34</v>
          </cell>
          <cell r="V1728">
            <v>0</v>
          </cell>
          <cell r="W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34</v>
          </cell>
          <cell r="AE1728">
            <v>505200</v>
          </cell>
          <cell r="AF1728">
            <v>0</v>
          </cell>
          <cell r="AI1728">
            <v>2251</v>
          </cell>
          <cell r="AK1728">
            <v>0</v>
          </cell>
          <cell r="AM1728">
            <v>393</v>
          </cell>
          <cell r="AN1728">
            <v>1</v>
          </cell>
          <cell r="AO1728">
            <v>393216</v>
          </cell>
          <cell r="AQ1728">
            <v>0</v>
          </cell>
          <cell r="AR1728">
            <v>0</v>
          </cell>
          <cell r="AS1728" t="str">
            <v>Ы</v>
          </cell>
          <cell r="AT1728" t="str">
            <v>Ы</v>
          </cell>
          <cell r="AU1728">
            <v>0</v>
          </cell>
          <cell r="AV1728">
            <v>0</v>
          </cell>
          <cell r="AW1728">
            <v>23</v>
          </cell>
          <cell r="AX1728">
            <v>1</v>
          </cell>
          <cell r="AY1728">
            <v>0</v>
          </cell>
          <cell r="AZ1728">
            <v>0</v>
          </cell>
          <cell r="BA1728">
            <v>0</v>
          </cell>
          <cell r="BB1728">
            <v>0</v>
          </cell>
          <cell r="BC1728">
            <v>38828</v>
          </cell>
        </row>
        <row r="1729">
          <cell r="A1729">
            <v>2006</v>
          </cell>
          <cell r="B1729">
            <v>2</v>
          </cell>
          <cell r="C1729">
            <v>265</v>
          </cell>
          <cell r="D1729">
            <v>21</v>
          </cell>
          <cell r="E1729">
            <v>792020</v>
          </cell>
          <cell r="F1729">
            <v>0</v>
          </cell>
          <cell r="G1729" t="str">
            <v>Затраты по ШПЗ (основные)</v>
          </cell>
          <cell r="H1729">
            <v>2011</v>
          </cell>
          <cell r="I1729">
            <v>7920</v>
          </cell>
          <cell r="J1729">
            <v>699.7</v>
          </cell>
          <cell r="K1729">
            <v>1</v>
          </cell>
          <cell r="L1729">
            <v>0</v>
          </cell>
          <cell r="M1729">
            <v>0</v>
          </cell>
          <cell r="N1729">
            <v>0</v>
          </cell>
          <cell r="R1729">
            <v>0</v>
          </cell>
          <cell r="S1729">
            <v>0</v>
          </cell>
          <cell r="T1729">
            <v>0</v>
          </cell>
          <cell r="U1729">
            <v>34</v>
          </cell>
          <cell r="V1729">
            <v>0</v>
          </cell>
          <cell r="W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34</v>
          </cell>
          <cell r="AE1729">
            <v>505300</v>
          </cell>
          <cell r="AF1729">
            <v>0</v>
          </cell>
          <cell r="AI1729">
            <v>2251</v>
          </cell>
          <cell r="AK1729">
            <v>0</v>
          </cell>
          <cell r="AM1729">
            <v>394</v>
          </cell>
          <cell r="AN1729">
            <v>1</v>
          </cell>
          <cell r="AO1729">
            <v>393216</v>
          </cell>
          <cell r="AQ1729">
            <v>0</v>
          </cell>
          <cell r="AR1729">
            <v>0</v>
          </cell>
          <cell r="AS1729" t="str">
            <v>Ы</v>
          </cell>
          <cell r="AT1729" t="str">
            <v>Ы</v>
          </cell>
          <cell r="AU1729">
            <v>0</v>
          </cell>
          <cell r="AV1729">
            <v>0</v>
          </cell>
          <cell r="AW1729">
            <v>23</v>
          </cell>
          <cell r="AX1729">
            <v>1</v>
          </cell>
          <cell r="AY1729">
            <v>0</v>
          </cell>
          <cell r="AZ1729">
            <v>0</v>
          </cell>
          <cell r="BA1729">
            <v>0</v>
          </cell>
          <cell r="BB1729">
            <v>0</v>
          </cell>
          <cell r="BC1729">
            <v>38828</v>
          </cell>
        </row>
        <row r="1730">
          <cell r="A1730">
            <v>2006</v>
          </cell>
          <cell r="B1730">
            <v>2</v>
          </cell>
          <cell r="C1730">
            <v>266</v>
          </cell>
          <cell r="D1730">
            <v>21</v>
          </cell>
          <cell r="E1730">
            <v>792020</v>
          </cell>
          <cell r="F1730">
            <v>0</v>
          </cell>
          <cell r="G1730" t="str">
            <v>Затраты по ШПЗ (основные)</v>
          </cell>
          <cell r="H1730">
            <v>2011</v>
          </cell>
          <cell r="I1730">
            <v>7920</v>
          </cell>
          <cell r="J1730">
            <v>6480</v>
          </cell>
          <cell r="K1730">
            <v>1</v>
          </cell>
          <cell r="L1730">
            <v>0</v>
          </cell>
          <cell r="M1730">
            <v>0</v>
          </cell>
          <cell r="N1730">
            <v>0</v>
          </cell>
          <cell r="R1730">
            <v>0</v>
          </cell>
          <cell r="S1730">
            <v>0</v>
          </cell>
          <cell r="T1730">
            <v>0</v>
          </cell>
          <cell r="U1730">
            <v>34</v>
          </cell>
          <cell r="V1730">
            <v>0</v>
          </cell>
          <cell r="W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34</v>
          </cell>
          <cell r="AE1730">
            <v>505400</v>
          </cell>
          <cell r="AF1730">
            <v>0</v>
          </cell>
          <cell r="AI1730">
            <v>2251</v>
          </cell>
          <cell r="AK1730">
            <v>0</v>
          </cell>
          <cell r="AM1730">
            <v>395</v>
          </cell>
          <cell r="AN1730">
            <v>1</v>
          </cell>
          <cell r="AO1730">
            <v>393216</v>
          </cell>
          <cell r="AQ1730">
            <v>0</v>
          </cell>
          <cell r="AR1730">
            <v>0</v>
          </cell>
          <cell r="AS1730" t="str">
            <v>Ы</v>
          </cell>
          <cell r="AT1730" t="str">
            <v>Ы</v>
          </cell>
          <cell r="AU1730">
            <v>0</v>
          </cell>
          <cell r="AV1730">
            <v>0</v>
          </cell>
          <cell r="AW1730">
            <v>23</v>
          </cell>
          <cell r="AX1730">
            <v>1</v>
          </cell>
          <cell r="AY1730">
            <v>0</v>
          </cell>
          <cell r="AZ1730">
            <v>0</v>
          </cell>
          <cell r="BA1730">
            <v>0</v>
          </cell>
          <cell r="BB1730">
            <v>0</v>
          </cell>
          <cell r="BC1730">
            <v>38828</v>
          </cell>
        </row>
        <row r="1731">
          <cell r="A1731">
            <v>2006</v>
          </cell>
          <cell r="B1731">
            <v>2</v>
          </cell>
          <cell r="C1731">
            <v>267</v>
          </cell>
          <cell r="D1731">
            <v>21</v>
          </cell>
          <cell r="E1731">
            <v>792020</v>
          </cell>
          <cell r="F1731">
            <v>0</v>
          </cell>
          <cell r="G1731" t="str">
            <v>Затраты по ШПЗ (основные)</v>
          </cell>
          <cell r="H1731">
            <v>2011</v>
          </cell>
          <cell r="I1731">
            <v>7920</v>
          </cell>
          <cell r="J1731">
            <v>242396.77</v>
          </cell>
          <cell r="K1731">
            <v>1</v>
          </cell>
          <cell r="L1731">
            <v>0</v>
          </cell>
          <cell r="M1731">
            <v>0</v>
          </cell>
          <cell r="N1731">
            <v>0</v>
          </cell>
          <cell r="R1731">
            <v>0</v>
          </cell>
          <cell r="S1731">
            <v>0</v>
          </cell>
          <cell r="T1731">
            <v>0</v>
          </cell>
          <cell r="U1731">
            <v>34</v>
          </cell>
          <cell r="V1731">
            <v>0</v>
          </cell>
          <cell r="W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34</v>
          </cell>
          <cell r="AE1731">
            <v>510100</v>
          </cell>
          <cell r="AF1731">
            <v>0</v>
          </cell>
          <cell r="AI1731">
            <v>2251</v>
          </cell>
          <cell r="AK1731">
            <v>0</v>
          </cell>
          <cell r="AM1731">
            <v>396</v>
          </cell>
          <cell r="AN1731">
            <v>1</v>
          </cell>
          <cell r="AO1731">
            <v>393216</v>
          </cell>
          <cell r="AQ1731">
            <v>0</v>
          </cell>
          <cell r="AR1731">
            <v>0</v>
          </cell>
          <cell r="AS1731" t="str">
            <v>Ы</v>
          </cell>
          <cell r="AT1731" t="str">
            <v>Ы</v>
          </cell>
          <cell r="AU1731">
            <v>0</v>
          </cell>
          <cell r="AV1731">
            <v>0</v>
          </cell>
          <cell r="AW1731">
            <v>23</v>
          </cell>
          <cell r="AX1731">
            <v>1</v>
          </cell>
          <cell r="AY1731">
            <v>0</v>
          </cell>
          <cell r="AZ1731">
            <v>0</v>
          </cell>
          <cell r="BA1731">
            <v>0</v>
          </cell>
          <cell r="BB1731">
            <v>0</v>
          </cell>
          <cell r="BC1731">
            <v>38828</v>
          </cell>
        </row>
        <row r="1732">
          <cell r="A1732">
            <v>2006</v>
          </cell>
          <cell r="B1732">
            <v>2</v>
          </cell>
          <cell r="C1732">
            <v>268</v>
          </cell>
          <cell r="D1732">
            <v>21</v>
          </cell>
          <cell r="E1732">
            <v>792020</v>
          </cell>
          <cell r="F1732">
            <v>0</v>
          </cell>
          <cell r="G1732" t="str">
            <v>Затраты по ШПЗ (основные)</v>
          </cell>
          <cell r="H1732">
            <v>2011</v>
          </cell>
          <cell r="I1732">
            <v>7920</v>
          </cell>
          <cell r="J1732">
            <v>435.75</v>
          </cell>
          <cell r="K1732">
            <v>1</v>
          </cell>
          <cell r="L1732">
            <v>0</v>
          </cell>
          <cell r="M1732">
            <v>0</v>
          </cell>
          <cell r="N1732">
            <v>0</v>
          </cell>
          <cell r="R1732">
            <v>0</v>
          </cell>
          <cell r="S1732">
            <v>0</v>
          </cell>
          <cell r="T1732">
            <v>0</v>
          </cell>
          <cell r="U1732">
            <v>34</v>
          </cell>
          <cell r="V1732">
            <v>0</v>
          </cell>
          <cell r="W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34</v>
          </cell>
          <cell r="AE1732">
            <v>510200</v>
          </cell>
          <cell r="AF1732">
            <v>0</v>
          </cell>
          <cell r="AI1732">
            <v>2251</v>
          </cell>
          <cell r="AK1732">
            <v>0</v>
          </cell>
          <cell r="AM1732">
            <v>397</v>
          </cell>
          <cell r="AN1732">
            <v>1</v>
          </cell>
          <cell r="AO1732">
            <v>393216</v>
          </cell>
          <cell r="AQ1732">
            <v>0</v>
          </cell>
          <cell r="AR1732">
            <v>0</v>
          </cell>
          <cell r="AS1732" t="str">
            <v>Ы</v>
          </cell>
          <cell r="AT1732" t="str">
            <v>Ы</v>
          </cell>
          <cell r="AU1732">
            <v>0</v>
          </cell>
          <cell r="AV1732">
            <v>0</v>
          </cell>
          <cell r="AW1732">
            <v>23</v>
          </cell>
          <cell r="AX1732">
            <v>1</v>
          </cell>
          <cell r="AY1732">
            <v>0</v>
          </cell>
          <cell r="AZ1732">
            <v>0</v>
          </cell>
          <cell r="BA1732">
            <v>0</v>
          </cell>
          <cell r="BB1732">
            <v>0</v>
          </cell>
          <cell r="BC1732">
            <v>38828</v>
          </cell>
        </row>
        <row r="1733">
          <cell r="A1733">
            <v>2006</v>
          </cell>
          <cell r="B1733">
            <v>2</v>
          </cell>
          <cell r="C1733">
            <v>269</v>
          </cell>
          <cell r="D1733">
            <v>21</v>
          </cell>
          <cell r="E1733">
            <v>792020</v>
          </cell>
          <cell r="F1733">
            <v>0</v>
          </cell>
          <cell r="G1733" t="str">
            <v>Затраты по ШПЗ (основные)</v>
          </cell>
          <cell r="H1733">
            <v>2011</v>
          </cell>
          <cell r="I1733">
            <v>7920</v>
          </cell>
          <cell r="J1733">
            <v>374</v>
          </cell>
          <cell r="K1733">
            <v>1</v>
          </cell>
          <cell r="L1733">
            <v>0</v>
          </cell>
          <cell r="M1733">
            <v>0</v>
          </cell>
          <cell r="N1733">
            <v>0</v>
          </cell>
          <cell r="R1733">
            <v>0</v>
          </cell>
          <cell r="S1733">
            <v>0</v>
          </cell>
          <cell r="T1733">
            <v>0</v>
          </cell>
          <cell r="U1733">
            <v>34</v>
          </cell>
          <cell r="V1733">
            <v>0</v>
          </cell>
          <cell r="W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34</v>
          </cell>
          <cell r="AE1733">
            <v>510300</v>
          </cell>
          <cell r="AF1733">
            <v>0</v>
          </cell>
          <cell r="AI1733">
            <v>2251</v>
          </cell>
          <cell r="AK1733">
            <v>0</v>
          </cell>
          <cell r="AM1733">
            <v>398</v>
          </cell>
          <cell r="AN1733">
            <v>1</v>
          </cell>
          <cell r="AO1733">
            <v>393216</v>
          </cell>
          <cell r="AQ1733">
            <v>0</v>
          </cell>
          <cell r="AR1733">
            <v>0</v>
          </cell>
          <cell r="AS1733" t="str">
            <v>Ы</v>
          </cell>
          <cell r="AT1733" t="str">
            <v>Ы</v>
          </cell>
          <cell r="AU1733">
            <v>0</v>
          </cell>
          <cell r="AV1733">
            <v>0</v>
          </cell>
          <cell r="AW1733">
            <v>23</v>
          </cell>
          <cell r="AX1733">
            <v>1</v>
          </cell>
          <cell r="AY1733">
            <v>0</v>
          </cell>
          <cell r="AZ1733">
            <v>0</v>
          </cell>
          <cell r="BA1733">
            <v>0</v>
          </cell>
          <cell r="BB1733">
            <v>0</v>
          </cell>
          <cell r="BC1733">
            <v>38828</v>
          </cell>
        </row>
        <row r="1734">
          <cell r="A1734">
            <v>2006</v>
          </cell>
          <cell r="B1734">
            <v>2</v>
          </cell>
          <cell r="C1734">
            <v>270</v>
          </cell>
          <cell r="D1734">
            <v>21</v>
          </cell>
          <cell r="E1734">
            <v>792020</v>
          </cell>
          <cell r="F1734">
            <v>0</v>
          </cell>
          <cell r="G1734" t="str">
            <v>Затраты по ШПЗ (основные)</v>
          </cell>
          <cell r="H1734">
            <v>2011</v>
          </cell>
          <cell r="I1734">
            <v>7920</v>
          </cell>
          <cell r="J1734">
            <v>1565.29</v>
          </cell>
          <cell r="K1734">
            <v>1</v>
          </cell>
          <cell r="L1734">
            <v>0</v>
          </cell>
          <cell r="M1734">
            <v>0</v>
          </cell>
          <cell r="N1734">
            <v>0</v>
          </cell>
          <cell r="R1734">
            <v>0</v>
          </cell>
          <cell r="S1734">
            <v>0</v>
          </cell>
          <cell r="T1734">
            <v>0</v>
          </cell>
          <cell r="U1734">
            <v>34</v>
          </cell>
          <cell r="V1734">
            <v>0</v>
          </cell>
          <cell r="W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34</v>
          </cell>
          <cell r="AE1734">
            <v>510400</v>
          </cell>
          <cell r="AF1734">
            <v>0</v>
          </cell>
          <cell r="AI1734">
            <v>2251</v>
          </cell>
          <cell r="AK1734">
            <v>0</v>
          </cell>
          <cell r="AM1734">
            <v>399</v>
          </cell>
          <cell r="AN1734">
            <v>1</v>
          </cell>
          <cell r="AO1734">
            <v>393216</v>
          </cell>
          <cell r="AQ1734">
            <v>0</v>
          </cell>
          <cell r="AR1734">
            <v>0</v>
          </cell>
          <cell r="AS1734" t="str">
            <v>Ы</v>
          </cell>
          <cell r="AT1734" t="str">
            <v>Ы</v>
          </cell>
          <cell r="AU1734">
            <v>0</v>
          </cell>
          <cell r="AV1734">
            <v>0</v>
          </cell>
          <cell r="AW1734">
            <v>23</v>
          </cell>
          <cell r="AX1734">
            <v>1</v>
          </cell>
          <cell r="AY1734">
            <v>0</v>
          </cell>
          <cell r="AZ1734">
            <v>0</v>
          </cell>
          <cell r="BA1734">
            <v>0</v>
          </cell>
          <cell r="BB1734">
            <v>0</v>
          </cell>
          <cell r="BC1734">
            <v>38828</v>
          </cell>
        </row>
        <row r="1735">
          <cell r="A1735">
            <v>2006</v>
          </cell>
          <cell r="B1735">
            <v>2</v>
          </cell>
          <cell r="C1735">
            <v>271</v>
          </cell>
          <cell r="D1735">
            <v>21</v>
          </cell>
          <cell r="E1735">
            <v>792020</v>
          </cell>
          <cell r="F1735">
            <v>0</v>
          </cell>
          <cell r="G1735" t="str">
            <v>Затраты по ШПЗ (основные)</v>
          </cell>
          <cell r="H1735">
            <v>2011</v>
          </cell>
          <cell r="I1735">
            <v>7920</v>
          </cell>
          <cell r="J1735">
            <v>199144</v>
          </cell>
          <cell r="K1735">
            <v>1</v>
          </cell>
          <cell r="L1735">
            <v>0</v>
          </cell>
          <cell r="M1735">
            <v>0</v>
          </cell>
          <cell r="N1735">
            <v>0</v>
          </cell>
          <cell r="R1735">
            <v>0</v>
          </cell>
          <cell r="S1735">
            <v>0</v>
          </cell>
          <cell r="T1735">
            <v>0</v>
          </cell>
          <cell r="U1735">
            <v>34</v>
          </cell>
          <cell r="V1735">
            <v>0</v>
          </cell>
          <cell r="W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34</v>
          </cell>
          <cell r="AE1735">
            <v>510600</v>
          </cell>
          <cell r="AF1735">
            <v>0</v>
          </cell>
          <cell r="AI1735">
            <v>2251</v>
          </cell>
          <cell r="AK1735">
            <v>0</v>
          </cell>
          <cell r="AM1735">
            <v>400</v>
          </cell>
          <cell r="AN1735">
            <v>1</v>
          </cell>
          <cell r="AO1735">
            <v>393216</v>
          </cell>
          <cell r="AQ1735">
            <v>0</v>
          </cell>
          <cell r="AR1735">
            <v>0</v>
          </cell>
          <cell r="AS1735" t="str">
            <v>Ы</v>
          </cell>
          <cell r="AT1735" t="str">
            <v>Ы</v>
          </cell>
          <cell r="AU1735">
            <v>0</v>
          </cell>
          <cell r="AV1735">
            <v>0</v>
          </cell>
          <cell r="AW1735">
            <v>23</v>
          </cell>
          <cell r="AX1735">
            <v>1</v>
          </cell>
          <cell r="AY1735">
            <v>0</v>
          </cell>
          <cell r="AZ1735">
            <v>0</v>
          </cell>
          <cell r="BA1735">
            <v>0</v>
          </cell>
          <cell r="BB1735">
            <v>0</v>
          </cell>
          <cell r="BC1735">
            <v>38828</v>
          </cell>
        </row>
        <row r="1736">
          <cell r="A1736">
            <v>2006</v>
          </cell>
          <cell r="B1736">
            <v>2</v>
          </cell>
          <cell r="C1736">
            <v>272</v>
          </cell>
          <cell r="D1736">
            <v>21</v>
          </cell>
          <cell r="E1736">
            <v>792020</v>
          </cell>
          <cell r="F1736">
            <v>0</v>
          </cell>
          <cell r="G1736" t="str">
            <v>Затраты по ШПЗ (основные)</v>
          </cell>
          <cell r="H1736">
            <v>2011</v>
          </cell>
          <cell r="I1736">
            <v>7920</v>
          </cell>
          <cell r="J1736">
            <v>8665.9699999999993</v>
          </cell>
          <cell r="K1736">
            <v>1</v>
          </cell>
          <cell r="L1736">
            <v>0</v>
          </cell>
          <cell r="M1736">
            <v>0</v>
          </cell>
          <cell r="N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34</v>
          </cell>
          <cell r="V1736">
            <v>0</v>
          </cell>
          <cell r="W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34</v>
          </cell>
          <cell r="AE1736">
            <v>513600</v>
          </cell>
          <cell r="AF1736">
            <v>0</v>
          </cell>
          <cell r="AI1736">
            <v>2251</v>
          </cell>
          <cell r="AK1736">
            <v>0</v>
          </cell>
          <cell r="AM1736">
            <v>401</v>
          </cell>
          <cell r="AN1736">
            <v>1</v>
          </cell>
          <cell r="AO1736">
            <v>393216</v>
          </cell>
          <cell r="AQ1736">
            <v>0</v>
          </cell>
          <cell r="AR1736">
            <v>0</v>
          </cell>
          <cell r="AS1736" t="str">
            <v>Ы</v>
          </cell>
          <cell r="AT1736" t="str">
            <v>Ы</v>
          </cell>
          <cell r="AU1736">
            <v>0</v>
          </cell>
          <cell r="AV1736">
            <v>0</v>
          </cell>
          <cell r="AW1736">
            <v>23</v>
          </cell>
          <cell r="AX1736">
            <v>1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38828</v>
          </cell>
        </row>
        <row r="1737">
          <cell r="A1737">
            <v>2006</v>
          </cell>
          <cell r="B1737">
            <v>2</v>
          </cell>
          <cell r="C1737">
            <v>273</v>
          </cell>
          <cell r="D1737">
            <v>21</v>
          </cell>
          <cell r="E1737">
            <v>792020</v>
          </cell>
          <cell r="F1737">
            <v>0</v>
          </cell>
          <cell r="G1737" t="str">
            <v>Затраты по ШПЗ (основные)</v>
          </cell>
          <cell r="H1737">
            <v>2011</v>
          </cell>
          <cell r="I1737">
            <v>7920</v>
          </cell>
          <cell r="J1737">
            <v>5280.6</v>
          </cell>
          <cell r="K1737">
            <v>1</v>
          </cell>
          <cell r="L1737">
            <v>0</v>
          </cell>
          <cell r="M1737">
            <v>0</v>
          </cell>
          <cell r="N1737">
            <v>0</v>
          </cell>
          <cell r="R1737">
            <v>0</v>
          </cell>
          <cell r="S1737">
            <v>0</v>
          </cell>
          <cell r="T1737">
            <v>0</v>
          </cell>
          <cell r="U1737">
            <v>34</v>
          </cell>
          <cell r="V1737">
            <v>0</v>
          </cell>
          <cell r="W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34</v>
          </cell>
          <cell r="AE1737">
            <v>530000</v>
          </cell>
          <cell r="AF1737">
            <v>0</v>
          </cell>
          <cell r="AI1737">
            <v>2251</v>
          </cell>
          <cell r="AK1737">
            <v>0</v>
          </cell>
          <cell r="AM1737">
            <v>402</v>
          </cell>
          <cell r="AN1737">
            <v>1</v>
          </cell>
          <cell r="AO1737">
            <v>393216</v>
          </cell>
          <cell r="AQ1737">
            <v>0</v>
          </cell>
          <cell r="AR1737">
            <v>0</v>
          </cell>
          <cell r="AS1737" t="str">
            <v>Ы</v>
          </cell>
          <cell r="AT1737" t="str">
            <v>Ы</v>
          </cell>
          <cell r="AU1737">
            <v>0</v>
          </cell>
          <cell r="AV1737">
            <v>0</v>
          </cell>
          <cell r="AW1737">
            <v>23</v>
          </cell>
          <cell r="AX1737">
            <v>1</v>
          </cell>
          <cell r="AY1737">
            <v>0</v>
          </cell>
          <cell r="AZ1737">
            <v>0</v>
          </cell>
          <cell r="BA1737">
            <v>0</v>
          </cell>
          <cell r="BB1737">
            <v>0</v>
          </cell>
          <cell r="BC1737">
            <v>38828</v>
          </cell>
        </row>
        <row r="1738">
          <cell r="A1738">
            <v>2006</v>
          </cell>
          <cell r="B1738">
            <v>2</v>
          </cell>
          <cell r="C1738">
            <v>275</v>
          </cell>
          <cell r="D1738">
            <v>21</v>
          </cell>
          <cell r="E1738">
            <v>792020</v>
          </cell>
          <cell r="F1738">
            <v>0</v>
          </cell>
          <cell r="G1738" t="str">
            <v>Затраты по ШПЗ (основные)</v>
          </cell>
          <cell r="H1738">
            <v>2011</v>
          </cell>
          <cell r="I1738">
            <v>7920</v>
          </cell>
          <cell r="J1738">
            <v>42968.05</v>
          </cell>
          <cell r="K1738">
            <v>1</v>
          </cell>
          <cell r="L1738">
            <v>0</v>
          </cell>
          <cell r="M1738">
            <v>0</v>
          </cell>
          <cell r="N1738">
            <v>0</v>
          </cell>
          <cell r="R1738">
            <v>0</v>
          </cell>
          <cell r="S1738">
            <v>0</v>
          </cell>
          <cell r="T1738">
            <v>0</v>
          </cell>
          <cell r="U1738">
            <v>36</v>
          </cell>
          <cell r="V1738">
            <v>0</v>
          </cell>
          <cell r="W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36</v>
          </cell>
          <cell r="AE1738">
            <v>110000</v>
          </cell>
          <cell r="AF1738">
            <v>0</v>
          </cell>
          <cell r="AI1738">
            <v>2251</v>
          </cell>
          <cell r="AK1738">
            <v>0</v>
          </cell>
          <cell r="AM1738">
            <v>404</v>
          </cell>
          <cell r="AN1738">
            <v>1</v>
          </cell>
          <cell r="AO1738">
            <v>393216</v>
          </cell>
          <cell r="AQ1738">
            <v>0</v>
          </cell>
          <cell r="AR1738">
            <v>0</v>
          </cell>
          <cell r="AS1738" t="str">
            <v>Ы</v>
          </cell>
          <cell r="AT1738" t="str">
            <v>Ы</v>
          </cell>
          <cell r="AU1738">
            <v>0</v>
          </cell>
          <cell r="AV1738">
            <v>0</v>
          </cell>
          <cell r="AW1738">
            <v>23</v>
          </cell>
          <cell r="AX1738">
            <v>1</v>
          </cell>
          <cell r="AY1738">
            <v>0</v>
          </cell>
          <cell r="AZ1738">
            <v>0</v>
          </cell>
          <cell r="BA1738">
            <v>0</v>
          </cell>
          <cell r="BB1738">
            <v>0</v>
          </cell>
          <cell r="BC1738">
            <v>38828</v>
          </cell>
        </row>
        <row r="1739">
          <cell r="A1739">
            <v>2006</v>
          </cell>
          <cell r="B1739">
            <v>2</v>
          </cell>
          <cell r="C1739">
            <v>276</v>
          </cell>
          <cell r="D1739">
            <v>21</v>
          </cell>
          <cell r="E1739">
            <v>792020</v>
          </cell>
          <cell r="F1739">
            <v>0</v>
          </cell>
          <cell r="G1739" t="str">
            <v>Затраты по ШПЗ (основные)</v>
          </cell>
          <cell r="H1739">
            <v>2011</v>
          </cell>
          <cell r="I1739">
            <v>7920</v>
          </cell>
          <cell r="J1739">
            <v>10145.51</v>
          </cell>
          <cell r="K1739">
            <v>1</v>
          </cell>
          <cell r="L1739">
            <v>0</v>
          </cell>
          <cell r="M1739">
            <v>0</v>
          </cell>
          <cell r="N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36</v>
          </cell>
          <cell r="V1739">
            <v>0</v>
          </cell>
          <cell r="W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36</v>
          </cell>
          <cell r="AE1739">
            <v>114020</v>
          </cell>
          <cell r="AF1739">
            <v>0</v>
          </cell>
          <cell r="AI1739">
            <v>2251</v>
          </cell>
          <cell r="AK1739">
            <v>0</v>
          </cell>
          <cell r="AM1739">
            <v>405</v>
          </cell>
          <cell r="AN1739">
            <v>1</v>
          </cell>
          <cell r="AO1739">
            <v>393216</v>
          </cell>
          <cell r="AQ1739">
            <v>0</v>
          </cell>
          <cell r="AR1739">
            <v>0</v>
          </cell>
          <cell r="AS1739" t="str">
            <v>Ы</v>
          </cell>
          <cell r="AT1739" t="str">
            <v>Ы</v>
          </cell>
          <cell r="AU1739">
            <v>0</v>
          </cell>
          <cell r="AV1739">
            <v>0</v>
          </cell>
          <cell r="AW1739">
            <v>23</v>
          </cell>
          <cell r="AX1739">
            <v>1</v>
          </cell>
          <cell r="AY1739">
            <v>0</v>
          </cell>
          <cell r="AZ1739">
            <v>0</v>
          </cell>
          <cell r="BA1739">
            <v>0</v>
          </cell>
          <cell r="BB1739">
            <v>0</v>
          </cell>
          <cell r="BC1739">
            <v>38828</v>
          </cell>
        </row>
        <row r="1740">
          <cell r="A1740">
            <v>2006</v>
          </cell>
          <cell r="B1740">
            <v>2</v>
          </cell>
          <cell r="C1740">
            <v>277</v>
          </cell>
          <cell r="D1740">
            <v>21</v>
          </cell>
          <cell r="E1740">
            <v>792020</v>
          </cell>
          <cell r="F1740">
            <v>0</v>
          </cell>
          <cell r="G1740" t="str">
            <v>Затраты по ШПЗ (основные)</v>
          </cell>
          <cell r="H1740">
            <v>2011</v>
          </cell>
          <cell r="I1740">
            <v>7920</v>
          </cell>
          <cell r="J1740">
            <v>131375.18</v>
          </cell>
          <cell r="K1740">
            <v>1</v>
          </cell>
          <cell r="L1740">
            <v>0</v>
          </cell>
          <cell r="M1740">
            <v>0</v>
          </cell>
          <cell r="N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36</v>
          </cell>
          <cell r="V1740">
            <v>0</v>
          </cell>
          <cell r="W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36</v>
          </cell>
          <cell r="AE1740">
            <v>116000</v>
          </cell>
          <cell r="AF1740">
            <v>0</v>
          </cell>
          <cell r="AI1740">
            <v>2251</v>
          </cell>
          <cell r="AK1740">
            <v>0</v>
          </cell>
          <cell r="AM1740">
            <v>406</v>
          </cell>
          <cell r="AN1740">
            <v>1</v>
          </cell>
          <cell r="AO1740">
            <v>393216</v>
          </cell>
          <cell r="AQ1740">
            <v>0</v>
          </cell>
          <cell r="AR1740">
            <v>0</v>
          </cell>
          <cell r="AS1740" t="str">
            <v>Ы</v>
          </cell>
          <cell r="AT1740" t="str">
            <v>Ы</v>
          </cell>
          <cell r="AU1740">
            <v>0</v>
          </cell>
          <cell r="AV1740">
            <v>0</v>
          </cell>
          <cell r="AW1740">
            <v>23</v>
          </cell>
          <cell r="AX1740">
            <v>1</v>
          </cell>
          <cell r="AY1740">
            <v>0</v>
          </cell>
          <cell r="AZ1740">
            <v>0</v>
          </cell>
          <cell r="BA1740">
            <v>0</v>
          </cell>
          <cell r="BB1740">
            <v>0</v>
          </cell>
          <cell r="BC1740">
            <v>38828</v>
          </cell>
        </row>
        <row r="1741">
          <cell r="A1741">
            <v>2006</v>
          </cell>
          <cell r="B1741">
            <v>2</v>
          </cell>
          <cell r="C1741">
            <v>278</v>
          </cell>
          <cell r="D1741">
            <v>21</v>
          </cell>
          <cell r="E1741">
            <v>792020</v>
          </cell>
          <cell r="F1741">
            <v>0</v>
          </cell>
          <cell r="G1741" t="str">
            <v>Затраты по ШПЗ (основные)</v>
          </cell>
          <cell r="H1741">
            <v>2011</v>
          </cell>
          <cell r="I1741">
            <v>7920</v>
          </cell>
          <cell r="J1741">
            <v>67154.259999999995</v>
          </cell>
          <cell r="K1741">
            <v>1</v>
          </cell>
          <cell r="L1741">
            <v>0</v>
          </cell>
          <cell r="M1741">
            <v>0</v>
          </cell>
          <cell r="N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36</v>
          </cell>
          <cell r="V1741">
            <v>0</v>
          </cell>
          <cell r="W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36</v>
          </cell>
          <cell r="AE1741">
            <v>117000</v>
          </cell>
          <cell r="AF1741">
            <v>0</v>
          </cell>
          <cell r="AI1741">
            <v>2251</v>
          </cell>
          <cell r="AK1741">
            <v>0</v>
          </cell>
          <cell r="AM1741">
            <v>407</v>
          </cell>
          <cell r="AN1741">
            <v>1</v>
          </cell>
          <cell r="AO1741">
            <v>393216</v>
          </cell>
          <cell r="AQ1741">
            <v>0</v>
          </cell>
          <cell r="AR1741">
            <v>0</v>
          </cell>
          <cell r="AS1741" t="str">
            <v>Ы</v>
          </cell>
          <cell r="AT1741" t="str">
            <v>Ы</v>
          </cell>
          <cell r="AU1741">
            <v>0</v>
          </cell>
          <cell r="AV1741">
            <v>0</v>
          </cell>
          <cell r="AW1741">
            <v>23</v>
          </cell>
          <cell r="AX1741">
            <v>1</v>
          </cell>
          <cell r="AY1741">
            <v>0</v>
          </cell>
          <cell r="AZ1741">
            <v>0</v>
          </cell>
          <cell r="BA1741">
            <v>0</v>
          </cell>
          <cell r="BB1741">
            <v>0</v>
          </cell>
          <cell r="BC1741">
            <v>38828</v>
          </cell>
        </row>
        <row r="1742">
          <cell r="A1742">
            <v>2006</v>
          </cell>
          <cell r="B1742">
            <v>2</v>
          </cell>
          <cell r="C1742">
            <v>279</v>
          </cell>
          <cell r="D1742">
            <v>21</v>
          </cell>
          <cell r="E1742">
            <v>792020</v>
          </cell>
          <cell r="F1742">
            <v>0</v>
          </cell>
          <cell r="G1742" t="str">
            <v>Затраты по ШПЗ (основные)</v>
          </cell>
          <cell r="H1742">
            <v>2011</v>
          </cell>
          <cell r="I1742">
            <v>7920</v>
          </cell>
          <cell r="J1742">
            <v>763</v>
          </cell>
          <cell r="K1742">
            <v>1</v>
          </cell>
          <cell r="L1742">
            <v>0</v>
          </cell>
          <cell r="M1742">
            <v>0</v>
          </cell>
          <cell r="N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36</v>
          </cell>
          <cell r="V1742">
            <v>0</v>
          </cell>
          <cell r="W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36</v>
          </cell>
          <cell r="AE1742">
            <v>118000</v>
          </cell>
          <cell r="AF1742">
            <v>0</v>
          </cell>
          <cell r="AI1742">
            <v>2251</v>
          </cell>
          <cell r="AK1742">
            <v>0</v>
          </cell>
          <cell r="AM1742">
            <v>408</v>
          </cell>
          <cell r="AN1742">
            <v>1</v>
          </cell>
          <cell r="AO1742">
            <v>393216</v>
          </cell>
          <cell r="AQ1742">
            <v>0</v>
          </cell>
          <cell r="AR1742">
            <v>0</v>
          </cell>
          <cell r="AS1742" t="str">
            <v>Ы</v>
          </cell>
          <cell r="AT1742" t="str">
            <v>Ы</v>
          </cell>
          <cell r="AU1742">
            <v>0</v>
          </cell>
          <cell r="AV1742">
            <v>0</v>
          </cell>
          <cell r="AW1742">
            <v>23</v>
          </cell>
          <cell r="AX1742">
            <v>1</v>
          </cell>
          <cell r="AY1742">
            <v>0</v>
          </cell>
          <cell r="AZ1742">
            <v>0</v>
          </cell>
          <cell r="BA1742">
            <v>0</v>
          </cell>
          <cell r="BB1742">
            <v>0</v>
          </cell>
          <cell r="BC1742">
            <v>38828</v>
          </cell>
        </row>
        <row r="1743">
          <cell r="A1743">
            <v>2006</v>
          </cell>
          <cell r="B1743">
            <v>2</v>
          </cell>
          <cell r="C1743">
            <v>280</v>
          </cell>
          <cell r="D1743">
            <v>21</v>
          </cell>
          <cell r="E1743">
            <v>792020</v>
          </cell>
          <cell r="F1743">
            <v>0</v>
          </cell>
          <cell r="G1743" t="str">
            <v>Затраты по ШПЗ (основные)</v>
          </cell>
          <cell r="H1743">
            <v>2011</v>
          </cell>
          <cell r="I1743">
            <v>7920</v>
          </cell>
          <cell r="J1743">
            <v>1669.49</v>
          </cell>
          <cell r="K1743">
            <v>1</v>
          </cell>
          <cell r="L1743">
            <v>0</v>
          </cell>
          <cell r="M1743">
            <v>0</v>
          </cell>
          <cell r="N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36</v>
          </cell>
          <cell r="V1743">
            <v>0</v>
          </cell>
          <cell r="W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36</v>
          </cell>
          <cell r="AE1743">
            <v>130000</v>
          </cell>
          <cell r="AF1743">
            <v>0</v>
          </cell>
          <cell r="AI1743">
            <v>2251</v>
          </cell>
          <cell r="AK1743">
            <v>0</v>
          </cell>
          <cell r="AM1743">
            <v>409</v>
          </cell>
          <cell r="AN1743">
            <v>1</v>
          </cell>
          <cell r="AO1743">
            <v>393216</v>
          </cell>
          <cell r="AQ1743">
            <v>0</v>
          </cell>
          <cell r="AR1743">
            <v>0</v>
          </cell>
          <cell r="AS1743" t="str">
            <v>Ы</v>
          </cell>
          <cell r="AT1743" t="str">
            <v>Ы</v>
          </cell>
          <cell r="AU1743">
            <v>0</v>
          </cell>
          <cell r="AV1743">
            <v>0</v>
          </cell>
          <cell r="AW1743">
            <v>23</v>
          </cell>
          <cell r="AX1743">
            <v>1</v>
          </cell>
          <cell r="AY1743">
            <v>0</v>
          </cell>
          <cell r="AZ1743">
            <v>0</v>
          </cell>
          <cell r="BA1743">
            <v>0</v>
          </cell>
          <cell r="BB1743">
            <v>0</v>
          </cell>
          <cell r="BC1743">
            <v>38828</v>
          </cell>
        </row>
        <row r="1744">
          <cell r="A1744">
            <v>2006</v>
          </cell>
          <cell r="B1744">
            <v>2</v>
          </cell>
          <cell r="C1744">
            <v>281</v>
          </cell>
          <cell r="D1744">
            <v>21</v>
          </cell>
          <cell r="E1744">
            <v>792020</v>
          </cell>
          <cell r="F1744">
            <v>0</v>
          </cell>
          <cell r="G1744" t="str">
            <v>Затраты по ШПЗ (основные)</v>
          </cell>
          <cell r="H1744">
            <v>2011</v>
          </cell>
          <cell r="I1744">
            <v>7920</v>
          </cell>
          <cell r="J1744">
            <v>8950.8799999999992</v>
          </cell>
          <cell r="K1744">
            <v>1</v>
          </cell>
          <cell r="L1744">
            <v>0</v>
          </cell>
          <cell r="M1744">
            <v>0</v>
          </cell>
          <cell r="N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36</v>
          </cell>
          <cell r="V1744">
            <v>0</v>
          </cell>
          <cell r="W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36</v>
          </cell>
          <cell r="AE1744">
            <v>132000</v>
          </cell>
          <cell r="AF1744">
            <v>0</v>
          </cell>
          <cell r="AI1744">
            <v>2251</v>
          </cell>
          <cell r="AK1744">
            <v>0</v>
          </cell>
          <cell r="AM1744">
            <v>410</v>
          </cell>
          <cell r="AN1744">
            <v>1</v>
          </cell>
          <cell r="AO1744">
            <v>393216</v>
          </cell>
          <cell r="AQ1744">
            <v>0</v>
          </cell>
          <cell r="AR1744">
            <v>0</v>
          </cell>
          <cell r="AS1744" t="str">
            <v>Ы</v>
          </cell>
          <cell r="AT1744" t="str">
            <v>Ы</v>
          </cell>
          <cell r="AU1744">
            <v>0</v>
          </cell>
          <cell r="AV1744">
            <v>0</v>
          </cell>
          <cell r="AW1744">
            <v>23</v>
          </cell>
          <cell r="AX1744">
            <v>1</v>
          </cell>
          <cell r="AY1744">
            <v>0</v>
          </cell>
          <cell r="AZ1744">
            <v>0</v>
          </cell>
          <cell r="BA1744">
            <v>0</v>
          </cell>
          <cell r="BB1744">
            <v>0</v>
          </cell>
          <cell r="BC1744">
            <v>38828</v>
          </cell>
        </row>
        <row r="1745">
          <cell r="A1745">
            <v>2006</v>
          </cell>
          <cell r="B1745">
            <v>2</v>
          </cell>
          <cell r="C1745">
            <v>282</v>
          </cell>
          <cell r="D1745">
            <v>21</v>
          </cell>
          <cell r="E1745">
            <v>792020</v>
          </cell>
          <cell r="F1745">
            <v>0</v>
          </cell>
          <cell r="G1745" t="str">
            <v>Затраты по ШПЗ (основные)</v>
          </cell>
          <cell r="H1745">
            <v>2011</v>
          </cell>
          <cell r="I1745">
            <v>7920</v>
          </cell>
          <cell r="J1745">
            <v>7168.36</v>
          </cell>
          <cell r="K1745">
            <v>1</v>
          </cell>
          <cell r="L1745">
            <v>0</v>
          </cell>
          <cell r="M1745">
            <v>0</v>
          </cell>
          <cell r="N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36</v>
          </cell>
          <cell r="V1745">
            <v>0</v>
          </cell>
          <cell r="W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36</v>
          </cell>
          <cell r="AE1745">
            <v>135000</v>
          </cell>
          <cell r="AF1745">
            <v>0</v>
          </cell>
          <cell r="AI1745">
            <v>2251</v>
          </cell>
          <cell r="AK1745">
            <v>0</v>
          </cell>
          <cell r="AM1745">
            <v>411</v>
          </cell>
          <cell r="AN1745">
            <v>1</v>
          </cell>
          <cell r="AO1745">
            <v>393216</v>
          </cell>
          <cell r="AQ1745">
            <v>0</v>
          </cell>
          <cell r="AR1745">
            <v>0</v>
          </cell>
          <cell r="AS1745" t="str">
            <v>Ы</v>
          </cell>
          <cell r="AT1745" t="str">
            <v>Ы</v>
          </cell>
          <cell r="AU1745">
            <v>0</v>
          </cell>
          <cell r="AV1745">
            <v>0</v>
          </cell>
          <cell r="AW1745">
            <v>23</v>
          </cell>
          <cell r="AX1745">
            <v>1</v>
          </cell>
          <cell r="AY1745">
            <v>0</v>
          </cell>
          <cell r="AZ1745">
            <v>0</v>
          </cell>
          <cell r="BA1745">
            <v>0</v>
          </cell>
          <cell r="BB1745">
            <v>0</v>
          </cell>
          <cell r="BC1745">
            <v>38828</v>
          </cell>
        </row>
        <row r="1746">
          <cell r="A1746">
            <v>2006</v>
          </cell>
          <cell r="B1746">
            <v>2</v>
          </cell>
          <cell r="C1746">
            <v>283</v>
          </cell>
          <cell r="D1746">
            <v>21</v>
          </cell>
          <cell r="E1746">
            <v>792020</v>
          </cell>
          <cell r="F1746">
            <v>0</v>
          </cell>
          <cell r="G1746" t="str">
            <v>Затраты по ШПЗ (основные)</v>
          </cell>
          <cell r="H1746">
            <v>2011</v>
          </cell>
          <cell r="I1746">
            <v>7920</v>
          </cell>
          <cell r="J1746">
            <v>228362.59</v>
          </cell>
          <cell r="K1746">
            <v>1</v>
          </cell>
          <cell r="L1746">
            <v>0</v>
          </cell>
          <cell r="M1746">
            <v>0</v>
          </cell>
          <cell r="N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36</v>
          </cell>
          <cell r="V1746">
            <v>0</v>
          </cell>
          <cell r="W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36</v>
          </cell>
          <cell r="AE1746">
            <v>143000</v>
          </cell>
          <cell r="AF1746">
            <v>0</v>
          </cell>
          <cell r="AI1746">
            <v>2251</v>
          </cell>
          <cell r="AK1746">
            <v>0</v>
          </cell>
          <cell r="AM1746">
            <v>412</v>
          </cell>
          <cell r="AN1746">
            <v>1</v>
          </cell>
          <cell r="AO1746">
            <v>393216</v>
          </cell>
          <cell r="AQ1746">
            <v>0</v>
          </cell>
          <cell r="AR1746">
            <v>0</v>
          </cell>
          <cell r="AS1746" t="str">
            <v>Ы</v>
          </cell>
          <cell r="AT1746" t="str">
            <v>Ы</v>
          </cell>
          <cell r="AU1746">
            <v>0</v>
          </cell>
          <cell r="AV1746">
            <v>0</v>
          </cell>
          <cell r="AW1746">
            <v>23</v>
          </cell>
          <cell r="AX1746">
            <v>1</v>
          </cell>
          <cell r="AY1746">
            <v>0</v>
          </cell>
          <cell r="AZ1746">
            <v>0</v>
          </cell>
          <cell r="BA1746">
            <v>0</v>
          </cell>
          <cell r="BB1746">
            <v>0</v>
          </cell>
          <cell r="BC1746">
            <v>38828</v>
          </cell>
        </row>
        <row r="1747">
          <cell r="A1747">
            <v>2006</v>
          </cell>
          <cell r="B1747">
            <v>2</v>
          </cell>
          <cell r="C1747">
            <v>284</v>
          </cell>
          <cell r="D1747">
            <v>21</v>
          </cell>
          <cell r="E1747">
            <v>792020</v>
          </cell>
          <cell r="F1747">
            <v>0</v>
          </cell>
          <cell r="G1747" t="str">
            <v>Затраты по ШПЗ (основные)</v>
          </cell>
          <cell r="H1747">
            <v>2011</v>
          </cell>
          <cell r="I1747">
            <v>7920</v>
          </cell>
          <cell r="J1747">
            <v>177232.14</v>
          </cell>
          <cell r="K1747">
            <v>1</v>
          </cell>
          <cell r="L1747">
            <v>0</v>
          </cell>
          <cell r="M1747">
            <v>0</v>
          </cell>
          <cell r="N1747">
            <v>0</v>
          </cell>
          <cell r="R1747">
            <v>0</v>
          </cell>
          <cell r="S1747">
            <v>0</v>
          </cell>
          <cell r="T1747">
            <v>0</v>
          </cell>
          <cell r="U1747">
            <v>36</v>
          </cell>
          <cell r="V1747">
            <v>0</v>
          </cell>
          <cell r="W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36</v>
          </cell>
          <cell r="AE1747">
            <v>151000</v>
          </cell>
          <cell r="AF1747">
            <v>0</v>
          </cell>
          <cell r="AI1747">
            <v>2251</v>
          </cell>
          <cell r="AK1747">
            <v>0</v>
          </cell>
          <cell r="AM1747">
            <v>413</v>
          </cell>
          <cell r="AN1747">
            <v>1</v>
          </cell>
          <cell r="AO1747">
            <v>393216</v>
          </cell>
          <cell r="AQ1747">
            <v>0</v>
          </cell>
          <cell r="AR1747">
            <v>0</v>
          </cell>
          <cell r="AS1747" t="str">
            <v>Ы</v>
          </cell>
          <cell r="AT1747" t="str">
            <v>Ы</v>
          </cell>
          <cell r="AU1747">
            <v>0</v>
          </cell>
          <cell r="AV1747">
            <v>0</v>
          </cell>
          <cell r="AW1747">
            <v>23</v>
          </cell>
          <cell r="AX1747">
            <v>1</v>
          </cell>
          <cell r="AY1747">
            <v>0</v>
          </cell>
          <cell r="AZ1747">
            <v>0</v>
          </cell>
          <cell r="BA1747">
            <v>0</v>
          </cell>
          <cell r="BB1747">
            <v>0</v>
          </cell>
          <cell r="BC1747">
            <v>38828</v>
          </cell>
        </row>
        <row r="1748">
          <cell r="A1748">
            <v>2006</v>
          </cell>
          <cell r="B1748">
            <v>2</v>
          </cell>
          <cell r="C1748">
            <v>285</v>
          </cell>
          <cell r="D1748">
            <v>21</v>
          </cell>
          <cell r="E1748">
            <v>792020</v>
          </cell>
          <cell r="F1748">
            <v>0</v>
          </cell>
          <cell r="G1748" t="str">
            <v>Затраты по ШПЗ (основные)</v>
          </cell>
          <cell r="H1748">
            <v>2011</v>
          </cell>
          <cell r="I1748">
            <v>7920</v>
          </cell>
          <cell r="J1748">
            <v>171049.59</v>
          </cell>
          <cell r="K1748">
            <v>1</v>
          </cell>
          <cell r="L1748">
            <v>0</v>
          </cell>
          <cell r="M1748">
            <v>0</v>
          </cell>
          <cell r="N1748">
            <v>0</v>
          </cell>
          <cell r="R1748">
            <v>0</v>
          </cell>
          <cell r="S1748">
            <v>0</v>
          </cell>
          <cell r="T1748">
            <v>0</v>
          </cell>
          <cell r="U1748">
            <v>36</v>
          </cell>
          <cell r="V1748">
            <v>0</v>
          </cell>
          <cell r="W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36</v>
          </cell>
          <cell r="AE1748">
            <v>152000</v>
          </cell>
          <cell r="AF1748">
            <v>0</v>
          </cell>
          <cell r="AI1748">
            <v>2251</v>
          </cell>
          <cell r="AK1748">
            <v>0</v>
          </cell>
          <cell r="AM1748">
            <v>414</v>
          </cell>
          <cell r="AN1748">
            <v>1</v>
          </cell>
          <cell r="AO1748">
            <v>393216</v>
          </cell>
          <cell r="AQ1748">
            <v>0</v>
          </cell>
          <cell r="AR1748">
            <v>0</v>
          </cell>
          <cell r="AS1748" t="str">
            <v>Ы</v>
          </cell>
          <cell r="AT1748" t="str">
            <v>Ы</v>
          </cell>
          <cell r="AU1748">
            <v>0</v>
          </cell>
          <cell r="AV1748">
            <v>0</v>
          </cell>
          <cell r="AW1748">
            <v>23</v>
          </cell>
          <cell r="AX1748">
            <v>1</v>
          </cell>
          <cell r="AY1748">
            <v>0</v>
          </cell>
          <cell r="AZ1748">
            <v>0</v>
          </cell>
          <cell r="BA1748">
            <v>0</v>
          </cell>
          <cell r="BB1748">
            <v>0</v>
          </cell>
          <cell r="BC1748">
            <v>38828</v>
          </cell>
        </row>
        <row r="1749">
          <cell r="A1749">
            <v>2006</v>
          </cell>
          <cell r="B1749">
            <v>2</v>
          </cell>
          <cell r="C1749">
            <v>286</v>
          </cell>
          <cell r="D1749">
            <v>21</v>
          </cell>
          <cell r="E1749">
            <v>792020</v>
          </cell>
          <cell r="F1749">
            <v>0</v>
          </cell>
          <cell r="G1749" t="str">
            <v>Затраты по ШПЗ (основные)</v>
          </cell>
          <cell r="H1749">
            <v>2011</v>
          </cell>
          <cell r="I1749">
            <v>7920</v>
          </cell>
          <cell r="J1749">
            <v>1462144.29</v>
          </cell>
          <cell r="K1749">
            <v>1</v>
          </cell>
          <cell r="L1749">
            <v>0</v>
          </cell>
          <cell r="M1749">
            <v>0</v>
          </cell>
          <cell r="N1749">
            <v>0</v>
          </cell>
          <cell r="R1749">
            <v>0</v>
          </cell>
          <cell r="S1749">
            <v>0</v>
          </cell>
          <cell r="T1749">
            <v>0</v>
          </cell>
          <cell r="U1749">
            <v>36</v>
          </cell>
          <cell r="V1749">
            <v>0</v>
          </cell>
          <cell r="W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36</v>
          </cell>
          <cell r="AE1749">
            <v>220000</v>
          </cell>
          <cell r="AF1749">
            <v>0</v>
          </cell>
          <cell r="AI1749">
            <v>2251</v>
          </cell>
          <cell r="AK1749">
            <v>0</v>
          </cell>
          <cell r="AM1749">
            <v>415</v>
          </cell>
          <cell r="AN1749">
            <v>1</v>
          </cell>
          <cell r="AO1749">
            <v>393216</v>
          </cell>
          <cell r="AQ1749">
            <v>0</v>
          </cell>
          <cell r="AR1749">
            <v>0</v>
          </cell>
          <cell r="AS1749" t="str">
            <v>Ы</v>
          </cell>
          <cell r="AT1749" t="str">
            <v>Ы</v>
          </cell>
          <cell r="AU1749">
            <v>0</v>
          </cell>
          <cell r="AV1749">
            <v>0</v>
          </cell>
          <cell r="AW1749">
            <v>23</v>
          </cell>
          <cell r="AX1749">
            <v>1</v>
          </cell>
          <cell r="AY1749">
            <v>0</v>
          </cell>
          <cell r="AZ1749">
            <v>0</v>
          </cell>
          <cell r="BA1749">
            <v>0</v>
          </cell>
          <cell r="BB1749">
            <v>0</v>
          </cell>
          <cell r="BC1749">
            <v>38828</v>
          </cell>
        </row>
        <row r="1750">
          <cell r="A1750">
            <v>2006</v>
          </cell>
          <cell r="B1750">
            <v>2</v>
          </cell>
          <cell r="C1750">
            <v>287</v>
          </cell>
          <cell r="D1750">
            <v>21</v>
          </cell>
          <cell r="E1750">
            <v>792020</v>
          </cell>
          <cell r="F1750">
            <v>0</v>
          </cell>
          <cell r="G1750" t="str">
            <v>Затраты по ШПЗ (основные)</v>
          </cell>
          <cell r="H1750">
            <v>2011</v>
          </cell>
          <cell r="I1750">
            <v>7920</v>
          </cell>
          <cell r="J1750">
            <v>788365.98</v>
          </cell>
          <cell r="K1750">
            <v>1</v>
          </cell>
          <cell r="L1750">
            <v>0</v>
          </cell>
          <cell r="M1750">
            <v>0</v>
          </cell>
          <cell r="N1750">
            <v>0</v>
          </cell>
          <cell r="R1750">
            <v>0</v>
          </cell>
          <cell r="S1750">
            <v>0</v>
          </cell>
          <cell r="T1750">
            <v>0</v>
          </cell>
          <cell r="U1750">
            <v>36</v>
          </cell>
          <cell r="V1750">
            <v>0</v>
          </cell>
          <cell r="W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36</v>
          </cell>
          <cell r="AE1750">
            <v>230000</v>
          </cell>
          <cell r="AF1750">
            <v>0</v>
          </cell>
          <cell r="AI1750">
            <v>2251</v>
          </cell>
          <cell r="AK1750">
            <v>0</v>
          </cell>
          <cell r="AM1750">
            <v>416</v>
          </cell>
          <cell r="AN1750">
            <v>1</v>
          </cell>
          <cell r="AO1750">
            <v>393216</v>
          </cell>
          <cell r="AQ1750">
            <v>0</v>
          </cell>
          <cell r="AR1750">
            <v>0</v>
          </cell>
          <cell r="AS1750" t="str">
            <v>Ы</v>
          </cell>
          <cell r="AT1750" t="str">
            <v>Ы</v>
          </cell>
          <cell r="AU1750">
            <v>0</v>
          </cell>
          <cell r="AV1750">
            <v>0</v>
          </cell>
          <cell r="AW1750">
            <v>23</v>
          </cell>
          <cell r="AX1750">
            <v>1</v>
          </cell>
          <cell r="AY1750">
            <v>0</v>
          </cell>
          <cell r="AZ1750">
            <v>0</v>
          </cell>
          <cell r="BA1750">
            <v>0</v>
          </cell>
          <cell r="BB1750">
            <v>0</v>
          </cell>
          <cell r="BC1750">
            <v>38828</v>
          </cell>
        </row>
        <row r="1751">
          <cell r="A1751">
            <v>2006</v>
          </cell>
          <cell r="B1751">
            <v>2</v>
          </cell>
          <cell r="C1751">
            <v>288</v>
          </cell>
          <cell r="D1751">
            <v>21</v>
          </cell>
          <cell r="E1751">
            <v>792020</v>
          </cell>
          <cell r="F1751">
            <v>0</v>
          </cell>
          <cell r="G1751" t="str">
            <v>Затраты по ШПЗ (основные)</v>
          </cell>
          <cell r="H1751">
            <v>2011</v>
          </cell>
          <cell r="I1751">
            <v>7920</v>
          </cell>
          <cell r="J1751">
            <v>38378.74</v>
          </cell>
          <cell r="K1751">
            <v>1</v>
          </cell>
          <cell r="L1751">
            <v>0</v>
          </cell>
          <cell r="M1751">
            <v>0</v>
          </cell>
          <cell r="N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36</v>
          </cell>
          <cell r="V1751">
            <v>0</v>
          </cell>
          <cell r="W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36</v>
          </cell>
          <cell r="AE1751">
            <v>260000</v>
          </cell>
          <cell r="AF1751">
            <v>0</v>
          </cell>
          <cell r="AI1751">
            <v>2251</v>
          </cell>
          <cell r="AK1751">
            <v>0</v>
          </cell>
          <cell r="AM1751">
            <v>417</v>
          </cell>
          <cell r="AN1751">
            <v>1</v>
          </cell>
          <cell r="AO1751">
            <v>393216</v>
          </cell>
          <cell r="AQ1751">
            <v>0</v>
          </cell>
          <cell r="AR1751">
            <v>0</v>
          </cell>
          <cell r="AS1751" t="str">
            <v>Ы</v>
          </cell>
          <cell r="AT1751" t="str">
            <v>Ы</v>
          </cell>
          <cell r="AU1751">
            <v>0</v>
          </cell>
          <cell r="AV1751">
            <v>0</v>
          </cell>
          <cell r="AW1751">
            <v>23</v>
          </cell>
          <cell r="AX1751">
            <v>1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38828</v>
          </cell>
        </row>
        <row r="1752">
          <cell r="A1752">
            <v>2006</v>
          </cell>
          <cell r="B1752">
            <v>2</v>
          </cell>
          <cell r="C1752">
            <v>289</v>
          </cell>
          <cell r="D1752">
            <v>21</v>
          </cell>
          <cell r="E1752">
            <v>792020</v>
          </cell>
          <cell r="F1752">
            <v>0</v>
          </cell>
          <cell r="G1752" t="str">
            <v>Затраты по ШПЗ (основные)</v>
          </cell>
          <cell r="H1752">
            <v>2011</v>
          </cell>
          <cell r="I1752">
            <v>7920</v>
          </cell>
          <cell r="J1752">
            <v>197465.84</v>
          </cell>
          <cell r="K1752">
            <v>1</v>
          </cell>
          <cell r="L1752">
            <v>0</v>
          </cell>
          <cell r="M1752">
            <v>0</v>
          </cell>
          <cell r="N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36</v>
          </cell>
          <cell r="V1752">
            <v>0</v>
          </cell>
          <cell r="W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36</v>
          </cell>
          <cell r="AE1752">
            <v>270000</v>
          </cell>
          <cell r="AF1752">
            <v>0</v>
          </cell>
          <cell r="AI1752">
            <v>2251</v>
          </cell>
          <cell r="AK1752">
            <v>0</v>
          </cell>
          <cell r="AM1752">
            <v>418</v>
          </cell>
          <cell r="AN1752">
            <v>1</v>
          </cell>
          <cell r="AO1752">
            <v>393216</v>
          </cell>
          <cell r="AQ1752">
            <v>0</v>
          </cell>
          <cell r="AR1752">
            <v>0</v>
          </cell>
          <cell r="AS1752" t="str">
            <v>Ы</v>
          </cell>
          <cell r="AT1752" t="str">
            <v>Ы</v>
          </cell>
          <cell r="AU1752">
            <v>0</v>
          </cell>
          <cell r="AV1752">
            <v>0</v>
          </cell>
          <cell r="AW1752">
            <v>23</v>
          </cell>
          <cell r="AX1752">
            <v>1</v>
          </cell>
          <cell r="AY1752">
            <v>0</v>
          </cell>
          <cell r="AZ1752">
            <v>0</v>
          </cell>
          <cell r="BA1752">
            <v>0</v>
          </cell>
          <cell r="BB1752">
            <v>0</v>
          </cell>
          <cell r="BC1752">
            <v>38828</v>
          </cell>
        </row>
        <row r="1753">
          <cell r="A1753">
            <v>2006</v>
          </cell>
          <cell r="B1753">
            <v>2</v>
          </cell>
          <cell r="C1753">
            <v>290</v>
          </cell>
          <cell r="D1753">
            <v>21</v>
          </cell>
          <cell r="E1753">
            <v>792020</v>
          </cell>
          <cell r="F1753">
            <v>0</v>
          </cell>
          <cell r="G1753" t="str">
            <v>Затраты по ШПЗ (основные)</v>
          </cell>
          <cell r="H1753">
            <v>2011</v>
          </cell>
          <cell r="I1753">
            <v>7920</v>
          </cell>
          <cell r="J1753">
            <v>5490.28</v>
          </cell>
          <cell r="K1753">
            <v>1</v>
          </cell>
          <cell r="L1753">
            <v>0</v>
          </cell>
          <cell r="M1753">
            <v>0</v>
          </cell>
          <cell r="N1753">
            <v>0</v>
          </cell>
          <cell r="R1753">
            <v>0</v>
          </cell>
          <cell r="S1753">
            <v>0</v>
          </cell>
          <cell r="T1753">
            <v>0</v>
          </cell>
          <cell r="U1753">
            <v>36</v>
          </cell>
          <cell r="V1753">
            <v>0</v>
          </cell>
          <cell r="W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36</v>
          </cell>
          <cell r="AE1753">
            <v>280000</v>
          </cell>
          <cell r="AF1753">
            <v>0</v>
          </cell>
          <cell r="AI1753">
            <v>2251</v>
          </cell>
          <cell r="AK1753">
            <v>0</v>
          </cell>
          <cell r="AM1753">
            <v>419</v>
          </cell>
          <cell r="AN1753">
            <v>1</v>
          </cell>
          <cell r="AO1753">
            <v>393216</v>
          </cell>
          <cell r="AQ1753">
            <v>0</v>
          </cell>
          <cell r="AR1753">
            <v>0</v>
          </cell>
          <cell r="AS1753" t="str">
            <v>Ы</v>
          </cell>
          <cell r="AT1753" t="str">
            <v>Ы</v>
          </cell>
          <cell r="AU1753">
            <v>0</v>
          </cell>
          <cell r="AV1753">
            <v>0</v>
          </cell>
          <cell r="AW1753">
            <v>23</v>
          </cell>
          <cell r="AX1753">
            <v>1</v>
          </cell>
          <cell r="AY1753">
            <v>0</v>
          </cell>
          <cell r="AZ1753">
            <v>0</v>
          </cell>
          <cell r="BA1753">
            <v>0</v>
          </cell>
          <cell r="BB1753">
            <v>0</v>
          </cell>
          <cell r="BC1753">
            <v>38828</v>
          </cell>
        </row>
        <row r="1754">
          <cell r="A1754">
            <v>2006</v>
          </cell>
          <cell r="B1754">
            <v>2</v>
          </cell>
          <cell r="C1754">
            <v>291</v>
          </cell>
          <cell r="D1754">
            <v>21</v>
          </cell>
          <cell r="E1754">
            <v>792020</v>
          </cell>
          <cell r="F1754">
            <v>0</v>
          </cell>
          <cell r="G1754" t="str">
            <v>Затраты по ШПЗ (основные)</v>
          </cell>
          <cell r="H1754">
            <v>2011</v>
          </cell>
          <cell r="I1754">
            <v>7920</v>
          </cell>
          <cell r="J1754">
            <v>80888.37</v>
          </cell>
          <cell r="K1754">
            <v>1</v>
          </cell>
          <cell r="L1754">
            <v>0</v>
          </cell>
          <cell r="M1754">
            <v>0</v>
          </cell>
          <cell r="N1754">
            <v>0</v>
          </cell>
          <cell r="R1754">
            <v>0</v>
          </cell>
          <cell r="S1754">
            <v>0</v>
          </cell>
          <cell r="T1754">
            <v>0</v>
          </cell>
          <cell r="U1754">
            <v>36</v>
          </cell>
          <cell r="V1754">
            <v>0</v>
          </cell>
          <cell r="W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36</v>
          </cell>
          <cell r="AE1754">
            <v>280100</v>
          </cell>
          <cell r="AF1754">
            <v>0</v>
          </cell>
          <cell r="AI1754">
            <v>2251</v>
          </cell>
          <cell r="AK1754">
            <v>0</v>
          </cell>
          <cell r="AM1754">
            <v>420</v>
          </cell>
          <cell r="AN1754">
            <v>1</v>
          </cell>
          <cell r="AO1754">
            <v>393216</v>
          </cell>
          <cell r="AQ1754">
            <v>0</v>
          </cell>
          <cell r="AR1754">
            <v>0</v>
          </cell>
          <cell r="AS1754" t="str">
            <v>Ы</v>
          </cell>
          <cell r="AT1754" t="str">
            <v>Ы</v>
          </cell>
          <cell r="AU1754">
            <v>0</v>
          </cell>
          <cell r="AV1754">
            <v>0</v>
          </cell>
          <cell r="AW1754">
            <v>23</v>
          </cell>
          <cell r="AX1754">
            <v>1</v>
          </cell>
          <cell r="AY1754">
            <v>0</v>
          </cell>
          <cell r="AZ1754">
            <v>0</v>
          </cell>
          <cell r="BA1754">
            <v>0</v>
          </cell>
          <cell r="BB1754">
            <v>0</v>
          </cell>
          <cell r="BC1754">
            <v>38828</v>
          </cell>
        </row>
        <row r="1755">
          <cell r="A1755">
            <v>2006</v>
          </cell>
          <cell r="B1755">
            <v>2</v>
          </cell>
          <cell r="C1755">
            <v>292</v>
          </cell>
          <cell r="D1755">
            <v>21</v>
          </cell>
          <cell r="E1755">
            <v>792020</v>
          </cell>
          <cell r="F1755">
            <v>0</v>
          </cell>
          <cell r="G1755" t="str">
            <v>Затраты по ШПЗ (основные)</v>
          </cell>
          <cell r="H1755">
            <v>2011</v>
          </cell>
          <cell r="I1755">
            <v>7920</v>
          </cell>
          <cell r="J1755">
            <v>1735.41</v>
          </cell>
          <cell r="K1755">
            <v>1</v>
          </cell>
          <cell r="L1755">
            <v>0</v>
          </cell>
          <cell r="M1755">
            <v>0</v>
          </cell>
          <cell r="N1755">
            <v>0</v>
          </cell>
          <cell r="R1755">
            <v>0</v>
          </cell>
          <cell r="S1755">
            <v>0</v>
          </cell>
          <cell r="T1755">
            <v>0</v>
          </cell>
          <cell r="U1755">
            <v>36</v>
          </cell>
          <cell r="V1755">
            <v>0</v>
          </cell>
          <cell r="W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36</v>
          </cell>
          <cell r="AE1755">
            <v>280200</v>
          </cell>
          <cell r="AF1755">
            <v>0</v>
          </cell>
          <cell r="AI1755">
            <v>2251</v>
          </cell>
          <cell r="AK1755">
            <v>0</v>
          </cell>
          <cell r="AM1755">
            <v>421</v>
          </cell>
          <cell r="AN1755">
            <v>1</v>
          </cell>
          <cell r="AO1755">
            <v>393216</v>
          </cell>
          <cell r="AQ1755">
            <v>0</v>
          </cell>
          <cell r="AR1755">
            <v>0</v>
          </cell>
          <cell r="AS1755" t="str">
            <v>Ы</v>
          </cell>
          <cell r="AT1755" t="str">
            <v>Ы</v>
          </cell>
          <cell r="AU1755">
            <v>0</v>
          </cell>
          <cell r="AV1755">
            <v>0</v>
          </cell>
          <cell r="AW1755">
            <v>23</v>
          </cell>
          <cell r="AX1755">
            <v>1</v>
          </cell>
          <cell r="AY1755">
            <v>0</v>
          </cell>
          <cell r="AZ1755">
            <v>0</v>
          </cell>
          <cell r="BA1755">
            <v>0</v>
          </cell>
          <cell r="BB1755">
            <v>0</v>
          </cell>
          <cell r="BC1755">
            <v>38828</v>
          </cell>
        </row>
        <row r="1756">
          <cell r="A1756">
            <v>2006</v>
          </cell>
          <cell r="B1756">
            <v>2</v>
          </cell>
          <cell r="C1756">
            <v>293</v>
          </cell>
          <cell r="D1756">
            <v>21</v>
          </cell>
          <cell r="E1756">
            <v>792020</v>
          </cell>
          <cell r="F1756">
            <v>0</v>
          </cell>
          <cell r="G1756" t="str">
            <v>Затраты по ШПЗ (основные)</v>
          </cell>
          <cell r="H1756">
            <v>2011</v>
          </cell>
          <cell r="I1756">
            <v>7920</v>
          </cell>
          <cell r="J1756">
            <v>16254.04</v>
          </cell>
          <cell r="K1756">
            <v>1</v>
          </cell>
          <cell r="L1756">
            <v>0</v>
          </cell>
          <cell r="M1756">
            <v>0</v>
          </cell>
          <cell r="N1756">
            <v>0</v>
          </cell>
          <cell r="R1756">
            <v>0</v>
          </cell>
          <cell r="S1756">
            <v>0</v>
          </cell>
          <cell r="T1756">
            <v>0</v>
          </cell>
          <cell r="U1756">
            <v>36</v>
          </cell>
          <cell r="V1756">
            <v>0</v>
          </cell>
          <cell r="W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36</v>
          </cell>
          <cell r="AE1756">
            <v>280300</v>
          </cell>
          <cell r="AF1756">
            <v>0</v>
          </cell>
          <cell r="AI1756">
            <v>2251</v>
          </cell>
          <cell r="AK1756">
            <v>0</v>
          </cell>
          <cell r="AM1756">
            <v>422</v>
          </cell>
          <cell r="AN1756">
            <v>1</v>
          </cell>
          <cell r="AO1756">
            <v>393216</v>
          </cell>
          <cell r="AQ1756">
            <v>0</v>
          </cell>
          <cell r="AR1756">
            <v>0</v>
          </cell>
          <cell r="AS1756" t="str">
            <v>Ы</v>
          </cell>
          <cell r="AT1756" t="str">
            <v>Ы</v>
          </cell>
          <cell r="AU1756">
            <v>0</v>
          </cell>
          <cell r="AV1756">
            <v>0</v>
          </cell>
          <cell r="AW1756">
            <v>23</v>
          </cell>
          <cell r="AX1756">
            <v>1</v>
          </cell>
          <cell r="AY1756">
            <v>0</v>
          </cell>
          <cell r="AZ1756">
            <v>0</v>
          </cell>
          <cell r="BA1756">
            <v>0</v>
          </cell>
          <cell r="BB1756">
            <v>0</v>
          </cell>
          <cell r="BC1756">
            <v>38828</v>
          </cell>
        </row>
        <row r="1757">
          <cell r="A1757">
            <v>2006</v>
          </cell>
          <cell r="B1757">
            <v>2</v>
          </cell>
          <cell r="C1757">
            <v>294</v>
          </cell>
          <cell r="D1757">
            <v>21</v>
          </cell>
          <cell r="E1757">
            <v>792020</v>
          </cell>
          <cell r="F1757">
            <v>0</v>
          </cell>
          <cell r="G1757" t="str">
            <v>Затраты по ШПЗ (основные)</v>
          </cell>
          <cell r="H1757">
            <v>2011</v>
          </cell>
          <cell r="I1757">
            <v>7920</v>
          </cell>
          <cell r="J1757">
            <v>130064.51</v>
          </cell>
          <cell r="K1757">
            <v>1</v>
          </cell>
          <cell r="L1757">
            <v>0</v>
          </cell>
          <cell r="M1757">
            <v>0</v>
          </cell>
          <cell r="N1757">
            <v>0</v>
          </cell>
          <cell r="R1757">
            <v>0</v>
          </cell>
          <cell r="S1757">
            <v>0</v>
          </cell>
          <cell r="T1757">
            <v>0</v>
          </cell>
          <cell r="U1757">
            <v>36</v>
          </cell>
          <cell r="V1757">
            <v>0</v>
          </cell>
          <cell r="W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36</v>
          </cell>
          <cell r="AE1757">
            <v>280400</v>
          </cell>
          <cell r="AF1757">
            <v>0</v>
          </cell>
          <cell r="AI1757">
            <v>2251</v>
          </cell>
          <cell r="AK1757">
            <v>0</v>
          </cell>
          <cell r="AM1757">
            <v>423</v>
          </cell>
          <cell r="AN1757">
            <v>1</v>
          </cell>
          <cell r="AO1757">
            <v>393216</v>
          </cell>
          <cell r="AQ1757">
            <v>0</v>
          </cell>
          <cell r="AR1757">
            <v>0</v>
          </cell>
          <cell r="AS1757" t="str">
            <v>Ы</v>
          </cell>
          <cell r="AT1757" t="str">
            <v>Ы</v>
          </cell>
          <cell r="AU1757">
            <v>0</v>
          </cell>
          <cell r="AV1757">
            <v>0</v>
          </cell>
          <cell r="AW1757">
            <v>23</v>
          </cell>
          <cell r="AX1757">
            <v>1</v>
          </cell>
          <cell r="AY1757">
            <v>0</v>
          </cell>
          <cell r="AZ1757">
            <v>0</v>
          </cell>
          <cell r="BA1757">
            <v>0</v>
          </cell>
          <cell r="BB1757">
            <v>0</v>
          </cell>
          <cell r="BC1757">
            <v>38828</v>
          </cell>
        </row>
        <row r="1758">
          <cell r="A1758">
            <v>2006</v>
          </cell>
          <cell r="B1758">
            <v>2</v>
          </cell>
          <cell r="C1758">
            <v>295</v>
          </cell>
          <cell r="D1758">
            <v>21</v>
          </cell>
          <cell r="E1758">
            <v>792020</v>
          </cell>
          <cell r="F1758">
            <v>0</v>
          </cell>
          <cell r="G1758" t="str">
            <v>Затраты по ШПЗ (основные)</v>
          </cell>
          <cell r="H1758">
            <v>2011</v>
          </cell>
          <cell r="I1758">
            <v>7920</v>
          </cell>
          <cell r="J1758">
            <v>16911.759999999998</v>
          </cell>
          <cell r="K1758">
            <v>1</v>
          </cell>
          <cell r="L1758">
            <v>0</v>
          </cell>
          <cell r="M1758">
            <v>0</v>
          </cell>
          <cell r="N1758">
            <v>0</v>
          </cell>
          <cell r="R1758">
            <v>0</v>
          </cell>
          <cell r="S1758">
            <v>0</v>
          </cell>
          <cell r="T1758">
            <v>0</v>
          </cell>
          <cell r="U1758">
            <v>36</v>
          </cell>
          <cell r="V1758">
            <v>0</v>
          </cell>
          <cell r="W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36</v>
          </cell>
          <cell r="AE1758">
            <v>281000</v>
          </cell>
          <cell r="AF1758">
            <v>0</v>
          </cell>
          <cell r="AI1758">
            <v>2251</v>
          </cell>
          <cell r="AK1758">
            <v>0</v>
          </cell>
          <cell r="AM1758">
            <v>424</v>
          </cell>
          <cell r="AN1758">
            <v>1</v>
          </cell>
          <cell r="AO1758">
            <v>393216</v>
          </cell>
          <cell r="AQ1758">
            <v>0</v>
          </cell>
          <cell r="AR1758">
            <v>0</v>
          </cell>
          <cell r="AS1758" t="str">
            <v>Ы</v>
          </cell>
          <cell r="AT1758" t="str">
            <v>Ы</v>
          </cell>
          <cell r="AU1758">
            <v>0</v>
          </cell>
          <cell r="AV1758">
            <v>0</v>
          </cell>
          <cell r="AW1758">
            <v>23</v>
          </cell>
          <cell r="AX1758">
            <v>1</v>
          </cell>
          <cell r="AY1758">
            <v>0</v>
          </cell>
          <cell r="AZ1758">
            <v>0</v>
          </cell>
          <cell r="BA1758">
            <v>0</v>
          </cell>
          <cell r="BB1758">
            <v>0</v>
          </cell>
          <cell r="BC1758">
            <v>38828</v>
          </cell>
        </row>
        <row r="1759">
          <cell r="A1759">
            <v>2006</v>
          </cell>
          <cell r="B1759">
            <v>2</v>
          </cell>
          <cell r="C1759">
            <v>296</v>
          </cell>
          <cell r="D1759">
            <v>21</v>
          </cell>
          <cell r="E1759">
            <v>792020</v>
          </cell>
          <cell r="F1759">
            <v>0</v>
          </cell>
          <cell r="G1759" t="str">
            <v>Затраты по ШПЗ (основные)</v>
          </cell>
          <cell r="H1759">
            <v>2011</v>
          </cell>
          <cell r="I1759">
            <v>7920</v>
          </cell>
          <cell r="J1759">
            <v>5297.06</v>
          </cell>
          <cell r="K1759">
            <v>1</v>
          </cell>
          <cell r="L1759">
            <v>0</v>
          </cell>
          <cell r="M1759">
            <v>0</v>
          </cell>
          <cell r="N1759">
            <v>0</v>
          </cell>
          <cell r="R1759">
            <v>0</v>
          </cell>
          <cell r="S1759">
            <v>0</v>
          </cell>
          <cell r="T1759">
            <v>0</v>
          </cell>
          <cell r="U1759">
            <v>36</v>
          </cell>
          <cell r="V1759">
            <v>0</v>
          </cell>
          <cell r="W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36</v>
          </cell>
          <cell r="AE1759">
            <v>281100</v>
          </cell>
          <cell r="AF1759">
            <v>0</v>
          </cell>
          <cell r="AI1759">
            <v>2251</v>
          </cell>
          <cell r="AK1759">
            <v>0</v>
          </cell>
          <cell r="AM1759">
            <v>425</v>
          </cell>
          <cell r="AN1759">
            <v>1</v>
          </cell>
          <cell r="AO1759">
            <v>393216</v>
          </cell>
          <cell r="AQ1759">
            <v>0</v>
          </cell>
          <cell r="AR1759">
            <v>0</v>
          </cell>
          <cell r="AS1759" t="str">
            <v>Ы</v>
          </cell>
          <cell r="AT1759" t="str">
            <v>Ы</v>
          </cell>
          <cell r="AU1759">
            <v>0</v>
          </cell>
          <cell r="AV1759">
            <v>0</v>
          </cell>
          <cell r="AW1759">
            <v>23</v>
          </cell>
          <cell r="AX1759">
            <v>1</v>
          </cell>
          <cell r="AY1759">
            <v>0</v>
          </cell>
          <cell r="AZ1759">
            <v>0</v>
          </cell>
          <cell r="BA1759">
            <v>0</v>
          </cell>
          <cell r="BB1759">
            <v>0</v>
          </cell>
          <cell r="BC1759">
            <v>38828</v>
          </cell>
        </row>
        <row r="1760">
          <cell r="A1760">
            <v>2006</v>
          </cell>
          <cell r="B1760">
            <v>2</v>
          </cell>
          <cell r="C1760">
            <v>297</v>
          </cell>
          <cell r="D1760">
            <v>21</v>
          </cell>
          <cell r="E1760">
            <v>792020</v>
          </cell>
          <cell r="F1760">
            <v>0</v>
          </cell>
          <cell r="G1760" t="str">
            <v>Затраты по ШПЗ (основные)</v>
          </cell>
          <cell r="H1760">
            <v>2011</v>
          </cell>
          <cell r="I1760">
            <v>7920</v>
          </cell>
          <cell r="J1760">
            <v>12890.73</v>
          </cell>
          <cell r="K1760">
            <v>1</v>
          </cell>
          <cell r="L1760">
            <v>0</v>
          </cell>
          <cell r="M1760">
            <v>0</v>
          </cell>
          <cell r="N1760">
            <v>0</v>
          </cell>
          <cell r="R1760">
            <v>0</v>
          </cell>
          <cell r="S1760">
            <v>0</v>
          </cell>
          <cell r="T1760">
            <v>0</v>
          </cell>
          <cell r="U1760">
            <v>36</v>
          </cell>
          <cell r="V1760">
            <v>0</v>
          </cell>
          <cell r="W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36</v>
          </cell>
          <cell r="AE1760">
            <v>281200</v>
          </cell>
          <cell r="AF1760">
            <v>0</v>
          </cell>
          <cell r="AI1760">
            <v>2251</v>
          </cell>
          <cell r="AK1760">
            <v>0</v>
          </cell>
          <cell r="AM1760">
            <v>426</v>
          </cell>
          <cell r="AN1760">
            <v>1</v>
          </cell>
          <cell r="AO1760">
            <v>393216</v>
          </cell>
          <cell r="AQ1760">
            <v>0</v>
          </cell>
          <cell r="AR1760">
            <v>0</v>
          </cell>
          <cell r="AS1760" t="str">
            <v>Ы</v>
          </cell>
          <cell r="AT1760" t="str">
            <v>Ы</v>
          </cell>
          <cell r="AU1760">
            <v>0</v>
          </cell>
          <cell r="AV1760">
            <v>0</v>
          </cell>
          <cell r="AW1760">
            <v>23</v>
          </cell>
          <cell r="AX1760">
            <v>1</v>
          </cell>
          <cell r="AY1760">
            <v>0</v>
          </cell>
          <cell r="AZ1760">
            <v>0</v>
          </cell>
          <cell r="BA1760">
            <v>0</v>
          </cell>
          <cell r="BB1760">
            <v>0</v>
          </cell>
          <cell r="BC1760">
            <v>38828</v>
          </cell>
        </row>
        <row r="1761">
          <cell r="A1761">
            <v>2006</v>
          </cell>
          <cell r="B1761">
            <v>2</v>
          </cell>
          <cell r="C1761">
            <v>298</v>
          </cell>
          <cell r="D1761">
            <v>21</v>
          </cell>
          <cell r="E1761">
            <v>792020</v>
          </cell>
          <cell r="F1761">
            <v>0</v>
          </cell>
          <cell r="G1761" t="str">
            <v>Затраты по ШПЗ (основные)</v>
          </cell>
          <cell r="H1761">
            <v>2011</v>
          </cell>
          <cell r="I1761">
            <v>7920</v>
          </cell>
          <cell r="J1761">
            <v>100</v>
          </cell>
          <cell r="K1761">
            <v>1</v>
          </cell>
          <cell r="L1761">
            <v>0</v>
          </cell>
          <cell r="M1761">
            <v>0</v>
          </cell>
          <cell r="N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36</v>
          </cell>
          <cell r="V1761">
            <v>0</v>
          </cell>
          <cell r="W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36</v>
          </cell>
          <cell r="AE1761">
            <v>282000</v>
          </cell>
          <cell r="AF1761">
            <v>0</v>
          </cell>
          <cell r="AI1761">
            <v>2251</v>
          </cell>
          <cell r="AK1761">
            <v>0</v>
          </cell>
          <cell r="AM1761">
            <v>427</v>
          </cell>
          <cell r="AN1761">
            <v>1</v>
          </cell>
          <cell r="AO1761">
            <v>393216</v>
          </cell>
          <cell r="AQ1761">
            <v>0</v>
          </cell>
          <cell r="AR1761">
            <v>0</v>
          </cell>
          <cell r="AS1761" t="str">
            <v>Ы</v>
          </cell>
          <cell r="AT1761" t="str">
            <v>Ы</v>
          </cell>
          <cell r="AU1761">
            <v>0</v>
          </cell>
          <cell r="AV1761">
            <v>0</v>
          </cell>
          <cell r="AW1761">
            <v>23</v>
          </cell>
          <cell r="AX1761">
            <v>1</v>
          </cell>
          <cell r="AY1761">
            <v>0</v>
          </cell>
          <cell r="AZ1761">
            <v>0</v>
          </cell>
          <cell r="BA1761">
            <v>0</v>
          </cell>
          <cell r="BB1761">
            <v>0</v>
          </cell>
          <cell r="BC1761">
            <v>38828</v>
          </cell>
        </row>
        <row r="1762">
          <cell r="A1762">
            <v>2006</v>
          </cell>
          <cell r="B1762">
            <v>2</v>
          </cell>
          <cell r="C1762">
            <v>299</v>
          </cell>
          <cell r="D1762">
            <v>21</v>
          </cell>
          <cell r="E1762">
            <v>792020</v>
          </cell>
          <cell r="F1762">
            <v>0</v>
          </cell>
          <cell r="G1762" t="str">
            <v>Затраты по ШПЗ (основные)</v>
          </cell>
          <cell r="H1762">
            <v>2011</v>
          </cell>
          <cell r="I1762">
            <v>7920</v>
          </cell>
          <cell r="J1762">
            <v>12595.42</v>
          </cell>
          <cell r="K1762">
            <v>1</v>
          </cell>
          <cell r="L1762">
            <v>0</v>
          </cell>
          <cell r="M1762">
            <v>0</v>
          </cell>
          <cell r="N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36</v>
          </cell>
          <cell r="V1762">
            <v>0</v>
          </cell>
          <cell r="W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36</v>
          </cell>
          <cell r="AE1762">
            <v>282200</v>
          </cell>
          <cell r="AF1762">
            <v>0</v>
          </cell>
          <cell r="AI1762">
            <v>2251</v>
          </cell>
          <cell r="AK1762">
            <v>0</v>
          </cell>
          <cell r="AM1762">
            <v>428</v>
          </cell>
          <cell r="AN1762">
            <v>1</v>
          </cell>
          <cell r="AO1762">
            <v>393216</v>
          </cell>
          <cell r="AQ1762">
            <v>0</v>
          </cell>
          <cell r="AR1762">
            <v>0</v>
          </cell>
          <cell r="AS1762" t="str">
            <v>Ы</v>
          </cell>
          <cell r="AT1762" t="str">
            <v>Ы</v>
          </cell>
          <cell r="AU1762">
            <v>0</v>
          </cell>
          <cell r="AV1762">
            <v>0</v>
          </cell>
          <cell r="AW1762">
            <v>23</v>
          </cell>
          <cell r="AX1762">
            <v>1</v>
          </cell>
          <cell r="AY1762">
            <v>0</v>
          </cell>
          <cell r="AZ1762">
            <v>0</v>
          </cell>
          <cell r="BA1762">
            <v>0</v>
          </cell>
          <cell r="BB1762">
            <v>0</v>
          </cell>
          <cell r="BC1762">
            <v>38828</v>
          </cell>
        </row>
        <row r="1763">
          <cell r="A1763">
            <v>2006</v>
          </cell>
          <cell r="B1763">
            <v>2</v>
          </cell>
          <cell r="C1763">
            <v>300</v>
          </cell>
          <cell r="D1763">
            <v>21</v>
          </cell>
          <cell r="E1763">
            <v>792020</v>
          </cell>
          <cell r="F1763">
            <v>0</v>
          </cell>
          <cell r="G1763" t="str">
            <v>Затраты по ШПЗ (основные)</v>
          </cell>
          <cell r="H1763">
            <v>2011</v>
          </cell>
          <cell r="I1763">
            <v>7920</v>
          </cell>
          <cell r="J1763">
            <v>8426.9</v>
          </cell>
          <cell r="K1763">
            <v>1</v>
          </cell>
          <cell r="L1763">
            <v>0</v>
          </cell>
          <cell r="M1763">
            <v>0</v>
          </cell>
          <cell r="N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36</v>
          </cell>
          <cell r="V1763">
            <v>0</v>
          </cell>
          <cell r="W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36</v>
          </cell>
          <cell r="AE1763">
            <v>282300</v>
          </cell>
          <cell r="AF1763">
            <v>0</v>
          </cell>
          <cell r="AI1763">
            <v>2251</v>
          </cell>
          <cell r="AK1763">
            <v>0</v>
          </cell>
          <cell r="AM1763">
            <v>429</v>
          </cell>
          <cell r="AN1763">
            <v>1</v>
          </cell>
          <cell r="AO1763">
            <v>393216</v>
          </cell>
          <cell r="AQ1763">
            <v>0</v>
          </cell>
          <cell r="AR1763">
            <v>0</v>
          </cell>
          <cell r="AS1763" t="str">
            <v>Ы</v>
          </cell>
          <cell r="AT1763" t="str">
            <v>Ы</v>
          </cell>
          <cell r="AU1763">
            <v>0</v>
          </cell>
          <cell r="AV1763">
            <v>0</v>
          </cell>
          <cell r="AW1763">
            <v>23</v>
          </cell>
          <cell r="AX1763">
            <v>1</v>
          </cell>
          <cell r="AY1763">
            <v>0</v>
          </cell>
          <cell r="AZ1763">
            <v>0</v>
          </cell>
          <cell r="BA1763">
            <v>0</v>
          </cell>
          <cell r="BB1763">
            <v>0</v>
          </cell>
          <cell r="BC1763">
            <v>38828</v>
          </cell>
        </row>
        <row r="1764">
          <cell r="A1764">
            <v>2006</v>
          </cell>
          <cell r="B1764">
            <v>2</v>
          </cell>
          <cell r="C1764">
            <v>301</v>
          </cell>
          <cell r="D1764">
            <v>21</v>
          </cell>
          <cell r="E1764">
            <v>792020</v>
          </cell>
          <cell r="F1764">
            <v>0</v>
          </cell>
          <cell r="G1764" t="str">
            <v>Затраты по ШПЗ (основные)</v>
          </cell>
          <cell r="H1764">
            <v>2011</v>
          </cell>
          <cell r="I1764">
            <v>7920</v>
          </cell>
          <cell r="J1764">
            <v>16174</v>
          </cell>
          <cell r="K1764">
            <v>1</v>
          </cell>
          <cell r="L1764">
            <v>0</v>
          </cell>
          <cell r="M1764">
            <v>0</v>
          </cell>
          <cell r="N1764">
            <v>0</v>
          </cell>
          <cell r="R1764">
            <v>0</v>
          </cell>
          <cell r="S1764">
            <v>0</v>
          </cell>
          <cell r="T1764">
            <v>0</v>
          </cell>
          <cell r="U1764">
            <v>36</v>
          </cell>
          <cell r="V1764">
            <v>0</v>
          </cell>
          <cell r="W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36</v>
          </cell>
          <cell r="AE1764">
            <v>283000</v>
          </cell>
          <cell r="AF1764">
            <v>0</v>
          </cell>
          <cell r="AI1764">
            <v>2251</v>
          </cell>
          <cell r="AK1764">
            <v>0</v>
          </cell>
          <cell r="AM1764">
            <v>430</v>
          </cell>
          <cell r="AN1764">
            <v>1</v>
          </cell>
          <cell r="AO1764">
            <v>393216</v>
          </cell>
          <cell r="AQ1764">
            <v>0</v>
          </cell>
          <cell r="AR1764">
            <v>0</v>
          </cell>
          <cell r="AS1764" t="str">
            <v>Ы</v>
          </cell>
          <cell r="AT1764" t="str">
            <v>Ы</v>
          </cell>
          <cell r="AU1764">
            <v>0</v>
          </cell>
          <cell r="AV1764">
            <v>0</v>
          </cell>
          <cell r="AW1764">
            <v>23</v>
          </cell>
          <cell r="AX1764">
            <v>1</v>
          </cell>
          <cell r="AY1764">
            <v>0</v>
          </cell>
          <cell r="AZ1764">
            <v>0</v>
          </cell>
          <cell r="BA1764">
            <v>0</v>
          </cell>
          <cell r="BB1764">
            <v>0</v>
          </cell>
          <cell r="BC1764">
            <v>38828</v>
          </cell>
        </row>
        <row r="1765">
          <cell r="A1765">
            <v>2006</v>
          </cell>
          <cell r="B1765">
            <v>2</v>
          </cell>
          <cell r="C1765">
            <v>302</v>
          </cell>
          <cell r="D1765">
            <v>21</v>
          </cell>
          <cell r="E1765">
            <v>792020</v>
          </cell>
          <cell r="F1765">
            <v>0</v>
          </cell>
          <cell r="G1765" t="str">
            <v>Затраты по ШПЗ (основные)</v>
          </cell>
          <cell r="H1765">
            <v>2011</v>
          </cell>
          <cell r="I1765">
            <v>7920</v>
          </cell>
          <cell r="J1765">
            <v>11992.1</v>
          </cell>
          <cell r="K1765">
            <v>1</v>
          </cell>
          <cell r="L1765">
            <v>0</v>
          </cell>
          <cell r="M1765">
            <v>0</v>
          </cell>
          <cell r="N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36</v>
          </cell>
          <cell r="V1765">
            <v>0</v>
          </cell>
          <cell r="W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36</v>
          </cell>
          <cell r="AE1765">
            <v>285000</v>
          </cell>
          <cell r="AF1765">
            <v>0</v>
          </cell>
          <cell r="AI1765">
            <v>2251</v>
          </cell>
          <cell r="AK1765">
            <v>0</v>
          </cell>
          <cell r="AM1765">
            <v>431</v>
          </cell>
          <cell r="AN1765">
            <v>1</v>
          </cell>
          <cell r="AO1765">
            <v>393216</v>
          </cell>
          <cell r="AQ1765">
            <v>0</v>
          </cell>
          <cell r="AR1765">
            <v>0</v>
          </cell>
          <cell r="AS1765" t="str">
            <v>Ы</v>
          </cell>
          <cell r="AT1765" t="str">
            <v>Ы</v>
          </cell>
          <cell r="AU1765">
            <v>0</v>
          </cell>
          <cell r="AV1765">
            <v>0</v>
          </cell>
          <cell r="AW1765">
            <v>23</v>
          </cell>
          <cell r="AX1765">
            <v>1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38828</v>
          </cell>
        </row>
        <row r="1766">
          <cell r="A1766">
            <v>2006</v>
          </cell>
          <cell r="B1766">
            <v>2</v>
          </cell>
          <cell r="C1766">
            <v>303</v>
          </cell>
          <cell r="D1766">
            <v>21</v>
          </cell>
          <cell r="E1766">
            <v>792020</v>
          </cell>
          <cell r="F1766">
            <v>0</v>
          </cell>
          <cell r="G1766" t="str">
            <v>Затраты по ШПЗ (основные)</v>
          </cell>
          <cell r="H1766">
            <v>2011</v>
          </cell>
          <cell r="I1766">
            <v>7920</v>
          </cell>
          <cell r="J1766">
            <v>80225.53</v>
          </cell>
          <cell r="K1766">
            <v>1</v>
          </cell>
          <cell r="L1766">
            <v>0</v>
          </cell>
          <cell r="M1766">
            <v>0</v>
          </cell>
          <cell r="N1766">
            <v>0</v>
          </cell>
          <cell r="R1766">
            <v>0</v>
          </cell>
          <cell r="S1766">
            <v>0</v>
          </cell>
          <cell r="T1766">
            <v>0</v>
          </cell>
          <cell r="U1766">
            <v>36</v>
          </cell>
          <cell r="V1766">
            <v>0</v>
          </cell>
          <cell r="W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36</v>
          </cell>
          <cell r="AE1766">
            <v>311000</v>
          </cell>
          <cell r="AF1766">
            <v>0</v>
          </cell>
          <cell r="AI1766">
            <v>2251</v>
          </cell>
          <cell r="AK1766">
            <v>0</v>
          </cell>
          <cell r="AM1766">
            <v>432</v>
          </cell>
          <cell r="AN1766">
            <v>1</v>
          </cell>
          <cell r="AO1766">
            <v>393216</v>
          </cell>
          <cell r="AQ1766">
            <v>0</v>
          </cell>
          <cell r="AR1766">
            <v>0</v>
          </cell>
          <cell r="AS1766" t="str">
            <v>Ы</v>
          </cell>
          <cell r="AT1766" t="str">
            <v>Ы</v>
          </cell>
          <cell r="AU1766">
            <v>0</v>
          </cell>
          <cell r="AV1766">
            <v>0</v>
          </cell>
          <cell r="AW1766">
            <v>23</v>
          </cell>
          <cell r="AX1766">
            <v>1</v>
          </cell>
          <cell r="AY1766">
            <v>0</v>
          </cell>
          <cell r="AZ1766">
            <v>0</v>
          </cell>
          <cell r="BA1766">
            <v>0</v>
          </cell>
          <cell r="BB1766">
            <v>0</v>
          </cell>
          <cell r="BC1766">
            <v>38828</v>
          </cell>
        </row>
        <row r="1767">
          <cell r="A1767">
            <v>2006</v>
          </cell>
          <cell r="B1767">
            <v>2</v>
          </cell>
          <cell r="C1767">
            <v>304</v>
          </cell>
          <cell r="D1767">
            <v>21</v>
          </cell>
          <cell r="E1767">
            <v>792020</v>
          </cell>
          <cell r="F1767">
            <v>0</v>
          </cell>
          <cell r="G1767" t="str">
            <v>Затраты по ШПЗ (основные)</v>
          </cell>
          <cell r="H1767">
            <v>2011</v>
          </cell>
          <cell r="I1767">
            <v>7920</v>
          </cell>
          <cell r="J1767">
            <v>276639.71999999997</v>
          </cell>
          <cell r="K1767">
            <v>1</v>
          </cell>
          <cell r="L1767">
            <v>0</v>
          </cell>
          <cell r="M1767">
            <v>0</v>
          </cell>
          <cell r="N1767">
            <v>0</v>
          </cell>
          <cell r="R1767">
            <v>0</v>
          </cell>
          <cell r="S1767">
            <v>0</v>
          </cell>
          <cell r="T1767">
            <v>0</v>
          </cell>
          <cell r="U1767">
            <v>36</v>
          </cell>
          <cell r="V1767">
            <v>0</v>
          </cell>
          <cell r="W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36</v>
          </cell>
          <cell r="AE1767">
            <v>312000</v>
          </cell>
          <cell r="AF1767">
            <v>0</v>
          </cell>
          <cell r="AI1767">
            <v>2251</v>
          </cell>
          <cell r="AK1767">
            <v>0</v>
          </cell>
          <cell r="AM1767">
            <v>433</v>
          </cell>
          <cell r="AN1767">
            <v>1</v>
          </cell>
          <cell r="AO1767">
            <v>393216</v>
          </cell>
          <cell r="AQ1767">
            <v>0</v>
          </cell>
          <cell r="AR1767">
            <v>0</v>
          </cell>
          <cell r="AS1767" t="str">
            <v>Ы</v>
          </cell>
          <cell r="AT1767" t="str">
            <v>Ы</v>
          </cell>
          <cell r="AU1767">
            <v>0</v>
          </cell>
          <cell r="AV1767">
            <v>0</v>
          </cell>
          <cell r="AW1767">
            <v>23</v>
          </cell>
          <cell r="AX1767">
            <v>1</v>
          </cell>
          <cell r="AY1767">
            <v>0</v>
          </cell>
          <cell r="AZ1767">
            <v>0</v>
          </cell>
          <cell r="BA1767">
            <v>0</v>
          </cell>
          <cell r="BB1767">
            <v>0</v>
          </cell>
          <cell r="BC1767">
            <v>38828</v>
          </cell>
        </row>
        <row r="1768">
          <cell r="A1768">
            <v>2006</v>
          </cell>
          <cell r="B1768">
            <v>2</v>
          </cell>
          <cell r="C1768">
            <v>305</v>
          </cell>
          <cell r="D1768">
            <v>21</v>
          </cell>
          <cell r="E1768">
            <v>792020</v>
          </cell>
          <cell r="F1768">
            <v>0</v>
          </cell>
          <cell r="G1768" t="str">
            <v>Затраты по ШПЗ (основные)</v>
          </cell>
          <cell r="H1768">
            <v>2011</v>
          </cell>
          <cell r="I1768">
            <v>7920</v>
          </cell>
          <cell r="J1768">
            <v>31276.99</v>
          </cell>
          <cell r="K1768">
            <v>1</v>
          </cell>
          <cell r="L1768">
            <v>0</v>
          </cell>
          <cell r="M1768">
            <v>0</v>
          </cell>
          <cell r="N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36</v>
          </cell>
          <cell r="V1768">
            <v>0</v>
          </cell>
          <cell r="W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36</v>
          </cell>
          <cell r="AE1768">
            <v>312100</v>
          </cell>
          <cell r="AF1768">
            <v>0</v>
          </cell>
          <cell r="AI1768">
            <v>2251</v>
          </cell>
          <cell r="AK1768">
            <v>0</v>
          </cell>
          <cell r="AM1768">
            <v>434</v>
          </cell>
          <cell r="AN1768">
            <v>1</v>
          </cell>
          <cell r="AO1768">
            <v>393216</v>
          </cell>
          <cell r="AQ1768">
            <v>0</v>
          </cell>
          <cell r="AR1768">
            <v>0</v>
          </cell>
          <cell r="AS1768" t="str">
            <v>Ы</v>
          </cell>
          <cell r="AT1768" t="str">
            <v>Ы</v>
          </cell>
          <cell r="AU1768">
            <v>0</v>
          </cell>
          <cell r="AV1768">
            <v>0</v>
          </cell>
          <cell r="AW1768">
            <v>23</v>
          </cell>
          <cell r="AX1768">
            <v>1</v>
          </cell>
          <cell r="AY1768">
            <v>0</v>
          </cell>
          <cell r="AZ1768">
            <v>0</v>
          </cell>
          <cell r="BA1768">
            <v>0</v>
          </cell>
          <cell r="BB1768">
            <v>0</v>
          </cell>
          <cell r="BC1768">
            <v>38828</v>
          </cell>
        </row>
        <row r="1769">
          <cell r="A1769">
            <v>2006</v>
          </cell>
          <cell r="B1769">
            <v>2</v>
          </cell>
          <cell r="C1769">
            <v>306</v>
          </cell>
          <cell r="D1769">
            <v>21</v>
          </cell>
          <cell r="E1769">
            <v>792020</v>
          </cell>
          <cell r="F1769">
            <v>0</v>
          </cell>
          <cell r="G1769" t="str">
            <v>Затраты по ШПЗ (основные)</v>
          </cell>
          <cell r="H1769">
            <v>2011</v>
          </cell>
          <cell r="I1769">
            <v>7920</v>
          </cell>
          <cell r="J1769">
            <v>245362.73</v>
          </cell>
          <cell r="K1769">
            <v>1</v>
          </cell>
          <cell r="L1769">
            <v>0</v>
          </cell>
          <cell r="M1769">
            <v>0</v>
          </cell>
          <cell r="N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36</v>
          </cell>
          <cell r="V1769">
            <v>0</v>
          </cell>
          <cell r="W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36</v>
          </cell>
          <cell r="AE1769">
            <v>312200</v>
          </cell>
          <cell r="AF1769">
            <v>0</v>
          </cell>
          <cell r="AI1769">
            <v>2251</v>
          </cell>
          <cell r="AK1769">
            <v>0</v>
          </cell>
          <cell r="AM1769">
            <v>435</v>
          </cell>
          <cell r="AN1769">
            <v>1</v>
          </cell>
          <cell r="AO1769">
            <v>393216</v>
          </cell>
          <cell r="AQ1769">
            <v>0</v>
          </cell>
          <cell r="AR1769">
            <v>0</v>
          </cell>
          <cell r="AS1769" t="str">
            <v>Ы</v>
          </cell>
          <cell r="AT1769" t="str">
            <v>Ы</v>
          </cell>
          <cell r="AU1769">
            <v>0</v>
          </cell>
          <cell r="AV1769">
            <v>0</v>
          </cell>
          <cell r="AW1769">
            <v>23</v>
          </cell>
          <cell r="AX1769">
            <v>1</v>
          </cell>
          <cell r="AY1769">
            <v>0</v>
          </cell>
          <cell r="AZ1769">
            <v>0</v>
          </cell>
          <cell r="BA1769">
            <v>0</v>
          </cell>
          <cell r="BB1769">
            <v>0</v>
          </cell>
          <cell r="BC1769">
            <v>38828</v>
          </cell>
        </row>
        <row r="1770">
          <cell r="A1770">
            <v>2006</v>
          </cell>
          <cell r="B1770">
            <v>2</v>
          </cell>
          <cell r="C1770">
            <v>307</v>
          </cell>
          <cell r="D1770">
            <v>21</v>
          </cell>
          <cell r="E1770">
            <v>792020</v>
          </cell>
          <cell r="F1770">
            <v>0</v>
          </cell>
          <cell r="G1770" t="str">
            <v>Затраты по ШПЗ (основные)</v>
          </cell>
          <cell r="H1770">
            <v>2011</v>
          </cell>
          <cell r="I1770">
            <v>7920</v>
          </cell>
          <cell r="J1770">
            <v>30430.37</v>
          </cell>
          <cell r="K1770">
            <v>1</v>
          </cell>
          <cell r="L1770">
            <v>0</v>
          </cell>
          <cell r="M1770">
            <v>0</v>
          </cell>
          <cell r="N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36</v>
          </cell>
          <cell r="V1770">
            <v>0</v>
          </cell>
          <cell r="W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36</v>
          </cell>
          <cell r="AE1770">
            <v>313000</v>
          </cell>
          <cell r="AF1770">
            <v>0</v>
          </cell>
          <cell r="AI1770">
            <v>2251</v>
          </cell>
          <cell r="AK1770">
            <v>0</v>
          </cell>
          <cell r="AM1770">
            <v>436</v>
          </cell>
          <cell r="AN1770">
            <v>1</v>
          </cell>
          <cell r="AO1770">
            <v>393216</v>
          </cell>
          <cell r="AQ1770">
            <v>0</v>
          </cell>
          <cell r="AR1770">
            <v>0</v>
          </cell>
          <cell r="AS1770" t="str">
            <v>Ы</v>
          </cell>
          <cell r="AT1770" t="str">
            <v>Ы</v>
          </cell>
          <cell r="AU1770">
            <v>0</v>
          </cell>
          <cell r="AV1770">
            <v>0</v>
          </cell>
          <cell r="AW1770">
            <v>23</v>
          </cell>
          <cell r="AX1770">
            <v>1</v>
          </cell>
          <cell r="AY1770">
            <v>0</v>
          </cell>
          <cell r="AZ1770">
            <v>0</v>
          </cell>
          <cell r="BA1770">
            <v>0</v>
          </cell>
          <cell r="BB1770">
            <v>0</v>
          </cell>
          <cell r="BC1770">
            <v>38828</v>
          </cell>
        </row>
        <row r="1771">
          <cell r="A1771">
            <v>2006</v>
          </cell>
          <cell r="B1771">
            <v>2</v>
          </cell>
          <cell r="C1771">
            <v>308</v>
          </cell>
          <cell r="D1771">
            <v>21</v>
          </cell>
          <cell r="E1771">
            <v>792020</v>
          </cell>
          <cell r="F1771">
            <v>0</v>
          </cell>
          <cell r="G1771" t="str">
            <v>Затраты по ШПЗ (основные)</v>
          </cell>
          <cell r="H1771">
            <v>2011</v>
          </cell>
          <cell r="I1771">
            <v>7920</v>
          </cell>
          <cell r="J1771">
            <v>55327.94</v>
          </cell>
          <cell r="K1771">
            <v>1</v>
          </cell>
          <cell r="L1771">
            <v>0</v>
          </cell>
          <cell r="M1771">
            <v>0</v>
          </cell>
          <cell r="N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36</v>
          </cell>
          <cell r="V1771">
            <v>0</v>
          </cell>
          <cell r="W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36</v>
          </cell>
          <cell r="AE1771">
            <v>314000</v>
          </cell>
          <cell r="AF1771">
            <v>0</v>
          </cell>
          <cell r="AI1771">
            <v>2251</v>
          </cell>
          <cell r="AK1771">
            <v>0</v>
          </cell>
          <cell r="AM1771">
            <v>437</v>
          </cell>
          <cell r="AN1771">
            <v>1</v>
          </cell>
          <cell r="AO1771">
            <v>393216</v>
          </cell>
          <cell r="AQ1771">
            <v>0</v>
          </cell>
          <cell r="AR1771">
            <v>0</v>
          </cell>
          <cell r="AS1771" t="str">
            <v>Ы</v>
          </cell>
          <cell r="AT1771" t="str">
            <v>Ы</v>
          </cell>
          <cell r="AU1771">
            <v>0</v>
          </cell>
          <cell r="AV1771">
            <v>0</v>
          </cell>
          <cell r="AW1771">
            <v>23</v>
          </cell>
          <cell r="AX1771">
            <v>1</v>
          </cell>
          <cell r="AY1771">
            <v>0</v>
          </cell>
          <cell r="AZ1771">
            <v>0</v>
          </cell>
          <cell r="BA1771">
            <v>0</v>
          </cell>
          <cell r="BB1771">
            <v>0</v>
          </cell>
          <cell r="BC1771">
            <v>38828</v>
          </cell>
        </row>
        <row r="1772">
          <cell r="A1772">
            <v>2006</v>
          </cell>
          <cell r="B1772">
            <v>2</v>
          </cell>
          <cell r="C1772">
            <v>309</v>
          </cell>
          <cell r="D1772">
            <v>21</v>
          </cell>
          <cell r="E1772">
            <v>792020</v>
          </cell>
          <cell r="F1772">
            <v>0</v>
          </cell>
          <cell r="G1772" t="str">
            <v>Затраты по ШПЗ (основные)</v>
          </cell>
          <cell r="H1772">
            <v>2011</v>
          </cell>
          <cell r="I1772">
            <v>7920</v>
          </cell>
          <cell r="J1772">
            <v>11065.59</v>
          </cell>
          <cell r="K1772">
            <v>1</v>
          </cell>
          <cell r="L1772">
            <v>0</v>
          </cell>
          <cell r="M1772">
            <v>0</v>
          </cell>
          <cell r="N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36</v>
          </cell>
          <cell r="V1772">
            <v>0</v>
          </cell>
          <cell r="W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36</v>
          </cell>
          <cell r="AE1772">
            <v>315000</v>
          </cell>
          <cell r="AF1772">
            <v>0</v>
          </cell>
          <cell r="AI1772">
            <v>2251</v>
          </cell>
          <cell r="AK1772">
            <v>0</v>
          </cell>
          <cell r="AM1772">
            <v>438</v>
          </cell>
          <cell r="AN1772">
            <v>1</v>
          </cell>
          <cell r="AO1772">
            <v>393216</v>
          </cell>
          <cell r="AQ1772">
            <v>0</v>
          </cell>
          <cell r="AR1772">
            <v>0</v>
          </cell>
          <cell r="AS1772" t="str">
            <v>Ы</v>
          </cell>
          <cell r="AT1772" t="str">
            <v>Ы</v>
          </cell>
          <cell r="AU1772">
            <v>0</v>
          </cell>
          <cell r="AV1772">
            <v>0</v>
          </cell>
          <cell r="AW1772">
            <v>23</v>
          </cell>
          <cell r="AX1772">
            <v>1</v>
          </cell>
          <cell r="AY1772">
            <v>0</v>
          </cell>
          <cell r="AZ1772">
            <v>0</v>
          </cell>
          <cell r="BA1772">
            <v>0</v>
          </cell>
          <cell r="BB1772">
            <v>0</v>
          </cell>
          <cell r="BC1772">
            <v>38828</v>
          </cell>
        </row>
        <row r="1773">
          <cell r="A1773">
            <v>2006</v>
          </cell>
          <cell r="B1773">
            <v>2</v>
          </cell>
          <cell r="C1773">
            <v>310</v>
          </cell>
          <cell r="D1773">
            <v>21</v>
          </cell>
          <cell r="E1773">
            <v>792020</v>
          </cell>
          <cell r="F1773">
            <v>0</v>
          </cell>
          <cell r="G1773" t="str">
            <v>Затраты по ШПЗ (основные)</v>
          </cell>
          <cell r="H1773">
            <v>2011</v>
          </cell>
          <cell r="I1773">
            <v>7920</v>
          </cell>
          <cell r="J1773">
            <v>510058</v>
          </cell>
          <cell r="K1773">
            <v>1</v>
          </cell>
          <cell r="L1773">
            <v>0</v>
          </cell>
          <cell r="M1773">
            <v>0</v>
          </cell>
          <cell r="N1773">
            <v>0</v>
          </cell>
          <cell r="R1773">
            <v>0</v>
          </cell>
          <cell r="S1773">
            <v>0</v>
          </cell>
          <cell r="T1773">
            <v>0</v>
          </cell>
          <cell r="U1773">
            <v>36</v>
          </cell>
          <cell r="V1773">
            <v>0</v>
          </cell>
          <cell r="W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36</v>
          </cell>
          <cell r="AE1773">
            <v>410000</v>
          </cell>
          <cell r="AF1773">
            <v>0</v>
          </cell>
          <cell r="AI1773">
            <v>2251</v>
          </cell>
          <cell r="AK1773">
            <v>0</v>
          </cell>
          <cell r="AM1773">
            <v>439</v>
          </cell>
          <cell r="AN1773">
            <v>1</v>
          </cell>
          <cell r="AO1773">
            <v>393216</v>
          </cell>
          <cell r="AQ1773">
            <v>0</v>
          </cell>
          <cell r="AR1773">
            <v>0</v>
          </cell>
          <cell r="AS1773" t="str">
            <v>Ы</v>
          </cell>
          <cell r="AT1773" t="str">
            <v>Ы</v>
          </cell>
          <cell r="AU1773">
            <v>0</v>
          </cell>
          <cell r="AV1773">
            <v>0</v>
          </cell>
          <cell r="AW1773">
            <v>23</v>
          </cell>
          <cell r="AX1773">
            <v>1</v>
          </cell>
          <cell r="AY1773">
            <v>0</v>
          </cell>
          <cell r="AZ1773">
            <v>0</v>
          </cell>
          <cell r="BA1773">
            <v>0</v>
          </cell>
          <cell r="BB1773">
            <v>0</v>
          </cell>
          <cell r="BC1773">
            <v>38828</v>
          </cell>
        </row>
        <row r="1774">
          <cell r="A1774">
            <v>2006</v>
          </cell>
          <cell r="B1774">
            <v>2</v>
          </cell>
          <cell r="C1774">
            <v>311</v>
          </cell>
          <cell r="D1774">
            <v>21</v>
          </cell>
          <cell r="E1774">
            <v>792020</v>
          </cell>
          <cell r="F1774">
            <v>0</v>
          </cell>
          <cell r="G1774" t="str">
            <v>Затраты по ШПЗ (основные)</v>
          </cell>
          <cell r="H1774">
            <v>2011</v>
          </cell>
          <cell r="I1774">
            <v>7920</v>
          </cell>
          <cell r="J1774">
            <v>12454</v>
          </cell>
          <cell r="K1774">
            <v>1</v>
          </cell>
          <cell r="L1774">
            <v>0</v>
          </cell>
          <cell r="M1774">
            <v>0</v>
          </cell>
          <cell r="N1774">
            <v>0</v>
          </cell>
          <cell r="R1774">
            <v>0</v>
          </cell>
          <cell r="S1774">
            <v>0</v>
          </cell>
          <cell r="T1774">
            <v>0</v>
          </cell>
          <cell r="U1774">
            <v>36</v>
          </cell>
          <cell r="V1774">
            <v>0</v>
          </cell>
          <cell r="W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36</v>
          </cell>
          <cell r="AE1774">
            <v>410200</v>
          </cell>
          <cell r="AF1774">
            <v>0</v>
          </cell>
          <cell r="AI1774">
            <v>2251</v>
          </cell>
          <cell r="AK1774">
            <v>0</v>
          </cell>
          <cell r="AM1774">
            <v>440</v>
          </cell>
          <cell r="AN1774">
            <v>1</v>
          </cell>
          <cell r="AO1774">
            <v>393216</v>
          </cell>
          <cell r="AQ1774">
            <v>0</v>
          </cell>
          <cell r="AR1774">
            <v>0</v>
          </cell>
          <cell r="AS1774" t="str">
            <v>Ы</v>
          </cell>
          <cell r="AT1774" t="str">
            <v>Ы</v>
          </cell>
          <cell r="AU1774">
            <v>0</v>
          </cell>
          <cell r="AV1774">
            <v>0</v>
          </cell>
          <cell r="AW1774">
            <v>23</v>
          </cell>
          <cell r="AX1774">
            <v>1</v>
          </cell>
          <cell r="AY1774">
            <v>0</v>
          </cell>
          <cell r="AZ1774">
            <v>0</v>
          </cell>
          <cell r="BA1774">
            <v>0</v>
          </cell>
          <cell r="BB1774">
            <v>0</v>
          </cell>
          <cell r="BC1774">
            <v>38828</v>
          </cell>
        </row>
        <row r="1775">
          <cell r="A1775">
            <v>2006</v>
          </cell>
          <cell r="B1775">
            <v>2</v>
          </cell>
          <cell r="C1775">
            <v>312</v>
          </cell>
          <cell r="D1775">
            <v>21</v>
          </cell>
          <cell r="E1775">
            <v>792020</v>
          </cell>
          <cell r="F1775">
            <v>0</v>
          </cell>
          <cell r="G1775" t="str">
            <v>Затраты по ШПЗ (основные)</v>
          </cell>
          <cell r="H1775">
            <v>2011</v>
          </cell>
          <cell r="I1775">
            <v>7920</v>
          </cell>
          <cell r="J1775">
            <v>82321</v>
          </cell>
          <cell r="K1775">
            <v>1</v>
          </cell>
          <cell r="L1775">
            <v>0</v>
          </cell>
          <cell r="M1775">
            <v>0</v>
          </cell>
          <cell r="N1775">
            <v>0</v>
          </cell>
          <cell r="R1775">
            <v>0</v>
          </cell>
          <cell r="S1775">
            <v>0</v>
          </cell>
          <cell r="T1775">
            <v>0</v>
          </cell>
          <cell r="U1775">
            <v>36</v>
          </cell>
          <cell r="V1775">
            <v>0</v>
          </cell>
          <cell r="W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36</v>
          </cell>
          <cell r="AE1775">
            <v>420000</v>
          </cell>
          <cell r="AF1775">
            <v>0</v>
          </cell>
          <cell r="AI1775">
            <v>2251</v>
          </cell>
          <cell r="AK1775">
            <v>0</v>
          </cell>
          <cell r="AM1775">
            <v>441</v>
          </cell>
          <cell r="AN1775">
            <v>1</v>
          </cell>
          <cell r="AO1775">
            <v>393216</v>
          </cell>
          <cell r="AQ1775">
            <v>0</v>
          </cell>
          <cell r="AR1775">
            <v>0</v>
          </cell>
          <cell r="AS1775" t="str">
            <v>Ы</v>
          </cell>
          <cell r="AT1775" t="str">
            <v>Ы</v>
          </cell>
          <cell r="AU1775">
            <v>0</v>
          </cell>
          <cell r="AV1775">
            <v>0</v>
          </cell>
          <cell r="AW1775">
            <v>23</v>
          </cell>
          <cell r="AX1775">
            <v>1</v>
          </cell>
          <cell r="AY1775">
            <v>0</v>
          </cell>
          <cell r="AZ1775">
            <v>0</v>
          </cell>
          <cell r="BA1775">
            <v>0</v>
          </cell>
          <cell r="BB1775">
            <v>0</v>
          </cell>
          <cell r="BC1775">
            <v>38828</v>
          </cell>
        </row>
        <row r="1776">
          <cell r="A1776">
            <v>2006</v>
          </cell>
          <cell r="B1776">
            <v>2</v>
          </cell>
          <cell r="C1776">
            <v>313</v>
          </cell>
          <cell r="D1776">
            <v>21</v>
          </cell>
          <cell r="E1776">
            <v>792020</v>
          </cell>
          <cell r="F1776">
            <v>0</v>
          </cell>
          <cell r="G1776" t="str">
            <v>Затраты по ШПЗ (основные)</v>
          </cell>
          <cell r="H1776">
            <v>2011</v>
          </cell>
          <cell r="I1776">
            <v>7920</v>
          </cell>
          <cell r="J1776">
            <v>81203</v>
          </cell>
          <cell r="K1776">
            <v>1</v>
          </cell>
          <cell r="L1776">
            <v>0</v>
          </cell>
          <cell r="M1776">
            <v>0</v>
          </cell>
          <cell r="N1776">
            <v>0</v>
          </cell>
          <cell r="R1776">
            <v>0</v>
          </cell>
          <cell r="S1776">
            <v>0</v>
          </cell>
          <cell r="T1776">
            <v>0</v>
          </cell>
          <cell r="U1776">
            <v>36</v>
          </cell>
          <cell r="V1776">
            <v>0</v>
          </cell>
          <cell r="W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36</v>
          </cell>
          <cell r="AE1776">
            <v>430000</v>
          </cell>
          <cell r="AF1776">
            <v>0</v>
          </cell>
          <cell r="AI1776">
            <v>2251</v>
          </cell>
          <cell r="AK1776">
            <v>0</v>
          </cell>
          <cell r="AM1776">
            <v>442</v>
          </cell>
          <cell r="AN1776">
            <v>1</v>
          </cell>
          <cell r="AO1776">
            <v>393216</v>
          </cell>
          <cell r="AQ1776">
            <v>0</v>
          </cell>
          <cell r="AR1776">
            <v>0</v>
          </cell>
          <cell r="AS1776" t="str">
            <v>Ы</v>
          </cell>
          <cell r="AT1776" t="str">
            <v>Ы</v>
          </cell>
          <cell r="AU1776">
            <v>0</v>
          </cell>
          <cell r="AV1776">
            <v>0</v>
          </cell>
          <cell r="AW1776">
            <v>23</v>
          </cell>
          <cell r="AX1776">
            <v>1</v>
          </cell>
          <cell r="AY1776">
            <v>0</v>
          </cell>
          <cell r="AZ1776">
            <v>0</v>
          </cell>
          <cell r="BA1776">
            <v>0</v>
          </cell>
          <cell r="BB1776">
            <v>0</v>
          </cell>
          <cell r="BC1776">
            <v>38828</v>
          </cell>
        </row>
        <row r="1777">
          <cell r="A1777">
            <v>2006</v>
          </cell>
          <cell r="B1777">
            <v>2</v>
          </cell>
          <cell r="C1777">
            <v>314</v>
          </cell>
          <cell r="D1777">
            <v>21</v>
          </cell>
          <cell r="E1777">
            <v>792020</v>
          </cell>
          <cell r="F1777">
            <v>0</v>
          </cell>
          <cell r="G1777" t="str">
            <v>Затраты по ШПЗ (основные)</v>
          </cell>
          <cell r="H1777">
            <v>2011</v>
          </cell>
          <cell r="I1777">
            <v>7920</v>
          </cell>
          <cell r="J1777">
            <v>568482</v>
          </cell>
          <cell r="K1777">
            <v>1</v>
          </cell>
          <cell r="L1777">
            <v>0</v>
          </cell>
          <cell r="M1777">
            <v>0</v>
          </cell>
          <cell r="N1777">
            <v>0</v>
          </cell>
          <cell r="R1777">
            <v>0</v>
          </cell>
          <cell r="S1777">
            <v>0</v>
          </cell>
          <cell r="T1777">
            <v>0</v>
          </cell>
          <cell r="U1777">
            <v>36</v>
          </cell>
          <cell r="V1777">
            <v>0</v>
          </cell>
          <cell r="W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36</v>
          </cell>
          <cell r="AE1777">
            <v>430110</v>
          </cell>
          <cell r="AF1777">
            <v>0</v>
          </cell>
          <cell r="AI1777">
            <v>2251</v>
          </cell>
          <cell r="AK1777">
            <v>0</v>
          </cell>
          <cell r="AM1777">
            <v>443</v>
          </cell>
          <cell r="AN1777">
            <v>1</v>
          </cell>
          <cell r="AO1777">
            <v>393216</v>
          </cell>
          <cell r="AQ1777">
            <v>0</v>
          </cell>
          <cell r="AR1777">
            <v>0</v>
          </cell>
          <cell r="AS1777" t="str">
            <v>Ы</v>
          </cell>
          <cell r="AT1777" t="str">
            <v>Ы</v>
          </cell>
          <cell r="AU1777">
            <v>0</v>
          </cell>
          <cell r="AV1777">
            <v>0</v>
          </cell>
          <cell r="AW1777">
            <v>23</v>
          </cell>
          <cell r="AX1777">
            <v>1</v>
          </cell>
          <cell r="AY1777">
            <v>0</v>
          </cell>
          <cell r="AZ1777">
            <v>0</v>
          </cell>
          <cell r="BA1777">
            <v>0</v>
          </cell>
          <cell r="BB1777">
            <v>0</v>
          </cell>
          <cell r="BC1777">
            <v>38828</v>
          </cell>
        </row>
        <row r="1778">
          <cell r="A1778">
            <v>2006</v>
          </cell>
          <cell r="B1778">
            <v>2</v>
          </cell>
          <cell r="C1778">
            <v>315</v>
          </cell>
          <cell r="D1778">
            <v>21</v>
          </cell>
          <cell r="E1778">
            <v>792020</v>
          </cell>
          <cell r="F1778">
            <v>0</v>
          </cell>
          <cell r="G1778" t="str">
            <v>Затраты по ШПЗ (основные)</v>
          </cell>
          <cell r="H1778">
            <v>2011</v>
          </cell>
          <cell r="I1778">
            <v>7920</v>
          </cell>
          <cell r="J1778">
            <v>207765</v>
          </cell>
          <cell r="K1778">
            <v>1</v>
          </cell>
          <cell r="L1778">
            <v>0</v>
          </cell>
          <cell r="M1778">
            <v>0</v>
          </cell>
          <cell r="N1778">
            <v>0</v>
          </cell>
          <cell r="R1778">
            <v>0</v>
          </cell>
          <cell r="S1778">
            <v>0</v>
          </cell>
          <cell r="T1778">
            <v>0</v>
          </cell>
          <cell r="U1778">
            <v>36</v>
          </cell>
          <cell r="V1778">
            <v>0</v>
          </cell>
          <cell r="W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36</v>
          </cell>
          <cell r="AE1778">
            <v>430120</v>
          </cell>
          <cell r="AF1778">
            <v>0</v>
          </cell>
          <cell r="AI1778">
            <v>2251</v>
          </cell>
          <cell r="AK1778">
            <v>0</v>
          </cell>
          <cell r="AM1778">
            <v>444</v>
          </cell>
          <cell r="AN1778">
            <v>1</v>
          </cell>
          <cell r="AO1778">
            <v>393216</v>
          </cell>
          <cell r="AQ1778">
            <v>0</v>
          </cell>
          <cell r="AR1778">
            <v>0</v>
          </cell>
          <cell r="AS1778" t="str">
            <v>Ы</v>
          </cell>
          <cell r="AT1778" t="str">
            <v>Ы</v>
          </cell>
          <cell r="AU1778">
            <v>0</v>
          </cell>
          <cell r="AV1778">
            <v>0</v>
          </cell>
          <cell r="AW1778">
            <v>23</v>
          </cell>
          <cell r="AX1778">
            <v>1</v>
          </cell>
          <cell r="AY1778">
            <v>0</v>
          </cell>
          <cell r="AZ1778">
            <v>0</v>
          </cell>
          <cell r="BA1778">
            <v>0</v>
          </cell>
          <cell r="BB1778">
            <v>0</v>
          </cell>
          <cell r="BC1778">
            <v>38828</v>
          </cell>
        </row>
        <row r="1779">
          <cell r="A1779">
            <v>2006</v>
          </cell>
          <cell r="B1779">
            <v>2</v>
          </cell>
          <cell r="C1779">
            <v>316</v>
          </cell>
          <cell r="D1779">
            <v>21</v>
          </cell>
          <cell r="E1779">
            <v>792020</v>
          </cell>
          <cell r="F1779">
            <v>0</v>
          </cell>
          <cell r="G1779" t="str">
            <v>Затраты по ШПЗ (основные)</v>
          </cell>
          <cell r="H1779">
            <v>2011</v>
          </cell>
          <cell r="I1779">
            <v>7920</v>
          </cell>
          <cell r="J1779">
            <v>652096</v>
          </cell>
          <cell r="K1779">
            <v>1</v>
          </cell>
          <cell r="L1779">
            <v>0</v>
          </cell>
          <cell r="M1779">
            <v>0</v>
          </cell>
          <cell r="N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36</v>
          </cell>
          <cell r="V1779">
            <v>0</v>
          </cell>
          <cell r="W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36</v>
          </cell>
          <cell r="AE1779">
            <v>430130</v>
          </cell>
          <cell r="AF1779">
            <v>0</v>
          </cell>
          <cell r="AI1779">
            <v>2251</v>
          </cell>
          <cell r="AK1779">
            <v>0</v>
          </cell>
          <cell r="AM1779">
            <v>445</v>
          </cell>
          <cell r="AN1779">
            <v>1</v>
          </cell>
          <cell r="AO1779">
            <v>393216</v>
          </cell>
          <cell r="AQ1779">
            <v>0</v>
          </cell>
          <cell r="AR1779">
            <v>0</v>
          </cell>
          <cell r="AS1779" t="str">
            <v>Ы</v>
          </cell>
          <cell r="AT1779" t="str">
            <v>Ы</v>
          </cell>
          <cell r="AU1779">
            <v>0</v>
          </cell>
          <cell r="AV1779">
            <v>0</v>
          </cell>
          <cell r="AW1779">
            <v>23</v>
          </cell>
          <cell r="AX1779">
            <v>1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38828</v>
          </cell>
        </row>
        <row r="1780">
          <cell r="A1780">
            <v>2006</v>
          </cell>
          <cell r="B1780">
            <v>2</v>
          </cell>
          <cell r="C1780">
            <v>317</v>
          </cell>
          <cell r="D1780">
            <v>21</v>
          </cell>
          <cell r="E1780">
            <v>792020</v>
          </cell>
          <cell r="F1780">
            <v>0</v>
          </cell>
          <cell r="G1780" t="str">
            <v>Затраты по ШПЗ (основные)</v>
          </cell>
          <cell r="H1780">
            <v>2011</v>
          </cell>
          <cell r="I1780">
            <v>7920</v>
          </cell>
          <cell r="J1780">
            <v>560633</v>
          </cell>
          <cell r="K1780">
            <v>1</v>
          </cell>
          <cell r="L1780">
            <v>0</v>
          </cell>
          <cell r="M1780">
            <v>0</v>
          </cell>
          <cell r="N1780">
            <v>0</v>
          </cell>
          <cell r="R1780">
            <v>0</v>
          </cell>
          <cell r="S1780">
            <v>0</v>
          </cell>
          <cell r="T1780">
            <v>0</v>
          </cell>
          <cell r="U1780">
            <v>36</v>
          </cell>
          <cell r="V1780">
            <v>0</v>
          </cell>
          <cell r="W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36</v>
          </cell>
          <cell r="AE1780">
            <v>430140</v>
          </cell>
          <cell r="AF1780">
            <v>0</v>
          </cell>
          <cell r="AI1780">
            <v>2251</v>
          </cell>
          <cell r="AK1780">
            <v>0</v>
          </cell>
          <cell r="AM1780">
            <v>446</v>
          </cell>
          <cell r="AN1780">
            <v>1</v>
          </cell>
          <cell r="AO1780">
            <v>393216</v>
          </cell>
          <cell r="AQ1780">
            <v>0</v>
          </cell>
          <cell r="AR1780">
            <v>0</v>
          </cell>
          <cell r="AS1780" t="str">
            <v>Ы</v>
          </cell>
          <cell r="AT1780" t="str">
            <v>Ы</v>
          </cell>
          <cell r="AU1780">
            <v>0</v>
          </cell>
          <cell r="AV1780">
            <v>0</v>
          </cell>
          <cell r="AW1780">
            <v>23</v>
          </cell>
          <cell r="AX1780">
            <v>1</v>
          </cell>
          <cell r="AY1780">
            <v>0</v>
          </cell>
          <cell r="AZ1780">
            <v>0</v>
          </cell>
          <cell r="BA1780">
            <v>0</v>
          </cell>
          <cell r="BB1780">
            <v>0</v>
          </cell>
          <cell r="BC1780">
            <v>38828</v>
          </cell>
        </row>
        <row r="1781">
          <cell r="A1781">
            <v>2006</v>
          </cell>
          <cell r="B1781">
            <v>2</v>
          </cell>
          <cell r="C1781">
            <v>318</v>
          </cell>
          <cell r="D1781">
            <v>21</v>
          </cell>
          <cell r="E1781">
            <v>792020</v>
          </cell>
          <cell r="F1781">
            <v>0</v>
          </cell>
          <cell r="G1781" t="str">
            <v>Затраты по ШПЗ (основные)</v>
          </cell>
          <cell r="H1781">
            <v>2011</v>
          </cell>
          <cell r="I1781">
            <v>7920</v>
          </cell>
          <cell r="J1781">
            <v>90406</v>
          </cell>
          <cell r="K1781">
            <v>1</v>
          </cell>
          <cell r="L1781">
            <v>0</v>
          </cell>
          <cell r="M1781">
            <v>0</v>
          </cell>
          <cell r="N1781">
            <v>0</v>
          </cell>
          <cell r="R1781">
            <v>0</v>
          </cell>
          <cell r="S1781">
            <v>0</v>
          </cell>
          <cell r="T1781">
            <v>0</v>
          </cell>
          <cell r="U1781">
            <v>36</v>
          </cell>
          <cell r="V1781">
            <v>0</v>
          </cell>
          <cell r="W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36</v>
          </cell>
          <cell r="AE1781">
            <v>430230</v>
          </cell>
          <cell r="AF1781">
            <v>0</v>
          </cell>
          <cell r="AI1781">
            <v>2251</v>
          </cell>
          <cell r="AK1781">
            <v>0</v>
          </cell>
          <cell r="AM1781">
            <v>447</v>
          </cell>
          <cell r="AN1781">
            <v>1</v>
          </cell>
          <cell r="AO1781">
            <v>393216</v>
          </cell>
          <cell r="AQ1781">
            <v>0</v>
          </cell>
          <cell r="AR1781">
            <v>0</v>
          </cell>
          <cell r="AS1781" t="str">
            <v>Ы</v>
          </cell>
          <cell r="AT1781" t="str">
            <v>Ы</v>
          </cell>
          <cell r="AU1781">
            <v>0</v>
          </cell>
          <cell r="AV1781">
            <v>0</v>
          </cell>
          <cell r="AW1781">
            <v>23</v>
          </cell>
          <cell r="AX1781">
            <v>1</v>
          </cell>
          <cell r="AY1781">
            <v>0</v>
          </cell>
          <cell r="AZ1781">
            <v>0</v>
          </cell>
          <cell r="BA1781">
            <v>0</v>
          </cell>
          <cell r="BB1781">
            <v>0</v>
          </cell>
          <cell r="BC1781">
            <v>38828</v>
          </cell>
        </row>
        <row r="1782">
          <cell r="A1782">
            <v>2006</v>
          </cell>
          <cell r="B1782">
            <v>2</v>
          </cell>
          <cell r="C1782">
            <v>319</v>
          </cell>
          <cell r="D1782">
            <v>21</v>
          </cell>
          <cell r="E1782">
            <v>792020</v>
          </cell>
          <cell r="F1782">
            <v>0</v>
          </cell>
          <cell r="G1782" t="str">
            <v>Затраты по ШПЗ (основные)</v>
          </cell>
          <cell r="H1782">
            <v>2011</v>
          </cell>
          <cell r="I1782">
            <v>7920</v>
          </cell>
          <cell r="J1782">
            <v>18540</v>
          </cell>
          <cell r="K1782">
            <v>1</v>
          </cell>
          <cell r="L1782">
            <v>0</v>
          </cell>
          <cell r="M1782">
            <v>0</v>
          </cell>
          <cell r="N1782">
            <v>0</v>
          </cell>
          <cell r="R1782">
            <v>0</v>
          </cell>
          <cell r="S1782">
            <v>0</v>
          </cell>
          <cell r="T1782">
            <v>0</v>
          </cell>
          <cell r="U1782">
            <v>36</v>
          </cell>
          <cell r="V1782">
            <v>0</v>
          </cell>
          <cell r="W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36</v>
          </cell>
          <cell r="AE1782">
            <v>430240</v>
          </cell>
          <cell r="AF1782">
            <v>0</v>
          </cell>
          <cell r="AI1782">
            <v>2251</v>
          </cell>
          <cell r="AK1782">
            <v>0</v>
          </cell>
          <cell r="AM1782">
            <v>448</v>
          </cell>
          <cell r="AN1782">
            <v>1</v>
          </cell>
          <cell r="AO1782">
            <v>393216</v>
          </cell>
          <cell r="AQ1782">
            <v>0</v>
          </cell>
          <cell r="AR1782">
            <v>0</v>
          </cell>
          <cell r="AS1782" t="str">
            <v>Ы</v>
          </cell>
          <cell r="AT1782" t="str">
            <v>Ы</v>
          </cell>
          <cell r="AU1782">
            <v>0</v>
          </cell>
          <cell r="AV1782">
            <v>0</v>
          </cell>
          <cell r="AW1782">
            <v>23</v>
          </cell>
          <cell r="AX1782">
            <v>1</v>
          </cell>
          <cell r="AY1782">
            <v>0</v>
          </cell>
          <cell r="AZ1782">
            <v>0</v>
          </cell>
          <cell r="BA1782">
            <v>0</v>
          </cell>
          <cell r="BB1782">
            <v>0</v>
          </cell>
          <cell r="BC1782">
            <v>38828</v>
          </cell>
        </row>
        <row r="1783">
          <cell r="A1783">
            <v>2006</v>
          </cell>
          <cell r="B1783">
            <v>2</v>
          </cell>
          <cell r="C1783">
            <v>320</v>
          </cell>
          <cell r="D1783">
            <v>21</v>
          </cell>
          <cell r="E1783">
            <v>792020</v>
          </cell>
          <cell r="F1783">
            <v>0</v>
          </cell>
          <cell r="G1783" t="str">
            <v>Затраты по ШПЗ (основные)</v>
          </cell>
          <cell r="H1783">
            <v>2011</v>
          </cell>
          <cell r="I1783">
            <v>7920</v>
          </cell>
          <cell r="J1783">
            <v>41465</v>
          </cell>
          <cell r="K1783">
            <v>1</v>
          </cell>
          <cell r="L1783">
            <v>0</v>
          </cell>
          <cell r="M1783">
            <v>0</v>
          </cell>
          <cell r="N1783">
            <v>0</v>
          </cell>
          <cell r="R1783">
            <v>0</v>
          </cell>
          <cell r="S1783">
            <v>0</v>
          </cell>
          <cell r="T1783">
            <v>0</v>
          </cell>
          <cell r="U1783">
            <v>36</v>
          </cell>
          <cell r="V1783">
            <v>0</v>
          </cell>
          <cell r="W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36</v>
          </cell>
          <cell r="AE1783">
            <v>450000</v>
          </cell>
          <cell r="AF1783">
            <v>0</v>
          </cell>
          <cell r="AI1783">
            <v>2251</v>
          </cell>
          <cell r="AK1783">
            <v>0</v>
          </cell>
          <cell r="AM1783">
            <v>449</v>
          </cell>
          <cell r="AN1783">
            <v>1</v>
          </cell>
          <cell r="AO1783">
            <v>393216</v>
          </cell>
          <cell r="AQ1783">
            <v>0</v>
          </cell>
          <cell r="AR1783">
            <v>0</v>
          </cell>
          <cell r="AS1783" t="str">
            <v>Ы</v>
          </cell>
          <cell r="AT1783" t="str">
            <v>Ы</v>
          </cell>
          <cell r="AU1783">
            <v>0</v>
          </cell>
          <cell r="AV1783">
            <v>0</v>
          </cell>
          <cell r="AW1783">
            <v>23</v>
          </cell>
          <cell r="AX1783">
            <v>1</v>
          </cell>
          <cell r="AY1783">
            <v>0</v>
          </cell>
          <cell r="AZ1783">
            <v>0</v>
          </cell>
          <cell r="BA1783">
            <v>0</v>
          </cell>
          <cell r="BB1783">
            <v>0</v>
          </cell>
          <cell r="BC1783">
            <v>38828</v>
          </cell>
        </row>
        <row r="1784">
          <cell r="A1784">
            <v>2006</v>
          </cell>
          <cell r="B1784">
            <v>2</v>
          </cell>
          <cell r="C1784">
            <v>321</v>
          </cell>
          <cell r="D1784">
            <v>21</v>
          </cell>
          <cell r="E1784">
            <v>792020</v>
          </cell>
          <cell r="F1784">
            <v>0</v>
          </cell>
          <cell r="G1784" t="str">
            <v>Затраты по ШПЗ (основные)</v>
          </cell>
          <cell r="H1784">
            <v>2011</v>
          </cell>
          <cell r="I1784">
            <v>7920</v>
          </cell>
          <cell r="J1784">
            <v>19411</v>
          </cell>
          <cell r="K1784">
            <v>1</v>
          </cell>
          <cell r="L1784">
            <v>0</v>
          </cell>
          <cell r="M1784">
            <v>0</v>
          </cell>
          <cell r="N1784">
            <v>0</v>
          </cell>
          <cell r="R1784">
            <v>0</v>
          </cell>
          <cell r="S1784">
            <v>0</v>
          </cell>
          <cell r="T1784">
            <v>0</v>
          </cell>
          <cell r="U1784">
            <v>36</v>
          </cell>
          <cell r="V1784">
            <v>0</v>
          </cell>
          <cell r="W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36</v>
          </cell>
          <cell r="AE1784">
            <v>460000</v>
          </cell>
          <cell r="AF1784">
            <v>0</v>
          </cell>
          <cell r="AI1784">
            <v>2251</v>
          </cell>
          <cell r="AK1784">
            <v>0</v>
          </cell>
          <cell r="AM1784">
            <v>450</v>
          </cell>
          <cell r="AN1784">
            <v>1</v>
          </cell>
          <cell r="AO1784">
            <v>393216</v>
          </cell>
          <cell r="AQ1784">
            <v>0</v>
          </cell>
          <cell r="AR1784">
            <v>0</v>
          </cell>
          <cell r="AS1784" t="str">
            <v>Ы</v>
          </cell>
          <cell r="AT1784" t="str">
            <v>Ы</v>
          </cell>
          <cell r="AU1784">
            <v>0</v>
          </cell>
          <cell r="AV1784">
            <v>0</v>
          </cell>
          <cell r="AW1784">
            <v>23</v>
          </cell>
          <cell r="AX1784">
            <v>1</v>
          </cell>
          <cell r="AY1784">
            <v>0</v>
          </cell>
          <cell r="AZ1784">
            <v>0</v>
          </cell>
          <cell r="BA1784">
            <v>0</v>
          </cell>
          <cell r="BB1784">
            <v>0</v>
          </cell>
          <cell r="BC1784">
            <v>38828</v>
          </cell>
        </row>
        <row r="1785">
          <cell r="A1785">
            <v>2006</v>
          </cell>
          <cell r="B1785">
            <v>2</v>
          </cell>
          <cell r="C1785">
            <v>322</v>
          </cell>
          <cell r="D1785">
            <v>21</v>
          </cell>
          <cell r="E1785">
            <v>792020</v>
          </cell>
          <cell r="F1785">
            <v>0</v>
          </cell>
          <cell r="G1785" t="str">
            <v>Затраты по ШПЗ (основные)</v>
          </cell>
          <cell r="H1785">
            <v>2011</v>
          </cell>
          <cell r="I1785">
            <v>7920</v>
          </cell>
          <cell r="J1785">
            <v>2708</v>
          </cell>
          <cell r="K1785">
            <v>1</v>
          </cell>
          <cell r="L1785">
            <v>0</v>
          </cell>
          <cell r="M1785">
            <v>0</v>
          </cell>
          <cell r="N1785">
            <v>0</v>
          </cell>
          <cell r="R1785">
            <v>0</v>
          </cell>
          <cell r="S1785">
            <v>0</v>
          </cell>
          <cell r="T1785">
            <v>0</v>
          </cell>
          <cell r="U1785">
            <v>36</v>
          </cell>
          <cell r="V1785">
            <v>0</v>
          </cell>
          <cell r="W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36</v>
          </cell>
          <cell r="AE1785">
            <v>465000</v>
          </cell>
          <cell r="AF1785">
            <v>0</v>
          </cell>
          <cell r="AI1785">
            <v>2251</v>
          </cell>
          <cell r="AK1785">
            <v>0</v>
          </cell>
          <cell r="AM1785">
            <v>451</v>
          </cell>
          <cell r="AN1785">
            <v>1</v>
          </cell>
          <cell r="AO1785">
            <v>393216</v>
          </cell>
          <cell r="AQ1785">
            <v>0</v>
          </cell>
          <cell r="AR1785">
            <v>0</v>
          </cell>
          <cell r="AS1785" t="str">
            <v>Ы</v>
          </cell>
          <cell r="AT1785" t="str">
            <v>Ы</v>
          </cell>
          <cell r="AU1785">
            <v>0</v>
          </cell>
          <cell r="AV1785">
            <v>0</v>
          </cell>
          <cell r="AW1785">
            <v>23</v>
          </cell>
          <cell r="AX1785">
            <v>1</v>
          </cell>
          <cell r="AY1785">
            <v>0</v>
          </cell>
          <cell r="AZ1785">
            <v>0</v>
          </cell>
          <cell r="BA1785">
            <v>0</v>
          </cell>
          <cell r="BB1785">
            <v>0</v>
          </cell>
          <cell r="BC1785">
            <v>38828</v>
          </cell>
        </row>
        <row r="1786">
          <cell r="A1786">
            <v>2006</v>
          </cell>
          <cell r="B1786">
            <v>2</v>
          </cell>
          <cell r="C1786">
            <v>323</v>
          </cell>
          <cell r="D1786">
            <v>21</v>
          </cell>
          <cell r="E1786">
            <v>792020</v>
          </cell>
          <cell r="F1786">
            <v>0</v>
          </cell>
          <cell r="G1786" t="str">
            <v>Затраты по ШПЗ (основные)</v>
          </cell>
          <cell r="H1786">
            <v>2011</v>
          </cell>
          <cell r="I1786">
            <v>7920</v>
          </cell>
          <cell r="J1786">
            <v>273843.15999999997</v>
          </cell>
          <cell r="K1786">
            <v>1</v>
          </cell>
          <cell r="L1786">
            <v>0</v>
          </cell>
          <cell r="M1786">
            <v>0</v>
          </cell>
          <cell r="N1786">
            <v>0</v>
          </cell>
          <cell r="R1786">
            <v>0</v>
          </cell>
          <cell r="S1786">
            <v>0</v>
          </cell>
          <cell r="T1786">
            <v>0</v>
          </cell>
          <cell r="U1786">
            <v>36</v>
          </cell>
          <cell r="V1786">
            <v>0</v>
          </cell>
          <cell r="W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36</v>
          </cell>
          <cell r="AE1786">
            <v>501103</v>
          </cell>
          <cell r="AF1786">
            <v>0</v>
          </cell>
          <cell r="AI1786">
            <v>2251</v>
          </cell>
          <cell r="AK1786">
            <v>0</v>
          </cell>
          <cell r="AM1786">
            <v>452</v>
          </cell>
          <cell r="AN1786">
            <v>1</v>
          </cell>
          <cell r="AO1786">
            <v>393216</v>
          </cell>
          <cell r="AQ1786">
            <v>0</v>
          </cell>
          <cell r="AR1786">
            <v>0</v>
          </cell>
          <cell r="AS1786" t="str">
            <v>Ы</v>
          </cell>
          <cell r="AT1786" t="str">
            <v>Ы</v>
          </cell>
          <cell r="AU1786">
            <v>0</v>
          </cell>
          <cell r="AV1786">
            <v>0</v>
          </cell>
          <cell r="AW1786">
            <v>23</v>
          </cell>
          <cell r="AX1786">
            <v>1</v>
          </cell>
          <cell r="AY1786">
            <v>0</v>
          </cell>
          <cell r="AZ1786">
            <v>0</v>
          </cell>
          <cell r="BA1786">
            <v>0</v>
          </cell>
          <cell r="BB1786">
            <v>0</v>
          </cell>
          <cell r="BC1786">
            <v>38828</v>
          </cell>
        </row>
        <row r="1787">
          <cell r="A1787">
            <v>2006</v>
          </cell>
          <cell r="B1787">
            <v>2</v>
          </cell>
          <cell r="C1787">
            <v>324</v>
          </cell>
          <cell r="D1787">
            <v>21</v>
          </cell>
          <cell r="E1787">
            <v>792020</v>
          </cell>
          <cell r="F1787">
            <v>0</v>
          </cell>
          <cell r="G1787" t="str">
            <v>Затраты по ШПЗ (основные)</v>
          </cell>
          <cell r="H1787">
            <v>2011</v>
          </cell>
          <cell r="I1787">
            <v>7920</v>
          </cell>
          <cell r="J1787">
            <v>24600</v>
          </cell>
          <cell r="K1787">
            <v>1</v>
          </cell>
          <cell r="L1787">
            <v>0</v>
          </cell>
          <cell r="M1787">
            <v>0</v>
          </cell>
          <cell r="N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36</v>
          </cell>
          <cell r="V1787">
            <v>0</v>
          </cell>
          <cell r="W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36</v>
          </cell>
          <cell r="AE1787">
            <v>504100</v>
          </cell>
          <cell r="AF1787">
            <v>0</v>
          </cell>
          <cell r="AI1787">
            <v>2251</v>
          </cell>
          <cell r="AK1787">
            <v>0</v>
          </cell>
          <cell r="AM1787">
            <v>453</v>
          </cell>
          <cell r="AN1787">
            <v>1</v>
          </cell>
          <cell r="AO1787">
            <v>393216</v>
          </cell>
          <cell r="AQ1787">
            <v>0</v>
          </cell>
          <cell r="AR1787">
            <v>0</v>
          </cell>
          <cell r="AS1787" t="str">
            <v>Ы</v>
          </cell>
          <cell r="AT1787" t="str">
            <v>Ы</v>
          </cell>
          <cell r="AU1787">
            <v>0</v>
          </cell>
          <cell r="AV1787">
            <v>0</v>
          </cell>
          <cell r="AW1787">
            <v>23</v>
          </cell>
          <cell r="AX1787">
            <v>1</v>
          </cell>
          <cell r="AY1787">
            <v>0</v>
          </cell>
          <cell r="AZ1787">
            <v>0</v>
          </cell>
          <cell r="BA1787">
            <v>0</v>
          </cell>
          <cell r="BB1787">
            <v>0</v>
          </cell>
          <cell r="BC1787">
            <v>38828</v>
          </cell>
        </row>
        <row r="1788">
          <cell r="A1788">
            <v>2006</v>
          </cell>
          <cell r="B1788">
            <v>2</v>
          </cell>
          <cell r="C1788">
            <v>325</v>
          </cell>
          <cell r="D1788">
            <v>21</v>
          </cell>
          <cell r="E1788">
            <v>792020</v>
          </cell>
          <cell r="F1788">
            <v>0</v>
          </cell>
          <cell r="G1788" t="str">
            <v>Затраты по ШПЗ (основные)</v>
          </cell>
          <cell r="H1788">
            <v>2011</v>
          </cell>
          <cell r="I1788">
            <v>7920</v>
          </cell>
          <cell r="J1788">
            <v>22330.51</v>
          </cell>
          <cell r="K1788">
            <v>1</v>
          </cell>
          <cell r="L1788">
            <v>0</v>
          </cell>
          <cell r="M1788">
            <v>0</v>
          </cell>
          <cell r="N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36</v>
          </cell>
          <cell r="V1788">
            <v>0</v>
          </cell>
          <cell r="W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36</v>
          </cell>
          <cell r="AE1788">
            <v>504200</v>
          </cell>
          <cell r="AF1788">
            <v>0</v>
          </cell>
          <cell r="AI1788">
            <v>2251</v>
          </cell>
          <cell r="AK1788">
            <v>0</v>
          </cell>
          <cell r="AM1788">
            <v>454</v>
          </cell>
          <cell r="AN1788">
            <v>1</v>
          </cell>
          <cell r="AO1788">
            <v>393216</v>
          </cell>
          <cell r="AQ1788">
            <v>0</v>
          </cell>
          <cell r="AR1788">
            <v>0</v>
          </cell>
          <cell r="AS1788" t="str">
            <v>Ы</v>
          </cell>
          <cell r="AT1788" t="str">
            <v>Ы</v>
          </cell>
          <cell r="AU1788">
            <v>0</v>
          </cell>
          <cell r="AV1788">
            <v>0</v>
          </cell>
          <cell r="AW1788">
            <v>23</v>
          </cell>
          <cell r="AX1788">
            <v>1</v>
          </cell>
          <cell r="AY1788">
            <v>0</v>
          </cell>
          <cell r="AZ1788">
            <v>0</v>
          </cell>
          <cell r="BA1788">
            <v>0</v>
          </cell>
          <cell r="BB1788">
            <v>0</v>
          </cell>
          <cell r="BC1788">
            <v>38828</v>
          </cell>
        </row>
        <row r="1789">
          <cell r="A1789">
            <v>2006</v>
          </cell>
          <cell r="B1789">
            <v>2</v>
          </cell>
          <cell r="C1789">
            <v>326</v>
          </cell>
          <cell r="D1789">
            <v>21</v>
          </cell>
          <cell r="E1789">
            <v>792020</v>
          </cell>
          <cell r="F1789">
            <v>0</v>
          </cell>
          <cell r="G1789" t="str">
            <v>Затраты по ШПЗ (основные)</v>
          </cell>
          <cell r="H1789">
            <v>2011</v>
          </cell>
          <cell r="I1789">
            <v>7920</v>
          </cell>
          <cell r="J1789">
            <v>117</v>
          </cell>
          <cell r="K1789">
            <v>1</v>
          </cell>
          <cell r="L1789">
            <v>0</v>
          </cell>
          <cell r="M1789">
            <v>0</v>
          </cell>
          <cell r="N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36</v>
          </cell>
          <cell r="V1789">
            <v>0</v>
          </cell>
          <cell r="W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36</v>
          </cell>
          <cell r="AE1789">
            <v>504400</v>
          </cell>
          <cell r="AF1789">
            <v>0</v>
          </cell>
          <cell r="AI1789">
            <v>2251</v>
          </cell>
          <cell r="AK1789">
            <v>0</v>
          </cell>
          <cell r="AM1789">
            <v>455</v>
          </cell>
          <cell r="AN1789">
            <v>1</v>
          </cell>
          <cell r="AO1789">
            <v>393216</v>
          </cell>
          <cell r="AQ1789">
            <v>0</v>
          </cell>
          <cell r="AR1789">
            <v>0</v>
          </cell>
          <cell r="AS1789" t="str">
            <v>Ы</v>
          </cell>
          <cell r="AT1789" t="str">
            <v>Ы</v>
          </cell>
          <cell r="AU1789">
            <v>0</v>
          </cell>
          <cell r="AV1789">
            <v>0</v>
          </cell>
          <cell r="AW1789">
            <v>23</v>
          </cell>
          <cell r="AX1789">
            <v>1</v>
          </cell>
          <cell r="AY1789">
            <v>0</v>
          </cell>
          <cell r="AZ1789">
            <v>0</v>
          </cell>
          <cell r="BA1789">
            <v>0</v>
          </cell>
          <cell r="BB1789">
            <v>0</v>
          </cell>
          <cell r="BC1789">
            <v>38828</v>
          </cell>
        </row>
        <row r="1790">
          <cell r="A1790">
            <v>2006</v>
          </cell>
          <cell r="B1790">
            <v>2</v>
          </cell>
          <cell r="C1790">
            <v>327</v>
          </cell>
          <cell r="D1790">
            <v>21</v>
          </cell>
          <cell r="E1790">
            <v>792020</v>
          </cell>
          <cell r="F1790">
            <v>0</v>
          </cell>
          <cell r="G1790" t="str">
            <v>Затраты по ШПЗ (основные)</v>
          </cell>
          <cell r="H1790">
            <v>2011</v>
          </cell>
          <cell r="I1790">
            <v>7920</v>
          </cell>
          <cell r="J1790">
            <v>538</v>
          </cell>
          <cell r="K1790">
            <v>1</v>
          </cell>
          <cell r="L1790">
            <v>0</v>
          </cell>
          <cell r="M1790">
            <v>0</v>
          </cell>
          <cell r="N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36</v>
          </cell>
          <cell r="V1790">
            <v>0</v>
          </cell>
          <cell r="W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36</v>
          </cell>
          <cell r="AE1790">
            <v>504900</v>
          </cell>
          <cell r="AF1790">
            <v>0</v>
          </cell>
          <cell r="AI1790">
            <v>2251</v>
          </cell>
          <cell r="AK1790">
            <v>0</v>
          </cell>
          <cell r="AM1790">
            <v>456</v>
          </cell>
          <cell r="AN1790">
            <v>1</v>
          </cell>
          <cell r="AO1790">
            <v>393216</v>
          </cell>
          <cell r="AQ1790">
            <v>0</v>
          </cell>
          <cell r="AR1790">
            <v>0</v>
          </cell>
          <cell r="AS1790" t="str">
            <v>Ы</v>
          </cell>
          <cell r="AT1790" t="str">
            <v>Ы</v>
          </cell>
          <cell r="AU1790">
            <v>0</v>
          </cell>
          <cell r="AV1790">
            <v>0</v>
          </cell>
          <cell r="AW1790">
            <v>23</v>
          </cell>
          <cell r="AX1790">
            <v>1</v>
          </cell>
          <cell r="AY1790">
            <v>0</v>
          </cell>
          <cell r="AZ1790">
            <v>0</v>
          </cell>
          <cell r="BA1790">
            <v>0</v>
          </cell>
          <cell r="BB1790">
            <v>0</v>
          </cell>
          <cell r="BC1790">
            <v>38828</v>
          </cell>
        </row>
        <row r="1791">
          <cell r="A1791">
            <v>2006</v>
          </cell>
          <cell r="B1791">
            <v>2</v>
          </cell>
          <cell r="C1791">
            <v>328</v>
          </cell>
          <cell r="D1791">
            <v>21</v>
          </cell>
          <cell r="E1791">
            <v>792020</v>
          </cell>
          <cell r="F1791">
            <v>0</v>
          </cell>
          <cell r="G1791" t="str">
            <v>Затраты по ШПЗ (основные)</v>
          </cell>
          <cell r="H1791">
            <v>2011</v>
          </cell>
          <cell r="I1791">
            <v>7920</v>
          </cell>
          <cell r="J1791">
            <v>11214.53</v>
          </cell>
          <cell r="K1791">
            <v>1</v>
          </cell>
          <cell r="L1791">
            <v>0</v>
          </cell>
          <cell r="M1791">
            <v>0</v>
          </cell>
          <cell r="N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36</v>
          </cell>
          <cell r="V1791">
            <v>0</v>
          </cell>
          <cell r="W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36</v>
          </cell>
          <cell r="AE1791">
            <v>505100</v>
          </cell>
          <cell r="AF1791">
            <v>0</v>
          </cell>
          <cell r="AI1791">
            <v>2251</v>
          </cell>
          <cell r="AK1791">
            <v>0</v>
          </cell>
          <cell r="AM1791">
            <v>457</v>
          </cell>
          <cell r="AN1791">
            <v>1</v>
          </cell>
          <cell r="AO1791">
            <v>393216</v>
          </cell>
          <cell r="AQ1791">
            <v>0</v>
          </cell>
          <cell r="AR1791">
            <v>0</v>
          </cell>
          <cell r="AS1791" t="str">
            <v>Ы</v>
          </cell>
          <cell r="AT1791" t="str">
            <v>Ы</v>
          </cell>
          <cell r="AU1791">
            <v>0</v>
          </cell>
          <cell r="AV1791">
            <v>0</v>
          </cell>
          <cell r="AW1791">
            <v>23</v>
          </cell>
          <cell r="AX1791">
            <v>1</v>
          </cell>
          <cell r="AY1791">
            <v>0</v>
          </cell>
          <cell r="AZ1791">
            <v>0</v>
          </cell>
          <cell r="BA1791">
            <v>0</v>
          </cell>
          <cell r="BB1791">
            <v>0</v>
          </cell>
          <cell r="BC1791">
            <v>38828</v>
          </cell>
        </row>
        <row r="1792">
          <cell r="A1792">
            <v>2006</v>
          </cell>
          <cell r="B1792">
            <v>2</v>
          </cell>
          <cell r="C1792">
            <v>329</v>
          </cell>
          <cell r="D1792">
            <v>21</v>
          </cell>
          <cell r="E1792">
            <v>792020</v>
          </cell>
          <cell r="F1792">
            <v>0</v>
          </cell>
          <cell r="G1792" t="str">
            <v>Затраты по ШПЗ (основные)</v>
          </cell>
          <cell r="H1792">
            <v>2011</v>
          </cell>
          <cell r="I1792">
            <v>7920</v>
          </cell>
          <cell r="J1792">
            <v>150151.34</v>
          </cell>
          <cell r="K1792">
            <v>1</v>
          </cell>
          <cell r="L1792">
            <v>0</v>
          </cell>
          <cell r="M1792">
            <v>0</v>
          </cell>
          <cell r="N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36</v>
          </cell>
          <cell r="V1792">
            <v>0</v>
          </cell>
          <cell r="W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36</v>
          </cell>
          <cell r="AE1792">
            <v>505200</v>
          </cell>
          <cell r="AF1792">
            <v>0</v>
          </cell>
          <cell r="AI1792">
            <v>2251</v>
          </cell>
          <cell r="AK1792">
            <v>0</v>
          </cell>
          <cell r="AM1792">
            <v>458</v>
          </cell>
          <cell r="AN1792">
            <v>1</v>
          </cell>
          <cell r="AO1792">
            <v>393216</v>
          </cell>
          <cell r="AQ1792">
            <v>0</v>
          </cell>
          <cell r="AR1792">
            <v>0</v>
          </cell>
          <cell r="AS1792" t="str">
            <v>Ы</v>
          </cell>
          <cell r="AT1792" t="str">
            <v>Ы</v>
          </cell>
          <cell r="AU1792">
            <v>0</v>
          </cell>
          <cell r="AV1792">
            <v>0</v>
          </cell>
          <cell r="AW1792">
            <v>23</v>
          </cell>
          <cell r="AX1792">
            <v>1</v>
          </cell>
          <cell r="AY1792">
            <v>0</v>
          </cell>
          <cell r="AZ1792">
            <v>0</v>
          </cell>
          <cell r="BA1792">
            <v>0</v>
          </cell>
          <cell r="BB1792">
            <v>0</v>
          </cell>
          <cell r="BC1792">
            <v>38828</v>
          </cell>
        </row>
        <row r="1793">
          <cell r="A1793">
            <v>2006</v>
          </cell>
          <cell r="B1793">
            <v>2</v>
          </cell>
          <cell r="C1793">
            <v>330</v>
          </cell>
          <cell r="D1793">
            <v>21</v>
          </cell>
          <cell r="E1793">
            <v>792020</v>
          </cell>
          <cell r="F1793">
            <v>0</v>
          </cell>
          <cell r="G1793" t="str">
            <v>Затраты по ШПЗ (основные)</v>
          </cell>
          <cell r="H1793">
            <v>2011</v>
          </cell>
          <cell r="I1793">
            <v>7920</v>
          </cell>
          <cell r="J1793">
            <v>523.26</v>
          </cell>
          <cell r="K1793">
            <v>1</v>
          </cell>
          <cell r="L1793">
            <v>0</v>
          </cell>
          <cell r="M1793">
            <v>0</v>
          </cell>
          <cell r="N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36</v>
          </cell>
          <cell r="V1793">
            <v>0</v>
          </cell>
          <cell r="W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36</v>
          </cell>
          <cell r="AE1793">
            <v>505300</v>
          </cell>
          <cell r="AF1793">
            <v>0</v>
          </cell>
          <cell r="AI1793">
            <v>2251</v>
          </cell>
          <cell r="AK1793">
            <v>0</v>
          </cell>
          <cell r="AM1793">
            <v>459</v>
          </cell>
          <cell r="AN1793">
            <v>1</v>
          </cell>
          <cell r="AO1793">
            <v>393216</v>
          </cell>
          <cell r="AQ1793">
            <v>0</v>
          </cell>
          <cell r="AR1793">
            <v>0</v>
          </cell>
          <cell r="AS1793" t="str">
            <v>Ы</v>
          </cell>
          <cell r="AT1793" t="str">
            <v>Ы</v>
          </cell>
          <cell r="AU1793">
            <v>0</v>
          </cell>
          <cell r="AV1793">
            <v>0</v>
          </cell>
          <cell r="AW1793">
            <v>23</v>
          </cell>
          <cell r="AX1793">
            <v>1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38828</v>
          </cell>
        </row>
        <row r="1794">
          <cell r="A1794">
            <v>2006</v>
          </cell>
          <cell r="B1794">
            <v>2</v>
          </cell>
          <cell r="C1794">
            <v>331</v>
          </cell>
          <cell r="D1794">
            <v>21</v>
          </cell>
          <cell r="E1794">
            <v>792020</v>
          </cell>
          <cell r="F1794">
            <v>0</v>
          </cell>
          <cell r="G1794" t="str">
            <v>Затраты по ШПЗ (основные)</v>
          </cell>
          <cell r="H1794">
            <v>2011</v>
          </cell>
          <cell r="I1794">
            <v>7920</v>
          </cell>
          <cell r="J1794">
            <v>1510</v>
          </cell>
          <cell r="K1794">
            <v>1</v>
          </cell>
          <cell r="L1794">
            <v>0</v>
          </cell>
          <cell r="M1794">
            <v>0</v>
          </cell>
          <cell r="N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36</v>
          </cell>
          <cell r="V1794">
            <v>0</v>
          </cell>
          <cell r="W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36</v>
          </cell>
          <cell r="AE1794">
            <v>505400</v>
          </cell>
          <cell r="AF1794">
            <v>0</v>
          </cell>
          <cell r="AI1794">
            <v>2251</v>
          </cell>
          <cell r="AK1794">
            <v>0</v>
          </cell>
          <cell r="AM1794">
            <v>460</v>
          </cell>
          <cell r="AN1794">
            <v>1</v>
          </cell>
          <cell r="AO1794">
            <v>393216</v>
          </cell>
          <cell r="AQ1794">
            <v>0</v>
          </cell>
          <cell r="AR1794">
            <v>0</v>
          </cell>
          <cell r="AS1794" t="str">
            <v>Ы</v>
          </cell>
          <cell r="AT1794" t="str">
            <v>Ы</v>
          </cell>
          <cell r="AU1794">
            <v>0</v>
          </cell>
          <cell r="AV1794">
            <v>0</v>
          </cell>
          <cell r="AW1794">
            <v>23</v>
          </cell>
          <cell r="AX1794">
            <v>1</v>
          </cell>
          <cell r="AY1794">
            <v>0</v>
          </cell>
          <cell r="AZ1794">
            <v>0</v>
          </cell>
          <cell r="BA1794">
            <v>0</v>
          </cell>
          <cell r="BB1794">
            <v>0</v>
          </cell>
          <cell r="BC1794">
            <v>38828</v>
          </cell>
        </row>
        <row r="1795">
          <cell r="A1795">
            <v>2006</v>
          </cell>
          <cell r="B1795">
            <v>2</v>
          </cell>
          <cell r="C1795">
            <v>332</v>
          </cell>
          <cell r="D1795">
            <v>21</v>
          </cell>
          <cell r="E1795">
            <v>792020</v>
          </cell>
          <cell r="F1795">
            <v>0</v>
          </cell>
          <cell r="G1795" t="str">
            <v>Затраты по ШПЗ (основные)</v>
          </cell>
          <cell r="H1795">
            <v>2011</v>
          </cell>
          <cell r="I1795">
            <v>7920</v>
          </cell>
          <cell r="J1795">
            <v>684450.28</v>
          </cell>
          <cell r="K1795">
            <v>1</v>
          </cell>
          <cell r="L1795">
            <v>0</v>
          </cell>
          <cell r="M1795">
            <v>0</v>
          </cell>
          <cell r="N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36</v>
          </cell>
          <cell r="V1795">
            <v>0</v>
          </cell>
          <cell r="W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36</v>
          </cell>
          <cell r="AE1795">
            <v>510100</v>
          </cell>
          <cell r="AF1795">
            <v>0</v>
          </cell>
          <cell r="AI1795">
            <v>2251</v>
          </cell>
          <cell r="AK1795">
            <v>0</v>
          </cell>
          <cell r="AM1795">
            <v>461</v>
          </cell>
          <cell r="AN1795">
            <v>1</v>
          </cell>
          <cell r="AO1795">
            <v>393216</v>
          </cell>
          <cell r="AQ1795">
            <v>0</v>
          </cell>
          <cell r="AR1795">
            <v>0</v>
          </cell>
          <cell r="AS1795" t="str">
            <v>Ы</v>
          </cell>
          <cell r="AT1795" t="str">
            <v>Ы</v>
          </cell>
          <cell r="AU1795">
            <v>0</v>
          </cell>
          <cell r="AV1795">
            <v>0</v>
          </cell>
          <cell r="AW1795">
            <v>23</v>
          </cell>
          <cell r="AX1795">
            <v>1</v>
          </cell>
          <cell r="AY1795">
            <v>0</v>
          </cell>
          <cell r="AZ1795">
            <v>0</v>
          </cell>
          <cell r="BA1795">
            <v>0</v>
          </cell>
          <cell r="BB1795">
            <v>0</v>
          </cell>
          <cell r="BC1795">
            <v>38828</v>
          </cell>
        </row>
        <row r="1796">
          <cell r="A1796">
            <v>2006</v>
          </cell>
          <cell r="B1796">
            <v>2</v>
          </cell>
          <cell r="C1796">
            <v>333</v>
          </cell>
          <cell r="D1796">
            <v>21</v>
          </cell>
          <cell r="E1796">
            <v>792020</v>
          </cell>
          <cell r="F1796">
            <v>0</v>
          </cell>
          <cell r="G1796" t="str">
            <v>Затраты по ШПЗ (основные)</v>
          </cell>
          <cell r="H1796">
            <v>2011</v>
          </cell>
          <cell r="I1796">
            <v>7920</v>
          </cell>
          <cell r="J1796">
            <v>4905</v>
          </cell>
          <cell r="K1796">
            <v>1</v>
          </cell>
          <cell r="L1796">
            <v>0</v>
          </cell>
          <cell r="M1796">
            <v>0</v>
          </cell>
          <cell r="N1796">
            <v>0</v>
          </cell>
          <cell r="R1796">
            <v>0</v>
          </cell>
          <cell r="S1796">
            <v>0</v>
          </cell>
          <cell r="T1796">
            <v>0</v>
          </cell>
          <cell r="U1796">
            <v>36</v>
          </cell>
          <cell r="V1796">
            <v>0</v>
          </cell>
          <cell r="W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36</v>
          </cell>
          <cell r="AE1796">
            <v>510400</v>
          </cell>
          <cell r="AF1796">
            <v>0</v>
          </cell>
          <cell r="AI1796">
            <v>2251</v>
          </cell>
          <cell r="AK1796">
            <v>0</v>
          </cell>
          <cell r="AM1796">
            <v>462</v>
          </cell>
          <cell r="AN1796">
            <v>1</v>
          </cell>
          <cell r="AO1796">
            <v>393216</v>
          </cell>
          <cell r="AQ1796">
            <v>0</v>
          </cell>
          <cell r="AR1796">
            <v>0</v>
          </cell>
          <cell r="AS1796" t="str">
            <v>Ы</v>
          </cell>
          <cell r="AT1796" t="str">
            <v>Ы</v>
          </cell>
          <cell r="AU1796">
            <v>0</v>
          </cell>
          <cell r="AV1796">
            <v>0</v>
          </cell>
          <cell r="AW1796">
            <v>23</v>
          </cell>
          <cell r="AX1796">
            <v>1</v>
          </cell>
          <cell r="AY1796">
            <v>0</v>
          </cell>
          <cell r="AZ1796">
            <v>0</v>
          </cell>
          <cell r="BA1796">
            <v>0</v>
          </cell>
          <cell r="BB1796">
            <v>0</v>
          </cell>
          <cell r="BC1796">
            <v>38828</v>
          </cell>
        </row>
        <row r="1797">
          <cell r="A1797">
            <v>2006</v>
          </cell>
          <cell r="B1797">
            <v>2</v>
          </cell>
          <cell r="C1797">
            <v>334</v>
          </cell>
          <cell r="D1797">
            <v>21</v>
          </cell>
          <cell r="E1797">
            <v>792020</v>
          </cell>
          <cell r="F1797">
            <v>0</v>
          </cell>
          <cell r="G1797" t="str">
            <v>Затраты по ШПЗ (основные)</v>
          </cell>
          <cell r="H1797">
            <v>2011</v>
          </cell>
          <cell r="I1797">
            <v>7920</v>
          </cell>
          <cell r="J1797">
            <v>561490</v>
          </cell>
          <cell r="K1797">
            <v>1</v>
          </cell>
          <cell r="L1797">
            <v>0</v>
          </cell>
          <cell r="M1797">
            <v>0</v>
          </cell>
          <cell r="N1797">
            <v>0</v>
          </cell>
          <cell r="R1797">
            <v>0</v>
          </cell>
          <cell r="S1797">
            <v>0</v>
          </cell>
          <cell r="T1797">
            <v>0</v>
          </cell>
          <cell r="U1797">
            <v>36</v>
          </cell>
          <cell r="V1797">
            <v>0</v>
          </cell>
          <cell r="W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36</v>
          </cell>
          <cell r="AE1797">
            <v>510600</v>
          </cell>
          <cell r="AF1797">
            <v>0</v>
          </cell>
          <cell r="AI1797">
            <v>2251</v>
          </cell>
          <cell r="AK1797">
            <v>0</v>
          </cell>
          <cell r="AM1797">
            <v>463</v>
          </cell>
          <cell r="AN1797">
            <v>1</v>
          </cell>
          <cell r="AO1797">
            <v>393216</v>
          </cell>
          <cell r="AQ1797">
            <v>0</v>
          </cell>
          <cell r="AR1797">
            <v>0</v>
          </cell>
          <cell r="AS1797" t="str">
            <v>Ы</v>
          </cell>
          <cell r="AT1797" t="str">
            <v>Ы</v>
          </cell>
          <cell r="AU1797">
            <v>0</v>
          </cell>
          <cell r="AV1797">
            <v>0</v>
          </cell>
          <cell r="AW1797">
            <v>23</v>
          </cell>
          <cell r="AX1797">
            <v>1</v>
          </cell>
          <cell r="AY1797">
            <v>0</v>
          </cell>
          <cell r="AZ1797">
            <v>0</v>
          </cell>
          <cell r="BA1797">
            <v>0</v>
          </cell>
          <cell r="BB1797">
            <v>0</v>
          </cell>
          <cell r="BC1797">
            <v>38828</v>
          </cell>
        </row>
        <row r="1798">
          <cell r="A1798">
            <v>2006</v>
          </cell>
          <cell r="B1798">
            <v>2</v>
          </cell>
          <cell r="C1798">
            <v>335</v>
          </cell>
          <cell r="D1798">
            <v>21</v>
          </cell>
          <cell r="E1798">
            <v>792020</v>
          </cell>
          <cell r="F1798">
            <v>0</v>
          </cell>
          <cell r="G1798" t="str">
            <v>Затраты по ШПЗ (основные)</v>
          </cell>
          <cell r="H1798">
            <v>2011</v>
          </cell>
          <cell r="I1798">
            <v>7920</v>
          </cell>
          <cell r="J1798">
            <v>3613</v>
          </cell>
          <cell r="K1798">
            <v>1</v>
          </cell>
          <cell r="L1798">
            <v>0</v>
          </cell>
          <cell r="M1798">
            <v>0</v>
          </cell>
          <cell r="N1798">
            <v>0</v>
          </cell>
          <cell r="R1798">
            <v>0</v>
          </cell>
          <cell r="S1798">
            <v>0</v>
          </cell>
          <cell r="T1798">
            <v>0</v>
          </cell>
          <cell r="U1798">
            <v>36</v>
          </cell>
          <cell r="V1798">
            <v>0</v>
          </cell>
          <cell r="W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36</v>
          </cell>
          <cell r="AE1798">
            <v>510630</v>
          </cell>
          <cell r="AF1798">
            <v>0</v>
          </cell>
          <cell r="AI1798">
            <v>2251</v>
          </cell>
          <cell r="AK1798">
            <v>0</v>
          </cell>
          <cell r="AM1798">
            <v>464</v>
          </cell>
          <cell r="AN1798">
            <v>1</v>
          </cell>
          <cell r="AO1798">
            <v>393216</v>
          </cell>
          <cell r="AQ1798">
            <v>0</v>
          </cell>
          <cell r="AR1798">
            <v>0</v>
          </cell>
          <cell r="AS1798" t="str">
            <v>Ы</v>
          </cell>
          <cell r="AT1798" t="str">
            <v>Ы</v>
          </cell>
          <cell r="AU1798">
            <v>0</v>
          </cell>
          <cell r="AV1798">
            <v>0</v>
          </cell>
          <cell r="AW1798">
            <v>23</v>
          </cell>
          <cell r="AX1798">
            <v>1</v>
          </cell>
          <cell r="AY1798">
            <v>0</v>
          </cell>
          <cell r="AZ1798">
            <v>0</v>
          </cell>
          <cell r="BA1798">
            <v>0</v>
          </cell>
          <cell r="BB1798">
            <v>0</v>
          </cell>
          <cell r="BC1798">
            <v>38828</v>
          </cell>
        </row>
        <row r="1799">
          <cell r="A1799">
            <v>2006</v>
          </cell>
          <cell r="B1799">
            <v>2</v>
          </cell>
          <cell r="C1799">
            <v>336</v>
          </cell>
          <cell r="D1799">
            <v>21</v>
          </cell>
          <cell r="E1799">
            <v>792020</v>
          </cell>
          <cell r="F1799">
            <v>0</v>
          </cell>
          <cell r="G1799" t="str">
            <v>Затраты по ШПЗ (основные)</v>
          </cell>
          <cell r="H1799">
            <v>2011</v>
          </cell>
          <cell r="I1799">
            <v>7920</v>
          </cell>
          <cell r="J1799">
            <v>15225</v>
          </cell>
          <cell r="K1799">
            <v>1</v>
          </cell>
          <cell r="L1799">
            <v>0</v>
          </cell>
          <cell r="M1799">
            <v>0</v>
          </cell>
          <cell r="N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36</v>
          </cell>
          <cell r="V1799">
            <v>0</v>
          </cell>
          <cell r="W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36</v>
          </cell>
          <cell r="AE1799">
            <v>513600</v>
          </cell>
          <cell r="AF1799">
            <v>0</v>
          </cell>
          <cell r="AI1799">
            <v>2251</v>
          </cell>
          <cell r="AK1799">
            <v>0</v>
          </cell>
          <cell r="AM1799">
            <v>465</v>
          </cell>
          <cell r="AN1799">
            <v>1</v>
          </cell>
          <cell r="AO1799">
            <v>393216</v>
          </cell>
          <cell r="AQ1799">
            <v>0</v>
          </cell>
          <cell r="AR1799">
            <v>0</v>
          </cell>
          <cell r="AS1799" t="str">
            <v>Ы</v>
          </cell>
          <cell r="AT1799" t="str">
            <v>Ы</v>
          </cell>
          <cell r="AU1799">
            <v>0</v>
          </cell>
          <cell r="AV1799">
            <v>0</v>
          </cell>
          <cell r="AW1799">
            <v>23</v>
          </cell>
          <cell r="AX1799">
            <v>1</v>
          </cell>
          <cell r="AY1799">
            <v>0</v>
          </cell>
          <cell r="AZ1799">
            <v>0</v>
          </cell>
          <cell r="BA1799">
            <v>0</v>
          </cell>
          <cell r="BB1799">
            <v>0</v>
          </cell>
          <cell r="BC1799">
            <v>38828</v>
          </cell>
        </row>
        <row r="1800">
          <cell r="A1800">
            <v>2006</v>
          </cell>
          <cell r="B1800">
            <v>2</v>
          </cell>
          <cell r="C1800">
            <v>337</v>
          </cell>
          <cell r="D1800">
            <v>21</v>
          </cell>
          <cell r="E1800">
            <v>792020</v>
          </cell>
          <cell r="F1800">
            <v>0</v>
          </cell>
          <cell r="G1800" t="str">
            <v>Затраты по ШПЗ (основные)</v>
          </cell>
          <cell r="H1800">
            <v>2011</v>
          </cell>
          <cell r="I1800">
            <v>7920</v>
          </cell>
          <cell r="J1800">
            <v>36303.71</v>
          </cell>
          <cell r="K1800">
            <v>1</v>
          </cell>
          <cell r="L1800">
            <v>0</v>
          </cell>
          <cell r="M1800">
            <v>0</v>
          </cell>
          <cell r="N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36</v>
          </cell>
          <cell r="V1800">
            <v>0</v>
          </cell>
          <cell r="W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36</v>
          </cell>
          <cell r="AE1800">
            <v>530000</v>
          </cell>
          <cell r="AF1800">
            <v>0</v>
          </cell>
          <cell r="AI1800">
            <v>2251</v>
          </cell>
          <cell r="AK1800">
            <v>0</v>
          </cell>
          <cell r="AM1800">
            <v>466</v>
          </cell>
          <cell r="AN1800">
            <v>1</v>
          </cell>
          <cell r="AO1800">
            <v>393216</v>
          </cell>
          <cell r="AQ1800">
            <v>0</v>
          </cell>
          <cell r="AR1800">
            <v>0</v>
          </cell>
          <cell r="AS1800" t="str">
            <v>Ы</v>
          </cell>
          <cell r="AT1800" t="str">
            <v>Ы</v>
          </cell>
          <cell r="AU1800">
            <v>0</v>
          </cell>
          <cell r="AV1800">
            <v>0</v>
          </cell>
          <cell r="AW1800">
            <v>23</v>
          </cell>
          <cell r="AX1800">
            <v>1</v>
          </cell>
          <cell r="AY1800">
            <v>0</v>
          </cell>
          <cell r="AZ1800">
            <v>0</v>
          </cell>
          <cell r="BA1800">
            <v>0</v>
          </cell>
          <cell r="BB1800">
            <v>0</v>
          </cell>
          <cell r="BC1800">
            <v>38828</v>
          </cell>
        </row>
        <row r="1801">
          <cell r="A1801">
            <v>2006</v>
          </cell>
          <cell r="B1801">
            <v>2</v>
          </cell>
          <cell r="C1801">
            <v>378</v>
          </cell>
          <cell r="D1801">
            <v>21</v>
          </cell>
          <cell r="E1801">
            <v>792020</v>
          </cell>
          <cell r="F1801">
            <v>0</v>
          </cell>
          <cell r="G1801" t="str">
            <v>Затраты по ШПЗ (основные)</v>
          </cell>
          <cell r="H1801">
            <v>2011</v>
          </cell>
          <cell r="I1801">
            <v>7920</v>
          </cell>
          <cell r="J1801">
            <v>75906.929999999993</v>
          </cell>
          <cell r="K1801">
            <v>1</v>
          </cell>
          <cell r="L1801">
            <v>0</v>
          </cell>
          <cell r="M1801">
            <v>0</v>
          </cell>
          <cell r="N1801">
            <v>0</v>
          </cell>
          <cell r="R1801">
            <v>0</v>
          </cell>
          <cell r="S1801">
            <v>0</v>
          </cell>
          <cell r="T1801">
            <v>0</v>
          </cell>
          <cell r="U1801">
            <v>35</v>
          </cell>
          <cell r="V1801">
            <v>0</v>
          </cell>
          <cell r="W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35</v>
          </cell>
          <cell r="AE1801">
            <v>110000</v>
          </cell>
          <cell r="AF1801">
            <v>0</v>
          </cell>
          <cell r="AI1801">
            <v>2251</v>
          </cell>
          <cell r="AK1801">
            <v>0</v>
          </cell>
          <cell r="AM1801">
            <v>507</v>
          </cell>
          <cell r="AN1801">
            <v>1</v>
          </cell>
          <cell r="AO1801">
            <v>393216</v>
          </cell>
          <cell r="AQ1801">
            <v>0</v>
          </cell>
          <cell r="AR1801">
            <v>0</v>
          </cell>
          <cell r="AS1801" t="str">
            <v>Ы</v>
          </cell>
          <cell r="AT1801" t="str">
            <v>Ы</v>
          </cell>
          <cell r="AU1801">
            <v>0</v>
          </cell>
          <cell r="AV1801">
            <v>0</v>
          </cell>
          <cell r="AW1801">
            <v>23</v>
          </cell>
          <cell r="AX1801">
            <v>1</v>
          </cell>
          <cell r="AY1801">
            <v>0</v>
          </cell>
          <cell r="AZ1801">
            <v>0</v>
          </cell>
          <cell r="BA1801">
            <v>0</v>
          </cell>
          <cell r="BB1801">
            <v>0</v>
          </cell>
          <cell r="BC1801">
            <v>38828</v>
          </cell>
        </row>
        <row r="1802">
          <cell r="A1802">
            <v>2006</v>
          </cell>
          <cell r="B1802">
            <v>2</v>
          </cell>
          <cell r="C1802">
            <v>379</v>
          </cell>
          <cell r="D1802">
            <v>21</v>
          </cell>
          <cell r="E1802">
            <v>792020</v>
          </cell>
          <cell r="F1802">
            <v>0</v>
          </cell>
          <cell r="G1802" t="str">
            <v>Затраты по ШПЗ (основные)</v>
          </cell>
          <cell r="H1802">
            <v>2011</v>
          </cell>
          <cell r="I1802">
            <v>7920</v>
          </cell>
          <cell r="J1802">
            <v>2279.69</v>
          </cell>
          <cell r="K1802">
            <v>1</v>
          </cell>
          <cell r="L1802">
            <v>0</v>
          </cell>
          <cell r="M1802">
            <v>0</v>
          </cell>
          <cell r="N1802">
            <v>0</v>
          </cell>
          <cell r="R1802">
            <v>0</v>
          </cell>
          <cell r="S1802">
            <v>0</v>
          </cell>
          <cell r="T1802">
            <v>0</v>
          </cell>
          <cell r="U1802">
            <v>35</v>
          </cell>
          <cell r="V1802">
            <v>0</v>
          </cell>
          <cell r="W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35</v>
          </cell>
          <cell r="AE1802">
            <v>114020</v>
          </cell>
          <cell r="AF1802">
            <v>0</v>
          </cell>
          <cell r="AI1802">
            <v>2251</v>
          </cell>
          <cell r="AK1802">
            <v>0</v>
          </cell>
          <cell r="AM1802">
            <v>508</v>
          </cell>
          <cell r="AN1802">
            <v>1</v>
          </cell>
          <cell r="AO1802">
            <v>393216</v>
          </cell>
          <cell r="AQ1802">
            <v>0</v>
          </cell>
          <cell r="AR1802">
            <v>0</v>
          </cell>
          <cell r="AS1802" t="str">
            <v>Ы</v>
          </cell>
          <cell r="AT1802" t="str">
            <v>Ы</v>
          </cell>
          <cell r="AU1802">
            <v>0</v>
          </cell>
          <cell r="AV1802">
            <v>0</v>
          </cell>
          <cell r="AW1802">
            <v>23</v>
          </cell>
          <cell r="AX1802">
            <v>1</v>
          </cell>
          <cell r="AY1802">
            <v>0</v>
          </cell>
          <cell r="AZ1802">
            <v>0</v>
          </cell>
          <cell r="BA1802">
            <v>0</v>
          </cell>
          <cell r="BB1802">
            <v>0</v>
          </cell>
          <cell r="BC1802">
            <v>38828</v>
          </cell>
        </row>
        <row r="1803">
          <cell r="A1803">
            <v>2006</v>
          </cell>
          <cell r="B1803">
            <v>2</v>
          </cell>
          <cell r="C1803">
            <v>380</v>
          </cell>
          <cell r="D1803">
            <v>21</v>
          </cell>
          <cell r="E1803">
            <v>792020</v>
          </cell>
          <cell r="F1803">
            <v>0</v>
          </cell>
          <cell r="G1803" t="str">
            <v>Затраты по ШПЗ (основные)</v>
          </cell>
          <cell r="H1803">
            <v>2011</v>
          </cell>
          <cell r="I1803">
            <v>7920</v>
          </cell>
          <cell r="J1803">
            <v>87957.7</v>
          </cell>
          <cell r="K1803">
            <v>1</v>
          </cell>
          <cell r="L1803">
            <v>0</v>
          </cell>
          <cell r="M1803">
            <v>0</v>
          </cell>
          <cell r="N1803">
            <v>0</v>
          </cell>
          <cell r="R1803">
            <v>0</v>
          </cell>
          <cell r="S1803">
            <v>0</v>
          </cell>
          <cell r="T1803">
            <v>0</v>
          </cell>
          <cell r="U1803">
            <v>35</v>
          </cell>
          <cell r="V1803">
            <v>0</v>
          </cell>
          <cell r="W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35</v>
          </cell>
          <cell r="AE1803">
            <v>116000</v>
          </cell>
          <cell r="AF1803">
            <v>0</v>
          </cell>
          <cell r="AI1803">
            <v>2251</v>
          </cell>
          <cell r="AK1803">
            <v>0</v>
          </cell>
          <cell r="AM1803">
            <v>509</v>
          </cell>
          <cell r="AN1803">
            <v>1</v>
          </cell>
          <cell r="AO1803">
            <v>393216</v>
          </cell>
          <cell r="AQ1803">
            <v>0</v>
          </cell>
          <cell r="AR1803">
            <v>0</v>
          </cell>
          <cell r="AS1803" t="str">
            <v>Ы</v>
          </cell>
          <cell r="AT1803" t="str">
            <v>Ы</v>
          </cell>
          <cell r="AU1803">
            <v>0</v>
          </cell>
          <cell r="AV1803">
            <v>0</v>
          </cell>
          <cell r="AW1803">
            <v>23</v>
          </cell>
          <cell r="AX1803">
            <v>1</v>
          </cell>
          <cell r="AY1803">
            <v>0</v>
          </cell>
          <cell r="AZ1803">
            <v>0</v>
          </cell>
          <cell r="BA1803">
            <v>0</v>
          </cell>
          <cell r="BB1803">
            <v>0</v>
          </cell>
          <cell r="BC1803">
            <v>38828</v>
          </cell>
        </row>
        <row r="1804">
          <cell r="A1804">
            <v>2006</v>
          </cell>
          <cell r="B1804">
            <v>2</v>
          </cell>
          <cell r="C1804">
            <v>381</v>
          </cell>
          <cell r="D1804">
            <v>21</v>
          </cell>
          <cell r="E1804">
            <v>792020</v>
          </cell>
          <cell r="F1804">
            <v>0</v>
          </cell>
          <cell r="G1804" t="str">
            <v>Затраты по ШПЗ (основные)</v>
          </cell>
          <cell r="H1804">
            <v>2011</v>
          </cell>
          <cell r="I1804">
            <v>7920</v>
          </cell>
          <cell r="J1804">
            <v>17678.8</v>
          </cell>
          <cell r="K1804">
            <v>1</v>
          </cell>
          <cell r="L1804">
            <v>0</v>
          </cell>
          <cell r="M1804">
            <v>0</v>
          </cell>
          <cell r="N1804">
            <v>0</v>
          </cell>
          <cell r="R1804">
            <v>0</v>
          </cell>
          <cell r="S1804">
            <v>0</v>
          </cell>
          <cell r="T1804">
            <v>0</v>
          </cell>
          <cell r="U1804">
            <v>35</v>
          </cell>
          <cell r="V1804">
            <v>0</v>
          </cell>
          <cell r="W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35</v>
          </cell>
          <cell r="AE1804">
            <v>117000</v>
          </cell>
          <cell r="AF1804">
            <v>0</v>
          </cell>
          <cell r="AI1804">
            <v>2251</v>
          </cell>
          <cell r="AK1804">
            <v>0</v>
          </cell>
          <cell r="AM1804">
            <v>510</v>
          </cell>
          <cell r="AN1804">
            <v>1</v>
          </cell>
          <cell r="AO1804">
            <v>393216</v>
          </cell>
          <cell r="AQ1804">
            <v>0</v>
          </cell>
          <cell r="AR1804">
            <v>0</v>
          </cell>
          <cell r="AS1804" t="str">
            <v>Ы</v>
          </cell>
          <cell r="AT1804" t="str">
            <v>Ы</v>
          </cell>
          <cell r="AU1804">
            <v>0</v>
          </cell>
          <cell r="AV1804">
            <v>0</v>
          </cell>
          <cell r="AW1804">
            <v>23</v>
          </cell>
          <cell r="AX1804">
            <v>1</v>
          </cell>
          <cell r="AY1804">
            <v>0</v>
          </cell>
          <cell r="AZ1804">
            <v>0</v>
          </cell>
          <cell r="BA1804">
            <v>0</v>
          </cell>
          <cell r="BB1804">
            <v>0</v>
          </cell>
          <cell r="BC1804">
            <v>38828</v>
          </cell>
        </row>
        <row r="1805">
          <cell r="A1805">
            <v>2006</v>
          </cell>
          <cell r="B1805">
            <v>2</v>
          </cell>
          <cell r="C1805">
            <v>382</v>
          </cell>
          <cell r="D1805">
            <v>21</v>
          </cell>
          <cell r="E1805">
            <v>792020</v>
          </cell>
          <cell r="F1805">
            <v>0</v>
          </cell>
          <cell r="G1805" t="str">
            <v>Затраты по ШПЗ (основные)</v>
          </cell>
          <cell r="H1805">
            <v>2011</v>
          </cell>
          <cell r="I1805">
            <v>7920</v>
          </cell>
          <cell r="J1805">
            <v>50853.440000000002</v>
          </cell>
          <cell r="K1805">
            <v>1</v>
          </cell>
          <cell r="L1805">
            <v>0</v>
          </cell>
          <cell r="M1805">
            <v>0</v>
          </cell>
          <cell r="N1805">
            <v>0</v>
          </cell>
          <cell r="R1805">
            <v>0</v>
          </cell>
          <cell r="S1805">
            <v>0</v>
          </cell>
          <cell r="T1805">
            <v>0</v>
          </cell>
          <cell r="U1805">
            <v>35</v>
          </cell>
          <cell r="V1805">
            <v>0</v>
          </cell>
          <cell r="W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35</v>
          </cell>
          <cell r="AE1805">
            <v>118000</v>
          </cell>
          <cell r="AF1805">
            <v>0</v>
          </cell>
          <cell r="AI1805">
            <v>2251</v>
          </cell>
          <cell r="AK1805">
            <v>0</v>
          </cell>
          <cell r="AM1805">
            <v>511</v>
          </cell>
          <cell r="AN1805">
            <v>1</v>
          </cell>
          <cell r="AO1805">
            <v>393216</v>
          </cell>
          <cell r="AQ1805">
            <v>0</v>
          </cell>
          <cell r="AR1805">
            <v>0</v>
          </cell>
          <cell r="AS1805" t="str">
            <v>Ы</v>
          </cell>
          <cell r="AT1805" t="str">
            <v>Ы</v>
          </cell>
          <cell r="AU1805">
            <v>0</v>
          </cell>
          <cell r="AV1805">
            <v>0</v>
          </cell>
          <cell r="AW1805">
            <v>23</v>
          </cell>
          <cell r="AX1805">
            <v>1</v>
          </cell>
          <cell r="AY1805">
            <v>0</v>
          </cell>
          <cell r="AZ1805">
            <v>0</v>
          </cell>
          <cell r="BA1805">
            <v>0</v>
          </cell>
          <cell r="BB1805">
            <v>0</v>
          </cell>
          <cell r="BC1805">
            <v>38828</v>
          </cell>
        </row>
        <row r="1806">
          <cell r="A1806">
            <v>2006</v>
          </cell>
          <cell r="B1806">
            <v>2</v>
          </cell>
          <cell r="C1806">
            <v>383</v>
          </cell>
          <cell r="D1806">
            <v>21</v>
          </cell>
          <cell r="E1806">
            <v>792020</v>
          </cell>
          <cell r="F1806">
            <v>0</v>
          </cell>
          <cell r="G1806" t="str">
            <v>Затраты по ШПЗ (основные)</v>
          </cell>
          <cell r="H1806">
            <v>2011</v>
          </cell>
          <cell r="I1806">
            <v>7920</v>
          </cell>
          <cell r="J1806">
            <v>486.91</v>
          </cell>
          <cell r="K1806">
            <v>1</v>
          </cell>
          <cell r="L1806">
            <v>0</v>
          </cell>
          <cell r="M1806">
            <v>0</v>
          </cell>
          <cell r="N1806">
            <v>0</v>
          </cell>
          <cell r="R1806">
            <v>0</v>
          </cell>
          <cell r="S1806">
            <v>0</v>
          </cell>
          <cell r="T1806">
            <v>0</v>
          </cell>
          <cell r="U1806">
            <v>35</v>
          </cell>
          <cell r="V1806">
            <v>0</v>
          </cell>
          <cell r="W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35</v>
          </cell>
          <cell r="AE1806">
            <v>131000</v>
          </cell>
          <cell r="AF1806">
            <v>0</v>
          </cell>
          <cell r="AI1806">
            <v>2251</v>
          </cell>
          <cell r="AK1806">
            <v>0</v>
          </cell>
          <cell r="AM1806">
            <v>512</v>
          </cell>
          <cell r="AN1806">
            <v>1</v>
          </cell>
          <cell r="AO1806">
            <v>393216</v>
          </cell>
          <cell r="AQ1806">
            <v>0</v>
          </cell>
          <cell r="AR1806">
            <v>0</v>
          </cell>
          <cell r="AS1806" t="str">
            <v>Ы</v>
          </cell>
          <cell r="AT1806" t="str">
            <v>Ы</v>
          </cell>
          <cell r="AU1806">
            <v>0</v>
          </cell>
          <cell r="AV1806">
            <v>0</v>
          </cell>
          <cell r="AW1806">
            <v>23</v>
          </cell>
          <cell r="AX1806">
            <v>1</v>
          </cell>
          <cell r="AY1806">
            <v>0</v>
          </cell>
          <cell r="AZ1806">
            <v>0</v>
          </cell>
          <cell r="BA1806">
            <v>0</v>
          </cell>
          <cell r="BB1806">
            <v>0</v>
          </cell>
          <cell r="BC1806">
            <v>38828</v>
          </cell>
        </row>
        <row r="1807">
          <cell r="A1807">
            <v>2006</v>
          </cell>
          <cell r="B1807">
            <v>2</v>
          </cell>
          <cell r="C1807">
            <v>384</v>
          </cell>
          <cell r="D1807">
            <v>21</v>
          </cell>
          <cell r="E1807">
            <v>792020</v>
          </cell>
          <cell r="F1807">
            <v>0</v>
          </cell>
          <cell r="G1807" t="str">
            <v>Затраты по ШПЗ (основные)</v>
          </cell>
          <cell r="H1807">
            <v>2011</v>
          </cell>
          <cell r="I1807">
            <v>7920</v>
          </cell>
          <cell r="J1807">
            <v>42750.52</v>
          </cell>
          <cell r="K1807">
            <v>1</v>
          </cell>
          <cell r="L1807">
            <v>0</v>
          </cell>
          <cell r="M1807">
            <v>0</v>
          </cell>
          <cell r="N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35</v>
          </cell>
          <cell r="V1807">
            <v>0</v>
          </cell>
          <cell r="W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35</v>
          </cell>
          <cell r="AE1807">
            <v>131100</v>
          </cell>
          <cell r="AF1807">
            <v>0</v>
          </cell>
          <cell r="AI1807">
            <v>2251</v>
          </cell>
          <cell r="AK1807">
            <v>0</v>
          </cell>
          <cell r="AM1807">
            <v>513</v>
          </cell>
          <cell r="AN1807">
            <v>1</v>
          </cell>
          <cell r="AO1807">
            <v>393216</v>
          </cell>
          <cell r="AQ1807">
            <v>0</v>
          </cell>
          <cell r="AR1807">
            <v>0</v>
          </cell>
          <cell r="AS1807" t="str">
            <v>Ы</v>
          </cell>
          <cell r="AT1807" t="str">
            <v>Ы</v>
          </cell>
          <cell r="AU1807">
            <v>0</v>
          </cell>
          <cell r="AV1807">
            <v>0</v>
          </cell>
          <cell r="AW1807">
            <v>23</v>
          </cell>
          <cell r="AX1807">
            <v>1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38828</v>
          </cell>
        </row>
        <row r="1808">
          <cell r="A1808">
            <v>2006</v>
          </cell>
          <cell r="B1808">
            <v>2</v>
          </cell>
          <cell r="C1808">
            <v>385</v>
          </cell>
          <cell r="D1808">
            <v>21</v>
          </cell>
          <cell r="E1808">
            <v>792020</v>
          </cell>
          <cell r="F1808">
            <v>0</v>
          </cell>
          <cell r="G1808" t="str">
            <v>Затраты по ШПЗ (основные)</v>
          </cell>
          <cell r="H1808">
            <v>2011</v>
          </cell>
          <cell r="I1808">
            <v>7920</v>
          </cell>
          <cell r="J1808">
            <v>20557.57</v>
          </cell>
          <cell r="K1808">
            <v>1</v>
          </cell>
          <cell r="L1808">
            <v>0</v>
          </cell>
          <cell r="M1808">
            <v>0</v>
          </cell>
          <cell r="N1808">
            <v>0</v>
          </cell>
          <cell r="R1808">
            <v>0</v>
          </cell>
          <cell r="S1808">
            <v>0</v>
          </cell>
          <cell r="T1808">
            <v>0</v>
          </cell>
          <cell r="U1808">
            <v>35</v>
          </cell>
          <cell r="V1808">
            <v>0</v>
          </cell>
          <cell r="W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35</v>
          </cell>
          <cell r="AE1808">
            <v>132000</v>
          </cell>
          <cell r="AF1808">
            <v>0</v>
          </cell>
          <cell r="AI1808">
            <v>2251</v>
          </cell>
          <cell r="AK1808">
            <v>0</v>
          </cell>
          <cell r="AM1808">
            <v>514</v>
          </cell>
          <cell r="AN1808">
            <v>1</v>
          </cell>
          <cell r="AO1808">
            <v>393216</v>
          </cell>
          <cell r="AQ1808">
            <v>0</v>
          </cell>
          <cell r="AR1808">
            <v>0</v>
          </cell>
          <cell r="AS1808" t="str">
            <v>Ы</v>
          </cell>
          <cell r="AT1808" t="str">
            <v>Ы</v>
          </cell>
          <cell r="AU1808">
            <v>0</v>
          </cell>
          <cell r="AV1808">
            <v>0</v>
          </cell>
          <cell r="AW1808">
            <v>23</v>
          </cell>
          <cell r="AX1808">
            <v>1</v>
          </cell>
          <cell r="AY1808">
            <v>0</v>
          </cell>
          <cell r="AZ1808">
            <v>0</v>
          </cell>
          <cell r="BA1808">
            <v>0</v>
          </cell>
          <cell r="BB1808">
            <v>0</v>
          </cell>
          <cell r="BC1808">
            <v>38828</v>
          </cell>
        </row>
        <row r="1809">
          <cell r="A1809">
            <v>2006</v>
          </cell>
          <cell r="B1809">
            <v>2</v>
          </cell>
          <cell r="C1809">
            <v>386</v>
          </cell>
          <cell r="D1809">
            <v>21</v>
          </cell>
          <cell r="E1809">
            <v>792020</v>
          </cell>
          <cell r="F1809">
            <v>0</v>
          </cell>
          <cell r="G1809" t="str">
            <v>Затраты по ШПЗ (основные)</v>
          </cell>
          <cell r="H1809">
            <v>2011</v>
          </cell>
          <cell r="I1809">
            <v>7920</v>
          </cell>
          <cell r="J1809">
            <v>135503</v>
          </cell>
          <cell r="K1809">
            <v>1</v>
          </cell>
          <cell r="L1809">
            <v>0</v>
          </cell>
          <cell r="M1809">
            <v>0</v>
          </cell>
          <cell r="N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35</v>
          </cell>
          <cell r="V1809">
            <v>0</v>
          </cell>
          <cell r="W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35</v>
          </cell>
          <cell r="AE1809">
            <v>133200</v>
          </cell>
          <cell r="AF1809">
            <v>0</v>
          </cell>
          <cell r="AI1809">
            <v>2251</v>
          </cell>
          <cell r="AK1809">
            <v>0</v>
          </cell>
          <cell r="AM1809">
            <v>515</v>
          </cell>
          <cell r="AN1809">
            <v>1</v>
          </cell>
          <cell r="AO1809">
            <v>393216</v>
          </cell>
          <cell r="AQ1809">
            <v>0</v>
          </cell>
          <cell r="AR1809">
            <v>0</v>
          </cell>
          <cell r="AS1809" t="str">
            <v>Ы</v>
          </cell>
          <cell r="AT1809" t="str">
            <v>Ы</v>
          </cell>
          <cell r="AU1809">
            <v>0</v>
          </cell>
          <cell r="AV1809">
            <v>0</v>
          </cell>
          <cell r="AW1809">
            <v>23</v>
          </cell>
          <cell r="AX1809">
            <v>1</v>
          </cell>
          <cell r="AY1809">
            <v>0</v>
          </cell>
          <cell r="AZ1809">
            <v>0</v>
          </cell>
          <cell r="BA1809">
            <v>0</v>
          </cell>
          <cell r="BB1809">
            <v>0</v>
          </cell>
          <cell r="BC1809">
            <v>38828</v>
          </cell>
        </row>
        <row r="1810">
          <cell r="A1810">
            <v>2006</v>
          </cell>
          <cell r="B1810">
            <v>2</v>
          </cell>
          <cell r="C1810">
            <v>387</v>
          </cell>
          <cell r="D1810">
            <v>21</v>
          </cell>
          <cell r="E1810">
            <v>792020</v>
          </cell>
          <cell r="F1810">
            <v>0</v>
          </cell>
          <cell r="G1810" t="str">
            <v>Затраты по ШПЗ (основные)</v>
          </cell>
          <cell r="H1810">
            <v>2011</v>
          </cell>
          <cell r="I1810">
            <v>7920</v>
          </cell>
          <cell r="J1810">
            <v>1189.1500000000001</v>
          </cell>
          <cell r="K1810">
            <v>1</v>
          </cell>
          <cell r="L1810">
            <v>0</v>
          </cell>
          <cell r="M1810">
            <v>0</v>
          </cell>
          <cell r="N1810">
            <v>0</v>
          </cell>
          <cell r="R1810">
            <v>0</v>
          </cell>
          <cell r="S1810">
            <v>0</v>
          </cell>
          <cell r="T1810">
            <v>0</v>
          </cell>
          <cell r="U1810">
            <v>35</v>
          </cell>
          <cell r="V1810">
            <v>0</v>
          </cell>
          <cell r="W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35</v>
          </cell>
          <cell r="AE1810">
            <v>135000</v>
          </cell>
          <cell r="AF1810">
            <v>0</v>
          </cell>
          <cell r="AI1810">
            <v>2251</v>
          </cell>
          <cell r="AK1810">
            <v>0</v>
          </cell>
          <cell r="AM1810">
            <v>516</v>
          </cell>
          <cell r="AN1810">
            <v>1</v>
          </cell>
          <cell r="AO1810">
            <v>393216</v>
          </cell>
          <cell r="AQ1810">
            <v>0</v>
          </cell>
          <cell r="AR1810">
            <v>0</v>
          </cell>
          <cell r="AS1810" t="str">
            <v>Ы</v>
          </cell>
          <cell r="AT1810" t="str">
            <v>Ы</v>
          </cell>
          <cell r="AU1810">
            <v>0</v>
          </cell>
          <cell r="AV1810">
            <v>0</v>
          </cell>
          <cell r="AW1810">
            <v>23</v>
          </cell>
          <cell r="AX1810">
            <v>1</v>
          </cell>
          <cell r="AY1810">
            <v>0</v>
          </cell>
          <cell r="AZ1810">
            <v>0</v>
          </cell>
          <cell r="BA1810">
            <v>0</v>
          </cell>
          <cell r="BB1810">
            <v>0</v>
          </cell>
          <cell r="BC1810">
            <v>38828</v>
          </cell>
        </row>
        <row r="1811">
          <cell r="A1811">
            <v>2006</v>
          </cell>
          <cell r="B1811">
            <v>2</v>
          </cell>
          <cell r="C1811">
            <v>388</v>
          </cell>
          <cell r="D1811">
            <v>21</v>
          </cell>
          <cell r="E1811">
            <v>792020</v>
          </cell>
          <cell r="F1811">
            <v>0</v>
          </cell>
          <cell r="G1811" t="str">
            <v>Затраты по ШПЗ (основные)</v>
          </cell>
          <cell r="H1811">
            <v>2011</v>
          </cell>
          <cell r="I1811">
            <v>7920</v>
          </cell>
          <cell r="J1811">
            <v>258454.83</v>
          </cell>
          <cell r="K1811">
            <v>1</v>
          </cell>
          <cell r="L1811">
            <v>0</v>
          </cell>
          <cell r="M1811">
            <v>0</v>
          </cell>
          <cell r="N1811">
            <v>0</v>
          </cell>
          <cell r="R1811">
            <v>0</v>
          </cell>
          <cell r="S1811">
            <v>0</v>
          </cell>
          <cell r="T1811">
            <v>0</v>
          </cell>
          <cell r="U1811">
            <v>35</v>
          </cell>
          <cell r="V1811">
            <v>0</v>
          </cell>
          <cell r="W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35</v>
          </cell>
          <cell r="AE1811">
            <v>143000</v>
          </cell>
          <cell r="AF1811">
            <v>0</v>
          </cell>
          <cell r="AI1811">
            <v>2251</v>
          </cell>
          <cell r="AK1811">
            <v>0</v>
          </cell>
          <cell r="AM1811">
            <v>517</v>
          </cell>
          <cell r="AN1811">
            <v>1</v>
          </cell>
          <cell r="AO1811">
            <v>393216</v>
          </cell>
          <cell r="AQ1811">
            <v>0</v>
          </cell>
          <cell r="AR1811">
            <v>0</v>
          </cell>
          <cell r="AS1811" t="str">
            <v>Ы</v>
          </cell>
          <cell r="AT1811" t="str">
            <v>Ы</v>
          </cell>
          <cell r="AU1811">
            <v>0</v>
          </cell>
          <cell r="AV1811">
            <v>0</v>
          </cell>
          <cell r="AW1811">
            <v>23</v>
          </cell>
          <cell r="AX1811">
            <v>1</v>
          </cell>
          <cell r="AY1811">
            <v>0</v>
          </cell>
          <cell r="AZ1811">
            <v>0</v>
          </cell>
          <cell r="BA1811">
            <v>0</v>
          </cell>
          <cell r="BB1811">
            <v>0</v>
          </cell>
          <cell r="BC1811">
            <v>38828</v>
          </cell>
        </row>
        <row r="1812">
          <cell r="A1812">
            <v>2006</v>
          </cell>
          <cell r="B1812">
            <v>2</v>
          </cell>
          <cell r="C1812">
            <v>389</v>
          </cell>
          <cell r="D1812">
            <v>21</v>
          </cell>
          <cell r="E1812">
            <v>792020</v>
          </cell>
          <cell r="F1812">
            <v>0</v>
          </cell>
          <cell r="G1812" t="str">
            <v>Затраты по ШПЗ (основные)</v>
          </cell>
          <cell r="H1812">
            <v>2011</v>
          </cell>
          <cell r="I1812">
            <v>7920</v>
          </cell>
          <cell r="J1812">
            <v>224494.2</v>
          </cell>
          <cell r="K1812">
            <v>1</v>
          </cell>
          <cell r="L1812">
            <v>0</v>
          </cell>
          <cell r="M1812">
            <v>0</v>
          </cell>
          <cell r="N1812">
            <v>0</v>
          </cell>
          <cell r="R1812">
            <v>0</v>
          </cell>
          <cell r="S1812">
            <v>0</v>
          </cell>
          <cell r="T1812">
            <v>0</v>
          </cell>
          <cell r="U1812">
            <v>35</v>
          </cell>
          <cell r="V1812">
            <v>0</v>
          </cell>
          <cell r="W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35</v>
          </cell>
          <cell r="AE1812">
            <v>151000</v>
          </cell>
          <cell r="AF1812">
            <v>0</v>
          </cell>
          <cell r="AI1812">
            <v>2251</v>
          </cell>
          <cell r="AK1812">
            <v>0</v>
          </cell>
          <cell r="AM1812">
            <v>518</v>
          </cell>
          <cell r="AN1812">
            <v>1</v>
          </cell>
          <cell r="AO1812">
            <v>393216</v>
          </cell>
          <cell r="AQ1812">
            <v>0</v>
          </cell>
          <cell r="AR1812">
            <v>0</v>
          </cell>
          <cell r="AS1812" t="str">
            <v>Ы</v>
          </cell>
          <cell r="AT1812" t="str">
            <v>Ы</v>
          </cell>
          <cell r="AU1812">
            <v>0</v>
          </cell>
          <cell r="AV1812">
            <v>0</v>
          </cell>
          <cell r="AW1812">
            <v>23</v>
          </cell>
          <cell r="AX1812">
            <v>1</v>
          </cell>
          <cell r="AY1812">
            <v>0</v>
          </cell>
          <cell r="AZ1812">
            <v>0</v>
          </cell>
          <cell r="BA1812">
            <v>0</v>
          </cell>
          <cell r="BB1812">
            <v>0</v>
          </cell>
          <cell r="BC1812">
            <v>38828</v>
          </cell>
        </row>
        <row r="1813">
          <cell r="A1813">
            <v>2006</v>
          </cell>
          <cell r="B1813">
            <v>2</v>
          </cell>
          <cell r="C1813">
            <v>390</v>
          </cell>
          <cell r="D1813">
            <v>21</v>
          </cell>
          <cell r="E1813">
            <v>792020</v>
          </cell>
          <cell r="F1813">
            <v>0</v>
          </cell>
          <cell r="G1813" t="str">
            <v>Затраты по ШПЗ (основные)</v>
          </cell>
          <cell r="H1813">
            <v>2011</v>
          </cell>
          <cell r="I1813">
            <v>7920</v>
          </cell>
          <cell r="J1813">
            <v>1110883.78</v>
          </cell>
          <cell r="K1813">
            <v>1</v>
          </cell>
          <cell r="L1813">
            <v>0</v>
          </cell>
          <cell r="M1813">
            <v>0</v>
          </cell>
          <cell r="N1813">
            <v>0</v>
          </cell>
          <cell r="R1813">
            <v>0</v>
          </cell>
          <cell r="S1813">
            <v>0</v>
          </cell>
          <cell r="T1813">
            <v>0</v>
          </cell>
          <cell r="U1813">
            <v>35</v>
          </cell>
          <cell r="V1813">
            <v>0</v>
          </cell>
          <cell r="W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35</v>
          </cell>
          <cell r="AE1813">
            <v>220000</v>
          </cell>
          <cell r="AF1813">
            <v>0</v>
          </cell>
          <cell r="AI1813">
            <v>2251</v>
          </cell>
          <cell r="AK1813">
            <v>0</v>
          </cell>
          <cell r="AM1813">
            <v>519</v>
          </cell>
          <cell r="AN1813">
            <v>1</v>
          </cell>
          <cell r="AO1813">
            <v>393216</v>
          </cell>
          <cell r="AQ1813">
            <v>0</v>
          </cell>
          <cell r="AR1813">
            <v>0</v>
          </cell>
          <cell r="AS1813" t="str">
            <v>Ы</v>
          </cell>
          <cell r="AT1813" t="str">
            <v>Ы</v>
          </cell>
          <cell r="AU1813">
            <v>0</v>
          </cell>
          <cell r="AV1813">
            <v>0</v>
          </cell>
          <cell r="AW1813">
            <v>23</v>
          </cell>
          <cell r="AX1813">
            <v>1</v>
          </cell>
          <cell r="AY1813">
            <v>0</v>
          </cell>
          <cell r="AZ1813">
            <v>0</v>
          </cell>
          <cell r="BA1813">
            <v>0</v>
          </cell>
          <cell r="BB1813">
            <v>0</v>
          </cell>
          <cell r="BC1813">
            <v>38828</v>
          </cell>
        </row>
        <row r="1814">
          <cell r="A1814">
            <v>2006</v>
          </cell>
          <cell r="B1814">
            <v>2</v>
          </cell>
          <cell r="C1814">
            <v>391</v>
          </cell>
          <cell r="D1814">
            <v>21</v>
          </cell>
          <cell r="E1814">
            <v>792020</v>
          </cell>
          <cell r="F1814">
            <v>0</v>
          </cell>
          <cell r="G1814" t="str">
            <v>Затраты по ШПЗ (основные)</v>
          </cell>
          <cell r="H1814">
            <v>2011</v>
          </cell>
          <cell r="I1814">
            <v>7920</v>
          </cell>
          <cell r="J1814">
            <v>562100.84</v>
          </cell>
          <cell r="K1814">
            <v>1</v>
          </cell>
          <cell r="L1814">
            <v>0</v>
          </cell>
          <cell r="M1814">
            <v>0</v>
          </cell>
          <cell r="N1814">
            <v>0</v>
          </cell>
          <cell r="R1814">
            <v>0</v>
          </cell>
          <cell r="S1814">
            <v>0</v>
          </cell>
          <cell r="T1814">
            <v>0</v>
          </cell>
          <cell r="U1814">
            <v>35</v>
          </cell>
          <cell r="V1814">
            <v>0</v>
          </cell>
          <cell r="W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35</v>
          </cell>
          <cell r="AE1814">
            <v>230000</v>
          </cell>
          <cell r="AF1814">
            <v>0</v>
          </cell>
          <cell r="AI1814">
            <v>2251</v>
          </cell>
          <cell r="AK1814">
            <v>0</v>
          </cell>
          <cell r="AM1814">
            <v>520</v>
          </cell>
          <cell r="AN1814">
            <v>1</v>
          </cell>
          <cell r="AO1814">
            <v>393216</v>
          </cell>
          <cell r="AQ1814">
            <v>0</v>
          </cell>
          <cell r="AR1814">
            <v>0</v>
          </cell>
          <cell r="AS1814" t="str">
            <v>Ы</v>
          </cell>
          <cell r="AT1814" t="str">
            <v>Ы</v>
          </cell>
          <cell r="AU1814">
            <v>0</v>
          </cell>
          <cell r="AV1814">
            <v>0</v>
          </cell>
          <cell r="AW1814">
            <v>23</v>
          </cell>
          <cell r="AX1814">
            <v>1</v>
          </cell>
          <cell r="AY1814">
            <v>0</v>
          </cell>
          <cell r="AZ1814">
            <v>0</v>
          </cell>
          <cell r="BA1814">
            <v>0</v>
          </cell>
          <cell r="BB1814">
            <v>0</v>
          </cell>
          <cell r="BC1814">
            <v>38828</v>
          </cell>
        </row>
        <row r="1815">
          <cell r="A1815">
            <v>2006</v>
          </cell>
          <cell r="B1815">
            <v>2</v>
          </cell>
          <cell r="C1815">
            <v>392</v>
          </cell>
          <cell r="D1815">
            <v>21</v>
          </cell>
          <cell r="E1815">
            <v>792020</v>
          </cell>
          <cell r="F1815">
            <v>0</v>
          </cell>
          <cell r="G1815" t="str">
            <v>Затраты по ШПЗ (основные)</v>
          </cell>
          <cell r="H1815">
            <v>2011</v>
          </cell>
          <cell r="I1815">
            <v>7920</v>
          </cell>
          <cell r="J1815">
            <v>19277.3</v>
          </cell>
          <cell r="K1815">
            <v>1</v>
          </cell>
          <cell r="L1815">
            <v>0</v>
          </cell>
          <cell r="M1815">
            <v>0</v>
          </cell>
          <cell r="N1815">
            <v>0</v>
          </cell>
          <cell r="R1815">
            <v>0</v>
          </cell>
          <cell r="S1815">
            <v>0</v>
          </cell>
          <cell r="T1815">
            <v>0</v>
          </cell>
          <cell r="U1815">
            <v>35</v>
          </cell>
          <cell r="V1815">
            <v>0</v>
          </cell>
          <cell r="W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35</v>
          </cell>
          <cell r="AE1815">
            <v>260000</v>
          </cell>
          <cell r="AF1815">
            <v>0</v>
          </cell>
          <cell r="AI1815">
            <v>2251</v>
          </cell>
          <cell r="AK1815">
            <v>0</v>
          </cell>
          <cell r="AM1815">
            <v>521</v>
          </cell>
          <cell r="AN1815">
            <v>1</v>
          </cell>
          <cell r="AO1815">
            <v>393216</v>
          </cell>
          <cell r="AQ1815">
            <v>0</v>
          </cell>
          <cell r="AR1815">
            <v>0</v>
          </cell>
          <cell r="AS1815" t="str">
            <v>Ы</v>
          </cell>
          <cell r="AT1815" t="str">
            <v>Ы</v>
          </cell>
          <cell r="AU1815">
            <v>0</v>
          </cell>
          <cell r="AV1815">
            <v>0</v>
          </cell>
          <cell r="AW1815">
            <v>23</v>
          </cell>
          <cell r="AX1815">
            <v>1</v>
          </cell>
          <cell r="AY1815">
            <v>0</v>
          </cell>
          <cell r="AZ1815">
            <v>0</v>
          </cell>
          <cell r="BA1815">
            <v>0</v>
          </cell>
          <cell r="BB1815">
            <v>0</v>
          </cell>
          <cell r="BC1815">
            <v>38828</v>
          </cell>
        </row>
        <row r="1816">
          <cell r="A1816">
            <v>2006</v>
          </cell>
          <cell r="B1816">
            <v>2</v>
          </cell>
          <cell r="C1816">
            <v>393</v>
          </cell>
          <cell r="D1816">
            <v>21</v>
          </cell>
          <cell r="E1816">
            <v>792020</v>
          </cell>
          <cell r="F1816">
            <v>0</v>
          </cell>
          <cell r="G1816" t="str">
            <v>Затраты по ШПЗ (основные)</v>
          </cell>
          <cell r="H1816">
            <v>2011</v>
          </cell>
          <cell r="I1816">
            <v>7920</v>
          </cell>
          <cell r="J1816">
            <v>152820.98000000001</v>
          </cell>
          <cell r="K1816">
            <v>1</v>
          </cell>
          <cell r="L1816">
            <v>0</v>
          </cell>
          <cell r="M1816">
            <v>0</v>
          </cell>
          <cell r="N1816">
            <v>0</v>
          </cell>
          <cell r="R1816">
            <v>0</v>
          </cell>
          <cell r="S1816">
            <v>0</v>
          </cell>
          <cell r="T1816">
            <v>0</v>
          </cell>
          <cell r="U1816">
            <v>35</v>
          </cell>
          <cell r="V1816">
            <v>0</v>
          </cell>
          <cell r="W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35</v>
          </cell>
          <cell r="AE1816">
            <v>270000</v>
          </cell>
          <cell r="AF1816">
            <v>0</v>
          </cell>
          <cell r="AI1816">
            <v>2251</v>
          </cell>
          <cell r="AK1816">
            <v>0</v>
          </cell>
          <cell r="AM1816">
            <v>522</v>
          </cell>
          <cell r="AN1816">
            <v>1</v>
          </cell>
          <cell r="AO1816">
            <v>393216</v>
          </cell>
          <cell r="AQ1816">
            <v>0</v>
          </cell>
          <cell r="AR1816">
            <v>0</v>
          </cell>
          <cell r="AS1816" t="str">
            <v>Ы</v>
          </cell>
          <cell r="AT1816" t="str">
            <v>Ы</v>
          </cell>
          <cell r="AU1816">
            <v>0</v>
          </cell>
          <cell r="AV1816">
            <v>0</v>
          </cell>
          <cell r="AW1816">
            <v>23</v>
          </cell>
          <cell r="AX1816">
            <v>1</v>
          </cell>
          <cell r="AY1816">
            <v>0</v>
          </cell>
          <cell r="AZ1816">
            <v>0</v>
          </cell>
          <cell r="BA1816">
            <v>0</v>
          </cell>
          <cell r="BB1816">
            <v>0</v>
          </cell>
          <cell r="BC1816">
            <v>38828</v>
          </cell>
        </row>
        <row r="1817">
          <cell r="A1817">
            <v>2006</v>
          </cell>
          <cell r="B1817">
            <v>2</v>
          </cell>
          <cell r="C1817">
            <v>394</v>
          </cell>
          <cell r="D1817">
            <v>21</v>
          </cell>
          <cell r="E1817">
            <v>792020</v>
          </cell>
          <cell r="F1817">
            <v>0</v>
          </cell>
          <cell r="G1817" t="str">
            <v>Затраты по ШПЗ (основные)</v>
          </cell>
          <cell r="H1817">
            <v>2011</v>
          </cell>
          <cell r="I1817">
            <v>7920</v>
          </cell>
          <cell r="J1817">
            <v>3072.88</v>
          </cell>
          <cell r="K1817">
            <v>1</v>
          </cell>
          <cell r="L1817">
            <v>0</v>
          </cell>
          <cell r="M1817">
            <v>0</v>
          </cell>
          <cell r="N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35</v>
          </cell>
          <cell r="V1817">
            <v>0</v>
          </cell>
          <cell r="W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35</v>
          </cell>
          <cell r="AE1817">
            <v>280000</v>
          </cell>
          <cell r="AF1817">
            <v>0</v>
          </cell>
          <cell r="AI1817">
            <v>2251</v>
          </cell>
          <cell r="AK1817">
            <v>0</v>
          </cell>
          <cell r="AM1817">
            <v>523</v>
          </cell>
          <cell r="AN1817">
            <v>1</v>
          </cell>
          <cell r="AO1817">
            <v>393216</v>
          </cell>
          <cell r="AQ1817">
            <v>0</v>
          </cell>
          <cell r="AR1817">
            <v>0</v>
          </cell>
          <cell r="AS1817" t="str">
            <v>Ы</v>
          </cell>
          <cell r="AT1817" t="str">
            <v>Ы</v>
          </cell>
          <cell r="AU1817">
            <v>0</v>
          </cell>
          <cell r="AV1817">
            <v>0</v>
          </cell>
          <cell r="AW1817">
            <v>23</v>
          </cell>
          <cell r="AX1817">
            <v>1</v>
          </cell>
          <cell r="AY1817">
            <v>0</v>
          </cell>
          <cell r="AZ1817">
            <v>0</v>
          </cell>
          <cell r="BA1817">
            <v>0</v>
          </cell>
          <cell r="BB1817">
            <v>0</v>
          </cell>
          <cell r="BC1817">
            <v>38828</v>
          </cell>
        </row>
        <row r="1818">
          <cell r="A1818">
            <v>2006</v>
          </cell>
          <cell r="B1818">
            <v>2</v>
          </cell>
          <cell r="C1818">
            <v>395</v>
          </cell>
          <cell r="D1818">
            <v>21</v>
          </cell>
          <cell r="E1818">
            <v>792020</v>
          </cell>
          <cell r="F1818">
            <v>0</v>
          </cell>
          <cell r="G1818" t="str">
            <v>Затраты по ШПЗ (основные)</v>
          </cell>
          <cell r="H1818">
            <v>2011</v>
          </cell>
          <cell r="I1818">
            <v>7920</v>
          </cell>
          <cell r="J1818">
            <v>55267.37</v>
          </cell>
          <cell r="K1818">
            <v>1</v>
          </cell>
          <cell r="L1818">
            <v>0</v>
          </cell>
          <cell r="M1818">
            <v>0</v>
          </cell>
          <cell r="N1818">
            <v>0</v>
          </cell>
          <cell r="R1818">
            <v>0</v>
          </cell>
          <cell r="S1818">
            <v>0</v>
          </cell>
          <cell r="T1818">
            <v>0</v>
          </cell>
          <cell r="U1818">
            <v>35</v>
          </cell>
          <cell r="V1818">
            <v>0</v>
          </cell>
          <cell r="W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35</v>
          </cell>
          <cell r="AE1818">
            <v>280100</v>
          </cell>
          <cell r="AF1818">
            <v>0</v>
          </cell>
          <cell r="AI1818">
            <v>2251</v>
          </cell>
          <cell r="AK1818">
            <v>0</v>
          </cell>
          <cell r="AM1818">
            <v>524</v>
          </cell>
          <cell r="AN1818">
            <v>1</v>
          </cell>
          <cell r="AO1818">
            <v>393216</v>
          </cell>
          <cell r="AQ1818">
            <v>0</v>
          </cell>
          <cell r="AR1818">
            <v>0</v>
          </cell>
          <cell r="AS1818" t="str">
            <v>Ы</v>
          </cell>
          <cell r="AT1818" t="str">
            <v>Ы</v>
          </cell>
          <cell r="AU1818">
            <v>0</v>
          </cell>
          <cell r="AV1818">
            <v>0</v>
          </cell>
          <cell r="AW1818">
            <v>23</v>
          </cell>
          <cell r="AX1818">
            <v>1</v>
          </cell>
          <cell r="AY1818">
            <v>0</v>
          </cell>
          <cell r="AZ1818">
            <v>0</v>
          </cell>
          <cell r="BA1818">
            <v>0</v>
          </cell>
          <cell r="BB1818">
            <v>0</v>
          </cell>
          <cell r="BC1818">
            <v>38828</v>
          </cell>
        </row>
        <row r="1819">
          <cell r="A1819">
            <v>2006</v>
          </cell>
          <cell r="B1819">
            <v>2</v>
          </cell>
          <cell r="C1819">
            <v>396</v>
          </cell>
          <cell r="D1819">
            <v>21</v>
          </cell>
          <cell r="E1819">
            <v>792020</v>
          </cell>
          <cell r="F1819">
            <v>0</v>
          </cell>
          <cell r="G1819" t="str">
            <v>Затраты по ШПЗ (основные)</v>
          </cell>
          <cell r="H1819">
            <v>2011</v>
          </cell>
          <cell r="I1819">
            <v>7920</v>
          </cell>
          <cell r="J1819">
            <v>20113.2</v>
          </cell>
          <cell r="K1819">
            <v>1</v>
          </cell>
          <cell r="L1819">
            <v>0</v>
          </cell>
          <cell r="M1819">
            <v>0</v>
          </cell>
          <cell r="N1819">
            <v>0</v>
          </cell>
          <cell r="R1819">
            <v>0</v>
          </cell>
          <cell r="S1819">
            <v>0</v>
          </cell>
          <cell r="T1819">
            <v>0</v>
          </cell>
          <cell r="U1819">
            <v>35</v>
          </cell>
          <cell r="V1819">
            <v>0</v>
          </cell>
          <cell r="W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35</v>
          </cell>
          <cell r="AE1819">
            <v>280300</v>
          </cell>
          <cell r="AF1819">
            <v>0</v>
          </cell>
          <cell r="AI1819">
            <v>2251</v>
          </cell>
          <cell r="AK1819">
            <v>0</v>
          </cell>
          <cell r="AM1819">
            <v>525</v>
          </cell>
          <cell r="AN1819">
            <v>1</v>
          </cell>
          <cell r="AO1819">
            <v>393216</v>
          </cell>
          <cell r="AQ1819">
            <v>0</v>
          </cell>
          <cell r="AR1819">
            <v>0</v>
          </cell>
          <cell r="AS1819" t="str">
            <v>Ы</v>
          </cell>
          <cell r="AT1819" t="str">
            <v>Ы</v>
          </cell>
          <cell r="AU1819">
            <v>0</v>
          </cell>
          <cell r="AV1819">
            <v>0</v>
          </cell>
          <cell r="AW1819">
            <v>23</v>
          </cell>
          <cell r="AX1819">
            <v>1</v>
          </cell>
          <cell r="AY1819">
            <v>0</v>
          </cell>
          <cell r="AZ1819">
            <v>0</v>
          </cell>
          <cell r="BA1819">
            <v>0</v>
          </cell>
          <cell r="BB1819">
            <v>0</v>
          </cell>
          <cell r="BC1819">
            <v>38828</v>
          </cell>
        </row>
        <row r="1820">
          <cell r="A1820">
            <v>2006</v>
          </cell>
          <cell r="B1820">
            <v>2</v>
          </cell>
          <cell r="C1820">
            <v>397</v>
          </cell>
          <cell r="D1820">
            <v>21</v>
          </cell>
          <cell r="E1820">
            <v>792020</v>
          </cell>
          <cell r="F1820">
            <v>0</v>
          </cell>
          <cell r="G1820" t="str">
            <v>Затраты по ШПЗ (основные)</v>
          </cell>
          <cell r="H1820">
            <v>2011</v>
          </cell>
          <cell r="I1820">
            <v>7920</v>
          </cell>
          <cell r="J1820">
            <v>79428.490000000005</v>
          </cell>
          <cell r="K1820">
            <v>1</v>
          </cell>
          <cell r="L1820">
            <v>0</v>
          </cell>
          <cell r="M1820">
            <v>0</v>
          </cell>
          <cell r="N1820">
            <v>0</v>
          </cell>
          <cell r="R1820">
            <v>0</v>
          </cell>
          <cell r="S1820">
            <v>0</v>
          </cell>
          <cell r="T1820">
            <v>0</v>
          </cell>
          <cell r="U1820">
            <v>35</v>
          </cell>
          <cell r="V1820">
            <v>0</v>
          </cell>
          <cell r="W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35</v>
          </cell>
          <cell r="AE1820">
            <v>280400</v>
          </cell>
          <cell r="AF1820">
            <v>0</v>
          </cell>
          <cell r="AI1820">
            <v>2251</v>
          </cell>
          <cell r="AK1820">
            <v>0</v>
          </cell>
          <cell r="AM1820">
            <v>526</v>
          </cell>
          <cell r="AN1820">
            <v>1</v>
          </cell>
          <cell r="AO1820">
            <v>393216</v>
          </cell>
          <cell r="AQ1820">
            <v>0</v>
          </cell>
          <cell r="AR1820">
            <v>0</v>
          </cell>
          <cell r="AS1820" t="str">
            <v>Ы</v>
          </cell>
          <cell r="AT1820" t="str">
            <v>Ы</v>
          </cell>
          <cell r="AU1820">
            <v>0</v>
          </cell>
          <cell r="AV1820">
            <v>0</v>
          </cell>
          <cell r="AW1820">
            <v>23</v>
          </cell>
          <cell r="AX1820">
            <v>1</v>
          </cell>
          <cell r="AY1820">
            <v>0</v>
          </cell>
          <cell r="AZ1820">
            <v>0</v>
          </cell>
          <cell r="BA1820">
            <v>0</v>
          </cell>
          <cell r="BB1820">
            <v>0</v>
          </cell>
          <cell r="BC1820">
            <v>38828</v>
          </cell>
        </row>
        <row r="1821">
          <cell r="A1821">
            <v>2006</v>
          </cell>
          <cell r="B1821">
            <v>2</v>
          </cell>
          <cell r="C1821">
            <v>398</v>
          </cell>
          <cell r="D1821">
            <v>21</v>
          </cell>
          <cell r="E1821">
            <v>792020</v>
          </cell>
          <cell r="F1821">
            <v>0</v>
          </cell>
          <cell r="G1821" t="str">
            <v>Затраты по ШПЗ (основные)</v>
          </cell>
          <cell r="H1821">
            <v>2011</v>
          </cell>
          <cell r="I1821">
            <v>7920</v>
          </cell>
          <cell r="J1821">
            <v>20765.52</v>
          </cell>
          <cell r="K1821">
            <v>1</v>
          </cell>
          <cell r="L1821">
            <v>0</v>
          </cell>
          <cell r="M1821">
            <v>0</v>
          </cell>
          <cell r="N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35</v>
          </cell>
          <cell r="V1821">
            <v>0</v>
          </cell>
          <cell r="W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35</v>
          </cell>
          <cell r="AE1821">
            <v>281000</v>
          </cell>
          <cell r="AF1821">
            <v>0</v>
          </cell>
          <cell r="AI1821">
            <v>2251</v>
          </cell>
          <cell r="AK1821">
            <v>0</v>
          </cell>
          <cell r="AM1821">
            <v>527</v>
          </cell>
          <cell r="AN1821">
            <v>1</v>
          </cell>
          <cell r="AO1821">
            <v>393216</v>
          </cell>
          <cell r="AQ1821">
            <v>0</v>
          </cell>
          <cell r="AR1821">
            <v>0</v>
          </cell>
          <cell r="AS1821" t="str">
            <v>Ы</v>
          </cell>
          <cell r="AT1821" t="str">
            <v>Ы</v>
          </cell>
          <cell r="AU1821">
            <v>0</v>
          </cell>
          <cell r="AV1821">
            <v>0</v>
          </cell>
          <cell r="AW1821">
            <v>23</v>
          </cell>
          <cell r="AX1821">
            <v>1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38828</v>
          </cell>
        </row>
        <row r="1822">
          <cell r="A1822">
            <v>2006</v>
          </cell>
          <cell r="B1822">
            <v>2</v>
          </cell>
          <cell r="C1822">
            <v>399</v>
          </cell>
          <cell r="D1822">
            <v>21</v>
          </cell>
          <cell r="E1822">
            <v>792020</v>
          </cell>
          <cell r="F1822">
            <v>0</v>
          </cell>
          <cell r="G1822" t="str">
            <v>Затраты по ШПЗ (основные)</v>
          </cell>
          <cell r="H1822">
            <v>2011</v>
          </cell>
          <cell r="I1822">
            <v>7920</v>
          </cell>
          <cell r="J1822">
            <v>51833.5</v>
          </cell>
          <cell r="K1822">
            <v>1</v>
          </cell>
          <cell r="L1822">
            <v>0</v>
          </cell>
          <cell r="M1822">
            <v>0</v>
          </cell>
          <cell r="N1822">
            <v>0</v>
          </cell>
          <cell r="R1822">
            <v>0</v>
          </cell>
          <cell r="S1822">
            <v>0</v>
          </cell>
          <cell r="T1822">
            <v>0</v>
          </cell>
          <cell r="U1822">
            <v>35</v>
          </cell>
          <cell r="V1822">
            <v>0</v>
          </cell>
          <cell r="W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35</v>
          </cell>
          <cell r="AE1822">
            <v>281100</v>
          </cell>
          <cell r="AF1822">
            <v>0</v>
          </cell>
          <cell r="AI1822">
            <v>2251</v>
          </cell>
          <cell r="AK1822">
            <v>0</v>
          </cell>
          <cell r="AM1822">
            <v>528</v>
          </cell>
          <cell r="AN1822">
            <v>1</v>
          </cell>
          <cell r="AO1822">
            <v>393216</v>
          </cell>
          <cell r="AQ1822">
            <v>0</v>
          </cell>
          <cell r="AR1822">
            <v>0</v>
          </cell>
          <cell r="AS1822" t="str">
            <v>Ы</v>
          </cell>
          <cell r="AT1822" t="str">
            <v>Ы</v>
          </cell>
          <cell r="AU1822">
            <v>0</v>
          </cell>
          <cell r="AV1822">
            <v>0</v>
          </cell>
          <cell r="AW1822">
            <v>23</v>
          </cell>
          <cell r="AX1822">
            <v>1</v>
          </cell>
          <cell r="AY1822">
            <v>0</v>
          </cell>
          <cell r="AZ1822">
            <v>0</v>
          </cell>
          <cell r="BA1822">
            <v>0</v>
          </cell>
          <cell r="BB1822">
            <v>0</v>
          </cell>
          <cell r="BC1822">
            <v>38828</v>
          </cell>
        </row>
        <row r="1823">
          <cell r="A1823">
            <v>2006</v>
          </cell>
          <cell r="B1823">
            <v>2</v>
          </cell>
          <cell r="C1823">
            <v>400</v>
          </cell>
          <cell r="D1823">
            <v>21</v>
          </cell>
          <cell r="E1823">
            <v>792020</v>
          </cell>
          <cell r="F1823">
            <v>0</v>
          </cell>
          <cell r="G1823" t="str">
            <v>Затраты по ШПЗ (основные)</v>
          </cell>
          <cell r="H1823">
            <v>2011</v>
          </cell>
          <cell r="I1823">
            <v>7920</v>
          </cell>
          <cell r="J1823">
            <v>2340.73</v>
          </cell>
          <cell r="K1823">
            <v>1</v>
          </cell>
          <cell r="L1823">
            <v>0</v>
          </cell>
          <cell r="M1823">
            <v>0</v>
          </cell>
          <cell r="N1823">
            <v>0</v>
          </cell>
          <cell r="R1823">
            <v>0</v>
          </cell>
          <cell r="S1823">
            <v>0</v>
          </cell>
          <cell r="T1823">
            <v>0</v>
          </cell>
          <cell r="U1823">
            <v>35</v>
          </cell>
          <cell r="V1823">
            <v>0</v>
          </cell>
          <cell r="W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35</v>
          </cell>
          <cell r="AE1823">
            <v>282200</v>
          </cell>
          <cell r="AF1823">
            <v>0</v>
          </cell>
          <cell r="AI1823">
            <v>2251</v>
          </cell>
          <cell r="AK1823">
            <v>0</v>
          </cell>
          <cell r="AM1823">
            <v>529</v>
          </cell>
          <cell r="AN1823">
            <v>1</v>
          </cell>
          <cell r="AO1823">
            <v>393216</v>
          </cell>
          <cell r="AQ1823">
            <v>0</v>
          </cell>
          <cell r="AR1823">
            <v>0</v>
          </cell>
          <cell r="AS1823" t="str">
            <v>Ы</v>
          </cell>
          <cell r="AT1823" t="str">
            <v>Ы</v>
          </cell>
          <cell r="AU1823">
            <v>0</v>
          </cell>
          <cell r="AV1823">
            <v>0</v>
          </cell>
          <cell r="AW1823">
            <v>23</v>
          </cell>
          <cell r="AX1823">
            <v>1</v>
          </cell>
          <cell r="AY1823">
            <v>0</v>
          </cell>
          <cell r="AZ1823">
            <v>0</v>
          </cell>
          <cell r="BA1823">
            <v>0</v>
          </cell>
          <cell r="BB1823">
            <v>0</v>
          </cell>
          <cell r="BC1823">
            <v>38828</v>
          </cell>
        </row>
        <row r="1824">
          <cell r="A1824">
            <v>2006</v>
          </cell>
          <cell r="B1824">
            <v>2</v>
          </cell>
          <cell r="C1824">
            <v>401</v>
          </cell>
          <cell r="D1824">
            <v>21</v>
          </cell>
          <cell r="E1824">
            <v>792020</v>
          </cell>
          <cell r="F1824">
            <v>0</v>
          </cell>
          <cell r="G1824" t="str">
            <v>Затраты по ШПЗ (основные)</v>
          </cell>
          <cell r="H1824">
            <v>2011</v>
          </cell>
          <cell r="I1824">
            <v>7920</v>
          </cell>
          <cell r="J1824">
            <v>24104</v>
          </cell>
          <cell r="K1824">
            <v>1</v>
          </cell>
          <cell r="L1824">
            <v>0</v>
          </cell>
          <cell r="M1824">
            <v>0</v>
          </cell>
          <cell r="N1824">
            <v>0</v>
          </cell>
          <cell r="R1824">
            <v>0</v>
          </cell>
          <cell r="S1824">
            <v>0</v>
          </cell>
          <cell r="T1824">
            <v>0</v>
          </cell>
          <cell r="U1824">
            <v>35</v>
          </cell>
          <cell r="V1824">
            <v>0</v>
          </cell>
          <cell r="W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35</v>
          </cell>
          <cell r="AE1824">
            <v>283000</v>
          </cell>
          <cell r="AF1824">
            <v>0</v>
          </cell>
          <cell r="AI1824">
            <v>2251</v>
          </cell>
          <cell r="AK1824">
            <v>0</v>
          </cell>
          <cell r="AM1824">
            <v>530</v>
          </cell>
          <cell r="AN1824">
            <v>1</v>
          </cell>
          <cell r="AO1824">
            <v>393216</v>
          </cell>
          <cell r="AQ1824">
            <v>0</v>
          </cell>
          <cell r="AR1824">
            <v>0</v>
          </cell>
          <cell r="AS1824" t="str">
            <v>Ы</v>
          </cell>
          <cell r="AT1824" t="str">
            <v>Ы</v>
          </cell>
          <cell r="AU1824">
            <v>0</v>
          </cell>
          <cell r="AV1824">
            <v>0</v>
          </cell>
          <cell r="AW1824">
            <v>23</v>
          </cell>
          <cell r="AX1824">
            <v>1</v>
          </cell>
          <cell r="AY1824">
            <v>0</v>
          </cell>
          <cell r="AZ1824">
            <v>0</v>
          </cell>
          <cell r="BA1824">
            <v>0</v>
          </cell>
          <cell r="BB1824">
            <v>0</v>
          </cell>
          <cell r="BC1824">
            <v>38828</v>
          </cell>
        </row>
        <row r="1825">
          <cell r="A1825">
            <v>2006</v>
          </cell>
          <cell r="B1825">
            <v>2</v>
          </cell>
          <cell r="C1825">
            <v>402</v>
          </cell>
          <cell r="D1825">
            <v>21</v>
          </cell>
          <cell r="E1825">
            <v>792020</v>
          </cell>
          <cell r="F1825">
            <v>0</v>
          </cell>
          <cell r="G1825" t="str">
            <v>Затраты по ШПЗ (основные)</v>
          </cell>
          <cell r="H1825">
            <v>2011</v>
          </cell>
          <cell r="I1825">
            <v>7920</v>
          </cell>
          <cell r="J1825">
            <v>7092.96</v>
          </cell>
          <cell r="K1825">
            <v>1</v>
          </cell>
          <cell r="L1825">
            <v>0</v>
          </cell>
          <cell r="M1825">
            <v>0</v>
          </cell>
          <cell r="N1825">
            <v>0</v>
          </cell>
          <cell r="R1825">
            <v>0</v>
          </cell>
          <cell r="S1825">
            <v>0</v>
          </cell>
          <cell r="T1825">
            <v>0</v>
          </cell>
          <cell r="U1825">
            <v>35</v>
          </cell>
          <cell r="V1825">
            <v>0</v>
          </cell>
          <cell r="W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35</v>
          </cell>
          <cell r="AE1825">
            <v>285000</v>
          </cell>
          <cell r="AF1825">
            <v>0</v>
          </cell>
          <cell r="AI1825">
            <v>2251</v>
          </cell>
          <cell r="AK1825">
            <v>0</v>
          </cell>
          <cell r="AM1825">
            <v>531</v>
          </cell>
          <cell r="AN1825">
            <v>1</v>
          </cell>
          <cell r="AO1825">
            <v>393216</v>
          </cell>
          <cell r="AQ1825">
            <v>0</v>
          </cell>
          <cell r="AR1825">
            <v>0</v>
          </cell>
          <cell r="AS1825" t="str">
            <v>Ы</v>
          </cell>
          <cell r="AT1825" t="str">
            <v>Ы</v>
          </cell>
          <cell r="AU1825">
            <v>0</v>
          </cell>
          <cell r="AV1825">
            <v>0</v>
          </cell>
          <cell r="AW1825">
            <v>23</v>
          </cell>
          <cell r="AX1825">
            <v>1</v>
          </cell>
          <cell r="AY1825">
            <v>0</v>
          </cell>
          <cell r="AZ1825">
            <v>0</v>
          </cell>
          <cell r="BA1825">
            <v>0</v>
          </cell>
          <cell r="BB1825">
            <v>0</v>
          </cell>
          <cell r="BC1825">
            <v>38828</v>
          </cell>
        </row>
        <row r="1826">
          <cell r="A1826">
            <v>2006</v>
          </cell>
          <cell r="B1826">
            <v>2</v>
          </cell>
          <cell r="C1826">
            <v>403</v>
          </cell>
          <cell r="D1826">
            <v>21</v>
          </cell>
          <cell r="E1826">
            <v>792020</v>
          </cell>
          <cell r="F1826">
            <v>0</v>
          </cell>
          <cell r="G1826" t="str">
            <v>Затраты по ШПЗ (основные)</v>
          </cell>
          <cell r="H1826">
            <v>2011</v>
          </cell>
          <cell r="I1826">
            <v>7920</v>
          </cell>
          <cell r="J1826">
            <v>60441.440000000002</v>
          </cell>
          <cell r="K1826">
            <v>1</v>
          </cell>
          <cell r="L1826">
            <v>0</v>
          </cell>
          <cell r="M1826">
            <v>0</v>
          </cell>
          <cell r="N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35</v>
          </cell>
          <cell r="V1826">
            <v>0</v>
          </cell>
          <cell r="W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35</v>
          </cell>
          <cell r="AE1826">
            <v>311000</v>
          </cell>
          <cell r="AF1826">
            <v>0</v>
          </cell>
          <cell r="AI1826">
            <v>2251</v>
          </cell>
          <cell r="AK1826">
            <v>0</v>
          </cell>
          <cell r="AM1826">
            <v>532</v>
          </cell>
          <cell r="AN1826">
            <v>1</v>
          </cell>
          <cell r="AO1826">
            <v>393216</v>
          </cell>
          <cell r="AQ1826">
            <v>0</v>
          </cell>
          <cell r="AR1826">
            <v>0</v>
          </cell>
          <cell r="AS1826" t="str">
            <v>Ы</v>
          </cell>
          <cell r="AT1826" t="str">
            <v>Ы</v>
          </cell>
          <cell r="AU1826">
            <v>0</v>
          </cell>
          <cell r="AV1826">
            <v>0</v>
          </cell>
          <cell r="AW1826">
            <v>23</v>
          </cell>
          <cell r="AX1826">
            <v>1</v>
          </cell>
          <cell r="AY1826">
            <v>0</v>
          </cell>
          <cell r="AZ1826">
            <v>0</v>
          </cell>
          <cell r="BA1826">
            <v>0</v>
          </cell>
          <cell r="BB1826">
            <v>0</v>
          </cell>
          <cell r="BC1826">
            <v>38828</v>
          </cell>
        </row>
        <row r="1827">
          <cell r="A1827">
            <v>2006</v>
          </cell>
          <cell r="B1827">
            <v>2</v>
          </cell>
          <cell r="C1827">
            <v>404</v>
          </cell>
          <cell r="D1827">
            <v>21</v>
          </cell>
          <cell r="E1827">
            <v>792020</v>
          </cell>
          <cell r="F1827">
            <v>0</v>
          </cell>
          <cell r="G1827" t="str">
            <v>Затраты по ШПЗ (основные)</v>
          </cell>
          <cell r="H1827">
            <v>2011</v>
          </cell>
          <cell r="I1827">
            <v>7920</v>
          </cell>
          <cell r="J1827">
            <v>122759.19</v>
          </cell>
          <cell r="K1827">
            <v>1</v>
          </cell>
          <cell r="L1827">
            <v>0</v>
          </cell>
          <cell r="M1827">
            <v>0</v>
          </cell>
          <cell r="N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35</v>
          </cell>
          <cell r="V1827">
            <v>0</v>
          </cell>
          <cell r="W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35</v>
          </cell>
          <cell r="AE1827">
            <v>312000</v>
          </cell>
          <cell r="AF1827">
            <v>0</v>
          </cell>
          <cell r="AI1827">
            <v>2251</v>
          </cell>
          <cell r="AK1827">
            <v>0</v>
          </cell>
          <cell r="AM1827">
            <v>533</v>
          </cell>
          <cell r="AN1827">
            <v>1</v>
          </cell>
          <cell r="AO1827">
            <v>393216</v>
          </cell>
          <cell r="AQ1827">
            <v>0</v>
          </cell>
          <cell r="AR1827">
            <v>0</v>
          </cell>
          <cell r="AS1827" t="str">
            <v>Ы</v>
          </cell>
          <cell r="AT1827" t="str">
            <v>Ы</v>
          </cell>
          <cell r="AU1827">
            <v>0</v>
          </cell>
          <cell r="AV1827">
            <v>0</v>
          </cell>
          <cell r="AW1827">
            <v>23</v>
          </cell>
          <cell r="AX1827">
            <v>1</v>
          </cell>
          <cell r="AY1827">
            <v>0</v>
          </cell>
          <cell r="AZ1827">
            <v>0</v>
          </cell>
          <cell r="BA1827">
            <v>0</v>
          </cell>
          <cell r="BB1827">
            <v>0</v>
          </cell>
          <cell r="BC1827">
            <v>38828</v>
          </cell>
        </row>
        <row r="1828">
          <cell r="A1828">
            <v>2006</v>
          </cell>
          <cell r="B1828">
            <v>2</v>
          </cell>
          <cell r="C1828">
            <v>405</v>
          </cell>
          <cell r="D1828">
            <v>21</v>
          </cell>
          <cell r="E1828">
            <v>792020</v>
          </cell>
          <cell r="F1828">
            <v>0</v>
          </cell>
          <cell r="G1828" t="str">
            <v>Затраты по ШПЗ (основные)</v>
          </cell>
          <cell r="H1828">
            <v>2011</v>
          </cell>
          <cell r="I1828">
            <v>7920</v>
          </cell>
          <cell r="J1828">
            <v>28169.72</v>
          </cell>
          <cell r="K1828">
            <v>1</v>
          </cell>
          <cell r="L1828">
            <v>0</v>
          </cell>
          <cell r="M1828">
            <v>0</v>
          </cell>
          <cell r="N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35</v>
          </cell>
          <cell r="V1828">
            <v>0</v>
          </cell>
          <cell r="W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35</v>
          </cell>
          <cell r="AE1828">
            <v>312100</v>
          </cell>
          <cell r="AF1828">
            <v>0</v>
          </cell>
          <cell r="AI1828">
            <v>2251</v>
          </cell>
          <cell r="AK1828">
            <v>0</v>
          </cell>
          <cell r="AM1828">
            <v>534</v>
          </cell>
          <cell r="AN1828">
            <v>1</v>
          </cell>
          <cell r="AO1828">
            <v>393216</v>
          </cell>
          <cell r="AQ1828">
            <v>0</v>
          </cell>
          <cell r="AR1828">
            <v>0</v>
          </cell>
          <cell r="AS1828" t="str">
            <v>Ы</v>
          </cell>
          <cell r="AT1828" t="str">
            <v>Ы</v>
          </cell>
          <cell r="AU1828">
            <v>0</v>
          </cell>
          <cell r="AV1828">
            <v>0</v>
          </cell>
          <cell r="AW1828">
            <v>23</v>
          </cell>
          <cell r="AX1828">
            <v>1</v>
          </cell>
          <cell r="AY1828">
            <v>0</v>
          </cell>
          <cell r="AZ1828">
            <v>0</v>
          </cell>
          <cell r="BA1828">
            <v>0</v>
          </cell>
          <cell r="BB1828">
            <v>0</v>
          </cell>
          <cell r="BC1828">
            <v>38828</v>
          </cell>
        </row>
        <row r="1829">
          <cell r="A1829">
            <v>2006</v>
          </cell>
          <cell r="B1829">
            <v>2</v>
          </cell>
          <cell r="C1829">
            <v>406</v>
          </cell>
          <cell r="D1829">
            <v>21</v>
          </cell>
          <cell r="E1829">
            <v>792020</v>
          </cell>
          <cell r="F1829">
            <v>0</v>
          </cell>
          <cell r="G1829" t="str">
            <v>Затраты по ШПЗ (основные)</v>
          </cell>
          <cell r="H1829">
            <v>2011</v>
          </cell>
          <cell r="I1829">
            <v>7920</v>
          </cell>
          <cell r="J1829">
            <v>268038.36</v>
          </cell>
          <cell r="K1829">
            <v>1</v>
          </cell>
          <cell r="L1829">
            <v>0</v>
          </cell>
          <cell r="M1829">
            <v>0</v>
          </cell>
          <cell r="N1829">
            <v>0</v>
          </cell>
          <cell r="R1829">
            <v>0</v>
          </cell>
          <cell r="S1829">
            <v>0</v>
          </cell>
          <cell r="T1829">
            <v>0</v>
          </cell>
          <cell r="U1829">
            <v>35</v>
          </cell>
          <cell r="V1829">
            <v>0</v>
          </cell>
          <cell r="W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35</v>
          </cell>
          <cell r="AE1829">
            <v>312200</v>
          </cell>
          <cell r="AF1829">
            <v>0</v>
          </cell>
          <cell r="AI1829">
            <v>2251</v>
          </cell>
          <cell r="AK1829">
            <v>0</v>
          </cell>
          <cell r="AM1829">
            <v>535</v>
          </cell>
          <cell r="AN1829">
            <v>1</v>
          </cell>
          <cell r="AO1829">
            <v>393216</v>
          </cell>
          <cell r="AQ1829">
            <v>0</v>
          </cell>
          <cell r="AR1829">
            <v>0</v>
          </cell>
          <cell r="AS1829" t="str">
            <v>Ы</v>
          </cell>
          <cell r="AT1829" t="str">
            <v>Ы</v>
          </cell>
          <cell r="AU1829">
            <v>0</v>
          </cell>
          <cell r="AV1829">
            <v>0</v>
          </cell>
          <cell r="AW1829">
            <v>23</v>
          </cell>
          <cell r="AX1829">
            <v>1</v>
          </cell>
          <cell r="AY1829">
            <v>0</v>
          </cell>
          <cell r="AZ1829">
            <v>0</v>
          </cell>
          <cell r="BA1829">
            <v>0</v>
          </cell>
          <cell r="BB1829">
            <v>0</v>
          </cell>
          <cell r="BC1829">
            <v>38828</v>
          </cell>
        </row>
        <row r="1830">
          <cell r="A1830">
            <v>2006</v>
          </cell>
          <cell r="B1830">
            <v>2</v>
          </cell>
          <cell r="C1830">
            <v>407</v>
          </cell>
          <cell r="D1830">
            <v>21</v>
          </cell>
          <cell r="E1830">
            <v>792020</v>
          </cell>
          <cell r="F1830">
            <v>0</v>
          </cell>
          <cell r="G1830" t="str">
            <v>Затраты по ШПЗ (основные)</v>
          </cell>
          <cell r="H1830">
            <v>2011</v>
          </cell>
          <cell r="I1830">
            <v>7920</v>
          </cell>
          <cell r="J1830">
            <v>22901.19</v>
          </cell>
          <cell r="K1830">
            <v>1</v>
          </cell>
          <cell r="L1830">
            <v>0</v>
          </cell>
          <cell r="M1830">
            <v>0</v>
          </cell>
          <cell r="N1830">
            <v>0</v>
          </cell>
          <cell r="R1830">
            <v>0</v>
          </cell>
          <cell r="S1830">
            <v>0</v>
          </cell>
          <cell r="T1830">
            <v>0</v>
          </cell>
          <cell r="U1830">
            <v>35</v>
          </cell>
          <cell r="V1830">
            <v>0</v>
          </cell>
          <cell r="W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35</v>
          </cell>
          <cell r="AE1830">
            <v>313000</v>
          </cell>
          <cell r="AF1830">
            <v>0</v>
          </cell>
          <cell r="AI1830">
            <v>2251</v>
          </cell>
          <cell r="AK1830">
            <v>0</v>
          </cell>
          <cell r="AM1830">
            <v>536</v>
          </cell>
          <cell r="AN1830">
            <v>1</v>
          </cell>
          <cell r="AO1830">
            <v>393216</v>
          </cell>
          <cell r="AQ1830">
            <v>0</v>
          </cell>
          <cell r="AR1830">
            <v>0</v>
          </cell>
          <cell r="AS1830" t="str">
            <v>Ы</v>
          </cell>
          <cell r="AT1830" t="str">
            <v>Ы</v>
          </cell>
          <cell r="AU1830">
            <v>0</v>
          </cell>
          <cell r="AV1830">
            <v>0</v>
          </cell>
          <cell r="AW1830">
            <v>23</v>
          </cell>
          <cell r="AX1830">
            <v>1</v>
          </cell>
          <cell r="AY1830">
            <v>0</v>
          </cell>
          <cell r="AZ1830">
            <v>0</v>
          </cell>
          <cell r="BA1830">
            <v>0</v>
          </cell>
          <cell r="BB1830">
            <v>0</v>
          </cell>
          <cell r="BC1830">
            <v>38828</v>
          </cell>
        </row>
        <row r="1831">
          <cell r="A1831">
            <v>2006</v>
          </cell>
          <cell r="B1831">
            <v>2</v>
          </cell>
          <cell r="C1831">
            <v>408</v>
          </cell>
          <cell r="D1831">
            <v>21</v>
          </cell>
          <cell r="E1831">
            <v>792020</v>
          </cell>
          <cell r="F1831">
            <v>0</v>
          </cell>
          <cell r="G1831" t="str">
            <v>Затраты по ШПЗ (основные)</v>
          </cell>
          <cell r="H1831">
            <v>2011</v>
          </cell>
          <cell r="I1831">
            <v>7920</v>
          </cell>
          <cell r="J1831">
            <v>41671.279999999999</v>
          </cell>
          <cell r="K1831">
            <v>1</v>
          </cell>
          <cell r="L1831">
            <v>0</v>
          </cell>
          <cell r="M1831">
            <v>0</v>
          </cell>
          <cell r="N1831">
            <v>0</v>
          </cell>
          <cell r="R1831">
            <v>0</v>
          </cell>
          <cell r="S1831">
            <v>0</v>
          </cell>
          <cell r="T1831">
            <v>0</v>
          </cell>
          <cell r="U1831">
            <v>35</v>
          </cell>
          <cell r="V1831">
            <v>0</v>
          </cell>
          <cell r="W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35</v>
          </cell>
          <cell r="AE1831">
            <v>314000</v>
          </cell>
          <cell r="AF1831">
            <v>0</v>
          </cell>
          <cell r="AI1831">
            <v>2251</v>
          </cell>
          <cell r="AK1831">
            <v>0</v>
          </cell>
          <cell r="AM1831">
            <v>537</v>
          </cell>
          <cell r="AN1831">
            <v>1</v>
          </cell>
          <cell r="AO1831">
            <v>393216</v>
          </cell>
          <cell r="AQ1831">
            <v>0</v>
          </cell>
          <cell r="AR1831">
            <v>0</v>
          </cell>
          <cell r="AS1831" t="str">
            <v>Ы</v>
          </cell>
          <cell r="AT1831" t="str">
            <v>Ы</v>
          </cell>
          <cell r="AU1831">
            <v>0</v>
          </cell>
          <cell r="AV1831">
            <v>0</v>
          </cell>
          <cell r="AW1831">
            <v>23</v>
          </cell>
          <cell r="AX1831">
            <v>1</v>
          </cell>
          <cell r="AY1831">
            <v>0</v>
          </cell>
          <cell r="AZ1831">
            <v>0</v>
          </cell>
          <cell r="BA1831">
            <v>0</v>
          </cell>
          <cell r="BB1831">
            <v>0</v>
          </cell>
          <cell r="BC1831">
            <v>38828</v>
          </cell>
        </row>
        <row r="1832">
          <cell r="A1832">
            <v>2006</v>
          </cell>
          <cell r="B1832">
            <v>2</v>
          </cell>
          <cell r="C1832">
            <v>409</v>
          </cell>
          <cell r="D1832">
            <v>21</v>
          </cell>
          <cell r="E1832">
            <v>792020</v>
          </cell>
          <cell r="F1832">
            <v>0</v>
          </cell>
          <cell r="G1832" t="str">
            <v>Затраты по ШПЗ (основные)</v>
          </cell>
          <cell r="H1832">
            <v>2011</v>
          </cell>
          <cell r="I1832">
            <v>7920</v>
          </cell>
          <cell r="J1832">
            <v>8372.98</v>
          </cell>
          <cell r="K1832">
            <v>1</v>
          </cell>
          <cell r="L1832">
            <v>0</v>
          </cell>
          <cell r="M1832">
            <v>0</v>
          </cell>
          <cell r="N1832">
            <v>0</v>
          </cell>
          <cell r="R1832">
            <v>0</v>
          </cell>
          <cell r="S1832">
            <v>0</v>
          </cell>
          <cell r="T1832">
            <v>0</v>
          </cell>
          <cell r="U1832">
            <v>35</v>
          </cell>
          <cell r="V1832">
            <v>0</v>
          </cell>
          <cell r="W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35</v>
          </cell>
          <cell r="AE1832">
            <v>315000</v>
          </cell>
          <cell r="AF1832">
            <v>0</v>
          </cell>
          <cell r="AI1832">
            <v>2251</v>
          </cell>
          <cell r="AK1832">
            <v>0</v>
          </cell>
          <cell r="AM1832">
            <v>538</v>
          </cell>
          <cell r="AN1832">
            <v>1</v>
          </cell>
          <cell r="AO1832">
            <v>393216</v>
          </cell>
          <cell r="AQ1832">
            <v>0</v>
          </cell>
          <cell r="AR1832">
            <v>0</v>
          </cell>
          <cell r="AS1832" t="str">
            <v>Ы</v>
          </cell>
          <cell r="AT1832" t="str">
            <v>Ы</v>
          </cell>
          <cell r="AU1832">
            <v>0</v>
          </cell>
          <cell r="AV1832">
            <v>0</v>
          </cell>
          <cell r="AW1832">
            <v>23</v>
          </cell>
          <cell r="AX1832">
            <v>1</v>
          </cell>
          <cell r="AY1832">
            <v>0</v>
          </cell>
          <cell r="AZ1832">
            <v>0</v>
          </cell>
          <cell r="BA1832">
            <v>0</v>
          </cell>
          <cell r="BB1832">
            <v>0</v>
          </cell>
          <cell r="BC1832">
            <v>38828</v>
          </cell>
        </row>
        <row r="1833">
          <cell r="A1833">
            <v>2006</v>
          </cell>
          <cell r="B1833">
            <v>2</v>
          </cell>
          <cell r="C1833">
            <v>410</v>
          </cell>
          <cell r="D1833">
            <v>21</v>
          </cell>
          <cell r="E1833">
            <v>792020</v>
          </cell>
          <cell r="F1833">
            <v>0</v>
          </cell>
          <cell r="G1833" t="str">
            <v>Затраты по ШПЗ (основные)</v>
          </cell>
          <cell r="H1833">
            <v>2011</v>
          </cell>
          <cell r="I1833">
            <v>7920</v>
          </cell>
          <cell r="J1833">
            <v>662701.34</v>
          </cell>
          <cell r="K1833">
            <v>1</v>
          </cell>
          <cell r="L1833">
            <v>0</v>
          </cell>
          <cell r="M1833">
            <v>0</v>
          </cell>
          <cell r="N1833">
            <v>0</v>
          </cell>
          <cell r="R1833">
            <v>0</v>
          </cell>
          <cell r="S1833">
            <v>0</v>
          </cell>
          <cell r="T1833">
            <v>0</v>
          </cell>
          <cell r="U1833">
            <v>35</v>
          </cell>
          <cell r="V1833">
            <v>0</v>
          </cell>
          <cell r="W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35</v>
          </cell>
          <cell r="AE1833">
            <v>410000</v>
          </cell>
          <cell r="AF1833">
            <v>0</v>
          </cell>
          <cell r="AI1833">
            <v>2251</v>
          </cell>
          <cell r="AK1833">
            <v>0</v>
          </cell>
          <cell r="AM1833">
            <v>539</v>
          </cell>
          <cell r="AN1833">
            <v>1</v>
          </cell>
          <cell r="AO1833">
            <v>393216</v>
          </cell>
          <cell r="AQ1833">
            <v>0</v>
          </cell>
          <cell r="AR1833">
            <v>0</v>
          </cell>
          <cell r="AS1833" t="str">
            <v>Ы</v>
          </cell>
          <cell r="AT1833" t="str">
            <v>Ы</v>
          </cell>
          <cell r="AU1833">
            <v>0</v>
          </cell>
          <cell r="AV1833">
            <v>0</v>
          </cell>
          <cell r="AW1833">
            <v>23</v>
          </cell>
          <cell r="AX1833">
            <v>1</v>
          </cell>
          <cell r="AY1833">
            <v>0</v>
          </cell>
          <cell r="AZ1833">
            <v>0</v>
          </cell>
          <cell r="BA1833">
            <v>0</v>
          </cell>
          <cell r="BB1833">
            <v>0</v>
          </cell>
          <cell r="BC1833">
            <v>38828</v>
          </cell>
        </row>
        <row r="1834">
          <cell r="A1834">
            <v>2006</v>
          </cell>
          <cell r="B1834">
            <v>2</v>
          </cell>
          <cell r="C1834">
            <v>411</v>
          </cell>
          <cell r="D1834">
            <v>21</v>
          </cell>
          <cell r="E1834">
            <v>792020</v>
          </cell>
          <cell r="F1834">
            <v>0</v>
          </cell>
          <cell r="G1834" t="str">
            <v>Затраты по ШПЗ (основные)</v>
          </cell>
          <cell r="H1834">
            <v>2011</v>
          </cell>
          <cell r="I1834">
            <v>7920</v>
          </cell>
          <cell r="J1834">
            <v>76669.37</v>
          </cell>
          <cell r="K1834">
            <v>1</v>
          </cell>
          <cell r="L1834">
            <v>0</v>
          </cell>
          <cell r="M1834">
            <v>0</v>
          </cell>
          <cell r="N1834">
            <v>0</v>
          </cell>
          <cell r="R1834">
            <v>0</v>
          </cell>
          <cell r="S1834">
            <v>0</v>
          </cell>
          <cell r="T1834">
            <v>0</v>
          </cell>
          <cell r="U1834">
            <v>35</v>
          </cell>
          <cell r="V1834">
            <v>0</v>
          </cell>
          <cell r="W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35</v>
          </cell>
          <cell r="AE1834">
            <v>420000</v>
          </cell>
          <cell r="AF1834">
            <v>0</v>
          </cell>
          <cell r="AI1834">
            <v>2251</v>
          </cell>
          <cell r="AK1834">
            <v>0</v>
          </cell>
          <cell r="AM1834">
            <v>540</v>
          </cell>
          <cell r="AN1834">
            <v>1</v>
          </cell>
          <cell r="AO1834">
            <v>393216</v>
          </cell>
          <cell r="AQ1834">
            <v>0</v>
          </cell>
          <cell r="AR1834">
            <v>0</v>
          </cell>
          <cell r="AS1834" t="str">
            <v>Ы</v>
          </cell>
          <cell r="AT1834" t="str">
            <v>Ы</v>
          </cell>
          <cell r="AU1834">
            <v>0</v>
          </cell>
          <cell r="AV1834">
            <v>0</v>
          </cell>
          <cell r="AW1834">
            <v>23</v>
          </cell>
          <cell r="AX1834">
            <v>1</v>
          </cell>
          <cell r="AY1834">
            <v>0</v>
          </cell>
          <cell r="AZ1834">
            <v>0</v>
          </cell>
          <cell r="BA1834">
            <v>0</v>
          </cell>
          <cell r="BB1834">
            <v>0</v>
          </cell>
          <cell r="BC1834">
            <v>38828</v>
          </cell>
        </row>
        <row r="1835">
          <cell r="A1835">
            <v>2006</v>
          </cell>
          <cell r="B1835">
            <v>2</v>
          </cell>
          <cell r="C1835">
            <v>412</v>
          </cell>
          <cell r="D1835">
            <v>21</v>
          </cell>
          <cell r="E1835">
            <v>792020</v>
          </cell>
          <cell r="F1835">
            <v>0</v>
          </cell>
          <cell r="G1835" t="str">
            <v>Затраты по ШПЗ (основные)</v>
          </cell>
          <cell r="H1835">
            <v>2011</v>
          </cell>
          <cell r="I1835">
            <v>7920</v>
          </cell>
          <cell r="J1835">
            <v>61573.88</v>
          </cell>
          <cell r="K1835">
            <v>1</v>
          </cell>
          <cell r="L1835">
            <v>0</v>
          </cell>
          <cell r="M1835">
            <v>0</v>
          </cell>
          <cell r="N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35</v>
          </cell>
          <cell r="V1835">
            <v>0</v>
          </cell>
          <cell r="W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35</v>
          </cell>
          <cell r="AE1835">
            <v>430000</v>
          </cell>
          <cell r="AF1835">
            <v>0</v>
          </cell>
          <cell r="AI1835">
            <v>2251</v>
          </cell>
          <cell r="AK1835">
            <v>0</v>
          </cell>
          <cell r="AM1835">
            <v>541</v>
          </cell>
          <cell r="AN1835">
            <v>1</v>
          </cell>
          <cell r="AO1835">
            <v>393216</v>
          </cell>
          <cell r="AQ1835">
            <v>0</v>
          </cell>
          <cell r="AR1835">
            <v>0</v>
          </cell>
          <cell r="AS1835" t="str">
            <v>Ы</v>
          </cell>
          <cell r="AT1835" t="str">
            <v>Ы</v>
          </cell>
          <cell r="AU1835">
            <v>0</v>
          </cell>
          <cell r="AV1835">
            <v>0</v>
          </cell>
          <cell r="AW1835">
            <v>23</v>
          </cell>
          <cell r="AX1835">
            <v>1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38828</v>
          </cell>
        </row>
        <row r="1836">
          <cell r="A1836">
            <v>2006</v>
          </cell>
          <cell r="B1836">
            <v>2</v>
          </cell>
          <cell r="C1836">
            <v>413</v>
          </cell>
          <cell r="D1836">
            <v>21</v>
          </cell>
          <cell r="E1836">
            <v>792020</v>
          </cell>
          <cell r="F1836">
            <v>0</v>
          </cell>
          <cell r="G1836" t="str">
            <v>Затраты по ШПЗ (основные)</v>
          </cell>
          <cell r="H1836">
            <v>2011</v>
          </cell>
          <cell r="I1836">
            <v>7920</v>
          </cell>
          <cell r="J1836">
            <v>406006</v>
          </cell>
          <cell r="K1836">
            <v>1</v>
          </cell>
          <cell r="L1836">
            <v>0</v>
          </cell>
          <cell r="M1836">
            <v>0</v>
          </cell>
          <cell r="N1836">
            <v>0</v>
          </cell>
          <cell r="R1836">
            <v>0</v>
          </cell>
          <cell r="S1836">
            <v>0</v>
          </cell>
          <cell r="T1836">
            <v>0</v>
          </cell>
          <cell r="U1836">
            <v>35</v>
          </cell>
          <cell r="V1836">
            <v>0</v>
          </cell>
          <cell r="W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35</v>
          </cell>
          <cell r="AE1836">
            <v>430110</v>
          </cell>
          <cell r="AF1836">
            <v>0</v>
          </cell>
          <cell r="AI1836">
            <v>2251</v>
          </cell>
          <cell r="AK1836">
            <v>0</v>
          </cell>
          <cell r="AM1836">
            <v>542</v>
          </cell>
          <cell r="AN1836">
            <v>1</v>
          </cell>
          <cell r="AO1836">
            <v>393216</v>
          </cell>
          <cell r="AQ1836">
            <v>0</v>
          </cell>
          <cell r="AR1836">
            <v>0</v>
          </cell>
          <cell r="AS1836" t="str">
            <v>Ы</v>
          </cell>
          <cell r="AT1836" t="str">
            <v>Ы</v>
          </cell>
          <cell r="AU1836">
            <v>0</v>
          </cell>
          <cell r="AV1836">
            <v>0</v>
          </cell>
          <cell r="AW1836">
            <v>23</v>
          </cell>
          <cell r="AX1836">
            <v>1</v>
          </cell>
          <cell r="AY1836">
            <v>0</v>
          </cell>
          <cell r="AZ1836">
            <v>0</v>
          </cell>
          <cell r="BA1836">
            <v>0</v>
          </cell>
          <cell r="BB1836">
            <v>0</v>
          </cell>
          <cell r="BC1836">
            <v>38828</v>
          </cell>
        </row>
        <row r="1837">
          <cell r="A1837">
            <v>2006</v>
          </cell>
          <cell r="B1837">
            <v>2</v>
          </cell>
          <cell r="C1837">
            <v>414</v>
          </cell>
          <cell r="D1837">
            <v>21</v>
          </cell>
          <cell r="E1837">
            <v>792020</v>
          </cell>
          <cell r="F1837">
            <v>0</v>
          </cell>
          <cell r="G1837" t="str">
            <v>Затраты по ШПЗ (основные)</v>
          </cell>
          <cell r="H1837">
            <v>2011</v>
          </cell>
          <cell r="I1837">
            <v>7920</v>
          </cell>
          <cell r="J1837">
            <v>141471.28</v>
          </cell>
          <cell r="K1837">
            <v>1</v>
          </cell>
          <cell r="L1837">
            <v>0</v>
          </cell>
          <cell r="M1837">
            <v>0</v>
          </cell>
          <cell r="N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35</v>
          </cell>
          <cell r="V1837">
            <v>0</v>
          </cell>
          <cell r="W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35</v>
          </cell>
          <cell r="AE1837">
            <v>430120</v>
          </cell>
          <cell r="AF1837">
            <v>0</v>
          </cell>
          <cell r="AI1837">
            <v>2251</v>
          </cell>
          <cell r="AK1837">
            <v>0</v>
          </cell>
          <cell r="AM1837">
            <v>543</v>
          </cell>
          <cell r="AN1837">
            <v>1</v>
          </cell>
          <cell r="AO1837">
            <v>393216</v>
          </cell>
          <cell r="AQ1837">
            <v>0</v>
          </cell>
          <cell r="AR1837">
            <v>0</v>
          </cell>
          <cell r="AS1837" t="str">
            <v>Ы</v>
          </cell>
          <cell r="AT1837" t="str">
            <v>Ы</v>
          </cell>
          <cell r="AU1837">
            <v>0</v>
          </cell>
          <cell r="AV1837">
            <v>0</v>
          </cell>
          <cell r="AW1837">
            <v>23</v>
          </cell>
          <cell r="AX1837">
            <v>1</v>
          </cell>
          <cell r="AY1837">
            <v>0</v>
          </cell>
          <cell r="AZ1837">
            <v>0</v>
          </cell>
          <cell r="BA1837">
            <v>0</v>
          </cell>
          <cell r="BB1837">
            <v>0</v>
          </cell>
          <cell r="BC1837">
            <v>38828</v>
          </cell>
        </row>
        <row r="1838">
          <cell r="A1838">
            <v>2006</v>
          </cell>
          <cell r="B1838">
            <v>2</v>
          </cell>
          <cell r="C1838">
            <v>415</v>
          </cell>
          <cell r="D1838">
            <v>21</v>
          </cell>
          <cell r="E1838">
            <v>792020</v>
          </cell>
          <cell r="F1838">
            <v>0</v>
          </cell>
          <cell r="G1838" t="str">
            <v>Затраты по ШПЗ (основные)</v>
          </cell>
          <cell r="H1838">
            <v>2011</v>
          </cell>
          <cell r="I1838">
            <v>7920</v>
          </cell>
          <cell r="J1838">
            <v>781334.68</v>
          </cell>
          <cell r="K1838">
            <v>1</v>
          </cell>
          <cell r="L1838">
            <v>0</v>
          </cell>
          <cell r="M1838">
            <v>0</v>
          </cell>
          <cell r="N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35</v>
          </cell>
          <cell r="V1838">
            <v>0</v>
          </cell>
          <cell r="W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35</v>
          </cell>
          <cell r="AE1838">
            <v>430130</v>
          </cell>
          <cell r="AF1838">
            <v>0</v>
          </cell>
          <cell r="AI1838">
            <v>2251</v>
          </cell>
          <cell r="AK1838">
            <v>0</v>
          </cell>
          <cell r="AM1838">
            <v>544</v>
          </cell>
          <cell r="AN1838">
            <v>1</v>
          </cell>
          <cell r="AO1838">
            <v>393216</v>
          </cell>
          <cell r="AQ1838">
            <v>0</v>
          </cell>
          <cell r="AR1838">
            <v>0</v>
          </cell>
          <cell r="AS1838" t="str">
            <v>Ы</v>
          </cell>
          <cell r="AT1838" t="str">
            <v>Ы</v>
          </cell>
          <cell r="AU1838">
            <v>0</v>
          </cell>
          <cell r="AV1838">
            <v>0</v>
          </cell>
          <cell r="AW1838">
            <v>23</v>
          </cell>
          <cell r="AX1838">
            <v>1</v>
          </cell>
          <cell r="AY1838">
            <v>0</v>
          </cell>
          <cell r="AZ1838">
            <v>0</v>
          </cell>
          <cell r="BA1838">
            <v>0</v>
          </cell>
          <cell r="BB1838">
            <v>0</v>
          </cell>
          <cell r="BC1838">
            <v>38828</v>
          </cell>
        </row>
        <row r="1839">
          <cell r="A1839">
            <v>2006</v>
          </cell>
          <cell r="B1839">
            <v>2</v>
          </cell>
          <cell r="C1839">
            <v>416</v>
          </cell>
          <cell r="D1839">
            <v>21</v>
          </cell>
          <cell r="E1839">
            <v>792020</v>
          </cell>
          <cell r="F1839">
            <v>0</v>
          </cell>
          <cell r="G1839" t="str">
            <v>Затраты по ШПЗ (основные)</v>
          </cell>
          <cell r="H1839">
            <v>2011</v>
          </cell>
          <cell r="I1839">
            <v>7920</v>
          </cell>
          <cell r="J1839">
            <v>477455.75</v>
          </cell>
          <cell r="K1839">
            <v>1</v>
          </cell>
          <cell r="L1839">
            <v>0</v>
          </cell>
          <cell r="M1839">
            <v>0</v>
          </cell>
          <cell r="N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35</v>
          </cell>
          <cell r="V1839">
            <v>0</v>
          </cell>
          <cell r="W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35</v>
          </cell>
          <cell r="AE1839">
            <v>430140</v>
          </cell>
          <cell r="AF1839">
            <v>0</v>
          </cell>
          <cell r="AI1839">
            <v>2251</v>
          </cell>
          <cell r="AK1839">
            <v>0</v>
          </cell>
          <cell r="AM1839">
            <v>545</v>
          </cell>
          <cell r="AN1839">
            <v>1</v>
          </cell>
          <cell r="AO1839">
            <v>393216</v>
          </cell>
          <cell r="AQ1839">
            <v>0</v>
          </cell>
          <cell r="AR1839">
            <v>0</v>
          </cell>
          <cell r="AS1839" t="str">
            <v>Ы</v>
          </cell>
          <cell r="AT1839" t="str">
            <v>Ы</v>
          </cell>
          <cell r="AU1839">
            <v>0</v>
          </cell>
          <cell r="AV1839">
            <v>0</v>
          </cell>
          <cell r="AW1839">
            <v>23</v>
          </cell>
          <cell r="AX1839">
            <v>1</v>
          </cell>
          <cell r="AY1839">
            <v>0</v>
          </cell>
          <cell r="AZ1839">
            <v>0</v>
          </cell>
          <cell r="BA1839">
            <v>0</v>
          </cell>
          <cell r="BB1839">
            <v>0</v>
          </cell>
          <cell r="BC1839">
            <v>38828</v>
          </cell>
        </row>
        <row r="1840">
          <cell r="A1840">
            <v>2006</v>
          </cell>
          <cell r="B1840">
            <v>2</v>
          </cell>
          <cell r="C1840">
            <v>417</v>
          </cell>
          <cell r="D1840">
            <v>21</v>
          </cell>
          <cell r="E1840">
            <v>792020</v>
          </cell>
          <cell r="F1840">
            <v>0</v>
          </cell>
          <cell r="G1840" t="str">
            <v>Затраты по ШПЗ (основные)</v>
          </cell>
          <cell r="H1840">
            <v>2011</v>
          </cell>
          <cell r="I1840">
            <v>7920</v>
          </cell>
          <cell r="J1840">
            <v>1443.24</v>
          </cell>
          <cell r="K1840">
            <v>1</v>
          </cell>
          <cell r="L1840">
            <v>0</v>
          </cell>
          <cell r="M1840">
            <v>0</v>
          </cell>
          <cell r="N1840">
            <v>0</v>
          </cell>
          <cell r="R1840">
            <v>0</v>
          </cell>
          <cell r="S1840">
            <v>0</v>
          </cell>
          <cell r="T1840">
            <v>0</v>
          </cell>
          <cell r="U1840">
            <v>35</v>
          </cell>
          <cell r="V1840">
            <v>0</v>
          </cell>
          <cell r="W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35</v>
          </cell>
          <cell r="AE1840">
            <v>430230</v>
          </cell>
          <cell r="AF1840">
            <v>0</v>
          </cell>
          <cell r="AI1840">
            <v>2251</v>
          </cell>
          <cell r="AK1840">
            <v>0</v>
          </cell>
          <cell r="AM1840">
            <v>546</v>
          </cell>
          <cell r="AN1840">
            <v>1</v>
          </cell>
          <cell r="AO1840">
            <v>393216</v>
          </cell>
          <cell r="AQ1840">
            <v>0</v>
          </cell>
          <cell r="AR1840">
            <v>0</v>
          </cell>
          <cell r="AS1840" t="str">
            <v>Ы</v>
          </cell>
          <cell r="AT1840" t="str">
            <v>Ы</v>
          </cell>
          <cell r="AU1840">
            <v>0</v>
          </cell>
          <cell r="AV1840">
            <v>0</v>
          </cell>
          <cell r="AW1840">
            <v>23</v>
          </cell>
          <cell r="AX1840">
            <v>1</v>
          </cell>
          <cell r="AY1840">
            <v>0</v>
          </cell>
          <cell r="AZ1840">
            <v>0</v>
          </cell>
          <cell r="BA1840">
            <v>0</v>
          </cell>
          <cell r="BB1840">
            <v>0</v>
          </cell>
          <cell r="BC1840">
            <v>38828</v>
          </cell>
        </row>
        <row r="1841">
          <cell r="A1841">
            <v>2006</v>
          </cell>
          <cell r="B1841">
            <v>2</v>
          </cell>
          <cell r="C1841">
            <v>418</v>
          </cell>
          <cell r="D1841">
            <v>21</v>
          </cell>
          <cell r="E1841">
            <v>792020</v>
          </cell>
          <cell r="F1841">
            <v>0</v>
          </cell>
          <cell r="G1841" t="str">
            <v>Затраты по ШПЗ (основные)</v>
          </cell>
          <cell r="H1841">
            <v>2011</v>
          </cell>
          <cell r="I1841">
            <v>7920</v>
          </cell>
          <cell r="J1841">
            <v>5053.22</v>
          </cell>
          <cell r="K1841">
            <v>1</v>
          </cell>
          <cell r="L1841">
            <v>0</v>
          </cell>
          <cell r="M1841">
            <v>0</v>
          </cell>
          <cell r="N1841">
            <v>0</v>
          </cell>
          <cell r="R1841">
            <v>0</v>
          </cell>
          <cell r="S1841">
            <v>0</v>
          </cell>
          <cell r="T1841">
            <v>0</v>
          </cell>
          <cell r="U1841">
            <v>35</v>
          </cell>
          <cell r="V1841">
            <v>0</v>
          </cell>
          <cell r="W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35</v>
          </cell>
          <cell r="AE1841">
            <v>430240</v>
          </cell>
          <cell r="AF1841">
            <v>0</v>
          </cell>
          <cell r="AI1841">
            <v>2251</v>
          </cell>
          <cell r="AK1841">
            <v>0</v>
          </cell>
          <cell r="AM1841">
            <v>547</v>
          </cell>
          <cell r="AN1841">
            <v>1</v>
          </cell>
          <cell r="AO1841">
            <v>393216</v>
          </cell>
          <cell r="AQ1841">
            <v>0</v>
          </cell>
          <cell r="AR1841">
            <v>0</v>
          </cell>
          <cell r="AS1841" t="str">
            <v>Ы</v>
          </cell>
          <cell r="AT1841" t="str">
            <v>Ы</v>
          </cell>
          <cell r="AU1841">
            <v>0</v>
          </cell>
          <cell r="AV1841">
            <v>0</v>
          </cell>
          <cell r="AW1841">
            <v>23</v>
          </cell>
          <cell r="AX1841">
            <v>1</v>
          </cell>
          <cell r="AY1841">
            <v>0</v>
          </cell>
          <cell r="AZ1841">
            <v>0</v>
          </cell>
          <cell r="BA1841">
            <v>0</v>
          </cell>
          <cell r="BB1841">
            <v>0</v>
          </cell>
          <cell r="BC1841">
            <v>38828</v>
          </cell>
        </row>
        <row r="1842">
          <cell r="A1842">
            <v>2006</v>
          </cell>
          <cell r="B1842">
            <v>2</v>
          </cell>
          <cell r="C1842">
            <v>419</v>
          </cell>
          <cell r="D1842">
            <v>21</v>
          </cell>
          <cell r="E1842">
            <v>792020</v>
          </cell>
          <cell r="F1842">
            <v>0</v>
          </cell>
          <cell r="G1842" t="str">
            <v>Затраты по ШПЗ (основные)</v>
          </cell>
          <cell r="H1842">
            <v>2011</v>
          </cell>
          <cell r="I1842">
            <v>7920</v>
          </cell>
          <cell r="J1842">
            <v>46206.38</v>
          </cell>
          <cell r="K1842">
            <v>1</v>
          </cell>
          <cell r="L1842">
            <v>0</v>
          </cell>
          <cell r="M1842">
            <v>0</v>
          </cell>
          <cell r="N1842">
            <v>0</v>
          </cell>
          <cell r="R1842">
            <v>0</v>
          </cell>
          <cell r="S1842">
            <v>0</v>
          </cell>
          <cell r="T1842">
            <v>0</v>
          </cell>
          <cell r="U1842">
            <v>35</v>
          </cell>
          <cell r="V1842">
            <v>0</v>
          </cell>
          <cell r="W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35</v>
          </cell>
          <cell r="AE1842">
            <v>450000</v>
          </cell>
          <cell r="AF1842">
            <v>0</v>
          </cell>
          <cell r="AI1842">
            <v>2251</v>
          </cell>
          <cell r="AK1842">
            <v>0</v>
          </cell>
          <cell r="AM1842">
            <v>548</v>
          </cell>
          <cell r="AN1842">
            <v>1</v>
          </cell>
          <cell r="AO1842">
            <v>393216</v>
          </cell>
          <cell r="AQ1842">
            <v>0</v>
          </cell>
          <cell r="AR1842">
            <v>0</v>
          </cell>
          <cell r="AS1842" t="str">
            <v>Ы</v>
          </cell>
          <cell r="AT1842" t="str">
            <v>Ы</v>
          </cell>
          <cell r="AU1842">
            <v>0</v>
          </cell>
          <cell r="AV1842">
            <v>0</v>
          </cell>
          <cell r="AW1842">
            <v>23</v>
          </cell>
          <cell r="AX1842">
            <v>1</v>
          </cell>
          <cell r="AY1842">
            <v>0</v>
          </cell>
          <cell r="AZ1842">
            <v>0</v>
          </cell>
          <cell r="BA1842">
            <v>0</v>
          </cell>
          <cell r="BB1842">
            <v>0</v>
          </cell>
          <cell r="BC1842">
            <v>38828</v>
          </cell>
        </row>
        <row r="1843">
          <cell r="A1843">
            <v>2006</v>
          </cell>
          <cell r="B1843">
            <v>2</v>
          </cell>
          <cell r="C1843">
            <v>420</v>
          </cell>
          <cell r="D1843">
            <v>21</v>
          </cell>
          <cell r="E1843">
            <v>792020</v>
          </cell>
          <cell r="F1843">
            <v>0</v>
          </cell>
          <cell r="G1843" t="str">
            <v>Затраты по ШПЗ (основные)</v>
          </cell>
          <cell r="H1843">
            <v>2011</v>
          </cell>
          <cell r="I1843">
            <v>7920</v>
          </cell>
          <cell r="J1843">
            <v>4920.46</v>
          </cell>
          <cell r="K1843">
            <v>1</v>
          </cell>
          <cell r="L1843">
            <v>0</v>
          </cell>
          <cell r="M1843">
            <v>0</v>
          </cell>
          <cell r="N1843">
            <v>0</v>
          </cell>
          <cell r="R1843">
            <v>0</v>
          </cell>
          <cell r="S1843">
            <v>0</v>
          </cell>
          <cell r="T1843">
            <v>0</v>
          </cell>
          <cell r="U1843">
            <v>35</v>
          </cell>
          <cell r="V1843">
            <v>0</v>
          </cell>
          <cell r="W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35</v>
          </cell>
          <cell r="AE1843">
            <v>460000</v>
          </cell>
          <cell r="AF1843">
            <v>0</v>
          </cell>
          <cell r="AI1843">
            <v>2251</v>
          </cell>
          <cell r="AK1843">
            <v>0</v>
          </cell>
          <cell r="AM1843">
            <v>549</v>
          </cell>
          <cell r="AN1843">
            <v>1</v>
          </cell>
          <cell r="AO1843">
            <v>393216</v>
          </cell>
          <cell r="AQ1843">
            <v>0</v>
          </cell>
          <cell r="AR1843">
            <v>0</v>
          </cell>
          <cell r="AS1843" t="str">
            <v>Ы</v>
          </cell>
          <cell r="AT1843" t="str">
            <v>Ы</v>
          </cell>
          <cell r="AU1843">
            <v>0</v>
          </cell>
          <cell r="AV1843">
            <v>0</v>
          </cell>
          <cell r="AW1843">
            <v>23</v>
          </cell>
          <cell r="AX1843">
            <v>1</v>
          </cell>
          <cell r="AY1843">
            <v>0</v>
          </cell>
          <cell r="AZ1843">
            <v>0</v>
          </cell>
          <cell r="BA1843">
            <v>0</v>
          </cell>
          <cell r="BB1843">
            <v>0</v>
          </cell>
          <cell r="BC1843">
            <v>38828</v>
          </cell>
        </row>
        <row r="1844">
          <cell r="A1844">
            <v>2006</v>
          </cell>
          <cell r="B1844">
            <v>2</v>
          </cell>
          <cell r="C1844">
            <v>421</v>
          </cell>
          <cell r="D1844">
            <v>21</v>
          </cell>
          <cell r="E1844">
            <v>792020</v>
          </cell>
          <cell r="F1844">
            <v>0</v>
          </cell>
          <cell r="G1844" t="str">
            <v>Затраты по ШПЗ (основные)</v>
          </cell>
          <cell r="H1844">
            <v>2011</v>
          </cell>
          <cell r="I1844">
            <v>7920</v>
          </cell>
          <cell r="J1844">
            <v>9357.16</v>
          </cell>
          <cell r="K1844">
            <v>1</v>
          </cell>
          <cell r="L1844">
            <v>0</v>
          </cell>
          <cell r="M1844">
            <v>0</v>
          </cell>
          <cell r="N1844">
            <v>0</v>
          </cell>
          <cell r="R1844">
            <v>0</v>
          </cell>
          <cell r="S1844">
            <v>0</v>
          </cell>
          <cell r="T1844">
            <v>0</v>
          </cell>
          <cell r="U1844">
            <v>35</v>
          </cell>
          <cell r="V1844">
            <v>0</v>
          </cell>
          <cell r="W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35</v>
          </cell>
          <cell r="AE1844">
            <v>465000</v>
          </cell>
          <cell r="AF1844">
            <v>0</v>
          </cell>
          <cell r="AI1844">
            <v>2251</v>
          </cell>
          <cell r="AK1844">
            <v>0</v>
          </cell>
          <cell r="AM1844">
            <v>550</v>
          </cell>
          <cell r="AN1844">
            <v>1</v>
          </cell>
          <cell r="AO1844">
            <v>393216</v>
          </cell>
          <cell r="AQ1844">
            <v>0</v>
          </cell>
          <cell r="AR1844">
            <v>0</v>
          </cell>
          <cell r="AS1844" t="str">
            <v>Ы</v>
          </cell>
          <cell r="AT1844" t="str">
            <v>Ы</v>
          </cell>
          <cell r="AU1844">
            <v>0</v>
          </cell>
          <cell r="AV1844">
            <v>0</v>
          </cell>
          <cell r="AW1844">
            <v>23</v>
          </cell>
          <cell r="AX1844">
            <v>1</v>
          </cell>
          <cell r="AY1844">
            <v>0</v>
          </cell>
          <cell r="AZ1844">
            <v>0</v>
          </cell>
          <cell r="BA1844">
            <v>0</v>
          </cell>
          <cell r="BB1844">
            <v>0</v>
          </cell>
          <cell r="BC1844">
            <v>38828</v>
          </cell>
        </row>
        <row r="1845">
          <cell r="A1845">
            <v>2006</v>
          </cell>
          <cell r="B1845">
            <v>2</v>
          </cell>
          <cell r="C1845">
            <v>422</v>
          </cell>
          <cell r="D1845">
            <v>21</v>
          </cell>
          <cell r="E1845">
            <v>792020</v>
          </cell>
          <cell r="F1845">
            <v>0</v>
          </cell>
          <cell r="G1845" t="str">
            <v>Затраты по ШПЗ (основные)</v>
          </cell>
          <cell r="H1845">
            <v>2011</v>
          </cell>
          <cell r="I1845">
            <v>7920</v>
          </cell>
          <cell r="J1845">
            <v>29078.75</v>
          </cell>
          <cell r="K1845">
            <v>1</v>
          </cell>
          <cell r="L1845">
            <v>0</v>
          </cell>
          <cell r="M1845">
            <v>0</v>
          </cell>
          <cell r="N1845">
            <v>0</v>
          </cell>
          <cell r="R1845">
            <v>0</v>
          </cell>
          <cell r="S1845">
            <v>0</v>
          </cell>
          <cell r="T1845">
            <v>0</v>
          </cell>
          <cell r="U1845">
            <v>35</v>
          </cell>
          <cell r="V1845">
            <v>0</v>
          </cell>
          <cell r="W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35</v>
          </cell>
          <cell r="AE1845">
            <v>503000</v>
          </cell>
          <cell r="AF1845">
            <v>0</v>
          </cell>
          <cell r="AI1845">
            <v>2251</v>
          </cell>
          <cell r="AK1845">
            <v>0</v>
          </cell>
          <cell r="AM1845">
            <v>551</v>
          </cell>
          <cell r="AN1845">
            <v>1</v>
          </cell>
          <cell r="AO1845">
            <v>393216</v>
          </cell>
          <cell r="AQ1845">
            <v>0</v>
          </cell>
          <cell r="AR1845">
            <v>0</v>
          </cell>
          <cell r="AS1845" t="str">
            <v>Ы</v>
          </cell>
          <cell r="AT1845" t="str">
            <v>Ы</v>
          </cell>
          <cell r="AU1845">
            <v>0</v>
          </cell>
          <cell r="AV1845">
            <v>0</v>
          </cell>
          <cell r="AW1845">
            <v>23</v>
          </cell>
          <cell r="AX1845">
            <v>1</v>
          </cell>
          <cell r="AY1845">
            <v>0</v>
          </cell>
          <cell r="AZ1845">
            <v>0</v>
          </cell>
          <cell r="BA1845">
            <v>0</v>
          </cell>
          <cell r="BB1845">
            <v>0</v>
          </cell>
          <cell r="BC1845">
            <v>38828</v>
          </cell>
        </row>
        <row r="1846">
          <cell r="A1846">
            <v>2006</v>
          </cell>
          <cell r="B1846">
            <v>2</v>
          </cell>
          <cell r="C1846">
            <v>423</v>
          </cell>
          <cell r="D1846">
            <v>21</v>
          </cell>
          <cell r="E1846">
            <v>792020</v>
          </cell>
          <cell r="F1846">
            <v>0</v>
          </cell>
          <cell r="G1846" t="str">
            <v>Затраты по ШПЗ (основные)</v>
          </cell>
          <cell r="H1846">
            <v>2011</v>
          </cell>
          <cell r="I1846">
            <v>7920</v>
          </cell>
          <cell r="J1846">
            <v>18297.32</v>
          </cell>
          <cell r="K1846">
            <v>1</v>
          </cell>
          <cell r="L1846">
            <v>0</v>
          </cell>
          <cell r="M1846">
            <v>0</v>
          </cell>
          <cell r="N1846">
            <v>0</v>
          </cell>
          <cell r="R1846">
            <v>0</v>
          </cell>
          <cell r="S1846">
            <v>0</v>
          </cell>
          <cell r="T1846">
            <v>0</v>
          </cell>
          <cell r="U1846">
            <v>35</v>
          </cell>
          <cell r="V1846">
            <v>0</v>
          </cell>
          <cell r="W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35</v>
          </cell>
          <cell r="AE1846">
            <v>504100</v>
          </cell>
          <cell r="AF1846">
            <v>0</v>
          </cell>
          <cell r="AI1846">
            <v>2251</v>
          </cell>
          <cell r="AK1846">
            <v>0</v>
          </cell>
          <cell r="AM1846">
            <v>552</v>
          </cell>
          <cell r="AN1846">
            <v>1</v>
          </cell>
          <cell r="AO1846">
            <v>393216</v>
          </cell>
          <cell r="AQ1846">
            <v>0</v>
          </cell>
          <cell r="AR1846">
            <v>0</v>
          </cell>
          <cell r="AS1846" t="str">
            <v>Ы</v>
          </cell>
          <cell r="AT1846" t="str">
            <v>Ы</v>
          </cell>
          <cell r="AU1846">
            <v>0</v>
          </cell>
          <cell r="AV1846">
            <v>0</v>
          </cell>
          <cell r="AW1846">
            <v>23</v>
          </cell>
          <cell r="AX1846">
            <v>1</v>
          </cell>
          <cell r="AY1846">
            <v>0</v>
          </cell>
          <cell r="AZ1846">
            <v>0</v>
          </cell>
          <cell r="BA1846">
            <v>0</v>
          </cell>
          <cell r="BB1846">
            <v>0</v>
          </cell>
          <cell r="BC1846">
            <v>38828</v>
          </cell>
        </row>
        <row r="1847">
          <cell r="A1847">
            <v>2006</v>
          </cell>
          <cell r="B1847">
            <v>2</v>
          </cell>
          <cell r="C1847">
            <v>424</v>
          </cell>
          <cell r="D1847">
            <v>21</v>
          </cell>
          <cell r="E1847">
            <v>792020</v>
          </cell>
          <cell r="F1847">
            <v>0</v>
          </cell>
          <cell r="G1847" t="str">
            <v>Затраты по ШПЗ (основные)</v>
          </cell>
          <cell r="H1847">
            <v>2011</v>
          </cell>
          <cell r="I1847">
            <v>7920</v>
          </cell>
          <cell r="J1847">
            <v>18814.900000000001</v>
          </cell>
          <cell r="K1847">
            <v>1</v>
          </cell>
          <cell r="L1847">
            <v>0</v>
          </cell>
          <cell r="M1847">
            <v>0</v>
          </cell>
          <cell r="N1847">
            <v>0</v>
          </cell>
          <cell r="R1847">
            <v>0</v>
          </cell>
          <cell r="S1847">
            <v>0</v>
          </cell>
          <cell r="T1847">
            <v>0</v>
          </cell>
          <cell r="U1847">
            <v>35</v>
          </cell>
          <cell r="V1847">
            <v>0</v>
          </cell>
          <cell r="W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35</v>
          </cell>
          <cell r="AE1847">
            <v>504200</v>
          </cell>
          <cell r="AF1847">
            <v>0</v>
          </cell>
          <cell r="AI1847">
            <v>2251</v>
          </cell>
          <cell r="AK1847">
            <v>0</v>
          </cell>
          <cell r="AM1847">
            <v>553</v>
          </cell>
          <cell r="AN1847">
            <v>1</v>
          </cell>
          <cell r="AO1847">
            <v>393216</v>
          </cell>
          <cell r="AQ1847">
            <v>0</v>
          </cell>
          <cell r="AR1847">
            <v>0</v>
          </cell>
          <cell r="AS1847" t="str">
            <v>Ы</v>
          </cell>
          <cell r="AT1847" t="str">
            <v>Ы</v>
          </cell>
          <cell r="AU1847">
            <v>0</v>
          </cell>
          <cell r="AV1847">
            <v>0</v>
          </cell>
          <cell r="AW1847">
            <v>23</v>
          </cell>
          <cell r="AX1847">
            <v>1</v>
          </cell>
          <cell r="AY1847">
            <v>0</v>
          </cell>
          <cell r="AZ1847">
            <v>0</v>
          </cell>
          <cell r="BA1847">
            <v>0</v>
          </cell>
          <cell r="BB1847">
            <v>0</v>
          </cell>
          <cell r="BC1847">
            <v>38828</v>
          </cell>
        </row>
        <row r="1848">
          <cell r="A1848">
            <v>2006</v>
          </cell>
          <cell r="B1848">
            <v>2</v>
          </cell>
          <cell r="C1848">
            <v>425</v>
          </cell>
          <cell r="D1848">
            <v>21</v>
          </cell>
          <cell r="E1848">
            <v>792020</v>
          </cell>
          <cell r="F1848">
            <v>0</v>
          </cell>
          <cell r="G1848" t="str">
            <v>Затраты по ШПЗ (основные)</v>
          </cell>
          <cell r="H1848">
            <v>2011</v>
          </cell>
          <cell r="I1848">
            <v>7920</v>
          </cell>
          <cell r="J1848">
            <v>1262.8900000000001</v>
          </cell>
          <cell r="K1848">
            <v>1</v>
          </cell>
          <cell r="L1848">
            <v>0</v>
          </cell>
          <cell r="M1848">
            <v>0</v>
          </cell>
          <cell r="N1848">
            <v>0</v>
          </cell>
          <cell r="R1848">
            <v>0</v>
          </cell>
          <cell r="S1848">
            <v>0</v>
          </cell>
          <cell r="T1848">
            <v>0</v>
          </cell>
          <cell r="U1848">
            <v>35</v>
          </cell>
          <cell r="V1848">
            <v>0</v>
          </cell>
          <cell r="W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35</v>
          </cell>
          <cell r="AE1848">
            <v>504400</v>
          </cell>
          <cell r="AF1848">
            <v>0</v>
          </cell>
          <cell r="AI1848">
            <v>2251</v>
          </cell>
          <cell r="AK1848">
            <v>0</v>
          </cell>
          <cell r="AM1848">
            <v>554</v>
          </cell>
          <cell r="AN1848">
            <v>1</v>
          </cell>
          <cell r="AO1848">
            <v>393216</v>
          </cell>
          <cell r="AQ1848">
            <v>0</v>
          </cell>
          <cell r="AR1848">
            <v>0</v>
          </cell>
          <cell r="AS1848" t="str">
            <v>Ы</v>
          </cell>
          <cell r="AT1848" t="str">
            <v>Ы</v>
          </cell>
          <cell r="AU1848">
            <v>0</v>
          </cell>
          <cell r="AV1848">
            <v>0</v>
          </cell>
          <cell r="AW1848">
            <v>23</v>
          </cell>
          <cell r="AX1848">
            <v>1</v>
          </cell>
          <cell r="AY1848">
            <v>0</v>
          </cell>
          <cell r="AZ1848">
            <v>0</v>
          </cell>
          <cell r="BA1848">
            <v>0</v>
          </cell>
          <cell r="BB1848">
            <v>0</v>
          </cell>
          <cell r="BC1848">
            <v>38828</v>
          </cell>
        </row>
        <row r="1849">
          <cell r="A1849">
            <v>2006</v>
          </cell>
          <cell r="B1849">
            <v>2</v>
          </cell>
          <cell r="C1849">
            <v>426</v>
          </cell>
          <cell r="D1849">
            <v>21</v>
          </cell>
          <cell r="E1849">
            <v>792020</v>
          </cell>
          <cell r="F1849">
            <v>0</v>
          </cell>
          <cell r="G1849" t="str">
            <v>Затраты по ШПЗ (основные)</v>
          </cell>
          <cell r="H1849">
            <v>2011</v>
          </cell>
          <cell r="I1849">
            <v>7920</v>
          </cell>
          <cell r="J1849">
            <v>14344.33</v>
          </cell>
          <cell r="K1849">
            <v>1</v>
          </cell>
          <cell r="L1849">
            <v>0</v>
          </cell>
          <cell r="M1849">
            <v>0</v>
          </cell>
          <cell r="N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35</v>
          </cell>
          <cell r="V1849">
            <v>0</v>
          </cell>
          <cell r="W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35</v>
          </cell>
          <cell r="AE1849">
            <v>505100</v>
          </cell>
          <cell r="AF1849">
            <v>0</v>
          </cell>
          <cell r="AI1849">
            <v>2251</v>
          </cell>
          <cell r="AK1849">
            <v>0</v>
          </cell>
          <cell r="AM1849">
            <v>555</v>
          </cell>
          <cell r="AN1849">
            <v>1</v>
          </cell>
          <cell r="AO1849">
            <v>393216</v>
          </cell>
          <cell r="AQ1849">
            <v>0</v>
          </cell>
          <cell r="AR1849">
            <v>0</v>
          </cell>
          <cell r="AS1849" t="str">
            <v>Ы</v>
          </cell>
          <cell r="AT1849" t="str">
            <v>Ы</v>
          </cell>
          <cell r="AU1849">
            <v>0</v>
          </cell>
          <cell r="AV1849">
            <v>0</v>
          </cell>
          <cell r="AW1849">
            <v>23</v>
          </cell>
          <cell r="AX1849">
            <v>1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38828</v>
          </cell>
        </row>
        <row r="1850">
          <cell r="A1850">
            <v>2006</v>
          </cell>
          <cell r="B1850">
            <v>2</v>
          </cell>
          <cell r="C1850">
            <v>427</v>
          </cell>
          <cell r="D1850">
            <v>21</v>
          </cell>
          <cell r="E1850">
            <v>792020</v>
          </cell>
          <cell r="F1850">
            <v>0</v>
          </cell>
          <cell r="G1850" t="str">
            <v>Затраты по ШПЗ (основные)</v>
          </cell>
          <cell r="H1850">
            <v>2011</v>
          </cell>
          <cell r="I1850">
            <v>7920</v>
          </cell>
          <cell r="J1850">
            <v>55153.54</v>
          </cell>
          <cell r="K1850">
            <v>1</v>
          </cell>
          <cell r="L1850">
            <v>0</v>
          </cell>
          <cell r="M1850">
            <v>0</v>
          </cell>
          <cell r="N1850">
            <v>0</v>
          </cell>
          <cell r="R1850">
            <v>0</v>
          </cell>
          <cell r="S1850">
            <v>0</v>
          </cell>
          <cell r="T1850">
            <v>0</v>
          </cell>
          <cell r="U1850">
            <v>35</v>
          </cell>
          <cell r="V1850">
            <v>0</v>
          </cell>
          <cell r="W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35</v>
          </cell>
          <cell r="AE1850">
            <v>505200</v>
          </cell>
          <cell r="AF1850">
            <v>0</v>
          </cell>
          <cell r="AI1850">
            <v>2251</v>
          </cell>
          <cell r="AK1850">
            <v>0</v>
          </cell>
          <cell r="AM1850">
            <v>556</v>
          </cell>
          <cell r="AN1850">
            <v>1</v>
          </cell>
          <cell r="AO1850">
            <v>393216</v>
          </cell>
          <cell r="AQ1850">
            <v>0</v>
          </cell>
          <cell r="AR1850">
            <v>0</v>
          </cell>
          <cell r="AS1850" t="str">
            <v>Ы</v>
          </cell>
          <cell r="AT1850" t="str">
            <v>Ы</v>
          </cell>
          <cell r="AU1850">
            <v>0</v>
          </cell>
          <cell r="AV1850">
            <v>0</v>
          </cell>
          <cell r="AW1850">
            <v>23</v>
          </cell>
          <cell r="AX1850">
            <v>1</v>
          </cell>
          <cell r="AY1850">
            <v>0</v>
          </cell>
          <cell r="AZ1850">
            <v>0</v>
          </cell>
          <cell r="BA1850">
            <v>0</v>
          </cell>
          <cell r="BB1850">
            <v>0</v>
          </cell>
          <cell r="BC1850">
            <v>38828</v>
          </cell>
        </row>
        <row r="1851">
          <cell r="A1851">
            <v>2006</v>
          </cell>
          <cell r="B1851">
            <v>2</v>
          </cell>
          <cell r="C1851">
            <v>428</v>
          </cell>
          <cell r="D1851">
            <v>21</v>
          </cell>
          <cell r="E1851">
            <v>792020</v>
          </cell>
          <cell r="F1851">
            <v>0</v>
          </cell>
          <cell r="G1851" t="str">
            <v>Затраты по ШПЗ (основные)</v>
          </cell>
          <cell r="H1851">
            <v>2011</v>
          </cell>
          <cell r="I1851">
            <v>7920</v>
          </cell>
          <cell r="J1851">
            <v>153.9</v>
          </cell>
          <cell r="K1851">
            <v>1</v>
          </cell>
          <cell r="L1851">
            <v>0</v>
          </cell>
          <cell r="M1851">
            <v>0</v>
          </cell>
          <cell r="N1851">
            <v>0</v>
          </cell>
          <cell r="R1851">
            <v>0</v>
          </cell>
          <cell r="S1851">
            <v>0</v>
          </cell>
          <cell r="T1851">
            <v>0</v>
          </cell>
          <cell r="U1851">
            <v>35</v>
          </cell>
          <cell r="V1851">
            <v>0</v>
          </cell>
          <cell r="W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35</v>
          </cell>
          <cell r="AE1851">
            <v>505300</v>
          </cell>
          <cell r="AF1851">
            <v>0</v>
          </cell>
          <cell r="AI1851">
            <v>2251</v>
          </cell>
          <cell r="AK1851">
            <v>0</v>
          </cell>
          <cell r="AM1851">
            <v>557</v>
          </cell>
          <cell r="AN1851">
            <v>1</v>
          </cell>
          <cell r="AO1851">
            <v>393216</v>
          </cell>
          <cell r="AQ1851">
            <v>0</v>
          </cell>
          <cell r="AR1851">
            <v>0</v>
          </cell>
          <cell r="AS1851" t="str">
            <v>Ы</v>
          </cell>
          <cell r="AT1851" t="str">
            <v>Ы</v>
          </cell>
          <cell r="AU1851">
            <v>0</v>
          </cell>
          <cell r="AV1851">
            <v>0</v>
          </cell>
          <cell r="AW1851">
            <v>23</v>
          </cell>
          <cell r="AX1851">
            <v>1</v>
          </cell>
          <cell r="AY1851">
            <v>0</v>
          </cell>
          <cell r="AZ1851">
            <v>0</v>
          </cell>
          <cell r="BA1851">
            <v>0</v>
          </cell>
          <cell r="BB1851">
            <v>0</v>
          </cell>
          <cell r="BC1851">
            <v>38828</v>
          </cell>
        </row>
        <row r="1852">
          <cell r="A1852">
            <v>2006</v>
          </cell>
          <cell r="B1852">
            <v>2</v>
          </cell>
          <cell r="C1852">
            <v>429</v>
          </cell>
          <cell r="D1852">
            <v>21</v>
          </cell>
          <cell r="E1852">
            <v>792020</v>
          </cell>
          <cell r="F1852">
            <v>0</v>
          </cell>
          <cell r="G1852" t="str">
            <v>Затраты по ШПЗ (основные)</v>
          </cell>
          <cell r="H1852">
            <v>2011</v>
          </cell>
          <cell r="I1852">
            <v>7920</v>
          </cell>
          <cell r="J1852">
            <v>10808.52</v>
          </cell>
          <cell r="K1852">
            <v>1</v>
          </cell>
          <cell r="L1852">
            <v>0</v>
          </cell>
          <cell r="M1852">
            <v>0</v>
          </cell>
          <cell r="N1852">
            <v>0</v>
          </cell>
          <cell r="R1852">
            <v>0</v>
          </cell>
          <cell r="S1852">
            <v>0</v>
          </cell>
          <cell r="T1852">
            <v>0</v>
          </cell>
          <cell r="U1852">
            <v>35</v>
          </cell>
          <cell r="V1852">
            <v>0</v>
          </cell>
          <cell r="W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35</v>
          </cell>
          <cell r="AE1852">
            <v>506200</v>
          </cell>
          <cell r="AF1852">
            <v>0</v>
          </cell>
          <cell r="AI1852">
            <v>2251</v>
          </cell>
          <cell r="AK1852">
            <v>0</v>
          </cell>
          <cell r="AM1852">
            <v>558</v>
          </cell>
          <cell r="AN1852">
            <v>1</v>
          </cell>
          <cell r="AO1852">
            <v>393216</v>
          </cell>
          <cell r="AQ1852">
            <v>0</v>
          </cell>
          <cell r="AR1852">
            <v>0</v>
          </cell>
          <cell r="AS1852" t="str">
            <v>Ы</v>
          </cell>
          <cell r="AT1852" t="str">
            <v>Ы</v>
          </cell>
          <cell r="AU1852">
            <v>0</v>
          </cell>
          <cell r="AV1852">
            <v>0</v>
          </cell>
          <cell r="AW1852">
            <v>23</v>
          </cell>
          <cell r="AX1852">
            <v>1</v>
          </cell>
          <cell r="AY1852">
            <v>0</v>
          </cell>
          <cell r="AZ1852">
            <v>0</v>
          </cell>
          <cell r="BA1852">
            <v>0</v>
          </cell>
          <cell r="BB1852">
            <v>0</v>
          </cell>
          <cell r="BC1852">
            <v>38828</v>
          </cell>
        </row>
        <row r="1853">
          <cell r="A1853">
            <v>2006</v>
          </cell>
          <cell r="B1853">
            <v>2</v>
          </cell>
          <cell r="C1853">
            <v>430</v>
          </cell>
          <cell r="D1853">
            <v>21</v>
          </cell>
          <cell r="E1853">
            <v>792020</v>
          </cell>
          <cell r="F1853">
            <v>0</v>
          </cell>
          <cell r="G1853" t="str">
            <v>Затраты по ШПЗ (основные)</v>
          </cell>
          <cell r="H1853">
            <v>2011</v>
          </cell>
          <cell r="I1853">
            <v>7920</v>
          </cell>
          <cell r="J1853">
            <v>282183.92</v>
          </cell>
          <cell r="K1853">
            <v>1</v>
          </cell>
          <cell r="L1853">
            <v>0</v>
          </cell>
          <cell r="M1853">
            <v>0</v>
          </cell>
          <cell r="N1853">
            <v>0</v>
          </cell>
          <cell r="R1853">
            <v>0</v>
          </cell>
          <cell r="S1853">
            <v>0</v>
          </cell>
          <cell r="T1853">
            <v>0</v>
          </cell>
          <cell r="U1853">
            <v>35</v>
          </cell>
          <cell r="V1853">
            <v>0</v>
          </cell>
          <cell r="W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35</v>
          </cell>
          <cell r="AE1853">
            <v>510100</v>
          </cell>
          <cell r="AF1853">
            <v>0</v>
          </cell>
          <cell r="AI1853">
            <v>2251</v>
          </cell>
          <cell r="AK1853">
            <v>0</v>
          </cell>
          <cell r="AM1853">
            <v>559</v>
          </cell>
          <cell r="AN1853">
            <v>1</v>
          </cell>
          <cell r="AO1853">
            <v>393216</v>
          </cell>
          <cell r="AQ1853">
            <v>0</v>
          </cell>
          <cell r="AR1853">
            <v>0</v>
          </cell>
          <cell r="AS1853" t="str">
            <v>Ы</v>
          </cell>
          <cell r="AT1853" t="str">
            <v>Ы</v>
          </cell>
          <cell r="AU1853">
            <v>0</v>
          </cell>
          <cell r="AV1853">
            <v>0</v>
          </cell>
          <cell r="AW1853">
            <v>23</v>
          </cell>
          <cell r="AX1853">
            <v>1</v>
          </cell>
          <cell r="AY1853">
            <v>0</v>
          </cell>
          <cell r="AZ1853">
            <v>0</v>
          </cell>
          <cell r="BA1853">
            <v>0</v>
          </cell>
          <cell r="BB1853">
            <v>0</v>
          </cell>
          <cell r="BC1853">
            <v>38828</v>
          </cell>
        </row>
        <row r="1854">
          <cell r="A1854">
            <v>2006</v>
          </cell>
          <cell r="B1854">
            <v>2</v>
          </cell>
          <cell r="C1854">
            <v>431</v>
          </cell>
          <cell r="D1854">
            <v>21</v>
          </cell>
          <cell r="E1854">
            <v>792020</v>
          </cell>
          <cell r="F1854">
            <v>0</v>
          </cell>
          <cell r="G1854" t="str">
            <v>Затраты по ШПЗ (основные)</v>
          </cell>
          <cell r="H1854">
            <v>2011</v>
          </cell>
          <cell r="I1854">
            <v>7920</v>
          </cell>
          <cell r="J1854">
            <v>1723.87</v>
          </cell>
          <cell r="K1854">
            <v>1</v>
          </cell>
          <cell r="L1854">
            <v>0</v>
          </cell>
          <cell r="M1854">
            <v>0</v>
          </cell>
          <cell r="N1854">
            <v>0</v>
          </cell>
          <cell r="R1854">
            <v>0</v>
          </cell>
          <cell r="S1854">
            <v>0</v>
          </cell>
          <cell r="T1854">
            <v>0</v>
          </cell>
          <cell r="U1854">
            <v>35</v>
          </cell>
          <cell r="V1854">
            <v>0</v>
          </cell>
          <cell r="W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35</v>
          </cell>
          <cell r="AE1854">
            <v>510200</v>
          </cell>
          <cell r="AF1854">
            <v>0</v>
          </cell>
          <cell r="AI1854">
            <v>2251</v>
          </cell>
          <cell r="AK1854">
            <v>0</v>
          </cell>
          <cell r="AM1854">
            <v>560</v>
          </cell>
          <cell r="AN1854">
            <v>1</v>
          </cell>
          <cell r="AO1854">
            <v>393216</v>
          </cell>
          <cell r="AQ1854">
            <v>0</v>
          </cell>
          <cell r="AR1854">
            <v>0</v>
          </cell>
          <cell r="AS1854" t="str">
            <v>Ы</v>
          </cell>
          <cell r="AT1854" t="str">
            <v>Ы</v>
          </cell>
          <cell r="AU1854">
            <v>0</v>
          </cell>
          <cell r="AV1854">
            <v>0</v>
          </cell>
          <cell r="AW1854">
            <v>23</v>
          </cell>
          <cell r="AX1854">
            <v>1</v>
          </cell>
          <cell r="AY1854">
            <v>0</v>
          </cell>
          <cell r="AZ1854">
            <v>0</v>
          </cell>
          <cell r="BA1854">
            <v>0</v>
          </cell>
          <cell r="BB1854">
            <v>0</v>
          </cell>
          <cell r="BC1854">
            <v>38828</v>
          </cell>
        </row>
        <row r="1855">
          <cell r="A1855">
            <v>2006</v>
          </cell>
          <cell r="B1855">
            <v>2</v>
          </cell>
          <cell r="C1855">
            <v>432</v>
          </cell>
          <cell r="D1855">
            <v>21</v>
          </cell>
          <cell r="E1855">
            <v>792020</v>
          </cell>
          <cell r="F1855">
            <v>0</v>
          </cell>
          <cell r="G1855" t="str">
            <v>Затраты по ШПЗ (основные)</v>
          </cell>
          <cell r="H1855">
            <v>2011</v>
          </cell>
          <cell r="I1855">
            <v>7920</v>
          </cell>
          <cell r="J1855">
            <v>750.17</v>
          </cell>
          <cell r="K1855">
            <v>1</v>
          </cell>
          <cell r="L1855">
            <v>0</v>
          </cell>
          <cell r="M1855">
            <v>0</v>
          </cell>
          <cell r="N1855">
            <v>0</v>
          </cell>
          <cell r="R1855">
            <v>0</v>
          </cell>
          <cell r="S1855">
            <v>0</v>
          </cell>
          <cell r="T1855">
            <v>0</v>
          </cell>
          <cell r="U1855">
            <v>35</v>
          </cell>
          <cell r="V1855">
            <v>0</v>
          </cell>
          <cell r="W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35</v>
          </cell>
          <cell r="AE1855">
            <v>510300</v>
          </cell>
          <cell r="AF1855">
            <v>0</v>
          </cell>
          <cell r="AI1855">
            <v>2251</v>
          </cell>
          <cell r="AK1855">
            <v>0</v>
          </cell>
          <cell r="AM1855">
            <v>561</v>
          </cell>
          <cell r="AN1855">
            <v>1</v>
          </cell>
          <cell r="AO1855">
            <v>393216</v>
          </cell>
          <cell r="AQ1855">
            <v>0</v>
          </cell>
          <cell r="AR1855">
            <v>0</v>
          </cell>
          <cell r="AS1855" t="str">
            <v>Ы</v>
          </cell>
          <cell r="AT1855" t="str">
            <v>Ы</v>
          </cell>
          <cell r="AU1855">
            <v>0</v>
          </cell>
          <cell r="AV1855">
            <v>0</v>
          </cell>
          <cell r="AW1855">
            <v>23</v>
          </cell>
          <cell r="AX1855">
            <v>1</v>
          </cell>
          <cell r="AY1855">
            <v>0</v>
          </cell>
          <cell r="AZ1855">
            <v>0</v>
          </cell>
          <cell r="BA1855">
            <v>0</v>
          </cell>
          <cell r="BB1855">
            <v>0</v>
          </cell>
          <cell r="BC1855">
            <v>38828</v>
          </cell>
        </row>
        <row r="1856">
          <cell r="A1856">
            <v>2006</v>
          </cell>
          <cell r="B1856">
            <v>2</v>
          </cell>
          <cell r="C1856">
            <v>433</v>
          </cell>
          <cell r="D1856">
            <v>21</v>
          </cell>
          <cell r="E1856">
            <v>792020</v>
          </cell>
          <cell r="F1856">
            <v>0</v>
          </cell>
          <cell r="G1856" t="str">
            <v>Затраты по ШПЗ (основные)</v>
          </cell>
          <cell r="H1856">
            <v>2011</v>
          </cell>
          <cell r="I1856">
            <v>7920</v>
          </cell>
          <cell r="J1856">
            <v>4326.68</v>
          </cell>
          <cell r="K1856">
            <v>1</v>
          </cell>
          <cell r="L1856">
            <v>0</v>
          </cell>
          <cell r="M1856">
            <v>0</v>
          </cell>
          <cell r="N1856">
            <v>0</v>
          </cell>
          <cell r="R1856">
            <v>0</v>
          </cell>
          <cell r="S1856">
            <v>0</v>
          </cell>
          <cell r="T1856">
            <v>0</v>
          </cell>
          <cell r="U1856">
            <v>35</v>
          </cell>
          <cell r="V1856">
            <v>0</v>
          </cell>
          <cell r="W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35</v>
          </cell>
          <cell r="AE1856">
            <v>510400</v>
          </cell>
          <cell r="AF1856">
            <v>0</v>
          </cell>
          <cell r="AI1856">
            <v>2251</v>
          </cell>
          <cell r="AK1856">
            <v>0</v>
          </cell>
          <cell r="AM1856">
            <v>562</v>
          </cell>
          <cell r="AN1856">
            <v>1</v>
          </cell>
          <cell r="AO1856">
            <v>393216</v>
          </cell>
          <cell r="AQ1856">
            <v>0</v>
          </cell>
          <cell r="AR1856">
            <v>0</v>
          </cell>
          <cell r="AS1856" t="str">
            <v>Ы</v>
          </cell>
          <cell r="AT1856" t="str">
            <v>Ы</v>
          </cell>
          <cell r="AU1856">
            <v>0</v>
          </cell>
          <cell r="AV1856">
            <v>0</v>
          </cell>
          <cell r="AW1856">
            <v>23</v>
          </cell>
          <cell r="AX1856">
            <v>1</v>
          </cell>
          <cell r="AY1856">
            <v>0</v>
          </cell>
          <cell r="AZ1856">
            <v>0</v>
          </cell>
          <cell r="BA1856">
            <v>0</v>
          </cell>
          <cell r="BB1856">
            <v>0</v>
          </cell>
          <cell r="BC1856">
            <v>38828</v>
          </cell>
        </row>
        <row r="1857">
          <cell r="A1857">
            <v>2006</v>
          </cell>
          <cell r="B1857">
            <v>2</v>
          </cell>
          <cell r="C1857">
            <v>434</v>
          </cell>
          <cell r="D1857">
            <v>21</v>
          </cell>
          <cell r="E1857">
            <v>792020</v>
          </cell>
          <cell r="F1857">
            <v>0</v>
          </cell>
          <cell r="G1857" t="str">
            <v>Затраты по ШПЗ (основные)</v>
          </cell>
          <cell r="H1857">
            <v>2011</v>
          </cell>
          <cell r="I1857">
            <v>7920</v>
          </cell>
          <cell r="J1857">
            <v>315625.46000000002</v>
          </cell>
          <cell r="K1857">
            <v>1</v>
          </cell>
          <cell r="L1857">
            <v>0</v>
          </cell>
          <cell r="M1857">
            <v>0</v>
          </cell>
          <cell r="N1857">
            <v>0</v>
          </cell>
          <cell r="R1857">
            <v>0</v>
          </cell>
          <cell r="S1857">
            <v>0</v>
          </cell>
          <cell r="T1857">
            <v>0</v>
          </cell>
          <cell r="U1857">
            <v>35</v>
          </cell>
          <cell r="V1857">
            <v>0</v>
          </cell>
          <cell r="W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35</v>
          </cell>
          <cell r="AE1857">
            <v>510600</v>
          </cell>
          <cell r="AF1857">
            <v>0</v>
          </cell>
          <cell r="AI1857">
            <v>2251</v>
          </cell>
          <cell r="AK1857">
            <v>0</v>
          </cell>
          <cell r="AM1857">
            <v>563</v>
          </cell>
          <cell r="AN1857">
            <v>1</v>
          </cell>
          <cell r="AO1857">
            <v>393216</v>
          </cell>
          <cell r="AQ1857">
            <v>0</v>
          </cell>
          <cell r="AR1857">
            <v>0</v>
          </cell>
          <cell r="AS1857" t="str">
            <v>Ы</v>
          </cell>
          <cell r="AT1857" t="str">
            <v>Ы</v>
          </cell>
          <cell r="AU1857">
            <v>0</v>
          </cell>
          <cell r="AV1857">
            <v>0</v>
          </cell>
          <cell r="AW1857">
            <v>23</v>
          </cell>
          <cell r="AX1857">
            <v>1</v>
          </cell>
          <cell r="AY1857">
            <v>0</v>
          </cell>
          <cell r="AZ1857">
            <v>0</v>
          </cell>
          <cell r="BA1857">
            <v>0</v>
          </cell>
          <cell r="BB1857">
            <v>0</v>
          </cell>
          <cell r="BC1857">
            <v>38828</v>
          </cell>
        </row>
        <row r="1858">
          <cell r="A1858">
            <v>2006</v>
          </cell>
          <cell r="B1858">
            <v>2</v>
          </cell>
          <cell r="C1858">
            <v>435</v>
          </cell>
          <cell r="D1858">
            <v>21</v>
          </cell>
          <cell r="E1858">
            <v>792020</v>
          </cell>
          <cell r="F1858">
            <v>0</v>
          </cell>
          <cell r="G1858" t="str">
            <v>Затраты по ШПЗ (основные)</v>
          </cell>
          <cell r="H1858">
            <v>2011</v>
          </cell>
          <cell r="I1858">
            <v>7920</v>
          </cell>
          <cell r="J1858">
            <v>22.28</v>
          </cell>
          <cell r="K1858">
            <v>1</v>
          </cell>
          <cell r="L1858">
            <v>0</v>
          </cell>
          <cell r="M1858">
            <v>0</v>
          </cell>
          <cell r="N1858">
            <v>0</v>
          </cell>
          <cell r="R1858">
            <v>0</v>
          </cell>
          <cell r="S1858">
            <v>0</v>
          </cell>
          <cell r="T1858">
            <v>0</v>
          </cell>
          <cell r="U1858">
            <v>35</v>
          </cell>
          <cell r="V1858">
            <v>0</v>
          </cell>
          <cell r="W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35</v>
          </cell>
          <cell r="AE1858">
            <v>512000</v>
          </cell>
          <cell r="AF1858">
            <v>0</v>
          </cell>
          <cell r="AI1858">
            <v>2251</v>
          </cell>
          <cell r="AK1858">
            <v>0</v>
          </cell>
          <cell r="AM1858">
            <v>564</v>
          </cell>
          <cell r="AN1858">
            <v>1</v>
          </cell>
          <cell r="AO1858">
            <v>393216</v>
          </cell>
          <cell r="AQ1858">
            <v>0</v>
          </cell>
          <cell r="AR1858">
            <v>0</v>
          </cell>
          <cell r="AS1858" t="str">
            <v>Ы</v>
          </cell>
          <cell r="AT1858" t="str">
            <v>Ы</v>
          </cell>
          <cell r="AU1858">
            <v>0</v>
          </cell>
          <cell r="AV1858">
            <v>0</v>
          </cell>
          <cell r="AW1858">
            <v>23</v>
          </cell>
          <cell r="AX1858">
            <v>1</v>
          </cell>
          <cell r="AY1858">
            <v>0</v>
          </cell>
          <cell r="AZ1858">
            <v>0</v>
          </cell>
          <cell r="BA1858">
            <v>0</v>
          </cell>
          <cell r="BB1858">
            <v>0</v>
          </cell>
          <cell r="BC1858">
            <v>38828</v>
          </cell>
        </row>
        <row r="1859">
          <cell r="A1859">
            <v>2006</v>
          </cell>
          <cell r="B1859">
            <v>2</v>
          </cell>
          <cell r="C1859">
            <v>436</v>
          </cell>
          <cell r="D1859">
            <v>21</v>
          </cell>
          <cell r="E1859">
            <v>792020</v>
          </cell>
          <cell r="F1859">
            <v>0</v>
          </cell>
          <cell r="G1859" t="str">
            <v>Затраты по ШПЗ (основные)</v>
          </cell>
          <cell r="H1859">
            <v>2011</v>
          </cell>
          <cell r="I1859">
            <v>7920</v>
          </cell>
          <cell r="J1859">
            <v>208869.9</v>
          </cell>
          <cell r="K1859">
            <v>1</v>
          </cell>
          <cell r="L1859">
            <v>0</v>
          </cell>
          <cell r="M1859">
            <v>0</v>
          </cell>
          <cell r="N1859">
            <v>0</v>
          </cell>
          <cell r="R1859">
            <v>0</v>
          </cell>
          <cell r="S1859">
            <v>0</v>
          </cell>
          <cell r="T1859">
            <v>0</v>
          </cell>
          <cell r="U1859">
            <v>38</v>
          </cell>
          <cell r="V1859">
            <v>0</v>
          </cell>
          <cell r="W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38</v>
          </cell>
          <cell r="AE1859">
            <v>110000</v>
          </cell>
          <cell r="AF1859">
            <v>0</v>
          </cell>
          <cell r="AI1859">
            <v>2251</v>
          </cell>
          <cell r="AK1859">
            <v>0</v>
          </cell>
          <cell r="AM1859">
            <v>565</v>
          </cell>
          <cell r="AN1859">
            <v>1</v>
          </cell>
          <cell r="AO1859">
            <v>393216</v>
          </cell>
          <cell r="AQ1859">
            <v>0</v>
          </cell>
          <cell r="AR1859">
            <v>0</v>
          </cell>
          <cell r="AS1859" t="str">
            <v>Ы</v>
          </cell>
          <cell r="AT1859" t="str">
            <v>Ы</v>
          </cell>
          <cell r="AU1859">
            <v>0</v>
          </cell>
          <cell r="AV1859">
            <v>0</v>
          </cell>
          <cell r="AW1859">
            <v>23</v>
          </cell>
          <cell r="AX1859">
            <v>1</v>
          </cell>
          <cell r="AY1859">
            <v>0</v>
          </cell>
          <cell r="AZ1859">
            <v>0</v>
          </cell>
          <cell r="BA1859">
            <v>0</v>
          </cell>
          <cell r="BB1859">
            <v>0</v>
          </cell>
          <cell r="BC1859">
            <v>38828</v>
          </cell>
        </row>
        <row r="1860">
          <cell r="A1860">
            <v>2006</v>
          </cell>
          <cell r="B1860">
            <v>2</v>
          </cell>
          <cell r="C1860">
            <v>437</v>
          </cell>
          <cell r="D1860">
            <v>21</v>
          </cell>
          <cell r="E1860">
            <v>792020</v>
          </cell>
          <cell r="F1860">
            <v>0</v>
          </cell>
          <cell r="G1860" t="str">
            <v>Затраты по ШПЗ (основные)</v>
          </cell>
          <cell r="H1860">
            <v>2011</v>
          </cell>
          <cell r="I1860">
            <v>7920</v>
          </cell>
          <cell r="J1860">
            <v>4325.24</v>
          </cell>
          <cell r="K1860">
            <v>1</v>
          </cell>
          <cell r="L1860">
            <v>0</v>
          </cell>
          <cell r="M1860">
            <v>0</v>
          </cell>
          <cell r="N1860">
            <v>0</v>
          </cell>
          <cell r="R1860">
            <v>0</v>
          </cell>
          <cell r="S1860">
            <v>0</v>
          </cell>
          <cell r="T1860">
            <v>0</v>
          </cell>
          <cell r="U1860">
            <v>38</v>
          </cell>
          <cell r="V1860">
            <v>0</v>
          </cell>
          <cell r="W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38</v>
          </cell>
          <cell r="AE1860">
            <v>114020</v>
          </cell>
          <cell r="AF1860">
            <v>0</v>
          </cell>
          <cell r="AI1860">
            <v>2251</v>
          </cell>
          <cell r="AK1860">
            <v>0</v>
          </cell>
          <cell r="AM1860">
            <v>566</v>
          </cell>
          <cell r="AN1860">
            <v>1</v>
          </cell>
          <cell r="AO1860">
            <v>393216</v>
          </cell>
          <cell r="AQ1860">
            <v>0</v>
          </cell>
          <cell r="AR1860">
            <v>0</v>
          </cell>
          <cell r="AS1860" t="str">
            <v>Ы</v>
          </cell>
          <cell r="AT1860" t="str">
            <v>Ы</v>
          </cell>
          <cell r="AU1860">
            <v>0</v>
          </cell>
          <cell r="AV1860">
            <v>0</v>
          </cell>
          <cell r="AW1860">
            <v>23</v>
          </cell>
          <cell r="AX1860">
            <v>1</v>
          </cell>
          <cell r="AY1860">
            <v>0</v>
          </cell>
          <cell r="AZ1860">
            <v>0</v>
          </cell>
          <cell r="BA1860">
            <v>0</v>
          </cell>
          <cell r="BB1860">
            <v>0</v>
          </cell>
          <cell r="BC1860">
            <v>38828</v>
          </cell>
        </row>
        <row r="1861">
          <cell r="A1861">
            <v>2006</v>
          </cell>
          <cell r="B1861">
            <v>2</v>
          </cell>
          <cell r="C1861">
            <v>438</v>
          </cell>
          <cell r="D1861">
            <v>21</v>
          </cell>
          <cell r="E1861">
            <v>792020</v>
          </cell>
          <cell r="F1861">
            <v>0</v>
          </cell>
          <cell r="G1861" t="str">
            <v>Затраты по ШПЗ (основные)</v>
          </cell>
          <cell r="H1861">
            <v>2011</v>
          </cell>
          <cell r="I1861">
            <v>7920</v>
          </cell>
          <cell r="J1861">
            <v>3678.06</v>
          </cell>
          <cell r="K1861">
            <v>1</v>
          </cell>
          <cell r="L1861">
            <v>0</v>
          </cell>
          <cell r="M1861">
            <v>0</v>
          </cell>
          <cell r="N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38</v>
          </cell>
          <cell r="V1861">
            <v>0</v>
          </cell>
          <cell r="W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38</v>
          </cell>
          <cell r="AE1861">
            <v>116000</v>
          </cell>
          <cell r="AF1861">
            <v>0</v>
          </cell>
          <cell r="AI1861">
            <v>2251</v>
          </cell>
          <cell r="AK1861">
            <v>0</v>
          </cell>
          <cell r="AM1861">
            <v>567</v>
          </cell>
          <cell r="AN1861">
            <v>1</v>
          </cell>
          <cell r="AO1861">
            <v>393216</v>
          </cell>
          <cell r="AQ1861">
            <v>0</v>
          </cell>
          <cell r="AR1861">
            <v>0</v>
          </cell>
          <cell r="AS1861" t="str">
            <v>Ы</v>
          </cell>
          <cell r="AT1861" t="str">
            <v>Ы</v>
          </cell>
          <cell r="AU1861">
            <v>0</v>
          </cell>
          <cell r="AV1861">
            <v>0</v>
          </cell>
          <cell r="AW1861">
            <v>23</v>
          </cell>
          <cell r="AX1861">
            <v>1</v>
          </cell>
          <cell r="AY1861">
            <v>0</v>
          </cell>
          <cell r="AZ1861">
            <v>0</v>
          </cell>
          <cell r="BA1861">
            <v>0</v>
          </cell>
          <cell r="BB1861">
            <v>0</v>
          </cell>
          <cell r="BC1861">
            <v>38828</v>
          </cell>
        </row>
        <row r="1862">
          <cell r="A1862">
            <v>2006</v>
          </cell>
          <cell r="B1862">
            <v>2</v>
          </cell>
          <cell r="C1862">
            <v>439</v>
          </cell>
          <cell r="D1862">
            <v>21</v>
          </cell>
          <cell r="E1862">
            <v>792020</v>
          </cell>
          <cell r="F1862">
            <v>0</v>
          </cell>
          <cell r="G1862" t="str">
            <v>Затраты по ШПЗ (основные)</v>
          </cell>
          <cell r="H1862">
            <v>2011</v>
          </cell>
          <cell r="I1862">
            <v>7920</v>
          </cell>
          <cell r="J1862">
            <v>8660.42</v>
          </cell>
          <cell r="K1862">
            <v>1</v>
          </cell>
          <cell r="L1862">
            <v>0</v>
          </cell>
          <cell r="M1862">
            <v>0</v>
          </cell>
          <cell r="N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38</v>
          </cell>
          <cell r="V1862">
            <v>0</v>
          </cell>
          <cell r="W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38</v>
          </cell>
          <cell r="AE1862">
            <v>117000</v>
          </cell>
          <cell r="AF1862">
            <v>0</v>
          </cell>
          <cell r="AI1862">
            <v>2251</v>
          </cell>
          <cell r="AK1862">
            <v>0</v>
          </cell>
          <cell r="AM1862">
            <v>568</v>
          </cell>
          <cell r="AN1862">
            <v>1</v>
          </cell>
          <cell r="AO1862">
            <v>393216</v>
          </cell>
          <cell r="AQ1862">
            <v>0</v>
          </cell>
          <cell r="AR1862">
            <v>0</v>
          </cell>
          <cell r="AS1862" t="str">
            <v>Ы</v>
          </cell>
          <cell r="AT1862" t="str">
            <v>Ы</v>
          </cell>
          <cell r="AU1862">
            <v>0</v>
          </cell>
          <cell r="AV1862">
            <v>0</v>
          </cell>
          <cell r="AW1862">
            <v>23</v>
          </cell>
          <cell r="AX1862">
            <v>1</v>
          </cell>
          <cell r="AY1862">
            <v>0</v>
          </cell>
          <cell r="AZ1862">
            <v>0</v>
          </cell>
          <cell r="BA1862">
            <v>0</v>
          </cell>
          <cell r="BB1862">
            <v>0</v>
          </cell>
          <cell r="BC1862">
            <v>38828</v>
          </cell>
        </row>
        <row r="1863">
          <cell r="A1863">
            <v>2006</v>
          </cell>
          <cell r="B1863">
            <v>2</v>
          </cell>
          <cell r="C1863">
            <v>440</v>
          </cell>
          <cell r="D1863">
            <v>21</v>
          </cell>
          <cell r="E1863">
            <v>792020</v>
          </cell>
          <cell r="F1863">
            <v>0</v>
          </cell>
          <cell r="G1863" t="str">
            <v>Затраты по ШПЗ (основные)</v>
          </cell>
          <cell r="H1863">
            <v>2011</v>
          </cell>
          <cell r="I1863">
            <v>7920</v>
          </cell>
          <cell r="J1863">
            <v>5252</v>
          </cell>
          <cell r="K1863">
            <v>1</v>
          </cell>
          <cell r="L1863">
            <v>0</v>
          </cell>
          <cell r="M1863">
            <v>0</v>
          </cell>
          <cell r="N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38</v>
          </cell>
          <cell r="V1863">
            <v>0</v>
          </cell>
          <cell r="W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38</v>
          </cell>
          <cell r="AE1863">
            <v>118000</v>
          </cell>
          <cell r="AF1863">
            <v>0</v>
          </cell>
          <cell r="AI1863">
            <v>2251</v>
          </cell>
          <cell r="AK1863">
            <v>0</v>
          </cell>
          <cell r="AM1863">
            <v>569</v>
          </cell>
          <cell r="AN1863">
            <v>1</v>
          </cell>
          <cell r="AO1863">
            <v>393216</v>
          </cell>
          <cell r="AQ1863">
            <v>0</v>
          </cell>
          <cell r="AR1863">
            <v>0</v>
          </cell>
          <cell r="AS1863" t="str">
            <v>Ы</v>
          </cell>
          <cell r="AT1863" t="str">
            <v>Ы</v>
          </cell>
          <cell r="AU1863">
            <v>0</v>
          </cell>
          <cell r="AV1863">
            <v>0</v>
          </cell>
          <cell r="AW1863">
            <v>23</v>
          </cell>
          <cell r="AX1863">
            <v>1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38828</v>
          </cell>
        </row>
        <row r="1864">
          <cell r="A1864">
            <v>2006</v>
          </cell>
          <cell r="B1864">
            <v>2</v>
          </cell>
          <cell r="C1864">
            <v>441</v>
          </cell>
          <cell r="D1864">
            <v>21</v>
          </cell>
          <cell r="E1864">
            <v>792020</v>
          </cell>
          <cell r="F1864">
            <v>0</v>
          </cell>
          <cell r="G1864" t="str">
            <v>Затраты по ШПЗ (основные)</v>
          </cell>
          <cell r="H1864">
            <v>2011</v>
          </cell>
          <cell r="I1864">
            <v>7920</v>
          </cell>
          <cell r="J1864">
            <v>415</v>
          </cell>
          <cell r="K1864">
            <v>1</v>
          </cell>
          <cell r="L1864">
            <v>0</v>
          </cell>
          <cell r="M1864">
            <v>0</v>
          </cell>
          <cell r="N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38</v>
          </cell>
          <cell r="V1864">
            <v>0</v>
          </cell>
          <cell r="W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38</v>
          </cell>
          <cell r="AE1864">
            <v>131000</v>
          </cell>
          <cell r="AF1864">
            <v>0</v>
          </cell>
          <cell r="AI1864">
            <v>2251</v>
          </cell>
          <cell r="AK1864">
            <v>0</v>
          </cell>
          <cell r="AM1864">
            <v>570</v>
          </cell>
          <cell r="AN1864">
            <v>1</v>
          </cell>
          <cell r="AO1864">
            <v>393216</v>
          </cell>
          <cell r="AQ1864">
            <v>0</v>
          </cell>
          <cell r="AR1864">
            <v>0</v>
          </cell>
          <cell r="AS1864" t="str">
            <v>Ы</v>
          </cell>
          <cell r="AT1864" t="str">
            <v>Ы</v>
          </cell>
          <cell r="AU1864">
            <v>0</v>
          </cell>
          <cell r="AV1864">
            <v>0</v>
          </cell>
          <cell r="AW1864">
            <v>23</v>
          </cell>
          <cell r="AX1864">
            <v>1</v>
          </cell>
          <cell r="AY1864">
            <v>0</v>
          </cell>
          <cell r="AZ1864">
            <v>0</v>
          </cell>
          <cell r="BA1864">
            <v>0</v>
          </cell>
          <cell r="BB1864">
            <v>0</v>
          </cell>
          <cell r="BC1864">
            <v>38828</v>
          </cell>
        </row>
        <row r="1865">
          <cell r="A1865">
            <v>2006</v>
          </cell>
          <cell r="B1865">
            <v>2</v>
          </cell>
          <cell r="C1865">
            <v>442</v>
          </cell>
          <cell r="D1865">
            <v>21</v>
          </cell>
          <cell r="E1865">
            <v>792020</v>
          </cell>
          <cell r="F1865">
            <v>0</v>
          </cell>
          <cell r="G1865" t="str">
            <v>Затраты по ШПЗ (основные)</v>
          </cell>
          <cell r="H1865">
            <v>2011</v>
          </cell>
          <cell r="I1865">
            <v>7920</v>
          </cell>
          <cell r="J1865">
            <v>6034.5</v>
          </cell>
          <cell r="K1865">
            <v>1</v>
          </cell>
          <cell r="L1865">
            <v>0</v>
          </cell>
          <cell r="M1865">
            <v>0</v>
          </cell>
          <cell r="N1865">
            <v>0</v>
          </cell>
          <cell r="R1865">
            <v>0</v>
          </cell>
          <cell r="S1865">
            <v>0</v>
          </cell>
          <cell r="T1865">
            <v>0</v>
          </cell>
          <cell r="U1865">
            <v>38</v>
          </cell>
          <cell r="V1865">
            <v>0</v>
          </cell>
          <cell r="W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38</v>
          </cell>
          <cell r="AE1865">
            <v>132000</v>
          </cell>
          <cell r="AF1865">
            <v>0</v>
          </cell>
          <cell r="AI1865">
            <v>2251</v>
          </cell>
          <cell r="AK1865">
            <v>0</v>
          </cell>
          <cell r="AM1865">
            <v>571</v>
          </cell>
          <cell r="AN1865">
            <v>1</v>
          </cell>
          <cell r="AO1865">
            <v>393216</v>
          </cell>
          <cell r="AQ1865">
            <v>0</v>
          </cell>
          <cell r="AR1865">
            <v>0</v>
          </cell>
          <cell r="AS1865" t="str">
            <v>Ы</v>
          </cell>
          <cell r="AT1865" t="str">
            <v>Ы</v>
          </cell>
          <cell r="AU1865">
            <v>0</v>
          </cell>
          <cell r="AV1865">
            <v>0</v>
          </cell>
          <cell r="AW1865">
            <v>23</v>
          </cell>
          <cell r="AX1865">
            <v>1</v>
          </cell>
          <cell r="AY1865">
            <v>0</v>
          </cell>
          <cell r="AZ1865">
            <v>0</v>
          </cell>
          <cell r="BA1865">
            <v>0</v>
          </cell>
          <cell r="BB1865">
            <v>0</v>
          </cell>
          <cell r="BC1865">
            <v>38828</v>
          </cell>
        </row>
        <row r="1866">
          <cell r="A1866">
            <v>2006</v>
          </cell>
          <cell r="B1866">
            <v>2</v>
          </cell>
          <cell r="C1866">
            <v>443</v>
          </cell>
          <cell r="D1866">
            <v>21</v>
          </cell>
          <cell r="E1866">
            <v>792020</v>
          </cell>
          <cell r="F1866">
            <v>0</v>
          </cell>
          <cell r="G1866" t="str">
            <v>Затраты по ШПЗ (основные)</v>
          </cell>
          <cell r="H1866">
            <v>2011</v>
          </cell>
          <cell r="I1866">
            <v>7920</v>
          </cell>
          <cell r="J1866">
            <v>610.64</v>
          </cell>
          <cell r="K1866">
            <v>1</v>
          </cell>
          <cell r="L1866">
            <v>0</v>
          </cell>
          <cell r="M1866">
            <v>0</v>
          </cell>
          <cell r="N1866">
            <v>0</v>
          </cell>
          <cell r="R1866">
            <v>0</v>
          </cell>
          <cell r="S1866">
            <v>0</v>
          </cell>
          <cell r="T1866">
            <v>0</v>
          </cell>
          <cell r="U1866">
            <v>38</v>
          </cell>
          <cell r="V1866">
            <v>0</v>
          </cell>
          <cell r="W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38</v>
          </cell>
          <cell r="AE1866">
            <v>135000</v>
          </cell>
          <cell r="AF1866">
            <v>0</v>
          </cell>
          <cell r="AI1866">
            <v>2251</v>
          </cell>
          <cell r="AK1866">
            <v>0</v>
          </cell>
          <cell r="AM1866">
            <v>572</v>
          </cell>
          <cell r="AN1866">
            <v>1</v>
          </cell>
          <cell r="AO1866">
            <v>393216</v>
          </cell>
          <cell r="AQ1866">
            <v>0</v>
          </cell>
          <cell r="AR1866">
            <v>0</v>
          </cell>
          <cell r="AS1866" t="str">
            <v>Ы</v>
          </cell>
          <cell r="AT1866" t="str">
            <v>Ы</v>
          </cell>
          <cell r="AU1866">
            <v>0</v>
          </cell>
          <cell r="AV1866">
            <v>0</v>
          </cell>
          <cell r="AW1866">
            <v>23</v>
          </cell>
          <cell r="AX1866">
            <v>1</v>
          </cell>
          <cell r="AY1866">
            <v>0</v>
          </cell>
          <cell r="AZ1866">
            <v>0</v>
          </cell>
          <cell r="BA1866">
            <v>0</v>
          </cell>
          <cell r="BB1866">
            <v>0</v>
          </cell>
          <cell r="BC1866">
            <v>38828</v>
          </cell>
        </row>
        <row r="1867">
          <cell r="A1867">
            <v>2006</v>
          </cell>
          <cell r="B1867">
            <v>2</v>
          </cell>
          <cell r="C1867">
            <v>444</v>
          </cell>
          <cell r="D1867">
            <v>21</v>
          </cell>
          <cell r="E1867">
            <v>792020</v>
          </cell>
          <cell r="F1867">
            <v>0</v>
          </cell>
          <cell r="G1867" t="str">
            <v>Затраты по ШПЗ (основные)</v>
          </cell>
          <cell r="H1867">
            <v>2011</v>
          </cell>
          <cell r="I1867">
            <v>7920</v>
          </cell>
          <cell r="J1867">
            <v>207849.69</v>
          </cell>
          <cell r="K1867">
            <v>1</v>
          </cell>
          <cell r="L1867">
            <v>0</v>
          </cell>
          <cell r="M1867">
            <v>0</v>
          </cell>
          <cell r="N1867">
            <v>0</v>
          </cell>
          <cell r="R1867">
            <v>0</v>
          </cell>
          <cell r="S1867">
            <v>0</v>
          </cell>
          <cell r="T1867">
            <v>0</v>
          </cell>
          <cell r="U1867">
            <v>38</v>
          </cell>
          <cell r="V1867">
            <v>0</v>
          </cell>
          <cell r="W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38</v>
          </cell>
          <cell r="AE1867">
            <v>143000</v>
          </cell>
          <cell r="AF1867">
            <v>0</v>
          </cell>
          <cell r="AI1867">
            <v>2251</v>
          </cell>
          <cell r="AK1867">
            <v>0</v>
          </cell>
          <cell r="AM1867">
            <v>573</v>
          </cell>
          <cell r="AN1867">
            <v>1</v>
          </cell>
          <cell r="AO1867">
            <v>393216</v>
          </cell>
          <cell r="AQ1867">
            <v>0</v>
          </cell>
          <cell r="AR1867">
            <v>0</v>
          </cell>
          <cell r="AS1867" t="str">
            <v>Ы</v>
          </cell>
          <cell r="AT1867" t="str">
            <v>Ы</v>
          </cell>
          <cell r="AU1867">
            <v>0</v>
          </cell>
          <cell r="AV1867">
            <v>0</v>
          </cell>
          <cell r="AW1867">
            <v>23</v>
          </cell>
          <cell r="AX1867">
            <v>1</v>
          </cell>
          <cell r="AY1867">
            <v>0</v>
          </cell>
          <cell r="AZ1867">
            <v>0</v>
          </cell>
          <cell r="BA1867">
            <v>0</v>
          </cell>
          <cell r="BB1867">
            <v>0</v>
          </cell>
          <cell r="BC1867">
            <v>38828</v>
          </cell>
        </row>
        <row r="1868">
          <cell r="A1868">
            <v>2006</v>
          </cell>
          <cell r="B1868">
            <v>2</v>
          </cell>
          <cell r="C1868">
            <v>445</v>
          </cell>
          <cell r="D1868">
            <v>21</v>
          </cell>
          <cell r="E1868">
            <v>792020</v>
          </cell>
          <cell r="F1868">
            <v>0</v>
          </cell>
          <cell r="G1868" t="str">
            <v>Затраты по ШПЗ (основные)</v>
          </cell>
          <cell r="H1868">
            <v>2011</v>
          </cell>
          <cell r="I1868">
            <v>7920</v>
          </cell>
          <cell r="J1868">
            <v>555375.35999999999</v>
          </cell>
          <cell r="K1868">
            <v>1</v>
          </cell>
          <cell r="L1868">
            <v>0</v>
          </cell>
          <cell r="M1868">
            <v>0</v>
          </cell>
          <cell r="N1868">
            <v>0</v>
          </cell>
          <cell r="R1868">
            <v>0</v>
          </cell>
          <cell r="S1868">
            <v>0</v>
          </cell>
          <cell r="T1868">
            <v>0</v>
          </cell>
          <cell r="U1868">
            <v>38</v>
          </cell>
          <cell r="V1868">
            <v>0</v>
          </cell>
          <cell r="W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38</v>
          </cell>
          <cell r="AE1868">
            <v>151000</v>
          </cell>
          <cell r="AF1868">
            <v>0</v>
          </cell>
          <cell r="AI1868">
            <v>2251</v>
          </cell>
          <cell r="AK1868">
            <v>0</v>
          </cell>
          <cell r="AM1868">
            <v>574</v>
          </cell>
          <cell r="AN1868">
            <v>1</v>
          </cell>
          <cell r="AO1868">
            <v>393216</v>
          </cell>
          <cell r="AQ1868">
            <v>0</v>
          </cell>
          <cell r="AR1868">
            <v>0</v>
          </cell>
          <cell r="AS1868" t="str">
            <v>Ы</v>
          </cell>
          <cell r="AT1868" t="str">
            <v>Ы</v>
          </cell>
          <cell r="AU1868">
            <v>0</v>
          </cell>
          <cell r="AV1868">
            <v>0</v>
          </cell>
          <cell r="AW1868">
            <v>23</v>
          </cell>
          <cell r="AX1868">
            <v>1</v>
          </cell>
          <cell r="AY1868">
            <v>0</v>
          </cell>
          <cell r="AZ1868">
            <v>0</v>
          </cell>
          <cell r="BA1868">
            <v>0</v>
          </cell>
          <cell r="BB1868">
            <v>0</v>
          </cell>
          <cell r="BC1868">
            <v>38828</v>
          </cell>
        </row>
        <row r="1869">
          <cell r="A1869">
            <v>2006</v>
          </cell>
          <cell r="B1869">
            <v>2</v>
          </cell>
          <cell r="C1869">
            <v>446</v>
          </cell>
          <cell r="D1869">
            <v>21</v>
          </cell>
          <cell r="E1869">
            <v>792020</v>
          </cell>
          <cell r="F1869">
            <v>0</v>
          </cell>
          <cell r="G1869" t="str">
            <v>Затраты по ШПЗ (основные)</v>
          </cell>
          <cell r="H1869">
            <v>2011</v>
          </cell>
          <cell r="I1869">
            <v>7920</v>
          </cell>
          <cell r="J1869">
            <v>60222.96</v>
          </cell>
          <cell r="K1869">
            <v>1</v>
          </cell>
          <cell r="L1869">
            <v>0</v>
          </cell>
          <cell r="M1869">
            <v>0</v>
          </cell>
          <cell r="N1869">
            <v>0</v>
          </cell>
          <cell r="R1869">
            <v>0</v>
          </cell>
          <cell r="S1869">
            <v>0</v>
          </cell>
          <cell r="T1869">
            <v>0</v>
          </cell>
          <cell r="U1869">
            <v>38</v>
          </cell>
          <cell r="V1869">
            <v>0</v>
          </cell>
          <cell r="W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38</v>
          </cell>
          <cell r="AE1869">
            <v>152000</v>
          </cell>
          <cell r="AF1869">
            <v>0</v>
          </cell>
          <cell r="AI1869">
            <v>2251</v>
          </cell>
          <cell r="AK1869">
            <v>0</v>
          </cell>
          <cell r="AM1869">
            <v>575</v>
          </cell>
          <cell r="AN1869">
            <v>1</v>
          </cell>
          <cell r="AO1869">
            <v>393216</v>
          </cell>
          <cell r="AQ1869">
            <v>0</v>
          </cell>
          <cell r="AR1869">
            <v>0</v>
          </cell>
          <cell r="AS1869" t="str">
            <v>Ы</v>
          </cell>
          <cell r="AT1869" t="str">
            <v>Ы</v>
          </cell>
          <cell r="AU1869">
            <v>0</v>
          </cell>
          <cell r="AV1869">
            <v>0</v>
          </cell>
          <cell r="AW1869">
            <v>23</v>
          </cell>
          <cell r="AX1869">
            <v>1</v>
          </cell>
          <cell r="AY1869">
            <v>0</v>
          </cell>
          <cell r="AZ1869">
            <v>0</v>
          </cell>
          <cell r="BA1869">
            <v>0</v>
          </cell>
          <cell r="BB1869">
            <v>0</v>
          </cell>
          <cell r="BC1869">
            <v>38828</v>
          </cell>
        </row>
        <row r="1870">
          <cell r="A1870">
            <v>2006</v>
          </cell>
          <cell r="B1870">
            <v>2</v>
          </cell>
          <cell r="C1870">
            <v>447</v>
          </cell>
          <cell r="D1870">
            <v>21</v>
          </cell>
          <cell r="E1870">
            <v>792020</v>
          </cell>
          <cell r="F1870">
            <v>0</v>
          </cell>
          <cell r="G1870" t="str">
            <v>Затраты по ШПЗ (основные)</v>
          </cell>
          <cell r="H1870">
            <v>2011</v>
          </cell>
          <cell r="I1870">
            <v>7920</v>
          </cell>
          <cell r="J1870">
            <v>1363133.46</v>
          </cell>
          <cell r="K1870">
            <v>1</v>
          </cell>
          <cell r="L1870">
            <v>0</v>
          </cell>
          <cell r="M1870">
            <v>0</v>
          </cell>
          <cell r="N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38</v>
          </cell>
          <cell r="V1870">
            <v>0</v>
          </cell>
          <cell r="W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38</v>
          </cell>
          <cell r="AE1870">
            <v>220000</v>
          </cell>
          <cell r="AF1870">
            <v>0</v>
          </cell>
          <cell r="AI1870">
            <v>2251</v>
          </cell>
          <cell r="AK1870">
            <v>0</v>
          </cell>
          <cell r="AM1870">
            <v>576</v>
          </cell>
          <cell r="AN1870">
            <v>1</v>
          </cell>
          <cell r="AO1870">
            <v>393216</v>
          </cell>
          <cell r="AQ1870">
            <v>0</v>
          </cell>
          <cell r="AR1870">
            <v>0</v>
          </cell>
          <cell r="AS1870" t="str">
            <v>Ы</v>
          </cell>
          <cell r="AT1870" t="str">
            <v>Ы</v>
          </cell>
          <cell r="AU1870">
            <v>0</v>
          </cell>
          <cell r="AV1870">
            <v>0</v>
          </cell>
          <cell r="AW1870">
            <v>23</v>
          </cell>
          <cell r="AX1870">
            <v>1</v>
          </cell>
          <cell r="AY1870">
            <v>0</v>
          </cell>
          <cell r="AZ1870">
            <v>0</v>
          </cell>
          <cell r="BA1870">
            <v>0</v>
          </cell>
          <cell r="BB1870">
            <v>0</v>
          </cell>
          <cell r="BC1870">
            <v>38828</v>
          </cell>
        </row>
        <row r="1871">
          <cell r="A1871">
            <v>2006</v>
          </cell>
          <cell r="B1871">
            <v>2</v>
          </cell>
          <cell r="C1871">
            <v>448</v>
          </cell>
          <cell r="D1871">
            <v>21</v>
          </cell>
          <cell r="E1871">
            <v>792020</v>
          </cell>
          <cell r="F1871">
            <v>0</v>
          </cell>
          <cell r="G1871" t="str">
            <v>Затраты по ШПЗ (основные)</v>
          </cell>
          <cell r="H1871">
            <v>2011</v>
          </cell>
          <cell r="I1871">
            <v>7920</v>
          </cell>
          <cell r="J1871">
            <v>678094.27</v>
          </cell>
          <cell r="K1871">
            <v>1</v>
          </cell>
          <cell r="L1871">
            <v>0</v>
          </cell>
          <cell r="M1871">
            <v>0</v>
          </cell>
          <cell r="N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38</v>
          </cell>
          <cell r="V1871">
            <v>0</v>
          </cell>
          <cell r="W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38</v>
          </cell>
          <cell r="AE1871">
            <v>230000</v>
          </cell>
          <cell r="AF1871">
            <v>0</v>
          </cell>
          <cell r="AI1871">
            <v>2251</v>
          </cell>
          <cell r="AK1871">
            <v>0</v>
          </cell>
          <cell r="AM1871">
            <v>577</v>
          </cell>
          <cell r="AN1871">
            <v>1</v>
          </cell>
          <cell r="AO1871">
            <v>393216</v>
          </cell>
          <cell r="AQ1871">
            <v>0</v>
          </cell>
          <cell r="AR1871">
            <v>0</v>
          </cell>
          <cell r="AS1871" t="str">
            <v>Ы</v>
          </cell>
          <cell r="AT1871" t="str">
            <v>Ы</v>
          </cell>
          <cell r="AU1871">
            <v>0</v>
          </cell>
          <cell r="AV1871">
            <v>0</v>
          </cell>
          <cell r="AW1871">
            <v>23</v>
          </cell>
          <cell r="AX1871">
            <v>1</v>
          </cell>
          <cell r="AY1871">
            <v>0</v>
          </cell>
          <cell r="AZ1871">
            <v>0</v>
          </cell>
          <cell r="BA1871">
            <v>0</v>
          </cell>
          <cell r="BB1871">
            <v>0</v>
          </cell>
          <cell r="BC1871">
            <v>38828</v>
          </cell>
        </row>
        <row r="1872">
          <cell r="A1872">
            <v>2006</v>
          </cell>
          <cell r="B1872">
            <v>2</v>
          </cell>
          <cell r="C1872">
            <v>449</v>
          </cell>
          <cell r="D1872">
            <v>21</v>
          </cell>
          <cell r="E1872">
            <v>792020</v>
          </cell>
          <cell r="F1872">
            <v>0</v>
          </cell>
          <cell r="G1872" t="str">
            <v>Затраты по ШПЗ (основные)</v>
          </cell>
          <cell r="H1872">
            <v>2011</v>
          </cell>
          <cell r="I1872">
            <v>7920</v>
          </cell>
          <cell r="J1872">
            <v>6900</v>
          </cell>
          <cell r="K1872">
            <v>1</v>
          </cell>
          <cell r="L1872">
            <v>0</v>
          </cell>
          <cell r="M1872">
            <v>0</v>
          </cell>
          <cell r="N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38</v>
          </cell>
          <cell r="V1872">
            <v>0</v>
          </cell>
          <cell r="W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38</v>
          </cell>
          <cell r="AE1872">
            <v>250000</v>
          </cell>
          <cell r="AF1872">
            <v>0</v>
          </cell>
          <cell r="AI1872">
            <v>2251</v>
          </cell>
          <cell r="AK1872">
            <v>0</v>
          </cell>
          <cell r="AM1872">
            <v>578</v>
          </cell>
          <cell r="AN1872">
            <v>1</v>
          </cell>
          <cell r="AO1872">
            <v>393216</v>
          </cell>
          <cell r="AQ1872">
            <v>0</v>
          </cell>
          <cell r="AR1872">
            <v>0</v>
          </cell>
          <cell r="AS1872" t="str">
            <v>Ы</v>
          </cell>
          <cell r="AT1872" t="str">
            <v>Ы</v>
          </cell>
          <cell r="AU1872">
            <v>0</v>
          </cell>
          <cell r="AV1872">
            <v>0</v>
          </cell>
          <cell r="AW1872">
            <v>23</v>
          </cell>
          <cell r="AX1872">
            <v>1</v>
          </cell>
          <cell r="AY1872">
            <v>0</v>
          </cell>
          <cell r="AZ1872">
            <v>0</v>
          </cell>
          <cell r="BA1872">
            <v>0</v>
          </cell>
          <cell r="BB1872">
            <v>0</v>
          </cell>
          <cell r="BC1872">
            <v>38828</v>
          </cell>
        </row>
        <row r="1873">
          <cell r="A1873">
            <v>2006</v>
          </cell>
          <cell r="B1873">
            <v>2</v>
          </cell>
          <cell r="C1873">
            <v>450</v>
          </cell>
          <cell r="D1873">
            <v>21</v>
          </cell>
          <cell r="E1873">
            <v>792020</v>
          </cell>
          <cell r="F1873">
            <v>0</v>
          </cell>
          <cell r="G1873" t="str">
            <v>Затраты по ШПЗ (основные)</v>
          </cell>
          <cell r="H1873">
            <v>2011</v>
          </cell>
          <cell r="I1873">
            <v>7920</v>
          </cell>
          <cell r="J1873">
            <v>55784.76</v>
          </cell>
          <cell r="K1873">
            <v>1</v>
          </cell>
          <cell r="L1873">
            <v>0</v>
          </cell>
          <cell r="M1873">
            <v>0</v>
          </cell>
          <cell r="N1873">
            <v>0</v>
          </cell>
          <cell r="R1873">
            <v>0</v>
          </cell>
          <cell r="S1873">
            <v>0</v>
          </cell>
          <cell r="T1873">
            <v>0</v>
          </cell>
          <cell r="U1873">
            <v>38</v>
          </cell>
          <cell r="V1873">
            <v>0</v>
          </cell>
          <cell r="W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38</v>
          </cell>
          <cell r="AE1873">
            <v>260000</v>
          </cell>
          <cell r="AF1873">
            <v>0</v>
          </cell>
          <cell r="AI1873">
            <v>2251</v>
          </cell>
          <cell r="AK1873">
            <v>0</v>
          </cell>
          <cell r="AM1873">
            <v>579</v>
          </cell>
          <cell r="AN1873">
            <v>1</v>
          </cell>
          <cell r="AO1873">
            <v>393216</v>
          </cell>
          <cell r="AQ1873">
            <v>0</v>
          </cell>
          <cell r="AR1873">
            <v>0</v>
          </cell>
          <cell r="AS1873" t="str">
            <v>Ы</v>
          </cell>
          <cell r="AT1873" t="str">
            <v>Ы</v>
          </cell>
          <cell r="AU1873">
            <v>0</v>
          </cell>
          <cell r="AV1873">
            <v>0</v>
          </cell>
          <cell r="AW1873">
            <v>23</v>
          </cell>
          <cell r="AX1873">
            <v>1</v>
          </cell>
          <cell r="AY1873">
            <v>0</v>
          </cell>
          <cell r="AZ1873">
            <v>0</v>
          </cell>
          <cell r="BA1873">
            <v>0</v>
          </cell>
          <cell r="BB1873">
            <v>0</v>
          </cell>
          <cell r="BC1873">
            <v>38828</v>
          </cell>
        </row>
        <row r="1874">
          <cell r="A1874">
            <v>2006</v>
          </cell>
          <cell r="B1874">
            <v>2</v>
          </cell>
          <cell r="C1874">
            <v>451</v>
          </cell>
          <cell r="D1874">
            <v>21</v>
          </cell>
          <cell r="E1874">
            <v>792020</v>
          </cell>
          <cell r="F1874">
            <v>0</v>
          </cell>
          <cell r="G1874" t="str">
            <v>Затраты по ШПЗ (основные)</v>
          </cell>
          <cell r="H1874">
            <v>2011</v>
          </cell>
          <cell r="I1874">
            <v>7920</v>
          </cell>
          <cell r="J1874">
            <v>203801.23</v>
          </cell>
          <cell r="K1874">
            <v>1</v>
          </cell>
          <cell r="L1874">
            <v>0</v>
          </cell>
          <cell r="M1874">
            <v>0</v>
          </cell>
          <cell r="N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38</v>
          </cell>
          <cell r="V1874">
            <v>0</v>
          </cell>
          <cell r="W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38</v>
          </cell>
          <cell r="AE1874">
            <v>270000</v>
          </cell>
          <cell r="AF1874">
            <v>0</v>
          </cell>
          <cell r="AI1874">
            <v>2251</v>
          </cell>
          <cell r="AK1874">
            <v>0</v>
          </cell>
          <cell r="AM1874">
            <v>580</v>
          </cell>
          <cell r="AN1874">
            <v>1</v>
          </cell>
          <cell r="AO1874">
            <v>393216</v>
          </cell>
          <cell r="AQ1874">
            <v>0</v>
          </cell>
          <cell r="AR1874">
            <v>0</v>
          </cell>
          <cell r="AS1874" t="str">
            <v>Ы</v>
          </cell>
          <cell r="AT1874" t="str">
            <v>Ы</v>
          </cell>
          <cell r="AU1874">
            <v>0</v>
          </cell>
          <cell r="AV1874">
            <v>0</v>
          </cell>
          <cell r="AW1874">
            <v>23</v>
          </cell>
          <cell r="AX1874">
            <v>1</v>
          </cell>
          <cell r="AY1874">
            <v>0</v>
          </cell>
          <cell r="AZ1874">
            <v>0</v>
          </cell>
          <cell r="BA1874">
            <v>0</v>
          </cell>
          <cell r="BB1874">
            <v>0</v>
          </cell>
          <cell r="BC1874">
            <v>38828</v>
          </cell>
        </row>
        <row r="1875">
          <cell r="A1875">
            <v>2006</v>
          </cell>
          <cell r="B1875">
            <v>2</v>
          </cell>
          <cell r="C1875">
            <v>452</v>
          </cell>
          <cell r="D1875">
            <v>21</v>
          </cell>
          <cell r="E1875">
            <v>792020</v>
          </cell>
          <cell r="F1875">
            <v>0</v>
          </cell>
          <cell r="G1875" t="str">
            <v>Затраты по ШПЗ (основные)</v>
          </cell>
          <cell r="H1875">
            <v>2011</v>
          </cell>
          <cell r="I1875">
            <v>7920</v>
          </cell>
          <cell r="J1875">
            <v>66163.87</v>
          </cell>
          <cell r="K1875">
            <v>1</v>
          </cell>
          <cell r="L1875">
            <v>0</v>
          </cell>
          <cell r="M1875">
            <v>0</v>
          </cell>
          <cell r="N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38</v>
          </cell>
          <cell r="V1875">
            <v>0</v>
          </cell>
          <cell r="W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38</v>
          </cell>
          <cell r="AE1875">
            <v>280100</v>
          </cell>
          <cell r="AF1875">
            <v>0</v>
          </cell>
          <cell r="AI1875">
            <v>2251</v>
          </cell>
          <cell r="AK1875">
            <v>0</v>
          </cell>
          <cell r="AM1875">
            <v>581</v>
          </cell>
          <cell r="AN1875">
            <v>1</v>
          </cell>
          <cell r="AO1875">
            <v>393216</v>
          </cell>
          <cell r="AQ1875">
            <v>0</v>
          </cell>
          <cell r="AR1875">
            <v>0</v>
          </cell>
          <cell r="AS1875" t="str">
            <v>Ы</v>
          </cell>
          <cell r="AT1875" t="str">
            <v>Ы</v>
          </cell>
          <cell r="AU1875">
            <v>0</v>
          </cell>
          <cell r="AV1875">
            <v>0</v>
          </cell>
          <cell r="AW1875">
            <v>23</v>
          </cell>
          <cell r="AX1875">
            <v>1</v>
          </cell>
          <cell r="AY1875">
            <v>0</v>
          </cell>
          <cell r="AZ1875">
            <v>0</v>
          </cell>
          <cell r="BA1875">
            <v>0</v>
          </cell>
          <cell r="BB1875">
            <v>0</v>
          </cell>
          <cell r="BC1875">
            <v>38828</v>
          </cell>
        </row>
        <row r="1876">
          <cell r="A1876">
            <v>2006</v>
          </cell>
          <cell r="B1876">
            <v>2</v>
          </cell>
          <cell r="C1876">
            <v>453</v>
          </cell>
          <cell r="D1876">
            <v>21</v>
          </cell>
          <cell r="E1876">
            <v>792020</v>
          </cell>
          <cell r="F1876">
            <v>0</v>
          </cell>
          <cell r="G1876" t="str">
            <v>Затраты по ШПЗ (основные)</v>
          </cell>
          <cell r="H1876">
            <v>2011</v>
          </cell>
          <cell r="I1876">
            <v>7920</v>
          </cell>
          <cell r="J1876">
            <v>1245.25</v>
          </cell>
          <cell r="K1876">
            <v>1</v>
          </cell>
          <cell r="L1876">
            <v>0</v>
          </cell>
          <cell r="M1876">
            <v>0</v>
          </cell>
          <cell r="N1876">
            <v>0</v>
          </cell>
          <cell r="R1876">
            <v>0</v>
          </cell>
          <cell r="S1876">
            <v>0</v>
          </cell>
          <cell r="T1876">
            <v>0</v>
          </cell>
          <cell r="U1876">
            <v>38</v>
          </cell>
          <cell r="V1876">
            <v>0</v>
          </cell>
          <cell r="W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38</v>
          </cell>
          <cell r="AE1876">
            <v>280200</v>
          </cell>
          <cell r="AF1876">
            <v>0</v>
          </cell>
          <cell r="AI1876">
            <v>2251</v>
          </cell>
          <cell r="AK1876">
            <v>0</v>
          </cell>
          <cell r="AM1876">
            <v>582</v>
          </cell>
          <cell r="AN1876">
            <v>1</v>
          </cell>
          <cell r="AO1876">
            <v>393216</v>
          </cell>
          <cell r="AQ1876">
            <v>0</v>
          </cell>
          <cell r="AR1876">
            <v>0</v>
          </cell>
          <cell r="AS1876" t="str">
            <v>Ы</v>
          </cell>
          <cell r="AT1876" t="str">
            <v>Ы</v>
          </cell>
          <cell r="AU1876">
            <v>0</v>
          </cell>
          <cell r="AV1876">
            <v>0</v>
          </cell>
          <cell r="AW1876">
            <v>23</v>
          </cell>
          <cell r="AX1876">
            <v>1</v>
          </cell>
          <cell r="AY1876">
            <v>0</v>
          </cell>
          <cell r="AZ1876">
            <v>0</v>
          </cell>
          <cell r="BA1876">
            <v>0</v>
          </cell>
          <cell r="BB1876">
            <v>0</v>
          </cell>
          <cell r="BC1876">
            <v>38828</v>
          </cell>
        </row>
        <row r="1877">
          <cell r="A1877">
            <v>2006</v>
          </cell>
          <cell r="B1877">
            <v>2</v>
          </cell>
          <cell r="C1877">
            <v>454</v>
          </cell>
          <cell r="D1877">
            <v>21</v>
          </cell>
          <cell r="E1877">
            <v>792020</v>
          </cell>
          <cell r="F1877">
            <v>0</v>
          </cell>
          <cell r="G1877" t="str">
            <v>Затраты по ШПЗ (основные)</v>
          </cell>
          <cell r="H1877">
            <v>2011</v>
          </cell>
          <cell r="I1877">
            <v>7920</v>
          </cell>
          <cell r="J1877">
            <v>5277.98</v>
          </cell>
          <cell r="K1877">
            <v>1</v>
          </cell>
          <cell r="L1877">
            <v>0</v>
          </cell>
          <cell r="M1877">
            <v>0</v>
          </cell>
          <cell r="N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38</v>
          </cell>
          <cell r="V1877">
            <v>0</v>
          </cell>
          <cell r="W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38</v>
          </cell>
          <cell r="AE1877">
            <v>280300</v>
          </cell>
          <cell r="AF1877">
            <v>0</v>
          </cell>
          <cell r="AI1877">
            <v>2251</v>
          </cell>
          <cell r="AK1877">
            <v>0</v>
          </cell>
          <cell r="AM1877">
            <v>583</v>
          </cell>
          <cell r="AN1877">
            <v>1</v>
          </cell>
          <cell r="AO1877">
            <v>393216</v>
          </cell>
          <cell r="AQ1877">
            <v>0</v>
          </cell>
          <cell r="AR1877">
            <v>0</v>
          </cell>
          <cell r="AS1877" t="str">
            <v>Ы</v>
          </cell>
          <cell r="AT1877" t="str">
            <v>Ы</v>
          </cell>
          <cell r="AU1877">
            <v>0</v>
          </cell>
          <cell r="AV1877">
            <v>0</v>
          </cell>
          <cell r="AW1877">
            <v>23</v>
          </cell>
          <cell r="AX1877">
            <v>1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38828</v>
          </cell>
        </row>
        <row r="1878">
          <cell r="A1878">
            <v>2006</v>
          </cell>
          <cell r="B1878">
            <v>2</v>
          </cell>
          <cell r="C1878">
            <v>455</v>
          </cell>
          <cell r="D1878">
            <v>21</v>
          </cell>
          <cell r="E1878">
            <v>792020</v>
          </cell>
          <cell r="F1878">
            <v>0</v>
          </cell>
          <cell r="G1878" t="str">
            <v>Затраты по ШПЗ (основные)</v>
          </cell>
          <cell r="H1878">
            <v>2011</v>
          </cell>
          <cell r="I1878">
            <v>7920</v>
          </cell>
          <cell r="J1878">
            <v>18745.66</v>
          </cell>
          <cell r="K1878">
            <v>1</v>
          </cell>
          <cell r="L1878">
            <v>0</v>
          </cell>
          <cell r="M1878">
            <v>0</v>
          </cell>
          <cell r="N1878">
            <v>0</v>
          </cell>
          <cell r="R1878">
            <v>0</v>
          </cell>
          <cell r="S1878">
            <v>0</v>
          </cell>
          <cell r="T1878">
            <v>0</v>
          </cell>
          <cell r="U1878">
            <v>38</v>
          </cell>
          <cell r="V1878">
            <v>0</v>
          </cell>
          <cell r="W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38</v>
          </cell>
          <cell r="AE1878">
            <v>280400</v>
          </cell>
          <cell r="AF1878">
            <v>0</v>
          </cell>
          <cell r="AI1878">
            <v>2251</v>
          </cell>
          <cell r="AK1878">
            <v>0</v>
          </cell>
          <cell r="AM1878">
            <v>584</v>
          </cell>
          <cell r="AN1878">
            <v>1</v>
          </cell>
          <cell r="AO1878">
            <v>393216</v>
          </cell>
          <cell r="AQ1878">
            <v>0</v>
          </cell>
          <cell r="AR1878">
            <v>0</v>
          </cell>
          <cell r="AS1878" t="str">
            <v>Ы</v>
          </cell>
          <cell r="AT1878" t="str">
            <v>Ы</v>
          </cell>
          <cell r="AU1878">
            <v>0</v>
          </cell>
          <cell r="AV1878">
            <v>0</v>
          </cell>
          <cell r="AW1878">
            <v>23</v>
          </cell>
          <cell r="AX1878">
            <v>1</v>
          </cell>
          <cell r="AY1878">
            <v>0</v>
          </cell>
          <cell r="AZ1878">
            <v>0</v>
          </cell>
          <cell r="BA1878">
            <v>0</v>
          </cell>
          <cell r="BB1878">
            <v>0</v>
          </cell>
          <cell r="BC1878">
            <v>38828</v>
          </cell>
        </row>
        <row r="1879">
          <cell r="A1879">
            <v>2006</v>
          </cell>
          <cell r="B1879">
            <v>2</v>
          </cell>
          <cell r="C1879">
            <v>456</v>
          </cell>
          <cell r="D1879">
            <v>21</v>
          </cell>
          <cell r="E1879">
            <v>792020</v>
          </cell>
          <cell r="F1879">
            <v>0</v>
          </cell>
          <cell r="G1879" t="str">
            <v>Затраты по ШПЗ (основные)</v>
          </cell>
          <cell r="H1879">
            <v>2011</v>
          </cell>
          <cell r="I1879">
            <v>7920</v>
          </cell>
          <cell r="J1879">
            <v>3093.6</v>
          </cell>
          <cell r="K1879">
            <v>1</v>
          </cell>
          <cell r="L1879">
            <v>0</v>
          </cell>
          <cell r="M1879">
            <v>0</v>
          </cell>
          <cell r="N1879">
            <v>0</v>
          </cell>
          <cell r="R1879">
            <v>0</v>
          </cell>
          <cell r="S1879">
            <v>0</v>
          </cell>
          <cell r="T1879">
            <v>0</v>
          </cell>
          <cell r="U1879">
            <v>38</v>
          </cell>
          <cell r="V1879">
            <v>0</v>
          </cell>
          <cell r="W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38</v>
          </cell>
          <cell r="AE1879">
            <v>281000</v>
          </cell>
          <cell r="AF1879">
            <v>0</v>
          </cell>
          <cell r="AI1879">
            <v>2251</v>
          </cell>
          <cell r="AK1879">
            <v>0</v>
          </cell>
          <cell r="AM1879">
            <v>585</v>
          </cell>
          <cell r="AN1879">
            <v>1</v>
          </cell>
          <cell r="AO1879">
            <v>393216</v>
          </cell>
          <cell r="AQ1879">
            <v>0</v>
          </cell>
          <cell r="AR1879">
            <v>0</v>
          </cell>
          <cell r="AS1879" t="str">
            <v>Ы</v>
          </cell>
          <cell r="AT1879" t="str">
            <v>Ы</v>
          </cell>
          <cell r="AU1879">
            <v>0</v>
          </cell>
          <cell r="AV1879">
            <v>0</v>
          </cell>
          <cell r="AW1879">
            <v>23</v>
          </cell>
          <cell r="AX1879">
            <v>1</v>
          </cell>
          <cell r="AY1879">
            <v>0</v>
          </cell>
          <cell r="AZ1879">
            <v>0</v>
          </cell>
          <cell r="BA1879">
            <v>0</v>
          </cell>
          <cell r="BB1879">
            <v>0</v>
          </cell>
          <cell r="BC1879">
            <v>38828</v>
          </cell>
        </row>
        <row r="1880">
          <cell r="A1880">
            <v>2006</v>
          </cell>
          <cell r="B1880">
            <v>2</v>
          </cell>
          <cell r="C1880">
            <v>457</v>
          </cell>
          <cell r="D1880">
            <v>21</v>
          </cell>
          <cell r="E1880">
            <v>792020</v>
          </cell>
          <cell r="F1880">
            <v>0</v>
          </cell>
          <cell r="G1880" t="str">
            <v>Затраты по ШПЗ (основные)</v>
          </cell>
          <cell r="H1880">
            <v>2011</v>
          </cell>
          <cell r="I1880">
            <v>7920</v>
          </cell>
          <cell r="J1880">
            <v>21640</v>
          </cell>
          <cell r="K1880">
            <v>1</v>
          </cell>
          <cell r="L1880">
            <v>0</v>
          </cell>
          <cell r="M1880">
            <v>0</v>
          </cell>
          <cell r="N1880">
            <v>0</v>
          </cell>
          <cell r="R1880">
            <v>0</v>
          </cell>
          <cell r="S1880">
            <v>0</v>
          </cell>
          <cell r="T1880">
            <v>0</v>
          </cell>
          <cell r="U1880">
            <v>38</v>
          </cell>
          <cell r="V1880">
            <v>0</v>
          </cell>
          <cell r="W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38</v>
          </cell>
          <cell r="AE1880">
            <v>283000</v>
          </cell>
          <cell r="AF1880">
            <v>0</v>
          </cell>
          <cell r="AI1880">
            <v>2251</v>
          </cell>
          <cell r="AK1880">
            <v>0</v>
          </cell>
          <cell r="AM1880">
            <v>586</v>
          </cell>
          <cell r="AN1880">
            <v>1</v>
          </cell>
          <cell r="AO1880">
            <v>393216</v>
          </cell>
          <cell r="AQ1880">
            <v>0</v>
          </cell>
          <cell r="AR1880">
            <v>0</v>
          </cell>
          <cell r="AS1880" t="str">
            <v>Ы</v>
          </cell>
          <cell r="AT1880" t="str">
            <v>Ы</v>
          </cell>
          <cell r="AU1880">
            <v>0</v>
          </cell>
          <cell r="AV1880">
            <v>0</v>
          </cell>
          <cell r="AW1880">
            <v>23</v>
          </cell>
          <cell r="AX1880">
            <v>1</v>
          </cell>
          <cell r="AY1880">
            <v>0</v>
          </cell>
          <cell r="AZ1880">
            <v>0</v>
          </cell>
          <cell r="BA1880">
            <v>0</v>
          </cell>
          <cell r="BB1880">
            <v>0</v>
          </cell>
          <cell r="BC1880">
            <v>38828</v>
          </cell>
        </row>
        <row r="1881">
          <cell r="A1881">
            <v>2006</v>
          </cell>
          <cell r="B1881">
            <v>2</v>
          </cell>
          <cell r="C1881">
            <v>458</v>
          </cell>
          <cell r="D1881">
            <v>21</v>
          </cell>
          <cell r="E1881">
            <v>792020</v>
          </cell>
          <cell r="F1881">
            <v>0</v>
          </cell>
          <cell r="G1881" t="str">
            <v>Затраты по ШПЗ (основные)</v>
          </cell>
          <cell r="H1881">
            <v>2011</v>
          </cell>
          <cell r="I1881">
            <v>7920</v>
          </cell>
          <cell r="J1881">
            <v>4791.46</v>
          </cell>
          <cell r="K1881">
            <v>1</v>
          </cell>
          <cell r="L1881">
            <v>0</v>
          </cell>
          <cell r="M1881">
            <v>0</v>
          </cell>
          <cell r="N1881">
            <v>0</v>
          </cell>
          <cell r="R1881">
            <v>0</v>
          </cell>
          <cell r="S1881">
            <v>0</v>
          </cell>
          <cell r="T1881">
            <v>0</v>
          </cell>
          <cell r="U1881">
            <v>38</v>
          </cell>
          <cell r="V1881">
            <v>0</v>
          </cell>
          <cell r="W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38</v>
          </cell>
          <cell r="AE1881">
            <v>285000</v>
          </cell>
          <cell r="AF1881">
            <v>0</v>
          </cell>
          <cell r="AI1881">
            <v>2251</v>
          </cell>
          <cell r="AK1881">
            <v>0</v>
          </cell>
          <cell r="AM1881">
            <v>587</v>
          </cell>
          <cell r="AN1881">
            <v>1</v>
          </cell>
          <cell r="AO1881">
            <v>393216</v>
          </cell>
          <cell r="AQ1881">
            <v>0</v>
          </cell>
          <cell r="AR1881">
            <v>0</v>
          </cell>
          <cell r="AS1881" t="str">
            <v>Ы</v>
          </cell>
          <cell r="AT1881" t="str">
            <v>Ы</v>
          </cell>
          <cell r="AU1881">
            <v>0</v>
          </cell>
          <cell r="AV1881">
            <v>0</v>
          </cell>
          <cell r="AW1881">
            <v>23</v>
          </cell>
          <cell r="AX1881">
            <v>1</v>
          </cell>
          <cell r="AY1881">
            <v>0</v>
          </cell>
          <cell r="AZ1881">
            <v>0</v>
          </cell>
          <cell r="BA1881">
            <v>0</v>
          </cell>
          <cell r="BB1881">
            <v>0</v>
          </cell>
          <cell r="BC1881">
            <v>38828</v>
          </cell>
        </row>
        <row r="1882">
          <cell r="A1882">
            <v>2006</v>
          </cell>
          <cell r="B1882">
            <v>2</v>
          </cell>
          <cell r="C1882">
            <v>459</v>
          </cell>
          <cell r="D1882">
            <v>21</v>
          </cell>
          <cell r="E1882">
            <v>792020</v>
          </cell>
          <cell r="F1882">
            <v>0</v>
          </cell>
          <cell r="G1882" t="str">
            <v>Затраты по ШПЗ (основные)</v>
          </cell>
          <cell r="H1882">
            <v>2011</v>
          </cell>
          <cell r="I1882">
            <v>7920</v>
          </cell>
          <cell r="J1882">
            <v>69668.399999999994</v>
          </cell>
          <cell r="K1882">
            <v>1</v>
          </cell>
          <cell r="L1882">
            <v>0</v>
          </cell>
          <cell r="M1882">
            <v>0</v>
          </cell>
          <cell r="N1882">
            <v>0</v>
          </cell>
          <cell r="R1882">
            <v>0</v>
          </cell>
          <cell r="S1882">
            <v>0</v>
          </cell>
          <cell r="T1882">
            <v>0</v>
          </cell>
          <cell r="U1882">
            <v>38</v>
          </cell>
          <cell r="V1882">
            <v>0</v>
          </cell>
          <cell r="W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38</v>
          </cell>
          <cell r="AE1882">
            <v>311000</v>
          </cell>
          <cell r="AF1882">
            <v>0</v>
          </cell>
          <cell r="AI1882">
            <v>2251</v>
          </cell>
          <cell r="AK1882">
            <v>0</v>
          </cell>
          <cell r="AM1882">
            <v>588</v>
          </cell>
          <cell r="AN1882">
            <v>1</v>
          </cell>
          <cell r="AO1882">
            <v>393216</v>
          </cell>
          <cell r="AQ1882">
            <v>0</v>
          </cell>
          <cell r="AR1882">
            <v>0</v>
          </cell>
          <cell r="AS1882" t="str">
            <v>Ы</v>
          </cell>
          <cell r="AT1882" t="str">
            <v>Ы</v>
          </cell>
          <cell r="AU1882">
            <v>0</v>
          </cell>
          <cell r="AV1882">
            <v>0</v>
          </cell>
          <cell r="AW1882">
            <v>23</v>
          </cell>
          <cell r="AX1882">
            <v>1</v>
          </cell>
          <cell r="AY1882">
            <v>0</v>
          </cell>
          <cell r="AZ1882">
            <v>0</v>
          </cell>
          <cell r="BA1882">
            <v>0</v>
          </cell>
          <cell r="BB1882">
            <v>0</v>
          </cell>
          <cell r="BC1882">
            <v>38828</v>
          </cell>
        </row>
        <row r="1883">
          <cell r="A1883">
            <v>2006</v>
          </cell>
          <cell r="B1883">
            <v>2</v>
          </cell>
          <cell r="C1883">
            <v>460</v>
          </cell>
          <cell r="D1883">
            <v>21</v>
          </cell>
          <cell r="E1883">
            <v>792020</v>
          </cell>
          <cell r="F1883">
            <v>0</v>
          </cell>
          <cell r="G1883" t="str">
            <v>Затраты по ШПЗ (основные)</v>
          </cell>
          <cell r="H1883">
            <v>2011</v>
          </cell>
          <cell r="I1883">
            <v>7920</v>
          </cell>
          <cell r="J1883">
            <v>144555.91</v>
          </cell>
          <cell r="K1883">
            <v>1</v>
          </cell>
          <cell r="L1883">
            <v>0</v>
          </cell>
          <cell r="M1883">
            <v>0</v>
          </cell>
          <cell r="N1883">
            <v>0</v>
          </cell>
          <cell r="R1883">
            <v>0</v>
          </cell>
          <cell r="S1883">
            <v>0</v>
          </cell>
          <cell r="T1883">
            <v>0</v>
          </cell>
          <cell r="U1883">
            <v>38</v>
          </cell>
          <cell r="V1883">
            <v>0</v>
          </cell>
          <cell r="W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38</v>
          </cell>
          <cell r="AE1883">
            <v>312000</v>
          </cell>
          <cell r="AF1883">
            <v>0</v>
          </cell>
          <cell r="AI1883">
            <v>2251</v>
          </cell>
          <cell r="AK1883">
            <v>0</v>
          </cell>
          <cell r="AM1883">
            <v>589</v>
          </cell>
          <cell r="AN1883">
            <v>1</v>
          </cell>
          <cell r="AO1883">
            <v>393216</v>
          </cell>
          <cell r="AQ1883">
            <v>0</v>
          </cell>
          <cell r="AR1883">
            <v>0</v>
          </cell>
          <cell r="AS1883" t="str">
            <v>Ы</v>
          </cell>
          <cell r="AT1883" t="str">
            <v>Ы</v>
          </cell>
          <cell r="AU1883">
            <v>0</v>
          </cell>
          <cell r="AV1883">
            <v>0</v>
          </cell>
          <cell r="AW1883">
            <v>23</v>
          </cell>
          <cell r="AX1883">
            <v>1</v>
          </cell>
          <cell r="AY1883">
            <v>0</v>
          </cell>
          <cell r="AZ1883">
            <v>0</v>
          </cell>
          <cell r="BA1883">
            <v>0</v>
          </cell>
          <cell r="BB1883">
            <v>0</v>
          </cell>
          <cell r="BC1883">
            <v>38828</v>
          </cell>
        </row>
        <row r="1884">
          <cell r="A1884">
            <v>2006</v>
          </cell>
          <cell r="B1884">
            <v>2</v>
          </cell>
          <cell r="C1884">
            <v>461</v>
          </cell>
          <cell r="D1884">
            <v>21</v>
          </cell>
          <cell r="E1884">
            <v>792020</v>
          </cell>
          <cell r="F1884">
            <v>0</v>
          </cell>
          <cell r="G1884" t="str">
            <v>Затраты по ШПЗ (основные)</v>
          </cell>
          <cell r="H1884">
            <v>2011</v>
          </cell>
          <cell r="I1884">
            <v>7920</v>
          </cell>
          <cell r="J1884">
            <v>22953.24</v>
          </cell>
          <cell r="K1884">
            <v>1</v>
          </cell>
          <cell r="L1884">
            <v>0</v>
          </cell>
          <cell r="M1884">
            <v>0</v>
          </cell>
          <cell r="N1884">
            <v>0</v>
          </cell>
          <cell r="R1884">
            <v>0</v>
          </cell>
          <cell r="S1884">
            <v>0</v>
          </cell>
          <cell r="T1884">
            <v>0</v>
          </cell>
          <cell r="U1884">
            <v>38</v>
          </cell>
          <cell r="V1884">
            <v>0</v>
          </cell>
          <cell r="W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38</v>
          </cell>
          <cell r="AE1884">
            <v>312100</v>
          </cell>
          <cell r="AF1884">
            <v>0</v>
          </cell>
          <cell r="AI1884">
            <v>2251</v>
          </cell>
          <cell r="AK1884">
            <v>0</v>
          </cell>
          <cell r="AM1884">
            <v>590</v>
          </cell>
          <cell r="AN1884">
            <v>1</v>
          </cell>
          <cell r="AO1884">
            <v>393216</v>
          </cell>
          <cell r="AQ1884">
            <v>0</v>
          </cell>
          <cell r="AR1884">
            <v>0</v>
          </cell>
          <cell r="AS1884" t="str">
            <v>Ы</v>
          </cell>
          <cell r="AT1884" t="str">
            <v>Ы</v>
          </cell>
          <cell r="AU1884">
            <v>0</v>
          </cell>
          <cell r="AV1884">
            <v>0</v>
          </cell>
          <cell r="AW1884">
            <v>23</v>
          </cell>
          <cell r="AX1884">
            <v>1</v>
          </cell>
          <cell r="AY1884">
            <v>0</v>
          </cell>
          <cell r="AZ1884">
            <v>0</v>
          </cell>
          <cell r="BA1884">
            <v>0</v>
          </cell>
          <cell r="BB1884">
            <v>0</v>
          </cell>
          <cell r="BC1884">
            <v>38828</v>
          </cell>
        </row>
        <row r="1885">
          <cell r="A1885">
            <v>2006</v>
          </cell>
          <cell r="B1885">
            <v>2</v>
          </cell>
          <cell r="C1885">
            <v>462</v>
          </cell>
          <cell r="D1885">
            <v>21</v>
          </cell>
          <cell r="E1885">
            <v>792020</v>
          </cell>
          <cell r="F1885">
            <v>0</v>
          </cell>
          <cell r="G1885" t="str">
            <v>Затраты по ШПЗ (основные)</v>
          </cell>
          <cell r="H1885">
            <v>2011</v>
          </cell>
          <cell r="I1885">
            <v>7920</v>
          </cell>
          <cell r="J1885">
            <v>316389.83</v>
          </cell>
          <cell r="K1885">
            <v>1</v>
          </cell>
          <cell r="L1885">
            <v>0</v>
          </cell>
          <cell r="M1885">
            <v>0</v>
          </cell>
          <cell r="N1885">
            <v>0</v>
          </cell>
          <cell r="R1885">
            <v>0</v>
          </cell>
          <cell r="S1885">
            <v>0</v>
          </cell>
          <cell r="T1885">
            <v>0</v>
          </cell>
          <cell r="U1885">
            <v>38</v>
          </cell>
          <cell r="V1885">
            <v>0</v>
          </cell>
          <cell r="W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38</v>
          </cell>
          <cell r="AE1885">
            <v>312200</v>
          </cell>
          <cell r="AF1885">
            <v>0</v>
          </cell>
          <cell r="AI1885">
            <v>2251</v>
          </cell>
          <cell r="AK1885">
            <v>0</v>
          </cell>
          <cell r="AM1885">
            <v>591</v>
          </cell>
          <cell r="AN1885">
            <v>1</v>
          </cell>
          <cell r="AO1885">
            <v>393216</v>
          </cell>
          <cell r="AQ1885">
            <v>0</v>
          </cell>
          <cell r="AR1885">
            <v>0</v>
          </cell>
          <cell r="AS1885" t="str">
            <v>Ы</v>
          </cell>
          <cell r="AT1885" t="str">
            <v>Ы</v>
          </cell>
          <cell r="AU1885">
            <v>0</v>
          </cell>
          <cell r="AV1885">
            <v>0</v>
          </cell>
          <cell r="AW1885">
            <v>23</v>
          </cell>
          <cell r="AX1885">
            <v>1</v>
          </cell>
          <cell r="AY1885">
            <v>0</v>
          </cell>
          <cell r="AZ1885">
            <v>0</v>
          </cell>
          <cell r="BA1885">
            <v>0</v>
          </cell>
          <cell r="BB1885">
            <v>0</v>
          </cell>
          <cell r="BC1885">
            <v>38828</v>
          </cell>
        </row>
        <row r="1886">
          <cell r="A1886">
            <v>2006</v>
          </cell>
          <cell r="B1886">
            <v>2</v>
          </cell>
          <cell r="C1886">
            <v>463</v>
          </cell>
          <cell r="D1886">
            <v>21</v>
          </cell>
          <cell r="E1886">
            <v>792020</v>
          </cell>
          <cell r="F1886">
            <v>0</v>
          </cell>
          <cell r="G1886" t="str">
            <v>Затраты по ШПЗ (основные)</v>
          </cell>
          <cell r="H1886">
            <v>2011</v>
          </cell>
          <cell r="I1886">
            <v>7920</v>
          </cell>
          <cell r="J1886">
            <v>26501.94</v>
          </cell>
          <cell r="K1886">
            <v>1</v>
          </cell>
          <cell r="L1886">
            <v>0</v>
          </cell>
          <cell r="M1886">
            <v>0</v>
          </cell>
          <cell r="N1886">
            <v>0</v>
          </cell>
          <cell r="R1886">
            <v>0</v>
          </cell>
          <cell r="S1886">
            <v>0</v>
          </cell>
          <cell r="T1886">
            <v>0</v>
          </cell>
          <cell r="U1886">
            <v>38</v>
          </cell>
          <cell r="V1886">
            <v>0</v>
          </cell>
          <cell r="W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38</v>
          </cell>
          <cell r="AE1886">
            <v>313000</v>
          </cell>
          <cell r="AF1886">
            <v>0</v>
          </cell>
          <cell r="AI1886">
            <v>2251</v>
          </cell>
          <cell r="AK1886">
            <v>0</v>
          </cell>
          <cell r="AM1886">
            <v>592</v>
          </cell>
          <cell r="AN1886">
            <v>1</v>
          </cell>
          <cell r="AO1886">
            <v>393216</v>
          </cell>
          <cell r="AQ1886">
            <v>0</v>
          </cell>
          <cell r="AR1886">
            <v>0</v>
          </cell>
          <cell r="AS1886" t="str">
            <v>Ы</v>
          </cell>
          <cell r="AT1886" t="str">
            <v>Ы</v>
          </cell>
          <cell r="AU1886">
            <v>0</v>
          </cell>
          <cell r="AV1886">
            <v>0</v>
          </cell>
          <cell r="AW1886">
            <v>23</v>
          </cell>
          <cell r="AX1886">
            <v>1</v>
          </cell>
          <cell r="AY1886">
            <v>0</v>
          </cell>
          <cell r="AZ1886">
            <v>0</v>
          </cell>
          <cell r="BA1886">
            <v>0</v>
          </cell>
          <cell r="BB1886">
            <v>0</v>
          </cell>
          <cell r="BC1886">
            <v>38828</v>
          </cell>
        </row>
        <row r="1887">
          <cell r="A1887">
            <v>2006</v>
          </cell>
          <cell r="B1887">
            <v>2</v>
          </cell>
          <cell r="C1887">
            <v>464</v>
          </cell>
          <cell r="D1887">
            <v>21</v>
          </cell>
          <cell r="E1887">
            <v>792020</v>
          </cell>
          <cell r="F1887">
            <v>0</v>
          </cell>
          <cell r="G1887" t="str">
            <v>Затраты по ШПЗ (основные)</v>
          </cell>
          <cell r="H1887">
            <v>2011</v>
          </cell>
          <cell r="I1887">
            <v>7920</v>
          </cell>
          <cell r="J1887">
            <v>48185.120000000003</v>
          </cell>
          <cell r="K1887">
            <v>1</v>
          </cell>
          <cell r="L1887">
            <v>0</v>
          </cell>
          <cell r="M1887">
            <v>0</v>
          </cell>
          <cell r="N1887">
            <v>0</v>
          </cell>
          <cell r="R1887">
            <v>0</v>
          </cell>
          <cell r="S1887">
            <v>0</v>
          </cell>
          <cell r="T1887">
            <v>0</v>
          </cell>
          <cell r="U1887">
            <v>38</v>
          </cell>
          <cell r="V1887">
            <v>0</v>
          </cell>
          <cell r="W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38</v>
          </cell>
          <cell r="AE1887">
            <v>314000</v>
          </cell>
          <cell r="AF1887">
            <v>0</v>
          </cell>
          <cell r="AI1887">
            <v>2251</v>
          </cell>
          <cell r="AK1887">
            <v>0</v>
          </cell>
          <cell r="AM1887">
            <v>593</v>
          </cell>
          <cell r="AN1887">
            <v>1</v>
          </cell>
          <cell r="AO1887">
            <v>393216</v>
          </cell>
          <cell r="AQ1887">
            <v>0</v>
          </cell>
          <cell r="AR1887">
            <v>0</v>
          </cell>
          <cell r="AS1887" t="str">
            <v>Ы</v>
          </cell>
          <cell r="AT1887" t="str">
            <v>Ы</v>
          </cell>
          <cell r="AU1887">
            <v>0</v>
          </cell>
          <cell r="AV1887">
            <v>0</v>
          </cell>
          <cell r="AW1887">
            <v>23</v>
          </cell>
          <cell r="AX1887">
            <v>1</v>
          </cell>
          <cell r="AY1887">
            <v>0</v>
          </cell>
          <cell r="AZ1887">
            <v>0</v>
          </cell>
          <cell r="BA1887">
            <v>0</v>
          </cell>
          <cell r="BB1887">
            <v>0</v>
          </cell>
          <cell r="BC1887">
            <v>38828</v>
          </cell>
        </row>
        <row r="1888">
          <cell r="A1888">
            <v>2006</v>
          </cell>
          <cell r="B1888">
            <v>2</v>
          </cell>
          <cell r="C1888">
            <v>465</v>
          </cell>
          <cell r="D1888">
            <v>21</v>
          </cell>
          <cell r="E1888">
            <v>792020</v>
          </cell>
          <cell r="F1888">
            <v>0</v>
          </cell>
          <cell r="G1888" t="str">
            <v>Затраты по ШПЗ (основные)</v>
          </cell>
          <cell r="H1888">
            <v>2011</v>
          </cell>
          <cell r="I1888">
            <v>7920</v>
          </cell>
          <cell r="J1888">
            <v>9632.23</v>
          </cell>
          <cell r="K1888">
            <v>1</v>
          </cell>
          <cell r="L1888">
            <v>0</v>
          </cell>
          <cell r="M1888">
            <v>0</v>
          </cell>
          <cell r="N1888">
            <v>0</v>
          </cell>
          <cell r="R1888">
            <v>0</v>
          </cell>
          <cell r="S1888">
            <v>0</v>
          </cell>
          <cell r="T1888">
            <v>0</v>
          </cell>
          <cell r="U1888">
            <v>38</v>
          </cell>
          <cell r="V1888">
            <v>0</v>
          </cell>
          <cell r="W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38</v>
          </cell>
          <cell r="AE1888">
            <v>315000</v>
          </cell>
          <cell r="AF1888">
            <v>0</v>
          </cell>
          <cell r="AI1888">
            <v>2251</v>
          </cell>
          <cell r="AK1888">
            <v>0</v>
          </cell>
          <cell r="AM1888">
            <v>594</v>
          </cell>
          <cell r="AN1888">
            <v>1</v>
          </cell>
          <cell r="AO1888">
            <v>393216</v>
          </cell>
          <cell r="AQ1888">
            <v>0</v>
          </cell>
          <cell r="AR1888">
            <v>0</v>
          </cell>
          <cell r="AS1888" t="str">
            <v>Ы</v>
          </cell>
          <cell r="AT1888" t="str">
            <v>Ы</v>
          </cell>
          <cell r="AU1888">
            <v>0</v>
          </cell>
          <cell r="AV1888">
            <v>0</v>
          </cell>
          <cell r="AW1888">
            <v>23</v>
          </cell>
          <cell r="AX1888">
            <v>1</v>
          </cell>
          <cell r="AY1888">
            <v>0</v>
          </cell>
          <cell r="AZ1888">
            <v>0</v>
          </cell>
          <cell r="BA1888">
            <v>0</v>
          </cell>
          <cell r="BB1888">
            <v>0</v>
          </cell>
          <cell r="BC1888">
            <v>38828</v>
          </cell>
        </row>
        <row r="1889">
          <cell r="A1889">
            <v>2006</v>
          </cell>
          <cell r="B1889">
            <v>2</v>
          </cell>
          <cell r="C1889">
            <v>466</v>
          </cell>
          <cell r="D1889">
            <v>21</v>
          </cell>
          <cell r="E1889">
            <v>792020</v>
          </cell>
          <cell r="F1889">
            <v>0</v>
          </cell>
          <cell r="G1889" t="str">
            <v>Затраты по ШПЗ (основные)</v>
          </cell>
          <cell r="H1889">
            <v>2011</v>
          </cell>
          <cell r="I1889">
            <v>7920</v>
          </cell>
          <cell r="J1889">
            <v>857565</v>
          </cell>
          <cell r="K1889">
            <v>1</v>
          </cell>
          <cell r="L1889">
            <v>0</v>
          </cell>
          <cell r="M1889">
            <v>0</v>
          </cell>
          <cell r="N1889">
            <v>0</v>
          </cell>
          <cell r="R1889">
            <v>0</v>
          </cell>
          <cell r="S1889">
            <v>0</v>
          </cell>
          <cell r="T1889">
            <v>0</v>
          </cell>
          <cell r="U1889">
            <v>38</v>
          </cell>
          <cell r="V1889">
            <v>0</v>
          </cell>
          <cell r="W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38</v>
          </cell>
          <cell r="AE1889">
            <v>410000</v>
          </cell>
          <cell r="AF1889">
            <v>0</v>
          </cell>
          <cell r="AI1889">
            <v>2251</v>
          </cell>
          <cell r="AK1889">
            <v>0</v>
          </cell>
          <cell r="AM1889">
            <v>595</v>
          </cell>
          <cell r="AN1889">
            <v>1</v>
          </cell>
          <cell r="AO1889">
            <v>393216</v>
          </cell>
          <cell r="AQ1889">
            <v>0</v>
          </cell>
          <cell r="AR1889">
            <v>0</v>
          </cell>
          <cell r="AS1889" t="str">
            <v>Ы</v>
          </cell>
          <cell r="AT1889" t="str">
            <v>Ы</v>
          </cell>
          <cell r="AU1889">
            <v>0</v>
          </cell>
          <cell r="AV1889">
            <v>0</v>
          </cell>
          <cell r="AW1889">
            <v>23</v>
          </cell>
          <cell r="AX1889">
            <v>1</v>
          </cell>
          <cell r="AY1889">
            <v>0</v>
          </cell>
          <cell r="AZ1889">
            <v>0</v>
          </cell>
          <cell r="BA1889">
            <v>0</v>
          </cell>
          <cell r="BB1889">
            <v>0</v>
          </cell>
          <cell r="BC1889">
            <v>38828</v>
          </cell>
        </row>
        <row r="1890">
          <cell r="A1890">
            <v>2006</v>
          </cell>
          <cell r="B1890">
            <v>2</v>
          </cell>
          <cell r="C1890">
            <v>467</v>
          </cell>
          <cell r="D1890">
            <v>21</v>
          </cell>
          <cell r="E1890">
            <v>792020</v>
          </cell>
          <cell r="F1890">
            <v>0</v>
          </cell>
          <cell r="G1890" t="str">
            <v>Затраты по ШПЗ (основные)</v>
          </cell>
          <cell r="H1890">
            <v>2011</v>
          </cell>
          <cell r="I1890">
            <v>7920</v>
          </cell>
          <cell r="J1890">
            <v>99750</v>
          </cell>
          <cell r="K1890">
            <v>1</v>
          </cell>
          <cell r="L1890">
            <v>0</v>
          </cell>
          <cell r="M1890">
            <v>0</v>
          </cell>
          <cell r="N1890">
            <v>0</v>
          </cell>
          <cell r="R1890">
            <v>0</v>
          </cell>
          <cell r="S1890">
            <v>0</v>
          </cell>
          <cell r="T1890">
            <v>0</v>
          </cell>
          <cell r="U1890">
            <v>38</v>
          </cell>
          <cell r="V1890">
            <v>0</v>
          </cell>
          <cell r="W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38</v>
          </cell>
          <cell r="AE1890">
            <v>410100</v>
          </cell>
          <cell r="AF1890">
            <v>0</v>
          </cell>
          <cell r="AI1890">
            <v>2251</v>
          </cell>
          <cell r="AK1890">
            <v>0</v>
          </cell>
          <cell r="AM1890">
            <v>596</v>
          </cell>
          <cell r="AN1890">
            <v>1</v>
          </cell>
          <cell r="AO1890">
            <v>393216</v>
          </cell>
          <cell r="AQ1890">
            <v>0</v>
          </cell>
          <cell r="AR1890">
            <v>0</v>
          </cell>
          <cell r="AS1890" t="str">
            <v>Ы</v>
          </cell>
          <cell r="AT1890" t="str">
            <v>Ы</v>
          </cell>
          <cell r="AU1890">
            <v>0</v>
          </cell>
          <cell r="AV1890">
            <v>0</v>
          </cell>
          <cell r="AW1890">
            <v>23</v>
          </cell>
          <cell r="AX1890">
            <v>1</v>
          </cell>
          <cell r="AY1890">
            <v>0</v>
          </cell>
          <cell r="AZ1890">
            <v>0</v>
          </cell>
          <cell r="BA1890">
            <v>0</v>
          </cell>
          <cell r="BB1890">
            <v>0</v>
          </cell>
          <cell r="BC1890">
            <v>38828</v>
          </cell>
        </row>
        <row r="1891">
          <cell r="A1891">
            <v>2006</v>
          </cell>
          <cell r="B1891">
            <v>2</v>
          </cell>
          <cell r="C1891">
            <v>468</v>
          </cell>
          <cell r="D1891">
            <v>21</v>
          </cell>
          <cell r="E1891">
            <v>792020</v>
          </cell>
          <cell r="F1891">
            <v>0</v>
          </cell>
          <cell r="G1891" t="str">
            <v>Затраты по ШПЗ (основные)</v>
          </cell>
          <cell r="H1891">
            <v>2011</v>
          </cell>
          <cell r="I1891">
            <v>7920</v>
          </cell>
          <cell r="J1891">
            <v>37718</v>
          </cell>
          <cell r="K1891">
            <v>1</v>
          </cell>
          <cell r="L1891">
            <v>0</v>
          </cell>
          <cell r="M1891">
            <v>0</v>
          </cell>
          <cell r="N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38</v>
          </cell>
          <cell r="V1891">
            <v>0</v>
          </cell>
          <cell r="W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38</v>
          </cell>
          <cell r="AE1891">
            <v>430000</v>
          </cell>
          <cell r="AF1891">
            <v>0</v>
          </cell>
          <cell r="AI1891">
            <v>2251</v>
          </cell>
          <cell r="AK1891">
            <v>0</v>
          </cell>
          <cell r="AM1891">
            <v>597</v>
          </cell>
          <cell r="AN1891">
            <v>1</v>
          </cell>
          <cell r="AO1891">
            <v>393216</v>
          </cell>
          <cell r="AQ1891">
            <v>0</v>
          </cell>
          <cell r="AR1891">
            <v>0</v>
          </cell>
          <cell r="AS1891" t="str">
            <v>Ы</v>
          </cell>
          <cell r="AT1891" t="str">
            <v>Ы</v>
          </cell>
          <cell r="AU1891">
            <v>0</v>
          </cell>
          <cell r="AV1891">
            <v>0</v>
          </cell>
          <cell r="AW1891">
            <v>23</v>
          </cell>
          <cell r="AX1891">
            <v>1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38828</v>
          </cell>
        </row>
        <row r="1892">
          <cell r="A1892">
            <v>2006</v>
          </cell>
          <cell r="B1892">
            <v>2</v>
          </cell>
          <cell r="C1892">
            <v>469</v>
          </cell>
          <cell r="D1892">
            <v>21</v>
          </cell>
          <cell r="E1892">
            <v>792020</v>
          </cell>
          <cell r="F1892">
            <v>0</v>
          </cell>
          <cell r="G1892" t="str">
            <v>Затраты по ШПЗ (основные)</v>
          </cell>
          <cell r="H1892">
            <v>2011</v>
          </cell>
          <cell r="I1892">
            <v>7920</v>
          </cell>
          <cell r="J1892">
            <v>552058</v>
          </cell>
          <cell r="K1892">
            <v>1</v>
          </cell>
          <cell r="L1892">
            <v>0</v>
          </cell>
          <cell r="M1892">
            <v>0</v>
          </cell>
          <cell r="N1892">
            <v>0</v>
          </cell>
          <cell r="R1892">
            <v>0</v>
          </cell>
          <cell r="S1892">
            <v>0</v>
          </cell>
          <cell r="T1892">
            <v>0</v>
          </cell>
          <cell r="U1892">
            <v>38</v>
          </cell>
          <cell r="V1892">
            <v>0</v>
          </cell>
          <cell r="W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38</v>
          </cell>
          <cell r="AE1892">
            <v>430110</v>
          </cell>
          <cell r="AF1892">
            <v>0</v>
          </cell>
          <cell r="AI1892">
            <v>2251</v>
          </cell>
          <cell r="AK1892">
            <v>0</v>
          </cell>
          <cell r="AM1892">
            <v>598</v>
          </cell>
          <cell r="AN1892">
            <v>1</v>
          </cell>
          <cell r="AO1892">
            <v>393216</v>
          </cell>
          <cell r="AQ1892">
            <v>0</v>
          </cell>
          <cell r="AR1892">
            <v>0</v>
          </cell>
          <cell r="AS1892" t="str">
            <v>Ы</v>
          </cell>
          <cell r="AT1892" t="str">
            <v>Ы</v>
          </cell>
          <cell r="AU1892">
            <v>0</v>
          </cell>
          <cell r="AV1892">
            <v>0</v>
          </cell>
          <cell r="AW1892">
            <v>23</v>
          </cell>
          <cell r="AX1892">
            <v>1</v>
          </cell>
          <cell r="AY1892">
            <v>0</v>
          </cell>
          <cell r="AZ1892">
            <v>0</v>
          </cell>
          <cell r="BA1892">
            <v>0</v>
          </cell>
          <cell r="BB1892">
            <v>0</v>
          </cell>
          <cell r="BC1892">
            <v>38828</v>
          </cell>
        </row>
        <row r="1893">
          <cell r="A1893">
            <v>2006</v>
          </cell>
          <cell r="B1893">
            <v>2</v>
          </cell>
          <cell r="C1893">
            <v>470</v>
          </cell>
          <cell r="D1893">
            <v>21</v>
          </cell>
          <cell r="E1893">
            <v>792020</v>
          </cell>
          <cell r="F1893">
            <v>0</v>
          </cell>
          <cell r="G1893" t="str">
            <v>Затраты по ШПЗ (основные)</v>
          </cell>
          <cell r="H1893">
            <v>2011</v>
          </cell>
          <cell r="I1893">
            <v>7920</v>
          </cell>
          <cell r="J1893">
            <v>259848</v>
          </cell>
          <cell r="K1893">
            <v>1</v>
          </cell>
          <cell r="L1893">
            <v>0</v>
          </cell>
          <cell r="M1893">
            <v>0</v>
          </cell>
          <cell r="N1893">
            <v>0</v>
          </cell>
          <cell r="R1893">
            <v>0</v>
          </cell>
          <cell r="S1893">
            <v>0</v>
          </cell>
          <cell r="T1893">
            <v>0</v>
          </cell>
          <cell r="U1893">
            <v>38</v>
          </cell>
          <cell r="V1893">
            <v>0</v>
          </cell>
          <cell r="W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38</v>
          </cell>
          <cell r="AE1893">
            <v>430120</v>
          </cell>
          <cell r="AF1893">
            <v>0</v>
          </cell>
          <cell r="AI1893">
            <v>2251</v>
          </cell>
          <cell r="AK1893">
            <v>0</v>
          </cell>
          <cell r="AM1893">
            <v>599</v>
          </cell>
          <cell r="AN1893">
            <v>1</v>
          </cell>
          <cell r="AO1893">
            <v>393216</v>
          </cell>
          <cell r="AQ1893">
            <v>0</v>
          </cell>
          <cell r="AR1893">
            <v>0</v>
          </cell>
          <cell r="AS1893" t="str">
            <v>Ы</v>
          </cell>
          <cell r="AT1893" t="str">
            <v>Ы</v>
          </cell>
          <cell r="AU1893">
            <v>0</v>
          </cell>
          <cell r="AV1893">
            <v>0</v>
          </cell>
          <cell r="AW1893">
            <v>23</v>
          </cell>
          <cell r="AX1893">
            <v>1</v>
          </cell>
          <cell r="AY1893">
            <v>0</v>
          </cell>
          <cell r="AZ1893">
            <v>0</v>
          </cell>
          <cell r="BA1893">
            <v>0</v>
          </cell>
          <cell r="BB1893">
            <v>0</v>
          </cell>
          <cell r="BC1893">
            <v>38828</v>
          </cell>
        </row>
        <row r="1894">
          <cell r="A1894">
            <v>2006</v>
          </cell>
          <cell r="B1894">
            <v>2</v>
          </cell>
          <cell r="C1894">
            <v>471</v>
          </cell>
          <cell r="D1894">
            <v>21</v>
          </cell>
          <cell r="E1894">
            <v>792020</v>
          </cell>
          <cell r="F1894">
            <v>0</v>
          </cell>
          <cell r="G1894" t="str">
            <v>Затраты по ШПЗ (основные)</v>
          </cell>
          <cell r="H1894">
            <v>2011</v>
          </cell>
          <cell r="I1894">
            <v>7920</v>
          </cell>
          <cell r="J1894">
            <v>458949</v>
          </cell>
          <cell r="K1894">
            <v>1</v>
          </cell>
          <cell r="L1894">
            <v>0</v>
          </cell>
          <cell r="M1894">
            <v>0</v>
          </cell>
          <cell r="N1894">
            <v>0</v>
          </cell>
          <cell r="R1894">
            <v>0</v>
          </cell>
          <cell r="S1894">
            <v>0</v>
          </cell>
          <cell r="T1894">
            <v>0</v>
          </cell>
          <cell r="U1894">
            <v>38</v>
          </cell>
          <cell r="V1894">
            <v>0</v>
          </cell>
          <cell r="W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38</v>
          </cell>
          <cell r="AE1894">
            <v>430130</v>
          </cell>
          <cell r="AF1894">
            <v>0</v>
          </cell>
          <cell r="AI1894">
            <v>2251</v>
          </cell>
          <cell r="AK1894">
            <v>0</v>
          </cell>
          <cell r="AM1894">
            <v>600</v>
          </cell>
          <cell r="AN1894">
            <v>1</v>
          </cell>
          <cell r="AO1894">
            <v>393216</v>
          </cell>
          <cell r="AQ1894">
            <v>0</v>
          </cell>
          <cell r="AR1894">
            <v>0</v>
          </cell>
          <cell r="AS1894" t="str">
            <v>Ы</v>
          </cell>
          <cell r="AT1894" t="str">
            <v>Ы</v>
          </cell>
          <cell r="AU1894">
            <v>0</v>
          </cell>
          <cell r="AV1894">
            <v>0</v>
          </cell>
          <cell r="AW1894">
            <v>23</v>
          </cell>
          <cell r="AX1894">
            <v>1</v>
          </cell>
          <cell r="AY1894">
            <v>0</v>
          </cell>
          <cell r="AZ1894">
            <v>0</v>
          </cell>
          <cell r="BA1894">
            <v>0</v>
          </cell>
          <cell r="BB1894">
            <v>0</v>
          </cell>
          <cell r="BC1894">
            <v>38828</v>
          </cell>
        </row>
        <row r="1895">
          <cell r="A1895">
            <v>2006</v>
          </cell>
          <cell r="B1895">
            <v>2</v>
          </cell>
          <cell r="C1895">
            <v>472</v>
          </cell>
          <cell r="D1895">
            <v>21</v>
          </cell>
          <cell r="E1895">
            <v>792020</v>
          </cell>
          <cell r="F1895">
            <v>0</v>
          </cell>
          <cell r="G1895" t="str">
            <v>Затраты по ШПЗ (основные)</v>
          </cell>
          <cell r="H1895">
            <v>2011</v>
          </cell>
          <cell r="I1895">
            <v>7920</v>
          </cell>
          <cell r="J1895">
            <v>394501</v>
          </cell>
          <cell r="K1895">
            <v>1</v>
          </cell>
          <cell r="L1895">
            <v>0</v>
          </cell>
          <cell r="M1895">
            <v>0</v>
          </cell>
          <cell r="N1895">
            <v>0</v>
          </cell>
          <cell r="R1895">
            <v>0</v>
          </cell>
          <cell r="S1895">
            <v>0</v>
          </cell>
          <cell r="T1895">
            <v>0</v>
          </cell>
          <cell r="U1895">
            <v>38</v>
          </cell>
          <cell r="V1895">
            <v>0</v>
          </cell>
          <cell r="W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38</v>
          </cell>
          <cell r="AE1895">
            <v>430140</v>
          </cell>
          <cell r="AF1895">
            <v>0</v>
          </cell>
          <cell r="AI1895">
            <v>2251</v>
          </cell>
          <cell r="AK1895">
            <v>0</v>
          </cell>
          <cell r="AM1895">
            <v>601</v>
          </cell>
          <cell r="AN1895">
            <v>1</v>
          </cell>
          <cell r="AO1895">
            <v>393216</v>
          </cell>
          <cell r="AQ1895">
            <v>0</v>
          </cell>
          <cell r="AR1895">
            <v>0</v>
          </cell>
          <cell r="AS1895" t="str">
            <v>Ы</v>
          </cell>
          <cell r="AT1895" t="str">
            <v>Ы</v>
          </cell>
          <cell r="AU1895">
            <v>0</v>
          </cell>
          <cell r="AV1895">
            <v>0</v>
          </cell>
          <cell r="AW1895">
            <v>23</v>
          </cell>
          <cell r="AX1895">
            <v>1</v>
          </cell>
          <cell r="AY1895">
            <v>0</v>
          </cell>
          <cell r="AZ1895">
            <v>0</v>
          </cell>
          <cell r="BA1895">
            <v>0</v>
          </cell>
          <cell r="BB1895">
            <v>0</v>
          </cell>
          <cell r="BC1895">
            <v>38828</v>
          </cell>
        </row>
        <row r="1896">
          <cell r="A1896">
            <v>2006</v>
          </cell>
          <cell r="B1896">
            <v>2</v>
          </cell>
          <cell r="C1896">
            <v>473</v>
          </cell>
          <cell r="D1896">
            <v>21</v>
          </cell>
          <cell r="E1896">
            <v>792020</v>
          </cell>
          <cell r="F1896">
            <v>0</v>
          </cell>
          <cell r="G1896" t="str">
            <v>Затраты по ШПЗ (основные)</v>
          </cell>
          <cell r="H1896">
            <v>2011</v>
          </cell>
          <cell r="I1896">
            <v>7920</v>
          </cell>
          <cell r="J1896">
            <v>1341</v>
          </cell>
          <cell r="K1896">
            <v>1</v>
          </cell>
          <cell r="L1896">
            <v>0</v>
          </cell>
          <cell r="M1896">
            <v>0</v>
          </cell>
          <cell r="N1896">
            <v>0</v>
          </cell>
          <cell r="R1896">
            <v>0</v>
          </cell>
          <cell r="S1896">
            <v>0</v>
          </cell>
          <cell r="T1896">
            <v>0</v>
          </cell>
          <cell r="U1896">
            <v>38</v>
          </cell>
          <cell r="V1896">
            <v>0</v>
          </cell>
          <cell r="W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38</v>
          </cell>
          <cell r="AE1896">
            <v>430230</v>
          </cell>
          <cell r="AF1896">
            <v>0</v>
          </cell>
          <cell r="AI1896">
            <v>2251</v>
          </cell>
          <cell r="AK1896">
            <v>0</v>
          </cell>
          <cell r="AM1896">
            <v>602</v>
          </cell>
          <cell r="AN1896">
            <v>1</v>
          </cell>
          <cell r="AO1896">
            <v>393216</v>
          </cell>
          <cell r="AQ1896">
            <v>0</v>
          </cell>
          <cell r="AR1896">
            <v>0</v>
          </cell>
          <cell r="AS1896" t="str">
            <v>Ы</v>
          </cell>
          <cell r="AT1896" t="str">
            <v>Ы</v>
          </cell>
          <cell r="AU1896">
            <v>0</v>
          </cell>
          <cell r="AV1896">
            <v>0</v>
          </cell>
          <cell r="AW1896">
            <v>23</v>
          </cell>
          <cell r="AX1896">
            <v>1</v>
          </cell>
          <cell r="AY1896">
            <v>0</v>
          </cell>
          <cell r="AZ1896">
            <v>0</v>
          </cell>
          <cell r="BA1896">
            <v>0</v>
          </cell>
          <cell r="BB1896">
            <v>0</v>
          </cell>
          <cell r="BC1896">
            <v>38828</v>
          </cell>
        </row>
        <row r="1897">
          <cell r="A1897">
            <v>2006</v>
          </cell>
          <cell r="B1897">
            <v>2</v>
          </cell>
          <cell r="C1897">
            <v>474</v>
          </cell>
          <cell r="D1897">
            <v>21</v>
          </cell>
          <cell r="E1897">
            <v>792020</v>
          </cell>
          <cell r="F1897">
            <v>0</v>
          </cell>
          <cell r="G1897" t="str">
            <v>Затраты по ШПЗ (основные)</v>
          </cell>
          <cell r="H1897">
            <v>2011</v>
          </cell>
          <cell r="I1897">
            <v>7920</v>
          </cell>
          <cell r="J1897">
            <v>8531</v>
          </cell>
          <cell r="K1897">
            <v>1</v>
          </cell>
          <cell r="L1897">
            <v>0</v>
          </cell>
          <cell r="M1897">
            <v>0</v>
          </cell>
          <cell r="N1897">
            <v>0</v>
          </cell>
          <cell r="R1897">
            <v>0</v>
          </cell>
          <cell r="S1897">
            <v>0</v>
          </cell>
          <cell r="T1897">
            <v>0</v>
          </cell>
          <cell r="U1897">
            <v>38</v>
          </cell>
          <cell r="V1897">
            <v>0</v>
          </cell>
          <cell r="W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38</v>
          </cell>
          <cell r="AE1897">
            <v>430240</v>
          </cell>
          <cell r="AF1897">
            <v>0</v>
          </cell>
          <cell r="AI1897">
            <v>2251</v>
          </cell>
          <cell r="AK1897">
            <v>0</v>
          </cell>
          <cell r="AM1897">
            <v>603</v>
          </cell>
          <cell r="AN1897">
            <v>1</v>
          </cell>
          <cell r="AO1897">
            <v>393216</v>
          </cell>
          <cell r="AQ1897">
            <v>0</v>
          </cell>
          <cell r="AR1897">
            <v>0</v>
          </cell>
          <cell r="AS1897" t="str">
            <v>Ы</v>
          </cell>
          <cell r="AT1897" t="str">
            <v>Ы</v>
          </cell>
          <cell r="AU1897">
            <v>0</v>
          </cell>
          <cell r="AV1897">
            <v>0</v>
          </cell>
          <cell r="AW1897">
            <v>23</v>
          </cell>
          <cell r="AX1897">
            <v>1</v>
          </cell>
          <cell r="AY1897">
            <v>0</v>
          </cell>
          <cell r="AZ1897">
            <v>0</v>
          </cell>
          <cell r="BA1897">
            <v>0</v>
          </cell>
          <cell r="BB1897">
            <v>0</v>
          </cell>
          <cell r="BC1897">
            <v>38828</v>
          </cell>
        </row>
        <row r="1898">
          <cell r="A1898">
            <v>2006</v>
          </cell>
          <cell r="B1898">
            <v>2</v>
          </cell>
          <cell r="C1898">
            <v>475</v>
          </cell>
          <cell r="D1898">
            <v>21</v>
          </cell>
          <cell r="E1898">
            <v>792020</v>
          </cell>
          <cell r="F1898">
            <v>0</v>
          </cell>
          <cell r="G1898" t="str">
            <v>Затраты по ШПЗ (основные)</v>
          </cell>
          <cell r="H1898">
            <v>2011</v>
          </cell>
          <cell r="I1898">
            <v>7920</v>
          </cell>
          <cell r="J1898">
            <v>36123</v>
          </cell>
          <cell r="K1898">
            <v>1</v>
          </cell>
          <cell r="L1898">
            <v>0</v>
          </cell>
          <cell r="M1898">
            <v>0</v>
          </cell>
          <cell r="N1898">
            <v>0</v>
          </cell>
          <cell r="R1898">
            <v>0</v>
          </cell>
          <cell r="S1898">
            <v>0</v>
          </cell>
          <cell r="T1898">
            <v>0</v>
          </cell>
          <cell r="U1898">
            <v>38</v>
          </cell>
          <cell r="V1898">
            <v>0</v>
          </cell>
          <cell r="W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38</v>
          </cell>
          <cell r="AE1898">
            <v>450000</v>
          </cell>
          <cell r="AF1898">
            <v>0</v>
          </cell>
          <cell r="AI1898">
            <v>2251</v>
          </cell>
          <cell r="AK1898">
            <v>0</v>
          </cell>
          <cell r="AM1898">
            <v>604</v>
          </cell>
          <cell r="AN1898">
            <v>1</v>
          </cell>
          <cell r="AO1898">
            <v>393216</v>
          </cell>
          <cell r="AQ1898">
            <v>0</v>
          </cell>
          <cell r="AR1898">
            <v>0</v>
          </cell>
          <cell r="AS1898" t="str">
            <v>Ы</v>
          </cell>
          <cell r="AT1898" t="str">
            <v>Ы</v>
          </cell>
          <cell r="AU1898">
            <v>0</v>
          </cell>
          <cell r="AV1898">
            <v>0</v>
          </cell>
          <cell r="AW1898">
            <v>23</v>
          </cell>
          <cell r="AX1898">
            <v>1</v>
          </cell>
          <cell r="AY1898">
            <v>0</v>
          </cell>
          <cell r="AZ1898">
            <v>0</v>
          </cell>
          <cell r="BA1898">
            <v>0</v>
          </cell>
          <cell r="BB1898">
            <v>0</v>
          </cell>
          <cell r="BC1898">
            <v>38828</v>
          </cell>
        </row>
        <row r="1899">
          <cell r="A1899">
            <v>2006</v>
          </cell>
          <cell r="B1899">
            <v>2</v>
          </cell>
          <cell r="C1899">
            <v>476</v>
          </cell>
          <cell r="D1899">
            <v>21</v>
          </cell>
          <cell r="E1899">
            <v>792020</v>
          </cell>
          <cell r="F1899">
            <v>0</v>
          </cell>
          <cell r="G1899" t="str">
            <v>Затраты по ШПЗ (основные)</v>
          </cell>
          <cell r="H1899">
            <v>2011</v>
          </cell>
          <cell r="I1899">
            <v>7920</v>
          </cell>
          <cell r="J1899">
            <v>2132</v>
          </cell>
          <cell r="K1899">
            <v>1</v>
          </cell>
          <cell r="L1899">
            <v>0</v>
          </cell>
          <cell r="M1899">
            <v>0</v>
          </cell>
          <cell r="N1899">
            <v>0</v>
          </cell>
          <cell r="R1899">
            <v>0</v>
          </cell>
          <cell r="S1899">
            <v>0</v>
          </cell>
          <cell r="T1899">
            <v>0</v>
          </cell>
          <cell r="U1899">
            <v>38</v>
          </cell>
          <cell r="V1899">
            <v>0</v>
          </cell>
          <cell r="W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38</v>
          </cell>
          <cell r="AE1899">
            <v>460000</v>
          </cell>
          <cell r="AF1899">
            <v>0</v>
          </cell>
          <cell r="AI1899">
            <v>2251</v>
          </cell>
          <cell r="AK1899">
            <v>0</v>
          </cell>
          <cell r="AM1899">
            <v>605</v>
          </cell>
          <cell r="AN1899">
            <v>1</v>
          </cell>
          <cell r="AO1899">
            <v>393216</v>
          </cell>
          <cell r="AQ1899">
            <v>0</v>
          </cell>
          <cell r="AR1899">
            <v>0</v>
          </cell>
          <cell r="AS1899" t="str">
            <v>Ы</v>
          </cell>
          <cell r="AT1899" t="str">
            <v>Ы</v>
          </cell>
          <cell r="AU1899">
            <v>0</v>
          </cell>
          <cell r="AV1899">
            <v>0</v>
          </cell>
          <cell r="AW1899">
            <v>23</v>
          </cell>
          <cell r="AX1899">
            <v>1</v>
          </cell>
          <cell r="AY1899">
            <v>0</v>
          </cell>
          <cell r="AZ1899">
            <v>0</v>
          </cell>
          <cell r="BA1899">
            <v>0</v>
          </cell>
          <cell r="BB1899">
            <v>0</v>
          </cell>
          <cell r="BC1899">
            <v>38828</v>
          </cell>
        </row>
        <row r="1900">
          <cell r="A1900">
            <v>2006</v>
          </cell>
          <cell r="B1900">
            <v>2</v>
          </cell>
          <cell r="C1900">
            <v>477</v>
          </cell>
          <cell r="D1900">
            <v>21</v>
          </cell>
          <cell r="E1900">
            <v>792020</v>
          </cell>
          <cell r="F1900">
            <v>0</v>
          </cell>
          <cell r="G1900" t="str">
            <v>Затраты по ШПЗ (основные)</v>
          </cell>
          <cell r="H1900">
            <v>2011</v>
          </cell>
          <cell r="I1900">
            <v>7920</v>
          </cell>
          <cell r="J1900">
            <v>184</v>
          </cell>
          <cell r="K1900">
            <v>1</v>
          </cell>
          <cell r="L1900">
            <v>0</v>
          </cell>
          <cell r="M1900">
            <v>0</v>
          </cell>
          <cell r="N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</v>
          </cell>
          <cell r="V1900">
            <v>0</v>
          </cell>
          <cell r="W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38</v>
          </cell>
          <cell r="AE1900">
            <v>465000</v>
          </cell>
          <cell r="AF1900">
            <v>0</v>
          </cell>
          <cell r="AI1900">
            <v>2251</v>
          </cell>
          <cell r="AK1900">
            <v>0</v>
          </cell>
          <cell r="AM1900">
            <v>606</v>
          </cell>
          <cell r="AN1900">
            <v>1</v>
          </cell>
          <cell r="AO1900">
            <v>393216</v>
          </cell>
          <cell r="AQ1900">
            <v>0</v>
          </cell>
          <cell r="AR1900">
            <v>0</v>
          </cell>
          <cell r="AS1900" t="str">
            <v>Ы</v>
          </cell>
          <cell r="AT1900" t="str">
            <v>Ы</v>
          </cell>
          <cell r="AU1900">
            <v>0</v>
          </cell>
          <cell r="AV1900">
            <v>0</v>
          </cell>
          <cell r="AW1900">
            <v>23</v>
          </cell>
          <cell r="AX1900">
            <v>1</v>
          </cell>
          <cell r="AY1900">
            <v>0</v>
          </cell>
          <cell r="AZ1900">
            <v>0</v>
          </cell>
          <cell r="BA1900">
            <v>0</v>
          </cell>
          <cell r="BB1900">
            <v>0</v>
          </cell>
          <cell r="BC1900">
            <v>38828</v>
          </cell>
        </row>
        <row r="1901">
          <cell r="A1901">
            <v>2006</v>
          </cell>
          <cell r="B1901">
            <v>2</v>
          </cell>
          <cell r="C1901">
            <v>478</v>
          </cell>
          <cell r="D1901">
            <v>21</v>
          </cell>
          <cell r="E1901">
            <v>792020</v>
          </cell>
          <cell r="F1901">
            <v>0</v>
          </cell>
          <cell r="G1901" t="str">
            <v>Затраты по ШПЗ (основные)</v>
          </cell>
          <cell r="H1901">
            <v>2011</v>
          </cell>
          <cell r="I1901">
            <v>7920</v>
          </cell>
          <cell r="J1901">
            <v>144325.35</v>
          </cell>
          <cell r="K1901">
            <v>1</v>
          </cell>
          <cell r="L1901">
            <v>0</v>
          </cell>
          <cell r="M1901">
            <v>0</v>
          </cell>
          <cell r="N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38</v>
          </cell>
          <cell r="V1901">
            <v>0</v>
          </cell>
          <cell r="W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38</v>
          </cell>
          <cell r="AE1901">
            <v>503000</v>
          </cell>
          <cell r="AF1901">
            <v>0</v>
          </cell>
          <cell r="AI1901">
            <v>2251</v>
          </cell>
          <cell r="AK1901">
            <v>0</v>
          </cell>
          <cell r="AM1901">
            <v>607</v>
          </cell>
          <cell r="AN1901">
            <v>1</v>
          </cell>
          <cell r="AO1901">
            <v>393216</v>
          </cell>
          <cell r="AQ1901">
            <v>0</v>
          </cell>
          <cell r="AR1901">
            <v>0</v>
          </cell>
          <cell r="AS1901" t="str">
            <v>Ы</v>
          </cell>
          <cell r="AT1901" t="str">
            <v>Ы</v>
          </cell>
          <cell r="AU1901">
            <v>0</v>
          </cell>
          <cell r="AV1901">
            <v>0</v>
          </cell>
          <cell r="AW1901">
            <v>23</v>
          </cell>
          <cell r="AX1901">
            <v>1</v>
          </cell>
          <cell r="AY1901">
            <v>0</v>
          </cell>
          <cell r="AZ1901">
            <v>0</v>
          </cell>
          <cell r="BA1901">
            <v>0</v>
          </cell>
          <cell r="BB1901">
            <v>0</v>
          </cell>
          <cell r="BC1901">
            <v>38828</v>
          </cell>
        </row>
        <row r="1902">
          <cell r="A1902">
            <v>2006</v>
          </cell>
          <cell r="B1902">
            <v>2</v>
          </cell>
          <cell r="C1902">
            <v>479</v>
          </cell>
          <cell r="D1902">
            <v>21</v>
          </cell>
          <cell r="E1902">
            <v>792020</v>
          </cell>
          <cell r="F1902">
            <v>0</v>
          </cell>
          <cell r="G1902" t="str">
            <v>Затраты по ШПЗ (основные)</v>
          </cell>
          <cell r="H1902">
            <v>2011</v>
          </cell>
          <cell r="I1902">
            <v>7920</v>
          </cell>
          <cell r="J1902">
            <v>22400</v>
          </cell>
          <cell r="K1902">
            <v>1</v>
          </cell>
          <cell r="L1902">
            <v>0</v>
          </cell>
          <cell r="M1902">
            <v>0</v>
          </cell>
          <cell r="N1902">
            <v>0</v>
          </cell>
          <cell r="R1902">
            <v>0</v>
          </cell>
          <cell r="S1902">
            <v>0</v>
          </cell>
          <cell r="T1902">
            <v>0</v>
          </cell>
          <cell r="U1902">
            <v>38</v>
          </cell>
          <cell r="V1902">
            <v>0</v>
          </cell>
          <cell r="W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38</v>
          </cell>
          <cell r="AE1902">
            <v>504100</v>
          </cell>
          <cell r="AF1902">
            <v>0</v>
          </cell>
          <cell r="AI1902">
            <v>2251</v>
          </cell>
          <cell r="AK1902">
            <v>0</v>
          </cell>
          <cell r="AM1902">
            <v>608</v>
          </cell>
          <cell r="AN1902">
            <v>1</v>
          </cell>
          <cell r="AO1902">
            <v>393216</v>
          </cell>
          <cell r="AQ1902">
            <v>0</v>
          </cell>
          <cell r="AR1902">
            <v>0</v>
          </cell>
          <cell r="AS1902" t="str">
            <v>Ы</v>
          </cell>
          <cell r="AT1902" t="str">
            <v>Ы</v>
          </cell>
          <cell r="AU1902">
            <v>0</v>
          </cell>
          <cell r="AV1902">
            <v>0</v>
          </cell>
          <cell r="AW1902">
            <v>23</v>
          </cell>
          <cell r="AX1902">
            <v>1</v>
          </cell>
          <cell r="AY1902">
            <v>0</v>
          </cell>
          <cell r="AZ1902">
            <v>0</v>
          </cell>
          <cell r="BA1902">
            <v>0</v>
          </cell>
          <cell r="BB1902">
            <v>0</v>
          </cell>
          <cell r="BC1902">
            <v>38828</v>
          </cell>
        </row>
        <row r="1903">
          <cell r="A1903">
            <v>2006</v>
          </cell>
          <cell r="B1903">
            <v>2</v>
          </cell>
          <cell r="C1903">
            <v>480</v>
          </cell>
          <cell r="D1903">
            <v>21</v>
          </cell>
          <cell r="E1903">
            <v>792020</v>
          </cell>
          <cell r="F1903">
            <v>0</v>
          </cell>
          <cell r="G1903" t="str">
            <v>Затраты по ШПЗ (основные)</v>
          </cell>
          <cell r="H1903">
            <v>2011</v>
          </cell>
          <cell r="I1903">
            <v>7920</v>
          </cell>
          <cell r="J1903">
            <v>13352.56</v>
          </cell>
          <cell r="K1903">
            <v>1</v>
          </cell>
          <cell r="L1903">
            <v>0</v>
          </cell>
          <cell r="M1903">
            <v>0</v>
          </cell>
          <cell r="N1903">
            <v>0</v>
          </cell>
          <cell r="R1903">
            <v>0</v>
          </cell>
          <cell r="S1903">
            <v>0</v>
          </cell>
          <cell r="T1903">
            <v>0</v>
          </cell>
          <cell r="U1903">
            <v>38</v>
          </cell>
          <cell r="V1903">
            <v>0</v>
          </cell>
          <cell r="W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38</v>
          </cell>
          <cell r="AE1903">
            <v>504200</v>
          </cell>
          <cell r="AF1903">
            <v>0</v>
          </cell>
          <cell r="AI1903">
            <v>2251</v>
          </cell>
          <cell r="AK1903">
            <v>0</v>
          </cell>
          <cell r="AM1903">
            <v>609</v>
          </cell>
          <cell r="AN1903">
            <v>1</v>
          </cell>
          <cell r="AO1903">
            <v>393216</v>
          </cell>
          <cell r="AQ1903">
            <v>0</v>
          </cell>
          <cell r="AR1903">
            <v>0</v>
          </cell>
          <cell r="AS1903" t="str">
            <v>Ы</v>
          </cell>
          <cell r="AT1903" t="str">
            <v>Ы</v>
          </cell>
          <cell r="AU1903">
            <v>0</v>
          </cell>
          <cell r="AV1903">
            <v>0</v>
          </cell>
          <cell r="AW1903">
            <v>23</v>
          </cell>
          <cell r="AX1903">
            <v>1</v>
          </cell>
          <cell r="AY1903">
            <v>0</v>
          </cell>
          <cell r="AZ1903">
            <v>0</v>
          </cell>
          <cell r="BA1903">
            <v>0</v>
          </cell>
          <cell r="BB1903">
            <v>0</v>
          </cell>
          <cell r="BC1903">
            <v>38828</v>
          </cell>
        </row>
        <row r="1904">
          <cell r="A1904">
            <v>2006</v>
          </cell>
          <cell r="B1904">
            <v>2</v>
          </cell>
          <cell r="C1904">
            <v>481</v>
          </cell>
          <cell r="D1904">
            <v>21</v>
          </cell>
          <cell r="E1904">
            <v>792020</v>
          </cell>
          <cell r="F1904">
            <v>0</v>
          </cell>
          <cell r="G1904" t="str">
            <v>Затраты по ШПЗ (основные)</v>
          </cell>
          <cell r="H1904">
            <v>2011</v>
          </cell>
          <cell r="I1904">
            <v>7920</v>
          </cell>
          <cell r="J1904">
            <v>660</v>
          </cell>
          <cell r="K1904">
            <v>1</v>
          </cell>
          <cell r="L1904">
            <v>0</v>
          </cell>
          <cell r="M1904">
            <v>0</v>
          </cell>
          <cell r="N1904">
            <v>0</v>
          </cell>
          <cell r="R1904">
            <v>0</v>
          </cell>
          <cell r="S1904">
            <v>0</v>
          </cell>
          <cell r="T1904">
            <v>0</v>
          </cell>
          <cell r="U1904">
            <v>38</v>
          </cell>
          <cell r="V1904">
            <v>0</v>
          </cell>
          <cell r="W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38</v>
          </cell>
          <cell r="AE1904">
            <v>504400</v>
          </cell>
          <cell r="AF1904">
            <v>0</v>
          </cell>
          <cell r="AI1904">
            <v>2251</v>
          </cell>
          <cell r="AK1904">
            <v>0</v>
          </cell>
          <cell r="AM1904">
            <v>610</v>
          </cell>
          <cell r="AN1904">
            <v>1</v>
          </cell>
          <cell r="AO1904">
            <v>393216</v>
          </cell>
          <cell r="AQ1904">
            <v>0</v>
          </cell>
          <cell r="AR1904">
            <v>0</v>
          </cell>
          <cell r="AS1904" t="str">
            <v>Ы</v>
          </cell>
          <cell r="AT1904" t="str">
            <v>Ы</v>
          </cell>
          <cell r="AU1904">
            <v>0</v>
          </cell>
          <cell r="AV1904">
            <v>0</v>
          </cell>
          <cell r="AW1904">
            <v>23</v>
          </cell>
          <cell r="AX1904">
            <v>1</v>
          </cell>
          <cell r="AY1904">
            <v>0</v>
          </cell>
          <cell r="AZ1904">
            <v>0</v>
          </cell>
          <cell r="BA1904">
            <v>0</v>
          </cell>
          <cell r="BB1904">
            <v>0</v>
          </cell>
          <cell r="BC1904">
            <v>38828</v>
          </cell>
        </row>
        <row r="1905">
          <cell r="A1905">
            <v>2006</v>
          </cell>
          <cell r="B1905">
            <v>2</v>
          </cell>
          <cell r="C1905">
            <v>482</v>
          </cell>
          <cell r="D1905">
            <v>21</v>
          </cell>
          <cell r="E1905">
            <v>792020</v>
          </cell>
          <cell r="F1905">
            <v>0</v>
          </cell>
          <cell r="G1905" t="str">
            <v>Затраты по ШПЗ (основные)</v>
          </cell>
          <cell r="H1905">
            <v>2011</v>
          </cell>
          <cell r="I1905">
            <v>7920</v>
          </cell>
          <cell r="J1905">
            <v>3614.6</v>
          </cell>
          <cell r="K1905">
            <v>1</v>
          </cell>
          <cell r="L1905">
            <v>0</v>
          </cell>
          <cell r="M1905">
            <v>0</v>
          </cell>
          <cell r="N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38</v>
          </cell>
          <cell r="V1905">
            <v>0</v>
          </cell>
          <cell r="W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38</v>
          </cell>
          <cell r="AE1905">
            <v>505100</v>
          </cell>
          <cell r="AF1905">
            <v>0</v>
          </cell>
          <cell r="AI1905">
            <v>2251</v>
          </cell>
          <cell r="AK1905">
            <v>0</v>
          </cell>
          <cell r="AM1905">
            <v>611</v>
          </cell>
          <cell r="AN1905">
            <v>1</v>
          </cell>
          <cell r="AO1905">
            <v>393216</v>
          </cell>
          <cell r="AQ1905">
            <v>0</v>
          </cell>
          <cell r="AR1905">
            <v>0</v>
          </cell>
          <cell r="AS1905" t="str">
            <v>Ы</v>
          </cell>
          <cell r="AT1905" t="str">
            <v>Ы</v>
          </cell>
          <cell r="AU1905">
            <v>0</v>
          </cell>
          <cell r="AV1905">
            <v>0</v>
          </cell>
          <cell r="AW1905">
            <v>23</v>
          </cell>
          <cell r="AX1905">
            <v>1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38828</v>
          </cell>
        </row>
        <row r="1906">
          <cell r="A1906">
            <v>2006</v>
          </cell>
          <cell r="B1906">
            <v>2</v>
          </cell>
          <cell r="C1906">
            <v>483</v>
          </cell>
          <cell r="D1906">
            <v>21</v>
          </cell>
          <cell r="E1906">
            <v>792020</v>
          </cell>
          <cell r="F1906">
            <v>0</v>
          </cell>
          <cell r="G1906" t="str">
            <v>Затраты по ШПЗ (основные)</v>
          </cell>
          <cell r="H1906">
            <v>2011</v>
          </cell>
          <cell r="I1906">
            <v>7920</v>
          </cell>
          <cell r="J1906">
            <v>213225.27</v>
          </cell>
          <cell r="K1906">
            <v>1</v>
          </cell>
          <cell r="L1906">
            <v>0</v>
          </cell>
          <cell r="M1906">
            <v>0</v>
          </cell>
          <cell r="N1906">
            <v>0</v>
          </cell>
          <cell r="R1906">
            <v>0</v>
          </cell>
          <cell r="S1906">
            <v>0</v>
          </cell>
          <cell r="T1906">
            <v>0</v>
          </cell>
          <cell r="U1906">
            <v>38</v>
          </cell>
          <cell r="V1906">
            <v>0</v>
          </cell>
          <cell r="W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38</v>
          </cell>
          <cell r="AE1906">
            <v>505200</v>
          </cell>
          <cell r="AF1906">
            <v>0</v>
          </cell>
          <cell r="AI1906">
            <v>2251</v>
          </cell>
          <cell r="AK1906">
            <v>0</v>
          </cell>
          <cell r="AM1906">
            <v>612</v>
          </cell>
          <cell r="AN1906">
            <v>1</v>
          </cell>
          <cell r="AO1906">
            <v>393216</v>
          </cell>
          <cell r="AQ1906">
            <v>0</v>
          </cell>
          <cell r="AR1906">
            <v>0</v>
          </cell>
          <cell r="AS1906" t="str">
            <v>Ы</v>
          </cell>
          <cell r="AT1906" t="str">
            <v>Ы</v>
          </cell>
          <cell r="AU1906">
            <v>0</v>
          </cell>
          <cell r="AV1906">
            <v>0</v>
          </cell>
          <cell r="AW1906">
            <v>23</v>
          </cell>
          <cell r="AX1906">
            <v>1</v>
          </cell>
          <cell r="AY1906">
            <v>0</v>
          </cell>
          <cell r="AZ1906">
            <v>0</v>
          </cell>
          <cell r="BA1906">
            <v>0</v>
          </cell>
          <cell r="BB1906">
            <v>0</v>
          </cell>
          <cell r="BC1906">
            <v>38828</v>
          </cell>
        </row>
        <row r="1907">
          <cell r="A1907">
            <v>2006</v>
          </cell>
          <cell r="B1907">
            <v>2</v>
          </cell>
          <cell r="C1907">
            <v>484</v>
          </cell>
          <cell r="D1907">
            <v>21</v>
          </cell>
          <cell r="E1907">
            <v>792020</v>
          </cell>
          <cell r="F1907">
            <v>0</v>
          </cell>
          <cell r="G1907" t="str">
            <v>Затраты по ШПЗ (основные)</v>
          </cell>
          <cell r="H1907">
            <v>2011</v>
          </cell>
          <cell r="I1907">
            <v>7920</v>
          </cell>
          <cell r="J1907">
            <v>164.18</v>
          </cell>
          <cell r="K1907">
            <v>1</v>
          </cell>
          <cell r="L1907">
            <v>0</v>
          </cell>
          <cell r="M1907">
            <v>0</v>
          </cell>
          <cell r="N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38</v>
          </cell>
          <cell r="V1907">
            <v>0</v>
          </cell>
          <cell r="W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38</v>
          </cell>
          <cell r="AE1907">
            <v>505300</v>
          </cell>
          <cell r="AF1907">
            <v>0</v>
          </cell>
          <cell r="AI1907">
            <v>2251</v>
          </cell>
          <cell r="AK1907">
            <v>0</v>
          </cell>
          <cell r="AM1907">
            <v>613</v>
          </cell>
          <cell r="AN1907">
            <v>1</v>
          </cell>
          <cell r="AO1907">
            <v>393216</v>
          </cell>
          <cell r="AQ1907">
            <v>0</v>
          </cell>
          <cell r="AR1907">
            <v>0</v>
          </cell>
          <cell r="AS1907" t="str">
            <v>Ы</v>
          </cell>
          <cell r="AT1907" t="str">
            <v>Ы</v>
          </cell>
          <cell r="AU1907">
            <v>0</v>
          </cell>
          <cell r="AV1907">
            <v>0</v>
          </cell>
          <cell r="AW1907">
            <v>23</v>
          </cell>
          <cell r="AX1907">
            <v>1</v>
          </cell>
          <cell r="AY1907">
            <v>0</v>
          </cell>
          <cell r="AZ1907">
            <v>0</v>
          </cell>
          <cell r="BA1907">
            <v>0</v>
          </cell>
          <cell r="BB1907">
            <v>0</v>
          </cell>
          <cell r="BC1907">
            <v>38828</v>
          </cell>
        </row>
        <row r="1908">
          <cell r="A1908">
            <v>2006</v>
          </cell>
          <cell r="B1908">
            <v>2</v>
          </cell>
          <cell r="C1908">
            <v>485</v>
          </cell>
          <cell r="D1908">
            <v>21</v>
          </cell>
          <cell r="E1908">
            <v>792020</v>
          </cell>
          <cell r="F1908">
            <v>0</v>
          </cell>
          <cell r="G1908" t="str">
            <v>Затраты по ШПЗ (основные)</v>
          </cell>
          <cell r="H1908">
            <v>2011</v>
          </cell>
          <cell r="I1908">
            <v>7920</v>
          </cell>
          <cell r="J1908">
            <v>431</v>
          </cell>
          <cell r="K1908">
            <v>1</v>
          </cell>
          <cell r="L1908">
            <v>0</v>
          </cell>
          <cell r="M1908">
            <v>0</v>
          </cell>
          <cell r="N1908">
            <v>0</v>
          </cell>
          <cell r="R1908">
            <v>0</v>
          </cell>
          <cell r="S1908">
            <v>0</v>
          </cell>
          <cell r="T1908">
            <v>0</v>
          </cell>
          <cell r="U1908">
            <v>38</v>
          </cell>
          <cell r="V1908">
            <v>0</v>
          </cell>
          <cell r="W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38</v>
          </cell>
          <cell r="AE1908">
            <v>505400</v>
          </cell>
          <cell r="AF1908">
            <v>0</v>
          </cell>
          <cell r="AI1908">
            <v>2251</v>
          </cell>
          <cell r="AK1908">
            <v>0</v>
          </cell>
          <cell r="AM1908">
            <v>614</v>
          </cell>
          <cell r="AN1908">
            <v>1</v>
          </cell>
          <cell r="AO1908">
            <v>393216</v>
          </cell>
          <cell r="AQ1908">
            <v>0</v>
          </cell>
          <cell r="AR1908">
            <v>0</v>
          </cell>
          <cell r="AS1908" t="str">
            <v>Ы</v>
          </cell>
          <cell r="AT1908" t="str">
            <v>Ы</v>
          </cell>
          <cell r="AU1908">
            <v>0</v>
          </cell>
          <cell r="AV1908">
            <v>0</v>
          </cell>
          <cell r="AW1908">
            <v>23</v>
          </cell>
          <cell r="AX1908">
            <v>1</v>
          </cell>
          <cell r="AY1908">
            <v>0</v>
          </cell>
          <cell r="AZ1908">
            <v>0</v>
          </cell>
          <cell r="BA1908">
            <v>0</v>
          </cell>
          <cell r="BB1908">
            <v>0</v>
          </cell>
          <cell r="BC1908">
            <v>38828</v>
          </cell>
        </row>
        <row r="1909">
          <cell r="A1909">
            <v>2006</v>
          </cell>
          <cell r="B1909">
            <v>2</v>
          </cell>
          <cell r="C1909">
            <v>486</v>
          </cell>
          <cell r="D1909">
            <v>21</v>
          </cell>
          <cell r="E1909">
            <v>792020</v>
          </cell>
          <cell r="F1909">
            <v>0</v>
          </cell>
          <cell r="G1909" t="str">
            <v>Затраты по ШПЗ (основные)</v>
          </cell>
          <cell r="H1909">
            <v>2011</v>
          </cell>
          <cell r="I1909">
            <v>7920</v>
          </cell>
          <cell r="J1909">
            <v>300</v>
          </cell>
          <cell r="K1909">
            <v>1</v>
          </cell>
          <cell r="L1909">
            <v>0</v>
          </cell>
          <cell r="M1909">
            <v>0</v>
          </cell>
          <cell r="N1909">
            <v>0</v>
          </cell>
          <cell r="R1909">
            <v>0</v>
          </cell>
          <cell r="S1909">
            <v>0</v>
          </cell>
          <cell r="T1909">
            <v>0</v>
          </cell>
          <cell r="U1909">
            <v>38</v>
          </cell>
          <cell r="V1909">
            <v>0</v>
          </cell>
          <cell r="W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38</v>
          </cell>
          <cell r="AE1909">
            <v>506300</v>
          </cell>
          <cell r="AF1909">
            <v>0</v>
          </cell>
          <cell r="AI1909">
            <v>2251</v>
          </cell>
          <cell r="AK1909">
            <v>0</v>
          </cell>
          <cell r="AM1909">
            <v>615</v>
          </cell>
          <cell r="AN1909">
            <v>1</v>
          </cell>
          <cell r="AO1909">
            <v>393216</v>
          </cell>
          <cell r="AQ1909">
            <v>0</v>
          </cell>
          <cell r="AR1909">
            <v>0</v>
          </cell>
          <cell r="AS1909" t="str">
            <v>Ы</v>
          </cell>
          <cell r="AT1909" t="str">
            <v>Ы</v>
          </cell>
          <cell r="AU1909">
            <v>0</v>
          </cell>
          <cell r="AV1909">
            <v>0</v>
          </cell>
          <cell r="AW1909">
            <v>23</v>
          </cell>
          <cell r="AX1909">
            <v>1</v>
          </cell>
          <cell r="AY1909">
            <v>0</v>
          </cell>
          <cell r="AZ1909">
            <v>0</v>
          </cell>
          <cell r="BA1909">
            <v>0</v>
          </cell>
          <cell r="BB1909">
            <v>0</v>
          </cell>
          <cell r="BC1909">
            <v>38828</v>
          </cell>
        </row>
        <row r="1910">
          <cell r="A1910">
            <v>2006</v>
          </cell>
          <cell r="B1910">
            <v>2</v>
          </cell>
          <cell r="C1910">
            <v>487</v>
          </cell>
          <cell r="D1910">
            <v>21</v>
          </cell>
          <cell r="E1910">
            <v>792020</v>
          </cell>
          <cell r="F1910">
            <v>0</v>
          </cell>
          <cell r="G1910" t="str">
            <v>Затраты по ШПЗ (основные)</v>
          </cell>
          <cell r="H1910">
            <v>2011</v>
          </cell>
          <cell r="I1910">
            <v>7920</v>
          </cell>
          <cell r="J1910">
            <v>334095.56</v>
          </cell>
          <cell r="K1910">
            <v>1</v>
          </cell>
          <cell r="L1910">
            <v>0</v>
          </cell>
          <cell r="M1910">
            <v>0</v>
          </cell>
          <cell r="N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38</v>
          </cell>
          <cell r="V1910">
            <v>0</v>
          </cell>
          <cell r="W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38</v>
          </cell>
          <cell r="AE1910">
            <v>510100</v>
          </cell>
          <cell r="AF1910">
            <v>0</v>
          </cell>
          <cell r="AI1910">
            <v>2251</v>
          </cell>
          <cell r="AK1910">
            <v>0</v>
          </cell>
          <cell r="AM1910">
            <v>616</v>
          </cell>
          <cell r="AN1910">
            <v>1</v>
          </cell>
          <cell r="AO1910">
            <v>393216</v>
          </cell>
          <cell r="AQ1910">
            <v>0</v>
          </cell>
          <cell r="AR1910">
            <v>0</v>
          </cell>
          <cell r="AS1910" t="str">
            <v>Ы</v>
          </cell>
          <cell r="AT1910" t="str">
            <v>Ы</v>
          </cell>
          <cell r="AU1910">
            <v>0</v>
          </cell>
          <cell r="AV1910">
            <v>0</v>
          </cell>
          <cell r="AW1910">
            <v>23</v>
          </cell>
          <cell r="AX1910">
            <v>1</v>
          </cell>
          <cell r="AY1910">
            <v>0</v>
          </cell>
          <cell r="AZ1910">
            <v>0</v>
          </cell>
          <cell r="BA1910">
            <v>0</v>
          </cell>
          <cell r="BB1910">
            <v>0</v>
          </cell>
          <cell r="BC1910">
            <v>38828</v>
          </cell>
        </row>
        <row r="1911">
          <cell r="A1911">
            <v>2006</v>
          </cell>
          <cell r="B1911">
            <v>2</v>
          </cell>
          <cell r="C1911">
            <v>488</v>
          </cell>
          <cell r="D1911">
            <v>21</v>
          </cell>
          <cell r="E1911">
            <v>792020</v>
          </cell>
          <cell r="F1911">
            <v>0</v>
          </cell>
          <cell r="G1911" t="str">
            <v>Затраты по ШПЗ (основные)</v>
          </cell>
          <cell r="H1911">
            <v>2011</v>
          </cell>
          <cell r="I1911">
            <v>7920</v>
          </cell>
          <cell r="J1911">
            <v>159.9</v>
          </cell>
          <cell r="K1911">
            <v>1</v>
          </cell>
          <cell r="L1911">
            <v>0</v>
          </cell>
          <cell r="M1911">
            <v>0</v>
          </cell>
          <cell r="N1911">
            <v>0</v>
          </cell>
          <cell r="R1911">
            <v>0</v>
          </cell>
          <cell r="S1911">
            <v>0</v>
          </cell>
          <cell r="T1911">
            <v>0</v>
          </cell>
          <cell r="U1911">
            <v>38</v>
          </cell>
          <cell r="V1911">
            <v>0</v>
          </cell>
          <cell r="W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38</v>
          </cell>
          <cell r="AE1911">
            <v>510200</v>
          </cell>
          <cell r="AF1911">
            <v>0</v>
          </cell>
          <cell r="AI1911">
            <v>2251</v>
          </cell>
          <cell r="AK1911">
            <v>0</v>
          </cell>
          <cell r="AM1911">
            <v>617</v>
          </cell>
          <cell r="AN1911">
            <v>1</v>
          </cell>
          <cell r="AO1911">
            <v>393216</v>
          </cell>
          <cell r="AQ1911">
            <v>0</v>
          </cell>
          <cell r="AR1911">
            <v>0</v>
          </cell>
          <cell r="AS1911" t="str">
            <v>Ы</v>
          </cell>
          <cell r="AT1911" t="str">
            <v>Ы</v>
          </cell>
          <cell r="AU1911">
            <v>0</v>
          </cell>
          <cell r="AV1911">
            <v>0</v>
          </cell>
          <cell r="AW1911">
            <v>23</v>
          </cell>
          <cell r="AX1911">
            <v>1</v>
          </cell>
          <cell r="AY1911">
            <v>0</v>
          </cell>
          <cell r="AZ1911">
            <v>0</v>
          </cell>
          <cell r="BA1911">
            <v>0</v>
          </cell>
          <cell r="BB1911">
            <v>0</v>
          </cell>
          <cell r="BC1911">
            <v>38828</v>
          </cell>
        </row>
        <row r="1912">
          <cell r="A1912">
            <v>2006</v>
          </cell>
          <cell r="B1912">
            <v>2</v>
          </cell>
          <cell r="C1912">
            <v>489</v>
          </cell>
          <cell r="D1912">
            <v>21</v>
          </cell>
          <cell r="E1912">
            <v>792020</v>
          </cell>
          <cell r="F1912">
            <v>0</v>
          </cell>
          <cell r="G1912" t="str">
            <v>Затраты по ШПЗ (основные)</v>
          </cell>
          <cell r="H1912">
            <v>2011</v>
          </cell>
          <cell r="I1912">
            <v>7920</v>
          </cell>
          <cell r="J1912">
            <v>2176</v>
          </cell>
          <cell r="K1912">
            <v>1</v>
          </cell>
          <cell r="L1912">
            <v>0</v>
          </cell>
          <cell r="M1912">
            <v>0</v>
          </cell>
          <cell r="N1912">
            <v>0</v>
          </cell>
          <cell r="R1912">
            <v>0</v>
          </cell>
          <cell r="S1912">
            <v>0</v>
          </cell>
          <cell r="T1912">
            <v>0</v>
          </cell>
          <cell r="U1912">
            <v>38</v>
          </cell>
          <cell r="V1912">
            <v>0</v>
          </cell>
          <cell r="W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38</v>
          </cell>
          <cell r="AE1912">
            <v>510300</v>
          </cell>
          <cell r="AF1912">
            <v>0</v>
          </cell>
          <cell r="AI1912">
            <v>2251</v>
          </cell>
          <cell r="AK1912">
            <v>0</v>
          </cell>
          <cell r="AM1912">
            <v>618</v>
          </cell>
          <cell r="AN1912">
            <v>1</v>
          </cell>
          <cell r="AO1912">
            <v>393216</v>
          </cell>
          <cell r="AQ1912">
            <v>0</v>
          </cell>
          <cell r="AR1912">
            <v>0</v>
          </cell>
          <cell r="AS1912" t="str">
            <v>Ы</v>
          </cell>
          <cell r="AT1912" t="str">
            <v>Ы</v>
          </cell>
          <cell r="AU1912">
            <v>0</v>
          </cell>
          <cell r="AV1912">
            <v>0</v>
          </cell>
          <cell r="AW1912">
            <v>23</v>
          </cell>
          <cell r="AX1912">
            <v>1</v>
          </cell>
          <cell r="AY1912">
            <v>0</v>
          </cell>
          <cell r="AZ1912">
            <v>0</v>
          </cell>
          <cell r="BA1912">
            <v>0</v>
          </cell>
          <cell r="BB1912">
            <v>0</v>
          </cell>
          <cell r="BC1912">
            <v>38828</v>
          </cell>
        </row>
        <row r="1913">
          <cell r="A1913">
            <v>2006</v>
          </cell>
          <cell r="B1913">
            <v>2</v>
          </cell>
          <cell r="C1913">
            <v>490</v>
          </cell>
          <cell r="D1913">
            <v>21</v>
          </cell>
          <cell r="E1913">
            <v>792020</v>
          </cell>
          <cell r="F1913">
            <v>0</v>
          </cell>
          <cell r="G1913" t="str">
            <v>Затраты по ШПЗ (основные)</v>
          </cell>
          <cell r="H1913">
            <v>2011</v>
          </cell>
          <cell r="I1913">
            <v>7920</v>
          </cell>
          <cell r="J1913">
            <v>3563.17</v>
          </cell>
          <cell r="K1913">
            <v>1</v>
          </cell>
          <cell r="L1913">
            <v>0</v>
          </cell>
          <cell r="M1913">
            <v>0</v>
          </cell>
          <cell r="N1913">
            <v>0</v>
          </cell>
          <cell r="R1913">
            <v>0</v>
          </cell>
          <cell r="S1913">
            <v>0</v>
          </cell>
          <cell r="T1913">
            <v>0</v>
          </cell>
          <cell r="U1913">
            <v>38</v>
          </cell>
          <cell r="V1913">
            <v>0</v>
          </cell>
          <cell r="W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38</v>
          </cell>
          <cell r="AE1913">
            <v>510400</v>
          </cell>
          <cell r="AF1913">
            <v>0</v>
          </cell>
          <cell r="AI1913">
            <v>2251</v>
          </cell>
          <cell r="AK1913">
            <v>0</v>
          </cell>
          <cell r="AM1913">
            <v>619</v>
          </cell>
          <cell r="AN1913">
            <v>1</v>
          </cell>
          <cell r="AO1913">
            <v>393216</v>
          </cell>
          <cell r="AQ1913">
            <v>0</v>
          </cell>
          <cell r="AR1913">
            <v>0</v>
          </cell>
          <cell r="AS1913" t="str">
            <v>Ы</v>
          </cell>
          <cell r="AT1913" t="str">
            <v>Ы</v>
          </cell>
          <cell r="AU1913">
            <v>0</v>
          </cell>
          <cell r="AV1913">
            <v>0</v>
          </cell>
          <cell r="AW1913">
            <v>23</v>
          </cell>
          <cell r="AX1913">
            <v>1</v>
          </cell>
          <cell r="AY1913">
            <v>0</v>
          </cell>
          <cell r="AZ1913">
            <v>0</v>
          </cell>
          <cell r="BA1913">
            <v>0</v>
          </cell>
          <cell r="BB1913">
            <v>0</v>
          </cell>
          <cell r="BC1913">
            <v>38828</v>
          </cell>
        </row>
        <row r="1914">
          <cell r="A1914">
            <v>2006</v>
          </cell>
          <cell r="B1914">
            <v>2</v>
          </cell>
          <cell r="C1914">
            <v>491</v>
          </cell>
          <cell r="D1914">
            <v>21</v>
          </cell>
          <cell r="E1914">
            <v>792020</v>
          </cell>
          <cell r="F1914">
            <v>0</v>
          </cell>
          <cell r="G1914" t="str">
            <v>Затраты по ШПЗ (основные)</v>
          </cell>
          <cell r="H1914">
            <v>2011</v>
          </cell>
          <cell r="I1914">
            <v>7920</v>
          </cell>
          <cell r="J1914">
            <v>219619</v>
          </cell>
          <cell r="K1914">
            <v>1</v>
          </cell>
          <cell r="L1914">
            <v>0</v>
          </cell>
          <cell r="M1914">
            <v>0</v>
          </cell>
          <cell r="N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38</v>
          </cell>
          <cell r="V1914">
            <v>0</v>
          </cell>
          <cell r="W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38</v>
          </cell>
          <cell r="AE1914">
            <v>510600</v>
          </cell>
          <cell r="AF1914">
            <v>0</v>
          </cell>
          <cell r="AI1914">
            <v>2251</v>
          </cell>
          <cell r="AK1914">
            <v>0</v>
          </cell>
          <cell r="AM1914">
            <v>620</v>
          </cell>
          <cell r="AN1914">
            <v>1</v>
          </cell>
          <cell r="AO1914">
            <v>393216</v>
          </cell>
          <cell r="AQ1914">
            <v>0</v>
          </cell>
          <cell r="AR1914">
            <v>0</v>
          </cell>
          <cell r="AS1914" t="str">
            <v>Ы</v>
          </cell>
          <cell r="AT1914" t="str">
            <v>Ы</v>
          </cell>
          <cell r="AU1914">
            <v>0</v>
          </cell>
          <cell r="AV1914">
            <v>0</v>
          </cell>
          <cell r="AW1914">
            <v>23</v>
          </cell>
          <cell r="AX1914">
            <v>1</v>
          </cell>
          <cell r="AY1914">
            <v>0</v>
          </cell>
          <cell r="AZ1914">
            <v>0</v>
          </cell>
          <cell r="BA1914">
            <v>0</v>
          </cell>
          <cell r="BB1914">
            <v>0</v>
          </cell>
          <cell r="BC1914">
            <v>38828</v>
          </cell>
        </row>
        <row r="1915">
          <cell r="A1915">
            <v>2006</v>
          </cell>
          <cell r="B1915">
            <v>2</v>
          </cell>
          <cell r="C1915">
            <v>492</v>
          </cell>
          <cell r="D1915">
            <v>21</v>
          </cell>
          <cell r="E1915">
            <v>792020</v>
          </cell>
          <cell r="F1915">
            <v>0</v>
          </cell>
          <cell r="G1915" t="str">
            <v>Затраты по ШПЗ (основные)</v>
          </cell>
          <cell r="H1915">
            <v>2011</v>
          </cell>
          <cell r="I1915">
            <v>7920</v>
          </cell>
          <cell r="J1915">
            <v>14498.7</v>
          </cell>
          <cell r="K1915">
            <v>1</v>
          </cell>
          <cell r="L1915">
            <v>0</v>
          </cell>
          <cell r="M1915">
            <v>0</v>
          </cell>
          <cell r="N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38</v>
          </cell>
          <cell r="V1915">
            <v>0</v>
          </cell>
          <cell r="W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38</v>
          </cell>
          <cell r="AE1915">
            <v>513600</v>
          </cell>
          <cell r="AF1915">
            <v>0</v>
          </cell>
          <cell r="AI1915">
            <v>2251</v>
          </cell>
          <cell r="AK1915">
            <v>0</v>
          </cell>
          <cell r="AM1915">
            <v>621</v>
          </cell>
          <cell r="AN1915">
            <v>1</v>
          </cell>
          <cell r="AO1915">
            <v>393216</v>
          </cell>
          <cell r="AQ1915">
            <v>0</v>
          </cell>
          <cell r="AR1915">
            <v>0</v>
          </cell>
          <cell r="AS1915" t="str">
            <v>Ы</v>
          </cell>
          <cell r="AT1915" t="str">
            <v>Ы</v>
          </cell>
          <cell r="AU1915">
            <v>0</v>
          </cell>
          <cell r="AV1915">
            <v>0</v>
          </cell>
          <cell r="AW1915">
            <v>23</v>
          </cell>
          <cell r="AX1915">
            <v>1</v>
          </cell>
          <cell r="AY1915">
            <v>0</v>
          </cell>
          <cell r="AZ1915">
            <v>0</v>
          </cell>
          <cell r="BA1915">
            <v>0</v>
          </cell>
          <cell r="BB1915">
            <v>0</v>
          </cell>
          <cell r="BC1915">
            <v>38828</v>
          </cell>
        </row>
        <row r="1916">
          <cell r="A1916">
            <v>2006</v>
          </cell>
          <cell r="B1916">
            <v>2</v>
          </cell>
          <cell r="C1916">
            <v>530</v>
          </cell>
          <cell r="D1916">
            <v>21</v>
          </cell>
          <cell r="E1916">
            <v>792020</v>
          </cell>
          <cell r="F1916">
            <v>0</v>
          </cell>
          <cell r="G1916" t="str">
            <v>Затраты по ШПЗ (основные)</v>
          </cell>
          <cell r="H1916">
            <v>2011</v>
          </cell>
          <cell r="I1916">
            <v>7920</v>
          </cell>
          <cell r="J1916">
            <v>429710.41</v>
          </cell>
          <cell r="K1916">
            <v>1</v>
          </cell>
          <cell r="L1916">
            <v>0</v>
          </cell>
          <cell r="M1916">
            <v>0</v>
          </cell>
          <cell r="N1916">
            <v>0</v>
          </cell>
          <cell r="R1916">
            <v>0</v>
          </cell>
          <cell r="S1916">
            <v>0</v>
          </cell>
          <cell r="T1916">
            <v>0</v>
          </cell>
          <cell r="U1916">
            <v>42</v>
          </cell>
          <cell r="V1916">
            <v>0</v>
          </cell>
          <cell r="W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42</v>
          </cell>
          <cell r="AE1916">
            <v>110000</v>
          </cell>
          <cell r="AF1916">
            <v>0</v>
          </cell>
          <cell r="AI1916">
            <v>2251</v>
          </cell>
          <cell r="AK1916">
            <v>0</v>
          </cell>
          <cell r="AM1916">
            <v>659</v>
          </cell>
          <cell r="AN1916">
            <v>1</v>
          </cell>
          <cell r="AO1916">
            <v>393216</v>
          </cell>
          <cell r="AQ1916">
            <v>0</v>
          </cell>
          <cell r="AR1916">
            <v>0</v>
          </cell>
          <cell r="AS1916" t="str">
            <v>Ы</v>
          </cell>
          <cell r="AT1916" t="str">
            <v>Ы</v>
          </cell>
          <cell r="AU1916">
            <v>0</v>
          </cell>
          <cell r="AV1916">
            <v>0</v>
          </cell>
          <cell r="AW1916">
            <v>23</v>
          </cell>
          <cell r="AX1916">
            <v>1</v>
          </cell>
          <cell r="AY1916">
            <v>0</v>
          </cell>
          <cell r="AZ1916">
            <v>0</v>
          </cell>
          <cell r="BA1916">
            <v>0</v>
          </cell>
          <cell r="BB1916">
            <v>0</v>
          </cell>
          <cell r="BC1916">
            <v>38828</v>
          </cell>
        </row>
        <row r="1917">
          <cell r="A1917">
            <v>2006</v>
          </cell>
          <cell r="B1917">
            <v>2</v>
          </cell>
          <cell r="C1917">
            <v>531</v>
          </cell>
          <cell r="D1917">
            <v>21</v>
          </cell>
          <cell r="E1917">
            <v>792020</v>
          </cell>
          <cell r="F1917">
            <v>0</v>
          </cell>
          <cell r="G1917" t="str">
            <v>Затраты по ШПЗ (основные)</v>
          </cell>
          <cell r="H1917">
            <v>2011</v>
          </cell>
          <cell r="I1917">
            <v>7920</v>
          </cell>
          <cell r="J1917">
            <v>11414.82</v>
          </cell>
          <cell r="K1917">
            <v>1</v>
          </cell>
          <cell r="L1917">
            <v>0</v>
          </cell>
          <cell r="M1917">
            <v>0</v>
          </cell>
          <cell r="N1917">
            <v>0</v>
          </cell>
          <cell r="R1917">
            <v>0</v>
          </cell>
          <cell r="S1917">
            <v>0</v>
          </cell>
          <cell r="T1917">
            <v>0</v>
          </cell>
          <cell r="U1917">
            <v>42</v>
          </cell>
          <cell r="V1917">
            <v>0</v>
          </cell>
          <cell r="W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42</v>
          </cell>
          <cell r="AE1917">
            <v>114020</v>
          </cell>
          <cell r="AF1917">
            <v>0</v>
          </cell>
          <cell r="AI1917">
            <v>2251</v>
          </cell>
          <cell r="AK1917">
            <v>0</v>
          </cell>
          <cell r="AM1917">
            <v>660</v>
          </cell>
          <cell r="AN1917">
            <v>1</v>
          </cell>
          <cell r="AO1917">
            <v>393216</v>
          </cell>
          <cell r="AQ1917">
            <v>0</v>
          </cell>
          <cell r="AR1917">
            <v>0</v>
          </cell>
          <cell r="AS1917" t="str">
            <v>Ы</v>
          </cell>
          <cell r="AT1917" t="str">
            <v>Ы</v>
          </cell>
          <cell r="AU1917">
            <v>0</v>
          </cell>
          <cell r="AV1917">
            <v>0</v>
          </cell>
          <cell r="AW1917">
            <v>23</v>
          </cell>
          <cell r="AX1917">
            <v>1</v>
          </cell>
          <cell r="AY1917">
            <v>0</v>
          </cell>
          <cell r="AZ1917">
            <v>0</v>
          </cell>
          <cell r="BA1917">
            <v>0</v>
          </cell>
          <cell r="BB1917">
            <v>0</v>
          </cell>
          <cell r="BC1917">
            <v>38828</v>
          </cell>
        </row>
        <row r="1918">
          <cell r="A1918">
            <v>2006</v>
          </cell>
          <cell r="B1918">
            <v>2</v>
          </cell>
          <cell r="C1918">
            <v>532</v>
          </cell>
          <cell r="D1918">
            <v>21</v>
          </cell>
          <cell r="E1918">
            <v>792020</v>
          </cell>
          <cell r="F1918">
            <v>0</v>
          </cell>
          <cell r="G1918" t="str">
            <v>Затраты по ШПЗ (основные)</v>
          </cell>
          <cell r="H1918">
            <v>2011</v>
          </cell>
          <cell r="I1918">
            <v>7920</v>
          </cell>
          <cell r="J1918">
            <v>1500012.91</v>
          </cell>
          <cell r="K1918">
            <v>1</v>
          </cell>
          <cell r="L1918">
            <v>0</v>
          </cell>
          <cell r="M1918">
            <v>0</v>
          </cell>
          <cell r="N1918">
            <v>0</v>
          </cell>
          <cell r="R1918">
            <v>0</v>
          </cell>
          <cell r="S1918">
            <v>0</v>
          </cell>
          <cell r="T1918">
            <v>0</v>
          </cell>
          <cell r="U1918">
            <v>42</v>
          </cell>
          <cell r="V1918">
            <v>0</v>
          </cell>
          <cell r="W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42</v>
          </cell>
          <cell r="AE1918">
            <v>116000</v>
          </cell>
          <cell r="AF1918">
            <v>0</v>
          </cell>
          <cell r="AI1918">
            <v>2251</v>
          </cell>
          <cell r="AK1918">
            <v>0</v>
          </cell>
          <cell r="AM1918">
            <v>661</v>
          </cell>
          <cell r="AN1918">
            <v>1</v>
          </cell>
          <cell r="AO1918">
            <v>393216</v>
          </cell>
          <cell r="AQ1918">
            <v>0</v>
          </cell>
          <cell r="AR1918">
            <v>0</v>
          </cell>
          <cell r="AS1918" t="str">
            <v>Ы</v>
          </cell>
          <cell r="AT1918" t="str">
            <v>Ы</v>
          </cell>
          <cell r="AU1918">
            <v>0</v>
          </cell>
          <cell r="AV1918">
            <v>0</v>
          </cell>
          <cell r="AW1918">
            <v>23</v>
          </cell>
          <cell r="AX1918">
            <v>1</v>
          </cell>
          <cell r="AY1918">
            <v>0</v>
          </cell>
          <cell r="AZ1918">
            <v>0</v>
          </cell>
          <cell r="BA1918">
            <v>0</v>
          </cell>
          <cell r="BB1918">
            <v>0</v>
          </cell>
          <cell r="BC1918">
            <v>38828</v>
          </cell>
        </row>
        <row r="1919">
          <cell r="A1919">
            <v>2006</v>
          </cell>
          <cell r="B1919">
            <v>2</v>
          </cell>
          <cell r="C1919">
            <v>533</v>
          </cell>
          <cell r="D1919">
            <v>21</v>
          </cell>
          <cell r="E1919">
            <v>792020</v>
          </cell>
          <cell r="F1919">
            <v>0</v>
          </cell>
          <cell r="G1919" t="str">
            <v>Затраты по ШПЗ (основные)</v>
          </cell>
          <cell r="H1919">
            <v>2011</v>
          </cell>
          <cell r="I1919">
            <v>7920</v>
          </cell>
          <cell r="J1919">
            <v>36937.1</v>
          </cell>
          <cell r="K1919">
            <v>1</v>
          </cell>
          <cell r="L1919">
            <v>0</v>
          </cell>
          <cell r="M1919">
            <v>0</v>
          </cell>
          <cell r="N1919">
            <v>0</v>
          </cell>
          <cell r="R1919">
            <v>0</v>
          </cell>
          <cell r="S1919">
            <v>0</v>
          </cell>
          <cell r="T1919">
            <v>0</v>
          </cell>
          <cell r="U1919">
            <v>42</v>
          </cell>
          <cell r="V1919">
            <v>0</v>
          </cell>
          <cell r="W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42</v>
          </cell>
          <cell r="AE1919">
            <v>117000</v>
          </cell>
          <cell r="AF1919">
            <v>0</v>
          </cell>
          <cell r="AI1919">
            <v>2251</v>
          </cell>
          <cell r="AK1919">
            <v>0</v>
          </cell>
          <cell r="AM1919">
            <v>662</v>
          </cell>
          <cell r="AN1919">
            <v>1</v>
          </cell>
          <cell r="AO1919">
            <v>393216</v>
          </cell>
          <cell r="AQ1919">
            <v>0</v>
          </cell>
          <cell r="AR1919">
            <v>0</v>
          </cell>
          <cell r="AS1919" t="str">
            <v>Ы</v>
          </cell>
          <cell r="AT1919" t="str">
            <v>Ы</v>
          </cell>
          <cell r="AU1919">
            <v>0</v>
          </cell>
          <cell r="AV1919">
            <v>0</v>
          </cell>
          <cell r="AW1919">
            <v>23</v>
          </cell>
          <cell r="AX1919">
            <v>1</v>
          </cell>
          <cell r="AY1919">
            <v>0</v>
          </cell>
          <cell r="AZ1919">
            <v>0</v>
          </cell>
          <cell r="BA1919">
            <v>0</v>
          </cell>
          <cell r="BB1919">
            <v>0</v>
          </cell>
          <cell r="BC1919">
            <v>38828</v>
          </cell>
        </row>
        <row r="1920">
          <cell r="A1920">
            <v>2006</v>
          </cell>
          <cell r="B1920">
            <v>2</v>
          </cell>
          <cell r="C1920">
            <v>534</v>
          </cell>
          <cell r="D1920">
            <v>21</v>
          </cell>
          <cell r="E1920">
            <v>792020</v>
          </cell>
          <cell r="F1920">
            <v>0</v>
          </cell>
          <cell r="G1920" t="str">
            <v>Затраты по ШПЗ (основные)</v>
          </cell>
          <cell r="H1920">
            <v>2011</v>
          </cell>
          <cell r="I1920">
            <v>7920</v>
          </cell>
          <cell r="J1920">
            <v>63834.81</v>
          </cell>
          <cell r="K1920">
            <v>1</v>
          </cell>
          <cell r="L1920">
            <v>0</v>
          </cell>
          <cell r="M1920">
            <v>0</v>
          </cell>
          <cell r="N1920">
            <v>0</v>
          </cell>
          <cell r="R1920">
            <v>0</v>
          </cell>
          <cell r="S1920">
            <v>0</v>
          </cell>
          <cell r="T1920">
            <v>0</v>
          </cell>
          <cell r="U1920">
            <v>42</v>
          </cell>
          <cell r="V1920">
            <v>0</v>
          </cell>
          <cell r="W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42</v>
          </cell>
          <cell r="AE1920">
            <v>118000</v>
          </cell>
          <cell r="AF1920">
            <v>0</v>
          </cell>
          <cell r="AI1920">
            <v>2251</v>
          </cell>
          <cell r="AK1920">
            <v>0</v>
          </cell>
          <cell r="AM1920">
            <v>663</v>
          </cell>
          <cell r="AN1920">
            <v>1</v>
          </cell>
          <cell r="AO1920">
            <v>393216</v>
          </cell>
          <cell r="AQ1920">
            <v>0</v>
          </cell>
          <cell r="AR1920">
            <v>0</v>
          </cell>
          <cell r="AS1920" t="str">
            <v>Ы</v>
          </cell>
          <cell r="AT1920" t="str">
            <v>Ы</v>
          </cell>
          <cell r="AU1920">
            <v>0</v>
          </cell>
          <cell r="AV1920">
            <v>0</v>
          </cell>
          <cell r="AW1920">
            <v>23</v>
          </cell>
          <cell r="AX1920">
            <v>1</v>
          </cell>
          <cell r="AY1920">
            <v>0</v>
          </cell>
          <cell r="AZ1920">
            <v>0</v>
          </cell>
          <cell r="BA1920">
            <v>0</v>
          </cell>
          <cell r="BB1920">
            <v>0</v>
          </cell>
          <cell r="BC1920">
            <v>38828</v>
          </cell>
        </row>
        <row r="1921">
          <cell r="A1921">
            <v>2006</v>
          </cell>
          <cell r="B1921">
            <v>2</v>
          </cell>
          <cell r="C1921">
            <v>535</v>
          </cell>
          <cell r="D1921">
            <v>21</v>
          </cell>
          <cell r="E1921">
            <v>792020</v>
          </cell>
          <cell r="F1921">
            <v>0</v>
          </cell>
          <cell r="G1921" t="str">
            <v>Затраты по ШПЗ (основные)</v>
          </cell>
          <cell r="H1921">
            <v>2011</v>
          </cell>
          <cell r="I1921">
            <v>7920</v>
          </cell>
          <cell r="J1921">
            <v>10356.6</v>
          </cell>
          <cell r="K1921">
            <v>1</v>
          </cell>
          <cell r="L1921">
            <v>0</v>
          </cell>
          <cell r="M1921">
            <v>0</v>
          </cell>
          <cell r="N1921">
            <v>0</v>
          </cell>
          <cell r="R1921">
            <v>0</v>
          </cell>
          <cell r="S1921">
            <v>0</v>
          </cell>
          <cell r="T1921">
            <v>0</v>
          </cell>
          <cell r="U1921">
            <v>42</v>
          </cell>
          <cell r="V1921">
            <v>0</v>
          </cell>
          <cell r="W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42</v>
          </cell>
          <cell r="AE1921">
            <v>130000</v>
          </cell>
          <cell r="AF1921">
            <v>0</v>
          </cell>
          <cell r="AI1921">
            <v>2251</v>
          </cell>
          <cell r="AK1921">
            <v>0</v>
          </cell>
          <cell r="AM1921">
            <v>664</v>
          </cell>
          <cell r="AN1921">
            <v>1</v>
          </cell>
          <cell r="AO1921">
            <v>393216</v>
          </cell>
          <cell r="AQ1921">
            <v>0</v>
          </cell>
          <cell r="AR1921">
            <v>0</v>
          </cell>
          <cell r="AS1921" t="str">
            <v>Ы</v>
          </cell>
          <cell r="AT1921" t="str">
            <v>Ы</v>
          </cell>
          <cell r="AU1921">
            <v>0</v>
          </cell>
          <cell r="AV1921">
            <v>0</v>
          </cell>
          <cell r="AW1921">
            <v>23</v>
          </cell>
          <cell r="AX1921">
            <v>1</v>
          </cell>
          <cell r="AY1921">
            <v>0</v>
          </cell>
          <cell r="AZ1921">
            <v>0</v>
          </cell>
          <cell r="BA1921">
            <v>0</v>
          </cell>
          <cell r="BB1921">
            <v>0</v>
          </cell>
          <cell r="BC1921">
            <v>38828</v>
          </cell>
        </row>
        <row r="1922">
          <cell r="A1922">
            <v>2006</v>
          </cell>
          <cell r="B1922">
            <v>2</v>
          </cell>
          <cell r="C1922">
            <v>536</v>
          </cell>
          <cell r="D1922">
            <v>21</v>
          </cell>
          <cell r="E1922">
            <v>792020</v>
          </cell>
          <cell r="F1922">
            <v>0</v>
          </cell>
          <cell r="G1922" t="str">
            <v>Затраты по ШПЗ (основные)</v>
          </cell>
          <cell r="H1922">
            <v>2011</v>
          </cell>
          <cell r="I1922">
            <v>7920</v>
          </cell>
          <cell r="J1922">
            <v>30709.56</v>
          </cell>
          <cell r="K1922">
            <v>1</v>
          </cell>
          <cell r="L1922">
            <v>0</v>
          </cell>
          <cell r="M1922">
            <v>0</v>
          </cell>
          <cell r="N1922">
            <v>0</v>
          </cell>
          <cell r="R1922">
            <v>0</v>
          </cell>
          <cell r="S1922">
            <v>0</v>
          </cell>
          <cell r="T1922">
            <v>0</v>
          </cell>
          <cell r="U1922">
            <v>42</v>
          </cell>
          <cell r="V1922">
            <v>0</v>
          </cell>
          <cell r="W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42</v>
          </cell>
          <cell r="AE1922">
            <v>131000</v>
          </cell>
          <cell r="AF1922">
            <v>0</v>
          </cell>
          <cell r="AI1922">
            <v>2251</v>
          </cell>
          <cell r="AK1922">
            <v>0</v>
          </cell>
          <cell r="AM1922">
            <v>665</v>
          </cell>
          <cell r="AN1922">
            <v>1</v>
          </cell>
          <cell r="AO1922">
            <v>393216</v>
          </cell>
          <cell r="AQ1922">
            <v>0</v>
          </cell>
          <cell r="AR1922">
            <v>0</v>
          </cell>
          <cell r="AS1922" t="str">
            <v>Ы</v>
          </cell>
          <cell r="AT1922" t="str">
            <v>Ы</v>
          </cell>
          <cell r="AU1922">
            <v>0</v>
          </cell>
          <cell r="AV1922">
            <v>0</v>
          </cell>
          <cell r="AW1922">
            <v>23</v>
          </cell>
          <cell r="AX1922">
            <v>1</v>
          </cell>
          <cell r="AY1922">
            <v>0</v>
          </cell>
          <cell r="AZ1922">
            <v>0</v>
          </cell>
          <cell r="BA1922">
            <v>0</v>
          </cell>
          <cell r="BB1922">
            <v>0</v>
          </cell>
          <cell r="BC1922">
            <v>38828</v>
          </cell>
        </row>
        <row r="1923">
          <cell r="A1923">
            <v>2006</v>
          </cell>
          <cell r="B1923">
            <v>2</v>
          </cell>
          <cell r="C1923">
            <v>537</v>
          </cell>
          <cell r="D1923">
            <v>21</v>
          </cell>
          <cell r="E1923">
            <v>792020</v>
          </cell>
          <cell r="F1923">
            <v>0</v>
          </cell>
          <cell r="G1923" t="str">
            <v>Затраты по ШПЗ (основные)</v>
          </cell>
          <cell r="H1923">
            <v>2011</v>
          </cell>
          <cell r="I1923">
            <v>7920</v>
          </cell>
          <cell r="J1923">
            <v>649808.03</v>
          </cell>
          <cell r="K1923">
            <v>1</v>
          </cell>
          <cell r="L1923">
            <v>0</v>
          </cell>
          <cell r="M1923">
            <v>0</v>
          </cell>
          <cell r="N1923">
            <v>0</v>
          </cell>
          <cell r="R1923">
            <v>0</v>
          </cell>
          <cell r="S1923">
            <v>0</v>
          </cell>
          <cell r="T1923">
            <v>0</v>
          </cell>
          <cell r="U1923">
            <v>42</v>
          </cell>
          <cell r="V1923">
            <v>0</v>
          </cell>
          <cell r="W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42</v>
          </cell>
          <cell r="AE1923">
            <v>131100</v>
          </cell>
          <cell r="AF1923">
            <v>0</v>
          </cell>
          <cell r="AI1923">
            <v>2251</v>
          </cell>
          <cell r="AK1923">
            <v>0</v>
          </cell>
          <cell r="AM1923">
            <v>666</v>
          </cell>
          <cell r="AN1923">
            <v>1</v>
          </cell>
          <cell r="AO1923">
            <v>393216</v>
          </cell>
          <cell r="AQ1923">
            <v>0</v>
          </cell>
          <cell r="AR1923">
            <v>0</v>
          </cell>
          <cell r="AS1923" t="str">
            <v>Ы</v>
          </cell>
          <cell r="AT1923" t="str">
            <v>Ы</v>
          </cell>
          <cell r="AU1923">
            <v>0</v>
          </cell>
          <cell r="AV1923">
            <v>0</v>
          </cell>
          <cell r="AW1923">
            <v>23</v>
          </cell>
          <cell r="AX1923">
            <v>1</v>
          </cell>
          <cell r="AY1923">
            <v>0</v>
          </cell>
          <cell r="AZ1923">
            <v>0</v>
          </cell>
          <cell r="BA1923">
            <v>0</v>
          </cell>
          <cell r="BB1923">
            <v>0</v>
          </cell>
          <cell r="BC1923">
            <v>38828</v>
          </cell>
        </row>
        <row r="1924">
          <cell r="A1924">
            <v>2006</v>
          </cell>
          <cell r="B1924">
            <v>2</v>
          </cell>
          <cell r="C1924">
            <v>538</v>
          </cell>
          <cell r="D1924">
            <v>21</v>
          </cell>
          <cell r="E1924">
            <v>792020</v>
          </cell>
          <cell r="F1924">
            <v>0</v>
          </cell>
          <cell r="G1924" t="str">
            <v>Затраты по ШПЗ (основные)</v>
          </cell>
          <cell r="H1924">
            <v>2011</v>
          </cell>
          <cell r="I1924">
            <v>7920</v>
          </cell>
          <cell r="J1924">
            <v>254256.94</v>
          </cell>
          <cell r="K1924">
            <v>1</v>
          </cell>
          <cell r="L1924">
            <v>0</v>
          </cell>
          <cell r="M1924">
            <v>0</v>
          </cell>
          <cell r="N1924">
            <v>0</v>
          </cell>
          <cell r="R1924">
            <v>0</v>
          </cell>
          <cell r="S1924">
            <v>0</v>
          </cell>
          <cell r="T1924">
            <v>0</v>
          </cell>
          <cell r="U1924">
            <v>42</v>
          </cell>
          <cell r="V1924">
            <v>0</v>
          </cell>
          <cell r="W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42</v>
          </cell>
          <cell r="AE1924">
            <v>132000</v>
          </cell>
          <cell r="AF1924">
            <v>0</v>
          </cell>
          <cell r="AI1924">
            <v>2251</v>
          </cell>
          <cell r="AK1924">
            <v>0</v>
          </cell>
          <cell r="AM1924">
            <v>667</v>
          </cell>
          <cell r="AN1924">
            <v>1</v>
          </cell>
          <cell r="AO1924">
            <v>393216</v>
          </cell>
          <cell r="AQ1924">
            <v>0</v>
          </cell>
          <cell r="AR1924">
            <v>0</v>
          </cell>
          <cell r="AS1924" t="str">
            <v>Ы</v>
          </cell>
          <cell r="AT1924" t="str">
            <v>Ы</v>
          </cell>
          <cell r="AU1924">
            <v>0</v>
          </cell>
          <cell r="AV1924">
            <v>0</v>
          </cell>
          <cell r="AW1924">
            <v>23</v>
          </cell>
          <cell r="AX1924">
            <v>1</v>
          </cell>
          <cell r="AY1924">
            <v>0</v>
          </cell>
          <cell r="AZ1924">
            <v>0</v>
          </cell>
          <cell r="BA1924">
            <v>0</v>
          </cell>
          <cell r="BB1924">
            <v>0</v>
          </cell>
          <cell r="BC1924">
            <v>38828</v>
          </cell>
        </row>
        <row r="1925">
          <cell r="A1925">
            <v>2006</v>
          </cell>
          <cell r="B1925">
            <v>2</v>
          </cell>
          <cell r="C1925">
            <v>539</v>
          </cell>
          <cell r="D1925">
            <v>21</v>
          </cell>
          <cell r="E1925">
            <v>792020</v>
          </cell>
          <cell r="F1925">
            <v>0</v>
          </cell>
          <cell r="G1925" t="str">
            <v>Затраты по ШПЗ (основные)</v>
          </cell>
          <cell r="H1925">
            <v>2011</v>
          </cell>
          <cell r="I1925">
            <v>7920</v>
          </cell>
          <cell r="J1925">
            <v>3014.4</v>
          </cell>
          <cell r="K1925">
            <v>1</v>
          </cell>
          <cell r="L1925">
            <v>0</v>
          </cell>
          <cell r="M1925">
            <v>0</v>
          </cell>
          <cell r="N1925">
            <v>0</v>
          </cell>
          <cell r="R1925">
            <v>0</v>
          </cell>
          <cell r="S1925">
            <v>0</v>
          </cell>
          <cell r="T1925">
            <v>0</v>
          </cell>
          <cell r="U1925">
            <v>42</v>
          </cell>
          <cell r="V1925">
            <v>0</v>
          </cell>
          <cell r="W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42</v>
          </cell>
          <cell r="AE1925">
            <v>133100</v>
          </cell>
          <cell r="AF1925">
            <v>0</v>
          </cell>
          <cell r="AI1925">
            <v>2251</v>
          </cell>
          <cell r="AK1925">
            <v>0</v>
          </cell>
          <cell r="AM1925">
            <v>668</v>
          </cell>
          <cell r="AN1925">
            <v>1</v>
          </cell>
          <cell r="AO1925">
            <v>393216</v>
          </cell>
          <cell r="AQ1925">
            <v>0</v>
          </cell>
          <cell r="AR1925">
            <v>0</v>
          </cell>
          <cell r="AS1925" t="str">
            <v>Ы</v>
          </cell>
          <cell r="AT1925" t="str">
            <v>Ы</v>
          </cell>
          <cell r="AU1925">
            <v>0</v>
          </cell>
          <cell r="AV1925">
            <v>0</v>
          </cell>
          <cell r="AW1925">
            <v>23</v>
          </cell>
          <cell r="AX1925">
            <v>1</v>
          </cell>
          <cell r="AY1925">
            <v>0</v>
          </cell>
          <cell r="AZ1925">
            <v>0</v>
          </cell>
          <cell r="BA1925">
            <v>0</v>
          </cell>
          <cell r="BB1925">
            <v>0</v>
          </cell>
          <cell r="BC1925">
            <v>38828</v>
          </cell>
        </row>
        <row r="1926">
          <cell r="A1926">
            <v>2006</v>
          </cell>
          <cell r="B1926">
            <v>2</v>
          </cell>
          <cell r="C1926">
            <v>540</v>
          </cell>
          <cell r="D1926">
            <v>21</v>
          </cell>
          <cell r="E1926">
            <v>792020</v>
          </cell>
          <cell r="F1926">
            <v>0</v>
          </cell>
          <cell r="G1926" t="str">
            <v>Затраты по ШПЗ (основные)</v>
          </cell>
          <cell r="H1926">
            <v>2011</v>
          </cell>
          <cell r="I1926">
            <v>7920</v>
          </cell>
          <cell r="J1926">
            <v>945709.18</v>
          </cell>
          <cell r="K1926">
            <v>1</v>
          </cell>
          <cell r="L1926">
            <v>0</v>
          </cell>
          <cell r="M1926">
            <v>0</v>
          </cell>
          <cell r="N1926">
            <v>0</v>
          </cell>
          <cell r="R1926">
            <v>0</v>
          </cell>
          <cell r="S1926">
            <v>0</v>
          </cell>
          <cell r="T1926">
            <v>0</v>
          </cell>
          <cell r="U1926">
            <v>42</v>
          </cell>
          <cell r="V1926">
            <v>0</v>
          </cell>
          <cell r="W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42</v>
          </cell>
          <cell r="AE1926">
            <v>133200</v>
          </cell>
          <cell r="AF1926">
            <v>0</v>
          </cell>
          <cell r="AI1926">
            <v>2251</v>
          </cell>
          <cell r="AK1926">
            <v>0</v>
          </cell>
          <cell r="AM1926">
            <v>669</v>
          </cell>
          <cell r="AN1926">
            <v>1</v>
          </cell>
          <cell r="AO1926">
            <v>393216</v>
          </cell>
          <cell r="AQ1926">
            <v>0</v>
          </cell>
          <cell r="AR1926">
            <v>0</v>
          </cell>
          <cell r="AS1926" t="str">
            <v>Ы</v>
          </cell>
          <cell r="AT1926" t="str">
            <v>Ы</v>
          </cell>
          <cell r="AU1926">
            <v>0</v>
          </cell>
          <cell r="AV1926">
            <v>0</v>
          </cell>
          <cell r="AW1926">
            <v>23</v>
          </cell>
          <cell r="AX1926">
            <v>1</v>
          </cell>
          <cell r="AY1926">
            <v>0</v>
          </cell>
          <cell r="AZ1926">
            <v>0</v>
          </cell>
          <cell r="BA1926">
            <v>0</v>
          </cell>
          <cell r="BB1926">
            <v>0</v>
          </cell>
          <cell r="BC1926">
            <v>38828</v>
          </cell>
        </row>
        <row r="1927">
          <cell r="A1927">
            <v>2006</v>
          </cell>
          <cell r="B1927">
            <v>2</v>
          </cell>
          <cell r="C1927">
            <v>541</v>
          </cell>
          <cell r="D1927">
            <v>21</v>
          </cell>
          <cell r="E1927">
            <v>792020</v>
          </cell>
          <cell r="F1927">
            <v>0</v>
          </cell>
          <cell r="G1927" t="str">
            <v>Затраты по ШПЗ (основные)</v>
          </cell>
          <cell r="H1927">
            <v>2011</v>
          </cell>
          <cell r="I1927">
            <v>7920</v>
          </cell>
          <cell r="J1927">
            <v>27142.959999999999</v>
          </cell>
          <cell r="K1927">
            <v>1</v>
          </cell>
          <cell r="L1927">
            <v>0</v>
          </cell>
          <cell r="M1927">
            <v>0</v>
          </cell>
          <cell r="N1927">
            <v>0</v>
          </cell>
          <cell r="R1927">
            <v>0</v>
          </cell>
          <cell r="S1927">
            <v>0</v>
          </cell>
          <cell r="T1927">
            <v>0</v>
          </cell>
          <cell r="U1927">
            <v>42</v>
          </cell>
          <cell r="V1927">
            <v>0</v>
          </cell>
          <cell r="W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42</v>
          </cell>
          <cell r="AE1927">
            <v>135000</v>
          </cell>
          <cell r="AF1927">
            <v>0</v>
          </cell>
          <cell r="AI1927">
            <v>2251</v>
          </cell>
          <cell r="AK1927">
            <v>0</v>
          </cell>
          <cell r="AM1927">
            <v>670</v>
          </cell>
          <cell r="AN1927">
            <v>1</v>
          </cell>
          <cell r="AO1927">
            <v>393216</v>
          </cell>
          <cell r="AQ1927">
            <v>0</v>
          </cell>
          <cell r="AR1927">
            <v>0</v>
          </cell>
          <cell r="AS1927" t="str">
            <v>Ы</v>
          </cell>
          <cell r="AT1927" t="str">
            <v>Ы</v>
          </cell>
          <cell r="AU1927">
            <v>0</v>
          </cell>
          <cell r="AV1927">
            <v>0</v>
          </cell>
          <cell r="AW1927">
            <v>23</v>
          </cell>
          <cell r="AX1927">
            <v>1</v>
          </cell>
          <cell r="AY1927">
            <v>0</v>
          </cell>
          <cell r="AZ1927">
            <v>0</v>
          </cell>
          <cell r="BA1927">
            <v>0</v>
          </cell>
          <cell r="BB1927">
            <v>0</v>
          </cell>
          <cell r="BC1927">
            <v>38828</v>
          </cell>
        </row>
        <row r="1928">
          <cell r="A1928">
            <v>2006</v>
          </cell>
          <cell r="B1928">
            <v>2</v>
          </cell>
          <cell r="C1928">
            <v>542</v>
          </cell>
          <cell r="D1928">
            <v>21</v>
          </cell>
          <cell r="E1928">
            <v>792020</v>
          </cell>
          <cell r="F1928">
            <v>0</v>
          </cell>
          <cell r="G1928" t="str">
            <v>Затраты по ШПЗ (основные)</v>
          </cell>
          <cell r="H1928">
            <v>2011</v>
          </cell>
          <cell r="I1928">
            <v>7920</v>
          </cell>
          <cell r="J1928">
            <v>1238736.18</v>
          </cell>
          <cell r="K1928">
            <v>1</v>
          </cell>
          <cell r="L1928">
            <v>0</v>
          </cell>
          <cell r="M1928">
            <v>0</v>
          </cell>
          <cell r="N1928">
            <v>0</v>
          </cell>
          <cell r="R1928">
            <v>0</v>
          </cell>
          <cell r="S1928">
            <v>0</v>
          </cell>
          <cell r="T1928">
            <v>0</v>
          </cell>
          <cell r="U1928">
            <v>42</v>
          </cell>
          <cell r="V1928">
            <v>0</v>
          </cell>
          <cell r="W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42</v>
          </cell>
          <cell r="AE1928">
            <v>143000</v>
          </cell>
          <cell r="AF1928">
            <v>0</v>
          </cell>
          <cell r="AI1928">
            <v>2251</v>
          </cell>
          <cell r="AK1928">
            <v>0</v>
          </cell>
          <cell r="AM1928">
            <v>671</v>
          </cell>
          <cell r="AN1928">
            <v>1</v>
          </cell>
          <cell r="AO1928">
            <v>393216</v>
          </cell>
          <cell r="AQ1928">
            <v>0</v>
          </cell>
          <cell r="AR1928">
            <v>0</v>
          </cell>
          <cell r="AS1928" t="str">
            <v>Ы</v>
          </cell>
          <cell r="AT1928" t="str">
            <v>Ы</v>
          </cell>
          <cell r="AU1928">
            <v>0</v>
          </cell>
          <cell r="AV1928">
            <v>0</v>
          </cell>
          <cell r="AW1928">
            <v>23</v>
          </cell>
          <cell r="AX1928">
            <v>1</v>
          </cell>
          <cell r="AY1928">
            <v>0</v>
          </cell>
          <cell r="AZ1928">
            <v>0</v>
          </cell>
          <cell r="BA1928">
            <v>0</v>
          </cell>
          <cell r="BB1928">
            <v>0</v>
          </cell>
          <cell r="BC1928">
            <v>38828</v>
          </cell>
        </row>
        <row r="1929">
          <cell r="A1929">
            <v>2006</v>
          </cell>
          <cell r="B1929">
            <v>2</v>
          </cell>
          <cell r="C1929">
            <v>543</v>
          </cell>
          <cell r="D1929">
            <v>21</v>
          </cell>
          <cell r="E1929">
            <v>792020</v>
          </cell>
          <cell r="F1929">
            <v>0</v>
          </cell>
          <cell r="G1929" t="str">
            <v>Затраты по ШПЗ (основные)</v>
          </cell>
          <cell r="H1929">
            <v>2011</v>
          </cell>
          <cell r="I1929">
            <v>7920</v>
          </cell>
          <cell r="J1929">
            <v>690723.16</v>
          </cell>
          <cell r="K1929">
            <v>1</v>
          </cell>
          <cell r="L1929">
            <v>0</v>
          </cell>
          <cell r="M1929">
            <v>0</v>
          </cell>
          <cell r="N1929">
            <v>0</v>
          </cell>
          <cell r="R1929">
            <v>0</v>
          </cell>
          <cell r="S1929">
            <v>0</v>
          </cell>
          <cell r="T1929">
            <v>0</v>
          </cell>
          <cell r="U1929">
            <v>42</v>
          </cell>
          <cell r="V1929">
            <v>0</v>
          </cell>
          <cell r="W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42</v>
          </cell>
          <cell r="AE1929">
            <v>152000</v>
          </cell>
          <cell r="AF1929">
            <v>0</v>
          </cell>
          <cell r="AI1929">
            <v>2251</v>
          </cell>
          <cell r="AK1929">
            <v>0</v>
          </cell>
          <cell r="AM1929">
            <v>672</v>
          </cell>
          <cell r="AN1929">
            <v>1</v>
          </cell>
          <cell r="AO1929">
            <v>393216</v>
          </cell>
          <cell r="AQ1929">
            <v>0</v>
          </cell>
          <cell r="AR1929">
            <v>0</v>
          </cell>
          <cell r="AS1929" t="str">
            <v>Ы</v>
          </cell>
          <cell r="AT1929" t="str">
            <v>Ы</v>
          </cell>
          <cell r="AU1929">
            <v>0</v>
          </cell>
          <cell r="AV1929">
            <v>0</v>
          </cell>
          <cell r="AW1929">
            <v>23</v>
          </cell>
          <cell r="AX1929">
            <v>1</v>
          </cell>
          <cell r="AY1929">
            <v>0</v>
          </cell>
          <cell r="AZ1929">
            <v>0</v>
          </cell>
          <cell r="BA1929">
            <v>0</v>
          </cell>
          <cell r="BB1929">
            <v>0</v>
          </cell>
          <cell r="BC1929">
            <v>38828</v>
          </cell>
        </row>
        <row r="1930">
          <cell r="A1930">
            <v>2006</v>
          </cell>
          <cell r="B1930">
            <v>2</v>
          </cell>
          <cell r="C1930">
            <v>544</v>
          </cell>
          <cell r="D1930">
            <v>21</v>
          </cell>
          <cell r="E1930">
            <v>792020</v>
          </cell>
          <cell r="F1930">
            <v>0</v>
          </cell>
          <cell r="G1930" t="str">
            <v>Затраты по ШПЗ (основные)</v>
          </cell>
          <cell r="H1930">
            <v>2011</v>
          </cell>
          <cell r="I1930">
            <v>7920</v>
          </cell>
          <cell r="J1930">
            <v>7716762</v>
          </cell>
          <cell r="K1930">
            <v>1</v>
          </cell>
          <cell r="L1930">
            <v>0</v>
          </cell>
          <cell r="M1930">
            <v>0</v>
          </cell>
          <cell r="N1930">
            <v>0</v>
          </cell>
          <cell r="R1930">
            <v>0</v>
          </cell>
          <cell r="S1930">
            <v>0</v>
          </cell>
          <cell r="T1930">
            <v>0</v>
          </cell>
          <cell r="U1930">
            <v>42</v>
          </cell>
          <cell r="V1930">
            <v>0</v>
          </cell>
          <cell r="W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42</v>
          </cell>
          <cell r="AE1930">
            <v>220000</v>
          </cell>
          <cell r="AF1930">
            <v>0</v>
          </cell>
          <cell r="AI1930">
            <v>2251</v>
          </cell>
          <cell r="AK1930">
            <v>0</v>
          </cell>
          <cell r="AM1930">
            <v>673</v>
          </cell>
          <cell r="AN1930">
            <v>1</v>
          </cell>
          <cell r="AO1930">
            <v>393216</v>
          </cell>
          <cell r="AQ1930">
            <v>0</v>
          </cell>
          <cell r="AR1930">
            <v>0</v>
          </cell>
          <cell r="AS1930" t="str">
            <v>Ы</v>
          </cell>
          <cell r="AT1930" t="str">
            <v>Ы</v>
          </cell>
          <cell r="AU1930">
            <v>0</v>
          </cell>
          <cell r="AV1930">
            <v>0</v>
          </cell>
          <cell r="AW1930">
            <v>23</v>
          </cell>
          <cell r="AX1930">
            <v>1</v>
          </cell>
          <cell r="AY1930">
            <v>0</v>
          </cell>
          <cell r="AZ1930">
            <v>0</v>
          </cell>
          <cell r="BA1930">
            <v>0</v>
          </cell>
          <cell r="BB1930">
            <v>0</v>
          </cell>
          <cell r="BC1930">
            <v>38828</v>
          </cell>
        </row>
        <row r="1931">
          <cell r="A1931">
            <v>2006</v>
          </cell>
          <cell r="B1931">
            <v>2</v>
          </cell>
          <cell r="C1931">
            <v>545</v>
          </cell>
          <cell r="D1931">
            <v>21</v>
          </cell>
          <cell r="E1931">
            <v>792020</v>
          </cell>
          <cell r="F1931">
            <v>0</v>
          </cell>
          <cell r="G1931" t="str">
            <v>Затраты по ШПЗ (основные)</v>
          </cell>
          <cell r="H1931">
            <v>2011</v>
          </cell>
          <cell r="I1931">
            <v>7920</v>
          </cell>
          <cell r="J1931">
            <v>4037029.97</v>
          </cell>
          <cell r="K1931">
            <v>1</v>
          </cell>
          <cell r="L1931">
            <v>0</v>
          </cell>
          <cell r="M1931">
            <v>0</v>
          </cell>
          <cell r="N1931">
            <v>0</v>
          </cell>
          <cell r="R1931">
            <v>0</v>
          </cell>
          <cell r="S1931">
            <v>0</v>
          </cell>
          <cell r="T1931">
            <v>0</v>
          </cell>
          <cell r="U1931">
            <v>42</v>
          </cell>
          <cell r="V1931">
            <v>0</v>
          </cell>
          <cell r="W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42</v>
          </cell>
          <cell r="AE1931">
            <v>230000</v>
          </cell>
          <cell r="AF1931">
            <v>0</v>
          </cell>
          <cell r="AI1931">
            <v>2251</v>
          </cell>
          <cell r="AK1931">
            <v>0</v>
          </cell>
          <cell r="AM1931">
            <v>674</v>
          </cell>
          <cell r="AN1931">
            <v>1</v>
          </cell>
          <cell r="AO1931">
            <v>393216</v>
          </cell>
          <cell r="AQ1931">
            <v>0</v>
          </cell>
          <cell r="AR1931">
            <v>0</v>
          </cell>
          <cell r="AS1931" t="str">
            <v>Ы</v>
          </cell>
          <cell r="AT1931" t="str">
            <v>Ы</v>
          </cell>
          <cell r="AU1931">
            <v>0</v>
          </cell>
          <cell r="AV1931">
            <v>0</v>
          </cell>
          <cell r="AW1931">
            <v>23</v>
          </cell>
          <cell r="AX1931">
            <v>1</v>
          </cell>
          <cell r="AY1931">
            <v>0</v>
          </cell>
          <cell r="AZ1931">
            <v>0</v>
          </cell>
          <cell r="BA1931">
            <v>0</v>
          </cell>
          <cell r="BB1931">
            <v>0</v>
          </cell>
          <cell r="BC1931">
            <v>38828</v>
          </cell>
        </row>
        <row r="1932">
          <cell r="A1932">
            <v>2006</v>
          </cell>
          <cell r="B1932">
            <v>2</v>
          </cell>
          <cell r="C1932">
            <v>546</v>
          </cell>
          <cell r="D1932">
            <v>21</v>
          </cell>
          <cell r="E1932">
            <v>792020</v>
          </cell>
          <cell r="F1932">
            <v>0</v>
          </cell>
          <cell r="G1932" t="str">
            <v>Затраты по ШПЗ (основные)</v>
          </cell>
          <cell r="H1932">
            <v>2011</v>
          </cell>
          <cell r="I1932">
            <v>7920</v>
          </cell>
          <cell r="J1932">
            <v>32000</v>
          </cell>
          <cell r="K1932">
            <v>1</v>
          </cell>
          <cell r="L1932">
            <v>0</v>
          </cell>
          <cell r="M1932">
            <v>0</v>
          </cell>
          <cell r="N1932">
            <v>0</v>
          </cell>
          <cell r="R1932">
            <v>0</v>
          </cell>
          <cell r="S1932">
            <v>0</v>
          </cell>
          <cell r="T1932">
            <v>0</v>
          </cell>
          <cell r="U1932">
            <v>42</v>
          </cell>
          <cell r="V1932">
            <v>0</v>
          </cell>
          <cell r="W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42</v>
          </cell>
          <cell r="AE1932">
            <v>240000</v>
          </cell>
          <cell r="AF1932">
            <v>0</v>
          </cell>
          <cell r="AI1932">
            <v>2251</v>
          </cell>
          <cell r="AK1932">
            <v>0</v>
          </cell>
          <cell r="AM1932">
            <v>675</v>
          </cell>
          <cell r="AN1932">
            <v>1</v>
          </cell>
          <cell r="AO1932">
            <v>393216</v>
          </cell>
          <cell r="AQ1932">
            <v>0</v>
          </cell>
          <cell r="AR1932">
            <v>0</v>
          </cell>
          <cell r="AS1932" t="str">
            <v>Ы</v>
          </cell>
          <cell r="AT1932" t="str">
            <v>Ы</v>
          </cell>
          <cell r="AU1932">
            <v>0</v>
          </cell>
          <cell r="AV1932">
            <v>0</v>
          </cell>
          <cell r="AW1932">
            <v>23</v>
          </cell>
          <cell r="AX1932">
            <v>1</v>
          </cell>
          <cell r="AY1932">
            <v>0</v>
          </cell>
          <cell r="AZ1932">
            <v>0</v>
          </cell>
          <cell r="BA1932">
            <v>0</v>
          </cell>
          <cell r="BB1932">
            <v>0</v>
          </cell>
          <cell r="BC1932">
            <v>38828</v>
          </cell>
        </row>
        <row r="1933">
          <cell r="A1933">
            <v>2006</v>
          </cell>
          <cell r="B1933">
            <v>2</v>
          </cell>
          <cell r="C1933">
            <v>547</v>
          </cell>
          <cell r="D1933">
            <v>21</v>
          </cell>
          <cell r="E1933">
            <v>792020</v>
          </cell>
          <cell r="F1933">
            <v>0</v>
          </cell>
          <cell r="G1933" t="str">
            <v>Затраты по ШПЗ (основные)</v>
          </cell>
          <cell r="H1933">
            <v>2011</v>
          </cell>
          <cell r="I1933">
            <v>7920</v>
          </cell>
          <cell r="J1933">
            <v>370699.12</v>
          </cell>
          <cell r="K1933">
            <v>1</v>
          </cell>
          <cell r="L1933">
            <v>0</v>
          </cell>
          <cell r="M1933">
            <v>0</v>
          </cell>
          <cell r="N1933">
            <v>0</v>
          </cell>
          <cell r="R1933">
            <v>0</v>
          </cell>
          <cell r="S1933">
            <v>0</v>
          </cell>
          <cell r="T1933">
            <v>0</v>
          </cell>
          <cell r="U1933">
            <v>42</v>
          </cell>
          <cell r="V1933">
            <v>0</v>
          </cell>
          <cell r="W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42</v>
          </cell>
          <cell r="AE1933">
            <v>260000</v>
          </cell>
          <cell r="AF1933">
            <v>0</v>
          </cell>
          <cell r="AI1933">
            <v>2251</v>
          </cell>
          <cell r="AK1933">
            <v>0</v>
          </cell>
          <cell r="AM1933">
            <v>676</v>
          </cell>
          <cell r="AN1933">
            <v>1</v>
          </cell>
          <cell r="AO1933">
            <v>393216</v>
          </cell>
          <cell r="AQ1933">
            <v>0</v>
          </cell>
          <cell r="AR1933">
            <v>0</v>
          </cell>
          <cell r="AS1933" t="str">
            <v>Ы</v>
          </cell>
          <cell r="AT1933" t="str">
            <v>Ы</v>
          </cell>
          <cell r="AU1933">
            <v>0</v>
          </cell>
          <cell r="AV1933">
            <v>0</v>
          </cell>
          <cell r="AW1933">
            <v>23</v>
          </cell>
          <cell r="AX1933">
            <v>1</v>
          </cell>
          <cell r="AY1933">
            <v>0</v>
          </cell>
          <cell r="AZ1933">
            <v>0</v>
          </cell>
          <cell r="BA1933">
            <v>0</v>
          </cell>
          <cell r="BB1933">
            <v>0</v>
          </cell>
          <cell r="BC1933">
            <v>38828</v>
          </cell>
        </row>
        <row r="1934">
          <cell r="A1934">
            <v>2006</v>
          </cell>
          <cell r="B1934">
            <v>2</v>
          </cell>
          <cell r="C1934">
            <v>548</v>
          </cell>
          <cell r="D1934">
            <v>21</v>
          </cell>
          <cell r="E1934">
            <v>792020</v>
          </cell>
          <cell r="F1934">
            <v>0</v>
          </cell>
          <cell r="G1934" t="str">
            <v>Затраты по ШПЗ (основные)</v>
          </cell>
          <cell r="H1934">
            <v>2011</v>
          </cell>
          <cell r="I1934">
            <v>7920</v>
          </cell>
          <cell r="J1934">
            <v>921820.01</v>
          </cell>
          <cell r="K1934">
            <v>1</v>
          </cell>
          <cell r="L1934">
            <v>0</v>
          </cell>
          <cell r="M1934">
            <v>0</v>
          </cell>
          <cell r="N1934">
            <v>0</v>
          </cell>
          <cell r="R1934">
            <v>0</v>
          </cell>
          <cell r="S1934">
            <v>0</v>
          </cell>
          <cell r="T1934">
            <v>0</v>
          </cell>
          <cell r="U1934">
            <v>42</v>
          </cell>
          <cell r="V1934">
            <v>0</v>
          </cell>
          <cell r="W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42</v>
          </cell>
          <cell r="AE1934">
            <v>270000</v>
          </cell>
          <cell r="AF1934">
            <v>0</v>
          </cell>
          <cell r="AI1934">
            <v>2251</v>
          </cell>
          <cell r="AK1934">
            <v>0</v>
          </cell>
          <cell r="AM1934">
            <v>677</v>
          </cell>
          <cell r="AN1934">
            <v>1</v>
          </cell>
          <cell r="AO1934">
            <v>393216</v>
          </cell>
          <cell r="AQ1934">
            <v>0</v>
          </cell>
          <cell r="AR1934">
            <v>0</v>
          </cell>
          <cell r="AS1934" t="str">
            <v>Ы</v>
          </cell>
          <cell r="AT1934" t="str">
            <v>Ы</v>
          </cell>
          <cell r="AU1934">
            <v>0</v>
          </cell>
          <cell r="AV1934">
            <v>0</v>
          </cell>
          <cell r="AW1934">
            <v>23</v>
          </cell>
          <cell r="AX1934">
            <v>1</v>
          </cell>
          <cell r="AY1934">
            <v>0</v>
          </cell>
          <cell r="AZ1934">
            <v>0</v>
          </cell>
          <cell r="BA1934">
            <v>0</v>
          </cell>
          <cell r="BB1934">
            <v>0</v>
          </cell>
          <cell r="BC1934">
            <v>38828</v>
          </cell>
        </row>
        <row r="1935">
          <cell r="A1935">
            <v>2006</v>
          </cell>
          <cell r="B1935">
            <v>2</v>
          </cell>
          <cell r="C1935">
            <v>549</v>
          </cell>
          <cell r="D1935">
            <v>21</v>
          </cell>
          <cell r="E1935">
            <v>792020</v>
          </cell>
          <cell r="F1935">
            <v>0</v>
          </cell>
          <cell r="G1935" t="str">
            <v>Затраты по ШПЗ (основные)</v>
          </cell>
          <cell r="H1935">
            <v>2011</v>
          </cell>
          <cell r="I1935">
            <v>7920</v>
          </cell>
          <cell r="J1935">
            <v>72362.429999999993</v>
          </cell>
          <cell r="K1935">
            <v>1</v>
          </cell>
          <cell r="L1935">
            <v>0</v>
          </cell>
          <cell r="M1935">
            <v>0</v>
          </cell>
          <cell r="N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42</v>
          </cell>
          <cell r="V1935">
            <v>0</v>
          </cell>
          <cell r="W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42</v>
          </cell>
          <cell r="AE1935">
            <v>280000</v>
          </cell>
          <cell r="AF1935">
            <v>0</v>
          </cell>
          <cell r="AI1935">
            <v>2251</v>
          </cell>
          <cell r="AK1935">
            <v>0</v>
          </cell>
          <cell r="AM1935">
            <v>678</v>
          </cell>
          <cell r="AN1935">
            <v>1</v>
          </cell>
          <cell r="AO1935">
            <v>393216</v>
          </cell>
          <cell r="AQ1935">
            <v>0</v>
          </cell>
          <cell r="AR1935">
            <v>0</v>
          </cell>
          <cell r="AS1935" t="str">
            <v>Ы</v>
          </cell>
          <cell r="AT1935" t="str">
            <v>Ы</v>
          </cell>
          <cell r="AU1935">
            <v>0</v>
          </cell>
          <cell r="AV1935">
            <v>0</v>
          </cell>
          <cell r="AW1935">
            <v>23</v>
          </cell>
          <cell r="AX1935">
            <v>1</v>
          </cell>
          <cell r="AY1935">
            <v>0</v>
          </cell>
          <cell r="AZ1935">
            <v>0</v>
          </cell>
          <cell r="BA1935">
            <v>0</v>
          </cell>
          <cell r="BB1935">
            <v>0</v>
          </cell>
          <cell r="BC1935">
            <v>38828</v>
          </cell>
        </row>
        <row r="1936">
          <cell r="A1936">
            <v>2006</v>
          </cell>
          <cell r="B1936">
            <v>2</v>
          </cell>
          <cell r="C1936">
            <v>550</v>
          </cell>
          <cell r="D1936">
            <v>21</v>
          </cell>
          <cell r="E1936">
            <v>792020</v>
          </cell>
          <cell r="F1936">
            <v>0</v>
          </cell>
          <cell r="G1936" t="str">
            <v>Затраты по ШПЗ (основные)</v>
          </cell>
          <cell r="H1936">
            <v>2011</v>
          </cell>
          <cell r="I1936">
            <v>7920</v>
          </cell>
          <cell r="J1936">
            <v>378286.53</v>
          </cell>
          <cell r="K1936">
            <v>1</v>
          </cell>
          <cell r="L1936">
            <v>0</v>
          </cell>
          <cell r="M1936">
            <v>0</v>
          </cell>
          <cell r="N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42</v>
          </cell>
          <cell r="V1936">
            <v>0</v>
          </cell>
          <cell r="W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42</v>
          </cell>
          <cell r="AE1936">
            <v>280100</v>
          </cell>
          <cell r="AF1936">
            <v>0</v>
          </cell>
          <cell r="AI1936">
            <v>2251</v>
          </cell>
          <cell r="AK1936">
            <v>0</v>
          </cell>
          <cell r="AM1936">
            <v>679</v>
          </cell>
          <cell r="AN1936">
            <v>1</v>
          </cell>
          <cell r="AO1936">
            <v>393216</v>
          </cell>
          <cell r="AQ1936">
            <v>0</v>
          </cell>
          <cell r="AR1936">
            <v>0</v>
          </cell>
          <cell r="AS1936" t="str">
            <v>Ы</v>
          </cell>
          <cell r="AT1936" t="str">
            <v>Ы</v>
          </cell>
          <cell r="AU1936">
            <v>0</v>
          </cell>
          <cell r="AV1936">
            <v>0</v>
          </cell>
          <cell r="AW1936">
            <v>23</v>
          </cell>
          <cell r="AX1936">
            <v>1</v>
          </cell>
          <cell r="AY1936">
            <v>0</v>
          </cell>
          <cell r="AZ1936">
            <v>0</v>
          </cell>
          <cell r="BA1936">
            <v>0</v>
          </cell>
          <cell r="BB1936">
            <v>0</v>
          </cell>
          <cell r="BC1936">
            <v>38828</v>
          </cell>
        </row>
        <row r="1937">
          <cell r="A1937">
            <v>2006</v>
          </cell>
          <cell r="B1937">
            <v>2</v>
          </cell>
          <cell r="C1937">
            <v>551</v>
          </cell>
          <cell r="D1937">
            <v>21</v>
          </cell>
          <cell r="E1937">
            <v>792020</v>
          </cell>
          <cell r="F1937">
            <v>0</v>
          </cell>
          <cell r="G1937" t="str">
            <v>Затраты по ШПЗ (основные)</v>
          </cell>
          <cell r="H1937">
            <v>2011</v>
          </cell>
          <cell r="I1937">
            <v>7920</v>
          </cell>
          <cell r="J1937">
            <v>40969.300000000003</v>
          </cell>
          <cell r="K1937">
            <v>1</v>
          </cell>
          <cell r="L1937">
            <v>0</v>
          </cell>
          <cell r="M1937">
            <v>0</v>
          </cell>
          <cell r="N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42</v>
          </cell>
          <cell r="V1937">
            <v>0</v>
          </cell>
          <cell r="W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42</v>
          </cell>
          <cell r="AE1937">
            <v>280200</v>
          </cell>
          <cell r="AF1937">
            <v>0</v>
          </cell>
          <cell r="AI1937">
            <v>2251</v>
          </cell>
          <cell r="AK1937">
            <v>0</v>
          </cell>
          <cell r="AM1937">
            <v>680</v>
          </cell>
          <cell r="AN1937">
            <v>1</v>
          </cell>
          <cell r="AO1937">
            <v>393216</v>
          </cell>
          <cell r="AQ1937">
            <v>0</v>
          </cell>
          <cell r="AR1937">
            <v>0</v>
          </cell>
          <cell r="AS1937" t="str">
            <v>Ы</v>
          </cell>
          <cell r="AT1937" t="str">
            <v>Ы</v>
          </cell>
          <cell r="AU1937">
            <v>0</v>
          </cell>
          <cell r="AV1937">
            <v>0</v>
          </cell>
          <cell r="AW1937">
            <v>23</v>
          </cell>
          <cell r="AX1937">
            <v>1</v>
          </cell>
          <cell r="AY1937">
            <v>0</v>
          </cell>
          <cell r="AZ1937">
            <v>0</v>
          </cell>
          <cell r="BA1937">
            <v>0</v>
          </cell>
          <cell r="BB1937">
            <v>0</v>
          </cell>
          <cell r="BC1937">
            <v>38828</v>
          </cell>
        </row>
        <row r="1938">
          <cell r="A1938">
            <v>2006</v>
          </cell>
          <cell r="B1938">
            <v>2</v>
          </cell>
          <cell r="C1938">
            <v>552</v>
          </cell>
          <cell r="D1938">
            <v>21</v>
          </cell>
          <cell r="E1938">
            <v>792020</v>
          </cell>
          <cell r="F1938">
            <v>0</v>
          </cell>
          <cell r="G1938" t="str">
            <v>Затраты по ШПЗ (основные)</v>
          </cell>
          <cell r="H1938">
            <v>2011</v>
          </cell>
          <cell r="I1938">
            <v>7920</v>
          </cell>
          <cell r="J1938">
            <v>508451.29</v>
          </cell>
          <cell r="K1938">
            <v>1</v>
          </cell>
          <cell r="L1938">
            <v>0</v>
          </cell>
          <cell r="M1938">
            <v>0</v>
          </cell>
          <cell r="N1938">
            <v>0</v>
          </cell>
          <cell r="R1938">
            <v>0</v>
          </cell>
          <cell r="S1938">
            <v>0</v>
          </cell>
          <cell r="T1938">
            <v>0</v>
          </cell>
          <cell r="U1938">
            <v>42</v>
          </cell>
          <cell r="V1938">
            <v>0</v>
          </cell>
          <cell r="W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42</v>
          </cell>
          <cell r="AE1938">
            <v>280400</v>
          </cell>
          <cell r="AF1938">
            <v>0</v>
          </cell>
          <cell r="AI1938">
            <v>2251</v>
          </cell>
          <cell r="AK1938">
            <v>0</v>
          </cell>
          <cell r="AM1938">
            <v>681</v>
          </cell>
          <cell r="AN1938">
            <v>1</v>
          </cell>
          <cell r="AO1938">
            <v>393216</v>
          </cell>
          <cell r="AQ1938">
            <v>0</v>
          </cell>
          <cell r="AR1938">
            <v>0</v>
          </cell>
          <cell r="AS1938" t="str">
            <v>Ы</v>
          </cell>
          <cell r="AT1938" t="str">
            <v>Ы</v>
          </cell>
          <cell r="AU1938">
            <v>0</v>
          </cell>
          <cell r="AV1938">
            <v>0</v>
          </cell>
          <cell r="AW1938">
            <v>23</v>
          </cell>
          <cell r="AX1938">
            <v>1</v>
          </cell>
          <cell r="AY1938">
            <v>0</v>
          </cell>
          <cell r="AZ1938">
            <v>0</v>
          </cell>
          <cell r="BA1938">
            <v>0</v>
          </cell>
          <cell r="BB1938">
            <v>0</v>
          </cell>
          <cell r="BC1938">
            <v>38828</v>
          </cell>
        </row>
        <row r="1939">
          <cell r="A1939">
            <v>2006</v>
          </cell>
          <cell r="B1939">
            <v>2</v>
          </cell>
          <cell r="C1939">
            <v>553</v>
          </cell>
          <cell r="D1939">
            <v>21</v>
          </cell>
          <cell r="E1939">
            <v>792020</v>
          </cell>
          <cell r="F1939">
            <v>0</v>
          </cell>
          <cell r="G1939" t="str">
            <v>Затраты по ШПЗ (основные)</v>
          </cell>
          <cell r="H1939">
            <v>2011</v>
          </cell>
          <cell r="I1939">
            <v>7920</v>
          </cell>
          <cell r="J1939">
            <v>45146.43</v>
          </cell>
          <cell r="K1939">
            <v>1</v>
          </cell>
          <cell r="L1939">
            <v>0</v>
          </cell>
          <cell r="M1939">
            <v>0</v>
          </cell>
          <cell r="N1939">
            <v>0</v>
          </cell>
          <cell r="R1939">
            <v>0</v>
          </cell>
          <cell r="S1939">
            <v>0</v>
          </cell>
          <cell r="T1939">
            <v>0</v>
          </cell>
          <cell r="U1939">
            <v>42</v>
          </cell>
          <cell r="V1939">
            <v>0</v>
          </cell>
          <cell r="W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42</v>
          </cell>
          <cell r="AE1939">
            <v>281100</v>
          </cell>
          <cell r="AF1939">
            <v>0</v>
          </cell>
          <cell r="AI1939">
            <v>2251</v>
          </cell>
          <cell r="AK1939">
            <v>0</v>
          </cell>
          <cell r="AM1939">
            <v>682</v>
          </cell>
          <cell r="AN1939">
            <v>1</v>
          </cell>
          <cell r="AO1939">
            <v>393216</v>
          </cell>
          <cell r="AQ1939">
            <v>0</v>
          </cell>
          <cell r="AR1939">
            <v>0</v>
          </cell>
          <cell r="AS1939" t="str">
            <v>Ы</v>
          </cell>
          <cell r="AT1939" t="str">
            <v>Ы</v>
          </cell>
          <cell r="AU1939">
            <v>0</v>
          </cell>
          <cell r="AV1939">
            <v>0</v>
          </cell>
          <cell r="AW1939">
            <v>23</v>
          </cell>
          <cell r="AX1939">
            <v>1</v>
          </cell>
          <cell r="AY1939">
            <v>0</v>
          </cell>
          <cell r="AZ1939">
            <v>0</v>
          </cell>
          <cell r="BA1939">
            <v>0</v>
          </cell>
          <cell r="BB1939">
            <v>0</v>
          </cell>
          <cell r="BC1939">
            <v>38828</v>
          </cell>
        </row>
        <row r="1940">
          <cell r="A1940">
            <v>2006</v>
          </cell>
          <cell r="B1940">
            <v>2</v>
          </cell>
          <cell r="C1940">
            <v>554</v>
          </cell>
          <cell r="D1940">
            <v>21</v>
          </cell>
          <cell r="E1940">
            <v>792020</v>
          </cell>
          <cell r="F1940">
            <v>0</v>
          </cell>
          <cell r="G1940" t="str">
            <v>Затраты по ШПЗ (основные)</v>
          </cell>
          <cell r="H1940">
            <v>2011</v>
          </cell>
          <cell r="I1940">
            <v>7920</v>
          </cell>
          <cell r="J1940">
            <v>1156.06</v>
          </cell>
          <cell r="K1940">
            <v>1</v>
          </cell>
          <cell r="L1940">
            <v>0</v>
          </cell>
          <cell r="M1940">
            <v>0</v>
          </cell>
          <cell r="N1940">
            <v>0</v>
          </cell>
          <cell r="R1940">
            <v>0</v>
          </cell>
          <cell r="S1940">
            <v>0</v>
          </cell>
          <cell r="T1940">
            <v>0</v>
          </cell>
          <cell r="U1940">
            <v>42</v>
          </cell>
          <cell r="V1940">
            <v>0</v>
          </cell>
          <cell r="W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42</v>
          </cell>
          <cell r="AE1940">
            <v>281300</v>
          </cell>
          <cell r="AF1940">
            <v>0</v>
          </cell>
          <cell r="AI1940">
            <v>2251</v>
          </cell>
          <cell r="AK1940">
            <v>0</v>
          </cell>
          <cell r="AM1940">
            <v>683</v>
          </cell>
          <cell r="AN1940">
            <v>1</v>
          </cell>
          <cell r="AO1940">
            <v>393216</v>
          </cell>
          <cell r="AQ1940">
            <v>0</v>
          </cell>
          <cell r="AR1940">
            <v>0</v>
          </cell>
          <cell r="AS1940" t="str">
            <v>Ы</v>
          </cell>
          <cell r="AT1940" t="str">
            <v>Ы</v>
          </cell>
          <cell r="AU1940">
            <v>0</v>
          </cell>
          <cell r="AV1940">
            <v>0</v>
          </cell>
          <cell r="AW1940">
            <v>23</v>
          </cell>
          <cell r="AX1940">
            <v>1</v>
          </cell>
          <cell r="AY1940">
            <v>0</v>
          </cell>
          <cell r="AZ1940">
            <v>0</v>
          </cell>
          <cell r="BA1940">
            <v>0</v>
          </cell>
          <cell r="BB1940">
            <v>0</v>
          </cell>
          <cell r="BC1940">
            <v>38828</v>
          </cell>
        </row>
        <row r="1941">
          <cell r="A1941">
            <v>2006</v>
          </cell>
          <cell r="B1941">
            <v>2</v>
          </cell>
          <cell r="C1941">
            <v>555</v>
          </cell>
          <cell r="D1941">
            <v>21</v>
          </cell>
          <cell r="E1941">
            <v>792020</v>
          </cell>
          <cell r="F1941">
            <v>0</v>
          </cell>
          <cell r="G1941" t="str">
            <v>Затраты по ШПЗ (основные)</v>
          </cell>
          <cell r="H1941">
            <v>2011</v>
          </cell>
          <cell r="I1941">
            <v>7920</v>
          </cell>
          <cell r="J1941">
            <v>400</v>
          </cell>
          <cell r="K1941">
            <v>1</v>
          </cell>
          <cell r="L1941">
            <v>0</v>
          </cell>
          <cell r="M1941">
            <v>0</v>
          </cell>
          <cell r="N1941">
            <v>0</v>
          </cell>
          <cell r="R1941">
            <v>0</v>
          </cell>
          <cell r="S1941">
            <v>0</v>
          </cell>
          <cell r="T1941">
            <v>0</v>
          </cell>
          <cell r="U1941">
            <v>42</v>
          </cell>
          <cell r="V1941">
            <v>0</v>
          </cell>
          <cell r="W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42</v>
          </cell>
          <cell r="AE1941">
            <v>282000</v>
          </cell>
          <cell r="AF1941">
            <v>0</v>
          </cell>
          <cell r="AI1941">
            <v>2251</v>
          </cell>
          <cell r="AK1941">
            <v>0</v>
          </cell>
          <cell r="AM1941">
            <v>684</v>
          </cell>
          <cell r="AN1941">
            <v>1</v>
          </cell>
          <cell r="AO1941">
            <v>393216</v>
          </cell>
          <cell r="AQ1941">
            <v>0</v>
          </cell>
          <cell r="AR1941">
            <v>0</v>
          </cell>
          <cell r="AS1941" t="str">
            <v>Ы</v>
          </cell>
          <cell r="AT1941" t="str">
            <v>Ы</v>
          </cell>
          <cell r="AU1941">
            <v>0</v>
          </cell>
          <cell r="AV1941">
            <v>0</v>
          </cell>
          <cell r="AW1941">
            <v>23</v>
          </cell>
          <cell r="AX1941">
            <v>1</v>
          </cell>
          <cell r="AY1941">
            <v>0</v>
          </cell>
          <cell r="AZ1941">
            <v>0</v>
          </cell>
          <cell r="BA1941">
            <v>0</v>
          </cell>
          <cell r="BB1941">
            <v>0</v>
          </cell>
          <cell r="BC1941">
            <v>38828</v>
          </cell>
        </row>
        <row r="1942">
          <cell r="A1942">
            <v>2006</v>
          </cell>
          <cell r="B1942">
            <v>2</v>
          </cell>
          <cell r="C1942">
            <v>556</v>
          </cell>
          <cell r="D1942">
            <v>21</v>
          </cell>
          <cell r="E1942">
            <v>792020</v>
          </cell>
          <cell r="F1942">
            <v>0</v>
          </cell>
          <cell r="G1942" t="str">
            <v>Затраты по ШПЗ (основные)</v>
          </cell>
          <cell r="H1942">
            <v>2011</v>
          </cell>
          <cell r="I1942">
            <v>7920</v>
          </cell>
          <cell r="J1942">
            <v>24665.7</v>
          </cell>
          <cell r="K1942">
            <v>1</v>
          </cell>
          <cell r="L1942">
            <v>0</v>
          </cell>
          <cell r="M1942">
            <v>0</v>
          </cell>
          <cell r="N1942">
            <v>0</v>
          </cell>
          <cell r="R1942">
            <v>0</v>
          </cell>
          <cell r="S1942">
            <v>0</v>
          </cell>
          <cell r="T1942">
            <v>0</v>
          </cell>
          <cell r="U1942">
            <v>42</v>
          </cell>
          <cell r="V1942">
            <v>0</v>
          </cell>
          <cell r="W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42</v>
          </cell>
          <cell r="AE1942">
            <v>282200</v>
          </cell>
          <cell r="AF1942">
            <v>0</v>
          </cell>
          <cell r="AI1942">
            <v>2251</v>
          </cell>
          <cell r="AK1942">
            <v>0</v>
          </cell>
          <cell r="AM1942">
            <v>685</v>
          </cell>
          <cell r="AN1942">
            <v>1</v>
          </cell>
          <cell r="AO1942">
            <v>393216</v>
          </cell>
          <cell r="AQ1942">
            <v>0</v>
          </cell>
          <cell r="AR1942">
            <v>0</v>
          </cell>
          <cell r="AS1942" t="str">
            <v>Ы</v>
          </cell>
          <cell r="AT1942" t="str">
            <v>Ы</v>
          </cell>
          <cell r="AU1942">
            <v>0</v>
          </cell>
          <cell r="AV1942">
            <v>0</v>
          </cell>
          <cell r="AW1942">
            <v>23</v>
          </cell>
          <cell r="AX1942">
            <v>1</v>
          </cell>
          <cell r="AY1942">
            <v>0</v>
          </cell>
          <cell r="AZ1942">
            <v>0</v>
          </cell>
          <cell r="BA1942">
            <v>0</v>
          </cell>
          <cell r="BB1942">
            <v>0</v>
          </cell>
          <cell r="BC1942">
            <v>38828</v>
          </cell>
        </row>
        <row r="1943">
          <cell r="A1943">
            <v>2006</v>
          </cell>
          <cell r="B1943">
            <v>2</v>
          </cell>
          <cell r="C1943">
            <v>557</v>
          </cell>
          <cell r="D1943">
            <v>21</v>
          </cell>
          <cell r="E1943">
            <v>792020</v>
          </cell>
          <cell r="F1943">
            <v>0</v>
          </cell>
          <cell r="G1943" t="str">
            <v>Затраты по ШПЗ (основные)</v>
          </cell>
          <cell r="H1943">
            <v>2011</v>
          </cell>
          <cell r="I1943">
            <v>7920</v>
          </cell>
          <cell r="J1943">
            <v>34953.160000000003</v>
          </cell>
          <cell r="K1943">
            <v>1</v>
          </cell>
          <cell r="L1943">
            <v>0</v>
          </cell>
          <cell r="M1943">
            <v>0</v>
          </cell>
          <cell r="N1943">
            <v>0</v>
          </cell>
          <cell r="R1943">
            <v>0</v>
          </cell>
          <cell r="S1943">
            <v>0</v>
          </cell>
          <cell r="T1943">
            <v>0</v>
          </cell>
          <cell r="U1943">
            <v>42</v>
          </cell>
          <cell r="V1943">
            <v>0</v>
          </cell>
          <cell r="W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42</v>
          </cell>
          <cell r="AE1943">
            <v>282400</v>
          </cell>
          <cell r="AF1943">
            <v>0</v>
          </cell>
          <cell r="AI1943">
            <v>2251</v>
          </cell>
          <cell r="AK1943">
            <v>0</v>
          </cell>
          <cell r="AM1943">
            <v>686</v>
          </cell>
          <cell r="AN1943">
            <v>1</v>
          </cell>
          <cell r="AO1943">
            <v>393216</v>
          </cell>
          <cell r="AQ1943">
            <v>0</v>
          </cell>
          <cell r="AR1943">
            <v>0</v>
          </cell>
          <cell r="AS1943" t="str">
            <v>Ы</v>
          </cell>
          <cell r="AT1943" t="str">
            <v>Ы</v>
          </cell>
          <cell r="AU1943">
            <v>0</v>
          </cell>
          <cell r="AV1943">
            <v>0</v>
          </cell>
          <cell r="AW1943">
            <v>23</v>
          </cell>
          <cell r="AX1943">
            <v>1</v>
          </cell>
          <cell r="AY1943">
            <v>0</v>
          </cell>
          <cell r="AZ1943">
            <v>0</v>
          </cell>
          <cell r="BA1943">
            <v>0</v>
          </cell>
          <cell r="BB1943">
            <v>0</v>
          </cell>
          <cell r="BC1943">
            <v>38828</v>
          </cell>
        </row>
        <row r="1944">
          <cell r="A1944">
            <v>2006</v>
          </cell>
          <cell r="B1944">
            <v>2</v>
          </cell>
          <cell r="C1944">
            <v>558</v>
          </cell>
          <cell r="D1944">
            <v>21</v>
          </cell>
          <cell r="E1944">
            <v>792020</v>
          </cell>
          <cell r="F1944">
            <v>0</v>
          </cell>
          <cell r="G1944" t="str">
            <v>Затраты по ШПЗ (основные)</v>
          </cell>
          <cell r="H1944">
            <v>2011</v>
          </cell>
          <cell r="I1944">
            <v>7920</v>
          </cell>
          <cell r="J1944">
            <v>356.29</v>
          </cell>
          <cell r="K1944">
            <v>1</v>
          </cell>
          <cell r="L1944">
            <v>0</v>
          </cell>
          <cell r="M1944">
            <v>0</v>
          </cell>
          <cell r="N1944">
            <v>0</v>
          </cell>
          <cell r="R1944">
            <v>0</v>
          </cell>
          <cell r="S1944">
            <v>0</v>
          </cell>
          <cell r="T1944">
            <v>0</v>
          </cell>
          <cell r="U1944">
            <v>42</v>
          </cell>
          <cell r="V1944">
            <v>0</v>
          </cell>
          <cell r="W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42</v>
          </cell>
          <cell r="AE1944">
            <v>282600</v>
          </cell>
          <cell r="AF1944">
            <v>0</v>
          </cell>
          <cell r="AI1944">
            <v>2251</v>
          </cell>
          <cell r="AK1944">
            <v>0</v>
          </cell>
          <cell r="AM1944">
            <v>687</v>
          </cell>
          <cell r="AN1944">
            <v>1</v>
          </cell>
          <cell r="AO1944">
            <v>393216</v>
          </cell>
          <cell r="AQ1944">
            <v>0</v>
          </cell>
          <cell r="AR1944">
            <v>0</v>
          </cell>
          <cell r="AS1944" t="str">
            <v>Ы</v>
          </cell>
          <cell r="AT1944" t="str">
            <v>Ы</v>
          </cell>
          <cell r="AU1944">
            <v>0</v>
          </cell>
          <cell r="AV1944">
            <v>0</v>
          </cell>
          <cell r="AW1944">
            <v>23</v>
          </cell>
          <cell r="AX1944">
            <v>1</v>
          </cell>
          <cell r="AY1944">
            <v>0</v>
          </cell>
          <cell r="AZ1944">
            <v>0</v>
          </cell>
          <cell r="BA1944">
            <v>0</v>
          </cell>
          <cell r="BB1944">
            <v>0</v>
          </cell>
          <cell r="BC1944">
            <v>38828</v>
          </cell>
        </row>
        <row r="1945">
          <cell r="A1945">
            <v>2006</v>
          </cell>
          <cell r="B1945">
            <v>2</v>
          </cell>
          <cell r="C1945">
            <v>559</v>
          </cell>
          <cell r="D1945">
            <v>21</v>
          </cell>
          <cell r="E1945">
            <v>792020</v>
          </cell>
          <cell r="F1945">
            <v>0</v>
          </cell>
          <cell r="G1945" t="str">
            <v>Затраты по ШПЗ (основные)</v>
          </cell>
          <cell r="H1945">
            <v>2011</v>
          </cell>
          <cell r="I1945">
            <v>7920</v>
          </cell>
          <cell r="J1945">
            <v>195333</v>
          </cell>
          <cell r="K1945">
            <v>1</v>
          </cell>
          <cell r="L1945">
            <v>0</v>
          </cell>
          <cell r="M1945">
            <v>0</v>
          </cell>
          <cell r="N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42</v>
          </cell>
          <cell r="V1945">
            <v>0</v>
          </cell>
          <cell r="W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42</v>
          </cell>
          <cell r="AE1945">
            <v>283000</v>
          </cell>
          <cell r="AF1945">
            <v>0</v>
          </cell>
          <cell r="AI1945">
            <v>2251</v>
          </cell>
          <cell r="AK1945">
            <v>0</v>
          </cell>
          <cell r="AM1945">
            <v>688</v>
          </cell>
          <cell r="AN1945">
            <v>1</v>
          </cell>
          <cell r="AO1945">
            <v>393216</v>
          </cell>
          <cell r="AQ1945">
            <v>0</v>
          </cell>
          <cell r="AR1945">
            <v>0</v>
          </cell>
          <cell r="AS1945" t="str">
            <v>Ы</v>
          </cell>
          <cell r="AT1945" t="str">
            <v>Ы</v>
          </cell>
          <cell r="AU1945">
            <v>0</v>
          </cell>
          <cell r="AV1945">
            <v>0</v>
          </cell>
          <cell r="AW1945">
            <v>23</v>
          </cell>
          <cell r="AX1945">
            <v>1</v>
          </cell>
          <cell r="AY1945">
            <v>0</v>
          </cell>
          <cell r="AZ1945">
            <v>0</v>
          </cell>
          <cell r="BA1945">
            <v>0</v>
          </cell>
          <cell r="BB1945">
            <v>0</v>
          </cell>
          <cell r="BC1945">
            <v>38828</v>
          </cell>
        </row>
        <row r="1946">
          <cell r="A1946">
            <v>2006</v>
          </cell>
          <cell r="B1946">
            <v>2</v>
          </cell>
          <cell r="C1946">
            <v>560</v>
          </cell>
          <cell r="D1946">
            <v>21</v>
          </cell>
          <cell r="E1946">
            <v>792020</v>
          </cell>
          <cell r="F1946">
            <v>0</v>
          </cell>
          <cell r="G1946" t="str">
            <v>Затраты по ШПЗ (основные)</v>
          </cell>
          <cell r="H1946">
            <v>2011</v>
          </cell>
          <cell r="I1946">
            <v>7920</v>
          </cell>
          <cell r="J1946">
            <v>66504.19</v>
          </cell>
          <cell r="K1946">
            <v>1</v>
          </cell>
          <cell r="L1946">
            <v>0</v>
          </cell>
          <cell r="M1946">
            <v>0</v>
          </cell>
          <cell r="N1946">
            <v>0</v>
          </cell>
          <cell r="R1946">
            <v>0</v>
          </cell>
          <cell r="S1946">
            <v>0</v>
          </cell>
          <cell r="T1946">
            <v>0</v>
          </cell>
          <cell r="U1946">
            <v>42</v>
          </cell>
          <cell r="V1946">
            <v>0</v>
          </cell>
          <cell r="W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42</v>
          </cell>
          <cell r="AE1946">
            <v>285000</v>
          </cell>
          <cell r="AF1946">
            <v>0</v>
          </cell>
          <cell r="AI1946">
            <v>2251</v>
          </cell>
          <cell r="AK1946">
            <v>0</v>
          </cell>
          <cell r="AM1946">
            <v>689</v>
          </cell>
          <cell r="AN1946">
            <v>1</v>
          </cell>
          <cell r="AO1946">
            <v>393216</v>
          </cell>
          <cell r="AQ1946">
            <v>0</v>
          </cell>
          <cell r="AR1946">
            <v>0</v>
          </cell>
          <cell r="AS1946" t="str">
            <v>Ы</v>
          </cell>
          <cell r="AT1946" t="str">
            <v>Ы</v>
          </cell>
          <cell r="AU1946">
            <v>0</v>
          </cell>
          <cell r="AV1946">
            <v>0</v>
          </cell>
          <cell r="AW1946">
            <v>23</v>
          </cell>
          <cell r="AX1946">
            <v>1</v>
          </cell>
          <cell r="AY1946">
            <v>0</v>
          </cell>
          <cell r="AZ1946">
            <v>0</v>
          </cell>
          <cell r="BA1946">
            <v>0</v>
          </cell>
          <cell r="BB1946">
            <v>0</v>
          </cell>
          <cell r="BC1946">
            <v>38828</v>
          </cell>
        </row>
        <row r="1947">
          <cell r="A1947">
            <v>2006</v>
          </cell>
          <cell r="B1947">
            <v>2</v>
          </cell>
          <cell r="C1947">
            <v>561</v>
          </cell>
          <cell r="D1947">
            <v>21</v>
          </cell>
          <cell r="E1947">
            <v>792020</v>
          </cell>
          <cell r="F1947">
            <v>0</v>
          </cell>
          <cell r="G1947" t="str">
            <v>Затраты по ШПЗ (основные)</v>
          </cell>
          <cell r="H1947">
            <v>2011</v>
          </cell>
          <cell r="I1947">
            <v>7920</v>
          </cell>
          <cell r="J1947">
            <v>413974.92</v>
          </cell>
          <cell r="K1947">
            <v>1</v>
          </cell>
          <cell r="L1947">
            <v>0</v>
          </cell>
          <cell r="M1947">
            <v>0</v>
          </cell>
          <cell r="N1947">
            <v>0</v>
          </cell>
          <cell r="R1947">
            <v>0</v>
          </cell>
          <cell r="S1947">
            <v>0</v>
          </cell>
          <cell r="T1947">
            <v>0</v>
          </cell>
          <cell r="U1947">
            <v>42</v>
          </cell>
          <cell r="V1947">
            <v>0</v>
          </cell>
          <cell r="W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42</v>
          </cell>
          <cell r="AE1947">
            <v>311000</v>
          </cell>
          <cell r="AF1947">
            <v>0</v>
          </cell>
          <cell r="AI1947">
            <v>2251</v>
          </cell>
          <cell r="AK1947">
            <v>0</v>
          </cell>
          <cell r="AM1947">
            <v>690</v>
          </cell>
          <cell r="AN1947">
            <v>1</v>
          </cell>
          <cell r="AO1947">
            <v>393216</v>
          </cell>
          <cell r="AQ1947">
            <v>0</v>
          </cell>
          <cell r="AR1947">
            <v>0</v>
          </cell>
          <cell r="AS1947" t="str">
            <v>Ы</v>
          </cell>
          <cell r="AT1947" t="str">
            <v>Ы</v>
          </cell>
          <cell r="AU1947">
            <v>0</v>
          </cell>
          <cell r="AV1947">
            <v>0</v>
          </cell>
          <cell r="AW1947">
            <v>23</v>
          </cell>
          <cell r="AX1947">
            <v>1</v>
          </cell>
          <cell r="AY1947">
            <v>0</v>
          </cell>
          <cell r="AZ1947">
            <v>0</v>
          </cell>
          <cell r="BA1947">
            <v>0</v>
          </cell>
          <cell r="BB1947">
            <v>0</v>
          </cell>
          <cell r="BC1947">
            <v>38828</v>
          </cell>
        </row>
        <row r="1948">
          <cell r="A1948">
            <v>2006</v>
          </cell>
          <cell r="B1948">
            <v>2</v>
          </cell>
          <cell r="C1948">
            <v>562</v>
          </cell>
          <cell r="D1948">
            <v>21</v>
          </cell>
          <cell r="E1948">
            <v>792020</v>
          </cell>
          <cell r="F1948">
            <v>0</v>
          </cell>
          <cell r="G1948" t="str">
            <v>Затраты по ШПЗ (основные)</v>
          </cell>
          <cell r="H1948">
            <v>2011</v>
          </cell>
          <cell r="I1948">
            <v>7920</v>
          </cell>
          <cell r="J1948">
            <v>2865893.41</v>
          </cell>
          <cell r="K1948">
            <v>1</v>
          </cell>
          <cell r="L1948">
            <v>0</v>
          </cell>
          <cell r="M1948">
            <v>0</v>
          </cell>
          <cell r="N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42</v>
          </cell>
          <cell r="V1948">
            <v>0</v>
          </cell>
          <cell r="W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42</v>
          </cell>
          <cell r="AE1948">
            <v>312000</v>
          </cell>
          <cell r="AF1948">
            <v>0</v>
          </cell>
          <cell r="AI1948">
            <v>2251</v>
          </cell>
          <cell r="AK1948">
            <v>0</v>
          </cell>
          <cell r="AM1948">
            <v>691</v>
          </cell>
          <cell r="AN1948">
            <v>1</v>
          </cell>
          <cell r="AO1948">
            <v>393216</v>
          </cell>
          <cell r="AQ1948">
            <v>0</v>
          </cell>
          <cell r="AR1948">
            <v>0</v>
          </cell>
          <cell r="AS1948" t="str">
            <v>Ы</v>
          </cell>
          <cell r="AT1948" t="str">
            <v>Ы</v>
          </cell>
          <cell r="AU1948">
            <v>0</v>
          </cell>
          <cell r="AV1948">
            <v>0</v>
          </cell>
          <cell r="AW1948">
            <v>23</v>
          </cell>
          <cell r="AX1948">
            <v>1</v>
          </cell>
          <cell r="AY1948">
            <v>0</v>
          </cell>
          <cell r="AZ1948">
            <v>0</v>
          </cell>
          <cell r="BA1948">
            <v>0</v>
          </cell>
          <cell r="BB1948">
            <v>0</v>
          </cell>
          <cell r="BC1948">
            <v>38828</v>
          </cell>
        </row>
        <row r="1949">
          <cell r="A1949">
            <v>2006</v>
          </cell>
          <cell r="B1949">
            <v>2</v>
          </cell>
          <cell r="C1949">
            <v>563</v>
          </cell>
          <cell r="D1949">
            <v>21</v>
          </cell>
          <cell r="E1949">
            <v>792020</v>
          </cell>
          <cell r="F1949">
            <v>0</v>
          </cell>
          <cell r="G1949" t="str">
            <v>Затраты по ШПЗ (основные)</v>
          </cell>
          <cell r="H1949">
            <v>2011</v>
          </cell>
          <cell r="I1949">
            <v>7920</v>
          </cell>
          <cell r="J1949">
            <v>156035.26</v>
          </cell>
          <cell r="K1949">
            <v>1</v>
          </cell>
          <cell r="L1949">
            <v>0</v>
          </cell>
          <cell r="M1949">
            <v>0</v>
          </cell>
          <cell r="N1949">
            <v>0</v>
          </cell>
          <cell r="R1949">
            <v>0</v>
          </cell>
          <cell r="S1949">
            <v>0</v>
          </cell>
          <cell r="T1949">
            <v>0</v>
          </cell>
          <cell r="U1949">
            <v>42</v>
          </cell>
          <cell r="V1949">
            <v>0</v>
          </cell>
          <cell r="W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42</v>
          </cell>
          <cell r="AE1949">
            <v>313000</v>
          </cell>
          <cell r="AF1949">
            <v>0</v>
          </cell>
          <cell r="AI1949">
            <v>2251</v>
          </cell>
          <cell r="AK1949">
            <v>0</v>
          </cell>
          <cell r="AM1949">
            <v>692</v>
          </cell>
          <cell r="AN1949">
            <v>1</v>
          </cell>
          <cell r="AO1949">
            <v>393216</v>
          </cell>
          <cell r="AQ1949">
            <v>0</v>
          </cell>
          <cell r="AR1949">
            <v>0</v>
          </cell>
          <cell r="AS1949" t="str">
            <v>Ы</v>
          </cell>
          <cell r="AT1949" t="str">
            <v>Ы</v>
          </cell>
          <cell r="AU1949">
            <v>0</v>
          </cell>
          <cell r="AV1949">
            <v>0</v>
          </cell>
          <cell r="AW1949">
            <v>23</v>
          </cell>
          <cell r="AX1949">
            <v>1</v>
          </cell>
          <cell r="AY1949">
            <v>0</v>
          </cell>
          <cell r="AZ1949">
            <v>0</v>
          </cell>
          <cell r="BA1949">
            <v>0</v>
          </cell>
          <cell r="BB1949">
            <v>0</v>
          </cell>
          <cell r="BC1949">
            <v>38828</v>
          </cell>
        </row>
        <row r="1950">
          <cell r="A1950">
            <v>2006</v>
          </cell>
          <cell r="B1950">
            <v>2</v>
          </cell>
          <cell r="C1950">
            <v>564</v>
          </cell>
          <cell r="D1950">
            <v>21</v>
          </cell>
          <cell r="E1950">
            <v>792020</v>
          </cell>
          <cell r="F1950">
            <v>0</v>
          </cell>
          <cell r="G1950" t="str">
            <v>Затраты по ШПЗ (основные)</v>
          </cell>
          <cell r="H1950">
            <v>2011</v>
          </cell>
          <cell r="I1950">
            <v>7920</v>
          </cell>
          <cell r="J1950">
            <v>283700.44</v>
          </cell>
          <cell r="K1950">
            <v>1</v>
          </cell>
          <cell r="L1950">
            <v>0</v>
          </cell>
          <cell r="M1950">
            <v>0</v>
          </cell>
          <cell r="N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42</v>
          </cell>
          <cell r="V1950">
            <v>0</v>
          </cell>
          <cell r="W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42</v>
          </cell>
          <cell r="AE1950">
            <v>314000</v>
          </cell>
          <cell r="AF1950">
            <v>0</v>
          </cell>
          <cell r="AI1950">
            <v>2251</v>
          </cell>
          <cell r="AK1950">
            <v>0</v>
          </cell>
          <cell r="AM1950">
            <v>693</v>
          </cell>
          <cell r="AN1950">
            <v>1</v>
          </cell>
          <cell r="AO1950">
            <v>393216</v>
          </cell>
          <cell r="AQ1950">
            <v>0</v>
          </cell>
          <cell r="AR1950">
            <v>0</v>
          </cell>
          <cell r="AS1950" t="str">
            <v>Ы</v>
          </cell>
          <cell r="AT1950" t="str">
            <v>Ы</v>
          </cell>
          <cell r="AU1950">
            <v>0</v>
          </cell>
          <cell r="AV1950">
            <v>0</v>
          </cell>
          <cell r="AW1950">
            <v>23</v>
          </cell>
          <cell r="AX1950">
            <v>1</v>
          </cell>
          <cell r="AY1950">
            <v>0</v>
          </cell>
          <cell r="AZ1950">
            <v>0</v>
          </cell>
          <cell r="BA1950">
            <v>0</v>
          </cell>
          <cell r="BB1950">
            <v>0</v>
          </cell>
          <cell r="BC1950">
            <v>38828</v>
          </cell>
        </row>
        <row r="1951">
          <cell r="A1951">
            <v>2006</v>
          </cell>
          <cell r="B1951">
            <v>2</v>
          </cell>
          <cell r="C1951">
            <v>565</v>
          </cell>
          <cell r="D1951">
            <v>21</v>
          </cell>
          <cell r="E1951">
            <v>792020</v>
          </cell>
          <cell r="F1951">
            <v>0</v>
          </cell>
          <cell r="G1951" t="str">
            <v>Затраты по ШПЗ (основные)</v>
          </cell>
          <cell r="H1951">
            <v>2011</v>
          </cell>
          <cell r="I1951">
            <v>7920</v>
          </cell>
          <cell r="J1951">
            <v>56794.57</v>
          </cell>
          <cell r="K1951">
            <v>1</v>
          </cell>
          <cell r="L1951">
            <v>0</v>
          </cell>
          <cell r="M1951">
            <v>0</v>
          </cell>
          <cell r="N1951">
            <v>0</v>
          </cell>
          <cell r="R1951">
            <v>0</v>
          </cell>
          <cell r="S1951">
            <v>0</v>
          </cell>
          <cell r="T1951">
            <v>0</v>
          </cell>
          <cell r="U1951">
            <v>42</v>
          </cell>
          <cell r="V1951">
            <v>0</v>
          </cell>
          <cell r="W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42</v>
          </cell>
          <cell r="AE1951">
            <v>315000</v>
          </cell>
          <cell r="AF1951">
            <v>0</v>
          </cell>
          <cell r="AI1951">
            <v>2251</v>
          </cell>
          <cell r="AK1951">
            <v>0</v>
          </cell>
          <cell r="AM1951">
            <v>694</v>
          </cell>
          <cell r="AN1951">
            <v>1</v>
          </cell>
          <cell r="AO1951">
            <v>393216</v>
          </cell>
          <cell r="AQ1951">
            <v>0</v>
          </cell>
          <cell r="AR1951">
            <v>0</v>
          </cell>
          <cell r="AS1951" t="str">
            <v>Ы</v>
          </cell>
          <cell r="AT1951" t="str">
            <v>Ы</v>
          </cell>
          <cell r="AU1951">
            <v>0</v>
          </cell>
          <cell r="AV1951">
            <v>0</v>
          </cell>
          <cell r="AW1951">
            <v>23</v>
          </cell>
          <cell r="AX1951">
            <v>1</v>
          </cell>
          <cell r="AY1951">
            <v>0</v>
          </cell>
          <cell r="AZ1951">
            <v>0</v>
          </cell>
          <cell r="BA1951">
            <v>0</v>
          </cell>
          <cell r="BB1951">
            <v>0</v>
          </cell>
          <cell r="BC1951">
            <v>38828</v>
          </cell>
        </row>
        <row r="1952">
          <cell r="A1952">
            <v>2006</v>
          </cell>
          <cell r="B1952">
            <v>2</v>
          </cell>
          <cell r="C1952">
            <v>566</v>
          </cell>
          <cell r="D1952">
            <v>21</v>
          </cell>
          <cell r="E1952">
            <v>792020</v>
          </cell>
          <cell r="F1952">
            <v>0</v>
          </cell>
          <cell r="G1952" t="str">
            <v>Затраты по ШПЗ (основные)</v>
          </cell>
          <cell r="H1952">
            <v>2011</v>
          </cell>
          <cell r="I1952">
            <v>7920</v>
          </cell>
          <cell r="J1952">
            <v>7679302.7599999998</v>
          </cell>
          <cell r="K1952">
            <v>1</v>
          </cell>
          <cell r="L1952">
            <v>0</v>
          </cell>
          <cell r="M1952">
            <v>0</v>
          </cell>
          <cell r="N1952">
            <v>0</v>
          </cell>
          <cell r="R1952">
            <v>0</v>
          </cell>
          <cell r="S1952">
            <v>0</v>
          </cell>
          <cell r="T1952">
            <v>0</v>
          </cell>
          <cell r="U1952">
            <v>42</v>
          </cell>
          <cell r="V1952">
            <v>0</v>
          </cell>
          <cell r="W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42</v>
          </cell>
          <cell r="AE1952">
            <v>410000</v>
          </cell>
          <cell r="AF1952">
            <v>0</v>
          </cell>
          <cell r="AI1952">
            <v>2251</v>
          </cell>
          <cell r="AK1952">
            <v>0</v>
          </cell>
          <cell r="AM1952">
            <v>695</v>
          </cell>
          <cell r="AN1952">
            <v>1</v>
          </cell>
          <cell r="AO1952">
            <v>393216</v>
          </cell>
          <cell r="AQ1952">
            <v>0</v>
          </cell>
          <cell r="AR1952">
            <v>0</v>
          </cell>
          <cell r="AS1952" t="str">
            <v>Ы</v>
          </cell>
          <cell r="AT1952" t="str">
            <v>Ы</v>
          </cell>
          <cell r="AU1952">
            <v>0</v>
          </cell>
          <cell r="AV1952">
            <v>0</v>
          </cell>
          <cell r="AW1952">
            <v>23</v>
          </cell>
          <cell r="AX1952">
            <v>1</v>
          </cell>
          <cell r="AY1952">
            <v>0</v>
          </cell>
          <cell r="AZ1952">
            <v>0</v>
          </cell>
          <cell r="BA1952">
            <v>0</v>
          </cell>
          <cell r="BB1952">
            <v>0</v>
          </cell>
          <cell r="BC1952">
            <v>38828</v>
          </cell>
        </row>
        <row r="1953">
          <cell r="A1953">
            <v>2006</v>
          </cell>
          <cell r="B1953">
            <v>2</v>
          </cell>
          <cell r="C1953">
            <v>567</v>
          </cell>
          <cell r="D1953">
            <v>21</v>
          </cell>
          <cell r="E1953">
            <v>792020</v>
          </cell>
          <cell r="F1953">
            <v>0</v>
          </cell>
          <cell r="G1953" t="str">
            <v>Затраты по ШПЗ (основные)</v>
          </cell>
          <cell r="H1953">
            <v>2011</v>
          </cell>
          <cell r="I1953">
            <v>7920</v>
          </cell>
          <cell r="J1953">
            <v>1342152.6000000001</v>
          </cell>
          <cell r="K1953">
            <v>1</v>
          </cell>
          <cell r="L1953">
            <v>0</v>
          </cell>
          <cell r="M1953">
            <v>0</v>
          </cell>
          <cell r="N1953">
            <v>0</v>
          </cell>
          <cell r="R1953">
            <v>0</v>
          </cell>
          <cell r="S1953">
            <v>0</v>
          </cell>
          <cell r="T1953">
            <v>0</v>
          </cell>
          <cell r="U1953">
            <v>42</v>
          </cell>
          <cell r="V1953">
            <v>0</v>
          </cell>
          <cell r="W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42</v>
          </cell>
          <cell r="AE1953">
            <v>420000</v>
          </cell>
          <cell r="AF1953">
            <v>0</v>
          </cell>
          <cell r="AI1953">
            <v>2251</v>
          </cell>
          <cell r="AK1953">
            <v>0</v>
          </cell>
          <cell r="AM1953">
            <v>696</v>
          </cell>
          <cell r="AN1953">
            <v>1</v>
          </cell>
          <cell r="AO1953">
            <v>393216</v>
          </cell>
          <cell r="AQ1953">
            <v>0</v>
          </cell>
          <cell r="AR1953">
            <v>0</v>
          </cell>
          <cell r="AS1953" t="str">
            <v>Ы</v>
          </cell>
          <cell r="AT1953" t="str">
            <v>Ы</v>
          </cell>
          <cell r="AU1953">
            <v>0</v>
          </cell>
          <cell r="AV1953">
            <v>0</v>
          </cell>
          <cell r="AW1953">
            <v>23</v>
          </cell>
          <cell r="AX1953">
            <v>1</v>
          </cell>
          <cell r="AY1953">
            <v>0</v>
          </cell>
          <cell r="AZ1953">
            <v>0</v>
          </cell>
          <cell r="BA1953">
            <v>0</v>
          </cell>
          <cell r="BB1953">
            <v>0</v>
          </cell>
          <cell r="BC1953">
            <v>38828</v>
          </cell>
        </row>
        <row r="1954">
          <cell r="A1954">
            <v>2006</v>
          </cell>
          <cell r="B1954">
            <v>2</v>
          </cell>
          <cell r="C1954">
            <v>568</v>
          </cell>
          <cell r="D1954">
            <v>21</v>
          </cell>
          <cell r="E1954">
            <v>792020</v>
          </cell>
          <cell r="F1954">
            <v>0</v>
          </cell>
          <cell r="G1954" t="str">
            <v>Затраты по ШПЗ (основные)</v>
          </cell>
          <cell r="H1954">
            <v>2011</v>
          </cell>
          <cell r="I1954">
            <v>7920</v>
          </cell>
          <cell r="J1954">
            <v>26836119.609999999</v>
          </cell>
          <cell r="K1954">
            <v>1</v>
          </cell>
          <cell r="L1954">
            <v>0</v>
          </cell>
          <cell r="M1954">
            <v>0</v>
          </cell>
          <cell r="N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42</v>
          </cell>
          <cell r="V1954">
            <v>0</v>
          </cell>
          <cell r="W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42</v>
          </cell>
          <cell r="AE1954">
            <v>430000</v>
          </cell>
          <cell r="AF1954">
            <v>0</v>
          </cell>
          <cell r="AI1954">
            <v>2251</v>
          </cell>
          <cell r="AK1954">
            <v>0</v>
          </cell>
          <cell r="AM1954">
            <v>697</v>
          </cell>
          <cell r="AN1954">
            <v>1</v>
          </cell>
          <cell r="AO1954">
            <v>393216</v>
          </cell>
          <cell r="AQ1954">
            <v>0</v>
          </cell>
          <cell r="AR1954">
            <v>0</v>
          </cell>
          <cell r="AS1954" t="str">
            <v>Ы</v>
          </cell>
          <cell r="AT1954" t="str">
            <v>Ы</v>
          </cell>
          <cell r="AU1954">
            <v>0</v>
          </cell>
          <cell r="AV1954">
            <v>0</v>
          </cell>
          <cell r="AW1954">
            <v>23</v>
          </cell>
          <cell r="AX1954">
            <v>1</v>
          </cell>
          <cell r="AY1954">
            <v>0</v>
          </cell>
          <cell r="AZ1954">
            <v>0</v>
          </cell>
          <cell r="BA1954">
            <v>0</v>
          </cell>
          <cell r="BB1954">
            <v>0</v>
          </cell>
          <cell r="BC1954">
            <v>38828</v>
          </cell>
        </row>
        <row r="1955">
          <cell r="A1955">
            <v>2006</v>
          </cell>
          <cell r="B1955">
            <v>2</v>
          </cell>
          <cell r="C1955">
            <v>569</v>
          </cell>
          <cell r="D1955">
            <v>21</v>
          </cell>
          <cell r="E1955">
            <v>792020</v>
          </cell>
          <cell r="F1955">
            <v>0</v>
          </cell>
          <cell r="G1955" t="str">
            <v>Затраты по ШПЗ (основные)</v>
          </cell>
          <cell r="H1955">
            <v>2011</v>
          </cell>
          <cell r="I1955">
            <v>7920</v>
          </cell>
          <cell r="J1955">
            <v>243792.12</v>
          </cell>
          <cell r="K1955">
            <v>1</v>
          </cell>
          <cell r="L1955">
            <v>0</v>
          </cell>
          <cell r="M1955">
            <v>0</v>
          </cell>
          <cell r="N1955">
            <v>0</v>
          </cell>
          <cell r="R1955">
            <v>0</v>
          </cell>
          <cell r="S1955">
            <v>0</v>
          </cell>
          <cell r="T1955">
            <v>0</v>
          </cell>
          <cell r="U1955">
            <v>42</v>
          </cell>
          <cell r="V1955">
            <v>0</v>
          </cell>
          <cell r="W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42</v>
          </cell>
          <cell r="AE1955">
            <v>450000</v>
          </cell>
          <cell r="AF1955">
            <v>0</v>
          </cell>
          <cell r="AI1955">
            <v>2251</v>
          </cell>
          <cell r="AK1955">
            <v>0</v>
          </cell>
          <cell r="AM1955">
            <v>698</v>
          </cell>
          <cell r="AN1955">
            <v>1</v>
          </cell>
          <cell r="AO1955">
            <v>393216</v>
          </cell>
          <cell r="AQ1955">
            <v>0</v>
          </cell>
          <cell r="AR1955">
            <v>0</v>
          </cell>
          <cell r="AS1955" t="str">
            <v>Ы</v>
          </cell>
          <cell r="AT1955" t="str">
            <v>Ы</v>
          </cell>
          <cell r="AU1955">
            <v>0</v>
          </cell>
          <cell r="AV1955">
            <v>0</v>
          </cell>
          <cell r="AW1955">
            <v>23</v>
          </cell>
          <cell r="AX1955">
            <v>1</v>
          </cell>
          <cell r="AY1955">
            <v>0</v>
          </cell>
          <cell r="AZ1955">
            <v>0</v>
          </cell>
          <cell r="BA1955">
            <v>0</v>
          </cell>
          <cell r="BB1955">
            <v>0</v>
          </cell>
          <cell r="BC1955">
            <v>38828</v>
          </cell>
        </row>
        <row r="1956">
          <cell r="A1956">
            <v>2006</v>
          </cell>
          <cell r="B1956">
            <v>2</v>
          </cell>
          <cell r="C1956">
            <v>570</v>
          </cell>
          <cell r="D1956">
            <v>21</v>
          </cell>
          <cell r="E1956">
            <v>792020</v>
          </cell>
          <cell r="F1956">
            <v>0</v>
          </cell>
          <cell r="G1956" t="str">
            <v>Затраты по ШПЗ (основные)</v>
          </cell>
          <cell r="H1956">
            <v>2011</v>
          </cell>
          <cell r="I1956">
            <v>7920</v>
          </cell>
          <cell r="J1956">
            <v>23156.03</v>
          </cell>
          <cell r="K1956">
            <v>1</v>
          </cell>
          <cell r="L1956">
            <v>0</v>
          </cell>
          <cell r="M1956">
            <v>0</v>
          </cell>
          <cell r="N1956">
            <v>0</v>
          </cell>
          <cell r="R1956">
            <v>0</v>
          </cell>
          <cell r="S1956">
            <v>0</v>
          </cell>
          <cell r="T1956">
            <v>0</v>
          </cell>
          <cell r="U1956">
            <v>42</v>
          </cell>
          <cell r="V1956">
            <v>0</v>
          </cell>
          <cell r="W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42</v>
          </cell>
          <cell r="AE1956">
            <v>460000</v>
          </cell>
          <cell r="AF1956">
            <v>0</v>
          </cell>
          <cell r="AI1956">
            <v>2251</v>
          </cell>
          <cell r="AK1956">
            <v>0</v>
          </cell>
          <cell r="AM1956">
            <v>699</v>
          </cell>
          <cell r="AN1956">
            <v>1</v>
          </cell>
          <cell r="AO1956">
            <v>393216</v>
          </cell>
          <cell r="AQ1956">
            <v>0</v>
          </cell>
          <cell r="AR1956">
            <v>0</v>
          </cell>
          <cell r="AS1956" t="str">
            <v>Ы</v>
          </cell>
          <cell r="AT1956" t="str">
            <v>Ы</v>
          </cell>
          <cell r="AU1956">
            <v>0</v>
          </cell>
          <cell r="AV1956">
            <v>0</v>
          </cell>
          <cell r="AW1956">
            <v>23</v>
          </cell>
          <cell r="AX1956">
            <v>1</v>
          </cell>
          <cell r="AY1956">
            <v>0</v>
          </cell>
          <cell r="AZ1956">
            <v>0</v>
          </cell>
          <cell r="BA1956">
            <v>0</v>
          </cell>
          <cell r="BB1956">
            <v>0</v>
          </cell>
          <cell r="BC1956">
            <v>38828</v>
          </cell>
        </row>
        <row r="1957">
          <cell r="A1957">
            <v>2006</v>
          </cell>
          <cell r="B1957">
            <v>2</v>
          </cell>
          <cell r="C1957">
            <v>571</v>
          </cell>
          <cell r="D1957">
            <v>21</v>
          </cell>
          <cell r="E1957">
            <v>792020</v>
          </cell>
          <cell r="F1957">
            <v>0</v>
          </cell>
          <cell r="G1957" t="str">
            <v>Затраты по ШПЗ (основные)</v>
          </cell>
          <cell r="H1957">
            <v>2011</v>
          </cell>
          <cell r="I1957">
            <v>7920</v>
          </cell>
          <cell r="J1957">
            <v>10757.23</v>
          </cell>
          <cell r="K1957">
            <v>1</v>
          </cell>
          <cell r="L1957">
            <v>0</v>
          </cell>
          <cell r="M1957">
            <v>0</v>
          </cell>
          <cell r="N1957">
            <v>0</v>
          </cell>
          <cell r="R1957">
            <v>0</v>
          </cell>
          <cell r="S1957">
            <v>0</v>
          </cell>
          <cell r="T1957">
            <v>0</v>
          </cell>
          <cell r="U1957">
            <v>42</v>
          </cell>
          <cell r="V1957">
            <v>0</v>
          </cell>
          <cell r="W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42</v>
          </cell>
          <cell r="AE1957">
            <v>465000</v>
          </cell>
          <cell r="AF1957">
            <v>0</v>
          </cell>
          <cell r="AI1957">
            <v>2251</v>
          </cell>
          <cell r="AK1957">
            <v>0</v>
          </cell>
          <cell r="AM1957">
            <v>700</v>
          </cell>
          <cell r="AN1957">
            <v>1</v>
          </cell>
          <cell r="AO1957">
            <v>393216</v>
          </cell>
          <cell r="AQ1957">
            <v>0</v>
          </cell>
          <cell r="AR1957">
            <v>0</v>
          </cell>
          <cell r="AS1957" t="str">
            <v>Ы</v>
          </cell>
          <cell r="AT1957" t="str">
            <v>Ы</v>
          </cell>
          <cell r="AU1957">
            <v>0</v>
          </cell>
          <cell r="AV1957">
            <v>0</v>
          </cell>
          <cell r="AW1957">
            <v>23</v>
          </cell>
          <cell r="AX1957">
            <v>1</v>
          </cell>
          <cell r="AY1957">
            <v>0</v>
          </cell>
          <cell r="AZ1957">
            <v>0</v>
          </cell>
          <cell r="BA1957">
            <v>0</v>
          </cell>
          <cell r="BB1957">
            <v>0</v>
          </cell>
          <cell r="BC1957">
            <v>38828</v>
          </cell>
        </row>
        <row r="1958">
          <cell r="A1958">
            <v>2006</v>
          </cell>
          <cell r="B1958">
            <v>2</v>
          </cell>
          <cell r="C1958">
            <v>572</v>
          </cell>
          <cell r="D1958">
            <v>21</v>
          </cell>
          <cell r="E1958">
            <v>792020</v>
          </cell>
          <cell r="F1958">
            <v>0</v>
          </cell>
          <cell r="G1958" t="str">
            <v>Затраты по ШПЗ (основные)</v>
          </cell>
          <cell r="H1958">
            <v>2011</v>
          </cell>
          <cell r="I1958">
            <v>7920</v>
          </cell>
          <cell r="J1958">
            <v>1954571.33</v>
          </cell>
          <cell r="K1958">
            <v>1</v>
          </cell>
          <cell r="L1958">
            <v>0</v>
          </cell>
          <cell r="M1958">
            <v>0</v>
          </cell>
          <cell r="N1958">
            <v>0</v>
          </cell>
          <cell r="R1958">
            <v>0</v>
          </cell>
          <cell r="S1958">
            <v>0</v>
          </cell>
          <cell r="T1958">
            <v>0</v>
          </cell>
          <cell r="U1958">
            <v>42</v>
          </cell>
          <cell r="V1958">
            <v>0</v>
          </cell>
          <cell r="W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42</v>
          </cell>
          <cell r="AE1958">
            <v>502100</v>
          </cell>
          <cell r="AF1958">
            <v>0</v>
          </cell>
          <cell r="AI1958">
            <v>2251</v>
          </cell>
          <cell r="AK1958">
            <v>0</v>
          </cell>
          <cell r="AM1958">
            <v>701</v>
          </cell>
          <cell r="AN1958">
            <v>1</v>
          </cell>
          <cell r="AO1958">
            <v>393216</v>
          </cell>
          <cell r="AQ1958">
            <v>0</v>
          </cell>
          <cell r="AR1958">
            <v>0</v>
          </cell>
          <cell r="AS1958" t="str">
            <v>Ы</v>
          </cell>
          <cell r="AT1958" t="str">
            <v>Ы</v>
          </cell>
          <cell r="AU1958">
            <v>0</v>
          </cell>
          <cell r="AV1958">
            <v>0</v>
          </cell>
          <cell r="AW1958">
            <v>23</v>
          </cell>
          <cell r="AX1958">
            <v>1</v>
          </cell>
          <cell r="AY1958">
            <v>0</v>
          </cell>
          <cell r="AZ1958">
            <v>0</v>
          </cell>
          <cell r="BA1958">
            <v>0</v>
          </cell>
          <cell r="BB1958">
            <v>0</v>
          </cell>
          <cell r="BC1958">
            <v>38828</v>
          </cell>
        </row>
        <row r="1959">
          <cell r="A1959">
            <v>2006</v>
          </cell>
          <cell r="B1959">
            <v>2</v>
          </cell>
          <cell r="C1959">
            <v>573</v>
          </cell>
          <cell r="D1959">
            <v>21</v>
          </cell>
          <cell r="E1959">
            <v>792020</v>
          </cell>
          <cell r="F1959">
            <v>0</v>
          </cell>
          <cell r="G1959" t="str">
            <v>Затраты по ШПЗ (основные)</v>
          </cell>
          <cell r="H1959">
            <v>2011</v>
          </cell>
          <cell r="I1959">
            <v>7920</v>
          </cell>
          <cell r="J1959">
            <v>11908.61</v>
          </cell>
          <cell r="K1959">
            <v>1</v>
          </cell>
          <cell r="L1959">
            <v>0</v>
          </cell>
          <cell r="M1959">
            <v>0</v>
          </cell>
          <cell r="N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42</v>
          </cell>
          <cell r="V1959">
            <v>0</v>
          </cell>
          <cell r="W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42</v>
          </cell>
          <cell r="AE1959">
            <v>502400</v>
          </cell>
          <cell r="AF1959">
            <v>0</v>
          </cell>
          <cell r="AI1959">
            <v>2251</v>
          </cell>
          <cell r="AK1959">
            <v>0</v>
          </cell>
          <cell r="AM1959">
            <v>702</v>
          </cell>
          <cell r="AN1959">
            <v>1</v>
          </cell>
          <cell r="AO1959">
            <v>393216</v>
          </cell>
          <cell r="AQ1959">
            <v>0</v>
          </cell>
          <cell r="AR1959">
            <v>0</v>
          </cell>
          <cell r="AS1959" t="str">
            <v>Ы</v>
          </cell>
          <cell r="AT1959" t="str">
            <v>Ы</v>
          </cell>
          <cell r="AU1959">
            <v>0</v>
          </cell>
          <cell r="AV1959">
            <v>0</v>
          </cell>
          <cell r="AW1959">
            <v>23</v>
          </cell>
          <cell r="AX1959">
            <v>1</v>
          </cell>
          <cell r="AY1959">
            <v>0</v>
          </cell>
          <cell r="AZ1959">
            <v>0</v>
          </cell>
          <cell r="BA1959">
            <v>0</v>
          </cell>
          <cell r="BB1959">
            <v>0</v>
          </cell>
          <cell r="BC1959">
            <v>38828</v>
          </cell>
        </row>
        <row r="1960">
          <cell r="A1960">
            <v>2006</v>
          </cell>
          <cell r="B1960">
            <v>2</v>
          </cell>
          <cell r="C1960">
            <v>574</v>
          </cell>
          <cell r="D1960">
            <v>21</v>
          </cell>
          <cell r="E1960">
            <v>792020</v>
          </cell>
          <cell r="F1960">
            <v>0</v>
          </cell>
          <cell r="G1960" t="str">
            <v>Затраты по ШПЗ (основные)</v>
          </cell>
          <cell r="H1960">
            <v>2011</v>
          </cell>
          <cell r="I1960">
            <v>7920</v>
          </cell>
          <cell r="J1960">
            <v>1422301.66</v>
          </cell>
          <cell r="K1960">
            <v>1</v>
          </cell>
          <cell r="L1960">
            <v>0</v>
          </cell>
          <cell r="M1960">
            <v>0</v>
          </cell>
          <cell r="N1960">
            <v>0</v>
          </cell>
          <cell r="R1960">
            <v>0</v>
          </cell>
          <cell r="S1960">
            <v>0</v>
          </cell>
          <cell r="T1960">
            <v>0</v>
          </cell>
          <cell r="U1960">
            <v>42</v>
          </cell>
          <cell r="V1960">
            <v>0</v>
          </cell>
          <cell r="W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42</v>
          </cell>
          <cell r="AE1960">
            <v>503000</v>
          </cell>
          <cell r="AF1960">
            <v>0</v>
          </cell>
          <cell r="AI1960">
            <v>2251</v>
          </cell>
          <cell r="AK1960">
            <v>0</v>
          </cell>
          <cell r="AM1960">
            <v>703</v>
          </cell>
          <cell r="AN1960">
            <v>1</v>
          </cell>
          <cell r="AO1960">
            <v>393216</v>
          </cell>
          <cell r="AQ1960">
            <v>0</v>
          </cell>
          <cell r="AR1960">
            <v>0</v>
          </cell>
          <cell r="AS1960" t="str">
            <v>Ы</v>
          </cell>
          <cell r="AT1960" t="str">
            <v>Ы</v>
          </cell>
          <cell r="AU1960">
            <v>0</v>
          </cell>
          <cell r="AV1960">
            <v>0</v>
          </cell>
          <cell r="AW1960">
            <v>23</v>
          </cell>
          <cell r="AX1960">
            <v>1</v>
          </cell>
          <cell r="AY1960">
            <v>0</v>
          </cell>
          <cell r="AZ1960">
            <v>0</v>
          </cell>
          <cell r="BA1960">
            <v>0</v>
          </cell>
          <cell r="BB1960">
            <v>0</v>
          </cell>
          <cell r="BC1960">
            <v>38828</v>
          </cell>
        </row>
        <row r="1961">
          <cell r="A1961">
            <v>2006</v>
          </cell>
          <cell r="B1961">
            <v>2</v>
          </cell>
          <cell r="C1961">
            <v>575</v>
          </cell>
          <cell r="D1961">
            <v>21</v>
          </cell>
          <cell r="E1961">
            <v>792020</v>
          </cell>
          <cell r="F1961">
            <v>0</v>
          </cell>
          <cell r="G1961" t="str">
            <v>Затраты по ШПЗ (основные)</v>
          </cell>
          <cell r="H1961">
            <v>2011</v>
          </cell>
          <cell r="I1961">
            <v>7920</v>
          </cell>
          <cell r="J1961">
            <v>125456.38</v>
          </cell>
          <cell r="K1961">
            <v>1</v>
          </cell>
          <cell r="L1961">
            <v>0</v>
          </cell>
          <cell r="M1961">
            <v>0</v>
          </cell>
          <cell r="N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42</v>
          </cell>
          <cell r="V1961">
            <v>0</v>
          </cell>
          <cell r="W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42</v>
          </cell>
          <cell r="AE1961">
            <v>504900</v>
          </cell>
          <cell r="AF1961">
            <v>0</v>
          </cell>
          <cell r="AI1961">
            <v>2251</v>
          </cell>
          <cell r="AK1961">
            <v>0</v>
          </cell>
          <cell r="AM1961">
            <v>704</v>
          </cell>
          <cell r="AN1961">
            <v>1</v>
          </cell>
          <cell r="AO1961">
            <v>393216</v>
          </cell>
          <cell r="AQ1961">
            <v>0</v>
          </cell>
          <cell r="AR1961">
            <v>0</v>
          </cell>
          <cell r="AS1961" t="str">
            <v>Ы</v>
          </cell>
          <cell r="AT1961" t="str">
            <v>Ы</v>
          </cell>
          <cell r="AU1961">
            <v>0</v>
          </cell>
          <cell r="AV1961">
            <v>0</v>
          </cell>
          <cell r="AW1961">
            <v>23</v>
          </cell>
          <cell r="AX1961">
            <v>1</v>
          </cell>
          <cell r="AY1961">
            <v>0</v>
          </cell>
          <cell r="AZ1961">
            <v>0</v>
          </cell>
          <cell r="BA1961">
            <v>0</v>
          </cell>
          <cell r="BB1961">
            <v>0</v>
          </cell>
          <cell r="BC1961">
            <v>38828</v>
          </cell>
        </row>
        <row r="1962">
          <cell r="A1962">
            <v>2006</v>
          </cell>
          <cell r="B1962">
            <v>2</v>
          </cell>
          <cell r="C1962">
            <v>576</v>
          </cell>
          <cell r="D1962">
            <v>21</v>
          </cell>
          <cell r="E1962">
            <v>792020</v>
          </cell>
          <cell r="F1962">
            <v>0</v>
          </cell>
          <cell r="G1962" t="str">
            <v>Затраты по ШПЗ (основные)</v>
          </cell>
          <cell r="H1962">
            <v>2011</v>
          </cell>
          <cell r="I1962">
            <v>7920</v>
          </cell>
          <cell r="J1962">
            <v>175700.89</v>
          </cell>
          <cell r="K1962">
            <v>1</v>
          </cell>
          <cell r="L1962">
            <v>0</v>
          </cell>
          <cell r="M1962">
            <v>0</v>
          </cell>
          <cell r="N1962">
            <v>0</v>
          </cell>
          <cell r="R1962">
            <v>0</v>
          </cell>
          <cell r="S1962">
            <v>0</v>
          </cell>
          <cell r="T1962">
            <v>0</v>
          </cell>
          <cell r="U1962">
            <v>42</v>
          </cell>
          <cell r="V1962">
            <v>0</v>
          </cell>
          <cell r="W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42</v>
          </cell>
          <cell r="AE1962">
            <v>505100</v>
          </cell>
          <cell r="AF1962">
            <v>0</v>
          </cell>
          <cell r="AI1962">
            <v>2251</v>
          </cell>
          <cell r="AK1962">
            <v>0</v>
          </cell>
          <cell r="AM1962">
            <v>705</v>
          </cell>
          <cell r="AN1962">
            <v>1</v>
          </cell>
          <cell r="AO1962">
            <v>393216</v>
          </cell>
          <cell r="AQ1962">
            <v>0</v>
          </cell>
          <cell r="AR1962">
            <v>0</v>
          </cell>
          <cell r="AS1962" t="str">
            <v>Ы</v>
          </cell>
          <cell r="AT1962" t="str">
            <v>Ы</v>
          </cell>
          <cell r="AU1962">
            <v>0</v>
          </cell>
          <cell r="AV1962">
            <v>0</v>
          </cell>
          <cell r="AW1962">
            <v>23</v>
          </cell>
          <cell r="AX1962">
            <v>1</v>
          </cell>
          <cell r="AY1962">
            <v>0</v>
          </cell>
          <cell r="AZ1962">
            <v>0</v>
          </cell>
          <cell r="BA1962">
            <v>0</v>
          </cell>
          <cell r="BB1962">
            <v>0</v>
          </cell>
          <cell r="BC1962">
            <v>38828</v>
          </cell>
        </row>
        <row r="1963">
          <cell r="A1963">
            <v>2006</v>
          </cell>
          <cell r="B1963">
            <v>2</v>
          </cell>
          <cell r="C1963">
            <v>577</v>
          </cell>
          <cell r="D1963">
            <v>21</v>
          </cell>
          <cell r="E1963">
            <v>792020</v>
          </cell>
          <cell r="F1963">
            <v>0</v>
          </cell>
          <cell r="G1963" t="str">
            <v>Затраты по ШПЗ (основные)</v>
          </cell>
          <cell r="H1963">
            <v>2011</v>
          </cell>
          <cell r="I1963">
            <v>7920</v>
          </cell>
          <cell r="J1963">
            <v>268314.08</v>
          </cell>
          <cell r="K1963">
            <v>1</v>
          </cell>
          <cell r="L1963">
            <v>0</v>
          </cell>
          <cell r="M1963">
            <v>0</v>
          </cell>
          <cell r="N1963">
            <v>0</v>
          </cell>
          <cell r="R1963">
            <v>0</v>
          </cell>
          <cell r="S1963">
            <v>0</v>
          </cell>
          <cell r="T1963">
            <v>0</v>
          </cell>
          <cell r="U1963">
            <v>42</v>
          </cell>
          <cell r="V1963">
            <v>0</v>
          </cell>
          <cell r="W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42</v>
          </cell>
          <cell r="AE1963">
            <v>505200</v>
          </cell>
          <cell r="AF1963">
            <v>0</v>
          </cell>
          <cell r="AI1963">
            <v>2251</v>
          </cell>
          <cell r="AK1963">
            <v>0</v>
          </cell>
          <cell r="AM1963">
            <v>706</v>
          </cell>
          <cell r="AN1963">
            <v>1</v>
          </cell>
          <cell r="AO1963">
            <v>393216</v>
          </cell>
          <cell r="AQ1963">
            <v>0</v>
          </cell>
          <cell r="AR1963">
            <v>0</v>
          </cell>
          <cell r="AS1963" t="str">
            <v>Ы</v>
          </cell>
          <cell r="AT1963" t="str">
            <v>Ы</v>
          </cell>
          <cell r="AU1963">
            <v>0</v>
          </cell>
          <cell r="AV1963">
            <v>0</v>
          </cell>
          <cell r="AW1963">
            <v>23</v>
          </cell>
          <cell r="AX1963">
            <v>1</v>
          </cell>
          <cell r="AY1963">
            <v>0</v>
          </cell>
          <cell r="AZ1963">
            <v>0</v>
          </cell>
          <cell r="BA1963">
            <v>0</v>
          </cell>
          <cell r="BB1963">
            <v>0</v>
          </cell>
          <cell r="BC1963">
            <v>38828</v>
          </cell>
        </row>
        <row r="1964">
          <cell r="A1964">
            <v>2006</v>
          </cell>
          <cell r="B1964">
            <v>2</v>
          </cell>
          <cell r="C1964">
            <v>578</v>
          </cell>
          <cell r="D1964">
            <v>21</v>
          </cell>
          <cell r="E1964">
            <v>792020</v>
          </cell>
          <cell r="F1964">
            <v>0</v>
          </cell>
          <cell r="G1964" t="str">
            <v>Затраты по ШПЗ (основные)</v>
          </cell>
          <cell r="H1964">
            <v>2011</v>
          </cell>
          <cell r="I1964">
            <v>7920</v>
          </cell>
          <cell r="J1964">
            <v>5375.83</v>
          </cell>
          <cell r="K1964">
            <v>1</v>
          </cell>
          <cell r="L1964">
            <v>0</v>
          </cell>
          <cell r="M1964">
            <v>0</v>
          </cell>
          <cell r="N1964">
            <v>0</v>
          </cell>
          <cell r="R1964">
            <v>0</v>
          </cell>
          <cell r="S1964">
            <v>0</v>
          </cell>
          <cell r="T1964">
            <v>0</v>
          </cell>
          <cell r="U1964">
            <v>42</v>
          </cell>
          <cell r="V1964">
            <v>0</v>
          </cell>
          <cell r="W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42</v>
          </cell>
          <cell r="AE1964">
            <v>505400</v>
          </cell>
          <cell r="AF1964">
            <v>0</v>
          </cell>
          <cell r="AI1964">
            <v>2251</v>
          </cell>
          <cell r="AK1964">
            <v>0</v>
          </cell>
          <cell r="AM1964">
            <v>707</v>
          </cell>
          <cell r="AN1964">
            <v>1</v>
          </cell>
          <cell r="AO1964">
            <v>393216</v>
          </cell>
          <cell r="AQ1964">
            <v>0</v>
          </cell>
          <cell r="AR1964">
            <v>0</v>
          </cell>
          <cell r="AS1964" t="str">
            <v>Ы</v>
          </cell>
          <cell r="AT1964" t="str">
            <v>Ы</v>
          </cell>
          <cell r="AU1964">
            <v>0</v>
          </cell>
          <cell r="AV1964">
            <v>0</v>
          </cell>
          <cell r="AW1964">
            <v>23</v>
          </cell>
          <cell r="AX1964">
            <v>1</v>
          </cell>
          <cell r="AY1964">
            <v>0</v>
          </cell>
          <cell r="AZ1964">
            <v>0</v>
          </cell>
          <cell r="BA1964">
            <v>0</v>
          </cell>
          <cell r="BB1964">
            <v>0</v>
          </cell>
          <cell r="BC1964">
            <v>38828</v>
          </cell>
        </row>
        <row r="1965">
          <cell r="A1965">
            <v>2006</v>
          </cell>
          <cell r="B1965">
            <v>2</v>
          </cell>
          <cell r="C1965">
            <v>579</v>
          </cell>
          <cell r="D1965">
            <v>21</v>
          </cell>
          <cell r="E1965">
            <v>792020</v>
          </cell>
          <cell r="F1965">
            <v>0</v>
          </cell>
          <cell r="G1965" t="str">
            <v>Затраты по ШПЗ (основные)</v>
          </cell>
          <cell r="H1965">
            <v>2011</v>
          </cell>
          <cell r="I1965">
            <v>7920</v>
          </cell>
          <cell r="J1965">
            <v>16252.74</v>
          </cell>
          <cell r="K1965">
            <v>1</v>
          </cell>
          <cell r="L1965">
            <v>0</v>
          </cell>
          <cell r="M1965">
            <v>0</v>
          </cell>
          <cell r="N1965">
            <v>0</v>
          </cell>
          <cell r="R1965">
            <v>0</v>
          </cell>
          <cell r="S1965">
            <v>0</v>
          </cell>
          <cell r="T1965">
            <v>0</v>
          </cell>
          <cell r="U1965">
            <v>42</v>
          </cell>
          <cell r="V1965">
            <v>0</v>
          </cell>
          <cell r="W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42</v>
          </cell>
          <cell r="AE1965">
            <v>506200</v>
          </cell>
          <cell r="AF1965">
            <v>0</v>
          </cell>
          <cell r="AI1965">
            <v>2251</v>
          </cell>
          <cell r="AK1965">
            <v>0</v>
          </cell>
          <cell r="AM1965">
            <v>708</v>
          </cell>
          <cell r="AN1965">
            <v>1</v>
          </cell>
          <cell r="AO1965">
            <v>393216</v>
          </cell>
          <cell r="AQ1965">
            <v>0</v>
          </cell>
          <cell r="AR1965">
            <v>0</v>
          </cell>
          <cell r="AS1965" t="str">
            <v>Ы</v>
          </cell>
          <cell r="AT1965" t="str">
            <v>Ы</v>
          </cell>
          <cell r="AU1965">
            <v>0</v>
          </cell>
          <cell r="AV1965">
            <v>0</v>
          </cell>
          <cell r="AW1965">
            <v>23</v>
          </cell>
          <cell r="AX1965">
            <v>1</v>
          </cell>
          <cell r="AY1965">
            <v>0</v>
          </cell>
          <cell r="AZ1965">
            <v>0</v>
          </cell>
          <cell r="BA1965">
            <v>0</v>
          </cell>
          <cell r="BB1965">
            <v>0</v>
          </cell>
          <cell r="BC1965">
            <v>38828</v>
          </cell>
        </row>
        <row r="1966">
          <cell r="A1966">
            <v>2006</v>
          </cell>
          <cell r="B1966">
            <v>2</v>
          </cell>
          <cell r="C1966">
            <v>580</v>
          </cell>
          <cell r="D1966">
            <v>21</v>
          </cell>
          <cell r="E1966">
            <v>792020</v>
          </cell>
          <cell r="F1966">
            <v>0</v>
          </cell>
          <cell r="G1966" t="str">
            <v>Затраты по ШПЗ (основные)</v>
          </cell>
          <cell r="H1966">
            <v>2011</v>
          </cell>
          <cell r="I1966">
            <v>7920</v>
          </cell>
          <cell r="J1966">
            <v>27861.84</v>
          </cell>
          <cell r="K1966">
            <v>1</v>
          </cell>
          <cell r="L1966">
            <v>0</v>
          </cell>
          <cell r="M1966">
            <v>0</v>
          </cell>
          <cell r="N1966">
            <v>0</v>
          </cell>
          <cell r="R1966">
            <v>0</v>
          </cell>
          <cell r="S1966">
            <v>0</v>
          </cell>
          <cell r="T1966">
            <v>0</v>
          </cell>
          <cell r="U1966">
            <v>42</v>
          </cell>
          <cell r="V1966">
            <v>0</v>
          </cell>
          <cell r="W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42</v>
          </cell>
          <cell r="AE1966">
            <v>508310</v>
          </cell>
          <cell r="AF1966">
            <v>0</v>
          </cell>
          <cell r="AI1966">
            <v>2251</v>
          </cell>
          <cell r="AK1966">
            <v>0</v>
          </cell>
          <cell r="AM1966">
            <v>709</v>
          </cell>
          <cell r="AN1966">
            <v>1</v>
          </cell>
          <cell r="AO1966">
            <v>393216</v>
          </cell>
          <cell r="AQ1966">
            <v>0</v>
          </cell>
          <cell r="AR1966">
            <v>0</v>
          </cell>
          <cell r="AS1966" t="str">
            <v>Ы</v>
          </cell>
          <cell r="AT1966" t="str">
            <v>Ы</v>
          </cell>
          <cell r="AU1966">
            <v>0</v>
          </cell>
          <cell r="AV1966">
            <v>0</v>
          </cell>
          <cell r="AW1966">
            <v>23</v>
          </cell>
          <cell r="AX1966">
            <v>1</v>
          </cell>
          <cell r="AY1966">
            <v>0</v>
          </cell>
          <cell r="AZ1966">
            <v>0</v>
          </cell>
          <cell r="BA1966">
            <v>0</v>
          </cell>
          <cell r="BB1966">
            <v>0</v>
          </cell>
          <cell r="BC1966">
            <v>38828</v>
          </cell>
        </row>
        <row r="1967">
          <cell r="A1967">
            <v>2006</v>
          </cell>
          <cell r="B1967">
            <v>2</v>
          </cell>
          <cell r="C1967">
            <v>581</v>
          </cell>
          <cell r="D1967">
            <v>21</v>
          </cell>
          <cell r="E1967">
            <v>792020</v>
          </cell>
          <cell r="F1967">
            <v>0</v>
          </cell>
          <cell r="G1967" t="str">
            <v>Затраты по ШПЗ (основные)</v>
          </cell>
          <cell r="H1967">
            <v>2011</v>
          </cell>
          <cell r="I1967">
            <v>7920</v>
          </cell>
          <cell r="J1967">
            <v>4095.69</v>
          </cell>
          <cell r="K1967">
            <v>1</v>
          </cell>
          <cell r="L1967">
            <v>0</v>
          </cell>
          <cell r="M1967">
            <v>0</v>
          </cell>
          <cell r="N1967">
            <v>0</v>
          </cell>
          <cell r="R1967">
            <v>0</v>
          </cell>
          <cell r="S1967">
            <v>0</v>
          </cell>
          <cell r="T1967">
            <v>0</v>
          </cell>
          <cell r="U1967">
            <v>42</v>
          </cell>
          <cell r="V1967">
            <v>0</v>
          </cell>
          <cell r="W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42</v>
          </cell>
          <cell r="AE1967">
            <v>508700</v>
          </cell>
          <cell r="AF1967">
            <v>0</v>
          </cell>
          <cell r="AI1967">
            <v>2251</v>
          </cell>
          <cell r="AK1967">
            <v>0</v>
          </cell>
          <cell r="AM1967">
            <v>710</v>
          </cell>
          <cell r="AN1967">
            <v>1</v>
          </cell>
          <cell r="AO1967">
            <v>393216</v>
          </cell>
          <cell r="AQ1967">
            <v>0</v>
          </cell>
          <cell r="AR1967">
            <v>0</v>
          </cell>
          <cell r="AS1967" t="str">
            <v>Ы</v>
          </cell>
          <cell r="AT1967" t="str">
            <v>Ы</v>
          </cell>
          <cell r="AU1967">
            <v>0</v>
          </cell>
          <cell r="AV1967">
            <v>0</v>
          </cell>
          <cell r="AW1967">
            <v>23</v>
          </cell>
          <cell r="AX1967">
            <v>1</v>
          </cell>
          <cell r="AY1967">
            <v>0</v>
          </cell>
          <cell r="AZ1967">
            <v>0</v>
          </cell>
          <cell r="BA1967">
            <v>0</v>
          </cell>
          <cell r="BB1967">
            <v>0</v>
          </cell>
          <cell r="BC1967">
            <v>38828</v>
          </cell>
        </row>
        <row r="1968">
          <cell r="A1968">
            <v>2006</v>
          </cell>
          <cell r="B1968">
            <v>2</v>
          </cell>
          <cell r="C1968">
            <v>582</v>
          </cell>
          <cell r="D1968">
            <v>21</v>
          </cell>
          <cell r="E1968">
            <v>792020</v>
          </cell>
          <cell r="F1968">
            <v>0</v>
          </cell>
          <cell r="G1968" t="str">
            <v>Затраты по ШПЗ (основные)</v>
          </cell>
          <cell r="H1968">
            <v>2011</v>
          </cell>
          <cell r="I1968">
            <v>7920</v>
          </cell>
          <cell r="J1968">
            <v>705883.63</v>
          </cell>
          <cell r="K1968">
            <v>1</v>
          </cell>
          <cell r="L1968">
            <v>0</v>
          </cell>
          <cell r="M1968">
            <v>0</v>
          </cell>
          <cell r="N1968">
            <v>0</v>
          </cell>
          <cell r="R1968">
            <v>0</v>
          </cell>
          <cell r="S1968">
            <v>0</v>
          </cell>
          <cell r="T1968">
            <v>0</v>
          </cell>
          <cell r="U1968">
            <v>42</v>
          </cell>
          <cell r="V1968">
            <v>0</v>
          </cell>
          <cell r="W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42</v>
          </cell>
          <cell r="AE1968">
            <v>510100</v>
          </cell>
          <cell r="AF1968">
            <v>0</v>
          </cell>
          <cell r="AI1968">
            <v>2251</v>
          </cell>
          <cell r="AK1968">
            <v>0</v>
          </cell>
          <cell r="AM1968">
            <v>711</v>
          </cell>
          <cell r="AN1968">
            <v>1</v>
          </cell>
          <cell r="AO1968">
            <v>393216</v>
          </cell>
          <cell r="AQ1968">
            <v>0</v>
          </cell>
          <cell r="AR1968">
            <v>0</v>
          </cell>
          <cell r="AS1968" t="str">
            <v>Ы</v>
          </cell>
          <cell r="AT1968" t="str">
            <v>Ы</v>
          </cell>
          <cell r="AU1968">
            <v>0</v>
          </cell>
          <cell r="AV1968">
            <v>0</v>
          </cell>
          <cell r="AW1968">
            <v>23</v>
          </cell>
          <cell r="AX1968">
            <v>1</v>
          </cell>
          <cell r="AY1968">
            <v>0</v>
          </cell>
          <cell r="AZ1968">
            <v>0</v>
          </cell>
          <cell r="BA1968">
            <v>0</v>
          </cell>
          <cell r="BB1968">
            <v>0</v>
          </cell>
          <cell r="BC1968">
            <v>38828</v>
          </cell>
        </row>
        <row r="1969">
          <cell r="A1969">
            <v>2006</v>
          </cell>
          <cell r="B1969">
            <v>2</v>
          </cell>
          <cell r="C1969">
            <v>583</v>
          </cell>
          <cell r="D1969">
            <v>21</v>
          </cell>
          <cell r="E1969">
            <v>792020</v>
          </cell>
          <cell r="F1969">
            <v>0</v>
          </cell>
          <cell r="G1969" t="str">
            <v>Затраты по ШПЗ (основные)</v>
          </cell>
          <cell r="H1969">
            <v>2011</v>
          </cell>
          <cell r="I1969">
            <v>7920</v>
          </cell>
          <cell r="J1969">
            <v>970.14</v>
          </cell>
          <cell r="K1969">
            <v>1</v>
          </cell>
          <cell r="L1969">
            <v>0</v>
          </cell>
          <cell r="M1969">
            <v>0</v>
          </cell>
          <cell r="N1969">
            <v>0</v>
          </cell>
          <cell r="R1969">
            <v>0</v>
          </cell>
          <cell r="S1969">
            <v>0</v>
          </cell>
          <cell r="T1969">
            <v>0</v>
          </cell>
          <cell r="U1969">
            <v>42</v>
          </cell>
          <cell r="V1969">
            <v>0</v>
          </cell>
          <cell r="W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42</v>
          </cell>
          <cell r="AE1969">
            <v>510200</v>
          </cell>
          <cell r="AF1969">
            <v>0</v>
          </cell>
          <cell r="AI1969">
            <v>2251</v>
          </cell>
          <cell r="AK1969">
            <v>0</v>
          </cell>
          <cell r="AM1969">
            <v>712</v>
          </cell>
          <cell r="AN1969">
            <v>1</v>
          </cell>
          <cell r="AO1969">
            <v>393216</v>
          </cell>
          <cell r="AQ1969">
            <v>0</v>
          </cell>
          <cell r="AR1969">
            <v>0</v>
          </cell>
          <cell r="AS1969" t="str">
            <v>Ы</v>
          </cell>
          <cell r="AT1969" t="str">
            <v>Ы</v>
          </cell>
          <cell r="AU1969">
            <v>0</v>
          </cell>
          <cell r="AV1969">
            <v>0</v>
          </cell>
          <cell r="AW1969">
            <v>23</v>
          </cell>
          <cell r="AX1969">
            <v>1</v>
          </cell>
          <cell r="AY1969">
            <v>0</v>
          </cell>
          <cell r="AZ1969">
            <v>0</v>
          </cell>
          <cell r="BA1969">
            <v>0</v>
          </cell>
          <cell r="BB1969">
            <v>0</v>
          </cell>
          <cell r="BC1969">
            <v>38828</v>
          </cell>
        </row>
        <row r="1970">
          <cell r="A1970">
            <v>2006</v>
          </cell>
          <cell r="B1970">
            <v>2</v>
          </cell>
          <cell r="C1970">
            <v>584</v>
          </cell>
          <cell r="D1970">
            <v>21</v>
          </cell>
          <cell r="E1970">
            <v>792020</v>
          </cell>
          <cell r="F1970">
            <v>0</v>
          </cell>
          <cell r="G1970" t="str">
            <v>Затраты по ШПЗ (основные)</v>
          </cell>
          <cell r="H1970">
            <v>2011</v>
          </cell>
          <cell r="I1970">
            <v>7920</v>
          </cell>
          <cell r="J1970">
            <v>104024.46</v>
          </cell>
          <cell r="K1970">
            <v>1</v>
          </cell>
          <cell r="L1970">
            <v>0</v>
          </cell>
          <cell r="M1970">
            <v>0</v>
          </cell>
          <cell r="N1970">
            <v>0</v>
          </cell>
          <cell r="R1970">
            <v>0</v>
          </cell>
          <cell r="S1970">
            <v>0</v>
          </cell>
          <cell r="T1970">
            <v>0</v>
          </cell>
          <cell r="U1970">
            <v>42</v>
          </cell>
          <cell r="V1970">
            <v>0</v>
          </cell>
          <cell r="W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42</v>
          </cell>
          <cell r="AE1970">
            <v>510300</v>
          </cell>
          <cell r="AF1970">
            <v>0</v>
          </cell>
          <cell r="AI1970">
            <v>2251</v>
          </cell>
          <cell r="AK1970">
            <v>0</v>
          </cell>
          <cell r="AM1970">
            <v>713</v>
          </cell>
          <cell r="AN1970">
            <v>1</v>
          </cell>
          <cell r="AO1970">
            <v>393216</v>
          </cell>
          <cell r="AQ1970">
            <v>0</v>
          </cell>
          <cell r="AR1970">
            <v>0</v>
          </cell>
          <cell r="AS1970" t="str">
            <v>Ы</v>
          </cell>
          <cell r="AT1970" t="str">
            <v>Ы</v>
          </cell>
          <cell r="AU1970">
            <v>0</v>
          </cell>
          <cell r="AV1970">
            <v>0</v>
          </cell>
          <cell r="AW1970">
            <v>23</v>
          </cell>
          <cell r="AX1970">
            <v>1</v>
          </cell>
          <cell r="AY1970">
            <v>0</v>
          </cell>
          <cell r="AZ1970">
            <v>0</v>
          </cell>
          <cell r="BA1970">
            <v>0</v>
          </cell>
          <cell r="BB1970">
            <v>0</v>
          </cell>
          <cell r="BC1970">
            <v>38828</v>
          </cell>
        </row>
        <row r="1971">
          <cell r="A1971">
            <v>2006</v>
          </cell>
          <cell r="B1971">
            <v>2</v>
          </cell>
          <cell r="C1971">
            <v>585</v>
          </cell>
          <cell r="D1971">
            <v>21</v>
          </cell>
          <cell r="E1971">
            <v>792020</v>
          </cell>
          <cell r="F1971">
            <v>0</v>
          </cell>
          <cell r="G1971" t="str">
            <v>Затраты по ШПЗ (основные)</v>
          </cell>
          <cell r="H1971">
            <v>2011</v>
          </cell>
          <cell r="I1971">
            <v>7920</v>
          </cell>
          <cell r="J1971">
            <v>6866.89</v>
          </cell>
          <cell r="K1971">
            <v>1</v>
          </cell>
          <cell r="L1971">
            <v>0</v>
          </cell>
          <cell r="M1971">
            <v>0</v>
          </cell>
          <cell r="N1971">
            <v>0</v>
          </cell>
          <cell r="R1971">
            <v>0</v>
          </cell>
          <cell r="S1971">
            <v>0</v>
          </cell>
          <cell r="T1971">
            <v>0</v>
          </cell>
          <cell r="U1971">
            <v>42</v>
          </cell>
          <cell r="V1971">
            <v>0</v>
          </cell>
          <cell r="W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42</v>
          </cell>
          <cell r="AE1971">
            <v>510400</v>
          </cell>
          <cell r="AF1971">
            <v>0</v>
          </cell>
          <cell r="AI1971">
            <v>2251</v>
          </cell>
          <cell r="AK1971">
            <v>0</v>
          </cell>
          <cell r="AM1971">
            <v>714</v>
          </cell>
          <cell r="AN1971">
            <v>1</v>
          </cell>
          <cell r="AO1971">
            <v>393216</v>
          </cell>
          <cell r="AQ1971">
            <v>0</v>
          </cell>
          <cell r="AR1971">
            <v>0</v>
          </cell>
          <cell r="AS1971" t="str">
            <v>Ы</v>
          </cell>
          <cell r="AT1971" t="str">
            <v>Ы</v>
          </cell>
          <cell r="AU1971">
            <v>0</v>
          </cell>
          <cell r="AV1971">
            <v>0</v>
          </cell>
          <cell r="AW1971">
            <v>23</v>
          </cell>
          <cell r="AX1971">
            <v>1</v>
          </cell>
          <cell r="AY1971">
            <v>0</v>
          </cell>
          <cell r="AZ1971">
            <v>0</v>
          </cell>
          <cell r="BA1971">
            <v>0</v>
          </cell>
          <cell r="BB1971">
            <v>0</v>
          </cell>
          <cell r="BC1971">
            <v>38828</v>
          </cell>
        </row>
        <row r="1972">
          <cell r="A1972">
            <v>2006</v>
          </cell>
          <cell r="B1972">
            <v>2</v>
          </cell>
          <cell r="C1972">
            <v>586</v>
          </cell>
          <cell r="D1972">
            <v>21</v>
          </cell>
          <cell r="E1972">
            <v>792020</v>
          </cell>
          <cell r="F1972">
            <v>0</v>
          </cell>
          <cell r="G1972" t="str">
            <v>Затраты по ШПЗ (основные)</v>
          </cell>
          <cell r="H1972">
            <v>2011</v>
          </cell>
          <cell r="I1972">
            <v>7920</v>
          </cell>
          <cell r="J1972">
            <v>2128.64</v>
          </cell>
          <cell r="K1972">
            <v>1</v>
          </cell>
          <cell r="L1972">
            <v>0</v>
          </cell>
          <cell r="M1972">
            <v>0</v>
          </cell>
          <cell r="N1972">
            <v>0</v>
          </cell>
          <cell r="R1972">
            <v>0</v>
          </cell>
          <cell r="S1972">
            <v>0</v>
          </cell>
          <cell r="T1972">
            <v>0</v>
          </cell>
          <cell r="U1972">
            <v>42</v>
          </cell>
          <cell r="V1972">
            <v>0</v>
          </cell>
          <cell r="W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42</v>
          </cell>
          <cell r="AE1972">
            <v>510500</v>
          </cell>
          <cell r="AF1972">
            <v>0</v>
          </cell>
          <cell r="AI1972">
            <v>2251</v>
          </cell>
          <cell r="AK1972">
            <v>0</v>
          </cell>
          <cell r="AM1972">
            <v>715</v>
          </cell>
          <cell r="AN1972">
            <v>1</v>
          </cell>
          <cell r="AO1972">
            <v>393216</v>
          </cell>
          <cell r="AQ1972">
            <v>0</v>
          </cell>
          <cell r="AR1972">
            <v>0</v>
          </cell>
          <cell r="AS1972" t="str">
            <v>Ы</v>
          </cell>
          <cell r="AT1972" t="str">
            <v>Ы</v>
          </cell>
          <cell r="AU1972">
            <v>0</v>
          </cell>
          <cell r="AV1972">
            <v>0</v>
          </cell>
          <cell r="AW1972">
            <v>23</v>
          </cell>
          <cell r="AX1972">
            <v>1</v>
          </cell>
          <cell r="AY1972">
            <v>0</v>
          </cell>
          <cell r="AZ1972">
            <v>0</v>
          </cell>
          <cell r="BA1972">
            <v>0</v>
          </cell>
          <cell r="BB1972">
            <v>0</v>
          </cell>
          <cell r="BC1972">
            <v>38828</v>
          </cell>
        </row>
        <row r="1973">
          <cell r="A1973">
            <v>2006</v>
          </cell>
          <cell r="B1973">
            <v>2</v>
          </cell>
          <cell r="C1973">
            <v>587</v>
          </cell>
          <cell r="D1973">
            <v>21</v>
          </cell>
          <cell r="E1973">
            <v>792020</v>
          </cell>
          <cell r="F1973">
            <v>0</v>
          </cell>
          <cell r="G1973" t="str">
            <v>Затраты по ШПЗ (основные)</v>
          </cell>
          <cell r="H1973">
            <v>2011</v>
          </cell>
          <cell r="I1973">
            <v>7920</v>
          </cell>
          <cell r="J1973">
            <v>688558.87</v>
          </cell>
          <cell r="K1973">
            <v>1</v>
          </cell>
          <cell r="L1973">
            <v>0</v>
          </cell>
          <cell r="M1973">
            <v>0</v>
          </cell>
          <cell r="N1973">
            <v>0</v>
          </cell>
          <cell r="R1973">
            <v>0</v>
          </cell>
          <cell r="S1973">
            <v>0</v>
          </cell>
          <cell r="T1973">
            <v>0</v>
          </cell>
          <cell r="U1973">
            <v>42</v>
          </cell>
          <cell r="V1973">
            <v>0</v>
          </cell>
          <cell r="W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42</v>
          </cell>
          <cell r="AE1973">
            <v>510600</v>
          </cell>
          <cell r="AF1973">
            <v>0</v>
          </cell>
          <cell r="AI1973">
            <v>2251</v>
          </cell>
          <cell r="AK1973">
            <v>0</v>
          </cell>
          <cell r="AM1973">
            <v>716</v>
          </cell>
          <cell r="AN1973">
            <v>1</v>
          </cell>
          <cell r="AO1973">
            <v>393216</v>
          </cell>
          <cell r="AQ1973">
            <v>0</v>
          </cell>
          <cell r="AR1973">
            <v>0</v>
          </cell>
          <cell r="AS1973" t="str">
            <v>Ы</v>
          </cell>
          <cell r="AT1973" t="str">
            <v>Ы</v>
          </cell>
          <cell r="AU1973">
            <v>0</v>
          </cell>
          <cell r="AV1973">
            <v>0</v>
          </cell>
          <cell r="AW1973">
            <v>23</v>
          </cell>
          <cell r="AX1973">
            <v>1</v>
          </cell>
          <cell r="AY1973">
            <v>0</v>
          </cell>
          <cell r="AZ1973">
            <v>0</v>
          </cell>
          <cell r="BA1973">
            <v>0</v>
          </cell>
          <cell r="BB1973">
            <v>0</v>
          </cell>
          <cell r="BC1973">
            <v>38828</v>
          </cell>
        </row>
        <row r="1974">
          <cell r="A1974">
            <v>2006</v>
          </cell>
          <cell r="B1974">
            <v>2</v>
          </cell>
          <cell r="C1974">
            <v>588</v>
          </cell>
          <cell r="D1974">
            <v>21</v>
          </cell>
          <cell r="E1974">
            <v>792020</v>
          </cell>
          <cell r="F1974">
            <v>0</v>
          </cell>
          <cell r="G1974" t="str">
            <v>Затраты по ШПЗ (основные)</v>
          </cell>
          <cell r="H1974">
            <v>2011</v>
          </cell>
          <cell r="I1974">
            <v>7920</v>
          </cell>
          <cell r="J1974">
            <v>1776.19</v>
          </cell>
          <cell r="K1974">
            <v>1</v>
          </cell>
          <cell r="L1974">
            <v>0</v>
          </cell>
          <cell r="M1974">
            <v>0</v>
          </cell>
          <cell r="N1974">
            <v>0</v>
          </cell>
          <cell r="R1974">
            <v>0</v>
          </cell>
          <cell r="S1974">
            <v>0</v>
          </cell>
          <cell r="T1974">
            <v>0</v>
          </cell>
          <cell r="U1974">
            <v>42</v>
          </cell>
          <cell r="V1974">
            <v>0</v>
          </cell>
          <cell r="W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42</v>
          </cell>
          <cell r="AE1974">
            <v>510630</v>
          </cell>
          <cell r="AF1974">
            <v>0</v>
          </cell>
          <cell r="AI1974">
            <v>2251</v>
          </cell>
          <cell r="AK1974">
            <v>0</v>
          </cell>
          <cell r="AM1974">
            <v>717</v>
          </cell>
          <cell r="AN1974">
            <v>1</v>
          </cell>
          <cell r="AO1974">
            <v>393216</v>
          </cell>
          <cell r="AQ1974">
            <v>0</v>
          </cell>
          <cell r="AR1974">
            <v>0</v>
          </cell>
          <cell r="AS1974" t="str">
            <v>Ы</v>
          </cell>
          <cell r="AT1974" t="str">
            <v>Ы</v>
          </cell>
          <cell r="AU1974">
            <v>0</v>
          </cell>
          <cell r="AV1974">
            <v>0</v>
          </cell>
          <cell r="AW1974">
            <v>23</v>
          </cell>
          <cell r="AX1974">
            <v>1</v>
          </cell>
          <cell r="AY1974">
            <v>0</v>
          </cell>
          <cell r="AZ1974">
            <v>0</v>
          </cell>
          <cell r="BA1974">
            <v>0</v>
          </cell>
          <cell r="BB1974">
            <v>0</v>
          </cell>
          <cell r="BC1974">
            <v>38828</v>
          </cell>
        </row>
        <row r="1975">
          <cell r="A1975">
            <v>2006</v>
          </cell>
          <cell r="B1975">
            <v>2</v>
          </cell>
          <cell r="C1975">
            <v>589</v>
          </cell>
          <cell r="D1975">
            <v>21</v>
          </cell>
          <cell r="E1975">
            <v>792020</v>
          </cell>
          <cell r="F1975">
            <v>0</v>
          </cell>
          <cell r="G1975" t="str">
            <v>Затраты по ШПЗ (основные)</v>
          </cell>
          <cell r="H1975">
            <v>2011</v>
          </cell>
          <cell r="I1975">
            <v>7920</v>
          </cell>
          <cell r="J1975">
            <v>1188319.95</v>
          </cell>
          <cell r="K1975">
            <v>1</v>
          </cell>
          <cell r="L1975">
            <v>0</v>
          </cell>
          <cell r="M1975">
            <v>0</v>
          </cell>
          <cell r="N1975">
            <v>0</v>
          </cell>
          <cell r="R1975">
            <v>0</v>
          </cell>
          <cell r="S1975">
            <v>0</v>
          </cell>
          <cell r="T1975">
            <v>0</v>
          </cell>
          <cell r="U1975">
            <v>37</v>
          </cell>
          <cell r="V1975">
            <v>0</v>
          </cell>
          <cell r="W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37</v>
          </cell>
          <cell r="AE1975">
            <v>110000</v>
          </cell>
          <cell r="AF1975">
            <v>0</v>
          </cell>
          <cell r="AI1975">
            <v>2251</v>
          </cell>
          <cell r="AK1975">
            <v>0</v>
          </cell>
          <cell r="AM1975">
            <v>718</v>
          </cell>
          <cell r="AN1975">
            <v>1</v>
          </cell>
          <cell r="AO1975">
            <v>393216</v>
          </cell>
          <cell r="AQ1975">
            <v>0</v>
          </cell>
          <cell r="AR1975">
            <v>0</v>
          </cell>
          <cell r="AS1975" t="str">
            <v>Ы</v>
          </cell>
          <cell r="AT1975" t="str">
            <v>Ы</v>
          </cell>
          <cell r="AU1975">
            <v>0</v>
          </cell>
          <cell r="AV1975">
            <v>0</v>
          </cell>
          <cell r="AW1975">
            <v>23</v>
          </cell>
          <cell r="AX1975">
            <v>1</v>
          </cell>
          <cell r="AY1975">
            <v>0</v>
          </cell>
          <cell r="AZ1975">
            <v>0</v>
          </cell>
          <cell r="BA1975">
            <v>0</v>
          </cell>
          <cell r="BB1975">
            <v>0</v>
          </cell>
          <cell r="BC1975">
            <v>38828</v>
          </cell>
        </row>
        <row r="1976">
          <cell r="A1976">
            <v>2006</v>
          </cell>
          <cell r="B1976">
            <v>2</v>
          </cell>
          <cell r="C1976">
            <v>590</v>
          </cell>
          <cell r="D1976">
            <v>21</v>
          </cell>
          <cell r="E1976">
            <v>792020</v>
          </cell>
          <cell r="F1976">
            <v>0</v>
          </cell>
          <cell r="G1976" t="str">
            <v>Затраты по ШПЗ (основные)</v>
          </cell>
          <cell r="H1976">
            <v>2011</v>
          </cell>
          <cell r="I1976">
            <v>7920</v>
          </cell>
          <cell r="J1976">
            <v>21040.65</v>
          </cell>
          <cell r="K1976">
            <v>1</v>
          </cell>
          <cell r="L1976">
            <v>0</v>
          </cell>
          <cell r="M1976">
            <v>0</v>
          </cell>
          <cell r="N1976">
            <v>0</v>
          </cell>
          <cell r="R1976">
            <v>0</v>
          </cell>
          <cell r="S1976">
            <v>0</v>
          </cell>
          <cell r="T1976">
            <v>0</v>
          </cell>
          <cell r="U1976">
            <v>37</v>
          </cell>
          <cell r="V1976">
            <v>0</v>
          </cell>
          <cell r="W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37</v>
          </cell>
          <cell r="AE1976">
            <v>114020</v>
          </cell>
          <cell r="AF1976">
            <v>0</v>
          </cell>
          <cell r="AI1976">
            <v>2251</v>
          </cell>
          <cell r="AK1976">
            <v>0</v>
          </cell>
          <cell r="AM1976">
            <v>719</v>
          </cell>
          <cell r="AN1976">
            <v>1</v>
          </cell>
          <cell r="AO1976">
            <v>393216</v>
          </cell>
          <cell r="AQ1976">
            <v>0</v>
          </cell>
          <cell r="AR1976">
            <v>0</v>
          </cell>
          <cell r="AS1976" t="str">
            <v>Ы</v>
          </cell>
          <cell r="AT1976" t="str">
            <v>Ы</v>
          </cell>
          <cell r="AU1976">
            <v>0</v>
          </cell>
          <cell r="AV1976">
            <v>0</v>
          </cell>
          <cell r="AW1976">
            <v>23</v>
          </cell>
          <cell r="AX1976">
            <v>1</v>
          </cell>
          <cell r="AY1976">
            <v>0</v>
          </cell>
          <cell r="AZ1976">
            <v>0</v>
          </cell>
          <cell r="BA1976">
            <v>0</v>
          </cell>
          <cell r="BB1976">
            <v>0</v>
          </cell>
          <cell r="BC1976">
            <v>38828</v>
          </cell>
        </row>
        <row r="1977">
          <cell r="A1977">
            <v>2006</v>
          </cell>
          <cell r="B1977">
            <v>2</v>
          </cell>
          <cell r="C1977">
            <v>591</v>
          </cell>
          <cell r="D1977">
            <v>21</v>
          </cell>
          <cell r="E1977">
            <v>792020</v>
          </cell>
          <cell r="F1977">
            <v>0</v>
          </cell>
          <cell r="G1977" t="str">
            <v>Затраты по ШПЗ (основные)</v>
          </cell>
          <cell r="H1977">
            <v>2011</v>
          </cell>
          <cell r="I1977">
            <v>7920</v>
          </cell>
          <cell r="J1977">
            <v>31585.77</v>
          </cell>
          <cell r="K1977">
            <v>1</v>
          </cell>
          <cell r="L1977">
            <v>0</v>
          </cell>
          <cell r="M1977">
            <v>0</v>
          </cell>
          <cell r="N1977">
            <v>0</v>
          </cell>
          <cell r="R1977">
            <v>0</v>
          </cell>
          <cell r="S1977">
            <v>0</v>
          </cell>
          <cell r="T1977">
            <v>0</v>
          </cell>
          <cell r="U1977">
            <v>37</v>
          </cell>
          <cell r="V1977">
            <v>0</v>
          </cell>
          <cell r="W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37</v>
          </cell>
          <cell r="AE1977">
            <v>117000</v>
          </cell>
          <cell r="AF1977">
            <v>0</v>
          </cell>
          <cell r="AI1977">
            <v>2251</v>
          </cell>
          <cell r="AK1977">
            <v>0</v>
          </cell>
          <cell r="AM1977">
            <v>720</v>
          </cell>
          <cell r="AN1977">
            <v>1</v>
          </cell>
          <cell r="AO1977">
            <v>393216</v>
          </cell>
          <cell r="AQ1977">
            <v>0</v>
          </cell>
          <cell r="AR1977">
            <v>0</v>
          </cell>
          <cell r="AS1977" t="str">
            <v>Ы</v>
          </cell>
          <cell r="AT1977" t="str">
            <v>Ы</v>
          </cell>
          <cell r="AU1977">
            <v>0</v>
          </cell>
          <cell r="AV1977">
            <v>0</v>
          </cell>
          <cell r="AW1977">
            <v>23</v>
          </cell>
          <cell r="AX1977">
            <v>1</v>
          </cell>
          <cell r="AY1977">
            <v>0</v>
          </cell>
          <cell r="AZ1977">
            <v>0</v>
          </cell>
          <cell r="BA1977">
            <v>0</v>
          </cell>
          <cell r="BB1977">
            <v>0</v>
          </cell>
          <cell r="BC1977">
            <v>38828</v>
          </cell>
        </row>
        <row r="1978">
          <cell r="A1978">
            <v>2006</v>
          </cell>
          <cell r="B1978">
            <v>2</v>
          </cell>
          <cell r="C1978">
            <v>592</v>
          </cell>
          <cell r="D1978">
            <v>21</v>
          </cell>
          <cell r="E1978">
            <v>792020</v>
          </cell>
          <cell r="F1978">
            <v>0</v>
          </cell>
          <cell r="G1978" t="str">
            <v>Затраты по ШПЗ (основные)</v>
          </cell>
          <cell r="H1978">
            <v>2011</v>
          </cell>
          <cell r="I1978">
            <v>7920</v>
          </cell>
          <cell r="J1978">
            <v>65960</v>
          </cell>
          <cell r="K1978">
            <v>1</v>
          </cell>
          <cell r="L1978">
            <v>0</v>
          </cell>
          <cell r="M1978">
            <v>0</v>
          </cell>
          <cell r="N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37</v>
          </cell>
          <cell r="V1978">
            <v>0</v>
          </cell>
          <cell r="W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37</v>
          </cell>
          <cell r="AE1978">
            <v>118000</v>
          </cell>
          <cell r="AF1978">
            <v>0</v>
          </cell>
          <cell r="AI1978">
            <v>2251</v>
          </cell>
          <cell r="AK1978">
            <v>0</v>
          </cell>
          <cell r="AM1978">
            <v>721</v>
          </cell>
          <cell r="AN1978">
            <v>1</v>
          </cell>
          <cell r="AO1978">
            <v>393216</v>
          </cell>
          <cell r="AQ1978">
            <v>0</v>
          </cell>
          <cell r="AR1978">
            <v>0</v>
          </cell>
          <cell r="AS1978" t="str">
            <v>Ы</v>
          </cell>
          <cell r="AT1978" t="str">
            <v>Ы</v>
          </cell>
          <cell r="AU1978">
            <v>0</v>
          </cell>
          <cell r="AV1978">
            <v>0</v>
          </cell>
          <cell r="AW1978">
            <v>23</v>
          </cell>
          <cell r="AX1978">
            <v>1</v>
          </cell>
          <cell r="AY1978">
            <v>0</v>
          </cell>
          <cell r="AZ1978">
            <v>0</v>
          </cell>
          <cell r="BA1978">
            <v>0</v>
          </cell>
          <cell r="BB1978">
            <v>0</v>
          </cell>
          <cell r="BC1978">
            <v>38828</v>
          </cell>
        </row>
        <row r="1979">
          <cell r="A1979">
            <v>2006</v>
          </cell>
          <cell r="B1979">
            <v>2</v>
          </cell>
          <cell r="C1979">
            <v>593</v>
          </cell>
          <cell r="D1979">
            <v>21</v>
          </cell>
          <cell r="E1979">
            <v>792020</v>
          </cell>
          <cell r="F1979">
            <v>0</v>
          </cell>
          <cell r="G1979" t="str">
            <v>Затраты по ШПЗ (основные)</v>
          </cell>
          <cell r="H1979">
            <v>2011</v>
          </cell>
          <cell r="I1979">
            <v>7920</v>
          </cell>
          <cell r="J1979">
            <v>9743.89</v>
          </cell>
          <cell r="K1979">
            <v>1</v>
          </cell>
          <cell r="L1979">
            <v>0</v>
          </cell>
          <cell r="M1979">
            <v>0</v>
          </cell>
          <cell r="N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</v>
          </cell>
          <cell r="V1979">
            <v>0</v>
          </cell>
          <cell r="W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37</v>
          </cell>
          <cell r="AE1979">
            <v>130000</v>
          </cell>
          <cell r="AF1979">
            <v>0</v>
          </cell>
          <cell r="AI1979">
            <v>2251</v>
          </cell>
          <cell r="AK1979">
            <v>0</v>
          </cell>
          <cell r="AM1979">
            <v>722</v>
          </cell>
          <cell r="AN1979">
            <v>1</v>
          </cell>
          <cell r="AO1979">
            <v>393216</v>
          </cell>
          <cell r="AQ1979">
            <v>0</v>
          </cell>
          <cell r="AR1979">
            <v>0</v>
          </cell>
          <cell r="AS1979" t="str">
            <v>Ы</v>
          </cell>
          <cell r="AT1979" t="str">
            <v>Ы</v>
          </cell>
          <cell r="AU1979">
            <v>0</v>
          </cell>
          <cell r="AV1979">
            <v>0</v>
          </cell>
          <cell r="AW1979">
            <v>23</v>
          </cell>
          <cell r="AX1979">
            <v>1</v>
          </cell>
          <cell r="AY1979">
            <v>0</v>
          </cell>
          <cell r="AZ1979">
            <v>0</v>
          </cell>
          <cell r="BA1979">
            <v>0</v>
          </cell>
          <cell r="BB1979">
            <v>0</v>
          </cell>
          <cell r="BC1979">
            <v>38828</v>
          </cell>
        </row>
        <row r="1980">
          <cell r="A1980">
            <v>2006</v>
          </cell>
          <cell r="B1980">
            <v>2</v>
          </cell>
          <cell r="C1980">
            <v>594</v>
          </cell>
          <cell r="D1980">
            <v>21</v>
          </cell>
          <cell r="E1980">
            <v>792020</v>
          </cell>
          <cell r="F1980">
            <v>0</v>
          </cell>
          <cell r="G1980" t="str">
            <v>Затраты по ШПЗ (основные)</v>
          </cell>
          <cell r="H1980">
            <v>2011</v>
          </cell>
          <cell r="I1980">
            <v>7920</v>
          </cell>
          <cell r="J1980">
            <v>7410</v>
          </cell>
          <cell r="K1980">
            <v>1</v>
          </cell>
          <cell r="L1980">
            <v>0</v>
          </cell>
          <cell r="M1980">
            <v>0</v>
          </cell>
          <cell r="N1980">
            <v>0</v>
          </cell>
          <cell r="R1980">
            <v>0</v>
          </cell>
          <cell r="S1980">
            <v>0</v>
          </cell>
          <cell r="T1980">
            <v>0</v>
          </cell>
          <cell r="U1980">
            <v>37</v>
          </cell>
          <cell r="V1980">
            <v>0</v>
          </cell>
          <cell r="W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37</v>
          </cell>
          <cell r="AE1980">
            <v>130100</v>
          </cell>
          <cell r="AF1980">
            <v>0</v>
          </cell>
          <cell r="AI1980">
            <v>2251</v>
          </cell>
          <cell r="AK1980">
            <v>0</v>
          </cell>
          <cell r="AM1980">
            <v>723</v>
          </cell>
          <cell r="AN1980">
            <v>1</v>
          </cell>
          <cell r="AO1980">
            <v>393216</v>
          </cell>
          <cell r="AQ1980">
            <v>0</v>
          </cell>
          <cell r="AR1980">
            <v>0</v>
          </cell>
          <cell r="AS1980" t="str">
            <v>Ы</v>
          </cell>
          <cell r="AT1980" t="str">
            <v>Ы</v>
          </cell>
          <cell r="AU1980">
            <v>0</v>
          </cell>
          <cell r="AV1980">
            <v>0</v>
          </cell>
          <cell r="AW1980">
            <v>23</v>
          </cell>
          <cell r="AX1980">
            <v>1</v>
          </cell>
          <cell r="AY1980">
            <v>0</v>
          </cell>
          <cell r="AZ1980">
            <v>0</v>
          </cell>
          <cell r="BA1980">
            <v>0</v>
          </cell>
          <cell r="BB1980">
            <v>0</v>
          </cell>
          <cell r="BC1980">
            <v>38828</v>
          </cell>
        </row>
        <row r="1981">
          <cell r="A1981">
            <v>2006</v>
          </cell>
          <cell r="B1981">
            <v>2</v>
          </cell>
          <cell r="C1981">
            <v>595</v>
          </cell>
          <cell r="D1981">
            <v>21</v>
          </cell>
          <cell r="E1981">
            <v>792020</v>
          </cell>
          <cell r="F1981">
            <v>0</v>
          </cell>
          <cell r="G1981" t="str">
            <v>Затраты по ШПЗ (основные)</v>
          </cell>
          <cell r="H1981">
            <v>2011</v>
          </cell>
          <cell r="I1981">
            <v>7920</v>
          </cell>
          <cell r="J1981">
            <v>8233.89</v>
          </cell>
          <cell r="K1981">
            <v>1</v>
          </cell>
          <cell r="L1981">
            <v>0</v>
          </cell>
          <cell r="M1981">
            <v>0</v>
          </cell>
          <cell r="N1981">
            <v>0</v>
          </cell>
          <cell r="R1981">
            <v>0</v>
          </cell>
          <cell r="S1981">
            <v>0</v>
          </cell>
          <cell r="T1981">
            <v>0</v>
          </cell>
          <cell r="U1981">
            <v>37</v>
          </cell>
          <cell r="V1981">
            <v>0</v>
          </cell>
          <cell r="W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37</v>
          </cell>
          <cell r="AE1981">
            <v>131000</v>
          </cell>
          <cell r="AF1981">
            <v>0</v>
          </cell>
          <cell r="AI1981">
            <v>2251</v>
          </cell>
          <cell r="AK1981">
            <v>0</v>
          </cell>
          <cell r="AM1981">
            <v>724</v>
          </cell>
          <cell r="AN1981">
            <v>1</v>
          </cell>
          <cell r="AO1981">
            <v>393216</v>
          </cell>
          <cell r="AQ1981">
            <v>0</v>
          </cell>
          <cell r="AR1981">
            <v>0</v>
          </cell>
          <cell r="AS1981" t="str">
            <v>Ы</v>
          </cell>
          <cell r="AT1981" t="str">
            <v>Ы</v>
          </cell>
          <cell r="AU1981">
            <v>0</v>
          </cell>
          <cell r="AV1981">
            <v>0</v>
          </cell>
          <cell r="AW1981">
            <v>23</v>
          </cell>
          <cell r="AX1981">
            <v>1</v>
          </cell>
          <cell r="AY1981">
            <v>0</v>
          </cell>
          <cell r="AZ1981">
            <v>0</v>
          </cell>
          <cell r="BA1981">
            <v>0</v>
          </cell>
          <cell r="BB1981">
            <v>0</v>
          </cell>
          <cell r="BC1981">
            <v>38828</v>
          </cell>
        </row>
        <row r="1982">
          <cell r="A1982">
            <v>2006</v>
          </cell>
          <cell r="B1982">
            <v>2</v>
          </cell>
          <cell r="C1982">
            <v>596</v>
          </cell>
          <cell r="D1982">
            <v>21</v>
          </cell>
          <cell r="E1982">
            <v>792020</v>
          </cell>
          <cell r="F1982">
            <v>0</v>
          </cell>
          <cell r="G1982" t="str">
            <v>Затраты по ШПЗ (основные)</v>
          </cell>
          <cell r="H1982">
            <v>2011</v>
          </cell>
          <cell r="I1982">
            <v>7920</v>
          </cell>
          <cell r="J1982">
            <v>7847</v>
          </cell>
          <cell r="K1982">
            <v>1</v>
          </cell>
          <cell r="L1982">
            <v>0</v>
          </cell>
          <cell r="M1982">
            <v>0</v>
          </cell>
          <cell r="N1982">
            <v>0</v>
          </cell>
          <cell r="R1982">
            <v>0</v>
          </cell>
          <cell r="S1982">
            <v>0</v>
          </cell>
          <cell r="T1982">
            <v>0</v>
          </cell>
          <cell r="U1982">
            <v>37</v>
          </cell>
          <cell r="V1982">
            <v>0</v>
          </cell>
          <cell r="W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37</v>
          </cell>
          <cell r="AE1982">
            <v>131100</v>
          </cell>
          <cell r="AF1982">
            <v>0</v>
          </cell>
          <cell r="AI1982">
            <v>2251</v>
          </cell>
          <cell r="AK1982">
            <v>0</v>
          </cell>
          <cell r="AM1982">
            <v>725</v>
          </cell>
          <cell r="AN1982">
            <v>1</v>
          </cell>
          <cell r="AO1982">
            <v>393216</v>
          </cell>
          <cell r="AQ1982">
            <v>0</v>
          </cell>
          <cell r="AR1982">
            <v>0</v>
          </cell>
          <cell r="AS1982" t="str">
            <v>Ы</v>
          </cell>
          <cell r="AT1982" t="str">
            <v>Ы</v>
          </cell>
          <cell r="AU1982">
            <v>0</v>
          </cell>
          <cell r="AV1982">
            <v>0</v>
          </cell>
          <cell r="AW1982">
            <v>23</v>
          </cell>
          <cell r="AX1982">
            <v>1</v>
          </cell>
          <cell r="AY1982">
            <v>0</v>
          </cell>
          <cell r="AZ1982">
            <v>0</v>
          </cell>
          <cell r="BA1982">
            <v>0</v>
          </cell>
          <cell r="BB1982">
            <v>0</v>
          </cell>
          <cell r="BC1982">
            <v>38828</v>
          </cell>
        </row>
        <row r="1983">
          <cell r="A1983">
            <v>2006</v>
          </cell>
          <cell r="B1983">
            <v>2</v>
          </cell>
          <cell r="C1983">
            <v>597</v>
          </cell>
          <cell r="D1983">
            <v>21</v>
          </cell>
          <cell r="E1983">
            <v>792020</v>
          </cell>
          <cell r="F1983">
            <v>0</v>
          </cell>
          <cell r="G1983" t="str">
            <v>Затраты по ШПЗ (основные)</v>
          </cell>
          <cell r="H1983">
            <v>2011</v>
          </cell>
          <cell r="I1983">
            <v>7920</v>
          </cell>
          <cell r="J1983">
            <v>27014.34</v>
          </cell>
          <cell r="K1983">
            <v>1</v>
          </cell>
          <cell r="L1983">
            <v>0</v>
          </cell>
          <cell r="M1983">
            <v>0</v>
          </cell>
          <cell r="N1983">
            <v>0</v>
          </cell>
          <cell r="R1983">
            <v>0</v>
          </cell>
          <cell r="S1983">
            <v>0</v>
          </cell>
          <cell r="T1983">
            <v>0</v>
          </cell>
          <cell r="U1983">
            <v>37</v>
          </cell>
          <cell r="V1983">
            <v>0</v>
          </cell>
          <cell r="W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37</v>
          </cell>
          <cell r="AE1983">
            <v>132000</v>
          </cell>
          <cell r="AF1983">
            <v>0</v>
          </cell>
          <cell r="AI1983">
            <v>2251</v>
          </cell>
          <cell r="AK1983">
            <v>0</v>
          </cell>
          <cell r="AM1983">
            <v>726</v>
          </cell>
          <cell r="AN1983">
            <v>1</v>
          </cell>
          <cell r="AO1983">
            <v>393216</v>
          </cell>
          <cell r="AQ1983">
            <v>0</v>
          </cell>
          <cell r="AR1983">
            <v>0</v>
          </cell>
          <cell r="AS1983" t="str">
            <v>Ы</v>
          </cell>
          <cell r="AT1983" t="str">
            <v>Ы</v>
          </cell>
          <cell r="AU1983">
            <v>0</v>
          </cell>
          <cell r="AV1983">
            <v>0</v>
          </cell>
          <cell r="AW1983">
            <v>23</v>
          </cell>
          <cell r="AX1983">
            <v>1</v>
          </cell>
          <cell r="AY1983">
            <v>0</v>
          </cell>
          <cell r="AZ1983">
            <v>0</v>
          </cell>
          <cell r="BA1983">
            <v>0</v>
          </cell>
          <cell r="BB1983">
            <v>0</v>
          </cell>
          <cell r="BC1983">
            <v>38828</v>
          </cell>
        </row>
        <row r="1984">
          <cell r="A1984">
            <v>2006</v>
          </cell>
          <cell r="B1984">
            <v>2</v>
          </cell>
          <cell r="C1984">
            <v>598</v>
          </cell>
          <cell r="D1984">
            <v>21</v>
          </cell>
          <cell r="E1984">
            <v>792020</v>
          </cell>
          <cell r="F1984">
            <v>0</v>
          </cell>
          <cell r="G1984" t="str">
            <v>Затраты по ШПЗ (основные)</v>
          </cell>
          <cell r="H1984">
            <v>2011</v>
          </cell>
          <cell r="I1984">
            <v>7920</v>
          </cell>
          <cell r="J1984">
            <v>694246.47</v>
          </cell>
          <cell r="K1984">
            <v>1</v>
          </cell>
          <cell r="L1984">
            <v>0</v>
          </cell>
          <cell r="M1984">
            <v>0</v>
          </cell>
          <cell r="N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37</v>
          </cell>
          <cell r="V1984">
            <v>0</v>
          </cell>
          <cell r="W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37</v>
          </cell>
          <cell r="AE1984">
            <v>133200</v>
          </cell>
          <cell r="AF1984">
            <v>0</v>
          </cell>
          <cell r="AI1984">
            <v>2251</v>
          </cell>
          <cell r="AK1984">
            <v>0</v>
          </cell>
          <cell r="AM1984">
            <v>727</v>
          </cell>
          <cell r="AN1984">
            <v>1</v>
          </cell>
          <cell r="AO1984">
            <v>393216</v>
          </cell>
          <cell r="AQ1984">
            <v>0</v>
          </cell>
          <cell r="AR1984">
            <v>0</v>
          </cell>
          <cell r="AS1984" t="str">
            <v>Ы</v>
          </cell>
          <cell r="AT1984" t="str">
            <v>Ы</v>
          </cell>
          <cell r="AU1984">
            <v>0</v>
          </cell>
          <cell r="AV1984">
            <v>0</v>
          </cell>
          <cell r="AW1984">
            <v>23</v>
          </cell>
          <cell r="AX1984">
            <v>1</v>
          </cell>
          <cell r="AY1984">
            <v>0</v>
          </cell>
          <cell r="AZ1984">
            <v>0</v>
          </cell>
          <cell r="BA1984">
            <v>0</v>
          </cell>
          <cell r="BB1984">
            <v>0</v>
          </cell>
          <cell r="BC1984">
            <v>38828</v>
          </cell>
        </row>
        <row r="1985">
          <cell r="A1985">
            <v>2006</v>
          </cell>
          <cell r="B1985">
            <v>2</v>
          </cell>
          <cell r="C1985">
            <v>599</v>
          </cell>
          <cell r="D1985">
            <v>21</v>
          </cell>
          <cell r="E1985">
            <v>792020</v>
          </cell>
          <cell r="F1985">
            <v>0</v>
          </cell>
          <cell r="G1985" t="str">
            <v>Затраты по ШПЗ (основные)</v>
          </cell>
          <cell r="H1985">
            <v>2011</v>
          </cell>
          <cell r="I1985">
            <v>7920</v>
          </cell>
          <cell r="J1985">
            <v>46493.75</v>
          </cell>
          <cell r="K1985">
            <v>1</v>
          </cell>
          <cell r="L1985">
            <v>0</v>
          </cell>
          <cell r="M1985">
            <v>0</v>
          </cell>
          <cell r="N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37</v>
          </cell>
          <cell r="V1985">
            <v>0</v>
          </cell>
          <cell r="W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37</v>
          </cell>
          <cell r="AE1985">
            <v>135000</v>
          </cell>
          <cell r="AF1985">
            <v>0</v>
          </cell>
          <cell r="AI1985">
            <v>2251</v>
          </cell>
          <cell r="AK1985">
            <v>0</v>
          </cell>
          <cell r="AM1985">
            <v>728</v>
          </cell>
          <cell r="AN1985">
            <v>1</v>
          </cell>
          <cell r="AO1985">
            <v>393216</v>
          </cell>
          <cell r="AQ1985">
            <v>0</v>
          </cell>
          <cell r="AR1985">
            <v>0</v>
          </cell>
          <cell r="AS1985" t="str">
            <v>Ы</v>
          </cell>
          <cell r="AT1985" t="str">
            <v>Ы</v>
          </cell>
          <cell r="AU1985">
            <v>0</v>
          </cell>
          <cell r="AV1985">
            <v>0</v>
          </cell>
          <cell r="AW1985">
            <v>23</v>
          </cell>
          <cell r="AX1985">
            <v>1</v>
          </cell>
          <cell r="AY1985">
            <v>0</v>
          </cell>
          <cell r="AZ1985">
            <v>0</v>
          </cell>
          <cell r="BA1985">
            <v>0</v>
          </cell>
          <cell r="BB1985">
            <v>0</v>
          </cell>
          <cell r="BC1985">
            <v>38828</v>
          </cell>
        </row>
        <row r="1986">
          <cell r="A1986">
            <v>2006</v>
          </cell>
          <cell r="B1986">
            <v>2</v>
          </cell>
          <cell r="C1986">
            <v>600</v>
          </cell>
          <cell r="D1986">
            <v>21</v>
          </cell>
          <cell r="E1986">
            <v>792020</v>
          </cell>
          <cell r="F1986">
            <v>0</v>
          </cell>
          <cell r="G1986" t="str">
            <v>Затраты по ШПЗ (основные)</v>
          </cell>
          <cell r="H1986">
            <v>2011</v>
          </cell>
          <cell r="I1986">
            <v>7920</v>
          </cell>
          <cell r="J1986">
            <v>872547.67</v>
          </cell>
          <cell r="K1986">
            <v>1</v>
          </cell>
          <cell r="L1986">
            <v>0</v>
          </cell>
          <cell r="M1986">
            <v>0</v>
          </cell>
          <cell r="N1986">
            <v>0</v>
          </cell>
          <cell r="R1986">
            <v>0</v>
          </cell>
          <cell r="S1986">
            <v>0</v>
          </cell>
          <cell r="T1986">
            <v>0</v>
          </cell>
          <cell r="U1986">
            <v>37</v>
          </cell>
          <cell r="V1986">
            <v>0</v>
          </cell>
          <cell r="W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37</v>
          </cell>
          <cell r="AE1986">
            <v>143000</v>
          </cell>
          <cell r="AF1986">
            <v>0</v>
          </cell>
          <cell r="AI1986">
            <v>2251</v>
          </cell>
          <cell r="AK1986">
            <v>0</v>
          </cell>
          <cell r="AM1986">
            <v>729</v>
          </cell>
          <cell r="AN1986">
            <v>1</v>
          </cell>
          <cell r="AO1986">
            <v>393216</v>
          </cell>
          <cell r="AQ1986">
            <v>0</v>
          </cell>
          <cell r="AR1986">
            <v>0</v>
          </cell>
          <cell r="AS1986" t="str">
            <v>Ы</v>
          </cell>
          <cell r="AT1986" t="str">
            <v>Ы</v>
          </cell>
          <cell r="AU1986">
            <v>0</v>
          </cell>
          <cell r="AV1986">
            <v>0</v>
          </cell>
          <cell r="AW1986">
            <v>23</v>
          </cell>
          <cell r="AX1986">
            <v>1</v>
          </cell>
          <cell r="AY1986">
            <v>0</v>
          </cell>
          <cell r="AZ1986">
            <v>0</v>
          </cell>
          <cell r="BA1986">
            <v>0</v>
          </cell>
          <cell r="BB1986">
            <v>0</v>
          </cell>
          <cell r="BC1986">
            <v>38828</v>
          </cell>
        </row>
        <row r="1987">
          <cell r="A1987">
            <v>2006</v>
          </cell>
          <cell r="B1987">
            <v>2</v>
          </cell>
          <cell r="C1987">
            <v>601</v>
          </cell>
          <cell r="D1987">
            <v>21</v>
          </cell>
          <cell r="E1987">
            <v>792020</v>
          </cell>
          <cell r="F1987">
            <v>0</v>
          </cell>
          <cell r="G1987" t="str">
            <v>Затраты по ШПЗ (основные)</v>
          </cell>
          <cell r="H1987">
            <v>2011</v>
          </cell>
          <cell r="I1987">
            <v>7920</v>
          </cell>
          <cell r="J1987">
            <v>781163.21</v>
          </cell>
          <cell r="K1987">
            <v>1</v>
          </cell>
          <cell r="L1987">
            <v>0</v>
          </cell>
          <cell r="M1987">
            <v>0</v>
          </cell>
          <cell r="N1987">
            <v>0</v>
          </cell>
          <cell r="R1987">
            <v>0</v>
          </cell>
          <cell r="S1987">
            <v>0</v>
          </cell>
          <cell r="T1987">
            <v>0</v>
          </cell>
          <cell r="U1987">
            <v>37</v>
          </cell>
          <cell r="V1987">
            <v>0</v>
          </cell>
          <cell r="W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37</v>
          </cell>
          <cell r="AE1987">
            <v>151000</v>
          </cell>
          <cell r="AF1987">
            <v>0</v>
          </cell>
          <cell r="AI1987">
            <v>2251</v>
          </cell>
          <cell r="AK1987">
            <v>0</v>
          </cell>
          <cell r="AM1987">
            <v>730</v>
          </cell>
          <cell r="AN1987">
            <v>1</v>
          </cell>
          <cell r="AO1987">
            <v>393216</v>
          </cell>
          <cell r="AQ1987">
            <v>0</v>
          </cell>
          <cell r="AR1987">
            <v>0</v>
          </cell>
          <cell r="AS1987" t="str">
            <v>Ы</v>
          </cell>
          <cell r="AT1987" t="str">
            <v>Ы</v>
          </cell>
          <cell r="AU1987">
            <v>0</v>
          </cell>
          <cell r="AV1987">
            <v>0</v>
          </cell>
          <cell r="AW1987">
            <v>23</v>
          </cell>
          <cell r="AX1987">
            <v>1</v>
          </cell>
          <cell r="AY1987">
            <v>0</v>
          </cell>
          <cell r="AZ1987">
            <v>0</v>
          </cell>
          <cell r="BA1987">
            <v>0</v>
          </cell>
          <cell r="BB1987">
            <v>0</v>
          </cell>
          <cell r="BC1987">
            <v>38828</v>
          </cell>
        </row>
        <row r="1988">
          <cell r="A1988">
            <v>2006</v>
          </cell>
          <cell r="B1988">
            <v>2</v>
          </cell>
          <cell r="C1988">
            <v>602</v>
          </cell>
          <cell r="D1988">
            <v>21</v>
          </cell>
          <cell r="E1988">
            <v>792020</v>
          </cell>
          <cell r="F1988">
            <v>0</v>
          </cell>
          <cell r="G1988" t="str">
            <v>Затраты по ШПЗ (основные)</v>
          </cell>
          <cell r="H1988">
            <v>2011</v>
          </cell>
          <cell r="I1988">
            <v>7920</v>
          </cell>
          <cell r="J1988">
            <v>176735.56</v>
          </cell>
          <cell r="K1988">
            <v>1</v>
          </cell>
          <cell r="L1988">
            <v>0</v>
          </cell>
          <cell r="M1988">
            <v>0</v>
          </cell>
          <cell r="N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37</v>
          </cell>
          <cell r="V1988">
            <v>0</v>
          </cell>
          <cell r="W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37</v>
          </cell>
          <cell r="AE1988">
            <v>152000</v>
          </cell>
          <cell r="AF1988">
            <v>0</v>
          </cell>
          <cell r="AI1988">
            <v>2251</v>
          </cell>
          <cell r="AK1988">
            <v>0</v>
          </cell>
          <cell r="AM1988">
            <v>731</v>
          </cell>
          <cell r="AN1988">
            <v>1</v>
          </cell>
          <cell r="AO1988">
            <v>393216</v>
          </cell>
          <cell r="AQ1988">
            <v>0</v>
          </cell>
          <cell r="AR1988">
            <v>0</v>
          </cell>
          <cell r="AS1988" t="str">
            <v>Ы</v>
          </cell>
          <cell r="AT1988" t="str">
            <v>Ы</v>
          </cell>
          <cell r="AU1988">
            <v>0</v>
          </cell>
          <cell r="AV1988">
            <v>0</v>
          </cell>
          <cell r="AW1988">
            <v>23</v>
          </cell>
          <cell r="AX1988">
            <v>1</v>
          </cell>
          <cell r="AY1988">
            <v>0</v>
          </cell>
          <cell r="AZ1988">
            <v>0</v>
          </cell>
          <cell r="BA1988">
            <v>0</v>
          </cell>
          <cell r="BB1988">
            <v>0</v>
          </cell>
          <cell r="BC1988">
            <v>38828</v>
          </cell>
        </row>
        <row r="1989">
          <cell r="A1989">
            <v>2006</v>
          </cell>
          <cell r="B1989">
            <v>2</v>
          </cell>
          <cell r="C1989">
            <v>603</v>
          </cell>
          <cell r="D1989">
            <v>21</v>
          </cell>
          <cell r="E1989">
            <v>792020</v>
          </cell>
          <cell r="F1989">
            <v>0</v>
          </cell>
          <cell r="G1989" t="str">
            <v>Затраты по ШПЗ (основные)</v>
          </cell>
          <cell r="H1989">
            <v>2011</v>
          </cell>
          <cell r="I1989">
            <v>7920</v>
          </cell>
          <cell r="J1989">
            <v>7744370.9800000004</v>
          </cell>
          <cell r="K1989">
            <v>1</v>
          </cell>
          <cell r="L1989">
            <v>0</v>
          </cell>
          <cell r="M1989">
            <v>0</v>
          </cell>
          <cell r="N1989">
            <v>0</v>
          </cell>
          <cell r="R1989">
            <v>0</v>
          </cell>
          <cell r="S1989">
            <v>0</v>
          </cell>
          <cell r="T1989">
            <v>0</v>
          </cell>
          <cell r="U1989">
            <v>37</v>
          </cell>
          <cell r="V1989">
            <v>0</v>
          </cell>
          <cell r="W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37</v>
          </cell>
          <cell r="AE1989">
            <v>220000</v>
          </cell>
          <cell r="AF1989">
            <v>0</v>
          </cell>
          <cell r="AI1989">
            <v>2251</v>
          </cell>
          <cell r="AK1989">
            <v>0</v>
          </cell>
          <cell r="AM1989">
            <v>732</v>
          </cell>
          <cell r="AN1989">
            <v>1</v>
          </cell>
          <cell r="AO1989">
            <v>393216</v>
          </cell>
          <cell r="AQ1989">
            <v>0</v>
          </cell>
          <cell r="AR1989">
            <v>0</v>
          </cell>
          <cell r="AS1989" t="str">
            <v>Ы</v>
          </cell>
          <cell r="AT1989" t="str">
            <v>Ы</v>
          </cell>
          <cell r="AU1989">
            <v>0</v>
          </cell>
          <cell r="AV1989">
            <v>0</v>
          </cell>
          <cell r="AW1989">
            <v>23</v>
          </cell>
          <cell r="AX1989">
            <v>1</v>
          </cell>
          <cell r="AY1989">
            <v>0</v>
          </cell>
          <cell r="AZ1989">
            <v>0</v>
          </cell>
          <cell r="BA1989">
            <v>0</v>
          </cell>
          <cell r="BB1989">
            <v>0</v>
          </cell>
          <cell r="BC1989">
            <v>38828</v>
          </cell>
        </row>
        <row r="1990">
          <cell r="A1990">
            <v>2006</v>
          </cell>
          <cell r="B1990">
            <v>2</v>
          </cell>
          <cell r="C1990">
            <v>604</v>
          </cell>
          <cell r="D1990">
            <v>21</v>
          </cell>
          <cell r="E1990">
            <v>792020</v>
          </cell>
          <cell r="F1990">
            <v>0</v>
          </cell>
          <cell r="G1990" t="str">
            <v>Затраты по ШПЗ (основные)</v>
          </cell>
          <cell r="H1990">
            <v>2011</v>
          </cell>
          <cell r="I1990">
            <v>7920</v>
          </cell>
          <cell r="J1990">
            <v>4062671.53</v>
          </cell>
          <cell r="K1990">
            <v>1</v>
          </cell>
          <cell r="L1990">
            <v>0</v>
          </cell>
          <cell r="M1990">
            <v>0</v>
          </cell>
          <cell r="N1990">
            <v>0</v>
          </cell>
          <cell r="R1990">
            <v>0</v>
          </cell>
          <cell r="S1990">
            <v>0</v>
          </cell>
          <cell r="T1990">
            <v>0</v>
          </cell>
          <cell r="U1990">
            <v>37</v>
          </cell>
          <cell r="V1990">
            <v>0</v>
          </cell>
          <cell r="W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37</v>
          </cell>
          <cell r="AE1990">
            <v>230000</v>
          </cell>
          <cell r="AF1990">
            <v>0</v>
          </cell>
          <cell r="AI1990">
            <v>2251</v>
          </cell>
          <cell r="AK1990">
            <v>0</v>
          </cell>
          <cell r="AM1990">
            <v>733</v>
          </cell>
          <cell r="AN1990">
            <v>1</v>
          </cell>
          <cell r="AO1990">
            <v>393216</v>
          </cell>
          <cell r="AQ1990">
            <v>0</v>
          </cell>
          <cell r="AR1990">
            <v>0</v>
          </cell>
          <cell r="AS1990" t="str">
            <v>Ы</v>
          </cell>
          <cell r="AT1990" t="str">
            <v>Ы</v>
          </cell>
          <cell r="AU1990">
            <v>0</v>
          </cell>
          <cell r="AV1990">
            <v>0</v>
          </cell>
          <cell r="AW1990">
            <v>23</v>
          </cell>
          <cell r="AX1990">
            <v>1</v>
          </cell>
          <cell r="AY1990">
            <v>0</v>
          </cell>
          <cell r="AZ1990">
            <v>0</v>
          </cell>
          <cell r="BA1990">
            <v>0</v>
          </cell>
          <cell r="BB1990">
            <v>0</v>
          </cell>
          <cell r="BC1990">
            <v>38828</v>
          </cell>
        </row>
        <row r="1991">
          <cell r="A1991">
            <v>2006</v>
          </cell>
          <cell r="B1991">
            <v>2</v>
          </cell>
          <cell r="C1991">
            <v>605</v>
          </cell>
          <cell r="D1991">
            <v>21</v>
          </cell>
          <cell r="E1991">
            <v>792020</v>
          </cell>
          <cell r="F1991">
            <v>0</v>
          </cell>
          <cell r="G1991" t="str">
            <v>Затраты по ШПЗ (основные)</v>
          </cell>
          <cell r="H1991">
            <v>2011</v>
          </cell>
          <cell r="I1991">
            <v>7920</v>
          </cell>
          <cell r="J1991">
            <v>43900</v>
          </cell>
          <cell r="K1991">
            <v>1</v>
          </cell>
          <cell r="L1991">
            <v>0</v>
          </cell>
          <cell r="M1991">
            <v>0</v>
          </cell>
          <cell r="N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37</v>
          </cell>
          <cell r="V1991">
            <v>0</v>
          </cell>
          <cell r="W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37</v>
          </cell>
          <cell r="AE1991">
            <v>250000</v>
          </cell>
          <cell r="AF1991">
            <v>0</v>
          </cell>
          <cell r="AI1991">
            <v>2251</v>
          </cell>
          <cell r="AK1991">
            <v>0</v>
          </cell>
          <cell r="AM1991">
            <v>734</v>
          </cell>
          <cell r="AN1991">
            <v>1</v>
          </cell>
          <cell r="AO1991">
            <v>393216</v>
          </cell>
          <cell r="AQ1991">
            <v>0</v>
          </cell>
          <cell r="AR1991">
            <v>0</v>
          </cell>
          <cell r="AS1991" t="str">
            <v>Ы</v>
          </cell>
          <cell r="AT1991" t="str">
            <v>Ы</v>
          </cell>
          <cell r="AU1991">
            <v>0</v>
          </cell>
          <cell r="AV1991">
            <v>0</v>
          </cell>
          <cell r="AW1991">
            <v>23</v>
          </cell>
          <cell r="AX1991">
            <v>1</v>
          </cell>
          <cell r="AY1991">
            <v>0</v>
          </cell>
          <cell r="AZ1991">
            <v>0</v>
          </cell>
          <cell r="BA1991">
            <v>0</v>
          </cell>
          <cell r="BB1991">
            <v>0</v>
          </cell>
          <cell r="BC1991">
            <v>38828</v>
          </cell>
        </row>
        <row r="1992">
          <cell r="A1992">
            <v>2006</v>
          </cell>
          <cell r="B1992">
            <v>2</v>
          </cell>
          <cell r="C1992">
            <v>606</v>
          </cell>
          <cell r="D1992">
            <v>21</v>
          </cell>
          <cell r="E1992">
            <v>792020</v>
          </cell>
          <cell r="F1992">
            <v>0</v>
          </cell>
          <cell r="G1992" t="str">
            <v>Затраты по ШПЗ (основные)</v>
          </cell>
          <cell r="H1992">
            <v>2011</v>
          </cell>
          <cell r="I1992">
            <v>7920</v>
          </cell>
          <cell r="J1992">
            <v>75455.72</v>
          </cell>
          <cell r="K1992">
            <v>1</v>
          </cell>
          <cell r="L1992">
            <v>0</v>
          </cell>
          <cell r="M1992">
            <v>0</v>
          </cell>
          <cell r="N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37</v>
          </cell>
          <cell r="V1992">
            <v>0</v>
          </cell>
          <cell r="W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37</v>
          </cell>
          <cell r="AE1992">
            <v>260000</v>
          </cell>
          <cell r="AF1992">
            <v>0</v>
          </cell>
          <cell r="AI1992">
            <v>2251</v>
          </cell>
          <cell r="AK1992">
            <v>0</v>
          </cell>
          <cell r="AM1992">
            <v>735</v>
          </cell>
          <cell r="AN1992">
            <v>1</v>
          </cell>
          <cell r="AO1992">
            <v>393216</v>
          </cell>
          <cell r="AQ1992">
            <v>0</v>
          </cell>
          <cell r="AR1992">
            <v>0</v>
          </cell>
          <cell r="AS1992" t="str">
            <v>Ы</v>
          </cell>
          <cell r="AT1992" t="str">
            <v>Ы</v>
          </cell>
          <cell r="AU1992">
            <v>0</v>
          </cell>
          <cell r="AV1992">
            <v>0</v>
          </cell>
          <cell r="AW1992">
            <v>23</v>
          </cell>
          <cell r="AX1992">
            <v>1</v>
          </cell>
          <cell r="AY1992">
            <v>0</v>
          </cell>
          <cell r="AZ1992">
            <v>0</v>
          </cell>
          <cell r="BA1992">
            <v>0</v>
          </cell>
          <cell r="BB1992">
            <v>0</v>
          </cell>
          <cell r="BC1992">
            <v>38828</v>
          </cell>
        </row>
        <row r="1993">
          <cell r="A1993">
            <v>2006</v>
          </cell>
          <cell r="B1993">
            <v>2</v>
          </cell>
          <cell r="C1993">
            <v>607</v>
          </cell>
          <cell r="D1993">
            <v>21</v>
          </cell>
          <cell r="E1993">
            <v>792020</v>
          </cell>
          <cell r="F1993">
            <v>0</v>
          </cell>
          <cell r="G1993" t="str">
            <v>Затраты по ШПЗ (основные)</v>
          </cell>
          <cell r="H1993">
            <v>2011</v>
          </cell>
          <cell r="I1993">
            <v>7920</v>
          </cell>
          <cell r="J1993">
            <v>1096874.73</v>
          </cell>
          <cell r="K1993">
            <v>1</v>
          </cell>
          <cell r="L1993">
            <v>0</v>
          </cell>
          <cell r="M1993">
            <v>0</v>
          </cell>
          <cell r="N1993">
            <v>0</v>
          </cell>
          <cell r="R1993">
            <v>0</v>
          </cell>
          <cell r="S1993">
            <v>0</v>
          </cell>
          <cell r="T1993">
            <v>0</v>
          </cell>
          <cell r="U1993">
            <v>37</v>
          </cell>
          <cell r="V1993">
            <v>0</v>
          </cell>
          <cell r="W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37</v>
          </cell>
          <cell r="AE1993">
            <v>270000</v>
          </cell>
          <cell r="AF1993">
            <v>0</v>
          </cell>
          <cell r="AI1993">
            <v>2251</v>
          </cell>
          <cell r="AK1993">
            <v>0</v>
          </cell>
          <cell r="AM1993">
            <v>736</v>
          </cell>
          <cell r="AN1993">
            <v>1</v>
          </cell>
          <cell r="AO1993">
            <v>393216</v>
          </cell>
          <cell r="AQ1993">
            <v>0</v>
          </cell>
          <cell r="AR1993">
            <v>0</v>
          </cell>
          <cell r="AS1993" t="str">
            <v>Ы</v>
          </cell>
          <cell r="AT1993" t="str">
            <v>Ы</v>
          </cell>
          <cell r="AU1993">
            <v>0</v>
          </cell>
          <cell r="AV1993">
            <v>0</v>
          </cell>
          <cell r="AW1993">
            <v>23</v>
          </cell>
          <cell r="AX1993">
            <v>1</v>
          </cell>
          <cell r="AY1993">
            <v>0</v>
          </cell>
          <cell r="AZ1993">
            <v>0</v>
          </cell>
          <cell r="BA1993">
            <v>0</v>
          </cell>
          <cell r="BB1993">
            <v>0</v>
          </cell>
          <cell r="BC1993">
            <v>38828</v>
          </cell>
        </row>
        <row r="1994">
          <cell r="A1994">
            <v>2006</v>
          </cell>
          <cell r="B1994">
            <v>2</v>
          </cell>
          <cell r="C1994">
            <v>608</v>
          </cell>
          <cell r="D1994">
            <v>21</v>
          </cell>
          <cell r="E1994">
            <v>792020</v>
          </cell>
          <cell r="F1994">
            <v>0</v>
          </cell>
          <cell r="G1994" t="str">
            <v>Затраты по ШПЗ (основные)</v>
          </cell>
          <cell r="H1994">
            <v>2011</v>
          </cell>
          <cell r="I1994">
            <v>7920</v>
          </cell>
          <cell r="J1994">
            <v>35576.400000000001</v>
          </cell>
          <cell r="K1994">
            <v>1</v>
          </cell>
          <cell r="L1994">
            <v>0</v>
          </cell>
          <cell r="M1994">
            <v>0</v>
          </cell>
          <cell r="N1994">
            <v>0</v>
          </cell>
          <cell r="R1994">
            <v>0</v>
          </cell>
          <cell r="S1994">
            <v>0</v>
          </cell>
          <cell r="T1994">
            <v>0</v>
          </cell>
          <cell r="U1994">
            <v>37</v>
          </cell>
          <cell r="V1994">
            <v>0</v>
          </cell>
          <cell r="W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37</v>
          </cell>
          <cell r="AE1994">
            <v>280000</v>
          </cell>
          <cell r="AF1994">
            <v>0</v>
          </cell>
          <cell r="AI1994">
            <v>2251</v>
          </cell>
          <cell r="AK1994">
            <v>0</v>
          </cell>
          <cell r="AM1994">
            <v>737</v>
          </cell>
          <cell r="AN1994">
            <v>1</v>
          </cell>
          <cell r="AO1994">
            <v>393216</v>
          </cell>
          <cell r="AQ1994">
            <v>0</v>
          </cell>
          <cell r="AR1994">
            <v>0</v>
          </cell>
          <cell r="AS1994" t="str">
            <v>Ы</v>
          </cell>
          <cell r="AT1994" t="str">
            <v>Ы</v>
          </cell>
          <cell r="AU1994">
            <v>0</v>
          </cell>
          <cell r="AV1994">
            <v>0</v>
          </cell>
          <cell r="AW1994">
            <v>23</v>
          </cell>
          <cell r="AX1994">
            <v>1</v>
          </cell>
          <cell r="AY1994">
            <v>0</v>
          </cell>
          <cell r="AZ1994">
            <v>0</v>
          </cell>
          <cell r="BA1994">
            <v>0</v>
          </cell>
          <cell r="BB1994">
            <v>0</v>
          </cell>
          <cell r="BC1994">
            <v>38828</v>
          </cell>
        </row>
        <row r="1995">
          <cell r="A1995">
            <v>2006</v>
          </cell>
          <cell r="B1995">
            <v>2</v>
          </cell>
          <cell r="C1995">
            <v>609</v>
          </cell>
          <cell r="D1995">
            <v>21</v>
          </cell>
          <cell r="E1995">
            <v>792020</v>
          </cell>
          <cell r="F1995">
            <v>0</v>
          </cell>
          <cell r="G1995" t="str">
            <v>Затраты по ШПЗ (основные)</v>
          </cell>
          <cell r="H1995">
            <v>2011</v>
          </cell>
          <cell r="I1995">
            <v>7920</v>
          </cell>
          <cell r="J1995">
            <v>416860.02</v>
          </cell>
          <cell r="K1995">
            <v>1</v>
          </cell>
          <cell r="L1995">
            <v>0</v>
          </cell>
          <cell r="M1995">
            <v>0</v>
          </cell>
          <cell r="N1995">
            <v>0</v>
          </cell>
          <cell r="R1995">
            <v>0</v>
          </cell>
          <cell r="S1995">
            <v>0</v>
          </cell>
          <cell r="T1995">
            <v>0</v>
          </cell>
          <cell r="U1995">
            <v>37</v>
          </cell>
          <cell r="V1995">
            <v>0</v>
          </cell>
          <cell r="W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37</v>
          </cell>
          <cell r="AE1995">
            <v>280100</v>
          </cell>
          <cell r="AF1995">
            <v>0</v>
          </cell>
          <cell r="AI1995">
            <v>2251</v>
          </cell>
          <cell r="AK1995">
            <v>0</v>
          </cell>
          <cell r="AM1995">
            <v>738</v>
          </cell>
          <cell r="AN1995">
            <v>1</v>
          </cell>
          <cell r="AO1995">
            <v>393216</v>
          </cell>
          <cell r="AQ1995">
            <v>0</v>
          </cell>
          <cell r="AR1995">
            <v>0</v>
          </cell>
          <cell r="AS1995" t="str">
            <v>Ы</v>
          </cell>
          <cell r="AT1995" t="str">
            <v>Ы</v>
          </cell>
          <cell r="AU1995">
            <v>0</v>
          </cell>
          <cell r="AV1995">
            <v>0</v>
          </cell>
          <cell r="AW1995">
            <v>23</v>
          </cell>
          <cell r="AX1995">
            <v>1</v>
          </cell>
          <cell r="AY1995">
            <v>0</v>
          </cell>
          <cell r="AZ1995">
            <v>0</v>
          </cell>
          <cell r="BA1995">
            <v>0</v>
          </cell>
          <cell r="BB1995">
            <v>0</v>
          </cell>
          <cell r="BC1995">
            <v>38828</v>
          </cell>
        </row>
        <row r="1996">
          <cell r="A1996">
            <v>2006</v>
          </cell>
          <cell r="B1996">
            <v>2</v>
          </cell>
          <cell r="C1996">
            <v>610</v>
          </cell>
          <cell r="D1996">
            <v>21</v>
          </cell>
          <cell r="E1996">
            <v>792020</v>
          </cell>
          <cell r="F1996">
            <v>0</v>
          </cell>
          <cell r="G1996" t="str">
            <v>Затраты по ШПЗ (основные)</v>
          </cell>
          <cell r="H1996">
            <v>2011</v>
          </cell>
          <cell r="I1996">
            <v>7920</v>
          </cell>
          <cell r="J1996">
            <v>23194.17</v>
          </cell>
          <cell r="K1996">
            <v>1</v>
          </cell>
          <cell r="L1996">
            <v>0</v>
          </cell>
          <cell r="M1996">
            <v>0</v>
          </cell>
          <cell r="N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37</v>
          </cell>
          <cell r="V1996">
            <v>0</v>
          </cell>
          <cell r="W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37</v>
          </cell>
          <cell r="AE1996">
            <v>280200</v>
          </cell>
          <cell r="AF1996">
            <v>0</v>
          </cell>
          <cell r="AI1996">
            <v>2251</v>
          </cell>
          <cell r="AK1996">
            <v>0</v>
          </cell>
          <cell r="AM1996">
            <v>739</v>
          </cell>
          <cell r="AN1996">
            <v>1</v>
          </cell>
          <cell r="AO1996">
            <v>393216</v>
          </cell>
          <cell r="AQ1996">
            <v>0</v>
          </cell>
          <cell r="AR1996">
            <v>0</v>
          </cell>
          <cell r="AS1996" t="str">
            <v>Ы</v>
          </cell>
          <cell r="AT1996" t="str">
            <v>Ы</v>
          </cell>
          <cell r="AU1996">
            <v>0</v>
          </cell>
          <cell r="AV1996">
            <v>0</v>
          </cell>
          <cell r="AW1996">
            <v>23</v>
          </cell>
          <cell r="AX1996">
            <v>1</v>
          </cell>
          <cell r="AY1996">
            <v>0</v>
          </cell>
          <cell r="AZ1996">
            <v>0</v>
          </cell>
          <cell r="BA1996">
            <v>0</v>
          </cell>
          <cell r="BB1996">
            <v>0</v>
          </cell>
          <cell r="BC1996">
            <v>38828</v>
          </cell>
        </row>
        <row r="1997">
          <cell r="A1997">
            <v>2006</v>
          </cell>
          <cell r="B1997">
            <v>2</v>
          </cell>
          <cell r="C1997">
            <v>611</v>
          </cell>
          <cell r="D1997">
            <v>21</v>
          </cell>
          <cell r="E1997">
            <v>792020</v>
          </cell>
          <cell r="F1997">
            <v>0</v>
          </cell>
          <cell r="G1997" t="str">
            <v>Затраты по ШПЗ (основные)</v>
          </cell>
          <cell r="H1997">
            <v>2011</v>
          </cell>
          <cell r="I1997">
            <v>7920</v>
          </cell>
          <cell r="J1997">
            <v>11088.78</v>
          </cell>
          <cell r="K1997">
            <v>1</v>
          </cell>
          <cell r="L1997">
            <v>0</v>
          </cell>
          <cell r="M1997">
            <v>0</v>
          </cell>
          <cell r="N1997">
            <v>0</v>
          </cell>
          <cell r="R1997">
            <v>0</v>
          </cell>
          <cell r="S1997">
            <v>0</v>
          </cell>
          <cell r="T1997">
            <v>0</v>
          </cell>
          <cell r="U1997">
            <v>37</v>
          </cell>
          <cell r="V1997">
            <v>0</v>
          </cell>
          <cell r="W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37</v>
          </cell>
          <cell r="AE1997">
            <v>280300</v>
          </cell>
          <cell r="AF1997">
            <v>0</v>
          </cell>
          <cell r="AI1997">
            <v>2251</v>
          </cell>
          <cell r="AK1997">
            <v>0</v>
          </cell>
          <cell r="AM1997">
            <v>740</v>
          </cell>
          <cell r="AN1997">
            <v>1</v>
          </cell>
          <cell r="AO1997">
            <v>393216</v>
          </cell>
          <cell r="AQ1997">
            <v>0</v>
          </cell>
          <cell r="AR1997">
            <v>0</v>
          </cell>
          <cell r="AS1997" t="str">
            <v>Ы</v>
          </cell>
          <cell r="AT1997" t="str">
            <v>Ы</v>
          </cell>
          <cell r="AU1997">
            <v>0</v>
          </cell>
          <cell r="AV1997">
            <v>0</v>
          </cell>
          <cell r="AW1997">
            <v>23</v>
          </cell>
          <cell r="AX1997">
            <v>1</v>
          </cell>
          <cell r="AY1997">
            <v>0</v>
          </cell>
          <cell r="AZ1997">
            <v>0</v>
          </cell>
          <cell r="BA1997">
            <v>0</v>
          </cell>
          <cell r="BB1997">
            <v>0</v>
          </cell>
          <cell r="BC1997">
            <v>38828</v>
          </cell>
        </row>
        <row r="1998">
          <cell r="A1998">
            <v>2006</v>
          </cell>
          <cell r="B1998">
            <v>2</v>
          </cell>
          <cell r="C1998">
            <v>612</v>
          </cell>
          <cell r="D1998">
            <v>21</v>
          </cell>
          <cell r="E1998">
            <v>792020</v>
          </cell>
          <cell r="F1998">
            <v>0</v>
          </cell>
          <cell r="G1998" t="str">
            <v>Затраты по ШПЗ (основные)</v>
          </cell>
          <cell r="H1998">
            <v>2011</v>
          </cell>
          <cell r="I1998">
            <v>7920</v>
          </cell>
          <cell r="J1998">
            <v>1073677.33</v>
          </cell>
          <cell r="K1998">
            <v>1</v>
          </cell>
          <cell r="L1998">
            <v>0</v>
          </cell>
          <cell r="M1998">
            <v>0</v>
          </cell>
          <cell r="N1998">
            <v>0</v>
          </cell>
          <cell r="R1998">
            <v>0</v>
          </cell>
          <cell r="S1998">
            <v>0</v>
          </cell>
          <cell r="T1998">
            <v>0</v>
          </cell>
          <cell r="U1998">
            <v>37</v>
          </cell>
          <cell r="V1998">
            <v>0</v>
          </cell>
          <cell r="W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37</v>
          </cell>
          <cell r="AE1998">
            <v>280400</v>
          </cell>
          <cell r="AF1998">
            <v>0</v>
          </cell>
          <cell r="AI1998">
            <v>2251</v>
          </cell>
          <cell r="AK1998">
            <v>0</v>
          </cell>
          <cell r="AM1998">
            <v>741</v>
          </cell>
          <cell r="AN1998">
            <v>1</v>
          </cell>
          <cell r="AO1998">
            <v>393216</v>
          </cell>
          <cell r="AQ1998">
            <v>0</v>
          </cell>
          <cell r="AR1998">
            <v>0</v>
          </cell>
          <cell r="AS1998" t="str">
            <v>Ы</v>
          </cell>
          <cell r="AT1998" t="str">
            <v>Ы</v>
          </cell>
          <cell r="AU1998">
            <v>0</v>
          </cell>
          <cell r="AV1998">
            <v>0</v>
          </cell>
          <cell r="AW1998">
            <v>23</v>
          </cell>
          <cell r="AX1998">
            <v>1</v>
          </cell>
          <cell r="AY1998">
            <v>0</v>
          </cell>
          <cell r="AZ1998">
            <v>0</v>
          </cell>
          <cell r="BA1998">
            <v>0</v>
          </cell>
          <cell r="BB1998">
            <v>0</v>
          </cell>
          <cell r="BC1998">
            <v>38828</v>
          </cell>
        </row>
        <row r="1999">
          <cell r="A1999">
            <v>2006</v>
          </cell>
          <cell r="B1999">
            <v>2</v>
          </cell>
          <cell r="C1999">
            <v>613</v>
          </cell>
          <cell r="D1999">
            <v>21</v>
          </cell>
          <cell r="E1999">
            <v>792020</v>
          </cell>
          <cell r="F1999">
            <v>0</v>
          </cell>
          <cell r="G1999" t="str">
            <v>Затраты по ШПЗ (основные)</v>
          </cell>
          <cell r="H1999">
            <v>2011</v>
          </cell>
          <cell r="I1999">
            <v>7920</v>
          </cell>
          <cell r="J1999">
            <v>25819.87</v>
          </cell>
          <cell r="K1999">
            <v>1</v>
          </cell>
          <cell r="L1999">
            <v>0</v>
          </cell>
          <cell r="M1999">
            <v>0</v>
          </cell>
          <cell r="N1999">
            <v>0</v>
          </cell>
          <cell r="R1999">
            <v>0</v>
          </cell>
          <cell r="S1999">
            <v>0</v>
          </cell>
          <cell r="T1999">
            <v>0</v>
          </cell>
          <cell r="U1999">
            <v>37</v>
          </cell>
          <cell r="V1999">
            <v>0</v>
          </cell>
          <cell r="W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37</v>
          </cell>
          <cell r="AE1999">
            <v>281000</v>
          </cell>
          <cell r="AF1999">
            <v>0</v>
          </cell>
          <cell r="AI1999">
            <v>2251</v>
          </cell>
          <cell r="AK1999">
            <v>0</v>
          </cell>
          <cell r="AM1999">
            <v>742</v>
          </cell>
          <cell r="AN1999">
            <v>1</v>
          </cell>
          <cell r="AO1999">
            <v>393216</v>
          </cell>
          <cell r="AQ1999">
            <v>0</v>
          </cell>
          <cell r="AR1999">
            <v>0</v>
          </cell>
          <cell r="AS1999" t="str">
            <v>Ы</v>
          </cell>
          <cell r="AT1999" t="str">
            <v>Ы</v>
          </cell>
          <cell r="AU1999">
            <v>0</v>
          </cell>
          <cell r="AV1999">
            <v>0</v>
          </cell>
          <cell r="AW1999">
            <v>23</v>
          </cell>
          <cell r="AX1999">
            <v>1</v>
          </cell>
          <cell r="AY1999">
            <v>0</v>
          </cell>
          <cell r="AZ1999">
            <v>0</v>
          </cell>
          <cell r="BA1999">
            <v>0</v>
          </cell>
          <cell r="BB1999">
            <v>0</v>
          </cell>
          <cell r="BC1999">
            <v>38828</v>
          </cell>
        </row>
        <row r="2000">
          <cell r="A2000">
            <v>2006</v>
          </cell>
          <cell r="B2000">
            <v>2</v>
          </cell>
          <cell r="C2000">
            <v>614</v>
          </cell>
          <cell r="D2000">
            <v>21</v>
          </cell>
          <cell r="E2000">
            <v>792020</v>
          </cell>
          <cell r="F2000">
            <v>0</v>
          </cell>
          <cell r="G2000" t="str">
            <v>Затраты по ШПЗ (основные)</v>
          </cell>
          <cell r="H2000">
            <v>2011</v>
          </cell>
          <cell r="I2000">
            <v>7920</v>
          </cell>
          <cell r="J2000">
            <v>45475.54</v>
          </cell>
          <cell r="K2000">
            <v>1</v>
          </cell>
          <cell r="L2000">
            <v>0</v>
          </cell>
          <cell r="M2000">
            <v>0</v>
          </cell>
          <cell r="N2000">
            <v>0</v>
          </cell>
          <cell r="R2000">
            <v>0</v>
          </cell>
          <cell r="S2000">
            <v>0</v>
          </cell>
          <cell r="T2000">
            <v>0</v>
          </cell>
          <cell r="U2000">
            <v>37</v>
          </cell>
          <cell r="V2000">
            <v>0</v>
          </cell>
          <cell r="W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37</v>
          </cell>
          <cell r="AE2000">
            <v>281100</v>
          </cell>
          <cell r="AF2000">
            <v>0</v>
          </cell>
          <cell r="AI2000">
            <v>2251</v>
          </cell>
          <cell r="AK2000">
            <v>0</v>
          </cell>
          <cell r="AM2000">
            <v>743</v>
          </cell>
          <cell r="AN2000">
            <v>1</v>
          </cell>
          <cell r="AO2000">
            <v>393216</v>
          </cell>
          <cell r="AQ2000">
            <v>0</v>
          </cell>
          <cell r="AR2000">
            <v>0</v>
          </cell>
          <cell r="AS2000" t="str">
            <v>Ы</v>
          </cell>
          <cell r="AT2000" t="str">
            <v>Ы</v>
          </cell>
          <cell r="AU2000">
            <v>0</v>
          </cell>
          <cell r="AV2000">
            <v>0</v>
          </cell>
          <cell r="AW2000">
            <v>23</v>
          </cell>
          <cell r="AX2000">
            <v>1</v>
          </cell>
          <cell r="AY2000">
            <v>0</v>
          </cell>
          <cell r="AZ2000">
            <v>0</v>
          </cell>
          <cell r="BA2000">
            <v>0</v>
          </cell>
          <cell r="BB2000">
            <v>0</v>
          </cell>
          <cell r="BC2000">
            <v>38828</v>
          </cell>
        </row>
        <row r="2001">
          <cell r="A2001">
            <v>2006</v>
          </cell>
          <cell r="B2001">
            <v>2</v>
          </cell>
          <cell r="C2001">
            <v>615</v>
          </cell>
          <cell r="D2001">
            <v>21</v>
          </cell>
          <cell r="E2001">
            <v>792020</v>
          </cell>
          <cell r="F2001">
            <v>0</v>
          </cell>
          <cell r="G2001" t="str">
            <v>Затраты по ШПЗ (основные)</v>
          </cell>
          <cell r="H2001">
            <v>2011</v>
          </cell>
          <cell r="I2001">
            <v>7920</v>
          </cell>
          <cell r="J2001">
            <v>600</v>
          </cell>
          <cell r="K2001">
            <v>1</v>
          </cell>
          <cell r="L2001">
            <v>0</v>
          </cell>
          <cell r="M2001">
            <v>0</v>
          </cell>
          <cell r="N2001">
            <v>0</v>
          </cell>
          <cell r="R2001">
            <v>0</v>
          </cell>
          <cell r="S2001">
            <v>0</v>
          </cell>
          <cell r="T2001">
            <v>0</v>
          </cell>
          <cell r="U2001">
            <v>37</v>
          </cell>
          <cell r="V2001">
            <v>0</v>
          </cell>
          <cell r="W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37</v>
          </cell>
          <cell r="AE2001">
            <v>282000</v>
          </cell>
          <cell r="AF2001">
            <v>0</v>
          </cell>
          <cell r="AI2001">
            <v>2251</v>
          </cell>
          <cell r="AK2001">
            <v>0</v>
          </cell>
          <cell r="AM2001">
            <v>744</v>
          </cell>
          <cell r="AN2001">
            <v>1</v>
          </cell>
          <cell r="AO2001">
            <v>393216</v>
          </cell>
          <cell r="AQ2001">
            <v>0</v>
          </cell>
          <cell r="AR2001">
            <v>0</v>
          </cell>
          <cell r="AS2001" t="str">
            <v>Ы</v>
          </cell>
          <cell r="AT2001" t="str">
            <v>Ы</v>
          </cell>
          <cell r="AU2001">
            <v>0</v>
          </cell>
          <cell r="AV2001">
            <v>0</v>
          </cell>
          <cell r="AW2001">
            <v>23</v>
          </cell>
          <cell r="AX2001">
            <v>1</v>
          </cell>
          <cell r="AY2001">
            <v>0</v>
          </cell>
          <cell r="AZ2001">
            <v>0</v>
          </cell>
          <cell r="BA2001">
            <v>0</v>
          </cell>
          <cell r="BB2001">
            <v>0</v>
          </cell>
          <cell r="BC2001">
            <v>38828</v>
          </cell>
        </row>
        <row r="2002">
          <cell r="A2002">
            <v>2006</v>
          </cell>
          <cell r="B2002">
            <v>2</v>
          </cell>
          <cell r="C2002">
            <v>616</v>
          </cell>
          <cell r="D2002">
            <v>21</v>
          </cell>
          <cell r="E2002">
            <v>792020</v>
          </cell>
          <cell r="F2002">
            <v>0</v>
          </cell>
          <cell r="G2002" t="str">
            <v>Затраты по ШПЗ (основные)</v>
          </cell>
          <cell r="H2002">
            <v>2011</v>
          </cell>
          <cell r="I2002">
            <v>7920</v>
          </cell>
          <cell r="J2002">
            <v>152293.85999999999</v>
          </cell>
          <cell r="K2002">
            <v>1</v>
          </cell>
          <cell r="L2002">
            <v>0</v>
          </cell>
          <cell r="M2002">
            <v>0</v>
          </cell>
          <cell r="N2002">
            <v>0</v>
          </cell>
          <cell r="R2002">
            <v>0</v>
          </cell>
          <cell r="S2002">
            <v>0</v>
          </cell>
          <cell r="T2002">
            <v>0</v>
          </cell>
          <cell r="U2002">
            <v>37</v>
          </cell>
          <cell r="V2002">
            <v>0</v>
          </cell>
          <cell r="W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37</v>
          </cell>
          <cell r="AE2002">
            <v>282200</v>
          </cell>
          <cell r="AF2002">
            <v>0</v>
          </cell>
          <cell r="AI2002">
            <v>2251</v>
          </cell>
          <cell r="AK2002">
            <v>0</v>
          </cell>
          <cell r="AM2002">
            <v>745</v>
          </cell>
          <cell r="AN2002">
            <v>1</v>
          </cell>
          <cell r="AO2002">
            <v>393216</v>
          </cell>
          <cell r="AQ2002">
            <v>0</v>
          </cell>
          <cell r="AR2002">
            <v>0</v>
          </cell>
          <cell r="AS2002" t="str">
            <v>Ы</v>
          </cell>
          <cell r="AT2002" t="str">
            <v>Ы</v>
          </cell>
          <cell r="AU2002">
            <v>0</v>
          </cell>
          <cell r="AV2002">
            <v>0</v>
          </cell>
          <cell r="AW2002">
            <v>23</v>
          </cell>
          <cell r="AX2002">
            <v>1</v>
          </cell>
          <cell r="AY2002">
            <v>0</v>
          </cell>
          <cell r="AZ2002">
            <v>0</v>
          </cell>
          <cell r="BA2002">
            <v>0</v>
          </cell>
          <cell r="BB2002">
            <v>0</v>
          </cell>
          <cell r="BC2002">
            <v>38828</v>
          </cell>
        </row>
        <row r="2003">
          <cell r="A2003">
            <v>2006</v>
          </cell>
          <cell r="B2003">
            <v>2</v>
          </cell>
          <cell r="C2003">
            <v>617</v>
          </cell>
          <cell r="D2003">
            <v>21</v>
          </cell>
          <cell r="E2003">
            <v>792020</v>
          </cell>
          <cell r="F2003">
            <v>0</v>
          </cell>
          <cell r="G2003" t="str">
            <v>Затраты по ШПЗ (основные)</v>
          </cell>
          <cell r="H2003">
            <v>2011</v>
          </cell>
          <cell r="I2003">
            <v>7920</v>
          </cell>
          <cell r="J2003">
            <v>36032.99</v>
          </cell>
          <cell r="K2003">
            <v>1</v>
          </cell>
          <cell r="L2003">
            <v>0</v>
          </cell>
          <cell r="M2003">
            <v>0</v>
          </cell>
          <cell r="N2003">
            <v>0</v>
          </cell>
          <cell r="R2003">
            <v>0</v>
          </cell>
          <cell r="S2003">
            <v>0</v>
          </cell>
          <cell r="T2003">
            <v>0</v>
          </cell>
          <cell r="U2003">
            <v>37</v>
          </cell>
          <cell r="V2003">
            <v>0</v>
          </cell>
          <cell r="W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37</v>
          </cell>
          <cell r="AE2003">
            <v>285000</v>
          </cell>
          <cell r="AF2003">
            <v>0</v>
          </cell>
          <cell r="AI2003">
            <v>2251</v>
          </cell>
          <cell r="AK2003">
            <v>0</v>
          </cell>
          <cell r="AM2003">
            <v>746</v>
          </cell>
          <cell r="AN2003">
            <v>1</v>
          </cell>
          <cell r="AO2003">
            <v>393216</v>
          </cell>
          <cell r="AQ2003">
            <v>0</v>
          </cell>
          <cell r="AR2003">
            <v>0</v>
          </cell>
          <cell r="AS2003" t="str">
            <v>Ы</v>
          </cell>
          <cell r="AT2003" t="str">
            <v>Ы</v>
          </cell>
          <cell r="AU2003">
            <v>0</v>
          </cell>
          <cell r="AV2003">
            <v>0</v>
          </cell>
          <cell r="AW2003">
            <v>23</v>
          </cell>
          <cell r="AX2003">
            <v>1</v>
          </cell>
          <cell r="AY2003">
            <v>0</v>
          </cell>
          <cell r="AZ2003">
            <v>0</v>
          </cell>
          <cell r="BA2003">
            <v>0</v>
          </cell>
          <cell r="BB2003">
            <v>0</v>
          </cell>
          <cell r="BC2003">
            <v>38828</v>
          </cell>
        </row>
        <row r="2004">
          <cell r="A2004">
            <v>2006</v>
          </cell>
          <cell r="B2004">
            <v>2</v>
          </cell>
          <cell r="C2004">
            <v>618</v>
          </cell>
          <cell r="D2004">
            <v>21</v>
          </cell>
          <cell r="E2004">
            <v>792020</v>
          </cell>
          <cell r="F2004">
            <v>0</v>
          </cell>
          <cell r="G2004" t="str">
            <v>Затраты по ШПЗ (основные)</v>
          </cell>
          <cell r="H2004">
            <v>2011</v>
          </cell>
          <cell r="I2004">
            <v>7920</v>
          </cell>
          <cell r="J2004">
            <v>210983</v>
          </cell>
          <cell r="K2004">
            <v>1</v>
          </cell>
          <cell r="L2004">
            <v>0</v>
          </cell>
          <cell r="M2004">
            <v>0</v>
          </cell>
          <cell r="N2004">
            <v>0</v>
          </cell>
          <cell r="R2004">
            <v>0</v>
          </cell>
          <cell r="S2004">
            <v>0</v>
          </cell>
          <cell r="T2004">
            <v>0</v>
          </cell>
          <cell r="U2004">
            <v>37</v>
          </cell>
          <cell r="V2004">
            <v>0</v>
          </cell>
          <cell r="W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37</v>
          </cell>
          <cell r="AE2004">
            <v>285100</v>
          </cell>
          <cell r="AF2004">
            <v>0</v>
          </cell>
          <cell r="AI2004">
            <v>2251</v>
          </cell>
          <cell r="AK2004">
            <v>0</v>
          </cell>
          <cell r="AM2004">
            <v>747</v>
          </cell>
          <cell r="AN2004">
            <v>1</v>
          </cell>
          <cell r="AO2004">
            <v>393216</v>
          </cell>
          <cell r="AQ2004">
            <v>0</v>
          </cell>
          <cell r="AR2004">
            <v>0</v>
          </cell>
          <cell r="AS2004" t="str">
            <v>Ы</v>
          </cell>
          <cell r="AT2004" t="str">
            <v>Ы</v>
          </cell>
          <cell r="AU2004">
            <v>0</v>
          </cell>
          <cell r="AV2004">
            <v>0</v>
          </cell>
          <cell r="AW2004">
            <v>23</v>
          </cell>
          <cell r="AX2004">
            <v>1</v>
          </cell>
          <cell r="AY2004">
            <v>0</v>
          </cell>
          <cell r="AZ2004">
            <v>0</v>
          </cell>
          <cell r="BA2004">
            <v>0</v>
          </cell>
          <cell r="BB2004">
            <v>0</v>
          </cell>
          <cell r="BC2004">
            <v>38828</v>
          </cell>
        </row>
        <row r="2005">
          <cell r="A2005">
            <v>2006</v>
          </cell>
          <cell r="B2005">
            <v>2</v>
          </cell>
          <cell r="C2005">
            <v>619</v>
          </cell>
          <cell r="D2005">
            <v>21</v>
          </cell>
          <cell r="E2005">
            <v>792020</v>
          </cell>
          <cell r="F2005">
            <v>0</v>
          </cell>
          <cell r="G2005" t="str">
            <v>Затраты по ШПЗ (основные)</v>
          </cell>
          <cell r="H2005">
            <v>2011</v>
          </cell>
          <cell r="I2005">
            <v>7920</v>
          </cell>
          <cell r="J2005">
            <v>428763.68</v>
          </cell>
          <cell r="K2005">
            <v>1</v>
          </cell>
          <cell r="L2005">
            <v>0</v>
          </cell>
          <cell r="M2005">
            <v>0</v>
          </cell>
          <cell r="N2005">
            <v>0</v>
          </cell>
          <cell r="R2005">
            <v>0</v>
          </cell>
          <cell r="S2005">
            <v>0</v>
          </cell>
          <cell r="T2005">
            <v>0</v>
          </cell>
          <cell r="U2005">
            <v>37</v>
          </cell>
          <cell r="V2005">
            <v>0</v>
          </cell>
          <cell r="W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37</v>
          </cell>
          <cell r="AE2005">
            <v>311000</v>
          </cell>
          <cell r="AF2005">
            <v>0</v>
          </cell>
          <cell r="AI2005">
            <v>2251</v>
          </cell>
          <cell r="AK2005">
            <v>0</v>
          </cell>
          <cell r="AM2005">
            <v>748</v>
          </cell>
          <cell r="AN2005">
            <v>1</v>
          </cell>
          <cell r="AO2005">
            <v>393216</v>
          </cell>
          <cell r="AQ2005">
            <v>0</v>
          </cell>
          <cell r="AR2005">
            <v>0</v>
          </cell>
          <cell r="AS2005" t="str">
            <v>Ы</v>
          </cell>
          <cell r="AT2005" t="str">
            <v>Ы</v>
          </cell>
          <cell r="AU2005">
            <v>0</v>
          </cell>
          <cell r="AV2005">
            <v>0</v>
          </cell>
          <cell r="AW2005">
            <v>23</v>
          </cell>
          <cell r="AX2005">
            <v>1</v>
          </cell>
          <cell r="AY2005">
            <v>0</v>
          </cell>
          <cell r="AZ2005">
            <v>0</v>
          </cell>
          <cell r="BA2005">
            <v>0</v>
          </cell>
          <cell r="BB2005">
            <v>0</v>
          </cell>
          <cell r="BC2005">
            <v>38828</v>
          </cell>
        </row>
        <row r="2006">
          <cell r="A2006">
            <v>2006</v>
          </cell>
          <cell r="B2006">
            <v>2</v>
          </cell>
          <cell r="C2006">
            <v>620</v>
          </cell>
          <cell r="D2006">
            <v>21</v>
          </cell>
          <cell r="E2006">
            <v>792020</v>
          </cell>
          <cell r="F2006">
            <v>0</v>
          </cell>
          <cell r="G2006" t="str">
            <v>Затраты по ШПЗ (основные)</v>
          </cell>
          <cell r="H2006">
            <v>2011</v>
          </cell>
          <cell r="I2006">
            <v>7920</v>
          </cell>
          <cell r="J2006">
            <v>2968941.45</v>
          </cell>
          <cell r="K2006">
            <v>1</v>
          </cell>
          <cell r="L2006">
            <v>0</v>
          </cell>
          <cell r="M2006">
            <v>0</v>
          </cell>
          <cell r="N2006">
            <v>0</v>
          </cell>
          <cell r="R2006">
            <v>0</v>
          </cell>
          <cell r="S2006">
            <v>0</v>
          </cell>
          <cell r="T2006">
            <v>0</v>
          </cell>
          <cell r="U2006">
            <v>37</v>
          </cell>
          <cell r="V2006">
            <v>0</v>
          </cell>
          <cell r="W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37</v>
          </cell>
          <cell r="AE2006">
            <v>312000</v>
          </cell>
          <cell r="AF2006">
            <v>0</v>
          </cell>
          <cell r="AI2006">
            <v>2251</v>
          </cell>
          <cell r="AK2006">
            <v>0</v>
          </cell>
          <cell r="AM2006">
            <v>749</v>
          </cell>
          <cell r="AN2006">
            <v>1</v>
          </cell>
          <cell r="AO2006">
            <v>393216</v>
          </cell>
          <cell r="AQ2006">
            <v>0</v>
          </cell>
          <cell r="AR2006">
            <v>0</v>
          </cell>
          <cell r="AS2006" t="str">
            <v>Ы</v>
          </cell>
          <cell r="AT2006" t="str">
            <v>Ы</v>
          </cell>
          <cell r="AU2006">
            <v>0</v>
          </cell>
          <cell r="AV2006">
            <v>0</v>
          </cell>
          <cell r="AW2006">
            <v>23</v>
          </cell>
          <cell r="AX2006">
            <v>1</v>
          </cell>
          <cell r="AY2006">
            <v>0</v>
          </cell>
          <cell r="AZ2006">
            <v>0</v>
          </cell>
          <cell r="BA2006">
            <v>0</v>
          </cell>
          <cell r="BB2006">
            <v>0</v>
          </cell>
          <cell r="BC2006">
            <v>38828</v>
          </cell>
        </row>
        <row r="2007">
          <cell r="A2007">
            <v>2006</v>
          </cell>
          <cell r="B2007">
            <v>2</v>
          </cell>
          <cell r="C2007">
            <v>621</v>
          </cell>
          <cell r="D2007">
            <v>21</v>
          </cell>
          <cell r="E2007">
            <v>792020</v>
          </cell>
          <cell r="F2007">
            <v>0</v>
          </cell>
          <cell r="G2007" t="str">
            <v>Затраты по ШПЗ (основные)</v>
          </cell>
          <cell r="H2007">
            <v>2011</v>
          </cell>
          <cell r="I2007">
            <v>7920</v>
          </cell>
          <cell r="J2007">
            <v>162986.26</v>
          </cell>
          <cell r="K2007">
            <v>1</v>
          </cell>
          <cell r="L2007">
            <v>0</v>
          </cell>
          <cell r="M2007">
            <v>0</v>
          </cell>
          <cell r="N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37</v>
          </cell>
          <cell r="V2007">
            <v>0</v>
          </cell>
          <cell r="W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37</v>
          </cell>
          <cell r="AE2007">
            <v>313000</v>
          </cell>
          <cell r="AF2007">
            <v>0</v>
          </cell>
          <cell r="AI2007">
            <v>2251</v>
          </cell>
          <cell r="AK2007">
            <v>0</v>
          </cell>
          <cell r="AM2007">
            <v>750</v>
          </cell>
          <cell r="AN2007">
            <v>1</v>
          </cell>
          <cell r="AO2007">
            <v>393216</v>
          </cell>
          <cell r="AQ2007">
            <v>0</v>
          </cell>
          <cell r="AR2007">
            <v>0</v>
          </cell>
          <cell r="AS2007" t="str">
            <v>Ы</v>
          </cell>
          <cell r="AT2007" t="str">
            <v>Ы</v>
          </cell>
          <cell r="AU2007">
            <v>0</v>
          </cell>
          <cell r="AV2007">
            <v>0</v>
          </cell>
          <cell r="AW2007">
            <v>23</v>
          </cell>
          <cell r="AX2007">
            <v>1</v>
          </cell>
          <cell r="AY2007">
            <v>0</v>
          </cell>
          <cell r="AZ2007">
            <v>0</v>
          </cell>
          <cell r="BA2007">
            <v>0</v>
          </cell>
          <cell r="BB2007">
            <v>0</v>
          </cell>
          <cell r="BC2007">
            <v>38828</v>
          </cell>
        </row>
        <row r="2008">
          <cell r="A2008">
            <v>2006</v>
          </cell>
          <cell r="B2008">
            <v>2</v>
          </cell>
          <cell r="C2008">
            <v>622</v>
          </cell>
          <cell r="D2008">
            <v>21</v>
          </cell>
          <cell r="E2008">
            <v>792020</v>
          </cell>
          <cell r="F2008">
            <v>0</v>
          </cell>
          <cell r="G2008" t="str">
            <v>Затраты по ШПЗ (основные)</v>
          </cell>
          <cell r="H2008">
            <v>2011</v>
          </cell>
          <cell r="I2008">
            <v>7920</v>
          </cell>
          <cell r="J2008">
            <v>296511.40999999997</v>
          </cell>
          <cell r="K2008">
            <v>1</v>
          </cell>
          <cell r="L2008">
            <v>0</v>
          </cell>
          <cell r="M2008">
            <v>0</v>
          </cell>
          <cell r="N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37</v>
          </cell>
          <cell r="V2008">
            <v>0</v>
          </cell>
          <cell r="W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37</v>
          </cell>
          <cell r="AE2008">
            <v>314000</v>
          </cell>
          <cell r="AF2008">
            <v>0</v>
          </cell>
          <cell r="AI2008">
            <v>2251</v>
          </cell>
          <cell r="AK2008">
            <v>0</v>
          </cell>
          <cell r="AM2008">
            <v>751</v>
          </cell>
          <cell r="AN2008">
            <v>1</v>
          </cell>
          <cell r="AO2008">
            <v>393216</v>
          </cell>
          <cell r="AQ2008">
            <v>0</v>
          </cell>
          <cell r="AR2008">
            <v>0</v>
          </cell>
          <cell r="AS2008" t="str">
            <v>Ы</v>
          </cell>
          <cell r="AT2008" t="str">
            <v>Ы</v>
          </cell>
          <cell r="AU2008">
            <v>0</v>
          </cell>
          <cell r="AV2008">
            <v>0</v>
          </cell>
          <cell r="AW2008">
            <v>23</v>
          </cell>
          <cell r="AX2008">
            <v>1</v>
          </cell>
          <cell r="AY2008">
            <v>0</v>
          </cell>
          <cell r="AZ2008">
            <v>0</v>
          </cell>
          <cell r="BA2008">
            <v>0</v>
          </cell>
          <cell r="BB2008">
            <v>0</v>
          </cell>
          <cell r="BC2008">
            <v>38828</v>
          </cell>
        </row>
        <row r="2009">
          <cell r="A2009">
            <v>2006</v>
          </cell>
          <cell r="B2009">
            <v>2</v>
          </cell>
          <cell r="C2009">
            <v>623</v>
          </cell>
          <cell r="D2009">
            <v>21</v>
          </cell>
          <cell r="E2009">
            <v>792020</v>
          </cell>
          <cell r="F2009">
            <v>0</v>
          </cell>
          <cell r="G2009" t="str">
            <v>Затраты по ШПЗ (основные)</v>
          </cell>
          <cell r="H2009">
            <v>2011</v>
          </cell>
          <cell r="I2009">
            <v>7920</v>
          </cell>
          <cell r="J2009">
            <v>59399.17</v>
          </cell>
          <cell r="K2009">
            <v>1</v>
          </cell>
          <cell r="L2009">
            <v>0</v>
          </cell>
          <cell r="M2009">
            <v>0</v>
          </cell>
          <cell r="N2009">
            <v>0</v>
          </cell>
          <cell r="R2009">
            <v>0</v>
          </cell>
          <cell r="S2009">
            <v>0</v>
          </cell>
          <cell r="T2009">
            <v>0</v>
          </cell>
          <cell r="U2009">
            <v>37</v>
          </cell>
          <cell r="V2009">
            <v>0</v>
          </cell>
          <cell r="W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37</v>
          </cell>
          <cell r="AE2009">
            <v>315000</v>
          </cell>
          <cell r="AF2009">
            <v>0</v>
          </cell>
          <cell r="AI2009">
            <v>2251</v>
          </cell>
          <cell r="AK2009">
            <v>0</v>
          </cell>
          <cell r="AM2009">
            <v>752</v>
          </cell>
          <cell r="AN2009">
            <v>1</v>
          </cell>
          <cell r="AO2009">
            <v>393216</v>
          </cell>
          <cell r="AQ2009">
            <v>0</v>
          </cell>
          <cell r="AR2009">
            <v>0</v>
          </cell>
          <cell r="AS2009" t="str">
            <v>Ы</v>
          </cell>
          <cell r="AT2009" t="str">
            <v>Ы</v>
          </cell>
          <cell r="AU2009">
            <v>0</v>
          </cell>
          <cell r="AV2009">
            <v>0</v>
          </cell>
          <cell r="AW2009">
            <v>23</v>
          </cell>
          <cell r="AX2009">
            <v>1</v>
          </cell>
          <cell r="AY2009">
            <v>0</v>
          </cell>
          <cell r="AZ2009">
            <v>0</v>
          </cell>
          <cell r="BA2009">
            <v>0</v>
          </cell>
          <cell r="BB2009">
            <v>0</v>
          </cell>
          <cell r="BC2009">
            <v>38828</v>
          </cell>
        </row>
        <row r="2010">
          <cell r="A2010">
            <v>2006</v>
          </cell>
          <cell r="B2010">
            <v>2</v>
          </cell>
          <cell r="C2010">
            <v>624</v>
          </cell>
          <cell r="D2010">
            <v>21</v>
          </cell>
          <cell r="E2010">
            <v>792020</v>
          </cell>
          <cell r="F2010">
            <v>0</v>
          </cell>
          <cell r="G2010" t="str">
            <v>Затраты по ШПЗ (основные)</v>
          </cell>
          <cell r="H2010">
            <v>2011</v>
          </cell>
          <cell r="I2010">
            <v>7920</v>
          </cell>
          <cell r="J2010">
            <v>9512660</v>
          </cell>
          <cell r="K2010">
            <v>1</v>
          </cell>
          <cell r="L2010">
            <v>0</v>
          </cell>
          <cell r="M2010">
            <v>0</v>
          </cell>
          <cell r="N2010">
            <v>0</v>
          </cell>
          <cell r="R2010">
            <v>0</v>
          </cell>
          <cell r="S2010">
            <v>0</v>
          </cell>
          <cell r="T2010">
            <v>0</v>
          </cell>
          <cell r="U2010">
            <v>37</v>
          </cell>
          <cell r="V2010">
            <v>0</v>
          </cell>
          <cell r="W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37</v>
          </cell>
          <cell r="AE2010">
            <v>410000</v>
          </cell>
          <cell r="AF2010">
            <v>0</v>
          </cell>
          <cell r="AI2010">
            <v>2251</v>
          </cell>
          <cell r="AK2010">
            <v>0</v>
          </cell>
          <cell r="AM2010">
            <v>753</v>
          </cell>
          <cell r="AN2010">
            <v>1</v>
          </cell>
          <cell r="AO2010">
            <v>393216</v>
          </cell>
          <cell r="AQ2010">
            <v>0</v>
          </cell>
          <cell r="AR2010">
            <v>0</v>
          </cell>
          <cell r="AS2010" t="str">
            <v>Ы</v>
          </cell>
          <cell r="AT2010" t="str">
            <v>Ы</v>
          </cell>
          <cell r="AU2010">
            <v>0</v>
          </cell>
          <cell r="AV2010">
            <v>0</v>
          </cell>
          <cell r="AW2010">
            <v>23</v>
          </cell>
          <cell r="AX2010">
            <v>1</v>
          </cell>
          <cell r="AY2010">
            <v>0</v>
          </cell>
          <cell r="AZ2010">
            <v>0</v>
          </cell>
          <cell r="BA2010">
            <v>0</v>
          </cell>
          <cell r="BB2010">
            <v>0</v>
          </cell>
          <cell r="BC2010">
            <v>38828</v>
          </cell>
        </row>
        <row r="2011">
          <cell r="A2011">
            <v>2006</v>
          </cell>
          <cell r="B2011">
            <v>2</v>
          </cell>
          <cell r="C2011">
            <v>625</v>
          </cell>
          <cell r="D2011">
            <v>21</v>
          </cell>
          <cell r="E2011">
            <v>792020</v>
          </cell>
          <cell r="F2011">
            <v>0</v>
          </cell>
          <cell r="G2011" t="str">
            <v>Затраты по ШПЗ (основные)</v>
          </cell>
          <cell r="H2011">
            <v>2011</v>
          </cell>
          <cell r="I2011">
            <v>7920</v>
          </cell>
          <cell r="J2011">
            <v>682898</v>
          </cell>
          <cell r="K2011">
            <v>1</v>
          </cell>
          <cell r="L2011">
            <v>0</v>
          </cell>
          <cell r="M2011">
            <v>0</v>
          </cell>
          <cell r="N2011">
            <v>0</v>
          </cell>
          <cell r="R2011">
            <v>0</v>
          </cell>
          <cell r="S2011">
            <v>0</v>
          </cell>
          <cell r="T2011">
            <v>0</v>
          </cell>
          <cell r="U2011">
            <v>37</v>
          </cell>
          <cell r="V2011">
            <v>0</v>
          </cell>
          <cell r="W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37</v>
          </cell>
          <cell r="AE2011">
            <v>420000</v>
          </cell>
          <cell r="AF2011">
            <v>0</v>
          </cell>
          <cell r="AI2011">
            <v>2251</v>
          </cell>
          <cell r="AK2011">
            <v>0</v>
          </cell>
          <cell r="AM2011">
            <v>754</v>
          </cell>
          <cell r="AN2011">
            <v>1</v>
          </cell>
          <cell r="AO2011">
            <v>393216</v>
          </cell>
          <cell r="AQ2011">
            <v>0</v>
          </cell>
          <cell r="AR2011">
            <v>0</v>
          </cell>
          <cell r="AS2011" t="str">
            <v>Ы</v>
          </cell>
          <cell r="AT2011" t="str">
            <v>Ы</v>
          </cell>
          <cell r="AU2011">
            <v>0</v>
          </cell>
          <cell r="AV2011">
            <v>0</v>
          </cell>
          <cell r="AW2011">
            <v>23</v>
          </cell>
          <cell r="AX2011">
            <v>1</v>
          </cell>
          <cell r="AY2011">
            <v>0</v>
          </cell>
          <cell r="AZ2011">
            <v>0</v>
          </cell>
          <cell r="BA2011">
            <v>0</v>
          </cell>
          <cell r="BB2011">
            <v>0</v>
          </cell>
          <cell r="BC2011">
            <v>38828</v>
          </cell>
        </row>
        <row r="2012">
          <cell r="A2012">
            <v>2006</v>
          </cell>
          <cell r="B2012">
            <v>2</v>
          </cell>
          <cell r="C2012">
            <v>626</v>
          </cell>
          <cell r="D2012">
            <v>21</v>
          </cell>
          <cell r="E2012">
            <v>792020</v>
          </cell>
          <cell r="F2012">
            <v>0</v>
          </cell>
          <cell r="G2012" t="str">
            <v>Затраты по ШПЗ (основные)</v>
          </cell>
          <cell r="H2012">
            <v>2011</v>
          </cell>
          <cell r="I2012">
            <v>7920</v>
          </cell>
          <cell r="J2012">
            <v>1226439</v>
          </cell>
          <cell r="K2012">
            <v>1</v>
          </cell>
          <cell r="L2012">
            <v>0</v>
          </cell>
          <cell r="M2012">
            <v>0</v>
          </cell>
          <cell r="N2012">
            <v>0</v>
          </cell>
          <cell r="R2012">
            <v>0</v>
          </cell>
          <cell r="S2012">
            <v>0</v>
          </cell>
          <cell r="T2012">
            <v>0</v>
          </cell>
          <cell r="U2012">
            <v>37</v>
          </cell>
          <cell r="V2012">
            <v>0</v>
          </cell>
          <cell r="W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37</v>
          </cell>
          <cell r="AE2012">
            <v>430000</v>
          </cell>
          <cell r="AF2012">
            <v>0</v>
          </cell>
          <cell r="AI2012">
            <v>2251</v>
          </cell>
          <cell r="AK2012">
            <v>0</v>
          </cell>
          <cell r="AM2012">
            <v>755</v>
          </cell>
          <cell r="AN2012">
            <v>1</v>
          </cell>
          <cell r="AO2012">
            <v>393216</v>
          </cell>
          <cell r="AQ2012">
            <v>0</v>
          </cell>
          <cell r="AR2012">
            <v>0</v>
          </cell>
          <cell r="AS2012" t="str">
            <v>Ы</v>
          </cell>
          <cell r="AT2012" t="str">
            <v>Ы</v>
          </cell>
          <cell r="AU2012">
            <v>0</v>
          </cell>
          <cell r="AV2012">
            <v>0</v>
          </cell>
          <cell r="AW2012">
            <v>23</v>
          </cell>
          <cell r="AX2012">
            <v>1</v>
          </cell>
          <cell r="AY2012">
            <v>0</v>
          </cell>
          <cell r="AZ2012">
            <v>0</v>
          </cell>
          <cell r="BA2012">
            <v>0</v>
          </cell>
          <cell r="BB2012">
            <v>0</v>
          </cell>
          <cell r="BC2012">
            <v>38828</v>
          </cell>
        </row>
        <row r="2013">
          <cell r="A2013">
            <v>2006</v>
          </cell>
          <cell r="B2013">
            <v>2</v>
          </cell>
          <cell r="C2013">
            <v>627</v>
          </cell>
          <cell r="D2013">
            <v>21</v>
          </cell>
          <cell r="E2013">
            <v>792020</v>
          </cell>
          <cell r="F2013">
            <v>0</v>
          </cell>
          <cell r="G2013" t="str">
            <v>Затраты по ШПЗ (основные)</v>
          </cell>
          <cell r="H2013">
            <v>2011</v>
          </cell>
          <cell r="I2013">
            <v>7920</v>
          </cell>
          <cell r="J2013">
            <v>2022754</v>
          </cell>
          <cell r="K2013">
            <v>1</v>
          </cell>
          <cell r="L2013">
            <v>0</v>
          </cell>
          <cell r="M2013">
            <v>0</v>
          </cell>
          <cell r="N2013">
            <v>0</v>
          </cell>
          <cell r="R2013">
            <v>0</v>
          </cell>
          <cell r="S2013">
            <v>0</v>
          </cell>
          <cell r="T2013">
            <v>0</v>
          </cell>
          <cell r="U2013">
            <v>37</v>
          </cell>
          <cell r="V2013">
            <v>0</v>
          </cell>
          <cell r="W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37</v>
          </cell>
          <cell r="AE2013">
            <v>430110</v>
          </cell>
          <cell r="AF2013">
            <v>0</v>
          </cell>
          <cell r="AI2013">
            <v>2251</v>
          </cell>
          <cell r="AK2013">
            <v>0</v>
          </cell>
          <cell r="AM2013">
            <v>756</v>
          </cell>
          <cell r="AN2013">
            <v>1</v>
          </cell>
          <cell r="AO2013">
            <v>393216</v>
          </cell>
          <cell r="AQ2013">
            <v>0</v>
          </cell>
          <cell r="AR2013">
            <v>0</v>
          </cell>
          <cell r="AS2013" t="str">
            <v>Ы</v>
          </cell>
          <cell r="AT2013" t="str">
            <v>Ы</v>
          </cell>
          <cell r="AU2013">
            <v>0</v>
          </cell>
          <cell r="AV2013">
            <v>0</v>
          </cell>
          <cell r="AW2013">
            <v>23</v>
          </cell>
          <cell r="AX2013">
            <v>1</v>
          </cell>
          <cell r="AY2013">
            <v>0</v>
          </cell>
          <cell r="AZ2013">
            <v>0</v>
          </cell>
          <cell r="BA2013">
            <v>0</v>
          </cell>
          <cell r="BB2013">
            <v>0</v>
          </cell>
          <cell r="BC2013">
            <v>38828</v>
          </cell>
        </row>
        <row r="2014">
          <cell r="A2014">
            <v>2006</v>
          </cell>
          <cell r="B2014">
            <v>2</v>
          </cell>
          <cell r="C2014">
            <v>628</v>
          </cell>
          <cell r="D2014">
            <v>21</v>
          </cell>
          <cell r="E2014">
            <v>792020</v>
          </cell>
          <cell r="F2014">
            <v>0</v>
          </cell>
          <cell r="G2014" t="str">
            <v>Затраты по ШПЗ (основные)</v>
          </cell>
          <cell r="H2014">
            <v>2011</v>
          </cell>
          <cell r="I2014">
            <v>7920</v>
          </cell>
          <cell r="J2014">
            <v>539664</v>
          </cell>
          <cell r="K2014">
            <v>1</v>
          </cell>
          <cell r="L2014">
            <v>0</v>
          </cell>
          <cell r="M2014">
            <v>0</v>
          </cell>
          <cell r="N2014">
            <v>0</v>
          </cell>
          <cell r="R2014">
            <v>0</v>
          </cell>
          <cell r="S2014">
            <v>0</v>
          </cell>
          <cell r="T2014">
            <v>0</v>
          </cell>
          <cell r="U2014">
            <v>37</v>
          </cell>
          <cell r="V2014">
            <v>0</v>
          </cell>
          <cell r="W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37</v>
          </cell>
          <cell r="AE2014">
            <v>430120</v>
          </cell>
          <cell r="AF2014">
            <v>0</v>
          </cell>
          <cell r="AI2014">
            <v>2251</v>
          </cell>
          <cell r="AK2014">
            <v>0</v>
          </cell>
          <cell r="AM2014">
            <v>757</v>
          </cell>
          <cell r="AN2014">
            <v>1</v>
          </cell>
          <cell r="AO2014">
            <v>393216</v>
          </cell>
          <cell r="AQ2014">
            <v>0</v>
          </cell>
          <cell r="AR2014">
            <v>0</v>
          </cell>
          <cell r="AS2014" t="str">
            <v>Ы</v>
          </cell>
          <cell r="AT2014" t="str">
            <v>Ы</v>
          </cell>
          <cell r="AU2014">
            <v>0</v>
          </cell>
          <cell r="AV2014">
            <v>0</v>
          </cell>
          <cell r="AW2014">
            <v>23</v>
          </cell>
          <cell r="AX2014">
            <v>1</v>
          </cell>
          <cell r="AY2014">
            <v>0</v>
          </cell>
          <cell r="AZ2014">
            <v>0</v>
          </cell>
          <cell r="BA2014">
            <v>0</v>
          </cell>
          <cell r="BB2014">
            <v>0</v>
          </cell>
          <cell r="BC2014">
            <v>38828</v>
          </cell>
        </row>
        <row r="2015">
          <cell r="A2015">
            <v>2006</v>
          </cell>
          <cell r="B2015">
            <v>2</v>
          </cell>
          <cell r="C2015">
            <v>629</v>
          </cell>
          <cell r="D2015">
            <v>21</v>
          </cell>
          <cell r="E2015">
            <v>792020</v>
          </cell>
          <cell r="F2015">
            <v>0</v>
          </cell>
          <cell r="G2015" t="str">
            <v>Затраты по ШПЗ (основные)</v>
          </cell>
          <cell r="H2015">
            <v>2011</v>
          </cell>
          <cell r="I2015">
            <v>7920</v>
          </cell>
          <cell r="J2015">
            <v>982562</v>
          </cell>
          <cell r="K2015">
            <v>1</v>
          </cell>
          <cell r="L2015">
            <v>0</v>
          </cell>
          <cell r="M2015">
            <v>0</v>
          </cell>
          <cell r="N2015">
            <v>0</v>
          </cell>
          <cell r="R2015">
            <v>0</v>
          </cell>
          <cell r="S2015">
            <v>0</v>
          </cell>
          <cell r="T2015">
            <v>0</v>
          </cell>
          <cell r="U2015">
            <v>37</v>
          </cell>
          <cell r="V2015">
            <v>0</v>
          </cell>
          <cell r="W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37</v>
          </cell>
          <cell r="AE2015">
            <v>430130</v>
          </cell>
          <cell r="AF2015">
            <v>0</v>
          </cell>
          <cell r="AI2015">
            <v>2251</v>
          </cell>
          <cell r="AK2015">
            <v>0</v>
          </cell>
          <cell r="AM2015">
            <v>758</v>
          </cell>
          <cell r="AN2015">
            <v>1</v>
          </cell>
          <cell r="AO2015">
            <v>393216</v>
          </cell>
          <cell r="AQ2015">
            <v>0</v>
          </cell>
          <cell r="AR2015">
            <v>0</v>
          </cell>
          <cell r="AS2015" t="str">
            <v>Ы</v>
          </cell>
          <cell r="AT2015" t="str">
            <v>Ы</v>
          </cell>
          <cell r="AU2015">
            <v>0</v>
          </cell>
          <cell r="AV2015">
            <v>0</v>
          </cell>
          <cell r="AW2015">
            <v>23</v>
          </cell>
          <cell r="AX2015">
            <v>1</v>
          </cell>
          <cell r="AY2015">
            <v>0</v>
          </cell>
          <cell r="AZ2015">
            <v>0</v>
          </cell>
          <cell r="BA2015">
            <v>0</v>
          </cell>
          <cell r="BB2015">
            <v>0</v>
          </cell>
          <cell r="BC2015">
            <v>38828</v>
          </cell>
        </row>
        <row r="2016">
          <cell r="A2016">
            <v>2006</v>
          </cell>
          <cell r="B2016">
            <v>2</v>
          </cell>
          <cell r="C2016">
            <v>630</v>
          </cell>
          <cell r="D2016">
            <v>21</v>
          </cell>
          <cell r="E2016">
            <v>792020</v>
          </cell>
          <cell r="F2016">
            <v>0</v>
          </cell>
          <cell r="G2016" t="str">
            <v>Затраты по ШПЗ (основные)</v>
          </cell>
          <cell r="H2016">
            <v>2011</v>
          </cell>
          <cell r="I2016">
            <v>7920</v>
          </cell>
          <cell r="J2016">
            <v>518899</v>
          </cell>
          <cell r="K2016">
            <v>1</v>
          </cell>
          <cell r="L2016">
            <v>0</v>
          </cell>
          <cell r="M2016">
            <v>0</v>
          </cell>
          <cell r="N2016">
            <v>0</v>
          </cell>
          <cell r="R2016">
            <v>0</v>
          </cell>
          <cell r="S2016">
            <v>0</v>
          </cell>
          <cell r="T2016">
            <v>0</v>
          </cell>
          <cell r="U2016">
            <v>37</v>
          </cell>
          <cell r="V2016">
            <v>0</v>
          </cell>
          <cell r="W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37</v>
          </cell>
          <cell r="AE2016">
            <v>430140</v>
          </cell>
          <cell r="AF2016">
            <v>0</v>
          </cell>
          <cell r="AI2016">
            <v>2251</v>
          </cell>
          <cell r="AK2016">
            <v>0</v>
          </cell>
          <cell r="AM2016">
            <v>759</v>
          </cell>
          <cell r="AN2016">
            <v>1</v>
          </cell>
          <cell r="AO2016">
            <v>393216</v>
          </cell>
          <cell r="AQ2016">
            <v>0</v>
          </cell>
          <cell r="AR2016">
            <v>0</v>
          </cell>
          <cell r="AS2016" t="str">
            <v>Ы</v>
          </cell>
          <cell r="AT2016" t="str">
            <v>Ы</v>
          </cell>
          <cell r="AU2016">
            <v>0</v>
          </cell>
          <cell r="AV2016">
            <v>0</v>
          </cell>
          <cell r="AW2016">
            <v>23</v>
          </cell>
          <cell r="AX2016">
            <v>1</v>
          </cell>
          <cell r="AY2016">
            <v>0</v>
          </cell>
          <cell r="AZ2016">
            <v>0</v>
          </cell>
          <cell r="BA2016">
            <v>0</v>
          </cell>
          <cell r="BB2016">
            <v>0</v>
          </cell>
          <cell r="BC2016">
            <v>38828</v>
          </cell>
        </row>
        <row r="2017">
          <cell r="A2017">
            <v>2006</v>
          </cell>
          <cell r="B2017">
            <v>2</v>
          </cell>
          <cell r="C2017">
            <v>631</v>
          </cell>
          <cell r="D2017">
            <v>21</v>
          </cell>
          <cell r="E2017">
            <v>792020</v>
          </cell>
          <cell r="F2017">
            <v>0</v>
          </cell>
          <cell r="G2017" t="str">
            <v>Затраты по ШПЗ (основные)</v>
          </cell>
          <cell r="H2017">
            <v>2011</v>
          </cell>
          <cell r="I2017">
            <v>7920</v>
          </cell>
          <cell r="J2017">
            <v>9100</v>
          </cell>
          <cell r="K2017">
            <v>1</v>
          </cell>
          <cell r="L2017">
            <v>0</v>
          </cell>
          <cell r="M2017">
            <v>0</v>
          </cell>
          <cell r="N2017">
            <v>0</v>
          </cell>
          <cell r="R2017">
            <v>0</v>
          </cell>
          <cell r="S2017">
            <v>0</v>
          </cell>
          <cell r="T2017">
            <v>0</v>
          </cell>
          <cell r="U2017">
            <v>37</v>
          </cell>
          <cell r="V2017">
            <v>0</v>
          </cell>
          <cell r="W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37</v>
          </cell>
          <cell r="AE2017">
            <v>430210</v>
          </cell>
          <cell r="AF2017">
            <v>0</v>
          </cell>
          <cell r="AI2017">
            <v>2251</v>
          </cell>
          <cell r="AK2017">
            <v>0</v>
          </cell>
          <cell r="AM2017">
            <v>760</v>
          </cell>
          <cell r="AN2017">
            <v>1</v>
          </cell>
          <cell r="AO2017">
            <v>393216</v>
          </cell>
          <cell r="AQ2017">
            <v>0</v>
          </cell>
          <cell r="AR2017">
            <v>0</v>
          </cell>
          <cell r="AS2017" t="str">
            <v>Ы</v>
          </cell>
          <cell r="AT2017" t="str">
            <v>Ы</v>
          </cell>
          <cell r="AU2017">
            <v>0</v>
          </cell>
          <cell r="AV2017">
            <v>0</v>
          </cell>
          <cell r="AW2017">
            <v>23</v>
          </cell>
          <cell r="AX2017">
            <v>1</v>
          </cell>
          <cell r="AY2017">
            <v>0</v>
          </cell>
          <cell r="AZ2017">
            <v>0</v>
          </cell>
          <cell r="BA2017">
            <v>0</v>
          </cell>
          <cell r="BB2017">
            <v>0</v>
          </cell>
          <cell r="BC2017">
            <v>38828</v>
          </cell>
        </row>
        <row r="2018">
          <cell r="A2018">
            <v>2006</v>
          </cell>
          <cell r="B2018">
            <v>2</v>
          </cell>
          <cell r="C2018">
            <v>632</v>
          </cell>
          <cell r="D2018">
            <v>21</v>
          </cell>
          <cell r="E2018">
            <v>792020</v>
          </cell>
          <cell r="F2018">
            <v>0</v>
          </cell>
          <cell r="G2018" t="str">
            <v>Затраты по ШПЗ (основные)</v>
          </cell>
          <cell r="H2018">
            <v>2011</v>
          </cell>
          <cell r="I2018">
            <v>7920</v>
          </cell>
          <cell r="J2018">
            <v>390260</v>
          </cell>
          <cell r="K2018">
            <v>1</v>
          </cell>
          <cell r="L2018">
            <v>0</v>
          </cell>
          <cell r="M2018">
            <v>0</v>
          </cell>
          <cell r="N2018">
            <v>0</v>
          </cell>
          <cell r="R2018">
            <v>0</v>
          </cell>
          <cell r="S2018">
            <v>0</v>
          </cell>
          <cell r="T2018">
            <v>0</v>
          </cell>
          <cell r="U2018">
            <v>37</v>
          </cell>
          <cell r="V2018">
            <v>0</v>
          </cell>
          <cell r="W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37</v>
          </cell>
          <cell r="AE2018">
            <v>430230</v>
          </cell>
          <cell r="AF2018">
            <v>0</v>
          </cell>
          <cell r="AI2018">
            <v>2251</v>
          </cell>
          <cell r="AK2018">
            <v>0</v>
          </cell>
          <cell r="AM2018">
            <v>761</v>
          </cell>
          <cell r="AN2018">
            <v>1</v>
          </cell>
          <cell r="AO2018">
            <v>393216</v>
          </cell>
          <cell r="AQ2018">
            <v>0</v>
          </cell>
          <cell r="AR2018">
            <v>0</v>
          </cell>
          <cell r="AS2018" t="str">
            <v>Ы</v>
          </cell>
          <cell r="AT2018" t="str">
            <v>Ы</v>
          </cell>
          <cell r="AU2018">
            <v>0</v>
          </cell>
          <cell r="AV2018">
            <v>0</v>
          </cell>
          <cell r="AW2018">
            <v>23</v>
          </cell>
          <cell r="AX2018">
            <v>1</v>
          </cell>
          <cell r="AY2018">
            <v>0</v>
          </cell>
          <cell r="AZ2018">
            <v>0</v>
          </cell>
          <cell r="BA2018">
            <v>0</v>
          </cell>
          <cell r="BB2018">
            <v>0</v>
          </cell>
          <cell r="BC2018">
            <v>38828</v>
          </cell>
        </row>
        <row r="2019">
          <cell r="A2019">
            <v>2006</v>
          </cell>
          <cell r="B2019">
            <v>2</v>
          </cell>
          <cell r="C2019">
            <v>633</v>
          </cell>
          <cell r="D2019">
            <v>21</v>
          </cell>
          <cell r="E2019">
            <v>792020</v>
          </cell>
          <cell r="F2019">
            <v>0</v>
          </cell>
          <cell r="G2019" t="str">
            <v>Затраты по ШПЗ (основные)</v>
          </cell>
          <cell r="H2019">
            <v>2011</v>
          </cell>
          <cell r="I2019">
            <v>7920</v>
          </cell>
          <cell r="J2019">
            <v>126730</v>
          </cell>
          <cell r="K2019">
            <v>1</v>
          </cell>
          <cell r="L2019">
            <v>0</v>
          </cell>
          <cell r="M2019">
            <v>0</v>
          </cell>
          <cell r="N2019">
            <v>0</v>
          </cell>
          <cell r="R2019">
            <v>0</v>
          </cell>
          <cell r="S2019">
            <v>0</v>
          </cell>
          <cell r="T2019">
            <v>0</v>
          </cell>
          <cell r="U2019">
            <v>37</v>
          </cell>
          <cell r="V2019">
            <v>0</v>
          </cell>
          <cell r="W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37</v>
          </cell>
          <cell r="AE2019">
            <v>430240</v>
          </cell>
          <cell r="AF2019">
            <v>0</v>
          </cell>
          <cell r="AI2019">
            <v>2251</v>
          </cell>
          <cell r="AK2019">
            <v>0</v>
          </cell>
          <cell r="AM2019">
            <v>762</v>
          </cell>
          <cell r="AN2019">
            <v>1</v>
          </cell>
          <cell r="AO2019">
            <v>393216</v>
          </cell>
          <cell r="AQ2019">
            <v>0</v>
          </cell>
          <cell r="AR2019">
            <v>0</v>
          </cell>
          <cell r="AS2019" t="str">
            <v>Ы</v>
          </cell>
          <cell r="AT2019" t="str">
            <v>Ы</v>
          </cell>
          <cell r="AU2019">
            <v>0</v>
          </cell>
          <cell r="AV2019">
            <v>0</v>
          </cell>
          <cell r="AW2019">
            <v>23</v>
          </cell>
          <cell r="AX2019">
            <v>1</v>
          </cell>
          <cell r="AY2019">
            <v>0</v>
          </cell>
          <cell r="AZ2019">
            <v>0</v>
          </cell>
          <cell r="BA2019">
            <v>0</v>
          </cell>
          <cell r="BB2019">
            <v>0</v>
          </cell>
          <cell r="BC2019">
            <v>38828</v>
          </cell>
        </row>
        <row r="2020">
          <cell r="A2020">
            <v>2006</v>
          </cell>
          <cell r="B2020">
            <v>2</v>
          </cell>
          <cell r="C2020">
            <v>634</v>
          </cell>
          <cell r="D2020">
            <v>21</v>
          </cell>
          <cell r="E2020">
            <v>792020</v>
          </cell>
          <cell r="F2020">
            <v>0</v>
          </cell>
          <cell r="G2020" t="str">
            <v>Затраты по ШПЗ (основные)</v>
          </cell>
          <cell r="H2020">
            <v>2011</v>
          </cell>
          <cell r="I2020">
            <v>7920</v>
          </cell>
          <cell r="J2020">
            <v>295102</v>
          </cell>
          <cell r="K2020">
            <v>1</v>
          </cell>
          <cell r="L2020">
            <v>0</v>
          </cell>
          <cell r="M2020">
            <v>0</v>
          </cell>
          <cell r="N2020">
            <v>0</v>
          </cell>
          <cell r="R2020">
            <v>0</v>
          </cell>
          <cell r="S2020">
            <v>0</v>
          </cell>
          <cell r="T2020">
            <v>0</v>
          </cell>
          <cell r="U2020">
            <v>37</v>
          </cell>
          <cell r="V2020">
            <v>0</v>
          </cell>
          <cell r="W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37</v>
          </cell>
          <cell r="AE2020">
            <v>450000</v>
          </cell>
          <cell r="AF2020">
            <v>0</v>
          </cell>
          <cell r="AI2020">
            <v>2251</v>
          </cell>
          <cell r="AK2020">
            <v>0</v>
          </cell>
          <cell r="AM2020">
            <v>763</v>
          </cell>
          <cell r="AN2020">
            <v>1</v>
          </cell>
          <cell r="AO2020">
            <v>393216</v>
          </cell>
          <cell r="AQ2020">
            <v>0</v>
          </cell>
          <cell r="AR2020">
            <v>0</v>
          </cell>
          <cell r="AS2020" t="str">
            <v>Ы</v>
          </cell>
          <cell r="AT2020" t="str">
            <v>Ы</v>
          </cell>
          <cell r="AU2020">
            <v>0</v>
          </cell>
          <cell r="AV2020">
            <v>0</v>
          </cell>
          <cell r="AW2020">
            <v>23</v>
          </cell>
          <cell r="AX2020">
            <v>1</v>
          </cell>
          <cell r="AY2020">
            <v>0</v>
          </cell>
          <cell r="AZ2020">
            <v>0</v>
          </cell>
          <cell r="BA2020">
            <v>0</v>
          </cell>
          <cell r="BB2020">
            <v>0</v>
          </cell>
          <cell r="BC2020">
            <v>38828</v>
          </cell>
        </row>
        <row r="2021">
          <cell r="A2021">
            <v>2006</v>
          </cell>
          <cell r="B2021">
            <v>2</v>
          </cell>
          <cell r="C2021">
            <v>635</v>
          </cell>
          <cell r="D2021">
            <v>21</v>
          </cell>
          <cell r="E2021">
            <v>792020</v>
          </cell>
          <cell r="F2021">
            <v>0</v>
          </cell>
          <cell r="G2021" t="str">
            <v>Затраты по ШПЗ (основные)</v>
          </cell>
          <cell r="H2021">
            <v>2011</v>
          </cell>
          <cell r="I2021">
            <v>7920</v>
          </cell>
          <cell r="J2021">
            <v>16359</v>
          </cell>
          <cell r="K2021">
            <v>1</v>
          </cell>
          <cell r="L2021">
            <v>0</v>
          </cell>
          <cell r="M2021">
            <v>0</v>
          </cell>
          <cell r="N2021">
            <v>0</v>
          </cell>
          <cell r="R2021">
            <v>0</v>
          </cell>
          <cell r="S2021">
            <v>0</v>
          </cell>
          <cell r="T2021">
            <v>0</v>
          </cell>
          <cell r="U2021">
            <v>37</v>
          </cell>
          <cell r="V2021">
            <v>0</v>
          </cell>
          <cell r="W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37</v>
          </cell>
          <cell r="AE2021">
            <v>460000</v>
          </cell>
          <cell r="AF2021">
            <v>0</v>
          </cell>
          <cell r="AI2021">
            <v>2251</v>
          </cell>
          <cell r="AK2021">
            <v>0</v>
          </cell>
          <cell r="AM2021">
            <v>764</v>
          </cell>
          <cell r="AN2021">
            <v>1</v>
          </cell>
          <cell r="AO2021">
            <v>393216</v>
          </cell>
          <cell r="AQ2021">
            <v>0</v>
          </cell>
          <cell r="AR2021">
            <v>0</v>
          </cell>
          <cell r="AS2021" t="str">
            <v>Ы</v>
          </cell>
          <cell r="AT2021" t="str">
            <v>Ы</v>
          </cell>
          <cell r="AU2021">
            <v>0</v>
          </cell>
          <cell r="AV2021">
            <v>0</v>
          </cell>
          <cell r="AW2021">
            <v>23</v>
          </cell>
          <cell r="AX2021">
            <v>1</v>
          </cell>
          <cell r="AY2021">
            <v>0</v>
          </cell>
          <cell r="AZ2021">
            <v>0</v>
          </cell>
          <cell r="BA2021">
            <v>0</v>
          </cell>
          <cell r="BB2021">
            <v>0</v>
          </cell>
          <cell r="BC2021">
            <v>38828</v>
          </cell>
        </row>
        <row r="2022">
          <cell r="A2022">
            <v>2006</v>
          </cell>
          <cell r="B2022">
            <v>2</v>
          </cell>
          <cell r="C2022">
            <v>636</v>
          </cell>
          <cell r="D2022">
            <v>21</v>
          </cell>
          <cell r="E2022">
            <v>792020</v>
          </cell>
          <cell r="F2022">
            <v>0</v>
          </cell>
          <cell r="G2022" t="str">
            <v>Затраты по ШПЗ (основные)</v>
          </cell>
          <cell r="H2022">
            <v>2011</v>
          </cell>
          <cell r="I2022">
            <v>7920</v>
          </cell>
          <cell r="J2022">
            <v>41028</v>
          </cell>
          <cell r="K2022">
            <v>1</v>
          </cell>
          <cell r="L2022">
            <v>0</v>
          </cell>
          <cell r="M2022">
            <v>0</v>
          </cell>
          <cell r="N2022">
            <v>0</v>
          </cell>
          <cell r="R2022">
            <v>0</v>
          </cell>
          <cell r="S2022">
            <v>0</v>
          </cell>
          <cell r="T2022">
            <v>0</v>
          </cell>
          <cell r="U2022">
            <v>37</v>
          </cell>
          <cell r="V2022">
            <v>0</v>
          </cell>
          <cell r="W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37</v>
          </cell>
          <cell r="AE2022">
            <v>465000</v>
          </cell>
          <cell r="AF2022">
            <v>0</v>
          </cell>
          <cell r="AI2022">
            <v>2251</v>
          </cell>
          <cell r="AK2022">
            <v>0</v>
          </cell>
          <cell r="AM2022">
            <v>765</v>
          </cell>
          <cell r="AN2022">
            <v>1</v>
          </cell>
          <cell r="AO2022">
            <v>393216</v>
          </cell>
          <cell r="AQ2022">
            <v>0</v>
          </cell>
          <cell r="AR2022">
            <v>0</v>
          </cell>
          <cell r="AS2022" t="str">
            <v>Ы</v>
          </cell>
          <cell r="AT2022" t="str">
            <v>Ы</v>
          </cell>
          <cell r="AU2022">
            <v>0</v>
          </cell>
          <cell r="AV2022">
            <v>0</v>
          </cell>
          <cell r="AW2022">
            <v>23</v>
          </cell>
          <cell r="AX2022">
            <v>1</v>
          </cell>
          <cell r="AY2022">
            <v>0</v>
          </cell>
          <cell r="AZ2022">
            <v>0</v>
          </cell>
          <cell r="BA2022">
            <v>0</v>
          </cell>
          <cell r="BB2022">
            <v>0</v>
          </cell>
          <cell r="BC2022">
            <v>38828</v>
          </cell>
        </row>
        <row r="2023">
          <cell r="A2023">
            <v>2006</v>
          </cell>
          <cell r="B2023">
            <v>2</v>
          </cell>
          <cell r="C2023">
            <v>637</v>
          </cell>
          <cell r="D2023">
            <v>21</v>
          </cell>
          <cell r="E2023">
            <v>792020</v>
          </cell>
          <cell r="F2023">
            <v>0</v>
          </cell>
          <cell r="G2023" t="str">
            <v>Затраты по ШПЗ (основные)</v>
          </cell>
          <cell r="H2023">
            <v>2011</v>
          </cell>
          <cell r="I2023">
            <v>7920</v>
          </cell>
          <cell r="J2023">
            <v>143789.63</v>
          </cell>
          <cell r="K2023">
            <v>1</v>
          </cell>
          <cell r="L2023">
            <v>0</v>
          </cell>
          <cell r="M2023">
            <v>0</v>
          </cell>
          <cell r="N2023">
            <v>0</v>
          </cell>
          <cell r="R2023">
            <v>0</v>
          </cell>
          <cell r="S2023">
            <v>0</v>
          </cell>
          <cell r="T2023">
            <v>0</v>
          </cell>
          <cell r="U2023">
            <v>37</v>
          </cell>
          <cell r="V2023">
            <v>0</v>
          </cell>
          <cell r="W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37</v>
          </cell>
          <cell r="AE2023">
            <v>502400</v>
          </cell>
          <cell r="AF2023">
            <v>0</v>
          </cell>
          <cell r="AI2023">
            <v>2251</v>
          </cell>
          <cell r="AK2023">
            <v>0</v>
          </cell>
          <cell r="AM2023">
            <v>766</v>
          </cell>
          <cell r="AN2023">
            <v>1</v>
          </cell>
          <cell r="AO2023">
            <v>393216</v>
          </cell>
          <cell r="AQ2023">
            <v>0</v>
          </cell>
          <cell r="AR2023">
            <v>0</v>
          </cell>
          <cell r="AS2023" t="str">
            <v>Ы</v>
          </cell>
          <cell r="AT2023" t="str">
            <v>Ы</v>
          </cell>
          <cell r="AU2023">
            <v>0</v>
          </cell>
          <cell r="AV2023">
            <v>0</v>
          </cell>
          <cell r="AW2023">
            <v>23</v>
          </cell>
          <cell r="AX2023">
            <v>1</v>
          </cell>
          <cell r="AY2023">
            <v>0</v>
          </cell>
          <cell r="AZ2023">
            <v>0</v>
          </cell>
          <cell r="BA2023">
            <v>0</v>
          </cell>
          <cell r="BB2023">
            <v>0</v>
          </cell>
          <cell r="BC2023">
            <v>38828</v>
          </cell>
        </row>
        <row r="2024">
          <cell r="A2024">
            <v>2006</v>
          </cell>
          <cell r="B2024">
            <v>2</v>
          </cell>
          <cell r="C2024">
            <v>638</v>
          </cell>
          <cell r="D2024">
            <v>21</v>
          </cell>
          <cell r="E2024">
            <v>792020</v>
          </cell>
          <cell r="F2024">
            <v>0</v>
          </cell>
          <cell r="G2024" t="str">
            <v>Затраты по ШПЗ (основные)</v>
          </cell>
          <cell r="H2024">
            <v>2011</v>
          </cell>
          <cell r="I2024">
            <v>7920</v>
          </cell>
          <cell r="J2024">
            <v>2181886.64</v>
          </cell>
          <cell r="K2024">
            <v>1</v>
          </cell>
          <cell r="L2024">
            <v>0</v>
          </cell>
          <cell r="M2024">
            <v>0</v>
          </cell>
          <cell r="N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37</v>
          </cell>
          <cell r="V2024">
            <v>0</v>
          </cell>
          <cell r="W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37</v>
          </cell>
          <cell r="AE2024">
            <v>503000</v>
          </cell>
          <cell r="AF2024">
            <v>0</v>
          </cell>
          <cell r="AI2024">
            <v>2251</v>
          </cell>
          <cell r="AK2024">
            <v>0</v>
          </cell>
          <cell r="AM2024">
            <v>767</v>
          </cell>
          <cell r="AN2024">
            <v>1</v>
          </cell>
          <cell r="AO2024">
            <v>393216</v>
          </cell>
          <cell r="AQ2024">
            <v>0</v>
          </cell>
          <cell r="AR2024">
            <v>0</v>
          </cell>
          <cell r="AS2024" t="str">
            <v>Ы</v>
          </cell>
          <cell r="AT2024" t="str">
            <v>Ы</v>
          </cell>
          <cell r="AU2024">
            <v>0</v>
          </cell>
          <cell r="AV2024">
            <v>0</v>
          </cell>
          <cell r="AW2024">
            <v>23</v>
          </cell>
          <cell r="AX2024">
            <v>1</v>
          </cell>
          <cell r="AY2024">
            <v>0</v>
          </cell>
          <cell r="AZ2024">
            <v>0</v>
          </cell>
          <cell r="BA2024">
            <v>0</v>
          </cell>
          <cell r="BB2024">
            <v>0</v>
          </cell>
          <cell r="BC2024">
            <v>38828</v>
          </cell>
        </row>
        <row r="2025">
          <cell r="A2025">
            <v>2006</v>
          </cell>
          <cell r="B2025">
            <v>2</v>
          </cell>
          <cell r="C2025">
            <v>639</v>
          </cell>
          <cell r="D2025">
            <v>21</v>
          </cell>
          <cell r="E2025">
            <v>792020</v>
          </cell>
          <cell r="F2025">
            <v>0</v>
          </cell>
          <cell r="G2025" t="str">
            <v>Затраты по ШПЗ (основные)</v>
          </cell>
          <cell r="H2025">
            <v>2011</v>
          </cell>
          <cell r="I2025">
            <v>7920</v>
          </cell>
          <cell r="J2025">
            <v>300</v>
          </cell>
          <cell r="K2025">
            <v>1</v>
          </cell>
          <cell r="L2025">
            <v>0</v>
          </cell>
          <cell r="M2025">
            <v>0</v>
          </cell>
          <cell r="N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37</v>
          </cell>
          <cell r="V2025">
            <v>0</v>
          </cell>
          <cell r="W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37</v>
          </cell>
          <cell r="AE2025">
            <v>504100</v>
          </cell>
          <cell r="AF2025">
            <v>0</v>
          </cell>
          <cell r="AI2025">
            <v>2251</v>
          </cell>
          <cell r="AK2025">
            <v>0</v>
          </cell>
          <cell r="AM2025">
            <v>768</v>
          </cell>
          <cell r="AN2025">
            <v>1</v>
          </cell>
          <cell r="AO2025">
            <v>393216</v>
          </cell>
          <cell r="AQ2025">
            <v>0</v>
          </cell>
          <cell r="AR2025">
            <v>0</v>
          </cell>
          <cell r="AS2025" t="str">
            <v>Ы</v>
          </cell>
          <cell r="AT2025" t="str">
            <v>Ы</v>
          </cell>
          <cell r="AU2025">
            <v>0</v>
          </cell>
          <cell r="AV2025">
            <v>0</v>
          </cell>
          <cell r="AW2025">
            <v>23</v>
          </cell>
          <cell r="AX2025">
            <v>1</v>
          </cell>
          <cell r="AY2025">
            <v>0</v>
          </cell>
          <cell r="AZ2025">
            <v>0</v>
          </cell>
          <cell r="BA2025">
            <v>0</v>
          </cell>
          <cell r="BB2025">
            <v>0</v>
          </cell>
          <cell r="BC2025">
            <v>38828</v>
          </cell>
        </row>
        <row r="2026">
          <cell r="A2026">
            <v>2006</v>
          </cell>
          <cell r="B2026">
            <v>2</v>
          </cell>
          <cell r="C2026">
            <v>640</v>
          </cell>
          <cell r="D2026">
            <v>21</v>
          </cell>
          <cell r="E2026">
            <v>792020</v>
          </cell>
          <cell r="F2026">
            <v>0</v>
          </cell>
          <cell r="G2026" t="str">
            <v>Затраты по ШПЗ (основные)</v>
          </cell>
          <cell r="H2026">
            <v>2011</v>
          </cell>
          <cell r="I2026">
            <v>7920</v>
          </cell>
          <cell r="J2026">
            <v>15946</v>
          </cell>
          <cell r="K2026">
            <v>1</v>
          </cell>
          <cell r="L2026">
            <v>0</v>
          </cell>
          <cell r="M2026">
            <v>0</v>
          </cell>
          <cell r="N2026">
            <v>0</v>
          </cell>
          <cell r="R2026">
            <v>0</v>
          </cell>
          <cell r="S2026">
            <v>0</v>
          </cell>
          <cell r="T2026">
            <v>0</v>
          </cell>
          <cell r="U2026">
            <v>37</v>
          </cell>
          <cell r="V2026">
            <v>0</v>
          </cell>
          <cell r="W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37</v>
          </cell>
          <cell r="AE2026">
            <v>504900</v>
          </cell>
          <cell r="AF2026">
            <v>0</v>
          </cell>
          <cell r="AI2026">
            <v>2251</v>
          </cell>
          <cell r="AK2026">
            <v>0</v>
          </cell>
          <cell r="AM2026">
            <v>769</v>
          </cell>
          <cell r="AN2026">
            <v>1</v>
          </cell>
          <cell r="AO2026">
            <v>393216</v>
          </cell>
          <cell r="AQ2026">
            <v>0</v>
          </cell>
          <cell r="AR2026">
            <v>0</v>
          </cell>
          <cell r="AS2026" t="str">
            <v>Ы</v>
          </cell>
          <cell r="AT2026" t="str">
            <v>Ы</v>
          </cell>
          <cell r="AU2026">
            <v>0</v>
          </cell>
          <cell r="AV2026">
            <v>0</v>
          </cell>
          <cell r="AW2026">
            <v>23</v>
          </cell>
          <cell r="AX2026">
            <v>1</v>
          </cell>
          <cell r="AY2026">
            <v>0</v>
          </cell>
          <cell r="AZ2026">
            <v>0</v>
          </cell>
          <cell r="BA2026">
            <v>0</v>
          </cell>
          <cell r="BB2026">
            <v>0</v>
          </cell>
          <cell r="BC2026">
            <v>38828</v>
          </cell>
        </row>
        <row r="2027">
          <cell r="A2027">
            <v>2006</v>
          </cell>
          <cell r="B2027">
            <v>2</v>
          </cell>
          <cell r="C2027">
            <v>641</v>
          </cell>
          <cell r="D2027">
            <v>21</v>
          </cell>
          <cell r="E2027">
            <v>792020</v>
          </cell>
          <cell r="F2027">
            <v>0</v>
          </cell>
          <cell r="G2027" t="str">
            <v>Затраты по ШПЗ (основные)</v>
          </cell>
          <cell r="H2027">
            <v>2011</v>
          </cell>
          <cell r="I2027">
            <v>7920</v>
          </cell>
          <cell r="J2027">
            <v>40226.49</v>
          </cell>
          <cell r="K2027">
            <v>1</v>
          </cell>
          <cell r="L2027">
            <v>0</v>
          </cell>
          <cell r="M2027">
            <v>0</v>
          </cell>
          <cell r="N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37</v>
          </cell>
          <cell r="V2027">
            <v>0</v>
          </cell>
          <cell r="W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37</v>
          </cell>
          <cell r="AE2027">
            <v>505100</v>
          </cell>
          <cell r="AF2027">
            <v>0</v>
          </cell>
          <cell r="AI2027">
            <v>2251</v>
          </cell>
          <cell r="AK2027">
            <v>0</v>
          </cell>
          <cell r="AM2027">
            <v>770</v>
          </cell>
          <cell r="AN2027">
            <v>1</v>
          </cell>
          <cell r="AO2027">
            <v>393216</v>
          </cell>
          <cell r="AQ2027">
            <v>0</v>
          </cell>
          <cell r="AR2027">
            <v>0</v>
          </cell>
          <cell r="AS2027" t="str">
            <v>Ы</v>
          </cell>
          <cell r="AT2027" t="str">
            <v>Ы</v>
          </cell>
          <cell r="AU2027">
            <v>0</v>
          </cell>
          <cell r="AV2027">
            <v>0</v>
          </cell>
          <cell r="AW2027">
            <v>23</v>
          </cell>
          <cell r="AX2027">
            <v>1</v>
          </cell>
          <cell r="AY2027">
            <v>0</v>
          </cell>
          <cell r="AZ2027">
            <v>0</v>
          </cell>
          <cell r="BA2027">
            <v>0</v>
          </cell>
          <cell r="BB2027">
            <v>0</v>
          </cell>
          <cell r="BC2027">
            <v>38828</v>
          </cell>
        </row>
        <row r="2028">
          <cell r="A2028">
            <v>2006</v>
          </cell>
          <cell r="B2028">
            <v>2</v>
          </cell>
          <cell r="C2028">
            <v>642</v>
          </cell>
          <cell r="D2028">
            <v>21</v>
          </cell>
          <cell r="E2028">
            <v>792020</v>
          </cell>
          <cell r="F2028">
            <v>0</v>
          </cell>
          <cell r="G2028" t="str">
            <v>Затраты по ШПЗ (основные)</v>
          </cell>
          <cell r="H2028">
            <v>2011</v>
          </cell>
          <cell r="I2028">
            <v>7920</v>
          </cell>
          <cell r="J2028">
            <v>394043.27</v>
          </cell>
          <cell r="K2028">
            <v>1</v>
          </cell>
          <cell r="L2028">
            <v>0</v>
          </cell>
          <cell r="M2028">
            <v>0</v>
          </cell>
          <cell r="N2028">
            <v>0</v>
          </cell>
          <cell r="R2028">
            <v>0</v>
          </cell>
          <cell r="S2028">
            <v>0</v>
          </cell>
          <cell r="T2028">
            <v>0</v>
          </cell>
          <cell r="U2028">
            <v>37</v>
          </cell>
          <cell r="V2028">
            <v>0</v>
          </cell>
          <cell r="W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37</v>
          </cell>
          <cell r="AE2028">
            <v>505200</v>
          </cell>
          <cell r="AF2028">
            <v>0</v>
          </cell>
          <cell r="AI2028">
            <v>2251</v>
          </cell>
          <cell r="AK2028">
            <v>0</v>
          </cell>
          <cell r="AM2028">
            <v>771</v>
          </cell>
          <cell r="AN2028">
            <v>1</v>
          </cell>
          <cell r="AO2028">
            <v>393216</v>
          </cell>
          <cell r="AQ2028">
            <v>0</v>
          </cell>
          <cell r="AR2028">
            <v>0</v>
          </cell>
          <cell r="AS2028" t="str">
            <v>Ы</v>
          </cell>
          <cell r="AT2028" t="str">
            <v>Ы</v>
          </cell>
          <cell r="AU2028">
            <v>0</v>
          </cell>
          <cell r="AV2028">
            <v>0</v>
          </cell>
          <cell r="AW2028">
            <v>23</v>
          </cell>
          <cell r="AX2028">
            <v>1</v>
          </cell>
          <cell r="AY2028">
            <v>0</v>
          </cell>
          <cell r="AZ2028">
            <v>0</v>
          </cell>
          <cell r="BA2028">
            <v>0</v>
          </cell>
          <cell r="BB2028">
            <v>0</v>
          </cell>
          <cell r="BC2028">
            <v>38828</v>
          </cell>
        </row>
        <row r="2029">
          <cell r="A2029">
            <v>2006</v>
          </cell>
          <cell r="B2029">
            <v>2</v>
          </cell>
          <cell r="C2029">
            <v>643</v>
          </cell>
          <cell r="D2029">
            <v>21</v>
          </cell>
          <cell r="E2029">
            <v>792020</v>
          </cell>
          <cell r="F2029">
            <v>0</v>
          </cell>
          <cell r="G2029" t="str">
            <v>Затраты по ШПЗ (основные)</v>
          </cell>
          <cell r="H2029">
            <v>2011</v>
          </cell>
          <cell r="I2029">
            <v>7920</v>
          </cell>
          <cell r="J2029">
            <v>4372.8</v>
          </cell>
          <cell r="K2029">
            <v>1</v>
          </cell>
          <cell r="L2029">
            <v>0</v>
          </cell>
          <cell r="M2029">
            <v>0</v>
          </cell>
          <cell r="N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37</v>
          </cell>
          <cell r="V2029">
            <v>0</v>
          </cell>
          <cell r="W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37</v>
          </cell>
          <cell r="AE2029">
            <v>505300</v>
          </cell>
          <cell r="AF2029">
            <v>0</v>
          </cell>
          <cell r="AI2029">
            <v>2251</v>
          </cell>
          <cell r="AK2029">
            <v>0</v>
          </cell>
          <cell r="AM2029">
            <v>772</v>
          </cell>
          <cell r="AN2029">
            <v>1</v>
          </cell>
          <cell r="AO2029">
            <v>393216</v>
          </cell>
          <cell r="AQ2029">
            <v>0</v>
          </cell>
          <cell r="AR2029">
            <v>0</v>
          </cell>
          <cell r="AS2029" t="str">
            <v>Ы</v>
          </cell>
          <cell r="AT2029" t="str">
            <v>Ы</v>
          </cell>
          <cell r="AU2029">
            <v>0</v>
          </cell>
          <cell r="AV2029">
            <v>0</v>
          </cell>
          <cell r="AW2029">
            <v>23</v>
          </cell>
          <cell r="AX2029">
            <v>1</v>
          </cell>
          <cell r="AY2029">
            <v>0</v>
          </cell>
          <cell r="AZ2029">
            <v>0</v>
          </cell>
          <cell r="BA2029">
            <v>0</v>
          </cell>
          <cell r="BB2029">
            <v>0</v>
          </cell>
          <cell r="BC2029">
            <v>38828</v>
          </cell>
        </row>
        <row r="2030">
          <cell r="A2030">
            <v>2006</v>
          </cell>
          <cell r="B2030">
            <v>2</v>
          </cell>
          <cell r="C2030">
            <v>644</v>
          </cell>
          <cell r="D2030">
            <v>21</v>
          </cell>
          <cell r="E2030">
            <v>792020</v>
          </cell>
          <cell r="F2030">
            <v>0</v>
          </cell>
          <cell r="G2030" t="str">
            <v>Затраты по ШПЗ (основные)</v>
          </cell>
          <cell r="H2030">
            <v>2011</v>
          </cell>
          <cell r="I2030">
            <v>7920</v>
          </cell>
          <cell r="J2030">
            <v>6305.45</v>
          </cell>
          <cell r="K2030">
            <v>1</v>
          </cell>
          <cell r="L2030">
            <v>0</v>
          </cell>
          <cell r="M2030">
            <v>0</v>
          </cell>
          <cell r="N2030">
            <v>0</v>
          </cell>
          <cell r="R2030">
            <v>0</v>
          </cell>
          <cell r="S2030">
            <v>0</v>
          </cell>
          <cell r="T2030">
            <v>0</v>
          </cell>
          <cell r="U2030">
            <v>37</v>
          </cell>
          <cell r="V2030">
            <v>0</v>
          </cell>
          <cell r="W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37</v>
          </cell>
          <cell r="AE2030">
            <v>505400</v>
          </cell>
          <cell r="AF2030">
            <v>0</v>
          </cell>
          <cell r="AI2030">
            <v>2251</v>
          </cell>
          <cell r="AK2030">
            <v>0</v>
          </cell>
          <cell r="AM2030">
            <v>773</v>
          </cell>
          <cell r="AN2030">
            <v>1</v>
          </cell>
          <cell r="AO2030">
            <v>393216</v>
          </cell>
          <cell r="AQ2030">
            <v>0</v>
          </cell>
          <cell r="AR2030">
            <v>0</v>
          </cell>
          <cell r="AS2030" t="str">
            <v>Ы</v>
          </cell>
          <cell r="AT2030" t="str">
            <v>Ы</v>
          </cell>
          <cell r="AU2030">
            <v>0</v>
          </cell>
          <cell r="AV2030">
            <v>0</v>
          </cell>
          <cell r="AW2030">
            <v>23</v>
          </cell>
          <cell r="AX2030">
            <v>1</v>
          </cell>
          <cell r="AY2030">
            <v>0</v>
          </cell>
          <cell r="AZ2030">
            <v>0</v>
          </cell>
          <cell r="BA2030">
            <v>0</v>
          </cell>
          <cell r="BB2030">
            <v>0</v>
          </cell>
          <cell r="BC2030">
            <v>38828</v>
          </cell>
        </row>
        <row r="2031">
          <cell r="A2031">
            <v>2006</v>
          </cell>
          <cell r="B2031">
            <v>2</v>
          </cell>
          <cell r="C2031">
            <v>645</v>
          </cell>
          <cell r="D2031">
            <v>21</v>
          </cell>
          <cell r="E2031">
            <v>792020</v>
          </cell>
          <cell r="F2031">
            <v>0</v>
          </cell>
          <cell r="G2031" t="str">
            <v>Затраты по ШПЗ (основные)</v>
          </cell>
          <cell r="H2031">
            <v>2011</v>
          </cell>
          <cell r="I2031">
            <v>7920</v>
          </cell>
          <cell r="J2031">
            <v>2153241.5</v>
          </cell>
          <cell r="K2031">
            <v>1</v>
          </cell>
          <cell r="L2031">
            <v>0</v>
          </cell>
          <cell r="M2031">
            <v>0</v>
          </cell>
          <cell r="N2031">
            <v>0</v>
          </cell>
          <cell r="R2031">
            <v>0</v>
          </cell>
          <cell r="S2031">
            <v>0</v>
          </cell>
          <cell r="T2031">
            <v>0</v>
          </cell>
          <cell r="U2031">
            <v>37</v>
          </cell>
          <cell r="V2031">
            <v>0</v>
          </cell>
          <cell r="W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37</v>
          </cell>
          <cell r="AE2031">
            <v>510100</v>
          </cell>
          <cell r="AF2031">
            <v>0</v>
          </cell>
          <cell r="AI2031">
            <v>2251</v>
          </cell>
          <cell r="AK2031">
            <v>0</v>
          </cell>
          <cell r="AM2031">
            <v>774</v>
          </cell>
          <cell r="AN2031">
            <v>1</v>
          </cell>
          <cell r="AO2031">
            <v>393216</v>
          </cell>
          <cell r="AQ2031">
            <v>0</v>
          </cell>
          <cell r="AR2031">
            <v>0</v>
          </cell>
          <cell r="AS2031" t="str">
            <v>Ы</v>
          </cell>
          <cell r="AT2031" t="str">
            <v>Ы</v>
          </cell>
          <cell r="AU2031">
            <v>0</v>
          </cell>
          <cell r="AV2031">
            <v>0</v>
          </cell>
          <cell r="AW2031">
            <v>23</v>
          </cell>
          <cell r="AX2031">
            <v>1</v>
          </cell>
          <cell r="AY2031">
            <v>0</v>
          </cell>
          <cell r="AZ2031">
            <v>0</v>
          </cell>
          <cell r="BA2031">
            <v>0</v>
          </cell>
          <cell r="BB2031">
            <v>0</v>
          </cell>
          <cell r="BC2031">
            <v>38828</v>
          </cell>
        </row>
        <row r="2032">
          <cell r="A2032">
            <v>2006</v>
          </cell>
          <cell r="B2032">
            <v>2</v>
          </cell>
          <cell r="C2032">
            <v>646</v>
          </cell>
          <cell r="D2032">
            <v>21</v>
          </cell>
          <cell r="E2032">
            <v>792020</v>
          </cell>
          <cell r="F2032">
            <v>0</v>
          </cell>
          <cell r="G2032" t="str">
            <v>Затраты по ШПЗ (основные)</v>
          </cell>
          <cell r="H2032">
            <v>2011</v>
          </cell>
          <cell r="I2032">
            <v>7920</v>
          </cell>
          <cell r="J2032">
            <v>700.6</v>
          </cell>
          <cell r="K2032">
            <v>1</v>
          </cell>
          <cell r="L2032">
            <v>0</v>
          </cell>
          <cell r="M2032">
            <v>0</v>
          </cell>
          <cell r="N2032">
            <v>0</v>
          </cell>
          <cell r="R2032">
            <v>0</v>
          </cell>
          <cell r="S2032">
            <v>0</v>
          </cell>
          <cell r="T2032">
            <v>0</v>
          </cell>
          <cell r="U2032">
            <v>37</v>
          </cell>
          <cell r="V2032">
            <v>0</v>
          </cell>
          <cell r="W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37</v>
          </cell>
          <cell r="AE2032">
            <v>510200</v>
          </cell>
          <cell r="AF2032">
            <v>0</v>
          </cell>
          <cell r="AI2032">
            <v>2251</v>
          </cell>
          <cell r="AK2032">
            <v>0</v>
          </cell>
          <cell r="AM2032">
            <v>775</v>
          </cell>
          <cell r="AN2032">
            <v>1</v>
          </cell>
          <cell r="AO2032">
            <v>393216</v>
          </cell>
          <cell r="AQ2032">
            <v>0</v>
          </cell>
          <cell r="AR2032">
            <v>0</v>
          </cell>
          <cell r="AS2032" t="str">
            <v>Ы</v>
          </cell>
          <cell r="AT2032" t="str">
            <v>Ы</v>
          </cell>
          <cell r="AU2032">
            <v>0</v>
          </cell>
          <cell r="AV2032">
            <v>0</v>
          </cell>
          <cell r="AW2032">
            <v>23</v>
          </cell>
          <cell r="AX2032">
            <v>1</v>
          </cell>
          <cell r="AY2032">
            <v>0</v>
          </cell>
          <cell r="AZ2032">
            <v>0</v>
          </cell>
          <cell r="BA2032">
            <v>0</v>
          </cell>
          <cell r="BB2032">
            <v>0</v>
          </cell>
          <cell r="BC2032">
            <v>38828</v>
          </cell>
        </row>
        <row r="2033">
          <cell r="A2033">
            <v>2006</v>
          </cell>
          <cell r="B2033">
            <v>2</v>
          </cell>
          <cell r="C2033">
            <v>647</v>
          </cell>
          <cell r="D2033">
            <v>21</v>
          </cell>
          <cell r="E2033">
            <v>792020</v>
          </cell>
          <cell r="F2033">
            <v>0</v>
          </cell>
          <cell r="G2033" t="str">
            <v>Затраты по ШПЗ (основные)</v>
          </cell>
          <cell r="H2033">
            <v>2011</v>
          </cell>
          <cell r="I2033">
            <v>7920</v>
          </cell>
          <cell r="J2033">
            <v>594</v>
          </cell>
          <cell r="K2033">
            <v>1</v>
          </cell>
          <cell r="L2033">
            <v>0</v>
          </cell>
          <cell r="M2033">
            <v>0</v>
          </cell>
          <cell r="N2033">
            <v>0</v>
          </cell>
          <cell r="R2033">
            <v>0</v>
          </cell>
          <cell r="S2033">
            <v>0</v>
          </cell>
          <cell r="T2033">
            <v>0</v>
          </cell>
          <cell r="U2033">
            <v>37</v>
          </cell>
          <cell r="V2033">
            <v>0</v>
          </cell>
          <cell r="W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37</v>
          </cell>
          <cell r="AE2033">
            <v>510300</v>
          </cell>
          <cell r="AF2033">
            <v>0</v>
          </cell>
          <cell r="AI2033">
            <v>2251</v>
          </cell>
          <cell r="AK2033">
            <v>0</v>
          </cell>
          <cell r="AM2033">
            <v>776</v>
          </cell>
          <cell r="AN2033">
            <v>1</v>
          </cell>
          <cell r="AO2033">
            <v>393216</v>
          </cell>
          <cell r="AQ2033">
            <v>0</v>
          </cell>
          <cell r="AR2033">
            <v>0</v>
          </cell>
          <cell r="AS2033" t="str">
            <v>Ы</v>
          </cell>
          <cell r="AT2033" t="str">
            <v>Ы</v>
          </cell>
          <cell r="AU2033">
            <v>0</v>
          </cell>
          <cell r="AV2033">
            <v>0</v>
          </cell>
          <cell r="AW2033">
            <v>23</v>
          </cell>
          <cell r="AX2033">
            <v>1</v>
          </cell>
          <cell r="AY2033">
            <v>0</v>
          </cell>
          <cell r="AZ2033">
            <v>0</v>
          </cell>
          <cell r="BA2033">
            <v>0</v>
          </cell>
          <cell r="BB2033">
            <v>0</v>
          </cell>
          <cell r="BC2033">
            <v>38828</v>
          </cell>
        </row>
        <row r="2034">
          <cell r="A2034">
            <v>2006</v>
          </cell>
          <cell r="B2034">
            <v>2</v>
          </cell>
          <cell r="C2034">
            <v>648</v>
          </cell>
          <cell r="D2034">
            <v>21</v>
          </cell>
          <cell r="E2034">
            <v>792020</v>
          </cell>
          <cell r="F2034">
            <v>0</v>
          </cell>
          <cell r="G2034" t="str">
            <v>Затраты по ШПЗ (основные)</v>
          </cell>
          <cell r="H2034">
            <v>2011</v>
          </cell>
          <cell r="I2034">
            <v>7920</v>
          </cell>
          <cell r="J2034">
            <v>10363.719999999999</v>
          </cell>
          <cell r="K2034">
            <v>1</v>
          </cell>
          <cell r="L2034">
            <v>0</v>
          </cell>
          <cell r="M2034">
            <v>0</v>
          </cell>
          <cell r="N2034">
            <v>0</v>
          </cell>
          <cell r="R2034">
            <v>0</v>
          </cell>
          <cell r="S2034">
            <v>0</v>
          </cell>
          <cell r="T2034">
            <v>0</v>
          </cell>
          <cell r="U2034">
            <v>37</v>
          </cell>
          <cell r="V2034">
            <v>0</v>
          </cell>
          <cell r="W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37</v>
          </cell>
          <cell r="AE2034">
            <v>510400</v>
          </cell>
          <cell r="AF2034">
            <v>0</v>
          </cell>
          <cell r="AI2034">
            <v>2251</v>
          </cell>
          <cell r="AK2034">
            <v>0</v>
          </cell>
          <cell r="AM2034">
            <v>777</v>
          </cell>
          <cell r="AN2034">
            <v>1</v>
          </cell>
          <cell r="AO2034">
            <v>393216</v>
          </cell>
          <cell r="AQ2034">
            <v>0</v>
          </cell>
          <cell r="AR2034">
            <v>0</v>
          </cell>
          <cell r="AS2034" t="str">
            <v>Ы</v>
          </cell>
          <cell r="AT2034" t="str">
            <v>Ы</v>
          </cell>
          <cell r="AU2034">
            <v>0</v>
          </cell>
          <cell r="AV2034">
            <v>0</v>
          </cell>
          <cell r="AW2034">
            <v>23</v>
          </cell>
          <cell r="AX2034">
            <v>1</v>
          </cell>
          <cell r="AY2034">
            <v>0</v>
          </cell>
          <cell r="AZ2034">
            <v>0</v>
          </cell>
          <cell r="BA2034">
            <v>0</v>
          </cell>
          <cell r="BB2034">
            <v>0</v>
          </cell>
          <cell r="BC2034">
            <v>38828</v>
          </cell>
        </row>
        <row r="2035">
          <cell r="A2035">
            <v>2006</v>
          </cell>
          <cell r="B2035">
            <v>2</v>
          </cell>
          <cell r="C2035">
            <v>649</v>
          </cell>
          <cell r="D2035">
            <v>21</v>
          </cell>
          <cell r="E2035">
            <v>792020</v>
          </cell>
          <cell r="F2035">
            <v>0</v>
          </cell>
          <cell r="G2035" t="str">
            <v>Затраты по ШПЗ (основные)</v>
          </cell>
          <cell r="H2035">
            <v>2011</v>
          </cell>
          <cell r="I2035">
            <v>7920</v>
          </cell>
          <cell r="J2035">
            <v>1617125</v>
          </cell>
          <cell r="K2035">
            <v>1</v>
          </cell>
          <cell r="L2035">
            <v>0</v>
          </cell>
          <cell r="M2035">
            <v>0</v>
          </cell>
          <cell r="N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37</v>
          </cell>
          <cell r="V2035">
            <v>0</v>
          </cell>
          <cell r="W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37</v>
          </cell>
          <cell r="AE2035">
            <v>510600</v>
          </cell>
          <cell r="AF2035">
            <v>0</v>
          </cell>
          <cell r="AI2035">
            <v>2251</v>
          </cell>
          <cell r="AK2035">
            <v>0</v>
          </cell>
          <cell r="AM2035">
            <v>778</v>
          </cell>
          <cell r="AN2035">
            <v>1</v>
          </cell>
          <cell r="AO2035">
            <v>393216</v>
          </cell>
          <cell r="AQ2035">
            <v>0</v>
          </cell>
          <cell r="AR2035">
            <v>0</v>
          </cell>
          <cell r="AS2035" t="str">
            <v>Ы</v>
          </cell>
          <cell r="AT2035" t="str">
            <v>Ы</v>
          </cell>
          <cell r="AU2035">
            <v>0</v>
          </cell>
          <cell r="AV2035">
            <v>0</v>
          </cell>
          <cell r="AW2035">
            <v>23</v>
          </cell>
          <cell r="AX2035">
            <v>1</v>
          </cell>
          <cell r="AY2035">
            <v>0</v>
          </cell>
          <cell r="AZ2035">
            <v>0</v>
          </cell>
          <cell r="BA2035">
            <v>0</v>
          </cell>
          <cell r="BB2035">
            <v>0</v>
          </cell>
          <cell r="BC2035">
            <v>38828</v>
          </cell>
        </row>
        <row r="2036">
          <cell r="A2036">
            <v>2006</v>
          </cell>
          <cell r="B2036">
            <v>2</v>
          </cell>
          <cell r="C2036">
            <v>650</v>
          </cell>
          <cell r="D2036">
            <v>21</v>
          </cell>
          <cell r="E2036">
            <v>792020</v>
          </cell>
          <cell r="F2036">
            <v>0</v>
          </cell>
          <cell r="G2036" t="str">
            <v>Затраты по ШПЗ (основные)</v>
          </cell>
          <cell r="H2036">
            <v>2011</v>
          </cell>
          <cell r="I2036">
            <v>7920</v>
          </cell>
          <cell r="J2036">
            <v>23486.17</v>
          </cell>
          <cell r="K2036">
            <v>1</v>
          </cell>
          <cell r="L2036">
            <v>0</v>
          </cell>
          <cell r="M2036">
            <v>0</v>
          </cell>
          <cell r="N2036">
            <v>0</v>
          </cell>
          <cell r="R2036">
            <v>0</v>
          </cell>
          <cell r="S2036">
            <v>0</v>
          </cell>
          <cell r="T2036">
            <v>0</v>
          </cell>
          <cell r="U2036">
            <v>37</v>
          </cell>
          <cell r="V2036">
            <v>0</v>
          </cell>
          <cell r="W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37</v>
          </cell>
          <cell r="AE2036">
            <v>513600</v>
          </cell>
          <cell r="AF2036">
            <v>0</v>
          </cell>
          <cell r="AI2036">
            <v>2251</v>
          </cell>
          <cell r="AK2036">
            <v>0</v>
          </cell>
          <cell r="AM2036">
            <v>779</v>
          </cell>
          <cell r="AN2036">
            <v>1</v>
          </cell>
          <cell r="AO2036">
            <v>393216</v>
          </cell>
          <cell r="AQ2036">
            <v>0</v>
          </cell>
          <cell r="AR2036">
            <v>0</v>
          </cell>
          <cell r="AS2036" t="str">
            <v>Ы</v>
          </cell>
          <cell r="AT2036" t="str">
            <v>Ы</v>
          </cell>
          <cell r="AU2036">
            <v>0</v>
          </cell>
          <cell r="AV2036">
            <v>0</v>
          </cell>
          <cell r="AW2036">
            <v>23</v>
          </cell>
          <cell r="AX2036">
            <v>1</v>
          </cell>
          <cell r="AY2036">
            <v>0</v>
          </cell>
          <cell r="AZ2036">
            <v>0</v>
          </cell>
          <cell r="BA2036">
            <v>0</v>
          </cell>
          <cell r="BB2036">
            <v>0</v>
          </cell>
          <cell r="BC2036">
            <v>38828</v>
          </cell>
        </row>
        <row r="2037">
          <cell r="A2037">
            <v>2006</v>
          </cell>
          <cell r="B2037">
            <v>2</v>
          </cell>
          <cell r="C2037">
            <v>651</v>
          </cell>
          <cell r="D2037">
            <v>21</v>
          </cell>
          <cell r="E2037">
            <v>792020</v>
          </cell>
          <cell r="F2037">
            <v>0</v>
          </cell>
          <cell r="G2037" t="str">
            <v>Затраты по ШПЗ (основные)</v>
          </cell>
          <cell r="H2037">
            <v>2011</v>
          </cell>
          <cell r="I2037">
            <v>7920</v>
          </cell>
          <cell r="J2037">
            <v>2655</v>
          </cell>
          <cell r="K2037">
            <v>1</v>
          </cell>
          <cell r="L2037">
            <v>0</v>
          </cell>
          <cell r="M2037">
            <v>0</v>
          </cell>
          <cell r="N2037">
            <v>0</v>
          </cell>
          <cell r="R2037">
            <v>0</v>
          </cell>
          <cell r="S2037">
            <v>0</v>
          </cell>
          <cell r="T2037">
            <v>0</v>
          </cell>
          <cell r="U2037">
            <v>37</v>
          </cell>
          <cell r="V2037">
            <v>0</v>
          </cell>
          <cell r="W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37</v>
          </cell>
          <cell r="AE2037">
            <v>530000</v>
          </cell>
          <cell r="AF2037">
            <v>0</v>
          </cell>
          <cell r="AI2037">
            <v>2251</v>
          </cell>
          <cell r="AK2037">
            <v>0</v>
          </cell>
          <cell r="AM2037">
            <v>780</v>
          </cell>
          <cell r="AN2037">
            <v>1</v>
          </cell>
          <cell r="AO2037">
            <v>393216</v>
          </cell>
          <cell r="AQ2037">
            <v>0</v>
          </cell>
          <cell r="AR2037">
            <v>0</v>
          </cell>
          <cell r="AS2037" t="str">
            <v>Ы</v>
          </cell>
          <cell r="AT2037" t="str">
            <v>Ы</v>
          </cell>
          <cell r="AU2037">
            <v>0</v>
          </cell>
          <cell r="AV2037">
            <v>0</v>
          </cell>
          <cell r="AW2037">
            <v>23</v>
          </cell>
          <cell r="AX2037">
            <v>1</v>
          </cell>
          <cell r="AY2037">
            <v>0</v>
          </cell>
          <cell r="AZ2037">
            <v>0</v>
          </cell>
          <cell r="BA2037">
            <v>0</v>
          </cell>
          <cell r="BB2037">
            <v>0</v>
          </cell>
          <cell r="BC2037">
            <v>38828</v>
          </cell>
        </row>
        <row r="2038">
          <cell r="A2038">
            <v>2006</v>
          </cell>
          <cell r="B2038">
            <v>3</v>
          </cell>
          <cell r="C2038">
            <v>12</v>
          </cell>
          <cell r="D2038">
            <v>21</v>
          </cell>
          <cell r="E2038">
            <v>792020</v>
          </cell>
          <cell r="F2038">
            <v>0</v>
          </cell>
          <cell r="G2038" t="str">
            <v>Затраты по ШПЗ (основные)</v>
          </cell>
          <cell r="H2038">
            <v>2011</v>
          </cell>
          <cell r="I2038">
            <v>7920</v>
          </cell>
          <cell r="J2038">
            <v>60588.79</v>
          </cell>
          <cell r="K2038">
            <v>1</v>
          </cell>
          <cell r="L2038">
            <v>0</v>
          </cell>
          <cell r="M2038">
            <v>0</v>
          </cell>
          <cell r="N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33</v>
          </cell>
          <cell r="V2038">
            <v>0</v>
          </cell>
          <cell r="W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33</v>
          </cell>
          <cell r="AE2038">
            <v>110000</v>
          </cell>
          <cell r="AF2038">
            <v>0</v>
          </cell>
          <cell r="AI2038">
            <v>2282</v>
          </cell>
          <cell r="AK2038">
            <v>0</v>
          </cell>
          <cell r="AM2038">
            <v>169</v>
          </cell>
          <cell r="AN2038">
            <v>1</v>
          </cell>
          <cell r="AO2038">
            <v>393216</v>
          </cell>
          <cell r="AQ2038">
            <v>0</v>
          </cell>
          <cell r="AR2038">
            <v>0</v>
          </cell>
          <cell r="AS2038" t="str">
            <v>Ы</v>
          </cell>
          <cell r="AT2038" t="str">
            <v>Ы</v>
          </cell>
          <cell r="AU2038">
            <v>0</v>
          </cell>
          <cell r="AV2038">
            <v>0</v>
          </cell>
          <cell r="AW2038">
            <v>23</v>
          </cell>
          <cell r="AX2038">
            <v>1</v>
          </cell>
          <cell r="AY2038">
            <v>0</v>
          </cell>
          <cell r="AZ2038">
            <v>0</v>
          </cell>
          <cell r="BA2038">
            <v>0</v>
          </cell>
          <cell r="BB2038">
            <v>0</v>
          </cell>
          <cell r="BC2038">
            <v>38828</v>
          </cell>
        </row>
        <row r="2039">
          <cell r="A2039">
            <v>2006</v>
          </cell>
          <cell r="B2039">
            <v>3</v>
          </cell>
          <cell r="C2039">
            <v>13</v>
          </cell>
          <cell r="D2039">
            <v>21</v>
          </cell>
          <cell r="E2039">
            <v>792020</v>
          </cell>
          <cell r="F2039">
            <v>0</v>
          </cell>
          <cell r="G2039" t="str">
            <v>Затраты по ШПЗ (основные)</v>
          </cell>
          <cell r="H2039">
            <v>2011</v>
          </cell>
          <cell r="I2039">
            <v>7920</v>
          </cell>
          <cell r="J2039">
            <v>3587.46</v>
          </cell>
          <cell r="K2039">
            <v>1</v>
          </cell>
          <cell r="L2039">
            <v>0</v>
          </cell>
          <cell r="M2039">
            <v>0</v>
          </cell>
          <cell r="N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33</v>
          </cell>
          <cell r="V2039">
            <v>0</v>
          </cell>
          <cell r="W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33</v>
          </cell>
          <cell r="AE2039">
            <v>114020</v>
          </cell>
          <cell r="AF2039">
            <v>0</v>
          </cell>
          <cell r="AI2039">
            <v>2282</v>
          </cell>
          <cell r="AK2039">
            <v>0</v>
          </cell>
          <cell r="AM2039">
            <v>170</v>
          </cell>
          <cell r="AN2039">
            <v>1</v>
          </cell>
          <cell r="AO2039">
            <v>393216</v>
          </cell>
          <cell r="AQ2039">
            <v>0</v>
          </cell>
          <cell r="AR2039">
            <v>0</v>
          </cell>
          <cell r="AS2039" t="str">
            <v>Ы</v>
          </cell>
          <cell r="AT2039" t="str">
            <v>Ы</v>
          </cell>
          <cell r="AU2039">
            <v>0</v>
          </cell>
          <cell r="AV2039">
            <v>0</v>
          </cell>
          <cell r="AW2039">
            <v>23</v>
          </cell>
          <cell r="AX2039">
            <v>1</v>
          </cell>
          <cell r="AY2039">
            <v>0</v>
          </cell>
          <cell r="AZ2039">
            <v>0</v>
          </cell>
          <cell r="BA2039">
            <v>0</v>
          </cell>
          <cell r="BB2039">
            <v>0</v>
          </cell>
          <cell r="BC2039">
            <v>38828</v>
          </cell>
        </row>
        <row r="2040">
          <cell r="A2040">
            <v>2006</v>
          </cell>
          <cell r="B2040">
            <v>3</v>
          </cell>
          <cell r="C2040">
            <v>14</v>
          </cell>
          <cell r="D2040">
            <v>21</v>
          </cell>
          <cell r="E2040">
            <v>792020</v>
          </cell>
          <cell r="F2040">
            <v>0</v>
          </cell>
          <cell r="G2040" t="str">
            <v>Затраты по ШПЗ (основные)</v>
          </cell>
          <cell r="H2040">
            <v>2011</v>
          </cell>
          <cell r="I2040">
            <v>7920</v>
          </cell>
          <cell r="J2040">
            <v>337952.47</v>
          </cell>
          <cell r="K2040">
            <v>1</v>
          </cell>
          <cell r="L2040">
            <v>0</v>
          </cell>
          <cell r="M2040">
            <v>0</v>
          </cell>
          <cell r="N2040">
            <v>0</v>
          </cell>
          <cell r="R2040">
            <v>0</v>
          </cell>
          <cell r="S2040">
            <v>0</v>
          </cell>
          <cell r="T2040">
            <v>0</v>
          </cell>
          <cell r="U2040">
            <v>33</v>
          </cell>
          <cell r="V2040">
            <v>0</v>
          </cell>
          <cell r="W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33</v>
          </cell>
          <cell r="AE2040">
            <v>116000</v>
          </cell>
          <cell r="AF2040">
            <v>0</v>
          </cell>
          <cell r="AI2040">
            <v>2282</v>
          </cell>
          <cell r="AK2040">
            <v>0</v>
          </cell>
          <cell r="AM2040">
            <v>171</v>
          </cell>
          <cell r="AN2040">
            <v>1</v>
          </cell>
          <cell r="AO2040">
            <v>393216</v>
          </cell>
          <cell r="AQ2040">
            <v>0</v>
          </cell>
          <cell r="AR2040">
            <v>0</v>
          </cell>
          <cell r="AS2040" t="str">
            <v>Ы</v>
          </cell>
          <cell r="AT2040" t="str">
            <v>Ы</v>
          </cell>
          <cell r="AU2040">
            <v>0</v>
          </cell>
          <cell r="AV2040">
            <v>0</v>
          </cell>
          <cell r="AW2040">
            <v>23</v>
          </cell>
          <cell r="AX2040">
            <v>1</v>
          </cell>
          <cell r="AY2040">
            <v>0</v>
          </cell>
          <cell r="AZ2040">
            <v>0</v>
          </cell>
          <cell r="BA2040">
            <v>0</v>
          </cell>
          <cell r="BB2040">
            <v>0</v>
          </cell>
          <cell r="BC2040">
            <v>38828</v>
          </cell>
        </row>
        <row r="2041">
          <cell r="A2041">
            <v>2006</v>
          </cell>
          <cell r="B2041">
            <v>3</v>
          </cell>
          <cell r="C2041">
            <v>15</v>
          </cell>
          <cell r="D2041">
            <v>21</v>
          </cell>
          <cell r="E2041">
            <v>792020</v>
          </cell>
          <cell r="F2041">
            <v>0</v>
          </cell>
          <cell r="G2041" t="str">
            <v>Затраты по ШПЗ (основные)</v>
          </cell>
          <cell r="H2041">
            <v>2011</v>
          </cell>
          <cell r="I2041">
            <v>7920</v>
          </cell>
          <cell r="J2041">
            <v>9015.26</v>
          </cell>
          <cell r="K2041">
            <v>1</v>
          </cell>
          <cell r="L2041">
            <v>0</v>
          </cell>
          <cell r="M2041">
            <v>0</v>
          </cell>
          <cell r="N2041">
            <v>0</v>
          </cell>
          <cell r="R2041">
            <v>0</v>
          </cell>
          <cell r="S2041">
            <v>0</v>
          </cell>
          <cell r="T2041">
            <v>0</v>
          </cell>
          <cell r="U2041">
            <v>33</v>
          </cell>
          <cell r="V2041">
            <v>0</v>
          </cell>
          <cell r="W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33</v>
          </cell>
          <cell r="AE2041">
            <v>117000</v>
          </cell>
          <cell r="AF2041">
            <v>0</v>
          </cell>
          <cell r="AI2041">
            <v>2282</v>
          </cell>
          <cell r="AK2041">
            <v>0</v>
          </cell>
          <cell r="AM2041">
            <v>172</v>
          </cell>
          <cell r="AN2041">
            <v>1</v>
          </cell>
          <cell r="AO2041">
            <v>393216</v>
          </cell>
          <cell r="AQ2041">
            <v>0</v>
          </cell>
          <cell r="AR2041">
            <v>0</v>
          </cell>
          <cell r="AS2041" t="str">
            <v>Ы</v>
          </cell>
          <cell r="AT2041" t="str">
            <v>Ы</v>
          </cell>
          <cell r="AU2041">
            <v>0</v>
          </cell>
          <cell r="AV2041">
            <v>0</v>
          </cell>
          <cell r="AW2041">
            <v>23</v>
          </cell>
          <cell r="AX2041">
            <v>1</v>
          </cell>
          <cell r="AY2041">
            <v>0</v>
          </cell>
          <cell r="AZ2041">
            <v>0</v>
          </cell>
          <cell r="BA2041">
            <v>0</v>
          </cell>
          <cell r="BB2041">
            <v>0</v>
          </cell>
          <cell r="BC2041">
            <v>38828</v>
          </cell>
        </row>
        <row r="2042">
          <cell r="A2042">
            <v>2006</v>
          </cell>
          <cell r="B2042">
            <v>3</v>
          </cell>
          <cell r="C2042">
            <v>16</v>
          </cell>
          <cell r="D2042">
            <v>21</v>
          </cell>
          <cell r="E2042">
            <v>792020</v>
          </cell>
          <cell r="F2042">
            <v>0</v>
          </cell>
          <cell r="G2042" t="str">
            <v>Затраты по ШПЗ (основные)</v>
          </cell>
          <cell r="H2042">
            <v>2011</v>
          </cell>
          <cell r="I2042">
            <v>7920</v>
          </cell>
          <cell r="J2042">
            <v>2040</v>
          </cell>
          <cell r="K2042">
            <v>1</v>
          </cell>
          <cell r="L2042">
            <v>0</v>
          </cell>
          <cell r="M2042">
            <v>0</v>
          </cell>
          <cell r="N2042">
            <v>0</v>
          </cell>
          <cell r="R2042">
            <v>0</v>
          </cell>
          <cell r="S2042">
            <v>0</v>
          </cell>
          <cell r="T2042">
            <v>0</v>
          </cell>
          <cell r="U2042">
            <v>33</v>
          </cell>
          <cell r="V2042">
            <v>0</v>
          </cell>
          <cell r="W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33</v>
          </cell>
          <cell r="AE2042">
            <v>118000</v>
          </cell>
          <cell r="AF2042">
            <v>0</v>
          </cell>
          <cell r="AI2042">
            <v>2282</v>
          </cell>
          <cell r="AK2042">
            <v>0</v>
          </cell>
          <cell r="AM2042">
            <v>173</v>
          </cell>
          <cell r="AN2042">
            <v>1</v>
          </cell>
          <cell r="AO2042">
            <v>393216</v>
          </cell>
          <cell r="AQ2042">
            <v>0</v>
          </cell>
          <cell r="AR2042">
            <v>0</v>
          </cell>
          <cell r="AS2042" t="str">
            <v>Ы</v>
          </cell>
          <cell r="AT2042" t="str">
            <v>Ы</v>
          </cell>
          <cell r="AU2042">
            <v>0</v>
          </cell>
          <cell r="AV2042">
            <v>0</v>
          </cell>
          <cell r="AW2042">
            <v>23</v>
          </cell>
          <cell r="AX2042">
            <v>1</v>
          </cell>
          <cell r="AY2042">
            <v>0</v>
          </cell>
          <cell r="AZ2042">
            <v>0</v>
          </cell>
          <cell r="BA2042">
            <v>0</v>
          </cell>
          <cell r="BB2042">
            <v>0</v>
          </cell>
          <cell r="BC2042">
            <v>38828</v>
          </cell>
        </row>
        <row r="2043">
          <cell r="A2043">
            <v>2006</v>
          </cell>
          <cell r="B2043">
            <v>3</v>
          </cell>
          <cell r="C2043">
            <v>17</v>
          </cell>
          <cell r="D2043">
            <v>21</v>
          </cell>
          <cell r="E2043">
            <v>792020</v>
          </cell>
          <cell r="F2043">
            <v>0</v>
          </cell>
          <cell r="G2043" t="str">
            <v>Затраты по ШПЗ (основные)</v>
          </cell>
          <cell r="H2043">
            <v>2011</v>
          </cell>
          <cell r="I2043">
            <v>7920</v>
          </cell>
          <cell r="J2043">
            <v>15272.51</v>
          </cell>
          <cell r="K2043">
            <v>1</v>
          </cell>
          <cell r="L2043">
            <v>0</v>
          </cell>
          <cell r="M2043">
            <v>0</v>
          </cell>
          <cell r="N2043">
            <v>0</v>
          </cell>
          <cell r="R2043">
            <v>0</v>
          </cell>
          <cell r="S2043">
            <v>0</v>
          </cell>
          <cell r="T2043">
            <v>0</v>
          </cell>
          <cell r="U2043">
            <v>33</v>
          </cell>
          <cell r="V2043">
            <v>0</v>
          </cell>
          <cell r="W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33</v>
          </cell>
          <cell r="AE2043">
            <v>130100</v>
          </cell>
          <cell r="AF2043">
            <v>0</v>
          </cell>
          <cell r="AI2043">
            <v>2282</v>
          </cell>
          <cell r="AK2043">
            <v>0</v>
          </cell>
          <cell r="AM2043">
            <v>174</v>
          </cell>
          <cell r="AN2043">
            <v>1</v>
          </cell>
          <cell r="AO2043">
            <v>393216</v>
          </cell>
          <cell r="AQ2043">
            <v>0</v>
          </cell>
          <cell r="AR2043">
            <v>0</v>
          </cell>
          <cell r="AS2043" t="str">
            <v>Ы</v>
          </cell>
          <cell r="AT2043" t="str">
            <v>Ы</v>
          </cell>
          <cell r="AU2043">
            <v>0</v>
          </cell>
          <cell r="AV2043">
            <v>0</v>
          </cell>
          <cell r="AW2043">
            <v>23</v>
          </cell>
          <cell r="AX2043">
            <v>1</v>
          </cell>
          <cell r="AY2043">
            <v>0</v>
          </cell>
          <cell r="AZ2043">
            <v>0</v>
          </cell>
          <cell r="BA2043">
            <v>0</v>
          </cell>
          <cell r="BB2043">
            <v>0</v>
          </cell>
          <cell r="BC2043">
            <v>38828</v>
          </cell>
        </row>
        <row r="2044">
          <cell r="A2044">
            <v>2006</v>
          </cell>
          <cell r="B2044">
            <v>3</v>
          </cell>
          <cell r="C2044">
            <v>18</v>
          </cell>
          <cell r="D2044">
            <v>21</v>
          </cell>
          <cell r="E2044">
            <v>792020</v>
          </cell>
          <cell r="F2044">
            <v>0</v>
          </cell>
          <cell r="G2044" t="str">
            <v>Затраты по ШПЗ (основные)</v>
          </cell>
          <cell r="H2044">
            <v>2011</v>
          </cell>
          <cell r="I2044">
            <v>7920</v>
          </cell>
          <cell r="J2044">
            <v>637073.25</v>
          </cell>
          <cell r="K2044">
            <v>1</v>
          </cell>
          <cell r="L2044">
            <v>0</v>
          </cell>
          <cell r="M2044">
            <v>0</v>
          </cell>
          <cell r="N2044">
            <v>0</v>
          </cell>
          <cell r="R2044">
            <v>0</v>
          </cell>
          <cell r="S2044">
            <v>0</v>
          </cell>
          <cell r="T2044">
            <v>0</v>
          </cell>
          <cell r="U2044">
            <v>33</v>
          </cell>
          <cell r="V2044">
            <v>0</v>
          </cell>
          <cell r="W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33</v>
          </cell>
          <cell r="AE2044">
            <v>131000</v>
          </cell>
          <cell r="AF2044">
            <v>0</v>
          </cell>
          <cell r="AI2044">
            <v>2282</v>
          </cell>
          <cell r="AK2044">
            <v>0</v>
          </cell>
          <cell r="AM2044">
            <v>175</v>
          </cell>
          <cell r="AN2044">
            <v>1</v>
          </cell>
          <cell r="AO2044">
            <v>393216</v>
          </cell>
          <cell r="AQ2044">
            <v>0</v>
          </cell>
          <cell r="AR2044">
            <v>0</v>
          </cell>
          <cell r="AS2044" t="str">
            <v>Ы</v>
          </cell>
          <cell r="AT2044" t="str">
            <v>Ы</v>
          </cell>
          <cell r="AU2044">
            <v>0</v>
          </cell>
          <cell r="AV2044">
            <v>0</v>
          </cell>
          <cell r="AW2044">
            <v>23</v>
          </cell>
          <cell r="AX2044">
            <v>1</v>
          </cell>
          <cell r="AY2044">
            <v>0</v>
          </cell>
          <cell r="AZ2044">
            <v>0</v>
          </cell>
          <cell r="BA2044">
            <v>0</v>
          </cell>
          <cell r="BB2044">
            <v>0</v>
          </cell>
          <cell r="BC2044">
            <v>38828</v>
          </cell>
        </row>
        <row r="2045">
          <cell r="A2045">
            <v>2006</v>
          </cell>
          <cell r="B2045">
            <v>3</v>
          </cell>
          <cell r="C2045">
            <v>19</v>
          </cell>
          <cell r="D2045">
            <v>21</v>
          </cell>
          <cell r="E2045">
            <v>792020</v>
          </cell>
          <cell r="F2045">
            <v>0</v>
          </cell>
          <cell r="G2045" t="str">
            <v>Затраты по ШПЗ (основные)</v>
          </cell>
          <cell r="H2045">
            <v>2011</v>
          </cell>
          <cell r="I2045">
            <v>7920</v>
          </cell>
          <cell r="J2045">
            <v>2420.98</v>
          </cell>
          <cell r="K2045">
            <v>1</v>
          </cell>
          <cell r="L2045">
            <v>0</v>
          </cell>
          <cell r="M2045">
            <v>0</v>
          </cell>
          <cell r="N2045">
            <v>0</v>
          </cell>
          <cell r="R2045">
            <v>0</v>
          </cell>
          <cell r="S2045">
            <v>0</v>
          </cell>
          <cell r="T2045">
            <v>0</v>
          </cell>
          <cell r="U2045">
            <v>33</v>
          </cell>
          <cell r="V2045">
            <v>0</v>
          </cell>
          <cell r="W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33</v>
          </cell>
          <cell r="AE2045">
            <v>135000</v>
          </cell>
          <cell r="AF2045">
            <v>0</v>
          </cell>
          <cell r="AI2045">
            <v>2282</v>
          </cell>
          <cell r="AK2045">
            <v>0</v>
          </cell>
          <cell r="AM2045">
            <v>176</v>
          </cell>
          <cell r="AN2045">
            <v>1</v>
          </cell>
          <cell r="AO2045">
            <v>393216</v>
          </cell>
          <cell r="AQ2045">
            <v>0</v>
          </cell>
          <cell r="AR2045">
            <v>0</v>
          </cell>
          <cell r="AS2045" t="str">
            <v>Ы</v>
          </cell>
          <cell r="AT2045" t="str">
            <v>Ы</v>
          </cell>
          <cell r="AU2045">
            <v>0</v>
          </cell>
          <cell r="AV2045">
            <v>0</v>
          </cell>
          <cell r="AW2045">
            <v>23</v>
          </cell>
          <cell r="AX2045">
            <v>1</v>
          </cell>
          <cell r="AY2045">
            <v>0</v>
          </cell>
          <cell r="AZ2045">
            <v>0</v>
          </cell>
          <cell r="BA2045">
            <v>0</v>
          </cell>
          <cell r="BB2045">
            <v>0</v>
          </cell>
          <cell r="BC2045">
            <v>38828</v>
          </cell>
        </row>
        <row r="2046">
          <cell r="A2046">
            <v>2006</v>
          </cell>
          <cell r="B2046">
            <v>3</v>
          </cell>
          <cell r="C2046">
            <v>20</v>
          </cell>
          <cell r="D2046">
            <v>21</v>
          </cell>
          <cell r="E2046">
            <v>792020</v>
          </cell>
          <cell r="F2046">
            <v>0</v>
          </cell>
          <cell r="G2046" t="str">
            <v>Затраты по ШПЗ (основные)</v>
          </cell>
          <cell r="H2046">
            <v>2011</v>
          </cell>
          <cell r="I2046">
            <v>7920</v>
          </cell>
          <cell r="J2046">
            <v>340195.56</v>
          </cell>
          <cell r="K2046">
            <v>1</v>
          </cell>
          <cell r="L2046">
            <v>0</v>
          </cell>
          <cell r="M2046">
            <v>0</v>
          </cell>
          <cell r="N2046">
            <v>0</v>
          </cell>
          <cell r="R2046">
            <v>0</v>
          </cell>
          <cell r="S2046">
            <v>0</v>
          </cell>
          <cell r="T2046">
            <v>0</v>
          </cell>
          <cell r="U2046">
            <v>33</v>
          </cell>
          <cell r="V2046">
            <v>0</v>
          </cell>
          <cell r="W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33</v>
          </cell>
          <cell r="AE2046">
            <v>143000</v>
          </cell>
          <cell r="AF2046">
            <v>0</v>
          </cell>
          <cell r="AI2046">
            <v>2282</v>
          </cell>
          <cell r="AK2046">
            <v>0</v>
          </cell>
          <cell r="AM2046">
            <v>177</v>
          </cell>
          <cell r="AN2046">
            <v>1</v>
          </cell>
          <cell r="AO2046">
            <v>393216</v>
          </cell>
          <cell r="AQ2046">
            <v>0</v>
          </cell>
          <cell r="AR2046">
            <v>0</v>
          </cell>
          <cell r="AS2046" t="str">
            <v>Ы</v>
          </cell>
          <cell r="AT2046" t="str">
            <v>Ы</v>
          </cell>
          <cell r="AU2046">
            <v>0</v>
          </cell>
          <cell r="AV2046">
            <v>0</v>
          </cell>
          <cell r="AW2046">
            <v>23</v>
          </cell>
          <cell r="AX2046">
            <v>1</v>
          </cell>
          <cell r="AY2046">
            <v>0</v>
          </cell>
          <cell r="AZ2046">
            <v>0</v>
          </cell>
          <cell r="BA2046">
            <v>0</v>
          </cell>
          <cell r="BB2046">
            <v>0</v>
          </cell>
          <cell r="BC2046">
            <v>38828</v>
          </cell>
        </row>
        <row r="2047">
          <cell r="A2047">
            <v>2006</v>
          </cell>
          <cell r="B2047">
            <v>3</v>
          </cell>
          <cell r="C2047">
            <v>21</v>
          </cell>
          <cell r="D2047">
            <v>21</v>
          </cell>
          <cell r="E2047">
            <v>792020</v>
          </cell>
          <cell r="F2047">
            <v>0</v>
          </cell>
          <cell r="G2047" t="str">
            <v>Затраты по ШПЗ (основные)</v>
          </cell>
          <cell r="H2047">
            <v>2011</v>
          </cell>
          <cell r="I2047">
            <v>7920</v>
          </cell>
          <cell r="J2047">
            <v>495492.4</v>
          </cell>
          <cell r="K2047">
            <v>1</v>
          </cell>
          <cell r="L2047">
            <v>0</v>
          </cell>
          <cell r="M2047">
            <v>0</v>
          </cell>
          <cell r="N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33</v>
          </cell>
          <cell r="V2047">
            <v>0</v>
          </cell>
          <cell r="W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33</v>
          </cell>
          <cell r="AE2047">
            <v>151000</v>
          </cell>
          <cell r="AF2047">
            <v>0</v>
          </cell>
          <cell r="AI2047">
            <v>2282</v>
          </cell>
          <cell r="AK2047">
            <v>0</v>
          </cell>
          <cell r="AM2047">
            <v>178</v>
          </cell>
          <cell r="AN2047">
            <v>1</v>
          </cell>
          <cell r="AO2047">
            <v>393216</v>
          </cell>
          <cell r="AQ2047">
            <v>0</v>
          </cell>
          <cell r="AR2047">
            <v>0</v>
          </cell>
          <cell r="AS2047" t="str">
            <v>Ы</v>
          </cell>
          <cell r="AT2047" t="str">
            <v>Ы</v>
          </cell>
          <cell r="AU2047">
            <v>0</v>
          </cell>
          <cell r="AV2047">
            <v>0</v>
          </cell>
          <cell r="AW2047">
            <v>23</v>
          </cell>
          <cell r="AX2047">
            <v>1</v>
          </cell>
          <cell r="AY2047">
            <v>0</v>
          </cell>
          <cell r="AZ2047">
            <v>0</v>
          </cell>
          <cell r="BA2047">
            <v>0</v>
          </cell>
          <cell r="BB2047">
            <v>0</v>
          </cell>
          <cell r="BC2047">
            <v>38828</v>
          </cell>
        </row>
        <row r="2048">
          <cell r="A2048">
            <v>2006</v>
          </cell>
          <cell r="B2048">
            <v>3</v>
          </cell>
          <cell r="C2048">
            <v>22</v>
          </cell>
          <cell r="D2048">
            <v>21</v>
          </cell>
          <cell r="E2048">
            <v>792020</v>
          </cell>
          <cell r="F2048">
            <v>0</v>
          </cell>
          <cell r="G2048" t="str">
            <v>Затраты по ШПЗ (основные)</v>
          </cell>
          <cell r="H2048">
            <v>2011</v>
          </cell>
          <cell r="I2048">
            <v>7920</v>
          </cell>
          <cell r="J2048">
            <v>51317.599999999999</v>
          </cell>
          <cell r="K2048">
            <v>1</v>
          </cell>
          <cell r="L2048">
            <v>0</v>
          </cell>
          <cell r="M2048">
            <v>0</v>
          </cell>
          <cell r="N2048">
            <v>0</v>
          </cell>
          <cell r="R2048">
            <v>0</v>
          </cell>
          <cell r="S2048">
            <v>0</v>
          </cell>
          <cell r="T2048">
            <v>0</v>
          </cell>
          <cell r="U2048">
            <v>33</v>
          </cell>
          <cell r="V2048">
            <v>0</v>
          </cell>
          <cell r="W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33</v>
          </cell>
          <cell r="AE2048">
            <v>152000</v>
          </cell>
          <cell r="AF2048">
            <v>0</v>
          </cell>
          <cell r="AI2048">
            <v>2282</v>
          </cell>
          <cell r="AK2048">
            <v>0</v>
          </cell>
          <cell r="AM2048">
            <v>179</v>
          </cell>
          <cell r="AN2048">
            <v>1</v>
          </cell>
          <cell r="AO2048">
            <v>393216</v>
          </cell>
          <cell r="AQ2048">
            <v>0</v>
          </cell>
          <cell r="AR2048">
            <v>0</v>
          </cell>
          <cell r="AS2048" t="str">
            <v>Ы</v>
          </cell>
          <cell r="AT2048" t="str">
            <v>Ы</v>
          </cell>
          <cell r="AU2048">
            <v>0</v>
          </cell>
          <cell r="AV2048">
            <v>0</v>
          </cell>
          <cell r="AW2048">
            <v>23</v>
          </cell>
          <cell r="AX2048">
            <v>1</v>
          </cell>
          <cell r="AY2048">
            <v>0</v>
          </cell>
          <cell r="AZ2048">
            <v>0</v>
          </cell>
          <cell r="BA2048">
            <v>0</v>
          </cell>
          <cell r="BB2048">
            <v>0</v>
          </cell>
          <cell r="BC2048">
            <v>38828</v>
          </cell>
        </row>
        <row r="2049">
          <cell r="A2049">
            <v>2006</v>
          </cell>
          <cell r="B2049">
            <v>3</v>
          </cell>
          <cell r="C2049">
            <v>23</v>
          </cell>
          <cell r="D2049">
            <v>21</v>
          </cell>
          <cell r="E2049">
            <v>792020</v>
          </cell>
          <cell r="F2049">
            <v>0</v>
          </cell>
          <cell r="G2049" t="str">
            <v>Затраты по ШПЗ (основные)</v>
          </cell>
          <cell r="H2049">
            <v>2011</v>
          </cell>
          <cell r="I2049">
            <v>7920</v>
          </cell>
          <cell r="J2049">
            <v>1592604.57</v>
          </cell>
          <cell r="K2049">
            <v>1</v>
          </cell>
          <cell r="L2049">
            <v>0</v>
          </cell>
          <cell r="M2049">
            <v>0</v>
          </cell>
          <cell r="N2049">
            <v>0</v>
          </cell>
          <cell r="R2049">
            <v>0</v>
          </cell>
          <cell r="S2049">
            <v>0</v>
          </cell>
          <cell r="T2049">
            <v>0</v>
          </cell>
          <cell r="U2049">
            <v>33</v>
          </cell>
          <cell r="V2049">
            <v>0</v>
          </cell>
          <cell r="W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33</v>
          </cell>
          <cell r="AE2049">
            <v>220000</v>
          </cell>
          <cell r="AF2049">
            <v>0</v>
          </cell>
          <cell r="AI2049">
            <v>2282</v>
          </cell>
          <cell r="AK2049">
            <v>0</v>
          </cell>
          <cell r="AM2049">
            <v>180</v>
          </cell>
          <cell r="AN2049">
            <v>1</v>
          </cell>
          <cell r="AO2049">
            <v>393216</v>
          </cell>
          <cell r="AQ2049">
            <v>0</v>
          </cell>
          <cell r="AR2049">
            <v>0</v>
          </cell>
          <cell r="AS2049" t="str">
            <v>Ы</v>
          </cell>
          <cell r="AT2049" t="str">
            <v>Ы</v>
          </cell>
          <cell r="AU2049">
            <v>0</v>
          </cell>
          <cell r="AV2049">
            <v>0</v>
          </cell>
          <cell r="AW2049">
            <v>23</v>
          </cell>
          <cell r="AX2049">
            <v>1</v>
          </cell>
          <cell r="AY2049">
            <v>0</v>
          </cell>
          <cell r="AZ2049">
            <v>0</v>
          </cell>
          <cell r="BA2049">
            <v>0</v>
          </cell>
          <cell r="BB2049">
            <v>0</v>
          </cell>
          <cell r="BC2049">
            <v>38828</v>
          </cell>
        </row>
        <row r="2050">
          <cell r="A2050">
            <v>2006</v>
          </cell>
          <cell r="B2050">
            <v>3</v>
          </cell>
          <cell r="C2050">
            <v>24</v>
          </cell>
          <cell r="D2050">
            <v>21</v>
          </cell>
          <cell r="E2050">
            <v>792020</v>
          </cell>
          <cell r="F2050">
            <v>0</v>
          </cell>
          <cell r="G2050" t="str">
            <v>Затраты по ШПЗ (основные)</v>
          </cell>
          <cell r="H2050">
            <v>2011</v>
          </cell>
          <cell r="I2050">
            <v>7920</v>
          </cell>
          <cell r="J2050">
            <v>871688.26</v>
          </cell>
          <cell r="K2050">
            <v>1</v>
          </cell>
          <cell r="L2050">
            <v>0</v>
          </cell>
          <cell r="M2050">
            <v>0</v>
          </cell>
          <cell r="N2050">
            <v>0</v>
          </cell>
          <cell r="R2050">
            <v>0</v>
          </cell>
          <cell r="S2050">
            <v>0</v>
          </cell>
          <cell r="T2050">
            <v>0</v>
          </cell>
          <cell r="U2050">
            <v>33</v>
          </cell>
          <cell r="V2050">
            <v>0</v>
          </cell>
          <cell r="W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33</v>
          </cell>
          <cell r="AE2050">
            <v>230000</v>
          </cell>
          <cell r="AF2050">
            <v>0</v>
          </cell>
          <cell r="AI2050">
            <v>2282</v>
          </cell>
          <cell r="AK2050">
            <v>0</v>
          </cell>
          <cell r="AM2050">
            <v>181</v>
          </cell>
          <cell r="AN2050">
            <v>1</v>
          </cell>
          <cell r="AO2050">
            <v>393216</v>
          </cell>
          <cell r="AQ2050">
            <v>0</v>
          </cell>
          <cell r="AR2050">
            <v>0</v>
          </cell>
          <cell r="AS2050" t="str">
            <v>Ы</v>
          </cell>
          <cell r="AT2050" t="str">
            <v>Ы</v>
          </cell>
          <cell r="AU2050">
            <v>0</v>
          </cell>
          <cell r="AV2050">
            <v>0</v>
          </cell>
          <cell r="AW2050">
            <v>23</v>
          </cell>
          <cell r="AX2050">
            <v>1</v>
          </cell>
          <cell r="AY2050">
            <v>0</v>
          </cell>
          <cell r="AZ2050">
            <v>0</v>
          </cell>
          <cell r="BA2050">
            <v>0</v>
          </cell>
          <cell r="BB2050">
            <v>0</v>
          </cell>
          <cell r="BC2050">
            <v>38828</v>
          </cell>
        </row>
        <row r="2051">
          <cell r="A2051">
            <v>2006</v>
          </cell>
          <cell r="B2051">
            <v>3</v>
          </cell>
          <cell r="C2051">
            <v>25</v>
          </cell>
          <cell r="D2051">
            <v>21</v>
          </cell>
          <cell r="E2051">
            <v>792020</v>
          </cell>
          <cell r="F2051">
            <v>0</v>
          </cell>
          <cell r="G2051" t="str">
            <v>Затраты по ШПЗ (основные)</v>
          </cell>
          <cell r="H2051">
            <v>2011</v>
          </cell>
          <cell r="I2051">
            <v>7920</v>
          </cell>
          <cell r="J2051">
            <v>163358.07999999999</v>
          </cell>
          <cell r="K2051">
            <v>1</v>
          </cell>
          <cell r="L2051">
            <v>0</v>
          </cell>
          <cell r="M2051">
            <v>0</v>
          </cell>
          <cell r="N2051">
            <v>0</v>
          </cell>
          <cell r="R2051">
            <v>0</v>
          </cell>
          <cell r="S2051">
            <v>0</v>
          </cell>
          <cell r="T2051">
            <v>0</v>
          </cell>
          <cell r="U2051">
            <v>33</v>
          </cell>
          <cell r="V2051">
            <v>0</v>
          </cell>
          <cell r="W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33</v>
          </cell>
          <cell r="AE2051">
            <v>260000</v>
          </cell>
          <cell r="AF2051">
            <v>0</v>
          </cell>
          <cell r="AI2051">
            <v>2282</v>
          </cell>
          <cell r="AK2051">
            <v>0</v>
          </cell>
          <cell r="AM2051">
            <v>182</v>
          </cell>
          <cell r="AN2051">
            <v>1</v>
          </cell>
          <cell r="AO2051">
            <v>393216</v>
          </cell>
          <cell r="AQ2051">
            <v>0</v>
          </cell>
          <cell r="AR2051">
            <v>0</v>
          </cell>
          <cell r="AS2051" t="str">
            <v>Ы</v>
          </cell>
          <cell r="AT2051" t="str">
            <v>Ы</v>
          </cell>
          <cell r="AU2051">
            <v>0</v>
          </cell>
          <cell r="AV2051">
            <v>0</v>
          </cell>
          <cell r="AW2051">
            <v>23</v>
          </cell>
          <cell r="AX2051">
            <v>1</v>
          </cell>
          <cell r="AY2051">
            <v>0</v>
          </cell>
          <cell r="AZ2051">
            <v>0</v>
          </cell>
          <cell r="BA2051">
            <v>0</v>
          </cell>
          <cell r="BB2051">
            <v>0</v>
          </cell>
          <cell r="BC2051">
            <v>38828</v>
          </cell>
        </row>
        <row r="2052">
          <cell r="A2052">
            <v>2006</v>
          </cell>
          <cell r="B2052">
            <v>3</v>
          </cell>
          <cell r="C2052">
            <v>26</v>
          </cell>
          <cell r="D2052">
            <v>21</v>
          </cell>
          <cell r="E2052">
            <v>792020</v>
          </cell>
          <cell r="F2052">
            <v>0</v>
          </cell>
          <cell r="G2052" t="str">
            <v>Затраты по ШПЗ (основные)</v>
          </cell>
          <cell r="H2052">
            <v>2011</v>
          </cell>
          <cell r="I2052">
            <v>7920</v>
          </cell>
          <cell r="J2052">
            <v>231733.05</v>
          </cell>
          <cell r="K2052">
            <v>1</v>
          </cell>
          <cell r="L2052">
            <v>0</v>
          </cell>
          <cell r="M2052">
            <v>0</v>
          </cell>
          <cell r="N2052">
            <v>0</v>
          </cell>
          <cell r="R2052">
            <v>0</v>
          </cell>
          <cell r="S2052">
            <v>0</v>
          </cell>
          <cell r="T2052">
            <v>0</v>
          </cell>
          <cell r="U2052">
            <v>33</v>
          </cell>
          <cell r="V2052">
            <v>0</v>
          </cell>
          <cell r="W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33</v>
          </cell>
          <cell r="AE2052">
            <v>270000</v>
          </cell>
          <cell r="AF2052">
            <v>0</v>
          </cell>
          <cell r="AI2052">
            <v>2282</v>
          </cell>
          <cell r="AK2052">
            <v>0</v>
          </cell>
          <cell r="AM2052">
            <v>183</v>
          </cell>
          <cell r="AN2052">
            <v>1</v>
          </cell>
          <cell r="AO2052">
            <v>393216</v>
          </cell>
          <cell r="AQ2052">
            <v>0</v>
          </cell>
          <cell r="AR2052">
            <v>0</v>
          </cell>
          <cell r="AS2052" t="str">
            <v>Ы</v>
          </cell>
          <cell r="AT2052" t="str">
            <v>Ы</v>
          </cell>
          <cell r="AU2052">
            <v>0</v>
          </cell>
          <cell r="AV2052">
            <v>0</v>
          </cell>
          <cell r="AW2052">
            <v>23</v>
          </cell>
          <cell r="AX2052">
            <v>1</v>
          </cell>
          <cell r="AY2052">
            <v>0</v>
          </cell>
          <cell r="AZ2052">
            <v>0</v>
          </cell>
          <cell r="BA2052">
            <v>0</v>
          </cell>
          <cell r="BB2052">
            <v>0</v>
          </cell>
          <cell r="BC2052">
            <v>38828</v>
          </cell>
        </row>
        <row r="2053">
          <cell r="A2053">
            <v>2006</v>
          </cell>
          <cell r="B2053">
            <v>3</v>
          </cell>
          <cell r="C2053">
            <v>27</v>
          </cell>
          <cell r="D2053">
            <v>21</v>
          </cell>
          <cell r="E2053">
            <v>792020</v>
          </cell>
          <cell r="F2053">
            <v>0</v>
          </cell>
          <cell r="G2053" t="str">
            <v>Затраты по ШПЗ (основные)</v>
          </cell>
          <cell r="H2053">
            <v>2011</v>
          </cell>
          <cell r="I2053">
            <v>7920</v>
          </cell>
          <cell r="J2053">
            <v>8009.15</v>
          </cell>
          <cell r="K2053">
            <v>1</v>
          </cell>
          <cell r="L2053">
            <v>0</v>
          </cell>
          <cell r="M2053">
            <v>0</v>
          </cell>
          <cell r="N2053">
            <v>0</v>
          </cell>
          <cell r="R2053">
            <v>0</v>
          </cell>
          <cell r="S2053">
            <v>0</v>
          </cell>
          <cell r="T2053">
            <v>0</v>
          </cell>
          <cell r="U2053">
            <v>33</v>
          </cell>
          <cell r="V2053">
            <v>0</v>
          </cell>
          <cell r="W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33</v>
          </cell>
          <cell r="AE2053">
            <v>280000</v>
          </cell>
          <cell r="AF2053">
            <v>0</v>
          </cell>
          <cell r="AI2053">
            <v>2282</v>
          </cell>
          <cell r="AK2053">
            <v>0</v>
          </cell>
          <cell r="AM2053">
            <v>184</v>
          </cell>
          <cell r="AN2053">
            <v>1</v>
          </cell>
          <cell r="AO2053">
            <v>393216</v>
          </cell>
          <cell r="AQ2053">
            <v>0</v>
          </cell>
          <cell r="AR2053">
            <v>0</v>
          </cell>
          <cell r="AS2053" t="str">
            <v>Ы</v>
          </cell>
          <cell r="AT2053" t="str">
            <v>Ы</v>
          </cell>
          <cell r="AU2053">
            <v>0</v>
          </cell>
          <cell r="AV2053">
            <v>0</v>
          </cell>
          <cell r="AW2053">
            <v>23</v>
          </cell>
          <cell r="AX2053">
            <v>1</v>
          </cell>
          <cell r="AY2053">
            <v>0</v>
          </cell>
          <cell r="AZ2053">
            <v>0</v>
          </cell>
          <cell r="BA2053">
            <v>0</v>
          </cell>
          <cell r="BB2053">
            <v>0</v>
          </cell>
          <cell r="BC2053">
            <v>38828</v>
          </cell>
        </row>
        <row r="2054">
          <cell r="A2054">
            <v>2006</v>
          </cell>
          <cell r="B2054">
            <v>3</v>
          </cell>
          <cell r="C2054">
            <v>28</v>
          </cell>
          <cell r="D2054">
            <v>21</v>
          </cell>
          <cell r="E2054">
            <v>792020</v>
          </cell>
          <cell r="F2054">
            <v>0</v>
          </cell>
          <cell r="G2054" t="str">
            <v>Затраты по ШПЗ (основные)</v>
          </cell>
          <cell r="H2054">
            <v>2011</v>
          </cell>
          <cell r="I2054">
            <v>7920</v>
          </cell>
          <cell r="J2054">
            <v>55215.73</v>
          </cell>
          <cell r="K2054">
            <v>1</v>
          </cell>
          <cell r="L2054">
            <v>0</v>
          </cell>
          <cell r="M2054">
            <v>0</v>
          </cell>
          <cell r="N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33</v>
          </cell>
          <cell r="V2054">
            <v>0</v>
          </cell>
          <cell r="W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33</v>
          </cell>
          <cell r="AE2054">
            <v>280100</v>
          </cell>
          <cell r="AF2054">
            <v>0</v>
          </cell>
          <cell r="AI2054">
            <v>2282</v>
          </cell>
          <cell r="AK2054">
            <v>0</v>
          </cell>
          <cell r="AM2054">
            <v>185</v>
          </cell>
          <cell r="AN2054">
            <v>1</v>
          </cell>
          <cell r="AO2054">
            <v>393216</v>
          </cell>
          <cell r="AQ2054">
            <v>0</v>
          </cell>
          <cell r="AR2054">
            <v>0</v>
          </cell>
          <cell r="AS2054" t="str">
            <v>Ы</v>
          </cell>
          <cell r="AT2054" t="str">
            <v>Ы</v>
          </cell>
          <cell r="AU2054">
            <v>0</v>
          </cell>
          <cell r="AV2054">
            <v>0</v>
          </cell>
          <cell r="AW2054">
            <v>23</v>
          </cell>
          <cell r="AX2054">
            <v>1</v>
          </cell>
          <cell r="AY2054">
            <v>0</v>
          </cell>
          <cell r="AZ2054">
            <v>0</v>
          </cell>
          <cell r="BA2054">
            <v>0</v>
          </cell>
          <cell r="BB2054">
            <v>0</v>
          </cell>
          <cell r="BC2054">
            <v>38828</v>
          </cell>
        </row>
        <row r="2055">
          <cell r="A2055">
            <v>2006</v>
          </cell>
          <cell r="B2055">
            <v>3</v>
          </cell>
          <cell r="C2055">
            <v>29</v>
          </cell>
          <cell r="D2055">
            <v>21</v>
          </cell>
          <cell r="E2055">
            <v>792020</v>
          </cell>
          <cell r="F2055">
            <v>0</v>
          </cell>
          <cell r="G2055" t="str">
            <v>Затраты по ШПЗ (основные)</v>
          </cell>
          <cell r="H2055">
            <v>2011</v>
          </cell>
          <cell r="I2055">
            <v>7920</v>
          </cell>
          <cell r="J2055">
            <v>49626.21</v>
          </cell>
          <cell r="K2055">
            <v>1</v>
          </cell>
          <cell r="L2055">
            <v>0</v>
          </cell>
          <cell r="M2055">
            <v>0</v>
          </cell>
          <cell r="N2055">
            <v>0</v>
          </cell>
          <cell r="R2055">
            <v>0</v>
          </cell>
          <cell r="S2055">
            <v>0</v>
          </cell>
          <cell r="T2055">
            <v>0</v>
          </cell>
          <cell r="U2055">
            <v>33</v>
          </cell>
          <cell r="V2055">
            <v>0</v>
          </cell>
          <cell r="W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33</v>
          </cell>
          <cell r="AE2055">
            <v>280200</v>
          </cell>
          <cell r="AF2055">
            <v>0</v>
          </cell>
          <cell r="AI2055">
            <v>2282</v>
          </cell>
          <cell r="AK2055">
            <v>0</v>
          </cell>
          <cell r="AM2055">
            <v>186</v>
          </cell>
          <cell r="AN2055">
            <v>1</v>
          </cell>
          <cell r="AO2055">
            <v>393216</v>
          </cell>
          <cell r="AQ2055">
            <v>0</v>
          </cell>
          <cell r="AR2055">
            <v>0</v>
          </cell>
          <cell r="AS2055" t="str">
            <v>Ы</v>
          </cell>
          <cell r="AT2055" t="str">
            <v>Ы</v>
          </cell>
          <cell r="AU2055">
            <v>0</v>
          </cell>
          <cell r="AV2055">
            <v>0</v>
          </cell>
          <cell r="AW2055">
            <v>23</v>
          </cell>
          <cell r="AX2055">
            <v>1</v>
          </cell>
          <cell r="AY2055">
            <v>0</v>
          </cell>
          <cell r="AZ2055">
            <v>0</v>
          </cell>
          <cell r="BA2055">
            <v>0</v>
          </cell>
          <cell r="BB2055">
            <v>0</v>
          </cell>
          <cell r="BC2055">
            <v>38828</v>
          </cell>
        </row>
        <row r="2056">
          <cell r="A2056">
            <v>2006</v>
          </cell>
          <cell r="B2056">
            <v>3</v>
          </cell>
          <cell r="C2056">
            <v>30</v>
          </cell>
          <cell r="D2056">
            <v>21</v>
          </cell>
          <cell r="E2056">
            <v>792020</v>
          </cell>
          <cell r="F2056">
            <v>0</v>
          </cell>
          <cell r="G2056" t="str">
            <v>Затраты по ШПЗ (основные)</v>
          </cell>
          <cell r="H2056">
            <v>2011</v>
          </cell>
          <cell r="I2056">
            <v>7920</v>
          </cell>
          <cell r="J2056">
            <v>4119.8</v>
          </cell>
          <cell r="K2056">
            <v>1</v>
          </cell>
          <cell r="L2056">
            <v>0</v>
          </cell>
          <cell r="M2056">
            <v>0</v>
          </cell>
          <cell r="N2056">
            <v>0</v>
          </cell>
          <cell r="R2056">
            <v>0</v>
          </cell>
          <cell r="S2056">
            <v>0</v>
          </cell>
          <cell r="T2056">
            <v>0</v>
          </cell>
          <cell r="U2056">
            <v>33</v>
          </cell>
          <cell r="V2056">
            <v>0</v>
          </cell>
          <cell r="W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33</v>
          </cell>
          <cell r="AE2056">
            <v>280300</v>
          </cell>
          <cell r="AF2056">
            <v>0</v>
          </cell>
          <cell r="AI2056">
            <v>2282</v>
          </cell>
          <cell r="AK2056">
            <v>0</v>
          </cell>
          <cell r="AM2056">
            <v>187</v>
          </cell>
          <cell r="AN2056">
            <v>1</v>
          </cell>
          <cell r="AO2056">
            <v>393216</v>
          </cell>
          <cell r="AQ2056">
            <v>0</v>
          </cell>
          <cell r="AR2056">
            <v>0</v>
          </cell>
          <cell r="AS2056" t="str">
            <v>Ы</v>
          </cell>
          <cell r="AT2056" t="str">
            <v>Ы</v>
          </cell>
          <cell r="AU2056">
            <v>0</v>
          </cell>
          <cell r="AV2056">
            <v>0</v>
          </cell>
          <cell r="AW2056">
            <v>23</v>
          </cell>
          <cell r="AX2056">
            <v>1</v>
          </cell>
          <cell r="AY2056">
            <v>0</v>
          </cell>
          <cell r="AZ2056">
            <v>0</v>
          </cell>
          <cell r="BA2056">
            <v>0</v>
          </cell>
          <cell r="BB2056">
            <v>0</v>
          </cell>
          <cell r="BC2056">
            <v>38828</v>
          </cell>
        </row>
        <row r="2057">
          <cell r="A2057">
            <v>2006</v>
          </cell>
          <cell r="B2057">
            <v>3</v>
          </cell>
          <cell r="C2057">
            <v>31</v>
          </cell>
          <cell r="D2057">
            <v>21</v>
          </cell>
          <cell r="E2057">
            <v>792020</v>
          </cell>
          <cell r="F2057">
            <v>0</v>
          </cell>
          <cell r="G2057" t="str">
            <v>Затраты по ШПЗ (основные)</v>
          </cell>
          <cell r="H2057">
            <v>2011</v>
          </cell>
          <cell r="I2057">
            <v>7920</v>
          </cell>
          <cell r="J2057">
            <v>138599.04999999999</v>
          </cell>
          <cell r="K2057">
            <v>1</v>
          </cell>
          <cell r="L2057">
            <v>0</v>
          </cell>
          <cell r="M2057">
            <v>0</v>
          </cell>
          <cell r="N2057">
            <v>0</v>
          </cell>
          <cell r="R2057">
            <v>0</v>
          </cell>
          <cell r="S2057">
            <v>0</v>
          </cell>
          <cell r="T2057">
            <v>0</v>
          </cell>
          <cell r="U2057">
            <v>33</v>
          </cell>
          <cell r="V2057">
            <v>0</v>
          </cell>
          <cell r="W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33</v>
          </cell>
          <cell r="AE2057">
            <v>280400</v>
          </cell>
          <cell r="AF2057">
            <v>0</v>
          </cell>
          <cell r="AI2057">
            <v>2282</v>
          </cell>
          <cell r="AK2057">
            <v>0</v>
          </cell>
          <cell r="AM2057">
            <v>188</v>
          </cell>
          <cell r="AN2057">
            <v>1</v>
          </cell>
          <cell r="AO2057">
            <v>393216</v>
          </cell>
          <cell r="AQ2057">
            <v>0</v>
          </cell>
          <cell r="AR2057">
            <v>0</v>
          </cell>
          <cell r="AS2057" t="str">
            <v>Ы</v>
          </cell>
          <cell r="AT2057" t="str">
            <v>Ы</v>
          </cell>
          <cell r="AU2057">
            <v>0</v>
          </cell>
          <cell r="AV2057">
            <v>0</v>
          </cell>
          <cell r="AW2057">
            <v>23</v>
          </cell>
          <cell r="AX2057">
            <v>1</v>
          </cell>
          <cell r="AY2057">
            <v>0</v>
          </cell>
          <cell r="AZ2057">
            <v>0</v>
          </cell>
          <cell r="BA2057">
            <v>0</v>
          </cell>
          <cell r="BB2057">
            <v>0</v>
          </cell>
          <cell r="BC2057">
            <v>38828</v>
          </cell>
        </row>
        <row r="2058">
          <cell r="A2058">
            <v>2006</v>
          </cell>
          <cell r="B2058">
            <v>3</v>
          </cell>
          <cell r="C2058">
            <v>32</v>
          </cell>
          <cell r="D2058">
            <v>21</v>
          </cell>
          <cell r="E2058">
            <v>792020</v>
          </cell>
          <cell r="F2058">
            <v>0</v>
          </cell>
          <cell r="G2058" t="str">
            <v>Затраты по ШПЗ (основные)</v>
          </cell>
          <cell r="H2058">
            <v>2011</v>
          </cell>
          <cell r="I2058">
            <v>7920</v>
          </cell>
          <cell r="J2058">
            <v>-17312.189999999999</v>
          </cell>
          <cell r="K2058">
            <v>1</v>
          </cell>
          <cell r="L2058">
            <v>0</v>
          </cell>
          <cell r="M2058">
            <v>0</v>
          </cell>
          <cell r="N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33</v>
          </cell>
          <cell r="V2058">
            <v>0</v>
          </cell>
          <cell r="W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33</v>
          </cell>
          <cell r="AE2058">
            <v>281000</v>
          </cell>
          <cell r="AF2058">
            <v>0</v>
          </cell>
          <cell r="AI2058">
            <v>2282</v>
          </cell>
          <cell r="AK2058">
            <v>0</v>
          </cell>
          <cell r="AM2058">
            <v>189</v>
          </cell>
          <cell r="AN2058">
            <v>1</v>
          </cell>
          <cell r="AO2058">
            <v>393216</v>
          </cell>
          <cell r="AQ2058">
            <v>0</v>
          </cell>
          <cell r="AR2058">
            <v>0</v>
          </cell>
          <cell r="AS2058" t="str">
            <v>Ы</v>
          </cell>
          <cell r="AT2058" t="str">
            <v>Ы</v>
          </cell>
          <cell r="AU2058">
            <v>0</v>
          </cell>
          <cell r="AV2058">
            <v>0</v>
          </cell>
          <cell r="AW2058">
            <v>23</v>
          </cell>
          <cell r="AX2058">
            <v>1</v>
          </cell>
          <cell r="AY2058">
            <v>0</v>
          </cell>
          <cell r="AZ2058">
            <v>0</v>
          </cell>
          <cell r="BA2058">
            <v>0</v>
          </cell>
          <cell r="BB2058">
            <v>0</v>
          </cell>
          <cell r="BC2058">
            <v>38828</v>
          </cell>
        </row>
        <row r="2059">
          <cell r="A2059">
            <v>2006</v>
          </cell>
          <cell r="B2059">
            <v>3</v>
          </cell>
          <cell r="C2059">
            <v>33</v>
          </cell>
          <cell r="D2059">
            <v>21</v>
          </cell>
          <cell r="E2059">
            <v>792020</v>
          </cell>
          <cell r="F2059">
            <v>0</v>
          </cell>
          <cell r="G2059" t="str">
            <v>Затраты по ШПЗ (основные)</v>
          </cell>
          <cell r="H2059">
            <v>2011</v>
          </cell>
          <cell r="I2059">
            <v>7920</v>
          </cell>
          <cell r="J2059">
            <v>45480.68</v>
          </cell>
          <cell r="K2059">
            <v>1</v>
          </cell>
          <cell r="L2059">
            <v>0</v>
          </cell>
          <cell r="M2059">
            <v>0</v>
          </cell>
          <cell r="N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33</v>
          </cell>
          <cell r="V2059">
            <v>0</v>
          </cell>
          <cell r="W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33</v>
          </cell>
          <cell r="AE2059">
            <v>281100</v>
          </cell>
          <cell r="AF2059">
            <v>0</v>
          </cell>
          <cell r="AI2059">
            <v>2282</v>
          </cell>
          <cell r="AK2059">
            <v>0</v>
          </cell>
          <cell r="AM2059">
            <v>190</v>
          </cell>
          <cell r="AN2059">
            <v>1</v>
          </cell>
          <cell r="AO2059">
            <v>393216</v>
          </cell>
          <cell r="AQ2059">
            <v>0</v>
          </cell>
          <cell r="AR2059">
            <v>0</v>
          </cell>
          <cell r="AS2059" t="str">
            <v>Ы</v>
          </cell>
          <cell r="AT2059" t="str">
            <v>Ы</v>
          </cell>
          <cell r="AU2059">
            <v>0</v>
          </cell>
          <cell r="AV2059">
            <v>0</v>
          </cell>
          <cell r="AW2059">
            <v>23</v>
          </cell>
          <cell r="AX2059">
            <v>1</v>
          </cell>
          <cell r="AY2059">
            <v>0</v>
          </cell>
          <cell r="AZ2059">
            <v>0</v>
          </cell>
          <cell r="BA2059">
            <v>0</v>
          </cell>
          <cell r="BB2059">
            <v>0</v>
          </cell>
          <cell r="BC2059">
            <v>38828</v>
          </cell>
        </row>
        <row r="2060">
          <cell r="A2060">
            <v>2006</v>
          </cell>
          <cell r="B2060">
            <v>3</v>
          </cell>
          <cell r="C2060">
            <v>34</v>
          </cell>
          <cell r="D2060">
            <v>21</v>
          </cell>
          <cell r="E2060">
            <v>792020</v>
          </cell>
          <cell r="F2060">
            <v>0</v>
          </cell>
          <cell r="G2060" t="str">
            <v>Затраты по ШПЗ (основные)</v>
          </cell>
          <cell r="H2060">
            <v>2011</v>
          </cell>
          <cell r="I2060">
            <v>7920</v>
          </cell>
          <cell r="J2060">
            <v>23699.89</v>
          </cell>
          <cell r="K2060">
            <v>1</v>
          </cell>
          <cell r="L2060">
            <v>0</v>
          </cell>
          <cell r="M2060">
            <v>0</v>
          </cell>
          <cell r="N2060">
            <v>0</v>
          </cell>
          <cell r="R2060">
            <v>0</v>
          </cell>
          <cell r="S2060">
            <v>0</v>
          </cell>
          <cell r="T2060">
            <v>0</v>
          </cell>
          <cell r="U2060">
            <v>33</v>
          </cell>
          <cell r="V2060">
            <v>0</v>
          </cell>
          <cell r="W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33</v>
          </cell>
          <cell r="AE2060">
            <v>282200</v>
          </cell>
          <cell r="AF2060">
            <v>0</v>
          </cell>
          <cell r="AI2060">
            <v>2282</v>
          </cell>
          <cell r="AK2060">
            <v>0</v>
          </cell>
          <cell r="AM2060">
            <v>191</v>
          </cell>
          <cell r="AN2060">
            <v>1</v>
          </cell>
          <cell r="AO2060">
            <v>393216</v>
          </cell>
          <cell r="AQ2060">
            <v>0</v>
          </cell>
          <cell r="AR2060">
            <v>0</v>
          </cell>
          <cell r="AS2060" t="str">
            <v>Ы</v>
          </cell>
          <cell r="AT2060" t="str">
            <v>Ы</v>
          </cell>
          <cell r="AU2060">
            <v>0</v>
          </cell>
          <cell r="AV2060">
            <v>0</v>
          </cell>
          <cell r="AW2060">
            <v>23</v>
          </cell>
          <cell r="AX2060">
            <v>1</v>
          </cell>
          <cell r="AY2060">
            <v>0</v>
          </cell>
          <cell r="AZ2060">
            <v>0</v>
          </cell>
          <cell r="BA2060">
            <v>0</v>
          </cell>
          <cell r="BB2060">
            <v>0</v>
          </cell>
          <cell r="BC2060">
            <v>38828</v>
          </cell>
        </row>
        <row r="2061">
          <cell r="A2061">
            <v>2006</v>
          </cell>
          <cell r="B2061">
            <v>3</v>
          </cell>
          <cell r="C2061">
            <v>35</v>
          </cell>
          <cell r="D2061">
            <v>21</v>
          </cell>
          <cell r="E2061">
            <v>792020</v>
          </cell>
          <cell r="F2061">
            <v>0</v>
          </cell>
          <cell r="G2061" t="str">
            <v>Затраты по ШПЗ (основные)</v>
          </cell>
          <cell r="H2061">
            <v>2011</v>
          </cell>
          <cell r="I2061">
            <v>7920</v>
          </cell>
          <cell r="J2061">
            <v>2356.7600000000002</v>
          </cell>
          <cell r="K2061">
            <v>1</v>
          </cell>
          <cell r="L2061">
            <v>0</v>
          </cell>
          <cell r="M2061">
            <v>0</v>
          </cell>
          <cell r="N2061">
            <v>0</v>
          </cell>
          <cell r="R2061">
            <v>0</v>
          </cell>
          <cell r="S2061">
            <v>0</v>
          </cell>
          <cell r="T2061">
            <v>0</v>
          </cell>
          <cell r="U2061">
            <v>33</v>
          </cell>
          <cell r="V2061">
            <v>0</v>
          </cell>
          <cell r="W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33</v>
          </cell>
          <cell r="AE2061">
            <v>282300</v>
          </cell>
          <cell r="AF2061">
            <v>0</v>
          </cell>
          <cell r="AI2061">
            <v>2282</v>
          </cell>
          <cell r="AK2061">
            <v>0</v>
          </cell>
          <cell r="AM2061">
            <v>192</v>
          </cell>
          <cell r="AN2061">
            <v>1</v>
          </cell>
          <cell r="AO2061">
            <v>393216</v>
          </cell>
          <cell r="AQ2061">
            <v>0</v>
          </cell>
          <cell r="AR2061">
            <v>0</v>
          </cell>
          <cell r="AS2061" t="str">
            <v>Ы</v>
          </cell>
          <cell r="AT2061" t="str">
            <v>Ы</v>
          </cell>
          <cell r="AU2061">
            <v>0</v>
          </cell>
          <cell r="AV2061">
            <v>0</v>
          </cell>
          <cell r="AW2061">
            <v>23</v>
          </cell>
          <cell r="AX2061">
            <v>1</v>
          </cell>
          <cell r="AY2061">
            <v>0</v>
          </cell>
          <cell r="AZ2061">
            <v>0</v>
          </cell>
          <cell r="BA2061">
            <v>0</v>
          </cell>
          <cell r="BB2061">
            <v>0</v>
          </cell>
          <cell r="BC2061">
            <v>38828</v>
          </cell>
        </row>
        <row r="2062">
          <cell r="A2062">
            <v>2006</v>
          </cell>
          <cell r="B2062">
            <v>3</v>
          </cell>
          <cell r="C2062">
            <v>36</v>
          </cell>
          <cell r="D2062">
            <v>21</v>
          </cell>
          <cell r="E2062">
            <v>792020</v>
          </cell>
          <cell r="F2062">
            <v>0</v>
          </cell>
          <cell r="G2062" t="str">
            <v>Затраты по ШПЗ (основные)</v>
          </cell>
          <cell r="H2062">
            <v>2011</v>
          </cell>
          <cell r="I2062">
            <v>7920</v>
          </cell>
          <cell r="J2062">
            <v>101260.51</v>
          </cell>
          <cell r="K2062">
            <v>1</v>
          </cell>
          <cell r="L2062">
            <v>0</v>
          </cell>
          <cell r="M2062">
            <v>0</v>
          </cell>
          <cell r="N2062">
            <v>0</v>
          </cell>
          <cell r="R2062">
            <v>0</v>
          </cell>
          <cell r="S2062">
            <v>0</v>
          </cell>
          <cell r="T2062">
            <v>0</v>
          </cell>
          <cell r="U2062">
            <v>33</v>
          </cell>
          <cell r="V2062">
            <v>0</v>
          </cell>
          <cell r="W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33</v>
          </cell>
          <cell r="AE2062">
            <v>283000</v>
          </cell>
          <cell r="AF2062">
            <v>0</v>
          </cell>
          <cell r="AI2062">
            <v>2282</v>
          </cell>
          <cell r="AK2062">
            <v>0</v>
          </cell>
          <cell r="AM2062">
            <v>193</v>
          </cell>
          <cell r="AN2062">
            <v>1</v>
          </cell>
          <cell r="AO2062">
            <v>393216</v>
          </cell>
          <cell r="AQ2062">
            <v>0</v>
          </cell>
          <cell r="AR2062">
            <v>0</v>
          </cell>
          <cell r="AS2062" t="str">
            <v>Ы</v>
          </cell>
          <cell r="AT2062" t="str">
            <v>Ы</v>
          </cell>
          <cell r="AU2062">
            <v>0</v>
          </cell>
          <cell r="AV2062">
            <v>0</v>
          </cell>
          <cell r="AW2062">
            <v>23</v>
          </cell>
          <cell r="AX2062">
            <v>1</v>
          </cell>
          <cell r="AY2062">
            <v>0</v>
          </cell>
          <cell r="AZ2062">
            <v>0</v>
          </cell>
          <cell r="BA2062">
            <v>0</v>
          </cell>
          <cell r="BB2062">
            <v>0</v>
          </cell>
          <cell r="BC2062">
            <v>38828</v>
          </cell>
        </row>
        <row r="2063">
          <cell r="A2063">
            <v>2006</v>
          </cell>
          <cell r="B2063">
            <v>3</v>
          </cell>
          <cell r="C2063">
            <v>37</v>
          </cell>
          <cell r="D2063">
            <v>21</v>
          </cell>
          <cell r="E2063">
            <v>792020</v>
          </cell>
          <cell r="F2063">
            <v>0</v>
          </cell>
          <cell r="G2063" t="str">
            <v>Затраты по ШПЗ (основные)</v>
          </cell>
          <cell r="H2063">
            <v>2011</v>
          </cell>
          <cell r="I2063">
            <v>7920</v>
          </cell>
          <cell r="J2063">
            <v>17489.310000000001</v>
          </cell>
          <cell r="K2063">
            <v>1</v>
          </cell>
          <cell r="L2063">
            <v>0</v>
          </cell>
          <cell r="M2063">
            <v>0</v>
          </cell>
          <cell r="N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33</v>
          </cell>
          <cell r="V2063">
            <v>0</v>
          </cell>
          <cell r="W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33</v>
          </cell>
          <cell r="AE2063">
            <v>285000</v>
          </cell>
          <cell r="AF2063">
            <v>0</v>
          </cell>
          <cell r="AI2063">
            <v>2282</v>
          </cell>
          <cell r="AK2063">
            <v>0</v>
          </cell>
          <cell r="AM2063">
            <v>194</v>
          </cell>
          <cell r="AN2063">
            <v>1</v>
          </cell>
          <cell r="AO2063">
            <v>393216</v>
          </cell>
          <cell r="AQ2063">
            <v>0</v>
          </cell>
          <cell r="AR2063">
            <v>0</v>
          </cell>
          <cell r="AS2063" t="str">
            <v>Ы</v>
          </cell>
          <cell r="AT2063" t="str">
            <v>Ы</v>
          </cell>
          <cell r="AU2063">
            <v>0</v>
          </cell>
          <cell r="AV2063">
            <v>0</v>
          </cell>
          <cell r="AW2063">
            <v>23</v>
          </cell>
          <cell r="AX2063">
            <v>1</v>
          </cell>
          <cell r="AY2063">
            <v>0</v>
          </cell>
          <cell r="AZ2063">
            <v>0</v>
          </cell>
          <cell r="BA2063">
            <v>0</v>
          </cell>
          <cell r="BB2063">
            <v>0</v>
          </cell>
          <cell r="BC2063">
            <v>38828</v>
          </cell>
        </row>
        <row r="2064">
          <cell r="A2064">
            <v>2006</v>
          </cell>
          <cell r="B2064">
            <v>3</v>
          </cell>
          <cell r="C2064">
            <v>38</v>
          </cell>
          <cell r="D2064">
            <v>21</v>
          </cell>
          <cell r="E2064">
            <v>792020</v>
          </cell>
          <cell r="F2064">
            <v>0</v>
          </cell>
          <cell r="G2064" t="str">
            <v>Затраты по ШПЗ (основные)</v>
          </cell>
          <cell r="H2064">
            <v>2011</v>
          </cell>
          <cell r="I2064">
            <v>7920</v>
          </cell>
          <cell r="J2064">
            <v>93607.31</v>
          </cell>
          <cell r="K2064">
            <v>1</v>
          </cell>
          <cell r="L2064">
            <v>0</v>
          </cell>
          <cell r="M2064">
            <v>0</v>
          </cell>
          <cell r="N2064">
            <v>0</v>
          </cell>
          <cell r="R2064">
            <v>0</v>
          </cell>
          <cell r="S2064">
            <v>0</v>
          </cell>
          <cell r="T2064">
            <v>0</v>
          </cell>
          <cell r="U2064">
            <v>33</v>
          </cell>
          <cell r="V2064">
            <v>0</v>
          </cell>
          <cell r="W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33</v>
          </cell>
          <cell r="AE2064">
            <v>311000</v>
          </cell>
          <cell r="AF2064">
            <v>0</v>
          </cell>
          <cell r="AI2064">
            <v>2282</v>
          </cell>
          <cell r="AK2064">
            <v>0</v>
          </cell>
          <cell r="AM2064">
            <v>195</v>
          </cell>
          <cell r="AN2064">
            <v>1</v>
          </cell>
          <cell r="AO2064">
            <v>393216</v>
          </cell>
          <cell r="AQ2064">
            <v>0</v>
          </cell>
          <cell r="AR2064">
            <v>0</v>
          </cell>
          <cell r="AS2064" t="str">
            <v>Ы</v>
          </cell>
          <cell r="AT2064" t="str">
            <v>Ы</v>
          </cell>
          <cell r="AU2064">
            <v>0</v>
          </cell>
          <cell r="AV2064">
            <v>0</v>
          </cell>
          <cell r="AW2064">
            <v>23</v>
          </cell>
          <cell r="AX2064">
            <v>1</v>
          </cell>
          <cell r="AY2064">
            <v>0</v>
          </cell>
          <cell r="AZ2064">
            <v>0</v>
          </cell>
          <cell r="BA2064">
            <v>0</v>
          </cell>
          <cell r="BB2064">
            <v>0</v>
          </cell>
          <cell r="BC2064">
            <v>38828</v>
          </cell>
        </row>
        <row r="2065">
          <cell r="A2065">
            <v>2006</v>
          </cell>
          <cell r="B2065">
            <v>3</v>
          </cell>
          <cell r="C2065">
            <v>39</v>
          </cell>
          <cell r="D2065">
            <v>21</v>
          </cell>
          <cell r="E2065">
            <v>792020</v>
          </cell>
          <cell r="F2065">
            <v>0</v>
          </cell>
          <cell r="G2065" t="str">
            <v>Затраты по ШПЗ (основные)</v>
          </cell>
          <cell r="H2065">
            <v>2011</v>
          </cell>
          <cell r="I2065">
            <v>7920</v>
          </cell>
          <cell r="J2065">
            <v>193670.5</v>
          </cell>
          <cell r="K2065">
            <v>1</v>
          </cell>
          <cell r="L2065">
            <v>0</v>
          </cell>
          <cell r="M2065">
            <v>0</v>
          </cell>
          <cell r="N2065">
            <v>0</v>
          </cell>
          <cell r="R2065">
            <v>0</v>
          </cell>
          <cell r="S2065">
            <v>0</v>
          </cell>
          <cell r="T2065">
            <v>0</v>
          </cell>
          <cell r="U2065">
            <v>33</v>
          </cell>
          <cell r="V2065">
            <v>0</v>
          </cell>
          <cell r="W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33</v>
          </cell>
          <cell r="AE2065">
            <v>312000</v>
          </cell>
          <cell r="AF2065">
            <v>0</v>
          </cell>
          <cell r="AI2065">
            <v>2282</v>
          </cell>
          <cell r="AK2065">
            <v>0</v>
          </cell>
          <cell r="AM2065">
            <v>196</v>
          </cell>
          <cell r="AN2065">
            <v>1</v>
          </cell>
          <cell r="AO2065">
            <v>393216</v>
          </cell>
          <cell r="AQ2065">
            <v>0</v>
          </cell>
          <cell r="AR2065">
            <v>0</v>
          </cell>
          <cell r="AS2065" t="str">
            <v>Ы</v>
          </cell>
          <cell r="AT2065" t="str">
            <v>Ы</v>
          </cell>
          <cell r="AU2065">
            <v>0</v>
          </cell>
          <cell r="AV2065">
            <v>0</v>
          </cell>
          <cell r="AW2065">
            <v>23</v>
          </cell>
          <cell r="AX2065">
            <v>1</v>
          </cell>
          <cell r="AY2065">
            <v>0</v>
          </cell>
          <cell r="AZ2065">
            <v>0</v>
          </cell>
          <cell r="BA2065">
            <v>0</v>
          </cell>
          <cell r="BB2065">
            <v>0</v>
          </cell>
          <cell r="BC2065">
            <v>38828</v>
          </cell>
        </row>
        <row r="2066">
          <cell r="A2066">
            <v>2006</v>
          </cell>
          <cell r="B2066">
            <v>3</v>
          </cell>
          <cell r="C2066">
            <v>40</v>
          </cell>
          <cell r="D2066">
            <v>21</v>
          </cell>
          <cell r="E2066">
            <v>792020</v>
          </cell>
          <cell r="F2066">
            <v>0</v>
          </cell>
          <cell r="G2066" t="str">
            <v>Затраты по ШПЗ (основные)</v>
          </cell>
          <cell r="H2066">
            <v>2011</v>
          </cell>
          <cell r="I2066">
            <v>7920</v>
          </cell>
          <cell r="J2066">
            <v>32800.239999999998</v>
          </cell>
          <cell r="K2066">
            <v>1</v>
          </cell>
          <cell r="L2066">
            <v>0</v>
          </cell>
          <cell r="M2066">
            <v>0</v>
          </cell>
          <cell r="N2066">
            <v>0</v>
          </cell>
          <cell r="R2066">
            <v>0</v>
          </cell>
          <cell r="S2066">
            <v>0</v>
          </cell>
          <cell r="T2066">
            <v>0</v>
          </cell>
          <cell r="U2066">
            <v>33</v>
          </cell>
          <cell r="V2066">
            <v>0</v>
          </cell>
          <cell r="W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33</v>
          </cell>
          <cell r="AE2066">
            <v>312100</v>
          </cell>
          <cell r="AF2066">
            <v>0</v>
          </cell>
          <cell r="AI2066">
            <v>2282</v>
          </cell>
          <cell r="AK2066">
            <v>0</v>
          </cell>
          <cell r="AM2066">
            <v>197</v>
          </cell>
          <cell r="AN2066">
            <v>1</v>
          </cell>
          <cell r="AO2066">
            <v>393216</v>
          </cell>
          <cell r="AQ2066">
            <v>0</v>
          </cell>
          <cell r="AR2066">
            <v>0</v>
          </cell>
          <cell r="AS2066" t="str">
            <v>Ы</v>
          </cell>
          <cell r="AT2066" t="str">
            <v>Ы</v>
          </cell>
          <cell r="AU2066">
            <v>0</v>
          </cell>
          <cell r="AV2066">
            <v>0</v>
          </cell>
          <cell r="AW2066">
            <v>23</v>
          </cell>
          <cell r="AX2066">
            <v>1</v>
          </cell>
          <cell r="AY2066">
            <v>0</v>
          </cell>
          <cell r="AZ2066">
            <v>0</v>
          </cell>
          <cell r="BA2066">
            <v>0</v>
          </cell>
          <cell r="BB2066">
            <v>0</v>
          </cell>
          <cell r="BC2066">
            <v>38828</v>
          </cell>
        </row>
        <row r="2067">
          <cell r="A2067">
            <v>2006</v>
          </cell>
          <cell r="B2067">
            <v>3</v>
          </cell>
          <cell r="C2067">
            <v>41</v>
          </cell>
          <cell r="D2067">
            <v>21</v>
          </cell>
          <cell r="E2067">
            <v>792020</v>
          </cell>
          <cell r="F2067">
            <v>0</v>
          </cell>
          <cell r="G2067" t="str">
            <v>Затраты по ШПЗ (основные)</v>
          </cell>
          <cell r="H2067">
            <v>2011</v>
          </cell>
          <cell r="I2067">
            <v>7920</v>
          </cell>
          <cell r="J2067">
            <v>421413.41</v>
          </cell>
          <cell r="K2067">
            <v>1</v>
          </cell>
          <cell r="L2067">
            <v>0</v>
          </cell>
          <cell r="M2067">
            <v>0</v>
          </cell>
          <cell r="N2067">
            <v>0</v>
          </cell>
          <cell r="R2067">
            <v>0</v>
          </cell>
          <cell r="S2067">
            <v>0</v>
          </cell>
          <cell r="T2067">
            <v>0</v>
          </cell>
          <cell r="U2067">
            <v>33</v>
          </cell>
          <cell r="V2067">
            <v>0</v>
          </cell>
          <cell r="W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33</v>
          </cell>
          <cell r="AE2067">
            <v>312200</v>
          </cell>
          <cell r="AF2067">
            <v>0</v>
          </cell>
          <cell r="AI2067">
            <v>2282</v>
          </cell>
          <cell r="AK2067">
            <v>0</v>
          </cell>
          <cell r="AM2067">
            <v>198</v>
          </cell>
          <cell r="AN2067">
            <v>1</v>
          </cell>
          <cell r="AO2067">
            <v>393216</v>
          </cell>
          <cell r="AQ2067">
            <v>0</v>
          </cell>
          <cell r="AR2067">
            <v>0</v>
          </cell>
          <cell r="AS2067" t="str">
            <v>Ы</v>
          </cell>
          <cell r="AT2067" t="str">
            <v>Ы</v>
          </cell>
          <cell r="AU2067">
            <v>0</v>
          </cell>
          <cell r="AV2067">
            <v>0</v>
          </cell>
          <cell r="AW2067">
            <v>23</v>
          </cell>
          <cell r="AX2067">
            <v>1</v>
          </cell>
          <cell r="AY2067">
            <v>0</v>
          </cell>
          <cell r="AZ2067">
            <v>0</v>
          </cell>
          <cell r="BA2067">
            <v>0</v>
          </cell>
          <cell r="BB2067">
            <v>0</v>
          </cell>
          <cell r="BC2067">
            <v>38828</v>
          </cell>
        </row>
        <row r="2068">
          <cell r="A2068">
            <v>2006</v>
          </cell>
          <cell r="B2068">
            <v>3</v>
          </cell>
          <cell r="C2068">
            <v>42</v>
          </cell>
          <cell r="D2068">
            <v>21</v>
          </cell>
          <cell r="E2068">
            <v>792020</v>
          </cell>
          <cell r="F2068">
            <v>0</v>
          </cell>
          <cell r="G2068" t="str">
            <v>Затраты по ШПЗ (основные)</v>
          </cell>
          <cell r="H2068">
            <v>2011</v>
          </cell>
          <cell r="I2068">
            <v>7920</v>
          </cell>
          <cell r="J2068">
            <v>35506.33</v>
          </cell>
          <cell r="K2068">
            <v>1</v>
          </cell>
          <cell r="L2068">
            <v>0</v>
          </cell>
          <cell r="M2068">
            <v>0</v>
          </cell>
          <cell r="N2068">
            <v>0</v>
          </cell>
          <cell r="R2068">
            <v>0</v>
          </cell>
          <cell r="S2068">
            <v>0</v>
          </cell>
          <cell r="T2068">
            <v>0</v>
          </cell>
          <cell r="U2068">
            <v>33</v>
          </cell>
          <cell r="V2068">
            <v>0</v>
          </cell>
          <cell r="W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33</v>
          </cell>
          <cell r="AE2068">
            <v>313000</v>
          </cell>
          <cell r="AF2068">
            <v>0</v>
          </cell>
          <cell r="AI2068">
            <v>2282</v>
          </cell>
          <cell r="AK2068">
            <v>0</v>
          </cell>
          <cell r="AM2068">
            <v>199</v>
          </cell>
          <cell r="AN2068">
            <v>1</v>
          </cell>
          <cell r="AO2068">
            <v>393216</v>
          </cell>
          <cell r="AQ2068">
            <v>0</v>
          </cell>
          <cell r="AR2068">
            <v>0</v>
          </cell>
          <cell r="AS2068" t="str">
            <v>Ы</v>
          </cell>
          <cell r="AT2068" t="str">
            <v>Ы</v>
          </cell>
          <cell r="AU2068">
            <v>0</v>
          </cell>
          <cell r="AV2068">
            <v>0</v>
          </cell>
          <cell r="AW2068">
            <v>23</v>
          </cell>
          <cell r="AX2068">
            <v>1</v>
          </cell>
          <cell r="AY2068">
            <v>0</v>
          </cell>
          <cell r="AZ2068">
            <v>0</v>
          </cell>
          <cell r="BA2068">
            <v>0</v>
          </cell>
          <cell r="BB2068">
            <v>0</v>
          </cell>
          <cell r="BC2068">
            <v>38828</v>
          </cell>
        </row>
        <row r="2069">
          <cell r="A2069">
            <v>2006</v>
          </cell>
          <cell r="B2069">
            <v>3</v>
          </cell>
          <cell r="C2069">
            <v>43</v>
          </cell>
          <cell r="D2069">
            <v>21</v>
          </cell>
          <cell r="E2069">
            <v>792020</v>
          </cell>
          <cell r="F2069">
            <v>0</v>
          </cell>
          <cell r="G2069" t="str">
            <v>Затраты по ШПЗ (основные)</v>
          </cell>
          <cell r="H2069">
            <v>2011</v>
          </cell>
          <cell r="I2069">
            <v>7920</v>
          </cell>
          <cell r="J2069">
            <v>64556.93</v>
          </cell>
          <cell r="K2069">
            <v>1</v>
          </cell>
          <cell r="L2069">
            <v>0</v>
          </cell>
          <cell r="M2069">
            <v>0</v>
          </cell>
          <cell r="N2069">
            <v>0</v>
          </cell>
          <cell r="R2069">
            <v>0</v>
          </cell>
          <cell r="S2069">
            <v>0</v>
          </cell>
          <cell r="T2069">
            <v>0</v>
          </cell>
          <cell r="U2069">
            <v>33</v>
          </cell>
          <cell r="V2069">
            <v>0</v>
          </cell>
          <cell r="W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33</v>
          </cell>
          <cell r="AE2069">
            <v>314000</v>
          </cell>
          <cell r="AF2069">
            <v>0</v>
          </cell>
          <cell r="AI2069">
            <v>2282</v>
          </cell>
          <cell r="AK2069">
            <v>0</v>
          </cell>
          <cell r="AM2069">
            <v>200</v>
          </cell>
          <cell r="AN2069">
            <v>1</v>
          </cell>
          <cell r="AO2069">
            <v>393216</v>
          </cell>
          <cell r="AQ2069">
            <v>0</v>
          </cell>
          <cell r="AR2069">
            <v>0</v>
          </cell>
          <cell r="AS2069" t="str">
            <v>Ы</v>
          </cell>
          <cell r="AT2069" t="str">
            <v>Ы</v>
          </cell>
          <cell r="AU2069">
            <v>0</v>
          </cell>
          <cell r="AV2069">
            <v>0</v>
          </cell>
          <cell r="AW2069">
            <v>23</v>
          </cell>
          <cell r="AX2069">
            <v>1</v>
          </cell>
          <cell r="AY2069">
            <v>0</v>
          </cell>
          <cell r="AZ2069">
            <v>0</v>
          </cell>
          <cell r="BA2069">
            <v>0</v>
          </cell>
          <cell r="BB2069">
            <v>0</v>
          </cell>
          <cell r="BC2069">
            <v>38828</v>
          </cell>
        </row>
        <row r="2070">
          <cell r="A2070">
            <v>2006</v>
          </cell>
          <cell r="B2070">
            <v>3</v>
          </cell>
          <cell r="C2070">
            <v>44</v>
          </cell>
          <cell r="D2070">
            <v>21</v>
          </cell>
          <cell r="E2070">
            <v>792020</v>
          </cell>
          <cell r="F2070">
            <v>0</v>
          </cell>
          <cell r="G2070" t="str">
            <v>Затраты по ШПЗ (основные)</v>
          </cell>
          <cell r="H2070">
            <v>2011</v>
          </cell>
          <cell r="I2070">
            <v>7920</v>
          </cell>
          <cell r="J2070">
            <v>12981.95</v>
          </cell>
          <cell r="K2070">
            <v>1</v>
          </cell>
          <cell r="L2070">
            <v>0</v>
          </cell>
          <cell r="M2070">
            <v>0</v>
          </cell>
          <cell r="N2070">
            <v>0</v>
          </cell>
          <cell r="R2070">
            <v>0</v>
          </cell>
          <cell r="S2070">
            <v>0</v>
          </cell>
          <cell r="T2070">
            <v>0</v>
          </cell>
          <cell r="U2070">
            <v>33</v>
          </cell>
          <cell r="V2070">
            <v>0</v>
          </cell>
          <cell r="W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33</v>
          </cell>
          <cell r="AE2070">
            <v>315000</v>
          </cell>
          <cell r="AF2070">
            <v>0</v>
          </cell>
          <cell r="AI2070">
            <v>2282</v>
          </cell>
          <cell r="AK2070">
            <v>0</v>
          </cell>
          <cell r="AM2070">
            <v>201</v>
          </cell>
          <cell r="AN2070">
            <v>1</v>
          </cell>
          <cell r="AO2070">
            <v>393216</v>
          </cell>
          <cell r="AQ2070">
            <v>0</v>
          </cell>
          <cell r="AR2070">
            <v>0</v>
          </cell>
          <cell r="AS2070" t="str">
            <v>Ы</v>
          </cell>
          <cell r="AT2070" t="str">
            <v>Ы</v>
          </cell>
          <cell r="AU2070">
            <v>0</v>
          </cell>
          <cell r="AV2070">
            <v>0</v>
          </cell>
          <cell r="AW2070">
            <v>23</v>
          </cell>
          <cell r="AX2070">
            <v>1</v>
          </cell>
          <cell r="AY2070">
            <v>0</v>
          </cell>
          <cell r="AZ2070">
            <v>0</v>
          </cell>
          <cell r="BA2070">
            <v>0</v>
          </cell>
          <cell r="BB2070">
            <v>0</v>
          </cell>
          <cell r="BC2070">
            <v>38828</v>
          </cell>
        </row>
        <row r="2071">
          <cell r="A2071">
            <v>2006</v>
          </cell>
          <cell r="B2071">
            <v>3</v>
          </cell>
          <cell r="C2071">
            <v>45</v>
          </cell>
          <cell r="D2071">
            <v>21</v>
          </cell>
          <cell r="E2071">
            <v>792020</v>
          </cell>
          <cell r="F2071">
            <v>0</v>
          </cell>
          <cell r="G2071" t="str">
            <v>Затраты по ШПЗ (основные)</v>
          </cell>
          <cell r="H2071">
            <v>2011</v>
          </cell>
          <cell r="I2071">
            <v>7920</v>
          </cell>
          <cell r="J2071">
            <v>689069</v>
          </cell>
          <cell r="K2071">
            <v>1</v>
          </cell>
          <cell r="L2071">
            <v>0</v>
          </cell>
          <cell r="M2071">
            <v>0</v>
          </cell>
          <cell r="N2071">
            <v>0</v>
          </cell>
          <cell r="R2071">
            <v>0</v>
          </cell>
          <cell r="S2071">
            <v>0</v>
          </cell>
          <cell r="T2071">
            <v>0</v>
          </cell>
          <cell r="U2071">
            <v>33</v>
          </cell>
          <cell r="V2071">
            <v>0</v>
          </cell>
          <cell r="W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33</v>
          </cell>
          <cell r="AE2071">
            <v>410000</v>
          </cell>
          <cell r="AF2071">
            <v>0</v>
          </cell>
          <cell r="AI2071">
            <v>2282</v>
          </cell>
          <cell r="AK2071">
            <v>0</v>
          </cell>
          <cell r="AM2071">
            <v>202</v>
          </cell>
          <cell r="AN2071">
            <v>1</v>
          </cell>
          <cell r="AO2071">
            <v>393216</v>
          </cell>
          <cell r="AQ2071">
            <v>0</v>
          </cell>
          <cell r="AR2071">
            <v>0</v>
          </cell>
          <cell r="AS2071" t="str">
            <v>Ы</v>
          </cell>
          <cell r="AT2071" t="str">
            <v>Ы</v>
          </cell>
          <cell r="AU2071">
            <v>0</v>
          </cell>
          <cell r="AV2071">
            <v>0</v>
          </cell>
          <cell r="AW2071">
            <v>23</v>
          </cell>
          <cell r="AX2071">
            <v>1</v>
          </cell>
          <cell r="AY2071">
            <v>0</v>
          </cell>
          <cell r="AZ2071">
            <v>0</v>
          </cell>
          <cell r="BA2071">
            <v>0</v>
          </cell>
          <cell r="BB2071">
            <v>0</v>
          </cell>
          <cell r="BC2071">
            <v>38828</v>
          </cell>
        </row>
        <row r="2072">
          <cell r="A2072">
            <v>2006</v>
          </cell>
          <cell r="B2072">
            <v>3</v>
          </cell>
          <cell r="C2072">
            <v>46</v>
          </cell>
          <cell r="D2072">
            <v>21</v>
          </cell>
          <cell r="E2072">
            <v>792020</v>
          </cell>
          <cell r="F2072">
            <v>0</v>
          </cell>
          <cell r="G2072" t="str">
            <v>Затраты по ШПЗ (основные)</v>
          </cell>
          <cell r="H2072">
            <v>2011</v>
          </cell>
          <cell r="I2072">
            <v>7920</v>
          </cell>
          <cell r="J2072">
            <v>164818</v>
          </cell>
          <cell r="K2072">
            <v>1</v>
          </cell>
          <cell r="L2072">
            <v>0</v>
          </cell>
          <cell r="M2072">
            <v>0</v>
          </cell>
          <cell r="N2072">
            <v>0</v>
          </cell>
          <cell r="R2072">
            <v>0</v>
          </cell>
          <cell r="S2072">
            <v>0</v>
          </cell>
          <cell r="T2072">
            <v>0</v>
          </cell>
          <cell r="U2072">
            <v>33</v>
          </cell>
          <cell r="V2072">
            <v>0</v>
          </cell>
          <cell r="W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33</v>
          </cell>
          <cell r="AE2072">
            <v>410100</v>
          </cell>
          <cell r="AF2072">
            <v>0</v>
          </cell>
          <cell r="AI2072">
            <v>2282</v>
          </cell>
          <cell r="AK2072">
            <v>0</v>
          </cell>
          <cell r="AM2072">
            <v>203</v>
          </cell>
          <cell r="AN2072">
            <v>1</v>
          </cell>
          <cell r="AO2072">
            <v>393216</v>
          </cell>
          <cell r="AQ2072">
            <v>0</v>
          </cell>
          <cell r="AR2072">
            <v>0</v>
          </cell>
          <cell r="AS2072" t="str">
            <v>Ы</v>
          </cell>
          <cell r="AT2072" t="str">
            <v>Ы</v>
          </cell>
          <cell r="AU2072">
            <v>0</v>
          </cell>
          <cell r="AV2072">
            <v>0</v>
          </cell>
          <cell r="AW2072">
            <v>23</v>
          </cell>
          <cell r="AX2072">
            <v>1</v>
          </cell>
          <cell r="AY2072">
            <v>0</v>
          </cell>
          <cell r="AZ2072">
            <v>0</v>
          </cell>
          <cell r="BA2072">
            <v>0</v>
          </cell>
          <cell r="BB2072">
            <v>0</v>
          </cell>
          <cell r="BC2072">
            <v>38828</v>
          </cell>
        </row>
        <row r="2073">
          <cell r="A2073">
            <v>2006</v>
          </cell>
          <cell r="B2073">
            <v>3</v>
          </cell>
          <cell r="C2073">
            <v>47</v>
          </cell>
          <cell r="D2073">
            <v>21</v>
          </cell>
          <cell r="E2073">
            <v>792020</v>
          </cell>
          <cell r="F2073">
            <v>0</v>
          </cell>
          <cell r="G2073" t="str">
            <v>Затраты по ШПЗ (основные)</v>
          </cell>
          <cell r="H2073">
            <v>2011</v>
          </cell>
          <cell r="I2073">
            <v>7920</v>
          </cell>
          <cell r="J2073">
            <v>102</v>
          </cell>
          <cell r="K2073">
            <v>1</v>
          </cell>
          <cell r="L2073">
            <v>0</v>
          </cell>
          <cell r="M2073">
            <v>0</v>
          </cell>
          <cell r="N2073">
            <v>0</v>
          </cell>
          <cell r="R2073">
            <v>0</v>
          </cell>
          <cell r="S2073">
            <v>0</v>
          </cell>
          <cell r="T2073">
            <v>0</v>
          </cell>
          <cell r="U2073">
            <v>33</v>
          </cell>
          <cell r="V2073">
            <v>0</v>
          </cell>
          <cell r="W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33</v>
          </cell>
          <cell r="AE2073">
            <v>410200</v>
          </cell>
          <cell r="AF2073">
            <v>0</v>
          </cell>
          <cell r="AI2073">
            <v>2282</v>
          </cell>
          <cell r="AK2073">
            <v>0</v>
          </cell>
          <cell r="AM2073">
            <v>204</v>
          </cell>
          <cell r="AN2073">
            <v>1</v>
          </cell>
          <cell r="AO2073">
            <v>393216</v>
          </cell>
          <cell r="AQ2073">
            <v>0</v>
          </cell>
          <cell r="AR2073">
            <v>0</v>
          </cell>
          <cell r="AS2073" t="str">
            <v>Ы</v>
          </cell>
          <cell r="AT2073" t="str">
            <v>Ы</v>
          </cell>
          <cell r="AU2073">
            <v>0</v>
          </cell>
          <cell r="AV2073">
            <v>0</v>
          </cell>
          <cell r="AW2073">
            <v>23</v>
          </cell>
          <cell r="AX2073">
            <v>1</v>
          </cell>
          <cell r="AY2073">
            <v>0</v>
          </cell>
          <cell r="AZ2073">
            <v>0</v>
          </cell>
          <cell r="BA2073">
            <v>0</v>
          </cell>
          <cell r="BB2073">
            <v>0</v>
          </cell>
          <cell r="BC2073">
            <v>38828</v>
          </cell>
        </row>
        <row r="2074">
          <cell r="A2074">
            <v>2006</v>
          </cell>
          <cell r="B2074">
            <v>3</v>
          </cell>
          <cell r="C2074">
            <v>48</v>
          </cell>
          <cell r="D2074">
            <v>21</v>
          </cell>
          <cell r="E2074">
            <v>792020</v>
          </cell>
          <cell r="F2074">
            <v>0</v>
          </cell>
          <cell r="G2074" t="str">
            <v>Затраты по ШПЗ (основные)</v>
          </cell>
          <cell r="H2074">
            <v>2011</v>
          </cell>
          <cell r="I2074">
            <v>7920</v>
          </cell>
          <cell r="J2074">
            <v>198680</v>
          </cell>
          <cell r="K2074">
            <v>1</v>
          </cell>
          <cell r="L2074">
            <v>0</v>
          </cell>
          <cell r="M2074">
            <v>0</v>
          </cell>
          <cell r="N2074">
            <v>0</v>
          </cell>
          <cell r="R2074">
            <v>0</v>
          </cell>
          <cell r="S2074">
            <v>0</v>
          </cell>
          <cell r="T2074">
            <v>0</v>
          </cell>
          <cell r="U2074">
            <v>33</v>
          </cell>
          <cell r="V2074">
            <v>0</v>
          </cell>
          <cell r="W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33</v>
          </cell>
          <cell r="AE2074">
            <v>420000</v>
          </cell>
          <cell r="AF2074">
            <v>0</v>
          </cell>
          <cell r="AI2074">
            <v>2282</v>
          </cell>
          <cell r="AK2074">
            <v>0</v>
          </cell>
          <cell r="AM2074">
            <v>205</v>
          </cell>
          <cell r="AN2074">
            <v>1</v>
          </cell>
          <cell r="AO2074">
            <v>393216</v>
          </cell>
          <cell r="AQ2074">
            <v>0</v>
          </cell>
          <cell r="AR2074">
            <v>0</v>
          </cell>
          <cell r="AS2074" t="str">
            <v>Ы</v>
          </cell>
          <cell r="AT2074" t="str">
            <v>Ы</v>
          </cell>
          <cell r="AU2074">
            <v>0</v>
          </cell>
          <cell r="AV2074">
            <v>0</v>
          </cell>
          <cell r="AW2074">
            <v>23</v>
          </cell>
          <cell r="AX2074">
            <v>1</v>
          </cell>
          <cell r="AY2074">
            <v>0</v>
          </cell>
          <cell r="AZ2074">
            <v>0</v>
          </cell>
          <cell r="BA2074">
            <v>0</v>
          </cell>
          <cell r="BB2074">
            <v>0</v>
          </cell>
          <cell r="BC2074">
            <v>38828</v>
          </cell>
        </row>
        <row r="2075">
          <cell r="A2075">
            <v>2006</v>
          </cell>
          <cell r="B2075">
            <v>3</v>
          </cell>
          <cell r="C2075">
            <v>49</v>
          </cell>
          <cell r="D2075">
            <v>21</v>
          </cell>
          <cell r="E2075">
            <v>792020</v>
          </cell>
          <cell r="F2075">
            <v>0</v>
          </cell>
          <cell r="G2075" t="str">
            <v>Затраты по ШПЗ (основные)</v>
          </cell>
          <cell r="H2075">
            <v>2011</v>
          </cell>
          <cell r="I2075">
            <v>7920</v>
          </cell>
          <cell r="J2075">
            <v>650412</v>
          </cell>
          <cell r="K2075">
            <v>1</v>
          </cell>
          <cell r="L2075">
            <v>0</v>
          </cell>
          <cell r="M2075">
            <v>0</v>
          </cell>
          <cell r="N2075">
            <v>0</v>
          </cell>
          <cell r="R2075">
            <v>0</v>
          </cell>
          <cell r="S2075">
            <v>0</v>
          </cell>
          <cell r="T2075">
            <v>0</v>
          </cell>
          <cell r="U2075">
            <v>33</v>
          </cell>
          <cell r="V2075">
            <v>0</v>
          </cell>
          <cell r="W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33</v>
          </cell>
          <cell r="AE2075">
            <v>430000</v>
          </cell>
          <cell r="AF2075">
            <v>0</v>
          </cell>
          <cell r="AI2075">
            <v>2282</v>
          </cell>
          <cell r="AK2075">
            <v>0</v>
          </cell>
          <cell r="AM2075">
            <v>206</v>
          </cell>
          <cell r="AN2075">
            <v>1</v>
          </cell>
          <cell r="AO2075">
            <v>393216</v>
          </cell>
          <cell r="AQ2075">
            <v>0</v>
          </cell>
          <cell r="AR2075">
            <v>0</v>
          </cell>
          <cell r="AS2075" t="str">
            <v>Ы</v>
          </cell>
          <cell r="AT2075" t="str">
            <v>Ы</v>
          </cell>
          <cell r="AU2075">
            <v>0</v>
          </cell>
          <cell r="AV2075">
            <v>0</v>
          </cell>
          <cell r="AW2075">
            <v>23</v>
          </cell>
          <cell r="AX2075">
            <v>1</v>
          </cell>
          <cell r="AY2075">
            <v>0</v>
          </cell>
          <cell r="AZ2075">
            <v>0</v>
          </cell>
          <cell r="BA2075">
            <v>0</v>
          </cell>
          <cell r="BB2075">
            <v>0</v>
          </cell>
          <cell r="BC2075">
            <v>38828</v>
          </cell>
        </row>
        <row r="2076">
          <cell r="A2076">
            <v>2006</v>
          </cell>
          <cell r="B2076">
            <v>3</v>
          </cell>
          <cell r="C2076">
            <v>50</v>
          </cell>
          <cell r="D2076">
            <v>21</v>
          </cell>
          <cell r="E2076">
            <v>792020</v>
          </cell>
          <cell r="F2076">
            <v>0</v>
          </cell>
          <cell r="G2076" t="str">
            <v>Затраты по ШПЗ (основные)</v>
          </cell>
          <cell r="H2076">
            <v>2011</v>
          </cell>
          <cell r="I2076">
            <v>7920</v>
          </cell>
          <cell r="J2076">
            <v>2073896</v>
          </cell>
          <cell r="K2076">
            <v>1</v>
          </cell>
          <cell r="L2076">
            <v>0</v>
          </cell>
          <cell r="M2076">
            <v>0</v>
          </cell>
          <cell r="N2076">
            <v>0</v>
          </cell>
          <cell r="R2076">
            <v>0</v>
          </cell>
          <cell r="S2076">
            <v>0</v>
          </cell>
          <cell r="T2076">
            <v>0</v>
          </cell>
          <cell r="U2076">
            <v>33</v>
          </cell>
          <cell r="V2076">
            <v>0</v>
          </cell>
          <cell r="W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33</v>
          </cell>
          <cell r="AE2076">
            <v>430110</v>
          </cell>
          <cell r="AF2076">
            <v>0</v>
          </cell>
          <cell r="AI2076">
            <v>2282</v>
          </cell>
          <cell r="AK2076">
            <v>0</v>
          </cell>
          <cell r="AM2076">
            <v>207</v>
          </cell>
          <cell r="AN2076">
            <v>1</v>
          </cell>
          <cell r="AO2076">
            <v>393216</v>
          </cell>
          <cell r="AQ2076">
            <v>0</v>
          </cell>
          <cell r="AR2076">
            <v>0</v>
          </cell>
          <cell r="AS2076" t="str">
            <v>Ы</v>
          </cell>
          <cell r="AT2076" t="str">
            <v>Ы</v>
          </cell>
          <cell r="AU2076">
            <v>0</v>
          </cell>
          <cell r="AV2076">
            <v>0</v>
          </cell>
          <cell r="AW2076">
            <v>23</v>
          </cell>
          <cell r="AX2076">
            <v>1</v>
          </cell>
          <cell r="AY2076">
            <v>0</v>
          </cell>
          <cell r="AZ2076">
            <v>0</v>
          </cell>
          <cell r="BA2076">
            <v>0</v>
          </cell>
          <cell r="BB2076">
            <v>0</v>
          </cell>
          <cell r="BC2076">
            <v>38828</v>
          </cell>
        </row>
        <row r="2077">
          <cell r="A2077">
            <v>2006</v>
          </cell>
          <cell r="B2077">
            <v>3</v>
          </cell>
          <cell r="C2077">
            <v>51</v>
          </cell>
          <cell r="D2077">
            <v>21</v>
          </cell>
          <cell r="E2077">
            <v>792020</v>
          </cell>
          <cell r="F2077">
            <v>0</v>
          </cell>
          <cell r="G2077" t="str">
            <v>Затраты по ШПЗ (основные)</v>
          </cell>
          <cell r="H2077">
            <v>2011</v>
          </cell>
          <cell r="I2077">
            <v>7920</v>
          </cell>
          <cell r="J2077">
            <v>164885</v>
          </cell>
          <cell r="K2077">
            <v>1</v>
          </cell>
          <cell r="L2077">
            <v>0</v>
          </cell>
          <cell r="M2077">
            <v>0</v>
          </cell>
          <cell r="N2077">
            <v>0</v>
          </cell>
          <cell r="R2077">
            <v>0</v>
          </cell>
          <cell r="S2077">
            <v>0</v>
          </cell>
          <cell r="T2077">
            <v>0</v>
          </cell>
          <cell r="U2077">
            <v>33</v>
          </cell>
          <cell r="V2077">
            <v>0</v>
          </cell>
          <cell r="W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33</v>
          </cell>
          <cell r="AE2077">
            <v>430120</v>
          </cell>
          <cell r="AF2077">
            <v>0</v>
          </cell>
          <cell r="AI2077">
            <v>2282</v>
          </cell>
          <cell r="AK2077">
            <v>0</v>
          </cell>
          <cell r="AM2077">
            <v>208</v>
          </cell>
          <cell r="AN2077">
            <v>1</v>
          </cell>
          <cell r="AO2077">
            <v>393216</v>
          </cell>
          <cell r="AQ2077">
            <v>0</v>
          </cell>
          <cell r="AR2077">
            <v>0</v>
          </cell>
          <cell r="AS2077" t="str">
            <v>Ы</v>
          </cell>
          <cell r="AT2077" t="str">
            <v>Ы</v>
          </cell>
          <cell r="AU2077">
            <v>0</v>
          </cell>
          <cell r="AV2077">
            <v>0</v>
          </cell>
          <cell r="AW2077">
            <v>23</v>
          </cell>
          <cell r="AX2077">
            <v>1</v>
          </cell>
          <cell r="AY2077">
            <v>0</v>
          </cell>
          <cell r="AZ2077">
            <v>0</v>
          </cell>
          <cell r="BA2077">
            <v>0</v>
          </cell>
          <cell r="BB2077">
            <v>0</v>
          </cell>
          <cell r="BC2077">
            <v>38828</v>
          </cell>
        </row>
        <row r="2078">
          <cell r="A2078">
            <v>2006</v>
          </cell>
          <cell r="B2078">
            <v>3</v>
          </cell>
          <cell r="C2078">
            <v>52</v>
          </cell>
          <cell r="D2078">
            <v>21</v>
          </cell>
          <cell r="E2078">
            <v>792020</v>
          </cell>
          <cell r="F2078">
            <v>0</v>
          </cell>
          <cell r="G2078" t="str">
            <v>Затраты по ШПЗ (основные)</v>
          </cell>
          <cell r="H2078">
            <v>2011</v>
          </cell>
          <cell r="I2078">
            <v>7920</v>
          </cell>
          <cell r="J2078">
            <v>996208</v>
          </cell>
          <cell r="K2078">
            <v>1</v>
          </cell>
          <cell r="L2078">
            <v>0</v>
          </cell>
          <cell r="M2078">
            <v>0</v>
          </cell>
          <cell r="N2078">
            <v>0</v>
          </cell>
          <cell r="R2078">
            <v>0</v>
          </cell>
          <cell r="S2078">
            <v>0</v>
          </cell>
          <cell r="T2078">
            <v>0</v>
          </cell>
          <cell r="U2078">
            <v>33</v>
          </cell>
          <cell r="V2078">
            <v>0</v>
          </cell>
          <cell r="W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33</v>
          </cell>
          <cell r="AE2078">
            <v>430130</v>
          </cell>
          <cell r="AF2078">
            <v>0</v>
          </cell>
          <cell r="AI2078">
            <v>2282</v>
          </cell>
          <cell r="AK2078">
            <v>0</v>
          </cell>
          <cell r="AM2078">
            <v>209</v>
          </cell>
          <cell r="AN2078">
            <v>1</v>
          </cell>
          <cell r="AO2078">
            <v>393216</v>
          </cell>
          <cell r="AQ2078">
            <v>0</v>
          </cell>
          <cell r="AR2078">
            <v>0</v>
          </cell>
          <cell r="AS2078" t="str">
            <v>Ы</v>
          </cell>
          <cell r="AT2078" t="str">
            <v>Ы</v>
          </cell>
          <cell r="AU2078">
            <v>0</v>
          </cell>
          <cell r="AV2078">
            <v>0</v>
          </cell>
          <cell r="AW2078">
            <v>23</v>
          </cell>
          <cell r="AX2078">
            <v>1</v>
          </cell>
          <cell r="AY2078">
            <v>0</v>
          </cell>
          <cell r="AZ2078">
            <v>0</v>
          </cell>
          <cell r="BA2078">
            <v>0</v>
          </cell>
          <cell r="BB2078">
            <v>0</v>
          </cell>
          <cell r="BC2078">
            <v>38828</v>
          </cell>
        </row>
        <row r="2079">
          <cell r="A2079">
            <v>2006</v>
          </cell>
          <cell r="B2079">
            <v>3</v>
          </cell>
          <cell r="C2079">
            <v>53</v>
          </cell>
          <cell r="D2079">
            <v>21</v>
          </cell>
          <cell r="E2079">
            <v>792020</v>
          </cell>
          <cell r="F2079">
            <v>0</v>
          </cell>
          <cell r="G2079" t="str">
            <v>Затраты по ШПЗ (основные)</v>
          </cell>
          <cell r="H2079">
            <v>2011</v>
          </cell>
          <cell r="I2079">
            <v>7920</v>
          </cell>
          <cell r="J2079">
            <v>680553</v>
          </cell>
          <cell r="K2079">
            <v>1</v>
          </cell>
          <cell r="L2079">
            <v>0</v>
          </cell>
          <cell r="M2079">
            <v>0</v>
          </cell>
          <cell r="N2079">
            <v>0</v>
          </cell>
          <cell r="R2079">
            <v>0</v>
          </cell>
          <cell r="S2079">
            <v>0</v>
          </cell>
          <cell r="T2079">
            <v>0</v>
          </cell>
          <cell r="U2079">
            <v>33</v>
          </cell>
          <cell r="V2079">
            <v>0</v>
          </cell>
          <cell r="W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33</v>
          </cell>
          <cell r="AE2079">
            <v>430140</v>
          </cell>
          <cell r="AF2079">
            <v>0</v>
          </cell>
          <cell r="AI2079">
            <v>2282</v>
          </cell>
          <cell r="AK2079">
            <v>0</v>
          </cell>
          <cell r="AM2079">
            <v>210</v>
          </cell>
          <cell r="AN2079">
            <v>1</v>
          </cell>
          <cell r="AO2079">
            <v>393216</v>
          </cell>
          <cell r="AQ2079">
            <v>0</v>
          </cell>
          <cell r="AR2079">
            <v>0</v>
          </cell>
          <cell r="AS2079" t="str">
            <v>Ы</v>
          </cell>
          <cell r="AT2079" t="str">
            <v>Ы</v>
          </cell>
          <cell r="AU2079">
            <v>0</v>
          </cell>
          <cell r="AV2079">
            <v>0</v>
          </cell>
          <cell r="AW2079">
            <v>23</v>
          </cell>
          <cell r="AX2079">
            <v>1</v>
          </cell>
          <cell r="AY2079">
            <v>0</v>
          </cell>
          <cell r="AZ2079">
            <v>0</v>
          </cell>
          <cell r="BA2079">
            <v>0</v>
          </cell>
          <cell r="BB2079">
            <v>0</v>
          </cell>
          <cell r="BC2079">
            <v>38828</v>
          </cell>
        </row>
        <row r="2080">
          <cell r="A2080">
            <v>2006</v>
          </cell>
          <cell r="B2080">
            <v>3</v>
          </cell>
          <cell r="C2080">
            <v>54</v>
          </cell>
          <cell r="D2080">
            <v>21</v>
          </cell>
          <cell r="E2080">
            <v>792020</v>
          </cell>
          <cell r="F2080">
            <v>0</v>
          </cell>
          <cell r="G2080" t="str">
            <v>Затраты по ШПЗ (основные)</v>
          </cell>
          <cell r="H2080">
            <v>2011</v>
          </cell>
          <cell r="I2080">
            <v>7920</v>
          </cell>
          <cell r="J2080">
            <v>942</v>
          </cell>
          <cell r="K2080">
            <v>1</v>
          </cell>
          <cell r="L2080">
            <v>0</v>
          </cell>
          <cell r="M2080">
            <v>0</v>
          </cell>
          <cell r="N2080">
            <v>0</v>
          </cell>
          <cell r="R2080">
            <v>0</v>
          </cell>
          <cell r="S2080">
            <v>0</v>
          </cell>
          <cell r="T2080">
            <v>0</v>
          </cell>
          <cell r="U2080">
            <v>33</v>
          </cell>
          <cell r="V2080">
            <v>0</v>
          </cell>
          <cell r="W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33</v>
          </cell>
          <cell r="AE2080">
            <v>430210</v>
          </cell>
          <cell r="AF2080">
            <v>0</v>
          </cell>
          <cell r="AI2080">
            <v>2282</v>
          </cell>
          <cell r="AK2080">
            <v>0</v>
          </cell>
          <cell r="AM2080">
            <v>211</v>
          </cell>
          <cell r="AN2080">
            <v>1</v>
          </cell>
          <cell r="AO2080">
            <v>393216</v>
          </cell>
          <cell r="AQ2080">
            <v>0</v>
          </cell>
          <cell r="AR2080">
            <v>0</v>
          </cell>
          <cell r="AS2080" t="str">
            <v>Ы</v>
          </cell>
          <cell r="AT2080" t="str">
            <v>Ы</v>
          </cell>
          <cell r="AU2080">
            <v>0</v>
          </cell>
          <cell r="AV2080">
            <v>0</v>
          </cell>
          <cell r="AW2080">
            <v>23</v>
          </cell>
          <cell r="AX2080">
            <v>1</v>
          </cell>
          <cell r="AY2080">
            <v>0</v>
          </cell>
          <cell r="AZ2080">
            <v>0</v>
          </cell>
          <cell r="BA2080">
            <v>0</v>
          </cell>
          <cell r="BB2080">
            <v>0</v>
          </cell>
          <cell r="BC2080">
            <v>38828</v>
          </cell>
        </row>
        <row r="2081">
          <cell r="A2081">
            <v>2006</v>
          </cell>
          <cell r="B2081">
            <v>3</v>
          </cell>
          <cell r="C2081">
            <v>55</v>
          </cell>
          <cell r="D2081">
            <v>21</v>
          </cell>
          <cell r="E2081">
            <v>792020</v>
          </cell>
          <cell r="F2081">
            <v>0</v>
          </cell>
          <cell r="G2081" t="str">
            <v>Затраты по ШПЗ (основные)</v>
          </cell>
          <cell r="H2081">
            <v>2011</v>
          </cell>
          <cell r="I2081">
            <v>7920</v>
          </cell>
          <cell r="J2081">
            <v>4010</v>
          </cell>
          <cell r="K2081">
            <v>1</v>
          </cell>
          <cell r="L2081">
            <v>0</v>
          </cell>
          <cell r="M2081">
            <v>0</v>
          </cell>
          <cell r="N2081">
            <v>0</v>
          </cell>
          <cell r="R2081">
            <v>0</v>
          </cell>
          <cell r="S2081">
            <v>0</v>
          </cell>
          <cell r="T2081">
            <v>0</v>
          </cell>
          <cell r="U2081">
            <v>33</v>
          </cell>
          <cell r="V2081">
            <v>0</v>
          </cell>
          <cell r="W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33</v>
          </cell>
          <cell r="AE2081">
            <v>430230</v>
          </cell>
          <cell r="AF2081">
            <v>0</v>
          </cell>
          <cell r="AI2081">
            <v>2282</v>
          </cell>
          <cell r="AK2081">
            <v>0</v>
          </cell>
          <cell r="AM2081">
            <v>212</v>
          </cell>
          <cell r="AN2081">
            <v>1</v>
          </cell>
          <cell r="AO2081">
            <v>393216</v>
          </cell>
          <cell r="AQ2081">
            <v>0</v>
          </cell>
          <cell r="AR2081">
            <v>0</v>
          </cell>
          <cell r="AS2081" t="str">
            <v>Ы</v>
          </cell>
          <cell r="AT2081" t="str">
            <v>Ы</v>
          </cell>
          <cell r="AU2081">
            <v>0</v>
          </cell>
          <cell r="AV2081">
            <v>0</v>
          </cell>
          <cell r="AW2081">
            <v>23</v>
          </cell>
          <cell r="AX2081">
            <v>1</v>
          </cell>
          <cell r="AY2081">
            <v>0</v>
          </cell>
          <cell r="AZ2081">
            <v>0</v>
          </cell>
          <cell r="BA2081">
            <v>0</v>
          </cell>
          <cell r="BB2081">
            <v>0</v>
          </cell>
          <cell r="BC2081">
            <v>38828</v>
          </cell>
        </row>
        <row r="2082">
          <cell r="A2082">
            <v>2006</v>
          </cell>
          <cell r="B2082">
            <v>3</v>
          </cell>
          <cell r="C2082">
            <v>56</v>
          </cell>
          <cell r="D2082">
            <v>21</v>
          </cell>
          <cell r="E2082">
            <v>792020</v>
          </cell>
          <cell r="F2082">
            <v>0</v>
          </cell>
          <cell r="G2082" t="str">
            <v>Затраты по ШПЗ (основные)</v>
          </cell>
          <cell r="H2082">
            <v>2011</v>
          </cell>
          <cell r="I2082">
            <v>7920</v>
          </cell>
          <cell r="J2082">
            <v>32628</v>
          </cell>
          <cell r="K2082">
            <v>1</v>
          </cell>
          <cell r="L2082">
            <v>0</v>
          </cell>
          <cell r="M2082">
            <v>0</v>
          </cell>
          <cell r="N2082">
            <v>0</v>
          </cell>
          <cell r="R2082">
            <v>0</v>
          </cell>
          <cell r="S2082">
            <v>0</v>
          </cell>
          <cell r="T2082">
            <v>0</v>
          </cell>
          <cell r="U2082">
            <v>33</v>
          </cell>
          <cell r="V2082">
            <v>0</v>
          </cell>
          <cell r="W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33</v>
          </cell>
          <cell r="AE2082">
            <v>430240</v>
          </cell>
          <cell r="AF2082">
            <v>0</v>
          </cell>
          <cell r="AI2082">
            <v>2282</v>
          </cell>
          <cell r="AK2082">
            <v>0</v>
          </cell>
          <cell r="AM2082">
            <v>213</v>
          </cell>
          <cell r="AN2082">
            <v>1</v>
          </cell>
          <cell r="AO2082">
            <v>393216</v>
          </cell>
          <cell r="AQ2082">
            <v>0</v>
          </cell>
          <cell r="AR2082">
            <v>0</v>
          </cell>
          <cell r="AS2082" t="str">
            <v>Ы</v>
          </cell>
          <cell r="AT2082" t="str">
            <v>Ы</v>
          </cell>
          <cell r="AU2082">
            <v>0</v>
          </cell>
          <cell r="AV2082">
            <v>0</v>
          </cell>
          <cell r="AW2082">
            <v>23</v>
          </cell>
          <cell r="AX2082">
            <v>1</v>
          </cell>
          <cell r="AY2082">
            <v>0</v>
          </cell>
          <cell r="AZ2082">
            <v>0</v>
          </cell>
          <cell r="BA2082">
            <v>0</v>
          </cell>
          <cell r="BB2082">
            <v>0</v>
          </cell>
          <cell r="BC2082">
            <v>38828</v>
          </cell>
        </row>
        <row r="2083">
          <cell r="A2083">
            <v>2006</v>
          </cell>
          <cell r="B2083">
            <v>3</v>
          </cell>
          <cell r="C2083">
            <v>57</v>
          </cell>
          <cell r="D2083">
            <v>21</v>
          </cell>
          <cell r="E2083">
            <v>792020</v>
          </cell>
          <cell r="F2083">
            <v>0</v>
          </cell>
          <cell r="G2083" t="str">
            <v>Затраты по ШПЗ (основные)</v>
          </cell>
          <cell r="H2083">
            <v>2011</v>
          </cell>
          <cell r="I2083">
            <v>7920</v>
          </cell>
          <cell r="J2083">
            <v>76857</v>
          </cell>
          <cell r="K2083">
            <v>1</v>
          </cell>
          <cell r="L2083">
            <v>0</v>
          </cell>
          <cell r="M2083">
            <v>0</v>
          </cell>
          <cell r="N2083">
            <v>0</v>
          </cell>
          <cell r="R2083">
            <v>0</v>
          </cell>
          <cell r="S2083">
            <v>0</v>
          </cell>
          <cell r="T2083">
            <v>0</v>
          </cell>
          <cell r="U2083">
            <v>33</v>
          </cell>
          <cell r="V2083">
            <v>0</v>
          </cell>
          <cell r="W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33</v>
          </cell>
          <cell r="AE2083">
            <v>450000</v>
          </cell>
          <cell r="AF2083">
            <v>0</v>
          </cell>
          <cell r="AI2083">
            <v>2282</v>
          </cell>
          <cell r="AK2083">
            <v>0</v>
          </cell>
          <cell r="AM2083">
            <v>214</v>
          </cell>
          <cell r="AN2083">
            <v>1</v>
          </cell>
          <cell r="AO2083">
            <v>393216</v>
          </cell>
          <cell r="AQ2083">
            <v>0</v>
          </cell>
          <cell r="AR2083">
            <v>0</v>
          </cell>
          <cell r="AS2083" t="str">
            <v>Ы</v>
          </cell>
          <cell r="AT2083" t="str">
            <v>Ы</v>
          </cell>
          <cell r="AU2083">
            <v>0</v>
          </cell>
          <cell r="AV2083">
            <v>0</v>
          </cell>
          <cell r="AW2083">
            <v>23</v>
          </cell>
          <cell r="AX2083">
            <v>1</v>
          </cell>
          <cell r="AY2083">
            <v>0</v>
          </cell>
          <cell r="AZ2083">
            <v>0</v>
          </cell>
          <cell r="BA2083">
            <v>0</v>
          </cell>
          <cell r="BB2083">
            <v>0</v>
          </cell>
          <cell r="BC2083">
            <v>38828</v>
          </cell>
        </row>
        <row r="2084">
          <cell r="A2084">
            <v>2006</v>
          </cell>
          <cell r="B2084">
            <v>3</v>
          </cell>
          <cell r="C2084">
            <v>58</v>
          </cell>
          <cell r="D2084">
            <v>21</v>
          </cell>
          <cell r="E2084">
            <v>792020</v>
          </cell>
          <cell r="F2084">
            <v>0</v>
          </cell>
          <cell r="G2084" t="str">
            <v>Затраты по ШПЗ (основные)</v>
          </cell>
          <cell r="H2084">
            <v>2011</v>
          </cell>
          <cell r="I2084">
            <v>7920</v>
          </cell>
          <cell r="J2084">
            <v>23623</v>
          </cell>
          <cell r="K2084">
            <v>1</v>
          </cell>
          <cell r="L2084">
            <v>0</v>
          </cell>
          <cell r="M2084">
            <v>0</v>
          </cell>
          <cell r="N2084">
            <v>0</v>
          </cell>
          <cell r="R2084">
            <v>0</v>
          </cell>
          <cell r="S2084">
            <v>0</v>
          </cell>
          <cell r="T2084">
            <v>0</v>
          </cell>
          <cell r="U2084">
            <v>33</v>
          </cell>
          <cell r="V2084">
            <v>0</v>
          </cell>
          <cell r="W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33</v>
          </cell>
          <cell r="AE2084">
            <v>460000</v>
          </cell>
          <cell r="AF2084">
            <v>0</v>
          </cell>
          <cell r="AI2084">
            <v>2282</v>
          </cell>
          <cell r="AK2084">
            <v>0</v>
          </cell>
          <cell r="AM2084">
            <v>215</v>
          </cell>
          <cell r="AN2084">
            <v>1</v>
          </cell>
          <cell r="AO2084">
            <v>393216</v>
          </cell>
          <cell r="AQ2084">
            <v>0</v>
          </cell>
          <cell r="AR2084">
            <v>0</v>
          </cell>
          <cell r="AS2084" t="str">
            <v>Ы</v>
          </cell>
          <cell r="AT2084" t="str">
            <v>Ы</v>
          </cell>
          <cell r="AU2084">
            <v>0</v>
          </cell>
          <cell r="AV2084">
            <v>0</v>
          </cell>
          <cell r="AW2084">
            <v>23</v>
          </cell>
          <cell r="AX2084">
            <v>1</v>
          </cell>
          <cell r="AY2084">
            <v>0</v>
          </cell>
          <cell r="AZ2084">
            <v>0</v>
          </cell>
          <cell r="BA2084">
            <v>0</v>
          </cell>
          <cell r="BB2084">
            <v>0</v>
          </cell>
          <cell r="BC2084">
            <v>38828</v>
          </cell>
        </row>
        <row r="2085">
          <cell r="A2085">
            <v>2006</v>
          </cell>
          <cell r="B2085">
            <v>3</v>
          </cell>
          <cell r="C2085">
            <v>59</v>
          </cell>
          <cell r="D2085">
            <v>21</v>
          </cell>
          <cell r="E2085">
            <v>792020</v>
          </cell>
          <cell r="F2085">
            <v>0</v>
          </cell>
          <cell r="G2085" t="str">
            <v>Затраты по ШПЗ (основные)</v>
          </cell>
          <cell r="H2085">
            <v>2011</v>
          </cell>
          <cell r="I2085">
            <v>7920</v>
          </cell>
          <cell r="J2085">
            <v>518592.69</v>
          </cell>
          <cell r="K2085">
            <v>1</v>
          </cell>
          <cell r="L2085">
            <v>0</v>
          </cell>
          <cell r="M2085">
            <v>0</v>
          </cell>
          <cell r="N2085">
            <v>0</v>
          </cell>
          <cell r="R2085">
            <v>0</v>
          </cell>
          <cell r="S2085">
            <v>0</v>
          </cell>
          <cell r="T2085">
            <v>0</v>
          </cell>
          <cell r="U2085">
            <v>33</v>
          </cell>
          <cell r="V2085">
            <v>0</v>
          </cell>
          <cell r="W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33</v>
          </cell>
          <cell r="AE2085">
            <v>501103</v>
          </cell>
          <cell r="AF2085">
            <v>0</v>
          </cell>
          <cell r="AI2085">
            <v>2282</v>
          </cell>
          <cell r="AK2085">
            <v>0</v>
          </cell>
          <cell r="AM2085">
            <v>216</v>
          </cell>
          <cell r="AN2085">
            <v>1</v>
          </cell>
          <cell r="AO2085">
            <v>393216</v>
          </cell>
          <cell r="AQ2085">
            <v>0</v>
          </cell>
          <cell r="AR2085">
            <v>0</v>
          </cell>
          <cell r="AS2085" t="str">
            <v>Ы</v>
          </cell>
          <cell r="AT2085" t="str">
            <v>Ы</v>
          </cell>
          <cell r="AU2085">
            <v>0</v>
          </cell>
          <cell r="AV2085">
            <v>0</v>
          </cell>
          <cell r="AW2085">
            <v>23</v>
          </cell>
          <cell r="AX2085">
            <v>1</v>
          </cell>
          <cell r="AY2085">
            <v>0</v>
          </cell>
          <cell r="AZ2085">
            <v>0</v>
          </cell>
          <cell r="BA2085">
            <v>0</v>
          </cell>
          <cell r="BB2085">
            <v>0</v>
          </cell>
          <cell r="BC2085">
            <v>38828</v>
          </cell>
        </row>
        <row r="2086">
          <cell r="A2086">
            <v>2006</v>
          </cell>
          <cell r="B2086">
            <v>3</v>
          </cell>
          <cell r="C2086">
            <v>60</v>
          </cell>
          <cell r="D2086">
            <v>21</v>
          </cell>
          <cell r="E2086">
            <v>792020</v>
          </cell>
          <cell r="F2086">
            <v>0</v>
          </cell>
          <cell r="G2086" t="str">
            <v>Затраты по ШПЗ (основные)</v>
          </cell>
          <cell r="H2086">
            <v>2011</v>
          </cell>
          <cell r="I2086">
            <v>7920</v>
          </cell>
          <cell r="J2086">
            <v>77983</v>
          </cell>
          <cell r="K2086">
            <v>1</v>
          </cell>
          <cell r="L2086">
            <v>0</v>
          </cell>
          <cell r="M2086">
            <v>0</v>
          </cell>
          <cell r="N2086">
            <v>0</v>
          </cell>
          <cell r="R2086">
            <v>0</v>
          </cell>
          <cell r="S2086">
            <v>0</v>
          </cell>
          <cell r="T2086">
            <v>0</v>
          </cell>
          <cell r="U2086">
            <v>33</v>
          </cell>
          <cell r="V2086">
            <v>0</v>
          </cell>
          <cell r="W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33</v>
          </cell>
          <cell r="AE2086">
            <v>501105</v>
          </cell>
          <cell r="AF2086">
            <v>0</v>
          </cell>
          <cell r="AI2086">
            <v>2282</v>
          </cell>
          <cell r="AK2086">
            <v>0</v>
          </cell>
          <cell r="AM2086">
            <v>217</v>
          </cell>
          <cell r="AN2086">
            <v>1</v>
          </cell>
          <cell r="AO2086">
            <v>393216</v>
          </cell>
          <cell r="AQ2086">
            <v>0</v>
          </cell>
          <cell r="AR2086">
            <v>0</v>
          </cell>
          <cell r="AS2086" t="str">
            <v>Ы</v>
          </cell>
          <cell r="AT2086" t="str">
            <v>Ы</v>
          </cell>
          <cell r="AU2086">
            <v>0</v>
          </cell>
          <cell r="AV2086">
            <v>0</v>
          </cell>
          <cell r="AW2086">
            <v>23</v>
          </cell>
          <cell r="AX2086">
            <v>1</v>
          </cell>
          <cell r="AY2086">
            <v>0</v>
          </cell>
          <cell r="AZ2086">
            <v>0</v>
          </cell>
          <cell r="BA2086">
            <v>0</v>
          </cell>
          <cell r="BB2086">
            <v>0</v>
          </cell>
          <cell r="BC2086">
            <v>38828</v>
          </cell>
        </row>
        <row r="2087">
          <cell r="A2087">
            <v>2006</v>
          </cell>
          <cell r="B2087">
            <v>3</v>
          </cell>
          <cell r="C2087">
            <v>61</v>
          </cell>
          <cell r="D2087">
            <v>21</v>
          </cell>
          <cell r="E2087">
            <v>792020</v>
          </cell>
          <cell r="F2087">
            <v>0</v>
          </cell>
          <cell r="G2087" t="str">
            <v>Затраты по ШПЗ (основные)</v>
          </cell>
          <cell r="H2087">
            <v>2011</v>
          </cell>
          <cell r="I2087">
            <v>7920</v>
          </cell>
          <cell r="J2087">
            <v>6530</v>
          </cell>
          <cell r="K2087">
            <v>1</v>
          </cell>
          <cell r="L2087">
            <v>0</v>
          </cell>
          <cell r="M2087">
            <v>0</v>
          </cell>
          <cell r="N2087">
            <v>0</v>
          </cell>
          <cell r="R2087">
            <v>0</v>
          </cell>
          <cell r="S2087">
            <v>0</v>
          </cell>
          <cell r="T2087">
            <v>0</v>
          </cell>
          <cell r="U2087">
            <v>33</v>
          </cell>
          <cell r="V2087">
            <v>0</v>
          </cell>
          <cell r="W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33</v>
          </cell>
          <cell r="AE2087">
            <v>501106</v>
          </cell>
          <cell r="AF2087">
            <v>0</v>
          </cell>
          <cell r="AI2087">
            <v>2282</v>
          </cell>
          <cell r="AK2087">
            <v>0</v>
          </cell>
          <cell r="AM2087">
            <v>218</v>
          </cell>
          <cell r="AN2087">
            <v>1</v>
          </cell>
          <cell r="AO2087">
            <v>393216</v>
          </cell>
          <cell r="AQ2087">
            <v>0</v>
          </cell>
          <cell r="AR2087">
            <v>0</v>
          </cell>
          <cell r="AS2087" t="str">
            <v>Ы</v>
          </cell>
          <cell r="AT2087" t="str">
            <v>Ы</v>
          </cell>
          <cell r="AU2087">
            <v>0</v>
          </cell>
          <cell r="AV2087">
            <v>0</v>
          </cell>
          <cell r="AW2087">
            <v>23</v>
          </cell>
          <cell r="AX2087">
            <v>1</v>
          </cell>
          <cell r="AY2087">
            <v>0</v>
          </cell>
          <cell r="AZ2087">
            <v>0</v>
          </cell>
          <cell r="BA2087">
            <v>0</v>
          </cell>
          <cell r="BB2087">
            <v>0</v>
          </cell>
          <cell r="BC2087">
            <v>38828</v>
          </cell>
        </row>
        <row r="2088">
          <cell r="A2088">
            <v>2006</v>
          </cell>
          <cell r="B2088">
            <v>3</v>
          </cell>
          <cell r="C2088">
            <v>62</v>
          </cell>
          <cell r="D2088">
            <v>21</v>
          </cell>
          <cell r="E2088">
            <v>792020</v>
          </cell>
          <cell r="F2088">
            <v>0</v>
          </cell>
          <cell r="G2088" t="str">
            <v>Затраты по ШПЗ (основные)</v>
          </cell>
          <cell r="H2088">
            <v>2011</v>
          </cell>
          <cell r="I2088">
            <v>7920</v>
          </cell>
          <cell r="J2088">
            <v>391453.36</v>
          </cell>
          <cell r="K2088">
            <v>1</v>
          </cell>
          <cell r="L2088">
            <v>0</v>
          </cell>
          <cell r="M2088">
            <v>0</v>
          </cell>
          <cell r="N2088">
            <v>0</v>
          </cell>
          <cell r="R2088">
            <v>0</v>
          </cell>
          <cell r="S2088">
            <v>0</v>
          </cell>
          <cell r="T2088">
            <v>0</v>
          </cell>
          <cell r="U2088">
            <v>33</v>
          </cell>
          <cell r="V2088">
            <v>0</v>
          </cell>
          <cell r="W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33</v>
          </cell>
          <cell r="AE2088">
            <v>503000</v>
          </cell>
          <cell r="AF2088">
            <v>0</v>
          </cell>
          <cell r="AI2088">
            <v>2282</v>
          </cell>
          <cell r="AK2088">
            <v>0</v>
          </cell>
          <cell r="AM2088">
            <v>219</v>
          </cell>
          <cell r="AN2088">
            <v>1</v>
          </cell>
          <cell r="AO2088">
            <v>393216</v>
          </cell>
          <cell r="AQ2088">
            <v>0</v>
          </cell>
          <cell r="AR2088">
            <v>0</v>
          </cell>
          <cell r="AS2088" t="str">
            <v>Ы</v>
          </cell>
          <cell r="AT2088" t="str">
            <v>Ы</v>
          </cell>
          <cell r="AU2088">
            <v>0</v>
          </cell>
          <cell r="AV2088">
            <v>0</v>
          </cell>
          <cell r="AW2088">
            <v>23</v>
          </cell>
          <cell r="AX2088">
            <v>1</v>
          </cell>
          <cell r="AY2088">
            <v>0</v>
          </cell>
          <cell r="AZ2088">
            <v>0</v>
          </cell>
          <cell r="BA2088">
            <v>0</v>
          </cell>
          <cell r="BB2088">
            <v>0</v>
          </cell>
          <cell r="BC2088">
            <v>38828</v>
          </cell>
        </row>
        <row r="2089">
          <cell r="A2089">
            <v>2006</v>
          </cell>
          <cell r="B2089">
            <v>3</v>
          </cell>
          <cell r="C2089">
            <v>63</v>
          </cell>
          <cell r="D2089">
            <v>21</v>
          </cell>
          <cell r="E2089">
            <v>792020</v>
          </cell>
          <cell r="F2089">
            <v>0</v>
          </cell>
          <cell r="G2089" t="str">
            <v>Затраты по ШПЗ (основные)</v>
          </cell>
          <cell r="H2089">
            <v>2011</v>
          </cell>
          <cell r="I2089">
            <v>7920</v>
          </cell>
          <cell r="J2089">
            <v>1198</v>
          </cell>
          <cell r="K2089">
            <v>1</v>
          </cell>
          <cell r="L2089">
            <v>0</v>
          </cell>
          <cell r="M2089">
            <v>0</v>
          </cell>
          <cell r="N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33</v>
          </cell>
          <cell r="V2089">
            <v>0</v>
          </cell>
          <cell r="W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33</v>
          </cell>
          <cell r="AE2089">
            <v>504900</v>
          </cell>
          <cell r="AF2089">
            <v>0</v>
          </cell>
          <cell r="AI2089">
            <v>2282</v>
          </cell>
          <cell r="AK2089">
            <v>0</v>
          </cell>
          <cell r="AM2089">
            <v>220</v>
          </cell>
          <cell r="AN2089">
            <v>1</v>
          </cell>
          <cell r="AO2089">
            <v>393216</v>
          </cell>
          <cell r="AQ2089">
            <v>0</v>
          </cell>
          <cell r="AR2089">
            <v>0</v>
          </cell>
          <cell r="AS2089" t="str">
            <v>Ы</v>
          </cell>
          <cell r="AT2089" t="str">
            <v>Ы</v>
          </cell>
          <cell r="AU2089">
            <v>0</v>
          </cell>
          <cell r="AV2089">
            <v>0</v>
          </cell>
          <cell r="AW2089">
            <v>23</v>
          </cell>
          <cell r="AX2089">
            <v>1</v>
          </cell>
          <cell r="AY2089">
            <v>0</v>
          </cell>
          <cell r="AZ2089">
            <v>0</v>
          </cell>
          <cell r="BA2089">
            <v>0</v>
          </cell>
          <cell r="BB2089">
            <v>0</v>
          </cell>
          <cell r="BC2089">
            <v>38828</v>
          </cell>
        </row>
        <row r="2090">
          <cell r="A2090">
            <v>2006</v>
          </cell>
          <cell r="B2090">
            <v>3</v>
          </cell>
          <cell r="C2090">
            <v>64</v>
          </cell>
          <cell r="D2090">
            <v>21</v>
          </cell>
          <cell r="E2090">
            <v>792020</v>
          </cell>
          <cell r="F2090">
            <v>0</v>
          </cell>
          <cell r="G2090" t="str">
            <v>Затраты по ШПЗ (основные)</v>
          </cell>
          <cell r="H2090">
            <v>2011</v>
          </cell>
          <cell r="I2090">
            <v>7920</v>
          </cell>
          <cell r="J2090">
            <v>2103.65</v>
          </cell>
          <cell r="K2090">
            <v>1</v>
          </cell>
          <cell r="L2090">
            <v>0</v>
          </cell>
          <cell r="M2090">
            <v>0</v>
          </cell>
          <cell r="N2090">
            <v>0</v>
          </cell>
          <cell r="R2090">
            <v>0</v>
          </cell>
          <cell r="S2090">
            <v>0</v>
          </cell>
          <cell r="T2090">
            <v>0</v>
          </cell>
          <cell r="U2090">
            <v>33</v>
          </cell>
          <cell r="V2090">
            <v>0</v>
          </cell>
          <cell r="W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33</v>
          </cell>
          <cell r="AE2090">
            <v>505100</v>
          </cell>
          <cell r="AF2090">
            <v>0</v>
          </cell>
          <cell r="AI2090">
            <v>2282</v>
          </cell>
          <cell r="AK2090">
            <v>0</v>
          </cell>
          <cell r="AM2090">
            <v>221</v>
          </cell>
          <cell r="AN2090">
            <v>1</v>
          </cell>
          <cell r="AO2090">
            <v>393216</v>
          </cell>
          <cell r="AQ2090">
            <v>0</v>
          </cell>
          <cell r="AR2090">
            <v>0</v>
          </cell>
          <cell r="AS2090" t="str">
            <v>Ы</v>
          </cell>
          <cell r="AT2090" t="str">
            <v>Ы</v>
          </cell>
          <cell r="AU2090">
            <v>0</v>
          </cell>
          <cell r="AV2090">
            <v>0</v>
          </cell>
          <cell r="AW2090">
            <v>23</v>
          </cell>
          <cell r="AX2090">
            <v>1</v>
          </cell>
          <cell r="AY2090">
            <v>0</v>
          </cell>
          <cell r="AZ2090">
            <v>0</v>
          </cell>
          <cell r="BA2090">
            <v>0</v>
          </cell>
          <cell r="BB2090">
            <v>0</v>
          </cell>
          <cell r="BC2090">
            <v>38828</v>
          </cell>
        </row>
        <row r="2091">
          <cell r="A2091">
            <v>2006</v>
          </cell>
          <cell r="B2091">
            <v>3</v>
          </cell>
          <cell r="C2091">
            <v>65</v>
          </cell>
          <cell r="D2091">
            <v>21</v>
          </cell>
          <cell r="E2091">
            <v>792020</v>
          </cell>
          <cell r="F2091">
            <v>0</v>
          </cell>
          <cell r="G2091" t="str">
            <v>Затраты по ШПЗ (основные)</v>
          </cell>
          <cell r="H2091">
            <v>2011</v>
          </cell>
          <cell r="I2091">
            <v>7920</v>
          </cell>
          <cell r="J2091">
            <v>153756.10999999999</v>
          </cell>
          <cell r="K2091">
            <v>1</v>
          </cell>
          <cell r="L2091">
            <v>0</v>
          </cell>
          <cell r="M2091">
            <v>0</v>
          </cell>
          <cell r="N2091">
            <v>0</v>
          </cell>
          <cell r="R2091">
            <v>0</v>
          </cell>
          <cell r="S2091">
            <v>0</v>
          </cell>
          <cell r="T2091">
            <v>0</v>
          </cell>
          <cell r="U2091">
            <v>33</v>
          </cell>
          <cell r="V2091">
            <v>0</v>
          </cell>
          <cell r="W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33</v>
          </cell>
          <cell r="AE2091">
            <v>505200</v>
          </cell>
          <cell r="AF2091">
            <v>0</v>
          </cell>
          <cell r="AI2091">
            <v>2282</v>
          </cell>
          <cell r="AK2091">
            <v>0</v>
          </cell>
          <cell r="AM2091">
            <v>222</v>
          </cell>
          <cell r="AN2091">
            <v>1</v>
          </cell>
          <cell r="AO2091">
            <v>393216</v>
          </cell>
          <cell r="AQ2091">
            <v>0</v>
          </cell>
          <cell r="AR2091">
            <v>0</v>
          </cell>
          <cell r="AS2091" t="str">
            <v>Ы</v>
          </cell>
          <cell r="AT2091" t="str">
            <v>Ы</v>
          </cell>
          <cell r="AU2091">
            <v>0</v>
          </cell>
          <cell r="AV2091">
            <v>0</v>
          </cell>
          <cell r="AW2091">
            <v>23</v>
          </cell>
          <cell r="AX2091">
            <v>1</v>
          </cell>
          <cell r="AY2091">
            <v>0</v>
          </cell>
          <cell r="AZ2091">
            <v>0</v>
          </cell>
          <cell r="BA2091">
            <v>0</v>
          </cell>
          <cell r="BB2091">
            <v>0</v>
          </cell>
          <cell r="BC2091">
            <v>38828</v>
          </cell>
        </row>
        <row r="2092">
          <cell r="A2092">
            <v>2006</v>
          </cell>
          <cell r="B2092">
            <v>3</v>
          </cell>
          <cell r="C2092">
            <v>66</v>
          </cell>
          <cell r="D2092">
            <v>21</v>
          </cell>
          <cell r="E2092">
            <v>792020</v>
          </cell>
          <cell r="F2092">
            <v>0</v>
          </cell>
          <cell r="G2092" t="str">
            <v>Затраты по ШПЗ (основные)</v>
          </cell>
          <cell r="H2092">
            <v>2011</v>
          </cell>
          <cell r="I2092">
            <v>7920</v>
          </cell>
          <cell r="J2092">
            <v>2080</v>
          </cell>
          <cell r="K2092">
            <v>1</v>
          </cell>
          <cell r="L2092">
            <v>0</v>
          </cell>
          <cell r="M2092">
            <v>0</v>
          </cell>
          <cell r="N2092">
            <v>0</v>
          </cell>
          <cell r="R2092">
            <v>0</v>
          </cell>
          <cell r="S2092">
            <v>0</v>
          </cell>
          <cell r="T2092">
            <v>0</v>
          </cell>
          <cell r="U2092">
            <v>33</v>
          </cell>
          <cell r="V2092">
            <v>0</v>
          </cell>
          <cell r="W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33</v>
          </cell>
          <cell r="AE2092">
            <v>505300</v>
          </cell>
          <cell r="AF2092">
            <v>0</v>
          </cell>
          <cell r="AI2092">
            <v>2282</v>
          </cell>
          <cell r="AK2092">
            <v>0</v>
          </cell>
          <cell r="AM2092">
            <v>223</v>
          </cell>
          <cell r="AN2092">
            <v>1</v>
          </cell>
          <cell r="AO2092">
            <v>393216</v>
          </cell>
          <cell r="AQ2092">
            <v>0</v>
          </cell>
          <cell r="AR2092">
            <v>0</v>
          </cell>
          <cell r="AS2092" t="str">
            <v>Ы</v>
          </cell>
          <cell r="AT2092" t="str">
            <v>Ы</v>
          </cell>
          <cell r="AU2092">
            <v>0</v>
          </cell>
          <cell r="AV2092">
            <v>0</v>
          </cell>
          <cell r="AW2092">
            <v>23</v>
          </cell>
          <cell r="AX2092">
            <v>1</v>
          </cell>
          <cell r="AY2092">
            <v>0</v>
          </cell>
          <cell r="AZ2092">
            <v>0</v>
          </cell>
          <cell r="BA2092">
            <v>0</v>
          </cell>
          <cell r="BB2092">
            <v>0</v>
          </cell>
          <cell r="BC2092">
            <v>38828</v>
          </cell>
        </row>
        <row r="2093">
          <cell r="A2093">
            <v>2006</v>
          </cell>
          <cell r="B2093">
            <v>3</v>
          </cell>
          <cell r="C2093">
            <v>67</v>
          </cell>
          <cell r="D2093">
            <v>21</v>
          </cell>
          <cell r="E2093">
            <v>792020</v>
          </cell>
          <cell r="F2093">
            <v>0</v>
          </cell>
          <cell r="G2093" t="str">
            <v>Затраты по ШПЗ (основные)</v>
          </cell>
          <cell r="H2093">
            <v>2011</v>
          </cell>
          <cell r="I2093">
            <v>7920</v>
          </cell>
          <cell r="J2093">
            <v>17738.52</v>
          </cell>
          <cell r="K2093">
            <v>1</v>
          </cell>
          <cell r="L2093">
            <v>0</v>
          </cell>
          <cell r="M2093">
            <v>0</v>
          </cell>
          <cell r="N2093">
            <v>0</v>
          </cell>
          <cell r="R2093">
            <v>0</v>
          </cell>
          <cell r="S2093">
            <v>0</v>
          </cell>
          <cell r="T2093">
            <v>0</v>
          </cell>
          <cell r="U2093">
            <v>33</v>
          </cell>
          <cell r="V2093">
            <v>0</v>
          </cell>
          <cell r="W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33</v>
          </cell>
          <cell r="AE2093">
            <v>505400</v>
          </cell>
          <cell r="AF2093">
            <v>0</v>
          </cell>
          <cell r="AI2093">
            <v>2282</v>
          </cell>
          <cell r="AK2093">
            <v>0</v>
          </cell>
          <cell r="AM2093">
            <v>224</v>
          </cell>
          <cell r="AN2093">
            <v>1</v>
          </cell>
          <cell r="AO2093">
            <v>393216</v>
          </cell>
          <cell r="AQ2093">
            <v>0</v>
          </cell>
          <cell r="AR2093">
            <v>0</v>
          </cell>
          <cell r="AS2093" t="str">
            <v>Ы</v>
          </cell>
          <cell r="AT2093" t="str">
            <v>Ы</v>
          </cell>
          <cell r="AU2093">
            <v>0</v>
          </cell>
          <cell r="AV2093">
            <v>0</v>
          </cell>
          <cell r="AW2093">
            <v>23</v>
          </cell>
          <cell r="AX2093">
            <v>1</v>
          </cell>
          <cell r="AY2093">
            <v>0</v>
          </cell>
          <cell r="AZ2093">
            <v>0</v>
          </cell>
          <cell r="BA2093">
            <v>0</v>
          </cell>
          <cell r="BB2093">
            <v>0</v>
          </cell>
          <cell r="BC2093">
            <v>38828</v>
          </cell>
        </row>
        <row r="2094">
          <cell r="A2094">
            <v>2006</v>
          </cell>
          <cell r="B2094">
            <v>3</v>
          </cell>
          <cell r="C2094">
            <v>68</v>
          </cell>
          <cell r="D2094">
            <v>21</v>
          </cell>
          <cell r="E2094">
            <v>792020</v>
          </cell>
          <cell r="F2094">
            <v>0</v>
          </cell>
          <cell r="G2094" t="str">
            <v>Затраты по ШПЗ (основные)</v>
          </cell>
          <cell r="H2094">
            <v>2011</v>
          </cell>
          <cell r="I2094">
            <v>7920</v>
          </cell>
          <cell r="J2094">
            <v>1222.48</v>
          </cell>
          <cell r="K2094">
            <v>1</v>
          </cell>
          <cell r="L2094">
            <v>0</v>
          </cell>
          <cell r="M2094">
            <v>0</v>
          </cell>
          <cell r="N2094">
            <v>0</v>
          </cell>
          <cell r="R2094">
            <v>0</v>
          </cell>
          <cell r="S2094">
            <v>0</v>
          </cell>
          <cell r="T2094">
            <v>0</v>
          </cell>
          <cell r="U2094">
            <v>33</v>
          </cell>
          <cell r="V2094">
            <v>0</v>
          </cell>
          <cell r="W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33</v>
          </cell>
          <cell r="AE2094">
            <v>507000</v>
          </cell>
          <cell r="AF2094">
            <v>0</v>
          </cell>
          <cell r="AI2094">
            <v>2282</v>
          </cell>
          <cell r="AK2094">
            <v>0</v>
          </cell>
          <cell r="AM2094">
            <v>225</v>
          </cell>
          <cell r="AN2094">
            <v>1</v>
          </cell>
          <cell r="AO2094">
            <v>393216</v>
          </cell>
          <cell r="AQ2094">
            <v>0</v>
          </cell>
          <cell r="AR2094">
            <v>0</v>
          </cell>
          <cell r="AS2094" t="str">
            <v>Ы</v>
          </cell>
          <cell r="AT2094" t="str">
            <v>Ы</v>
          </cell>
          <cell r="AU2094">
            <v>0</v>
          </cell>
          <cell r="AV2094">
            <v>0</v>
          </cell>
          <cell r="AW2094">
            <v>23</v>
          </cell>
          <cell r="AX2094">
            <v>1</v>
          </cell>
          <cell r="AY2094">
            <v>0</v>
          </cell>
          <cell r="AZ2094">
            <v>0</v>
          </cell>
          <cell r="BA2094">
            <v>0</v>
          </cell>
          <cell r="BB2094">
            <v>0</v>
          </cell>
          <cell r="BC2094">
            <v>38828</v>
          </cell>
        </row>
        <row r="2095">
          <cell r="A2095">
            <v>2006</v>
          </cell>
          <cell r="B2095">
            <v>3</v>
          </cell>
          <cell r="C2095">
            <v>69</v>
          </cell>
          <cell r="D2095">
            <v>21</v>
          </cell>
          <cell r="E2095">
            <v>792020</v>
          </cell>
          <cell r="F2095">
            <v>0</v>
          </cell>
          <cell r="G2095" t="str">
            <v>Затраты по ШПЗ (основные)</v>
          </cell>
          <cell r="H2095">
            <v>2011</v>
          </cell>
          <cell r="I2095">
            <v>7920</v>
          </cell>
          <cell r="J2095">
            <v>1341</v>
          </cell>
          <cell r="K2095">
            <v>1</v>
          </cell>
          <cell r="L2095">
            <v>0</v>
          </cell>
          <cell r="M2095">
            <v>0</v>
          </cell>
          <cell r="N2095">
            <v>0</v>
          </cell>
          <cell r="R2095">
            <v>0</v>
          </cell>
          <cell r="S2095">
            <v>0</v>
          </cell>
          <cell r="T2095">
            <v>0</v>
          </cell>
          <cell r="U2095">
            <v>33</v>
          </cell>
          <cell r="V2095">
            <v>0</v>
          </cell>
          <cell r="W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33</v>
          </cell>
          <cell r="AE2095">
            <v>508310</v>
          </cell>
          <cell r="AF2095">
            <v>0</v>
          </cell>
          <cell r="AI2095">
            <v>2282</v>
          </cell>
          <cell r="AK2095">
            <v>0</v>
          </cell>
          <cell r="AM2095">
            <v>226</v>
          </cell>
          <cell r="AN2095">
            <v>1</v>
          </cell>
          <cell r="AO2095">
            <v>393216</v>
          </cell>
          <cell r="AQ2095">
            <v>0</v>
          </cell>
          <cell r="AR2095">
            <v>0</v>
          </cell>
          <cell r="AS2095" t="str">
            <v>Ы</v>
          </cell>
          <cell r="AT2095" t="str">
            <v>Ы</v>
          </cell>
          <cell r="AU2095">
            <v>0</v>
          </cell>
          <cell r="AV2095">
            <v>0</v>
          </cell>
          <cell r="AW2095">
            <v>23</v>
          </cell>
          <cell r="AX2095">
            <v>1</v>
          </cell>
          <cell r="AY2095">
            <v>0</v>
          </cell>
          <cell r="AZ2095">
            <v>0</v>
          </cell>
          <cell r="BA2095">
            <v>0</v>
          </cell>
          <cell r="BB2095">
            <v>0</v>
          </cell>
          <cell r="BC2095">
            <v>38828</v>
          </cell>
        </row>
        <row r="2096">
          <cell r="A2096">
            <v>2006</v>
          </cell>
          <cell r="B2096">
            <v>3</v>
          </cell>
          <cell r="C2096">
            <v>70</v>
          </cell>
          <cell r="D2096">
            <v>21</v>
          </cell>
          <cell r="E2096">
            <v>792020</v>
          </cell>
          <cell r="F2096">
            <v>0</v>
          </cell>
          <cell r="G2096" t="str">
            <v>Затраты по ШПЗ (основные)</v>
          </cell>
          <cell r="H2096">
            <v>2011</v>
          </cell>
          <cell r="I2096">
            <v>7920</v>
          </cell>
          <cell r="J2096">
            <v>1870</v>
          </cell>
          <cell r="K2096">
            <v>1</v>
          </cell>
          <cell r="L2096">
            <v>0</v>
          </cell>
          <cell r="M2096">
            <v>0</v>
          </cell>
          <cell r="N2096">
            <v>0</v>
          </cell>
          <cell r="R2096">
            <v>0</v>
          </cell>
          <cell r="S2096">
            <v>0</v>
          </cell>
          <cell r="T2096">
            <v>0</v>
          </cell>
          <cell r="U2096">
            <v>33</v>
          </cell>
          <cell r="V2096">
            <v>0</v>
          </cell>
          <cell r="W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33</v>
          </cell>
          <cell r="AE2096">
            <v>508700</v>
          </cell>
          <cell r="AF2096">
            <v>0</v>
          </cell>
          <cell r="AI2096">
            <v>2282</v>
          </cell>
          <cell r="AK2096">
            <v>0</v>
          </cell>
          <cell r="AM2096">
            <v>227</v>
          </cell>
          <cell r="AN2096">
            <v>1</v>
          </cell>
          <cell r="AO2096">
            <v>393216</v>
          </cell>
          <cell r="AQ2096">
            <v>0</v>
          </cell>
          <cell r="AR2096">
            <v>0</v>
          </cell>
          <cell r="AS2096" t="str">
            <v>Ы</v>
          </cell>
          <cell r="AT2096" t="str">
            <v>Ы</v>
          </cell>
          <cell r="AU2096">
            <v>0</v>
          </cell>
          <cell r="AV2096">
            <v>0</v>
          </cell>
          <cell r="AW2096">
            <v>23</v>
          </cell>
          <cell r="AX2096">
            <v>1</v>
          </cell>
          <cell r="AY2096">
            <v>0</v>
          </cell>
          <cell r="AZ2096">
            <v>0</v>
          </cell>
          <cell r="BA2096">
            <v>0</v>
          </cell>
          <cell r="BB2096">
            <v>0</v>
          </cell>
          <cell r="BC2096">
            <v>38828</v>
          </cell>
        </row>
        <row r="2097">
          <cell r="A2097">
            <v>2006</v>
          </cell>
          <cell r="B2097">
            <v>3</v>
          </cell>
          <cell r="C2097">
            <v>71</v>
          </cell>
          <cell r="D2097">
            <v>21</v>
          </cell>
          <cell r="E2097">
            <v>792020</v>
          </cell>
          <cell r="F2097">
            <v>0</v>
          </cell>
          <cell r="G2097" t="str">
            <v>Затраты по ШПЗ (основные)</v>
          </cell>
          <cell r="H2097">
            <v>2011</v>
          </cell>
          <cell r="I2097">
            <v>7920</v>
          </cell>
          <cell r="J2097">
            <v>401007.92</v>
          </cell>
          <cell r="K2097">
            <v>1</v>
          </cell>
          <cell r="L2097">
            <v>0</v>
          </cell>
          <cell r="M2097">
            <v>0</v>
          </cell>
          <cell r="N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33</v>
          </cell>
          <cell r="V2097">
            <v>0</v>
          </cell>
          <cell r="W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33</v>
          </cell>
          <cell r="AE2097">
            <v>510100</v>
          </cell>
          <cell r="AF2097">
            <v>0</v>
          </cell>
          <cell r="AI2097">
            <v>2282</v>
          </cell>
          <cell r="AK2097">
            <v>0</v>
          </cell>
          <cell r="AM2097">
            <v>228</v>
          </cell>
          <cell r="AN2097">
            <v>1</v>
          </cell>
          <cell r="AO2097">
            <v>393216</v>
          </cell>
          <cell r="AQ2097">
            <v>0</v>
          </cell>
          <cell r="AR2097">
            <v>0</v>
          </cell>
          <cell r="AS2097" t="str">
            <v>Ы</v>
          </cell>
          <cell r="AT2097" t="str">
            <v>Ы</v>
          </cell>
          <cell r="AU2097">
            <v>0</v>
          </cell>
          <cell r="AV2097">
            <v>0</v>
          </cell>
          <cell r="AW2097">
            <v>23</v>
          </cell>
          <cell r="AX2097">
            <v>1</v>
          </cell>
          <cell r="AY2097">
            <v>0</v>
          </cell>
          <cell r="AZ2097">
            <v>0</v>
          </cell>
          <cell r="BA2097">
            <v>0</v>
          </cell>
          <cell r="BB2097">
            <v>0</v>
          </cell>
          <cell r="BC2097">
            <v>38828</v>
          </cell>
        </row>
        <row r="2098">
          <cell r="A2098">
            <v>2006</v>
          </cell>
          <cell r="B2098">
            <v>3</v>
          </cell>
          <cell r="C2098">
            <v>72</v>
          </cell>
          <cell r="D2098">
            <v>21</v>
          </cell>
          <cell r="E2098">
            <v>792020</v>
          </cell>
          <cell r="F2098">
            <v>0</v>
          </cell>
          <cell r="G2098" t="str">
            <v>Затраты по ШПЗ (основные)</v>
          </cell>
          <cell r="H2098">
            <v>2011</v>
          </cell>
          <cell r="I2098">
            <v>7920</v>
          </cell>
          <cell r="J2098">
            <v>7160.58</v>
          </cell>
          <cell r="K2098">
            <v>1</v>
          </cell>
          <cell r="L2098">
            <v>0</v>
          </cell>
          <cell r="M2098">
            <v>0</v>
          </cell>
          <cell r="N2098">
            <v>0</v>
          </cell>
          <cell r="R2098">
            <v>0</v>
          </cell>
          <cell r="S2098">
            <v>0</v>
          </cell>
          <cell r="T2098">
            <v>0</v>
          </cell>
          <cell r="U2098">
            <v>33</v>
          </cell>
          <cell r="V2098">
            <v>0</v>
          </cell>
          <cell r="W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33</v>
          </cell>
          <cell r="AE2098">
            <v>510400</v>
          </cell>
          <cell r="AF2098">
            <v>0</v>
          </cell>
          <cell r="AI2098">
            <v>2282</v>
          </cell>
          <cell r="AK2098">
            <v>0</v>
          </cell>
          <cell r="AM2098">
            <v>229</v>
          </cell>
          <cell r="AN2098">
            <v>1</v>
          </cell>
          <cell r="AO2098">
            <v>393216</v>
          </cell>
          <cell r="AQ2098">
            <v>0</v>
          </cell>
          <cell r="AR2098">
            <v>0</v>
          </cell>
          <cell r="AS2098" t="str">
            <v>Ы</v>
          </cell>
          <cell r="AT2098" t="str">
            <v>Ы</v>
          </cell>
          <cell r="AU2098">
            <v>0</v>
          </cell>
          <cell r="AV2098">
            <v>0</v>
          </cell>
          <cell r="AW2098">
            <v>23</v>
          </cell>
          <cell r="AX2098">
            <v>1</v>
          </cell>
          <cell r="AY2098">
            <v>0</v>
          </cell>
          <cell r="AZ2098">
            <v>0</v>
          </cell>
          <cell r="BA2098">
            <v>0</v>
          </cell>
          <cell r="BB2098">
            <v>0</v>
          </cell>
          <cell r="BC2098">
            <v>38828</v>
          </cell>
        </row>
        <row r="2099">
          <cell r="A2099">
            <v>2006</v>
          </cell>
          <cell r="B2099">
            <v>3</v>
          </cell>
          <cell r="C2099">
            <v>73</v>
          </cell>
          <cell r="D2099">
            <v>21</v>
          </cell>
          <cell r="E2099">
            <v>792020</v>
          </cell>
          <cell r="F2099">
            <v>0</v>
          </cell>
          <cell r="G2099" t="str">
            <v>Затраты по ШПЗ (основные)</v>
          </cell>
          <cell r="H2099">
            <v>2011</v>
          </cell>
          <cell r="I2099">
            <v>7920</v>
          </cell>
          <cell r="J2099">
            <v>407332</v>
          </cell>
          <cell r="K2099">
            <v>1</v>
          </cell>
          <cell r="L2099">
            <v>0</v>
          </cell>
          <cell r="M2099">
            <v>0</v>
          </cell>
          <cell r="N2099">
            <v>0</v>
          </cell>
          <cell r="R2099">
            <v>0</v>
          </cell>
          <cell r="S2099">
            <v>0</v>
          </cell>
          <cell r="T2099">
            <v>0</v>
          </cell>
          <cell r="U2099">
            <v>33</v>
          </cell>
          <cell r="V2099">
            <v>0</v>
          </cell>
          <cell r="W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33</v>
          </cell>
          <cell r="AE2099">
            <v>510600</v>
          </cell>
          <cell r="AF2099">
            <v>0</v>
          </cell>
          <cell r="AI2099">
            <v>2282</v>
          </cell>
          <cell r="AK2099">
            <v>0</v>
          </cell>
          <cell r="AM2099">
            <v>230</v>
          </cell>
          <cell r="AN2099">
            <v>1</v>
          </cell>
          <cell r="AO2099">
            <v>393216</v>
          </cell>
          <cell r="AQ2099">
            <v>0</v>
          </cell>
          <cell r="AR2099">
            <v>0</v>
          </cell>
          <cell r="AS2099" t="str">
            <v>Ы</v>
          </cell>
          <cell r="AT2099" t="str">
            <v>Ы</v>
          </cell>
          <cell r="AU2099">
            <v>0</v>
          </cell>
          <cell r="AV2099">
            <v>0</v>
          </cell>
          <cell r="AW2099">
            <v>23</v>
          </cell>
          <cell r="AX2099">
            <v>1</v>
          </cell>
          <cell r="AY2099">
            <v>0</v>
          </cell>
          <cell r="AZ2099">
            <v>0</v>
          </cell>
          <cell r="BA2099">
            <v>0</v>
          </cell>
          <cell r="BB2099">
            <v>0</v>
          </cell>
          <cell r="BC2099">
            <v>38828</v>
          </cell>
        </row>
        <row r="2100">
          <cell r="A2100">
            <v>2006</v>
          </cell>
          <cell r="B2100">
            <v>3</v>
          </cell>
          <cell r="C2100">
            <v>74</v>
          </cell>
          <cell r="D2100">
            <v>21</v>
          </cell>
          <cell r="E2100">
            <v>792020</v>
          </cell>
          <cell r="F2100">
            <v>0</v>
          </cell>
          <cell r="G2100" t="str">
            <v>Затраты по ШПЗ (основные)</v>
          </cell>
          <cell r="H2100">
            <v>2011</v>
          </cell>
          <cell r="I2100">
            <v>7920</v>
          </cell>
          <cell r="J2100">
            <v>388.42</v>
          </cell>
          <cell r="K2100">
            <v>1</v>
          </cell>
          <cell r="L2100">
            <v>0</v>
          </cell>
          <cell r="M2100">
            <v>0</v>
          </cell>
          <cell r="N2100">
            <v>0</v>
          </cell>
          <cell r="R2100">
            <v>0</v>
          </cell>
          <cell r="S2100">
            <v>0</v>
          </cell>
          <cell r="T2100">
            <v>0</v>
          </cell>
          <cell r="U2100">
            <v>33</v>
          </cell>
          <cell r="V2100">
            <v>0</v>
          </cell>
          <cell r="W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33</v>
          </cell>
          <cell r="AE2100">
            <v>512000</v>
          </cell>
          <cell r="AF2100">
            <v>0</v>
          </cell>
          <cell r="AI2100">
            <v>2282</v>
          </cell>
          <cell r="AK2100">
            <v>0</v>
          </cell>
          <cell r="AM2100">
            <v>231</v>
          </cell>
          <cell r="AN2100">
            <v>1</v>
          </cell>
          <cell r="AO2100">
            <v>393216</v>
          </cell>
          <cell r="AQ2100">
            <v>0</v>
          </cell>
          <cell r="AR2100">
            <v>0</v>
          </cell>
          <cell r="AS2100" t="str">
            <v>Ы</v>
          </cell>
          <cell r="AT2100" t="str">
            <v>Ы</v>
          </cell>
          <cell r="AU2100">
            <v>0</v>
          </cell>
          <cell r="AV2100">
            <v>0</v>
          </cell>
          <cell r="AW2100">
            <v>23</v>
          </cell>
          <cell r="AX2100">
            <v>1</v>
          </cell>
          <cell r="AY2100">
            <v>0</v>
          </cell>
          <cell r="AZ2100">
            <v>0</v>
          </cell>
          <cell r="BA2100">
            <v>0</v>
          </cell>
          <cell r="BB2100">
            <v>0</v>
          </cell>
          <cell r="BC2100">
            <v>38828</v>
          </cell>
        </row>
        <row r="2101">
          <cell r="A2101">
            <v>2006</v>
          </cell>
          <cell r="B2101">
            <v>3</v>
          </cell>
          <cell r="C2101">
            <v>75</v>
          </cell>
          <cell r="D2101">
            <v>21</v>
          </cell>
          <cell r="E2101">
            <v>792020</v>
          </cell>
          <cell r="F2101">
            <v>0</v>
          </cell>
          <cell r="G2101" t="str">
            <v>Затраты по ШПЗ (основные)</v>
          </cell>
          <cell r="H2101">
            <v>2011</v>
          </cell>
          <cell r="I2101">
            <v>7920</v>
          </cell>
          <cell r="J2101">
            <v>10498.48</v>
          </cell>
          <cell r="K2101">
            <v>1</v>
          </cell>
          <cell r="L2101">
            <v>0</v>
          </cell>
          <cell r="M2101">
            <v>0</v>
          </cell>
          <cell r="N2101">
            <v>0</v>
          </cell>
          <cell r="R2101">
            <v>0</v>
          </cell>
          <cell r="S2101">
            <v>0</v>
          </cell>
          <cell r="T2101">
            <v>0</v>
          </cell>
          <cell r="U2101">
            <v>33</v>
          </cell>
          <cell r="V2101">
            <v>0</v>
          </cell>
          <cell r="W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33</v>
          </cell>
          <cell r="AE2101">
            <v>513100</v>
          </cell>
          <cell r="AF2101">
            <v>0</v>
          </cell>
          <cell r="AI2101">
            <v>2282</v>
          </cell>
          <cell r="AK2101">
            <v>0</v>
          </cell>
          <cell r="AM2101">
            <v>232</v>
          </cell>
          <cell r="AN2101">
            <v>1</v>
          </cell>
          <cell r="AO2101">
            <v>393216</v>
          </cell>
          <cell r="AQ2101">
            <v>0</v>
          </cell>
          <cell r="AR2101">
            <v>0</v>
          </cell>
          <cell r="AS2101" t="str">
            <v>Ы</v>
          </cell>
          <cell r="AT2101" t="str">
            <v>Ы</v>
          </cell>
          <cell r="AU2101">
            <v>0</v>
          </cell>
          <cell r="AV2101">
            <v>0</v>
          </cell>
          <cell r="AW2101">
            <v>23</v>
          </cell>
          <cell r="AX2101">
            <v>1</v>
          </cell>
          <cell r="AY2101">
            <v>0</v>
          </cell>
          <cell r="AZ2101">
            <v>0</v>
          </cell>
          <cell r="BA2101">
            <v>0</v>
          </cell>
          <cell r="BB2101">
            <v>0</v>
          </cell>
          <cell r="BC2101">
            <v>38828</v>
          </cell>
        </row>
        <row r="2102">
          <cell r="A2102">
            <v>2006</v>
          </cell>
          <cell r="B2102">
            <v>3</v>
          </cell>
          <cell r="C2102">
            <v>114</v>
          </cell>
          <cell r="D2102">
            <v>21</v>
          </cell>
          <cell r="E2102">
            <v>792020</v>
          </cell>
          <cell r="F2102">
            <v>0</v>
          </cell>
          <cell r="G2102" t="str">
            <v>Затраты по ШПЗ (основные)</v>
          </cell>
          <cell r="H2102">
            <v>2011</v>
          </cell>
          <cell r="I2102">
            <v>7920</v>
          </cell>
          <cell r="J2102">
            <v>68788.72</v>
          </cell>
          <cell r="K2102">
            <v>1</v>
          </cell>
          <cell r="L2102">
            <v>0</v>
          </cell>
          <cell r="M2102">
            <v>0</v>
          </cell>
          <cell r="N2102">
            <v>0</v>
          </cell>
          <cell r="R2102">
            <v>0</v>
          </cell>
          <cell r="S2102">
            <v>0</v>
          </cell>
          <cell r="T2102">
            <v>0</v>
          </cell>
          <cell r="U2102">
            <v>35</v>
          </cell>
          <cell r="V2102">
            <v>0</v>
          </cell>
          <cell r="W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35</v>
          </cell>
          <cell r="AE2102">
            <v>110000</v>
          </cell>
          <cell r="AF2102">
            <v>0</v>
          </cell>
          <cell r="AI2102">
            <v>2282</v>
          </cell>
          <cell r="AK2102">
            <v>0</v>
          </cell>
          <cell r="AM2102">
            <v>271</v>
          </cell>
          <cell r="AN2102">
            <v>1</v>
          </cell>
          <cell r="AO2102">
            <v>393216</v>
          </cell>
          <cell r="AQ2102">
            <v>0</v>
          </cell>
          <cell r="AR2102">
            <v>0</v>
          </cell>
          <cell r="AS2102" t="str">
            <v>Ы</v>
          </cell>
          <cell r="AT2102" t="str">
            <v>Ы</v>
          </cell>
          <cell r="AU2102">
            <v>0</v>
          </cell>
          <cell r="AV2102">
            <v>0</v>
          </cell>
          <cell r="AW2102">
            <v>23</v>
          </cell>
          <cell r="AX2102">
            <v>1</v>
          </cell>
          <cell r="AY2102">
            <v>0</v>
          </cell>
          <cell r="AZ2102">
            <v>0</v>
          </cell>
          <cell r="BA2102">
            <v>0</v>
          </cell>
          <cell r="BB2102">
            <v>0</v>
          </cell>
          <cell r="BC2102">
            <v>38828</v>
          </cell>
        </row>
        <row r="2103">
          <cell r="A2103">
            <v>2006</v>
          </cell>
          <cell r="B2103">
            <v>3</v>
          </cell>
          <cell r="C2103">
            <v>115</v>
          </cell>
          <cell r="D2103">
            <v>21</v>
          </cell>
          <cell r="E2103">
            <v>792020</v>
          </cell>
          <cell r="F2103">
            <v>0</v>
          </cell>
          <cell r="G2103" t="str">
            <v>Затраты по ШПЗ (основные)</v>
          </cell>
          <cell r="H2103">
            <v>2011</v>
          </cell>
          <cell r="I2103">
            <v>7920</v>
          </cell>
          <cell r="J2103">
            <v>2293.14</v>
          </cell>
          <cell r="K2103">
            <v>1</v>
          </cell>
          <cell r="L2103">
            <v>0</v>
          </cell>
          <cell r="M2103">
            <v>0</v>
          </cell>
          <cell r="N2103">
            <v>0</v>
          </cell>
          <cell r="R2103">
            <v>0</v>
          </cell>
          <cell r="S2103">
            <v>0</v>
          </cell>
          <cell r="T2103">
            <v>0</v>
          </cell>
          <cell r="U2103">
            <v>35</v>
          </cell>
          <cell r="V2103">
            <v>0</v>
          </cell>
          <cell r="W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35</v>
          </cell>
          <cell r="AE2103">
            <v>114020</v>
          </cell>
          <cell r="AF2103">
            <v>0</v>
          </cell>
          <cell r="AI2103">
            <v>2282</v>
          </cell>
          <cell r="AK2103">
            <v>0</v>
          </cell>
          <cell r="AM2103">
            <v>272</v>
          </cell>
          <cell r="AN2103">
            <v>1</v>
          </cell>
          <cell r="AO2103">
            <v>393216</v>
          </cell>
          <cell r="AQ2103">
            <v>0</v>
          </cell>
          <cell r="AR2103">
            <v>0</v>
          </cell>
          <cell r="AS2103" t="str">
            <v>Ы</v>
          </cell>
          <cell r="AT2103" t="str">
            <v>Ы</v>
          </cell>
          <cell r="AU2103">
            <v>0</v>
          </cell>
          <cell r="AV2103">
            <v>0</v>
          </cell>
          <cell r="AW2103">
            <v>23</v>
          </cell>
          <cell r="AX2103">
            <v>1</v>
          </cell>
          <cell r="AY2103">
            <v>0</v>
          </cell>
          <cell r="AZ2103">
            <v>0</v>
          </cell>
          <cell r="BA2103">
            <v>0</v>
          </cell>
          <cell r="BB2103">
            <v>0</v>
          </cell>
          <cell r="BC2103">
            <v>38828</v>
          </cell>
        </row>
        <row r="2104">
          <cell r="A2104">
            <v>2006</v>
          </cell>
          <cell r="B2104">
            <v>3</v>
          </cell>
          <cell r="C2104">
            <v>116</v>
          </cell>
          <cell r="D2104">
            <v>21</v>
          </cell>
          <cell r="E2104">
            <v>792020</v>
          </cell>
          <cell r="F2104">
            <v>0</v>
          </cell>
          <cell r="G2104" t="str">
            <v>Затраты по ШПЗ (основные)</v>
          </cell>
          <cell r="H2104">
            <v>2011</v>
          </cell>
          <cell r="I2104">
            <v>7920</v>
          </cell>
          <cell r="J2104">
            <v>39439.949999999997</v>
          </cell>
          <cell r="K2104">
            <v>1</v>
          </cell>
          <cell r="L2104">
            <v>0</v>
          </cell>
          <cell r="M2104">
            <v>0</v>
          </cell>
          <cell r="N2104">
            <v>0</v>
          </cell>
          <cell r="R2104">
            <v>0</v>
          </cell>
          <cell r="S2104">
            <v>0</v>
          </cell>
          <cell r="T2104">
            <v>0</v>
          </cell>
          <cell r="U2104">
            <v>35</v>
          </cell>
          <cell r="V2104">
            <v>0</v>
          </cell>
          <cell r="W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35</v>
          </cell>
          <cell r="AE2104">
            <v>116000</v>
          </cell>
          <cell r="AF2104">
            <v>0</v>
          </cell>
          <cell r="AI2104">
            <v>2282</v>
          </cell>
          <cell r="AK2104">
            <v>0</v>
          </cell>
          <cell r="AM2104">
            <v>273</v>
          </cell>
          <cell r="AN2104">
            <v>1</v>
          </cell>
          <cell r="AO2104">
            <v>393216</v>
          </cell>
          <cell r="AQ2104">
            <v>0</v>
          </cell>
          <cell r="AR2104">
            <v>0</v>
          </cell>
          <cell r="AS2104" t="str">
            <v>Ы</v>
          </cell>
          <cell r="AT2104" t="str">
            <v>Ы</v>
          </cell>
          <cell r="AU2104">
            <v>0</v>
          </cell>
          <cell r="AV2104">
            <v>0</v>
          </cell>
          <cell r="AW2104">
            <v>23</v>
          </cell>
          <cell r="AX2104">
            <v>1</v>
          </cell>
          <cell r="AY2104">
            <v>0</v>
          </cell>
          <cell r="AZ2104">
            <v>0</v>
          </cell>
          <cell r="BA2104">
            <v>0</v>
          </cell>
          <cell r="BB2104">
            <v>0</v>
          </cell>
          <cell r="BC2104">
            <v>38828</v>
          </cell>
        </row>
        <row r="2105">
          <cell r="A2105">
            <v>2006</v>
          </cell>
          <cell r="B2105">
            <v>3</v>
          </cell>
          <cell r="C2105">
            <v>117</v>
          </cell>
          <cell r="D2105">
            <v>21</v>
          </cell>
          <cell r="E2105">
            <v>792020</v>
          </cell>
          <cell r="F2105">
            <v>0</v>
          </cell>
          <cell r="G2105" t="str">
            <v>Затраты по ШПЗ (основные)</v>
          </cell>
          <cell r="H2105">
            <v>2011</v>
          </cell>
          <cell r="I2105">
            <v>7920</v>
          </cell>
          <cell r="J2105">
            <v>15904.73</v>
          </cell>
          <cell r="K2105">
            <v>1</v>
          </cell>
          <cell r="L2105">
            <v>0</v>
          </cell>
          <cell r="M2105">
            <v>0</v>
          </cell>
          <cell r="N2105">
            <v>0</v>
          </cell>
          <cell r="R2105">
            <v>0</v>
          </cell>
          <cell r="S2105">
            <v>0</v>
          </cell>
          <cell r="T2105">
            <v>0</v>
          </cell>
          <cell r="U2105">
            <v>35</v>
          </cell>
          <cell r="V2105">
            <v>0</v>
          </cell>
          <cell r="W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35</v>
          </cell>
          <cell r="AE2105">
            <v>117000</v>
          </cell>
          <cell r="AF2105">
            <v>0</v>
          </cell>
          <cell r="AI2105">
            <v>2282</v>
          </cell>
          <cell r="AK2105">
            <v>0</v>
          </cell>
          <cell r="AM2105">
            <v>274</v>
          </cell>
          <cell r="AN2105">
            <v>1</v>
          </cell>
          <cell r="AO2105">
            <v>393216</v>
          </cell>
          <cell r="AQ2105">
            <v>0</v>
          </cell>
          <cell r="AR2105">
            <v>0</v>
          </cell>
          <cell r="AS2105" t="str">
            <v>Ы</v>
          </cell>
          <cell r="AT2105" t="str">
            <v>Ы</v>
          </cell>
          <cell r="AU2105">
            <v>0</v>
          </cell>
          <cell r="AV2105">
            <v>0</v>
          </cell>
          <cell r="AW2105">
            <v>23</v>
          </cell>
          <cell r="AX2105">
            <v>1</v>
          </cell>
          <cell r="AY2105">
            <v>0</v>
          </cell>
          <cell r="AZ2105">
            <v>0</v>
          </cell>
          <cell r="BA2105">
            <v>0</v>
          </cell>
          <cell r="BB2105">
            <v>0</v>
          </cell>
          <cell r="BC2105">
            <v>38828</v>
          </cell>
        </row>
        <row r="2106">
          <cell r="A2106">
            <v>2006</v>
          </cell>
          <cell r="B2106">
            <v>3</v>
          </cell>
          <cell r="C2106">
            <v>118</v>
          </cell>
          <cell r="D2106">
            <v>21</v>
          </cell>
          <cell r="E2106">
            <v>792020</v>
          </cell>
          <cell r="F2106">
            <v>0</v>
          </cell>
          <cell r="G2106" t="str">
            <v>Затраты по ШПЗ (основные)</v>
          </cell>
          <cell r="H2106">
            <v>2011</v>
          </cell>
          <cell r="I2106">
            <v>7920</v>
          </cell>
          <cell r="J2106">
            <v>27618.29</v>
          </cell>
          <cell r="K2106">
            <v>1</v>
          </cell>
          <cell r="L2106">
            <v>0</v>
          </cell>
          <cell r="M2106">
            <v>0</v>
          </cell>
          <cell r="N2106">
            <v>0</v>
          </cell>
          <cell r="R2106">
            <v>0</v>
          </cell>
          <cell r="S2106">
            <v>0</v>
          </cell>
          <cell r="T2106">
            <v>0</v>
          </cell>
          <cell r="U2106">
            <v>35</v>
          </cell>
          <cell r="V2106">
            <v>0</v>
          </cell>
          <cell r="W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35</v>
          </cell>
          <cell r="AE2106">
            <v>118000</v>
          </cell>
          <cell r="AF2106">
            <v>0</v>
          </cell>
          <cell r="AI2106">
            <v>2282</v>
          </cell>
          <cell r="AK2106">
            <v>0</v>
          </cell>
          <cell r="AM2106">
            <v>275</v>
          </cell>
          <cell r="AN2106">
            <v>1</v>
          </cell>
          <cell r="AO2106">
            <v>393216</v>
          </cell>
          <cell r="AQ2106">
            <v>0</v>
          </cell>
          <cell r="AR2106">
            <v>0</v>
          </cell>
          <cell r="AS2106" t="str">
            <v>Ы</v>
          </cell>
          <cell r="AT2106" t="str">
            <v>Ы</v>
          </cell>
          <cell r="AU2106">
            <v>0</v>
          </cell>
          <cell r="AV2106">
            <v>0</v>
          </cell>
          <cell r="AW2106">
            <v>23</v>
          </cell>
          <cell r="AX2106">
            <v>1</v>
          </cell>
          <cell r="AY2106">
            <v>0</v>
          </cell>
          <cell r="AZ2106">
            <v>0</v>
          </cell>
          <cell r="BA2106">
            <v>0</v>
          </cell>
          <cell r="BB2106">
            <v>0</v>
          </cell>
          <cell r="BC2106">
            <v>38828</v>
          </cell>
        </row>
        <row r="2107">
          <cell r="A2107">
            <v>2006</v>
          </cell>
          <cell r="B2107">
            <v>3</v>
          </cell>
          <cell r="C2107">
            <v>119</v>
          </cell>
          <cell r="D2107">
            <v>21</v>
          </cell>
          <cell r="E2107">
            <v>792020</v>
          </cell>
          <cell r="F2107">
            <v>0</v>
          </cell>
          <cell r="G2107" t="str">
            <v>Затраты по ШПЗ (основные)</v>
          </cell>
          <cell r="H2107">
            <v>2011</v>
          </cell>
          <cell r="I2107">
            <v>7920</v>
          </cell>
          <cell r="J2107">
            <v>2623.28</v>
          </cell>
          <cell r="K2107">
            <v>1</v>
          </cell>
          <cell r="L2107">
            <v>0</v>
          </cell>
          <cell r="M2107">
            <v>0</v>
          </cell>
          <cell r="N2107">
            <v>0</v>
          </cell>
          <cell r="R2107">
            <v>0</v>
          </cell>
          <cell r="S2107">
            <v>0</v>
          </cell>
          <cell r="T2107">
            <v>0</v>
          </cell>
          <cell r="U2107">
            <v>35</v>
          </cell>
          <cell r="V2107">
            <v>0</v>
          </cell>
          <cell r="W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35</v>
          </cell>
          <cell r="AE2107">
            <v>131000</v>
          </cell>
          <cell r="AF2107">
            <v>0</v>
          </cell>
          <cell r="AI2107">
            <v>2282</v>
          </cell>
          <cell r="AK2107">
            <v>0</v>
          </cell>
          <cell r="AM2107">
            <v>276</v>
          </cell>
          <cell r="AN2107">
            <v>1</v>
          </cell>
          <cell r="AO2107">
            <v>393216</v>
          </cell>
          <cell r="AQ2107">
            <v>0</v>
          </cell>
          <cell r="AR2107">
            <v>0</v>
          </cell>
          <cell r="AS2107" t="str">
            <v>Ы</v>
          </cell>
          <cell r="AT2107" t="str">
            <v>Ы</v>
          </cell>
          <cell r="AU2107">
            <v>0</v>
          </cell>
          <cell r="AV2107">
            <v>0</v>
          </cell>
          <cell r="AW2107">
            <v>23</v>
          </cell>
          <cell r="AX2107">
            <v>1</v>
          </cell>
          <cell r="AY2107">
            <v>0</v>
          </cell>
          <cell r="AZ2107">
            <v>0</v>
          </cell>
          <cell r="BA2107">
            <v>0</v>
          </cell>
          <cell r="BB2107">
            <v>0</v>
          </cell>
          <cell r="BC2107">
            <v>38828</v>
          </cell>
        </row>
        <row r="2108">
          <cell r="A2108">
            <v>2006</v>
          </cell>
          <cell r="B2108">
            <v>3</v>
          </cell>
          <cell r="C2108">
            <v>120</v>
          </cell>
          <cell r="D2108">
            <v>21</v>
          </cell>
          <cell r="E2108">
            <v>792020</v>
          </cell>
          <cell r="F2108">
            <v>0</v>
          </cell>
          <cell r="G2108" t="str">
            <v>Затраты по ШПЗ (основные)</v>
          </cell>
          <cell r="H2108">
            <v>2011</v>
          </cell>
          <cell r="I2108">
            <v>7920</v>
          </cell>
          <cell r="J2108">
            <v>99.64</v>
          </cell>
          <cell r="K2108">
            <v>1</v>
          </cell>
          <cell r="L2108">
            <v>0</v>
          </cell>
          <cell r="M2108">
            <v>0</v>
          </cell>
          <cell r="N2108">
            <v>0</v>
          </cell>
          <cell r="R2108">
            <v>0</v>
          </cell>
          <cell r="S2108">
            <v>0</v>
          </cell>
          <cell r="T2108">
            <v>0</v>
          </cell>
          <cell r="U2108">
            <v>35</v>
          </cell>
          <cell r="V2108">
            <v>0</v>
          </cell>
          <cell r="W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35</v>
          </cell>
          <cell r="AE2108">
            <v>131100</v>
          </cell>
          <cell r="AF2108">
            <v>0</v>
          </cell>
          <cell r="AI2108">
            <v>2282</v>
          </cell>
          <cell r="AK2108">
            <v>0</v>
          </cell>
          <cell r="AM2108">
            <v>277</v>
          </cell>
          <cell r="AN2108">
            <v>1</v>
          </cell>
          <cell r="AO2108">
            <v>393216</v>
          </cell>
          <cell r="AQ2108">
            <v>0</v>
          </cell>
          <cell r="AR2108">
            <v>0</v>
          </cell>
          <cell r="AS2108" t="str">
            <v>Ы</v>
          </cell>
          <cell r="AT2108" t="str">
            <v>Ы</v>
          </cell>
          <cell r="AU2108">
            <v>0</v>
          </cell>
          <cell r="AV2108">
            <v>0</v>
          </cell>
          <cell r="AW2108">
            <v>23</v>
          </cell>
          <cell r="AX2108">
            <v>1</v>
          </cell>
          <cell r="AY2108">
            <v>0</v>
          </cell>
          <cell r="AZ2108">
            <v>0</v>
          </cell>
          <cell r="BA2108">
            <v>0</v>
          </cell>
          <cell r="BB2108">
            <v>0</v>
          </cell>
          <cell r="BC2108">
            <v>38828</v>
          </cell>
        </row>
        <row r="2109">
          <cell r="A2109">
            <v>2006</v>
          </cell>
          <cell r="B2109">
            <v>3</v>
          </cell>
          <cell r="C2109">
            <v>121</v>
          </cell>
          <cell r="D2109">
            <v>21</v>
          </cell>
          <cell r="E2109">
            <v>792020</v>
          </cell>
          <cell r="F2109">
            <v>0</v>
          </cell>
          <cell r="G2109" t="str">
            <v>Затраты по ШПЗ (основные)</v>
          </cell>
          <cell r="H2109">
            <v>2011</v>
          </cell>
          <cell r="I2109">
            <v>7920</v>
          </cell>
          <cell r="J2109">
            <v>34827.83</v>
          </cell>
          <cell r="K2109">
            <v>1</v>
          </cell>
          <cell r="L2109">
            <v>0</v>
          </cell>
          <cell r="M2109">
            <v>0</v>
          </cell>
          <cell r="N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35</v>
          </cell>
          <cell r="V2109">
            <v>0</v>
          </cell>
          <cell r="W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35</v>
          </cell>
          <cell r="AE2109">
            <v>132000</v>
          </cell>
          <cell r="AF2109">
            <v>0</v>
          </cell>
          <cell r="AI2109">
            <v>2282</v>
          </cell>
          <cell r="AK2109">
            <v>0</v>
          </cell>
          <cell r="AM2109">
            <v>278</v>
          </cell>
          <cell r="AN2109">
            <v>1</v>
          </cell>
          <cell r="AO2109">
            <v>393216</v>
          </cell>
          <cell r="AQ2109">
            <v>0</v>
          </cell>
          <cell r="AR2109">
            <v>0</v>
          </cell>
          <cell r="AS2109" t="str">
            <v>Ы</v>
          </cell>
          <cell r="AT2109" t="str">
            <v>Ы</v>
          </cell>
          <cell r="AU2109">
            <v>0</v>
          </cell>
          <cell r="AV2109">
            <v>0</v>
          </cell>
          <cell r="AW2109">
            <v>23</v>
          </cell>
          <cell r="AX2109">
            <v>1</v>
          </cell>
          <cell r="AY2109">
            <v>0</v>
          </cell>
          <cell r="AZ2109">
            <v>0</v>
          </cell>
          <cell r="BA2109">
            <v>0</v>
          </cell>
          <cell r="BB2109">
            <v>0</v>
          </cell>
          <cell r="BC2109">
            <v>38828</v>
          </cell>
        </row>
        <row r="2110">
          <cell r="A2110">
            <v>2006</v>
          </cell>
          <cell r="B2110">
            <v>3</v>
          </cell>
          <cell r="C2110">
            <v>122</v>
          </cell>
          <cell r="D2110">
            <v>21</v>
          </cell>
          <cell r="E2110">
            <v>792020</v>
          </cell>
          <cell r="F2110">
            <v>0</v>
          </cell>
          <cell r="G2110" t="str">
            <v>Затраты по ШПЗ (основные)</v>
          </cell>
          <cell r="H2110">
            <v>2011</v>
          </cell>
          <cell r="I2110">
            <v>7920</v>
          </cell>
          <cell r="J2110">
            <v>81044</v>
          </cell>
          <cell r="K2110">
            <v>1</v>
          </cell>
          <cell r="L2110">
            <v>0</v>
          </cell>
          <cell r="M2110">
            <v>0</v>
          </cell>
          <cell r="N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35</v>
          </cell>
          <cell r="V2110">
            <v>0</v>
          </cell>
          <cell r="W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35</v>
          </cell>
          <cell r="AE2110">
            <v>133200</v>
          </cell>
          <cell r="AF2110">
            <v>0</v>
          </cell>
          <cell r="AI2110">
            <v>2282</v>
          </cell>
          <cell r="AK2110">
            <v>0</v>
          </cell>
          <cell r="AM2110">
            <v>279</v>
          </cell>
          <cell r="AN2110">
            <v>1</v>
          </cell>
          <cell r="AO2110">
            <v>393216</v>
          </cell>
          <cell r="AQ2110">
            <v>0</v>
          </cell>
          <cell r="AR2110">
            <v>0</v>
          </cell>
          <cell r="AS2110" t="str">
            <v>Ы</v>
          </cell>
          <cell r="AT2110" t="str">
            <v>Ы</v>
          </cell>
          <cell r="AU2110">
            <v>0</v>
          </cell>
          <cell r="AV2110">
            <v>0</v>
          </cell>
          <cell r="AW2110">
            <v>23</v>
          </cell>
          <cell r="AX2110">
            <v>1</v>
          </cell>
          <cell r="AY2110">
            <v>0</v>
          </cell>
          <cell r="AZ2110">
            <v>0</v>
          </cell>
          <cell r="BA2110">
            <v>0</v>
          </cell>
          <cell r="BB2110">
            <v>0</v>
          </cell>
          <cell r="BC2110">
            <v>38828</v>
          </cell>
        </row>
        <row r="2111">
          <cell r="A2111">
            <v>2006</v>
          </cell>
          <cell r="B2111">
            <v>3</v>
          </cell>
          <cell r="C2111">
            <v>123</v>
          </cell>
          <cell r="D2111">
            <v>21</v>
          </cell>
          <cell r="E2111">
            <v>792020</v>
          </cell>
          <cell r="F2111">
            <v>0</v>
          </cell>
          <cell r="G2111" t="str">
            <v>Затраты по ШПЗ (основные)</v>
          </cell>
          <cell r="H2111">
            <v>2011</v>
          </cell>
          <cell r="I2111">
            <v>7920</v>
          </cell>
          <cell r="J2111">
            <v>1119.23</v>
          </cell>
          <cell r="K2111">
            <v>1</v>
          </cell>
          <cell r="L2111">
            <v>0</v>
          </cell>
          <cell r="M2111">
            <v>0</v>
          </cell>
          <cell r="N2111">
            <v>0</v>
          </cell>
          <cell r="R2111">
            <v>0</v>
          </cell>
          <cell r="S2111">
            <v>0</v>
          </cell>
          <cell r="T2111">
            <v>0</v>
          </cell>
          <cell r="U2111">
            <v>35</v>
          </cell>
          <cell r="V2111">
            <v>0</v>
          </cell>
          <cell r="W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35</v>
          </cell>
          <cell r="AE2111">
            <v>135000</v>
          </cell>
          <cell r="AF2111">
            <v>0</v>
          </cell>
          <cell r="AI2111">
            <v>2282</v>
          </cell>
          <cell r="AK2111">
            <v>0</v>
          </cell>
          <cell r="AM2111">
            <v>280</v>
          </cell>
          <cell r="AN2111">
            <v>1</v>
          </cell>
          <cell r="AO2111">
            <v>393216</v>
          </cell>
          <cell r="AQ2111">
            <v>0</v>
          </cell>
          <cell r="AR2111">
            <v>0</v>
          </cell>
          <cell r="AS2111" t="str">
            <v>Ы</v>
          </cell>
          <cell r="AT2111" t="str">
            <v>Ы</v>
          </cell>
          <cell r="AU2111">
            <v>0</v>
          </cell>
          <cell r="AV2111">
            <v>0</v>
          </cell>
          <cell r="AW2111">
            <v>23</v>
          </cell>
          <cell r="AX2111">
            <v>1</v>
          </cell>
          <cell r="AY2111">
            <v>0</v>
          </cell>
          <cell r="AZ2111">
            <v>0</v>
          </cell>
          <cell r="BA2111">
            <v>0</v>
          </cell>
          <cell r="BB2111">
            <v>0</v>
          </cell>
          <cell r="BC2111">
            <v>38828</v>
          </cell>
        </row>
        <row r="2112">
          <cell r="A2112">
            <v>2006</v>
          </cell>
          <cell r="B2112">
            <v>3</v>
          </cell>
          <cell r="C2112">
            <v>124</v>
          </cell>
          <cell r="D2112">
            <v>21</v>
          </cell>
          <cell r="E2112">
            <v>792020</v>
          </cell>
          <cell r="F2112">
            <v>0</v>
          </cell>
          <cell r="G2112" t="str">
            <v>Затраты по ШПЗ (основные)</v>
          </cell>
          <cell r="H2112">
            <v>2011</v>
          </cell>
          <cell r="I2112">
            <v>7920</v>
          </cell>
          <cell r="J2112">
            <v>229836.15</v>
          </cell>
          <cell r="K2112">
            <v>1</v>
          </cell>
          <cell r="L2112">
            <v>0</v>
          </cell>
          <cell r="M2112">
            <v>0</v>
          </cell>
          <cell r="N2112">
            <v>0</v>
          </cell>
          <cell r="R2112">
            <v>0</v>
          </cell>
          <cell r="S2112">
            <v>0</v>
          </cell>
          <cell r="T2112">
            <v>0</v>
          </cell>
          <cell r="U2112">
            <v>35</v>
          </cell>
          <cell r="V2112">
            <v>0</v>
          </cell>
          <cell r="W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35</v>
          </cell>
          <cell r="AE2112">
            <v>143000</v>
          </cell>
          <cell r="AF2112">
            <v>0</v>
          </cell>
          <cell r="AI2112">
            <v>2282</v>
          </cell>
          <cell r="AK2112">
            <v>0</v>
          </cell>
          <cell r="AM2112">
            <v>281</v>
          </cell>
          <cell r="AN2112">
            <v>1</v>
          </cell>
          <cell r="AO2112">
            <v>393216</v>
          </cell>
          <cell r="AQ2112">
            <v>0</v>
          </cell>
          <cell r="AR2112">
            <v>0</v>
          </cell>
          <cell r="AS2112" t="str">
            <v>Ы</v>
          </cell>
          <cell r="AT2112" t="str">
            <v>Ы</v>
          </cell>
          <cell r="AU2112">
            <v>0</v>
          </cell>
          <cell r="AV2112">
            <v>0</v>
          </cell>
          <cell r="AW2112">
            <v>23</v>
          </cell>
          <cell r="AX2112">
            <v>1</v>
          </cell>
          <cell r="AY2112">
            <v>0</v>
          </cell>
          <cell r="AZ2112">
            <v>0</v>
          </cell>
          <cell r="BA2112">
            <v>0</v>
          </cell>
          <cell r="BB2112">
            <v>0</v>
          </cell>
          <cell r="BC2112">
            <v>38828</v>
          </cell>
        </row>
        <row r="2113">
          <cell r="A2113">
            <v>2006</v>
          </cell>
          <cell r="B2113">
            <v>3</v>
          </cell>
          <cell r="C2113">
            <v>125</v>
          </cell>
          <cell r="D2113">
            <v>21</v>
          </cell>
          <cell r="E2113">
            <v>792020</v>
          </cell>
          <cell r="F2113">
            <v>0</v>
          </cell>
          <cell r="G2113" t="str">
            <v>Затраты по ШПЗ (основные)</v>
          </cell>
          <cell r="H2113">
            <v>2011</v>
          </cell>
          <cell r="I2113">
            <v>7920</v>
          </cell>
          <cell r="J2113">
            <v>198706.3</v>
          </cell>
          <cell r="K2113">
            <v>1</v>
          </cell>
          <cell r="L2113">
            <v>0</v>
          </cell>
          <cell r="M2113">
            <v>0</v>
          </cell>
          <cell r="N2113">
            <v>0</v>
          </cell>
          <cell r="R2113">
            <v>0</v>
          </cell>
          <cell r="S2113">
            <v>0</v>
          </cell>
          <cell r="T2113">
            <v>0</v>
          </cell>
          <cell r="U2113">
            <v>35</v>
          </cell>
          <cell r="V2113">
            <v>0</v>
          </cell>
          <cell r="W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35</v>
          </cell>
          <cell r="AE2113">
            <v>151000</v>
          </cell>
          <cell r="AF2113">
            <v>0</v>
          </cell>
          <cell r="AI2113">
            <v>2282</v>
          </cell>
          <cell r="AK2113">
            <v>0</v>
          </cell>
          <cell r="AM2113">
            <v>282</v>
          </cell>
          <cell r="AN2113">
            <v>1</v>
          </cell>
          <cell r="AO2113">
            <v>393216</v>
          </cell>
          <cell r="AQ2113">
            <v>0</v>
          </cell>
          <cell r="AR2113">
            <v>0</v>
          </cell>
          <cell r="AS2113" t="str">
            <v>Ы</v>
          </cell>
          <cell r="AT2113" t="str">
            <v>Ы</v>
          </cell>
          <cell r="AU2113">
            <v>0</v>
          </cell>
          <cell r="AV2113">
            <v>0</v>
          </cell>
          <cell r="AW2113">
            <v>23</v>
          </cell>
          <cell r="AX2113">
            <v>1</v>
          </cell>
          <cell r="AY2113">
            <v>0</v>
          </cell>
          <cell r="AZ2113">
            <v>0</v>
          </cell>
          <cell r="BA2113">
            <v>0</v>
          </cell>
          <cell r="BB2113">
            <v>0</v>
          </cell>
          <cell r="BC2113">
            <v>38828</v>
          </cell>
        </row>
        <row r="2114">
          <cell r="A2114">
            <v>2006</v>
          </cell>
          <cell r="B2114">
            <v>3</v>
          </cell>
          <cell r="C2114">
            <v>126</v>
          </cell>
          <cell r="D2114">
            <v>21</v>
          </cell>
          <cell r="E2114">
            <v>792020</v>
          </cell>
          <cell r="F2114">
            <v>0</v>
          </cell>
          <cell r="G2114" t="str">
            <v>Затраты по ШПЗ (основные)</v>
          </cell>
          <cell r="H2114">
            <v>2011</v>
          </cell>
          <cell r="I2114">
            <v>7920</v>
          </cell>
          <cell r="J2114">
            <v>1082450.08</v>
          </cell>
          <cell r="K2114">
            <v>1</v>
          </cell>
          <cell r="L2114">
            <v>0</v>
          </cell>
          <cell r="M2114">
            <v>0</v>
          </cell>
          <cell r="N2114">
            <v>0</v>
          </cell>
          <cell r="R2114">
            <v>0</v>
          </cell>
          <cell r="S2114">
            <v>0</v>
          </cell>
          <cell r="T2114">
            <v>0</v>
          </cell>
          <cell r="U2114">
            <v>35</v>
          </cell>
          <cell r="V2114">
            <v>0</v>
          </cell>
          <cell r="W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35</v>
          </cell>
          <cell r="AE2114">
            <v>220000</v>
          </cell>
          <cell r="AF2114">
            <v>0</v>
          </cell>
          <cell r="AI2114">
            <v>2282</v>
          </cell>
          <cell r="AK2114">
            <v>0</v>
          </cell>
          <cell r="AM2114">
            <v>283</v>
          </cell>
          <cell r="AN2114">
            <v>1</v>
          </cell>
          <cell r="AO2114">
            <v>393216</v>
          </cell>
          <cell r="AQ2114">
            <v>0</v>
          </cell>
          <cell r="AR2114">
            <v>0</v>
          </cell>
          <cell r="AS2114" t="str">
            <v>Ы</v>
          </cell>
          <cell r="AT2114" t="str">
            <v>Ы</v>
          </cell>
          <cell r="AU2114">
            <v>0</v>
          </cell>
          <cell r="AV2114">
            <v>0</v>
          </cell>
          <cell r="AW2114">
            <v>23</v>
          </cell>
          <cell r="AX2114">
            <v>1</v>
          </cell>
          <cell r="AY2114">
            <v>0</v>
          </cell>
          <cell r="AZ2114">
            <v>0</v>
          </cell>
          <cell r="BA2114">
            <v>0</v>
          </cell>
          <cell r="BB2114">
            <v>0</v>
          </cell>
          <cell r="BC2114">
            <v>38828</v>
          </cell>
        </row>
        <row r="2115">
          <cell r="A2115">
            <v>2006</v>
          </cell>
          <cell r="B2115">
            <v>3</v>
          </cell>
          <cell r="C2115">
            <v>127</v>
          </cell>
          <cell r="D2115">
            <v>21</v>
          </cell>
          <cell r="E2115">
            <v>792020</v>
          </cell>
          <cell r="F2115">
            <v>0</v>
          </cell>
          <cell r="G2115" t="str">
            <v>Затраты по ШПЗ (основные)</v>
          </cell>
          <cell r="H2115">
            <v>2011</v>
          </cell>
          <cell r="I2115">
            <v>7920</v>
          </cell>
          <cell r="J2115">
            <v>539034.56999999995</v>
          </cell>
          <cell r="K2115">
            <v>1</v>
          </cell>
          <cell r="L2115">
            <v>0</v>
          </cell>
          <cell r="M2115">
            <v>0</v>
          </cell>
          <cell r="N2115">
            <v>0</v>
          </cell>
          <cell r="R2115">
            <v>0</v>
          </cell>
          <cell r="S2115">
            <v>0</v>
          </cell>
          <cell r="T2115">
            <v>0</v>
          </cell>
          <cell r="U2115">
            <v>35</v>
          </cell>
          <cell r="V2115">
            <v>0</v>
          </cell>
          <cell r="W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35</v>
          </cell>
          <cell r="AE2115">
            <v>230000</v>
          </cell>
          <cell r="AF2115">
            <v>0</v>
          </cell>
          <cell r="AI2115">
            <v>2282</v>
          </cell>
          <cell r="AK2115">
            <v>0</v>
          </cell>
          <cell r="AM2115">
            <v>284</v>
          </cell>
          <cell r="AN2115">
            <v>1</v>
          </cell>
          <cell r="AO2115">
            <v>393216</v>
          </cell>
          <cell r="AQ2115">
            <v>0</v>
          </cell>
          <cell r="AR2115">
            <v>0</v>
          </cell>
          <cell r="AS2115" t="str">
            <v>Ы</v>
          </cell>
          <cell r="AT2115" t="str">
            <v>Ы</v>
          </cell>
          <cell r="AU2115">
            <v>0</v>
          </cell>
          <cell r="AV2115">
            <v>0</v>
          </cell>
          <cell r="AW2115">
            <v>23</v>
          </cell>
          <cell r="AX2115">
            <v>1</v>
          </cell>
          <cell r="AY2115">
            <v>0</v>
          </cell>
          <cell r="AZ2115">
            <v>0</v>
          </cell>
          <cell r="BA2115">
            <v>0</v>
          </cell>
          <cell r="BB2115">
            <v>0</v>
          </cell>
          <cell r="BC2115">
            <v>38828</v>
          </cell>
        </row>
        <row r="2116">
          <cell r="A2116">
            <v>2006</v>
          </cell>
          <cell r="B2116">
            <v>3</v>
          </cell>
          <cell r="C2116">
            <v>128</v>
          </cell>
          <cell r="D2116">
            <v>21</v>
          </cell>
          <cell r="E2116">
            <v>792020</v>
          </cell>
          <cell r="F2116">
            <v>0</v>
          </cell>
          <cell r="G2116" t="str">
            <v>Затраты по ШПЗ (основные)</v>
          </cell>
          <cell r="H2116">
            <v>2011</v>
          </cell>
          <cell r="I2116">
            <v>7920</v>
          </cell>
          <cell r="J2116">
            <v>50145.42</v>
          </cell>
          <cell r="K2116">
            <v>1</v>
          </cell>
          <cell r="L2116">
            <v>0</v>
          </cell>
          <cell r="M2116">
            <v>0</v>
          </cell>
          <cell r="N2116">
            <v>0</v>
          </cell>
          <cell r="R2116">
            <v>0</v>
          </cell>
          <cell r="S2116">
            <v>0</v>
          </cell>
          <cell r="T2116">
            <v>0</v>
          </cell>
          <cell r="U2116">
            <v>35</v>
          </cell>
          <cell r="V2116">
            <v>0</v>
          </cell>
          <cell r="W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35</v>
          </cell>
          <cell r="AE2116">
            <v>260000</v>
          </cell>
          <cell r="AF2116">
            <v>0</v>
          </cell>
          <cell r="AI2116">
            <v>2282</v>
          </cell>
          <cell r="AK2116">
            <v>0</v>
          </cell>
          <cell r="AM2116">
            <v>285</v>
          </cell>
          <cell r="AN2116">
            <v>1</v>
          </cell>
          <cell r="AO2116">
            <v>393216</v>
          </cell>
          <cell r="AQ2116">
            <v>0</v>
          </cell>
          <cell r="AR2116">
            <v>0</v>
          </cell>
          <cell r="AS2116" t="str">
            <v>Ы</v>
          </cell>
          <cell r="AT2116" t="str">
            <v>Ы</v>
          </cell>
          <cell r="AU2116">
            <v>0</v>
          </cell>
          <cell r="AV2116">
            <v>0</v>
          </cell>
          <cell r="AW2116">
            <v>23</v>
          </cell>
          <cell r="AX2116">
            <v>1</v>
          </cell>
          <cell r="AY2116">
            <v>0</v>
          </cell>
          <cell r="AZ2116">
            <v>0</v>
          </cell>
          <cell r="BA2116">
            <v>0</v>
          </cell>
          <cell r="BB2116">
            <v>0</v>
          </cell>
          <cell r="BC2116">
            <v>38828</v>
          </cell>
        </row>
        <row r="2117">
          <cell r="A2117">
            <v>2006</v>
          </cell>
          <cell r="B2117">
            <v>3</v>
          </cell>
          <cell r="C2117">
            <v>129</v>
          </cell>
          <cell r="D2117">
            <v>21</v>
          </cell>
          <cell r="E2117">
            <v>792020</v>
          </cell>
          <cell r="F2117">
            <v>0</v>
          </cell>
          <cell r="G2117" t="str">
            <v>Затраты по ШПЗ (основные)</v>
          </cell>
          <cell r="H2117">
            <v>2011</v>
          </cell>
          <cell r="I2117">
            <v>7920</v>
          </cell>
          <cell r="J2117">
            <v>150168.32999999999</v>
          </cell>
          <cell r="K2117">
            <v>1</v>
          </cell>
          <cell r="L2117">
            <v>0</v>
          </cell>
          <cell r="M2117">
            <v>0</v>
          </cell>
          <cell r="N2117">
            <v>0</v>
          </cell>
          <cell r="R2117">
            <v>0</v>
          </cell>
          <cell r="S2117">
            <v>0</v>
          </cell>
          <cell r="T2117">
            <v>0</v>
          </cell>
          <cell r="U2117">
            <v>35</v>
          </cell>
          <cell r="V2117">
            <v>0</v>
          </cell>
          <cell r="W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35</v>
          </cell>
          <cell r="AE2117">
            <v>270000</v>
          </cell>
          <cell r="AF2117">
            <v>0</v>
          </cell>
          <cell r="AI2117">
            <v>2282</v>
          </cell>
          <cell r="AK2117">
            <v>0</v>
          </cell>
          <cell r="AM2117">
            <v>286</v>
          </cell>
          <cell r="AN2117">
            <v>1</v>
          </cell>
          <cell r="AO2117">
            <v>393216</v>
          </cell>
          <cell r="AQ2117">
            <v>0</v>
          </cell>
          <cell r="AR2117">
            <v>0</v>
          </cell>
          <cell r="AS2117" t="str">
            <v>Ы</v>
          </cell>
          <cell r="AT2117" t="str">
            <v>Ы</v>
          </cell>
          <cell r="AU2117">
            <v>0</v>
          </cell>
          <cell r="AV2117">
            <v>0</v>
          </cell>
          <cell r="AW2117">
            <v>23</v>
          </cell>
          <cell r="AX2117">
            <v>1</v>
          </cell>
          <cell r="AY2117">
            <v>0</v>
          </cell>
          <cell r="AZ2117">
            <v>0</v>
          </cell>
          <cell r="BA2117">
            <v>0</v>
          </cell>
          <cell r="BB2117">
            <v>0</v>
          </cell>
          <cell r="BC2117">
            <v>38828</v>
          </cell>
        </row>
        <row r="2118">
          <cell r="A2118">
            <v>2006</v>
          </cell>
          <cell r="B2118">
            <v>3</v>
          </cell>
          <cell r="C2118">
            <v>130</v>
          </cell>
          <cell r="D2118">
            <v>21</v>
          </cell>
          <cell r="E2118">
            <v>792020</v>
          </cell>
          <cell r="F2118">
            <v>0</v>
          </cell>
          <cell r="G2118" t="str">
            <v>Затраты по ШПЗ (основные)</v>
          </cell>
          <cell r="H2118">
            <v>2011</v>
          </cell>
          <cell r="I2118">
            <v>7920</v>
          </cell>
          <cell r="J2118">
            <v>3032.29</v>
          </cell>
          <cell r="K2118">
            <v>1</v>
          </cell>
          <cell r="L2118">
            <v>0</v>
          </cell>
          <cell r="M2118">
            <v>0</v>
          </cell>
          <cell r="N2118">
            <v>0</v>
          </cell>
          <cell r="R2118">
            <v>0</v>
          </cell>
          <cell r="S2118">
            <v>0</v>
          </cell>
          <cell r="T2118">
            <v>0</v>
          </cell>
          <cell r="U2118">
            <v>35</v>
          </cell>
          <cell r="V2118">
            <v>0</v>
          </cell>
          <cell r="W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35</v>
          </cell>
          <cell r="AE2118">
            <v>280000</v>
          </cell>
          <cell r="AF2118">
            <v>0</v>
          </cell>
          <cell r="AI2118">
            <v>2282</v>
          </cell>
          <cell r="AK2118">
            <v>0</v>
          </cell>
          <cell r="AM2118">
            <v>287</v>
          </cell>
          <cell r="AN2118">
            <v>1</v>
          </cell>
          <cell r="AO2118">
            <v>393216</v>
          </cell>
          <cell r="AQ2118">
            <v>0</v>
          </cell>
          <cell r="AR2118">
            <v>0</v>
          </cell>
          <cell r="AS2118" t="str">
            <v>Ы</v>
          </cell>
          <cell r="AT2118" t="str">
            <v>Ы</v>
          </cell>
          <cell r="AU2118">
            <v>0</v>
          </cell>
          <cell r="AV2118">
            <v>0</v>
          </cell>
          <cell r="AW2118">
            <v>23</v>
          </cell>
          <cell r="AX2118">
            <v>1</v>
          </cell>
          <cell r="AY2118">
            <v>0</v>
          </cell>
          <cell r="AZ2118">
            <v>0</v>
          </cell>
          <cell r="BA2118">
            <v>0</v>
          </cell>
          <cell r="BB2118">
            <v>0</v>
          </cell>
          <cell r="BC2118">
            <v>38828</v>
          </cell>
        </row>
        <row r="2119">
          <cell r="A2119">
            <v>2006</v>
          </cell>
          <cell r="B2119">
            <v>3</v>
          </cell>
          <cell r="C2119">
            <v>131</v>
          </cell>
          <cell r="D2119">
            <v>21</v>
          </cell>
          <cell r="E2119">
            <v>792020</v>
          </cell>
          <cell r="F2119">
            <v>0</v>
          </cell>
          <cell r="G2119" t="str">
            <v>Затраты по ШПЗ (основные)</v>
          </cell>
          <cell r="H2119">
            <v>2011</v>
          </cell>
          <cell r="I2119">
            <v>7920</v>
          </cell>
          <cell r="J2119">
            <v>48744.2</v>
          </cell>
          <cell r="K2119">
            <v>1</v>
          </cell>
          <cell r="L2119">
            <v>0</v>
          </cell>
          <cell r="M2119">
            <v>0</v>
          </cell>
          <cell r="N2119">
            <v>0</v>
          </cell>
          <cell r="R2119">
            <v>0</v>
          </cell>
          <cell r="S2119">
            <v>0</v>
          </cell>
          <cell r="T2119">
            <v>0</v>
          </cell>
          <cell r="U2119">
            <v>35</v>
          </cell>
          <cell r="V2119">
            <v>0</v>
          </cell>
          <cell r="W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35</v>
          </cell>
          <cell r="AE2119">
            <v>280100</v>
          </cell>
          <cell r="AF2119">
            <v>0</v>
          </cell>
          <cell r="AI2119">
            <v>2282</v>
          </cell>
          <cell r="AK2119">
            <v>0</v>
          </cell>
          <cell r="AM2119">
            <v>288</v>
          </cell>
          <cell r="AN2119">
            <v>1</v>
          </cell>
          <cell r="AO2119">
            <v>393216</v>
          </cell>
          <cell r="AQ2119">
            <v>0</v>
          </cell>
          <cell r="AR2119">
            <v>0</v>
          </cell>
          <cell r="AS2119" t="str">
            <v>Ы</v>
          </cell>
          <cell r="AT2119" t="str">
            <v>Ы</v>
          </cell>
          <cell r="AU2119">
            <v>0</v>
          </cell>
          <cell r="AV2119">
            <v>0</v>
          </cell>
          <cell r="AW2119">
            <v>23</v>
          </cell>
          <cell r="AX2119">
            <v>1</v>
          </cell>
          <cell r="AY2119">
            <v>0</v>
          </cell>
          <cell r="AZ2119">
            <v>0</v>
          </cell>
          <cell r="BA2119">
            <v>0</v>
          </cell>
          <cell r="BB2119">
            <v>0</v>
          </cell>
          <cell r="BC2119">
            <v>38828</v>
          </cell>
        </row>
        <row r="2120">
          <cell r="A2120">
            <v>2006</v>
          </cell>
          <cell r="B2120">
            <v>3</v>
          </cell>
          <cell r="C2120">
            <v>132</v>
          </cell>
          <cell r="D2120">
            <v>21</v>
          </cell>
          <cell r="E2120">
            <v>792020</v>
          </cell>
          <cell r="F2120">
            <v>0</v>
          </cell>
          <cell r="G2120" t="str">
            <v>Затраты по ШПЗ (основные)</v>
          </cell>
          <cell r="H2120">
            <v>2011</v>
          </cell>
          <cell r="I2120">
            <v>7920</v>
          </cell>
          <cell r="J2120">
            <v>19967.599999999999</v>
          </cell>
          <cell r="K2120">
            <v>1</v>
          </cell>
          <cell r="L2120">
            <v>0</v>
          </cell>
          <cell r="M2120">
            <v>0</v>
          </cell>
          <cell r="N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35</v>
          </cell>
          <cell r="V2120">
            <v>0</v>
          </cell>
          <cell r="W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35</v>
          </cell>
          <cell r="AE2120">
            <v>280300</v>
          </cell>
          <cell r="AF2120">
            <v>0</v>
          </cell>
          <cell r="AI2120">
            <v>2282</v>
          </cell>
          <cell r="AK2120">
            <v>0</v>
          </cell>
          <cell r="AM2120">
            <v>289</v>
          </cell>
          <cell r="AN2120">
            <v>1</v>
          </cell>
          <cell r="AO2120">
            <v>393216</v>
          </cell>
          <cell r="AQ2120">
            <v>0</v>
          </cell>
          <cell r="AR2120">
            <v>0</v>
          </cell>
          <cell r="AS2120" t="str">
            <v>Ы</v>
          </cell>
          <cell r="AT2120" t="str">
            <v>Ы</v>
          </cell>
          <cell r="AU2120">
            <v>0</v>
          </cell>
          <cell r="AV2120">
            <v>0</v>
          </cell>
          <cell r="AW2120">
            <v>23</v>
          </cell>
          <cell r="AX2120">
            <v>1</v>
          </cell>
          <cell r="AY2120">
            <v>0</v>
          </cell>
          <cell r="AZ2120">
            <v>0</v>
          </cell>
          <cell r="BA2120">
            <v>0</v>
          </cell>
          <cell r="BB2120">
            <v>0</v>
          </cell>
          <cell r="BC2120">
            <v>38828</v>
          </cell>
        </row>
        <row r="2121">
          <cell r="A2121">
            <v>2006</v>
          </cell>
          <cell r="B2121">
            <v>3</v>
          </cell>
          <cell r="C2121">
            <v>133</v>
          </cell>
          <cell r="D2121">
            <v>21</v>
          </cell>
          <cell r="E2121">
            <v>792020</v>
          </cell>
          <cell r="F2121">
            <v>0</v>
          </cell>
          <cell r="G2121" t="str">
            <v>Затраты по ШПЗ (основные)</v>
          </cell>
          <cell r="H2121">
            <v>2011</v>
          </cell>
          <cell r="I2121">
            <v>7920</v>
          </cell>
          <cell r="J2121">
            <v>42992.24</v>
          </cell>
          <cell r="K2121">
            <v>1</v>
          </cell>
          <cell r="L2121">
            <v>0</v>
          </cell>
          <cell r="M2121">
            <v>0</v>
          </cell>
          <cell r="N2121">
            <v>0</v>
          </cell>
          <cell r="R2121">
            <v>0</v>
          </cell>
          <cell r="S2121">
            <v>0</v>
          </cell>
          <cell r="T2121">
            <v>0</v>
          </cell>
          <cell r="U2121">
            <v>35</v>
          </cell>
          <cell r="V2121">
            <v>0</v>
          </cell>
          <cell r="W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35</v>
          </cell>
          <cell r="AE2121">
            <v>280400</v>
          </cell>
          <cell r="AF2121">
            <v>0</v>
          </cell>
          <cell r="AI2121">
            <v>2282</v>
          </cell>
          <cell r="AK2121">
            <v>0</v>
          </cell>
          <cell r="AM2121">
            <v>290</v>
          </cell>
          <cell r="AN2121">
            <v>1</v>
          </cell>
          <cell r="AO2121">
            <v>393216</v>
          </cell>
          <cell r="AQ2121">
            <v>0</v>
          </cell>
          <cell r="AR2121">
            <v>0</v>
          </cell>
          <cell r="AS2121" t="str">
            <v>Ы</v>
          </cell>
          <cell r="AT2121" t="str">
            <v>Ы</v>
          </cell>
          <cell r="AU2121">
            <v>0</v>
          </cell>
          <cell r="AV2121">
            <v>0</v>
          </cell>
          <cell r="AW2121">
            <v>23</v>
          </cell>
          <cell r="AX2121">
            <v>1</v>
          </cell>
          <cell r="AY2121">
            <v>0</v>
          </cell>
          <cell r="AZ2121">
            <v>0</v>
          </cell>
          <cell r="BA2121">
            <v>0</v>
          </cell>
          <cell r="BB2121">
            <v>0</v>
          </cell>
          <cell r="BC2121">
            <v>38828</v>
          </cell>
        </row>
        <row r="2122">
          <cell r="A2122">
            <v>2006</v>
          </cell>
          <cell r="B2122">
            <v>3</v>
          </cell>
          <cell r="C2122">
            <v>134</v>
          </cell>
          <cell r="D2122">
            <v>21</v>
          </cell>
          <cell r="E2122">
            <v>792020</v>
          </cell>
          <cell r="F2122">
            <v>0</v>
          </cell>
          <cell r="G2122" t="str">
            <v>Затраты по ШПЗ (основные)</v>
          </cell>
          <cell r="H2122">
            <v>2011</v>
          </cell>
          <cell r="I2122">
            <v>7920</v>
          </cell>
          <cell r="J2122">
            <v>7017.27</v>
          </cell>
          <cell r="K2122">
            <v>1</v>
          </cell>
          <cell r="L2122">
            <v>0</v>
          </cell>
          <cell r="M2122">
            <v>0</v>
          </cell>
          <cell r="N2122">
            <v>0</v>
          </cell>
          <cell r="R2122">
            <v>0</v>
          </cell>
          <cell r="S2122">
            <v>0</v>
          </cell>
          <cell r="T2122">
            <v>0</v>
          </cell>
          <cell r="U2122">
            <v>35</v>
          </cell>
          <cell r="V2122">
            <v>0</v>
          </cell>
          <cell r="W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35</v>
          </cell>
          <cell r="AE2122">
            <v>281000</v>
          </cell>
          <cell r="AF2122">
            <v>0</v>
          </cell>
          <cell r="AI2122">
            <v>2282</v>
          </cell>
          <cell r="AK2122">
            <v>0</v>
          </cell>
          <cell r="AM2122">
            <v>291</v>
          </cell>
          <cell r="AN2122">
            <v>1</v>
          </cell>
          <cell r="AO2122">
            <v>393216</v>
          </cell>
          <cell r="AQ2122">
            <v>0</v>
          </cell>
          <cell r="AR2122">
            <v>0</v>
          </cell>
          <cell r="AS2122" t="str">
            <v>Ы</v>
          </cell>
          <cell r="AT2122" t="str">
            <v>Ы</v>
          </cell>
          <cell r="AU2122">
            <v>0</v>
          </cell>
          <cell r="AV2122">
            <v>0</v>
          </cell>
          <cell r="AW2122">
            <v>23</v>
          </cell>
          <cell r="AX2122">
            <v>1</v>
          </cell>
          <cell r="AY2122">
            <v>0</v>
          </cell>
          <cell r="AZ2122">
            <v>0</v>
          </cell>
          <cell r="BA2122">
            <v>0</v>
          </cell>
          <cell r="BB2122">
            <v>0</v>
          </cell>
          <cell r="BC2122">
            <v>38828</v>
          </cell>
        </row>
        <row r="2123">
          <cell r="A2123">
            <v>2006</v>
          </cell>
          <cell r="B2123">
            <v>3</v>
          </cell>
          <cell r="C2123">
            <v>135</v>
          </cell>
          <cell r="D2123">
            <v>21</v>
          </cell>
          <cell r="E2123">
            <v>792020</v>
          </cell>
          <cell r="F2123">
            <v>0</v>
          </cell>
          <cell r="G2123" t="str">
            <v>Затраты по ШПЗ (основные)</v>
          </cell>
          <cell r="H2123">
            <v>2011</v>
          </cell>
          <cell r="I2123">
            <v>7920</v>
          </cell>
          <cell r="J2123">
            <v>63198.04</v>
          </cell>
          <cell r="K2123">
            <v>1</v>
          </cell>
          <cell r="L2123">
            <v>0</v>
          </cell>
          <cell r="M2123">
            <v>0</v>
          </cell>
          <cell r="N2123">
            <v>0</v>
          </cell>
          <cell r="R2123">
            <v>0</v>
          </cell>
          <cell r="S2123">
            <v>0</v>
          </cell>
          <cell r="T2123">
            <v>0</v>
          </cell>
          <cell r="U2123">
            <v>35</v>
          </cell>
          <cell r="V2123">
            <v>0</v>
          </cell>
          <cell r="W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35</v>
          </cell>
          <cell r="AE2123">
            <v>281100</v>
          </cell>
          <cell r="AF2123">
            <v>0</v>
          </cell>
          <cell r="AI2123">
            <v>2282</v>
          </cell>
          <cell r="AK2123">
            <v>0</v>
          </cell>
          <cell r="AM2123">
            <v>292</v>
          </cell>
          <cell r="AN2123">
            <v>1</v>
          </cell>
          <cell r="AO2123">
            <v>393216</v>
          </cell>
          <cell r="AQ2123">
            <v>0</v>
          </cell>
          <cell r="AR2123">
            <v>0</v>
          </cell>
          <cell r="AS2123" t="str">
            <v>Ы</v>
          </cell>
          <cell r="AT2123" t="str">
            <v>Ы</v>
          </cell>
          <cell r="AU2123">
            <v>0</v>
          </cell>
          <cell r="AV2123">
            <v>0</v>
          </cell>
          <cell r="AW2123">
            <v>23</v>
          </cell>
          <cell r="AX2123">
            <v>1</v>
          </cell>
          <cell r="AY2123">
            <v>0</v>
          </cell>
          <cell r="AZ2123">
            <v>0</v>
          </cell>
          <cell r="BA2123">
            <v>0</v>
          </cell>
          <cell r="BB2123">
            <v>0</v>
          </cell>
          <cell r="BC2123">
            <v>38828</v>
          </cell>
        </row>
        <row r="2124">
          <cell r="A2124">
            <v>2006</v>
          </cell>
          <cell r="B2124">
            <v>3</v>
          </cell>
          <cell r="C2124">
            <v>136</v>
          </cell>
          <cell r="D2124">
            <v>21</v>
          </cell>
          <cell r="E2124">
            <v>792020</v>
          </cell>
          <cell r="F2124">
            <v>0</v>
          </cell>
          <cell r="G2124" t="str">
            <v>Затраты по ШПЗ (основные)</v>
          </cell>
          <cell r="H2124">
            <v>2011</v>
          </cell>
          <cell r="I2124">
            <v>7920</v>
          </cell>
          <cell r="J2124">
            <v>1410.78</v>
          </cell>
          <cell r="K2124">
            <v>1</v>
          </cell>
          <cell r="L2124">
            <v>0</v>
          </cell>
          <cell r="M2124">
            <v>0</v>
          </cell>
          <cell r="N2124">
            <v>0</v>
          </cell>
          <cell r="R2124">
            <v>0</v>
          </cell>
          <cell r="S2124">
            <v>0</v>
          </cell>
          <cell r="T2124">
            <v>0</v>
          </cell>
          <cell r="U2124">
            <v>35</v>
          </cell>
          <cell r="V2124">
            <v>0</v>
          </cell>
          <cell r="W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35</v>
          </cell>
          <cell r="AE2124">
            <v>282200</v>
          </cell>
          <cell r="AF2124">
            <v>0</v>
          </cell>
          <cell r="AI2124">
            <v>2282</v>
          </cell>
          <cell r="AK2124">
            <v>0</v>
          </cell>
          <cell r="AM2124">
            <v>293</v>
          </cell>
          <cell r="AN2124">
            <v>1</v>
          </cell>
          <cell r="AO2124">
            <v>393216</v>
          </cell>
          <cell r="AQ2124">
            <v>0</v>
          </cell>
          <cell r="AR2124">
            <v>0</v>
          </cell>
          <cell r="AS2124" t="str">
            <v>Ы</v>
          </cell>
          <cell r="AT2124" t="str">
            <v>Ы</v>
          </cell>
          <cell r="AU2124">
            <v>0</v>
          </cell>
          <cell r="AV2124">
            <v>0</v>
          </cell>
          <cell r="AW2124">
            <v>23</v>
          </cell>
          <cell r="AX2124">
            <v>1</v>
          </cell>
          <cell r="AY2124">
            <v>0</v>
          </cell>
          <cell r="AZ2124">
            <v>0</v>
          </cell>
          <cell r="BA2124">
            <v>0</v>
          </cell>
          <cell r="BB2124">
            <v>0</v>
          </cell>
          <cell r="BC2124">
            <v>38828</v>
          </cell>
        </row>
        <row r="2125">
          <cell r="A2125">
            <v>2006</v>
          </cell>
          <cell r="B2125">
            <v>3</v>
          </cell>
          <cell r="C2125">
            <v>137</v>
          </cell>
          <cell r="D2125">
            <v>21</v>
          </cell>
          <cell r="E2125">
            <v>792020</v>
          </cell>
          <cell r="F2125">
            <v>0</v>
          </cell>
          <cell r="G2125" t="str">
            <v>Затраты по ШПЗ (основные)</v>
          </cell>
          <cell r="H2125">
            <v>2011</v>
          </cell>
          <cell r="I2125">
            <v>7920</v>
          </cell>
          <cell r="J2125">
            <v>12680</v>
          </cell>
          <cell r="K2125">
            <v>1</v>
          </cell>
          <cell r="L2125">
            <v>0</v>
          </cell>
          <cell r="M2125">
            <v>0</v>
          </cell>
          <cell r="N2125">
            <v>0</v>
          </cell>
          <cell r="R2125">
            <v>0</v>
          </cell>
          <cell r="S2125">
            <v>0</v>
          </cell>
          <cell r="T2125">
            <v>0</v>
          </cell>
          <cell r="U2125">
            <v>35</v>
          </cell>
          <cell r="V2125">
            <v>0</v>
          </cell>
          <cell r="W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35</v>
          </cell>
          <cell r="AE2125">
            <v>283000</v>
          </cell>
          <cell r="AF2125">
            <v>0</v>
          </cell>
          <cell r="AI2125">
            <v>2282</v>
          </cell>
          <cell r="AK2125">
            <v>0</v>
          </cell>
          <cell r="AM2125">
            <v>294</v>
          </cell>
          <cell r="AN2125">
            <v>1</v>
          </cell>
          <cell r="AO2125">
            <v>393216</v>
          </cell>
          <cell r="AQ2125">
            <v>0</v>
          </cell>
          <cell r="AR2125">
            <v>0</v>
          </cell>
          <cell r="AS2125" t="str">
            <v>Ы</v>
          </cell>
          <cell r="AT2125" t="str">
            <v>Ы</v>
          </cell>
          <cell r="AU2125">
            <v>0</v>
          </cell>
          <cell r="AV2125">
            <v>0</v>
          </cell>
          <cell r="AW2125">
            <v>23</v>
          </cell>
          <cell r="AX2125">
            <v>1</v>
          </cell>
          <cell r="AY2125">
            <v>0</v>
          </cell>
          <cell r="AZ2125">
            <v>0</v>
          </cell>
          <cell r="BA2125">
            <v>0</v>
          </cell>
          <cell r="BB2125">
            <v>0</v>
          </cell>
          <cell r="BC2125">
            <v>38828</v>
          </cell>
        </row>
        <row r="2126">
          <cell r="A2126">
            <v>2006</v>
          </cell>
          <cell r="B2126">
            <v>3</v>
          </cell>
          <cell r="C2126">
            <v>138</v>
          </cell>
          <cell r="D2126">
            <v>21</v>
          </cell>
          <cell r="E2126">
            <v>792020</v>
          </cell>
          <cell r="F2126">
            <v>0</v>
          </cell>
          <cell r="G2126" t="str">
            <v>Затраты по ШПЗ (основные)</v>
          </cell>
          <cell r="H2126">
            <v>2011</v>
          </cell>
          <cell r="I2126">
            <v>7920</v>
          </cell>
          <cell r="J2126">
            <v>16498.439999999999</v>
          </cell>
          <cell r="K2126">
            <v>1</v>
          </cell>
          <cell r="L2126">
            <v>0</v>
          </cell>
          <cell r="M2126">
            <v>0</v>
          </cell>
          <cell r="N2126">
            <v>0</v>
          </cell>
          <cell r="R2126">
            <v>0</v>
          </cell>
          <cell r="S2126">
            <v>0</v>
          </cell>
          <cell r="T2126">
            <v>0</v>
          </cell>
          <cell r="U2126">
            <v>35</v>
          </cell>
          <cell r="V2126">
            <v>0</v>
          </cell>
          <cell r="W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35</v>
          </cell>
          <cell r="AE2126">
            <v>285000</v>
          </cell>
          <cell r="AF2126">
            <v>0</v>
          </cell>
          <cell r="AI2126">
            <v>2282</v>
          </cell>
          <cell r="AK2126">
            <v>0</v>
          </cell>
          <cell r="AM2126">
            <v>295</v>
          </cell>
          <cell r="AN2126">
            <v>1</v>
          </cell>
          <cell r="AO2126">
            <v>393216</v>
          </cell>
          <cell r="AQ2126">
            <v>0</v>
          </cell>
          <cell r="AR2126">
            <v>0</v>
          </cell>
          <cell r="AS2126" t="str">
            <v>Ы</v>
          </cell>
          <cell r="AT2126" t="str">
            <v>Ы</v>
          </cell>
          <cell r="AU2126">
            <v>0</v>
          </cell>
          <cell r="AV2126">
            <v>0</v>
          </cell>
          <cell r="AW2126">
            <v>23</v>
          </cell>
          <cell r="AX2126">
            <v>1</v>
          </cell>
          <cell r="AY2126">
            <v>0</v>
          </cell>
          <cell r="AZ2126">
            <v>0</v>
          </cell>
          <cell r="BA2126">
            <v>0</v>
          </cell>
          <cell r="BB2126">
            <v>0</v>
          </cell>
          <cell r="BC2126">
            <v>38828</v>
          </cell>
        </row>
        <row r="2127">
          <cell r="A2127">
            <v>2006</v>
          </cell>
          <cell r="B2127">
            <v>3</v>
          </cell>
          <cell r="C2127">
            <v>139</v>
          </cell>
          <cell r="D2127">
            <v>21</v>
          </cell>
          <cell r="E2127">
            <v>792020</v>
          </cell>
          <cell r="F2127">
            <v>0</v>
          </cell>
          <cell r="G2127" t="str">
            <v>Затраты по ШПЗ (основные)</v>
          </cell>
          <cell r="H2127">
            <v>2011</v>
          </cell>
          <cell r="I2127">
            <v>7920</v>
          </cell>
          <cell r="J2127">
            <v>58096.44</v>
          </cell>
          <cell r="K2127">
            <v>1</v>
          </cell>
          <cell r="L2127">
            <v>0</v>
          </cell>
          <cell r="M2127">
            <v>0</v>
          </cell>
          <cell r="N2127">
            <v>0</v>
          </cell>
          <cell r="R2127">
            <v>0</v>
          </cell>
          <cell r="S2127">
            <v>0</v>
          </cell>
          <cell r="T2127">
            <v>0</v>
          </cell>
          <cell r="U2127">
            <v>35</v>
          </cell>
          <cell r="V2127">
            <v>0</v>
          </cell>
          <cell r="W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35</v>
          </cell>
          <cell r="AE2127">
            <v>311000</v>
          </cell>
          <cell r="AF2127">
            <v>0</v>
          </cell>
          <cell r="AI2127">
            <v>2282</v>
          </cell>
          <cell r="AK2127">
            <v>0</v>
          </cell>
          <cell r="AM2127">
            <v>296</v>
          </cell>
          <cell r="AN2127">
            <v>1</v>
          </cell>
          <cell r="AO2127">
            <v>393216</v>
          </cell>
          <cell r="AQ2127">
            <v>0</v>
          </cell>
          <cell r="AR2127">
            <v>0</v>
          </cell>
          <cell r="AS2127" t="str">
            <v>Ы</v>
          </cell>
          <cell r="AT2127" t="str">
            <v>Ы</v>
          </cell>
          <cell r="AU2127">
            <v>0</v>
          </cell>
          <cell r="AV2127">
            <v>0</v>
          </cell>
          <cell r="AW2127">
            <v>23</v>
          </cell>
          <cell r="AX2127">
            <v>1</v>
          </cell>
          <cell r="AY2127">
            <v>0</v>
          </cell>
          <cell r="AZ2127">
            <v>0</v>
          </cell>
          <cell r="BA2127">
            <v>0</v>
          </cell>
          <cell r="BB2127">
            <v>0</v>
          </cell>
          <cell r="BC2127">
            <v>38828</v>
          </cell>
        </row>
        <row r="2128">
          <cell r="A2128">
            <v>2006</v>
          </cell>
          <cell r="B2128">
            <v>3</v>
          </cell>
          <cell r="C2128">
            <v>140</v>
          </cell>
          <cell r="D2128">
            <v>21</v>
          </cell>
          <cell r="E2128">
            <v>792020</v>
          </cell>
          <cell r="F2128">
            <v>0</v>
          </cell>
          <cell r="G2128" t="str">
            <v>Затраты по ШПЗ (основные)</v>
          </cell>
          <cell r="H2128">
            <v>2011</v>
          </cell>
          <cell r="I2128">
            <v>7920</v>
          </cell>
          <cell r="J2128">
            <v>117944.97</v>
          </cell>
          <cell r="K2128">
            <v>1</v>
          </cell>
          <cell r="L2128">
            <v>0</v>
          </cell>
          <cell r="M2128">
            <v>0</v>
          </cell>
          <cell r="N2128">
            <v>0</v>
          </cell>
          <cell r="R2128">
            <v>0</v>
          </cell>
          <cell r="S2128">
            <v>0</v>
          </cell>
          <cell r="T2128">
            <v>0</v>
          </cell>
          <cell r="U2128">
            <v>35</v>
          </cell>
          <cell r="V2128">
            <v>0</v>
          </cell>
          <cell r="W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35</v>
          </cell>
          <cell r="AE2128">
            <v>312000</v>
          </cell>
          <cell r="AF2128">
            <v>0</v>
          </cell>
          <cell r="AI2128">
            <v>2282</v>
          </cell>
          <cell r="AK2128">
            <v>0</v>
          </cell>
          <cell r="AM2128">
            <v>297</v>
          </cell>
          <cell r="AN2128">
            <v>1</v>
          </cell>
          <cell r="AO2128">
            <v>393216</v>
          </cell>
          <cell r="AQ2128">
            <v>0</v>
          </cell>
          <cell r="AR2128">
            <v>0</v>
          </cell>
          <cell r="AS2128" t="str">
            <v>Ы</v>
          </cell>
          <cell r="AT2128" t="str">
            <v>Ы</v>
          </cell>
          <cell r="AU2128">
            <v>0</v>
          </cell>
          <cell r="AV2128">
            <v>0</v>
          </cell>
          <cell r="AW2128">
            <v>23</v>
          </cell>
          <cell r="AX2128">
            <v>1</v>
          </cell>
          <cell r="AY2128">
            <v>0</v>
          </cell>
          <cell r="AZ2128">
            <v>0</v>
          </cell>
          <cell r="BA2128">
            <v>0</v>
          </cell>
          <cell r="BB2128">
            <v>0</v>
          </cell>
          <cell r="BC2128">
            <v>38828</v>
          </cell>
        </row>
        <row r="2129">
          <cell r="A2129">
            <v>2006</v>
          </cell>
          <cell r="B2129">
            <v>3</v>
          </cell>
          <cell r="C2129">
            <v>141</v>
          </cell>
          <cell r="D2129">
            <v>21</v>
          </cell>
          <cell r="E2129">
            <v>792020</v>
          </cell>
          <cell r="F2129">
            <v>0</v>
          </cell>
          <cell r="G2129" t="str">
            <v>Затраты по ШПЗ (основные)</v>
          </cell>
          <cell r="H2129">
            <v>2011</v>
          </cell>
          <cell r="I2129">
            <v>7920</v>
          </cell>
          <cell r="J2129">
            <v>28672.7</v>
          </cell>
          <cell r="K2129">
            <v>1</v>
          </cell>
          <cell r="L2129">
            <v>0</v>
          </cell>
          <cell r="M2129">
            <v>0</v>
          </cell>
          <cell r="N2129">
            <v>0</v>
          </cell>
          <cell r="R2129">
            <v>0</v>
          </cell>
          <cell r="S2129">
            <v>0</v>
          </cell>
          <cell r="T2129">
            <v>0</v>
          </cell>
          <cell r="U2129">
            <v>35</v>
          </cell>
          <cell r="V2129">
            <v>0</v>
          </cell>
          <cell r="W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35</v>
          </cell>
          <cell r="AE2129">
            <v>312100</v>
          </cell>
          <cell r="AF2129">
            <v>0</v>
          </cell>
          <cell r="AI2129">
            <v>2282</v>
          </cell>
          <cell r="AK2129">
            <v>0</v>
          </cell>
          <cell r="AM2129">
            <v>298</v>
          </cell>
          <cell r="AN2129">
            <v>1</v>
          </cell>
          <cell r="AO2129">
            <v>393216</v>
          </cell>
          <cell r="AQ2129">
            <v>0</v>
          </cell>
          <cell r="AR2129">
            <v>0</v>
          </cell>
          <cell r="AS2129" t="str">
            <v>Ы</v>
          </cell>
          <cell r="AT2129" t="str">
            <v>Ы</v>
          </cell>
          <cell r="AU2129">
            <v>0</v>
          </cell>
          <cell r="AV2129">
            <v>0</v>
          </cell>
          <cell r="AW2129">
            <v>23</v>
          </cell>
          <cell r="AX2129">
            <v>1</v>
          </cell>
          <cell r="AY2129">
            <v>0</v>
          </cell>
          <cell r="AZ2129">
            <v>0</v>
          </cell>
          <cell r="BA2129">
            <v>0</v>
          </cell>
          <cell r="BB2129">
            <v>0</v>
          </cell>
          <cell r="BC2129">
            <v>38828</v>
          </cell>
        </row>
        <row r="2130">
          <cell r="A2130">
            <v>2006</v>
          </cell>
          <cell r="B2130">
            <v>3</v>
          </cell>
          <cell r="C2130">
            <v>142</v>
          </cell>
          <cell r="D2130">
            <v>21</v>
          </cell>
          <cell r="E2130">
            <v>792020</v>
          </cell>
          <cell r="F2130">
            <v>0</v>
          </cell>
          <cell r="G2130" t="str">
            <v>Затраты по ШПЗ (основные)</v>
          </cell>
          <cell r="H2130">
            <v>2011</v>
          </cell>
          <cell r="I2130">
            <v>7920</v>
          </cell>
          <cell r="J2130">
            <v>256302.05</v>
          </cell>
          <cell r="K2130">
            <v>1</v>
          </cell>
          <cell r="L2130">
            <v>0</v>
          </cell>
          <cell r="M2130">
            <v>0</v>
          </cell>
          <cell r="N2130">
            <v>0</v>
          </cell>
          <cell r="R2130">
            <v>0</v>
          </cell>
          <cell r="S2130">
            <v>0</v>
          </cell>
          <cell r="T2130">
            <v>0</v>
          </cell>
          <cell r="U2130">
            <v>35</v>
          </cell>
          <cell r="V2130">
            <v>0</v>
          </cell>
          <cell r="W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35</v>
          </cell>
          <cell r="AE2130">
            <v>312200</v>
          </cell>
          <cell r="AF2130">
            <v>0</v>
          </cell>
          <cell r="AI2130">
            <v>2282</v>
          </cell>
          <cell r="AK2130">
            <v>0</v>
          </cell>
          <cell r="AM2130">
            <v>299</v>
          </cell>
          <cell r="AN2130">
            <v>1</v>
          </cell>
          <cell r="AO2130">
            <v>393216</v>
          </cell>
          <cell r="AQ2130">
            <v>0</v>
          </cell>
          <cell r="AR2130">
            <v>0</v>
          </cell>
          <cell r="AS2130" t="str">
            <v>Ы</v>
          </cell>
          <cell r="AT2130" t="str">
            <v>Ы</v>
          </cell>
          <cell r="AU2130">
            <v>0</v>
          </cell>
          <cell r="AV2130">
            <v>0</v>
          </cell>
          <cell r="AW2130">
            <v>23</v>
          </cell>
          <cell r="AX2130">
            <v>1</v>
          </cell>
          <cell r="AY2130">
            <v>0</v>
          </cell>
          <cell r="AZ2130">
            <v>0</v>
          </cell>
          <cell r="BA2130">
            <v>0</v>
          </cell>
          <cell r="BB2130">
            <v>0</v>
          </cell>
          <cell r="BC2130">
            <v>38828</v>
          </cell>
        </row>
        <row r="2131">
          <cell r="A2131">
            <v>2006</v>
          </cell>
          <cell r="B2131">
            <v>3</v>
          </cell>
          <cell r="C2131">
            <v>143</v>
          </cell>
          <cell r="D2131">
            <v>21</v>
          </cell>
          <cell r="E2131">
            <v>792020</v>
          </cell>
          <cell r="F2131">
            <v>0</v>
          </cell>
          <cell r="G2131" t="str">
            <v>Затраты по ШПЗ (основные)</v>
          </cell>
          <cell r="H2131">
            <v>2011</v>
          </cell>
          <cell r="I2131">
            <v>7920</v>
          </cell>
          <cell r="J2131">
            <v>22036.639999999999</v>
          </cell>
          <cell r="K2131">
            <v>1</v>
          </cell>
          <cell r="L2131">
            <v>0</v>
          </cell>
          <cell r="M2131">
            <v>0</v>
          </cell>
          <cell r="N2131">
            <v>0</v>
          </cell>
          <cell r="R2131">
            <v>0</v>
          </cell>
          <cell r="S2131">
            <v>0</v>
          </cell>
          <cell r="T2131">
            <v>0</v>
          </cell>
          <cell r="U2131">
            <v>35</v>
          </cell>
          <cell r="V2131">
            <v>0</v>
          </cell>
          <cell r="W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35</v>
          </cell>
          <cell r="AE2131">
            <v>313000</v>
          </cell>
          <cell r="AF2131">
            <v>0</v>
          </cell>
          <cell r="AI2131">
            <v>2282</v>
          </cell>
          <cell r="AK2131">
            <v>0</v>
          </cell>
          <cell r="AM2131">
            <v>300</v>
          </cell>
          <cell r="AN2131">
            <v>1</v>
          </cell>
          <cell r="AO2131">
            <v>393216</v>
          </cell>
          <cell r="AQ2131">
            <v>0</v>
          </cell>
          <cell r="AR2131">
            <v>0</v>
          </cell>
          <cell r="AS2131" t="str">
            <v>Ы</v>
          </cell>
          <cell r="AT2131" t="str">
            <v>Ы</v>
          </cell>
          <cell r="AU2131">
            <v>0</v>
          </cell>
          <cell r="AV2131">
            <v>0</v>
          </cell>
          <cell r="AW2131">
            <v>23</v>
          </cell>
          <cell r="AX2131">
            <v>1</v>
          </cell>
          <cell r="AY2131">
            <v>0</v>
          </cell>
          <cell r="AZ2131">
            <v>0</v>
          </cell>
          <cell r="BA2131">
            <v>0</v>
          </cell>
          <cell r="BB2131">
            <v>0</v>
          </cell>
          <cell r="BC2131">
            <v>38828</v>
          </cell>
        </row>
        <row r="2132">
          <cell r="A2132">
            <v>2006</v>
          </cell>
          <cell r="B2132">
            <v>3</v>
          </cell>
          <cell r="C2132">
            <v>144</v>
          </cell>
          <cell r="D2132">
            <v>21</v>
          </cell>
          <cell r="E2132">
            <v>792020</v>
          </cell>
          <cell r="F2132">
            <v>0</v>
          </cell>
          <cell r="G2132" t="str">
            <v>Затраты по ШПЗ (основные)</v>
          </cell>
          <cell r="H2132">
            <v>2011</v>
          </cell>
          <cell r="I2132">
            <v>7920</v>
          </cell>
          <cell r="J2132">
            <v>40066.519999999997</v>
          </cell>
          <cell r="K2132">
            <v>1</v>
          </cell>
          <cell r="L2132">
            <v>0</v>
          </cell>
          <cell r="M2132">
            <v>0</v>
          </cell>
          <cell r="N2132">
            <v>0</v>
          </cell>
          <cell r="R2132">
            <v>0</v>
          </cell>
          <cell r="S2132">
            <v>0</v>
          </cell>
          <cell r="T2132">
            <v>0</v>
          </cell>
          <cell r="U2132">
            <v>35</v>
          </cell>
          <cell r="V2132">
            <v>0</v>
          </cell>
          <cell r="W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35</v>
          </cell>
          <cell r="AE2132">
            <v>314000</v>
          </cell>
          <cell r="AF2132">
            <v>0</v>
          </cell>
          <cell r="AI2132">
            <v>2282</v>
          </cell>
          <cell r="AK2132">
            <v>0</v>
          </cell>
          <cell r="AM2132">
            <v>301</v>
          </cell>
          <cell r="AN2132">
            <v>1</v>
          </cell>
          <cell r="AO2132">
            <v>393216</v>
          </cell>
          <cell r="AQ2132">
            <v>0</v>
          </cell>
          <cell r="AR2132">
            <v>0</v>
          </cell>
          <cell r="AS2132" t="str">
            <v>Ы</v>
          </cell>
          <cell r="AT2132" t="str">
            <v>Ы</v>
          </cell>
          <cell r="AU2132">
            <v>0</v>
          </cell>
          <cell r="AV2132">
            <v>0</v>
          </cell>
          <cell r="AW2132">
            <v>23</v>
          </cell>
          <cell r="AX2132">
            <v>1</v>
          </cell>
          <cell r="AY2132">
            <v>0</v>
          </cell>
          <cell r="AZ2132">
            <v>0</v>
          </cell>
          <cell r="BA2132">
            <v>0</v>
          </cell>
          <cell r="BB2132">
            <v>0</v>
          </cell>
          <cell r="BC2132">
            <v>38828</v>
          </cell>
        </row>
        <row r="2133">
          <cell r="A2133">
            <v>2006</v>
          </cell>
          <cell r="B2133">
            <v>3</v>
          </cell>
          <cell r="C2133">
            <v>145</v>
          </cell>
          <cell r="D2133">
            <v>21</v>
          </cell>
          <cell r="E2133">
            <v>792020</v>
          </cell>
          <cell r="F2133">
            <v>0</v>
          </cell>
          <cell r="G2133" t="str">
            <v>Затраты по ШПЗ (основные)</v>
          </cell>
          <cell r="H2133">
            <v>2011</v>
          </cell>
          <cell r="I2133">
            <v>7920</v>
          </cell>
          <cell r="J2133">
            <v>8053.92</v>
          </cell>
          <cell r="K2133">
            <v>1</v>
          </cell>
          <cell r="L2133">
            <v>0</v>
          </cell>
          <cell r="M2133">
            <v>0</v>
          </cell>
          <cell r="N2133">
            <v>0</v>
          </cell>
          <cell r="R2133">
            <v>0</v>
          </cell>
          <cell r="S2133">
            <v>0</v>
          </cell>
          <cell r="T2133">
            <v>0</v>
          </cell>
          <cell r="U2133">
            <v>35</v>
          </cell>
          <cell r="V2133">
            <v>0</v>
          </cell>
          <cell r="W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35</v>
          </cell>
          <cell r="AE2133">
            <v>315000</v>
          </cell>
          <cell r="AF2133">
            <v>0</v>
          </cell>
          <cell r="AI2133">
            <v>2282</v>
          </cell>
          <cell r="AK2133">
            <v>0</v>
          </cell>
          <cell r="AM2133">
            <v>302</v>
          </cell>
          <cell r="AN2133">
            <v>1</v>
          </cell>
          <cell r="AO2133">
            <v>393216</v>
          </cell>
          <cell r="AQ2133">
            <v>0</v>
          </cell>
          <cell r="AR2133">
            <v>0</v>
          </cell>
          <cell r="AS2133" t="str">
            <v>Ы</v>
          </cell>
          <cell r="AT2133" t="str">
            <v>Ы</v>
          </cell>
          <cell r="AU2133">
            <v>0</v>
          </cell>
          <cell r="AV2133">
            <v>0</v>
          </cell>
          <cell r="AW2133">
            <v>23</v>
          </cell>
          <cell r="AX2133">
            <v>1</v>
          </cell>
          <cell r="AY2133">
            <v>0</v>
          </cell>
          <cell r="AZ2133">
            <v>0</v>
          </cell>
          <cell r="BA2133">
            <v>0</v>
          </cell>
          <cell r="BB2133">
            <v>0</v>
          </cell>
          <cell r="BC2133">
            <v>38828</v>
          </cell>
        </row>
        <row r="2134">
          <cell r="A2134">
            <v>2006</v>
          </cell>
          <cell r="B2134">
            <v>3</v>
          </cell>
          <cell r="C2134">
            <v>146</v>
          </cell>
          <cell r="D2134">
            <v>21</v>
          </cell>
          <cell r="E2134">
            <v>792020</v>
          </cell>
          <cell r="F2134">
            <v>0</v>
          </cell>
          <cell r="G2134" t="str">
            <v>Затраты по ШПЗ (основные)</v>
          </cell>
          <cell r="H2134">
            <v>2011</v>
          </cell>
          <cell r="I2134">
            <v>7920</v>
          </cell>
          <cell r="J2134">
            <v>663913.47</v>
          </cell>
          <cell r="K2134">
            <v>1</v>
          </cell>
          <cell r="L2134">
            <v>0</v>
          </cell>
          <cell r="M2134">
            <v>0</v>
          </cell>
          <cell r="N2134">
            <v>0</v>
          </cell>
          <cell r="R2134">
            <v>0</v>
          </cell>
          <cell r="S2134">
            <v>0</v>
          </cell>
          <cell r="T2134">
            <v>0</v>
          </cell>
          <cell r="U2134">
            <v>35</v>
          </cell>
          <cell r="V2134">
            <v>0</v>
          </cell>
          <cell r="W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35</v>
          </cell>
          <cell r="AE2134">
            <v>410000</v>
          </cell>
          <cell r="AF2134">
            <v>0</v>
          </cell>
          <cell r="AI2134">
            <v>2282</v>
          </cell>
          <cell r="AK2134">
            <v>0</v>
          </cell>
          <cell r="AM2134">
            <v>303</v>
          </cell>
          <cell r="AN2134">
            <v>1</v>
          </cell>
          <cell r="AO2134">
            <v>393216</v>
          </cell>
          <cell r="AQ2134">
            <v>0</v>
          </cell>
          <cell r="AR2134">
            <v>0</v>
          </cell>
          <cell r="AS2134" t="str">
            <v>Ы</v>
          </cell>
          <cell r="AT2134" t="str">
            <v>Ы</v>
          </cell>
          <cell r="AU2134">
            <v>0</v>
          </cell>
          <cell r="AV2134">
            <v>0</v>
          </cell>
          <cell r="AW2134">
            <v>23</v>
          </cell>
          <cell r="AX2134">
            <v>1</v>
          </cell>
          <cell r="AY2134">
            <v>0</v>
          </cell>
          <cell r="AZ2134">
            <v>0</v>
          </cell>
          <cell r="BA2134">
            <v>0</v>
          </cell>
          <cell r="BB2134">
            <v>0</v>
          </cell>
          <cell r="BC2134">
            <v>38828</v>
          </cell>
        </row>
        <row r="2135">
          <cell r="A2135">
            <v>2006</v>
          </cell>
          <cell r="B2135">
            <v>3</v>
          </cell>
          <cell r="C2135">
            <v>147</v>
          </cell>
          <cell r="D2135">
            <v>21</v>
          </cell>
          <cell r="E2135">
            <v>792020</v>
          </cell>
          <cell r="F2135">
            <v>0</v>
          </cell>
          <cell r="G2135" t="str">
            <v>Затраты по ШПЗ (основные)</v>
          </cell>
          <cell r="H2135">
            <v>2011</v>
          </cell>
          <cell r="I2135">
            <v>7920</v>
          </cell>
          <cell r="J2135">
            <v>85801.93</v>
          </cell>
          <cell r="K2135">
            <v>1</v>
          </cell>
          <cell r="L2135">
            <v>0</v>
          </cell>
          <cell r="M2135">
            <v>0</v>
          </cell>
          <cell r="N2135">
            <v>0</v>
          </cell>
          <cell r="R2135">
            <v>0</v>
          </cell>
          <cell r="S2135">
            <v>0</v>
          </cell>
          <cell r="T2135">
            <v>0</v>
          </cell>
          <cell r="U2135">
            <v>35</v>
          </cell>
          <cell r="V2135">
            <v>0</v>
          </cell>
          <cell r="W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35</v>
          </cell>
          <cell r="AE2135">
            <v>420000</v>
          </cell>
          <cell r="AF2135">
            <v>0</v>
          </cell>
          <cell r="AI2135">
            <v>2282</v>
          </cell>
          <cell r="AK2135">
            <v>0</v>
          </cell>
          <cell r="AM2135">
            <v>304</v>
          </cell>
          <cell r="AN2135">
            <v>1</v>
          </cell>
          <cell r="AO2135">
            <v>393216</v>
          </cell>
          <cell r="AQ2135">
            <v>0</v>
          </cell>
          <cell r="AR2135">
            <v>0</v>
          </cell>
          <cell r="AS2135" t="str">
            <v>Ы</v>
          </cell>
          <cell r="AT2135" t="str">
            <v>Ы</v>
          </cell>
          <cell r="AU2135">
            <v>0</v>
          </cell>
          <cell r="AV2135">
            <v>0</v>
          </cell>
          <cell r="AW2135">
            <v>23</v>
          </cell>
          <cell r="AX2135">
            <v>1</v>
          </cell>
          <cell r="AY2135">
            <v>0</v>
          </cell>
          <cell r="AZ2135">
            <v>0</v>
          </cell>
          <cell r="BA2135">
            <v>0</v>
          </cell>
          <cell r="BB2135">
            <v>0</v>
          </cell>
          <cell r="BC2135">
            <v>38828</v>
          </cell>
        </row>
        <row r="2136">
          <cell r="A2136">
            <v>2006</v>
          </cell>
          <cell r="B2136">
            <v>3</v>
          </cell>
          <cell r="C2136">
            <v>148</v>
          </cell>
          <cell r="D2136">
            <v>21</v>
          </cell>
          <cell r="E2136">
            <v>792020</v>
          </cell>
          <cell r="F2136">
            <v>0</v>
          </cell>
          <cell r="G2136" t="str">
            <v>Затраты по ШПЗ (основные)</v>
          </cell>
          <cell r="H2136">
            <v>2011</v>
          </cell>
          <cell r="I2136">
            <v>7920</v>
          </cell>
          <cell r="J2136">
            <v>61789.89</v>
          </cell>
          <cell r="K2136">
            <v>1</v>
          </cell>
          <cell r="L2136">
            <v>0</v>
          </cell>
          <cell r="M2136">
            <v>0</v>
          </cell>
          <cell r="N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35</v>
          </cell>
          <cell r="V2136">
            <v>0</v>
          </cell>
          <cell r="W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35</v>
          </cell>
          <cell r="AE2136">
            <v>430000</v>
          </cell>
          <cell r="AF2136">
            <v>0</v>
          </cell>
          <cell r="AI2136">
            <v>2282</v>
          </cell>
          <cell r="AK2136">
            <v>0</v>
          </cell>
          <cell r="AM2136">
            <v>305</v>
          </cell>
          <cell r="AN2136">
            <v>1</v>
          </cell>
          <cell r="AO2136">
            <v>393216</v>
          </cell>
          <cell r="AQ2136">
            <v>0</v>
          </cell>
          <cell r="AR2136">
            <v>0</v>
          </cell>
          <cell r="AS2136" t="str">
            <v>Ы</v>
          </cell>
          <cell r="AT2136" t="str">
            <v>Ы</v>
          </cell>
          <cell r="AU2136">
            <v>0</v>
          </cell>
          <cell r="AV2136">
            <v>0</v>
          </cell>
          <cell r="AW2136">
            <v>23</v>
          </cell>
          <cell r="AX2136">
            <v>1</v>
          </cell>
          <cell r="AY2136">
            <v>0</v>
          </cell>
          <cell r="AZ2136">
            <v>0</v>
          </cell>
          <cell r="BA2136">
            <v>0</v>
          </cell>
          <cell r="BB2136">
            <v>0</v>
          </cell>
          <cell r="BC2136">
            <v>38828</v>
          </cell>
        </row>
        <row r="2137">
          <cell r="A2137">
            <v>2006</v>
          </cell>
          <cell r="B2137">
            <v>3</v>
          </cell>
          <cell r="C2137">
            <v>149</v>
          </cell>
          <cell r="D2137">
            <v>21</v>
          </cell>
          <cell r="E2137">
            <v>792020</v>
          </cell>
          <cell r="F2137">
            <v>0</v>
          </cell>
          <cell r="G2137" t="str">
            <v>Затраты по ШПЗ (основные)</v>
          </cell>
          <cell r="H2137">
            <v>2011</v>
          </cell>
          <cell r="I2137">
            <v>7920</v>
          </cell>
          <cell r="J2137">
            <v>407584.87</v>
          </cell>
          <cell r="K2137">
            <v>1</v>
          </cell>
          <cell r="L2137">
            <v>0</v>
          </cell>
          <cell r="M2137">
            <v>0</v>
          </cell>
          <cell r="N2137">
            <v>0</v>
          </cell>
          <cell r="R2137">
            <v>0</v>
          </cell>
          <cell r="S2137">
            <v>0</v>
          </cell>
          <cell r="T2137">
            <v>0</v>
          </cell>
          <cell r="U2137">
            <v>35</v>
          </cell>
          <cell r="V2137">
            <v>0</v>
          </cell>
          <cell r="W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35</v>
          </cell>
          <cell r="AE2137">
            <v>430110</v>
          </cell>
          <cell r="AF2137">
            <v>0</v>
          </cell>
          <cell r="AI2137">
            <v>2282</v>
          </cell>
          <cell r="AK2137">
            <v>0</v>
          </cell>
          <cell r="AM2137">
            <v>306</v>
          </cell>
          <cell r="AN2137">
            <v>1</v>
          </cell>
          <cell r="AO2137">
            <v>393216</v>
          </cell>
          <cell r="AQ2137">
            <v>0</v>
          </cell>
          <cell r="AR2137">
            <v>0</v>
          </cell>
          <cell r="AS2137" t="str">
            <v>Ы</v>
          </cell>
          <cell r="AT2137" t="str">
            <v>Ы</v>
          </cell>
          <cell r="AU2137">
            <v>0</v>
          </cell>
          <cell r="AV2137">
            <v>0</v>
          </cell>
          <cell r="AW2137">
            <v>23</v>
          </cell>
          <cell r="AX2137">
            <v>1</v>
          </cell>
          <cell r="AY2137">
            <v>0</v>
          </cell>
          <cell r="AZ2137">
            <v>0</v>
          </cell>
          <cell r="BA2137">
            <v>0</v>
          </cell>
          <cell r="BB2137">
            <v>0</v>
          </cell>
          <cell r="BC2137">
            <v>38828</v>
          </cell>
        </row>
        <row r="2138">
          <cell r="A2138">
            <v>2006</v>
          </cell>
          <cell r="B2138">
            <v>3</v>
          </cell>
          <cell r="C2138">
            <v>150</v>
          </cell>
          <cell r="D2138">
            <v>21</v>
          </cell>
          <cell r="E2138">
            <v>792020</v>
          </cell>
          <cell r="F2138">
            <v>0</v>
          </cell>
          <cell r="G2138" t="str">
            <v>Затраты по ШПЗ (основные)</v>
          </cell>
          <cell r="H2138">
            <v>2011</v>
          </cell>
          <cell r="I2138">
            <v>7920</v>
          </cell>
          <cell r="J2138">
            <v>142019.47</v>
          </cell>
          <cell r="K2138">
            <v>1</v>
          </cell>
          <cell r="L2138">
            <v>0</v>
          </cell>
          <cell r="M2138">
            <v>0</v>
          </cell>
          <cell r="N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35</v>
          </cell>
          <cell r="V2138">
            <v>0</v>
          </cell>
          <cell r="W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35</v>
          </cell>
          <cell r="AE2138">
            <v>430120</v>
          </cell>
          <cell r="AF2138">
            <v>0</v>
          </cell>
          <cell r="AI2138">
            <v>2282</v>
          </cell>
          <cell r="AK2138">
            <v>0</v>
          </cell>
          <cell r="AM2138">
            <v>307</v>
          </cell>
          <cell r="AN2138">
            <v>1</v>
          </cell>
          <cell r="AO2138">
            <v>393216</v>
          </cell>
          <cell r="AQ2138">
            <v>0</v>
          </cell>
          <cell r="AR2138">
            <v>0</v>
          </cell>
          <cell r="AS2138" t="str">
            <v>Ы</v>
          </cell>
          <cell r="AT2138" t="str">
            <v>Ы</v>
          </cell>
          <cell r="AU2138">
            <v>0</v>
          </cell>
          <cell r="AV2138">
            <v>0</v>
          </cell>
          <cell r="AW2138">
            <v>23</v>
          </cell>
          <cell r="AX2138">
            <v>1</v>
          </cell>
          <cell r="AY2138">
            <v>0</v>
          </cell>
          <cell r="AZ2138">
            <v>0</v>
          </cell>
          <cell r="BA2138">
            <v>0</v>
          </cell>
          <cell r="BB2138">
            <v>0</v>
          </cell>
          <cell r="BC2138">
            <v>38828</v>
          </cell>
        </row>
        <row r="2139">
          <cell r="A2139">
            <v>2006</v>
          </cell>
          <cell r="B2139">
            <v>3</v>
          </cell>
          <cell r="C2139">
            <v>151</v>
          </cell>
          <cell r="D2139">
            <v>21</v>
          </cell>
          <cell r="E2139">
            <v>792020</v>
          </cell>
          <cell r="F2139">
            <v>0</v>
          </cell>
          <cell r="G2139" t="str">
            <v>Затраты по ШПЗ (основные)</v>
          </cell>
          <cell r="H2139">
            <v>2011</v>
          </cell>
          <cell r="I2139">
            <v>7920</v>
          </cell>
          <cell r="J2139">
            <v>784371.69</v>
          </cell>
          <cell r="K2139">
            <v>1</v>
          </cell>
          <cell r="L2139">
            <v>0</v>
          </cell>
          <cell r="M2139">
            <v>0</v>
          </cell>
          <cell r="N2139">
            <v>0</v>
          </cell>
          <cell r="R2139">
            <v>0</v>
          </cell>
          <cell r="S2139">
            <v>0</v>
          </cell>
          <cell r="T2139">
            <v>0</v>
          </cell>
          <cell r="U2139">
            <v>35</v>
          </cell>
          <cell r="V2139">
            <v>0</v>
          </cell>
          <cell r="W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35</v>
          </cell>
          <cell r="AE2139">
            <v>430130</v>
          </cell>
          <cell r="AF2139">
            <v>0</v>
          </cell>
          <cell r="AI2139">
            <v>2282</v>
          </cell>
          <cell r="AK2139">
            <v>0</v>
          </cell>
          <cell r="AM2139">
            <v>308</v>
          </cell>
          <cell r="AN2139">
            <v>1</v>
          </cell>
          <cell r="AO2139">
            <v>393216</v>
          </cell>
          <cell r="AQ2139">
            <v>0</v>
          </cell>
          <cell r="AR2139">
            <v>0</v>
          </cell>
          <cell r="AS2139" t="str">
            <v>Ы</v>
          </cell>
          <cell r="AT2139" t="str">
            <v>Ы</v>
          </cell>
          <cell r="AU2139">
            <v>0</v>
          </cell>
          <cell r="AV2139">
            <v>0</v>
          </cell>
          <cell r="AW2139">
            <v>23</v>
          </cell>
          <cell r="AX2139">
            <v>1</v>
          </cell>
          <cell r="AY2139">
            <v>0</v>
          </cell>
          <cell r="AZ2139">
            <v>0</v>
          </cell>
          <cell r="BA2139">
            <v>0</v>
          </cell>
          <cell r="BB2139">
            <v>0</v>
          </cell>
          <cell r="BC2139">
            <v>38828</v>
          </cell>
        </row>
        <row r="2140">
          <cell r="A2140">
            <v>2006</v>
          </cell>
          <cell r="B2140">
            <v>3</v>
          </cell>
          <cell r="C2140">
            <v>152</v>
          </cell>
          <cell r="D2140">
            <v>21</v>
          </cell>
          <cell r="E2140">
            <v>792020</v>
          </cell>
          <cell r="F2140">
            <v>0</v>
          </cell>
          <cell r="G2140" t="str">
            <v>Затраты по ШПЗ (основные)</v>
          </cell>
          <cell r="H2140">
            <v>2011</v>
          </cell>
          <cell r="I2140">
            <v>7920</v>
          </cell>
          <cell r="J2140">
            <v>479315.27</v>
          </cell>
          <cell r="K2140">
            <v>1</v>
          </cell>
          <cell r="L2140">
            <v>0</v>
          </cell>
          <cell r="M2140">
            <v>0</v>
          </cell>
          <cell r="N2140">
            <v>0</v>
          </cell>
          <cell r="R2140">
            <v>0</v>
          </cell>
          <cell r="S2140">
            <v>0</v>
          </cell>
          <cell r="T2140">
            <v>0</v>
          </cell>
          <cell r="U2140">
            <v>35</v>
          </cell>
          <cell r="V2140">
            <v>0</v>
          </cell>
          <cell r="W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35</v>
          </cell>
          <cell r="AE2140">
            <v>430140</v>
          </cell>
          <cell r="AF2140">
            <v>0</v>
          </cell>
          <cell r="AI2140">
            <v>2282</v>
          </cell>
          <cell r="AK2140">
            <v>0</v>
          </cell>
          <cell r="AM2140">
            <v>309</v>
          </cell>
          <cell r="AN2140">
            <v>1</v>
          </cell>
          <cell r="AO2140">
            <v>393216</v>
          </cell>
          <cell r="AQ2140">
            <v>0</v>
          </cell>
          <cell r="AR2140">
            <v>0</v>
          </cell>
          <cell r="AS2140" t="str">
            <v>Ы</v>
          </cell>
          <cell r="AT2140" t="str">
            <v>Ы</v>
          </cell>
          <cell r="AU2140">
            <v>0</v>
          </cell>
          <cell r="AV2140">
            <v>0</v>
          </cell>
          <cell r="AW2140">
            <v>23</v>
          </cell>
          <cell r="AX2140">
            <v>1</v>
          </cell>
          <cell r="AY2140">
            <v>0</v>
          </cell>
          <cell r="AZ2140">
            <v>0</v>
          </cell>
          <cell r="BA2140">
            <v>0</v>
          </cell>
          <cell r="BB2140">
            <v>0</v>
          </cell>
          <cell r="BC2140">
            <v>38828</v>
          </cell>
        </row>
        <row r="2141">
          <cell r="A2141">
            <v>2006</v>
          </cell>
          <cell r="B2141">
            <v>3</v>
          </cell>
          <cell r="C2141">
            <v>153</v>
          </cell>
          <cell r="D2141">
            <v>21</v>
          </cell>
          <cell r="E2141">
            <v>792020</v>
          </cell>
          <cell r="F2141">
            <v>0</v>
          </cell>
          <cell r="G2141" t="str">
            <v>Затраты по ШПЗ (основные)</v>
          </cell>
          <cell r="H2141">
            <v>2011</v>
          </cell>
          <cell r="I2141">
            <v>7920</v>
          </cell>
          <cell r="J2141">
            <v>1448.83</v>
          </cell>
          <cell r="K2141">
            <v>1</v>
          </cell>
          <cell r="L2141">
            <v>0</v>
          </cell>
          <cell r="M2141">
            <v>0</v>
          </cell>
          <cell r="N2141">
            <v>0</v>
          </cell>
          <cell r="R2141">
            <v>0</v>
          </cell>
          <cell r="S2141">
            <v>0</v>
          </cell>
          <cell r="T2141">
            <v>0</v>
          </cell>
          <cell r="U2141">
            <v>35</v>
          </cell>
          <cell r="V2141">
            <v>0</v>
          </cell>
          <cell r="W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35</v>
          </cell>
          <cell r="AE2141">
            <v>430230</v>
          </cell>
          <cell r="AF2141">
            <v>0</v>
          </cell>
          <cell r="AI2141">
            <v>2282</v>
          </cell>
          <cell r="AK2141">
            <v>0</v>
          </cell>
          <cell r="AM2141">
            <v>310</v>
          </cell>
          <cell r="AN2141">
            <v>1</v>
          </cell>
          <cell r="AO2141">
            <v>393216</v>
          </cell>
          <cell r="AQ2141">
            <v>0</v>
          </cell>
          <cell r="AR2141">
            <v>0</v>
          </cell>
          <cell r="AS2141" t="str">
            <v>Ы</v>
          </cell>
          <cell r="AT2141" t="str">
            <v>Ы</v>
          </cell>
          <cell r="AU2141">
            <v>0</v>
          </cell>
          <cell r="AV2141">
            <v>0</v>
          </cell>
          <cell r="AW2141">
            <v>23</v>
          </cell>
          <cell r="AX2141">
            <v>1</v>
          </cell>
          <cell r="AY2141">
            <v>0</v>
          </cell>
          <cell r="AZ2141">
            <v>0</v>
          </cell>
          <cell r="BA2141">
            <v>0</v>
          </cell>
          <cell r="BB2141">
            <v>0</v>
          </cell>
          <cell r="BC2141">
            <v>38828</v>
          </cell>
        </row>
        <row r="2142">
          <cell r="A2142">
            <v>2006</v>
          </cell>
          <cell r="B2142">
            <v>3</v>
          </cell>
          <cell r="C2142">
            <v>154</v>
          </cell>
          <cell r="D2142">
            <v>21</v>
          </cell>
          <cell r="E2142">
            <v>792020</v>
          </cell>
          <cell r="F2142">
            <v>0</v>
          </cell>
          <cell r="G2142" t="str">
            <v>Затраты по ШПЗ (основные)</v>
          </cell>
          <cell r="H2142">
            <v>2011</v>
          </cell>
          <cell r="I2142">
            <v>7920</v>
          </cell>
          <cell r="J2142">
            <v>5070.91</v>
          </cell>
          <cell r="K2142">
            <v>1</v>
          </cell>
          <cell r="L2142">
            <v>0</v>
          </cell>
          <cell r="M2142">
            <v>0</v>
          </cell>
          <cell r="N2142">
            <v>0</v>
          </cell>
          <cell r="R2142">
            <v>0</v>
          </cell>
          <cell r="S2142">
            <v>0</v>
          </cell>
          <cell r="T2142">
            <v>0</v>
          </cell>
          <cell r="U2142">
            <v>35</v>
          </cell>
          <cell r="V2142">
            <v>0</v>
          </cell>
          <cell r="W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35</v>
          </cell>
          <cell r="AE2142">
            <v>430240</v>
          </cell>
          <cell r="AF2142">
            <v>0</v>
          </cell>
          <cell r="AI2142">
            <v>2282</v>
          </cell>
          <cell r="AK2142">
            <v>0</v>
          </cell>
          <cell r="AM2142">
            <v>311</v>
          </cell>
          <cell r="AN2142">
            <v>1</v>
          </cell>
          <cell r="AO2142">
            <v>393216</v>
          </cell>
          <cell r="AQ2142">
            <v>0</v>
          </cell>
          <cell r="AR2142">
            <v>0</v>
          </cell>
          <cell r="AS2142" t="str">
            <v>Ы</v>
          </cell>
          <cell r="AT2142" t="str">
            <v>Ы</v>
          </cell>
          <cell r="AU2142">
            <v>0</v>
          </cell>
          <cell r="AV2142">
            <v>0</v>
          </cell>
          <cell r="AW2142">
            <v>23</v>
          </cell>
          <cell r="AX2142">
            <v>1</v>
          </cell>
          <cell r="AY2142">
            <v>0</v>
          </cell>
          <cell r="AZ2142">
            <v>0</v>
          </cell>
          <cell r="BA2142">
            <v>0</v>
          </cell>
          <cell r="BB2142">
            <v>0</v>
          </cell>
          <cell r="BC2142">
            <v>38828</v>
          </cell>
        </row>
        <row r="2143">
          <cell r="A2143">
            <v>2006</v>
          </cell>
          <cell r="B2143">
            <v>3</v>
          </cell>
          <cell r="C2143">
            <v>155</v>
          </cell>
          <cell r="D2143">
            <v>21</v>
          </cell>
          <cell r="E2143">
            <v>792020</v>
          </cell>
          <cell r="F2143">
            <v>0</v>
          </cell>
          <cell r="G2143" t="str">
            <v>Затраты по ШПЗ (основные)</v>
          </cell>
          <cell r="H2143">
            <v>2011</v>
          </cell>
          <cell r="I2143">
            <v>7920</v>
          </cell>
          <cell r="J2143">
            <v>48071.89</v>
          </cell>
          <cell r="K2143">
            <v>1</v>
          </cell>
          <cell r="L2143">
            <v>0</v>
          </cell>
          <cell r="M2143">
            <v>0</v>
          </cell>
          <cell r="N2143">
            <v>0</v>
          </cell>
          <cell r="R2143">
            <v>0</v>
          </cell>
          <cell r="S2143">
            <v>0</v>
          </cell>
          <cell r="T2143">
            <v>0</v>
          </cell>
          <cell r="U2143">
            <v>35</v>
          </cell>
          <cell r="V2143">
            <v>0</v>
          </cell>
          <cell r="W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35</v>
          </cell>
          <cell r="AE2143">
            <v>450000</v>
          </cell>
          <cell r="AF2143">
            <v>0</v>
          </cell>
          <cell r="AI2143">
            <v>2282</v>
          </cell>
          <cell r="AK2143">
            <v>0</v>
          </cell>
          <cell r="AM2143">
            <v>312</v>
          </cell>
          <cell r="AN2143">
            <v>1</v>
          </cell>
          <cell r="AO2143">
            <v>393216</v>
          </cell>
          <cell r="AQ2143">
            <v>0</v>
          </cell>
          <cell r="AR2143">
            <v>0</v>
          </cell>
          <cell r="AS2143" t="str">
            <v>Ы</v>
          </cell>
          <cell r="AT2143" t="str">
            <v>Ы</v>
          </cell>
          <cell r="AU2143">
            <v>0</v>
          </cell>
          <cell r="AV2143">
            <v>0</v>
          </cell>
          <cell r="AW2143">
            <v>23</v>
          </cell>
          <cell r="AX2143">
            <v>1</v>
          </cell>
          <cell r="AY2143">
            <v>0</v>
          </cell>
          <cell r="AZ2143">
            <v>0</v>
          </cell>
          <cell r="BA2143">
            <v>0</v>
          </cell>
          <cell r="BB2143">
            <v>0</v>
          </cell>
          <cell r="BC2143">
            <v>38828</v>
          </cell>
        </row>
        <row r="2144">
          <cell r="A2144">
            <v>2006</v>
          </cell>
          <cell r="B2144">
            <v>3</v>
          </cell>
          <cell r="C2144">
            <v>156</v>
          </cell>
          <cell r="D2144">
            <v>21</v>
          </cell>
          <cell r="E2144">
            <v>792020</v>
          </cell>
          <cell r="F2144">
            <v>0</v>
          </cell>
          <cell r="G2144" t="str">
            <v>Затраты по ШПЗ (основные)</v>
          </cell>
          <cell r="H2144">
            <v>2011</v>
          </cell>
          <cell r="I2144">
            <v>7920</v>
          </cell>
          <cell r="J2144">
            <v>5223.12</v>
          </cell>
          <cell r="K2144">
            <v>1</v>
          </cell>
          <cell r="L2144">
            <v>0</v>
          </cell>
          <cell r="M2144">
            <v>0</v>
          </cell>
          <cell r="N2144">
            <v>0</v>
          </cell>
          <cell r="R2144">
            <v>0</v>
          </cell>
          <cell r="S2144">
            <v>0</v>
          </cell>
          <cell r="T2144">
            <v>0</v>
          </cell>
          <cell r="U2144">
            <v>35</v>
          </cell>
          <cell r="V2144">
            <v>0</v>
          </cell>
          <cell r="W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35</v>
          </cell>
          <cell r="AE2144">
            <v>460000</v>
          </cell>
          <cell r="AF2144">
            <v>0</v>
          </cell>
          <cell r="AI2144">
            <v>2282</v>
          </cell>
          <cell r="AK2144">
            <v>0</v>
          </cell>
          <cell r="AM2144">
            <v>313</v>
          </cell>
          <cell r="AN2144">
            <v>1</v>
          </cell>
          <cell r="AO2144">
            <v>393216</v>
          </cell>
          <cell r="AQ2144">
            <v>0</v>
          </cell>
          <cell r="AR2144">
            <v>0</v>
          </cell>
          <cell r="AS2144" t="str">
            <v>Ы</v>
          </cell>
          <cell r="AT2144" t="str">
            <v>Ы</v>
          </cell>
          <cell r="AU2144">
            <v>0</v>
          </cell>
          <cell r="AV2144">
            <v>0</v>
          </cell>
          <cell r="AW2144">
            <v>23</v>
          </cell>
          <cell r="AX2144">
            <v>1</v>
          </cell>
          <cell r="AY2144">
            <v>0</v>
          </cell>
          <cell r="AZ2144">
            <v>0</v>
          </cell>
          <cell r="BA2144">
            <v>0</v>
          </cell>
          <cell r="BB2144">
            <v>0</v>
          </cell>
          <cell r="BC2144">
            <v>38828</v>
          </cell>
        </row>
        <row r="2145">
          <cell r="A2145">
            <v>2006</v>
          </cell>
          <cell r="B2145">
            <v>3</v>
          </cell>
          <cell r="C2145">
            <v>157</v>
          </cell>
          <cell r="D2145">
            <v>21</v>
          </cell>
          <cell r="E2145">
            <v>792020</v>
          </cell>
          <cell r="F2145">
            <v>0</v>
          </cell>
          <cell r="G2145" t="str">
            <v>Затраты по ШПЗ (основные)</v>
          </cell>
          <cell r="H2145">
            <v>2011</v>
          </cell>
          <cell r="I2145">
            <v>7920</v>
          </cell>
          <cell r="J2145">
            <v>9428.58</v>
          </cell>
          <cell r="K2145">
            <v>1</v>
          </cell>
          <cell r="L2145">
            <v>0</v>
          </cell>
          <cell r="M2145">
            <v>0</v>
          </cell>
          <cell r="N2145">
            <v>0</v>
          </cell>
          <cell r="R2145">
            <v>0</v>
          </cell>
          <cell r="S2145">
            <v>0</v>
          </cell>
          <cell r="T2145">
            <v>0</v>
          </cell>
          <cell r="U2145">
            <v>35</v>
          </cell>
          <cell r="V2145">
            <v>0</v>
          </cell>
          <cell r="W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35</v>
          </cell>
          <cell r="AE2145">
            <v>465000</v>
          </cell>
          <cell r="AF2145">
            <v>0</v>
          </cell>
          <cell r="AI2145">
            <v>2282</v>
          </cell>
          <cell r="AK2145">
            <v>0</v>
          </cell>
          <cell r="AM2145">
            <v>314</v>
          </cell>
          <cell r="AN2145">
            <v>1</v>
          </cell>
          <cell r="AO2145">
            <v>393216</v>
          </cell>
          <cell r="AQ2145">
            <v>0</v>
          </cell>
          <cell r="AR2145">
            <v>0</v>
          </cell>
          <cell r="AS2145" t="str">
            <v>Ы</v>
          </cell>
          <cell r="AT2145" t="str">
            <v>Ы</v>
          </cell>
          <cell r="AU2145">
            <v>0</v>
          </cell>
          <cell r="AV2145">
            <v>0</v>
          </cell>
          <cell r="AW2145">
            <v>23</v>
          </cell>
          <cell r="AX2145">
            <v>1</v>
          </cell>
          <cell r="AY2145">
            <v>0</v>
          </cell>
          <cell r="AZ2145">
            <v>0</v>
          </cell>
          <cell r="BA2145">
            <v>0</v>
          </cell>
          <cell r="BB2145">
            <v>0</v>
          </cell>
          <cell r="BC2145">
            <v>38828</v>
          </cell>
        </row>
        <row r="2146">
          <cell r="A2146">
            <v>2006</v>
          </cell>
          <cell r="B2146">
            <v>3</v>
          </cell>
          <cell r="C2146">
            <v>158</v>
          </cell>
          <cell r="D2146">
            <v>21</v>
          </cell>
          <cell r="E2146">
            <v>792020</v>
          </cell>
          <cell r="F2146">
            <v>0</v>
          </cell>
          <cell r="G2146" t="str">
            <v>Затраты по ШПЗ (основные)</v>
          </cell>
          <cell r="H2146">
            <v>2011</v>
          </cell>
          <cell r="I2146">
            <v>7920</v>
          </cell>
          <cell r="J2146">
            <v>50403.47</v>
          </cell>
          <cell r="K2146">
            <v>1</v>
          </cell>
          <cell r="L2146">
            <v>0</v>
          </cell>
          <cell r="M2146">
            <v>0</v>
          </cell>
          <cell r="N2146">
            <v>0</v>
          </cell>
          <cell r="R2146">
            <v>0</v>
          </cell>
          <cell r="S2146">
            <v>0</v>
          </cell>
          <cell r="T2146">
            <v>0</v>
          </cell>
          <cell r="U2146">
            <v>35</v>
          </cell>
          <cell r="V2146">
            <v>0</v>
          </cell>
          <cell r="W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35</v>
          </cell>
          <cell r="AE2146">
            <v>501102</v>
          </cell>
          <cell r="AF2146">
            <v>0</v>
          </cell>
          <cell r="AI2146">
            <v>2282</v>
          </cell>
          <cell r="AK2146">
            <v>0</v>
          </cell>
          <cell r="AM2146">
            <v>315</v>
          </cell>
          <cell r="AN2146">
            <v>1</v>
          </cell>
          <cell r="AO2146">
            <v>393216</v>
          </cell>
          <cell r="AQ2146">
            <v>0</v>
          </cell>
          <cell r="AR2146">
            <v>0</v>
          </cell>
          <cell r="AS2146" t="str">
            <v>Ы</v>
          </cell>
          <cell r="AT2146" t="str">
            <v>Ы</v>
          </cell>
          <cell r="AU2146">
            <v>0</v>
          </cell>
          <cell r="AV2146">
            <v>0</v>
          </cell>
          <cell r="AW2146">
            <v>23</v>
          </cell>
          <cell r="AX2146">
            <v>1</v>
          </cell>
          <cell r="AY2146">
            <v>0</v>
          </cell>
          <cell r="AZ2146">
            <v>0</v>
          </cell>
          <cell r="BA2146">
            <v>0</v>
          </cell>
          <cell r="BB2146">
            <v>0</v>
          </cell>
          <cell r="BC2146">
            <v>38828</v>
          </cell>
        </row>
        <row r="2147">
          <cell r="A2147">
            <v>2006</v>
          </cell>
          <cell r="B2147">
            <v>3</v>
          </cell>
          <cell r="C2147">
            <v>159</v>
          </cell>
          <cell r="D2147">
            <v>21</v>
          </cell>
          <cell r="E2147">
            <v>792020</v>
          </cell>
          <cell r="F2147">
            <v>0</v>
          </cell>
          <cell r="G2147" t="str">
            <v>Затраты по ШПЗ (основные)</v>
          </cell>
          <cell r="H2147">
            <v>2011</v>
          </cell>
          <cell r="I2147">
            <v>7920</v>
          </cell>
          <cell r="J2147">
            <v>30318.84</v>
          </cell>
          <cell r="K2147">
            <v>1</v>
          </cell>
          <cell r="L2147">
            <v>0</v>
          </cell>
          <cell r="M2147">
            <v>0</v>
          </cell>
          <cell r="N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35</v>
          </cell>
          <cell r="V2147">
            <v>0</v>
          </cell>
          <cell r="W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35</v>
          </cell>
          <cell r="AE2147">
            <v>501103</v>
          </cell>
          <cell r="AF2147">
            <v>0</v>
          </cell>
          <cell r="AI2147">
            <v>2282</v>
          </cell>
          <cell r="AK2147">
            <v>0</v>
          </cell>
          <cell r="AM2147">
            <v>316</v>
          </cell>
          <cell r="AN2147">
            <v>1</v>
          </cell>
          <cell r="AO2147">
            <v>393216</v>
          </cell>
          <cell r="AQ2147">
            <v>0</v>
          </cell>
          <cell r="AR2147">
            <v>0</v>
          </cell>
          <cell r="AS2147" t="str">
            <v>Ы</v>
          </cell>
          <cell r="AT2147" t="str">
            <v>Ы</v>
          </cell>
          <cell r="AU2147">
            <v>0</v>
          </cell>
          <cell r="AV2147">
            <v>0</v>
          </cell>
          <cell r="AW2147">
            <v>23</v>
          </cell>
          <cell r="AX2147">
            <v>1</v>
          </cell>
          <cell r="AY2147">
            <v>0</v>
          </cell>
          <cell r="AZ2147">
            <v>0</v>
          </cell>
          <cell r="BA2147">
            <v>0</v>
          </cell>
          <cell r="BB2147">
            <v>0</v>
          </cell>
          <cell r="BC2147">
            <v>38828</v>
          </cell>
        </row>
        <row r="2148">
          <cell r="A2148">
            <v>2006</v>
          </cell>
          <cell r="B2148">
            <v>3</v>
          </cell>
          <cell r="C2148">
            <v>160</v>
          </cell>
          <cell r="D2148">
            <v>21</v>
          </cell>
          <cell r="E2148">
            <v>792020</v>
          </cell>
          <cell r="F2148">
            <v>0</v>
          </cell>
          <cell r="G2148" t="str">
            <v>Затраты по ШПЗ (основные)</v>
          </cell>
          <cell r="H2148">
            <v>2011</v>
          </cell>
          <cell r="I2148">
            <v>7920</v>
          </cell>
          <cell r="J2148">
            <v>57922.53</v>
          </cell>
          <cell r="K2148">
            <v>1</v>
          </cell>
          <cell r="L2148">
            <v>0</v>
          </cell>
          <cell r="M2148">
            <v>0</v>
          </cell>
          <cell r="N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35</v>
          </cell>
          <cell r="V2148">
            <v>0</v>
          </cell>
          <cell r="W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35</v>
          </cell>
          <cell r="AE2148">
            <v>501105</v>
          </cell>
          <cell r="AF2148">
            <v>0</v>
          </cell>
          <cell r="AI2148">
            <v>2282</v>
          </cell>
          <cell r="AK2148">
            <v>0</v>
          </cell>
          <cell r="AM2148">
            <v>317</v>
          </cell>
          <cell r="AN2148">
            <v>1</v>
          </cell>
          <cell r="AO2148">
            <v>393216</v>
          </cell>
          <cell r="AQ2148">
            <v>0</v>
          </cell>
          <cell r="AR2148">
            <v>0</v>
          </cell>
          <cell r="AS2148" t="str">
            <v>Ы</v>
          </cell>
          <cell r="AT2148" t="str">
            <v>Ы</v>
          </cell>
          <cell r="AU2148">
            <v>0</v>
          </cell>
          <cell r="AV2148">
            <v>0</v>
          </cell>
          <cell r="AW2148">
            <v>23</v>
          </cell>
          <cell r="AX2148">
            <v>1</v>
          </cell>
          <cell r="AY2148">
            <v>0</v>
          </cell>
          <cell r="AZ2148">
            <v>0</v>
          </cell>
          <cell r="BA2148">
            <v>0</v>
          </cell>
          <cell r="BB2148">
            <v>0</v>
          </cell>
          <cell r="BC2148">
            <v>38828</v>
          </cell>
        </row>
        <row r="2149">
          <cell r="A2149">
            <v>2006</v>
          </cell>
          <cell r="B2149">
            <v>3</v>
          </cell>
          <cell r="C2149">
            <v>161</v>
          </cell>
          <cell r="D2149">
            <v>21</v>
          </cell>
          <cell r="E2149">
            <v>792020</v>
          </cell>
          <cell r="F2149">
            <v>0</v>
          </cell>
          <cell r="G2149" t="str">
            <v>Затраты по ШПЗ (основные)</v>
          </cell>
          <cell r="H2149">
            <v>2011</v>
          </cell>
          <cell r="I2149">
            <v>7920</v>
          </cell>
          <cell r="J2149">
            <v>10333.99</v>
          </cell>
          <cell r="K2149">
            <v>1</v>
          </cell>
          <cell r="L2149">
            <v>0</v>
          </cell>
          <cell r="M2149">
            <v>0</v>
          </cell>
          <cell r="N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35</v>
          </cell>
          <cell r="V2149">
            <v>0</v>
          </cell>
          <cell r="W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35</v>
          </cell>
          <cell r="AE2149">
            <v>501106</v>
          </cell>
          <cell r="AF2149">
            <v>0</v>
          </cell>
          <cell r="AI2149">
            <v>2282</v>
          </cell>
          <cell r="AK2149">
            <v>0</v>
          </cell>
          <cell r="AM2149">
            <v>318</v>
          </cell>
          <cell r="AN2149">
            <v>1</v>
          </cell>
          <cell r="AO2149">
            <v>393216</v>
          </cell>
          <cell r="AQ2149">
            <v>0</v>
          </cell>
          <cell r="AR2149">
            <v>0</v>
          </cell>
          <cell r="AS2149" t="str">
            <v>Ы</v>
          </cell>
          <cell r="AT2149" t="str">
            <v>Ы</v>
          </cell>
          <cell r="AU2149">
            <v>0</v>
          </cell>
          <cell r="AV2149">
            <v>0</v>
          </cell>
          <cell r="AW2149">
            <v>23</v>
          </cell>
          <cell r="AX2149">
            <v>1</v>
          </cell>
          <cell r="AY2149">
            <v>0</v>
          </cell>
          <cell r="AZ2149">
            <v>0</v>
          </cell>
          <cell r="BA2149">
            <v>0</v>
          </cell>
          <cell r="BB2149">
            <v>0</v>
          </cell>
          <cell r="BC2149">
            <v>38828</v>
          </cell>
        </row>
        <row r="2150">
          <cell r="A2150">
            <v>2006</v>
          </cell>
          <cell r="B2150">
            <v>3</v>
          </cell>
          <cell r="C2150">
            <v>162</v>
          </cell>
          <cell r="D2150">
            <v>21</v>
          </cell>
          <cell r="E2150">
            <v>792020</v>
          </cell>
          <cell r="F2150">
            <v>0</v>
          </cell>
          <cell r="G2150" t="str">
            <v>Затраты по ШПЗ (основные)</v>
          </cell>
          <cell r="H2150">
            <v>2011</v>
          </cell>
          <cell r="I2150">
            <v>7920</v>
          </cell>
          <cell r="J2150">
            <v>31517.55</v>
          </cell>
          <cell r="K2150">
            <v>1</v>
          </cell>
          <cell r="L2150">
            <v>0</v>
          </cell>
          <cell r="M2150">
            <v>0</v>
          </cell>
          <cell r="N2150">
            <v>0</v>
          </cell>
          <cell r="R2150">
            <v>0</v>
          </cell>
          <cell r="S2150">
            <v>0</v>
          </cell>
          <cell r="T2150">
            <v>0</v>
          </cell>
          <cell r="U2150">
            <v>35</v>
          </cell>
          <cell r="V2150">
            <v>0</v>
          </cell>
          <cell r="W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35</v>
          </cell>
          <cell r="AE2150">
            <v>503000</v>
          </cell>
          <cell r="AF2150">
            <v>0</v>
          </cell>
          <cell r="AI2150">
            <v>2282</v>
          </cell>
          <cell r="AK2150">
            <v>0</v>
          </cell>
          <cell r="AM2150">
            <v>319</v>
          </cell>
          <cell r="AN2150">
            <v>1</v>
          </cell>
          <cell r="AO2150">
            <v>393216</v>
          </cell>
          <cell r="AQ2150">
            <v>0</v>
          </cell>
          <cell r="AR2150">
            <v>0</v>
          </cell>
          <cell r="AS2150" t="str">
            <v>Ы</v>
          </cell>
          <cell r="AT2150" t="str">
            <v>Ы</v>
          </cell>
          <cell r="AU2150">
            <v>0</v>
          </cell>
          <cell r="AV2150">
            <v>0</v>
          </cell>
          <cell r="AW2150">
            <v>23</v>
          </cell>
          <cell r="AX2150">
            <v>1</v>
          </cell>
          <cell r="AY2150">
            <v>0</v>
          </cell>
          <cell r="AZ2150">
            <v>0</v>
          </cell>
          <cell r="BA2150">
            <v>0</v>
          </cell>
          <cell r="BB2150">
            <v>0</v>
          </cell>
          <cell r="BC2150">
            <v>38828</v>
          </cell>
        </row>
        <row r="2151">
          <cell r="A2151">
            <v>2006</v>
          </cell>
          <cell r="B2151">
            <v>3</v>
          </cell>
          <cell r="C2151">
            <v>163</v>
          </cell>
          <cell r="D2151">
            <v>21</v>
          </cell>
          <cell r="E2151">
            <v>792020</v>
          </cell>
          <cell r="F2151">
            <v>0</v>
          </cell>
          <cell r="G2151" t="str">
            <v>Затраты по ШПЗ (основные)</v>
          </cell>
          <cell r="H2151">
            <v>2011</v>
          </cell>
          <cell r="I2151">
            <v>7920</v>
          </cell>
          <cell r="J2151">
            <v>2690.36</v>
          </cell>
          <cell r="K2151">
            <v>1</v>
          </cell>
          <cell r="L2151">
            <v>0</v>
          </cell>
          <cell r="M2151">
            <v>0</v>
          </cell>
          <cell r="N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35</v>
          </cell>
          <cell r="V2151">
            <v>0</v>
          </cell>
          <cell r="W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35</v>
          </cell>
          <cell r="AE2151">
            <v>504100</v>
          </cell>
          <cell r="AF2151">
            <v>0</v>
          </cell>
          <cell r="AI2151">
            <v>2282</v>
          </cell>
          <cell r="AK2151">
            <v>0</v>
          </cell>
          <cell r="AM2151">
            <v>320</v>
          </cell>
          <cell r="AN2151">
            <v>1</v>
          </cell>
          <cell r="AO2151">
            <v>393216</v>
          </cell>
          <cell r="AQ2151">
            <v>0</v>
          </cell>
          <cell r="AR2151">
            <v>0</v>
          </cell>
          <cell r="AS2151" t="str">
            <v>Ы</v>
          </cell>
          <cell r="AT2151" t="str">
            <v>Ы</v>
          </cell>
          <cell r="AU2151">
            <v>0</v>
          </cell>
          <cell r="AV2151">
            <v>0</v>
          </cell>
          <cell r="AW2151">
            <v>23</v>
          </cell>
          <cell r="AX2151">
            <v>1</v>
          </cell>
          <cell r="AY2151">
            <v>0</v>
          </cell>
          <cell r="AZ2151">
            <v>0</v>
          </cell>
          <cell r="BA2151">
            <v>0</v>
          </cell>
          <cell r="BB2151">
            <v>0</v>
          </cell>
          <cell r="BC2151">
            <v>38828</v>
          </cell>
        </row>
        <row r="2152">
          <cell r="A2152">
            <v>2006</v>
          </cell>
          <cell r="B2152">
            <v>3</v>
          </cell>
          <cell r="C2152">
            <v>164</v>
          </cell>
          <cell r="D2152">
            <v>21</v>
          </cell>
          <cell r="E2152">
            <v>792020</v>
          </cell>
          <cell r="F2152">
            <v>0</v>
          </cell>
          <cell r="G2152" t="str">
            <v>Затраты по ШПЗ (основные)</v>
          </cell>
          <cell r="H2152">
            <v>2011</v>
          </cell>
          <cell r="I2152">
            <v>7920</v>
          </cell>
          <cell r="J2152">
            <v>27135.01</v>
          </cell>
          <cell r="K2152">
            <v>1</v>
          </cell>
          <cell r="L2152">
            <v>0</v>
          </cell>
          <cell r="M2152">
            <v>0</v>
          </cell>
          <cell r="N2152">
            <v>0</v>
          </cell>
          <cell r="R2152">
            <v>0</v>
          </cell>
          <cell r="S2152">
            <v>0</v>
          </cell>
          <cell r="T2152">
            <v>0</v>
          </cell>
          <cell r="U2152">
            <v>35</v>
          </cell>
          <cell r="V2152">
            <v>0</v>
          </cell>
          <cell r="W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35</v>
          </cell>
          <cell r="AE2152">
            <v>504200</v>
          </cell>
          <cell r="AF2152">
            <v>0</v>
          </cell>
          <cell r="AI2152">
            <v>2282</v>
          </cell>
          <cell r="AK2152">
            <v>0</v>
          </cell>
          <cell r="AM2152">
            <v>321</v>
          </cell>
          <cell r="AN2152">
            <v>1</v>
          </cell>
          <cell r="AO2152">
            <v>393216</v>
          </cell>
          <cell r="AQ2152">
            <v>0</v>
          </cell>
          <cell r="AR2152">
            <v>0</v>
          </cell>
          <cell r="AS2152" t="str">
            <v>Ы</v>
          </cell>
          <cell r="AT2152" t="str">
            <v>Ы</v>
          </cell>
          <cell r="AU2152">
            <v>0</v>
          </cell>
          <cell r="AV2152">
            <v>0</v>
          </cell>
          <cell r="AW2152">
            <v>23</v>
          </cell>
          <cell r="AX2152">
            <v>1</v>
          </cell>
          <cell r="AY2152">
            <v>0</v>
          </cell>
          <cell r="AZ2152">
            <v>0</v>
          </cell>
          <cell r="BA2152">
            <v>0</v>
          </cell>
          <cell r="BB2152">
            <v>0</v>
          </cell>
          <cell r="BC2152">
            <v>38828</v>
          </cell>
        </row>
        <row r="2153">
          <cell r="A2153">
            <v>2006</v>
          </cell>
          <cell r="B2153">
            <v>3</v>
          </cell>
          <cell r="C2153">
            <v>165</v>
          </cell>
          <cell r="D2153">
            <v>21</v>
          </cell>
          <cell r="E2153">
            <v>792020</v>
          </cell>
          <cell r="F2153">
            <v>0</v>
          </cell>
          <cell r="G2153" t="str">
            <v>Затраты по ШПЗ (основные)</v>
          </cell>
          <cell r="H2153">
            <v>2011</v>
          </cell>
          <cell r="I2153">
            <v>7920</v>
          </cell>
          <cell r="J2153">
            <v>3025.16</v>
          </cell>
          <cell r="K2153">
            <v>1</v>
          </cell>
          <cell r="L2153">
            <v>0</v>
          </cell>
          <cell r="M2153">
            <v>0</v>
          </cell>
          <cell r="N2153">
            <v>0</v>
          </cell>
          <cell r="R2153">
            <v>0</v>
          </cell>
          <cell r="S2153">
            <v>0</v>
          </cell>
          <cell r="T2153">
            <v>0</v>
          </cell>
          <cell r="U2153">
            <v>35</v>
          </cell>
          <cell r="V2153">
            <v>0</v>
          </cell>
          <cell r="W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35</v>
          </cell>
          <cell r="AE2153">
            <v>504400</v>
          </cell>
          <cell r="AF2153">
            <v>0</v>
          </cell>
          <cell r="AI2153">
            <v>2282</v>
          </cell>
          <cell r="AK2153">
            <v>0</v>
          </cell>
          <cell r="AM2153">
            <v>322</v>
          </cell>
          <cell r="AN2153">
            <v>1</v>
          </cell>
          <cell r="AO2153">
            <v>393216</v>
          </cell>
          <cell r="AQ2153">
            <v>0</v>
          </cell>
          <cell r="AR2153">
            <v>0</v>
          </cell>
          <cell r="AS2153" t="str">
            <v>Ы</v>
          </cell>
          <cell r="AT2153" t="str">
            <v>Ы</v>
          </cell>
          <cell r="AU2153">
            <v>0</v>
          </cell>
          <cell r="AV2153">
            <v>0</v>
          </cell>
          <cell r="AW2153">
            <v>23</v>
          </cell>
          <cell r="AX2153">
            <v>1</v>
          </cell>
          <cell r="AY2153">
            <v>0</v>
          </cell>
          <cell r="AZ2153">
            <v>0</v>
          </cell>
          <cell r="BA2153">
            <v>0</v>
          </cell>
          <cell r="BB2153">
            <v>0</v>
          </cell>
          <cell r="BC2153">
            <v>38828</v>
          </cell>
        </row>
        <row r="2154">
          <cell r="A2154">
            <v>2006</v>
          </cell>
          <cell r="B2154">
            <v>3</v>
          </cell>
          <cell r="C2154">
            <v>166</v>
          </cell>
          <cell r="D2154">
            <v>21</v>
          </cell>
          <cell r="E2154">
            <v>792020</v>
          </cell>
          <cell r="F2154">
            <v>0</v>
          </cell>
          <cell r="G2154" t="str">
            <v>Затраты по ШПЗ (основные)</v>
          </cell>
          <cell r="H2154">
            <v>2011</v>
          </cell>
          <cell r="I2154">
            <v>7920</v>
          </cell>
          <cell r="J2154">
            <v>24413.37</v>
          </cell>
          <cell r="K2154">
            <v>1</v>
          </cell>
          <cell r="L2154">
            <v>0</v>
          </cell>
          <cell r="M2154">
            <v>0</v>
          </cell>
          <cell r="N2154">
            <v>0</v>
          </cell>
          <cell r="R2154">
            <v>0</v>
          </cell>
          <cell r="S2154">
            <v>0</v>
          </cell>
          <cell r="T2154">
            <v>0</v>
          </cell>
          <cell r="U2154">
            <v>35</v>
          </cell>
          <cell r="V2154">
            <v>0</v>
          </cell>
          <cell r="W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35</v>
          </cell>
          <cell r="AE2154">
            <v>505100</v>
          </cell>
          <cell r="AF2154">
            <v>0</v>
          </cell>
          <cell r="AI2154">
            <v>2282</v>
          </cell>
          <cell r="AK2154">
            <v>0</v>
          </cell>
          <cell r="AM2154">
            <v>323</v>
          </cell>
          <cell r="AN2154">
            <v>1</v>
          </cell>
          <cell r="AO2154">
            <v>393216</v>
          </cell>
          <cell r="AQ2154">
            <v>0</v>
          </cell>
          <cell r="AR2154">
            <v>0</v>
          </cell>
          <cell r="AS2154" t="str">
            <v>Ы</v>
          </cell>
          <cell r="AT2154" t="str">
            <v>Ы</v>
          </cell>
          <cell r="AU2154">
            <v>0</v>
          </cell>
          <cell r="AV2154">
            <v>0</v>
          </cell>
          <cell r="AW2154">
            <v>23</v>
          </cell>
          <cell r="AX2154">
            <v>1</v>
          </cell>
          <cell r="AY2154">
            <v>0</v>
          </cell>
          <cell r="AZ2154">
            <v>0</v>
          </cell>
          <cell r="BA2154">
            <v>0</v>
          </cell>
          <cell r="BB2154">
            <v>0</v>
          </cell>
          <cell r="BC2154">
            <v>38828</v>
          </cell>
        </row>
        <row r="2155">
          <cell r="A2155">
            <v>2006</v>
          </cell>
          <cell r="B2155">
            <v>3</v>
          </cell>
          <cell r="C2155">
            <v>167</v>
          </cell>
          <cell r="D2155">
            <v>21</v>
          </cell>
          <cell r="E2155">
            <v>792020</v>
          </cell>
          <cell r="F2155">
            <v>0</v>
          </cell>
          <cell r="G2155" t="str">
            <v>Затраты по ШПЗ (основные)</v>
          </cell>
          <cell r="H2155">
            <v>2011</v>
          </cell>
          <cell r="I2155">
            <v>7920</v>
          </cell>
          <cell r="J2155">
            <v>55148.28</v>
          </cell>
          <cell r="K2155">
            <v>1</v>
          </cell>
          <cell r="L2155">
            <v>0</v>
          </cell>
          <cell r="M2155">
            <v>0</v>
          </cell>
          <cell r="N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35</v>
          </cell>
          <cell r="V2155">
            <v>0</v>
          </cell>
          <cell r="W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35</v>
          </cell>
          <cell r="AE2155">
            <v>505200</v>
          </cell>
          <cell r="AF2155">
            <v>0</v>
          </cell>
          <cell r="AI2155">
            <v>2282</v>
          </cell>
          <cell r="AK2155">
            <v>0</v>
          </cell>
          <cell r="AM2155">
            <v>324</v>
          </cell>
          <cell r="AN2155">
            <v>1</v>
          </cell>
          <cell r="AO2155">
            <v>393216</v>
          </cell>
          <cell r="AQ2155">
            <v>0</v>
          </cell>
          <cell r="AR2155">
            <v>0</v>
          </cell>
          <cell r="AS2155" t="str">
            <v>Ы</v>
          </cell>
          <cell r="AT2155" t="str">
            <v>Ы</v>
          </cell>
          <cell r="AU2155">
            <v>0</v>
          </cell>
          <cell r="AV2155">
            <v>0</v>
          </cell>
          <cell r="AW2155">
            <v>23</v>
          </cell>
          <cell r="AX2155">
            <v>1</v>
          </cell>
          <cell r="AY2155">
            <v>0</v>
          </cell>
          <cell r="AZ2155">
            <v>0</v>
          </cell>
          <cell r="BA2155">
            <v>0</v>
          </cell>
          <cell r="BB2155">
            <v>0</v>
          </cell>
          <cell r="BC2155">
            <v>38828</v>
          </cell>
        </row>
        <row r="2156">
          <cell r="A2156">
            <v>2006</v>
          </cell>
          <cell r="B2156">
            <v>3</v>
          </cell>
          <cell r="C2156">
            <v>168</v>
          </cell>
          <cell r="D2156">
            <v>21</v>
          </cell>
          <cell r="E2156">
            <v>792020</v>
          </cell>
          <cell r="F2156">
            <v>0</v>
          </cell>
          <cell r="G2156" t="str">
            <v>Затраты по ШПЗ (основные)</v>
          </cell>
          <cell r="H2156">
            <v>2011</v>
          </cell>
          <cell r="I2156">
            <v>7920</v>
          </cell>
          <cell r="J2156">
            <v>185.9</v>
          </cell>
          <cell r="K2156">
            <v>1</v>
          </cell>
          <cell r="L2156">
            <v>0</v>
          </cell>
          <cell r="M2156">
            <v>0</v>
          </cell>
          <cell r="N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35</v>
          </cell>
          <cell r="V2156">
            <v>0</v>
          </cell>
          <cell r="W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35</v>
          </cell>
          <cell r="AE2156">
            <v>505300</v>
          </cell>
          <cell r="AF2156">
            <v>0</v>
          </cell>
          <cell r="AI2156">
            <v>2282</v>
          </cell>
          <cell r="AK2156">
            <v>0</v>
          </cell>
          <cell r="AM2156">
            <v>325</v>
          </cell>
          <cell r="AN2156">
            <v>1</v>
          </cell>
          <cell r="AO2156">
            <v>393216</v>
          </cell>
          <cell r="AQ2156">
            <v>0</v>
          </cell>
          <cell r="AR2156">
            <v>0</v>
          </cell>
          <cell r="AS2156" t="str">
            <v>Ы</v>
          </cell>
          <cell r="AT2156" t="str">
            <v>Ы</v>
          </cell>
          <cell r="AU2156">
            <v>0</v>
          </cell>
          <cell r="AV2156">
            <v>0</v>
          </cell>
          <cell r="AW2156">
            <v>23</v>
          </cell>
          <cell r="AX2156">
            <v>1</v>
          </cell>
          <cell r="AY2156">
            <v>0</v>
          </cell>
          <cell r="AZ2156">
            <v>0</v>
          </cell>
          <cell r="BA2156">
            <v>0</v>
          </cell>
          <cell r="BB2156">
            <v>0</v>
          </cell>
          <cell r="BC2156">
            <v>38828</v>
          </cell>
        </row>
        <row r="2157">
          <cell r="A2157">
            <v>2006</v>
          </cell>
          <cell r="B2157">
            <v>3</v>
          </cell>
          <cell r="C2157">
            <v>169</v>
          </cell>
          <cell r="D2157">
            <v>21</v>
          </cell>
          <cell r="E2157">
            <v>792020</v>
          </cell>
          <cell r="F2157">
            <v>0</v>
          </cell>
          <cell r="G2157" t="str">
            <v>Затраты по ШПЗ (основные)</v>
          </cell>
          <cell r="H2157">
            <v>2011</v>
          </cell>
          <cell r="I2157">
            <v>7920</v>
          </cell>
          <cell r="J2157">
            <v>1863.33</v>
          </cell>
          <cell r="K2157">
            <v>1</v>
          </cell>
          <cell r="L2157">
            <v>0</v>
          </cell>
          <cell r="M2157">
            <v>0</v>
          </cell>
          <cell r="N2157">
            <v>0</v>
          </cell>
          <cell r="R2157">
            <v>0</v>
          </cell>
          <cell r="S2157">
            <v>0</v>
          </cell>
          <cell r="T2157">
            <v>0</v>
          </cell>
          <cell r="U2157">
            <v>35</v>
          </cell>
          <cell r="V2157">
            <v>0</v>
          </cell>
          <cell r="W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35</v>
          </cell>
          <cell r="AE2157">
            <v>508700</v>
          </cell>
          <cell r="AF2157">
            <v>0</v>
          </cell>
          <cell r="AI2157">
            <v>2282</v>
          </cell>
          <cell r="AK2157">
            <v>0</v>
          </cell>
          <cell r="AM2157">
            <v>326</v>
          </cell>
          <cell r="AN2157">
            <v>1</v>
          </cell>
          <cell r="AO2157">
            <v>393216</v>
          </cell>
          <cell r="AQ2157">
            <v>0</v>
          </cell>
          <cell r="AR2157">
            <v>0</v>
          </cell>
          <cell r="AS2157" t="str">
            <v>Ы</v>
          </cell>
          <cell r="AT2157" t="str">
            <v>Ы</v>
          </cell>
          <cell r="AU2157">
            <v>0</v>
          </cell>
          <cell r="AV2157">
            <v>0</v>
          </cell>
          <cell r="AW2157">
            <v>23</v>
          </cell>
          <cell r="AX2157">
            <v>1</v>
          </cell>
          <cell r="AY2157">
            <v>0</v>
          </cell>
          <cell r="AZ2157">
            <v>0</v>
          </cell>
          <cell r="BA2157">
            <v>0</v>
          </cell>
          <cell r="BB2157">
            <v>0</v>
          </cell>
          <cell r="BC2157">
            <v>38828</v>
          </cell>
        </row>
        <row r="2158">
          <cell r="A2158">
            <v>2006</v>
          </cell>
          <cell r="B2158">
            <v>3</v>
          </cell>
          <cell r="C2158">
            <v>170</v>
          </cell>
          <cell r="D2158">
            <v>21</v>
          </cell>
          <cell r="E2158">
            <v>792020</v>
          </cell>
          <cell r="F2158">
            <v>0</v>
          </cell>
          <cell r="G2158" t="str">
            <v>Затраты по ШПЗ (основные)</v>
          </cell>
          <cell r="H2158">
            <v>2011</v>
          </cell>
          <cell r="I2158">
            <v>7920</v>
          </cell>
          <cell r="J2158">
            <v>286791.59999999998</v>
          </cell>
          <cell r="K2158">
            <v>1</v>
          </cell>
          <cell r="L2158">
            <v>0</v>
          </cell>
          <cell r="M2158">
            <v>0</v>
          </cell>
          <cell r="N2158">
            <v>0</v>
          </cell>
          <cell r="R2158">
            <v>0</v>
          </cell>
          <cell r="S2158">
            <v>0</v>
          </cell>
          <cell r="T2158">
            <v>0</v>
          </cell>
          <cell r="U2158">
            <v>35</v>
          </cell>
          <cell r="V2158">
            <v>0</v>
          </cell>
          <cell r="W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35</v>
          </cell>
          <cell r="AE2158">
            <v>510100</v>
          </cell>
          <cell r="AF2158">
            <v>0</v>
          </cell>
          <cell r="AI2158">
            <v>2282</v>
          </cell>
          <cell r="AK2158">
            <v>0</v>
          </cell>
          <cell r="AM2158">
            <v>327</v>
          </cell>
          <cell r="AN2158">
            <v>1</v>
          </cell>
          <cell r="AO2158">
            <v>393216</v>
          </cell>
          <cell r="AQ2158">
            <v>0</v>
          </cell>
          <cell r="AR2158">
            <v>0</v>
          </cell>
          <cell r="AS2158" t="str">
            <v>Ы</v>
          </cell>
          <cell r="AT2158" t="str">
            <v>Ы</v>
          </cell>
          <cell r="AU2158">
            <v>0</v>
          </cell>
          <cell r="AV2158">
            <v>0</v>
          </cell>
          <cell r="AW2158">
            <v>23</v>
          </cell>
          <cell r="AX2158">
            <v>1</v>
          </cell>
          <cell r="AY2158">
            <v>0</v>
          </cell>
          <cell r="AZ2158">
            <v>0</v>
          </cell>
          <cell r="BA2158">
            <v>0</v>
          </cell>
          <cell r="BB2158">
            <v>0</v>
          </cell>
          <cell r="BC2158">
            <v>38828</v>
          </cell>
        </row>
        <row r="2159">
          <cell r="A2159">
            <v>2006</v>
          </cell>
          <cell r="B2159">
            <v>3</v>
          </cell>
          <cell r="C2159">
            <v>171</v>
          </cell>
          <cell r="D2159">
            <v>21</v>
          </cell>
          <cell r="E2159">
            <v>792020</v>
          </cell>
          <cell r="F2159">
            <v>0</v>
          </cell>
          <cell r="G2159" t="str">
            <v>Затраты по ШПЗ (основные)</v>
          </cell>
          <cell r="H2159">
            <v>2011</v>
          </cell>
          <cell r="I2159">
            <v>7920</v>
          </cell>
          <cell r="J2159">
            <v>1005.25</v>
          </cell>
          <cell r="K2159">
            <v>1</v>
          </cell>
          <cell r="L2159">
            <v>0</v>
          </cell>
          <cell r="M2159">
            <v>0</v>
          </cell>
          <cell r="N2159">
            <v>0</v>
          </cell>
          <cell r="R2159">
            <v>0</v>
          </cell>
          <cell r="S2159">
            <v>0</v>
          </cell>
          <cell r="T2159">
            <v>0</v>
          </cell>
          <cell r="U2159">
            <v>35</v>
          </cell>
          <cell r="V2159">
            <v>0</v>
          </cell>
          <cell r="W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35</v>
          </cell>
          <cell r="AE2159">
            <v>510200</v>
          </cell>
          <cell r="AF2159">
            <v>0</v>
          </cell>
          <cell r="AI2159">
            <v>2282</v>
          </cell>
          <cell r="AK2159">
            <v>0</v>
          </cell>
          <cell r="AM2159">
            <v>328</v>
          </cell>
          <cell r="AN2159">
            <v>1</v>
          </cell>
          <cell r="AO2159">
            <v>393216</v>
          </cell>
          <cell r="AQ2159">
            <v>0</v>
          </cell>
          <cell r="AR2159">
            <v>0</v>
          </cell>
          <cell r="AS2159" t="str">
            <v>Ы</v>
          </cell>
          <cell r="AT2159" t="str">
            <v>Ы</v>
          </cell>
          <cell r="AU2159">
            <v>0</v>
          </cell>
          <cell r="AV2159">
            <v>0</v>
          </cell>
          <cell r="AW2159">
            <v>23</v>
          </cell>
          <cell r="AX2159">
            <v>1</v>
          </cell>
          <cell r="AY2159">
            <v>0</v>
          </cell>
          <cell r="AZ2159">
            <v>0</v>
          </cell>
          <cell r="BA2159">
            <v>0</v>
          </cell>
          <cell r="BB2159">
            <v>0</v>
          </cell>
          <cell r="BC2159">
            <v>38828</v>
          </cell>
        </row>
        <row r="2160">
          <cell r="A2160">
            <v>2006</v>
          </cell>
          <cell r="B2160">
            <v>3</v>
          </cell>
          <cell r="C2160">
            <v>172</v>
          </cell>
          <cell r="D2160">
            <v>21</v>
          </cell>
          <cell r="E2160">
            <v>792020</v>
          </cell>
          <cell r="F2160">
            <v>0</v>
          </cell>
          <cell r="G2160" t="str">
            <v>Затраты по ШПЗ (основные)</v>
          </cell>
          <cell r="H2160">
            <v>2011</v>
          </cell>
          <cell r="I2160">
            <v>7920</v>
          </cell>
          <cell r="J2160">
            <v>813.09</v>
          </cell>
          <cell r="K2160">
            <v>1</v>
          </cell>
          <cell r="L2160">
            <v>0</v>
          </cell>
          <cell r="M2160">
            <v>0</v>
          </cell>
          <cell r="N2160">
            <v>0</v>
          </cell>
          <cell r="R2160">
            <v>0</v>
          </cell>
          <cell r="S2160">
            <v>0</v>
          </cell>
          <cell r="T2160">
            <v>0</v>
          </cell>
          <cell r="U2160">
            <v>35</v>
          </cell>
          <cell r="V2160">
            <v>0</v>
          </cell>
          <cell r="W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35</v>
          </cell>
          <cell r="AE2160">
            <v>510300</v>
          </cell>
          <cell r="AF2160">
            <v>0</v>
          </cell>
          <cell r="AI2160">
            <v>2282</v>
          </cell>
          <cell r="AK2160">
            <v>0</v>
          </cell>
          <cell r="AM2160">
            <v>329</v>
          </cell>
          <cell r="AN2160">
            <v>1</v>
          </cell>
          <cell r="AO2160">
            <v>393216</v>
          </cell>
          <cell r="AQ2160">
            <v>0</v>
          </cell>
          <cell r="AR2160">
            <v>0</v>
          </cell>
          <cell r="AS2160" t="str">
            <v>Ы</v>
          </cell>
          <cell r="AT2160" t="str">
            <v>Ы</v>
          </cell>
          <cell r="AU2160">
            <v>0</v>
          </cell>
          <cell r="AV2160">
            <v>0</v>
          </cell>
          <cell r="AW2160">
            <v>23</v>
          </cell>
          <cell r="AX2160">
            <v>1</v>
          </cell>
          <cell r="AY2160">
            <v>0</v>
          </cell>
          <cell r="AZ2160">
            <v>0</v>
          </cell>
          <cell r="BA2160">
            <v>0</v>
          </cell>
          <cell r="BB2160">
            <v>0</v>
          </cell>
          <cell r="BC2160">
            <v>38828</v>
          </cell>
        </row>
        <row r="2161">
          <cell r="A2161">
            <v>2006</v>
          </cell>
          <cell r="B2161">
            <v>3</v>
          </cell>
          <cell r="C2161">
            <v>173</v>
          </cell>
          <cell r="D2161">
            <v>21</v>
          </cell>
          <cell r="E2161">
            <v>792020</v>
          </cell>
          <cell r="F2161">
            <v>0</v>
          </cell>
          <cell r="G2161" t="str">
            <v>Затраты по ШПЗ (основные)</v>
          </cell>
          <cell r="H2161">
            <v>2011</v>
          </cell>
          <cell r="I2161">
            <v>7920</v>
          </cell>
          <cell r="J2161">
            <v>4733.1499999999996</v>
          </cell>
          <cell r="K2161">
            <v>1</v>
          </cell>
          <cell r="L2161">
            <v>0</v>
          </cell>
          <cell r="M2161">
            <v>0</v>
          </cell>
          <cell r="N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35</v>
          </cell>
          <cell r="V2161">
            <v>0</v>
          </cell>
          <cell r="W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35</v>
          </cell>
          <cell r="AE2161">
            <v>510400</v>
          </cell>
          <cell r="AF2161">
            <v>0</v>
          </cell>
          <cell r="AI2161">
            <v>2282</v>
          </cell>
          <cell r="AK2161">
            <v>0</v>
          </cell>
          <cell r="AM2161">
            <v>330</v>
          </cell>
          <cell r="AN2161">
            <v>1</v>
          </cell>
          <cell r="AO2161">
            <v>393216</v>
          </cell>
          <cell r="AQ2161">
            <v>0</v>
          </cell>
          <cell r="AR2161">
            <v>0</v>
          </cell>
          <cell r="AS2161" t="str">
            <v>Ы</v>
          </cell>
          <cell r="AT2161" t="str">
            <v>Ы</v>
          </cell>
          <cell r="AU2161">
            <v>0</v>
          </cell>
          <cell r="AV2161">
            <v>0</v>
          </cell>
          <cell r="AW2161">
            <v>23</v>
          </cell>
          <cell r="AX2161">
            <v>1</v>
          </cell>
          <cell r="AY2161">
            <v>0</v>
          </cell>
          <cell r="AZ2161">
            <v>0</v>
          </cell>
          <cell r="BA2161">
            <v>0</v>
          </cell>
          <cell r="BB2161">
            <v>0</v>
          </cell>
          <cell r="BC2161">
            <v>38828</v>
          </cell>
        </row>
        <row r="2162">
          <cell r="A2162">
            <v>2006</v>
          </cell>
          <cell r="B2162">
            <v>3</v>
          </cell>
          <cell r="C2162">
            <v>174</v>
          </cell>
          <cell r="D2162">
            <v>21</v>
          </cell>
          <cell r="E2162">
            <v>792020</v>
          </cell>
          <cell r="F2162">
            <v>0</v>
          </cell>
          <cell r="G2162" t="str">
            <v>Затраты по ШПЗ (основные)</v>
          </cell>
          <cell r="H2162">
            <v>2011</v>
          </cell>
          <cell r="I2162">
            <v>7920</v>
          </cell>
          <cell r="J2162">
            <v>337186.26</v>
          </cell>
          <cell r="K2162">
            <v>1</v>
          </cell>
          <cell r="L2162">
            <v>0</v>
          </cell>
          <cell r="M2162">
            <v>0</v>
          </cell>
          <cell r="N2162">
            <v>0</v>
          </cell>
          <cell r="R2162">
            <v>0</v>
          </cell>
          <cell r="S2162">
            <v>0</v>
          </cell>
          <cell r="T2162">
            <v>0</v>
          </cell>
          <cell r="U2162">
            <v>35</v>
          </cell>
          <cell r="V2162">
            <v>0</v>
          </cell>
          <cell r="W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35</v>
          </cell>
          <cell r="AE2162">
            <v>510600</v>
          </cell>
          <cell r="AF2162">
            <v>0</v>
          </cell>
          <cell r="AI2162">
            <v>2282</v>
          </cell>
          <cell r="AK2162">
            <v>0</v>
          </cell>
          <cell r="AM2162">
            <v>331</v>
          </cell>
          <cell r="AN2162">
            <v>1</v>
          </cell>
          <cell r="AO2162">
            <v>393216</v>
          </cell>
          <cell r="AQ2162">
            <v>0</v>
          </cell>
          <cell r="AR2162">
            <v>0</v>
          </cell>
          <cell r="AS2162" t="str">
            <v>Ы</v>
          </cell>
          <cell r="AT2162" t="str">
            <v>Ы</v>
          </cell>
          <cell r="AU2162">
            <v>0</v>
          </cell>
          <cell r="AV2162">
            <v>0</v>
          </cell>
          <cell r="AW2162">
            <v>23</v>
          </cell>
          <cell r="AX2162">
            <v>1</v>
          </cell>
          <cell r="AY2162">
            <v>0</v>
          </cell>
          <cell r="AZ2162">
            <v>0</v>
          </cell>
          <cell r="BA2162">
            <v>0</v>
          </cell>
          <cell r="BB2162">
            <v>0</v>
          </cell>
          <cell r="BC2162">
            <v>38828</v>
          </cell>
        </row>
        <row r="2163">
          <cell r="A2163">
            <v>2006</v>
          </cell>
          <cell r="B2163">
            <v>3</v>
          </cell>
          <cell r="C2163">
            <v>175</v>
          </cell>
          <cell r="D2163">
            <v>21</v>
          </cell>
          <cell r="E2163">
            <v>792020</v>
          </cell>
          <cell r="F2163">
            <v>0</v>
          </cell>
          <cell r="G2163" t="str">
            <v>Затраты по ШПЗ (основные)</v>
          </cell>
          <cell r="H2163">
            <v>2011</v>
          </cell>
          <cell r="I2163">
            <v>7920</v>
          </cell>
          <cell r="J2163">
            <v>24.14</v>
          </cell>
          <cell r="K2163">
            <v>1</v>
          </cell>
          <cell r="L2163">
            <v>0</v>
          </cell>
          <cell r="M2163">
            <v>0</v>
          </cell>
          <cell r="N2163">
            <v>0</v>
          </cell>
          <cell r="R2163">
            <v>0</v>
          </cell>
          <cell r="S2163">
            <v>0</v>
          </cell>
          <cell r="T2163">
            <v>0</v>
          </cell>
          <cell r="U2163">
            <v>35</v>
          </cell>
          <cell r="V2163">
            <v>0</v>
          </cell>
          <cell r="W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35</v>
          </cell>
          <cell r="AE2163">
            <v>512000</v>
          </cell>
          <cell r="AF2163">
            <v>0</v>
          </cell>
          <cell r="AI2163">
            <v>2282</v>
          </cell>
          <cell r="AK2163">
            <v>0</v>
          </cell>
          <cell r="AM2163">
            <v>332</v>
          </cell>
          <cell r="AN2163">
            <v>1</v>
          </cell>
          <cell r="AO2163">
            <v>393216</v>
          </cell>
          <cell r="AQ2163">
            <v>0</v>
          </cell>
          <cell r="AR2163">
            <v>0</v>
          </cell>
          <cell r="AS2163" t="str">
            <v>Ы</v>
          </cell>
          <cell r="AT2163" t="str">
            <v>Ы</v>
          </cell>
          <cell r="AU2163">
            <v>0</v>
          </cell>
          <cell r="AV2163">
            <v>0</v>
          </cell>
          <cell r="AW2163">
            <v>23</v>
          </cell>
          <cell r="AX2163">
            <v>1</v>
          </cell>
          <cell r="AY2163">
            <v>0</v>
          </cell>
          <cell r="AZ2163">
            <v>0</v>
          </cell>
          <cell r="BA2163">
            <v>0</v>
          </cell>
          <cell r="BB2163">
            <v>0</v>
          </cell>
          <cell r="BC2163">
            <v>38828</v>
          </cell>
        </row>
        <row r="2164">
          <cell r="A2164">
            <v>2006</v>
          </cell>
          <cell r="B2164">
            <v>3</v>
          </cell>
          <cell r="C2164">
            <v>176</v>
          </cell>
          <cell r="D2164">
            <v>21</v>
          </cell>
          <cell r="E2164">
            <v>792020</v>
          </cell>
          <cell r="F2164">
            <v>0</v>
          </cell>
          <cell r="G2164" t="str">
            <v>Затраты по ШПЗ (основные)</v>
          </cell>
          <cell r="H2164">
            <v>2011</v>
          </cell>
          <cell r="I2164">
            <v>7920</v>
          </cell>
          <cell r="J2164">
            <v>4044.51</v>
          </cell>
          <cell r="K2164">
            <v>1</v>
          </cell>
          <cell r="L2164">
            <v>0</v>
          </cell>
          <cell r="M2164">
            <v>0</v>
          </cell>
          <cell r="N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35</v>
          </cell>
          <cell r="V2164">
            <v>0</v>
          </cell>
          <cell r="W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35</v>
          </cell>
          <cell r="AE2164">
            <v>530000</v>
          </cell>
          <cell r="AF2164">
            <v>0</v>
          </cell>
          <cell r="AI2164">
            <v>2282</v>
          </cell>
          <cell r="AK2164">
            <v>0</v>
          </cell>
          <cell r="AM2164">
            <v>333</v>
          </cell>
          <cell r="AN2164">
            <v>1</v>
          </cell>
          <cell r="AO2164">
            <v>393216</v>
          </cell>
          <cell r="AQ2164">
            <v>0</v>
          </cell>
          <cell r="AR2164">
            <v>0</v>
          </cell>
          <cell r="AS2164" t="str">
            <v>Ы</v>
          </cell>
          <cell r="AT2164" t="str">
            <v>Ы</v>
          </cell>
          <cell r="AU2164">
            <v>0</v>
          </cell>
          <cell r="AV2164">
            <v>0</v>
          </cell>
          <cell r="AW2164">
            <v>23</v>
          </cell>
          <cell r="AX2164">
            <v>1</v>
          </cell>
          <cell r="AY2164">
            <v>0</v>
          </cell>
          <cell r="AZ2164">
            <v>0</v>
          </cell>
          <cell r="BA2164">
            <v>0</v>
          </cell>
          <cell r="BB2164">
            <v>0</v>
          </cell>
          <cell r="BC2164">
            <v>38828</v>
          </cell>
        </row>
        <row r="2165">
          <cell r="A2165">
            <v>2006</v>
          </cell>
          <cell r="B2165">
            <v>3</v>
          </cell>
          <cell r="C2165">
            <v>209</v>
          </cell>
          <cell r="D2165">
            <v>21</v>
          </cell>
          <cell r="E2165">
            <v>792020</v>
          </cell>
          <cell r="F2165">
            <v>0</v>
          </cell>
          <cell r="G2165" t="str">
            <v>Затраты по ШПЗ (основные)</v>
          </cell>
          <cell r="H2165">
            <v>2011</v>
          </cell>
          <cell r="I2165">
            <v>7920</v>
          </cell>
          <cell r="J2165">
            <v>976663.88</v>
          </cell>
          <cell r="K2165">
            <v>1</v>
          </cell>
          <cell r="L2165">
            <v>0</v>
          </cell>
          <cell r="M2165">
            <v>0</v>
          </cell>
          <cell r="N2165">
            <v>0</v>
          </cell>
          <cell r="R2165">
            <v>0</v>
          </cell>
          <cell r="S2165">
            <v>0</v>
          </cell>
          <cell r="T2165">
            <v>0</v>
          </cell>
          <cell r="U2165">
            <v>42</v>
          </cell>
          <cell r="V2165">
            <v>0</v>
          </cell>
          <cell r="W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42</v>
          </cell>
          <cell r="AE2165">
            <v>110000</v>
          </cell>
          <cell r="AF2165">
            <v>0</v>
          </cell>
          <cell r="AI2165">
            <v>2282</v>
          </cell>
          <cell r="AK2165">
            <v>0</v>
          </cell>
          <cell r="AM2165">
            <v>366</v>
          </cell>
          <cell r="AN2165">
            <v>1</v>
          </cell>
          <cell r="AO2165">
            <v>393216</v>
          </cell>
          <cell r="AQ2165">
            <v>0</v>
          </cell>
          <cell r="AR2165">
            <v>0</v>
          </cell>
          <cell r="AS2165" t="str">
            <v>Ы</v>
          </cell>
          <cell r="AT2165" t="str">
            <v>Ы</v>
          </cell>
          <cell r="AU2165">
            <v>0</v>
          </cell>
          <cell r="AV2165">
            <v>0</v>
          </cell>
          <cell r="AW2165">
            <v>23</v>
          </cell>
          <cell r="AX2165">
            <v>1</v>
          </cell>
          <cell r="AY2165">
            <v>0</v>
          </cell>
          <cell r="AZ2165">
            <v>0</v>
          </cell>
          <cell r="BA2165">
            <v>0</v>
          </cell>
          <cell r="BB2165">
            <v>0</v>
          </cell>
          <cell r="BC2165">
            <v>38828</v>
          </cell>
        </row>
        <row r="2166">
          <cell r="A2166">
            <v>2006</v>
          </cell>
          <cell r="B2166">
            <v>3</v>
          </cell>
          <cell r="C2166">
            <v>210</v>
          </cell>
          <cell r="D2166">
            <v>21</v>
          </cell>
          <cell r="E2166">
            <v>792020</v>
          </cell>
          <cell r="F2166">
            <v>0</v>
          </cell>
          <cell r="G2166" t="str">
            <v>Затраты по ШПЗ (основные)</v>
          </cell>
          <cell r="H2166">
            <v>2011</v>
          </cell>
          <cell r="I2166">
            <v>7920</v>
          </cell>
          <cell r="J2166">
            <v>9608.36</v>
          </cell>
          <cell r="K2166">
            <v>1</v>
          </cell>
          <cell r="L2166">
            <v>0</v>
          </cell>
          <cell r="M2166">
            <v>0</v>
          </cell>
          <cell r="N2166">
            <v>0</v>
          </cell>
          <cell r="R2166">
            <v>0</v>
          </cell>
          <cell r="S2166">
            <v>0</v>
          </cell>
          <cell r="T2166">
            <v>0</v>
          </cell>
          <cell r="U2166">
            <v>42</v>
          </cell>
          <cell r="V2166">
            <v>0</v>
          </cell>
          <cell r="W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42</v>
          </cell>
          <cell r="AE2166">
            <v>114020</v>
          </cell>
          <cell r="AF2166">
            <v>0</v>
          </cell>
          <cell r="AI2166">
            <v>2282</v>
          </cell>
          <cell r="AK2166">
            <v>0</v>
          </cell>
          <cell r="AM2166">
            <v>367</v>
          </cell>
          <cell r="AN2166">
            <v>1</v>
          </cell>
          <cell r="AO2166">
            <v>393216</v>
          </cell>
          <cell r="AQ2166">
            <v>0</v>
          </cell>
          <cell r="AR2166">
            <v>0</v>
          </cell>
          <cell r="AS2166" t="str">
            <v>Ы</v>
          </cell>
          <cell r="AT2166" t="str">
            <v>Ы</v>
          </cell>
          <cell r="AU2166">
            <v>0</v>
          </cell>
          <cell r="AV2166">
            <v>0</v>
          </cell>
          <cell r="AW2166">
            <v>23</v>
          </cell>
          <cell r="AX2166">
            <v>1</v>
          </cell>
          <cell r="AY2166">
            <v>0</v>
          </cell>
          <cell r="AZ2166">
            <v>0</v>
          </cell>
          <cell r="BA2166">
            <v>0</v>
          </cell>
          <cell r="BB2166">
            <v>0</v>
          </cell>
          <cell r="BC2166">
            <v>38828</v>
          </cell>
        </row>
        <row r="2167">
          <cell r="A2167">
            <v>2006</v>
          </cell>
          <cell r="B2167">
            <v>3</v>
          </cell>
          <cell r="C2167">
            <v>211</v>
          </cell>
          <cell r="D2167">
            <v>21</v>
          </cell>
          <cell r="E2167">
            <v>792020</v>
          </cell>
          <cell r="F2167">
            <v>0</v>
          </cell>
          <cell r="G2167" t="str">
            <v>Затраты по ШПЗ (основные)</v>
          </cell>
          <cell r="H2167">
            <v>2011</v>
          </cell>
          <cell r="I2167">
            <v>7920</v>
          </cell>
          <cell r="J2167">
            <v>1707512.23</v>
          </cell>
          <cell r="K2167">
            <v>1</v>
          </cell>
          <cell r="L2167">
            <v>0</v>
          </cell>
          <cell r="M2167">
            <v>0</v>
          </cell>
          <cell r="N2167">
            <v>0</v>
          </cell>
          <cell r="R2167">
            <v>0</v>
          </cell>
          <cell r="S2167">
            <v>0</v>
          </cell>
          <cell r="T2167">
            <v>0</v>
          </cell>
          <cell r="U2167">
            <v>42</v>
          </cell>
          <cell r="V2167">
            <v>0</v>
          </cell>
          <cell r="W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42</v>
          </cell>
          <cell r="AE2167">
            <v>116000</v>
          </cell>
          <cell r="AF2167">
            <v>0</v>
          </cell>
          <cell r="AI2167">
            <v>2282</v>
          </cell>
          <cell r="AK2167">
            <v>0</v>
          </cell>
          <cell r="AM2167">
            <v>368</v>
          </cell>
          <cell r="AN2167">
            <v>1</v>
          </cell>
          <cell r="AO2167">
            <v>393216</v>
          </cell>
          <cell r="AQ2167">
            <v>0</v>
          </cell>
          <cell r="AR2167">
            <v>0</v>
          </cell>
          <cell r="AS2167" t="str">
            <v>Ы</v>
          </cell>
          <cell r="AT2167" t="str">
            <v>Ы</v>
          </cell>
          <cell r="AU2167">
            <v>0</v>
          </cell>
          <cell r="AV2167">
            <v>0</v>
          </cell>
          <cell r="AW2167">
            <v>23</v>
          </cell>
          <cell r="AX2167">
            <v>1</v>
          </cell>
          <cell r="AY2167">
            <v>0</v>
          </cell>
          <cell r="AZ2167">
            <v>0</v>
          </cell>
          <cell r="BA2167">
            <v>0</v>
          </cell>
          <cell r="BB2167">
            <v>0</v>
          </cell>
          <cell r="BC2167">
            <v>38828</v>
          </cell>
        </row>
        <row r="2168">
          <cell r="A2168">
            <v>2006</v>
          </cell>
          <cell r="B2168">
            <v>3</v>
          </cell>
          <cell r="C2168">
            <v>212</v>
          </cell>
          <cell r="D2168">
            <v>21</v>
          </cell>
          <cell r="E2168">
            <v>792020</v>
          </cell>
          <cell r="F2168">
            <v>0</v>
          </cell>
          <cell r="G2168" t="str">
            <v>Затраты по ШПЗ (основные)</v>
          </cell>
          <cell r="H2168">
            <v>2011</v>
          </cell>
          <cell r="I2168">
            <v>7920</v>
          </cell>
          <cell r="J2168">
            <v>96192.99</v>
          </cell>
          <cell r="K2168">
            <v>1</v>
          </cell>
          <cell r="L2168">
            <v>0</v>
          </cell>
          <cell r="M2168">
            <v>0</v>
          </cell>
          <cell r="N2168">
            <v>0</v>
          </cell>
          <cell r="R2168">
            <v>0</v>
          </cell>
          <cell r="S2168">
            <v>0</v>
          </cell>
          <cell r="T2168">
            <v>0</v>
          </cell>
          <cell r="U2168">
            <v>42</v>
          </cell>
          <cell r="V2168">
            <v>0</v>
          </cell>
          <cell r="W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42</v>
          </cell>
          <cell r="AE2168">
            <v>117000</v>
          </cell>
          <cell r="AF2168">
            <v>0</v>
          </cell>
          <cell r="AI2168">
            <v>2282</v>
          </cell>
          <cell r="AK2168">
            <v>0</v>
          </cell>
          <cell r="AM2168">
            <v>369</v>
          </cell>
          <cell r="AN2168">
            <v>1</v>
          </cell>
          <cell r="AO2168">
            <v>393216</v>
          </cell>
          <cell r="AQ2168">
            <v>0</v>
          </cell>
          <cell r="AR2168">
            <v>0</v>
          </cell>
          <cell r="AS2168" t="str">
            <v>Ы</v>
          </cell>
          <cell r="AT2168" t="str">
            <v>Ы</v>
          </cell>
          <cell r="AU2168">
            <v>0</v>
          </cell>
          <cell r="AV2168">
            <v>0</v>
          </cell>
          <cell r="AW2168">
            <v>23</v>
          </cell>
          <cell r="AX2168">
            <v>1</v>
          </cell>
          <cell r="AY2168">
            <v>0</v>
          </cell>
          <cell r="AZ2168">
            <v>0</v>
          </cell>
          <cell r="BA2168">
            <v>0</v>
          </cell>
          <cell r="BB2168">
            <v>0</v>
          </cell>
          <cell r="BC2168">
            <v>38828</v>
          </cell>
        </row>
        <row r="2169">
          <cell r="A2169">
            <v>2006</v>
          </cell>
          <cell r="B2169">
            <v>3</v>
          </cell>
          <cell r="C2169">
            <v>213</v>
          </cell>
          <cell r="D2169">
            <v>21</v>
          </cell>
          <cell r="E2169">
            <v>792020</v>
          </cell>
          <cell r="F2169">
            <v>0</v>
          </cell>
          <cell r="G2169" t="str">
            <v>Затраты по ШПЗ (основные)</v>
          </cell>
          <cell r="H2169">
            <v>2011</v>
          </cell>
          <cell r="I2169">
            <v>7920</v>
          </cell>
          <cell r="J2169">
            <v>169053.17</v>
          </cell>
          <cell r="K2169">
            <v>1</v>
          </cell>
          <cell r="L2169">
            <v>0</v>
          </cell>
          <cell r="M2169">
            <v>0</v>
          </cell>
          <cell r="N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42</v>
          </cell>
          <cell r="V2169">
            <v>0</v>
          </cell>
          <cell r="W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42</v>
          </cell>
          <cell r="AE2169">
            <v>118000</v>
          </cell>
          <cell r="AF2169">
            <v>0</v>
          </cell>
          <cell r="AI2169">
            <v>2282</v>
          </cell>
          <cell r="AK2169">
            <v>0</v>
          </cell>
          <cell r="AM2169">
            <v>370</v>
          </cell>
          <cell r="AN2169">
            <v>1</v>
          </cell>
          <cell r="AO2169">
            <v>393216</v>
          </cell>
          <cell r="AQ2169">
            <v>0</v>
          </cell>
          <cell r="AR2169">
            <v>0</v>
          </cell>
          <cell r="AS2169" t="str">
            <v>Ы</v>
          </cell>
          <cell r="AT2169" t="str">
            <v>Ы</v>
          </cell>
          <cell r="AU2169">
            <v>0</v>
          </cell>
          <cell r="AV2169">
            <v>0</v>
          </cell>
          <cell r="AW2169">
            <v>23</v>
          </cell>
          <cell r="AX2169">
            <v>1</v>
          </cell>
          <cell r="AY2169">
            <v>0</v>
          </cell>
          <cell r="AZ2169">
            <v>0</v>
          </cell>
          <cell r="BA2169">
            <v>0</v>
          </cell>
          <cell r="BB2169">
            <v>0</v>
          </cell>
          <cell r="BC2169">
            <v>38828</v>
          </cell>
        </row>
        <row r="2170">
          <cell r="A2170">
            <v>2006</v>
          </cell>
          <cell r="B2170">
            <v>3</v>
          </cell>
          <cell r="C2170">
            <v>214</v>
          </cell>
          <cell r="D2170">
            <v>21</v>
          </cell>
          <cell r="E2170">
            <v>792020</v>
          </cell>
          <cell r="F2170">
            <v>0</v>
          </cell>
          <cell r="G2170" t="str">
            <v>Затраты по ШПЗ (основные)</v>
          </cell>
          <cell r="H2170">
            <v>2011</v>
          </cell>
          <cell r="I2170">
            <v>7920</v>
          </cell>
          <cell r="J2170">
            <v>51131.66</v>
          </cell>
          <cell r="K2170">
            <v>1</v>
          </cell>
          <cell r="L2170">
            <v>0</v>
          </cell>
          <cell r="M2170">
            <v>0</v>
          </cell>
          <cell r="N2170">
            <v>0</v>
          </cell>
          <cell r="R2170">
            <v>0</v>
          </cell>
          <cell r="S2170">
            <v>0</v>
          </cell>
          <cell r="T2170">
            <v>0</v>
          </cell>
          <cell r="U2170">
            <v>42</v>
          </cell>
          <cell r="V2170">
            <v>0</v>
          </cell>
          <cell r="W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42</v>
          </cell>
          <cell r="AE2170">
            <v>130000</v>
          </cell>
          <cell r="AF2170">
            <v>0</v>
          </cell>
          <cell r="AI2170">
            <v>2282</v>
          </cell>
          <cell r="AK2170">
            <v>0</v>
          </cell>
          <cell r="AM2170">
            <v>371</v>
          </cell>
          <cell r="AN2170">
            <v>1</v>
          </cell>
          <cell r="AO2170">
            <v>393216</v>
          </cell>
          <cell r="AQ2170">
            <v>0</v>
          </cell>
          <cell r="AR2170">
            <v>0</v>
          </cell>
          <cell r="AS2170" t="str">
            <v>Ы</v>
          </cell>
          <cell r="AT2170" t="str">
            <v>Ы</v>
          </cell>
          <cell r="AU2170">
            <v>0</v>
          </cell>
          <cell r="AV2170">
            <v>0</v>
          </cell>
          <cell r="AW2170">
            <v>23</v>
          </cell>
          <cell r="AX2170">
            <v>1</v>
          </cell>
          <cell r="AY2170">
            <v>0</v>
          </cell>
          <cell r="AZ2170">
            <v>0</v>
          </cell>
          <cell r="BA2170">
            <v>0</v>
          </cell>
          <cell r="BB2170">
            <v>0</v>
          </cell>
          <cell r="BC2170">
            <v>38828</v>
          </cell>
        </row>
        <row r="2171">
          <cell r="A2171">
            <v>2006</v>
          </cell>
          <cell r="B2171">
            <v>3</v>
          </cell>
          <cell r="C2171">
            <v>215</v>
          </cell>
          <cell r="D2171">
            <v>21</v>
          </cell>
          <cell r="E2171">
            <v>792020</v>
          </cell>
          <cell r="F2171">
            <v>0</v>
          </cell>
          <cell r="G2171" t="str">
            <v>Затраты по ШПЗ (основные)</v>
          </cell>
          <cell r="H2171">
            <v>2011</v>
          </cell>
          <cell r="I2171">
            <v>7920</v>
          </cell>
          <cell r="J2171">
            <v>311587.96999999997</v>
          </cell>
          <cell r="K2171">
            <v>1</v>
          </cell>
          <cell r="L2171">
            <v>0</v>
          </cell>
          <cell r="M2171">
            <v>0</v>
          </cell>
          <cell r="N2171">
            <v>0</v>
          </cell>
          <cell r="R2171">
            <v>0</v>
          </cell>
          <cell r="S2171">
            <v>0</v>
          </cell>
          <cell r="T2171">
            <v>0</v>
          </cell>
          <cell r="U2171">
            <v>42</v>
          </cell>
          <cell r="V2171">
            <v>0</v>
          </cell>
          <cell r="W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42</v>
          </cell>
          <cell r="AE2171">
            <v>131000</v>
          </cell>
          <cell r="AF2171">
            <v>0</v>
          </cell>
          <cell r="AI2171">
            <v>2282</v>
          </cell>
          <cell r="AK2171">
            <v>0</v>
          </cell>
          <cell r="AM2171">
            <v>372</v>
          </cell>
          <cell r="AN2171">
            <v>1</v>
          </cell>
          <cell r="AO2171">
            <v>393216</v>
          </cell>
          <cell r="AQ2171">
            <v>0</v>
          </cell>
          <cell r="AR2171">
            <v>0</v>
          </cell>
          <cell r="AS2171" t="str">
            <v>Ы</v>
          </cell>
          <cell r="AT2171" t="str">
            <v>Ы</v>
          </cell>
          <cell r="AU2171">
            <v>0</v>
          </cell>
          <cell r="AV2171">
            <v>0</v>
          </cell>
          <cell r="AW2171">
            <v>23</v>
          </cell>
          <cell r="AX2171">
            <v>1</v>
          </cell>
          <cell r="AY2171">
            <v>0</v>
          </cell>
          <cell r="AZ2171">
            <v>0</v>
          </cell>
          <cell r="BA2171">
            <v>0</v>
          </cell>
          <cell r="BB2171">
            <v>0</v>
          </cell>
          <cell r="BC2171">
            <v>38828</v>
          </cell>
        </row>
        <row r="2172">
          <cell r="A2172">
            <v>2006</v>
          </cell>
          <cell r="B2172">
            <v>3</v>
          </cell>
          <cell r="C2172">
            <v>216</v>
          </cell>
          <cell r="D2172">
            <v>21</v>
          </cell>
          <cell r="E2172">
            <v>792020</v>
          </cell>
          <cell r="F2172">
            <v>0</v>
          </cell>
          <cell r="G2172" t="str">
            <v>Затраты по ШПЗ (основные)</v>
          </cell>
          <cell r="H2172">
            <v>2011</v>
          </cell>
          <cell r="I2172">
            <v>7920</v>
          </cell>
          <cell r="J2172">
            <v>-274034.17</v>
          </cell>
          <cell r="K2172">
            <v>1</v>
          </cell>
          <cell r="L2172">
            <v>0</v>
          </cell>
          <cell r="M2172">
            <v>0</v>
          </cell>
          <cell r="N2172">
            <v>0</v>
          </cell>
          <cell r="R2172">
            <v>0</v>
          </cell>
          <cell r="S2172">
            <v>0</v>
          </cell>
          <cell r="T2172">
            <v>0</v>
          </cell>
          <cell r="U2172">
            <v>42</v>
          </cell>
          <cell r="V2172">
            <v>0</v>
          </cell>
          <cell r="W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42</v>
          </cell>
          <cell r="AE2172">
            <v>131100</v>
          </cell>
          <cell r="AF2172">
            <v>0</v>
          </cell>
          <cell r="AI2172">
            <v>2282</v>
          </cell>
          <cell r="AK2172">
            <v>0</v>
          </cell>
          <cell r="AM2172">
            <v>373</v>
          </cell>
          <cell r="AN2172">
            <v>1</v>
          </cell>
          <cell r="AO2172">
            <v>393216</v>
          </cell>
          <cell r="AQ2172">
            <v>0</v>
          </cell>
          <cell r="AR2172">
            <v>0</v>
          </cell>
          <cell r="AS2172" t="str">
            <v>Ы</v>
          </cell>
          <cell r="AT2172" t="str">
            <v>Ы</v>
          </cell>
          <cell r="AU2172">
            <v>0</v>
          </cell>
          <cell r="AV2172">
            <v>0</v>
          </cell>
          <cell r="AW2172">
            <v>23</v>
          </cell>
          <cell r="AX2172">
            <v>1</v>
          </cell>
          <cell r="AY2172">
            <v>0</v>
          </cell>
          <cell r="AZ2172">
            <v>0</v>
          </cell>
          <cell r="BA2172">
            <v>0</v>
          </cell>
          <cell r="BB2172">
            <v>0</v>
          </cell>
          <cell r="BC2172">
            <v>38828</v>
          </cell>
        </row>
        <row r="2173">
          <cell r="A2173">
            <v>2006</v>
          </cell>
          <cell r="B2173">
            <v>3</v>
          </cell>
          <cell r="C2173">
            <v>217</v>
          </cell>
          <cell r="D2173">
            <v>21</v>
          </cell>
          <cell r="E2173">
            <v>792020</v>
          </cell>
          <cell r="F2173">
            <v>0</v>
          </cell>
          <cell r="G2173" t="str">
            <v>Затраты по ШПЗ (основные)</v>
          </cell>
          <cell r="H2173">
            <v>2011</v>
          </cell>
          <cell r="I2173">
            <v>7920</v>
          </cell>
          <cell r="J2173">
            <v>299719.19</v>
          </cell>
          <cell r="K2173">
            <v>1</v>
          </cell>
          <cell r="L2173">
            <v>0</v>
          </cell>
          <cell r="M2173">
            <v>0</v>
          </cell>
          <cell r="N2173">
            <v>0</v>
          </cell>
          <cell r="R2173">
            <v>0</v>
          </cell>
          <cell r="S2173">
            <v>0</v>
          </cell>
          <cell r="T2173">
            <v>0</v>
          </cell>
          <cell r="U2173">
            <v>42</v>
          </cell>
          <cell r="V2173">
            <v>0</v>
          </cell>
          <cell r="W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42</v>
          </cell>
          <cell r="AE2173">
            <v>132000</v>
          </cell>
          <cell r="AF2173">
            <v>0</v>
          </cell>
          <cell r="AI2173">
            <v>2282</v>
          </cell>
          <cell r="AK2173">
            <v>0</v>
          </cell>
          <cell r="AM2173">
            <v>374</v>
          </cell>
          <cell r="AN2173">
            <v>1</v>
          </cell>
          <cell r="AO2173">
            <v>393216</v>
          </cell>
          <cell r="AQ2173">
            <v>0</v>
          </cell>
          <cell r="AR2173">
            <v>0</v>
          </cell>
          <cell r="AS2173" t="str">
            <v>Ы</v>
          </cell>
          <cell r="AT2173" t="str">
            <v>Ы</v>
          </cell>
          <cell r="AU2173">
            <v>0</v>
          </cell>
          <cell r="AV2173">
            <v>0</v>
          </cell>
          <cell r="AW2173">
            <v>23</v>
          </cell>
          <cell r="AX2173">
            <v>1</v>
          </cell>
          <cell r="AY2173">
            <v>0</v>
          </cell>
          <cell r="AZ2173">
            <v>0</v>
          </cell>
          <cell r="BA2173">
            <v>0</v>
          </cell>
          <cell r="BB2173">
            <v>0</v>
          </cell>
          <cell r="BC2173">
            <v>38828</v>
          </cell>
        </row>
        <row r="2174">
          <cell r="A2174">
            <v>2006</v>
          </cell>
          <cell r="B2174">
            <v>3</v>
          </cell>
          <cell r="C2174">
            <v>218</v>
          </cell>
          <cell r="D2174">
            <v>21</v>
          </cell>
          <cell r="E2174">
            <v>792020</v>
          </cell>
          <cell r="F2174">
            <v>0</v>
          </cell>
          <cell r="G2174" t="str">
            <v>Затраты по ШПЗ (основные)</v>
          </cell>
          <cell r="H2174">
            <v>2011</v>
          </cell>
          <cell r="I2174">
            <v>7920</v>
          </cell>
          <cell r="J2174">
            <v>4237.29</v>
          </cell>
          <cell r="K2174">
            <v>1</v>
          </cell>
          <cell r="L2174">
            <v>0</v>
          </cell>
          <cell r="M2174">
            <v>0</v>
          </cell>
          <cell r="N2174">
            <v>0</v>
          </cell>
          <cell r="R2174">
            <v>0</v>
          </cell>
          <cell r="S2174">
            <v>0</v>
          </cell>
          <cell r="T2174">
            <v>0</v>
          </cell>
          <cell r="U2174">
            <v>42</v>
          </cell>
          <cell r="V2174">
            <v>0</v>
          </cell>
          <cell r="W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42</v>
          </cell>
          <cell r="AE2174">
            <v>133100</v>
          </cell>
          <cell r="AF2174">
            <v>0</v>
          </cell>
          <cell r="AI2174">
            <v>2282</v>
          </cell>
          <cell r="AK2174">
            <v>0</v>
          </cell>
          <cell r="AM2174">
            <v>375</v>
          </cell>
          <cell r="AN2174">
            <v>1</v>
          </cell>
          <cell r="AO2174">
            <v>393216</v>
          </cell>
          <cell r="AQ2174">
            <v>0</v>
          </cell>
          <cell r="AR2174">
            <v>0</v>
          </cell>
          <cell r="AS2174" t="str">
            <v>Ы</v>
          </cell>
          <cell r="AT2174" t="str">
            <v>Ы</v>
          </cell>
          <cell r="AU2174">
            <v>0</v>
          </cell>
          <cell r="AV2174">
            <v>0</v>
          </cell>
          <cell r="AW2174">
            <v>23</v>
          </cell>
          <cell r="AX2174">
            <v>1</v>
          </cell>
          <cell r="AY2174">
            <v>0</v>
          </cell>
          <cell r="AZ2174">
            <v>0</v>
          </cell>
          <cell r="BA2174">
            <v>0</v>
          </cell>
          <cell r="BB2174">
            <v>0</v>
          </cell>
          <cell r="BC2174">
            <v>38828</v>
          </cell>
        </row>
        <row r="2175">
          <cell r="A2175">
            <v>2006</v>
          </cell>
          <cell r="B2175">
            <v>3</v>
          </cell>
          <cell r="C2175">
            <v>219</v>
          </cell>
          <cell r="D2175">
            <v>21</v>
          </cell>
          <cell r="E2175">
            <v>792020</v>
          </cell>
          <cell r="F2175">
            <v>0</v>
          </cell>
          <cell r="G2175" t="str">
            <v>Затраты по ШПЗ (основные)</v>
          </cell>
          <cell r="H2175">
            <v>2011</v>
          </cell>
          <cell r="I2175">
            <v>7920</v>
          </cell>
          <cell r="J2175">
            <v>10414600.02</v>
          </cell>
          <cell r="K2175">
            <v>1</v>
          </cell>
          <cell r="L2175">
            <v>0</v>
          </cell>
          <cell r="M2175">
            <v>0</v>
          </cell>
          <cell r="N2175">
            <v>0</v>
          </cell>
          <cell r="R2175">
            <v>0</v>
          </cell>
          <cell r="S2175">
            <v>0</v>
          </cell>
          <cell r="T2175">
            <v>0</v>
          </cell>
          <cell r="U2175">
            <v>42</v>
          </cell>
          <cell r="V2175">
            <v>0</v>
          </cell>
          <cell r="W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42</v>
          </cell>
          <cell r="AE2175">
            <v>133200</v>
          </cell>
          <cell r="AF2175">
            <v>0</v>
          </cell>
          <cell r="AI2175">
            <v>2282</v>
          </cell>
          <cell r="AK2175">
            <v>0</v>
          </cell>
          <cell r="AM2175">
            <v>376</v>
          </cell>
          <cell r="AN2175">
            <v>1</v>
          </cell>
          <cell r="AO2175">
            <v>393216</v>
          </cell>
          <cell r="AQ2175">
            <v>0</v>
          </cell>
          <cell r="AR2175">
            <v>0</v>
          </cell>
          <cell r="AS2175" t="str">
            <v>Ы</v>
          </cell>
          <cell r="AT2175" t="str">
            <v>Ы</v>
          </cell>
          <cell r="AU2175">
            <v>0</v>
          </cell>
          <cell r="AV2175">
            <v>0</v>
          </cell>
          <cell r="AW2175">
            <v>23</v>
          </cell>
          <cell r="AX2175">
            <v>1</v>
          </cell>
          <cell r="AY2175">
            <v>0</v>
          </cell>
          <cell r="AZ2175">
            <v>0</v>
          </cell>
          <cell r="BA2175">
            <v>0</v>
          </cell>
          <cell r="BB2175">
            <v>0</v>
          </cell>
          <cell r="BC2175">
            <v>38828</v>
          </cell>
        </row>
        <row r="2176">
          <cell r="A2176">
            <v>2006</v>
          </cell>
          <cell r="B2176">
            <v>3</v>
          </cell>
          <cell r="C2176">
            <v>220</v>
          </cell>
          <cell r="D2176">
            <v>21</v>
          </cell>
          <cell r="E2176">
            <v>792020</v>
          </cell>
          <cell r="F2176">
            <v>0</v>
          </cell>
          <cell r="G2176" t="str">
            <v>Затраты по ШПЗ (основные)</v>
          </cell>
          <cell r="H2176">
            <v>2011</v>
          </cell>
          <cell r="I2176">
            <v>7920</v>
          </cell>
          <cell r="J2176">
            <v>32776.699999999997</v>
          </cell>
          <cell r="K2176">
            <v>1</v>
          </cell>
          <cell r="L2176">
            <v>0</v>
          </cell>
          <cell r="M2176">
            <v>0</v>
          </cell>
          <cell r="N2176">
            <v>0</v>
          </cell>
          <cell r="R2176">
            <v>0</v>
          </cell>
          <cell r="S2176">
            <v>0</v>
          </cell>
          <cell r="T2176">
            <v>0</v>
          </cell>
          <cell r="U2176">
            <v>42</v>
          </cell>
          <cell r="V2176">
            <v>0</v>
          </cell>
          <cell r="W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42</v>
          </cell>
          <cell r="AE2176">
            <v>135000</v>
          </cell>
          <cell r="AF2176">
            <v>0</v>
          </cell>
          <cell r="AI2176">
            <v>2282</v>
          </cell>
          <cell r="AK2176">
            <v>0</v>
          </cell>
          <cell r="AM2176">
            <v>377</v>
          </cell>
          <cell r="AN2176">
            <v>1</v>
          </cell>
          <cell r="AO2176">
            <v>393216</v>
          </cell>
          <cell r="AQ2176">
            <v>0</v>
          </cell>
          <cell r="AR2176">
            <v>0</v>
          </cell>
          <cell r="AS2176" t="str">
            <v>Ы</v>
          </cell>
          <cell r="AT2176" t="str">
            <v>Ы</v>
          </cell>
          <cell r="AU2176">
            <v>0</v>
          </cell>
          <cell r="AV2176">
            <v>0</v>
          </cell>
          <cell r="AW2176">
            <v>23</v>
          </cell>
          <cell r="AX2176">
            <v>1</v>
          </cell>
          <cell r="AY2176">
            <v>0</v>
          </cell>
          <cell r="AZ2176">
            <v>0</v>
          </cell>
          <cell r="BA2176">
            <v>0</v>
          </cell>
          <cell r="BB2176">
            <v>0</v>
          </cell>
          <cell r="BC2176">
            <v>38828</v>
          </cell>
        </row>
        <row r="2177">
          <cell r="A2177">
            <v>2006</v>
          </cell>
          <cell r="B2177">
            <v>3</v>
          </cell>
          <cell r="C2177">
            <v>221</v>
          </cell>
          <cell r="D2177">
            <v>21</v>
          </cell>
          <cell r="E2177">
            <v>792020</v>
          </cell>
          <cell r="F2177">
            <v>0</v>
          </cell>
          <cell r="G2177" t="str">
            <v>Затраты по ШПЗ (основные)</v>
          </cell>
          <cell r="H2177">
            <v>2011</v>
          </cell>
          <cell r="I2177">
            <v>7920</v>
          </cell>
          <cell r="J2177">
            <v>1145577.8700000001</v>
          </cell>
          <cell r="K2177">
            <v>1</v>
          </cell>
          <cell r="L2177">
            <v>0</v>
          </cell>
          <cell r="M2177">
            <v>0</v>
          </cell>
          <cell r="N2177">
            <v>0</v>
          </cell>
          <cell r="R2177">
            <v>0</v>
          </cell>
          <cell r="S2177">
            <v>0</v>
          </cell>
          <cell r="T2177">
            <v>0</v>
          </cell>
          <cell r="U2177">
            <v>42</v>
          </cell>
          <cell r="V2177">
            <v>0</v>
          </cell>
          <cell r="W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42</v>
          </cell>
          <cell r="AE2177">
            <v>143000</v>
          </cell>
          <cell r="AF2177">
            <v>0</v>
          </cell>
          <cell r="AI2177">
            <v>2282</v>
          </cell>
          <cell r="AK2177">
            <v>0</v>
          </cell>
          <cell r="AM2177">
            <v>378</v>
          </cell>
          <cell r="AN2177">
            <v>1</v>
          </cell>
          <cell r="AO2177">
            <v>393216</v>
          </cell>
          <cell r="AQ2177">
            <v>0</v>
          </cell>
          <cell r="AR2177">
            <v>0</v>
          </cell>
          <cell r="AS2177" t="str">
            <v>Ы</v>
          </cell>
          <cell r="AT2177" t="str">
            <v>Ы</v>
          </cell>
          <cell r="AU2177">
            <v>0</v>
          </cell>
          <cell r="AV2177">
            <v>0</v>
          </cell>
          <cell r="AW2177">
            <v>23</v>
          </cell>
          <cell r="AX2177">
            <v>1</v>
          </cell>
          <cell r="AY2177">
            <v>0</v>
          </cell>
          <cell r="AZ2177">
            <v>0</v>
          </cell>
          <cell r="BA2177">
            <v>0</v>
          </cell>
          <cell r="BB2177">
            <v>0</v>
          </cell>
          <cell r="BC2177">
            <v>38828</v>
          </cell>
        </row>
        <row r="2178">
          <cell r="A2178">
            <v>2006</v>
          </cell>
          <cell r="B2178">
            <v>3</v>
          </cell>
          <cell r="C2178">
            <v>222</v>
          </cell>
          <cell r="D2178">
            <v>21</v>
          </cell>
          <cell r="E2178">
            <v>792020</v>
          </cell>
          <cell r="F2178">
            <v>0</v>
          </cell>
          <cell r="G2178" t="str">
            <v>Затраты по ШПЗ (основные)</v>
          </cell>
          <cell r="H2178">
            <v>2011</v>
          </cell>
          <cell r="I2178">
            <v>7920</v>
          </cell>
          <cell r="J2178">
            <v>356143.87</v>
          </cell>
          <cell r="K2178">
            <v>1</v>
          </cell>
          <cell r="L2178">
            <v>0</v>
          </cell>
          <cell r="M2178">
            <v>0</v>
          </cell>
          <cell r="N2178">
            <v>0</v>
          </cell>
          <cell r="R2178">
            <v>0</v>
          </cell>
          <cell r="S2178">
            <v>0</v>
          </cell>
          <cell r="T2178">
            <v>0</v>
          </cell>
          <cell r="U2178">
            <v>42</v>
          </cell>
          <cell r="V2178">
            <v>0</v>
          </cell>
          <cell r="W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42</v>
          </cell>
          <cell r="AE2178">
            <v>151000</v>
          </cell>
          <cell r="AF2178">
            <v>0</v>
          </cell>
          <cell r="AI2178">
            <v>2282</v>
          </cell>
          <cell r="AK2178">
            <v>0</v>
          </cell>
          <cell r="AM2178">
            <v>379</v>
          </cell>
          <cell r="AN2178">
            <v>1</v>
          </cell>
          <cell r="AO2178">
            <v>393216</v>
          </cell>
          <cell r="AQ2178">
            <v>0</v>
          </cell>
          <cell r="AR2178">
            <v>0</v>
          </cell>
          <cell r="AS2178" t="str">
            <v>Ы</v>
          </cell>
          <cell r="AT2178" t="str">
            <v>Ы</v>
          </cell>
          <cell r="AU2178">
            <v>0</v>
          </cell>
          <cell r="AV2178">
            <v>0</v>
          </cell>
          <cell r="AW2178">
            <v>23</v>
          </cell>
          <cell r="AX2178">
            <v>1</v>
          </cell>
          <cell r="AY2178">
            <v>0</v>
          </cell>
          <cell r="AZ2178">
            <v>0</v>
          </cell>
          <cell r="BA2178">
            <v>0</v>
          </cell>
          <cell r="BB2178">
            <v>0</v>
          </cell>
          <cell r="BC2178">
            <v>38828</v>
          </cell>
        </row>
        <row r="2179">
          <cell r="A2179">
            <v>2006</v>
          </cell>
          <cell r="B2179">
            <v>3</v>
          </cell>
          <cell r="C2179">
            <v>223</v>
          </cell>
          <cell r="D2179">
            <v>21</v>
          </cell>
          <cell r="E2179">
            <v>792020</v>
          </cell>
          <cell r="F2179">
            <v>0</v>
          </cell>
          <cell r="G2179" t="str">
            <v>Затраты по ШПЗ (основные)</v>
          </cell>
          <cell r="H2179">
            <v>2011</v>
          </cell>
          <cell r="I2179">
            <v>7920</v>
          </cell>
          <cell r="J2179">
            <v>727461.24</v>
          </cell>
          <cell r="K2179">
            <v>1</v>
          </cell>
          <cell r="L2179">
            <v>0</v>
          </cell>
          <cell r="M2179">
            <v>0</v>
          </cell>
          <cell r="N2179">
            <v>0</v>
          </cell>
          <cell r="R2179">
            <v>0</v>
          </cell>
          <cell r="S2179">
            <v>0</v>
          </cell>
          <cell r="T2179">
            <v>0</v>
          </cell>
          <cell r="U2179">
            <v>42</v>
          </cell>
          <cell r="V2179">
            <v>0</v>
          </cell>
          <cell r="W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42</v>
          </cell>
          <cell r="AE2179">
            <v>152000</v>
          </cell>
          <cell r="AF2179">
            <v>0</v>
          </cell>
          <cell r="AI2179">
            <v>2282</v>
          </cell>
          <cell r="AK2179">
            <v>0</v>
          </cell>
          <cell r="AM2179">
            <v>380</v>
          </cell>
          <cell r="AN2179">
            <v>1</v>
          </cell>
          <cell r="AO2179">
            <v>393216</v>
          </cell>
          <cell r="AQ2179">
            <v>0</v>
          </cell>
          <cell r="AR2179">
            <v>0</v>
          </cell>
          <cell r="AS2179" t="str">
            <v>Ы</v>
          </cell>
          <cell r="AT2179" t="str">
            <v>Ы</v>
          </cell>
          <cell r="AU2179">
            <v>0</v>
          </cell>
          <cell r="AV2179">
            <v>0</v>
          </cell>
          <cell r="AW2179">
            <v>23</v>
          </cell>
          <cell r="AX2179">
            <v>1</v>
          </cell>
          <cell r="AY2179">
            <v>0</v>
          </cell>
          <cell r="AZ2179">
            <v>0</v>
          </cell>
          <cell r="BA2179">
            <v>0</v>
          </cell>
          <cell r="BB2179">
            <v>0</v>
          </cell>
          <cell r="BC2179">
            <v>38828</v>
          </cell>
        </row>
        <row r="2180">
          <cell r="A2180">
            <v>2006</v>
          </cell>
          <cell r="B2180">
            <v>3</v>
          </cell>
          <cell r="C2180">
            <v>224</v>
          </cell>
          <cell r="D2180">
            <v>21</v>
          </cell>
          <cell r="E2180">
            <v>792020</v>
          </cell>
          <cell r="F2180">
            <v>0</v>
          </cell>
          <cell r="G2180" t="str">
            <v>Затраты по ШПЗ (основные)</v>
          </cell>
          <cell r="H2180">
            <v>2011</v>
          </cell>
          <cell r="I2180">
            <v>7920</v>
          </cell>
          <cell r="J2180">
            <v>7192093.1100000003</v>
          </cell>
          <cell r="K2180">
            <v>1</v>
          </cell>
          <cell r="L2180">
            <v>0</v>
          </cell>
          <cell r="M2180">
            <v>0</v>
          </cell>
          <cell r="N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42</v>
          </cell>
          <cell r="V2180">
            <v>0</v>
          </cell>
          <cell r="W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42</v>
          </cell>
          <cell r="AE2180">
            <v>220000</v>
          </cell>
          <cell r="AF2180">
            <v>0</v>
          </cell>
          <cell r="AI2180">
            <v>2282</v>
          </cell>
          <cell r="AK2180">
            <v>0</v>
          </cell>
          <cell r="AM2180">
            <v>381</v>
          </cell>
          <cell r="AN2180">
            <v>1</v>
          </cell>
          <cell r="AO2180">
            <v>393216</v>
          </cell>
          <cell r="AQ2180">
            <v>0</v>
          </cell>
          <cell r="AR2180">
            <v>0</v>
          </cell>
          <cell r="AS2180" t="str">
            <v>Ы</v>
          </cell>
          <cell r="AT2180" t="str">
            <v>Ы</v>
          </cell>
          <cell r="AU2180">
            <v>0</v>
          </cell>
          <cell r="AV2180">
            <v>0</v>
          </cell>
          <cell r="AW2180">
            <v>23</v>
          </cell>
          <cell r="AX2180">
            <v>1</v>
          </cell>
          <cell r="AY2180">
            <v>0</v>
          </cell>
          <cell r="AZ2180">
            <v>0</v>
          </cell>
          <cell r="BA2180">
            <v>0</v>
          </cell>
          <cell r="BB2180">
            <v>0</v>
          </cell>
          <cell r="BC2180">
            <v>38828</v>
          </cell>
        </row>
        <row r="2181">
          <cell r="A2181">
            <v>2006</v>
          </cell>
          <cell r="B2181">
            <v>3</v>
          </cell>
          <cell r="C2181">
            <v>225</v>
          </cell>
          <cell r="D2181">
            <v>21</v>
          </cell>
          <cell r="E2181">
            <v>792020</v>
          </cell>
          <cell r="F2181">
            <v>0</v>
          </cell>
          <cell r="G2181" t="str">
            <v>Затраты по ШПЗ (основные)</v>
          </cell>
          <cell r="H2181">
            <v>2011</v>
          </cell>
          <cell r="I2181">
            <v>7920</v>
          </cell>
          <cell r="J2181">
            <v>3773963.83</v>
          </cell>
          <cell r="K2181">
            <v>1</v>
          </cell>
          <cell r="L2181">
            <v>0</v>
          </cell>
          <cell r="M2181">
            <v>0</v>
          </cell>
          <cell r="N2181">
            <v>0</v>
          </cell>
          <cell r="R2181">
            <v>0</v>
          </cell>
          <cell r="S2181">
            <v>0</v>
          </cell>
          <cell r="T2181">
            <v>0</v>
          </cell>
          <cell r="U2181">
            <v>42</v>
          </cell>
          <cell r="V2181">
            <v>0</v>
          </cell>
          <cell r="W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42</v>
          </cell>
          <cell r="AE2181">
            <v>230000</v>
          </cell>
          <cell r="AF2181">
            <v>0</v>
          </cell>
          <cell r="AI2181">
            <v>2282</v>
          </cell>
          <cell r="AK2181">
            <v>0</v>
          </cell>
          <cell r="AM2181">
            <v>382</v>
          </cell>
          <cell r="AN2181">
            <v>1</v>
          </cell>
          <cell r="AO2181">
            <v>393216</v>
          </cell>
          <cell r="AQ2181">
            <v>0</v>
          </cell>
          <cell r="AR2181">
            <v>0</v>
          </cell>
          <cell r="AS2181" t="str">
            <v>Ы</v>
          </cell>
          <cell r="AT2181" t="str">
            <v>Ы</v>
          </cell>
          <cell r="AU2181">
            <v>0</v>
          </cell>
          <cell r="AV2181">
            <v>0</v>
          </cell>
          <cell r="AW2181">
            <v>23</v>
          </cell>
          <cell r="AX2181">
            <v>1</v>
          </cell>
          <cell r="AY2181">
            <v>0</v>
          </cell>
          <cell r="AZ2181">
            <v>0</v>
          </cell>
          <cell r="BA2181">
            <v>0</v>
          </cell>
          <cell r="BB2181">
            <v>0</v>
          </cell>
          <cell r="BC2181">
            <v>38828</v>
          </cell>
        </row>
        <row r="2182">
          <cell r="A2182">
            <v>2006</v>
          </cell>
          <cell r="B2182">
            <v>3</v>
          </cell>
          <cell r="C2182">
            <v>226</v>
          </cell>
          <cell r="D2182">
            <v>21</v>
          </cell>
          <cell r="E2182">
            <v>792020</v>
          </cell>
          <cell r="F2182">
            <v>0</v>
          </cell>
          <cell r="G2182" t="str">
            <v>Затраты по ШПЗ (основные)</v>
          </cell>
          <cell r="H2182">
            <v>2011</v>
          </cell>
          <cell r="I2182">
            <v>7920</v>
          </cell>
          <cell r="J2182">
            <v>570463.51</v>
          </cell>
          <cell r="K2182">
            <v>1</v>
          </cell>
          <cell r="L2182">
            <v>0</v>
          </cell>
          <cell r="M2182">
            <v>0</v>
          </cell>
          <cell r="N2182">
            <v>0</v>
          </cell>
          <cell r="R2182">
            <v>0</v>
          </cell>
          <cell r="S2182">
            <v>0</v>
          </cell>
          <cell r="T2182">
            <v>0</v>
          </cell>
          <cell r="U2182">
            <v>42</v>
          </cell>
          <cell r="V2182">
            <v>0</v>
          </cell>
          <cell r="W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42</v>
          </cell>
          <cell r="AE2182">
            <v>260000</v>
          </cell>
          <cell r="AF2182">
            <v>0</v>
          </cell>
          <cell r="AI2182">
            <v>2282</v>
          </cell>
          <cell r="AK2182">
            <v>0</v>
          </cell>
          <cell r="AM2182">
            <v>383</v>
          </cell>
          <cell r="AN2182">
            <v>1</v>
          </cell>
          <cell r="AO2182">
            <v>393216</v>
          </cell>
          <cell r="AQ2182">
            <v>0</v>
          </cell>
          <cell r="AR2182">
            <v>0</v>
          </cell>
          <cell r="AS2182" t="str">
            <v>Ы</v>
          </cell>
          <cell r="AT2182" t="str">
            <v>Ы</v>
          </cell>
          <cell r="AU2182">
            <v>0</v>
          </cell>
          <cell r="AV2182">
            <v>0</v>
          </cell>
          <cell r="AW2182">
            <v>23</v>
          </cell>
          <cell r="AX2182">
            <v>1</v>
          </cell>
          <cell r="AY2182">
            <v>0</v>
          </cell>
          <cell r="AZ2182">
            <v>0</v>
          </cell>
          <cell r="BA2182">
            <v>0</v>
          </cell>
          <cell r="BB2182">
            <v>0</v>
          </cell>
          <cell r="BC2182">
            <v>38828</v>
          </cell>
        </row>
        <row r="2183">
          <cell r="A2183">
            <v>2006</v>
          </cell>
          <cell r="B2183">
            <v>3</v>
          </cell>
          <cell r="C2183">
            <v>227</v>
          </cell>
          <cell r="D2183">
            <v>21</v>
          </cell>
          <cell r="E2183">
            <v>792020</v>
          </cell>
          <cell r="F2183">
            <v>0</v>
          </cell>
          <cell r="G2183" t="str">
            <v>Затраты по ШПЗ (основные)</v>
          </cell>
          <cell r="H2183">
            <v>2011</v>
          </cell>
          <cell r="I2183">
            <v>7920</v>
          </cell>
          <cell r="J2183">
            <v>929454.17</v>
          </cell>
          <cell r="K2183">
            <v>1</v>
          </cell>
          <cell r="L2183">
            <v>0</v>
          </cell>
          <cell r="M2183">
            <v>0</v>
          </cell>
          <cell r="N2183">
            <v>0</v>
          </cell>
          <cell r="R2183">
            <v>0</v>
          </cell>
          <cell r="S2183">
            <v>0</v>
          </cell>
          <cell r="T2183">
            <v>0</v>
          </cell>
          <cell r="U2183">
            <v>42</v>
          </cell>
          <cell r="V2183">
            <v>0</v>
          </cell>
          <cell r="W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42</v>
          </cell>
          <cell r="AE2183">
            <v>270000</v>
          </cell>
          <cell r="AF2183">
            <v>0</v>
          </cell>
          <cell r="AI2183">
            <v>2282</v>
          </cell>
          <cell r="AK2183">
            <v>0</v>
          </cell>
          <cell r="AM2183">
            <v>384</v>
          </cell>
          <cell r="AN2183">
            <v>1</v>
          </cell>
          <cell r="AO2183">
            <v>393216</v>
          </cell>
          <cell r="AQ2183">
            <v>0</v>
          </cell>
          <cell r="AR2183">
            <v>0</v>
          </cell>
          <cell r="AS2183" t="str">
            <v>Ы</v>
          </cell>
          <cell r="AT2183" t="str">
            <v>Ы</v>
          </cell>
          <cell r="AU2183">
            <v>0</v>
          </cell>
          <cell r="AV2183">
            <v>0</v>
          </cell>
          <cell r="AW2183">
            <v>23</v>
          </cell>
          <cell r="AX2183">
            <v>1</v>
          </cell>
          <cell r="AY2183">
            <v>0</v>
          </cell>
          <cell r="AZ2183">
            <v>0</v>
          </cell>
          <cell r="BA2183">
            <v>0</v>
          </cell>
          <cell r="BB2183">
            <v>0</v>
          </cell>
          <cell r="BC2183">
            <v>38828</v>
          </cell>
        </row>
        <row r="2184">
          <cell r="A2184">
            <v>2006</v>
          </cell>
          <cell r="B2184">
            <v>3</v>
          </cell>
          <cell r="C2184">
            <v>228</v>
          </cell>
          <cell r="D2184">
            <v>21</v>
          </cell>
          <cell r="E2184">
            <v>792020</v>
          </cell>
          <cell r="F2184">
            <v>0</v>
          </cell>
          <cell r="G2184" t="str">
            <v>Затраты по ШПЗ (основные)</v>
          </cell>
          <cell r="H2184">
            <v>2011</v>
          </cell>
          <cell r="I2184">
            <v>7920</v>
          </cell>
          <cell r="J2184">
            <v>57726.19</v>
          </cell>
          <cell r="K2184">
            <v>1</v>
          </cell>
          <cell r="L2184">
            <v>0</v>
          </cell>
          <cell r="M2184">
            <v>0</v>
          </cell>
          <cell r="N2184">
            <v>0</v>
          </cell>
          <cell r="R2184">
            <v>0</v>
          </cell>
          <cell r="S2184">
            <v>0</v>
          </cell>
          <cell r="T2184">
            <v>0</v>
          </cell>
          <cell r="U2184">
            <v>42</v>
          </cell>
          <cell r="V2184">
            <v>0</v>
          </cell>
          <cell r="W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42</v>
          </cell>
          <cell r="AE2184">
            <v>280000</v>
          </cell>
          <cell r="AF2184">
            <v>0</v>
          </cell>
          <cell r="AI2184">
            <v>2282</v>
          </cell>
          <cell r="AK2184">
            <v>0</v>
          </cell>
          <cell r="AM2184">
            <v>385</v>
          </cell>
          <cell r="AN2184">
            <v>1</v>
          </cell>
          <cell r="AO2184">
            <v>393216</v>
          </cell>
          <cell r="AQ2184">
            <v>0</v>
          </cell>
          <cell r="AR2184">
            <v>0</v>
          </cell>
          <cell r="AS2184" t="str">
            <v>Ы</v>
          </cell>
          <cell r="AT2184" t="str">
            <v>Ы</v>
          </cell>
          <cell r="AU2184">
            <v>0</v>
          </cell>
          <cell r="AV2184">
            <v>0</v>
          </cell>
          <cell r="AW2184">
            <v>23</v>
          </cell>
          <cell r="AX2184">
            <v>1</v>
          </cell>
          <cell r="AY2184">
            <v>0</v>
          </cell>
          <cell r="AZ2184">
            <v>0</v>
          </cell>
          <cell r="BA2184">
            <v>0</v>
          </cell>
          <cell r="BB2184">
            <v>0</v>
          </cell>
          <cell r="BC2184">
            <v>38828</v>
          </cell>
        </row>
        <row r="2185">
          <cell r="A2185">
            <v>2006</v>
          </cell>
          <cell r="B2185">
            <v>3</v>
          </cell>
          <cell r="C2185">
            <v>229</v>
          </cell>
          <cell r="D2185">
            <v>21</v>
          </cell>
          <cell r="E2185">
            <v>792020</v>
          </cell>
          <cell r="F2185">
            <v>0</v>
          </cell>
          <cell r="G2185" t="str">
            <v>Затраты по ШПЗ (основные)</v>
          </cell>
          <cell r="H2185">
            <v>2011</v>
          </cell>
          <cell r="I2185">
            <v>7920</v>
          </cell>
          <cell r="J2185">
            <v>321914.96999999997</v>
          </cell>
          <cell r="K2185">
            <v>1</v>
          </cell>
          <cell r="L2185">
            <v>0</v>
          </cell>
          <cell r="M2185">
            <v>0</v>
          </cell>
          <cell r="N2185">
            <v>0</v>
          </cell>
          <cell r="R2185">
            <v>0</v>
          </cell>
          <cell r="S2185">
            <v>0</v>
          </cell>
          <cell r="T2185">
            <v>0</v>
          </cell>
          <cell r="U2185">
            <v>42</v>
          </cell>
          <cell r="V2185">
            <v>0</v>
          </cell>
          <cell r="W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42</v>
          </cell>
          <cell r="AE2185">
            <v>280100</v>
          </cell>
          <cell r="AF2185">
            <v>0</v>
          </cell>
          <cell r="AI2185">
            <v>2282</v>
          </cell>
          <cell r="AK2185">
            <v>0</v>
          </cell>
          <cell r="AM2185">
            <v>386</v>
          </cell>
          <cell r="AN2185">
            <v>1</v>
          </cell>
          <cell r="AO2185">
            <v>393216</v>
          </cell>
          <cell r="AQ2185">
            <v>0</v>
          </cell>
          <cell r="AR2185">
            <v>0</v>
          </cell>
          <cell r="AS2185" t="str">
            <v>Ы</v>
          </cell>
          <cell r="AT2185" t="str">
            <v>Ы</v>
          </cell>
          <cell r="AU2185">
            <v>0</v>
          </cell>
          <cell r="AV2185">
            <v>0</v>
          </cell>
          <cell r="AW2185">
            <v>23</v>
          </cell>
          <cell r="AX2185">
            <v>1</v>
          </cell>
          <cell r="AY2185">
            <v>0</v>
          </cell>
          <cell r="AZ2185">
            <v>0</v>
          </cell>
          <cell r="BA2185">
            <v>0</v>
          </cell>
          <cell r="BB2185">
            <v>0</v>
          </cell>
          <cell r="BC2185">
            <v>38828</v>
          </cell>
        </row>
        <row r="2186">
          <cell r="A2186">
            <v>2006</v>
          </cell>
          <cell r="B2186">
            <v>3</v>
          </cell>
          <cell r="C2186">
            <v>230</v>
          </cell>
          <cell r="D2186">
            <v>21</v>
          </cell>
          <cell r="E2186">
            <v>792020</v>
          </cell>
          <cell r="F2186">
            <v>0</v>
          </cell>
          <cell r="G2186" t="str">
            <v>Затраты по ШПЗ (основные)</v>
          </cell>
          <cell r="H2186">
            <v>2011</v>
          </cell>
          <cell r="I2186">
            <v>7920</v>
          </cell>
          <cell r="J2186">
            <v>41843.949999999997</v>
          </cell>
          <cell r="K2186">
            <v>1</v>
          </cell>
          <cell r="L2186">
            <v>0</v>
          </cell>
          <cell r="M2186">
            <v>0</v>
          </cell>
          <cell r="N2186">
            <v>0</v>
          </cell>
          <cell r="R2186">
            <v>0</v>
          </cell>
          <cell r="S2186">
            <v>0</v>
          </cell>
          <cell r="T2186">
            <v>0</v>
          </cell>
          <cell r="U2186">
            <v>42</v>
          </cell>
          <cell r="V2186">
            <v>0</v>
          </cell>
          <cell r="W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42</v>
          </cell>
          <cell r="AE2186">
            <v>280200</v>
          </cell>
          <cell r="AF2186">
            <v>0</v>
          </cell>
          <cell r="AI2186">
            <v>2282</v>
          </cell>
          <cell r="AK2186">
            <v>0</v>
          </cell>
          <cell r="AM2186">
            <v>387</v>
          </cell>
          <cell r="AN2186">
            <v>1</v>
          </cell>
          <cell r="AO2186">
            <v>393216</v>
          </cell>
          <cell r="AQ2186">
            <v>0</v>
          </cell>
          <cell r="AR2186">
            <v>0</v>
          </cell>
          <cell r="AS2186" t="str">
            <v>Ы</v>
          </cell>
          <cell r="AT2186" t="str">
            <v>Ы</v>
          </cell>
          <cell r="AU2186">
            <v>0</v>
          </cell>
          <cell r="AV2186">
            <v>0</v>
          </cell>
          <cell r="AW2186">
            <v>23</v>
          </cell>
          <cell r="AX2186">
            <v>1</v>
          </cell>
          <cell r="AY2186">
            <v>0</v>
          </cell>
          <cell r="AZ2186">
            <v>0</v>
          </cell>
          <cell r="BA2186">
            <v>0</v>
          </cell>
          <cell r="BB2186">
            <v>0</v>
          </cell>
          <cell r="BC2186">
            <v>38828</v>
          </cell>
        </row>
        <row r="2187">
          <cell r="A2187">
            <v>2006</v>
          </cell>
          <cell r="B2187">
            <v>3</v>
          </cell>
          <cell r="C2187">
            <v>231</v>
          </cell>
          <cell r="D2187">
            <v>21</v>
          </cell>
          <cell r="E2187">
            <v>792020</v>
          </cell>
          <cell r="F2187">
            <v>0</v>
          </cell>
          <cell r="G2187" t="str">
            <v>Затраты по ШПЗ (основные)</v>
          </cell>
          <cell r="H2187">
            <v>2011</v>
          </cell>
          <cell r="I2187">
            <v>7920</v>
          </cell>
          <cell r="J2187">
            <v>563652.56999999995</v>
          </cell>
          <cell r="K2187">
            <v>1</v>
          </cell>
          <cell r="L2187">
            <v>0</v>
          </cell>
          <cell r="M2187">
            <v>0</v>
          </cell>
          <cell r="N2187">
            <v>0</v>
          </cell>
          <cell r="R2187">
            <v>0</v>
          </cell>
          <cell r="S2187">
            <v>0</v>
          </cell>
          <cell r="T2187">
            <v>0</v>
          </cell>
          <cell r="U2187">
            <v>42</v>
          </cell>
          <cell r="V2187">
            <v>0</v>
          </cell>
          <cell r="W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42</v>
          </cell>
          <cell r="AE2187">
            <v>280400</v>
          </cell>
          <cell r="AF2187">
            <v>0</v>
          </cell>
          <cell r="AI2187">
            <v>2282</v>
          </cell>
          <cell r="AK2187">
            <v>0</v>
          </cell>
          <cell r="AM2187">
            <v>388</v>
          </cell>
          <cell r="AN2187">
            <v>1</v>
          </cell>
          <cell r="AO2187">
            <v>393216</v>
          </cell>
          <cell r="AQ2187">
            <v>0</v>
          </cell>
          <cell r="AR2187">
            <v>0</v>
          </cell>
          <cell r="AS2187" t="str">
            <v>Ы</v>
          </cell>
          <cell r="AT2187" t="str">
            <v>Ы</v>
          </cell>
          <cell r="AU2187">
            <v>0</v>
          </cell>
          <cell r="AV2187">
            <v>0</v>
          </cell>
          <cell r="AW2187">
            <v>23</v>
          </cell>
          <cell r="AX2187">
            <v>1</v>
          </cell>
          <cell r="AY2187">
            <v>0</v>
          </cell>
          <cell r="AZ2187">
            <v>0</v>
          </cell>
          <cell r="BA2187">
            <v>0</v>
          </cell>
          <cell r="BB2187">
            <v>0</v>
          </cell>
          <cell r="BC2187">
            <v>38828</v>
          </cell>
        </row>
        <row r="2188">
          <cell r="A2188">
            <v>2006</v>
          </cell>
          <cell r="B2188">
            <v>3</v>
          </cell>
          <cell r="C2188">
            <v>232</v>
          </cell>
          <cell r="D2188">
            <v>21</v>
          </cell>
          <cell r="E2188">
            <v>792020</v>
          </cell>
          <cell r="F2188">
            <v>0</v>
          </cell>
          <cell r="G2188" t="str">
            <v>Затраты по ШПЗ (основные)</v>
          </cell>
          <cell r="H2188">
            <v>2011</v>
          </cell>
          <cell r="I2188">
            <v>7920</v>
          </cell>
          <cell r="J2188">
            <v>163752.63</v>
          </cell>
          <cell r="K2188">
            <v>1</v>
          </cell>
          <cell r="L2188">
            <v>0</v>
          </cell>
          <cell r="M2188">
            <v>0</v>
          </cell>
          <cell r="N2188">
            <v>0</v>
          </cell>
          <cell r="R2188">
            <v>0</v>
          </cell>
          <cell r="S2188">
            <v>0</v>
          </cell>
          <cell r="T2188">
            <v>0</v>
          </cell>
          <cell r="U2188">
            <v>42</v>
          </cell>
          <cell r="V2188">
            <v>0</v>
          </cell>
          <cell r="W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42</v>
          </cell>
          <cell r="AE2188">
            <v>281100</v>
          </cell>
          <cell r="AF2188">
            <v>0</v>
          </cell>
          <cell r="AI2188">
            <v>2282</v>
          </cell>
          <cell r="AK2188">
            <v>0</v>
          </cell>
          <cell r="AM2188">
            <v>389</v>
          </cell>
          <cell r="AN2188">
            <v>1</v>
          </cell>
          <cell r="AO2188">
            <v>393216</v>
          </cell>
          <cell r="AQ2188">
            <v>0</v>
          </cell>
          <cell r="AR2188">
            <v>0</v>
          </cell>
          <cell r="AS2188" t="str">
            <v>Ы</v>
          </cell>
          <cell r="AT2188" t="str">
            <v>Ы</v>
          </cell>
          <cell r="AU2188">
            <v>0</v>
          </cell>
          <cell r="AV2188">
            <v>0</v>
          </cell>
          <cell r="AW2188">
            <v>23</v>
          </cell>
          <cell r="AX2188">
            <v>1</v>
          </cell>
          <cell r="AY2188">
            <v>0</v>
          </cell>
          <cell r="AZ2188">
            <v>0</v>
          </cell>
          <cell r="BA2188">
            <v>0</v>
          </cell>
          <cell r="BB2188">
            <v>0</v>
          </cell>
          <cell r="BC2188">
            <v>38828</v>
          </cell>
        </row>
        <row r="2189">
          <cell r="A2189">
            <v>2006</v>
          </cell>
          <cell r="B2189">
            <v>3</v>
          </cell>
          <cell r="C2189">
            <v>233</v>
          </cell>
          <cell r="D2189">
            <v>21</v>
          </cell>
          <cell r="E2189">
            <v>792020</v>
          </cell>
          <cell r="F2189">
            <v>0</v>
          </cell>
          <cell r="G2189" t="str">
            <v>Затраты по ШПЗ (основные)</v>
          </cell>
          <cell r="H2189">
            <v>2011</v>
          </cell>
          <cell r="I2189">
            <v>7920</v>
          </cell>
          <cell r="J2189">
            <v>400</v>
          </cell>
          <cell r="K2189">
            <v>1</v>
          </cell>
          <cell r="L2189">
            <v>0</v>
          </cell>
          <cell r="M2189">
            <v>0</v>
          </cell>
          <cell r="N2189">
            <v>0</v>
          </cell>
          <cell r="R2189">
            <v>0</v>
          </cell>
          <cell r="S2189">
            <v>0</v>
          </cell>
          <cell r="T2189">
            <v>0</v>
          </cell>
          <cell r="U2189">
            <v>42</v>
          </cell>
          <cell r="V2189">
            <v>0</v>
          </cell>
          <cell r="W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42</v>
          </cell>
          <cell r="AE2189">
            <v>282000</v>
          </cell>
          <cell r="AF2189">
            <v>0</v>
          </cell>
          <cell r="AI2189">
            <v>2282</v>
          </cell>
          <cell r="AK2189">
            <v>0</v>
          </cell>
          <cell r="AM2189">
            <v>390</v>
          </cell>
          <cell r="AN2189">
            <v>1</v>
          </cell>
          <cell r="AO2189">
            <v>393216</v>
          </cell>
          <cell r="AQ2189">
            <v>0</v>
          </cell>
          <cell r="AR2189">
            <v>0</v>
          </cell>
          <cell r="AS2189" t="str">
            <v>Ы</v>
          </cell>
          <cell r="AT2189" t="str">
            <v>Ы</v>
          </cell>
          <cell r="AU2189">
            <v>0</v>
          </cell>
          <cell r="AV2189">
            <v>0</v>
          </cell>
          <cell r="AW2189">
            <v>23</v>
          </cell>
          <cell r="AX2189">
            <v>1</v>
          </cell>
          <cell r="AY2189">
            <v>0</v>
          </cell>
          <cell r="AZ2189">
            <v>0</v>
          </cell>
          <cell r="BA2189">
            <v>0</v>
          </cell>
          <cell r="BB2189">
            <v>0</v>
          </cell>
          <cell r="BC2189">
            <v>38828</v>
          </cell>
        </row>
        <row r="2190">
          <cell r="A2190">
            <v>2006</v>
          </cell>
          <cell r="B2190">
            <v>3</v>
          </cell>
          <cell r="C2190">
            <v>234</v>
          </cell>
          <cell r="D2190">
            <v>21</v>
          </cell>
          <cell r="E2190">
            <v>792020</v>
          </cell>
          <cell r="F2190">
            <v>0</v>
          </cell>
          <cell r="G2190" t="str">
            <v>Затраты по ШПЗ (основные)</v>
          </cell>
          <cell r="H2190">
            <v>2011</v>
          </cell>
          <cell r="I2190">
            <v>7920</v>
          </cell>
          <cell r="J2190">
            <v>55816.33</v>
          </cell>
          <cell r="K2190">
            <v>1</v>
          </cell>
          <cell r="L2190">
            <v>0</v>
          </cell>
          <cell r="M2190">
            <v>0</v>
          </cell>
          <cell r="N2190">
            <v>0</v>
          </cell>
          <cell r="R2190">
            <v>0</v>
          </cell>
          <cell r="S2190">
            <v>0</v>
          </cell>
          <cell r="T2190">
            <v>0</v>
          </cell>
          <cell r="U2190">
            <v>42</v>
          </cell>
          <cell r="V2190">
            <v>0</v>
          </cell>
          <cell r="W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42</v>
          </cell>
          <cell r="AE2190">
            <v>282200</v>
          </cell>
          <cell r="AF2190">
            <v>0</v>
          </cell>
          <cell r="AI2190">
            <v>2282</v>
          </cell>
          <cell r="AK2190">
            <v>0</v>
          </cell>
          <cell r="AM2190">
            <v>391</v>
          </cell>
          <cell r="AN2190">
            <v>1</v>
          </cell>
          <cell r="AO2190">
            <v>393216</v>
          </cell>
          <cell r="AQ2190">
            <v>0</v>
          </cell>
          <cell r="AR2190">
            <v>0</v>
          </cell>
          <cell r="AS2190" t="str">
            <v>Ы</v>
          </cell>
          <cell r="AT2190" t="str">
            <v>Ы</v>
          </cell>
          <cell r="AU2190">
            <v>0</v>
          </cell>
          <cell r="AV2190">
            <v>0</v>
          </cell>
          <cell r="AW2190">
            <v>23</v>
          </cell>
          <cell r="AX2190">
            <v>1</v>
          </cell>
          <cell r="AY2190">
            <v>0</v>
          </cell>
          <cell r="AZ2190">
            <v>0</v>
          </cell>
          <cell r="BA2190">
            <v>0</v>
          </cell>
          <cell r="BB2190">
            <v>0</v>
          </cell>
          <cell r="BC2190">
            <v>38828</v>
          </cell>
        </row>
        <row r="2191">
          <cell r="A2191">
            <v>2006</v>
          </cell>
          <cell r="B2191">
            <v>3</v>
          </cell>
          <cell r="C2191">
            <v>235</v>
          </cell>
          <cell r="D2191">
            <v>21</v>
          </cell>
          <cell r="E2191">
            <v>792020</v>
          </cell>
          <cell r="F2191">
            <v>0</v>
          </cell>
          <cell r="G2191" t="str">
            <v>Затраты по ШПЗ (основные)</v>
          </cell>
          <cell r="H2191">
            <v>2011</v>
          </cell>
          <cell r="I2191">
            <v>7920</v>
          </cell>
          <cell r="J2191">
            <v>414.94</v>
          </cell>
          <cell r="K2191">
            <v>1</v>
          </cell>
          <cell r="L2191">
            <v>0</v>
          </cell>
          <cell r="M2191">
            <v>0</v>
          </cell>
          <cell r="N2191">
            <v>0</v>
          </cell>
          <cell r="R2191">
            <v>0</v>
          </cell>
          <cell r="S2191">
            <v>0</v>
          </cell>
          <cell r="T2191">
            <v>0</v>
          </cell>
          <cell r="U2191">
            <v>42</v>
          </cell>
          <cell r="V2191">
            <v>0</v>
          </cell>
          <cell r="W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42</v>
          </cell>
          <cell r="AE2191">
            <v>282600</v>
          </cell>
          <cell r="AF2191">
            <v>0</v>
          </cell>
          <cell r="AI2191">
            <v>2282</v>
          </cell>
          <cell r="AK2191">
            <v>0</v>
          </cell>
          <cell r="AM2191">
            <v>392</v>
          </cell>
          <cell r="AN2191">
            <v>1</v>
          </cell>
          <cell r="AO2191">
            <v>393216</v>
          </cell>
          <cell r="AQ2191">
            <v>0</v>
          </cell>
          <cell r="AR2191">
            <v>0</v>
          </cell>
          <cell r="AS2191" t="str">
            <v>Ы</v>
          </cell>
          <cell r="AT2191" t="str">
            <v>Ы</v>
          </cell>
          <cell r="AU2191">
            <v>0</v>
          </cell>
          <cell r="AV2191">
            <v>0</v>
          </cell>
          <cell r="AW2191">
            <v>23</v>
          </cell>
          <cell r="AX2191">
            <v>1</v>
          </cell>
          <cell r="AY2191">
            <v>0</v>
          </cell>
          <cell r="AZ2191">
            <v>0</v>
          </cell>
          <cell r="BA2191">
            <v>0</v>
          </cell>
          <cell r="BB2191">
            <v>0</v>
          </cell>
          <cell r="BC2191">
            <v>38828</v>
          </cell>
        </row>
        <row r="2192">
          <cell r="A2192">
            <v>2006</v>
          </cell>
          <cell r="B2192">
            <v>3</v>
          </cell>
          <cell r="C2192">
            <v>236</v>
          </cell>
          <cell r="D2192">
            <v>21</v>
          </cell>
          <cell r="E2192">
            <v>792020</v>
          </cell>
          <cell r="F2192">
            <v>0</v>
          </cell>
          <cell r="G2192" t="str">
            <v>Затраты по ШПЗ (основные)</v>
          </cell>
          <cell r="H2192">
            <v>2011</v>
          </cell>
          <cell r="I2192">
            <v>7920</v>
          </cell>
          <cell r="J2192">
            <v>211594.44</v>
          </cell>
          <cell r="K2192">
            <v>1</v>
          </cell>
          <cell r="L2192">
            <v>0</v>
          </cell>
          <cell r="M2192">
            <v>0</v>
          </cell>
          <cell r="N2192">
            <v>0</v>
          </cell>
          <cell r="R2192">
            <v>0</v>
          </cell>
          <cell r="S2192">
            <v>0</v>
          </cell>
          <cell r="T2192">
            <v>0</v>
          </cell>
          <cell r="U2192">
            <v>42</v>
          </cell>
          <cell r="V2192">
            <v>0</v>
          </cell>
          <cell r="W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42</v>
          </cell>
          <cell r="AE2192">
            <v>283000</v>
          </cell>
          <cell r="AF2192">
            <v>0</v>
          </cell>
          <cell r="AI2192">
            <v>2282</v>
          </cell>
          <cell r="AK2192">
            <v>0</v>
          </cell>
          <cell r="AM2192">
            <v>393</v>
          </cell>
          <cell r="AN2192">
            <v>1</v>
          </cell>
          <cell r="AO2192">
            <v>393216</v>
          </cell>
          <cell r="AQ2192">
            <v>0</v>
          </cell>
          <cell r="AR2192">
            <v>0</v>
          </cell>
          <cell r="AS2192" t="str">
            <v>Ы</v>
          </cell>
          <cell r="AT2192" t="str">
            <v>Ы</v>
          </cell>
          <cell r="AU2192">
            <v>0</v>
          </cell>
          <cell r="AV2192">
            <v>0</v>
          </cell>
          <cell r="AW2192">
            <v>23</v>
          </cell>
          <cell r="AX2192">
            <v>1</v>
          </cell>
          <cell r="AY2192">
            <v>0</v>
          </cell>
          <cell r="AZ2192">
            <v>0</v>
          </cell>
          <cell r="BA2192">
            <v>0</v>
          </cell>
          <cell r="BB2192">
            <v>0</v>
          </cell>
          <cell r="BC2192">
            <v>38828</v>
          </cell>
        </row>
        <row r="2193">
          <cell r="A2193">
            <v>2006</v>
          </cell>
          <cell r="B2193">
            <v>3</v>
          </cell>
          <cell r="C2193">
            <v>237</v>
          </cell>
          <cell r="D2193">
            <v>21</v>
          </cell>
          <cell r="E2193">
            <v>792020</v>
          </cell>
          <cell r="F2193">
            <v>0</v>
          </cell>
          <cell r="G2193" t="str">
            <v>Затраты по ШПЗ (основные)</v>
          </cell>
          <cell r="H2193">
            <v>2011</v>
          </cell>
          <cell r="I2193">
            <v>7920</v>
          </cell>
          <cell r="J2193">
            <v>61737.56</v>
          </cell>
          <cell r="K2193">
            <v>1</v>
          </cell>
          <cell r="L2193">
            <v>0</v>
          </cell>
          <cell r="M2193">
            <v>0</v>
          </cell>
          <cell r="N2193">
            <v>0</v>
          </cell>
          <cell r="R2193">
            <v>0</v>
          </cell>
          <cell r="S2193">
            <v>0</v>
          </cell>
          <cell r="T2193">
            <v>0</v>
          </cell>
          <cell r="U2193">
            <v>42</v>
          </cell>
          <cell r="V2193">
            <v>0</v>
          </cell>
          <cell r="W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42</v>
          </cell>
          <cell r="AE2193">
            <v>285000</v>
          </cell>
          <cell r="AF2193">
            <v>0</v>
          </cell>
          <cell r="AI2193">
            <v>2282</v>
          </cell>
          <cell r="AK2193">
            <v>0</v>
          </cell>
          <cell r="AM2193">
            <v>394</v>
          </cell>
          <cell r="AN2193">
            <v>1</v>
          </cell>
          <cell r="AO2193">
            <v>393216</v>
          </cell>
          <cell r="AQ2193">
            <v>0</v>
          </cell>
          <cell r="AR2193">
            <v>0</v>
          </cell>
          <cell r="AS2193" t="str">
            <v>Ы</v>
          </cell>
          <cell r="AT2193" t="str">
            <v>Ы</v>
          </cell>
          <cell r="AU2193">
            <v>0</v>
          </cell>
          <cell r="AV2193">
            <v>0</v>
          </cell>
          <cell r="AW2193">
            <v>23</v>
          </cell>
          <cell r="AX2193">
            <v>1</v>
          </cell>
          <cell r="AY2193">
            <v>0</v>
          </cell>
          <cell r="AZ2193">
            <v>0</v>
          </cell>
          <cell r="BA2193">
            <v>0</v>
          </cell>
          <cell r="BB2193">
            <v>0</v>
          </cell>
          <cell r="BC2193">
            <v>38828</v>
          </cell>
        </row>
        <row r="2194">
          <cell r="A2194">
            <v>2006</v>
          </cell>
          <cell r="B2194">
            <v>3</v>
          </cell>
          <cell r="C2194">
            <v>238</v>
          </cell>
          <cell r="D2194">
            <v>21</v>
          </cell>
          <cell r="E2194">
            <v>792020</v>
          </cell>
          <cell r="F2194">
            <v>0</v>
          </cell>
          <cell r="G2194" t="str">
            <v>Затраты по ШПЗ (основные)</v>
          </cell>
          <cell r="H2194">
            <v>2011</v>
          </cell>
          <cell r="I2194">
            <v>7920</v>
          </cell>
          <cell r="J2194">
            <v>400436.59</v>
          </cell>
          <cell r="K2194">
            <v>1</v>
          </cell>
          <cell r="L2194">
            <v>0</v>
          </cell>
          <cell r="M2194">
            <v>0</v>
          </cell>
          <cell r="N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42</v>
          </cell>
          <cell r="V2194">
            <v>0</v>
          </cell>
          <cell r="W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42</v>
          </cell>
          <cell r="AE2194">
            <v>311000</v>
          </cell>
          <cell r="AF2194">
            <v>0</v>
          </cell>
          <cell r="AI2194">
            <v>2282</v>
          </cell>
          <cell r="AK2194">
            <v>0</v>
          </cell>
          <cell r="AM2194">
            <v>395</v>
          </cell>
          <cell r="AN2194">
            <v>1</v>
          </cell>
          <cell r="AO2194">
            <v>393216</v>
          </cell>
          <cell r="AQ2194">
            <v>0</v>
          </cell>
          <cell r="AR2194">
            <v>0</v>
          </cell>
          <cell r="AS2194" t="str">
            <v>Ы</v>
          </cell>
          <cell r="AT2194" t="str">
            <v>Ы</v>
          </cell>
          <cell r="AU2194">
            <v>0</v>
          </cell>
          <cell r="AV2194">
            <v>0</v>
          </cell>
          <cell r="AW2194">
            <v>23</v>
          </cell>
          <cell r="AX2194">
            <v>1</v>
          </cell>
          <cell r="AY2194">
            <v>0</v>
          </cell>
          <cell r="AZ2194">
            <v>0</v>
          </cell>
          <cell r="BA2194">
            <v>0</v>
          </cell>
          <cell r="BB2194">
            <v>0</v>
          </cell>
          <cell r="BC2194">
            <v>38828</v>
          </cell>
        </row>
        <row r="2195">
          <cell r="A2195">
            <v>2006</v>
          </cell>
          <cell r="B2195">
            <v>3</v>
          </cell>
          <cell r="C2195">
            <v>239</v>
          </cell>
          <cell r="D2195">
            <v>21</v>
          </cell>
          <cell r="E2195">
            <v>792020</v>
          </cell>
          <cell r="F2195">
            <v>0</v>
          </cell>
          <cell r="G2195" t="str">
            <v>Затраты по ШПЗ (основные)</v>
          </cell>
          <cell r="H2195">
            <v>2011</v>
          </cell>
          <cell r="I2195">
            <v>7920</v>
          </cell>
          <cell r="J2195">
            <v>2764251.9</v>
          </cell>
          <cell r="K2195">
            <v>1</v>
          </cell>
          <cell r="L2195">
            <v>0</v>
          </cell>
          <cell r="M2195">
            <v>0</v>
          </cell>
          <cell r="N2195">
            <v>0</v>
          </cell>
          <cell r="R2195">
            <v>0</v>
          </cell>
          <cell r="S2195">
            <v>0</v>
          </cell>
          <cell r="T2195">
            <v>0</v>
          </cell>
          <cell r="U2195">
            <v>42</v>
          </cell>
          <cell r="V2195">
            <v>0</v>
          </cell>
          <cell r="W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42</v>
          </cell>
          <cell r="AE2195">
            <v>312000</v>
          </cell>
          <cell r="AF2195">
            <v>0</v>
          </cell>
          <cell r="AI2195">
            <v>2282</v>
          </cell>
          <cell r="AK2195">
            <v>0</v>
          </cell>
          <cell r="AM2195">
            <v>396</v>
          </cell>
          <cell r="AN2195">
            <v>1</v>
          </cell>
          <cell r="AO2195">
            <v>393216</v>
          </cell>
          <cell r="AQ2195">
            <v>0</v>
          </cell>
          <cell r="AR2195">
            <v>0</v>
          </cell>
          <cell r="AS2195" t="str">
            <v>Ы</v>
          </cell>
          <cell r="AT2195" t="str">
            <v>Ы</v>
          </cell>
          <cell r="AU2195">
            <v>0</v>
          </cell>
          <cell r="AV2195">
            <v>0</v>
          </cell>
          <cell r="AW2195">
            <v>23</v>
          </cell>
          <cell r="AX2195">
            <v>1</v>
          </cell>
          <cell r="AY2195">
            <v>0</v>
          </cell>
          <cell r="AZ2195">
            <v>0</v>
          </cell>
          <cell r="BA2195">
            <v>0</v>
          </cell>
          <cell r="BB2195">
            <v>0</v>
          </cell>
          <cell r="BC2195">
            <v>38828</v>
          </cell>
        </row>
        <row r="2196">
          <cell r="A2196">
            <v>2006</v>
          </cell>
          <cell r="B2196">
            <v>3</v>
          </cell>
          <cell r="C2196">
            <v>240</v>
          </cell>
          <cell r="D2196">
            <v>21</v>
          </cell>
          <cell r="E2196">
            <v>792020</v>
          </cell>
          <cell r="F2196">
            <v>0</v>
          </cell>
          <cell r="G2196" t="str">
            <v>Затраты по ШПЗ (основные)</v>
          </cell>
          <cell r="H2196">
            <v>2011</v>
          </cell>
          <cell r="I2196">
            <v>7920</v>
          </cell>
          <cell r="J2196">
            <v>151889.68</v>
          </cell>
          <cell r="K2196">
            <v>1</v>
          </cell>
          <cell r="L2196">
            <v>0</v>
          </cell>
          <cell r="M2196">
            <v>0</v>
          </cell>
          <cell r="N2196">
            <v>0</v>
          </cell>
          <cell r="R2196">
            <v>0</v>
          </cell>
          <cell r="S2196">
            <v>0</v>
          </cell>
          <cell r="T2196">
            <v>0</v>
          </cell>
          <cell r="U2196">
            <v>42</v>
          </cell>
          <cell r="V2196">
            <v>0</v>
          </cell>
          <cell r="W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42</v>
          </cell>
          <cell r="AE2196">
            <v>313000</v>
          </cell>
          <cell r="AF2196">
            <v>0</v>
          </cell>
          <cell r="AI2196">
            <v>2282</v>
          </cell>
          <cell r="AK2196">
            <v>0</v>
          </cell>
          <cell r="AM2196">
            <v>397</v>
          </cell>
          <cell r="AN2196">
            <v>1</v>
          </cell>
          <cell r="AO2196">
            <v>393216</v>
          </cell>
          <cell r="AQ2196">
            <v>0</v>
          </cell>
          <cell r="AR2196">
            <v>0</v>
          </cell>
          <cell r="AS2196" t="str">
            <v>Ы</v>
          </cell>
          <cell r="AT2196" t="str">
            <v>Ы</v>
          </cell>
          <cell r="AU2196">
            <v>0</v>
          </cell>
          <cell r="AV2196">
            <v>0</v>
          </cell>
          <cell r="AW2196">
            <v>23</v>
          </cell>
          <cell r="AX2196">
            <v>1</v>
          </cell>
          <cell r="AY2196">
            <v>0</v>
          </cell>
          <cell r="AZ2196">
            <v>0</v>
          </cell>
          <cell r="BA2196">
            <v>0</v>
          </cell>
          <cell r="BB2196">
            <v>0</v>
          </cell>
          <cell r="BC2196">
            <v>38828</v>
          </cell>
        </row>
        <row r="2197">
          <cell r="A2197">
            <v>2006</v>
          </cell>
          <cell r="B2197">
            <v>3</v>
          </cell>
          <cell r="C2197">
            <v>241</v>
          </cell>
          <cell r="D2197">
            <v>21</v>
          </cell>
          <cell r="E2197">
            <v>792020</v>
          </cell>
          <cell r="F2197">
            <v>0</v>
          </cell>
          <cell r="G2197" t="str">
            <v>Затраты по ШПЗ (основные)</v>
          </cell>
          <cell r="H2197">
            <v>2011</v>
          </cell>
          <cell r="I2197">
            <v>7920</v>
          </cell>
          <cell r="J2197">
            <v>276163.53999999998</v>
          </cell>
          <cell r="K2197">
            <v>1</v>
          </cell>
          <cell r="L2197">
            <v>0</v>
          </cell>
          <cell r="M2197">
            <v>0</v>
          </cell>
          <cell r="N2197">
            <v>0</v>
          </cell>
          <cell r="R2197">
            <v>0</v>
          </cell>
          <cell r="S2197">
            <v>0</v>
          </cell>
          <cell r="T2197">
            <v>0</v>
          </cell>
          <cell r="U2197">
            <v>42</v>
          </cell>
          <cell r="V2197">
            <v>0</v>
          </cell>
          <cell r="W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42</v>
          </cell>
          <cell r="AE2197">
            <v>314000</v>
          </cell>
          <cell r="AF2197">
            <v>0</v>
          </cell>
          <cell r="AI2197">
            <v>2282</v>
          </cell>
          <cell r="AK2197">
            <v>0</v>
          </cell>
          <cell r="AM2197">
            <v>398</v>
          </cell>
          <cell r="AN2197">
            <v>1</v>
          </cell>
          <cell r="AO2197">
            <v>393216</v>
          </cell>
          <cell r="AQ2197">
            <v>0</v>
          </cell>
          <cell r="AR2197">
            <v>0</v>
          </cell>
          <cell r="AS2197" t="str">
            <v>Ы</v>
          </cell>
          <cell r="AT2197" t="str">
            <v>Ы</v>
          </cell>
          <cell r="AU2197">
            <v>0</v>
          </cell>
          <cell r="AV2197">
            <v>0</v>
          </cell>
          <cell r="AW2197">
            <v>23</v>
          </cell>
          <cell r="AX2197">
            <v>1</v>
          </cell>
          <cell r="AY2197">
            <v>0</v>
          </cell>
          <cell r="AZ2197">
            <v>0</v>
          </cell>
          <cell r="BA2197">
            <v>0</v>
          </cell>
          <cell r="BB2197">
            <v>0</v>
          </cell>
          <cell r="BC2197">
            <v>38828</v>
          </cell>
        </row>
        <row r="2198">
          <cell r="A2198">
            <v>2006</v>
          </cell>
          <cell r="B2198">
            <v>3</v>
          </cell>
          <cell r="C2198">
            <v>242</v>
          </cell>
          <cell r="D2198">
            <v>21</v>
          </cell>
          <cell r="E2198">
            <v>792020</v>
          </cell>
          <cell r="F2198">
            <v>0</v>
          </cell>
          <cell r="G2198" t="str">
            <v>Затраты по ШПЗ (основные)</v>
          </cell>
          <cell r="H2198">
            <v>2011</v>
          </cell>
          <cell r="I2198">
            <v>7920</v>
          </cell>
          <cell r="J2198">
            <v>55278.14</v>
          </cell>
          <cell r="K2198">
            <v>1</v>
          </cell>
          <cell r="L2198">
            <v>0</v>
          </cell>
          <cell r="M2198">
            <v>0</v>
          </cell>
          <cell r="N2198">
            <v>0</v>
          </cell>
          <cell r="R2198">
            <v>0</v>
          </cell>
          <cell r="S2198">
            <v>0</v>
          </cell>
          <cell r="T2198">
            <v>0</v>
          </cell>
          <cell r="U2198">
            <v>42</v>
          </cell>
          <cell r="V2198">
            <v>0</v>
          </cell>
          <cell r="W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42</v>
          </cell>
          <cell r="AE2198">
            <v>315000</v>
          </cell>
          <cell r="AF2198">
            <v>0</v>
          </cell>
          <cell r="AI2198">
            <v>2282</v>
          </cell>
          <cell r="AK2198">
            <v>0</v>
          </cell>
          <cell r="AM2198">
            <v>399</v>
          </cell>
          <cell r="AN2198">
            <v>1</v>
          </cell>
          <cell r="AO2198">
            <v>393216</v>
          </cell>
          <cell r="AQ2198">
            <v>0</v>
          </cell>
          <cell r="AR2198">
            <v>0</v>
          </cell>
          <cell r="AS2198" t="str">
            <v>Ы</v>
          </cell>
          <cell r="AT2198" t="str">
            <v>Ы</v>
          </cell>
          <cell r="AU2198">
            <v>0</v>
          </cell>
          <cell r="AV2198">
            <v>0</v>
          </cell>
          <cell r="AW2198">
            <v>23</v>
          </cell>
          <cell r="AX2198">
            <v>1</v>
          </cell>
          <cell r="AY2198">
            <v>0</v>
          </cell>
          <cell r="AZ2198">
            <v>0</v>
          </cell>
          <cell r="BA2198">
            <v>0</v>
          </cell>
          <cell r="BB2198">
            <v>0</v>
          </cell>
          <cell r="BC2198">
            <v>38828</v>
          </cell>
        </row>
        <row r="2199">
          <cell r="A2199">
            <v>2006</v>
          </cell>
          <cell r="B2199">
            <v>3</v>
          </cell>
          <cell r="C2199">
            <v>243</v>
          </cell>
          <cell r="D2199">
            <v>21</v>
          </cell>
          <cell r="E2199">
            <v>792020</v>
          </cell>
          <cell r="F2199">
            <v>0</v>
          </cell>
          <cell r="G2199" t="str">
            <v>Затраты по ШПЗ (основные)</v>
          </cell>
          <cell r="H2199">
            <v>2011</v>
          </cell>
          <cell r="I2199">
            <v>7920</v>
          </cell>
          <cell r="J2199">
            <v>7822482.4199999999</v>
          </cell>
          <cell r="K2199">
            <v>1</v>
          </cell>
          <cell r="L2199">
            <v>0</v>
          </cell>
          <cell r="M2199">
            <v>0</v>
          </cell>
          <cell r="N2199">
            <v>0</v>
          </cell>
          <cell r="R2199">
            <v>0</v>
          </cell>
          <cell r="S2199">
            <v>0</v>
          </cell>
          <cell r="T2199">
            <v>0</v>
          </cell>
          <cell r="U2199">
            <v>42</v>
          </cell>
          <cell r="V2199">
            <v>0</v>
          </cell>
          <cell r="W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42</v>
          </cell>
          <cell r="AE2199">
            <v>410000</v>
          </cell>
          <cell r="AF2199">
            <v>0</v>
          </cell>
          <cell r="AI2199">
            <v>2282</v>
          </cell>
          <cell r="AK2199">
            <v>0</v>
          </cell>
          <cell r="AM2199">
            <v>400</v>
          </cell>
          <cell r="AN2199">
            <v>1</v>
          </cell>
          <cell r="AO2199">
            <v>393216</v>
          </cell>
          <cell r="AQ2199">
            <v>0</v>
          </cell>
          <cell r="AR2199">
            <v>0</v>
          </cell>
          <cell r="AS2199" t="str">
            <v>Ы</v>
          </cell>
          <cell r="AT2199" t="str">
            <v>Ы</v>
          </cell>
          <cell r="AU2199">
            <v>0</v>
          </cell>
          <cell r="AV2199">
            <v>0</v>
          </cell>
          <cell r="AW2199">
            <v>23</v>
          </cell>
          <cell r="AX2199">
            <v>1</v>
          </cell>
          <cell r="AY2199">
            <v>0</v>
          </cell>
          <cell r="AZ2199">
            <v>0</v>
          </cell>
          <cell r="BA2199">
            <v>0</v>
          </cell>
          <cell r="BB2199">
            <v>0</v>
          </cell>
          <cell r="BC2199">
            <v>38828</v>
          </cell>
        </row>
        <row r="2200">
          <cell r="A2200">
            <v>2006</v>
          </cell>
          <cell r="B2200">
            <v>3</v>
          </cell>
          <cell r="C2200">
            <v>244</v>
          </cell>
          <cell r="D2200">
            <v>21</v>
          </cell>
          <cell r="E2200">
            <v>792020</v>
          </cell>
          <cell r="F2200">
            <v>0</v>
          </cell>
          <cell r="G2200" t="str">
            <v>Затраты по ШПЗ (основные)</v>
          </cell>
          <cell r="H2200">
            <v>2011</v>
          </cell>
          <cell r="I2200">
            <v>7920</v>
          </cell>
          <cell r="J2200">
            <v>1348242</v>
          </cell>
          <cell r="K2200">
            <v>1</v>
          </cell>
          <cell r="L2200">
            <v>0</v>
          </cell>
          <cell r="M2200">
            <v>0</v>
          </cell>
          <cell r="N2200">
            <v>0</v>
          </cell>
          <cell r="R2200">
            <v>0</v>
          </cell>
          <cell r="S2200">
            <v>0</v>
          </cell>
          <cell r="T2200">
            <v>0</v>
          </cell>
          <cell r="U2200">
            <v>42</v>
          </cell>
          <cell r="V2200">
            <v>0</v>
          </cell>
          <cell r="W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42</v>
          </cell>
          <cell r="AE2200">
            <v>420000</v>
          </cell>
          <cell r="AF2200">
            <v>0</v>
          </cell>
          <cell r="AI2200">
            <v>2282</v>
          </cell>
          <cell r="AK2200">
            <v>0</v>
          </cell>
          <cell r="AM2200">
            <v>401</v>
          </cell>
          <cell r="AN2200">
            <v>1</v>
          </cell>
          <cell r="AO2200">
            <v>393216</v>
          </cell>
          <cell r="AQ2200">
            <v>0</v>
          </cell>
          <cell r="AR2200">
            <v>0</v>
          </cell>
          <cell r="AS2200" t="str">
            <v>Ы</v>
          </cell>
          <cell r="AT2200" t="str">
            <v>Ы</v>
          </cell>
          <cell r="AU2200">
            <v>0</v>
          </cell>
          <cell r="AV2200">
            <v>0</v>
          </cell>
          <cell r="AW2200">
            <v>23</v>
          </cell>
          <cell r="AX2200">
            <v>1</v>
          </cell>
          <cell r="AY2200">
            <v>0</v>
          </cell>
          <cell r="AZ2200">
            <v>0</v>
          </cell>
          <cell r="BA2200">
            <v>0</v>
          </cell>
          <cell r="BB2200">
            <v>0</v>
          </cell>
          <cell r="BC2200">
            <v>38828</v>
          </cell>
        </row>
        <row r="2201">
          <cell r="A2201">
            <v>2006</v>
          </cell>
          <cell r="B2201">
            <v>3</v>
          </cell>
          <cell r="C2201">
            <v>245</v>
          </cell>
          <cell r="D2201">
            <v>21</v>
          </cell>
          <cell r="E2201">
            <v>792020</v>
          </cell>
          <cell r="F2201">
            <v>0</v>
          </cell>
          <cell r="G2201" t="str">
            <v>Затраты по ШПЗ (основные)</v>
          </cell>
          <cell r="H2201">
            <v>2011</v>
          </cell>
          <cell r="I2201">
            <v>7920</v>
          </cell>
          <cell r="J2201">
            <v>26895186.640000001</v>
          </cell>
          <cell r="K2201">
            <v>1</v>
          </cell>
          <cell r="L2201">
            <v>0</v>
          </cell>
          <cell r="M2201">
            <v>0</v>
          </cell>
          <cell r="N2201">
            <v>0</v>
          </cell>
          <cell r="R2201">
            <v>0</v>
          </cell>
          <cell r="S2201">
            <v>0</v>
          </cell>
          <cell r="T2201">
            <v>0</v>
          </cell>
          <cell r="U2201">
            <v>42</v>
          </cell>
          <cell r="V2201">
            <v>0</v>
          </cell>
          <cell r="W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42</v>
          </cell>
          <cell r="AE2201">
            <v>430000</v>
          </cell>
          <cell r="AF2201">
            <v>0</v>
          </cell>
          <cell r="AI2201">
            <v>2282</v>
          </cell>
          <cell r="AK2201">
            <v>0</v>
          </cell>
          <cell r="AM2201">
            <v>402</v>
          </cell>
          <cell r="AN2201">
            <v>1</v>
          </cell>
          <cell r="AO2201">
            <v>393216</v>
          </cell>
          <cell r="AQ2201">
            <v>0</v>
          </cell>
          <cell r="AR2201">
            <v>0</v>
          </cell>
          <cell r="AS2201" t="str">
            <v>Ы</v>
          </cell>
          <cell r="AT2201" t="str">
            <v>Ы</v>
          </cell>
          <cell r="AU2201">
            <v>0</v>
          </cell>
          <cell r="AV2201">
            <v>0</v>
          </cell>
          <cell r="AW2201">
            <v>23</v>
          </cell>
          <cell r="AX2201">
            <v>1</v>
          </cell>
          <cell r="AY2201">
            <v>0</v>
          </cell>
          <cell r="AZ2201">
            <v>0</v>
          </cell>
          <cell r="BA2201">
            <v>0</v>
          </cell>
          <cell r="BB2201">
            <v>0</v>
          </cell>
          <cell r="BC2201">
            <v>38828</v>
          </cell>
        </row>
        <row r="2202">
          <cell r="A2202">
            <v>2006</v>
          </cell>
          <cell r="B2202">
            <v>3</v>
          </cell>
          <cell r="C2202">
            <v>246</v>
          </cell>
          <cell r="D2202">
            <v>21</v>
          </cell>
          <cell r="E2202">
            <v>792020</v>
          </cell>
          <cell r="F2202">
            <v>0</v>
          </cell>
          <cell r="G2202" t="str">
            <v>Затраты по ШПЗ (основные)</v>
          </cell>
          <cell r="H2202">
            <v>2011</v>
          </cell>
          <cell r="I2202">
            <v>7920</v>
          </cell>
          <cell r="J2202">
            <v>243325.96</v>
          </cell>
          <cell r="K2202">
            <v>1</v>
          </cell>
          <cell r="L2202">
            <v>0</v>
          </cell>
          <cell r="M2202">
            <v>0</v>
          </cell>
          <cell r="N2202">
            <v>0</v>
          </cell>
          <cell r="R2202">
            <v>0</v>
          </cell>
          <cell r="S2202">
            <v>0</v>
          </cell>
          <cell r="T2202">
            <v>0</v>
          </cell>
          <cell r="U2202">
            <v>42</v>
          </cell>
          <cell r="V2202">
            <v>0</v>
          </cell>
          <cell r="W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42</v>
          </cell>
          <cell r="AE2202">
            <v>450000</v>
          </cell>
          <cell r="AF2202">
            <v>0</v>
          </cell>
          <cell r="AI2202">
            <v>2282</v>
          </cell>
          <cell r="AK2202">
            <v>0</v>
          </cell>
          <cell r="AM2202">
            <v>403</v>
          </cell>
          <cell r="AN2202">
            <v>1</v>
          </cell>
          <cell r="AO2202">
            <v>393216</v>
          </cell>
          <cell r="AQ2202">
            <v>0</v>
          </cell>
          <cell r="AR2202">
            <v>0</v>
          </cell>
          <cell r="AS2202" t="str">
            <v>Ы</v>
          </cell>
          <cell r="AT2202" t="str">
            <v>Ы</v>
          </cell>
          <cell r="AU2202">
            <v>0</v>
          </cell>
          <cell r="AV2202">
            <v>0</v>
          </cell>
          <cell r="AW2202">
            <v>23</v>
          </cell>
          <cell r="AX2202">
            <v>1</v>
          </cell>
          <cell r="AY2202">
            <v>0</v>
          </cell>
          <cell r="AZ2202">
            <v>0</v>
          </cell>
          <cell r="BA2202">
            <v>0</v>
          </cell>
          <cell r="BB2202">
            <v>0</v>
          </cell>
          <cell r="BC2202">
            <v>38828</v>
          </cell>
        </row>
        <row r="2203">
          <cell r="A2203">
            <v>2006</v>
          </cell>
          <cell r="B2203">
            <v>3</v>
          </cell>
          <cell r="C2203">
            <v>247</v>
          </cell>
          <cell r="D2203">
            <v>21</v>
          </cell>
          <cell r="E2203">
            <v>792020</v>
          </cell>
          <cell r="F2203">
            <v>0</v>
          </cell>
          <cell r="G2203" t="str">
            <v>Затраты по ШПЗ (основные)</v>
          </cell>
          <cell r="H2203">
            <v>2011</v>
          </cell>
          <cell r="I2203">
            <v>7920</v>
          </cell>
          <cell r="J2203">
            <v>23974.55</v>
          </cell>
          <cell r="K2203">
            <v>1</v>
          </cell>
          <cell r="L2203">
            <v>0</v>
          </cell>
          <cell r="M2203">
            <v>0</v>
          </cell>
          <cell r="N2203">
            <v>0</v>
          </cell>
          <cell r="R2203">
            <v>0</v>
          </cell>
          <cell r="S2203">
            <v>0</v>
          </cell>
          <cell r="T2203">
            <v>0</v>
          </cell>
          <cell r="U2203">
            <v>42</v>
          </cell>
          <cell r="V2203">
            <v>0</v>
          </cell>
          <cell r="W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42</v>
          </cell>
          <cell r="AE2203">
            <v>460000</v>
          </cell>
          <cell r="AF2203">
            <v>0</v>
          </cell>
          <cell r="AI2203">
            <v>2282</v>
          </cell>
          <cell r="AK2203">
            <v>0</v>
          </cell>
          <cell r="AM2203">
            <v>404</v>
          </cell>
          <cell r="AN2203">
            <v>1</v>
          </cell>
          <cell r="AO2203">
            <v>393216</v>
          </cell>
          <cell r="AQ2203">
            <v>0</v>
          </cell>
          <cell r="AR2203">
            <v>0</v>
          </cell>
          <cell r="AS2203" t="str">
            <v>Ы</v>
          </cell>
          <cell r="AT2203" t="str">
            <v>Ы</v>
          </cell>
          <cell r="AU2203">
            <v>0</v>
          </cell>
          <cell r="AV2203">
            <v>0</v>
          </cell>
          <cell r="AW2203">
            <v>23</v>
          </cell>
          <cell r="AX2203">
            <v>1</v>
          </cell>
          <cell r="AY2203">
            <v>0</v>
          </cell>
          <cell r="AZ2203">
            <v>0</v>
          </cell>
          <cell r="BA2203">
            <v>0</v>
          </cell>
          <cell r="BB2203">
            <v>0</v>
          </cell>
          <cell r="BC2203">
            <v>38828</v>
          </cell>
        </row>
        <row r="2204">
          <cell r="A2204">
            <v>2006</v>
          </cell>
          <cell r="B2204">
            <v>3</v>
          </cell>
          <cell r="C2204">
            <v>248</v>
          </cell>
          <cell r="D2204">
            <v>21</v>
          </cell>
          <cell r="E2204">
            <v>792020</v>
          </cell>
          <cell r="F2204">
            <v>0</v>
          </cell>
          <cell r="G2204" t="str">
            <v>Затраты по ШПЗ (основные)</v>
          </cell>
          <cell r="H2204">
            <v>2011</v>
          </cell>
          <cell r="I2204">
            <v>7920</v>
          </cell>
          <cell r="J2204">
            <v>10748.87</v>
          </cell>
          <cell r="K2204">
            <v>1</v>
          </cell>
          <cell r="L2204">
            <v>0</v>
          </cell>
          <cell r="M2204">
            <v>0</v>
          </cell>
          <cell r="N2204">
            <v>0</v>
          </cell>
          <cell r="R2204">
            <v>0</v>
          </cell>
          <cell r="S2204">
            <v>0</v>
          </cell>
          <cell r="T2204">
            <v>0</v>
          </cell>
          <cell r="U2204">
            <v>42</v>
          </cell>
          <cell r="V2204">
            <v>0</v>
          </cell>
          <cell r="W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42</v>
          </cell>
          <cell r="AE2204">
            <v>465000</v>
          </cell>
          <cell r="AF2204">
            <v>0</v>
          </cell>
          <cell r="AI2204">
            <v>2282</v>
          </cell>
          <cell r="AK2204">
            <v>0</v>
          </cell>
          <cell r="AM2204">
            <v>405</v>
          </cell>
          <cell r="AN2204">
            <v>1</v>
          </cell>
          <cell r="AO2204">
            <v>393216</v>
          </cell>
          <cell r="AQ2204">
            <v>0</v>
          </cell>
          <cell r="AR2204">
            <v>0</v>
          </cell>
          <cell r="AS2204" t="str">
            <v>Ы</v>
          </cell>
          <cell r="AT2204" t="str">
            <v>Ы</v>
          </cell>
          <cell r="AU2204">
            <v>0</v>
          </cell>
          <cell r="AV2204">
            <v>0</v>
          </cell>
          <cell r="AW2204">
            <v>23</v>
          </cell>
          <cell r="AX2204">
            <v>1</v>
          </cell>
          <cell r="AY2204">
            <v>0</v>
          </cell>
          <cell r="AZ2204">
            <v>0</v>
          </cell>
          <cell r="BA2204">
            <v>0</v>
          </cell>
          <cell r="BB2204">
            <v>0</v>
          </cell>
          <cell r="BC2204">
            <v>38828</v>
          </cell>
        </row>
        <row r="2205">
          <cell r="A2205">
            <v>2006</v>
          </cell>
          <cell r="B2205">
            <v>3</v>
          </cell>
          <cell r="C2205">
            <v>249</v>
          </cell>
          <cell r="D2205">
            <v>21</v>
          </cell>
          <cell r="E2205">
            <v>792020</v>
          </cell>
          <cell r="F2205">
            <v>0</v>
          </cell>
          <cell r="G2205" t="str">
            <v>Затраты по ШПЗ (основные)</v>
          </cell>
          <cell r="H2205">
            <v>2011</v>
          </cell>
          <cell r="I2205">
            <v>7920</v>
          </cell>
          <cell r="J2205">
            <v>22718.73</v>
          </cell>
          <cell r="K2205">
            <v>1</v>
          </cell>
          <cell r="L2205">
            <v>0</v>
          </cell>
          <cell r="M2205">
            <v>0</v>
          </cell>
          <cell r="N2205">
            <v>0</v>
          </cell>
          <cell r="R2205">
            <v>0</v>
          </cell>
          <cell r="S2205">
            <v>0</v>
          </cell>
          <cell r="T2205">
            <v>0</v>
          </cell>
          <cell r="U2205">
            <v>42</v>
          </cell>
          <cell r="V2205">
            <v>0</v>
          </cell>
          <cell r="W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42</v>
          </cell>
          <cell r="AE2205">
            <v>501103</v>
          </cell>
          <cell r="AF2205">
            <v>0</v>
          </cell>
          <cell r="AI2205">
            <v>2282</v>
          </cell>
          <cell r="AK2205">
            <v>0</v>
          </cell>
          <cell r="AM2205">
            <v>406</v>
          </cell>
          <cell r="AN2205">
            <v>1</v>
          </cell>
          <cell r="AO2205">
            <v>393216</v>
          </cell>
          <cell r="AQ2205">
            <v>0</v>
          </cell>
          <cell r="AR2205">
            <v>0</v>
          </cell>
          <cell r="AS2205" t="str">
            <v>Ы</v>
          </cell>
          <cell r="AT2205" t="str">
            <v>Ы</v>
          </cell>
          <cell r="AU2205">
            <v>0</v>
          </cell>
          <cell r="AV2205">
            <v>0</v>
          </cell>
          <cell r="AW2205">
            <v>23</v>
          </cell>
          <cell r="AX2205">
            <v>1</v>
          </cell>
          <cell r="AY2205">
            <v>0</v>
          </cell>
          <cell r="AZ2205">
            <v>0</v>
          </cell>
          <cell r="BA2205">
            <v>0</v>
          </cell>
          <cell r="BB2205">
            <v>0</v>
          </cell>
          <cell r="BC2205">
            <v>38828</v>
          </cell>
        </row>
        <row r="2206">
          <cell r="A2206">
            <v>2006</v>
          </cell>
          <cell r="B2206">
            <v>3</v>
          </cell>
          <cell r="C2206">
            <v>250</v>
          </cell>
          <cell r="D2206">
            <v>21</v>
          </cell>
          <cell r="E2206">
            <v>792020</v>
          </cell>
          <cell r="F2206">
            <v>0</v>
          </cell>
          <cell r="G2206" t="str">
            <v>Затраты по ШПЗ (основные)</v>
          </cell>
          <cell r="H2206">
            <v>2011</v>
          </cell>
          <cell r="I2206">
            <v>7920</v>
          </cell>
          <cell r="J2206">
            <v>63489.31</v>
          </cell>
          <cell r="K2206">
            <v>1</v>
          </cell>
          <cell r="L2206">
            <v>0</v>
          </cell>
          <cell r="M2206">
            <v>0</v>
          </cell>
          <cell r="N2206">
            <v>0</v>
          </cell>
          <cell r="R2206">
            <v>0</v>
          </cell>
          <cell r="S2206">
            <v>0</v>
          </cell>
          <cell r="T2206">
            <v>0</v>
          </cell>
          <cell r="U2206">
            <v>42</v>
          </cell>
          <cell r="V2206">
            <v>0</v>
          </cell>
          <cell r="W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42</v>
          </cell>
          <cell r="AE2206">
            <v>501106</v>
          </cell>
          <cell r="AF2206">
            <v>0</v>
          </cell>
          <cell r="AI2206">
            <v>2282</v>
          </cell>
          <cell r="AK2206">
            <v>0</v>
          </cell>
          <cell r="AM2206">
            <v>407</v>
          </cell>
          <cell r="AN2206">
            <v>1</v>
          </cell>
          <cell r="AO2206">
            <v>393216</v>
          </cell>
          <cell r="AQ2206">
            <v>0</v>
          </cell>
          <cell r="AR2206">
            <v>0</v>
          </cell>
          <cell r="AS2206" t="str">
            <v>Ы</v>
          </cell>
          <cell r="AT2206" t="str">
            <v>Ы</v>
          </cell>
          <cell r="AU2206">
            <v>0</v>
          </cell>
          <cell r="AV2206">
            <v>0</v>
          </cell>
          <cell r="AW2206">
            <v>23</v>
          </cell>
          <cell r="AX2206">
            <v>1</v>
          </cell>
          <cell r="AY2206">
            <v>0</v>
          </cell>
          <cell r="AZ2206">
            <v>0</v>
          </cell>
          <cell r="BA2206">
            <v>0</v>
          </cell>
          <cell r="BB2206">
            <v>0</v>
          </cell>
          <cell r="BC2206">
            <v>38828</v>
          </cell>
        </row>
        <row r="2207">
          <cell r="A2207">
            <v>2006</v>
          </cell>
          <cell r="B2207">
            <v>3</v>
          </cell>
          <cell r="C2207">
            <v>251</v>
          </cell>
          <cell r="D2207">
            <v>21</v>
          </cell>
          <cell r="E2207">
            <v>792020</v>
          </cell>
          <cell r="F2207">
            <v>0</v>
          </cell>
          <cell r="G2207" t="str">
            <v>Затраты по ШПЗ (основные)</v>
          </cell>
          <cell r="H2207">
            <v>2011</v>
          </cell>
          <cell r="I2207">
            <v>7920</v>
          </cell>
          <cell r="J2207">
            <v>1179807.4099999999</v>
          </cell>
          <cell r="K2207">
            <v>1</v>
          </cell>
          <cell r="L2207">
            <v>0</v>
          </cell>
          <cell r="M2207">
            <v>0</v>
          </cell>
          <cell r="N2207">
            <v>0</v>
          </cell>
          <cell r="R2207">
            <v>0</v>
          </cell>
          <cell r="S2207">
            <v>0</v>
          </cell>
          <cell r="T2207">
            <v>0</v>
          </cell>
          <cell r="U2207">
            <v>42</v>
          </cell>
          <cell r="V2207">
            <v>0</v>
          </cell>
          <cell r="W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42</v>
          </cell>
          <cell r="AE2207">
            <v>502100</v>
          </cell>
          <cell r="AF2207">
            <v>0</v>
          </cell>
          <cell r="AI2207">
            <v>2282</v>
          </cell>
          <cell r="AK2207">
            <v>0</v>
          </cell>
          <cell r="AM2207">
            <v>408</v>
          </cell>
          <cell r="AN2207">
            <v>1</v>
          </cell>
          <cell r="AO2207">
            <v>393216</v>
          </cell>
          <cell r="AQ2207">
            <v>0</v>
          </cell>
          <cell r="AR2207">
            <v>0</v>
          </cell>
          <cell r="AS2207" t="str">
            <v>Ы</v>
          </cell>
          <cell r="AT2207" t="str">
            <v>Ы</v>
          </cell>
          <cell r="AU2207">
            <v>0</v>
          </cell>
          <cell r="AV2207">
            <v>0</v>
          </cell>
          <cell r="AW2207">
            <v>23</v>
          </cell>
          <cell r="AX2207">
            <v>1</v>
          </cell>
          <cell r="AY2207">
            <v>0</v>
          </cell>
          <cell r="AZ2207">
            <v>0</v>
          </cell>
          <cell r="BA2207">
            <v>0</v>
          </cell>
          <cell r="BB2207">
            <v>0</v>
          </cell>
          <cell r="BC2207">
            <v>38828</v>
          </cell>
        </row>
        <row r="2208">
          <cell r="A2208">
            <v>2006</v>
          </cell>
          <cell r="B2208">
            <v>3</v>
          </cell>
          <cell r="C2208">
            <v>252</v>
          </cell>
          <cell r="D2208">
            <v>21</v>
          </cell>
          <cell r="E2208">
            <v>792020</v>
          </cell>
          <cell r="F2208">
            <v>0</v>
          </cell>
          <cell r="G2208" t="str">
            <v>Затраты по ШПЗ (основные)</v>
          </cell>
          <cell r="H2208">
            <v>2011</v>
          </cell>
          <cell r="I2208">
            <v>7920</v>
          </cell>
          <cell r="J2208">
            <v>6308.61</v>
          </cell>
          <cell r="K2208">
            <v>1</v>
          </cell>
          <cell r="L2208">
            <v>0</v>
          </cell>
          <cell r="M2208">
            <v>0</v>
          </cell>
          <cell r="N2208">
            <v>0</v>
          </cell>
          <cell r="R2208">
            <v>0</v>
          </cell>
          <cell r="S2208">
            <v>0</v>
          </cell>
          <cell r="T2208">
            <v>0</v>
          </cell>
          <cell r="U2208">
            <v>42</v>
          </cell>
          <cell r="V2208">
            <v>0</v>
          </cell>
          <cell r="W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42</v>
          </cell>
          <cell r="AE2208">
            <v>502400</v>
          </cell>
          <cell r="AF2208">
            <v>0</v>
          </cell>
          <cell r="AI2208">
            <v>2282</v>
          </cell>
          <cell r="AK2208">
            <v>0</v>
          </cell>
          <cell r="AM2208">
            <v>409</v>
          </cell>
          <cell r="AN2208">
            <v>1</v>
          </cell>
          <cell r="AO2208">
            <v>393216</v>
          </cell>
          <cell r="AQ2208">
            <v>0</v>
          </cell>
          <cell r="AR2208">
            <v>0</v>
          </cell>
          <cell r="AS2208" t="str">
            <v>Ы</v>
          </cell>
          <cell r="AT2208" t="str">
            <v>Ы</v>
          </cell>
          <cell r="AU2208">
            <v>0</v>
          </cell>
          <cell r="AV2208">
            <v>0</v>
          </cell>
          <cell r="AW2208">
            <v>23</v>
          </cell>
          <cell r="AX2208">
            <v>1</v>
          </cell>
          <cell r="AY2208">
            <v>0</v>
          </cell>
          <cell r="AZ2208">
            <v>0</v>
          </cell>
          <cell r="BA2208">
            <v>0</v>
          </cell>
          <cell r="BB2208">
            <v>0</v>
          </cell>
          <cell r="BC2208">
            <v>38828</v>
          </cell>
        </row>
        <row r="2209">
          <cell r="A2209">
            <v>2006</v>
          </cell>
          <cell r="B2209">
            <v>3</v>
          </cell>
          <cell r="C2209">
            <v>253</v>
          </cell>
          <cell r="D2209">
            <v>21</v>
          </cell>
          <cell r="E2209">
            <v>792020</v>
          </cell>
          <cell r="F2209">
            <v>0</v>
          </cell>
          <cell r="G2209" t="str">
            <v>Затраты по ШПЗ (основные)</v>
          </cell>
          <cell r="H2209">
            <v>2011</v>
          </cell>
          <cell r="I2209">
            <v>7920</v>
          </cell>
          <cell r="J2209">
            <v>18133.04</v>
          </cell>
          <cell r="K2209">
            <v>1</v>
          </cell>
          <cell r="L2209">
            <v>0</v>
          </cell>
          <cell r="M2209">
            <v>0</v>
          </cell>
          <cell r="N2209">
            <v>0</v>
          </cell>
          <cell r="R2209">
            <v>0</v>
          </cell>
          <cell r="S2209">
            <v>0</v>
          </cell>
          <cell r="T2209">
            <v>0</v>
          </cell>
          <cell r="U2209">
            <v>42</v>
          </cell>
          <cell r="V2209">
            <v>0</v>
          </cell>
          <cell r="W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42</v>
          </cell>
          <cell r="AE2209">
            <v>503000</v>
          </cell>
          <cell r="AF2209">
            <v>0</v>
          </cell>
          <cell r="AI2209">
            <v>2282</v>
          </cell>
          <cell r="AK2209">
            <v>0</v>
          </cell>
          <cell r="AM2209">
            <v>410</v>
          </cell>
          <cell r="AN2209">
            <v>1</v>
          </cell>
          <cell r="AO2209">
            <v>393216</v>
          </cell>
          <cell r="AQ2209">
            <v>0</v>
          </cell>
          <cell r="AR2209">
            <v>0</v>
          </cell>
          <cell r="AS2209" t="str">
            <v>Ы</v>
          </cell>
          <cell r="AT2209" t="str">
            <v>Ы</v>
          </cell>
          <cell r="AU2209">
            <v>0</v>
          </cell>
          <cell r="AV2209">
            <v>0</v>
          </cell>
          <cell r="AW2209">
            <v>23</v>
          </cell>
          <cell r="AX2209">
            <v>1</v>
          </cell>
          <cell r="AY2209">
            <v>0</v>
          </cell>
          <cell r="AZ2209">
            <v>0</v>
          </cell>
          <cell r="BA2209">
            <v>0</v>
          </cell>
          <cell r="BB2209">
            <v>0</v>
          </cell>
          <cell r="BC2209">
            <v>38828</v>
          </cell>
        </row>
        <row r="2210">
          <cell r="A2210">
            <v>2006</v>
          </cell>
          <cell r="B2210">
            <v>3</v>
          </cell>
          <cell r="C2210">
            <v>254</v>
          </cell>
          <cell r="D2210">
            <v>21</v>
          </cell>
          <cell r="E2210">
            <v>792020</v>
          </cell>
          <cell r="F2210">
            <v>0</v>
          </cell>
          <cell r="G2210" t="str">
            <v>Затраты по ШПЗ (основные)</v>
          </cell>
          <cell r="H2210">
            <v>2011</v>
          </cell>
          <cell r="I2210">
            <v>7920</v>
          </cell>
          <cell r="J2210">
            <v>127563.69</v>
          </cell>
          <cell r="K2210">
            <v>1</v>
          </cell>
          <cell r="L2210">
            <v>0</v>
          </cell>
          <cell r="M2210">
            <v>0</v>
          </cell>
          <cell r="N2210">
            <v>0</v>
          </cell>
          <cell r="R2210">
            <v>0</v>
          </cell>
          <cell r="S2210">
            <v>0</v>
          </cell>
          <cell r="T2210">
            <v>0</v>
          </cell>
          <cell r="U2210">
            <v>42</v>
          </cell>
          <cell r="V2210">
            <v>0</v>
          </cell>
          <cell r="W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42</v>
          </cell>
          <cell r="AE2210">
            <v>504900</v>
          </cell>
          <cell r="AF2210">
            <v>0</v>
          </cell>
          <cell r="AI2210">
            <v>2282</v>
          </cell>
          <cell r="AK2210">
            <v>0</v>
          </cell>
          <cell r="AM2210">
            <v>411</v>
          </cell>
          <cell r="AN2210">
            <v>1</v>
          </cell>
          <cell r="AO2210">
            <v>393216</v>
          </cell>
          <cell r="AQ2210">
            <v>0</v>
          </cell>
          <cell r="AR2210">
            <v>0</v>
          </cell>
          <cell r="AS2210" t="str">
            <v>Ы</v>
          </cell>
          <cell r="AT2210" t="str">
            <v>Ы</v>
          </cell>
          <cell r="AU2210">
            <v>0</v>
          </cell>
          <cell r="AV2210">
            <v>0</v>
          </cell>
          <cell r="AW2210">
            <v>23</v>
          </cell>
          <cell r="AX2210">
            <v>1</v>
          </cell>
          <cell r="AY2210">
            <v>0</v>
          </cell>
          <cell r="AZ2210">
            <v>0</v>
          </cell>
          <cell r="BA2210">
            <v>0</v>
          </cell>
          <cell r="BB2210">
            <v>0</v>
          </cell>
          <cell r="BC2210">
            <v>38828</v>
          </cell>
        </row>
        <row r="2211">
          <cell r="A2211">
            <v>2006</v>
          </cell>
          <cell r="B2211">
            <v>3</v>
          </cell>
          <cell r="C2211">
            <v>255</v>
          </cell>
          <cell r="D2211">
            <v>21</v>
          </cell>
          <cell r="E2211">
            <v>792020</v>
          </cell>
          <cell r="F2211">
            <v>0</v>
          </cell>
          <cell r="G2211" t="str">
            <v>Затраты по ШПЗ (основные)</v>
          </cell>
          <cell r="H2211">
            <v>2011</v>
          </cell>
          <cell r="I2211">
            <v>7920</v>
          </cell>
          <cell r="J2211">
            <v>95452.19</v>
          </cell>
          <cell r="K2211">
            <v>1</v>
          </cell>
          <cell r="L2211">
            <v>0</v>
          </cell>
          <cell r="M2211">
            <v>0</v>
          </cell>
          <cell r="N2211">
            <v>0</v>
          </cell>
          <cell r="R2211">
            <v>0</v>
          </cell>
          <cell r="S2211">
            <v>0</v>
          </cell>
          <cell r="T2211">
            <v>0</v>
          </cell>
          <cell r="U2211">
            <v>42</v>
          </cell>
          <cell r="V2211">
            <v>0</v>
          </cell>
          <cell r="W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42</v>
          </cell>
          <cell r="AE2211">
            <v>505100</v>
          </cell>
          <cell r="AF2211">
            <v>0</v>
          </cell>
          <cell r="AI2211">
            <v>2282</v>
          </cell>
          <cell r="AK2211">
            <v>0</v>
          </cell>
          <cell r="AM2211">
            <v>412</v>
          </cell>
          <cell r="AN2211">
            <v>1</v>
          </cell>
          <cell r="AO2211">
            <v>393216</v>
          </cell>
          <cell r="AQ2211">
            <v>0</v>
          </cell>
          <cell r="AR2211">
            <v>0</v>
          </cell>
          <cell r="AS2211" t="str">
            <v>Ы</v>
          </cell>
          <cell r="AT2211" t="str">
            <v>Ы</v>
          </cell>
          <cell r="AU2211">
            <v>0</v>
          </cell>
          <cell r="AV2211">
            <v>0</v>
          </cell>
          <cell r="AW2211">
            <v>23</v>
          </cell>
          <cell r="AX2211">
            <v>1</v>
          </cell>
          <cell r="AY2211">
            <v>0</v>
          </cell>
          <cell r="AZ2211">
            <v>0</v>
          </cell>
          <cell r="BA2211">
            <v>0</v>
          </cell>
          <cell r="BB2211">
            <v>0</v>
          </cell>
          <cell r="BC2211">
            <v>38828</v>
          </cell>
        </row>
        <row r="2212">
          <cell r="A2212">
            <v>2006</v>
          </cell>
          <cell r="B2212">
            <v>3</v>
          </cell>
          <cell r="C2212">
            <v>256</v>
          </cell>
          <cell r="D2212">
            <v>21</v>
          </cell>
          <cell r="E2212">
            <v>792020</v>
          </cell>
          <cell r="F2212">
            <v>0</v>
          </cell>
          <cell r="G2212" t="str">
            <v>Затраты по ШПЗ (основные)</v>
          </cell>
          <cell r="H2212">
            <v>2011</v>
          </cell>
          <cell r="I2212">
            <v>7920</v>
          </cell>
          <cell r="J2212">
            <v>264463.34999999998</v>
          </cell>
          <cell r="K2212">
            <v>1</v>
          </cell>
          <cell r="L2212">
            <v>0</v>
          </cell>
          <cell r="M2212">
            <v>0</v>
          </cell>
          <cell r="N2212">
            <v>0</v>
          </cell>
          <cell r="R2212">
            <v>0</v>
          </cell>
          <cell r="S2212">
            <v>0</v>
          </cell>
          <cell r="T2212">
            <v>0</v>
          </cell>
          <cell r="U2212">
            <v>42</v>
          </cell>
          <cell r="V2212">
            <v>0</v>
          </cell>
          <cell r="W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42</v>
          </cell>
          <cell r="AE2212">
            <v>505200</v>
          </cell>
          <cell r="AF2212">
            <v>0</v>
          </cell>
          <cell r="AI2212">
            <v>2282</v>
          </cell>
          <cell r="AK2212">
            <v>0</v>
          </cell>
          <cell r="AM2212">
            <v>413</v>
          </cell>
          <cell r="AN2212">
            <v>1</v>
          </cell>
          <cell r="AO2212">
            <v>393216</v>
          </cell>
          <cell r="AQ2212">
            <v>0</v>
          </cell>
          <cell r="AR2212">
            <v>0</v>
          </cell>
          <cell r="AS2212" t="str">
            <v>Ы</v>
          </cell>
          <cell r="AT2212" t="str">
            <v>Ы</v>
          </cell>
          <cell r="AU2212">
            <v>0</v>
          </cell>
          <cell r="AV2212">
            <v>0</v>
          </cell>
          <cell r="AW2212">
            <v>23</v>
          </cell>
          <cell r="AX2212">
            <v>1</v>
          </cell>
          <cell r="AY2212">
            <v>0</v>
          </cell>
          <cell r="AZ2212">
            <v>0</v>
          </cell>
          <cell r="BA2212">
            <v>0</v>
          </cell>
          <cell r="BB2212">
            <v>0</v>
          </cell>
          <cell r="BC2212">
            <v>38828</v>
          </cell>
        </row>
        <row r="2213">
          <cell r="A2213">
            <v>2006</v>
          </cell>
          <cell r="B2213">
            <v>3</v>
          </cell>
          <cell r="C2213">
            <v>257</v>
          </cell>
          <cell r="D2213">
            <v>21</v>
          </cell>
          <cell r="E2213">
            <v>792020</v>
          </cell>
          <cell r="F2213">
            <v>0</v>
          </cell>
          <cell r="G2213" t="str">
            <v>Затраты по ШПЗ (основные)</v>
          </cell>
          <cell r="H2213">
            <v>2011</v>
          </cell>
          <cell r="I2213">
            <v>7920</v>
          </cell>
          <cell r="J2213">
            <v>3613</v>
          </cell>
          <cell r="K2213">
            <v>1</v>
          </cell>
          <cell r="L2213">
            <v>0</v>
          </cell>
          <cell r="M2213">
            <v>0</v>
          </cell>
          <cell r="N2213">
            <v>0</v>
          </cell>
          <cell r="R2213">
            <v>0</v>
          </cell>
          <cell r="S2213">
            <v>0</v>
          </cell>
          <cell r="T2213">
            <v>0</v>
          </cell>
          <cell r="U2213">
            <v>42</v>
          </cell>
          <cell r="V2213">
            <v>0</v>
          </cell>
          <cell r="W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42</v>
          </cell>
          <cell r="AE2213">
            <v>505400</v>
          </cell>
          <cell r="AF2213">
            <v>0</v>
          </cell>
          <cell r="AI2213">
            <v>2282</v>
          </cell>
          <cell r="AK2213">
            <v>0</v>
          </cell>
          <cell r="AM2213">
            <v>414</v>
          </cell>
          <cell r="AN2213">
            <v>1</v>
          </cell>
          <cell r="AO2213">
            <v>393216</v>
          </cell>
          <cell r="AQ2213">
            <v>0</v>
          </cell>
          <cell r="AR2213">
            <v>0</v>
          </cell>
          <cell r="AS2213" t="str">
            <v>Ы</v>
          </cell>
          <cell r="AT2213" t="str">
            <v>Ы</v>
          </cell>
          <cell r="AU2213">
            <v>0</v>
          </cell>
          <cell r="AV2213">
            <v>0</v>
          </cell>
          <cell r="AW2213">
            <v>23</v>
          </cell>
          <cell r="AX2213">
            <v>1</v>
          </cell>
          <cell r="AY2213">
            <v>0</v>
          </cell>
          <cell r="AZ2213">
            <v>0</v>
          </cell>
          <cell r="BA2213">
            <v>0</v>
          </cell>
          <cell r="BB2213">
            <v>0</v>
          </cell>
          <cell r="BC2213">
            <v>38828</v>
          </cell>
        </row>
        <row r="2214">
          <cell r="A2214">
            <v>2006</v>
          </cell>
          <cell r="B2214">
            <v>3</v>
          </cell>
          <cell r="C2214">
            <v>258</v>
          </cell>
          <cell r="D2214">
            <v>21</v>
          </cell>
          <cell r="E2214">
            <v>792020</v>
          </cell>
          <cell r="F2214">
            <v>0</v>
          </cell>
          <cell r="G2214" t="str">
            <v>Затраты по ШПЗ (основные)</v>
          </cell>
          <cell r="H2214">
            <v>2011</v>
          </cell>
          <cell r="I2214">
            <v>7920</v>
          </cell>
          <cell r="J2214">
            <v>3709.08</v>
          </cell>
          <cell r="K2214">
            <v>1</v>
          </cell>
          <cell r="L2214">
            <v>0</v>
          </cell>
          <cell r="M2214">
            <v>0</v>
          </cell>
          <cell r="N2214">
            <v>0</v>
          </cell>
          <cell r="R2214">
            <v>0</v>
          </cell>
          <cell r="S2214">
            <v>0</v>
          </cell>
          <cell r="T2214">
            <v>0</v>
          </cell>
          <cell r="U2214">
            <v>42</v>
          </cell>
          <cell r="V2214">
            <v>0</v>
          </cell>
          <cell r="W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42</v>
          </cell>
          <cell r="AE2214">
            <v>506200</v>
          </cell>
          <cell r="AF2214">
            <v>0</v>
          </cell>
          <cell r="AI2214">
            <v>2282</v>
          </cell>
          <cell r="AK2214">
            <v>0</v>
          </cell>
          <cell r="AM2214">
            <v>415</v>
          </cell>
          <cell r="AN2214">
            <v>1</v>
          </cell>
          <cell r="AO2214">
            <v>393216</v>
          </cell>
          <cell r="AQ2214">
            <v>0</v>
          </cell>
          <cell r="AR2214">
            <v>0</v>
          </cell>
          <cell r="AS2214" t="str">
            <v>Ы</v>
          </cell>
          <cell r="AT2214" t="str">
            <v>Ы</v>
          </cell>
          <cell r="AU2214">
            <v>0</v>
          </cell>
          <cell r="AV2214">
            <v>0</v>
          </cell>
          <cell r="AW2214">
            <v>23</v>
          </cell>
          <cell r="AX2214">
            <v>1</v>
          </cell>
          <cell r="AY2214">
            <v>0</v>
          </cell>
          <cell r="AZ2214">
            <v>0</v>
          </cell>
          <cell r="BA2214">
            <v>0</v>
          </cell>
          <cell r="BB2214">
            <v>0</v>
          </cell>
          <cell r="BC2214">
            <v>38828</v>
          </cell>
        </row>
        <row r="2215">
          <cell r="A2215">
            <v>2006</v>
          </cell>
          <cell r="B2215">
            <v>3</v>
          </cell>
          <cell r="C2215">
            <v>259</v>
          </cell>
          <cell r="D2215">
            <v>21</v>
          </cell>
          <cell r="E2215">
            <v>792020</v>
          </cell>
          <cell r="F2215">
            <v>0</v>
          </cell>
          <cell r="G2215" t="str">
            <v>Затраты по ШПЗ (основные)</v>
          </cell>
          <cell r="H2215">
            <v>2011</v>
          </cell>
          <cell r="I2215">
            <v>7920</v>
          </cell>
          <cell r="J2215">
            <v>149.96</v>
          </cell>
          <cell r="K2215">
            <v>1</v>
          </cell>
          <cell r="L2215">
            <v>0</v>
          </cell>
          <cell r="M2215">
            <v>0</v>
          </cell>
          <cell r="N2215">
            <v>0</v>
          </cell>
          <cell r="R2215">
            <v>0</v>
          </cell>
          <cell r="S2215">
            <v>0</v>
          </cell>
          <cell r="T2215">
            <v>0</v>
          </cell>
          <cell r="U2215">
            <v>42</v>
          </cell>
          <cell r="V2215">
            <v>0</v>
          </cell>
          <cell r="W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42</v>
          </cell>
          <cell r="AE2215">
            <v>508400</v>
          </cell>
          <cell r="AF2215">
            <v>0</v>
          </cell>
          <cell r="AI2215">
            <v>2282</v>
          </cell>
          <cell r="AK2215">
            <v>0</v>
          </cell>
          <cell r="AM2215">
            <v>416</v>
          </cell>
          <cell r="AN2215">
            <v>1</v>
          </cell>
          <cell r="AO2215">
            <v>393216</v>
          </cell>
          <cell r="AQ2215">
            <v>0</v>
          </cell>
          <cell r="AR2215">
            <v>0</v>
          </cell>
          <cell r="AS2215" t="str">
            <v>Ы</v>
          </cell>
          <cell r="AT2215" t="str">
            <v>Ы</v>
          </cell>
          <cell r="AU2215">
            <v>0</v>
          </cell>
          <cell r="AV2215">
            <v>0</v>
          </cell>
          <cell r="AW2215">
            <v>23</v>
          </cell>
          <cell r="AX2215">
            <v>1</v>
          </cell>
          <cell r="AY2215">
            <v>0</v>
          </cell>
          <cell r="AZ2215">
            <v>0</v>
          </cell>
          <cell r="BA2215">
            <v>0</v>
          </cell>
          <cell r="BB2215">
            <v>0</v>
          </cell>
          <cell r="BC2215">
            <v>38828</v>
          </cell>
        </row>
        <row r="2216">
          <cell r="A2216">
            <v>2006</v>
          </cell>
          <cell r="B2216">
            <v>3</v>
          </cell>
          <cell r="C2216">
            <v>260</v>
          </cell>
          <cell r="D2216">
            <v>21</v>
          </cell>
          <cell r="E2216">
            <v>792020</v>
          </cell>
          <cell r="F2216">
            <v>0</v>
          </cell>
          <cell r="G2216" t="str">
            <v>Затраты по ШПЗ (основные)</v>
          </cell>
          <cell r="H2216">
            <v>2011</v>
          </cell>
          <cell r="I2216">
            <v>7920</v>
          </cell>
          <cell r="J2216">
            <v>2699.33</v>
          </cell>
          <cell r="K2216">
            <v>1</v>
          </cell>
          <cell r="L2216">
            <v>0</v>
          </cell>
          <cell r="M2216">
            <v>0</v>
          </cell>
          <cell r="N2216">
            <v>0</v>
          </cell>
          <cell r="R2216">
            <v>0</v>
          </cell>
          <cell r="S2216">
            <v>0</v>
          </cell>
          <cell r="T2216">
            <v>0</v>
          </cell>
          <cell r="U2216">
            <v>42</v>
          </cell>
          <cell r="V2216">
            <v>0</v>
          </cell>
          <cell r="W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42</v>
          </cell>
          <cell r="AE2216">
            <v>508700</v>
          </cell>
          <cell r="AF2216">
            <v>0</v>
          </cell>
          <cell r="AI2216">
            <v>2282</v>
          </cell>
          <cell r="AK2216">
            <v>0</v>
          </cell>
          <cell r="AM2216">
            <v>417</v>
          </cell>
          <cell r="AN2216">
            <v>1</v>
          </cell>
          <cell r="AO2216">
            <v>393216</v>
          </cell>
          <cell r="AQ2216">
            <v>0</v>
          </cell>
          <cell r="AR2216">
            <v>0</v>
          </cell>
          <cell r="AS2216" t="str">
            <v>Ы</v>
          </cell>
          <cell r="AT2216" t="str">
            <v>Ы</v>
          </cell>
          <cell r="AU2216">
            <v>0</v>
          </cell>
          <cell r="AV2216">
            <v>0</v>
          </cell>
          <cell r="AW2216">
            <v>23</v>
          </cell>
          <cell r="AX2216">
            <v>1</v>
          </cell>
          <cell r="AY2216">
            <v>0</v>
          </cell>
          <cell r="AZ2216">
            <v>0</v>
          </cell>
          <cell r="BA2216">
            <v>0</v>
          </cell>
          <cell r="BB2216">
            <v>0</v>
          </cell>
          <cell r="BC2216">
            <v>38828</v>
          </cell>
        </row>
        <row r="2217">
          <cell r="A2217">
            <v>2006</v>
          </cell>
          <cell r="B2217">
            <v>3</v>
          </cell>
          <cell r="C2217">
            <v>261</v>
          </cell>
          <cell r="D2217">
            <v>21</v>
          </cell>
          <cell r="E2217">
            <v>792020</v>
          </cell>
          <cell r="F2217">
            <v>0</v>
          </cell>
          <cell r="G2217" t="str">
            <v>Затраты по ШПЗ (основные)</v>
          </cell>
          <cell r="H2217">
            <v>2011</v>
          </cell>
          <cell r="I2217">
            <v>7920</v>
          </cell>
          <cell r="J2217">
            <v>705652.15</v>
          </cell>
          <cell r="K2217">
            <v>1</v>
          </cell>
          <cell r="L2217">
            <v>0</v>
          </cell>
          <cell r="M2217">
            <v>0</v>
          </cell>
          <cell r="N2217">
            <v>0</v>
          </cell>
          <cell r="R2217">
            <v>0</v>
          </cell>
          <cell r="S2217">
            <v>0</v>
          </cell>
          <cell r="T2217">
            <v>0</v>
          </cell>
          <cell r="U2217">
            <v>42</v>
          </cell>
          <cell r="V2217">
            <v>0</v>
          </cell>
          <cell r="W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42</v>
          </cell>
          <cell r="AE2217">
            <v>510100</v>
          </cell>
          <cell r="AF2217">
            <v>0</v>
          </cell>
          <cell r="AI2217">
            <v>2282</v>
          </cell>
          <cell r="AK2217">
            <v>0</v>
          </cell>
          <cell r="AM2217">
            <v>418</v>
          </cell>
          <cell r="AN2217">
            <v>1</v>
          </cell>
          <cell r="AO2217">
            <v>393216</v>
          </cell>
          <cell r="AQ2217">
            <v>0</v>
          </cell>
          <cell r="AR2217">
            <v>0</v>
          </cell>
          <cell r="AS2217" t="str">
            <v>Ы</v>
          </cell>
          <cell r="AT2217" t="str">
            <v>Ы</v>
          </cell>
          <cell r="AU2217">
            <v>0</v>
          </cell>
          <cell r="AV2217">
            <v>0</v>
          </cell>
          <cell r="AW2217">
            <v>23</v>
          </cell>
          <cell r="AX2217">
            <v>1</v>
          </cell>
          <cell r="AY2217">
            <v>0</v>
          </cell>
          <cell r="AZ2217">
            <v>0</v>
          </cell>
          <cell r="BA2217">
            <v>0</v>
          </cell>
          <cell r="BB2217">
            <v>0</v>
          </cell>
          <cell r="BC2217">
            <v>38828</v>
          </cell>
        </row>
        <row r="2218">
          <cell r="A2218">
            <v>2006</v>
          </cell>
          <cell r="B2218">
            <v>3</v>
          </cell>
          <cell r="C2218">
            <v>262</v>
          </cell>
          <cell r="D2218">
            <v>21</v>
          </cell>
          <cell r="E2218">
            <v>792020</v>
          </cell>
          <cell r="F2218">
            <v>0</v>
          </cell>
          <cell r="G2218" t="str">
            <v>Затраты по ШПЗ (основные)</v>
          </cell>
          <cell r="H2218">
            <v>2011</v>
          </cell>
          <cell r="I2218">
            <v>7920</v>
          </cell>
          <cell r="J2218">
            <v>1322.02</v>
          </cell>
          <cell r="K2218">
            <v>1</v>
          </cell>
          <cell r="L2218">
            <v>0</v>
          </cell>
          <cell r="M2218">
            <v>0</v>
          </cell>
          <cell r="N2218">
            <v>0</v>
          </cell>
          <cell r="R2218">
            <v>0</v>
          </cell>
          <cell r="S2218">
            <v>0</v>
          </cell>
          <cell r="T2218">
            <v>0</v>
          </cell>
          <cell r="U2218">
            <v>42</v>
          </cell>
          <cell r="V2218">
            <v>0</v>
          </cell>
          <cell r="W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42</v>
          </cell>
          <cell r="AE2218">
            <v>510200</v>
          </cell>
          <cell r="AF2218">
            <v>0</v>
          </cell>
          <cell r="AI2218">
            <v>2282</v>
          </cell>
          <cell r="AK2218">
            <v>0</v>
          </cell>
          <cell r="AM2218">
            <v>419</v>
          </cell>
          <cell r="AN2218">
            <v>1</v>
          </cell>
          <cell r="AO2218">
            <v>393216</v>
          </cell>
          <cell r="AQ2218">
            <v>0</v>
          </cell>
          <cell r="AR2218">
            <v>0</v>
          </cell>
          <cell r="AS2218" t="str">
            <v>Ы</v>
          </cell>
          <cell r="AT2218" t="str">
            <v>Ы</v>
          </cell>
          <cell r="AU2218">
            <v>0</v>
          </cell>
          <cell r="AV2218">
            <v>0</v>
          </cell>
          <cell r="AW2218">
            <v>23</v>
          </cell>
          <cell r="AX2218">
            <v>1</v>
          </cell>
          <cell r="AY2218">
            <v>0</v>
          </cell>
          <cell r="AZ2218">
            <v>0</v>
          </cell>
          <cell r="BA2218">
            <v>0</v>
          </cell>
          <cell r="BB2218">
            <v>0</v>
          </cell>
          <cell r="BC2218">
            <v>38828</v>
          </cell>
        </row>
        <row r="2219">
          <cell r="A2219">
            <v>2006</v>
          </cell>
          <cell r="B2219">
            <v>3</v>
          </cell>
          <cell r="C2219">
            <v>263</v>
          </cell>
          <cell r="D2219">
            <v>21</v>
          </cell>
          <cell r="E2219">
            <v>792020</v>
          </cell>
          <cell r="F2219">
            <v>0</v>
          </cell>
          <cell r="G2219" t="str">
            <v>Затраты по ШПЗ (основные)</v>
          </cell>
          <cell r="H2219">
            <v>2011</v>
          </cell>
          <cell r="I2219">
            <v>7920</v>
          </cell>
          <cell r="J2219">
            <v>-220432.01</v>
          </cell>
          <cell r="K2219">
            <v>1</v>
          </cell>
          <cell r="L2219">
            <v>0</v>
          </cell>
          <cell r="M2219">
            <v>0</v>
          </cell>
          <cell r="N2219">
            <v>0</v>
          </cell>
          <cell r="R2219">
            <v>0</v>
          </cell>
          <cell r="S2219">
            <v>0</v>
          </cell>
          <cell r="T2219">
            <v>0</v>
          </cell>
          <cell r="U2219">
            <v>42</v>
          </cell>
          <cell r="V2219">
            <v>0</v>
          </cell>
          <cell r="W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42</v>
          </cell>
          <cell r="AE2219">
            <v>510300</v>
          </cell>
          <cell r="AF2219">
            <v>0</v>
          </cell>
          <cell r="AI2219">
            <v>2282</v>
          </cell>
          <cell r="AK2219">
            <v>0</v>
          </cell>
          <cell r="AM2219">
            <v>420</v>
          </cell>
          <cell r="AN2219">
            <v>1</v>
          </cell>
          <cell r="AO2219">
            <v>393216</v>
          </cell>
          <cell r="AQ2219">
            <v>0</v>
          </cell>
          <cell r="AR2219">
            <v>0</v>
          </cell>
          <cell r="AS2219" t="str">
            <v>Ы</v>
          </cell>
          <cell r="AT2219" t="str">
            <v>Ы</v>
          </cell>
          <cell r="AU2219">
            <v>0</v>
          </cell>
          <cell r="AV2219">
            <v>0</v>
          </cell>
          <cell r="AW2219">
            <v>23</v>
          </cell>
          <cell r="AX2219">
            <v>1</v>
          </cell>
          <cell r="AY2219">
            <v>0</v>
          </cell>
          <cell r="AZ2219">
            <v>0</v>
          </cell>
          <cell r="BA2219">
            <v>0</v>
          </cell>
          <cell r="BB2219">
            <v>0</v>
          </cell>
          <cell r="BC2219">
            <v>38828</v>
          </cell>
        </row>
        <row r="2220">
          <cell r="A2220">
            <v>2006</v>
          </cell>
          <cell r="B2220">
            <v>3</v>
          </cell>
          <cell r="C2220">
            <v>264</v>
          </cell>
          <cell r="D2220">
            <v>21</v>
          </cell>
          <cell r="E2220">
            <v>792020</v>
          </cell>
          <cell r="F2220">
            <v>0</v>
          </cell>
          <cell r="G2220" t="str">
            <v>Затраты по ШПЗ (основные)</v>
          </cell>
          <cell r="H2220">
            <v>2011</v>
          </cell>
          <cell r="I2220">
            <v>7920</v>
          </cell>
          <cell r="J2220">
            <v>7392.04</v>
          </cell>
          <cell r="K2220">
            <v>1</v>
          </cell>
          <cell r="L2220">
            <v>0</v>
          </cell>
          <cell r="M2220">
            <v>0</v>
          </cell>
          <cell r="N2220">
            <v>0</v>
          </cell>
          <cell r="R2220">
            <v>0</v>
          </cell>
          <cell r="S2220">
            <v>0</v>
          </cell>
          <cell r="T2220">
            <v>0</v>
          </cell>
          <cell r="U2220">
            <v>42</v>
          </cell>
          <cell r="V2220">
            <v>0</v>
          </cell>
          <cell r="W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42</v>
          </cell>
          <cell r="AE2220">
            <v>510400</v>
          </cell>
          <cell r="AF2220">
            <v>0</v>
          </cell>
          <cell r="AI2220">
            <v>2282</v>
          </cell>
          <cell r="AK2220">
            <v>0</v>
          </cell>
          <cell r="AM2220">
            <v>421</v>
          </cell>
          <cell r="AN2220">
            <v>1</v>
          </cell>
          <cell r="AO2220">
            <v>393216</v>
          </cell>
          <cell r="AQ2220">
            <v>0</v>
          </cell>
          <cell r="AR2220">
            <v>0</v>
          </cell>
          <cell r="AS2220" t="str">
            <v>Ы</v>
          </cell>
          <cell r="AT2220" t="str">
            <v>Ы</v>
          </cell>
          <cell r="AU2220">
            <v>0</v>
          </cell>
          <cell r="AV2220">
            <v>0</v>
          </cell>
          <cell r="AW2220">
            <v>23</v>
          </cell>
          <cell r="AX2220">
            <v>1</v>
          </cell>
          <cell r="AY2220">
            <v>0</v>
          </cell>
          <cell r="AZ2220">
            <v>0</v>
          </cell>
          <cell r="BA2220">
            <v>0</v>
          </cell>
          <cell r="BB2220">
            <v>0</v>
          </cell>
          <cell r="BC2220">
            <v>38828</v>
          </cell>
        </row>
        <row r="2221">
          <cell r="A2221">
            <v>2006</v>
          </cell>
          <cell r="B2221">
            <v>3</v>
          </cell>
          <cell r="C2221">
            <v>265</v>
          </cell>
          <cell r="D2221">
            <v>21</v>
          </cell>
          <cell r="E2221">
            <v>792020</v>
          </cell>
          <cell r="F2221">
            <v>0</v>
          </cell>
          <cell r="G2221" t="str">
            <v>Затраты по ШПЗ (основные)</v>
          </cell>
          <cell r="H2221">
            <v>2011</v>
          </cell>
          <cell r="I2221">
            <v>7920</v>
          </cell>
          <cell r="J2221">
            <v>5273.75</v>
          </cell>
          <cell r="K2221">
            <v>1</v>
          </cell>
          <cell r="L2221">
            <v>0</v>
          </cell>
          <cell r="M2221">
            <v>0</v>
          </cell>
          <cell r="N2221">
            <v>0</v>
          </cell>
          <cell r="R2221">
            <v>0</v>
          </cell>
          <cell r="S2221">
            <v>0</v>
          </cell>
          <cell r="T2221">
            <v>0</v>
          </cell>
          <cell r="U2221">
            <v>42</v>
          </cell>
          <cell r="V2221">
            <v>0</v>
          </cell>
          <cell r="W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42</v>
          </cell>
          <cell r="AE2221">
            <v>510500</v>
          </cell>
          <cell r="AF2221">
            <v>0</v>
          </cell>
          <cell r="AI2221">
            <v>2282</v>
          </cell>
          <cell r="AK2221">
            <v>0</v>
          </cell>
          <cell r="AM2221">
            <v>422</v>
          </cell>
          <cell r="AN2221">
            <v>1</v>
          </cell>
          <cell r="AO2221">
            <v>393216</v>
          </cell>
          <cell r="AQ2221">
            <v>0</v>
          </cell>
          <cell r="AR2221">
            <v>0</v>
          </cell>
          <cell r="AS2221" t="str">
            <v>Ы</v>
          </cell>
          <cell r="AT2221" t="str">
            <v>Ы</v>
          </cell>
          <cell r="AU2221">
            <v>0</v>
          </cell>
          <cell r="AV2221">
            <v>0</v>
          </cell>
          <cell r="AW2221">
            <v>23</v>
          </cell>
          <cell r="AX2221">
            <v>1</v>
          </cell>
          <cell r="AY2221">
            <v>0</v>
          </cell>
          <cell r="AZ2221">
            <v>0</v>
          </cell>
          <cell r="BA2221">
            <v>0</v>
          </cell>
          <cell r="BB2221">
            <v>0</v>
          </cell>
          <cell r="BC2221">
            <v>38828</v>
          </cell>
        </row>
        <row r="2222">
          <cell r="A2222">
            <v>2006</v>
          </cell>
          <cell r="B2222">
            <v>3</v>
          </cell>
          <cell r="C2222">
            <v>266</v>
          </cell>
          <cell r="D2222">
            <v>21</v>
          </cell>
          <cell r="E2222">
            <v>792020</v>
          </cell>
          <cell r="F2222">
            <v>0</v>
          </cell>
          <cell r="G2222" t="str">
            <v>Затраты по ШПЗ (основные)</v>
          </cell>
          <cell r="H2222">
            <v>2011</v>
          </cell>
          <cell r="I2222">
            <v>7920</v>
          </cell>
          <cell r="J2222">
            <v>721527.97</v>
          </cell>
          <cell r="K2222">
            <v>1</v>
          </cell>
          <cell r="L2222">
            <v>0</v>
          </cell>
          <cell r="M2222">
            <v>0</v>
          </cell>
          <cell r="N2222">
            <v>0</v>
          </cell>
          <cell r="R2222">
            <v>0</v>
          </cell>
          <cell r="S2222">
            <v>0</v>
          </cell>
          <cell r="T2222">
            <v>0</v>
          </cell>
          <cell r="U2222">
            <v>42</v>
          </cell>
          <cell r="V2222">
            <v>0</v>
          </cell>
          <cell r="W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42</v>
          </cell>
          <cell r="AE2222">
            <v>510600</v>
          </cell>
          <cell r="AF2222">
            <v>0</v>
          </cell>
          <cell r="AI2222">
            <v>2282</v>
          </cell>
          <cell r="AK2222">
            <v>0</v>
          </cell>
          <cell r="AM2222">
            <v>423</v>
          </cell>
          <cell r="AN2222">
            <v>1</v>
          </cell>
          <cell r="AO2222">
            <v>393216</v>
          </cell>
          <cell r="AQ2222">
            <v>0</v>
          </cell>
          <cell r="AR2222">
            <v>0</v>
          </cell>
          <cell r="AS2222" t="str">
            <v>Ы</v>
          </cell>
          <cell r="AT2222" t="str">
            <v>Ы</v>
          </cell>
          <cell r="AU2222">
            <v>0</v>
          </cell>
          <cell r="AV2222">
            <v>0</v>
          </cell>
          <cell r="AW2222">
            <v>23</v>
          </cell>
          <cell r="AX2222">
            <v>1</v>
          </cell>
          <cell r="AY2222">
            <v>0</v>
          </cell>
          <cell r="AZ2222">
            <v>0</v>
          </cell>
          <cell r="BA2222">
            <v>0</v>
          </cell>
          <cell r="BB2222">
            <v>0</v>
          </cell>
          <cell r="BC2222">
            <v>38828</v>
          </cell>
        </row>
        <row r="2223">
          <cell r="A2223">
            <v>2006</v>
          </cell>
          <cell r="B2223">
            <v>3</v>
          </cell>
          <cell r="C2223">
            <v>267</v>
          </cell>
          <cell r="D2223">
            <v>21</v>
          </cell>
          <cell r="E2223">
            <v>792020</v>
          </cell>
          <cell r="F2223">
            <v>0</v>
          </cell>
          <cell r="G2223" t="str">
            <v>Затраты по ШПЗ (основные)</v>
          </cell>
          <cell r="H2223">
            <v>2011</v>
          </cell>
          <cell r="I2223">
            <v>7920</v>
          </cell>
          <cell r="J2223">
            <v>1912.03</v>
          </cell>
          <cell r="K2223">
            <v>1</v>
          </cell>
          <cell r="L2223">
            <v>0</v>
          </cell>
          <cell r="M2223">
            <v>0</v>
          </cell>
          <cell r="N2223">
            <v>0</v>
          </cell>
          <cell r="R2223">
            <v>0</v>
          </cell>
          <cell r="S2223">
            <v>0</v>
          </cell>
          <cell r="T2223">
            <v>0</v>
          </cell>
          <cell r="U2223">
            <v>42</v>
          </cell>
          <cell r="V2223">
            <v>0</v>
          </cell>
          <cell r="W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42</v>
          </cell>
          <cell r="AE2223">
            <v>510630</v>
          </cell>
          <cell r="AF2223">
            <v>0</v>
          </cell>
          <cell r="AI2223">
            <v>2282</v>
          </cell>
          <cell r="AK2223">
            <v>0</v>
          </cell>
          <cell r="AM2223">
            <v>424</v>
          </cell>
          <cell r="AN2223">
            <v>1</v>
          </cell>
          <cell r="AO2223">
            <v>393216</v>
          </cell>
          <cell r="AQ2223">
            <v>0</v>
          </cell>
          <cell r="AR2223">
            <v>0</v>
          </cell>
          <cell r="AS2223" t="str">
            <v>Ы</v>
          </cell>
          <cell r="AT2223" t="str">
            <v>Ы</v>
          </cell>
          <cell r="AU2223">
            <v>0</v>
          </cell>
          <cell r="AV2223">
            <v>0</v>
          </cell>
          <cell r="AW2223">
            <v>23</v>
          </cell>
          <cell r="AX2223">
            <v>1</v>
          </cell>
          <cell r="AY2223">
            <v>0</v>
          </cell>
          <cell r="AZ2223">
            <v>0</v>
          </cell>
          <cell r="BA2223">
            <v>0</v>
          </cell>
          <cell r="BB2223">
            <v>0</v>
          </cell>
          <cell r="BC2223">
            <v>38828</v>
          </cell>
        </row>
        <row r="2224">
          <cell r="A2224">
            <v>2006</v>
          </cell>
          <cell r="B2224">
            <v>3</v>
          </cell>
          <cell r="C2224">
            <v>294</v>
          </cell>
          <cell r="D2224">
            <v>21</v>
          </cell>
          <cell r="E2224">
            <v>792020</v>
          </cell>
          <cell r="F2224">
            <v>0</v>
          </cell>
          <cell r="G2224" t="str">
            <v>Затраты по ШПЗ (основные)</v>
          </cell>
          <cell r="H2224">
            <v>2011</v>
          </cell>
          <cell r="I2224">
            <v>7920</v>
          </cell>
          <cell r="J2224">
            <v>466863.17</v>
          </cell>
          <cell r="K2224">
            <v>1</v>
          </cell>
          <cell r="L2224">
            <v>0</v>
          </cell>
          <cell r="M2224">
            <v>0</v>
          </cell>
          <cell r="N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31</v>
          </cell>
          <cell r="V2224">
            <v>0</v>
          </cell>
          <cell r="W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31</v>
          </cell>
          <cell r="AE2224">
            <v>110000</v>
          </cell>
          <cell r="AF2224">
            <v>0</v>
          </cell>
          <cell r="AI2224">
            <v>2282</v>
          </cell>
          <cell r="AK2224">
            <v>0</v>
          </cell>
          <cell r="AM2224">
            <v>451</v>
          </cell>
          <cell r="AN2224">
            <v>1</v>
          </cell>
          <cell r="AO2224">
            <v>393216</v>
          </cell>
          <cell r="AQ2224">
            <v>0</v>
          </cell>
          <cell r="AR2224">
            <v>0</v>
          </cell>
          <cell r="AS2224" t="str">
            <v>Ы</v>
          </cell>
          <cell r="AT2224" t="str">
            <v>Ы</v>
          </cell>
          <cell r="AU2224">
            <v>0</v>
          </cell>
          <cell r="AV2224">
            <v>0</v>
          </cell>
          <cell r="AW2224">
            <v>23</v>
          </cell>
          <cell r="AX2224">
            <v>1</v>
          </cell>
          <cell r="AY2224">
            <v>0</v>
          </cell>
          <cell r="AZ2224">
            <v>0</v>
          </cell>
          <cell r="BA2224">
            <v>0</v>
          </cell>
          <cell r="BB2224">
            <v>0</v>
          </cell>
          <cell r="BC2224">
            <v>38828</v>
          </cell>
        </row>
        <row r="2225">
          <cell r="A2225">
            <v>2006</v>
          </cell>
          <cell r="B2225">
            <v>3</v>
          </cell>
          <cell r="C2225">
            <v>295</v>
          </cell>
          <cell r="D2225">
            <v>21</v>
          </cell>
          <cell r="E2225">
            <v>792020</v>
          </cell>
          <cell r="F2225">
            <v>0</v>
          </cell>
          <cell r="G2225" t="str">
            <v>Затраты по ШПЗ (основные)</v>
          </cell>
          <cell r="H2225">
            <v>2011</v>
          </cell>
          <cell r="I2225">
            <v>7920</v>
          </cell>
          <cell r="J2225">
            <v>8052.47</v>
          </cell>
          <cell r="K2225">
            <v>1</v>
          </cell>
          <cell r="L2225">
            <v>0</v>
          </cell>
          <cell r="M2225">
            <v>0</v>
          </cell>
          <cell r="N2225">
            <v>0</v>
          </cell>
          <cell r="R2225">
            <v>0</v>
          </cell>
          <cell r="S2225">
            <v>0</v>
          </cell>
          <cell r="T2225">
            <v>0</v>
          </cell>
          <cell r="U2225">
            <v>31</v>
          </cell>
          <cell r="V2225">
            <v>0</v>
          </cell>
          <cell r="W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31</v>
          </cell>
          <cell r="AE2225">
            <v>114020</v>
          </cell>
          <cell r="AF2225">
            <v>0</v>
          </cell>
          <cell r="AI2225">
            <v>2282</v>
          </cell>
          <cell r="AK2225">
            <v>0</v>
          </cell>
          <cell r="AM2225">
            <v>452</v>
          </cell>
          <cell r="AN2225">
            <v>1</v>
          </cell>
          <cell r="AO2225">
            <v>393216</v>
          </cell>
          <cell r="AQ2225">
            <v>0</v>
          </cell>
          <cell r="AR2225">
            <v>0</v>
          </cell>
          <cell r="AS2225" t="str">
            <v>Ы</v>
          </cell>
          <cell r="AT2225" t="str">
            <v>Ы</v>
          </cell>
          <cell r="AU2225">
            <v>0</v>
          </cell>
          <cell r="AV2225">
            <v>0</v>
          </cell>
          <cell r="AW2225">
            <v>23</v>
          </cell>
          <cell r="AX2225">
            <v>1</v>
          </cell>
          <cell r="AY2225">
            <v>0</v>
          </cell>
          <cell r="AZ2225">
            <v>0</v>
          </cell>
          <cell r="BA2225">
            <v>0</v>
          </cell>
          <cell r="BB2225">
            <v>0</v>
          </cell>
          <cell r="BC2225">
            <v>38828</v>
          </cell>
        </row>
        <row r="2226">
          <cell r="A2226">
            <v>2006</v>
          </cell>
          <cell r="B2226">
            <v>3</v>
          </cell>
          <cell r="C2226">
            <v>296</v>
          </cell>
          <cell r="D2226">
            <v>21</v>
          </cell>
          <cell r="E2226">
            <v>792020</v>
          </cell>
          <cell r="F2226">
            <v>0</v>
          </cell>
          <cell r="G2226" t="str">
            <v>Затраты по ШПЗ (основные)</v>
          </cell>
          <cell r="H2226">
            <v>2011</v>
          </cell>
          <cell r="I2226">
            <v>7920</v>
          </cell>
          <cell r="J2226">
            <v>15957.53</v>
          </cell>
          <cell r="K2226">
            <v>1</v>
          </cell>
          <cell r="L2226">
            <v>0</v>
          </cell>
          <cell r="M2226">
            <v>0</v>
          </cell>
          <cell r="N2226">
            <v>0</v>
          </cell>
          <cell r="R2226">
            <v>0</v>
          </cell>
          <cell r="S2226">
            <v>0</v>
          </cell>
          <cell r="T2226">
            <v>0</v>
          </cell>
          <cell r="U2226">
            <v>31</v>
          </cell>
          <cell r="V2226">
            <v>0</v>
          </cell>
          <cell r="W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31</v>
          </cell>
          <cell r="AE2226">
            <v>117000</v>
          </cell>
          <cell r="AF2226">
            <v>0</v>
          </cell>
          <cell r="AI2226">
            <v>2282</v>
          </cell>
          <cell r="AK2226">
            <v>0</v>
          </cell>
          <cell r="AM2226">
            <v>453</v>
          </cell>
          <cell r="AN2226">
            <v>1</v>
          </cell>
          <cell r="AO2226">
            <v>393216</v>
          </cell>
          <cell r="AQ2226">
            <v>0</v>
          </cell>
          <cell r="AR2226">
            <v>0</v>
          </cell>
          <cell r="AS2226" t="str">
            <v>Ы</v>
          </cell>
          <cell r="AT2226" t="str">
            <v>Ы</v>
          </cell>
          <cell r="AU2226">
            <v>0</v>
          </cell>
          <cell r="AV2226">
            <v>0</v>
          </cell>
          <cell r="AW2226">
            <v>23</v>
          </cell>
          <cell r="AX2226">
            <v>1</v>
          </cell>
          <cell r="AY2226">
            <v>0</v>
          </cell>
          <cell r="AZ2226">
            <v>0</v>
          </cell>
          <cell r="BA2226">
            <v>0</v>
          </cell>
          <cell r="BB2226">
            <v>0</v>
          </cell>
          <cell r="BC2226">
            <v>38828</v>
          </cell>
        </row>
        <row r="2227">
          <cell r="A2227">
            <v>2006</v>
          </cell>
          <cell r="B2227">
            <v>3</v>
          </cell>
          <cell r="C2227">
            <v>297</v>
          </cell>
          <cell r="D2227">
            <v>21</v>
          </cell>
          <cell r="E2227">
            <v>792020</v>
          </cell>
          <cell r="F2227">
            <v>0</v>
          </cell>
          <cell r="G2227" t="str">
            <v>Затраты по ШПЗ (основные)</v>
          </cell>
          <cell r="H2227">
            <v>2011</v>
          </cell>
          <cell r="I2227">
            <v>7920</v>
          </cell>
          <cell r="J2227">
            <v>21659</v>
          </cell>
          <cell r="K2227">
            <v>1</v>
          </cell>
          <cell r="L2227">
            <v>0</v>
          </cell>
          <cell r="M2227">
            <v>0</v>
          </cell>
          <cell r="N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31</v>
          </cell>
          <cell r="V2227">
            <v>0</v>
          </cell>
          <cell r="W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31</v>
          </cell>
          <cell r="AE2227">
            <v>118000</v>
          </cell>
          <cell r="AF2227">
            <v>0</v>
          </cell>
          <cell r="AI2227">
            <v>2282</v>
          </cell>
          <cell r="AK2227">
            <v>0</v>
          </cell>
          <cell r="AM2227">
            <v>454</v>
          </cell>
          <cell r="AN2227">
            <v>1</v>
          </cell>
          <cell r="AO2227">
            <v>393216</v>
          </cell>
          <cell r="AQ2227">
            <v>0</v>
          </cell>
          <cell r="AR2227">
            <v>0</v>
          </cell>
          <cell r="AS2227" t="str">
            <v>Ы</v>
          </cell>
          <cell r="AT2227" t="str">
            <v>Ы</v>
          </cell>
          <cell r="AU2227">
            <v>0</v>
          </cell>
          <cell r="AV2227">
            <v>0</v>
          </cell>
          <cell r="AW2227">
            <v>23</v>
          </cell>
          <cell r="AX2227">
            <v>1</v>
          </cell>
          <cell r="AY2227">
            <v>0</v>
          </cell>
          <cell r="AZ2227">
            <v>0</v>
          </cell>
          <cell r="BA2227">
            <v>0</v>
          </cell>
          <cell r="BB2227">
            <v>0</v>
          </cell>
          <cell r="BC2227">
            <v>38828</v>
          </cell>
        </row>
        <row r="2228">
          <cell r="A2228">
            <v>2006</v>
          </cell>
          <cell r="B2228">
            <v>3</v>
          </cell>
          <cell r="C2228">
            <v>298</v>
          </cell>
          <cell r="D2228">
            <v>21</v>
          </cell>
          <cell r="E2228">
            <v>792020</v>
          </cell>
          <cell r="F2228">
            <v>0</v>
          </cell>
          <cell r="G2228" t="str">
            <v>Затраты по ШПЗ (основные)</v>
          </cell>
          <cell r="H2228">
            <v>2011</v>
          </cell>
          <cell r="I2228">
            <v>7920</v>
          </cell>
          <cell r="J2228">
            <v>2430</v>
          </cell>
          <cell r="K2228">
            <v>1</v>
          </cell>
          <cell r="L2228">
            <v>0</v>
          </cell>
          <cell r="M2228">
            <v>0</v>
          </cell>
          <cell r="N2228">
            <v>0</v>
          </cell>
          <cell r="R2228">
            <v>0</v>
          </cell>
          <cell r="S2228">
            <v>0</v>
          </cell>
          <cell r="T2228">
            <v>0</v>
          </cell>
          <cell r="U2228">
            <v>31</v>
          </cell>
          <cell r="V2228">
            <v>0</v>
          </cell>
          <cell r="W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31</v>
          </cell>
          <cell r="AE2228">
            <v>130100</v>
          </cell>
          <cell r="AF2228">
            <v>0</v>
          </cell>
          <cell r="AI2228">
            <v>2282</v>
          </cell>
          <cell r="AK2228">
            <v>0</v>
          </cell>
          <cell r="AM2228">
            <v>455</v>
          </cell>
          <cell r="AN2228">
            <v>1</v>
          </cell>
          <cell r="AO2228">
            <v>393216</v>
          </cell>
          <cell r="AQ2228">
            <v>0</v>
          </cell>
          <cell r="AR2228">
            <v>0</v>
          </cell>
          <cell r="AS2228" t="str">
            <v>Ы</v>
          </cell>
          <cell r="AT2228" t="str">
            <v>Ы</v>
          </cell>
          <cell r="AU2228">
            <v>0</v>
          </cell>
          <cell r="AV2228">
            <v>0</v>
          </cell>
          <cell r="AW2228">
            <v>23</v>
          </cell>
          <cell r="AX2228">
            <v>1</v>
          </cell>
          <cell r="AY2228">
            <v>0</v>
          </cell>
          <cell r="AZ2228">
            <v>0</v>
          </cell>
          <cell r="BA2228">
            <v>0</v>
          </cell>
          <cell r="BB2228">
            <v>0</v>
          </cell>
          <cell r="BC2228">
            <v>38828</v>
          </cell>
        </row>
        <row r="2229">
          <cell r="A2229">
            <v>2006</v>
          </cell>
          <cell r="B2229">
            <v>3</v>
          </cell>
          <cell r="C2229">
            <v>299</v>
          </cell>
          <cell r="D2229">
            <v>21</v>
          </cell>
          <cell r="E2229">
            <v>792020</v>
          </cell>
          <cell r="F2229">
            <v>0</v>
          </cell>
          <cell r="G2229" t="str">
            <v>Затраты по ШПЗ (основные)</v>
          </cell>
          <cell r="H2229">
            <v>2011</v>
          </cell>
          <cell r="I2229">
            <v>7920</v>
          </cell>
          <cell r="J2229">
            <v>11089.83</v>
          </cell>
          <cell r="K2229">
            <v>1</v>
          </cell>
          <cell r="L2229">
            <v>0</v>
          </cell>
          <cell r="M2229">
            <v>0</v>
          </cell>
          <cell r="N2229">
            <v>0</v>
          </cell>
          <cell r="R2229">
            <v>0</v>
          </cell>
          <cell r="S2229">
            <v>0</v>
          </cell>
          <cell r="T2229">
            <v>0</v>
          </cell>
          <cell r="U2229">
            <v>31</v>
          </cell>
          <cell r="V2229">
            <v>0</v>
          </cell>
          <cell r="W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31</v>
          </cell>
          <cell r="AE2229">
            <v>132000</v>
          </cell>
          <cell r="AF2229">
            <v>0</v>
          </cell>
          <cell r="AI2229">
            <v>2282</v>
          </cell>
          <cell r="AK2229">
            <v>0</v>
          </cell>
          <cell r="AM2229">
            <v>456</v>
          </cell>
          <cell r="AN2229">
            <v>1</v>
          </cell>
          <cell r="AO2229">
            <v>393216</v>
          </cell>
          <cell r="AQ2229">
            <v>0</v>
          </cell>
          <cell r="AR2229">
            <v>0</v>
          </cell>
          <cell r="AS2229" t="str">
            <v>Ы</v>
          </cell>
          <cell r="AT2229" t="str">
            <v>Ы</v>
          </cell>
          <cell r="AU2229">
            <v>0</v>
          </cell>
          <cell r="AV2229">
            <v>0</v>
          </cell>
          <cell r="AW2229">
            <v>23</v>
          </cell>
          <cell r="AX2229">
            <v>1</v>
          </cell>
          <cell r="AY2229">
            <v>0</v>
          </cell>
          <cell r="AZ2229">
            <v>0</v>
          </cell>
          <cell r="BA2229">
            <v>0</v>
          </cell>
          <cell r="BB2229">
            <v>0</v>
          </cell>
          <cell r="BC2229">
            <v>38828</v>
          </cell>
        </row>
        <row r="2230">
          <cell r="A2230">
            <v>2006</v>
          </cell>
          <cell r="B2230">
            <v>3</v>
          </cell>
          <cell r="C2230">
            <v>300</v>
          </cell>
          <cell r="D2230">
            <v>21</v>
          </cell>
          <cell r="E2230">
            <v>792020</v>
          </cell>
          <cell r="F2230">
            <v>0</v>
          </cell>
          <cell r="G2230" t="str">
            <v>Затраты по ШПЗ (основные)</v>
          </cell>
          <cell r="H2230">
            <v>2011</v>
          </cell>
          <cell r="I2230">
            <v>7920</v>
          </cell>
          <cell r="J2230">
            <v>1430.72</v>
          </cell>
          <cell r="K2230">
            <v>1</v>
          </cell>
          <cell r="L2230">
            <v>0</v>
          </cell>
          <cell r="M2230">
            <v>0</v>
          </cell>
          <cell r="N2230">
            <v>0</v>
          </cell>
          <cell r="R2230">
            <v>0</v>
          </cell>
          <cell r="S2230">
            <v>0</v>
          </cell>
          <cell r="T2230">
            <v>0</v>
          </cell>
          <cell r="U2230">
            <v>31</v>
          </cell>
          <cell r="V2230">
            <v>0</v>
          </cell>
          <cell r="W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31</v>
          </cell>
          <cell r="AE2230">
            <v>135000</v>
          </cell>
          <cell r="AF2230">
            <v>0</v>
          </cell>
          <cell r="AI2230">
            <v>2282</v>
          </cell>
          <cell r="AK2230">
            <v>0</v>
          </cell>
          <cell r="AM2230">
            <v>457</v>
          </cell>
          <cell r="AN2230">
            <v>1</v>
          </cell>
          <cell r="AO2230">
            <v>393216</v>
          </cell>
          <cell r="AQ2230">
            <v>0</v>
          </cell>
          <cell r="AR2230">
            <v>0</v>
          </cell>
          <cell r="AS2230" t="str">
            <v>Ы</v>
          </cell>
          <cell r="AT2230" t="str">
            <v>Ы</v>
          </cell>
          <cell r="AU2230">
            <v>0</v>
          </cell>
          <cell r="AV2230">
            <v>0</v>
          </cell>
          <cell r="AW2230">
            <v>23</v>
          </cell>
          <cell r="AX2230">
            <v>1</v>
          </cell>
          <cell r="AY2230">
            <v>0</v>
          </cell>
          <cell r="AZ2230">
            <v>0</v>
          </cell>
          <cell r="BA2230">
            <v>0</v>
          </cell>
          <cell r="BB2230">
            <v>0</v>
          </cell>
          <cell r="BC2230">
            <v>38828</v>
          </cell>
        </row>
        <row r="2231">
          <cell r="A2231">
            <v>2006</v>
          </cell>
          <cell r="B2231">
            <v>3</v>
          </cell>
          <cell r="C2231">
            <v>301</v>
          </cell>
          <cell r="D2231">
            <v>21</v>
          </cell>
          <cell r="E2231">
            <v>792020</v>
          </cell>
          <cell r="F2231">
            <v>0</v>
          </cell>
          <cell r="G2231" t="str">
            <v>Затраты по ШПЗ (основные)</v>
          </cell>
          <cell r="H2231">
            <v>2011</v>
          </cell>
          <cell r="I2231">
            <v>7920</v>
          </cell>
          <cell r="J2231">
            <v>305198.26</v>
          </cell>
          <cell r="K2231">
            <v>1</v>
          </cell>
          <cell r="L2231">
            <v>0</v>
          </cell>
          <cell r="M2231">
            <v>0</v>
          </cell>
          <cell r="N2231">
            <v>0</v>
          </cell>
          <cell r="R2231">
            <v>0</v>
          </cell>
          <cell r="S2231">
            <v>0</v>
          </cell>
          <cell r="T2231">
            <v>0</v>
          </cell>
          <cell r="U2231">
            <v>31</v>
          </cell>
          <cell r="V2231">
            <v>0</v>
          </cell>
          <cell r="W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31</v>
          </cell>
          <cell r="AE2231">
            <v>143000</v>
          </cell>
          <cell r="AF2231">
            <v>0</v>
          </cell>
          <cell r="AI2231">
            <v>2282</v>
          </cell>
          <cell r="AK2231">
            <v>0</v>
          </cell>
          <cell r="AM2231">
            <v>458</v>
          </cell>
          <cell r="AN2231">
            <v>1</v>
          </cell>
          <cell r="AO2231">
            <v>393216</v>
          </cell>
          <cell r="AQ2231">
            <v>0</v>
          </cell>
          <cell r="AR2231">
            <v>0</v>
          </cell>
          <cell r="AS2231" t="str">
            <v>Ы</v>
          </cell>
          <cell r="AT2231" t="str">
            <v>Ы</v>
          </cell>
          <cell r="AU2231">
            <v>0</v>
          </cell>
          <cell r="AV2231">
            <v>0</v>
          </cell>
          <cell r="AW2231">
            <v>23</v>
          </cell>
          <cell r="AX2231">
            <v>1</v>
          </cell>
          <cell r="AY2231">
            <v>0</v>
          </cell>
          <cell r="AZ2231">
            <v>0</v>
          </cell>
          <cell r="BA2231">
            <v>0</v>
          </cell>
          <cell r="BB2231">
            <v>0</v>
          </cell>
          <cell r="BC2231">
            <v>38828</v>
          </cell>
        </row>
        <row r="2232">
          <cell r="A2232">
            <v>2006</v>
          </cell>
          <cell r="B2232">
            <v>3</v>
          </cell>
          <cell r="C2232">
            <v>302</v>
          </cell>
          <cell r="D2232">
            <v>21</v>
          </cell>
          <cell r="E2232">
            <v>792020</v>
          </cell>
          <cell r="F2232">
            <v>0</v>
          </cell>
          <cell r="G2232" t="str">
            <v>Затраты по ШПЗ (основные)</v>
          </cell>
          <cell r="H2232">
            <v>2011</v>
          </cell>
          <cell r="I2232">
            <v>7920</v>
          </cell>
          <cell r="J2232">
            <v>1604199.76</v>
          </cell>
          <cell r="K2232">
            <v>1</v>
          </cell>
          <cell r="L2232">
            <v>0</v>
          </cell>
          <cell r="M2232">
            <v>0</v>
          </cell>
          <cell r="N2232">
            <v>0</v>
          </cell>
          <cell r="R2232">
            <v>0</v>
          </cell>
          <cell r="S2232">
            <v>0</v>
          </cell>
          <cell r="T2232">
            <v>0</v>
          </cell>
          <cell r="U2232">
            <v>31</v>
          </cell>
          <cell r="V2232">
            <v>0</v>
          </cell>
          <cell r="W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31</v>
          </cell>
          <cell r="AE2232">
            <v>151000</v>
          </cell>
          <cell r="AF2232">
            <v>0</v>
          </cell>
          <cell r="AI2232">
            <v>2282</v>
          </cell>
          <cell r="AK2232">
            <v>0</v>
          </cell>
          <cell r="AM2232">
            <v>459</v>
          </cell>
          <cell r="AN2232">
            <v>1</v>
          </cell>
          <cell r="AO2232">
            <v>393216</v>
          </cell>
          <cell r="AQ2232">
            <v>0</v>
          </cell>
          <cell r="AR2232">
            <v>0</v>
          </cell>
          <cell r="AS2232" t="str">
            <v>Ы</v>
          </cell>
          <cell r="AT2232" t="str">
            <v>Ы</v>
          </cell>
          <cell r="AU2232">
            <v>0</v>
          </cell>
          <cell r="AV2232">
            <v>0</v>
          </cell>
          <cell r="AW2232">
            <v>23</v>
          </cell>
          <cell r="AX2232">
            <v>1</v>
          </cell>
          <cell r="AY2232">
            <v>0</v>
          </cell>
          <cell r="AZ2232">
            <v>0</v>
          </cell>
          <cell r="BA2232">
            <v>0</v>
          </cell>
          <cell r="BB2232">
            <v>0</v>
          </cell>
          <cell r="BC2232">
            <v>38828</v>
          </cell>
        </row>
        <row r="2233">
          <cell r="A2233">
            <v>2006</v>
          </cell>
          <cell r="B2233">
            <v>3</v>
          </cell>
          <cell r="C2233">
            <v>303</v>
          </cell>
          <cell r="D2233">
            <v>21</v>
          </cell>
          <cell r="E2233">
            <v>792020</v>
          </cell>
          <cell r="F2233">
            <v>0</v>
          </cell>
          <cell r="G2233" t="str">
            <v>Затраты по ШПЗ (основные)</v>
          </cell>
          <cell r="H2233">
            <v>2011</v>
          </cell>
          <cell r="I2233">
            <v>7920</v>
          </cell>
          <cell r="J2233">
            <v>144395.64000000001</v>
          </cell>
          <cell r="K2233">
            <v>1</v>
          </cell>
          <cell r="L2233">
            <v>0</v>
          </cell>
          <cell r="M2233">
            <v>0</v>
          </cell>
          <cell r="N2233">
            <v>0</v>
          </cell>
          <cell r="R2233">
            <v>0</v>
          </cell>
          <cell r="S2233">
            <v>0</v>
          </cell>
          <cell r="T2233">
            <v>0</v>
          </cell>
          <cell r="U2233">
            <v>31</v>
          </cell>
          <cell r="V2233">
            <v>0</v>
          </cell>
          <cell r="W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31</v>
          </cell>
          <cell r="AE2233">
            <v>152000</v>
          </cell>
          <cell r="AF2233">
            <v>0</v>
          </cell>
          <cell r="AI2233">
            <v>2282</v>
          </cell>
          <cell r="AK2233">
            <v>0</v>
          </cell>
          <cell r="AM2233">
            <v>460</v>
          </cell>
          <cell r="AN2233">
            <v>1</v>
          </cell>
          <cell r="AO2233">
            <v>393216</v>
          </cell>
          <cell r="AQ2233">
            <v>0</v>
          </cell>
          <cell r="AR2233">
            <v>0</v>
          </cell>
          <cell r="AS2233" t="str">
            <v>Ы</v>
          </cell>
          <cell r="AT2233" t="str">
            <v>Ы</v>
          </cell>
          <cell r="AU2233">
            <v>0</v>
          </cell>
          <cell r="AV2233">
            <v>0</v>
          </cell>
          <cell r="AW2233">
            <v>23</v>
          </cell>
          <cell r="AX2233">
            <v>1</v>
          </cell>
          <cell r="AY2233">
            <v>0</v>
          </cell>
          <cell r="AZ2233">
            <v>0</v>
          </cell>
          <cell r="BA2233">
            <v>0</v>
          </cell>
          <cell r="BB2233">
            <v>0</v>
          </cell>
          <cell r="BC2233">
            <v>38828</v>
          </cell>
        </row>
        <row r="2234">
          <cell r="A2234">
            <v>2006</v>
          </cell>
          <cell r="B2234">
            <v>3</v>
          </cell>
          <cell r="C2234">
            <v>304</v>
          </cell>
          <cell r="D2234">
            <v>21</v>
          </cell>
          <cell r="E2234">
            <v>792020</v>
          </cell>
          <cell r="F2234">
            <v>0</v>
          </cell>
          <cell r="G2234" t="str">
            <v>Затраты по ШПЗ (основные)</v>
          </cell>
          <cell r="H2234">
            <v>2011</v>
          </cell>
          <cell r="I2234">
            <v>7920</v>
          </cell>
          <cell r="J2234">
            <v>2965499.73</v>
          </cell>
          <cell r="K2234">
            <v>1</v>
          </cell>
          <cell r="L2234">
            <v>0</v>
          </cell>
          <cell r="M2234">
            <v>0</v>
          </cell>
          <cell r="N2234">
            <v>0</v>
          </cell>
          <cell r="R2234">
            <v>0</v>
          </cell>
          <cell r="S2234">
            <v>0</v>
          </cell>
          <cell r="T2234">
            <v>0</v>
          </cell>
          <cell r="U2234">
            <v>31</v>
          </cell>
          <cell r="V2234">
            <v>0</v>
          </cell>
          <cell r="W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31</v>
          </cell>
          <cell r="AE2234">
            <v>220000</v>
          </cell>
          <cell r="AF2234">
            <v>0</v>
          </cell>
          <cell r="AI2234">
            <v>2282</v>
          </cell>
          <cell r="AK2234">
            <v>0</v>
          </cell>
          <cell r="AM2234">
            <v>461</v>
          </cell>
          <cell r="AN2234">
            <v>1</v>
          </cell>
          <cell r="AO2234">
            <v>393216</v>
          </cell>
          <cell r="AQ2234">
            <v>0</v>
          </cell>
          <cell r="AR2234">
            <v>0</v>
          </cell>
          <cell r="AS2234" t="str">
            <v>Ы</v>
          </cell>
          <cell r="AT2234" t="str">
            <v>Ы</v>
          </cell>
          <cell r="AU2234">
            <v>0</v>
          </cell>
          <cell r="AV2234">
            <v>0</v>
          </cell>
          <cell r="AW2234">
            <v>23</v>
          </cell>
          <cell r="AX2234">
            <v>1</v>
          </cell>
          <cell r="AY2234">
            <v>0</v>
          </cell>
          <cell r="AZ2234">
            <v>0</v>
          </cell>
          <cell r="BA2234">
            <v>0</v>
          </cell>
          <cell r="BB2234">
            <v>0</v>
          </cell>
          <cell r="BC2234">
            <v>38828</v>
          </cell>
        </row>
        <row r="2235">
          <cell r="A2235">
            <v>2006</v>
          </cell>
          <cell r="B2235">
            <v>3</v>
          </cell>
          <cell r="C2235">
            <v>305</v>
          </cell>
          <cell r="D2235">
            <v>21</v>
          </cell>
          <cell r="E2235">
            <v>792020</v>
          </cell>
          <cell r="F2235">
            <v>0</v>
          </cell>
          <cell r="G2235" t="str">
            <v>Затраты по ШПЗ (основные)</v>
          </cell>
          <cell r="H2235">
            <v>2011</v>
          </cell>
          <cell r="I2235">
            <v>7920</v>
          </cell>
          <cell r="J2235">
            <v>1673057</v>
          </cell>
          <cell r="K2235">
            <v>1</v>
          </cell>
          <cell r="L2235">
            <v>0</v>
          </cell>
          <cell r="M2235">
            <v>0</v>
          </cell>
          <cell r="N2235">
            <v>0</v>
          </cell>
          <cell r="R2235">
            <v>0</v>
          </cell>
          <cell r="S2235">
            <v>0</v>
          </cell>
          <cell r="T2235">
            <v>0</v>
          </cell>
          <cell r="U2235">
            <v>31</v>
          </cell>
          <cell r="V2235">
            <v>0</v>
          </cell>
          <cell r="W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31</v>
          </cell>
          <cell r="AE2235">
            <v>230000</v>
          </cell>
          <cell r="AF2235">
            <v>0</v>
          </cell>
          <cell r="AI2235">
            <v>2282</v>
          </cell>
          <cell r="AK2235">
            <v>0</v>
          </cell>
          <cell r="AM2235">
            <v>462</v>
          </cell>
          <cell r="AN2235">
            <v>1</v>
          </cell>
          <cell r="AO2235">
            <v>393216</v>
          </cell>
          <cell r="AQ2235">
            <v>0</v>
          </cell>
          <cell r="AR2235">
            <v>0</v>
          </cell>
          <cell r="AS2235" t="str">
            <v>Ы</v>
          </cell>
          <cell r="AT2235" t="str">
            <v>Ы</v>
          </cell>
          <cell r="AU2235">
            <v>0</v>
          </cell>
          <cell r="AV2235">
            <v>0</v>
          </cell>
          <cell r="AW2235">
            <v>23</v>
          </cell>
          <cell r="AX2235">
            <v>1</v>
          </cell>
          <cell r="AY2235">
            <v>0</v>
          </cell>
          <cell r="AZ2235">
            <v>0</v>
          </cell>
          <cell r="BA2235">
            <v>0</v>
          </cell>
          <cell r="BB2235">
            <v>0</v>
          </cell>
          <cell r="BC2235">
            <v>38828</v>
          </cell>
        </row>
        <row r="2236">
          <cell r="A2236">
            <v>2006</v>
          </cell>
          <cell r="B2236">
            <v>3</v>
          </cell>
          <cell r="C2236">
            <v>306</v>
          </cell>
          <cell r="D2236">
            <v>21</v>
          </cell>
          <cell r="E2236">
            <v>792020</v>
          </cell>
          <cell r="F2236">
            <v>0</v>
          </cell>
          <cell r="G2236" t="str">
            <v>Затраты по ШПЗ (основные)</v>
          </cell>
          <cell r="H2236">
            <v>2011</v>
          </cell>
          <cell r="I2236">
            <v>7920</v>
          </cell>
          <cell r="J2236">
            <v>223128.28</v>
          </cell>
          <cell r="K2236">
            <v>1</v>
          </cell>
          <cell r="L2236">
            <v>0</v>
          </cell>
          <cell r="M2236">
            <v>0</v>
          </cell>
          <cell r="N2236">
            <v>0</v>
          </cell>
          <cell r="R2236">
            <v>0</v>
          </cell>
          <cell r="S2236">
            <v>0</v>
          </cell>
          <cell r="T2236">
            <v>0</v>
          </cell>
          <cell r="U2236">
            <v>31</v>
          </cell>
          <cell r="V2236">
            <v>0</v>
          </cell>
          <cell r="W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31</v>
          </cell>
          <cell r="AE2236">
            <v>260000</v>
          </cell>
          <cell r="AF2236">
            <v>0</v>
          </cell>
          <cell r="AI2236">
            <v>2282</v>
          </cell>
          <cell r="AK2236">
            <v>0</v>
          </cell>
          <cell r="AM2236">
            <v>463</v>
          </cell>
          <cell r="AN2236">
            <v>1</v>
          </cell>
          <cell r="AO2236">
            <v>393216</v>
          </cell>
          <cell r="AQ2236">
            <v>0</v>
          </cell>
          <cell r="AR2236">
            <v>0</v>
          </cell>
          <cell r="AS2236" t="str">
            <v>Ы</v>
          </cell>
          <cell r="AT2236" t="str">
            <v>Ы</v>
          </cell>
          <cell r="AU2236">
            <v>0</v>
          </cell>
          <cell r="AV2236">
            <v>0</v>
          </cell>
          <cell r="AW2236">
            <v>23</v>
          </cell>
          <cell r="AX2236">
            <v>1</v>
          </cell>
          <cell r="AY2236">
            <v>0</v>
          </cell>
          <cell r="AZ2236">
            <v>0</v>
          </cell>
          <cell r="BA2236">
            <v>0</v>
          </cell>
          <cell r="BB2236">
            <v>0</v>
          </cell>
          <cell r="BC2236">
            <v>38828</v>
          </cell>
        </row>
        <row r="2237">
          <cell r="A2237">
            <v>2006</v>
          </cell>
          <cell r="B2237">
            <v>3</v>
          </cell>
          <cell r="C2237">
            <v>307</v>
          </cell>
          <cell r="D2237">
            <v>21</v>
          </cell>
          <cell r="E2237">
            <v>792020</v>
          </cell>
          <cell r="F2237">
            <v>0</v>
          </cell>
          <cell r="G2237" t="str">
            <v>Затраты по ШПЗ (основные)</v>
          </cell>
          <cell r="H2237">
            <v>2011</v>
          </cell>
          <cell r="I2237">
            <v>7920</v>
          </cell>
          <cell r="J2237">
            <v>366521.22</v>
          </cell>
          <cell r="K2237">
            <v>1</v>
          </cell>
          <cell r="L2237">
            <v>0</v>
          </cell>
          <cell r="M2237">
            <v>0</v>
          </cell>
          <cell r="N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31</v>
          </cell>
          <cell r="V2237">
            <v>0</v>
          </cell>
          <cell r="W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31</v>
          </cell>
          <cell r="AE2237">
            <v>270000</v>
          </cell>
          <cell r="AF2237">
            <v>0</v>
          </cell>
          <cell r="AI2237">
            <v>2282</v>
          </cell>
          <cell r="AK2237">
            <v>0</v>
          </cell>
          <cell r="AM2237">
            <v>464</v>
          </cell>
          <cell r="AN2237">
            <v>1</v>
          </cell>
          <cell r="AO2237">
            <v>393216</v>
          </cell>
          <cell r="AQ2237">
            <v>0</v>
          </cell>
          <cell r="AR2237">
            <v>0</v>
          </cell>
          <cell r="AS2237" t="str">
            <v>Ы</v>
          </cell>
          <cell r="AT2237" t="str">
            <v>Ы</v>
          </cell>
          <cell r="AU2237">
            <v>0</v>
          </cell>
          <cell r="AV2237">
            <v>0</v>
          </cell>
          <cell r="AW2237">
            <v>23</v>
          </cell>
          <cell r="AX2237">
            <v>1</v>
          </cell>
          <cell r="AY2237">
            <v>0</v>
          </cell>
          <cell r="AZ2237">
            <v>0</v>
          </cell>
          <cell r="BA2237">
            <v>0</v>
          </cell>
          <cell r="BB2237">
            <v>0</v>
          </cell>
          <cell r="BC2237">
            <v>38828</v>
          </cell>
        </row>
        <row r="2238">
          <cell r="A2238">
            <v>2006</v>
          </cell>
          <cell r="B2238">
            <v>3</v>
          </cell>
          <cell r="C2238">
            <v>308</v>
          </cell>
          <cell r="D2238">
            <v>21</v>
          </cell>
          <cell r="E2238">
            <v>792020</v>
          </cell>
          <cell r="F2238">
            <v>0</v>
          </cell>
          <cell r="G2238" t="str">
            <v>Затраты по ШПЗ (основные)</v>
          </cell>
          <cell r="H2238">
            <v>2011</v>
          </cell>
          <cell r="I2238">
            <v>7920</v>
          </cell>
          <cell r="J2238">
            <v>138599.46</v>
          </cell>
          <cell r="K2238">
            <v>1</v>
          </cell>
          <cell r="L2238">
            <v>0</v>
          </cell>
          <cell r="M2238">
            <v>0</v>
          </cell>
          <cell r="N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31</v>
          </cell>
          <cell r="V2238">
            <v>0</v>
          </cell>
          <cell r="W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31</v>
          </cell>
          <cell r="AE2238">
            <v>280100</v>
          </cell>
          <cell r="AF2238">
            <v>0</v>
          </cell>
          <cell r="AI2238">
            <v>2282</v>
          </cell>
          <cell r="AK2238">
            <v>0</v>
          </cell>
          <cell r="AM2238">
            <v>465</v>
          </cell>
          <cell r="AN2238">
            <v>1</v>
          </cell>
          <cell r="AO2238">
            <v>393216</v>
          </cell>
          <cell r="AQ2238">
            <v>0</v>
          </cell>
          <cell r="AR2238">
            <v>0</v>
          </cell>
          <cell r="AS2238" t="str">
            <v>Ы</v>
          </cell>
          <cell r="AT2238" t="str">
            <v>Ы</v>
          </cell>
          <cell r="AU2238">
            <v>0</v>
          </cell>
          <cell r="AV2238">
            <v>0</v>
          </cell>
          <cell r="AW2238">
            <v>23</v>
          </cell>
          <cell r="AX2238">
            <v>1</v>
          </cell>
          <cell r="AY2238">
            <v>0</v>
          </cell>
          <cell r="AZ2238">
            <v>0</v>
          </cell>
          <cell r="BA2238">
            <v>0</v>
          </cell>
          <cell r="BB2238">
            <v>0</v>
          </cell>
          <cell r="BC2238">
            <v>38828</v>
          </cell>
        </row>
        <row r="2239">
          <cell r="A2239">
            <v>2006</v>
          </cell>
          <cell r="B2239">
            <v>3</v>
          </cell>
          <cell r="C2239">
            <v>309</v>
          </cell>
          <cell r="D2239">
            <v>21</v>
          </cell>
          <cell r="E2239">
            <v>792020</v>
          </cell>
          <cell r="F2239">
            <v>0</v>
          </cell>
          <cell r="G2239" t="str">
            <v>Затраты по ШПЗ (основные)</v>
          </cell>
          <cell r="H2239">
            <v>2011</v>
          </cell>
          <cell r="I2239">
            <v>7920</v>
          </cell>
          <cell r="J2239">
            <v>22174.26</v>
          </cell>
          <cell r="K2239">
            <v>1</v>
          </cell>
          <cell r="L2239">
            <v>0</v>
          </cell>
          <cell r="M2239">
            <v>0</v>
          </cell>
          <cell r="N2239">
            <v>0</v>
          </cell>
          <cell r="R2239">
            <v>0</v>
          </cell>
          <cell r="S2239">
            <v>0</v>
          </cell>
          <cell r="T2239">
            <v>0</v>
          </cell>
          <cell r="U2239">
            <v>31</v>
          </cell>
          <cell r="V2239">
            <v>0</v>
          </cell>
          <cell r="W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31</v>
          </cell>
          <cell r="AE2239">
            <v>280200</v>
          </cell>
          <cell r="AF2239">
            <v>0</v>
          </cell>
          <cell r="AI2239">
            <v>2282</v>
          </cell>
          <cell r="AK2239">
            <v>0</v>
          </cell>
          <cell r="AM2239">
            <v>466</v>
          </cell>
          <cell r="AN2239">
            <v>1</v>
          </cell>
          <cell r="AO2239">
            <v>393216</v>
          </cell>
          <cell r="AQ2239">
            <v>0</v>
          </cell>
          <cell r="AR2239">
            <v>0</v>
          </cell>
          <cell r="AS2239" t="str">
            <v>Ы</v>
          </cell>
          <cell r="AT2239" t="str">
            <v>Ы</v>
          </cell>
          <cell r="AU2239">
            <v>0</v>
          </cell>
          <cell r="AV2239">
            <v>0</v>
          </cell>
          <cell r="AW2239">
            <v>23</v>
          </cell>
          <cell r="AX2239">
            <v>1</v>
          </cell>
          <cell r="AY2239">
            <v>0</v>
          </cell>
          <cell r="AZ2239">
            <v>0</v>
          </cell>
          <cell r="BA2239">
            <v>0</v>
          </cell>
          <cell r="BB2239">
            <v>0</v>
          </cell>
          <cell r="BC2239">
            <v>38828</v>
          </cell>
        </row>
        <row r="2240">
          <cell r="A2240">
            <v>2006</v>
          </cell>
          <cell r="B2240">
            <v>3</v>
          </cell>
          <cell r="C2240">
            <v>310</v>
          </cell>
          <cell r="D2240">
            <v>21</v>
          </cell>
          <cell r="E2240">
            <v>792020</v>
          </cell>
          <cell r="F2240">
            <v>0</v>
          </cell>
          <cell r="G2240" t="str">
            <v>Затраты по ШПЗ (основные)</v>
          </cell>
          <cell r="H2240">
            <v>2011</v>
          </cell>
          <cell r="I2240">
            <v>7920</v>
          </cell>
          <cell r="J2240">
            <v>367834.51</v>
          </cell>
          <cell r="K2240">
            <v>1</v>
          </cell>
          <cell r="L2240">
            <v>0</v>
          </cell>
          <cell r="M2240">
            <v>0</v>
          </cell>
          <cell r="N2240">
            <v>0</v>
          </cell>
          <cell r="R2240">
            <v>0</v>
          </cell>
          <cell r="S2240">
            <v>0</v>
          </cell>
          <cell r="T2240">
            <v>0</v>
          </cell>
          <cell r="U2240">
            <v>31</v>
          </cell>
          <cell r="V2240">
            <v>0</v>
          </cell>
          <cell r="W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31</v>
          </cell>
          <cell r="AE2240">
            <v>280400</v>
          </cell>
          <cell r="AF2240">
            <v>0</v>
          </cell>
          <cell r="AI2240">
            <v>2282</v>
          </cell>
          <cell r="AK2240">
            <v>0</v>
          </cell>
          <cell r="AM2240">
            <v>467</v>
          </cell>
          <cell r="AN2240">
            <v>1</v>
          </cell>
          <cell r="AO2240">
            <v>393216</v>
          </cell>
          <cell r="AQ2240">
            <v>0</v>
          </cell>
          <cell r="AR2240">
            <v>0</v>
          </cell>
          <cell r="AS2240" t="str">
            <v>Ы</v>
          </cell>
          <cell r="AT2240" t="str">
            <v>Ы</v>
          </cell>
          <cell r="AU2240">
            <v>0</v>
          </cell>
          <cell r="AV2240">
            <v>0</v>
          </cell>
          <cell r="AW2240">
            <v>23</v>
          </cell>
          <cell r="AX2240">
            <v>1</v>
          </cell>
          <cell r="AY2240">
            <v>0</v>
          </cell>
          <cell r="AZ2240">
            <v>0</v>
          </cell>
          <cell r="BA2240">
            <v>0</v>
          </cell>
          <cell r="BB2240">
            <v>0</v>
          </cell>
          <cell r="BC2240">
            <v>38828</v>
          </cell>
        </row>
        <row r="2241">
          <cell r="A2241">
            <v>2006</v>
          </cell>
          <cell r="B2241">
            <v>3</v>
          </cell>
          <cell r="C2241">
            <v>311</v>
          </cell>
          <cell r="D2241">
            <v>21</v>
          </cell>
          <cell r="E2241">
            <v>792020</v>
          </cell>
          <cell r="F2241">
            <v>0</v>
          </cell>
          <cell r="G2241" t="str">
            <v>Затраты по ШПЗ (основные)</v>
          </cell>
          <cell r="H2241">
            <v>2011</v>
          </cell>
          <cell r="I2241">
            <v>7920</v>
          </cell>
          <cell r="J2241">
            <v>99672.23</v>
          </cell>
          <cell r="K2241">
            <v>1</v>
          </cell>
          <cell r="L2241">
            <v>0</v>
          </cell>
          <cell r="M2241">
            <v>0</v>
          </cell>
          <cell r="N2241">
            <v>0</v>
          </cell>
          <cell r="R2241">
            <v>0</v>
          </cell>
          <cell r="S2241">
            <v>0</v>
          </cell>
          <cell r="T2241">
            <v>0</v>
          </cell>
          <cell r="U2241">
            <v>31</v>
          </cell>
          <cell r="V2241">
            <v>0</v>
          </cell>
          <cell r="W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31</v>
          </cell>
          <cell r="AE2241">
            <v>281000</v>
          </cell>
          <cell r="AF2241">
            <v>0</v>
          </cell>
          <cell r="AI2241">
            <v>2282</v>
          </cell>
          <cell r="AK2241">
            <v>0</v>
          </cell>
          <cell r="AM2241">
            <v>468</v>
          </cell>
          <cell r="AN2241">
            <v>1</v>
          </cell>
          <cell r="AO2241">
            <v>393216</v>
          </cell>
          <cell r="AQ2241">
            <v>0</v>
          </cell>
          <cell r="AR2241">
            <v>0</v>
          </cell>
          <cell r="AS2241" t="str">
            <v>Ы</v>
          </cell>
          <cell r="AT2241" t="str">
            <v>Ы</v>
          </cell>
          <cell r="AU2241">
            <v>0</v>
          </cell>
          <cell r="AV2241">
            <v>0</v>
          </cell>
          <cell r="AW2241">
            <v>23</v>
          </cell>
          <cell r="AX2241">
            <v>1</v>
          </cell>
          <cell r="AY2241">
            <v>0</v>
          </cell>
          <cell r="AZ2241">
            <v>0</v>
          </cell>
          <cell r="BA2241">
            <v>0</v>
          </cell>
          <cell r="BB2241">
            <v>0</v>
          </cell>
          <cell r="BC2241">
            <v>38828</v>
          </cell>
        </row>
        <row r="2242">
          <cell r="A2242">
            <v>2006</v>
          </cell>
          <cell r="B2242">
            <v>3</v>
          </cell>
          <cell r="C2242">
            <v>312</v>
          </cell>
          <cell r="D2242">
            <v>21</v>
          </cell>
          <cell r="E2242">
            <v>792020</v>
          </cell>
          <cell r="F2242">
            <v>0</v>
          </cell>
          <cell r="G2242" t="str">
            <v>Затраты по ШПЗ (основные)</v>
          </cell>
          <cell r="H2242">
            <v>2011</v>
          </cell>
          <cell r="I2242">
            <v>7920</v>
          </cell>
          <cell r="J2242">
            <v>65248.77</v>
          </cell>
          <cell r="K2242">
            <v>1</v>
          </cell>
          <cell r="L2242">
            <v>0</v>
          </cell>
          <cell r="M2242">
            <v>0</v>
          </cell>
          <cell r="N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31</v>
          </cell>
          <cell r="V2242">
            <v>0</v>
          </cell>
          <cell r="W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31</v>
          </cell>
          <cell r="AE2242">
            <v>281100</v>
          </cell>
          <cell r="AF2242">
            <v>0</v>
          </cell>
          <cell r="AI2242">
            <v>2282</v>
          </cell>
          <cell r="AK2242">
            <v>0</v>
          </cell>
          <cell r="AM2242">
            <v>469</v>
          </cell>
          <cell r="AN2242">
            <v>1</v>
          </cell>
          <cell r="AO2242">
            <v>393216</v>
          </cell>
          <cell r="AQ2242">
            <v>0</v>
          </cell>
          <cell r="AR2242">
            <v>0</v>
          </cell>
          <cell r="AS2242" t="str">
            <v>Ы</v>
          </cell>
          <cell r="AT2242" t="str">
            <v>Ы</v>
          </cell>
          <cell r="AU2242">
            <v>0</v>
          </cell>
          <cell r="AV2242">
            <v>0</v>
          </cell>
          <cell r="AW2242">
            <v>23</v>
          </cell>
          <cell r="AX2242">
            <v>1</v>
          </cell>
          <cell r="AY2242">
            <v>0</v>
          </cell>
          <cell r="AZ2242">
            <v>0</v>
          </cell>
          <cell r="BA2242">
            <v>0</v>
          </cell>
          <cell r="BB2242">
            <v>0</v>
          </cell>
          <cell r="BC2242">
            <v>38828</v>
          </cell>
        </row>
        <row r="2243">
          <cell r="A2243">
            <v>2006</v>
          </cell>
          <cell r="B2243">
            <v>3</v>
          </cell>
          <cell r="C2243">
            <v>313</v>
          </cell>
          <cell r="D2243">
            <v>21</v>
          </cell>
          <cell r="E2243">
            <v>792020</v>
          </cell>
          <cell r="F2243">
            <v>0</v>
          </cell>
          <cell r="G2243" t="str">
            <v>Затраты по ШПЗ (основные)</v>
          </cell>
          <cell r="H2243">
            <v>2011</v>
          </cell>
          <cell r="I2243">
            <v>7920</v>
          </cell>
          <cell r="J2243">
            <v>3120.96</v>
          </cell>
          <cell r="K2243">
            <v>1</v>
          </cell>
          <cell r="L2243">
            <v>0</v>
          </cell>
          <cell r="M2243">
            <v>0</v>
          </cell>
          <cell r="N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31</v>
          </cell>
          <cell r="V2243">
            <v>0</v>
          </cell>
          <cell r="W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31</v>
          </cell>
          <cell r="AE2243">
            <v>281200</v>
          </cell>
          <cell r="AF2243">
            <v>0</v>
          </cell>
          <cell r="AI2243">
            <v>2282</v>
          </cell>
          <cell r="AK2243">
            <v>0</v>
          </cell>
          <cell r="AM2243">
            <v>470</v>
          </cell>
          <cell r="AN2243">
            <v>1</v>
          </cell>
          <cell r="AO2243">
            <v>393216</v>
          </cell>
          <cell r="AQ2243">
            <v>0</v>
          </cell>
          <cell r="AR2243">
            <v>0</v>
          </cell>
          <cell r="AS2243" t="str">
            <v>Ы</v>
          </cell>
          <cell r="AT2243" t="str">
            <v>Ы</v>
          </cell>
          <cell r="AU2243">
            <v>0</v>
          </cell>
          <cell r="AV2243">
            <v>0</v>
          </cell>
          <cell r="AW2243">
            <v>23</v>
          </cell>
          <cell r="AX2243">
            <v>1</v>
          </cell>
          <cell r="AY2243">
            <v>0</v>
          </cell>
          <cell r="AZ2243">
            <v>0</v>
          </cell>
          <cell r="BA2243">
            <v>0</v>
          </cell>
          <cell r="BB2243">
            <v>0</v>
          </cell>
          <cell r="BC2243">
            <v>38828</v>
          </cell>
        </row>
        <row r="2244">
          <cell r="A2244">
            <v>2006</v>
          </cell>
          <cell r="B2244">
            <v>3</v>
          </cell>
          <cell r="C2244">
            <v>314</v>
          </cell>
          <cell r="D2244">
            <v>21</v>
          </cell>
          <cell r="E2244">
            <v>792020</v>
          </cell>
          <cell r="F2244">
            <v>0</v>
          </cell>
          <cell r="G2244" t="str">
            <v>Затраты по ШПЗ (основные)</v>
          </cell>
          <cell r="H2244">
            <v>2011</v>
          </cell>
          <cell r="I2244">
            <v>7920</v>
          </cell>
          <cell r="J2244">
            <v>250</v>
          </cell>
          <cell r="K2244">
            <v>1</v>
          </cell>
          <cell r="L2244">
            <v>0</v>
          </cell>
          <cell r="M2244">
            <v>0</v>
          </cell>
          <cell r="N2244">
            <v>0</v>
          </cell>
          <cell r="R2244">
            <v>0</v>
          </cell>
          <cell r="S2244">
            <v>0</v>
          </cell>
          <cell r="T2244">
            <v>0</v>
          </cell>
          <cell r="U2244">
            <v>31</v>
          </cell>
          <cell r="V2244">
            <v>0</v>
          </cell>
          <cell r="W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31</v>
          </cell>
          <cell r="AE2244">
            <v>282000</v>
          </cell>
          <cell r="AF2244">
            <v>0</v>
          </cell>
          <cell r="AI2244">
            <v>2282</v>
          </cell>
          <cell r="AK2244">
            <v>0</v>
          </cell>
          <cell r="AM2244">
            <v>471</v>
          </cell>
          <cell r="AN2244">
            <v>1</v>
          </cell>
          <cell r="AO2244">
            <v>393216</v>
          </cell>
          <cell r="AQ2244">
            <v>0</v>
          </cell>
          <cell r="AR2244">
            <v>0</v>
          </cell>
          <cell r="AS2244" t="str">
            <v>Ы</v>
          </cell>
          <cell r="AT2244" t="str">
            <v>Ы</v>
          </cell>
          <cell r="AU2244">
            <v>0</v>
          </cell>
          <cell r="AV2244">
            <v>0</v>
          </cell>
          <cell r="AW2244">
            <v>23</v>
          </cell>
          <cell r="AX2244">
            <v>1</v>
          </cell>
          <cell r="AY2244">
            <v>0</v>
          </cell>
          <cell r="AZ2244">
            <v>0</v>
          </cell>
          <cell r="BA2244">
            <v>0</v>
          </cell>
          <cell r="BB2244">
            <v>0</v>
          </cell>
          <cell r="BC2244">
            <v>38828</v>
          </cell>
        </row>
        <row r="2245">
          <cell r="A2245">
            <v>2006</v>
          </cell>
          <cell r="B2245">
            <v>3</v>
          </cell>
          <cell r="C2245">
            <v>315</v>
          </cell>
          <cell r="D2245">
            <v>21</v>
          </cell>
          <cell r="E2245">
            <v>792020</v>
          </cell>
          <cell r="F2245">
            <v>0</v>
          </cell>
          <cell r="G2245" t="str">
            <v>Затраты по ШПЗ (основные)</v>
          </cell>
          <cell r="H2245">
            <v>2011</v>
          </cell>
          <cell r="I2245">
            <v>7920</v>
          </cell>
          <cell r="J2245">
            <v>14602.38</v>
          </cell>
          <cell r="K2245">
            <v>1</v>
          </cell>
          <cell r="L2245">
            <v>0</v>
          </cell>
          <cell r="M2245">
            <v>0</v>
          </cell>
          <cell r="N2245">
            <v>0</v>
          </cell>
          <cell r="R2245">
            <v>0</v>
          </cell>
          <cell r="S2245">
            <v>0</v>
          </cell>
          <cell r="T2245">
            <v>0</v>
          </cell>
          <cell r="U2245">
            <v>31</v>
          </cell>
          <cell r="V2245">
            <v>0</v>
          </cell>
          <cell r="W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31</v>
          </cell>
          <cell r="AE2245">
            <v>282200</v>
          </cell>
          <cell r="AF2245">
            <v>0</v>
          </cell>
          <cell r="AI2245">
            <v>2282</v>
          </cell>
          <cell r="AK2245">
            <v>0</v>
          </cell>
          <cell r="AM2245">
            <v>472</v>
          </cell>
          <cell r="AN2245">
            <v>1</v>
          </cell>
          <cell r="AO2245">
            <v>393216</v>
          </cell>
          <cell r="AQ2245">
            <v>0</v>
          </cell>
          <cell r="AR2245">
            <v>0</v>
          </cell>
          <cell r="AS2245" t="str">
            <v>Ы</v>
          </cell>
          <cell r="AT2245" t="str">
            <v>Ы</v>
          </cell>
          <cell r="AU2245">
            <v>0</v>
          </cell>
          <cell r="AV2245">
            <v>0</v>
          </cell>
          <cell r="AW2245">
            <v>23</v>
          </cell>
          <cell r="AX2245">
            <v>1</v>
          </cell>
          <cell r="AY2245">
            <v>0</v>
          </cell>
          <cell r="AZ2245">
            <v>0</v>
          </cell>
          <cell r="BA2245">
            <v>0</v>
          </cell>
          <cell r="BB2245">
            <v>0</v>
          </cell>
          <cell r="BC2245">
            <v>38828</v>
          </cell>
        </row>
        <row r="2246">
          <cell r="A2246">
            <v>2006</v>
          </cell>
          <cell r="B2246">
            <v>3</v>
          </cell>
          <cell r="C2246">
            <v>316</v>
          </cell>
          <cell r="D2246">
            <v>21</v>
          </cell>
          <cell r="E2246">
            <v>792020</v>
          </cell>
          <cell r="F2246">
            <v>0</v>
          </cell>
          <cell r="G2246" t="str">
            <v>Затраты по ШПЗ (основные)</v>
          </cell>
          <cell r="H2246">
            <v>2011</v>
          </cell>
          <cell r="I2246">
            <v>7920</v>
          </cell>
          <cell r="J2246">
            <v>122662</v>
          </cell>
          <cell r="K2246">
            <v>1</v>
          </cell>
          <cell r="L2246">
            <v>0</v>
          </cell>
          <cell r="M2246">
            <v>0</v>
          </cell>
          <cell r="N2246">
            <v>0</v>
          </cell>
          <cell r="R2246">
            <v>0</v>
          </cell>
          <cell r="S2246">
            <v>0</v>
          </cell>
          <cell r="T2246">
            <v>0</v>
          </cell>
          <cell r="U2246">
            <v>31</v>
          </cell>
          <cell r="V2246">
            <v>0</v>
          </cell>
          <cell r="W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31</v>
          </cell>
          <cell r="AE2246">
            <v>283000</v>
          </cell>
          <cell r="AF2246">
            <v>0</v>
          </cell>
          <cell r="AI2246">
            <v>2282</v>
          </cell>
          <cell r="AK2246">
            <v>0</v>
          </cell>
          <cell r="AM2246">
            <v>473</v>
          </cell>
          <cell r="AN2246">
            <v>1</v>
          </cell>
          <cell r="AO2246">
            <v>393216</v>
          </cell>
          <cell r="AQ2246">
            <v>0</v>
          </cell>
          <cell r="AR2246">
            <v>0</v>
          </cell>
          <cell r="AS2246" t="str">
            <v>Ы</v>
          </cell>
          <cell r="AT2246" t="str">
            <v>Ы</v>
          </cell>
          <cell r="AU2246">
            <v>0</v>
          </cell>
          <cell r="AV2246">
            <v>0</v>
          </cell>
          <cell r="AW2246">
            <v>23</v>
          </cell>
          <cell r="AX2246">
            <v>1</v>
          </cell>
          <cell r="AY2246">
            <v>0</v>
          </cell>
          <cell r="AZ2246">
            <v>0</v>
          </cell>
          <cell r="BA2246">
            <v>0</v>
          </cell>
          <cell r="BB2246">
            <v>0</v>
          </cell>
          <cell r="BC2246">
            <v>38828</v>
          </cell>
        </row>
        <row r="2247">
          <cell r="A2247">
            <v>2006</v>
          </cell>
          <cell r="B2247">
            <v>3</v>
          </cell>
          <cell r="C2247">
            <v>317</v>
          </cell>
          <cell r="D2247">
            <v>21</v>
          </cell>
          <cell r="E2247">
            <v>792020</v>
          </cell>
          <cell r="F2247">
            <v>0</v>
          </cell>
          <cell r="G2247" t="str">
            <v>Затраты по ШПЗ (основные)</v>
          </cell>
          <cell r="H2247">
            <v>2011</v>
          </cell>
          <cell r="I2247">
            <v>7920</v>
          </cell>
          <cell r="J2247">
            <v>26133.81</v>
          </cell>
          <cell r="K2247">
            <v>1</v>
          </cell>
          <cell r="L2247">
            <v>0</v>
          </cell>
          <cell r="M2247">
            <v>0</v>
          </cell>
          <cell r="N2247">
            <v>0</v>
          </cell>
          <cell r="R2247">
            <v>0</v>
          </cell>
          <cell r="S2247">
            <v>0</v>
          </cell>
          <cell r="T2247">
            <v>0</v>
          </cell>
          <cell r="U2247">
            <v>31</v>
          </cell>
          <cell r="V2247">
            <v>0</v>
          </cell>
          <cell r="W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31</v>
          </cell>
          <cell r="AE2247">
            <v>285000</v>
          </cell>
          <cell r="AF2247">
            <v>0</v>
          </cell>
          <cell r="AI2247">
            <v>2282</v>
          </cell>
          <cell r="AK2247">
            <v>0</v>
          </cell>
          <cell r="AM2247">
            <v>474</v>
          </cell>
          <cell r="AN2247">
            <v>1</v>
          </cell>
          <cell r="AO2247">
            <v>393216</v>
          </cell>
          <cell r="AQ2247">
            <v>0</v>
          </cell>
          <cell r="AR2247">
            <v>0</v>
          </cell>
          <cell r="AS2247" t="str">
            <v>Ы</v>
          </cell>
          <cell r="AT2247" t="str">
            <v>Ы</v>
          </cell>
          <cell r="AU2247">
            <v>0</v>
          </cell>
          <cell r="AV2247">
            <v>0</v>
          </cell>
          <cell r="AW2247">
            <v>23</v>
          </cell>
          <cell r="AX2247">
            <v>1</v>
          </cell>
          <cell r="AY2247">
            <v>0</v>
          </cell>
          <cell r="AZ2247">
            <v>0</v>
          </cell>
          <cell r="BA2247">
            <v>0</v>
          </cell>
          <cell r="BB2247">
            <v>0</v>
          </cell>
          <cell r="BC2247">
            <v>38828</v>
          </cell>
        </row>
        <row r="2248">
          <cell r="A2248">
            <v>2006</v>
          </cell>
          <cell r="B2248">
            <v>3</v>
          </cell>
          <cell r="C2248">
            <v>318</v>
          </cell>
          <cell r="D2248">
            <v>21</v>
          </cell>
          <cell r="E2248">
            <v>792020</v>
          </cell>
          <cell r="F2248">
            <v>0</v>
          </cell>
          <cell r="G2248" t="str">
            <v>Затраты по ШПЗ (основные)</v>
          </cell>
          <cell r="H2248">
            <v>2011</v>
          </cell>
          <cell r="I2248">
            <v>7920</v>
          </cell>
          <cell r="J2248">
            <v>175330.45</v>
          </cell>
          <cell r="K2248">
            <v>1</v>
          </cell>
          <cell r="L2248">
            <v>0</v>
          </cell>
          <cell r="M2248">
            <v>0</v>
          </cell>
          <cell r="N2248">
            <v>0</v>
          </cell>
          <cell r="R2248">
            <v>0</v>
          </cell>
          <cell r="S2248">
            <v>0</v>
          </cell>
          <cell r="T2248">
            <v>0</v>
          </cell>
          <cell r="U2248">
            <v>31</v>
          </cell>
          <cell r="V2248">
            <v>0</v>
          </cell>
          <cell r="W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31</v>
          </cell>
          <cell r="AE2248">
            <v>311000</v>
          </cell>
          <cell r="AF2248">
            <v>0</v>
          </cell>
          <cell r="AI2248">
            <v>2282</v>
          </cell>
          <cell r="AK2248">
            <v>0</v>
          </cell>
          <cell r="AM2248">
            <v>475</v>
          </cell>
          <cell r="AN2248">
            <v>1</v>
          </cell>
          <cell r="AO2248">
            <v>393216</v>
          </cell>
          <cell r="AQ2248">
            <v>0</v>
          </cell>
          <cell r="AR2248">
            <v>0</v>
          </cell>
          <cell r="AS2248" t="str">
            <v>Ы</v>
          </cell>
          <cell r="AT2248" t="str">
            <v>Ы</v>
          </cell>
          <cell r="AU2248">
            <v>0</v>
          </cell>
          <cell r="AV2248">
            <v>0</v>
          </cell>
          <cell r="AW2248">
            <v>23</v>
          </cell>
          <cell r="AX2248">
            <v>1</v>
          </cell>
          <cell r="AY2248">
            <v>0</v>
          </cell>
          <cell r="AZ2248">
            <v>0</v>
          </cell>
          <cell r="BA2248">
            <v>0</v>
          </cell>
          <cell r="BB2248">
            <v>0</v>
          </cell>
          <cell r="BC2248">
            <v>38828</v>
          </cell>
        </row>
        <row r="2249">
          <cell r="A2249">
            <v>2006</v>
          </cell>
          <cell r="B2249">
            <v>3</v>
          </cell>
          <cell r="C2249">
            <v>319</v>
          </cell>
          <cell r="D2249">
            <v>21</v>
          </cell>
          <cell r="E2249">
            <v>792020</v>
          </cell>
          <cell r="F2249">
            <v>0</v>
          </cell>
          <cell r="G2249" t="str">
            <v>Затраты по ШПЗ (основные)</v>
          </cell>
          <cell r="H2249">
            <v>2011</v>
          </cell>
          <cell r="I2249">
            <v>7920</v>
          </cell>
          <cell r="J2249">
            <v>362752.64</v>
          </cell>
          <cell r="K2249">
            <v>1</v>
          </cell>
          <cell r="L2249">
            <v>0</v>
          </cell>
          <cell r="M2249">
            <v>0</v>
          </cell>
          <cell r="N2249">
            <v>0</v>
          </cell>
          <cell r="R2249">
            <v>0</v>
          </cell>
          <cell r="S2249">
            <v>0</v>
          </cell>
          <cell r="T2249">
            <v>0</v>
          </cell>
          <cell r="U2249">
            <v>31</v>
          </cell>
          <cell r="V2249">
            <v>0</v>
          </cell>
          <cell r="W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31</v>
          </cell>
          <cell r="AE2249">
            <v>312000</v>
          </cell>
          <cell r="AF2249">
            <v>0</v>
          </cell>
          <cell r="AI2249">
            <v>2282</v>
          </cell>
          <cell r="AK2249">
            <v>0</v>
          </cell>
          <cell r="AM2249">
            <v>476</v>
          </cell>
          <cell r="AN2249">
            <v>1</v>
          </cell>
          <cell r="AO2249">
            <v>393216</v>
          </cell>
          <cell r="AQ2249">
            <v>0</v>
          </cell>
          <cell r="AR2249">
            <v>0</v>
          </cell>
          <cell r="AS2249" t="str">
            <v>Ы</v>
          </cell>
          <cell r="AT2249" t="str">
            <v>Ы</v>
          </cell>
          <cell r="AU2249">
            <v>0</v>
          </cell>
          <cell r="AV2249">
            <v>0</v>
          </cell>
          <cell r="AW2249">
            <v>23</v>
          </cell>
          <cell r="AX2249">
            <v>1</v>
          </cell>
          <cell r="AY2249">
            <v>0</v>
          </cell>
          <cell r="AZ2249">
            <v>0</v>
          </cell>
          <cell r="BA2249">
            <v>0</v>
          </cell>
          <cell r="BB2249">
            <v>0</v>
          </cell>
          <cell r="BC2249">
            <v>38828</v>
          </cell>
        </row>
        <row r="2250">
          <cell r="A2250">
            <v>2006</v>
          </cell>
          <cell r="B2250">
            <v>3</v>
          </cell>
          <cell r="C2250">
            <v>320</v>
          </cell>
          <cell r="D2250">
            <v>21</v>
          </cell>
          <cell r="E2250">
            <v>792020</v>
          </cell>
          <cell r="F2250">
            <v>0</v>
          </cell>
          <cell r="G2250" t="str">
            <v>Затраты по ШПЗ (основные)</v>
          </cell>
          <cell r="H2250">
            <v>2011</v>
          </cell>
          <cell r="I2250">
            <v>7920</v>
          </cell>
          <cell r="J2250">
            <v>70739.39</v>
          </cell>
          <cell r="K2250">
            <v>1</v>
          </cell>
          <cell r="L2250">
            <v>0</v>
          </cell>
          <cell r="M2250">
            <v>0</v>
          </cell>
          <cell r="N2250">
            <v>0</v>
          </cell>
          <cell r="R2250">
            <v>0</v>
          </cell>
          <cell r="S2250">
            <v>0</v>
          </cell>
          <cell r="T2250">
            <v>0</v>
          </cell>
          <cell r="U2250">
            <v>31</v>
          </cell>
          <cell r="V2250">
            <v>0</v>
          </cell>
          <cell r="W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31</v>
          </cell>
          <cell r="AE2250">
            <v>312100</v>
          </cell>
          <cell r="AF2250">
            <v>0</v>
          </cell>
          <cell r="AI2250">
            <v>2282</v>
          </cell>
          <cell r="AK2250">
            <v>0</v>
          </cell>
          <cell r="AM2250">
            <v>477</v>
          </cell>
          <cell r="AN2250">
            <v>1</v>
          </cell>
          <cell r="AO2250">
            <v>393216</v>
          </cell>
          <cell r="AQ2250">
            <v>0</v>
          </cell>
          <cell r="AR2250">
            <v>0</v>
          </cell>
          <cell r="AS2250" t="str">
            <v>Ы</v>
          </cell>
          <cell r="AT2250" t="str">
            <v>Ы</v>
          </cell>
          <cell r="AU2250">
            <v>0</v>
          </cell>
          <cell r="AV2250">
            <v>0</v>
          </cell>
          <cell r="AW2250">
            <v>23</v>
          </cell>
          <cell r="AX2250">
            <v>1</v>
          </cell>
          <cell r="AY2250">
            <v>0</v>
          </cell>
          <cell r="AZ2250">
            <v>0</v>
          </cell>
          <cell r="BA2250">
            <v>0</v>
          </cell>
          <cell r="BB2250">
            <v>0</v>
          </cell>
          <cell r="BC2250">
            <v>38828</v>
          </cell>
        </row>
        <row r="2251">
          <cell r="A2251">
            <v>2006</v>
          </cell>
          <cell r="B2251">
            <v>3</v>
          </cell>
          <cell r="C2251">
            <v>321</v>
          </cell>
          <cell r="D2251">
            <v>21</v>
          </cell>
          <cell r="E2251">
            <v>792020</v>
          </cell>
          <cell r="F2251">
            <v>0</v>
          </cell>
          <cell r="G2251" t="str">
            <v>Затраты по ШПЗ (основные)</v>
          </cell>
          <cell r="H2251">
            <v>2011</v>
          </cell>
          <cell r="I2251">
            <v>7920</v>
          </cell>
          <cell r="J2251">
            <v>775683.47</v>
          </cell>
          <cell r="K2251">
            <v>1</v>
          </cell>
          <cell r="L2251">
            <v>0</v>
          </cell>
          <cell r="M2251">
            <v>0</v>
          </cell>
          <cell r="N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31</v>
          </cell>
          <cell r="V2251">
            <v>0</v>
          </cell>
          <cell r="W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31</v>
          </cell>
          <cell r="AE2251">
            <v>312200</v>
          </cell>
          <cell r="AF2251">
            <v>0</v>
          </cell>
          <cell r="AI2251">
            <v>2282</v>
          </cell>
          <cell r="AK2251">
            <v>0</v>
          </cell>
          <cell r="AM2251">
            <v>478</v>
          </cell>
          <cell r="AN2251">
            <v>1</v>
          </cell>
          <cell r="AO2251">
            <v>393216</v>
          </cell>
          <cell r="AQ2251">
            <v>0</v>
          </cell>
          <cell r="AR2251">
            <v>0</v>
          </cell>
          <cell r="AS2251" t="str">
            <v>Ы</v>
          </cell>
          <cell r="AT2251" t="str">
            <v>Ы</v>
          </cell>
          <cell r="AU2251">
            <v>0</v>
          </cell>
          <cell r="AV2251">
            <v>0</v>
          </cell>
          <cell r="AW2251">
            <v>23</v>
          </cell>
          <cell r="AX2251">
            <v>1</v>
          </cell>
          <cell r="AY2251">
            <v>0</v>
          </cell>
          <cell r="AZ2251">
            <v>0</v>
          </cell>
          <cell r="BA2251">
            <v>0</v>
          </cell>
          <cell r="BB2251">
            <v>0</v>
          </cell>
          <cell r="BC2251">
            <v>38828</v>
          </cell>
        </row>
        <row r="2252">
          <cell r="A2252">
            <v>2006</v>
          </cell>
          <cell r="B2252">
            <v>3</v>
          </cell>
          <cell r="C2252">
            <v>322</v>
          </cell>
          <cell r="D2252">
            <v>21</v>
          </cell>
          <cell r="E2252">
            <v>792020</v>
          </cell>
          <cell r="F2252">
            <v>0</v>
          </cell>
          <cell r="G2252" t="str">
            <v>Затраты по ШПЗ (основные)</v>
          </cell>
          <cell r="H2252">
            <v>2011</v>
          </cell>
          <cell r="I2252">
            <v>7920</v>
          </cell>
          <cell r="J2252">
            <v>66504.649999999994</v>
          </cell>
          <cell r="K2252">
            <v>1</v>
          </cell>
          <cell r="L2252">
            <v>0</v>
          </cell>
          <cell r="M2252">
            <v>0</v>
          </cell>
          <cell r="N2252">
            <v>0</v>
          </cell>
          <cell r="R2252">
            <v>0</v>
          </cell>
          <cell r="S2252">
            <v>0</v>
          </cell>
          <cell r="T2252">
            <v>0</v>
          </cell>
          <cell r="U2252">
            <v>31</v>
          </cell>
          <cell r="V2252">
            <v>0</v>
          </cell>
          <cell r="W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31</v>
          </cell>
          <cell r="AE2252">
            <v>313000</v>
          </cell>
          <cell r="AF2252">
            <v>0</v>
          </cell>
          <cell r="AI2252">
            <v>2282</v>
          </cell>
          <cell r="AK2252">
            <v>0</v>
          </cell>
          <cell r="AM2252">
            <v>479</v>
          </cell>
          <cell r="AN2252">
            <v>1</v>
          </cell>
          <cell r="AO2252">
            <v>393216</v>
          </cell>
          <cell r="AQ2252">
            <v>0</v>
          </cell>
          <cell r="AR2252">
            <v>0</v>
          </cell>
          <cell r="AS2252" t="str">
            <v>Ы</v>
          </cell>
          <cell r="AT2252" t="str">
            <v>Ы</v>
          </cell>
          <cell r="AU2252">
            <v>0</v>
          </cell>
          <cell r="AV2252">
            <v>0</v>
          </cell>
          <cell r="AW2252">
            <v>23</v>
          </cell>
          <cell r="AX2252">
            <v>1</v>
          </cell>
          <cell r="AY2252">
            <v>0</v>
          </cell>
          <cell r="AZ2252">
            <v>0</v>
          </cell>
          <cell r="BA2252">
            <v>0</v>
          </cell>
          <cell r="BB2252">
            <v>0</v>
          </cell>
          <cell r="BC2252">
            <v>38828</v>
          </cell>
        </row>
        <row r="2253">
          <cell r="A2253">
            <v>2006</v>
          </cell>
          <cell r="B2253">
            <v>3</v>
          </cell>
          <cell r="C2253">
            <v>323</v>
          </cell>
          <cell r="D2253">
            <v>21</v>
          </cell>
          <cell r="E2253">
            <v>792020</v>
          </cell>
          <cell r="F2253">
            <v>0</v>
          </cell>
          <cell r="G2253" t="str">
            <v>Затраты по ШПЗ (основные)</v>
          </cell>
          <cell r="H2253">
            <v>2011</v>
          </cell>
          <cell r="I2253">
            <v>7920</v>
          </cell>
          <cell r="J2253">
            <v>120917.55</v>
          </cell>
          <cell r="K2253">
            <v>1</v>
          </cell>
          <cell r="L2253">
            <v>0</v>
          </cell>
          <cell r="M2253">
            <v>0</v>
          </cell>
          <cell r="N2253">
            <v>0</v>
          </cell>
          <cell r="R2253">
            <v>0</v>
          </cell>
          <cell r="S2253">
            <v>0</v>
          </cell>
          <cell r="T2253">
            <v>0</v>
          </cell>
          <cell r="U2253">
            <v>31</v>
          </cell>
          <cell r="V2253">
            <v>0</v>
          </cell>
          <cell r="W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31</v>
          </cell>
          <cell r="AE2253">
            <v>314000</v>
          </cell>
          <cell r="AF2253">
            <v>0</v>
          </cell>
          <cell r="AI2253">
            <v>2282</v>
          </cell>
          <cell r="AK2253">
            <v>0</v>
          </cell>
          <cell r="AM2253">
            <v>480</v>
          </cell>
          <cell r="AN2253">
            <v>1</v>
          </cell>
          <cell r="AO2253">
            <v>393216</v>
          </cell>
          <cell r="AQ2253">
            <v>0</v>
          </cell>
          <cell r="AR2253">
            <v>0</v>
          </cell>
          <cell r="AS2253" t="str">
            <v>Ы</v>
          </cell>
          <cell r="AT2253" t="str">
            <v>Ы</v>
          </cell>
          <cell r="AU2253">
            <v>0</v>
          </cell>
          <cell r="AV2253">
            <v>0</v>
          </cell>
          <cell r="AW2253">
            <v>23</v>
          </cell>
          <cell r="AX2253">
            <v>1</v>
          </cell>
          <cell r="AY2253">
            <v>0</v>
          </cell>
          <cell r="AZ2253">
            <v>0</v>
          </cell>
          <cell r="BA2253">
            <v>0</v>
          </cell>
          <cell r="BB2253">
            <v>0</v>
          </cell>
          <cell r="BC2253">
            <v>38828</v>
          </cell>
        </row>
        <row r="2254">
          <cell r="A2254">
            <v>2006</v>
          </cell>
          <cell r="B2254">
            <v>3</v>
          </cell>
          <cell r="C2254">
            <v>324</v>
          </cell>
          <cell r="D2254">
            <v>21</v>
          </cell>
          <cell r="E2254">
            <v>792020</v>
          </cell>
          <cell r="F2254">
            <v>0</v>
          </cell>
          <cell r="G2254" t="str">
            <v>Затраты по ШПЗ (основные)</v>
          </cell>
          <cell r="H2254">
            <v>2011</v>
          </cell>
          <cell r="I2254">
            <v>7920</v>
          </cell>
          <cell r="J2254">
            <v>24183.51</v>
          </cell>
          <cell r="K2254">
            <v>1</v>
          </cell>
          <cell r="L2254">
            <v>0</v>
          </cell>
          <cell r="M2254">
            <v>0</v>
          </cell>
          <cell r="N2254">
            <v>0</v>
          </cell>
          <cell r="R2254">
            <v>0</v>
          </cell>
          <cell r="S2254">
            <v>0</v>
          </cell>
          <cell r="T2254">
            <v>0</v>
          </cell>
          <cell r="U2254">
            <v>31</v>
          </cell>
          <cell r="V2254">
            <v>0</v>
          </cell>
          <cell r="W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31</v>
          </cell>
          <cell r="AE2254">
            <v>315000</v>
          </cell>
          <cell r="AF2254">
            <v>0</v>
          </cell>
          <cell r="AI2254">
            <v>2282</v>
          </cell>
          <cell r="AK2254">
            <v>0</v>
          </cell>
          <cell r="AM2254">
            <v>481</v>
          </cell>
          <cell r="AN2254">
            <v>1</v>
          </cell>
          <cell r="AO2254">
            <v>393216</v>
          </cell>
          <cell r="AQ2254">
            <v>0</v>
          </cell>
          <cell r="AR2254">
            <v>0</v>
          </cell>
          <cell r="AS2254" t="str">
            <v>Ы</v>
          </cell>
          <cell r="AT2254" t="str">
            <v>Ы</v>
          </cell>
          <cell r="AU2254">
            <v>0</v>
          </cell>
          <cell r="AV2254">
            <v>0</v>
          </cell>
          <cell r="AW2254">
            <v>23</v>
          </cell>
          <cell r="AX2254">
            <v>1</v>
          </cell>
          <cell r="AY2254">
            <v>0</v>
          </cell>
          <cell r="AZ2254">
            <v>0</v>
          </cell>
          <cell r="BA2254">
            <v>0</v>
          </cell>
          <cell r="BB2254">
            <v>0</v>
          </cell>
          <cell r="BC2254">
            <v>38828</v>
          </cell>
        </row>
        <row r="2255">
          <cell r="A2255">
            <v>2006</v>
          </cell>
          <cell r="B2255">
            <v>3</v>
          </cell>
          <cell r="C2255">
            <v>325</v>
          </cell>
          <cell r="D2255">
            <v>21</v>
          </cell>
          <cell r="E2255">
            <v>792020</v>
          </cell>
          <cell r="F2255">
            <v>0</v>
          </cell>
          <cell r="G2255" t="str">
            <v>Затраты по ШПЗ (основные)</v>
          </cell>
          <cell r="H2255">
            <v>2011</v>
          </cell>
          <cell r="I2255">
            <v>7920</v>
          </cell>
          <cell r="J2255">
            <v>1548875</v>
          </cell>
          <cell r="K2255">
            <v>1</v>
          </cell>
          <cell r="L2255">
            <v>0</v>
          </cell>
          <cell r="M2255">
            <v>0</v>
          </cell>
          <cell r="N2255">
            <v>0</v>
          </cell>
          <cell r="R2255">
            <v>0</v>
          </cell>
          <cell r="S2255">
            <v>0</v>
          </cell>
          <cell r="T2255">
            <v>0</v>
          </cell>
          <cell r="U2255">
            <v>31</v>
          </cell>
          <cell r="V2255">
            <v>0</v>
          </cell>
          <cell r="W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31</v>
          </cell>
          <cell r="AE2255">
            <v>410000</v>
          </cell>
          <cell r="AF2255">
            <v>0</v>
          </cell>
          <cell r="AI2255">
            <v>2282</v>
          </cell>
          <cell r="AK2255">
            <v>0</v>
          </cell>
          <cell r="AM2255">
            <v>482</v>
          </cell>
          <cell r="AN2255">
            <v>1</v>
          </cell>
          <cell r="AO2255">
            <v>393216</v>
          </cell>
          <cell r="AQ2255">
            <v>0</v>
          </cell>
          <cell r="AR2255">
            <v>0</v>
          </cell>
          <cell r="AS2255" t="str">
            <v>Ы</v>
          </cell>
          <cell r="AT2255" t="str">
            <v>Ы</v>
          </cell>
          <cell r="AU2255">
            <v>0</v>
          </cell>
          <cell r="AV2255">
            <v>0</v>
          </cell>
          <cell r="AW2255">
            <v>23</v>
          </cell>
          <cell r="AX2255">
            <v>1</v>
          </cell>
          <cell r="AY2255">
            <v>0</v>
          </cell>
          <cell r="AZ2255">
            <v>0</v>
          </cell>
          <cell r="BA2255">
            <v>0</v>
          </cell>
          <cell r="BB2255">
            <v>0</v>
          </cell>
          <cell r="BC2255">
            <v>38828</v>
          </cell>
        </row>
        <row r="2256">
          <cell r="A2256">
            <v>2006</v>
          </cell>
          <cell r="B2256">
            <v>3</v>
          </cell>
          <cell r="C2256">
            <v>326</v>
          </cell>
          <cell r="D2256">
            <v>21</v>
          </cell>
          <cell r="E2256">
            <v>792020</v>
          </cell>
          <cell r="F2256">
            <v>0</v>
          </cell>
          <cell r="G2256" t="str">
            <v>Затраты по ШПЗ (основные)</v>
          </cell>
          <cell r="H2256">
            <v>2011</v>
          </cell>
          <cell r="I2256">
            <v>7920</v>
          </cell>
          <cell r="J2256">
            <v>11600</v>
          </cell>
          <cell r="K2256">
            <v>1</v>
          </cell>
          <cell r="L2256">
            <v>0</v>
          </cell>
          <cell r="M2256">
            <v>0</v>
          </cell>
          <cell r="N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31</v>
          </cell>
          <cell r="V2256">
            <v>0</v>
          </cell>
          <cell r="W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31</v>
          </cell>
          <cell r="AE2256">
            <v>410200</v>
          </cell>
          <cell r="AF2256">
            <v>0</v>
          </cell>
          <cell r="AI2256">
            <v>2282</v>
          </cell>
          <cell r="AK2256">
            <v>0</v>
          </cell>
          <cell r="AM2256">
            <v>483</v>
          </cell>
          <cell r="AN2256">
            <v>1</v>
          </cell>
          <cell r="AO2256">
            <v>393216</v>
          </cell>
          <cell r="AQ2256">
            <v>0</v>
          </cell>
          <cell r="AR2256">
            <v>0</v>
          </cell>
          <cell r="AS2256" t="str">
            <v>Ы</v>
          </cell>
          <cell r="AT2256" t="str">
            <v>Ы</v>
          </cell>
          <cell r="AU2256">
            <v>0</v>
          </cell>
          <cell r="AV2256">
            <v>0</v>
          </cell>
          <cell r="AW2256">
            <v>23</v>
          </cell>
          <cell r="AX2256">
            <v>1</v>
          </cell>
          <cell r="AY2256">
            <v>0</v>
          </cell>
          <cell r="AZ2256">
            <v>0</v>
          </cell>
          <cell r="BA2256">
            <v>0</v>
          </cell>
          <cell r="BB2256">
            <v>0</v>
          </cell>
          <cell r="BC2256">
            <v>38828</v>
          </cell>
        </row>
        <row r="2257">
          <cell r="A2257">
            <v>2006</v>
          </cell>
          <cell r="B2257">
            <v>3</v>
          </cell>
          <cell r="C2257">
            <v>327</v>
          </cell>
          <cell r="D2257">
            <v>21</v>
          </cell>
          <cell r="E2257">
            <v>792020</v>
          </cell>
          <cell r="F2257">
            <v>0</v>
          </cell>
          <cell r="G2257" t="str">
            <v>Затраты по ШПЗ (основные)</v>
          </cell>
          <cell r="H2257">
            <v>2011</v>
          </cell>
          <cell r="I2257">
            <v>7920</v>
          </cell>
          <cell r="J2257">
            <v>200211</v>
          </cell>
          <cell r="K2257">
            <v>1</v>
          </cell>
          <cell r="L2257">
            <v>0</v>
          </cell>
          <cell r="M2257">
            <v>0</v>
          </cell>
          <cell r="N2257">
            <v>0</v>
          </cell>
          <cell r="R2257">
            <v>0</v>
          </cell>
          <cell r="S2257">
            <v>0</v>
          </cell>
          <cell r="T2257">
            <v>0</v>
          </cell>
          <cell r="U2257">
            <v>31</v>
          </cell>
          <cell r="V2257">
            <v>0</v>
          </cell>
          <cell r="W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31</v>
          </cell>
          <cell r="AE2257">
            <v>420000</v>
          </cell>
          <cell r="AF2257">
            <v>0</v>
          </cell>
          <cell r="AI2257">
            <v>2282</v>
          </cell>
          <cell r="AK2257">
            <v>0</v>
          </cell>
          <cell r="AM2257">
            <v>484</v>
          </cell>
          <cell r="AN2257">
            <v>1</v>
          </cell>
          <cell r="AO2257">
            <v>393216</v>
          </cell>
          <cell r="AQ2257">
            <v>0</v>
          </cell>
          <cell r="AR2257">
            <v>0</v>
          </cell>
          <cell r="AS2257" t="str">
            <v>Ы</v>
          </cell>
          <cell r="AT2257" t="str">
            <v>Ы</v>
          </cell>
          <cell r="AU2257">
            <v>0</v>
          </cell>
          <cell r="AV2257">
            <v>0</v>
          </cell>
          <cell r="AW2257">
            <v>23</v>
          </cell>
          <cell r="AX2257">
            <v>1</v>
          </cell>
          <cell r="AY2257">
            <v>0</v>
          </cell>
          <cell r="AZ2257">
            <v>0</v>
          </cell>
          <cell r="BA2257">
            <v>0</v>
          </cell>
          <cell r="BB2257">
            <v>0</v>
          </cell>
          <cell r="BC2257">
            <v>38828</v>
          </cell>
        </row>
        <row r="2258">
          <cell r="A2258">
            <v>2006</v>
          </cell>
          <cell r="B2258">
            <v>3</v>
          </cell>
          <cell r="C2258">
            <v>328</v>
          </cell>
          <cell r="D2258">
            <v>21</v>
          </cell>
          <cell r="E2258">
            <v>792020</v>
          </cell>
          <cell r="F2258">
            <v>0</v>
          </cell>
          <cell r="G2258" t="str">
            <v>Затраты по ШПЗ (основные)</v>
          </cell>
          <cell r="H2258">
            <v>2011</v>
          </cell>
          <cell r="I2258">
            <v>7920</v>
          </cell>
          <cell r="J2258">
            <v>2287801</v>
          </cell>
          <cell r="K2258">
            <v>1</v>
          </cell>
          <cell r="L2258">
            <v>0</v>
          </cell>
          <cell r="M2258">
            <v>0</v>
          </cell>
          <cell r="N2258">
            <v>0</v>
          </cell>
          <cell r="R2258">
            <v>0</v>
          </cell>
          <cell r="S2258">
            <v>0</v>
          </cell>
          <cell r="T2258">
            <v>0</v>
          </cell>
          <cell r="U2258">
            <v>31</v>
          </cell>
          <cell r="V2258">
            <v>0</v>
          </cell>
          <cell r="W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31</v>
          </cell>
          <cell r="AE2258">
            <v>430000</v>
          </cell>
          <cell r="AF2258">
            <v>0</v>
          </cell>
          <cell r="AI2258">
            <v>2282</v>
          </cell>
          <cell r="AK2258">
            <v>0</v>
          </cell>
          <cell r="AM2258">
            <v>485</v>
          </cell>
          <cell r="AN2258">
            <v>1</v>
          </cell>
          <cell r="AO2258">
            <v>393216</v>
          </cell>
          <cell r="AQ2258">
            <v>0</v>
          </cell>
          <cell r="AR2258">
            <v>0</v>
          </cell>
          <cell r="AS2258" t="str">
            <v>Ы</v>
          </cell>
          <cell r="AT2258" t="str">
            <v>Ы</v>
          </cell>
          <cell r="AU2258">
            <v>0</v>
          </cell>
          <cell r="AV2258">
            <v>0</v>
          </cell>
          <cell r="AW2258">
            <v>23</v>
          </cell>
          <cell r="AX2258">
            <v>1</v>
          </cell>
          <cell r="AY2258">
            <v>0</v>
          </cell>
          <cell r="AZ2258">
            <v>0</v>
          </cell>
          <cell r="BA2258">
            <v>0</v>
          </cell>
          <cell r="BB2258">
            <v>0</v>
          </cell>
          <cell r="BC2258">
            <v>38828</v>
          </cell>
        </row>
        <row r="2259">
          <cell r="A2259">
            <v>2006</v>
          </cell>
          <cell r="B2259">
            <v>3</v>
          </cell>
          <cell r="C2259">
            <v>329</v>
          </cell>
          <cell r="D2259">
            <v>21</v>
          </cell>
          <cell r="E2259">
            <v>792020</v>
          </cell>
          <cell r="F2259">
            <v>0</v>
          </cell>
          <cell r="G2259" t="str">
            <v>Затраты по ШПЗ (основные)</v>
          </cell>
          <cell r="H2259">
            <v>2011</v>
          </cell>
          <cell r="I2259">
            <v>7920</v>
          </cell>
          <cell r="J2259">
            <v>1470856</v>
          </cell>
          <cell r="K2259">
            <v>1</v>
          </cell>
          <cell r="L2259">
            <v>0</v>
          </cell>
          <cell r="M2259">
            <v>0</v>
          </cell>
          <cell r="N2259">
            <v>0</v>
          </cell>
          <cell r="R2259">
            <v>0</v>
          </cell>
          <cell r="S2259">
            <v>0</v>
          </cell>
          <cell r="T2259">
            <v>0</v>
          </cell>
          <cell r="U2259">
            <v>31</v>
          </cell>
          <cell r="V2259">
            <v>0</v>
          </cell>
          <cell r="W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31</v>
          </cell>
          <cell r="AE2259">
            <v>430110</v>
          </cell>
          <cell r="AF2259">
            <v>0</v>
          </cell>
          <cell r="AI2259">
            <v>2282</v>
          </cell>
          <cell r="AK2259">
            <v>0</v>
          </cell>
          <cell r="AM2259">
            <v>486</v>
          </cell>
          <cell r="AN2259">
            <v>1</v>
          </cell>
          <cell r="AO2259">
            <v>393216</v>
          </cell>
          <cell r="AQ2259">
            <v>0</v>
          </cell>
          <cell r="AR2259">
            <v>0</v>
          </cell>
          <cell r="AS2259" t="str">
            <v>Ы</v>
          </cell>
          <cell r="AT2259" t="str">
            <v>Ы</v>
          </cell>
          <cell r="AU2259">
            <v>0</v>
          </cell>
          <cell r="AV2259">
            <v>0</v>
          </cell>
          <cell r="AW2259">
            <v>23</v>
          </cell>
          <cell r="AX2259">
            <v>1</v>
          </cell>
          <cell r="AY2259">
            <v>0</v>
          </cell>
          <cell r="AZ2259">
            <v>0</v>
          </cell>
          <cell r="BA2259">
            <v>0</v>
          </cell>
          <cell r="BB2259">
            <v>0</v>
          </cell>
          <cell r="BC2259">
            <v>38828</v>
          </cell>
        </row>
        <row r="2260">
          <cell r="A2260">
            <v>2006</v>
          </cell>
          <cell r="B2260">
            <v>3</v>
          </cell>
          <cell r="C2260">
            <v>330</v>
          </cell>
          <cell r="D2260">
            <v>21</v>
          </cell>
          <cell r="E2260">
            <v>792020</v>
          </cell>
          <cell r="F2260">
            <v>0</v>
          </cell>
          <cell r="G2260" t="str">
            <v>Затраты по ШПЗ (основные)</v>
          </cell>
          <cell r="H2260">
            <v>2011</v>
          </cell>
          <cell r="I2260">
            <v>7920</v>
          </cell>
          <cell r="J2260">
            <v>37224</v>
          </cell>
          <cell r="K2260">
            <v>1</v>
          </cell>
          <cell r="L2260">
            <v>0</v>
          </cell>
          <cell r="M2260">
            <v>0</v>
          </cell>
          <cell r="N2260">
            <v>0</v>
          </cell>
          <cell r="R2260">
            <v>0</v>
          </cell>
          <cell r="S2260">
            <v>0</v>
          </cell>
          <cell r="T2260">
            <v>0</v>
          </cell>
          <cell r="U2260">
            <v>31</v>
          </cell>
          <cell r="V2260">
            <v>0</v>
          </cell>
          <cell r="W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31</v>
          </cell>
          <cell r="AE2260">
            <v>430120</v>
          </cell>
          <cell r="AF2260">
            <v>0</v>
          </cell>
          <cell r="AI2260">
            <v>2282</v>
          </cell>
          <cell r="AK2260">
            <v>0</v>
          </cell>
          <cell r="AM2260">
            <v>487</v>
          </cell>
          <cell r="AN2260">
            <v>1</v>
          </cell>
          <cell r="AO2260">
            <v>393216</v>
          </cell>
          <cell r="AQ2260">
            <v>0</v>
          </cell>
          <cell r="AR2260">
            <v>0</v>
          </cell>
          <cell r="AS2260" t="str">
            <v>Ы</v>
          </cell>
          <cell r="AT2260" t="str">
            <v>Ы</v>
          </cell>
          <cell r="AU2260">
            <v>0</v>
          </cell>
          <cell r="AV2260">
            <v>0</v>
          </cell>
          <cell r="AW2260">
            <v>23</v>
          </cell>
          <cell r="AX2260">
            <v>1</v>
          </cell>
          <cell r="AY2260">
            <v>0</v>
          </cell>
          <cell r="AZ2260">
            <v>0</v>
          </cell>
          <cell r="BA2260">
            <v>0</v>
          </cell>
          <cell r="BB2260">
            <v>0</v>
          </cell>
          <cell r="BC2260">
            <v>38828</v>
          </cell>
        </row>
        <row r="2261">
          <cell r="A2261">
            <v>2006</v>
          </cell>
          <cell r="B2261">
            <v>3</v>
          </cell>
          <cell r="C2261">
            <v>331</v>
          </cell>
          <cell r="D2261">
            <v>21</v>
          </cell>
          <cell r="E2261">
            <v>792020</v>
          </cell>
          <cell r="F2261">
            <v>0</v>
          </cell>
          <cell r="G2261" t="str">
            <v>Затраты по ШПЗ (основные)</v>
          </cell>
          <cell r="H2261">
            <v>2011</v>
          </cell>
          <cell r="I2261">
            <v>7920</v>
          </cell>
          <cell r="J2261">
            <v>698033</v>
          </cell>
          <cell r="K2261">
            <v>1</v>
          </cell>
          <cell r="L2261">
            <v>0</v>
          </cell>
          <cell r="M2261">
            <v>0</v>
          </cell>
          <cell r="N2261">
            <v>0</v>
          </cell>
          <cell r="R2261">
            <v>0</v>
          </cell>
          <cell r="S2261">
            <v>0</v>
          </cell>
          <cell r="T2261">
            <v>0</v>
          </cell>
          <cell r="U2261">
            <v>31</v>
          </cell>
          <cell r="V2261">
            <v>0</v>
          </cell>
          <cell r="W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31</v>
          </cell>
          <cell r="AE2261">
            <v>430130</v>
          </cell>
          <cell r="AF2261">
            <v>0</v>
          </cell>
          <cell r="AI2261">
            <v>2282</v>
          </cell>
          <cell r="AK2261">
            <v>0</v>
          </cell>
          <cell r="AM2261">
            <v>488</v>
          </cell>
          <cell r="AN2261">
            <v>1</v>
          </cell>
          <cell r="AO2261">
            <v>393216</v>
          </cell>
          <cell r="AQ2261">
            <v>0</v>
          </cell>
          <cell r="AR2261">
            <v>0</v>
          </cell>
          <cell r="AS2261" t="str">
            <v>Ы</v>
          </cell>
          <cell r="AT2261" t="str">
            <v>Ы</v>
          </cell>
          <cell r="AU2261">
            <v>0</v>
          </cell>
          <cell r="AV2261">
            <v>0</v>
          </cell>
          <cell r="AW2261">
            <v>23</v>
          </cell>
          <cell r="AX2261">
            <v>1</v>
          </cell>
          <cell r="AY2261">
            <v>0</v>
          </cell>
          <cell r="AZ2261">
            <v>0</v>
          </cell>
          <cell r="BA2261">
            <v>0</v>
          </cell>
          <cell r="BB2261">
            <v>0</v>
          </cell>
          <cell r="BC2261">
            <v>38828</v>
          </cell>
        </row>
        <row r="2262">
          <cell r="A2262">
            <v>2006</v>
          </cell>
          <cell r="B2262">
            <v>3</v>
          </cell>
          <cell r="C2262">
            <v>332</v>
          </cell>
          <cell r="D2262">
            <v>21</v>
          </cell>
          <cell r="E2262">
            <v>792020</v>
          </cell>
          <cell r="F2262">
            <v>0</v>
          </cell>
          <cell r="G2262" t="str">
            <v>Затраты по ШПЗ (основные)</v>
          </cell>
          <cell r="H2262">
            <v>2011</v>
          </cell>
          <cell r="I2262">
            <v>7920</v>
          </cell>
          <cell r="J2262">
            <v>66334</v>
          </cell>
          <cell r="K2262">
            <v>1</v>
          </cell>
          <cell r="L2262">
            <v>0</v>
          </cell>
          <cell r="M2262">
            <v>0</v>
          </cell>
          <cell r="N2262">
            <v>0</v>
          </cell>
          <cell r="R2262">
            <v>0</v>
          </cell>
          <cell r="S2262">
            <v>0</v>
          </cell>
          <cell r="T2262">
            <v>0</v>
          </cell>
          <cell r="U2262">
            <v>31</v>
          </cell>
          <cell r="V2262">
            <v>0</v>
          </cell>
          <cell r="W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31</v>
          </cell>
          <cell r="AE2262">
            <v>430140</v>
          </cell>
          <cell r="AF2262">
            <v>0</v>
          </cell>
          <cell r="AI2262">
            <v>2282</v>
          </cell>
          <cell r="AK2262">
            <v>0</v>
          </cell>
          <cell r="AM2262">
            <v>489</v>
          </cell>
          <cell r="AN2262">
            <v>1</v>
          </cell>
          <cell r="AO2262">
            <v>393216</v>
          </cell>
          <cell r="AQ2262">
            <v>0</v>
          </cell>
          <cell r="AR2262">
            <v>0</v>
          </cell>
          <cell r="AS2262" t="str">
            <v>Ы</v>
          </cell>
          <cell r="AT2262" t="str">
            <v>Ы</v>
          </cell>
          <cell r="AU2262">
            <v>0</v>
          </cell>
          <cell r="AV2262">
            <v>0</v>
          </cell>
          <cell r="AW2262">
            <v>23</v>
          </cell>
          <cell r="AX2262">
            <v>1</v>
          </cell>
          <cell r="AY2262">
            <v>0</v>
          </cell>
          <cell r="AZ2262">
            <v>0</v>
          </cell>
          <cell r="BA2262">
            <v>0</v>
          </cell>
          <cell r="BB2262">
            <v>0</v>
          </cell>
          <cell r="BC2262">
            <v>38828</v>
          </cell>
        </row>
        <row r="2263">
          <cell r="A2263">
            <v>2006</v>
          </cell>
          <cell r="B2263">
            <v>3</v>
          </cell>
          <cell r="C2263">
            <v>333</v>
          </cell>
          <cell r="D2263">
            <v>21</v>
          </cell>
          <cell r="E2263">
            <v>792020</v>
          </cell>
          <cell r="F2263">
            <v>0</v>
          </cell>
          <cell r="G2263" t="str">
            <v>Затраты по ШПЗ (основные)</v>
          </cell>
          <cell r="H2263">
            <v>2011</v>
          </cell>
          <cell r="I2263">
            <v>7920</v>
          </cell>
          <cell r="J2263">
            <v>162308</v>
          </cell>
          <cell r="K2263">
            <v>1</v>
          </cell>
          <cell r="L2263">
            <v>0</v>
          </cell>
          <cell r="M2263">
            <v>0</v>
          </cell>
          <cell r="N2263">
            <v>0</v>
          </cell>
          <cell r="R2263">
            <v>0</v>
          </cell>
          <cell r="S2263">
            <v>0</v>
          </cell>
          <cell r="T2263">
            <v>0</v>
          </cell>
          <cell r="U2263">
            <v>31</v>
          </cell>
          <cell r="V2263">
            <v>0</v>
          </cell>
          <cell r="W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31</v>
          </cell>
          <cell r="AE2263">
            <v>430220</v>
          </cell>
          <cell r="AF2263">
            <v>0</v>
          </cell>
          <cell r="AI2263">
            <v>2282</v>
          </cell>
          <cell r="AK2263">
            <v>0</v>
          </cell>
          <cell r="AM2263">
            <v>490</v>
          </cell>
          <cell r="AN2263">
            <v>1</v>
          </cell>
          <cell r="AO2263">
            <v>393216</v>
          </cell>
          <cell r="AQ2263">
            <v>0</v>
          </cell>
          <cell r="AR2263">
            <v>0</v>
          </cell>
          <cell r="AS2263" t="str">
            <v>Ы</v>
          </cell>
          <cell r="AT2263" t="str">
            <v>Ы</v>
          </cell>
          <cell r="AU2263">
            <v>0</v>
          </cell>
          <cell r="AV2263">
            <v>0</v>
          </cell>
          <cell r="AW2263">
            <v>23</v>
          </cell>
          <cell r="AX2263">
            <v>1</v>
          </cell>
          <cell r="AY2263">
            <v>0</v>
          </cell>
          <cell r="AZ2263">
            <v>0</v>
          </cell>
          <cell r="BA2263">
            <v>0</v>
          </cell>
          <cell r="BB2263">
            <v>0</v>
          </cell>
          <cell r="BC2263">
            <v>38828</v>
          </cell>
        </row>
        <row r="2264">
          <cell r="A2264">
            <v>2006</v>
          </cell>
          <cell r="B2264">
            <v>3</v>
          </cell>
          <cell r="C2264">
            <v>334</v>
          </cell>
          <cell r="D2264">
            <v>21</v>
          </cell>
          <cell r="E2264">
            <v>792020</v>
          </cell>
          <cell r="F2264">
            <v>0</v>
          </cell>
          <cell r="G2264" t="str">
            <v>Затраты по ШПЗ (основные)</v>
          </cell>
          <cell r="H2264">
            <v>2011</v>
          </cell>
          <cell r="I2264">
            <v>7920</v>
          </cell>
          <cell r="J2264">
            <v>151371</v>
          </cell>
          <cell r="K2264">
            <v>1</v>
          </cell>
          <cell r="L2264">
            <v>0</v>
          </cell>
          <cell r="M2264">
            <v>0</v>
          </cell>
          <cell r="N2264">
            <v>0</v>
          </cell>
          <cell r="R2264">
            <v>0</v>
          </cell>
          <cell r="S2264">
            <v>0</v>
          </cell>
          <cell r="T2264">
            <v>0</v>
          </cell>
          <cell r="U2264">
            <v>31</v>
          </cell>
          <cell r="V2264">
            <v>0</v>
          </cell>
          <cell r="W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31</v>
          </cell>
          <cell r="AE2264">
            <v>430230</v>
          </cell>
          <cell r="AF2264">
            <v>0</v>
          </cell>
          <cell r="AI2264">
            <v>2282</v>
          </cell>
          <cell r="AK2264">
            <v>0</v>
          </cell>
          <cell r="AM2264">
            <v>491</v>
          </cell>
          <cell r="AN2264">
            <v>1</v>
          </cell>
          <cell r="AO2264">
            <v>393216</v>
          </cell>
          <cell r="AQ2264">
            <v>0</v>
          </cell>
          <cell r="AR2264">
            <v>0</v>
          </cell>
          <cell r="AS2264" t="str">
            <v>Ы</v>
          </cell>
          <cell r="AT2264" t="str">
            <v>Ы</v>
          </cell>
          <cell r="AU2264">
            <v>0</v>
          </cell>
          <cell r="AV2264">
            <v>0</v>
          </cell>
          <cell r="AW2264">
            <v>23</v>
          </cell>
          <cell r="AX2264">
            <v>1</v>
          </cell>
          <cell r="AY2264">
            <v>0</v>
          </cell>
          <cell r="AZ2264">
            <v>0</v>
          </cell>
          <cell r="BA2264">
            <v>0</v>
          </cell>
          <cell r="BB2264">
            <v>0</v>
          </cell>
          <cell r="BC2264">
            <v>38828</v>
          </cell>
        </row>
        <row r="2265">
          <cell r="A2265">
            <v>2006</v>
          </cell>
          <cell r="B2265">
            <v>3</v>
          </cell>
          <cell r="C2265">
            <v>335</v>
          </cell>
          <cell r="D2265">
            <v>21</v>
          </cell>
          <cell r="E2265">
            <v>792020</v>
          </cell>
          <cell r="F2265">
            <v>0</v>
          </cell>
          <cell r="G2265" t="str">
            <v>Затраты по ШПЗ (основные)</v>
          </cell>
          <cell r="H2265">
            <v>2011</v>
          </cell>
          <cell r="I2265">
            <v>7920</v>
          </cell>
          <cell r="J2265">
            <v>61460</v>
          </cell>
          <cell r="K2265">
            <v>1</v>
          </cell>
          <cell r="L2265">
            <v>0</v>
          </cell>
          <cell r="M2265">
            <v>0</v>
          </cell>
          <cell r="N2265">
            <v>0</v>
          </cell>
          <cell r="R2265">
            <v>0</v>
          </cell>
          <cell r="S2265">
            <v>0</v>
          </cell>
          <cell r="T2265">
            <v>0</v>
          </cell>
          <cell r="U2265">
            <v>31</v>
          </cell>
          <cell r="V2265">
            <v>0</v>
          </cell>
          <cell r="W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31</v>
          </cell>
          <cell r="AE2265">
            <v>430240</v>
          </cell>
          <cell r="AF2265">
            <v>0</v>
          </cell>
          <cell r="AI2265">
            <v>2282</v>
          </cell>
          <cell r="AK2265">
            <v>0</v>
          </cell>
          <cell r="AM2265">
            <v>492</v>
          </cell>
          <cell r="AN2265">
            <v>1</v>
          </cell>
          <cell r="AO2265">
            <v>393216</v>
          </cell>
          <cell r="AQ2265">
            <v>0</v>
          </cell>
          <cell r="AR2265">
            <v>0</v>
          </cell>
          <cell r="AS2265" t="str">
            <v>Ы</v>
          </cell>
          <cell r="AT2265" t="str">
            <v>Ы</v>
          </cell>
          <cell r="AU2265">
            <v>0</v>
          </cell>
          <cell r="AV2265">
            <v>0</v>
          </cell>
          <cell r="AW2265">
            <v>23</v>
          </cell>
          <cell r="AX2265">
            <v>1</v>
          </cell>
          <cell r="AY2265">
            <v>0</v>
          </cell>
          <cell r="AZ2265">
            <v>0</v>
          </cell>
          <cell r="BA2265">
            <v>0</v>
          </cell>
          <cell r="BB2265">
            <v>0</v>
          </cell>
          <cell r="BC2265">
            <v>38828</v>
          </cell>
        </row>
        <row r="2266">
          <cell r="A2266">
            <v>2006</v>
          </cell>
          <cell r="B2266">
            <v>3</v>
          </cell>
          <cell r="C2266">
            <v>336</v>
          </cell>
          <cell r="D2266">
            <v>21</v>
          </cell>
          <cell r="E2266">
            <v>792020</v>
          </cell>
          <cell r="F2266">
            <v>0</v>
          </cell>
          <cell r="G2266" t="str">
            <v>Затраты по ШПЗ (основные)</v>
          </cell>
          <cell r="H2266">
            <v>2011</v>
          </cell>
          <cell r="I2266">
            <v>7920</v>
          </cell>
          <cell r="J2266">
            <v>135766</v>
          </cell>
          <cell r="K2266">
            <v>1</v>
          </cell>
          <cell r="L2266">
            <v>0</v>
          </cell>
          <cell r="M2266">
            <v>0</v>
          </cell>
          <cell r="N2266">
            <v>0</v>
          </cell>
          <cell r="R2266">
            <v>0</v>
          </cell>
          <cell r="S2266">
            <v>0</v>
          </cell>
          <cell r="T2266">
            <v>0</v>
          </cell>
          <cell r="U2266">
            <v>31</v>
          </cell>
          <cell r="V2266">
            <v>0</v>
          </cell>
          <cell r="W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31</v>
          </cell>
          <cell r="AE2266">
            <v>450000</v>
          </cell>
          <cell r="AF2266">
            <v>0</v>
          </cell>
          <cell r="AI2266">
            <v>2282</v>
          </cell>
          <cell r="AK2266">
            <v>0</v>
          </cell>
          <cell r="AM2266">
            <v>493</v>
          </cell>
          <cell r="AN2266">
            <v>1</v>
          </cell>
          <cell r="AO2266">
            <v>393216</v>
          </cell>
          <cell r="AQ2266">
            <v>0</v>
          </cell>
          <cell r="AR2266">
            <v>0</v>
          </cell>
          <cell r="AS2266" t="str">
            <v>Ы</v>
          </cell>
          <cell r="AT2266" t="str">
            <v>Ы</v>
          </cell>
          <cell r="AU2266">
            <v>0</v>
          </cell>
          <cell r="AV2266">
            <v>0</v>
          </cell>
          <cell r="AW2266">
            <v>23</v>
          </cell>
          <cell r="AX2266">
            <v>1</v>
          </cell>
          <cell r="AY2266">
            <v>0</v>
          </cell>
          <cell r="AZ2266">
            <v>0</v>
          </cell>
          <cell r="BA2266">
            <v>0</v>
          </cell>
          <cell r="BB2266">
            <v>0</v>
          </cell>
          <cell r="BC2266">
            <v>38828</v>
          </cell>
        </row>
        <row r="2267">
          <cell r="A2267">
            <v>2006</v>
          </cell>
          <cell r="B2267">
            <v>3</v>
          </cell>
          <cell r="C2267">
            <v>337</v>
          </cell>
          <cell r="D2267">
            <v>21</v>
          </cell>
          <cell r="E2267">
            <v>792020</v>
          </cell>
          <cell r="F2267">
            <v>0</v>
          </cell>
          <cell r="G2267" t="str">
            <v>Затраты по ШПЗ (основные)</v>
          </cell>
          <cell r="H2267">
            <v>2011</v>
          </cell>
          <cell r="I2267">
            <v>7920</v>
          </cell>
          <cell r="J2267">
            <v>13560</v>
          </cell>
          <cell r="K2267">
            <v>1</v>
          </cell>
          <cell r="L2267">
            <v>0</v>
          </cell>
          <cell r="M2267">
            <v>0</v>
          </cell>
          <cell r="N2267">
            <v>0</v>
          </cell>
          <cell r="R2267">
            <v>0</v>
          </cell>
          <cell r="S2267">
            <v>0</v>
          </cell>
          <cell r="T2267">
            <v>0</v>
          </cell>
          <cell r="U2267">
            <v>31</v>
          </cell>
          <cell r="V2267">
            <v>0</v>
          </cell>
          <cell r="W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31</v>
          </cell>
          <cell r="AE2267">
            <v>460000</v>
          </cell>
          <cell r="AF2267">
            <v>0</v>
          </cell>
          <cell r="AI2267">
            <v>2282</v>
          </cell>
          <cell r="AK2267">
            <v>0</v>
          </cell>
          <cell r="AM2267">
            <v>494</v>
          </cell>
          <cell r="AN2267">
            <v>1</v>
          </cell>
          <cell r="AO2267">
            <v>393216</v>
          </cell>
          <cell r="AQ2267">
            <v>0</v>
          </cell>
          <cell r="AR2267">
            <v>0</v>
          </cell>
          <cell r="AS2267" t="str">
            <v>Ы</v>
          </cell>
          <cell r="AT2267" t="str">
            <v>Ы</v>
          </cell>
          <cell r="AU2267">
            <v>0</v>
          </cell>
          <cell r="AV2267">
            <v>0</v>
          </cell>
          <cell r="AW2267">
            <v>23</v>
          </cell>
          <cell r="AX2267">
            <v>1</v>
          </cell>
          <cell r="AY2267">
            <v>0</v>
          </cell>
          <cell r="AZ2267">
            <v>0</v>
          </cell>
          <cell r="BA2267">
            <v>0</v>
          </cell>
          <cell r="BB2267">
            <v>0</v>
          </cell>
          <cell r="BC2267">
            <v>38828</v>
          </cell>
        </row>
        <row r="2268">
          <cell r="A2268">
            <v>2006</v>
          </cell>
          <cell r="B2268">
            <v>3</v>
          </cell>
          <cell r="C2268">
            <v>338</v>
          </cell>
          <cell r="D2268">
            <v>21</v>
          </cell>
          <cell r="E2268">
            <v>792020</v>
          </cell>
          <cell r="F2268">
            <v>0</v>
          </cell>
          <cell r="G2268" t="str">
            <v>Затраты по ШПЗ (основные)</v>
          </cell>
          <cell r="H2268">
            <v>2011</v>
          </cell>
          <cell r="I2268">
            <v>7920</v>
          </cell>
          <cell r="J2268">
            <v>991</v>
          </cell>
          <cell r="K2268">
            <v>1</v>
          </cell>
          <cell r="L2268">
            <v>0</v>
          </cell>
          <cell r="M2268">
            <v>0</v>
          </cell>
          <cell r="N2268">
            <v>0</v>
          </cell>
          <cell r="R2268">
            <v>0</v>
          </cell>
          <cell r="S2268">
            <v>0</v>
          </cell>
          <cell r="T2268">
            <v>0</v>
          </cell>
          <cell r="U2268">
            <v>31</v>
          </cell>
          <cell r="V2268">
            <v>0</v>
          </cell>
          <cell r="W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31</v>
          </cell>
          <cell r="AE2268">
            <v>465000</v>
          </cell>
          <cell r="AF2268">
            <v>0</v>
          </cell>
          <cell r="AI2268">
            <v>2282</v>
          </cell>
          <cell r="AK2268">
            <v>0</v>
          </cell>
          <cell r="AM2268">
            <v>495</v>
          </cell>
          <cell r="AN2268">
            <v>1</v>
          </cell>
          <cell r="AO2268">
            <v>393216</v>
          </cell>
          <cell r="AQ2268">
            <v>0</v>
          </cell>
          <cell r="AR2268">
            <v>0</v>
          </cell>
          <cell r="AS2268" t="str">
            <v>Ы</v>
          </cell>
          <cell r="AT2268" t="str">
            <v>Ы</v>
          </cell>
          <cell r="AU2268">
            <v>0</v>
          </cell>
          <cell r="AV2268">
            <v>0</v>
          </cell>
          <cell r="AW2268">
            <v>23</v>
          </cell>
          <cell r="AX2268">
            <v>1</v>
          </cell>
          <cell r="AY2268">
            <v>0</v>
          </cell>
          <cell r="AZ2268">
            <v>0</v>
          </cell>
          <cell r="BA2268">
            <v>0</v>
          </cell>
          <cell r="BB2268">
            <v>0</v>
          </cell>
          <cell r="BC2268">
            <v>38828</v>
          </cell>
        </row>
        <row r="2269">
          <cell r="A2269">
            <v>2006</v>
          </cell>
          <cell r="B2269">
            <v>3</v>
          </cell>
          <cell r="C2269">
            <v>339</v>
          </cell>
          <cell r="D2269">
            <v>21</v>
          </cell>
          <cell r="E2269">
            <v>792020</v>
          </cell>
          <cell r="F2269">
            <v>0</v>
          </cell>
          <cell r="G2269" t="str">
            <v>Затраты по ШПЗ (основные)</v>
          </cell>
          <cell r="H2269">
            <v>2011</v>
          </cell>
          <cell r="I2269">
            <v>7920</v>
          </cell>
          <cell r="J2269">
            <v>-315165</v>
          </cell>
          <cell r="K2269">
            <v>1</v>
          </cell>
          <cell r="L2269">
            <v>0</v>
          </cell>
          <cell r="M2269">
            <v>0</v>
          </cell>
          <cell r="N2269">
            <v>0</v>
          </cell>
          <cell r="R2269">
            <v>0</v>
          </cell>
          <cell r="S2269">
            <v>0</v>
          </cell>
          <cell r="T2269">
            <v>0</v>
          </cell>
          <cell r="U2269">
            <v>31</v>
          </cell>
          <cell r="V2269">
            <v>0</v>
          </cell>
          <cell r="W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31</v>
          </cell>
          <cell r="AE2269">
            <v>501102</v>
          </cell>
          <cell r="AF2269">
            <v>0</v>
          </cell>
          <cell r="AI2269">
            <v>2282</v>
          </cell>
          <cell r="AK2269">
            <v>0</v>
          </cell>
          <cell r="AM2269">
            <v>496</v>
          </cell>
          <cell r="AN2269">
            <v>1</v>
          </cell>
          <cell r="AO2269">
            <v>393216</v>
          </cell>
          <cell r="AQ2269">
            <v>0</v>
          </cell>
          <cell r="AR2269">
            <v>0</v>
          </cell>
          <cell r="AS2269" t="str">
            <v>Ы</v>
          </cell>
          <cell r="AT2269" t="str">
            <v>Ы</v>
          </cell>
          <cell r="AU2269">
            <v>0</v>
          </cell>
          <cell r="AV2269">
            <v>0</v>
          </cell>
          <cell r="AW2269">
            <v>23</v>
          </cell>
          <cell r="AX2269">
            <v>1</v>
          </cell>
          <cell r="AY2269">
            <v>0</v>
          </cell>
          <cell r="AZ2269">
            <v>0</v>
          </cell>
          <cell r="BA2269">
            <v>0</v>
          </cell>
          <cell r="BB2269">
            <v>0</v>
          </cell>
          <cell r="BC2269">
            <v>38828</v>
          </cell>
        </row>
        <row r="2270">
          <cell r="A2270">
            <v>2006</v>
          </cell>
          <cell r="B2270">
            <v>3</v>
          </cell>
          <cell r="C2270">
            <v>340</v>
          </cell>
          <cell r="D2270">
            <v>21</v>
          </cell>
          <cell r="E2270">
            <v>792020</v>
          </cell>
          <cell r="F2270">
            <v>0</v>
          </cell>
          <cell r="G2270" t="str">
            <v>Затраты по ШПЗ (основные)</v>
          </cell>
          <cell r="H2270">
            <v>2011</v>
          </cell>
          <cell r="I2270">
            <v>7920</v>
          </cell>
          <cell r="J2270">
            <v>122951</v>
          </cell>
          <cell r="K2270">
            <v>1</v>
          </cell>
          <cell r="L2270">
            <v>0</v>
          </cell>
          <cell r="M2270">
            <v>0</v>
          </cell>
          <cell r="N2270">
            <v>0</v>
          </cell>
          <cell r="R2270">
            <v>0</v>
          </cell>
          <cell r="S2270">
            <v>0</v>
          </cell>
          <cell r="T2270">
            <v>0</v>
          </cell>
          <cell r="U2270">
            <v>31</v>
          </cell>
          <cell r="V2270">
            <v>0</v>
          </cell>
          <cell r="W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31</v>
          </cell>
          <cell r="AE2270">
            <v>501105</v>
          </cell>
          <cell r="AF2270">
            <v>0</v>
          </cell>
          <cell r="AI2270">
            <v>2282</v>
          </cell>
          <cell r="AK2270">
            <v>0</v>
          </cell>
          <cell r="AM2270">
            <v>497</v>
          </cell>
          <cell r="AN2270">
            <v>1</v>
          </cell>
          <cell r="AO2270">
            <v>393216</v>
          </cell>
          <cell r="AQ2270">
            <v>0</v>
          </cell>
          <cell r="AR2270">
            <v>0</v>
          </cell>
          <cell r="AS2270" t="str">
            <v>Ы</v>
          </cell>
          <cell r="AT2270" t="str">
            <v>Ы</v>
          </cell>
          <cell r="AU2270">
            <v>0</v>
          </cell>
          <cell r="AV2270">
            <v>0</v>
          </cell>
          <cell r="AW2270">
            <v>23</v>
          </cell>
          <cell r="AX2270">
            <v>1</v>
          </cell>
          <cell r="AY2270">
            <v>0</v>
          </cell>
          <cell r="AZ2270">
            <v>0</v>
          </cell>
          <cell r="BA2270">
            <v>0</v>
          </cell>
          <cell r="BB2270">
            <v>0</v>
          </cell>
          <cell r="BC2270">
            <v>38828</v>
          </cell>
        </row>
        <row r="2271">
          <cell r="A2271">
            <v>2006</v>
          </cell>
          <cell r="B2271">
            <v>3</v>
          </cell>
          <cell r="C2271">
            <v>341</v>
          </cell>
          <cell r="D2271">
            <v>21</v>
          </cell>
          <cell r="E2271">
            <v>792020</v>
          </cell>
          <cell r="F2271">
            <v>0</v>
          </cell>
          <cell r="G2271" t="str">
            <v>Затраты по ШПЗ (основные)</v>
          </cell>
          <cell r="H2271">
            <v>2011</v>
          </cell>
          <cell r="I2271">
            <v>7920</v>
          </cell>
          <cell r="J2271">
            <v>51507</v>
          </cell>
          <cell r="K2271">
            <v>1</v>
          </cell>
          <cell r="L2271">
            <v>0</v>
          </cell>
          <cell r="M2271">
            <v>0</v>
          </cell>
          <cell r="N2271">
            <v>0</v>
          </cell>
          <cell r="R2271">
            <v>0</v>
          </cell>
          <cell r="S2271">
            <v>0</v>
          </cell>
          <cell r="T2271">
            <v>0</v>
          </cell>
          <cell r="U2271">
            <v>31</v>
          </cell>
          <cell r="V2271">
            <v>0</v>
          </cell>
          <cell r="W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31</v>
          </cell>
          <cell r="AE2271">
            <v>501106</v>
          </cell>
          <cell r="AF2271">
            <v>0</v>
          </cell>
          <cell r="AI2271">
            <v>2282</v>
          </cell>
          <cell r="AK2271">
            <v>0</v>
          </cell>
          <cell r="AM2271">
            <v>498</v>
          </cell>
          <cell r="AN2271">
            <v>1</v>
          </cell>
          <cell r="AO2271">
            <v>393216</v>
          </cell>
          <cell r="AQ2271">
            <v>0</v>
          </cell>
          <cell r="AR2271">
            <v>0</v>
          </cell>
          <cell r="AS2271" t="str">
            <v>Ы</v>
          </cell>
          <cell r="AT2271" t="str">
            <v>Ы</v>
          </cell>
          <cell r="AU2271">
            <v>0</v>
          </cell>
          <cell r="AV2271">
            <v>0</v>
          </cell>
          <cell r="AW2271">
            <v>23</v>
          </cell>
          <cell r="AX2271">
            <v>1</v>
          </cell>
          <cell r="AY2271">
            <v>0</v>
          </cell>
          <cell r="AZ2271">
            <v>0</v>
          </cell>
          <cell r="BA2271">
            <v>0</v>
          </cell>
          <cell r="BB2271">
            <v>0</v>
          </cell>
          <cell r="BC2271">
            <v>38828</v>
          </cell>
        </row>
        <row r="2272">
          <cell r="A2272">
            <v>2006</v>
          </cell>
          <cell r="B2272">
            <v>3</v>
          </cell>
          <cell r="C2272">
            <v>342</v>
          </cell>
          <cell r="D2272">
            <v>21</v>
          </cell>
          <cell r="E2272">
            <v>792020</v>
          </cell>
          <cell r="F2272">
            <v>0</v>
          </cell>
          <cell r="G2272" t="str">
            <v>Затраты по ШПЗ (основные)</v>
          </cell>
          <cell r="H2272">
            <v>2011</v>
          </cell>
          <cell r="I2272">
            <v>7920</v>
          </cell>
          <cell r="J2272">
            <v>21178</v>
          </cell>
          <cell r="K2272">
            <v>1</v>
          </cell>
          <cell r="L2272">
            <v>0</v>
          </cell>
          <cell r="M2272">
            <v>0</v>
          </cell>
          <cell r="N2272">
            <v>0</v>
          </cell>
          <cell r="R2272">
            <v>0</v>
          </cell>
          <cell r="S2272">
            <v>0</v>
          </cell>
          <cell r="T2272">
            <v>0</v>
          </cell>
          <cell r="U2272">
            <v>31</v>
          </cell>
          <cell r="V2272">
            <v>0</v>
          </cell>
          <cell r="W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31</v>
          </cell>
          <cell r="AE2272">
            <v>502400</v>
          </cell>
          <cell r="AF2272">
            <v>0</v>
          </cell>
          <cell r="AI2272">
            <v>2282</v>
          </cell>
          <cell r="AK2272">
            <v>0</v>
          </cell>
          <cell r="AM2272">
            <v>499</v>
          </cell>
          <cell r="AN2272">
            <v>1</v>
          </cell>
          <cell r="AO2272">
            <v>393216</v>
          </cell>
          <cell r="AQ2272">
            <v>0</v>
          </cell>
          <cell r="AR2272">
            <v>0</v>
          </cell>
          <cell r="AS2272" t="str">
            <v>Ы</v>
          </cell>
          <cell r="AT2272" t="str">
            <v>Ы</v>
          </cell>
          <cell r="AU2272">
            <v>0</v>
          </cell>
          <cell r="AV2272">
            <v>0</v>
          </cell>
          <cell r="AW2272">
            <v>23</v>
          </cell>
          <cell r="AX2272">
            <v>1</v>
          </cell>
          <cell r="AY2272">
            <v>0</v>
          </cell>
          <cell r="AZ2272">
            <v>0</v>
          </cell>
          <cell r="BA2272">
            <v>0</v>
          </cell>
          <cell r="BB2272">
            <v>0</v>
          </cell>
          <cell r="BC2272">
            <v>38828</v>
          </cell>
        </row>
        <row r="2273">
          <cell r="A2273">
            <v>2006</v>
          </cell>
          <cell r="B2273">
            <v>3</v>
          </cell>
          <cell r="C2273">
            <v>343</v>
          </cell>
          <cell r="D2273">
            <v>21</v>
          </cell>
          <cell r="E2273">
            <v>792020</v>
          </cell>
          <cell r="F2273">
            <v>0</v>
          </cell>
          <cell r="G2273" t="str">
            <v>Затраты по ШПЗ (основные)</v>
          </cell>
          <cell r="H2273">
            <v>2011</v>
          </cell>
          <cell r="I2273">
            <v>7920</v>
          </cell>
          <cell r="J2273">
            <v>382690.9</v>
          </cell>
          <cell r="K2273">
            <v>1</v>
          </cell>
          <cell r="L2273">
            <v>0</v>
          </cell>
          <cell r="M2273">
            <v>0</v>
          </cell>
          <cell r="N2273">
            <v>0</v>
          </cell>
          <cell r="R2273">
            <v>0</v>
          </cell>
          <cell r="S2273">
            <v>0</v>
          </cell>
          <cell r="T2273">
            <v>0</v>
          </cell>
          <cell r="U2273">
            <v>31</v>
          </cell>
          <cell r="V2273">
            <v>0</v>
          </cell>
          <cell r="W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31</v>
          </cell>
          <cell r="AE2273">
            <v>503000</v>
          </cell>
          <cell r="AF2273">
            <v>0</v>
          </cell>
          <cell r="AI2273">
            <v>2282</v>
          </cell>
          <cell r="AK2273">
            <v>0</v>
          </cell>
          <cell r="AM2273">
            <v>500</v>
          </cell>
          <cell r="AN2273">
            <v>1</v>
          </cell>
          <cell r="AO2273">
            <v>393216</v>
          </cell>
          <cell r="AQ2273">
            <v>0</v>
          </cell>
          <cell r="AR2273">
            <v>0</v>
          </cell>
          <cell r="AS2273" t="str">
            <v>Ы</v>
          </cell>
          <cell r="AT2273" t="str">
            <v>Ы</v>
          </cell>
          <cell r="AU2273">
            <v>0</v>
          </cell>
          <cell r="AV2273">
            <v>0</v>
          </cell>
          <cell r="AW2273">
            <v>23</v>
          </cell>
          <cell r="AX2273">
            <v>1</v>
          </cell>
          <cell r="AY2273">
            <v>0</v>
          </cell>
          <cell r="AZ2273">
            <v>0</v>
          </cell>
          <cell r="BA2273">
            <v>0</v>
          </cell>
          <cell r="BB2273">
            <v>0</v>
          </cell>
          <cell r="BC2273">
            <v>38828</v>
          </cell>
        </row>
        <row r="2274">
          <cell r="A2274">
            <v>2006</v>
          </cell>
          <cell r="B2274">
            <v>3</v>
          </cell>
          <cell r="C2274">
            <v>344</v>
          </cell>
          <cell r="D2274">
            <v>21</v>
          </cell>
          <cell r="E2274">
            <v>792020</v>
          </cell>
          <cell r="F2274">
            <v>0</v>
          </cell>
          <cell r="G2274" t="str">
            <v>Затраты по ШПЗ (основные)</v>
          </cell>
          <cell r="H2274">
            <v>2011</v>
          </cell>
          <cell r="I2274">
            <v>7920</v>
          </cell>
          <cell r="J2274">
            <v>5600</v>
          </cell>
          <cell r="K2274">
            <v>1</v>
          </cell>
          <cell r="L2274">
            <v>0</v>
          </cell>
          <cell r="M2274">
            <v>0</v>
          </cell>
          <cell r="N2274">
            <v>0</v>
          </cell>
          <cell r="R2274">
            <v>0</v>
          </cell>
          <cell r="S2274">
            <v>0</v>
          </cell>
          <cell r="T2274">
            <v>0</v>
          </cell>
          <cell r="U2274">
            <v>31</v>
          </cell>
          <cell r="V2274">
            <v>0</v>
          </cell>
          <cell r="W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31</v>
          </cell>
          <cell r="AE2274">
            <v>504100</v>
          </cell>
          <cell r="AF2274">
            <v>0</v>
          </cell>
          <cell r="AI2274">
            <v>2282</v>
          </cell>
          <cell r="AK2274">
            <v>0</v>
          </cell>
          <cell r="AM2274">
            <v>501</v>
          </cell>
          <cell r="AN2274">
            <v>1</v>
          </cell>
          <cell r="AO2274">
            <v>393216</v>
          </cell>
          <cell r="AQ2274">
            <v>0</v>
          </cell>
          <cell r="AR2274">
            <v>0</v>
          </cell>
          <cell r="AS2274" t="str">
            <v>Ы</v>
          </cell>
          <cell r="AT2274" t="str">
            <v>Ы</v>
          </cell>
          <cell r="AU2274">
            <v>0</v>
          </cell>
          <cell r="AV2274">
            <v>0</v>
          </cell>
          <cell r="AW2274">
            <v>23</v>
          </cell>
          <cell r="AX2274">
            <v>1</v>
          </cell>
          <cell r="AY2274">
            <v>0</v>
          </cell>
          <cell r="AZ2274">
            <v>0</v>
          </cell>
          <cell r="BA2274">
            <v>0</v>
          </cell>
          <cell r="BB2274">
            <v>0</v>
          </cell>
          <cell r="BC2274">
            <v>38828</v>
          </cell>
        </row>
        <row r="2275">
          <cell r="A2275">
            <v>2006</v>
          </cell>
          <cell r="B2275">
            <v>3</v>
          </cell>
          <cell r="C2275">
            <v>345</v>
          </cell>
          <cell r="D2275">
            <v>21</v>
          </cell>
          <cell r="E2275">
            <v>792020</v>
          </cell>
          <cell r="F2275">
            <v>0</v>
          </cell>
          <cell r="G2275" t="str">
            <v>Затраты по ШПЗ (основные)</v>
          </cell>
          <cell r="H2275">
            <v>2011</v>
          </cell>
          <cell r="I2275">
            <v>7920</v>
          </cell>
          <cell r="J2275">
            <v>39565.32</v>
          </cell>
          <cell r="K2275">
            <v>1</v>
          </cell>
          <cell r="L2275">
            <v>0</v>
          </cell>
          <cell r="M2275">
            <v>0</v>
          </cell>
          <cell r="N2275">
            <v>0</v>
          </cell>
          <cell r="R2275">
            <v>0</v>
          </cell>
          <cell r="S2275">
            <v>0</v>
          </cell>
          <cell r="T2275">
            <v>0</v>
          </cell>
          <cell r="U2275">
            <v>31</v>
          </cell>
          <cell r="V2275">
            <v>0</v>
          </cell>
          <cell r="W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31</v>
          </cell>
          <cell r="AE2275">
            <v>504200</v>
          </cell>
          <cell r="AF2275">
            <v>0</v>
          </cell>
          <cell r="AI2275">
            <v>2282</v>
          </cell>
          <cell r="AK2275">
            <v>0</v>
          </cell>
          <cell r="AM2275">
            <v>502</v>
          </cell>
          <cell r="AN2275">
            <v>1</v>
          </cell>
          <cell r="AO2275">
            <v>393216</v>
          </cell>
          <cell r="AQ2275">
            <v>0</v>
          </cell>
          <cell r="AR2275">
            <v>0</v>
          </cell>
          <cell r="AS2275" t="str">
            <v>Ы</v>
          </cell>
          <cell r="AT2275" t="str">
            <v>Ы</v>
          </cell>
          <cell r="AU2275">
            <v>0</v>
          </cell>
          <cell r="AV2275">
            <v>0</v>
          </cell>
          <cell r="AW2275">
            <v>23</v>
          </cell>
          <cell r="AX2275">
            <v>1</v>
          </cell>
          <cell r="AY2275">
            <v>0</v>
          </cell>
          <cell r="AZ2275">
            <v>0</v>
          </cell>
          <cell r="BA2275">
            <v>0</v>
          </cell>
          <cell r="BB2275">
            <v>0</v>
          </cell>
          <cell r="BC2275">
            <v>38828</v>
          </cell>
        </row>
        <row r="2276">
          <cell r="A2276">
            <v>2006</v>
          </cell>
          <cell r="B2276">
            <v>3</v>
          </cell>
          <cell r="C2276">
            <v>346</v>
          </cell>
          <cell r="D2276">
            <v>21</v>
          </cell>
          <cell r="E2276">
            <v>792020</v>
          </cell>
          <cell r="F2276">
            <v>0</v>
          </cell>
          <cell r="G2276" t="str">
            <v>Затраты по ШПЗ (основные)</v>
          </cell>
          <cell r="H2276">
            <v>2011</v>
          </cell>
          <cell r="I2276">
            <v>7920</v>
          </cell>
          <cell r="J2276">
            <v>180</v>
          </cell>
          <cell r="K2276">
            <v>1</v>
          </cell>
          <cell r="L2276">
            <v>0</v>
          </cell>
          <cell r="M2276">
            <v>0</v>
          </cell>
          <cell r="N2276">
            <v>0</v>
          </cell>
          <cell r="R2276">
            <v>0</v>
          </cell>
          <cell r="S2276">
            <v>0</v>
          </cell>
          <cell r="T2276">
            <v>0</v>
          </cell>
          <cell r="U2276">
            <v>31</v>
          </cell>
          <cell r="V2276">
            <v>0</v>
          </cell>
          <cell r="W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31</v>
          </cell>
          <cell r="AE2276">
            <v>504400</v>
          </cell>
          <cell r="AF2276">
            <v>0</v>
          </cell>
          <cell r="AI2276">
            <v>2282</v>
          </cell>
          <cell r="AK2276">
            <v>0</v>
          </cell>
          <cell r="AM2276">
            <v>503</v>
          </cell>
          <cell r="AN2276">
            <v>1</v>
          </cell>
          <cell r="AO2276">
            <v>393216</v>
          </cell>
          <cell r="AQ2276">
            <v>0</v>
          </cell>
          <cell r="AR2276">
            <v>0</v>
          </cell>
          <cell r="AS2276" t="str">
            <v>Ы</v>
          </cell>
          <cell r="AT2276" t="str">
            <v>Ы</v>
          </cell>
          <cell r="AU2276">
            <v>0</v>
          </cell>
          <cell r="AV2276">
            <v>0</v>
          </cell>
          <cell r="AW2276">
            <v>23</v>
          </cell>
          <cell r="AX2276">
            <v>1</v>
          </cell>
          <cell r="AY2276">
            <v>0</v>
          </cell>
          <cell r="AZ2276">
            <v>0</v>
          </cell>
          <cell r="BA2276">
            <v>0</v>
          </cell>
          <cell r="BB2276">
            <v>0</v>
          </cell>
          <cell r="BC2276">
            <v>38828</v>
          </cell>
        </row>
        <row r="2277">
          <cell r="A2277">
            <v>2006</v>
          </cell>
          <cell r="B2277">
            <v>3</v>
          </cell>
          <cell r="C2277">
            <v>347</v>
          </cell>
          <cell r="D2277">
            <v>21</v>
          </cell>
          <cell r="E2277">
            <v>792020</v>
          </cell>
          <cell r="F2277">
            <v>0</v>
          </cell>
          <cell r="G2277" t="str">
            <v>Затраты по ШПЗ (основные)</v>
          </cell>
          <cell r="H2277">
            <v>2011</v>
          </cell>
          <cell r="I2277">
            <v>7920</v>
          </cell>
          <cell r="J2277">
            <v>7309</v>
          </cell>
          <cell r="K2277">
            <v>1</v>
          </cell>
          <cell r="L2277">
            <v>0</v>
          </cell>
          <cell r="M2277">
            <v>0</v>
          </cell>
          <cell r="N2277">
            <v>0</v>
          </cell>
          <cell r="R2277">
            <v>0</v>
          </cell>
          <cell r="S2277">
            <v>0</v>
          </cell>
          <cell r="T2277">
            <v>0</v>
          </cell>
          <cell r="U2277">
            <v>31</v>
          </cell>
          <cell r="V2277">
            <v>0</v>
          </cell>
          <cell r="W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31</v>
          </cell>
          <cell r="AE2277">
            <v>504900</v>
          </cell>
          <cell r="AF2277">
            <v>0</v>
          </cell>
          <cell r="AI2277">
            <v>2282</v>
          </cell>
          <cell r="AK2277">
            <v>0</v>
          </cell>
          <cell r="AM2277">
            <v>504</v>
          </cell>
          <cell r="AN2277">
            <v>1</v>
          </cell>
          <cell r="AO2277">
            <v>393216</v>
          </cell>
          <cell r="AQ2277">
            <v>0</v>
          </cell>
          <cell r="AR2277">
            <v>0</v>
          </cell>
          <cell r="AS2277" t="str">
            <v>Ы</v>
          </cell>
          <cell r="AT2277" t="str">
            <v>Ы</v>
          </cell>
          <cell r="AU2277">
            <v>0</v>
          </cell>
          <cell r="AV2277">
            <v>0</v>
          </cell>
          <cell r="AW2277">
            <v>23</v>
          </cell>
          <cell r="AX2277">
            <v>1</v>
          </cell>
          <cell r="AY2277">
            <v>0</v>
          </cell>
          <cell r="AZ2277">
            <v>0</v>
          </cell>
          <cell r="BA2277">
            <v>0</v>
          </cell>
          <cell r="BB2277">
            <v>0</v>
          </cell>
          <cell r="BC2277">
            <v>38828</v>
          </cell>
        </row>
        <row r="2278">
          <cell r="A2278">
            <v>2006</v>
          </cell>
          <cell r="B2278">
            <v>3</v>
          </cell>
          <cell r="C2278">
            <v>348</v>
          </cell>
          <cell r="D2278">
            <v>21</v>
          </cell>
          <cell r="E2278">
            <v>792020</v>
          </cell>
          <cell r="F2278">
            <v>0</v>
          </cell>
          <cell r="G2278" t="str">
            <v>Затраты по ШПЗ (основные)</v>
          </cell>
          <cell r="H2278">
            <v>2011</v>
          </cell>
          <cell r="I2278">
            <v>7920</v>
          </cell>
          <cell r="J2278">
            <v>2688.02</v>
          </cell>
          <cell r="K2278">
            <v>1</v>
          </cell>
          <cell r="L2278">
            <v>0</v>
          </cell>
          <cell r="M2278">
            <v>0</v>
          </cell>
          <cell r="N2278">
            <v>0</v>
          </cell>
          <cell r="R2278">
            <v>0</v>
          </cell>
          <cell r="S2278">
            <v>0</v>
          </cell>
          <cell r="T2278">
            <v>0</v>
          </cell>
          <cell r="U2278">
            <v>31</v>
          </cell>
          <cell r="V2278">
            <v>0</v>
          </cell>
          <cell r="W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31</v>
          </cell>
          <cell r="AE2278">
            <v>505100</v>
          </cell>
          <cell r="AF2278">
            <v>0</v>
          </cell>
          <cell r="AI2278">
            <v>2282</v>
          </cell>
          <cell r="AK2278">
            <v>0</v>
          </cell>
          <cell r="AM2278">
            <v>505</v>
          </cell>
          <cell r="AN2278">
            <v>1</v>
          </cell>
          <cell r="AO2278">
            <v>393216</v>
          </cell>
          <cell r="AQ2278">
            <v>0</v>
          </cell>
          <cell r="AR2278">
            <v>0</v>
          </cell>
          <cell r="AS2278" t="str">
            <v>Ы</v>
          </cell>
          <cell r="AT2278" t="str">
            <v>Ы</v>
          </cell>
          <cell r="AU2278">
            <v>0</v>
          </cell>
          <cell r="AV2278">
            <v>0</v>
          </cell>
          <cell r="AW2278">
            <v>23</v>
          </cell>
          <cell r="AX2278">
            <v>1</v>
          </cell>
          <cell r="AY2278">
            <v>0</v>
          </cell>
          <cell r="AZ2278">
            <v>0</v>
          </cell>
          <cell r="BA2278">
            <v>0</v>
          </cell>
          <cell r="BB2278">
            <v>0</v>
          </cell>
          <cell r="BC2278">
            <v>38828</v>
          </cell>
        </row>
        <row r="2279">
          <cell r="A2279">
            <v>2006</v>
          </cell>
          <cell r="B2279">
            <v>3</v>
          </cell>
          <cell r="C2279">
            <v>349</v>
          </cell>
          <cell r="D2279">
            <v>21</v>
          </cell>
          <cell r="E2279">
            <v>792020</v>
          </cell>
          <cell r="F2279">
            <v>0</v>
          </cell>
          <cell r="G2279" t="str">
            <v>Затраты по ШПЗ (основные)</v>
          </cell>
          <cell r="H2279">
            <v>2011</v>
          </cell>
          <cell r="I2279">
            <v>7920</v>
          </cell>
          <cell r="J2279">
            <v>199543.94</v>
          </cell>
          <cell r="K2279">
            <v>1</v>
          </cell>
          <cell r="L2279">
            <v>0</v>
          </cell>
          <cell r="M2279">
            <v>0</v>
          </cell>
          <cell r="N2279">
            <v>0</v>
          </cell>
          <cell r="R2279">
            <v>0</v>
          </cell>
          <cell r="S2279">
            <v>0</v>
          </cell>
          <cell r="T2279">
            <v>0</v>
          </cell>
          <cell r="U2279">
            <v>31</v>
          </cell>
          <cell r="V2279">
            <v>0</v>
          </cell>
          <cell r="W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31</v>
          </cell>
          <cell r="AE2279">
            <v>505200</v>
          </cell>
          <cell r="AF2279">
            <v>0</v>
          </cell>
          <cell r="AI2279">
            <v>2282</v>
          </cell>
          <cell r="AK2279">
            <v>0</v>
          </cell>
          <cell r="AM2279">
            <v>506</v>
          </cell>
          <cell r="AN2279">
            <v>1</v>
          </cell>
          <cell r="AO2279">
            <v>393216</v>
          </cell>
          <cell r="AQ2279">
            <v>0</v>
          </cell>
          <cell r="AR2279">
            <v>0</v>
          </cell>
          <cell r="AS2279" t="str">
            <v>Ы</v>
          </cell>
          <cell r="AT2279" t="str">
            <v>Ы</v>
          </cell>
          <cell r="AU2279">
            <v>0</v>
          </cell>
          <cell r="AV2279">
            <v>0</v>
          </cell>
          <cell r="AW2279">
            <v>23</v>
          </cell>
          <cell r="AX2279">
            <v>1</v>
          </cell>
          <cell r="AY2279">
            <v>0</v>
          </cell>
          <cell r="AZ2279">
            <v>0</v>
          </cell>
          <cell r="BA2279">
            <v>0</v>
          </cell>
          <cell r="BB2279">
            <v>0</v>
          </cell>
          <cell r="BC2279">
            <v>38828</v>
          </cell>
        </row>
        <row r="2280">
          <cell r="A2280">
            <v>2006</v>
          </cell>
          <cell r="B2280">
            <v>3</v>
          </cell>
          <cell r="C2280">
            <v>350</v>
          </cell>
          <cell r="D2280">
            <v>21</v>
          </cell>
          <cell r="E2280">
            <v>792020</v>
          </cell>
          <cell r="F2280">
            <v>0</v>
          </cell>
          <cell r="G2280" t="str">
            <v>Затраты по ШПЗ (основные)</v>
          </cell>
          <cell r="H2280">
            <v>2011</v>
          </cell>
          <cell r="I2280">
            <v>7920</v>
          </cell>
          <cell r="J2280">
            <v>2785.19</v>
          </cell>
          <cell r="K2280">
            <v>1</v>
          </cell>
          <cell r="L2280">
            <v>0</v>
          </cell>
          <cell r="M2280">
            <v>0</v>
          </cell>
          <cell r="N2280">
            <v>0</v>
          </cell>
          <cell r="R2280">
            <v>0</v>
          </cell>
          <cell r="S2280">
            <v>0</v>
          </cell>
          <cell r="T2280">
            <v>0</v>
          </cell>
          <cell r="U2280">
            <v>31</v>
          </cell>
          <cell r="V2280">
            <v>0</v>
          </cell>
          <cell r="W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31</v>
          </cell>
          <cell r="AE2280">
            <v>505300</v>
          </cell>
          <cell r="AF2280">
            <v>0</v>
          </cell>
          <cell r="AI2280">
            <v>2282</v>
          </cell>
          <cell r="AK2280">
            <v>0</v>
          </cell>
          <cell r="AM2280">
            <v>507</v>
          </cell>
          <cell r="AN2280">
            <v>1</v>
          </cell>
          <cell r="AO2280">
            <v>393216</v>
          </cell>
          <cell r="AQ2280">
            <v>0</v>
          </cell>
          <cell r="AR2280">
            <v>0</v>
          </cell>
          <cell r="AS2280" t="str">
            <v>Ы</v>
          </cell>
          <cell r="AT2280" t="str">
            <v>Ы</v>
          </cell>
          <cell r="AU2280">
            <v>0</v>
          </cell>
          <cell r="AV2280">
            <v>0</v>
          </cell>
          <cell r="AW2280">
            <v>23</v>
          </cell>
          <cell r="AX2280">
            <v>1</v>
          </cell>
          <cell r="AY2280">
            <v>0</v>
          </cell>
          <cell r="AZ2280">
            <v>0</v>
          </cell>
          <cell r="BA2280">
            <v>0</v>
          </cell>
          <cell r="BB2280">
            <v>0</v>
          </cell>
          <cell r="BC2280">
            <v>38828</v>
          </cell>
        </row>
        <row r="2281">
          <cell r="A2281">
            <v>2006</v>
          </cell>
          <cell r="B2281">
            <v>3</v>
          </cell>
          <cell r="C2281">
            <v>351</v>
          </cell>
          <cell r="D2281">
            <v>21</v>
          </cell>
          <cell r="E2281">
            <v>792020</v>
          </cell>
          <cell r="F2281">
            <v>0</v>
          </cell>
          <cell r="G2281" t="str">
            <v>Затраты по ШПЗ (основные)</v>
          </cell>
          <cell r="H2281">
            <v>2011</v>
          </cell>
          <cell r="I2281">
            <v>7920</v>
          </cell>
          <cell r="J2281">
            <v>2062</v>
          </cell>
          <cell r="K2281">
            <v>1</v>
          </cell>
          <cell r="L2281">
            <v>0</v>
          </cell>
          <cell r="M2281">
            <v>0</v>
          </cell>
          <cell r="N2281">
            <v>0</v>
          </cell>
          <cell r="R2281">
            <v>0</v>
          </cell>
          <cell r="S2281">
            <v>0</v>
          </cell>
          <cell r="T2281">
            <v>0</v>
          </cell>
          <cell r="U2281">
            <v>31</v>
          </cell>
          <cell r="V2281">
            <v>0</v>
          </cell>
          <cell r="W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31</v>
          </cell>
          <cell r="AE2281">
            <v>505400</v>
          </cell>
          <cell r="AF2281">
            <v>0</v>
          </cell>
          <cell r="AI2281">
            <v>2282</v>
          </cell>
          <cell r="AK2281">
            <v>0</v>
          </cell>
          <cell r="AM2281">
            <v>508</v>
          </cell>
          <cell r="AN2281">
            <v>1</v>
          </cell>
          <cell r="AO2281">
            <v>393216</v>
          </cell>
          <cell r="AQ2281">
            <v>0</v>
          </cell>
          <cell r="AR2281">
            <v>0</v>
          </cell>
          <cell r="AS2281" t="str">
            <v>Ы</v>
          </cell>
          <cell r="AT2281" t="str">
            <v>Ы</v>
          </cell>
          <cell r="AU2281">
            <v>0</v>
          </cell>
          <cell r="AV2281">
            <v>0</v>
          </cell>
          <cell r="AW2281">
            <v>23</v>
          </cell>
          <cell r="AX2281">
            <v>1</v>
          </cell>
          <cell r="AY2281">
            <v>0</v>
          </cell>
          <cell r="AZ2281">
            <v>0</v>
          </cell>
          <cell r="BA2281">
            <v>0</v>
          </cell>
          <cell r="BB2281">
            <v>0</v>
          </cell>
          <cell r="BC2281">
            <v>38828</v>
          </cell>
        </row>
        <row r="2282">
          <cell r="A2282">
            <v>2006</v>
          </cell>
          <cell r="B2282">
            <v>3</v>
          </cell>
          <cell r="C2282">
            <v>352</v>
          </cell>
          <cell r="D2282">
            <v>21</v>
          </cell>
          <cell r="E2282">
            <v>792020</v>
          </cell>
          <cell r="F2282">
            <v>0</v>
          </cell>
          <cell r="G2282" t="str">
            <v>Затраты по ШПЗ (основные)</v>
          </cell>
          <cell r="H2282">
            <v>2011</v>
          </cell>
          <cell r="I2282">
            <v>7920</v>
          </cell>
          <cell r="J2282">
            <v>445314.38</v>
          </cell>
          <cell r="K2282">
            <v>1</v>
          </cell>
          <cell r="L2282">
            <v>0</v>
          </cell>
          <cell r="M2282">
            <v>0</v>
          </cell>
          <cell r="N2282">
            <v>0</v>
          </cell>
          <cell r="R2282">
            <v>0</v>
          </cell>
          <cell r="S2282">
            <v>0</v>
          </cell>
          <cell r="T2282">
            <v>0</v>
          </cell>
          <cell r="U2282">
            <v>31</v>
          </cell>
          <cell r="V2282">
            <v>0</v>
          </cell>
          <cell r="W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31</v>
          </cell>
          <cell r="AE2282">
            <v>510100</v>
          </cell>
          <cell r="AF2282">
            <v>0</v>
          </cell>
          <cell r="AI2282">
            <v>2282</v>
          </cell>
          <cell r="AK2282">
            <v>0</v>
          </cell>
          <cell r="AM2282">
            <v>509</v>
          </cell>
          <cell r="AN2282">
            <v>1</v>
          </cell>
          <cell r="AO2282">
            <v>393216</v>
          </cell>
          <cell r="AQ2282">
            <v>0</v>
          </cell>
          <cell r="AR2282">
            <v>0</v>
          </cell>
          <cell r="AS2282" t="str">
            <v>Ы</v>
          </cell>
          <cell r="AT2282" t="str">
            <v>Ы</v>
          </cell>
          <cell r="AU2282">
            <v>0</v>
          </cell>
          <cell r="AV2282">
            <v>0</v>
          </cell>
          <cell r="AW2282">
            <v>23</v>
          </cell>
          <cell r="AX2282">
            <v>1</v>
          </cell>
          <cell r="AY2282">
            <v>0</v>
          </cell>
          <cell r="AZ2282">
            <v>0</v>
          </cell>
          <cell r="BA2282">
            <v>0</v>
          </cell>
          <cell r="BB2282">
            <v>0</v>
          </cell>
          <cell r="BC2282">
            <v>38828</v>
          </cell>
        </row>
        <row r="2283">
          <cell r="A2283">
            <v>2006</v>
          </cell>
          <cell r="B2283">
            <v>3</v>
          </cell>
          <cell r="C2283">
            <v>353</v>
          </cell>
          <cell r="D2283">
            <v>21</v>
          </cell>
          <cell r="E2283">
            <v>792020</v>
          </cell>
          <cell r="F2283">
            <v>0</v>
          </cell>
          <cell r="G2283" t="str">
            <v>Затраты по ШПЗ (основные)</v>
          </cell>
          <cell r="H2283">
            <v>2011</v>
          </cell>
          <cell r="I2283">
            <v>7920</v>
          </cell>
          <cell r="J2283">
            <v>644</v>
          </cell>
          <cell r="K2283">
            <v>1</v>
          </cell>
          <cell r="L2283">
            <v>0</v>
          </cell>
          <cell r="M2283">
            <v>0</v>
          </cell>
          <cell r="N2283">
            <v>0</v>
          </cell>
          <cell r="R2283">
            <v>0</v>
          </cell>
          <cell r="S2283">
            <v>0</v>
          </cell>
          <cell r="T2283">
            <v>0</v>
          </cell>
          <cell r="U2283">
            <v>31</v>
          </cell>
          <cell r="V2283">
            <v>0</v>
          </cell>
          <cell r="W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31</v>
          </cell>
          <cell r="AE2283">
            <v>510200</v>
          </cell>
          <cell r="AF2283">
            <v>0</v>
          </cell>
          <cell r="AI2283">
            <v>2282</v>
          </cell>
          <cell r="AK2283">
            <v>0</v>
          </cell>
          <cell r="AM2283">
            <v>510</v>
          </cell>
          <cell r="AN2283">
            <v>1</v>
          </cell>
          <cell r="AO2283">
            <v>393216</v>
          </cell>
          <cell r="AQ2283">
            <v>0</v>
          </cell>
          <cell r="AR2283">
            <v>0</v>
          </cell>
          <cell r="AS2283" t="str">
            <v>Ы</v>
          </cell>
          <cell r="AT2283" t="str">
            <v>Ы</v>
          </cell>
          <cell r="AU2283">
            <v>0</v>
          </cell>
          <cell r="AV2283">
            <v>0</v>
          </cell>
          <cell r="AW2283">
            <v>23</v>
          </cell>
          <cell r="AX2283">
            <v>1</v>
          </cell>
          <cell r="AY2283">
            <v>0</v>
          </cell>
          <cell r="AZ2283">
            <v>0</v>
          </cell>
          <cell r="BA2283">
            <v>0</v>
          </cell>
          <cell r="BB2283">
            <v>0</v>
          </cell>
          <cell r="BC2283">
            <v>38828</v>
          </cell>
        </row>
        <row r="2284">
          <cell r="A2284">
            <v>2006</v>
          </cell>
          <cell r="B2284">
            <v>3</v>
          </cell>
          <cell r="C2284">
            <v>354</v>
          </cell>
          <cell r="D2284">
            <v>21</v>
          </cell>
          <cell r="E2284">
            <v>792020</v>
          </cell>
          <cell r="F2284">
            <v>0</v>
          </cell>
          <cell r="G2284" t="str">
            <v>Затраты по ШПЗ (основные)</v>
          </cell>
          <cell r="H2284">
            <v>2011</v>
          </cell>
          <cell r="I2284">
            <v>7920</v>
          </cell>
          <cell r="J2284">
            <v>3993.17</v>
          </cell>
          <cell r="K2284">
            <v>1</v>
          </cell>
          <cell r="L2284">
            <v>0</v>
          </cell>
          <cell r="M2284">
            <v>0</v>
          </cell>
          <cell r="N2284">
            <v>0</v>
          </cell>
          <cell r="R2284">
            <v>0</v>
          </cell>
          <cell r="S2284">
            <v>0</v>
          </cell>
          <cell r="T2284">
            <v>0</v>
          </cell>
          <cell r="U2284">
            <v>31</v>
          </cell>
          <cell r="V2284">
            <v>0</v>
          </cell>
          <cell r="W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31</v>
          </cell>
          <cell r="AE2284">
            <v>510400</v>
          </cell>
          <cell r="AF2284">
            <v>0</v>
          </cell>
          <cell r="AI2284">
            <v>2282</v>
          </cell>
          <cell r="AK2284">
            <v>0</v>
          </cell>
          <cell r="AM2284">
            <v>511</v>
          </cell>
          <cell r="AN2284">
            <v>1</v>
          </cell>
          <cell r="AO2284">
            <v>393216</v>
          </cell>
          <cell r="AQ2284">
            <v>0</v>
          </cell>
          <cell r="AR2284">
            <v>0</v>
          </cell>
          <cell r="AS2284" t="str">
            <v>Ы</v>
          </cell>
          <cell r="AT2284" t="str">
            <v>Ы</v>
          </cell>
          <cell r="AU2284">
            <v>0</v>
          </cell>
          <cell r="AV2284">
            <v>0</v>
          </cell>
          <cell r="AW2284">
            <v>23</v>
          </cell>
          <cell r="AX2284">
            <v>1</v>
          </cell>
          <cell r="AY2284">
            <v>0</v>
          </cell>
          <cell r="AZ2284">
            <v>0</v>
          </cell>
          <cell r="BA2284">
            <v>0</v>
          </cell>
          <cell r="BB2284">
            <v>0</v>
          </cell>
          <cell r="BC2284">
            <v>38828</v>
          </cell>
        </row>
        <row r="2285">
          <cell r="A2285">
            <v>2006</v>
          </cell>
          <cell r="B2285">
            <v>3</v>
          </cell>
          <cell r="C2285">
            <v>355</v>
          </cell>
          <cell r="D2285">
            <v>21</v>
          </cell>
          <cell r="E2285">
            <v>792020</v>
          </cell>
          <cell r="F2285">
            <v>0</v>
          </cell>
          <cell r="G2285" t="str">
            <v>Затраты по ШПЗ (основные)</v>
          </cell>
          <cell r="H2285">
            <v>2011</v>
          </cell>
          <cell r="I2285">
            <v>7920</v>
          </cell>
          <cell r="J2285">
            <v>460347.24</v>
          </cell>
          <cell r="K2285">
            <v>1</v>
          </cell>
          <cell r="L2285">
            <v>0</v>
          </cell>
          <cell r="M2285">
            <v>0</v>
          </cell>
          <cell r="N2285">
            <v>0</v>
          </cell>
          <cell r="R2285">
            <v>0</v>
          </cell>
          <cell r="S2285">
            <v>0</v>
          </cell>
          <cell r="T2285">
            <v>0</v>
          </cell>
          <cell r="U2285">
            <v>31</v>
          </cell>
          <cell r="V2285">
            <v>0</v>
          </cell>
          <cell r="W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31</v>
          </cell>
          <cell r="AE2285">
            <v>510600</v>
          </cell>
          <cell r="AF2285">
            <v>0</v>
          </cell>
          <cell r="AI2285">
            <v>2282</v>
          </cell>
          <cell r="AK2285">
            <v>0</v>
          </cell>
          <cell r="AM2285">
            <v>512</v>
          </cell>
          <cell r="AN2285">
            <v>1</v>
          </cell>
          <cell r="AO2285">
            <v>393216</v>
          </cell>
          <cell r="AQ2285">
            <v>0</v>
          </cell>
          <cell r="AR2285">
            <v>0</v>
          </cell>
          <cell r="AS2285" t="str">
            <v>Ы</v>
          </cell>
          <cell r="AT2285" t="str">
            <v>Ы</v>
          </cell>
          <cell r="AU2285">
            <v>0</v>
          </cell>
          <cell r="AV2285">
            <v>0</v>
          </cell>
          <cell r="AW2285">
            <v>23</v>
          </cell>
          <cell r="AX2285">
            <v>1</v>
          </cell>
          <cell r="AY2285">
            <v>0</v>
          </cell>
          <cell r="AZ2285">
            <v>0</v>
          </cell>
          <cell r="BA2285">
            <v>0</v>
          </cell>
          <cell r="BB2285">
            <v>0</v>
          </cell>
          <cell r="BC2285">
            <v>38828</v>
          </cell>
        </row>
        <row r="2286">
          <cell r="A2286">
            <v>2006</v>
          </cell>
          <cell r="B2286">
            <v>3</v>
          </cell>
          <cell r="C2286">
            <v>356</v>
          </cell>
          <cell r="D2286">
            <v>21</v>
          </cell>
          <cell r="E2286">
            <v>792020</v>
          </cell>
          <cell r="F2286">
            <v>0</v>
          </cell>
          <cell r="G2286" t="str">
            <v>Затраты по ШПЗ (основные)</v>
          </cell>
          <cell r="H2286">
            <v>2011</v>
          </cell>
          <cell r="I2286">
            <v>7920</v>
          </cell>
          <cell r="J2286">
            <v>16707.490000000002</v>
          </cell>
          <cell r="K2286">
            <v>1</v>
          </cell>
          <cell r="L2286">
            <v>0</v>
          </cell>
          <cell r="M2286">
            <v>0</v>
          </cell>
          <cell r="N2286">
            <v>0</v>
          </cell>
          <cell r="R2286">
            <v>0</v>
          </cell>
          <cell r="S2286">
            <v>0</v>
          </cell>
          <cell r="T2286">
            <v>0</v>
          </cell>
          <cell r="U2286">
            <v>31</v>
          </cell>
          <cell r="V2286">
            <v>0</v>
          </cell>
          <cell r="W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31</v>
          </cell>
          <cell r="AE2286">
            <v>513600</v>
          </cell>
          <cell r="AF2286">
            <v>0</v>
          </cell>
          <cell r="AI2286">
            <v>2282</v>
          </cell>
          <cell r="AK2286">
            <v>0</v>
          </cell>
          <cell r="AM2286">
            <v>513</v>
          </cell>
          <cell r="AN2286">
            <v>1</v>
          </cell>
          <cell r="AO2286">
            <v>393216</v>
          </cell>
          <cell r="AQ2286">
            <v>0</v>
          </cell>
          <cell r="AR2286">
            <v>0</v>
          </cell>
          <cell r="AS2286" t="str">
            <v>Ы</v>
          </cell>
          <cell r="AT2286" t="str">
            <v>Ы</v>
          </cell>
          <cell r="AU2286">
            <v>0</v>
          </cell>
          <cell r="AV2286">
            <v>0</v>
          </cell>
          <cell r="AW2286">
            <v>23</v>
          </cell>
          <cell r="AX2286">
            <v>1</v>
          </cell>
          <cell r="AY2286">
            <v>0</v>
          </cell>
          <cell r="AZ2286">
            <v>0</v>
          </cell>
          <cell r="BA2286">
            <v>0</v>
          </cell>
          <cell r="BB2286">
            <v>0</v>
          </cell>
          <cell r="BC2286">
            <v>38828</v>
          </cell>
        </row>
        <row r="2287">
          <cell r="A2287">
            <v>2006</v>
          </cell>
          <cell r="B2287">
            <v>3</v>
          </cell>
          <cell r="C2287">
            <v>357</v>
          </cell>
          <cell r="D2287">
            <v>21</v>
          </cell>
          <cell r="E2287">
            <v>792020</v>
          </cell>
          <cell r="F2287">
            <v>0</v>
          </cell>
          <cell r="G2287" t="str">
            <v>Затраты по ШПЗ (основные)</v>
          </cell>
          <cell r="H2287">
            <v>2011</v>
          </cell>
          <cell r="I2287">
            <v>7920</v>
          </cell>
          <cell r="J2287">
            <v>3235.51</v>
          </cell>
          <cell r="K2287">
            <v>1</v>
          </cell>
          <cell r="L2287">
            <v>0</v>
          </cell>
          <cell r="M2287">
            <v>0</v>
          </cell>
          <cell r="N2287">
            <v>0</v>
          </cell>
          <cell r="R2287">
            <v>0</v>
          </cell>
          <cell r="S2287">
            <v>0</v>
          </cell>
          <cell r="T2287">
            <v>0</v>
          </cell>
          <cell r="U2287">
            <v>31</v>
          </cell>
          <cell r="V2287">
            <v>0</v>
          </cell>
          <cell r="W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31</v>
          </cell>
          <cell r="AE2287">
            <v>530000</v>
          </cell>
          <cell r="AF2287">
            <v>0</v>
          </cell>
          <cell r="AI2287">
            <v>2282</v>
          </cell>
          <cell r="AK2287">
            <v>0</v>
          </cell>
          <cell r="AM2287">
            <v>514</v>
          </cell>
          <cell r="AN2287">
            <v>1</v>
          </cell>
          <cell r="AO2287">
            <v>393216</v>
          </cell>
          <cell r="AQ2287">
            <v>0</v>
          </cell>
          <cell r="AR2287">
            <v>0</v>
          </cell>
          <cell r="AS2287" t="str">
            <v>Ы</v>
          </cell>
          <cell r="AT2287" t="str">
            <v>Ы</v>
          </cell>
          <cell r="AU2287">
            <v>0</v>
          </cell>
          <cell r="AV2287">
            <v>0</v>
          </cell>
          <cell r="AW2287">
            <v>23</v>
          </cell>
          <cell r="AX2287">
            <v>1</v>
          </cell>
          <cell r="AY2287">
            <v>0</v>
          </cell>
          <cell r="AZ2287">
            <v>0</v>
          </cell>
          <cell r="BA2287">
            <v>0</v>
          </cell>
          <cell r="BB2287">
            <v>0</v>
          </cell>
          <cell r="BC2287">
            <v>38828</v>
          </cell>
        </row>
        <row r="2288">
          <cell r="A2288">
            <v>2006</v>
          </cell>
          <cell r="B2288">
            <v>3</v>
          </cell>
          <cell r="C2288">
            <v>358</v>
          </cell>
          <cell r="D2288">
            <v>21</v>
          </cell>
          <cell r="E2288">
            <v>792020</v>
          </cell>
          <cell r="F2288">
            <v>0</v>
          </cell>
          <cell r="G2288" t="str">
            <v>Затраты по ШПЗ (основные)</v>
          </cell>
          <cell r="H2288">
            <v>2011</v>
          </cell>
          <cell r="I2288">
            <v>7920</v>
          </cell>
          <cell r="J2288">
            <v>35486.089999999997</v>
          </cell>
          <cell r="K2288">
            <v>1</v>
          </cell>
          <cell r="L2288">
            <v>0</v>
          </cell>
          <cell r="M2288">
            <v>0</v>
          </cell>
          <cell r="N2288">
            <v>0</v>
          </cell>
          <cell r="R2288">
            <v>0</v>
          </cell>
          <cell r="S2288">
            <v>0</v>
          </cell>
          <cell r="T2288">
            <v>0</v>
          </cell>
          <cell r="U2288">
            <v>36</v>
          </cell>
          <cell r="V2288">
            <v>0</v>
          </cell>
          <cell r="W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36</v>
          </cell>
          <cell r="AE2288">
            <v>110000</v>
          </cell>
          <cell r="AF2288">
            <v>0</v>
          </cell>
          <cell r="AI2288">
            <v>2282</v>
          </cell>
          <cell r="AK2288">
            <v>0</v>
          </cell>
          <cell r="AM2288">
            <v>515</v>
          </cell>
          <cell r="AN2288">
            <v>1</v>
          </cell>
          <cell r="AO2288">
            <v>393216</v>
          </cell>
          <cell r="AQ2288">
            <v>0</v>
          </cell>
          <cell r="AR2288">
            <v>0</v>
          </cell>
          <cell r="AS2288" t="str">
            <v>Ы</v>
          </cell>
          <cell r="AT2288" t="str">
            <v>Ы</v>
          </cell>
          <cell r="AU2288">
            <v>0</v>
          </cell>
          <cell r="AV2288">
            <v>0</v>
          </cell>
          <cell r="AW2288">
            <v>23</v>
          </cell>
          <cell r="AX2288">
            <v>1</v>
          </cell>
          <cell r="AY2288">
            <v>0</v>
          </cell>
          <cell r="AZ2288">
            <v>0</v>
          </cell>
          <cell r="BA2288">
            <v>0</v>
          </cell>
          <cell r="BB2288">
            <v>0</v>
          </cell>
          <cell r="BC2288">
            <v>38828</v>
          </cell>
        </row>
        <row r="2289">
          <cell r="A2289">
            <v>2006</v>
          </cell>
          <cell r="B2289">
            <v>3</v>
          </cell>
          <cell r="C2289">
            <v>359</v>
          </cell>
          <cell r="D2289">
            <v>21</v>
          </cell>
          <cell r="E2289">
            <v>792020</v>
          </cell>
          <cell r="F2289">
            <v>0</v>
          </cell>
          <cell r="G2289" t="str">
            <v>Затраты по ШПЗ (основные)</v>
          </cell>
          <cell r="H2289">
            <v>2011</v>
          </cell>
          <cell r="I2289">
            <v>7920</v>
          </cell>
          <cell r="J2289">
            <v>-7545.46</v>
          </cell>
          <cell r="K2289">
            <v>1</v>
          </cell>
          <cell r="L2289">
            <v>0</v>
          </cell>
          <cell r="M2289">
            <v>0</v>
          </cell>
          <cell r="N2289">
            <v>0</v>
          </cell>
          <cell r="R2289">
            <v>0</v>
          </cell>
          <cell r="S2289">
            <v>0</v>
          </cell>
          <cell r="T2289">
            <v>0</v>
          </cell>
          <cell r="U2289">
            <v>36</v>
          </cell>
          <cell r="V2289">
            <v>0</v>
          </cell>
          <cell r="W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36</v>
          </cell>
          <cell r="AE2289">
            <v>114020</v>
          </cell>
          <cell r="AF2289">
            <v>0</v>
          </cell>
          <cell r="AI2289">
            <v>2282</v>
          </cell>
          <cell r="AK2289">
            <v>0</v>
          </cell>
          <cell r="AM2289">
            <v>516</v>
          </cell>
          <cell r="AN2289">
            <v>1</v>
          </cell>
          <cell r="AO2289">
            <v>393216</v>
          </cell>
          <cell r="AQ2289">
            <v>0</v>
          </cell>
          <cell r="AR2289">
            <v>0</v>
          </cell>
          <cell r="AS2289" t="str">
            <v>Ы</v>
          </cell>
          <cell r="AT2289" t="str">
            <v>Ы</v>
          </cell>
          <cell r="AU2289">
            <v>0</v>
          </cell>
          <cell r="AV2289">
            <v>0</v>
          </cell>
          <cell r="AW2289">
            <v>23</v>
          </cell>
          <cell r="AX2289">
            <v>1</v>
          </cell>
          <cell r="AY2289">
            <v>0</v>
          </cell>
          <cell r="AZ2289">
            <v>0</v>
          </cell>
          <cell r="BA2289">
            <v>0</v>
          </cell>
          <cell r="BB2289">
            <v>0</v>
          </cell>
          <cell r="BC2289">
            <v>38828</v>
          </cell>
        </row>
        <row r="2290">
          <cell r="A2290">
            <v>2006</v>
          </cell>
          <cell r="B2290">
            <v>3</v>
          </cell>
          <cell r="C2290">
            <v>360</v>
          </cell>
          <cell r="D2290">
            <v>21</v>
          </cell>
          <cell r="E2290">
            <v>792020</v>
          </cell>
          <cell r="F2290">
            <v>0</v>
          </cell>
          <cell r="G2290" t="str">
            <v>Затраты по ШПЗ (основные)</v>
          </cell>
          <cell r="H2290">
            <v>2011</v>
          </cell>
          <cell r="I2290">
            <v>7920</v>
          </cell>
          <cell r="J2290">
            <v>154021.37</v>
          </cell>
          <cell r="K2290">
            <v>1</v>
          </cell>
          <cell r="L2290">
            <v>0</v>
          </cell>
          <cell r="M2290">
            <v>0</v>
          </cell>
          <cell r="N2290">
            <v>0</v>
          </cell>
          <cell r="R2290">
            <v>0</v>
          </cell>
          <cell r="S2290">
            <v>0</v>
          </cell>
          <cell r="T2290">
            <v>0</v>
          </cell>
          <cell r="U2290">
            <v>36</v>
          </cell>
          <cell r="V2290">
            <v>0</v>
          </cell>
          <cell r="W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36</v>
          </cell>
          <cell r="AE2290">
            <v>116000</v>
          </cell>
          <cell r="AF2290">
            <v>0</v>
          </cell>
          <cell r="AI2290">
            <v>2282</v>
          </cell>
          <cell r="AK2290">
            <v>0</v>
          </cell>
          <cell r="AM2290">
            <v>517</v>
          </cell>
          <cell r="AN2290">
            <v>1</v>
          </cell>
          <cell r="AO2290">
            <v>393216</v>
          </cell>
          <cell r="AQ2290">
            <v>0</v>
          </cell>
          <cell r="AR2290">
            <v>0</v>
          </cell>
          <cell r="AS2290" t="str">
            <v>Ы</v>
          </cell>
          <cell r="AT2290" t="str">
            <v>Ы</v>
          </cell>
          <cell r="AU2290">
            <v>0</v>
          </cell>
          <cell r="AV2290">
            <v>0</v>
          </cell>
          <cell r="AW2290">
            <v>23</v>
          </cell>
          <cell r="AX2290">
            <v>1</v>
          </cell>
          <cell r="AY2290">
            <v>0</v>
          </cell>
          <cell r="AZ2290">
            <v>0</v>
          </cell>
          <cell r="BA2290">
            <v>0</v>
          </cell>
          <cell r="BB2290">
            <v>0</v>
          </cell>
          <cell r="BC2290">
            <v>38828</v>
          </cell>
        </row>
        <row r="2291">
          <cell r="A2291">
            <v>2006</v>
          </cell>
          <cell r="B2291">
            <v>3</v>
          </cell>
          <cell r="C2291">
            <v>361</v>
          </cell>
          <cell r="D2291">
            <v>21</v>
          </cell>
          <cell r="E2291">
            <v>792020</v>
          </cell>
          <cell r="F2291">
            <v>0</v>
          </cell>
          <cell r="G2291" t="str">
            <v>Затраты по ШПЗ (основные)</v>
          </cell>
          <cell r="H2291">
            <v>2011</v>
          </cell>
          <cell r="I2291">
            <v>7920</v>
          </cell>
          <cell r="J2291">
            <v>6723.39</v>
          </cell>
          <cell r="K2291">
            <v>1</v>
          </cell>
          <cell r="L2291">
            <v>0</v>
          </cell>
          <cell r="M2291">
            <v>0</v>
          </cell>
          <cell r="N2291">
            <v>0</v>
          </cell>
          <cell r="R2291">
            <v>0</v>
          </cell>
          <cell r="S2291">
            <v>0</v>
          </cell>
          <cell r="T2291">
            <v>0</v>
          </cell>
          <cell r="U2291">
            <v>36</v>
          </cell>
          <cell r="V2291">
            <v>0</v>
          </cell>
          <cell r="W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36</v>
          </cell>
          <cell r="AE2291">
            <v>117000</v>
          </cell>
          <cell r="AF2291">
            <v>0</v>
          </cell>
          <cell r="AI2291">
            <v>2282</v>
          </cell>
          <cell r="AK2291">
            <v>0</v>
          </cell>
          <cell r="AM2291">
            <v>518</v>
          </cell>
          <cell r="AN2291">
            <v>1</v>
          </cell>
          <cell r="AO2291">
            <v>393216</v>
          </cell>
          <cell r="AQ2291">
            <v>0</v>
          </cell>
          <cell r="AR2291">
            <v>0</v>
          </cell>
          <cell r="AS2291" t="str">
            <v>Ы</v>
          </cell>
          <cell r="AT2291" t="str">
            <v>Ы</v>
          </cell>
          <cell r="AU2291">
            <v>0</v>
          </cell>
          <cell r="AV2291">
            <v>0</v>
          </cell>
          <cell r="AW2291">
            <v>23</v>
          </cell>
          <cell r="AX2291">
            <v>1</v>
          </cell>
          <cell r="AY2291">
            <v>0</v>
          </cell>
          <cell r="AZ2291">
            <v>0</v>
          </cell>
          <cell r="BA2291">
            <v>0</v>
          </cell>
          <cell r="BB2291">
            <v>0</v>
          </cell>
          <cell r="BC2291">
            <v>38828</v>
          </cell>
        </row>
        <row r="2292">
          <cell r="A2292">
            <v>2006</v>
          </cell>
          <cell r="B2292">
            <v>3</v>
          </cell>
          <cell r="C2292">
            <v>362</v>
          </cell>
          <cell r="D2292">
            <v>21</v>
          </cell>
          <cell r="E2292">
            <v>792020</v>
          </cell>
          <cell r="F2292">
            <v>0</v>
          </cell>
          <cell r="G2292" t="str">
            <v>Затраты по ШПЗ (основные)</v>
          </cell>
          <cell r="H2292">
            <v>2011</v>
          </cell>
          <cell r="I2292">
            <v>7920</v>
          </cell>
          <cell r="J2292">
            <v>14140</v>
          </cell>
          <cell r="K2292">
            <v>1</v>
          </cell>
          <cell r="L2292">
            <v>0</v>
          </cell>
          <cell r="M2292">
            <v>0</v>
          </cell>
          <cell r="N2292">
            <v>0</v>
          </cell>
          <cell r="R2292">
            <v>0</v>
          </cell>
          <cell r="S2292">
            <v>0</v>
          </cell>
          <cell r="T2292">
            <v>0</v>
          </cell>
          <cell r="U2292">
            <v>36</v>
          </cell>
          <cell r="V2292">
            <v>0</v>
          </cell>
          <cell r="W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36</v>
          </cell>
          <cell r="AE2292">
            <v>131000</v>
          </cell>
          <cell r="AF2292">
            <v>0</v>
          </cell>
          <cell r="AI2292">
            <v>2282</v>
          </cell>
          <cell r="AK2292">
            <v>0</v>
          </cell>
          <cell r="AM2292">
            <v>519</v>
          </cell>
          <cell r="AN2292">
            <v>1</v>
          </cell>
          <cell r="AO2292">
            <v>393216</v>
          </cell>
          <cell r="AQ2292">
            <v>0</v>
          </cell>
          <cell r="AR2292">
            <v>0</v>
          </cell>
          <cell r="AS2292" t="str">
            <v>Ы</v>
          </cell>
          <cell r="AT2292" t="str">
            <v>Ы</v>
          </cell>
          <cell r="AU2292">
            <v>0</v>
          </cell>
          <cell r="AV2292">
            <v>0</v>
          </cell>
          <cell r="AW2292">
            <v>23</v>
          </cell>
          <cell r="AX2292">
            <v>1</v>
          </cell>
          <cell r="AY2292">
            <v>0</v>
          </cell>
          <cell r="AZ2292">
            <v>0</v>
          </cell>
          <cell r="BA2292">
            <v>0</v>
          </cell>
          <cell r="BB2292">
            <v>0</v>
          </cell>
          <cell r="BC2292">
            <v>38828</v>
          </cell>
        </row>
        <row r="2293">
          <cell r="A2293">
            <v>2006</v>
          </cell>
          <cell r="B2293">
            <v>3</v>
          </cell>
          <cell r="C2293">
            <v>363</v>
          </cell>
          <cell r="D2293">
            <v>21</v>
          </cell>
          <cell r="E2293">
            <v>792020</v>
          </cell>
          <cell r="F2293">
            <v>0</v>
          </cell>
          <cell r="G2293" t="str">
            <v>Затраты по ШПЗ (основные)</v>
          </cell>
          <cell r="H2293">
            <v>2011</v>
          </cell>
          <cell r="I2293">
            <v>7920</v>
          </cell>
          <cell r="J2293">
            <v>6827.01</v>
          </cell>
          <cell r="K2293">
            <v>1</v>
          </cell>
          <cell r="L2293">
            <v>0</v>
          </cell>
          <cell r="M2293">
            <v>0</v>
          </cell>
          <cell r="N2293">
            <v>0</v>
          </cell>
          <cell r="R2293">
            <v>0</v>
          </cell>
          <cell r="S2293">
            <v>0</v>
          </cell>
          <cell r="T2293">
            <v>0</v>
          </cell>
          <cell r="U2293">
            <v>36</v>
          </cell>
          <cell r="V2293">
            <v>0</v>
          </cell>
          <cell r="W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36</v>
          </cell>
          <cell r="AE2293">
            <v>132000</v>
          </cell>
          <cell r="AF2293">
            <v>0</v>
          </cell>
          <cell r="AI2293">
            <v>2282</v>
          </cell>
          <cell r="AK2293">
            <v>0</v>
          </cell>
          <cell r="AM2293">
            <v>520</v>
          </cell>
          <cell r="AN2293">
            <v>1</v>
          </cell>
          <cell r="AO2293">
            <v>393216</v>
          </cell>
          <cell r="AQ2293">
            <v>0</v>
          </cell>
          <cell r="AR2293">
            <v>0</v>
          </cell>
          <cell r="AS2293" t="str">
            <v>Ы</v>
          </cell>
          <cell r="AT2293" t="str">
            <v>Ы</v>
          </cell>
          <cell r="AU2293">
            <v>0</v>
          </cell>
          <cell r="AV2293">
            <v>0</v>
          </cell>
          <cell r="AW2293">
            <v>23</v>
          </cell>
          <cell r="AX2293">
            <v>1</v>
          </cell>
          <cell r="AY2293">
            <v>0</v>
          </cell>
          <cell r="AZ2293">
            <v>0</v>
          </cell>
          <cell r="BA2293">
            <v>0</v>
          </cell>
          <cell r="BB2293">
            <v>0</v>
          </cell>
          <cell r="BC2293">
            <v>38828</v>
          </cell>
        </row>
        <row r="2294">
          <cell r="A2294">
            <v>2006</v>
          </cell>
          <cell r="B2294">
            <v>3</v>
          </cell>
          <cell r="C2294">
            <v>364</v>
          </cell>
          <cell r="D2294">
            <v>21</v>
          </cell>
          <cell r="E2294">
            <v>792020</v>
          </cell>
          <cell r="F2294">
            <v>0</v>
          </cell>
          <cell r="G2294" t="str">
            <v>Затраты по ШПЗ (основные)</v>
          </cell>
          <cell r="H2294">
            <v>2011</v>
          </cell>
          <cell r="I2294">
            <v>7920</v>
          </cell>
          <cell r="J2294">
            <v>-1413.61</v>
          </cell>
          <cell r="K2294">
            <v>1</v>
          </cell>
          <cell r="L2294">
            <v>0</v>
          </cell>
          <cell r="M2294">
            <v>0</v>
          </cell>
          <cell r="N2294">
            <v>0</v>
          </cell>
          <cell r="R2294">
            <v>0</v>
          </cell>
          <cell r="S2294">
            <v>0</v>
          </cell>
          <cell r="T2294">
            <v>0</v>
          </cell>
          <cell r="U2294">
            <v>36</v>
          </cell>
          <cell r="V2294">
            <v>0</v>
          </cell>
          <cell r="W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36</v>
          </cell>
          <cell r="AE2294">
            <v>135000</v>
          </cell>
          <cell r="AF2294">
            <v>0</v>
          </cell>
          <cell r="AI2294">
            <v>2282</v>
          </cell>
          <cell r="AK2294">
            <v>0</v>
          </cell>
          <cell r="AM2294">
            <v>521</v>
          </cell>
          <cell r="AN2294">
            <v>1</v>
          </cell>
          <cell r="AO2294">
            <v>393216</v>
          </cell>
          <cell r="AQ2294">
            <v>0</v>
          </cell>
          <cell r="AR2294">
            <v>0</v>
          </cell>
          <cell r="AS2294" t="str">
            <v>Ы</v>
          </cell>
          <cell r="AT2294" t="str">
            <v>Ы</v>
          </cell>
          <cell r="AU2294">
            <v>0</v>
          </cell>
          <cell r="AV2294">
            <v>0</v>
          </cell>
          <cell r="AW2294">
            <v>23</v>
          </cell>
          <cell r="AX2294">
            <v>1</v>
          </cell>
          <cell r="AY2294">
            <v>0</v>
          </cell>
          <cell r="AZ2294">
            <v>0</v>
          </cell>
          <cell r="BA2294">
            <v>0</v>
          </cell>
          <cell r="BB2294">
            <v>0</v>
          </cell>
          <cell r="BC2294">
            <v>38828</v>
          </cell>
        </row>
        <row r="2295">
          <cell r="A2295">
            <v>2006</v>
          </cell>
          <cell r="B2295">
            <v>3</v>
          </cell>
          <cell r="C2295">
            <v>365</v>
          </cell>
          <cell r="D2295">
            <v>21</v>
          </cell>
          <cell r="E2295">
            <v>792020</v>
          </cell>
          <cell r="F2295">
            <v>0</v>
          </cell>
          <cell r="G2295" t="str">
            <v>Затраты по ШПЗ (основные)</v>
          </cell>
          <cell r="H2295">
            <v>2011</v>
          </cell>
          <cell r="I2295">
            <v>7920</v>
          </cell>
          <cell r="J2295">
            <v>170674.54</v>
          </cell>
          <cell r="K2295">
            <v>1</v>
          </cell>
          <cell r="L2295">
            <v>0</v>
          </cell>
          <cell r="M2295">
            <v>0</v>
          </cell>
          <cell r="N2295">
            <v>0</v>
          </cell>
          <cell r="R2295">
            <v>0</v>
          </cell>
          <cell r="S2295">
            <v>0</v>
          </cell>
          <cell r="T2295">
            <v>0</v>
          </cell>
          <cell r="U2295">
            <v>36</v>
          </cell>
          <cell r="V2295">
            <v>0</v>
          </cell>
          <cell r="W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36</v>
          </cell>
          <cell r="AE2295">
            <v>143000</v>
          </cell>
          <cell r="AF2295">
            <v>0</v>
          </cell>
          <cell r="AI2295">
            <v>2282</v>
          </cell>
          <cell r="AK2295">
            <v>0</v>
          </cell>
          <cell r="AM2295">
            <v>522</v>
          </cell>
          <cell r="AN2295">
            <v>1</v>
          </cell>
          <cell r="AO2295">
            <v>393216</v>
          </cell>
          <cell r="AQ2295">
            <v>0</v>
          </cell>
          <cell r="AR2295">
            <v>0</v>
          </cell>
          <cell r="AS2295" t="str">
            <v>Ы</v>
          </cell>
          <cell r="AT2295" t="str">
            <v>Ы</v>
          </cell>
          <cell r="AU2295">
            <v>0</v>
          </cell>
          <cell r="AV2295">
            <v>0</v>
          </cell>
          <cell r="AW2295">
            <v>23</v>
          </cell>
          <cell r="AX2295">
            <v>1</v>
          </cell>
          <cell r="AY2295">
            <v>0</v>
          </cell>
          <cell r="AZ2295">
            <v>0</v>
          </cell>
          <cell r="BA2295">
            <v>0</v>
          </cell>
          <cell r="BB2295">
            <v>0</v>
          </cell>
          <cell r="BC2295">
            <v>38828</v>
          </cell>
        </row>
        <row r="2296">
          <cell r="A2296">
            <v>2006</v>
          </cell>
          <cell r="B2296">
            <v>3</v>
          </cell>
          <cell r="C2296">
            <v>366</v>
          </cell>
          <cell r="D2296">
            <v>21</v>
          </cell>
          <cell r="E2296">
            <v>792020</v>
          </cell>
          <cell r="F2296">
            <v>0</v>
          </cell>
          <cell r="G2296" t="str">
            <v>Затраты по ШПЗ (основные)</v>
          </cell>
          <cell r="H2296">
            <v>2011</v>
          </cell>
          <cell r="I2296">
            <v>7920</v>
          </cell>
          <cell r="J2296">
            <v>194533.33</v>
          </cell>
          <cell r="K2296">
            <v>1</v>
          </cell>
          <cell r="L2296">
            <v>0</v>
          </cell>
          <cell r="M2296">
            <v>0</v>
          </cell>
          <cell r="N2296">
            <v>0</v>
          </cell>
          <cell r="R2296">
            <v>0</v>
          </cell>
          <cell r="S2296">
            <v>0</v>
          </cell>
          <cell r="T2296">
            <v>0</v>
          </cell>
          <cell r="U2296">
            <v>36</v>
          </cell>
          <cell r="V2296">
            <v>0</v>
          </cell>
          <cell r="W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36</v>
          </cell>
          <cell r="AE2296">
            <v>151000</v>
          </cell>
          <cell r="AF2296">
            <v>0</v>
          </cell>
          <cell r="AI2296">
            <v>2282</v>
          </cell>
          <cell r="AK2296">
            <v>0</v>
          </cell>
          <cell r="AM2296">
            <v>523</v>
          </cell>
          <cell r="AN2296">
            <v>1</v>
          </cell>
          <cell r="AO2296">
            <v>393216</v>
          </cell>
          <cell r="AQ2296">
            <v>0</v>
          </cell>
          <cell r="AR2296">
            <v>0</v>
          </cell>
          <cell r="AS2296" t="str">
            <v>Ы</v>
          </cell>
          <cell r="AT2296" t="str">
            <v>Ы</v>
          </cell>
          <cell r="AU2296">
            <v>0</v>
          </cell>
          <cell r="AV2296">
            <v>0</v>
          </cell>
          <cell r="AW2296">
            <v>23</v>
          </cell>
          <cell r="AX2296">
            <v>1</v>
          </cell>
          <cell r="AY2296">
            <v>0</v>
          </cell>
          <cell r="AZ2296">
            <v>0</v>
          </cell>
          <cell r="BA2296">
            <v>0</v>
          </cell>
          <cell r="BB2296">
            <v>0</v>
          </cell>
          <cell r="BC2296">
            <v>38828</v>
          </cell>
        </row>
        <row r="2297">
          <cell r="A2297">
            <v>2006</v>
          </cell>
          <cell r="B2297">
            <v>3</v>
          </cell>
          <cell r="C2297">
            <v>367</v>
          </cell>
          <cell r="D2297">
            <v>21</v>
          </cell>
          <cell r="E2297">
            <v>792020</v>
          </cell>
          <cell r="F2297">
            <v>0</v>
          </cell>
          <cell r="G2297" t="str">
            <v>Затраты по ШПЗ (основные)</v>
          </cell>
          <cell r="H2297">
            <v>2011</v>
          </cell>
          <cell r="I2297">
            <v>7920</v>
          </cell>
          <cell r="J2297">
            <v>98418.18</v>
          </cell>
          <cell r="K2297">
            <v>1</v>
          </cell>
          <cell r="L2297">
            <v>0</v>
          </cell>
          <cell r="M2297">
            <v>0</v>
          </cell>
          <cell r="N2297">
            <v>0</v>
          </cell>
          <cell r="R2297">
            <v>0</v>
          </cell>
          <cell r="S2297">
            <v>0</v>
          </cell>
          <cell r="T2297">
            <v>0</v>
          </cell>
          <cell r="U2297">
            <v>36</v>
          </cell>
          <cell r="V2297">
            <v>0</v>
          </cell>
          <cell r="W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36</v>
          </cell>
          <cell r="AE2297">
            <v>152000</v>
          </cell>
          <cell r="AF2297">
            <v>0</v>
          </cell>
          <cell r="AI2297">
            <v>2282</v>
          </cell>
          <cell r="AK2297">
            <v>0</v>
          </cell>
          <cell r="AM2297">
            <v>524</v>
          </cell>
          <cell r="AN2297">
            <v>1</v>
          </cell>
          <cell r="AO2297">
            <v>393216</v>
          </cell>
          <cell r="AQ2297">
            <v>0</v>
          </cell>
          <cell r="AR2297">
            <v>0</v>
          </cell>
          <cell r="AS2297" t="str">
            <v>Ы</v>
          </cell>
          <cell r="AT2297" t="str">
            <v>Ы</v>
          </cell>
          <cell r="AU2297">
            <v>0</v>
          </cell>
          <cell r="AV2297">
            <v>0</v>
          </cell>
          <cell r="AW2297">
            <v>23</v>
          </cell>
          <cell r="AX2297">
            <v>1</v>
          </cell>
          <cell r="AY2297">
            <v>0</v>
          </cell>
          <cell r="AZ2297">
            <v>0</v>
          </cell>
          <cell r="BA2297">
            <v>0</v>
          </cell>
          <cell r="BB2297">
            <v>0</v>
          </cell>
          <cell r="BC2297">
            <v>38828</v>
          </cell>
        </row>
        <row r="2298">
          <cell r="A2298">
            <v>2006</v>
          </cell>
          <cell r="B2298">
            <v>3</v>
          </cell>
          <cell r="C2298">
            <v>368</v>
          </cell>
          <cell r="D2298">
            <v>21</v>
          </cell>
          <cell r="E2298">
            <v>792020</v>
          </cell>
          <cell r="F2298">
            <v>0</v>
          </cell>
          <cell r="G2298" t="str">
            <v>Затраты по ШПЗ (основные)</v>
          </cell>
          <cell r="H2298">
            <v>2011</v>
          </cell>
          <cell r="I2298">
            <v>7920</v>
          </cell>
          <cell r="J2298">
            <v>1393065.91</v>
          </cell>
          <cell r="K2298">
            <v>1</v>
          </cell>
          <cell r="L2298">
            <v>0</v>
          </cell>
          <cell r="M2298">
            <v>0</v>
          </cell>
          <cell r="N2298">
            <v>0</v>
          </cell>
          <cell r="R2298">
            <v>0</v>
          </cell>
          <cell r="S2298">
            <v>0</v>
          </cell>
          <cell r="T2298">
            <v>0</v>
          </cell>
          <cell r="U2298">
            <v>36</v>
          </cell>
          <cell r="V2298">
            <v>0</v>
          </cell>
          <cell r="W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36</v>
          </cell>
          <cell r="AE2298">
            <v>220000</v>
          </cell>
          <cell r="AF2298">
            <v>0</v>
          </cell>
          <cell r="AI2298">
            <v>2282</v>
          </cell>
          <cell r="AK2298">
            <v>0</v>
          </cell>
          <cell r="AM2298">
            <v>525</v>
          </cell>
          <cell r="AN2298">
            <v>1</v>
          </cell>
          <cell r="AO2298">
            <v>393216</v>
          </cell>
          <cell r="AQ2298">
            <v>0</v>
          </cell>
          <cell r="AR2298">
            <v>0</v>
          </cell>
          <cell r="AS2298" t="str">
            <v>Ы</v>
          </cell>
          <cell r="AT2298" t="str">
            <v>Ы</v>
          </cell>
          <cell r="AU2298">
            <v>0</v>
          </cell>
          <cell r="AV2298">
            <v>0</v>
          </cell>
          <cell r="AW2298">
            <v>23</v>
          </cell>
          <cell r="AX2298">
            <v>1</v>
          </cell>
          <cell r="AY2298">
            <v>0</v>
          </cell>
          <cell r="AZ2298">
            <v>0</v>
          </cell>
          <cell r="BA2298">
            <v>0</v>
          </cell>
          <cell r="BB2298">
            <v>0</v>
          </cell>
          <cell r="BC2298">
            <v>38828</v>
          </cell>
        </row>
        <row r="2299">
          <cell r="A2299">
            <v>2006</v>
          </cell>
          <cell r="B2299">
            <v>3</v>
          </cell>
          <cell r="C2299">
            <v>369</v>
          </cell>
          <cell r="D2299">
            <v>21</v>
          </cell>
          <cell r="E2299">
            <v>792020</v>
          </cell>
          <cell r="F2299">
            <v>0</v>
          </cell>
          <cell r="G2299" t="str">
            <v>Затраты по ШПЗ (основные)</v>
          </cell>
          <cell r="H2299">
            <v>2011</v>
          </cell>
          <cell r="I2299">
            <v>7920</v>
          </cell>
          <cell r="J2299">
            <v>778481.05</v>
          </cell>
          <cell r="K2299">
            <v>1</v>
          </cell>
          <cell r="L2299">
            <v>0</v>
          </cell>
          <cell r="M2299">
            <v>0</v>
          </cell>
          <cell r="N2299">
            <v>0</v>
          </cell>
          <cell r="R2299">
            <v>0</v>
          </cell>
          <cell r="S2299">
            <v>0</v>
          </cell>
          <cell r="T2299">
            <v>0</v>
          </cell>
          <cell r="U2299">
            <v>36</v>
          </cell>
          <cell r="V2299">
            <v>0</v>
          </cell>
          <cell r="W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36</v>
          </cell>
          <cell r="AE2299">
            <v>230000</v>
          </cell>
          <cell r="AF2299">
            <v>0</v>
          </cell>
          <cell r="AI2299">
            <v>2282</v>
          </cell>
          <cell r="AK2299">
            <v>0</v>
          </cell>
          <cell r="AM2299">
            <v>526</v>
          </cell>
          <cell r="AN2299">
            <v>1</v>
          </cell>
          <cell r="AO2299">
            <v>393216</v>
          </cell>
          <cell r="AQ2299">
            <v>0</v>
          </cell>
          <cell r="AR2299">
            <v>0</v>
          </cell>
          <cell r="AS2299" t="str">
            <v>Ы</v>
          </cell>
          <cell r="AT2299" t="str">
            <v>Ы</v>
          </cell>
          <cell r="AU2299">
            <v>0</v>
          </cell>
          <cell r="AV2299">
            <v>0</v>
          </cell>
          <cell r="AW2299">
            <v>23</v>
          </cell>
          <cell r="AX2299">
            <v>1</v>
          </cell>
          <cell r="AY2299">
            <v>0</v>
          </cell>
          <cell r="AZ2299">
            <v>0</v>
          </cell>
          <cell r="BA2299">
            <v>0</v>
          </cell>
          <cell r="BB2299">
            <v>0</v>
          </cell>
          <cell r="BC2299">
            <v>38828</v>
          </cell>
        </row>
        <row r="2300">
          <cell r="A2300">
            <v>2006</v>
          </cell>
          <cell r="B2300">
            <v>3</v>
          </cell>
          <cell r="C2300">
            <v>370</v>
          </cell>
          <cell r="D2300">
            <v>21</v>
          </cell>
          <cell r="E2300">
            <v>792020</v>
          </cell>
          <cell r="F2300">
            <v>0</v>
          </cell>
          <cell r="G2300" t="str">
            <v>Затраты по ШПЗ (основные)</v>
          </cell>
          <cell r="H2300">
            <v>2011</v>
          </cell>
          <cell r="I2300">
            <v>7920</v>
          </cell>
          <cell r="J2300">
            <v>73769.84</v>
          </cell>
          <cell r="K2300">
            <v>1</v>
          </cell>
          <cell r="L2300">
            <v>0</v>
          </cell>
          <cell r="M2300">
            <v>0</v>
          </cell>
          <cell r="N2300">
            <v>0</v>
          </cell>
          <cell r="R2300">
            <v>0</v>
          </cell>
          <cell r="S2300">
            <v>0</v>
          </cell>
          <cell r="T2300">
            <v>0</v>
          </cell>
          <cell r="U2300">
            <v>36</v>
          </cell>
          <cell r="V2300">
            <v>0</v>
          </cell>
          <cell r="W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36</v>
          </cell>
          <cell r="AE2300">
            <v>260000</v>
          </cell>
          <cell r="AF2300">
            <v>0</v>
          </cell>
          <cell r="AI2300">
            <v>2282</v>
          </cell>
          <cell r="AK2300">
            <v>0</v>
          </cell>
          <cell r="AM2300">
            <v>527</v>
          </cell>
          <cell r="AN2300">
            <v>1</v>
          </cell>
          <cell r="AO2300">
            <v>393216</v>
          </cell>
          <cell r="AQ2300">
            <v>0</v>
          </cell>
          <cell r="AR2300">
            <v>0</v>
          </cell>
          <cell r="AS2300" t="str">
            <v>Ы</v>
          </cell>
          <cell r="AT2300" t="str">
            <v>Ы</v>
          </cell>
          <cell r="AU2300">
            <v>0</v>
          </cell>
          <cell r="AV2300">
            <v>0</v>
          </cell>
          <cell r="AW2300">
            <v>23</v>
          </cell>
          <cell r="AX2300">
            <v>1</v>
          </cell>
          <cell r="AY2300">
            <v>0</v>
          </cell>
          <cell r="AZ2300">
            <v>0</v>
          </cell>
          <cell r="BA2300">
            <v>0</v>
          </cell>
          <cell r="BB2300">
            <v>0</v>
          </cell>
          <cell r="BC2300">
            <v>38828</v>
          </cell>
        </row>
        <row r="2301">
          <cell r="A2301">
            <v>2006</v>
          </cell>
          <cell r="B2301">
            <v>3</v>
          </cell>
          <cell r="C2301">
            <v>371</v>
          </cell>
          <cell r="D2301">
            <v>21</v>
          </cell>
          <cell r="E2301">
            <v>792020</v>
          </cell>
          <cell r="F2301">
            <v>0</v>
          </cell>
          <cell r="G2301" t="str">
            <v>Затраты по ШПЗ (основные)</v>
          </cell>
          <cell r="H2301">
            <v>2011</v>
          </cell>
          <cell r="I2301">
            <v>7920</v>
          </cell>
          <cell r="J2301">
            <v>193598.04</v>
          </cell>
          <cell r="K2301">
            <v>1</v>
          </cell>
          <cell r="L2301">
            <v>0</v>
          </cell>
          <cell r="M2301">
            <v>0</v>
          </cell>
          <cell r="N2301">
            <v>0</v>
          </cell>
          <cell r="R2301">
            <v>0</v>
          </cell>
          <cell r="S2301">
            <v>0</v>
          </cell>
          <cell r="T2301">
            <v>0</v>
          </cell>
          <cell r="U2301">
            <v>36</v>
          </cell>
          <cell r="V2301">
            <v>0</v>
          </cell>
          <cell r="W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36</v>
          </cell>
          <cell r="AE2301">
            <v>270000</v>
          </cell>
          <cell r="AF2301">
            <v>0</v>
          </cell>
          <cell r="AI2301">
            <v>2282</v>
          </cell>
          <cell r="AK2301">
            <v>0</v>
          </cell>
          <cell r="AM2301">
            <v>528</v>
          </cell>
          <cell r="AN2301">
            <v>1</v>
          </cell>
          <cell r="AO2301">
            <v>393216</v>
          </cell>
          <cell r="AQ2301">
            <v>0</v>
          </cell>
          <cell r="AR2301">
            <v>0</v>
          </cell>
          <cell r="AS2301" t="str">
            <v>Ы</v>
          </cell>
          <cell r="AT2301" t="str">
            <v>Ы</v>
          </cell>
          <cell r="AU2301">
            <v>0</v>
          </cell>
          <cell r="AV2301">
            <v>0</v>
          </cell>
          <cell r="AW2301">
            <v>23</v>
          </cell>
          <cell r="AX2301">
            <v>1</v>
          </cell>
          <cell r="AY2301">
            <v>0</v>
          </cell>
          <cell r="AZ2301">
            <v>0</v>
          </cell>
          <cell r="BA2301">
            <v>0</v>
          </cell>
          <cell r="BB2301">
            <v>0</v>
          </cell>
          <cell r="BC2301">
            <v>38828</v>
          </cell>
        </row>
        <row r="2302">
          <cell r="A2302">
            <v>2006</v>
          </cell>
          <cell r="B2302">
            <v>3</v>
          </cell>
          <cell r="C2302">
            <v>372</v>
          </cell>
          <cell r="D2302">
            <v>21</v>
          </cell>
          <cell r="E2302">
            <v>792020</v>
          </cell>
          <cell r="F2302">
            <v>0</v>
          </cell>
          <cell r="G2302" t="str">
            <v>Затраты по ШПЗ (основные)</v>
          </cell>
          <cell r="H2302">
            <v>2011</v>
          </cell>
          <cell r="I2302">
            <v>7920</v>
          </cell>
          <cell r="J2302">
            <v>5308.79</v>
          </cell>
          <cell r="K2302">
            <v>1</v>
          </cell>
          <cell r="L2302">
            <v>0</v>
          </cell>
          <cell r="M2302">
            <v>0</v>
          </cell>
          <cell r="N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36</v>
          </cell>
          <cell r="V2302">
            <v>0</v>
          </cell>
          <cell r="W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36</v>
          </cell>
          <cell r="AE2302">
            <v>280000</v>
          </cell>
          <cell r="AF2302">
            <v>0</v>
          </cell>
          <cell r="AI2302">
            <v>2282</v>
          </cell>
          <cell r="AK2302">
            <v>0</v>
          </cell>
          <cell r="AM2302">
            <v>529</v>
          </cell>
          <cell r="AN2302">
            <v>1</v>
          </cell>
          <cell r="AO2302">
            <v>393216</v>
          </cell>
          <cell r="AQ2302">
            <v>0</v>
          </cell>
          <cell r="AR2302">
            <v>0</v>
          </cell>
          <cell r="AS2302" t="str">
            <v>Ы</v>
          </cell>
          <cell r="AT2302" t="str">
            <v>Ы</v>
          </cell>
          <cell r="AU2302">
            <v>0</v>
          </cell>
          <cell r="AV2302">
            <v>0</v>
          </cell>
          <cell r="AW2302">
            <v>23</v>
          </cell>
          <cell r="AX2302">
            <v>1</v>
          </cell>
          <cell r="AY2302">
            <v>0</v>
          </cell>
          <cell r="AZ2302">
            <v>0</v>
          </cell>
          <cell r="BA2302">
            <v>0</v>
          </cell>
          <cell r="BB2302">
            <v>0</v>
          </cell>
          <cell r="BC2302">
            <v>38828</v>
          </cell>
        </row>
        <row r="2303">
          <cell r="A2303">
            <v>2006</v>
          </cell>
          <cell r="B2303">
            <v>3</v>
          </cell>
          <cell r="C2303">
            <v>373</v>
          </cell>
          <cell r="D2303">
            <v>21</v>
          </cell>
          <cell r="E2303">
            <v>792020</v>
          </cell>
          <cell r="F2303">
            <v>0</v>
          </cell>
          <cell r="G2303" t="str">
            <v>Затраты по ШПЗ (основные)</v>
          </cell>
          <cell r="H2303">
            <v>2011</v>
          </cell>
          <cell r="I2303">
            <v>7920</v>
          </cell>
          <cell r="J2303">
            <v>70150.06</v>
          </cell>
          <cell r="K2303">
            <v>1</v>
          </cell>
          <cell r="L2303">
            <v>0</v>
          </cell>
          <cell r="M2303">
            <v>0</v>
          </cell>
          <cell r="N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36</v>
          </cell>
          <cell r="V2303">
            <v>0</v>
          </cell>
          <cell r="W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36</v>
          </cell>
          <cell r="AE2303">
            <v>280100</v>
          </cell>
          <cell r="AF2303">
            <v>0</v>
          </cell>
          <cell r="AI2303">
            <v>2282</v>
          </cell>
          <cell r="AK2303">
            <v>0</v>
          </cell>
          <cell r="AM2303">
            <v>530</v>
          </cell>
          <cell r="AN2303">
            <v>1</v>
          </cell>
          <cell r="AO2303">
            <v>393216</v>
          </cell>
          <cell r="AQ2303">
            <v>0</v>
          </cell>
          <cell r="AR2303">
            <v>0</v>
          </cell>
          <cell r="AS2303" t="str">
            <v>Ы</v>
          </cell>
          <cell r="AT2303" t="str">
            <v>Ы</v>
          </cell>
          <cell r="AU2303">
            <v>0</v>
          </cell>
          <cell r="AV2303">
            <v>0</v>
          </cell>
          <cell r="AW2303">
            <v>23</v>
          </cell>
          <cell r="AX2303">
            <v>1</v>
          </cell>
          <cell r="AY2303">
            <v>0</v>
          </cell>
          <cell r="AZ2303">
            <v>0</v>
          </cell>
          <cell r="BA2303">
            <v>0</v>
          </cell>
          <cell r="BB2303">
            <v>0</v>
          </cell>
          <cell r="BC2303">
            <v>38828</v>
          </cell>
        </row>
        <row r="2304">
          <cell r="A2304">
            <v>2006</v>
          </cell>
          <cell r="B2304">
            <v>3</v>
          </cell>
          <cell r="C2304">
            <v>374</v>
          </cell>
          <cell r="D2304">
            <v>21</v>
          </cell>
          <cell r="E2304">
            <v>792020</v>
          </cell>
          <cell r="F2304">
            <v>0</v>
          </cell>
          <cell r="G2304" t="str">
            <v>Затраты по ШПЗ (основные)</v>
          </cell>
          <cell r="H2304">
            <v>2011</v>
          </cell>
          <cell r="I2304">
            <v>7920</v>
          </cell>
          <cell r="J2304">
            <v>1730.28</v>
          </cell>
          <cell r="K2304">
            <v>1</v>
          </cell>
          <cell r="L2304">
            <v>0</v>
          </cell>
          <cell r="M2304">
            <v>0</v>
          </cell>
          <cell r="N2304">
            <v>0</v>
          </cell>
          <cell r="R2304">
            <v>0</v>
          </cell>
          <cell r="S2304">
            <v>0</v>
          </cell>
          <cell r="T2304">
            <v>0</v>
          </cell>
          <cell r="U2304">
            <v>36</v>
          </cell>
          <cell r="V2304">
            <v>0</v>
          </cell>
          <cell r="W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36</v>
          </cell>
          <cell r="AE2304">
            <v>280200</v>
          </cell>
          <cell r="AF2304">
            <v>0</v>
          </cell>
          <cell r="AI2304">
            <v>2282</v>
          </cell>
          <cell r="AK2304">
            <v>0</v>
          </cell>
          <cell r="AM2304">
            <v>531</v>
          </cell>
          <cell r="AN2304">
            <v>1</v>
          </cell>
          <cell r="AO2304">
            <v>393216</v>
          </cell>
          <cell r="AQ2304">
            <v>0</v>
          </cell>
          <cell r="AR2304">
            <v>0</v>
          </cell>
          <cell r="AS2304" t="str">
            <v>Ы</v>
          </cell>
          <cell r="AT2304" t="str">
            <v>Ы</v>
          </cell>
          <cell r="AU2304">
            <v>0</v>
          </cell>
          <cell r="AV2304">
            <v>0</v>
          </cell>
          <cell r="AW2304">
            <v>23</v>
          </cell>
          <cell r="AX2304">
            <v>1</v>
          </cell>
          <cell r="AY2304">
            <v>0</v>
          </cell>
          <cell r="AZ2304">
            <v>0</v>
          </cell>
          <cell r="BA2304">
            <v>0</v>
          </cell>
          <cell r="BB2304">
            <v>0</v>
          </cell>
          <cell r="BC2304">
            <v>38828</v>
          </cell>
        </row>
        <row r="2305">
          <cell r="A2305">
            <v>2006</v>
          </cell>
          <cell r="B2305">
            <v>3</v>
          </cell>
          <cell r="C2305">
            <v>375</v>
          </cell>
          <cell r="D2305">
            <v>21</v>
          </cell>
          <cell r="E2305">
            <v>792020</v>
          </cell>
          <cell r="F2305">
            <v>0</v>
          </cell>
          <cell r="G2305" t="str">
            <v>Затраты по ШПЗ (основные)</v>
          </cell>
          <cell r="H2305">
            <v>2011</v>
          </cell>
          <cell r="I2305">
            <v>7920</v>
          </cell>
          <cell r="J2305">
            <v>13832.3</v>
          </cell>
          <cell r="K2305">
            <v>1</v>
          </cell>
          <cell r="L2305">
            <v>0</v>
          </cell>
          <cell r="M2305">
            <v>0</v>
          </cell>
          <cell r="N2305">
            <v>0</v>
          </cell>
          <cell r="R2305">
            <v>0</v>
          </cell>
          <cell r="S2305">
            <v>0</v>
          </cell>
          <cell r="T2305">
            <v>0</v>
          </cell>
          <cell r="U2305">
            <v>36</v>
          </cell>
          <cell r="V2305">
            <v>0</v>
          </cell>
          <cell r="W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36</v>
          </cell>
          <cell r="AE2305">
            <v>280300</v>
          </cell>
          <cell r="AF2305">
            <v>0</v>
          </cell>
          <cell r="AI2305">
            <v>2282</v>
          </cell>
          <cell r="AK2305">
            <v>0</v>
          </cell>
          <cell r="AM2305">
            <v>532</v>
          </cell>
          <cell r="AN2305">
            <v>1</v>
          </cell>
          <cell r="AO2305">
            <v>393216</v>
          </cell>
          <cell r="AQ2305">
            <v>0</v>
          </cell>
          <cell r="AR2305">
            <v>0</v>
          </cell>
          <cell r="AS2305" t="str">
            <v>Ы</v>
          </cell>
          <cell r="AT2305" t="str">
            <v>Ы</v>
          </cell>
          <cell r="AU2305">
            <v>0</v>
          </cell>
          <cell r="AV2305">
            <v>0</v>
          </cell>
          <cell r="AW2305">
            <v>23</v>
          </cell>
          <cell r="AX2305">
            <v>1</v>
          </cell>
          <cell r="AY2305">
            <v>0</v>
          </cell>
          <cell r="AZ2305">
            <v>0</v>
          </cell>
          <cell r="BA2305">
            <v>0</v>
          </cell>
          <cell r="BB2305">
            <v>0</v>
          </cell>
          <cell r="BC2305">
            <v>38828</v>
          </cell>
        </row>
        <row r="2306">
          <cell r="A2306">
            <v>2006</v>
          </cell>
          <cell r="B2306">
            <v>3</v>
          </cell>
          <cell r="C2306">
            <v>376</v>
          </cell>
          <cell r="D2306">
            <v>21</v>
          </cell>
          <cell r="E2306">
            <v>792020</v>
          </cell>
          <cell r="F2306">
            <v>0</v>
          </cell>
          <cell r="G2306" t="str">
            <v>Затраты по ШПЗ (основные)</v>
          </cell>
          <cell r="H2306">
            <v>2011</v>
          </cell>
          <cell r="I2306">
            <v>7920</v>
          </cell>
          <cell r="J2306">
            <v>120538.99</v>
          </cell>
          <cell r="K2306">
            <v>1</v>
          </cell>
          <cell r="L2306">
            <v>0</v>
          </cell>
          <cell r="M2306">
            <v>0</v>
          </cell>
          <cell r="N2306">
            <v>0</v>
          </cell>
          <cell r="R2306">
            <v>0</v>
          </cell>
          <cell r="S2306">
            <v>0</v>
          </cell>
          <cell r="T2306">
            <v>0</v>
          </cell>
          <cell r="U2306">
            <v>36</v>
          </cell>
          <cell r="V2306">
            <v>0</v>
          </cell>
          <cell r="W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36</v>
          </cell>
          <cell r="AE2306">
            <v>280400</v>
          </cell>
          <cell r="AF2306">
            <v>0</v>
          </cell>
          <cell r="AI2306">
            <v>2282</v>
          </cell>
          <cell r="AK2306">
            <v>0</v>
          </cell>
          <cell r="AM2306">
            <v>533</v>
          </cell>
          <cell r="AN2306">
            <v>1</v>
          </cell>
          <cell r="AO2306">
            <v>393216</v>
          </cell>
          <cell r="AQ2306">
            <v>0</v>
          </cell>
          <cell r="AR2306">
            <v>0</v>
          </cell>
          <cell r="AS2306" t="str">
            <v>Ы</v>
          </cell>
          <cell r="AT2306" t="str">
            <v>Ы</v>
          </cell>
          <cell r="AU2306">
            <v>0</v>
          </cell>
          <cell r="AV2306">
            <v>0</v>
          </cell>
          <cell r="AW2306">
            <v>23</v>
          </cell>
          <cell r="AX2306">
            <v>1</v>
          </cell>
          <cell r="AY2306">
            <v>0</v>
          </cell>
          <cell r="AZ2306">
            <v>0</v>
          </cell>
          <cell r="BA2306">
            <v>0</v>
          </cell>
          <cell r="BB2306">
            <v>0</v>
          </cell>
          <cell r="BC2306">
            <v>38828</v>
          </cell>
        </row>
        <row r="2307">
          <cell r="A2307">
            <v>2006</v>
          </cell>
          <cell r="B2307">
            <v>3</v>
          </cell>
          <cell r="C2307">
            <v>377</v>
          </cell>
          <cell r="D2307">
            <v>21</v>
          </cell>
          <cell r="E2307">
            <v>792020</v>
          </cell>
          <cell r="F2307">
            <v>0</v>
          </cell>
          <cell r="G2307" t="str">
            <v>Затраты по ШПЗ (основные)</v>
          </cell>
          <cell r="H2307">
            <v>2011</v>
          </cell>
          <cell r="I2307">
            <v>7920</v>
          </cell>
          <cell r="J2307">
            <v>20326.28</v>
          </cell>
          <cell r="K2307">
            <v>1</v>
          </cell>
          <cell r="L2307">
            <v>0</v>
          </cell>
          <cell r="M2307">
            <v>0</v>
          </cell>
          <cell r="N2307">
            <v>0</v>
          </cell>
          <cell r="R2307">
            <v>0</v>
          </cell>
          <cell r="S2307">
            <v>0</v>
          </cell>
          <cell r="T2307">
            <v>0</v>
          </cell>
          <cell r="U2307">
            <v>36</v>
          </cell>
          <cell r="V2307">
            <v>0</v>
          </cell>
          <cell r="W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36</v>
          </cell>
          <cell r="AE2307">
            <v>281000</v>
          </cell>
          <cell r="AF2307">
            <v>0</v>
          </cell>
          <cell r="AI2307">
            <v>2282</v>
          </cell>
          <cell r="AK2307">
            <v>0</v>
          </cell>
          <cell r="AM2307">
            <v>534</v>
          </cell>
          <cell r="AN2307">
            <v>1</v>
          </cell>
          <cell r="AO2307">
            <v>393216</v>
          </cell>
          <cell r="AQ2307">
            <v>0</v>
          </cell>
          <cell r="AR2307">
            <v>0</v>
          </cell>
          <cell r="AS2307" t="str">
            <v>Ы</v>
          </cell>
          <cell r="AT2307" t="str">
            <v>Ы</v>
          </cell>
          <cell r="AU2307">
            <v>0</v>
          </cell>
          <cell r="AV2307">
            <v>0</v>
          </cell>
          <cell r="AW2307">
            <v>23</v>
          </cell>
          <cell r="AX2307">
            <v>1</v>
          </cell>
          <cell r="AY2307">
            <v>0</v>
          </cell>
          <cell r="AZ2307">
            <v>0</v>
          </cell>
          <cell r="BA2307">
            <v>0</v>
          </cell>
          <cell r="BB2307">
            <v>0</v>
          </cell>
          <cell r="BC2307">
            <v>38828</v>
          </cell>
        </row>
        <row r="2308">
          <cell r="A2308">
            <v>2006</v>
          </cell>
          <cell r="B2308">
            <v>3</v>
          </cell>
          <cell r="C2308">
            <v>378</v>
          </cell>
          <cell r="D2308">
            <v>21</v>
          </cell>
          <cell r="E2308">
            <v>792020</v>
          </cell>
          <cell r="F2308">
            <v>0</v>
          </cell>
          <cell r="G2308" t="str">
            <v>Затраты по ШПЗ (основные)</v>
          </cell>
          <cell r="H2308">
            <v>2011</v>
          </cell>
          <cell r="I2308">
            <v>7920</v>
          </cell>
          <cell r="J2308">
            <v>18112.87</v>
          </cell>
          <cell r="K2308">
            <v>1</v>
          </cell>
          <cell r="L2308">
            <v>0</v>
          </cell>
          <cell r="M2308">
            <v>0</v>
          </cell>
          <cell r="N2308">
            <v>0</v>
          </cell>
          <cell r="R2308">
            <v>0</v>
          </cell>
          <cell r="S2308">
            <v>0</v>
          </cell>
          <cell r="T2308">
            <v>0</v>
          </cell>
          <cell r="U2308">
            <v>36</v>
          </cell>
          <cell r="V2308">
            <v>0</v>
          </cell>
          <cell r="W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36</v>
          </cell>
          <cell r="AE2308">
            <v>281100</v>
          </cell>
          <cell r="AF2308">
            <v>0</v>
          </cell>
          <cell r="AI2308">
            <v>2282</v>
          </cell>
          <cell r="AK2308">
            <v>0</v>
          </cell>
          <cell r="AM2308">
            <v>535</v>
          </cell>
          <cell r="AN2308">
            <v>1</v>
          </cell>
          <cell r="AO2308">
            <v>393216</v>
          </cell>
          <cell r="AQ2308">
            <v>0</v>
          </cell>
          <cell r="AR2308">
            <v>0</v>
          </cell>
          <cell r="AS2308" t="str">
            <v>Ы</v>
          </cell>
          <cell r="AT2308" t="str">
            <v>Ы</v>
          </cell>
          <cell r="AU2308">
            <v>0</v>
          </cell>
          <cell r="AV2308">
            <v>0</v>
          </cell>
          <cell r="AW2308">
            <v>23</v>
          </cell>
          <cell r="AX2308">
            <v>1</v>
          </cell>
          <cell r="AY2308">
            <v>0</v>
          </cell>
          <cell r="AZ2308">
            <v>0</v>
          </cell>
          <cell r="BA2308">
            <v>0</v>
          </cell>
          <cell r="BB2308">
            <v>0</v>
          </cell>
          <cell r="BC2308">
            <v>38828</v>
          </cell>
        </row>
        <row r="2309">
          <cell r="A2309">
            <v>2006</v>
          </cell>
          <cell r="B2309">
            <v>3</v>
          </cell>
          <cell r="C2309">
            <v>379</v>
          </cell>
          <cell r="D2309">
            <v>21</v>
          </cell>
          <cell r="E2309">
            <v>792020</v>
          </cell>
          <cell r="F2309">
            <v>0</v>
          </cell>
          <cell r="G2309" t="str">
            <v>Затраты по ШПЗ (основные)</v>
          </cell>
          <cell r="H2309">
            <v>2011</v>
          </cell>
          <cell r="I2309">
            <v>7920</v>
          </cell>
          <cell r="J2309">
            <v>13414.2</v>
          </cell>
          <cell r="K2309">
            <v>1</v>
          </cell>
          <cell r="L2309">
            <v>0</v>
          </cell>
          <cell r="M2309">
            <v>0</v>
          </cell>
          <cell r="N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36</v>
          </cell>
          <cell r="V2309">
            <v>0</v>
          </cell>
          <cell r="W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36</v>
          </cell>
          <cell r="AE2309">
            <v>281200</v>
          </cell>
          <cell r="AF2309">
            <v>0</v>
          </cell>
          <cell r="AI2309">
            <v>2282</v>
          </cell>
          <cell r="AK2309">
            <v>0</v>
          </cell>
          <cell r="AM2309">
            <v>536</v>
          </cell>
          <cell r="AN2309">
            <v>1</v>
          </cell>
          <cell r="AO2309">
            <v>393216</v>
          </cell>
          <cell r="AQ2309">
            <v>0</v>
          </cell>
          <cell r="AR2309">
            <v>0</v>
          </cell>
          <cell r="AS2309" t="str">
            <v>Ы</v>
          </cell>
          <cell r="AT2309" t="str">
            <v>Ы</v>
          </cell>
          <cell r="AU2309">
            <v>0</v>
          </cell>
          <cell r="AV2309">
            <v>0</v>
          </cell>
          <cell r="AW2309">
            <v>23</v>
          </cell>
          <cell r="AX2309">
            <v>1</v>
          </cell>
          <cell r="AY2309">
            <v>0</v>
          </cell>
          <cell r="AZ2309">
            <v>0</v>
          </cell>
          <cell r="BA2309">
            <v>0</v>
          </cell>
          <cell r="BB2309">
            <v>0</v>
          </cell>
          <cell r="BC2309">
            <v>38828</v>
          </cell>
        </row>
        <row r="2310">
          <cell r="A2310">
            <v>2006</v>
          </cell>
          <cell r="B2310">
            <v>3</v>
          </cell>
          <cell r="C2310">
            <v>380</v>
          </cell>
          <cell r="D2310">
            <v>21</v>
          </cell>
          <cell r="E2310">
            <v>792020</v>
          </cell>
          <cell r="F2310">
            <v>0</v>
          </cell>
          <cell r="G2310" t="str">
            <v>Затраты по ШПЗ (основные)</v>
          </cell>
          <cell r="H2310">
            <v>2011</v>
          </cell>
          <cell r="I2310">
            <v>7920</v>
          </cell>
          <cell r="J2310">
            <v>100</v>
          </cell>
          <cell r="K2310">
            <v>1</v>
          </cell>
          <cell r="L2310">
            <v>0</v>
          </cell>
          <cell r="M2310">
            <v>0</v>
          </cell>
          <cell r="N2310">
            <v>0</v>
          </cell>
          <cell r="R2310">
            <v>0</v>
          </cell>
          <cell r="S2310">
            <v>0</v>
          </cell>
          <cell r="T2310">
            <v>0</v>
          </cell>
          <cell r="U2310">
            <v>36</v>
          </cell>
          <cell r="V2310">
            <v>0</v>
          </cell>
          <cell r="W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36</v>
          </cell>
          <cell r="AE2310">
            <v>282000</v>
          </cell>
          <cell r="AF2310">
            <v>0</v>
          </cell>
          <cell r="AI2310">
            <v>2282</v>
          </cell>
          <cell r="AK2310">
            <v>0</v>
          </cell>
          <cell r="AM2310">
            <v>537</v>
          </cell>
          <cell r="AN2310">
            <v>1</v>
          </cell>
          <cell r="AO2310">
            <v>393216</v>
          </cell>
          <cell r="AQ2310">
            <v>0</v>
          </cell>
          <cell r="AR2310">
            <v>0</v>
          </cell>
          <cell r="AS2310" t="str">
            <v>Ы</v>
          </cell>
          <cell r="AT2310" t="str">
            <v>Ы</v>
          </cell>
          <cell r="AU2310">
            <v>0</v>
          </cell>
          <cell r="AV2310">
            <v>0</v>
          </cell>
          <cell r="AW2310">
            <v>23</v>
          </cell>
          <cell r="AX2310">
            <v>1</v>
          </cell>
          <cell r="AY2310">
            <v>0</v>
          </cell>
          <cell r="AZ2310">
            <v>0</v>
          </cell>
          <cell r="BA2310">
            <v>0</v>
          </cell>
          <cell r="BB2310">
            <v>0</v>
          </cell>
          <cell r="BC2310">
            <v>38828</v>
          </cell>
        </row>
        <row r="2311">
          <cell r="A2311">
            <v>2006</v>
          </cell>
          <cell r="B2311">
            <v>3</v>
          </cell>
          <cell r="C2311">
            <v>381</v>
          </cell>
          <cell r="D2311">
            <v>21</v>
          </cell>
          <cell r="E2311">
            <v>792020</v>
          </cell>
          <cell r="F2311">
            <v>0</v>
          </cell>
          <cell r="G2311" t="str">
            <v>Затраты по ШПЗ (основные)</v>
          </cell>
          <cell r="H2311">
            <v>2011</v>
          </cell>
          <cell r="I2311">
            <v>7920</v>
          </cell>
          <cell r="J2311">
            <v>-1011.1</v>
          </cell>
          <cell r="K2311">
            <v>1</v>
          </cell>
          <cell r="L2311">
            <v>0</v>
          </cell>
          <cell r="M2311">
            <v>0</v>
          </cell>
          <cell r="N2311">
            <v>0</v>
          </cell>
          <cell r="R2311">
            <v>0</v>
          </cell>
          <cell r="S2311">
            <v>0</v>
          </cell>
          <cell r="T2311">
            <v>0</v>
          </cell>
          <cell r="U2311">
            <v>36</v>
          </cell>
          <cell r="V2311">
            <v>0</v>
          </cell>
          <cell r="W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36</v>
          </cell>
          <cell r="AE2311">
            <v>282200</v>
          </cell>
          <cell r="AF2311">
            <v>0</v>
          </cell>
          <cell r="AI2311">
            <v>2282</v>
          </cell>
          <cell r="AK2311">
            <v>0</v>
          </cell>
          <cell r="AM2311">
            <v>538</v>
          </cell>
          <cell r="AN2311">
            <v>1</v>
          </cell>
          <cell r="AO2311">
            <v>393216</v>
          </cell>
          <cell r="AQ2311">
            <v>0</v>
          </cell>
          <cell r="AR2311">
            <v>0</v>
          </cell>
          <cell r="AS2311" t="str">
            <v>Ы</v>
          </cell>
          <cell r="AT2311" t="str">
            <v>Ы</v>
          </cell>
          <cell r="AU2311">
            <v>0</v>
          </cell>
          <cell r="AV2311">
            <v>0</v>
          </cell>
          <cell r="AW2311">
            <v>23</v>
          </cell>
          <cell r="AX2311">
            <v>1</v>
          </cell>
          <cell r="AY2311">
            <v>0</v>
          </cell>
          <cell r="AZ2311">
            <v>0</v>
          </cell>
          <cell r="BA2311">
            <v>0</v>
          </cell>
          <cell r="BB2311">
            <v>0</v>
          </cell>
          <cell r="BC2311">
            <v>38828</v>
          </cell>
        </row>
        <row r="2312">
          <cell r="A2312">
            <v>2006</v>
          </cell>
          <cell r="B2312">
            <v>3</v>
          </cell>
          <cell r="C2312">
            <v>382</v>
          </cell>
          <cell r="D2312">
            <v>21</v>
          </cell>
          <cell r="E2312">
            <v>792020</v>
          </cell>
          <cell r="F2312">
            <v>0</v>
          </cell>
          <cell r="G2312" t="str">
            <v>Затраты по ШПЗ (основные)</v>
          </cell>
          <cell r="H2312">
            <v>2011</v>
          </cell>
          <cell r="I2312">
            <v>7920</v>
          </cell>
          <cell r="J2312">
            <v>45537</v>
          </cell>
          <cell r="K2312">
            <v>1</v>
          </cell>
          <cell r="L2312">
            <v>0</v>
          </cell>
          <cell r="M2312">
            <v>0</v>
          </cell>
          <cell r="N2312">
            <v>0</v>
          </cell>
          <cell r="R2312">
            <v>0</v>
          </cell>
          <cell r="S2312">
            <v>0</v>
          </cell>
          <cell r="T2312">
            <v>0</v>
          </cell>
          <cell r="U2312">
            <v>36</v>
          </cell>
          <cell r="V2312">
            <v>0</v>
          </cell>
          <cell r="W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36</v>
          </cell>
          <cell r="AE2312">
            <v>283000</v>
          </cell>
          <cell r="AF2312">
            <v>0</v>
          </cell>
          <cell r="AI2312">
            <v>2282</v>
          </cell>
          <cell r="AK2312">
            <v>0</v>
          </cell>
          <cell r="AM2312">
            <v>539</v>
          </cell>
          <cell r="AN2312">
            <v>1</v>
          </cell>
          <cell r="AO2312">
            <v>393216</v>
          </cell>
          <cell r="AQ2312">
            <v>0</v>
          </cell>
          <cell r="AR2312">
            <v>0</v>
          </cell>
          <cell r="AS2312" t="str">
            <v>Ы</v>
          </cell>
          <cell r="AT2312" t="str">
            <v>Ы</v>
          </cell>
          <cell r="AU2312">
            <v>0</v>
          </cell>
          <cell r="AV2312">
            <v>0</v>
          </cell>
          <cell r="AW2312">
            <v>23</v>
          </cell>
          <cell r="AX2312">
            <v>1</v>
          </cell>
          <cell r="AY2312">
            <v>0</v>
          </cell>
          <cell r="AZ2312">
            <v>0</v>
          </cell>
          <cell r="BA2312">
            <v>0</v>
          </cell>
          <cell r="BB2312">
            <v>0</v>
          </cell>
          <cell r="BC2312">
            <v>38828</v>
          </cell>
        </row>
        <row r="2313">
          <cell r="A2313">
            <v>2006</v>
          </cell>
          <cell r="B2313">
            <v>3</v>
          </cell>
          <cell r="C2313">
            <v>383</v>
          </cell>
          <cell r="D2313">
            <v>21</v>
          </cell>
          <cell r="E2313">
            <v>792020</v>
          </cell>
          <cell r="F2313">
            <v>0</v>
          </cell>
          <cell r="G2313" t="str">
            <v>Затраты по ШПЗ (основные)</v>
          </cell>
          <cell r="H2313">
            <v>2011</v>
          </cell>
          <cell r="I2313">
            <v>7920</v>
          </cell>
          <cell r="J2313">
            <v>20334.59</v>
          </cell>
          <cell r="K2313">
            <v>1</v>
          </cell>
          <cell r="L2313">
            <v>0</v>
          </cell>
          <cell r="M2313">
            <v>0</v>
          </cell>
          <cell r="N2313">
            <v>0</v>
          </cell>
          <cell r="R2313">
            <v>0</v>
          </cell>
          <cell r="S2313">
            <v>0</v>
          </cell>
          <cell r="T2313">
            <v>0</v>
          </cell>
          <cell r="U2313">
            <v>36</v>
          </cell>
          <cell r="V2313">
            <v>0</v>
          </cell>
          <cell r="W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36</v>
          </cell>
          <cell r="AE2313">
            <v>285000</v>
          </cell>
          <cell r="AF2313">
            <v>0</v>
          </cell>
          <cell r="AI2313">
            <v>2282</v>
          </cell>
          <cell r="AK2313">
            <v>0</v>
          </cell>
          <cell r="AM2313">
            <v>540</v>
          </cell>
          <cell r="AN2313">
            <v>1</v>
          </cell>
          <cell r="AO2313">
            <v>393216</v>
          </cell>
          <cell r="AQ2313">
            <v>0</v>
          </cell>
          <cell r="AR2313">
            <v>0</v>
          </cell>
          <cell r="AS2313" t="str">
            <v>Ы</v>
          </cell>
          <cell r="AT2313" t="str">
            <v>Ы</v>
          </cell>
          <cell r="AU2313">
            <v>0</v>
          </cell>
          <cell r="AV2313">
            <v>0</v>
          </cell>
          <cell r="AW2313">
            <v>23</v>
          </cell>
          <cell r="AX2313">
            <v>1</v>
          </cell>
          <cell r="AY2313">
            <v>0</v>
          </cell>
          <cell r="AZ2313">
            <v>0</v>
          </cell>
          <cell r="BA2313">
            <v>0</v>
          </cell>
          <cell r="BB2313">
            <v>0</v>
          </cell>
          <cell r="BC2313">
            <v>38828</v>
          </cell>
        </row>
        <row r="2314">
          <cell r="A2314">
            <v>2006</v>
          </cell>
          <cell r="B2314">
            <v>3</v>
          </cell>
          <cell r="C2314">
            <v>384</v>
          </cell>
          <cell r="D2314">
            <v>21</v>
          </cell>
          <cell r="E2314">
            <v>792020</v>
          </cell>
          <cell r="F2314">
            <v>0</v>
          </cell>
          <cell r="G2314" t="str">
            <v>Затраты по ШПЗ (основные)</v>
          </cell>
          <cell r="H2314">
            <v>2011</v>
          </cell>
          <cell r="I2314">
            <v>7920</v>
          </cell>
          <cell r="J2314">
            <v>79512.95</v>
          </cell>
          <cell r="K2314">
            <v>1</v>
          </cell>
          <cell r="L2314">
            <v>0</v>
          </cell>
          <cell r="M2314">
            <v>0</v>
          </cell>
          <cell r="N2314">
            <v>0</v>
          </cell>
          <cell r="R2314">
            <v>0</v>
          </cell>
          <cell r="S2314">
            <v>0</v>
          </cell>
          <cell r="T2314">
            <v>0</v>
          </cell>
          <cell r="U2314">
            <v>36</v>
          </cell>
          <cell r="V2314">
            <v>0</v>
          </cell>
          <cell r="W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36</v>
          </cell>
          <cell r="AE2314">
            <v>311000</v>
          </cell>
          <cell r="AF2314">
            <v>0</v>
          </cell>
          <cell r="AI2314">
            <v>2282</v>
          </cell>
          <cell r="AK2314">
            <v>0</v>
          </cell>
          <cell r="AM2314">
            <v>541</v>
          </cell>
          <cell r="AN2314">
            <v>1</v>
          </cell>
          <cell r="AO2314">
            <v>393216</v>
          </cell>
          <cell r="AQ2314">
            <v>0</v>
          </cell>
          <cell r="AR2314">
            <v>0</v>
          </cell>
          <cell r="AS2314" t="str">
            <v>Ы</v>
          </cell>
          <cell r="AT2314" t="str">
            <v>Ы</v>
          </cell>
          <cell r="AU2314">
            <v>0</v>
          </cell>
          <cell r="AV2314">
            <v>0</v>
          </cell>
          <cell r="AW2314">
            <v>23</v>
          </cell>
          <cell r="AX2314">
            <v>1</v>
          </cell>
          <cell r="AY2314">
            <v>0</v>
          </cell>
          <cell r="AZ2314">
            <v>0</v>
          </cell>
          <cell r="BA2314">
            <v>0</v>
          </cell>
          <cell r="BB2314">
            <v>0</v>
          </cell>
          <cell r="BC2314">
            <v>38828</v>
          </cell>
        </row>
        <row r="2315">
          <cell r="A2315">
            <v>2006</v>
          </cell>
          <cell r="B2315">
            <v>3</v>
          </cell>
          <cell r="C2315">
            <v>385</v>
          </cell>
          <cell r="D2315">
            <v>21</v>
          </cell>
          <cell r="E2315">
            <v>792020</v>
          </cell>
          <cell r="F2315">
            <v>0</v>
          </cell>
          <cell r="G2315" t="str">
            <v>Затраты по ШПЗ (основные)</v>
          </cell>
          <cell r="H2315">
            <v>2011</v>
          </cell>
          <cell r="I2315">
            <v>7920</v>
          </cell>
          <cell r="J2315">
            <v>274184.92</v>
          </cell>
          <cell r="K2315">
            <v>1</v>
          </cell>
          <cell r="L2315">
            <v>0</v>
          </cell>
          <cell r="M2315">
            <v>0</v>
          </cell>
          <cell r="N2315">
            <v>0</v>
          </cell>
          <cell r="R2315">
            <v>0</v>
          </cell>
          <cell r="S2315">
            <v>0</v>
          </cell>
          <cell r="T2315">
            <v>0</v>
          </cell>
          <cell r="U2315">
            <v>36</v>
          </cell>
          <cell r="V2315">
            <v>0</v>
          </cell>
          <cell r="W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36</v>
          </cell>
          <cell r="AE2315">
            <v>312000</v>
          </cell>
          <cell r="AF2315">
            <v>0</v>
          </cell>
          <cell r="AI2315">
            <v>2282</v>
          </cell>
          <cell r="AK2315">
            <v>0</v>
          </cell>
          <cell r="AM2315">
            <v>542</v>
          </cell>
          <cell r="AN2315">
            <v>1</v>
          </cell>
          <cell r="AO2315">
            <v>393216</v>
          </cell>
          <cell r="AQ2315">
            <v>0</v>
          </cell>
          <cell r="AR2315">
            <v>0</v>
          </cell>
          <cell r="AS2315" t="str">
            <v>Ы</v>
          </cell>
          <cell r="AT2315" t="str">
            <v>Ы</v>
          </cell>
          <cell r="AU2315">
            <v>0</v>
          </cell>
          <cell r="AV2315">
            <v>0</v>
          </cell>
          <cell r="AW2315">
            <v>23</v>
          </cell>
          <cell r="AX2315">
            <v>1</v>
          </cell>
          <cell r="AY2315">
            <v>0</v>
          </cell>
          <cell r="AZ2315">
            <v>0</v>
          </cell>
          <cell r="BA2315">
            <v>0</v>
          </cell>
          <cell r="BB2315">
            <v>0</v>
          </cell>
          <cell r="BC2315">
            <v>38828</v>
          </cell>
        </row>
        <row r="2316">
          <cell r="A2316">
            <v>2006</v>
          </cell>
          <cell r="B2316">
            <v>3</v>
          </cell>
          <cell r="C2316">
            <v>386</v>
          </cell>
          <cell r="D2316">
            <v>21</v>
          </cell>
          <cell r="E2316">
            <v>792020</v>
          </cell>
          <cell r="F2316">
            <v>0</v>
          </cell>
          <cell r="G2316" t="str">
            <v>Затраты по ШПЗ (основные)</v>
          </cell>
          <cell r="H2316">
            <v>2011</v>
          </cell>
          <cell r="I2316">
            <v>7920</v>
          </cell>
          <cell r="J2316">
            <v>34913.94</v>
          </cell>
          <cell r="K2316">
            <v>1</v>
          </cell>
          <cell r="L2316">
            <v>0</v>
          </cell>
          <cell r="M2316">
            <v>0</v>
          </cell>
          <cell r="N2316">
            <v>0</v>
          </cell>
          <cell r="R2316">
            <v>0</v>
          </cell>
          <cell r="S2316">
            <v>0</v>
          </cell>
          <cell r="T2316">
            <v>0</v>
          </cell>
          <cell r="U2316">
            <v>36</v>
          </cell>
          <cell r="V2316">
            <v>0</v>
          </cell>
          <cell r="W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36</v>
          </cell>
          <cell r="AE2316">
            <v>312100</v>
          </cell>
          <cell r="AF2316">
            <v>0</v>
          </cell>
          <cell r="AI2316">
            <v>2282</v>
          </cell>
          <cell r="AK2316">
            <v>0</v>
          </cell>
          <cell r="AM2316">
            <v>543</v>
          </cell>
          <cell r="AN2316">
            <v>1</v>
          </cell>
          <cell r="AO2316">
            <v>393216</v>
          </cell>
          <cell r="AQ2316">
            <v>0</v>
          </cell>
          <cell r="AR2316">
            <v>0</v>
          </cell>
          <cell r="AS2316" t="str">
            <v>Ы</v>
          </cell>
          <cell r="AT2316" t="str">
            <v>Ы</v>
          </cell>
          <cell r="AU2316">
            <v>0</v>
          </cell>
          <cell r="AV2316">
            <v>0</v>
          </cell>
          <cell r="AW2316">
            <v>23</v>
          </cell>
          <cell r="AX2316">
            <v>1</v>
          </cell>
          <cell r="AY2316">
            <v>0</v>
          </cell>
          <cell r="AZ2316">
            <v>0</v>
          </cell>
          <cell r="BA2316">
            <v>0</v>
          </cell>
          <cell r="BB2316">
            <v>0</v>
          </cell>
          <cell r="BC2316">
            <v>38828</v>
          </cell>
        </row>
        <row r="2317">
          <cell r="A2317">
            <v>2006</v>
          </cell>
          <cell r="B2317">
            <v>3</v>
          </cell>
          <cell r="C2317">
            <v>387</v>
          </cell>
          <cell r="D2317">
            <v>21</v>
          </cell>
          <cell r="E2317">
            <v>792020</v>
          </cell>
          <cell r="F2317">
            <v>0</v>
          </cell>
          <cell r="G2317" t="str">
            <v>Затраты по ШПЗ (основные)</v>
          </cell>
          <cell r="H2317">
            <v>2011</v>
          </cell>
          <cell r="I2317">
            <v>7920</v>
          </cell>
          <cell r="J2317">
            <v>239268.64</v>
          </cell>
          <cell r="K2317">
            <v>1</v>
          </cell>
          <cell r="L2317">
            <v>0</v>
          </cell>
          <cell r="M2317">
            <v>0</v>
          </cell>
          <cell r="N2317">
            <v>0</v>
          </cell>
          <cell r="R2317">
            <v>0</v>
          </cell>
          <cell r="S2317">
            <v>0</v>
          </cell>
          <cell r="T2317">
            <v>0</v>
          </cell>
          <cell r="U2317">
            <v>36</v>
          </cell>
          <cell r="V2317">
            <v>0</v>
          </cell>
          <cell r="W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36</v>
          </cell>
          <cell r="AE2317">
            <v>312200</v>
          </cell>
          <cell r="AF2317">
            <v>0</v>
          </cell>
          <cell r="AI2317">
            <v>2282</v>
          </cell>
          <cell r="AK2317">
            <v>0</v>
          </cell>
          <cell r="AM2317">
            <v>544</v>
          </cell>
          <cell r="AN2317">
            <v>1</v>
          </cell>
          <cell r="AO2317">
            <v>393216</v>
          </cell>
          <cell r="AQ2317">
            <v>0</v>
          </cell>
          <cell r="AR2317">
            <v>0</v>
          </cell>
          <cell r="AS2317" t="str">
            <v>Ы</v>
          </cell>
          <cell r="AT2317" t="str">
            <v>Ы</v>
          </cell>
          <cell r="AU2317">
            <v>0</v>
          </cell>
          <cell r="AV2317">
            <v>0</v>
          </cell>
          <cell r="AW2317">
            <v>23</v>
          </cell>
          <cell r="AX2317">
            <v>1</v>
          </cell>
          <cell r="AY2317">
            <v>0</v>
          </cell>
          <cell r="AZ2317">
            <v>0</v>
          </cell>
          <cell r="BA2317">
            <v>0</v>
          </cell>
          <cell r="BB2317">
            <v>0</v>
          </cell>
          <cell r="BC2317">
            <v>38828</v>
          </cell>
        </row>
        <row r="2318">
          <cell r="A2318">
            <v>2006</v>
          </cell>
          <cell r="B2318">
            <v>3</v>
          </cell>
          <cell r="C2318">
            <v>388</v>
          </cell>
          <cell r="D2318">
            <v>21</v>
          </cell>
          <cell r="E2318">
            <v>792020</v>
          </cell>
          <cell r="F2318">
            <v>0</v>
          </cell>
          <cell r="G2318" t="str">
            <v>Затраты по ШПЗ (основные)</v>
          </cell>
          <cell r="H2318">
            <v>2011</v>
          </cell>
          <cell r="I2318">
            <v>7920</v>
          </cell>
          <cell r="J2318">
            <v>30160.09</v>
          </cell>
          <cell r="K2318">
            <v>1</v>
          </cell>
          <cell r="L2318">
            <v>0</v>
          </cell>
          <cell r="M2318">
            <v>0</v>
          </cell>
          <cell r="N2318">
            <v>0</v>
          </cell>
          <cell r="R2318">
            <v>0</v>
          </cell>
          <cell r="S2318">
            <v>0</v>
          </cell>
          <cell r="T2318">
            <v>0</v>
          </cell>
          <cell r="U2318">
            <v>36</v>
          </cell>
          <cell r="V2318">
            <v>0</v>
          </cell>
          <cell r="W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36</v>
          </cell>
          <cell r="AE2318">
            <v>313000</v>
          </cell>
          <cell r="AF2318">
            <v>0</v>
          </cell>
          <cell r="AI2318">
            <v>2282</v>
          </cell>
          <cell r="AK2318">
            <v>0</v>
          </cell>
          <cell r="AM2318">
            <v>545</v>
          </cell>
          <cell r="AN2318">
            <v>1</v>
          </cell>
          <cell r="AO2318">
            <v>393216</v>
          </cell>
          <cell r="AQ2318">
            <v>0</v>
          </cell>
          <cell r="AR2318">
            <v>0</v>
          </cell>
          <cell r="AS2318" t="str">
            <v>Ы</v>
          </cell>
          <cell r="AT2318" t="str">
            <v>Ы</v>
          </cell>
          <cell r="AU2318">
            <v>0</v>
          </cell>
          <cell r="AV2318">
            <v>0</v>
          </cell>
          <cell r="AW2318">
            <v>23</v>
          </cell>
          <cell r="AX2318">
            <v>1</v>
          </cell>
          <cell r="AY2318">
            <v>0</v>
          </cell>
          <cell r="AZ2318">
            <v>0</v>
          </cell>
          <cell r="BA2318">
            <v>0</v>
          </cell>
          <cell r="BB2318">
            <v>0</v>
          </cell>
          <cell r="BC2318">
            <v>38828</v>
          </cell>
        </row>
        <row r="2319">
          <cell r="A2319">
            <v>2006</v>
          </cell>
          <cell r="B2319">
            <v>3</v>
          </cell>
          <cell r="C2319">
            <v>389</v>
          </cell>
          <cell r="D2319">
            <v>21</v>
          </cell>
          <cell r="E2319">
            <v>792020</v>
          </cell>
          <cell r="F2319">
            <v>0</v>
          </cell>
          <cell r="G2319" t="str">
            <v>Затраты по ШПЗ (основные)</v>
          </cell>
          <cell r="H2319">
            <v>2011</v>
          </cell>
          <cell r="I2319">
            <v>7920</v>
          </cell>
          <cell r="J2319">
            <v>54836.52</v>
          </cell>
          <cell r="K2319">
            <v>1</v>
          </cell>
          <cell r="L2319">
            <v>0</v>
          </cell>
          <cell r="M2319">
            <v>0</v>
          </cell>
          <cell r="N2319">
            <v>0</v>
          </cell>
          <cell r="R2319">
            <v>0</v>
          </cell>
          <cell r="S2319">
            <v>0</v>
          </cell>
          <cell r="T2319">
            <v>0</v>
          </cell>
          <cell r="U2319">
            <v>36</v>
          </cell>
          <cell r="V2319">
            <v>0</v>
          </cell>
          <cell r="W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36</v>
          </cell>
          <cell r="AE2319">
            <v>314000</v>
          </cell>
          <cell r="AF2319">
            <v>0</v>
          </cell>
          <cell r="AI2319">
            <v>2282</v>
          </cell>
          <cell r="AK2319">
            <v>0</v>
          </cell>
          <cell r="AM2319">
            <v>546</v>
          </cell>
          <cell r="AN2319">
            <v>1</v>
          </cell>
          <cell r="AO2319">
            <v>393216</v>
          </cell>
          <cell r="AQ2319">
            <v>0</v>
          </cell>
          <cell r="AR2319">
            <v>0</v>
          </cell>
          <cell r="AS2319" t="str">
            <v>Ы</v>
          </cell>
          <cell r="AT2319" t="str">
            <v>Ы</v>
          </cell>
          <cell r="AU2319">
            <v>0</v>
          </cell>
          <cell r="AV2319">
            <v>0</v>
          </cell>
          <cell r="AW2319">
            <v>23</v>
          </cell>
          <cell r="AX2319">
            <v>1</v>
          </cell>
          <cell r="AY2319">
            <v>0</v>
          </cell>
          <cell r="AZ2319">
            <v>0</v>
          </cell>
          <cell r="BA2319">
            <v>0</v>
          </cell>
          <cell r="BB2319">
            <v>0</v>
          </cell>
          <cell r="BC2319">
            <v>38828</v>
          </cell>
        </row>
        <row r="2320">
          <cell r="A2320">
            <v>2006</v>
          </cell>
          <cell r="B2320">
            <v>3</v>
          </cell>
          <cell r="C2320">
            <v>390</v>
          </cell>
          <cell r="D2320">
            <v>21</v>
          </cell>
          <cell r="E2320">
            <v>792020</v>
          </cell>
          <cell r="F2320">
            <v>0</v>
          </cell>
          <cell r="G2320" t="str">
            <v>Затраты по ШПЗ (основные)</v>
          </cell>
          <cell r="H2320">
            <v>2011</v>
          </cell>
          <cell r="I2320">
            <v>7920</v>
          </cell>
          <cell r="J2320">
            <v>10967.3</v>
          </cell>
          <cell r="K2320">
            <v>1</v>
          </cell>
          <cell r="L2320">
            <v>0</v>
          </cell>
          <cell r="M2320">
            <v>0</v>
          </cell>
          <cell r="N2320">
            <v>0</v>
          </cell>
          <cell r="R2320">
            <v>0</v>
          </cell>
          <cell r="S2320">
            <v>0</v>
          </cell>
          <cell r="T2320">
            <v>0</v>
          </cell>
          <cell r="U2320">
            <v>36</v>
          </cell>
          <cell r="V2320">
            <v>0</v>
          </cell>
          <cell r="W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36</v>
          </cell>
          <cell r="AE2320">
            <v>315000</v>
          </cell>
          <cell r="AF2320">
            <v>0</v>
          </cell>
          <cell r="AI2320">
            <v>2282</v>
          </cell>
          <cell r="AK2320">
            <v>0</v>
          </cell>
          <cell r="AM2320">
            <v>547</v>
          </cell>
          <cell r="AN2320">
            <v>1</v>
          </cell>
          <cell r="AO2320">
            <v>393216</v>
          </cell>
          <cell r="AQ2320">
            <v>0</v>
          </cell>
          <cell r="AR2320">
            <v>0</v>
          </cell>
          <cell r="AS2320" t="str">
            <v>Ы</v>
          </cell>
          <cell r="AT2320" t="str">
            <v>Ы</v>
          </cell>
          <cell r="AU2320">
            <v>0</v>
          </cell>
          <cell r="AV2320">
            <v>0</v>
          </cell>
          <cell r="AW2320">
            <v>23</v>
          </cell>
          <cell r="AX2320">
            <v>1</v>
          </cell>
          <cell r="AY2320">
            <v>0</v>
          </cell>
          <cell r="AZ2320">
            <v>0</v>
          </cell>
          <cell r="BA2320">
            <v>0</v>
          </cell>
          <cell r="BB2320">
            <v>0</v>
          </cell>
          <cell r="BC2320">
            <v>38828</v>
          </cell>
        </row>
        <row r="2321">
          <cell r="A2321">
            <v>2006</v>
          </cell>
          <cell r="B2321">
            <v>3</v>
          </cell>
          <cell r="C2321">
            <v>391</v>
          </cell>
          <cell r="D2321">
            <v>21</v>
          </cell>
          <cell r="E2321">
            <v>792020</v>
          </cell>
          <cell r="F2321">
            <v>0</v>
          </cell>
          <cell r="G2321" t="str">
            <v>Затраты по ШПЗ (основные)</v>
          </cell>
          <cell r="H2321">
            <v>2011</v>
          </cell>
          <cell r="I2321">
            <v>7920</v>
          </cell>
          <cell r="J2321">
            <v>509091</v>
          </cell>
          <cell r="K2321">
            <v>1</v>
          </cell>
          <cell r="L2321">
            <v>0</v>
          </cell>
          <cell r="M2321">
            <v>0</v>
          </cell>
          <cell r="N2321">
            <v>0</v>
          </cell>
          <cell r="R2321">
            <v>0</v>
          </cell>
          <cell r="S2321">
            <v>0</v>
          </cell>
          <cell r="T2321">
            <v>0</v>
          </cell>
          <cell r="U2321">
            <v>36</v>
          </cell>
          <cell r="V2321">
            <v>0</v>
          </cell>
          <cell r="W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36</v>
          </cell>
          <cell r="AE2321">
            <v>410000</v>
          </cell>
          <cell r="AF2321">
            <v>0</v>
          </cell>
          <cell r="AI2321">
            <v>2282</v>
          </cell>
          <cell r="AK2321">
            <v>0</v>
          </cell>
          <cell r="AM2321">
            <v>548</v>
          </cell>
          <cell r="AN2321">
            <v>1</v>
          </cell>
          <cell r="AO2321">
            <v>393216</v>
          </cell>
          <cell r="AQ2321">
            <v>0</v>
          </cell>
          <cell r="AR2321">
            <v>0</v>
          </cell>
          <cell r="AS2321" t="str">
            <v>Ы</v>
          </cell>
          <cell r="AT2321" t="str">
            <v>Ы</v>
          </cell>
          <cell r="AU2321">
            <v>0</v>
          </cell>
          <cell r="AV2321">
            <v>0</v>
          </cell>
          <cell r="AW2321">
            <v>23</v>
          </cell>
          <cell r="AX2321">
            <v>1</v>
          </cell>
          <cell r="AY2321">
            <v>0</v>
          </cell>
          <cell r="AZ2321">
            <v>0</v>
          </cell>
          <cell r="BA2321">
            <v>0</v>
          </cell>
          <cell r="BB2321">
            <v>0</v>
          </cell>
          <cell r="BC2321">
            <v>38828</v>
          </cell>
        </row>
        <row r="2322">
          <cell r="A2322">
            <v>2006</v>
          </cell>
          <cell r="B2322">
            <v>3</v>
          </cell>
          <cell r="C2322">
            <v>392</v>
          </cell>
          <cell r="D2322">
            <v>21</v>
          </cell>
          <cell r="E2322">
            <v>792020</v>
          </cell>
          <cell r="F2322">
            <v>0</v>
          </cell>
          <cell r="G2322" t="str">
            <v>Затраты по ШПЗ (основные)</v>
          </cell>
          <cell r="H2322">
            <v>2011</v>
          </cell>
          <cell r="I2322">
            <v>7920</v>
          </cell>
          <cell r="J2322">
            <v>12430</v>
          </cell>
          <cell r="K2322">
            <v>1</v>
          </cell>
          <cell r="L2322">
            <v>0</v>
          </cell>
          <cell r="M2322">
            <v>0</v>
          </cell>
          <cell r="N2322">
            <v>0</v>
          </cell>
          <cell r="R2322">
            <v>0</v>
          </cell>
          <cell r="S2322">
            <v>0</v>
          </cell>
          <cell r="T2322">
            <v>0</v>
          </cell>
          <cell r="U2322">
            <v>36</v>
          </cell>
          <cell r="V2322">
            <v>0</v>
          </cell>
          <cell r="W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36</v>
          </cell>
          <cell r="AE2322">
            <v>410200</v>
          </cell>
          <cell r="AF2322">
            <v>0</v>
          </cell>
          <cell r="AI2322">
            <v>2282</v>
          </cell>
          <cell r="AK2322">
            <v>0</v>
          </cell>
          <cell r="AM2322">
            <v>549</v>
          </cell>
          <cell r="AN2322">
            <v>1</v>
          </cell>
          <cell r="AO2322">
            <v>393216</v>
          </cell>
          <cell r="AQ2322">
            <v>0</v>
          </cell>
          <cell r="AR2322">
            <v>0</v>
          </cell>
          <cell r="AS2322" t="str">
            <v>Ы</v>
          </cell>
          <cell r="AT2322" t="str">
            <v>Ы</v>
          </cell>
          <cell r="AU2322">
            <v>0</v>
          </cell>
          <cell r="AV2322">
            <v>0</v>
          </cell>
          <cell r="AW2322">
            <v>23</v>
          </cell>
          <cell r="AX2322">
            <v>1</v>
          </cell>
          <cell r="AY2322">
            <v>0</v>
          </cell>
          <cell r="AZ2322">
            <v>0</v>
          </cell>
          <cell r="BA2322">
            <v>0</v>
          </cell>
          <cell r="BB2322">
            <v>0</v>
          </cell>
          <cell r="BC2322">
            <v>38828</v>
          </cell>
        </row>
        <row r="2323">
          <cell r="A2323">
            <v>2006</v>
          </cell>
          <cell r="B2323">
            <v>3</v>
          </cell>
          <cell r="C2323">
            <v>393</v>
          </cell>
          <cell r="D2323">
            <v>21</v>
          </cell>
          <cell r="E2323">
            <v>792020</v>
          </cell>
          <cell r="F2323">
            <v>0</v>
          </cell>
          <cell r="G2323" t="str">
            <v>Затраты по ШПЗ (основные)</v>
          </cell>
          <cell r="H2323">
            <v>2011</v>
          </cell>
          <cell r="I2323">
            <v>7920</v>
          </cell>
          <cell r="J2323">
            <v>82321</v>
          </cell>
          <cell r="K2323">
            <v>1</v>
          </cell>
          <cell r="L2323">
            <v>0</v>
          </cell>
          <cell r="M2323">
            <v>0</v>
          </cell>
          <cell r="N2323">
            <v>0</v>
          </cell>
          <cell r="R2323">
            <v>0</v>
          </cell>
          <cell r="S2323">
            <v>0</v>
          </cell>
          <cell r="T2323">
            <v>0</v>
          </cell>
          <cell r="U2323">
            <v>36</v>
          </cell>
          <cell r="V2323">
            <v>0</v>
          </cell>
          <cell r="W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36</v>
          </cell>
          <cell r="AE2323">
            <v>420000</v>
          </cell>
          <cell r="AF2323">
            <v>0</v>
          </cell>
          <cell r="AI2323">
            <v>2282</v>
          </cell>
          <cell r="AK2323">
            <v>0</v>
          </cell>
          <cell r="AM2323">
            <v>550</v>
          </cell>
          <cell r="AN2323">
            <v>1</v>
          </cell>
          <cell r="AO2323">
            <v>393216</v>
          </cell>
          <cell r="AQ2323">
            <v>0</v>
          </cell>
          <cell r="AR2323">
            <v>0</v>
          </cell>
          <cell r="AS2323" t="str">
            <v>Ы</v>
          </cell>
          <cell r="AT2323" t="str">
            <v>Ы</v>
          </cell>
          <cell r="AU2323">
            <v>0</v>
          </cell>
          <cell r="AV2323">
            <v>0</v>
          </cell>
          <cell r="AW2323">
            <v>23</v>
          </cell>
          <cell r="AX2323">
            <v>1</v>
          </cell>
          <cell r="AY2323">
            <v>0</v>
          </cell>
          <cell r="AZ2323">
            <v>0</v>
          </cell>
          <cell r="BA2323">
            <v>0</v>
          </cell>
          <cell r="BB2323">
            <v>0</v>
          </cell>
          <cell r="BC2323">
            <v>38828</v>
          </cell>
        </row>
        <row r="2324">
          <cell r="A2324">
            <v>2006</v>
          </cell>
          <cell r="B2324">
            <v>3</v>
          </cell>
          <cell r="C2324">
            <v>394</v>
          </cell>
          <cell r="D2324">
            <v>21</v>
          </cell>
          <cell r="E2324">
            <v>792020</v>
          </cell>
          <cell r="F2324">
            <v>0</v>
          </cell>
          <cell r="G2324" t="str">
            <v>Затраты по ШПЗ (основные)</v>
          </cell>
          <cell r="H2324">
            <v>2011</v>
          </cell>
          <cell r="I2324">
            <v>7920</v>
          </cell>
          <cell r="J2324">
            <v>81172</v>
          </cell>
          <cell r="K2324">
            <v>1</v>
          </cell>
          <cell r="L2324">
            <v>0</v>
          </cell>
          <cell r="M2324">
            <v>0</v>
          </cell>
          <cell r="N2324">
            <v>0</v>
          </cell>
          <cell r="R2324">
            <v>0</v>
          </cell>
          <cell r="S2324">
            <v>0</v>
          </cell>
          <cell r="T2324">
            <v>0</v>
          </cell>
          <cell r="U2324">
            <v>36</v>
          </cell>
          <cell r="V2324">
            <v>0</v>
          </cell>
          <cell r="W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36</v>
          </cell>
          <cell r="AE2324">
            <v>430000</v>
          </cell>
          <cell r="AF2324">
            <v>0</v>
          </cell>
          <cell r="AI2324">
            <v>2282</v>
          </cell>
          <cell r="AK2324">
            <v>0</v>
          </cell>
          <cell r="AM2324">
            <v>551</v>
          </cell>
          <cell r="AN2324">
            <v>1</v>
          </cell>
          <cell r="AO2324">
            <v>393216</v>
          </cell>
          <cell r="AQ2324">
            <v>0</v>
          </cell>
          <cell r="AR2324">
            <v>0</v>
          </cell>
          <cell r="AS2324" t="str">
            <v>Ы</v>
          </cell>
          <cell r="AT2324" t="str">
            <v>Ы</v>
          </cell>
          <cell r="AU2324">
            <v>0</v>
          </cell>
          <cell r="AV2324">
            <v>0</v>
          </cell>
          <cell r="AW2324">
            <v>23</v>
          </cell>
          <cell r="AX2324">
            <v>1</v>
          </cell>
          <cell r="AY2324">
            <v>0</v>
          </cell>
          <cell r="AZ2324">
            <v>0</v>
          </cell>
          <cell r="BA2324">
            <v>0</v>
          </cell>
          <cell r="BB2324">
            <v>0</v>
          </cell>
          <cell r="BC2324">
            <v>38828</v>
          </cell>
        </row>
        <row r="2325">
          <cell r="A2325">
            <v>2006</v>
          </cell>
          <cell r="B2325">
            <v>3</v>
          </cell>
          <cell r="C2325">
            <v>395</v>
          </cell>
          <cell r="D2325">
            <v>21</v>
          </cell>
          <cell r="E2325">
            <v>792020</v>
          </cell>
          <cell r="F2325">
            <v>0</v>
          </cell>
          <cell r="G2325" t="str">
            <v>Затраты по ШПЗ (основные)</v>
          </cell>
          <cell r="H2325">
            <v>2011</v>
          </cell>
          <cell r="I2325">
            <v>7920</v>
          </cell>
          <cell r="J2325">
            <v>568260</v>
          </cell>
          <cell r="K2325">
            <v>1</v>
          </cell>
          <cell r="L2325">
            <v>0</v>
          </cell>
          <cell r="M2325">
            <v>0</v>
          </cell>
          <cell r="N2325">
            <v>0</v>
          </cell>
          <cell r="R2325">
            <v>0</v>
          </cell>
          <cell r="S2325">
            <v>0</v>
          </cell>
          <cell r="T2325">
            <v>0</v>
          </cell>
          <cell r="U2325">
            <v>36</v>
          </cell>
          <cell r="V2325">
            <v>0</v>
          </cell>
          <cell r="W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36</v>
          </cell>
          <cell r="AE2325">
            <v>430110</v>
          </cell>
          <cell r="AF2325">
            <v>0</v>
          </cell>
          <cell r="AI2325">
            <v>2282</v>
          </cell>
          <cell r="AK2325">
            <v>0</v>
          </cell>
          <cell r="AM2325">
            <v>552</v>
          </cell>
          <cell r="AN2325">
            <v>1</v>
          </cell>
          <cell r="AO2325">
            <v>393216</v>
          </cell>
          <cell r="AQ2325">
            <v>0</v>
          </cell>
          <cell r="AR2325">
            <v>0</v>
          </cell>
          <cell r="AS2325" t="str">
            <v>Ы</v>
          </cell>
          <cell r="AT2325" t="str">
            <v>Ы</v>
          </cell>
          <cell r="AU2325">
            <v>0</v>
          </cell>
          <cell r="AV2325">
            <v>0</v>
          </cell>
          <cell r="AW2325">
            <v>23</v>
          </cell>
          <cell r="AX2325">
            <v>1</v>
          </cell>
          <cell r="AY2325">
            <v>0</v>
          </cell>
          <cell r="AZ2325">
            <v>0</v>
          </cell>
          <cell r="BA2325">
            <v>0</v>
          </cell>
          <cell r="BB2325">
            <v>0</v>
          </cell>
          <cell r="BC2325">
            <v>38828</v>
          </cell>
        </row>
        <row r="2326">
          <cell r="A2326">
            <v>2006</v>
          </cell>
          <cell r="B2326">
            <v>3</v>
          </cell>
          <cell r="C2326">
            <v>396</v>
          </cell>
          <cell r="D2326">
            <v>21</v>
          </cell>
          <cell r="E2326">
            <v>792020</v>
          </cell>
          <cell r="F2326">
            <v>0</v>
          </cell>
          <cell r="G2326" t="str">
            <v>Затраты по ШПЗ (основные)</v>
          </cell>
          <cell r="H2326">
            <v>2011</v>
          </cell>
          <cell r="I2326">
            <v>7920</v>
          </cell>
          <cell r="J2326">
            <v>207683</v>
          </cell>
          <cell r="K2326">
            <v>1</v>
          </cell>
          <cell r="L2326">
            <v>0</v>
          </cell>
          <cell r="M2326">
            <v>0</v>
          </cell>
          <cell r="N2326">
            <v>0</v>
          </cell>
          <cell r="R2326">
            <v>0</v>
          </cell>
          <cell r="S2326">
            <v>0</v>
          </cell>
          <cell r="T2326">
            <v>0</v>
          </cell>
          <cell r="U2326">
            <v>36</v>
          </cell>
          <cell r="V2326">
            <v>0</v>
          </cell>
          <cell r="W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36</v>
          </cell>
          <cell r="AE2326">
            <v>430120</v>
          </cell>
          <cell r="AF2326">
            <v>0</v>
          </cell>
          <cell r="AI2326">
            <v>2282</v>
          </cell>
          <cell r="AK2326">
            <v>0</v>
          </cell>
          <cell r="AM2326">
            <v>553</v>
          </cell>
          <cell r="AN2326">
            <v>1</v>
          </cell>
          <cell r="AO2326">
            <v>393216</v>
          </cell>
          <cell r="AQ2326">
            <v>0</v>
          </cell>
          <cell r="AR2326">
            <v>0</v>
          </cell>
          <cell r="AS2326" t="str">
            <v>Ы</v>
          </cell>
          <cell r="AT2326" t="str">
            <v>Ы</v>
          </cell>
          <cell r="AU2326">
            <v>0</v>
          </cell>
          <cell r="AV2326">
            <v>0</v>
          </cell>
          <cell r="AW2326">
            <v>23</v>
          </cell>
          <cell r="AX2326">
            <v>1</v>
          </cell>
          <cell r="AY2326">
            <v>0</v>
          </cell>
          <cell r="AZ2326">
            <v>0</v>
          </cell>
          <cell r="BA2326">
            <v>0</v>
          </cell>
          <cell r="BB2326">
            <v>0</v>
          </cell>
          <cell r="BC2326">
            <v>38828</v>
          </cell>
        </row>
        <row r="2327">
          <cell r="A2327">
            <v>2006</v>
          </cell>
          <cell r="B2327">
            <v>3</v>
          </cell>
          <cell r="C2327">
            <v>397</v>
          </cell>
          <cell r="D2327">
            <v>21</v>
          </cell>
          <cell r="E2327">
            <v>792020</v>
          </cell>
          <cell r="F2327">
            <v>0</v>
          </cell>
          <cell r="G2327" t="str">
            <v>Затраты по ШПЗ (основные)</v>
          </cell>
          <cell r="H2327">
            <v>2011</v>
          </cell>
          <cell r="I2327">
            <v>7920</v>
          </cell>
          <cell r="J2327">
            <v>651840</v>
          </cell>
          <cell r="K2327">
            <v>1</v>
          </cell>
          <cell r="L2327">
            <v>0</v>
          </cell>
          <cell r="M2327">
            <v>0</v>
          </cell>
          <cell r="N2327">
            <v>0</v>
          </cell>
          <cell r="R2327">
            <v>0</v>
          </cell>
          <cell r="S2327">
            <v>0</v>
          </cell>
          <cell r="T2327">
            <v>0</v>
          </cell>
          <cell r="U2327">
            <v>36</v>
          </cell>
          <cell r="V2327">
            <v>0</v>
          </cell>
          <cell r="W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36</v>
          </cell>
          <cell r="AE2327">
            <v>430130</v>
          </cell>
          <cell r="AF2327">
            <v>0</v>
          </cell>
          <cell r="AI2327">
            <v>2282</v>
          </cell>
          <cell r="AK2327">
            <v>0</v>
          </cell>
          <cell r="AM2327">
            <v>554</v>
          </cell>
          <cell r="AN2327">
            <v>1</v>
          </cell>
          <cell r="AO2327">
            <v>393216</v>
          </cell>
          <cell r="AQ2327">
            <v>0</v>
          </cell>
          <cell r="AR2327">
            <v>0</v>
          </cell>
          <cell r="AS2327" t="str">
            <v>Ы</v>
          </cell>
          <cell r="AT2327" t="str">
            <v>Ы</v>
          </cell>
          <cell r="AU2327">
            <v>0</v>
          </cell>
          <cell r="AV2327">
            <v>0</v>
          </cell>
          <cell r="AW2327">
            <v>23</v>
          </cell>
          <cell r="AX2327">
            <v>1</v>
          </cell>
          <cell r="AY2327">
            <v>0</v>
          </cell>
          <cell r="AZ2327">
            <v>0</v>
          </cell>
          <cell r="BA2327">
            <v>0</v>
          </cell>
          <cell r="BB2327">
            <v>0</v>
          </cell>
          <cell r="BC2327">
            <v>38828</v>
          </cell>
        </row>
        <row r="2328">
          <cell r="A2328">
            <v>2006</v>
          </cell>
          <cell r="B2328">
            <v>3</v>
          </cell>
          <cell r="C2328">
            <v>398</v>
          </cell>
          <cell r="D2328">
            <v>21</v>
          </cell>
          <cell r="E2328">
            <v>792020</v>
          </cell>
          <cell r="F2328">
            <v>0</v>
          </cell>
          <cell r="G2328" t="str">
            <v>Затраты по ШПЗ (основные)</v>
          </cell>
          <cell r="H2328">
            <v>2011</v>
          </cell>
          <cell r="I2328">
            <v>7920</v>
          </cell>
          <cell r="J2328">
            <v>560413</v>
          </cell>
          <cell r="K2328">
            <v>1</v>
          </cell>
          <cell r="L2328">
            <v>0</v>
          </cell>
          <cell r="M2328">
            <v>0</v>
          </cell>
          <cell r="N2328">
            <v>0</v>
          </cell>
          <cell r="R2328">
            <v>0</v>
          </cell>
          <cell r="S2328">
            <v>0</v>
          </cell>
          <cell r="T2328">
            <v>0</v>
          </cell>
          <cell r="U2328">
            <v>36</v>
          </cell>
          <cell r="V2328">
            <v>0</v>
          </cell>
          <cell r="W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36</v>
          </cell>
          <cell r="AE2328">
            <v>430140</v>
          </cell>
          <cell r="AF2328">
            <v>0</v>
          </cell>
          <cell r="AI2328">
            <v>2282</v>
          </cell>
          <cell r="AK2328">
            <v>0</v>
          </cell>
          <cell r="AM2328">
            <v>555</v>
          </cell>
          <cell r="AN2328">
            <v>1</v>
          </cell>
          <cell r="AO2328">
            <v>393216</v>
          </cell>
          <cell r="AQ2328">
            <v>0</v>
          </cell>
          <cell r="AR2328">
            <v>0</v>
          </cell>
          <cell r="AS2328" t="str">
            <v>Ы</v>
          </cell>
          <cell r="AT2328" t="str">
            <v>Ы</v>
          </cell>
          <cell r="AU2328">
            <v>0</v>
          </cell>
          <cell r="AV2328">
            <v>0</v>
          </cell>
          <cell r="AW2328">
            <v>23</v>
          </cell>
          <cell r="AX2328">
            <v>1</v>
          </cell>
          <cell r="AY2328">
            <v>0</v>
          </cell>
          <cell r="AZ2328">
            <v>0</v>
          </cell>
          <cell r="BA2328">
            <v>0</v>
          </cell>
          <cell r="BB2328">
            <v>0</v>
          </cell>
          <cell r="BC2328">
            <v>38828</v>
          </cell>
        </row>
        <row r="2329">
          <cell r="A2329">
            <v>2006</v>
          </cell>
          <cell r="B2329">
            <v>3</v>
          </cell>
          <cell r="C2329">
            <v>399</v>
          </cell>
          <cell r="D2329">
            <v>21</v>
          </cell>
          <cell r="E2329">
            <v>792020</v>
          </cell>
          <cell r="F2329">
            <v>0</v>
          </cell>
          <cell r="G2329" t="str">
            <v>Затраты по ШПЗ (основные)</v>
          </cell>
          <cell r="H2329">
            <v>2011</v>
          </cell>
          <cell r="I2329">
            <v>7920</v>
          </cell>
          <cell r="J2329">
            <v>90371</v>
          </cell>
          <cell r="K2329">
            <v>1</v>
          </cell>
          <cell r="L2329">
            <v>0</v>
          </cell>
          <cell r="M2329">
            <v>0</v>
          </cell>
          <cell r="N2329">
            <v>0</v>
          </cell>
          <cell r="R2329">
            <v>0</v>
          </cell>
          <cell r="S2329">
            <v>0</v>
          </cell>
          <cell r="T2329">
            <v>0</v>
          </cell>
          <cell r="U2329">
            <v>36</v>
          </cell>
          <cell r="V2329">
            <v>0</v>
          </cell>
          <cell r="W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36</v>
          </cell>
          <cell r="AE2329">
            <v>430230</v>
          </cell>
          <cell r="AF2329">
            <v>0</v>
          </cell>
          <cell r="AI2329">
            <v>2282</v>
          </cell>
          <cell r="AK2329">
            <v>0</v>
          </cell>
          <cell r="AM2329">
            <v>556</v>
          </cell>
          <cell r="AN2329">
            <v>1</v>
          </cell>
          <cell r="AO2329">
            <v>393216</v>
          </cell>
          <cell r="AQ2329">
            <v>0</v>
          </cell>
          <cell r="AR2329">
            <v>0</v>
          </cell>
          <cell r="AS2329" t="str">
            <v>Ы</v>
          </cell>
          <cell r="AT2329" t="str">
            <v>Ы</v>
          </cell>
          <cell r="AU2329">
            <v>0</v>
          </cell>
          <cell r="AV2329">
            <v>0</v>
          </cell>
          <cell r="AW2329">
            <v>23</v>
          </cell>
          <cell r="AX2329">
            <v>1</v>
          </cell>
          <cell r="AY2329">
            <v>0</v>
          </cell>
          <cell r="AZ2329">
            <v>0</v>
          </cell>
          <cell r="BA2329">
            <v>0</v>
          </cell>
          <cell r="BB2329">
            <v>0</v>
          </cell>
          <cell r="BC2329">
            <v>38828</v>
          </cell>
        </row>
        <row r="2330">
          <cell r="A2330">
            <v>2006</v>
          </cell>
          <cell r="B2330">
            <v>3</v>
          </cell>
          <cell r="C2330">
            <v>400</v>
          </cell>
          <cell r="D2330">
            <v>21</v>
          </cell>
          <cell r="E2330">
            <v>792020</v>
          </cell>
          <cell r="F2330">
            <v>0</v>
          </cell>
          <cell r="G2330" t="str">
            <v>Затраты по ШПЗ (основные)</v>
          </cell>
          <cell r="H2330">
            <v>2011</v>
          </cell>
          <cell r="I2330">
            <v>7920</v>
          </cell>
          <cell r="J2330">
            <v>18533</v>
          </cell>
          <cell r="K2330">
            <v>1</v>
          </cell>
          <cell r="L2330">
            <v>0</v>
          </cell>
          <cell r="M2330">
            <v>0</v>
          </cell>
          <cell r="N2330">
            <v>0</v>
          </cell>
          <cell r="R2330">
            <v>0</v>
          </cell>
          <cell r="S2330">
            <v>0</v>
          </cell>
          <cell r="T2330">
            <v>0</v>
          </cell>
          <cell r="U2330">
            <v>36</v>
          </cell>
          <cell r="V2330">
            <v>0</v>
          </cell>
          <cell r="W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36</v>
          </cell>
          <cell r="AE2330">
            <v>430240</v>
          </cell>
          <cell r="AF2330">
            <v>0</v>
          </cell>
          <cell r="AI2330">
            <v>2282</v>
          </cell>
          <cell r="AK2330">
            <v>0</v>
          </cell>
          <cell r="AM2330">
            <v>557</v>
          </cell>
          <cell r="AN2330">
            <v>1</v>
          </cell>
          <cell r="AO2330">
            <v>393216</v>
          </cell>
          <cell r="AQ2330">
            <v>0</v>
          </cell>
          <cell r="AR2330">
            <v>0</v>
          </cell>
          <cell r="AS2330" t="str">
            <v>Ы</v>
          </cell>
          <cell r="AT2330" t="str">
            <v>Ы</v>
          </cell>
          <cell r="AU2330">
            <v>0</v>
          </cell>
          <cell r="AV2330">
            <v>0</v>
          </cell>
          <cell r="AW2330">
            <v>23</v>
          </cell>
          <cell r="AX2330">
            <v>1</v>
          </cell>
          <cell r="AY2330">
            <v>0</v>
          </cell>
          <cell r="AZ2330">
            <v>0</v>
          </cell>
          <cell r="BA2330">
            <v>0</v>
          </cell>
          <cell r="BB2330">
            <v>0</v>
          </cell>
          <cell r="BC2330">
            <v>38828</v>
          </cell>
        </row>
        <row r="2331">
          <cell r="A2331">
            <v>2006</v>
          </cell>
          <cell r="B2331">
            <v>3</v>
          </cell>
          <cell r="C2331">
            <v>401</v>
          </cell>
          <cell r="D2331">
            <v>21</v>
          </cell>
          <cell r="E2331">
            <v>792020</v>
          </cell>
          <cell r="F2331">
            <v>0</v>
          </cell>
          <cell r="G2331" t="str">
            <v>Затраты по ШПЗ (основные)</v>
          </cell>
          <cell r="H2331">
            <v>2011</v>
          </cell>
          <cell r="I2331">
            <v>7920</v>
          </cell>
          <cell r="J2331">
            <v>41218</v>
          </cell>
          <cell r="K2331">
            <v>1</v>
          </cell>
          <cell r="L2331">
            <v>0</v>
          </cell>
          <cell r="M2331">
            <v>0</v>
          </cell>
          <cell r="N2331">
            <v>0</v>
          </cell>
          <cell r="R2331">
            <v>0</v>
          </cell>
          <cell r="S2331">
            <v>0</v>
          </cell>
          <cell r="T2331">
            <v>0</v>
          </cell>
          <cell r="U2331">
            <v>36</v>
          </cell>
          <cell r="V2331">
            <v>0</v>
          </cell>
          <cell r="W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36</v>
          </cell>
          <cell r="AE2331">
            <v>450000</v>
          </cell>
          <cell r="AF2331">
            <v>0</v>
          </cell>
          <cell r="AI2331">
            <v>2282</v>
          </cell>
          <cell r="AK2331">
            <v>0</v>
          </cell>
          <cell r="AM2331">
            <v>558</v>
          </cell>
          <cell r="AN2331">
            <v>1</v>
          </cell>
          <cell r="AO2331">
            <v>393216</v>
          </cell>
          <cell r="AQ2331">
            <v>0</v>
          </cell>
          <cell r="AR2331">
            <v>0</v>
          </cell>
          <cell r="AS2331" t="str">
            <v>Ы</v>
          </cell>
          <cell r="AT2331" t="str">
            <v>Ы</v>
          </cell>
          <cell r="AU2331">
            <v>0</v>
          </cell>
          <cell r="AV2331">
            <v>0</v>
          </cell>
          <cell r="AW2331">
            <v>23</v>
          </cell>
          <cell r="AX2331">
            <v>1</v>
          </cell>
          <cell r="AY2331">
            <v>0</v>
          </cell>
          <cell r="AZ2331">
            <v>0</v>
          </cell>
          <cell r="BA2331">
            <v>0</v>
          </cell>
          <cell r="BB2331">
            <v>0</v>
          </cell>
          <cell r="BC2331">
            <v>38828</v>
          </cell>
        </row>
        <row r="2332">
          <cell r="A2332">
            <v>2006</v>
          </cell>
          <cell r="B2332">
            <v>3</v>
          </cell>
          <cell r="C2332">
            <v>402</v>
          </cell>
          <cell r="D2332">
            <v>21</v>
          </cell>
          <cell r="E2332">
            <v>792020</v>
          </cell>
          <cell r="F2332">
            <v>0</v>
          </cell>
          <cell r="G2332" t="str">
            <v>Затраты по ШПЗ (основные)</v>
          </cell>
          <cell r="H2332">
            <v>2011</v>
          </cell>
          <cell r="I2332">
            <v>7920</v>
          </cell>
          <cell r="J2332">
            <v>19402</v>
          </cell>
          <cell r="K2332">
            <v>1</v>
          </cell>
          <cell r="L2332">
            <v>0</v>
          </cell>
          <cell r="M2332">
            <v>0</v>
          </cell>
          <cell r="N2332">
            <v>0</v>
          </cell>
          <cell r="R2332">
            <v>0</v>
          </cell>
          <cell r="S2332">
            <v>0</v>
          </cell>
          <cell r="T2332">
            <v>0</v>
          </cell>
          <cell r="U2332">
            <v>36</v>
          </cell>
          <cell r="V2332">
            <v>0</v>
          </cell>
          <cell r="W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36</v>
          </cell>
          <cell r="AE2332">
            <v>460000</v>
          </cell>
          <cell r="AF2332">
            <v>0</v>
          </cell>
          <cell r="AI2332">
            <v>2282</v>
          </cell>
          <cell r="AK2332">
            <v>0</v>
          </cell>
          <cell r="AM2332">
            <v>559</v>
          </cell>
          <cell r="AN2332">
            <v>1</v>
          </cell>
          <cell r="AO2332">
            <v>393216</v>
          </cell>
          <cell r="AQ2332">
            <v>0</v>
          </cell>
          <cell r="AR2332">
            <v>0</v>
          </cell>
          <cell r="AS2332" t="str">
            <v>Ы</v>
          </cell>
          <cell r="AT2332" t="str">
            <v>Ы</v>
          </cell>
          <cell r="AU2332">
            <v>0</v>
          </cell>
          <cell r="AV2332">
            <v>0</v>
          </cell>
          <cell r="AW2332">
            <v>23</v>
          </cell>
          <cell r="AX2332">
            <v>1</v>
          </cell>
          <cell r="AY2332">
            <v>0</v>
          </cell>
          <cell r="AZ2332">
            <v>0</v>
          </cell>
          <cell r="BA2332">
            <v>0</v>
          </cell>
          <cell r="BB2332">
            <v>0</v>
          </cell>
          <cell r="BC2332">
            <v>38828</v>
          </cell>
        </row>
        <row r="2333">
          <cell r="A2333">
            <v>2006</v>
          </cell>
          <cell r="B2333">
            <v>3</v>
          </cell>
          <cell r="C2333">
            <v>403</v>
          </cell>
          <cell r="D2333">
            <v>21</v>
          </cell>
          <cell r="E2333">
            <v>792020</v>
          </cell>
          <cell r="F2333">
            <v>0</v>
          </cell>
          <cell r="G2333" t="str">
            <v>Затраты по ШПЗ (основные)</v>
          </cell>
          <cell r="H2333">
            <v>2011</v>
          </cell>
          <cell r="I2333">
            <v>7920</v>
          </cell>
          <cell r="J2333">
            <v>2697</v>
          </cell>
          <cell r="K2333">
            <v>1</v>
          </cell>
          <cell r="L2333">
            <v>0</v>
          </cell>
          <cell r="M2333">
            <v>0</v>
          </cell>
          <cell r="N2333">
            <v>0</v>
          </cell>
          <cell r="R2333">
            <v>0</v>
          </cell>
          <cell r="S2333">
            <v>0</v>
          </cell>
          <cell r="T2333">
            <v>0</v>
          </cell>
          <cell r="U2333">
            <v>36</v>
          </cell>
          <cell r="V2333">
            <v>0</v>
          </cell>
          <cell r="W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36</v>
          </cell>
          <cell r="AE2333">
            <v>465000</v>
          </cell>
          <cell r="AF2333">
            <v>0</v>
          </cell>
          <cell r="AI2333">
            <v>2282</v>
          </cell>
          <cell r="AK2333">
            <v>0</v>
          </cell>
          <cell r="AM2333">
            <v>560</v>
          </cell>
          <cell r="AN2333">
            <v>1</v>
          </cell>
          <cell r="AO2333">
            <v>393216</v>
          </cell>
          <cell r="AQ2333">
            <v>0</v>
          </cell>
          <cell r="AR2333">
            <v>0</v>
          </cell>
          <cell r="AS2333" t="str">
            <v>Ы</v>
          </cell>
          <cell r="AT2333" t="str">
            <v>Ы</v>
          </cell>
          <cell r="AU2333">
            <v>0</v>
          </cell>
          <cell r="AV2333">
            <v>0</v>
          </cell>
          <cell r="AW2333">
            <v>23</v>
          </cell>
          <cell r="AX2333">
            <v>1</v>
          </cell>
          <cell r="AY2333">
            <v>0</v>
          </cell>
          <cell r="AZ2333">
            <v>0</v>
          </cell>
          <cell r="BA2333">
            <v>0</v>
          </cell>
          <cell r="BB2333">
            <v>0</v>
          </cell>
          <cell r="BC2333">
            <v>38828</v>
          </cell>
        </row>
        <row r="2334">
          <cell r="A2334">
            <v>2006</v>
          </cell>
          <cell r="B2334">
            <v>3</v>
          </cell>
          <cell r="C2334">
            <v>404</v>
          </cell>
          <cell r="D2334">
            <v>21</v>
          </cell>
          <cell r="E2334">
            <v>792020</v>
          </cell>
          <cell r="F2334">
            <v>0</v>
          </cell>
          <cell r="G2334" t="str">
            <v>Затраты по ШПЗ (основные)</v>
          </cell>
          <cell r="H2334">
            <v>2011</v>
          </cell>
          <cell r="I2334">
            <v>7920</v>
          </cell>
          <cell r="J2334">
            <v>71103</v>
          </cell>
          <cell r="K2334">
            <v>1</v>
          </cell>
          <cell r="L2334">
            <v>0</v>
          </cell>
          <cell r="M2334">
            <v>0</v>
          </cell>
          <cell r="N2334">
            <v>0</v>
          </cell>
          <cell r="R2334">
            <v>0</v>
          </cell>
          <cell r="S2334">
            <v>0</v>
          </cell>
          <cell r="T2334">
            <v>0</v>
          </cell>
          <cell r="U2334">
            <v>36</v>
          </cell>
          <cell r="V2334">
            <v>0</v>
          </cell>
          <cell r="W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36</v>
          </cell>
          <cell r="AE2334">
            <v>501102</v>
          </cell>
          <cell r="AF2334">
            <v>0</v>
          </cell>
          <cell r="AI2334">
            <v>2282</v>
          </cell>
          <cell r="AK2334">
            <v>0</v>
          </cell>
          <cell r="AM2334">
            <v>561</v>
          </cell>
          <cell r="AN2334">
            <v>1</v>
          </cell>
          <cell r="AO2334">
            <v>393216</v>
          </cell>
          <cell r="AQ2334">
            <v>0</v>
          </cell>
          <cell r="AR2334">
            <v>0</v>
          </cell>
          <cell r="AS2334" t="str">
            <v>Ы</v>
          </cell>
          <cell r="AT2334" t="str">
            <v>Ы</v>
          </cell>
          <cell r="AU2334">
            <v>0</v>
          </cell>
          <cell r="AV2334">
            <v>0</v>
          </cell>
          <cell r="AW2334">
            <v>23</v>
          </cell>
          <cell r="AX2334">
            <v>1</v>
          </cell>
          <cell r="AY2334">
            <v>0</v>
          </cell>
          <cell r="AZ2334">
            <v>0</v>
          </cell>
          <cell r="BA2334">
            <v>0</v>
          </cell>
          <cell r="BB2334">
            <v>0</v>
          </cell>
          <cell r="BC2334">
            <v>38828</v>
          </cell>
        </row>
        <row r="2335">
          <cell r="A2335">
            <v>2006</v>
          </cell>
          <cell r="B2335">
            <v>3</v>
          </cell>
          <cell r="C2335">
            <v>405</v>
          </cell>
          <cell r="D2335">
            <v>21</v>
          </cell>
          <cell r="E2335">
            <v>792020</v>
          </cell>
          <cell r="F2335">
            <v>0</v>
          </cell>
          <cell r="G2335" t="str">
            <v>Затраты по ШПЗ (основные)</v>
          </cell>
          <cell r="H2335">
            <v>2011</v>
          </cell>
          <cell r="I2335">
            <v>7920</v>
          </cell>
          <cell r="J2335">
            <v>136921.57999999999</v>
          </cell>
          <cell r="K2335">
            <v>1</v>
          </cell>
          <cell r="L2335">
            <v>0</v>
          </cell>
          <cell r="M2335">
            <v>0</v>
          </cell>
          <cell r="N2335">
            <v>0</v>
          </cell>
          <cell r="R2335">
            <v>0</v>
          </cell>
          <cell r="S2335">
            <v>0</v>
          </cell>
          <cell r="T2335">
            <v>0</v>
          </cell>
          <cell r="U2335">
            <v>36</v>
          </cell>
          <cell r="V2335">
            <v>0</v>
          </cell>
          <cell r="W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36</v>
          </cell>
          <cell r="AE2335">
            <v>501103</v>
          </cell>
          <cell r="AF2335">
            <v>0</v>
          </cell>
          <cell r="AI2335">
            <v>2282</v>
          </cell>
          <cell r="AK2335">
            <v>0</v>
          </cell>
          <cell r="AM2335">
            <v>562</v>
          </cell>
          <cell r="AN2335">
            <v>1</v>
          </cell>
          <cell r="AO2335">
            <v>393216</v>
          </cell>
          <cell r="AQ2335">
            <v>0</v>
          </cell>
          <cell r="AR2335">
            <v>0</v>
          </cell>
          <cell r="AS2335" t="str">
            <v>Ы</v>
          </cell>
          <cell r="AT2335" t="str">
            <v>Ы</v>
          </cell>
          <cell r="AU2335">
            <v>0</v>
          </cell>
          <cell r="AV2335">
            <v>0</v>
          </cell>
          <cell r="AW2335">
            <v>23</v>
          </cell>
          <cell r="AX2335">
            <v>1</v>
          </cell>
          <cell r="AY2335">
            <v>0</v>
          </cell>
          <cell r="AZ2335">
            <v>0</v>
          </cell>
          <cell r="BA2335">
            <v>0</v>
          </cell>
          <cell r="BB2335">
            <v>0</v>
          </cell>
          <cell r="BC2335">
            <v>38828</v>
          </cell>
        </row>
        <row r="2336">
          <cell r="A2336">
            <v>2006</v>
          </cell>
          <cell r="B2336">
            <v>3</v>
          </cell>
          <cell r="C2336">
            <v>406</v>
          </cell>
          <cell r="D2336">
            <v>21</v>
          </cell>
          <cell r="E2336">
            <v>792020</v>
          </cell>
          <cell r="F2336">
            <v>0</v>
          </cell>
          <cell r="G2336" t="str">
            <v>Затраты по ШПЗ (основные)</v>
          </cell>
          <cell r="H2336">
            <v>2011</v>
          </cell>
          <cell r="I2336">
            <v>7920</v>
          </cell>
          <cell r="J2336">
            <v>75481</v>
          </cell>
          <cell r="K2336">
            <v>1</v>
          </cell>
          <cell r="L2336">
            <v>0</v>
          </cell>
          <cell r="M2336">
            <v>0</v>
          </cell>
          <cell r="N2336">
            <v>0</v>
          </cell>
          <cell r="R2336">
            <v>0</v>
          </cell>
          <cell r="S2336">
            <v>0</v>
          </cell>
          <cell r="T2336">
            <v>0</v>
          </cell>
          <cell r="U2336">
            <v>36</v>
          </cell>
          <cell r="V2336">
            <v>0</v>
          </cell>
          <cell r="W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36</v>
          </cell>
          <cell r="AE2336">
            <v>501105</v>
          </cell>
          <cell r="AF2336">
            <v>0</v>
          </cell>
          <cell r="AI2336">
            <v>2282</v>
          </cell>
          <cell r="AK2336">
            <v>0</v>
          </cell>
          <cell r="AM2336">
            <v>563</v>
          </cell>
          <cell r="AN2336">
            <v>1</v>
          </cell>
          <cell r="AO2336">
            <v>393216</v>
          </cell>
          <cell r="AQ2336">
            <v>0</v>
          </cell>
          <cell r="AR2336">
            <v>0</v>
          </cell>
          <cell r="AS2336" t="str">
            <v>Ы</v>
          </cell>
          <cell r="AT2336" t="str">
            <v>Ы</v>
          </cell>
          <cell r="AU2336">
            <v>0</v>
          </cell>
          <cell r="AV2336">
            <v>0</v>
          </cell>
          <cell r="AW2336">
            <v>23</v>
          </cell>
          <cell r="AX2336">
            <v>1</v>
          </cell>
          <cell r="AY2336">
            <v>0</v>
          </cell>
          <cell r="AZ2336">
            <v>0</v>
          </cell>
          <cell r="BA2336">
            <v>0</v>
          </cell>
          <cell r="BB2336">
            <v>0</v>
          </cell>
          <cell r="BC2336">
            <v>38828</v>
          </cell>
        </row>
        <row r="2337">
          <cell r="A2337">
            <v>2006</v>
          </cell>
          <cell r="B2337">
            <v>3</v>
          </cell>
          <cell r="C2337">
            <v>407</v>
          </cell>
          <cell r="D2337">
            <v>21</v>
          </cell>
          <cell r="E2337">
            <v>792020</v>
          </cell>
          <cell r="F2337">
            <v>0</v>
          </cell>
          <cell r="G2337" t="str">
            <v>Затраты по ШПЗ (основные)</v>
          </cell>
          <cell r="H2337">
            <v>2011</v>
          </cell>
          <cell r="I2337">
            <v>7920</v>
          </cell>
          <cell r="J2337">
            <v>57388</v>
          </cell>
          <cell r="K2337">
            <v>1</v>
          </cell>
          <cell r="L2337">
            <v>0</v>
          </cell>
          <cell r="M2337">
            <v>0</v>
          </cell>
          <cell r="N2337">
            <v>0</v>
          </cell>
          <cell r="R2337">
            <v>0</v>
          </cell>
          <cell r="S2337">
            <v>0</v>
          </cell>
          <cell r="T2337">
            <v>0</v>
          </cell>
          <cell r="U2337">
            <v>36</v>
          </cell>
          <cell r="V2337">
            <v>0</v>
          </cell>
          <cell r="W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36</v>
          </cell>
          <cell r="AE2337">
            <v>501106</v>
          </cell>
          <cell r="AF2337">
            <v>0</v>
          </cell>
          <cell r="AI2337">
            <v>2282</v>
          </cell>
          <cell r="AK2337">
            <v>0</v>
          </cell>
          <cell r="AM2337">
            <v>564</v>
          </cell>
          <cell r="AN2337">
            <v>1</v>
          </cell>
          <cell r="AO2337">
            <v>393216</v>
          </cell>
          <cell r="AQ2337">
            <v>0</v>
          </cell>
          <cell r="AR2337">
            <v>0</v>
          </cell>
          <cell r="AS2337" t="str">
            <v>Ы</v>
          </cell>
          <cell r="AT2337" t="str">
            <v>Ы</v>
          </cell>
          <cell r="AU2337">
            <v>0</v>
          </cell>
          <cell r="AV2337">
            <v>0</v>
          </cell>
          <cell r="AW2337">
            <v>23</v>
          </cell>
          <cell r="AX2337">
            <v>1</v>
          </cell>
          <cell r="AY2337">
            <v>0</v>
          </cell>
          <cell r="AZ2337">
            <v>0</v>
          </cell>
          <cell r="BA2337">
            <v>0</v>
          </cell>
          <cell r="BB2337">
            <v>0</v>
          </cell>
          <cell r="BC2337">
            <v>38828</v>
          </cell>
        </row>
        <row r="2338">
          <cell r="A2338">
            <v>2006</v>
          </cell>
          <cell r="B2338">
            <v>3</v>
          </cell>
          <cell r="C2338">
            <v>408</v>
          </cell>
          <cell r="D2338">
            <v>21</v>
          </cell>
          <cell r="E2338">
            <v>792020</v>
          </cell>
          <cell r="F2338">
            <v>0</v>
          </cell>
          <cell r="G2338" t="str">
            <v>Затраты по ШПЗ (основные)</v>
          </cell>
          <cell r="H2338">
            <v>2011</v>
          </cell>
          <cell r="I2338">
            <v>7920</v>
          </cell>
          <cell r="J2338">
            <v>6400</v>
          </cell>
          <cell r="K2338">
            <v>1</v>
          </cell>
          <cell r="L2338">
            <v>0</v>
          </cell>
          <cell r="M2338">
            <v>0</v>
          </cell>
          <cell r="N2338">
            <v>0</v>
          </cell>
          <cell r="R2338">
            <v>0</v>
          </cell>
          <cell r="S2338">
            <v>0</v>
          </cell>
          <cell r="T2338">
            <v>0</v>
          </cell>
          <cell r="U2338">
            <v>36</v>
          </cell>
          <cell r="V2338">
            <v>0</v>
          </cell>
          <cell r="W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36</v>
          </cell>
          <cell r="AE2338">
            <v>504100</v>
          </cell>
          <cell r="AF2338">
            <v>0</v>
          </cell>
          <cell r="AI2338">
            <v>2282</v>
          </cell>
          <cell r="AK2338">
            <v>0</v>
          </cell>
          <cell r="AM2338">
            <v>565</v>
          </cell>
          <cell r="AN2338">
            <v>1</v>
          </cell>
          <cell r="AO2338">
            <v>393216</v>
          </cell>
          <cell r="AQ2338">
            <v>0</v>
          </cell>
          <cell r="AR2338">
            <v>0</v>
          </cell>
          <cell r="AS2338" t="str">
            <v>Ы</v>
          </cell>
          <cell r="AT2338" t="str">
            <v>Ы</v>
          </cell>
          <cell r="AU2338">
            <v>0</v>
          </cell>
          <cell r="AV2338">
            <v>0</v>
          </cell>
          <cell r="AW2338">
            <v>23</v>
          </cell>
          <cell r="AX2338">
            <v>1</v>
          </cell>
          <cell r="AY2338">
            <v>0</v>
          </cell>
          <cell r="AZ2338">
            <v>0</v>
          </cell>
          <cell r="BA2338">
            <v>0</v>
          </cell>
          <cell r="BB2338">
            <v>0</v>
          </cell>
          <cell r="BC2338">
            <v>38828</v>
          </cell>
        </row>
        <row r="2339">
          <cell r="A2339">
            <v>2006</v>
          </cell>
          <cell r="B2339">
            <v>3</v>
          </cell>
          <cell r="C2339">
            <v>409</v>
          </cell>
          <cell r="D2339">
            <v>21</v>
          </cell>
          <cell r="E2339">
            <v>792020</v>
          </cell>
          <cell r="F2339">
            <v>0</v>
          </cell>
          <cell r="G2339" t="str">
            <v>Затраты по ШПЗ (основные)</v>
          </cell>
          <cell r="H2339">
            <v>2011</v>
          </cell>
          <cell r="I2339">
            <v>7920</v>
          </cell>
          <cell r="J2339">
            <v>56881.36</v>
          </cell>
          <cell r="K2339">
            <v>1</v>
          </cell>
          <cell r="L2339">
            <v>0</v>
          </cell>
          <cell r="M2339">
            <v>0</v>
          </cell>
          <cell r="N2339">
            <v>0</v>
          </cell>
          <cell r="R2339">
            <v>0</v>
          </cell>
          <cell r="S2339">
            <v>0</v>
          </cell>
          <cell r="T2339">
            <v>0</v>
          </cell>
          <cell r="U2339">
            <v>36</v>
          </cell>
          <cell r="V2339">
            <v>0</v>
          </cell>
          <cell r="W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36</v>
          </cell>
          <cell r="AE2339">
            <v>504200</v>
          </cell>
          <cell r="AF2339">
            <v>0</v>
          </cell>
          <cell r="AI2339">
            <v>2282</v>
          </cell>
          <cell r="AK2339">
            <v>0</v>
          </cell>
          <cell r="AM2339">
            <v>566</v>
          </cell>
          <cell r="AN2339">
            <v>1</v>
          </cell>
          <cell r="AO2339">
            <v>393216</v>
          </cell>
          <cell r="AQ2339">
            <v>0</v>
          </cell>
          <cell r="AR2339">
            <v>0</v>
          </cell>
          <cell r="AS2339" t="str">
            <v>Ы</v>
          </cell>
          <cell r="AT2339" t="str">
            <v>Ы</v>
          </cell>
          <cell r="AU2339">
            <v>0</v>
          </cell>
          <cell r="AV2339">
            <v>0</v>
          </cell>
          <cell r="AW2339">
            <v>23</v>
          </cell>
          <cell r="AX2339">
            <v>1</v>
          </cell>
          <cell r="AY2339">
            <v>0</v>
          </cell>
          <cell r="AZ2339">
            <v>0</v>
          </cell>
          <cell r="BA2339">
            <v>0</v>
          </cell>
          <cell r="BB2339">
            <v>0</v>
          </cell>
          <cell r="BC2339">
            <v>38828</v>
          </cell>
        </row>
        <row r="2340">
          <cell r="A2340">
            <v>2006</v>
          </cell>
          <cell r="B2340">
            <v>3</v>
          </cell>
          <cell r="C2340">
            <v>410</v>
          </cell>
          <cell r="D2340">
            <v>21</v>
          </cell>
          <cell r="E2340">
            <v>792020</v>
          </cell>
          <cell r="F2340">
            <v>0</v>
          </cell>
          <cell r="G2340" t="str">
            <v>Затраты по ШПЗ (основные)</v>
          </cell>
          <cell r="H2340">
            <v>2011</v>
          </cell>
          <cell r="I2340">
            <v>7920</v>
          </cell>
          <cell r="J2340">
            <v>1755.3</v>
          </cell>
          <cell r="K2340">
            <v>1</v>
          </cell>
          <cell r="L2340">
            <v>0</v>
          </cell>
          <cell r="M2340">
            <v>0</v>
          </cell>
          <cell r="N2340">
            <v>0</v>
          </cell>
          <cell r="R2340">
            <v>0</v>
          </cell>
          <cell r="S2340">
            <v>0</v>
          </cell>
          <cell r="T2340">
            <v>0</v>
          </cell>
          <cell r="U2340">
            <v>36</v>
          </cell>
          <cell r="V2340">
            <v>0</v>
          </cell>
          <cell r="W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36</v>
          </cell>
          <cell r="AE2340">
            <v>504400</v>
          </cell>
          <cell r="AF2340">
            <v>0</v>
          </cell>
          <cell r="AI2340">
            <v>2282</v>
          </cell>
          <cell r="AK2340">
            <v>0</v>
          </cell>
          <cell r="AM2340">
            <v>567</v>
          </cell>
          <cell r="AN2340">
            <v>1</v>
          </cell>
          <cell r="AO2340">
            <v>393216</v>
          </cell>
          <cell r="AQ2340">
            <v>0</v>
          </cell>
          <cell r="AR2340">
            <v>0</v>
          </cell>
          <cell r="AS2340" t="str">
            <v>Ы</v>
          </cell>
          <cell r="AT2340" t="str">
            <v>Ы</v>
          </cell>
          <cell r="AU2340">
            <v>0</v>
          </cell>
          <cell r="AV2340">
            <v>0</v>
          </cell>
          <cell r="AW2340">
            <v>23</v>
          </cell>
          <cell r="AX2340">
            <v>1</v>
          </cell>
          <cell r="AY2340">
            <v>0</v>
          </cell>
          <cell r="AZ2340">
            <v>0</v>
          </cell>
          <cell r="BA2340">
            <v>0</v>
          </cell>
          <cell r="BB2340">
            <v>0</v>
          </cell>
          <cell r="BC2340">
            <v>38828</v>
          </cell>
        </row>
        <row r="2341">
          <cell r="A2341">
            <v>2006</v>
          </cell>
          <cell r="B2341">
            <v>3</v>
          </cell>
          <cell r="C2341">
            <v>411</v>
          </cell>
          <cell r="D2341">
            <v>21</v>
          </cell>
          <cell r="E2341">
            <v>792020</v>
          </cell>
          <cell r="F2341">
            <v>0</v>
          </cell>
          <cell r="G2341" t="str">
            <v>Затраты по ШПЗ (основные)</v>
          </cell>
          <cell r="H2341">
            <v>2011</v>
          </cell>
          <cell r="I2341">
            <v>7920</v>
          </cell>
          <cell r="J2341">
            <v>943</v>
          </cell>
          <cell r="K2341">
            <v>1</v>
          </cell>
          <cell r="L2341">
            <v>0</v>
          </cell>
          <cell r="M2341">
            <v>0</v>
          </cell>
          <cell r="N234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араметры"/>
      <sheetName val="Производство электроэнергии"/>
      <sheetName val="Производство теплоэнергии"/>
      <sheetName val="Передача электроэнергии"/>
      <sheetName val="Передача теплоэнергии"/>
      <sheetName val="Финансы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3"/>
      <sheetName val="T14"/>
      <sheetName val="T15"/>
      <sheetName val="T15.1"/>
      <sheetName val="T15.2"/>
      <sheetName val="T15.3"/>
      <sheetName val="T15.4"/>
      <sheetName val="T16"/>
      <sheetName val="T16.1"/>
      <sheetName val="T16.2"/>
      <sheetName val="T16.3"/>
      <sheetName val="T16.4"/>
      <sheetName val="T17"/>
      <sheetName val="T17.1"/>
      <sheetName val="T17.2"/>
      <sheetName val="T17.3"/>
      <sheetName val="T17.4"/>
      <sheetName val="T18"/>
      <sheetName val="T18.1"/>
      <sheetName val="T18.2"/>
      <sheetName val="T19"/>
      <sheetName val="T19.1"/>
      <sheetName val="T19.2"/>
      <sheetName val="T20"/>
      <sheetName val="T21"/>
      <sheetName val="T21.1"/>
      <sheetName val="T21.2"/>
      <sheetName val="T21.3"/>
      <sheetName val="T21.4"/>
      <sheetName val="T22"/>
      <sheetName val="T23"/>
      <sheetName val="T24"/>
      <sheetName val="T24.1"/>
      <sheetName val="T25"/>
      <sheetName val="T25.1"/>
      <sheetName val="T26"/>
      <sheetName val="T27"/>
      <sheetName val="T28"/>
      <sheetName val="T28.1"/>
      <sheetName val="T28.2"/>
      <sheetName val="T28.3"/>
      <sheetName val="T29"/>
      <sheetName val="T29.1"/>
      <sheetName val="П1"/>
      <sheetName val="П2"/>
      <sheetName val="S29.1"/>
      <sheetName val="S29"/>
      <sheetName val="S28.3"/>
      <sheetName val="S28.2"/>
      <sheetName val="S28.1"/>
      <sheetName val="S28"/>
      <sheetName val="S22"/>
      <sheetName val="S12"/>
      <sheetName val="S11"/>
      <sheetName val="S10"/>
      <sheetName val="S9"/>
      <sheetName val="S8"/>
      <sheetName val="S6"/>
      <sheetName val="S3"/>
      <sheetName val="S2"/>
      <sheetName val="S1"/>
      <sheetName val="Лист"/>
      <sheetName val="Шаблоны"/>
      <sheetName val="SHPZ"/>
      <sheetName val="ИТ-бюджет"/>
    </sheetNames>
    <sheetDataSet>
      <sheetData sheetId="0" refreshError="1"/>
      <sheetData sheetId="1" refreshError="1">
        <row r="95">
          <cell r="A95" t="str">
            <v>Базовые потребители электроэнергии</v>
          </cell>
        </row>
        <row r="111">
          <cell r="A111" t="str">
            <v>Бюджетные потребители электроэнергии</v>
          </cell>
        </row>
        <row r="124">
          <cell r="A124" t="str">
            <v>Потребители электроэнергии группы население</v>
          </cell>
        </row>
        <row r="132">
          <cell r="A132" t="str">
            <v>Прочие потребители электроэнергии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итул"/>
      <sheetName val="Оглавление"/>
      <sheetName val="Макро"/>
      <sheetName val="Сводный"/>
      <sheetName val="НормативыД"/>
      <sheetName val="ПродажиД"/>
      <sheetName val="ПроизводствоД"/>
      <sheetName val="ЗатратыД"/>
      <sheetName val="СебестоимостьД"/>
      <sheetName val="Продажи"/>
      <sheetName val="Производство"/>
      <sheetName val="Нормативы"/>
      <sheetName val="Затраты"/>
      <sheetName val="Затр1"/>
      <sheetName val="Затр2"/>
      <sheetName val="Себестоимость"/>
      <sheetName val="Инвестиц"/>
      <sheetName val="Закупки"/>
      <sheetName val="БДР"/>
      <sheetName val="Кредиты"/>
      <sheetName val="ДебКред"/>
      <sheetName val="Налоги"/>
      <sheetName val="Мотивация"/>
      <sheetName val="БДДС"/>
      <sheetName val="Баланс"/>
    </sheetNames>
    <sheetDataSet>
      <sheetData sheetId="0" refreshError="1"/>
      <sheetData sheetId="1" refreshError="1"/>
      <sheetData sheetId="2" refreshError="1">
        <row r="8">
          <cell r="B8">
            <v>0.18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60">
          <cell r="D60">
            <v>0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БИ-2-3-П"/>
      <sheetName val="БИ-2-4-П"/>
      <sheetName val="БИ-2-6-П"/>
      <sheetName val="БИ-2-7-П"/>
      <sheetName val="БИ-2-8-П"/>
      <sheetName val="БИ-2-9-П"/>
      <sheetName val="БИ-2-10-П"/>
      <sheetName val="БИ-2-11-П"/>
      <sheetName val="БИ-3-12-П"/>
      <sheetName val="БИ-2-13-П"/>
      <sheetName val="БИ-2-14-П"/>
      <sheetName val="БИ-2-15-П"/>
      <sheetName val="БИ-2-16-П"/>
      <sheetName val="БИ-2-18-П"/>
      <sheetName val="БИ-2-19-П"/>
      <sheetName val="БИ-2-20-П"/>
      <sheetName val="БИ-2-22-П"/>
      <sheetName val="БИ-2-23-П"/>
      <sheetName val="БИ-2-24-П"/>
      <sheetName val="БИ-2-25 (лизинг)"/>
      <sheetName val="БИ-2-28-П"/>
      <sheetName val="БИ-2-26 УИ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8">
          <cell r="B8" t="str">
            <v>БИ-2-7-П</v>
          </cell>
        </row>
      </sheetData>
      <sheetData sheetId="5" refreshError="1"/>
      <sheetData sheetId="6" refreshError="1">
        <row r="8">
          <cell r="B8" t="str">
            <v>Би-2-9-П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 t="str">
            <v>БИ-2-14-П</v>
          </cell>
        </row>
      </sheetData>
      <sheetData sheetId="12" refreshError="1"/>
      <sheetData sheetId="13" refreshError="1">
        <row r="8">
          <cell r="B8" t="str">
            <v>БИ-2-16-П</v>
          </cell>
        </row>
      </sheetData>
      <sheetData sheetId="14" refreshError="1">
        <row r="8">
          <cell r="B8" t="str">
            <v>БИ-2-18-П</v>
          </cell>
        </row>
      </sheetData>
      <sheetData sheetId="15" refreshError="1">
        <row r="8">
          <cell r="B8" t="str">
            <v>БИ-2-19-П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TEHSHEET"/>
      <sheetName val="15.э"/>
      <sheetName val="2"/>
      <sheetName val="3"/>
      <sheetName val="4"/>
      <sheetName val="5"/>
      <sheetName val="6"/>
      <sheetName val="мар 2001"/>
      <sheetName val="Приложение 1"/>
      <sheetName val="Приложение 2"/>
      <sheetName val="Приложение 3"/>
      <sheetName val="Лист1"/>
      <sheetName val="форма 2"/>
      <sheetName val="Производство электроэнергии"/>
      <sheetName val="Титульный"/>
      <sheetName val="Опци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купки РСК"/>
      <sheetName val="Закупки центр"/>
      <sheetName val="БИ-2-18-П"/>
      <sheetName val="БИ-2-19-П"/>
      <sheetName val="БИ-2-7-П"/>
      <sheetName val="БИ-2-9-П"/>
      <sheetName val="БИ-2-14-П"/>
      <sheetName val="БИ-2-16-П"/>
    </sheetNames>
    <sheetDataSet>
      <sheetData sheetId="0" refreshError="1"/>
      <sheetData sheetId="1" refreshError="1">
        <row r="9">
          <cell r="B9" t="str">
            <v>Бюджет централизованных закупок и запасов РСК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журнал изм "/>
      <sheetName val="список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 "/>
      <sheetName val="БФ-1-10-П"/>
      <sheetName val="БФ-2-11-П"/>
      <sheetName val="БФ-1-12-П"/>
      <sheetName val="БФ-2-13-П"/>
      <sheetName val="БФ-1-14-П"/>
      <sheetName val="Закупки цент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6">
          <cell r="B6" t="str">
            <v>Бюджет расчетов по финансовым вложениям РСК</v>
          </cell>
        </row>
      </sheetData>
      <sheetData sheetId="15" refreshError="1"/>
      <sheetData sheetId="1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прочих доходов"/>
      <sheetName val="3 Выручка арм"/>
      <sheetName val="Смета-Регл"/>
      <sheetName val="Смета-АРМ"/>
      <sheetName val="ПДФС нов"/>
      <sheetName val="ДПН-АРМ"/>
      <sheetName val="НДС"/>
      <sheetName val="расчеты к бал"/>
      <sheetName val="Прог.баланс"/>
      <sheetName val="СобстКапитал"/>
      <sheetName val="РБП"/>
      <sheetName val="Закупки"/>
      <sheetName val="% по кредитам "/>
      <sheetName val="12 Прибыль - АРМ"/>
      <sheetName val="11 Прочие - АРМ "/>
      <sheetName val="Прибыль"/>
      <sheetName val="Коэф"/>
      <sheetName val="Рейтинг"/>
      <sheetName val="ЛДП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пределение"/>
      <sheetName val="Перечень объектов проект"/>
      <sheetName val="КАЛЕДАРНЫЙ ПЛАН"/>
      <sheetName val="СВОДНАЯ СМЕТА (2)"/>
      <sheetName val="Смета 3 Командировочные, ТКЗ и "/>
      <sheetName val="См-2 Шатурс сети  проект работы"/>
      <sheetName val="См-1 Шатурские сети изыскание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отчет"/>
      <sheetName val="расшифровка"/>
      <sheetName val="Пенсионфонд"/>
      <sheetName val="отчет02"/>
      <sheetName val="расшифровка (2)"/>
      <sheetName val="РБП"/>
      <sheetName val="Журнал_печати"/>
      <sheetName val="Справочники"/>
      <sheetName val="СписочнаяЧисленность"/>
      <sheetName val="ПРОГНОЗ_1"/>
      <sheetName val="ИТ-бюджет"/>
      <sheetName val="SHPZ"/>
      <sheetName val="эл ст"/>
      <sheetName val="Производство электроэнергии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л ст"/>
      <sheetName val="ýë ñò"/>
      <sheetName val="Лист13"/>
      <sheetName val="расшифровка"/>
      <sheetName val="1997"/>
      <sheetName val="1998"/>
      <sheetName val="СписочнаяЧисленность"/>
      <sheetName val="Справочники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Детализация"/>
      <sheetName val="Справочник затрат_СБ"/>
      <sheetName val="15.э"/>
      <sheetName val="Лизинг"/>
      <sheetName val="P-99b"/>
    </sheetNames>
    <sheetDataSet>
      <sheetData sheetId="0" refreshError="1">
        <row r="360">
          <cell r="A360" t="str">
            <v>ИТОГО по электростанциям:</v>
          </cell>
          <cell r="B360" t="str">
            <v xml:space="preserve"> </v>
          </cell>
          <cell r="D360">
            <v>1677.5819999999999</v>
          </cell>
          <cell r="E360">
            <v>961.71199999999988</v>
          </cell>
          <cell r="F360">
            <v>609.19800000000009</v>
          </cell>
          <cell r="H360">
            <v>137.38199999999998</v>
          </cell>
          <cell r="J360">
            <v>91.50800000000001</v>
          </cell>
          <cell r="K360">
            <v>1632.64</v>
          </cell>
        </row>
        <row r="368">
          <cell r="A368" t="str">
            <v>Тепловые сети</v>
          </cell>
          <cell r="G368" t="str">
            <v>30,0 км</v>
          </cell>
          <cell r="H368">
            <v>56.85</v>
          </cell>
          <cell r="I368" t="str">
            <v xml:space="preserve"> 22,0км</v>
          </cell>
          <cell r="J368">
            <v>40</v>
          </cell>
          <cell r="K368">
            <v>700</v>
          </cell>
          <cell r="L368" t="str">
            <v>Мосинжстрой</v>
          </cell>
        </row>
        <row r="369">
          <cell r="H369">
            <v>51.3</v>
          </cell>
          <cell r="J369">
            <v>37</v>
          </cell>
          <cell r="L369" t="str">
            <v>Спецстрой РФ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эл ст"/>
      <sheetName val="СписочнаяЧисленность"/>
      <sheetName val="Оборудование_стоим"/>
      <sheetName val="9.3"/>
      <sheetName val="расчет"/>
      <sheetName val="Омскэнерго с учетом доп 2010 "/>
      <sheetName val="ММТС"/>
      <sheetName val="ФЗП 2011"/>
      <sheetName val="расшифровка"/>
      <sheetName val=" накладные расходы"/>
      <sheetName val="Исполнителям"/>
      <sheetName val="ИТ-бюджет"/>
      <sheetName val="GRES.2007.5"/>
      <sheetName val="Титульный лист С-П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</sheetNames>
    <sheetDataSet>
      <sheetData sheetId="0" refreshError="1"/>
      <sheetData sheetId="1" refreshError="1"/>
      <sheetData sheetId="2" refreshError="1">
        <row r="4">
          <cell r="A4" t="str">
            <v>РГК</v>
          </cell>
        </row>
        <row r="10">
          <cell r="A10" t="str">
            <v>Станция-1</v>
          </cell>
        </row>
        <row r="11">
          <cell r="A11" t="str">
            <v>Станция-2</v>
          </cell>
        </row>
        <row r="19">
          <cell r="A19" t="str">
            <v>Уголь разреза-1</v>
          </cell>
        </row>
        <row r="20">
          <cell r="A20" t="str">
            <v>Уголь разреза-2</v>
          </cell>
        </row>
        <row r="26">
          <cell r="A26" t="str">
            <v>Торф</v>
          </cell>
        </row>
        <row r="27">
          <cell r="A27" t="str">
            <v>Сланцы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Temp_TOV"/>
      <sheetName val="Списки"/>
      <sheetName val="Дебет_Кредит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ф.2 за 4 кв.2005"/>
      <sheetName val="FEK 2002.Н"/>
      <sheetName val="Приложение 2.1"/>
      <sheetName val="Титульный лист С-П"/>
      <sheetName val="ФИНПЛАН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2002(v1)"/>
      <sheetName val="13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2">
          <cell r="A2">
            <v>1.0489999999999999</v>
          </cell>
          <cell r="B2">
            <v>1.0860000000000001</v>
          </cell>
          <cell r="C2">
            <v>1.091</v>
          </cell>
          <cell r="D2">
            <v>1.1240000000000001</v>
          </cell>
        </row>
      </sheetData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 1.1.1"/>
      <sheetName val="П 1.1.2"/>
      <sheetName val="П 1.2.1"/>
      <sheetName val="П 1.2.2"/>
      <sheetName val="П 1.3"/>
      <sheetName val="П 1.4"/>
      <sheetName val="П 1.5"/>
      <sheetName val="Лист1 (2)"/>
      <sheetName val="П 1.6"/>
      <sheetName val="по1.6(сп)"/>
      <sheetName val="П 1.7"/>
      <sheetName val="П 1.8"/>
      <sheetName val="П 1.9"/>
      <sheetName val="П 1.10"/>
      <sheetName val="П 1.11"/>
      <sheetName val="П 1.12"/>
      <sheetName val="П 1.13"/>
      <sheetName val="П 1.14"/>
      <sheetName val="П 1.23"/>
      <sheetName val="аб_плата"/>
      <sheetName val="Трансп_ЭЭ"/>
      <sheetName val="П 1.16 (ФОТ)"/>
      <sheetName val="расх(почтамт)"/>
      <sheetName val="т1.15(смета8а)"/>
      <sheetName val="Прибыл"/>
      <sheetName val="расч_тар"/>
      <sheetName val="тар"/>
      <sheetName val="тт127"/>
      <sheetName val="П 1.15"/>
      <sheetName val="П 1.16"/>
      <sheetName val="выпад"/>
      <sheetName val="П 1.17"/>
      <sheetName val="П 1.17.1"/>
      <sheetName val="П 1.18"/>
      <sheetName val="П1.18.1"/>
      <sheetName val="П 1.18.2"/>
      <sheetName val="П 1.19"/>
      <sheetName val="П 1.19.1"/>
      <sheetName val="П 1.19.2"/>
      <sheetName val="П 1.20"/>
      <sheetName val="П 1.20.1"/>
      <sheetName val="П 1.20.2"/>
      <sheetName val="П 1.20.3"/>
      <sheetName val="П 1.20.4"/>
      <sheetName val="П 1.21"/>
      <sheetName val="П 1.21.1"/>
      <sheetName val="П 1.21.2"/>
      <sheetName val="П 1.21.3"/>
      <sheetName val="П 1.21.4"/>
      <sheetName val="П 1.22"/>
      <sheetName val="П 1.24"/>
      <sheetName val="П 1.24.1"/>
      <sheetName val="П 1.25"/>
      <sheetName val="П 1.26"/>
      <sheetName val="П 1.27"/>
      <sheetName val="П 1.28"/>
      <sheetName val="П 1.28.1"/>
      <sheetName val="П 1.28.2"/>
      <sheetName val="П 1.28.3"/>
      <sheetName val="П 1.29"/>
      <sheetName val="Лист13"/>
      <sheetName val="ИТ-бюджет"/>
      <sheetName val="Справочники"/>
      <sheetName val="Вводные данные систем"/>
      <sheetName val="Data"/>
      <sheetName val="База по сделкам"/>
      <sheetName val="ИТОГИ  по Н,Р,Э,Q"/>
      <sheetName val="Заголовок"/>
      <sheetName val="эл ст"/>
      <sheetName val="2002(v1)"/>
      <sheetName val="1.11"/>
      <sheetName val="Настройки"/>
      <sheetName val="Исходные"/>
      <sheetName val="FST5"/>
      <sheetName val="табл_мет_1"/>
      <sheetName val="1997"/>
      <sheetName val="1998"/>
      <sheetName val="Исходни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Данные"/>
      <sheetName val="эл ст"/>
      <sheetName val="Model_RAB_MRSK_svod"/>
      <sheetName val="тар"/>
      <sheetName val="т1.15(смета8а)"/>
      <sheetName val="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Финансы"/>
      <sheetName val="Лист1"/>
      <sheetName val="Липецк"/>
      <sheetName val="Лист4"/>
      <sheetName val="Данные"/>
      <sheetName val="Гр5(о)"/>
      <sheetName val="ИТ-бюджет"/>
      <sheetName val="тар"/>
      <sheetName val="т1.15(смета8а)"/>
      <sheetName val="Лист13"/>
      <sheetName val="Ввод данных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егенда"/>
      <sheetName val="Исходные"/>
      <sheetName val="Допущения"/>
      <sheetName val="Инвестиции"/>
      <sheetName val="Тарифы"/>
      <sheetName val="НВВ"/>
      <sheetName val="Финансы"/>
      <sheetName val="Регионы"/>
      <sheetName val="ИТ-бюджет"/>
      <sheetName val="Производство электроэнергии"/>
      <sheetName val="Т12"/>
      <sheetName val="Т3"/>
      <sheetName val="Т6"/>
      <sheetName val="Data"/>
      <sheetName val="Данные"/>
      <sheetName val="Справочник"/>
      <sheetName val="эл ст"/>
      <sheetName val=" НВВ передача"/>
      <sheetName val="6"/>
      <sheetName val="Заголовок"/>
    </sheetNames>
    <sheetDataSet>
      <sheetData sheetId="0" refreshError="1"/>
      <sheetData sheetId="1" refreshError="1">
        <row r="5">
          <cell r="H5">
            <v>0.24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TEH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правления 30.05.2006"/>
      <sheetName val="Заголовок"/>
      <sheetName val="Содержание"/>
      <sheetName val="3"/>
      <sheetName val="4"/>
      <sheetName val="5"/>
      <sheetName val="6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2.3"/>
      <sheetName val="перекрестка"/>
      <sheetName val="Титульный"/>
      <sheetName val="Ф-1 (для АО-энерго)"/>
      <sheetName val="Ф-2 (для АО-энерго)"/>
      <sheetName val="TEHSHEET"/>
      <sheetName val="Справочники"/>
    </sheetNames>
    <sheetDataSet>
      <sheetData sheetId="0" refreshError="1"/>
      <sheetData sheetId="1"/>
      <sheetData sheetId="2"/>
      <sheetData sheetId="3"/>
      <sheetData sheetId="4">
        <row r="12">
          <cell r="V12">
            <v>216.42</v>
          </cell>
        </row>
      </sheetData>
      <sheetData sheetId="5"/>
      <sheetData sheetId="6">
        <row r="10">
          <cell r="B10" t="str">
            <v>БП №1</v>
          </cell>
        </row>
      </sheetData>
      <sheetData sheetId="7">
        <row r="10">
          <cell r="E10">
            <v>383</v>
          </cell>
        </row>
      </sheetData>
      <sheetData sheetId="8" refreshError="1"/>
      <sheetData sheetId="9"/>
      <sheetData sheetId="10"/>
      <sheetData sheetId="11"/>
      <sheetData sheetId="12"/>
      <sheetData sheetId="13"/>
      <sheetData sheetId="14">
        <row r="28">
          <cell r="B28" t="str">
            <v>Другие прочие платежи из прибыли</v>
          </cell>
        </row>
      </sheetData>
      <sheetData sheetId="15"/>
      <sheetData sheetId="16"/>
      <sheetData sheetId="17">
        <row r="4">
          <cell r="K4" t="str">
            <v>БП №1</v>
          </cell>
        </row>
      </sheetData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схема"/>
      <sheetName val="БИ-1-1-П"/>
      <sheetName val="БИ-1-2-П"/>
      <sheetName val="БИ-2-3-П"/>
      <sheetName val="БИ-2-4-П"/>
      <sheetName val="БИ-2-5-П"/>
      <sheetName val="БИ-2-6-П"/>
      <sheetName val="БИ-2-7-П"/>
      <sheetName val="БИ-2-8-П"/>
      <sheetName val="БИ-2-9-П"/>
      <sheetName val="справочник"/>
      <sheetName val="методика"/>
      <sheetName val="Бюджетные формы.Инвестиции 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35">
          <cell r="L135" t="str">
            <v>321.0102.12.2</v>
          </cell>
        </row>
        <row r="136">
          <cell r="L136" t="str">
            <v>321.0102.12.3</v>
          </cell>
        </row>
        <row r="137">
          <cell r="L137" t="str">
            <v>321.0102.12.4</v>
          </cell>
        </row>
        <row r="138">
          <cell r="L138" t="str">
            <v>321.0102.20</v>
          </cell>
        </row>
        <row r="139">
          <cell r="L139" t="str">
            <v>321.0103.00</v>
          </cell>
        </row>
        <row r="140">
          <cell r="L140" t="str">
            <v>321.0104.00</v>
          </cell>
        </row>
        <row r="141">
          <cell r="L141" t="str">
            <v>321.0104.10</v>
          </cell>
        </row>
        <row r="142">
          <cell r="L142" t="str">
            <v>321.0104.11</v>
          </cell>
        </row>
        <row r="143">
          <cell r="L143" t="str">
            <v>321.0104.12</v>
          </cell>
        </row>
        <row r="144">
          <cell r="L144" t="str">
            <v>321.0104.13</v>
          </cell>
        </row>
        <row r="145">
          <cell r="L145" t="str">
            <v>321.0104.20</v>
          </cell>
        </row>
        <row r="146">
          <cell r="L146" t="str">
            <v>321.0105.00</v>
          </cell>
        </row>
        <row r="147">
          <cell r="L147" t="str">
            <v>321.0106.00</v>
          </cell>
        </row>
        <row r="150">
          <cell r="L150" t="str">
            <v>322.0110.00</v>
          </cell>
        </row>
      </sheetData>
      <sheetData sheetId="12" refreshError="1"/>
      <sheetData sheetId="13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 изм"/>
      <sheetName val="БФ-1-1-П"/>
      <sheetName val="БФ-2-2-П"/>
      <sheetName val="БФ-2-3-П"/>
      <sheetName val="БФ-3-4-П"/>
      <sheetName val="БФ-2-5-П"/>
      <sheetName val="БФ-2-6-П"/>
      <sheetName val="БФ-2-7-П"/>
      <sheetName val="БФ-1-8-П"/>
      <sheetName val="БФ-2-9-П"/>
      <sheetName val="БФ-1-10-П"/>
      <sheetName val="БФ-2-11-П"/>
      <sheetName val="БФ-1-12-П"/>
      <sheetName val="БФ-2-13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">
          <cell r="B6" t="str">
            <v>Плановый расчет  обязательств по налогу на добавленную стоимость РСК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журнал изм"/>
      <sheetName val="БДР-1-1-П"/>
      <sheetName val="БДР-1-2-П"/>
      <sheetName val="БДР-2-3-П"/>
      <sheetName val="БДДС-1-4-П"/>
      <sheetName val="БДДС-1-5-П"/>
      <sheetName val="БДДС-2-6-П"/>
      <sheetName val="ПБ-1-7-П"/>
      <sheetName val="ПБ-1-8-П"/>
      <sheetName val="ПБ-2-9-П"/>
      <sheetName val="ПБ-2-10-П"/>
      <sheetName val="ПБ-2-11-П"/>
      <sheetName val="НП-2-12-П"/>
      <sheetName val="НП-2-13-П"/>
      <sheetName val="методика"/>
      <sheetName val="БФ-2-8-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6">
          <cell r="B6" t="str">
            <v>Плановый расчет  обязательств по налогу на прибыль РСК для целей бухгалтерского учета</v>
          </cell>
        </row>
      </sheetData>
      <sheetData sheetId="14" refreshError="1"/>
      <sheetData sheetId="15" refreshError="1"/>
      <sheetData sheetId="1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экспертиза"/>
      <sheetName val="п1.3."/>
      <sheetName val="п1.4."/>
      <sheetName val="мощн"/>
      <sheetName val="п1.5."/>
      <sheetName val="п 1.6."/>
      <sheetName val="амортиз по напряж."/>
      <sheetName val="п1.15."/>
      <sheetName val="проч"/>
      <sheetName val="п1.17."/>
      <sheetName val="п1.21.3"/>
      <sheetName val="п1.24. по 49-э 8"/>
      <sheetName val="распределение нвв"/>
      <sheetName val="п1.25."/>
      <sheetName val="расчет тарифов"/>
      <sheetName val="п2.2."/>
      <sheetName val="Исходные"/>
      <sheetName val="Данны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Р 2012"/>
      <sheetName val="Ф"/>
      <sheetName val="ЦЭС"/>
      <sheetName val="ДЭС"/>
      <sheetName val="Доходы аренда"/>
      <sheetName val="Прочие доходы расходы"/>
      <sheetName val="ЗП"/>
      <sheetName val="ОПТ"/>
      <sheetName val="Амортизация"/>
      <sheetName val="ЛП"/>
      <sheetName val="ГСМ"/>
      <sheetName val="Зч"/>
      <sheetName val="Материалы связь"/>
      <sheetName val="канц"/>
      <sheetName val="Хоз"/>
      <sheetName val="мат 40"/>
      <sheetName val="Прочие материалы"/>
      <sheetName val="Налоги"/>
      <sheetName val="земля"/>
      <sheetName val="Имущество"/>
      <sheetName val="командировки"/>
      <sheetName val="Э-я"/>
      <sheetName val="Ком"/>
      <sheetName val="Портнягин"/>
      <sheetName val="ПО"/>
      <sheetName val="РБП"/>
      <sheetName val="РБП 2"/>
      <sheetName val="Услуги прочие"/>
      <sheetName val="У.ст-х"/>
      <sheetName val="усл.стор"/>
      <sheetName val="ГПХ Упр"/>
      <sheetName val="Услуги связи"/>
      <sheetName val="Страхование"/>
      <sheetName val="ДМС"/>
      <sheetName val="Аудит"/>
      <sheetName val="ИК"/>
      <sheetName val="%"/>
      <sheetName val="РКО"/>
      <sheetName val="%+"/>
      <sheetName val="ЧВ"/>
      <sheetName val="РГЭС"/>
      <sheetName val="Аренда помещения"/>
      <sheetName val="Аренда авто"/>
      <sheetName val="Аренда земли"/>
      <sheetName val="МП"/>
      <sheetName val="Подарки"/>
      <sheetName val="Шалыгин"/>
      <sheetName val="91.01"/>
      <sheetName val="91.02"/>
      <sheetName val="Бобр"/>
      <sheetName val="Тюменьэнерго"/>
      <sheetName val="ЮТЭК ЦЭС"/>
      <sheetName val="ТЭК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>
            <v>0.41</v>
          </cell>
        </row>
        <row r="2">
          <cell r="D2">
            <v>0.59</v>
          </cell>
        </row>
        <row r="4">
          <cell r="D4">
            <v>0.28201999999999999</v>
          </cell>
        </row>
        <row r="5">
          <cell r="D5">
            <v>0.8212799999999999</v>
          </cell>
          <cell r="E5">
            <v>0.88500000000000001</v>
          </cell>
        </row>
        <row r="7">
          <cell r="D7">
            <v>1150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ЧД3"/>
      <sheetName val="Темы"/>
      <sheetName val="Лист2"/>
      <sheetName val="ЧД2"/>
      <sheetName val="план 2000-3"/>
      <sheetName val="план 2000-2"/>
      <sheetName val="план 2000"/>
      <sheetName val="расшифровка"/>
      <sheetName val="расчет тарифов"/>
      <sheetName val="НП-2-12-П"/>
      <sheetName val="ОПТ"/>
      <sheetName val="АНАЛИТ"/>
      <sheetName val="ПРОГНОЗ_1"/>
      <sheetName val="ИТ-бюджет"/>
      <sheetName val="Регионы"/>
      <sheetName val="pred"/>
      <sheetName val="Исходные"/>
      <sheetName val="РАСЧЕТ"/>
      <sheetName val="ф2"/>
      <sheetName val="Т2"/>
      <sheetName val="2007"/>
      <sheetName val="имена"/>
      <sheetName val="НВВ утв тарифы"/>
      <sheetName val="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  <sheetName val="Книга1"/>
      <sheetName val="план 2000"/>
      <sheetName val="Расчет расходов"/>
      <sheetName val="расчет тарифов"/>
      <sheetName val="#ССЫЛКА"/>
      <sheetName val="T0"/>
      <sheetName val="T25"/>
      <sheetName val="T31"/>
      <sheetName val="форма-прил к ф№1"/>
      <sheetName val="FES"/>
      <sheetName val="ИТ-бюджет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V-ДЦ"/>
      <sheetName val="7.1. (1 кв. 2014)"/>
      <sheetName val="7.1. (1 кв. 2014) (с ТП)"/>
      <sheetName val="7.1. (1 полугодие 2014)"/>
      <sheetName val="7.2. (1 кв. 2014)"/>
      <sheetName val="8. (2)"/>
      <sheetName val="9. (1 кв. 2014)"/>
      <sheetName val="Приложение 1"/>
      <sheetName val="7.2. "/>
      <sheetName val="7.2. 3 кв"/>
      <sheetName val="8."/>
      <sheetName val="9."/>
      <sheetName val="6.3."/>
      <sheetName val="Лист1"/>
    </sheetNames>
    <sheetDataSet>
      <sheetData sheetId="0">
        <row r="22">
          <cell r="AJ22">
            <v>48.991991330000005</v>
          </cell>
        </row>
      </sheetData>
      <sheetData sheetId="1"/>
      <sheetData sheetId="2">
        <row r="16">
          <cell r="P16">
            <v>6.5629206399999998</v>
          </cell>
          <cell r="Q16">
            <v>5.6464243499999993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-2014ДЗ_П1_108-П_30.09."/>
      <sheetName val="7.2.  (2012)"/>
      <sheetName val="7.2. 2 квартал "/>
      <sheetName val="7.1. "/>
      <sheetName val="7.2. 3 кв"/>
    </sheetNames>
    <sheetDataSet>
      <sheetData sheetId="0"/>
      <sheetData sheetId="1"/>
      <sheetData sheetId="2"/>
      <sheetData sheetId="3">
        <row r="16">
          <cell r="F16">
            <v>87.721861340000004</v>
          </cell>
          <cell r="AA16">
            <v>102.29355554</v>
          </cell>
        </row>
        <row r="17">
          <cell r="F17">
            <v>0.62385246000000005</v>
          </cell>
          <cell r="AA17">
            <v>0.62385246000000005</v>
          </cell>
        </row>
        <row r="18">
          <cell r="F18">
            <v>0.62385246000000005</v>
          </cell>
          <cell r="AA18">
            <v>0.62385246000000005</v>
          </cell>
        </row>
        <row r="19">
          <cell r="F19">
            <v>0</v>
          </cell>
          <cell r="AA19">
            <v>0</v>
          </cell>
        </row>
        <row r="20">
          <cell r="F20">
            <v>0</v>
          </cell>
          <cell r="AA20">
            <v>0</v>
          </cell>
        </row>
        <row r="21">
          <cell r="F21">
            <v>0</v>
          </cell>
          <cell r="AA21">
            <v>0</v>
          </cell>
        </row>
        <row r="22">
          <cell r="F22">
            <v>0</v>
          </cell>
          <cell r="AA22">
            <v>0</v>
          </cell>
        </row>
        <row r="23">
          <cell r="F23">
            <v>0.62385246000000005</v>
          </cell>
          <cell r="AA23">
            <v>0.62385246000000005</v>
          </cell>
        </row>
        <row r="24">
          <cell r="F24">
            <v>0.62385246000000005</v>
          </cell>
          <cell r="AA24">
            <v>0.62385246000000005</v>
          </cell>
        </row>
        <row r="25">
          <cell r="F25">
            <v>0</v>
          </cell>
          <cell r="AA25">
            <v>0</v>
          </cell>
        </row>
        <row r="26">
          <cell r="F26">
            <v>0</v>
          </cell>
          <cell r="AA26">
            <v>0</v>
          </cell>
        </row>
        <row r="27">
          <cell r="F27">
            <v>0</v>
          </cell>
          <cell r="AA27">
            <v>0</v>
          </cell>
        </row>
        <row r="28">
          <cell r="F28">
            <v>0</v>
          </cell>
          <cell r="AA28">
            <v>0</v>
          </cell>
        </row>
        <row r="29">
          <cell r="F29">
            <v>0</v>
          </cell>
          <cell r="AA29">
            <v>0</v>
          </cell>
        </row>
        <row r="30">
          <cell r="F30">
            <v>87.098008879999995</v>
          </cell>
          <cell r="AA30">
            <v>101.66970308000001</v>
          </cell>
        </row>
        <row r="31">
          <cell r="F31">
            <v>87.098008879999995</v>
          </cell>
          <cell r="AA31">
            <v>101.66970308000001</v>
          </cell>
        </row>
        <row r="32">
          <cell r="F32">
            <v>0</v>
          </cell>
          <cell r="AA32">
            <v>0</v>
          </cell>
        </row>
        <row r="33">
          <cell r="F33">
            <v>28.891778070000001</v>
          </cell>
          <cell r="AA33">
            <v>48.892469840000004</v>
          </cell>
        </row>
        <row r="34">
          <cell r="F34">
            <v>0</v>
          </cell>
          <cell r="AA34">
            <v>0</v>
          </cell>
        </row>
        <row r="35">
          <cell r="F35">
            <v>1.3961018000000001</v>
          </cell>
          <cell r="AA35">
            <v>1.3961018000000001</v>
          </cell>
        </row>
        <row r="36">
          <cell r="F36">
            <v>1.33455054</v>
          </cell>
          <cell r="AA36">
            <v>1.33455054</v>
          </cell>
        </row>
        <row r="37">
          <cell r="F37">
            <v>2.4746155299999999</v>
          </cell>
          <cell r="AA37">
            <v>2.4746155299999999</v>
          </cell>
        </row>
        <row r="38">
          <cell r="F38">
            <v>1.6947321299999998</v>
          </cell>
          <cell r="AA38">
            <v>1.6947321299999998</v>
          </cell>
        </row>
        <row r="39">
          <cell r="F39">
            <v>29.193369289999996</v>
          </cell>
          <cell r="AA39">
            <v>23.76437172</v>
          </cell>
        </row>
        <row r="40">
          <cell r="F40">
            <v>0</v>
          </cell>
          <cell r="AA40">
            <v>0</v>
          </cell>
        </row>
        <row r="41">
          <cell r="F41">
            <v>0</v>
          </cell>
          <cell r="AA41">
            <v>0</v>
          </cell>
        </row>
        <row r="42">
          <cell r="F42">
            <v>64.985147359999999</v>
          </cell>
          <cell r="AA42">
            <v>79.556841560000009</v>
          </cell>
        </row>
        <row r="43">
          <cell r="F43">
            <v>0</v>
          </cell>
          <cell r="AA43">
            <v>0</v>
          </cell>
        </row>
        <row r="44">
          <cell r="F44">
            <v>21.136690810000001</v>
          </cell>
          <cell r="AA44">
            <v>21.136690810000001</v>
          </cell>
        </row>
        <row r="45">
          <cell r="F45">
            <v>0</v>
          </cell>
          <cell r="AA45">
            <v>0</v>
          </cell>
        </row>
        <row r="46">
          <cell r="F46">
            <v>0.19260682000000001</v>
          </cell>
          <cell r="AA46">
            <v>0.19260682000000001</v>
          </cell>
        </row>
        <row r="47">
          <cell r="F47">
            <v>0</v>
          </cell>
          <cell r="AA47">
            <v>0</v>
          </cell>
        </row>
        <row r="48">
          <cell r="F48">
            <v>21.329297630000003</v>
          </cell>
          <cell r="AA48">
            <v>21.329297630000003</v>
          </cell>
        </row>
        <row r="49">
          <cell r="F49">
            <v>0</v>
          </cell>
          <cell r="AA49">
            <v>0</v>
          </cell>
        </row>
        <row r="50">
          <cell r="F50">
            <v>0</v>
          </cell>
          <cell r="AA50">
            <v>0</v>
          </cell>
        </row>
        <row r="51">
          <cell r="F51">
            <v>0.78356389000000004</v>
          </cell>
          <cell r="AA51">
            <v>0.78356389000000004</v>
          </cell>
        </row>
        <row r="52">
          <cell r="F52">
            <v>0</v>
          </cell>
          <cell r="AA52">
            <v>0</v>
          </cell>
        </row>
        <row r="53">
          <cell r="F53">
            <v>0.78356389000000004</v>
          </cell>
          <cell r="AA53">
            <v>0.78356389000000004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ок"/>
      <sheetName val="регламент"/>
      <sheetName val="задания"/>
      <sheetName val="БИ-1-1-П"/>
      <sheetName val="БИ-2-2-П"/>
      <sheetName val="БИ-2-3-П"/>
      <sheetName val="БИ-2-4-П"/>
      <sheetName val="БИ-2-5-П"/>
      <sheetName val="БИ-2-6-П"/>
      <sheetName val="БИ-2-7-П"/>
      <sheetName val="БИ-2-8-П"/>
      <sheetName val="справочник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7">
          <cell r="L7" t="str">
            <v>300.0001.200</v>
          </cell>
        </row>
        <row r="9">
          <cell r="L9" t="str">
            <v>300.0001.300</v>
          </cell>
        </row>
        <row r="10">
          <cell r="L10" t="str">
            <v>300.0002.000</v>
          </cell>
        </row>
        <row r="15">
          <cell r="L15" t="str">
            <v>300.0002.500</v>
          </cell>
        </row>
        <row r="20">
          <cell r="L20" t="str">
            <v>311.1101.00</v>
          </cell>
        </row>
        <row r="21">
          <cell r="L21" t="str">
            <v>311.1102.01</v>
          </cell>
        </row>
        <row r="23">
          <cell r="L23" t="str">
            <v>311.1102.11</v>
          </cell>
        </row>
        <row r="24">
          <cell r="L24" t="str">
            <v>311.1102.11.1</v>
          </cell>
        </row>
        <row r="25">
          <cell r="L25" t="str">
            <v>311.1102.11.2</v>
          </cell>
        </row>
        <row r="26">
          <cell r="L26" t="str">
            <v>311.1102.11.3</v>
          </cell>
        </row>
        <row r="27">
          <cell r="L27" t="str">
            <v>311.1102.11.4</v>
          </cell>
        </row>
        <row r="29">
          <cell r="L29" t="str">
            <v>311.1102.12.1</v>
          </cell>
        </row>
        <row r="31">
          <cell r="L31" t="str">
            <v>311.1102.12.3</v>
          </cell>
        </row>
        <row r="32">
          <cell r="L32" t="str">
            <v>311.1102.12.4</v>
          </cell>
        </row>
        <row r="37">
          <cell r="L37" t="str">
            <v>311.1104.20</v>
          </cell>
        </row>
        <row r="42">
          <cell r="L42" t="str">
            <v>311.2101.00</v>
          </cell>
        </row>
        <row r="43">
          <cell r="L43" t="str">
            <v>311.2102.01</v>
          </cell>
        </row>
        <row r="45">
          <cell r="L45" t="str">
            <v>311.2102.11</v>
          </cell>
        </row>
        <row r="46">
          <cell r="L46" t="str">
            <v>311.2102.11.1</v>
          </cell>
        </row>
        <row r="47">
          <cell r="L47" t="str">
            <v>311.2102.11.2</v>
          </cell>
        </row>
        <row r="48">
          <cell r="L48" t="str">
            <v>311.2102.11.3</v>
          </cell>
        </row>
        <row r="49">
          <cell r="L49" t="str">
            <v>311.2102.11.4</v>
          </cell>
        </row>
        <row r="50">
          <cell r="L50" t="str">
            <v>311.2102.12</v>
          </cell>
        </row>
        <row r="51">
          <cell r="L51" t="str">
            <v>311.2102.12.1</v>
          </cell>
        </row>
        <row r="59">
          <cell r="L59" t="str">
            <v>311.2104.20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нига1"/>
      <sheetName val="#ССЫЛКА"/>
      <sheetName val="T0"/>
      <sheetName val="T25"/>
      <sheetName val="T31"/>
      <sheetName val="форма-прил к ф№1"/>
      <sheetName val="FES"/>
      <sheetName val="Лист1"/>
      <sheetName val="Лист2"/>
      <sheetName val="Лист3"/>
      <sheetName val="план 2000"/>
      <sheetName val="Расчет расходов"/>
      <sheetName val="расчет тарифов"/>
      <sheetName val="ОПТ"/>
      <sheetName val="ИТ-бюджет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2.bin"/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4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4" Type="http://schemas.openxmlformats.org/officeDocument/2006/relationships/printerSettings" Target="../printerSettings/printerSettings4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0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51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4" Type="http://schemas.openxmlformats.org/officeDocument/2006/relationships/printerSettings" Target="../printerSettings/printerSettings5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6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printerSettings" Target="../printerSettings/printerSettings1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4" Type="http://schemas.openxmlformats.org/officeDocument/2006/relationships/printerSettings" Target="../printerSettings/printerSettings2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P54"/>
  <sheetViews>
    <sheetView view="pageBreakPreview" zoomScale="80" zoomScaleNormal="90" zoomScaleSheetLayoutView="80" workbookViewId="0">
      <pane xSplit="2" ySplit="9" topLeftCell="E10" activePane="bottomRight" state="frozen"/>
      <selection pane="topRight" activeCell="C1" sqref="C1"/>
      <selection pane="bottomLeft" activeCell="A10" sqref="A10"/>
      <selection pane="bottomRight" activeCell="I21" sqref="I21"/>
    </sheetView>
  </sheetViews>
  <sheetFormatPr defaultRowHeight="15"/>
  <cols>
    <col min="1" max="1" width="4.28515625" style="671" customWidth="1"/>
    <col min="2" max="2" width="40.7109375" style="671" customWidth="1"/>
    <col min="3" max="3" width="10.28515625" style="671" customWidth="1"/>
    <col min="4" max="4" width="11" style="671" bestFit="1" customWidth="1"/>
    <col min="5" max="5" width="10.28515625" style="671" customWidth="1"/>
    <col min="6" max="14" width="9.7109375" style="671" customWidth="1"/>
    <col min="15" max="15" width="10.28515625" style="671" customWidth="1"/>
    <col min="16" max="16" width="10.140625" style="671" bestFit="1" customWidth="1"/>
    <col min="17" max="24" width="9.7109375" style="671" customWidth="1"/>
    <col min="25" max="25" width="10.140625" style="671" bestFit="1" customWidth="1"/>
    <col min="26" max="29" width="9.7109375" style="671" customWidth="1"/>
    <col min="30" max="39" width="10.7109375" style="671" customWidth="1"/>
    <col min="40" max="40" width="12.85546875" style="671" customWidth="1"/>
    <col min="41" max="41" width="11.28515625" style="671" customWidth="1"/>
    <col min="42" max="16384" width="9.140625" style="671"/>
  </cols>
  <sheetData>
    <row r="2" spans="1:42" ht="15" customHeight="1">
      <c r="A2" s="1045" t="s">
        <v>296</v>
      </c>
      <c r="B2" s="1045"/>
      <c r="C2" s="1045"/>
      <c r="D2" s="1045"/>
      <c r="E2" s="1045"/>
      <c r="F2" s="1045"/>
      <c r="G2" s="1045"/>
      <c r="H2" s="1045"/>
      <c r="I2" s="1045"/>
      <c r="J2" s="1045"/>
      <c r="K2" s="1045"/>
      <c r="L2" s="1045"/>
      <c r="M2" s="1045"/>
      <c r="N2" s="1045"/>
      <c r="O2" s="1045"/>
      <c r="P2" s="1045"/>
      <c r="Q2" s="1045"/>
      <c r="R2" s="1045"/>
      <c r="S2" s="1045"/>
      <c r="T2" s="1045"/>
      <c r="U2" s="1045"/>
      <c r="V2" s="1045"/>
      <c r="W2" s="1045"/>
      <c r="X2" s="1045"/>
      <c r="Y2" s="1045"/>
      <c r="Z2" s="1045"/>
      <c r="AA2" s="1045"/>
      <c r="AB2" s="1045"/>
      <c r="AC2" s="1045"/>
      <c r="AD2" s="1045"/>
      <c r="AE2" s="1045"/>
      <c r="AF2" s="1045"/>
      <c r="AG2" s="1045"/>
      <c r="AH2" s="1045"/>
      <c r="AI2" s="1045"/>
      <c r="AJ2" s="1045"/>
      <c r="AK2" s="1045"/>
      <c r="AL2" s="1045"/>
      <c r="AM2" s="1045"/>
    </row>
    <row r="3" spans="1:42" ht="15" customHeight="1">
      <c r="A3" s="702"/>
      <c r="B3" s="702"/>
      <c r="C3" s="702"/>
      <c r="D3" s="702"/>
      <c r="E3" s="702"/>
      <c r="F3" s="702"/>
      <c r="G3" s="702"/>
      <c r="H3" s="702"/>
      <c r="I3" s="702"/>
      <c r="J3" s="702"/>
      <c r="K3" s="702"/>
      <c r="L3" s="702"/>
      <c r="M3" s="702"/>
      <c r="N3" s="702"/>
      <c r="O3" s="702"/>
      <c r="P3" s="702"/>
      <c r="Q3" s="702"/>
      <c r="R3" s="702"/>
      <c r="S3" s="702"/>
      <c r="T3" s="702"/>
      <c r="U3" s="702"/>
      <c r="V3" s="702"/>
      <c r="W3" s="702"/>
      <c r="X3" s="702"/>
      <c r="Y3" s="702"/>
      <c r="Z3" s="702"/>
      <c r="AA3" s="702"/>
      <c r="AB3" s="702"/>
      <c r="AC3" s="702" t="s">
        <v>262</v>
      </c>
      <c r="AD3" s="702"/>
      <c r="AE3" s="702"/>
      <c r="AF3" s="702"/>
      <c r="AG3" s="702"/>
      <c r="AH3" s="702"/>
      <c r="AI3" s="702"/>
      <c r="AJ3" s="702"/>
      <c r="AK3" s="702"/>
      <c r="AL3" s="702"/>
      <c r="AM3" s="702"/>
    </row>
    <row r="4" spans="1:42" ht="15" customHeight="1" thickBot="1">
      <c r="A4" s="702"/>
      <c r="B4" s="702"/>
      <c r="C4" s="702"/>
      <c r="D4" s="702"/>
      <c r="E4" s="702"/>
      <c r="F4" s="702"/>
      <c r="G4" s="702"/>
      <c r="H4" s="702"/>
      <c r="I4" s="702"/>
      <c r="J4" s="702"/>
      <c r="K4" s="702"/>
      <c r="L4" s="702"/>
      <c r="M4" s="702"/>
      <c r="N4" s="702"/>
      <c r="O4" s="702"/>
      <c r="P4" s="702"/>
      <c r="Q4" s="702"/>
      <c r="R4" s="702"/>
      <c r="S4" s="702"/>
      <c r="T4" s="702"/>
      <c r="U4" s="702"/>
      <c r="V4" s="702"/>
      <c r="W4" s="702"/>
      <c r="X4" s="702"/>
      <c r="Y4" s="702"/>
      <c r="Z4" s="702"/>
      <c r="AA4" s="702"/>
      <c r="AB4" s="702"/>
      <c r="AC4" s="702"/>
      <c r="AD4" s="702"/>
      <c r="AE4" s="702"/>
      <c r="AF4" s="702"/>
      <c r="AG4" s="702"/>
      <c r="AH4" s="702"/>
      <c r="AI4" s="702"/>
      <c r="AJ4" s="702"/>
      <c r="AK4" s="702"/>
      <c r="AL4" s="702"/>
      <c r="AM4" s="702"/>
    </row>
    <row r="5" spans="1:42" s="672" customFormat="1" ht="24.75" customHeight="1" thickBot="1">
      <c r="A5" s="1046" t="s">
        <v>106</v>
      </c>
      <c r="B5" s="1051" t="s">
        <v>10</v>
      </c>
      <c r="C5" s="1056" t="s">
        <v>297</v>
      </c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1057"/>
      <c r="Y5" s="1057"/>
      <c r="Z5" s="1057"/>
      <c r="AA5" s="1057"/>
      <c r="AB5" s="1057"/>
      <c r="AC5" s="1057"/>
      <c r="AD5" s="1057"/>
      <c r="AE5" s="1057"/>
      <c r="AF5" s="1057"/>
      <c r="AG5" s="1057"/>
      <c r="AH5" s="1057"/>
      <c r="AI5" s="1057"/>
      <c r="AJ5" s="1057"/>
      <c r="AK5" s="1057"/>
      <c r="AL5" s="1057"/>
      <c r="AM5" s="1057"/>
    </row>
    <row r="6" spans="1:42" s="672" customFormat="1" ht="24.75" customHeight="1" thickBot="1">
      <c r="A6" s="1047"/>
      <c r="B6" s="1052"/>
      <c r="C6" s="1056" t="s">
        <v>298</v>
      </c>
      <c r="D6" s="1057"/>
      <c r="E6" s="1057"/>
      <c r="F6" s="1057"/>
      <c r="G6" s="1057"/>
      <c r="H6" s="1057"/>
      <c r="I6" s="1057"/>
      <c r="J6" s="1057"/>
      <c r="K6" s="1057"/>
      <c r="L6" s="1057"/>
      <c r="M6" s="1057"/>
      <c r="N6" s="1057"/>
      <c r="O6" s="1057"/>
      <c r="P6" s="1057"/>
      <c r="Q6" s="1057"/>
      <c r="R6" s="1057"/>
      <c r="S6" s="1057"/>
      <c r="T6" s="1057"/>
      <c r="U6" s="1057"/>
      <c r="V6" s="1057"/>
      <c r="W6" s="1057"/>
      <c r="X6" s="1057"/>
      <c r="Y6" s="1056" t="s">
        <v>299</v>
      </c>
      <c r="Z6" s="1057"/>
      <c r="AA6" s="1057"/>
      <c r="AB6" s="1057"/>
      <c r="AC6" s="1057"/>
      <c r="AD6" s="1057"/>
      <c r="AE6" s="1057"/>
      <c r="AF6" s="1057"/>
      <c r="AG6" s="1057"/>
      <c r="AH6" s="1057"/>
      <c r="AI6" s="1057"/>
      <c r="AJ6" s="1057"/>
      <c r="AK6" s="1057"/>
      <c r="AL6" s="1057"/>
      <c r="AM6" s="1057"/>
    </row>
    <row r="7" spans="1:42" s="672" customFormat="1" ht="28.5" customHeight="1">
      <c r="A7" s="1048"/>
      <c r="B7" s="1053"/>
      <c r="C7" s="1058" t="s">
        <v>300</v>
      </c>
      <c r="D7" s="1059"/>
      <c r="E7" s="1058" t="s">
        <v>301</v>
      </c>
      <c r="F7" s="1051"/>
      <c r="G7" s="1051" t="s">
        <v>302</v>
      </c>
      <c r="H7" s="1051"/>
      <c r="I7" s="1051"/>
      <c r="J7" s="1051"/>
      <c r="K7" s="1051"/>
      <c r="L7" s="1051"/>
      <c r="M7" s="1051"/>
      <c r="N7" s="1059"/>
      <c r="O7" s="1058" t="s">
        <v>303</v>
      </c>
      <c r="P7" s="1051"/>
      <c r="Q7" s="1051" t="s">
        <v>302</v>
      </c>
      <c r="R7" s="1051"/>
      <c r="S7" s="1051"/>
      <c r="T7" s="1051"/>
      <c r="U7" s="1051"/>
      <c r="V7" s="1051"/>
      <c r="W7" s="1051"/>
      <c r="X7" s="1059"/>
      <c r="Y7" s="1058" t="s">
        <v>300</v>
      </c>
      <c r="Z7" s="1051" t="s">
        <v>302</v>
      </c>
      <c r="AA7" s="1051"/>
      <c r="AB7" s="1051"/>
      <c r="AC7" s="1059"/>
      <c r="AD7" s="1058" t="s">
        <v>301</v>
      </c>
      <c r="AE7" s="1051" t="s">
        <v>302</v>
      </c>
      <c r="AF7" s="1051"/>
      <c r="AG7" s="1051"/>
      <c r="AH7" s="1059"/>
      <c r="AI7" s="1058" t="s">
        <v>303</v>
      </c>
      <c r="AJ7" s="1051" t="s">
        <v>302</v>
      </c>
      <c r="AK7" s="1051"/>
      <c r="AL7" s="1051"/>
      <c r="AM7" s="1059"/>
    </row>
    <row r="8" spans="1:42" s="672" customFormat="1" ht="28.5" customHeight="1">
      <c r="A8" s="1049"/>
      <c r="B8" s="1054"/>
      <c r="C8" s="1060"/>
      <c r="D8" s="1061"/>
      <c r="E8" s="1060"/>
      <c r="F8" s="1062"/>
      <c r="G8" s="1062" t="s">
        <v>16</v>
      </c>
      <c r="H8" s="1062"/>
      <c r="I8" s="1062" t="s">
        <v>17</v>
      </c>
      <c r="J8" s="1062"/>
      <c r="K8" s="1062" t="s">
        <v>18</v>
      </c>
      <c r="L8" s="1062"/>
      <c r="M8" s="1062" t="s">
        <v>19</v>
      </c>
      <c r="N8" s="1061"/>
      <c r="O8" s="1060"/>
      <c r="P8" s="1062"/>
      <c r="Q8" s="1062" t="s">
        <v>16</v>
      </c>
      <c r="R8" s="1062"/>
      <c r="S8" s="1062" t="s">
        <v>17</v>
      </c>
      <c r="T8" s="1062"/>
      <c r="U8" s="1062" t="s">
        <v>18</v>
      </c>
      <c r="V8" s="1062"/>
      <c r="W8" s="1062" t="s">
        <v>19</v>
      </c>
      <c r="X8" s="1061"/>
      <c r="Y8" s="1060"/>
      <c r="Z8" s="1062" t="s">
        <v>16</v>
      </c>
      <c r="AA8" s="1062" t="s">
        <v>17</v>
      </c>
      <c r="AB8" s="1062" t="s">
        <v>18</v>
      </c>
      <c r="AC8" s="1061" t="s">
        <v>19</v>
      </c>
      <c r="AD8" s="1060"/>
      <c r="AE8" s="1062" t="s">
        <v>16</v>
      </c>
      <c r="AF8" s="1062" t="s">
        <v>17</v>
      </c>
      <c r="AG8" s="1062" t="s">
        <v>18</v>
      </c>
      <c r="AH8" s="1061" t="s">
        <v>19</v>
      </c>
      <c r="AI8" s="1060"/>
      <c r="AJ8" s="1062" t="s">
        <v>16</v>
      </c>
      <c r="AK8" s="1062" t="s">
        <v>17</v>
      </c>
      <c r="AL8" s="1062" t="s">
        <v>18</v>
      </c>
      <c r="AM8" s="1061" t="s">
        <v>19</v>
      </c>
    </row>
    <row r="9" spans="1:42" s="672" customFormat="1" ht="27.75" customHeight="1" thickBot="1">
      <c r="A9" s="1050"/>
      <c r="B9" s="1055"/>
      <c r="C9" s="703" t="s">
        <v>111</v>
      </c>
      <c r="D9" s="704" t="s">
        <v>112</v>
      </c>
      <c r="E9" s="703" t="s">
        <v>111</v>
      </c>
      <c r="F9" s="705" t="s">
        <v>112</v>
      </c>
      <c r="G9" s="705" t="s">
        <v>111</v>
      </c>
      <c r="H9" s="705" t="s">
        <v>112</v>
      </c>
      <c r="I9" s="705" t="s">
        <v>111</v>
      </c>
      <c r="J9" s="705" t="s">
        <v>112</v>
      </c>
      <c r="K9" s="705" t="s">
        <v>111</v>
      </c>
      <c r="L9" s="705" t="s">
        <v>112</v>
      </c>
      <c r="M9" s="705" t="s">
        <v>111</v>
      </c>
      <c r="N9" s="704" t="s">
        <v>112</v>
      </c>
      <c r="O9" s="703" t="s">
        <v>111</v>
      </c>
      <c r="P9" s="705" t="s">
        <v>112</v>
      </c>
      <c r="Q9" s="705" t="s">
        <v>111</v>
      </c>
      <c r="R9" s="705" t="s">
        <v>112</v>
      </c>
      <c r="S9" s="705" t="s">
        <v>111</v>
      </c>
      <c r="T9" s="705" t="s">
        <v>112</v>
      </c>
      <c r="U9" s="705" t="s">
        <v>111</v>
      </c>
      <c r="V9" s="705" t="s">
        <v>112</v>
      </c>
      <c r="W9" s="705" t="s">
        <v>111</v>
      </c>
      <c r="X9" s="704" t="s">
        <v>112</v>
      </c>
      <c r="Y9" s="1060"/>
      <c r="Z9" s="1062"/>
      <c r="AA9" s="1062"/>
      <c r="AB9" s="1062"/>
      <c r="AC9" s="1061"/>
      <c r="AD9" s="1060"/>
      <c r="AE9" s="1062"/>
      <c r="AF9" s="1062"/>
      <c r="AG9" s="1062"/>
      <c r="AH9" s="1061"/>
      <c r="AI9" s="1060"/>
      <c r="AJ9" s="1062"/>
      <c r="AK9" s="1062"/>
      <c r="AL9" s="1062"/>
      <c r="AM9" s="1061"/>
    </row>
    <row r="10" spans="1:42" s="675" customFormat="1" ht="15.95" customHeight="1">
      <c r="A10" s="673"/>
      <c r="B10" s="706" t="s">
        <v>30</v>
      </c>
      <c r="C10" s="680">
        <v>0</v>
      </c>
      <c r="D10" s="681">
        <v>0</v>
      </c>
      <c r="E10" s="680">
        <v>0.91</v>
      </c>
      <c r="F10" s="679">
        <v>1.03</v>
      </c>
      <c r="G10" s="679">
        <v>0</v>
      </c>
      <c r="H10" s="679"/>
      <c r="I10" s="679">
        <v>7.0000000000000007E-2</v>
      </c>
      <c r="J10" s="679"/>
      <c r="K10" s="679">
        <v>0.16</v>
      </c>
      <c r="L10" s="679"/>
      <c r="M10" s="679">
        <v>0.68</v>
      </c>
      <c r="N10" s="681">
        <v>0.4</v>
      </c>
      <c r="O10" s="680">
        <v>19.681000000000004</v>
      </c>
      <c r="P10" s="679">
        <v>9.5800000000000018</v>
      </c>
      <c r="Q10" s="679">
        <v>9.2360000000000007</v>
      </c>
      <c r="R10" s="679">
        <v>5.68</v>
      </c>
      <c r="S10" s="679">
        <v>0.13</v>
      </c>
      <c r="T10" s="679">
        <v>0</v>
      </c>
      <c r="U10" s="679">
        <v>0.23499999999999999</v>
      </c>
      <c r="V10" s="679">
        <v>1.129</v>
      </c>
      <c r="W10" s="679">
        <v>10.08</v>
      </c>
      <c r="X10" s="681">
        <v>2.7709999999999999</v>
      </c>
      <c r="Y10" s="680">
        <v>5.9060480239999995</v>
      </c>
      <c r="Z10" s="679">
        <v>1.9761350165696103E-2</v>
      </c>
      <c r="AA10" s="679">
        <v>5.7875560485278317E-2</v>
      </c>
      <c r="AB10" s="679">
        <v>0.38998542326997215</v>
      </c>
      <c r="AC10" s="681">
        <v>5.438425690079054</v>
      </c>
      <c r="AD10" s="680">
        <v>27.922194040000004</v>
      </c>
      <c r="AE10" s="679">
        <v>0</v>
      </c>
      <c r="AF10" s="679">
        <v>10.404011649999999</v>
      </c>
      <c r="AG10" s="679">
        <v>14.964554365368</v>
      </c>
      <c r="AH10" s="681">
        <v>2.5536280246319998</v>
      </c>
      <c r="AI10" s="680">
        <v>163.31119005999997</v>
      </c>
      <c r="AJ10" s="679">
        <v>85.091190060000002</v>
      </c>
      <c r="AK10" s="679">
        <v>3.1829045499999999</v>
      </c>
      <c r="AL10" s="679">
        <v>6.6</v>
      </c>
      <c r="AM10" s="681">
        <v>68.437095450000001</v>
      </c>
      <c r="AN10" s="674"/>
      <c r="AO10" s="674"/>
      <c r="AP10" s="674"/>
    </row>
    <row r="11" spans="1:42" s="678" customFormat="1" ht="12.75">
      <c r="A11" s="676" t="s">
        <v>225</v>
      </c>
      <c r="B11" s="707" t="s">
        <v>31</v>
      </c>
      <c r="C11" s="680">
        <v>0</v>
      </c>
      <c r="D11" s="681">
        <v>0</v>
      </c>
      <c r="E11" s="680">
        <v>0.53</v>
      </c>
      <c r="F11" s="679">
        <v>0.63</v>
      </c>
      <c r="G11" s="679">
        <v>0</v>
      </c>
      <c r="H11" s="679"/>
      <c r="I11" s="679">
        <v>0</v>
      </c>
      <c r="J11" s="679"/>
      <c r="K11" s="679">
        <v>0</v>
      </c>
      <c r="L11" s="679"/>
      <c r="M11" s="679">
        <v>0.53</v>
      </c>
      <c r="N11" s="681">
        <v>0</v>
      </c>
      <c r="O11" s="680">
        <v>1.05</v>
      </c>
      <c r="P11" s="679">
        <v>0.63</v>
      </c>
      <c r="Q11" s="679">
        <v>0</v>
      </c>
      <c r="R11" s="679">
        <v>0</v>
      </c>
      <c r="S11" s="679">
        <v>0</v>
      </c>
      <c r="T11" s="679">
        <v>0</v>
      </c>
      <c r="U11" s="679">
        <v>0</v>
      </c>
      <c r="V11" s="679">
        <v>0.63</v>
      </c>
      <c r="W11" s="679">
        <v>1.05</v>
      </c>
      <c r="X11" s="681">
        <v>0</v>
      </c>
      <c r="Y11" s="680">
        <v>0</v>
      </c>
      <c r="Z11" s="679">
        <v>0</v>
      </c>
      <c r="AA11" s="679">
        <v>0</v>
      </c>
      <c r="AB11" s="679">
        <v>0</v>
      </c>
      <c r="AC11" s="681">
        <v>0</v>
      </c>
      <c r="AD11" s="680">
        <v>1.1261048654699999</v>
      </c>
      <c r="AE11" s="679">
        <v>0</v>
      </c>
      <c r="AF11" s="679">
        <v>0</v>
      </c>
      <c r="AG11" s="679">
        <v>0.62610486546999999</v>
      </c>
      <c r="AH11" s="681">
        <v>0.5</v>
      </c>
      <c r="AI11" s="680">
        <v>2</v>
      </c>
      <c r="AJ11" s="679">
        <v>0</v>
      </c>
      <c r="AK11" s="679">
        <v>0</v>
      </c>
      <c r="AL11" s="679">
        <v>1</v>
      </c>
      <c r="AM11" s="681">
        <v>1</v>
      </c>
    </row>
    <row r="12" spans="1:42" s="678" customFormat="1" ht="25.5">
      <c r="A12" s="676" t="s">
        <v>226</v>
      </c>
      <c r="B12" s="707" t="s">
        <v>33</v>
      </c>
      <c r="C12" s="680">
        <v>0</v>
      </c>
      <c r="D12" s="681">
        <v>0</v>
      </c>
      <c r="E12" s="680">
        <v>0.53</v>
      </c>
      <c r="F12" s="679">
        <v>0.63</v>
      </c>
      <c r="G12" s="679">
        <v>0</v>
      </c>
      <c r="H12" s="679"/>
      <c r="I12" s="679">
        <v>0</v>
      </c>
      <c r="J12" s="679"/>
      <c r="K12" s="679">
        <v>0</v>
      </c>
      <c r="L12" s="679"/>
      <c r="M12" s="679">
        <v>0.53</v>
      </c>
      <c r="N12" s="681">
        <v>0</v>
      </c>
      <c r="O12" s="680">
        <v>1.05</v>
      </c>
      <c r="P12" s="679">
        <v>0.63</v>
      </c>
      <c r="Q12" s="679">
        <v>0</v>
      </c>
      <c r="R12" s="679">
        <v>0</v>
      </c>
      <c r="S12" s="679">
        <v>0</v>
      </c>
      <c r="T12" s="679">
        <v>0</v>
      </c>
      <c r="U12" s="679">
        <v>0</v>
      </c>
      <c r="V12" s="679">
        <v>0.63</v>
      </c>
      <c r="W12" s="679">
        <v>1.05</v>
      </c>
      <c r="X12" s="681">
        <v>0</v>
      </c>
      <c r="Y12" s="680">
        <v>0</v>
      </c>
      <c r="Z12" s="679">
        <v>0</v>
      </c>
      <c r="AA12" s="679">
        <v>0</v>
      </c>
      <c r="AB12" s="679">
        <v>0</v>
      </c>
      <c r="AC12" s="681">
        <v>0</v>
      </c>
      <c r="AD12" s="680">
        <v>1.1261048654699999</v>
      </c>
      <c r="AE12" s="679">
        <v>0</v>
      </c>
      <c r="AF12" s="679">
        <v>0</v>
      </c>
      <c r="AG12" s="679">
        <v>0.62610486546999999</v>
      </c>
      <c r="AH12" s="681">
        <v>0.5</v>
      </c>
      <c r="AI12" s="680">
        <v>2</v>
      </c>
      <c r="AJ12" s="679">
        <v>0</v>
      </c>
      <c r="AK12" s="679">
        <v>0</v>
      </c>
      <c r="AL12" s="679">
        <v>1</v>
      </c>
      <c r="AM12" s="681">
        <v>1</v>
      </c>
    </row>
    <row r="13" spans="1:42" s="686" customFormat="1" ht="20.100000000000001" customHeight="1">
      <c r="A13" s="682"/>
      <c r="B13" s="708" t="s">
        <v>227</v>
      </c>
      <c r="C13" s="684"/>
      <c r="D13" s="685"/>
      <c r="E13" s="684"/>
      <c r="F13" s="683"/>
      <c r="G13" s="683"/>
      <c r="H13" s="683"/>
      <c r="I13" s="683"/>
      <c r="J13" s="683"/>
      <c r="K13" s="683"/>
      <c r="L13" s="683"/>
      <c r="M13" s="683"/>
      <c r="N13" s="685"/>
      <c r="O13" s="684"/>
      <c r="P13" s="683"/>
      <c r="Q13" s="683"/>
      <c r="R13" s="683"/>
      <c r="S13" s="683"/>
      <c r="T13" s="683"/>
      <c r="U13" s="683"/>
      <c r="V13" s="683"/>
      <c r="W13" s="683"/>
      <c r="X13" s="685"/>
      <c r="Y13" s="684"/>
      <c r="Z13" s="683"/>
      <c r="AA13" s="683"/>
      <c r="AB13" s="683"/>
      <c r="AC13" s="685"/>
      <c r="AD13" s="684"/>
      <c r="AE13" s="683"/>
      <c r="AF13" s="683"/>
      <c r="AG13" s="683"/>
      <c r="AH13" s="685"/>
      <c r="AI13" s="684"/>
      <c r="AJ13" s="683"/>
      <c r="AK13" s="683"/>
      <c r="AL13" s="683"/>
      <c r="AM13" s="685"/>
    </row>
    <row r="14" spans="1:42" s="690" customFormat="1" ht="30" customHeight="1">
      <c r="A14" s="687">
        <v>1</v>
      </c>
      <c r="B14" s="709" t="s">
        <v>228</v>
      </c>
      <c r="C14" s="688">
        <v>0</v>
      </c>
      <c r="D14" s="689">
        <v>0</v>
      </c>
      <c r="E14" s="688">
        <v>0.53</v>
      </c>
      <c r="F14" s="580">
        <v>0</v>
      </c>
      <c r="G14" s="580"/>
      <c r="H14" s="580"/>
      <c r="I14" s="580"/>
      <c r="J14" s="580"/>
      <c r="K14" s="580"/>
      <c r="L14" s="580"/>
      <c r="M14" s="580">
        <v>0.53</v>
      </c>
      <c r="N14" s="689">
        <v>0</v>
      </c>
      <c r="O14" s="688">
        <v>0</v>
      </c>
      <c r="P14" s="580">
        <v>0</v>
      </c>
      <c r="Q14" s="580"/>
      <c r="R14" s="580"/>
      <c r="S14" s="580"/>
      <c r="T14" s="580"/>
      <c r="U14" s="580"/>
      <c r="V14" s="580"/>
      <c r="W14" s="580">
        <v>0</v>
      </c>
      <c r="X14" s="689">
        <v>0</v>
      </c>
      <c r="Y14" s="688">
        <v>0</v>
      </c>
      <c r="Z14" s="580"/>
      <c r="AA14" s="580"/>
      <c r="AB14" s="580"/>
      <c r="AC14" s="689"/>
      <c r="AD14" s="688">
        <v>0.5</v>
      </c>
      <c r="AE14" s="580"/>
      <c r="AF14" s="580"/>
      <c r="AG14" s="580"/>
      <c r="AH14" s="689">
        <v>0.5</v>
      </c>
      <c r="AI14" s="688">
        <v>0</v>
      </c>
      <c r="AJ14" s="580"/>
      <c r="AK14" s="580"/>
      <c r="AL14" s="580"/>
      <c r="AM14" s="689">
        <v>0</v>
      </c>
      <c r="AN14" s="710"/>
    </row>
    <row r="15" spans="1:42" s="677" customFormat="1" ht="12.75">
      <c r="A15" s="676"/>
      <c r="B15" s="711" t="s">
        <v>230</v>
      </c>
      <c r="C15" s="693">
        <v>0</v>
      </c>
      <c r="D15" s="694">
        <v>0</v>
      </c>
      <c r="E15" s="693">
        <v>0.53</v>
      </c>
      <c r="F15" s="692">
        <v>0</v>
      </c>
      <c r="G15" s="692"/>
      <c r="H15" s="692"/>
      <c r="I15" s="692"/>
      <c r="J15" s="692"/>
      <c r="K15" s="692"/>
      <c r="L15" s="692"/>
      <c r="M15" s="692">
        <v>0.53</v>
      </c>
      <c r="N15" s="694">
        <v>0</v>
      </c>
      <c r="O15" s="693">
        <v>0</v>
      </c>
      <c r="P15" s="692">
        <v>0</v>
      </c>
      <c r="Q15" s="692"/>
      <c r="R15" s="692"/>
      <c r="S15" s="692"/>
      <c r="T15" s="692"/>
      <c r="U15" s="692"/>
      <c r="V15" s="692"/>
      <c r="W15" s="692">
        <v>0</v>
      </c>
      <c r="X15" s="694">
        <v>0</v>
      </c>
      <c r="Y15" s="695">
        <v>0</v>
      </c>
      <c r="Z15" s="692">
        <v>0</v>
      </c>
      <c r="AA15" s="692">
        <v>0</v>
      </c>
      <c r="AB15" s="692">
        <v>0</v>
      </c>
      <c r="AC15" s="694">
        <v>0</v>
      </c>
      <c r="AD15" s="695">
        <v>0.5</v>
      </c>
      <c r="AE15" s="691">
        <v>0</v>
      </c>
      <c r="AF15" s="691">
        <v>0</v>
      </c>
      <c r="AG15" s="691">
        <v>0</v>
      </c>
      <c r="AH15" s="696">
        <v>0.5</v>
      </c>
      <c r="AI15" s="695">
        <v>0</v>
      </c>
      <c r="AJ15" s="692"/>
      <c r="AK15" s="692"/>
      <c r="AL15" s="692"/>
      <c r="AM15" s="694">
        <v>0</v>
      </c>
      <c r="AN15" s="710"/>
    </row>
    <row r="16" spans="1:42" s="677" customFormat="1" ht="12.75">
      <c r="A16" s="682"/>
      <c r="B16" s="708" t="s">
        <v>55</v>
      </c>
      <c r="C16" s="684"/>
      <c r="D16" s="685"/>
      <c r="E16" s="684"/>
      <c r="F16" s="683"/>
      <c r="G16" s="683"/>
      <c r="H16" s="683"/>
      <c r="I16" s="683"/>
      <c r="J16" s="683"/>
      <c r="K16" s="683"/>
      <c r="L16" s="683"/>
      <c r="M16" s="683"/>
      <c r="N16" s="685"/>
      <c r="O16" s="684"/>
      <c r="P16" s="683"/>
      <c r="Q16" s="683"/>
      <c r="R16" s="683"/>
      <c r="S16" s="683"/>
      <c r="T16" s="683"/>
      <c r="U16" s="683"/>
      <c r="V16" s="683"/>
      <c r="W16" s="683"/>
      <c r="X16" s="685"/>
      <c r="Y16" s="684"/>
      <c r="Z16" s="683"/>
      <c r="AA16" s="683"/>
      <c r="AB16" s="683"/>
      <c r="AC16" s="685"/>
      <c r="AD16" s="684"/>
      <c r="AE16" s="683"/>
      <c r="AF16" s="683"/>
      <c r="AG16" s="683"/>
      <c r="AH16" s="685"/>
      <c r="AI16" s="684"/>
      <c r="AJ16" s="683"/>
      <c r="AK16" s="683"/>
      <c r="AL16" s="683"/>
      <c r="AM16" s="685"/>
      <c r="AN16" s="710"/>
    </row>
    <row r="17" spans="1:41" s="677" customFormat="1" ht="59.25" customHeight="1">
      <c r="A17" s="687">
        <v>2</v>
      </c>
      <c r="B17" s="709" t="s">
        <v>232</v>
      </c>
      <c r="C17" s="688">
        <v>0</v>
      </c>
      <c r="D17" s="689">
        <v>0</v>
      </c>
      <c r="E17" s="688">
        <v>0</v>
      </c>
      <c r="F17" s="580">
        <v>0.63</v>
      </c>
      <c r="G17" s="580"/>
      <c r="H17" s="580"/>
      <c r="I17" s="580"/>
      <c r="J17" s="580"/>
      <c r="K17" s="580">
        <v>0</v>
      </c>
      <c r="L17" s="580">
        <v>0.63</v>
      </c>
      <c r="M17" s="580"/>
      <c r="N17" s="689"/>
      <c r="O17" s="688">
        <v>1.05</v>
      </c>
      <c r="P17" s="580">
        <v>0.63</v>
      </c>
      <c r="Q17" s="580"/>
      <c r="R17" s="580"/>
      <c r="S17" s="580"/>
      <c r="T17" s="580"/>
      <c r="U17" s="580"/>
      <c r="V17" s="580">
        <v>0.63</v>
      </c>
      <c r="W17" s="580">
        <v>1.05</v>
      </c>
      <c r="X17" s="689"/>
      <c r="Y17" s="688">
        <v>0</v>
      </c>
      <c r="Z17" s="580"/>
      <c r="AA17" s="580"/>
      <c r="AB17" s="580"/>
      <c r="AC17" s="689"/>
      <c r="AD17" s="688">
        <v>0.62610486546999999</v>
      </c>
      <c r="AE17" s="580"/>
      <c r="AF17" s="580"/>
      <c r="AG17" s="580">
        <v>0.62610486546999999</v>
      </c>
      <c r="AH17" s="689"/>
      <c r="AI17" s="688">
        <v>2</v>
      </c>
      <c r="AJ17" s="580"/>
      <c r="AK17" s="580"/>
      <c r="AL17" s="580">
        <v>1</v>
      </c>
      <c r="AM17" s="689">
        <v>1</v>
      </c>
      <c r="AN17" s="710"/>
    </row>
    <row r="18" spans="1:41" s="686" customFormat="1" ht="20.100000000000001" customHeight="1">
      <c r="A18" s="676"/>
      <c r="B18" s="711" t="s">
        <v>59</v>
      </c>
      <c r="C18" s="695">
        <v>0</v>
      </c>
      <c r="D18" s="696">
        <v>0</v>
      </c>
      <c r="E18" s="695">
        <v>0</v>
      </c>
      <c r="F18" s="691">
        <v>0.63</v>
      </c>
      <c r="G18" s="691">
        <v>0</v>
      </c>
      <c r="H18" s="691"/>
      <c r="I18" s="691">
        <v>0</v>
      </c>
      <c r="J18" s="691"/>
      <c r="K18" s="691">
        <v>0</v>
      </c>
      <c r="L18" s="691"/>
      <c r="M18" s="691">
        <v>0</v>
      </c>
      <c r="N18" s="696">
        <v>0</v>
      </c>
      <c r="O18" s="695">
        <v>1.05</v>
      </c>
      <c r="P18" s="691">
        <v>0.63</v>
      </c>
      <c r="Q18" s="691">
        <v>0</v>
      </c>
      <c r="R18" s="691">
        <v>0</v>
      </c>
      <c r="S18" s="691">
        <v>0</v>
      </c>
      <c r="T18" s="691">
        <v>0</v>
      </c>
      <c r="U18" s="691">
        <v>0</v>
      </c>
      <c r="V18" s="691">
        <v>0.63</v>
      </c>
      <c r="W18" s="691">
        <v>1.05</v>
      </c>
      <c r="X18" s="696">
        <v>0</v>
      </c>
      <c r="Y18" s="695">
        <v>0</v>
      </c>
      <c r="Z18" s="691">
        <v>0</v>
      </c>
      <c r="AA18" s="691">
        <v>0</v>
      </c>
      <c r="AB18" s="691">
        <v>0</v>
      </c>
      <c r="AC18" s="696">
        <v>0</v>
      </c>
      <c r="AD18" s="695">
        <v>0.62610486546999999</v>
      </c>
      <c r="AE18" s="691">
        <v>0</v>
      </c>
      <c r="AF18" s="691">
        <v>0</v>
      </c>
      <c r="AG18" s="691">
        <v>0.62610486546999999</v>
      </c>
      <c r="AH18" s="696">
        <v>0</v>
      </c>
      <c r="AI18" s="695">
        <v>2</v>
      </c>
      <c r="AJ18" s="691">
        <v>0</v>
      </c>
      <c r="AK18" s="691">
        <v>0</v>
      </c>
      <c r="AL18" s="691">
        <v>1</v>
      </c>
      <c r="AM18" s="696">
        <v>1</v>
      </c>
      <c r="AN18" s="710"/>
    </row>
    <row r="19" spans="1:41" s="690" customFormat="1" ht="27.95" customHeight="1">
      <c r="A19" s="697" t="s">
        <v>235</v>
      </c>
      <c r="B19" s="707" t="s">
        <v>45</v>
      </c>
      <c r="C19" s="695">
        <v>0</v>
      </c>
      <c r="D19" s="696">
        <v>0</v>
      </c>
      <c r="E19" s="695">
        <v>0.38</v>
      </c>
      <c r="F19" s="691">
        <v>0.4</v>
      </c>
      <c r="G19" s="691">
        <v>0</v>
      </c>
      <c r="H19" s="691"/>
      <c r="I19" s="691">
        <v>7.0000000000000007E-2</v>
      </c>
      <c r="J19" s="691"/>
      <c r="K19" s="691">
        <v>0.16</v>
      </c>
      <c r="L19" s="691"/>
      <c r="M19" s="691">
        <v>0.15</v>
      </c>
      <c r="N19" s="696">
        <v>0.4</v>
      </c>
      <c r="O19" s="695">
        <v>18.631000000000004</v>
      </c>
      <c r="P19" s="691">
        <v>8.9500000000000011</v>
      </c>
      <c r="Q19" s="691">
        <v>9.2360000000000007</v>
      </c>
      <c r="R19" s="691">
        <v>5.68</v>
      </c>
      <c r="S19" s="691">
        <v>0.13</v>
      </c>
      <c r="T19" s="691">
        <v>0</v>
      </c>
      <c r="U19" s="691">
        <v>0.23499999999999999</v>
      </c>
      <c r="V19" s="691">
        <v>0.499</v>
      </c>
      <c r="W19" s="691">
        <v>9.0299999999999994</v>
      </c>
      <c r="X19" s="696">
        <v>2.7709999999999999</v>
      </c>
      <c r="Y19" s="695">
        <v>5.9060480239999995</v>
      </c>
      <c r="Z19" s="691">
        <v>1.9761350165696103E-2</v>
      </c>
      <c r="AA19" s="691">
        <v>5.7875560485278317E-2</v>
      </c>
      <c r="AB19" s="691">
        <v>0.38998542326997215</v>
      </c>
      <c r="AC19" s="696">
        <v>5.438425690079054</v>
      </c>
      <c r="AD19" s="695">
        <v>26.796089174530003</v>
      </c>
      <c r="AE19" s="691">
        <v>0</v>
      </c>
      <c r="AF19" s="691">
        <v>10.404011649999999</v>
      </c>
      <c r="AG19" s="691">
        <v>14.338449499898001</v>
      </c>
      <c r="AH19" s="696">
        <v>2.0536280246319998</v>
      </c>
      <c r="AI19" s="695">
        <v>161.31119005999997</v>
      </c>
      <c r="AJ19" s="691">
        <v>85.091190060000002</v>
      </c>
      <c r="AK19" s="691">
        <v>3.1829045499999999</v>
      </c>
      <c r="AL19" s="691">
        <v>5.6</v>
      </c>
      <c r="AM19" s="696">
        <v>67.437095450000001</v>
      </c>
      <c r="AN19" s="710"/>
    </row>
    <row r="20" spans="1:41" s="690" customFormat="1" ht="41.25" customHeight="1">
      <c r="A20" s="697" t="s">
        <v>236</v>
      </c>
      <c r="B20" s="707" t="s">
        <v>33</v>
      </c>
      <c r="C20" s="695">
        <v>0</v>
      </c>
      <c r="D20" s="696">
        <v>0</v>
      </c>
      <c r="E20" s="695">
        <v>0.38</v>
      </c>
      <c r="F20" s="691">
        <v>0.4</v>
      </c>
      <c r="G20" s="691">
        <v>0</v>
      </c>
      <c r="H20" s="691"/>
      <c r="I20" s="691">
        <v>7.0000000000000007E-2</v>
      </c>
      <c r="J20" s="691"/>
      <c r="K20" s="691">
        <v>0.16</v>
      </c>
      <c r="L20" s="691"/>
      <c r="M20" s="691">
        <v>0.15</v>
      </c>
      <c r="N20" s="696">
        <v>0.4</v>
      </c>
      <c r="O20" s="695">
        <v>18.631000000000004</v>
      </c>
      <c r="P20" s="691">
        <v>8.9500000000000011</v>
      </c>
      <c r="Q20" s="691">
        <v>9.2360000000000007</v>
      </c>
      <c r="R20" s="691">
        <v>5.68</v>
      </c>
      <c r="S20" s="691">
        <v>0.13</v>
      </c>
      <c r="T20" s="691">
        <v>0</v>
      </c>
      <c r="U20" s="691">
        <v>0.23499999999999999</v>
      </c>
      <c r="V20" s="691">
        <v>0.499</v>
      </c>
      <c r="W20" s="691">
        <v>9.0299999999999994</v>
      </c>
      <c r="X20" s="696">
        <v>2.7709999999999999</v>
      </c>
      <c r="Y20" s="695">
        <v>5.9060480239999995</v>
      </c>
      <c r="Z20" s="691">
        <v>1.9761350165696103E-2</v>
      </c>
      <c r="AA20" s="691">
        <v>5.7875560485278317E-2</v>
      </c>
      <c r="AB20" s="691">
        <v>0.38998542326997215</v>
      </c>
      <c r="AC20" s="696">
        <v>5.438425690079054</v>
      </c>
      <c r="AD20" s="695">
        <v>26.796089174530003</v>
      </c>
      <c r="AE20" s="691">
        <v>0</v>
      </c>
      <c r="AF20" s="691">
        <v>10.404011649999999</v>
      </c>
      <c r="AG20" s="691">
        <v>14.338449499898001</v>
      </c>
      <c r="AH20" s="696">
        <v>2.0536280246319998</v>
      </c>
      <c r="AI20" s="695">
        <v>161.31119005999997</v>
      </c>
      <c r="AJ20" s="691">
        <v>85.091190060000002</v>
      </c>
      <c r="AK20" s="691">
        <v>3.1829045499999999</v>
      </c>
      <c r="AL20" s="691">
        <v>5.6</v>
      </c>
      <c r="AM20" s="696">
        <v>67.437095450000001</v>
      </c>
      <c r="AN20" s="710"/>
    </row>
    <row r="21" spans="1:41" s="690" customFormat="1" ht="37.5" customHeight="1">
      <c r="A21" s="682"/>
      <c r="B21" s="708" t="s">
        <v>34</v>
      </c>
      <c r="C21" s="684"/>
      <c r="D21" s="685"/>
      <c r="E21" s="684"/>
      <c r="F21" s="683"/>
      <c r="G21" s="683"/>
      <c r="H21" s="683"/>
      <c r="I21" s="683"/>
      <c r="J21" s="683"/>
      <c r="K21" s="683"/>
      <c r="L21" s="683"/>
      <c r="M21" s="683"/>
      <c r="N21" s="685"/>
      <c r="O21" s="684"/>
      <c r="P21" s="683"/>
      <c r="Q21" s="683"/>
      <c r="R21" s="683"/>
      <c r="S21" s="683"/>
      <c r="T21" s="683"/>
      <c r="U21" s="683"/>
      <c r="V21" s="683"/>
      <c r="W21" s="683"/>
      <c r="X21" s="685"/>
      <c r="Y21" s="684"/>
      <c r="Z21" s="683"/>
      <c r="AA21" s="683"/>
      <c r="AB21" s="683"/>
      <c r="AC21" s="685"/>
      <c r="AD21" s="684"/>
      <c r="AE21" s="683"/>
      <c r="AF21" s="683"/>
      <c r="AG21" s="683"/>
      <c r="AH21" s="685"/>
      <c r="AI21" s="684"/>
      <c r="AJ21" s="683"/>
      <c r="AK21" s="683"/>
      <c r="AL21" s="683"/>
      <c r="AM21" s="685"/>
      <c r="AN21" s="710"/>
    </row>
    <row r="22" spans="1:41" s="690" customFormat="1" ht="52.5" customHeight="1">
      <c r="A22" s="687">
        <v>3</v>
      </c>
      <c r="B22" s="709" t="s">
        <v>47</v>
      </c>
      <c r="C22" s="688">
        <v>0</v>
      </c>
      <c r="D22" s="689">
        <v>0</v>
      </c>
      <c r="E22" s="688">
        <v>0</v>
      </c>
      <c r="F22" s="580">
        <v>0</v>
      </c>
      <c r="G22" s="580"/>
      <c r="H22" s="580"/>
      <c r="I22" s="580"/>
      <c r="J22" s="580"/>
      <c r="K22" s="580"/>
      <c r="L22" s="580"/>
      <c r="M22" s="580"/>
      <c r="N22" s="689"/>
      <c r="O22" s="688">
        <v>0.25</v>
      </c>
      <c r="P22" s="580">
        <v>4</v>
      </c>
      <c r="Q22" s="580">
        <v>0.25</v>
      </c>
      <c r="R22" s="580">
        <v>4</v>
      </c>
      <c r="S22" s="580"/>
      <c r="T22" s="580"/>
      <c r="U22" s="580"/>
      <c r="V22" s="580"/>
      <c r="W22" s="580">
        <v>0</v>
      </c>
      <c r="X22" s="689">
        <v>0</v>
      </c>
      <c r="Y22" s="688">
        <v>0</v>
      </c>
      <c r="Z22" s="580"/>
      <c r="AA22" s="580"/>
      <c r="AB22" s="580"/>
      <c r="AC22" s="689"/>
      <c r="AD22" s="688">
        <v>0</v>
      </c>
      <c r="AE22" s="580"/>
      <c r="AF22" s="580"/>
      <c r="AG22" s="580"/>
      <c r="AH22" s="689"/>
      <c r="AI22" s="688">
        <v>48.991991330000005</v>
      </c>
      <c r="AJ22" s="580">
        <v>48.991991330000005</v>
      </c>
      <c r="AK22" s="580"/>
      <c r="AL22" s="580"/>
      <c r="AM22" s="689"/>
      <c r="AN22" s="710"/>
    </row>
    <row r="23" spans="1:41" s="690" customFormat="1" ht="52.5" customHeight="1">
      <c r="A23" s="687">
        <v>4</v>
      </c>
      <c r="B23" s="709" t="s">
        <v>239</v>
      </c>
      <c r="C23" s="688">
        <v>0</v>
      </c>
      <c r="D23" s="689">
        <v>0</v>
      </c>
      <c r="E23" s="688">
        <v>0</v>
      </c>
      <c r="F23" s="580">
        <v>0</v>
      </c>
      <c r="G23" s="580"/>
      <c r="H23" s="580"/>
      <c r="I23" s="580"/>
      <c r="J23" s="580"/>
      <c r="K23" s="580"/>
      <c r="L23" s="580"/>
      <c r="M23" s="580"/>
      <c r="N23" s="689"/>
      <c r="O23" s="688">
        <v>0</v>
      </c>
      <c r="P23" s="580">
        <v>0</v>
      </c>
      <c r="Q23" s="580"/>
      <c r="R23" s="580"/>
      <c r="S23" s="580"/>
      <c r="T23" s="580"/>
      <c r="U23" s="580"/>
      <c r="V23" s="580"/>
      <c r="W23" s="580">
        <v>0</v>
      </c>
      <c r="X23" s="689">
        <v>0</v>
      </c>
      <c r="Y23" s="688">
        <v>0</v>
      </c>
      <c r="Z23" s="580"/>
      <c r="AA23" s="580"/>
      <c r="AB23" s="580"/>
      <c r="AC23" s="689"/>
      <c r="AD23" s="688">
        <v>0</v>
      </c>
      <c r="AE23" s="580"/>
      <c r="AF23" s="580"/>
      <c r="AG23" s="580"/>
      <c r="AH23" s="689"/>
      <c r="AI23" s="688">
        <v>0</v>
      </c>
      <c r="AJ23" s="580"/>
      <c r="AK23" s="580"/>
      <c r="AL23" s="580"/>
      <c r="AM23" s="689"/>
      <c r="AN23" s="710"/>
      <c r="AO23" s="690" t="s">
        <v>262</v>
      </c>
    </row>
    <row r="24" spans="1:41" s="690" customFormat="1" ht="41.25" customHeight="1">
      <c r="A24" s="687">
        <v>5</v>
      </c>
      <c r="B24" s="709" t="s">
        <v>240</v>
      </c>
      <c r="C24" s="688">
        <v>0</v>
      </c>
      <c r="D24" s="689">
        <v>0</v>
      </c>
      <c r="E24" s="688">
        <v>0</v>
      </c>
      <c r="F24" s="580">
        <v>0</v>
      </c>
      <c r="G24" s="580"/>
      <c r="H24" s="580"/>
      <c r="I24" s="580"/>
      <c r="J24" s="580"/>
      <c r="K24" s="580"/>
      <c r="L24" s="580"/>
      <c r="M24" s="580"/>
      <c r="N24" s="689"/>
      <c r="O24" s="688">
        <v>3</v>
      </c>
      <c r="P24" s="580">
        <v>0</v>
      </c>
      <c r="Q24" s="580"/>
      <c r="R24" s="580"/>
      <c r="S24" s="580"/>
      <c r="T24" s="580"/>
      <c r="U24" s="580"/>
      <c r="V24" s="580"/>
      <c r="W24" s="580">
        <v>3</v>
      </c>
      <c r="X24" s="689">
        <v>0</v>
      </c>
      <c r="Y24" s="688">
        <v>0</v>
      </c>
      <c r="Z24" s="580">
        <v>0</v>
      </c>
      <c r="AA24" s="580">
        <v>0</v>
      </c>
      <c r="AB24" s="580">
        <v>0</v>
      </c>
      <c r="AC24" s="689">
        <v>0</v>
      </c>
      <c r="AD24" s="688">
        <v>0</v>
      </c>
      <c r="AE24" s="580"/>
      <c r="AF24" s="580"/>
      <c r="AG24" s="580"/>
      <c r="AH24" s="689"/>
      <c r="AI24" s="688">
        <v>7.76</v>
      </c>
      <c r="AJ24" s="580"/>
      <c r="AK24" s="580"/>
      <c r="AL24" s="580"/>
      <c r="AM24" s="689">
        <v>7.76</v>
      </c>
      <c r="AN24" s="710"/>
    </row>
    <row r="25" spans="1:41" s="690" customFormat="1" ht="41.25" customHeight="1">
      <c r="A25" s="687">
        <v>6</v>
      </c>
      <c r="B25" s="709" t="s">
        <v>49</v>
      </c>
      <c r="C25" s="688">
        <v>0</v>
      </c>
      <c r="D25" s="689">
        <v>0</v>
      </c>
      <c r="E25" s="688">
        <v>0</v>
      </c>
      <c r="F25" s="580">
        <v>0</v>
      </c>
      <c r="G25" s="580"/>
      <c r="H25" s="580"/>
      <c r="I25" s="580"/>
      <c r="J25" s="580"/>
      <c r="K25" s="580"/>
      <c r="L25" s="580"/>
      <c r="M25" s="580"/>
      <c r="N25" s="689"/>
      <c r="O25" s="688">
        <v>2</v>
      </c>
      <c r="P25" s="580">
        <v>0</v>
      </c>
      <c r="Q25" s="580"/>
      <c r="R25" s="580"/>
      <c r="S25" s="580"/>
      <c r="T25" s="580"/>
      <c r="U25" s="580"/>
      <c r="V25" s="580"/>
      <c r="W25" s="580">
        <v>2</v>
      </c>
      <c r="X25" s="689">
        <v>0</v>
      </c>
      <c r="Y25" s="688">
        <v>0</v>
      </c>
      <c r="Z25" s="580"/>
      <c r="AA25" s="580"/>
      <c r="AB25" s="580"/>
      <c r="AC25" s="689"/>
      <c r="AD25" s="688">
        <v>0</v>
      </c>
      <c r="AE25" s="580"/>
      <c r="AF25" s="580"/>
      <c r="AG25" s="580"/>
      <c r="AH25" s="689"/>
      <c r="AI25" s="688">
        <v>6.84</v>
      </c>
      <c r="AJ25" s="580"/>
      <c r="AK25" s="580"/>
      <c r="AL25" s="580"/>
      <c r="AM25" s="689">
        <v>6.84</v>
      </c>
      <c r="AN25" s="710"/>
    </row>
    <row r="26" spans="1:41" s="690" customFormat="1" ht="41.25" customHeight="1">
      <c r="A26" s="687">
        <v>7</v>
      </c>
      <c r="B26" s="709" t="s">
        <v>242</v>
      </c>
      <c r="C26" s="688">
        <v>0</v>
      </c>
      <c r="D26" s="689">
        <v>0</v>
      </c>
      <c r="E26" s="688">
        <v>0</v>
      </c>
      <c r="F26" s="580">
        <v>0</v>
      </c>
      <c r="G26" s="580"/>
      <c r="H26" s="580"/>
      <c r="I26" s="580"/>
      <c r="J26" s="580"/>
      <c r="K26" s="580"/>
      <c r="L26" s="580"/>
      <c r="M26" s="580"/>
      <c r="N26" s="689"/>
      <c r="O26" s="688">
        <v>2</v>
      </c>
      <c r="P26" s="580">
        <v>1.22</v>
      </c>
      <c r="Q26" s="580"/>
      <c r="R26" s="580"/>
      <c r="S26" s="580"/>
      <c r="T26" s="580"/>
      <c r="U26" s="580"/>
      <c r="V26" s="580"/>
      <c r="W26" s="580">
        <v>2</v>
      </c>
      <c r="X26" s="689">
        <v>1.22</v>
      </c>
      <c r="Y26" s="688">
        <v>0</v>
      </c>
      <c r="Z26" s="580"/>
      <c r="AA26" s="580"/>
      <c r="AB26" s="580"/>
      <c r="AC26" s="689"/>
      <c r="AD26" s="688">
        <v>0</v>
      </c>
      <c r="AE26" s="580"/>
      <c r="AF26" s="580"/>
      <c r="AG26" s="580"/>
      <c r="AH26" s="689"/>
      <c r="AI26" s="688">
        <v>25.27</v>
      </c>
      <c r="AJ26" s="580"/>
      <c r="AK26" s="580"/>
      <c r="AL26" s="580"/>
      <c r="AM26" s="689">
        <v>25.27</v>
      </c>
      <c r="AN26" s="710"/>
    </row>
    <row r="27" spans="1:41" s="677" customFormat="1" ht="38.25">
      <c r="A27" s="687">
        <v>8</v>
      </c>
      <c r="B27" s="709" t="s">
        <v>243</v>
      </c>
      <c r="C27" s="688">
        <v>0</v>
      </c>
      <c r="D27" s="689">
        <v>0</v>
      </c>
      <c r="E27" s="688">
        <v>0</v>
      </c>
      <c r="F27" s="580">
        <v>0</v>
      </c>
      <c r="G27" s="580"/>
      <c r="H27" s="580"/>
      <c r="I27" s="580"/>
      <c r="J27" s="580"/>
      <c r="K27" s="580"/>
      <c r="L27" s="580"/>
      <c r="M27" s="580"/>
      <c r="N27" s="689"/>
      <c r="O27" s="688">
        <v>1.66</v>
      </c>
      <c r="P27" s="580">
        <v>0.25</v>
      </c>
      <c r="Q27" s="580"/>
      <c r="R27" s="580"/>
      <c r="S27" s="580"/>
      <c r="T27" s="580"/>
      <c r="U27" s="580"/>
      <c r="V27" s="580"/>
      <c r="W27" s="580">
        <v>1.66</v>
      </c>
      <c r="X27" s="689">
        <v>0.25</v>
      </c>
      <c r="Y27" s="688">
        <v>0</v>
      </c>
      <c r="Z27" s="580">
        <v>0</v>
      </c>
      <c r="AA27" s="580">
        <v>0</v>
      </c>
      <c r="AB27" s="580">
        <v>0</v>
      </c>
      <c r="AC27" s="689">
        <v>0</v>
      </c>
      <c r="AD27" s="688">
        <v>0</v>
      </c>
      <c r="AE27" s="580"/>
      <c r="AF27" s="580"/>
      <c r="AG27" s="580"/>
      <c r="AH27" s="689"/>
      <c r="AI27" s="688">
        <v>18.600000000000001</v>
      </c>
      <c r="AJ27" s="580"/>
      <c r="AK27" s="580"/>
      <c r="AL27" s="580"/>
      <c r="AM27" s="689">
        <v>18.600000000000001</v>
      </c>
      <c r="AN27" s="710"/>
    </row>
    <row r="28" spans="1:41" s="677" customFormat="1" ht="28.5" customHeight="1">
      <c r="A28" s="687">
        <v>9</v>
      </c>
      <c r="B28" s="709" t="s">
        <v>304</v>
      </c>
      <c r="C28" s="688"/>
      <c r="D28" s="689"/>
      <c r="E28" s="688">
        <v>0</v>
      </c>
      <c r="F28" s="580">
        <v>0</v>
      </c>
      <c r="G28" s="580"/>
      <c r="H28" s="580"/>
      <c r="I28" s="580"/>
      <c r="J28" s="580"/>
      <c r="K28" s="580"/>
      <c r="L28" s="580"/>
      <c r="M28" s="580"/>
      <c r="N28" s="689"/>
      <c r="O28" s="688">
        <v>0</v>
      </c>
      <c r="P28" s="580">
        <v>0</v>
      </c>
      <c r="Q28" s="580"/>
      <c r="R28" s="580"/>
      <c r="S28" s="580"/>
      <c r="T28" s="580"/>
      <c r="U28" s="580"/>
      <c r="V28" s="580"/>
      <c r="W28" s="580">
        <v>0</v>
      </c>
      <c r="X28" s="689">
        <v>0</v>
      </c>
      <c r="Y28" s="688">
        <v>5.4289975699999999</v>
      </c>
      <c r="Z28" s="580"/>
      <c r="AA28" s="580"/>
      <c r="AB28" s="580"/>
      <c r="AC28" s="689">
        <v>5.4289975699999999</v>
      </c>
      <c r="AD28" s="688">
        <v>23.76437172</v>
      </c>
      <c r="AE28" s="580"/>
      <c r="AF28" s="580">
        <v>10.211404829999999</v>
      </c>
      <c r="AG28" s="580">
        <v>13.55296689</v>
      </c>
      <c r="AH28" s="689"/>
      <c r="AI28" s="688">
        <v>4.55</v>
      </c>
      <c r="AJ28" s="580"/>
      <c r="AK28" s="580"/>
      <c r="AL28" s="580"/>
      <c r="AM28" s="689">
        <v>4.55</v>
      </c>
      <c r="AN28" s="710"/>
    </row>
    <row r="29" spans="1:41" s="677" customFormat="1" ht="47.25" customHeight="1">
      <c r="A29" s="687">
        <v>10</v>
      </c>
      <c r="B29" s="709" t="s">
        <v>245</v>
      </c>
      <c r="C29" s="688"/>
      <c r="D29" s="689"/>
      <c r="E29" s="688">
        <v>0</v>
      </c>
      <c r="F29" s="580">
        <v>0</v>
      </c>
      <c r="G29" s="580"/>
      <c r="H29" s="580"/>
      <c r="I29" s="580"/>
      <c r="J29" s="580"/>
      <c r="K29" s="580"/>
      <c r="L29" s="580"/>
      <c r="M29" s="580"/>
      <c r="N29" s="689"/>
      <c r="O29" s="688">
        <v>0.13</v>
      </c>
      <c r="P29" s="580">
        <v>0</v>
      </c>
      <c r="Q29" s="580"/>
      <c r="R29" s="580"/>
      <c r="S29" s="580">
        <v>0.13</v>
      </c>
      <c r="T29" s="580"/>
      <c r="U29" s="580"/>
      <c r="V29" s="580"/>
      <c r="W29" s="580">
        <v>0</v>
      </c>
      <c r="X29" s="689">
        <v>0</v>
      </c>
      <c r="Y29" s="688">
        <v>0</v>
      </c>
      <c r="Z29" s="580">
        <v>0</v>
      </c>
      <c r="AA29" s="580">
        <v>0</v>
      </c>
      <c r="AB29" s="580">
        <v>0</v>
      </c>
      <c r="AC29" s="689">
        <v>0</v>
      </c>
      <c r="AD29" s="688">
        <v>0</v>
      </c>
      <c r="AE29" s="580"/>
      <c r="AF29" s="580"/>
      <c r="AG29" s="580"/>
      <c r="AH29" s="689"/>
      <c r="AI29" s="688">
        <v>0.58290454999999997</v>
      </c>
      <c r="AJ29" s="580"/>
      <c r="AK29" s="580">
        <v>0.58290454999999997</v>
      </c>
      <c r="AL29" s="580"/>
      <c r="AM29" s="689"/>
      <c r="AN29" s="710"/>
    </row>
    <row r="30" spans="1:41" s="677" customFormat="1" ht="38.25">
      <c r="A30" s="687">
        <v>11</v>
      </c>
      <c r="B30" s="709" t="s">
        <v>58</v>
      </c>
      <c r="C30" s="688"/>
      <c r="D30" s="689"/>
      <c r="E30" s="688">
        <v>0</v>
      </c>
      <c r="F30" s="580">
        <v>0</v>
      </c>
      <c r="G30" s="580"/>
      <c r="H30" s="580"/>
      <c r="I30" s="580"/>
      <c r="J30" s="580"/>
      <c r="K30" s="580"/>
      <c r="L30" s="580"/>
      <c r="M30" s="580"/>
      <c r="N30" s="689"/>
      <c r="O30" s="688">
        <v>0</v>
      </c>
      <c r="P30" s="580">
        <v>0</v>
      </c>
      <c r="Q30" s="580"/>
      <c r="R30" s="580"/>
      <c r="S30" s="580"/>
      <c r="T30" s="580"/>
      <c r="U30" s="580"/>
      <c r="V30" s="580"/>
      <c r="W30" s="580">
        <v>0</v>
      </c>
      <c r="X30" s="689">
        <v>0</v>
      </c>
      <c r="Y30" s="688">
        <v>0.34879154000000001</v>
      </c>
      <c r="Z30" s="580">
        <v>1.4448349643059764E-2</v>
      </c>
      <c r="AA30" s="580">
        <v>4.2315242970135336E-2</v>
      </c>
      <c r="AB30" s="580">
        <v>0.2851346544570848</v>
      </c>
      <c r="AC30" s="689">
        <v>6.8932929297201165E-3</v>
      </c>
      <c r="AD30" s="688">
        <v>0</v>
      </c>
      <c r="AE30" s="580"/>
      <c r="AF30" s="580"/>
      <c r="AG30" s="580"/>
      <c r="AH30" s="689"/>
      <c r="AI30" s="688">
        <v>0</v>
      </c>
      <c r="AJ30" s="580"/>
      <c r="AK30" s="580"/>
      <c r="AL30" s="580"/>
      <c r="AM30" s="689"/>
      <c r="AN30" s="710"/>
    </row>
    <row r="31" spans="1:41" s="686" customFormat="1" ht="20.100000000000001" customHeight="1">
      <c r="A31" s="676"/>
      <c r="B31" s="711" t="s">
        <v>37</v>
      </c>
      <c r="C31" s="695">
        <v>0</v>
      </c>
      <c r="D31" s="696">
        <v>0</v>
      </c>
      <c r="E31" s="695">
        <v>0</v>
      </c>
      <c r="F31" s="691">
        <v>0</v>
      </c>
      <c r="G31" s="691">
        <v>0</v>
      </c>
      <c r="H31" s="691">
        <v>0</v>
      </c>
      <c r="I31" s="691">
        <v>0</v>
      </c>
      <c r="J31" s="691">
        <v>0</v>
      </c>
      <c r="K31" s="691">
        <v>0</v>
      </c>
      <c r="L31" s="691">
        <v>0</v>
      </c>
      <c r="M31" s="691">
        <v>0</v>
      </c>
      <c r="N31" s="696">
        <v>0</v>
      </c>
      <c r="O31" s="695">
        <v>9.0400000000000009</v>
      </c>
      <c r="P31" s="691">
        <v>5.47</v>
      </c>
      <c r="Q31" s="691">
        <v>0.25</v>
      </c>
      <c r="R31" s="691">
        <v>4</v>
      </c>
      <c r="S31" s="691">
        <v>0.13</v>
      </c>
      <c r="T31" s="691">
        <v>0</v>
      </c>
      <c r="U31" s="691">
        <v>0</v>
      </c>
      <c r="V31" s="691">
        <v>0</v>
      </c>
      <c r="W31" s="691">
        <v>8.66</v>
      </c>
      <c r="X31" s="696">
        <v>1.47</v>
      </c>
      <c r="Y31" s="695">
        <v>5.7777891099999996</v>
      </c>
      <c r="Z31" s="691">
        <v>1.4448349643059764E-2</v>
      </c>
      <c r="AA31" s="691">
        <v>4.2315242970135336E-2</v>
      </c>
      <c r="AB31" s="691">
        <v>0.2851346544570848</v>
      </c>
      <c r="AC31" s="696">
        <v>5.4358908629297202</v>
      </c>
      <c r="AD31" s="695">
        <v>23.76437172</v>
      </c>
      <c r="AE31" s="691">
        <v>0</v>
      </c>
      <c r="AF31" s="691">
        <v>10.211404829999999</v>
      </c>
      <c r="AG31" s="691">
        <v>13.55296689</v>
      </c>
      <c r="AH31" s="696">
        <v>0</v>
      </c>
      <c r="AI31" s="695">
        <v>112.59489587999998</v>
      </c>
      <c r="AJ31" s="691">
        <v>48.991991330000005</v>
      </c>
      <c r="AK31" s="691">
        <v>0.58290454999999997</v>
      </c>
      <c r="AL31" s="691">
        <v>0</v>
      </c>
      <c r="AM31" s="696">
        <v>63.019999999999996</v>
      </c>
      <c r="AN31" s="710"/>
    </row>
    <row r="32" spans="1:41" s="690" customFormat="1" ht="27.95" customHeight="1">
      <c r="A32" s="682"/>
      <c r="B32" s="708" t="s">
        <v>52</v>
      </c>
      <c r="C32" s="684"/>
      <c r="D32" s="685"/>
      <c r="E32" s="684"/>
      <c r="F32" s="683"/>
      <c r="G32" s="683"/>
      <c r="H32" s="683"/>
      <c r="I32" s="683"/>
      <c r="J32" s="683"/>
      <c r="K32" s="683"/>
      <c r="L32" s="683"/>
      <c r="M32" s="683"/>
      <c r="N32" s="685"/>
      <c r="O32" s="684"/>
      <c r="P32" s="683"/>
      <c r="Q32" s="683"/>
      <c r="R32" s="683"/>
      <c r="S32" s="683"/>
      <c r="T32" s="683"/>
      <c r="U32" s="683"/>
      <c r="V32" s="683"/>
      <c r="W32" s="683"/>
      <c r="X32" s="685"/>
      <c r="Y32" s="684"/>
      <c r="Z32" s="683"/>
      <c r="AA32" s="683"/>
      <c r="AB32" s="683"/>
      <c r="AC32" s="685"/>
      <c r="AD32" s="684"/>
      <c r="AE32" s="683"/>
      <c r="AF32" s="683"/>
      <c r="AG32" s="683"/>
      <c r="AH32" s="685"/>
      <c r="AI32" s="684"/>
      <c r="AJ32" s="683"/>
      <c r="AK32" s="683"/>
      <c r="AL32" s="683"/>
      <c r="AM32" s="685"/>
      <c r="AN32" s="710"/>
    </row>
    <row r="33" spans="1:40" s="690" customFormat="1" ht="45.75" customHeight="1">
      <c r="A33" s="687">
        <v>12</v>
      </c>
      <c r="B33" s="709" t="s">
        <v>53</v>
      </c>
      <c r="C33" s="688">
        <v>0</v>
      </c>
      <c r="D33" s="689">
        <v>0</v>
      </c>
      <c r="E33" s="688">
        <v>0</v>
      </c>
      <c r="F33" s="580">
        <v>0</v>
      </c>
      <c r="G33" s="580"/>
      <c r="H33" s="580"/>
      <c r="I33" s="580"/>
      <c r="J33" s="580"/>
      <c r="K33" s="580"/>
      <c r="L33" s="580"/>
      <c r="M33" s="580">
        <v>0</v>
      </c>
      <c r="N33" s="689">
        <v>0</v>
      </c>
      <c r="O33" s="688">
        <v>8.9860000000000007</v>
      </c>
      <c r="P33" s="580">
        <v>1.6800000000000002</v>
      </c>
      <c r="Q33" s="580">
        <v>8.9860000000000007</v>
      </c>
      <c r="R33" s="580">
        <v>1.6800000000000002</v>
      </c>
      <c r="S33" s="580"/>
      <c r="T33" s="580"/>
      <c r="U33" s="580"/>
      <c r="V33" s="580"/>
      <c r="W33" s="580">
        <v>0</v>
      </c>
      <c r="X33" s="689">
        <v>0</v>
      </c>
      <c r="Y33" s="688">
        <v>0</v>
      </c>
      <c r="Z33" s="580"/>
      <c r="AA33" s="580"/>
      <c r="AB33" s="580"/>
      <c r="AC33" s="689"/>
      <c r="AD33" s="688">
        <v>0</v>
      </c>
      <c r="AE33" s="580"/>
      <c r="AF33" s="580"/>
      <c r="AG33" s="580"/>
      <c r="AH33" s="689">
        <v>0</v>
      </c>
      <c r="AI33" s="688">
        <v>36.099198729999998</v>
      </c>
      <c r="AJ33" s="580">
        <v>36.099198729999998</v>
      </c>
      <c r="AK33" s="580"/>
      <c r="AL33" s="580"/>
      <c r="AM33" s="689">
        <v>0</v>
      </c>
      <c r="AN33" s="710"/>
    </row>
    <row r="34" spans="1:40" s="690" customFormat="1" ht="45.75" customHeight="1">
      <c r="A34" s="687">
        <v>13</v>
      </c>
      <c r="B34" s="709" t="s">
        <v>304</v>
      </c>
      <c r="C34" s="688"/>
      <c r="D34" s="689"/>
      <c r="E34" s="688">
        <v>0</v>
      </c>
      <c r="F34" s="580">
        <v>0</v>
      </c>
      <c r="G34" s="580"/>
      <c r="H34" s="580"/>
      <c r="I34" s="580"/>
      <c r="J34" s="580"/>
      <c r="K34" s="580"/>
      <c r="L34" s="580"/>
      <c r="M34" s="580"/>
      <c r="N34" s="689"/>
      <c r="O34" s="688"/>
      <c r="P34" s="580"/>
      <c r="Q34" s="580"/>
      <c r="R34" s="580"/>
      <c r="S34" s="580"/>
      <c r="T34" s="580"/>
      <c r="U34" s="580"/>
      <c r="V34" s="580"/>
      <c r="W34" s="580"/>
      <c r="X34" s="689"/>
      <c r="Y34" s="688">
        <v>0</v>
      </c>
      <c r="Z34" s="580"/>
      <c r="AA34" s="580"/>
      <c r="AB34" s="580"/>
      <c r="AC34" s="689"/>
      <c r="AD34" s="688">
        <v>0</v>
      </c>
      <c r="AE34" s="580"/>
      <c r="AF34" s="580"/>
      <c r="AG34" s="580"/>
      <c r="AH34" s="689"/>
      <c r="AI34" s="688">
        <v>2.6</v>
      </c>
      <c r="AJ34" s="580"/>
      <c r="AK34" s="580"/>
      <c r="AL34" s="580">
        <v>2.6</v>
      </c>
      <c r="AM34" s="689"/>
      <c r="AN34" s="710"/>
    </row>
    <row r="35" spans="1:40" s="690" customFormat="1" ht="52.5" customHeight="1">
      <c r="A35" s="687">
        <v>14</v>
      </c>
      <c r="B35" s="709" t="s">
        <v>246</v>
      </c>
      <c r="C35" s="688"/>
      <c r="D35" s="689"/>
      <c r="E35" s="688">
        <v>7.0000000000000007E-2</v>
      </c>
      <c r="F35" s="580">
        <v>0</v>
      </c>
      <c r="G35" s="580"/>
      <c r="H35" s="580"/>
      <c r="I35" s="580">
        <v>7.0000000000000007E-2</v>
      </c>
      <c r="J35" s="580">
        <v>0</v>
      </c>
      <c r="K35" s="580"/>
      <c r="L35" s="580"/>
      <c r="M35" s="580"/>
      <c r="N35" s="689"/>
      <c r="O35" s="688"/>
      <c r="P35" s="580"/>
      <c r="Q35" s="580"/>
      <c r="R35" s="580"/>
      <c r="S35" s="580"/>
      <c r="T35" s="580"/>
      <c r="U35" s="580"/>
      <c r="V35" s="580"/>
      <c r="W35" s="580"/>
      <c r="X35" s="689"/>
      <c r="Y35" s="688">
        <v>0</v>
      </c>
      <c r="Z35" s="580"/>
      <c r="AA35" s="580"/>
      <c r="AB35" s="580"/>
      <c r="AC35" s="689"/>
      <c r="AD35" s="688">
        <v>0.19260682000000001</v>
      </c>
      <c r="AE35" s="580"/>
      <c r="AF35" s="580">
        <v>0.19260682000000001</v>
      </c>
      <c r="AG35" s="580"/>
      <c r="AH35" s="689"/>
      <c r="AI35" s="688"/>
      <c r="AJ35" s="580"/>
      <c r="AK35" s="580"/>
      <c r="AL35" s="580"/>
      <c r="AM35" s="689"/>
      <c r="AN35" s="710"/>
    </row>
    <row r="36" spans="1:40" s="690" customFormat="1" ht="45.75" customHeight="1">
      <c r="A36" s="687">
        <v>15</v>
      </c>
      <c r="B36" s="709" t="s">
        <v>58</v>
      </c>
      <c r="C36" s="688"/>
      <c r="D36" s="689"/>
      <c r="E36" s="688">
        <v>0</v>
      </c>
      <c r="F36" s="580">
        <v>0</v>
      </c>
      <c r="G36" s="580"/>
      <c r="H36" s="580"/>
      <c r="I36" s="580"/>
      <c r="J36" s="580"/>
      <c r="K36" s="580"/>
      <c r="L36" s="580"/>
      <c r="M36" s="580"/>
      <c r="N36" s="689"/>
      <c r="O36" s="688"/>
      <c r="P36" s="580"/>
      <c r="Q36" s="580"/>
      <c r="R36" s="580"/>
      <c r="S36" s="580"/>
      <c r="T36" s="580"/>
      <c r="U36" s="580"/>
      <c r="V36" s="580"/>
      <c r="W36" s="580"/>
      <c r="X36" s="689"/>
      <c r="Y36" s="688">
        <v>1.4020210000000002E-2</v>
      </c>
      <c r="Z36" s="580">
        <v>5.8077353639117207E-4</v>
      </c>
      <c r="AA36" s="580">
        <v>1.7009259818696325E-3</v>
      </c>
      <c r="AB36" s="580">
        <v>1.1461424017812373E-2</v>
      </c>
      <c r="AC36" s="689">
        <v>2.7708646392682367E-4</v>
      </c>
      <c r="AD36" s="688">
        <v>0</v>
      </c>
      <c r="AE36" s="580"/>
      <c r="AF36" s="580"/>
      <c r="AG36" s="580"/>
      <c r="AH36" s="689"/>
      <c r="AI36" s="688">
        <v>0</v>
      </c>
      <c r="AJ36" s="580"/>
      <c r="AK36" s="580"/>
      <c r="AL36" s="580"/>
      <c r="AM36" s="689"/>
      <c r="AN36" s="710"/>
    </row>
    <row r="37" spans="1:40" s="690" customFormat="1" ht="12.75">
      <c r="A37" s="676"/>
      <c r="B37" s="711" t="s">
        <v>54</v>
      </c>
      <c r="C37" s="695">
        <v>0</v>
      </c>
      <c r="D37" s="696">
        <v>0</v>
      </c>
      <c r="E37" s="695">
        <v>7.0000000000000007E-2</v>
      </c>
      <c r="F37" s="691">
        <v>0</v>
      </c>
      <c r="G37" s="691">
        <v>0</v>
      </c>
      <c r="H37" s="691">
        <v>0</v>
      </c>
      <c r="I37" s="691">
        <v>7.0000000000000007E-2</v>
      </c>
      <c r="J37" s="691">
        <v>0</v>
      </c>
      <c r="K37" s="691">
        <v>0</v>
      </c>
      <c r="L37" s="691">
        <v>0</v>
      </c>
      <c r="M37" s="691">
        <v>0</v>
      </c>
      <c r="N37" s="696">
        <v>0</v>
      </c>
      <c r="O37" s="695">
        <v>8.9860000000000007</v>
      </c>
      <c r="P37" s="691">
        <v>1.6800000000000002</v>
      </c>
      <c r="Q37" s="691">
        <v>8.9860000000000007</v>
      </c>
      <c r="R37" s="691">
        <v>1.6800000000000002</v>
      </c>
      <c r="S37" s="691">
        <v>0</v>
      </c>
      <c r="T37" s="691">
        <v>0</v>
      </c>
      <c r="U37" s="691">
        <v>0</v>
      </c>
      <c r="V37" s="691">
        <v>0</v>
      </c>
      <c r="W37" s="691">
        <v>0</v>
      </c>
      <c r="X37" s="696">
        <v>0</v>
      </c>
      <c r="Y37" s="695">
        <v>1.4020210000000002E-2</v>
      </c>
      <c r="Z37" s="691">
        <v>5.8077353639117207E-4</v>
      </c>
      <c r="AA37" s="691">
        <v>1.7009259818696325E-3</v>
      </c>
      <c r="AB37" s="691">
        <v>1.1461424017812373E-2</v>
      </c>
      <c r="AC37" s="696">
        <v>2.7708646392682367E-4</v>
      </c>
      <c r="AD37" s="695">
        <v>0.19260682000000001</v>
      </c>
      <c r="AE37" s="691">
        <v>0</v>
      </c>
      <c r="AF37" s="691">
        <v>0.19260682000000001</v>
      </c>
      <c r="AG37" s="691">
        <v>0</v>
      </c>
      <c r="AH37" s="696">
        <v>0</v>
      </c>
      <c r="AI37" s="695">
        <v>38.699198729999999</v>
      </c>
      <c r="AJ37" s="691">
        <v>36.099198729999998</v>
      </c>
      <c r="AK37" s="691">
        <v>0</v>
      </c>
      <c r="AL37" s="691">
        <v>2.6</v>
      </c>
      <c r="AM37" s="696">
        <v>0</v>
      </c>
      <c r="AN37" s="710"/>
    </row>
    <row r="38" spans="1:40" s="677" customFormat="1" ht="12.75">
      <c r="A38" s="682"/>
      <c r="B38" s="708" t="s">
        <v>231</v>
      </c>
      <c r="C38" s="684"/>
      <c r="D38" s="685"/>
      <c r="E38" s="684"/>
      <c r="F38" s="683"/>
      <c r="G38" s="683"/>
      <c r="H38" s="683"/>
      <c r="I38" s="683"/>
      <c r="J38" s="683"/>
      <c r="K38" s="683"/>
      <c r="L38" s="683"/>
      <c r="M38" s="683"/>
      <c r="N38" s="685"/>
      <c r="O38" s="684"/>
      <c r="P38" s="683"/>
      <c r="Q38" s="683"/>
      <c r="R38" s="683"/>
      <c r="S38" s="683"/>
      <c r="T38" s="683"/>
      <c r="U38" s="683"/>
      <c r="V38" s="683"/>
      <c r="W38" s="683"/>
      <c r="X38" s="685"/>
      <c r="Y38" s="684"/>
      <c r="Z38" s="683"/>
      <c r="AA38" s="683"/>
      <c r="AB38" s="683"/>
      <c r="AC38" s="685"/>
      <c r="AD38" s="684"/>
      <c r="AE38" s="683"/>
      <c r="AF38" s="683"/>
      <c r="AG38" s="683"/>
      <c r="AH38" s="685"/>
      <c r="AI38" s="684"/>
      <c r="AJ38" s="683"/>
      <c r="AK38" s="683"/>
      <c r="AL38" s="683"/>
      <c r="AM38" s="685"/>
      <c r="AN38" s="710"/>
    </row>
    <row r="39" spans="1:40" ht="25.5">
      <c r="A39" s="687">
        <v>16</v>
      </c>
      <c r="B39" s="709" t="s">
        <v>304</v>
      </c>
      <c r="C39" s="688">
        <v>0</v>
      </c>
      <c r="D39" s="689">
        <v>0</v>
      </c>
      <c r="E39" s="688">
        <v>0</v>
      </c>
      <c r="F39" s="580">
        <v>0</v>
      </c>
      <c r="G39" s="580"/>
      <c r="H39" s="580"/>
      <c r="I39" s="580"/>
      <c r="J39" s="580"/>
      <c r="K39" s="580"/>
      <c r="L39" s="580"/>
      <c r="M39" s="580"/>
      <c r="N39" s="689"/>
      <c r="O39" s="688">
        <v>0</v>
      </c>
      <c r="P39" s="580">
        <v>0</v>
      </c>
      <c r="Q39" s="580"/>
      <c r="R39" s="580"/>
      <c r="S39" s="580"/>
      <c r="T39" s="580"/>
      <c r="U39" s="580"/>
      <c r="V39" s="580"/>
      <c r="W39" s="580"/>
      <c r="X39" s="689"/>
      <c r="Y39" s="688">
        <v>0</v>
      </c>
      <c r="Z39" s="580"/>
      <c r="AA39" s="580"/>
      <c r="AB39" s="580"/>
      <c r="AC39" s="689"/>
      <c r="AD39" s="688">
        <v>0</v>
      </c>
      <c r="AE39" s="580"/>
      <c r="AF39" s="580"/>
      <c r="AG39" s="580"/>
      <c r="AH39" s="689"/>
      <c r="AI39" s="688">
        <v>2.6</v>
      </c>
      <c r="AJ39" s="580"/>
      <c r="AK39" s="580">
        <v>2.6</v>
      </c>
      <c r="AL39" s="580"/>
      <c r="AM39" s="689"/>
    </row>
    <row r="40" spans="1:40" s="690" customFormat="1" ht="59.25" customHeight="1">
      <c r="A40" s="687">
        <v>17</v>
      </c>
      <c r="B40" s="709" t="s">
        <v>232</v>
      </c>
      <c r="C40" s="688">
        <v>0</v>
      </c>
      <c r="D40" s="689">
        <v>0</v>
      </c>
      <c r="E40" s="688">
        <v>0.31</v>
      </c>
      <c r="F40" s="580">
        <v>0.4</v>
      </c>
      <c r="G40" s="580"/>
      <c r="H40" s="580"/>
      <c r="I40" s="580"/>
      <c r="J40" s="580"/>
      <c r="K40" s="580">
        <v>0.16</v>
      </c>
      <c r="L40" s="580"/>
      <c r="M40" s="580">
        <v>0.15</v>
      </c>
      <c r="N40" s="689">
        <v>0.4</v>
      </c>
      <c r="O40" s="688">
        <v>0.60499999999999998</v>
      </c>
      <c r="P40" s="712">
        <v>1.8000000000000003</v>
      </c>
      <c r="Q40" s="580"/>
      <c r="R40" s="580"/>
      <c r="S40" s="580"/>
      <c r="T40" s="580"/>
      <c r="U40" s="580">
        <v>0.23499999999999999</v>
      </c>
      <c r="V40" s="580">
        <v>0.499</v>
      </c>
      <c r="W40" s="580">
        <v>0.37</v>
      </c>
      <c r="X40" s="689">
        <v>1.3010000000000002</v>
      </c>
      <c r="Y40" s="688">
        <v>0</v>
      </c>
      <c r="Z40" s="580"/>
      <c r="AA40" s="580"/>
      <c r="AB40" s="580"/>
      <c r="AC40" s="689"/>
      <c r="AD40" s="688">
        <v>2.8391106345299999</v>
      </c>
      <c r="AE40" s="580"/>
      <c r="AF40" s="580"/>
      <c r="AG40" s="580">
        <v>0.78548260989800001</v>
      </c>
      <c r="AH40" s="689">
        <v>2.0536280246319998</v>
      </c>
      <c r="AI40" s="688">
        <v>7.4170954499999997</v>
      </c>
      <c r="AJ40" s="580"/>
      <c r="AK40" s="580"/>
      <c r="AL40" s="580">
        <v>3</v>
      </c>
      <c r="AM40" s="689">
        <v>4.4170954499999997</v>
      </c>
      <c r="AN40" s="710"/>
    </row>
    <row r="41" spans="1:40" s="690" customFormat="1" ht="44.25" customHeight="1">
      <c r="A41" s="687">
        <v>18</v>
      </c>
      <c r="B41" s="709" t="s">
        <v>58</v>
      </c>
      <c r="C41" s="688">
        <v>0</v>
      </c>
      <c r="D41" s="689">
        <v>0</v>
      </c>
      <c r="E41" s="688">
        <v>0</v>
      </c>
      <c r="F41" s="580">
        <v>0</v>
      </c>
      <c r="G41" s="580"/>
      <c r="H41" s="580"/>
      <c r="I41" s="580"/>
      <c r="J41" s="580"/>
      <c r="K41" s="580"/>
      <c r="L41" s="580"/>
      <c r="M41" s="580"/>
      <c r="N41" s="689"/>
      <c r="O41" s="688">
        <v>0</v>
      </c>
      <c r="P41" s="580">
        <v>0</v>
      </c>
      <c r="Q41" s="580"/>
      <c r="R41" s="580"/>
      <c r="S41" s="580"/>
      <c r="T41" s="580"/>
      <c r="U41" s="580"/>
      <c r="V41" s="580"/>
      <c r="W41" s="713"/>
      <c r="X41" s="689"/>
      <c r="Y41" s="688">
        <v>0.114238704</v>
      </c>
      <c r="Z41" s="580">
        <v>4.7322269862451654E-3</v>
      </c>
      <c r="AA41" s="580">
        <v>1.3859391533273346E-2</v>
      </c>
      <c r="AB41" s="580">
        <v>9.3389344795074977E-2</v>
      </c>
      <c r="AC41" s="689">
        <v>2.2577406854065014E-3</v>
      </c>
      <c r="AD41" s="688">
        <v>0</v>
      </c>
      <c r="AE41" s="580"/>
      <c r="AF41" s="580"/>
      <c r="AG41" s="580"/>
      <c r="AH41" s="689"/>
      <c r="AI41" s="688">
        <v>0</v>
      </c>
      <c r="AJ41" s="580"/>
      <c r="AK41" s="580"/>
      <c r="AL41" s="580"/>
      <c r="AM41" s="689"/>
      <c r="AN41" s="710"/>
    </row>
    <row r="42" spans="1:40" ht="15.75" thickBot="1">
      <c r="A42" s="698"/>
      <c r="B42" s="714" t="s">
        <v>59</v>
      </c>
      <c r="C42" s="700">
        <v>0</v>
      </c>
      <c r="D42" s="701">
        <v>0</v>
      </c>
      <c r="E42" s="700">
        <v>0.31</v>
      </c>
      <c r="F42" s="699">
        <v>0.4</v>
      </c>
      <c r="G42" s="699">
        <v>0</v>
      </c>
      <c r="H42" s="699">
        <v>0</v>
      </c>
      <c r="I42" s="699">
        <v>0</v>
      </c>
      <c r="J42" s="699">
        <v>0</v>
      </c>
      <c r="K42" s="699">
        <v>0.16</v>
      </c>
      <c r="L42" s="699">
        <v>0</v>
      </c>
      <c r="M42" s="699">
        <v>0.15</v>
      </c>
      <c r="N42" s="701">
        <v>0.4</v>
      </c>
      <c r="O42" s="700">
        <v>0.60499999999999998</v>
      </c>
      <c r="P42" s="699">
        <v>1.8000000000000003</v>
      </c>
      <c r="Q42" s="699">
        <v>0</v>
      </c>
      <c r="R42" s="699">
        <v>0</v>
      </c>
      <c r="S42" s="699">
        <v>0</v>
      </c>
      <c r="T42" s="699">
        <v>0</v>
      </c>
      <c r="U42" s="699">
        <v>0.23499999999999999</v>
      </c>
      <c r="V42" s="699">
        <v>0.499</v>
      </c>
      <c r="W42" s="699">
        <v>0.37</v>
      </c>
      <c r="X42" s="701">
        <v>1.3010000000000002</v>
      </c>
      <c r="Y42" s="700">
        <v>0.114238704</v>
      </c>
      <c r="Z42" s="699">
        <v>4.7322269862451654E-3</v>
      </c>
      <c r="AA42" s="699">
        <v>1.3859391533273346E-2</v>
      </c>
      <c r="AB42" s="699">
        <v>9.3389344795074977E-2</v>
      </c>
      <c r="AC42" s="701">
        <v>2.2577406854065014E-3</v>
      </c>
      <c r="AD42" s="700">
        <v>2.8391106345299999</v>
      </c>
      <c r="AE42" s="699">
        <v>0</v>
      </c>
      <c r="AF42" s="699">
        <v>0</v>
      </c>
      <c r="AG42" s="699">
        <v>0.78548260989800001</v>
      </c>
      <c r="AH42" s="701">
        <v>2.0536280246319998</v>
      </c>
      <c r="AI42" s="700">
        <v>10.017095449999999</v>
      </c>
      <c r="AJ42" s="699">
        <v>0</v>
      </c>
      <c r="AK42" s="699">
        <v>2.6</v>
      </c>
      <c r="AL42" s="699">
        <v>3</v>
      </c>
      <c r="AM42" s="701">
        <v>4.4170954499999997</v>
      </c>
    </row>
    <row r="46" spans="1:40">
      <c r="Y46" s="715"/>
    </row>
    <row r="49" spans="24:30">
      <c r="X49" s="716"/>
      <c r="Y49" s="716"/>
      <c r="Z49" s="716"/>
      <c r="AA49" s="716"/>
      <c r="AB49" s="716"/>
      <c r="AC49" s="716"/>
      <c r="AD49" s="716"/>
    </row>
    <row r="50" spans="24:30">
      <c r="X50" s="716"/>
      <c r="Y50" s="717"/>
      <c r="Z50" s="717"/>
      <c r="AA50" s="717"/>
      <c r="AB50" s="717"/>
      <c r="AC50" s="717"/>
      <c r="AD50" s="716"/>
    </row>
    <row r="51" spans="24:30">
      <c r="X51" s="718"/>
      <c r="Y51" s="719"/>
      <c r="Z51" s="719"/>
      <c r="AA51" s="719"/>
      <c r="AB51" s="719"/>
      <c r="AC51" s="719"/>
      <c r="AD51" s="716"/>
    </row>
    <row r="52" spans="24:30">
      <c r="X52" s="718"/>
      <c r="Y52" s="719"/>
      <c r="Z52" s="719"/>
      <c r="AA52" s="719"/>
      <c r="AB52" s="719"/>
      <c r="AC52" s="719"/>
      <c r="AD52" s="716"/>
    </row>
    <row r="53" spans="24:30">
      <c r="X53" s="718"/>
      <c r="Y53" s="719"/>
      <c r="Z53" s="719"/>
      <c r="AA53" s="719"/>
      <c r="AB53" s="719"/>
      <c r="AC53" s="719"/>
      <c r="AD53" s="716"/>
    </row>
    <row r="54" spans="24:30">
      <c r="X54" s="716"/>
      <c r="Y54" s="716"/>
      <c r="Z54" s="716"/>
      <c r="AA54" s="716"/>
      <c r="AB54" s="716"/>
      <c r="AC54" s="716"/>
      <c r="AD54" s="716"/>
    </row>
  </sheetData>
  <customSheetViews>
    <customSheetView guid="{42A1920E-D2D2-4E7B-9A8E-1E3FF8B331D0}" scale="80" showPageBreaks="1" fitToPage="1" printArea="1" state="hidden" view="pageBreakPreview">
      <pane xSplit="2" ySplit="9" topLeftCell="E10" activePane="bottomRight" state="frozen"/>
      <selection pane="bottomRight" activeCell="I21" sqref="I21"/>
      <colBreaks count="1" manualBreakCount="1">
        <brk id="39" max="1048575" man="1"/>
      </colBreaks>
      <pageMargins left="0.19685039370078741" right="0.19685039370078741" top="0.39370078740157483" bottom="0.19685039370078741" header="0.31496062992125984" footer="0.31496062992125984"/>
      <printOptions horizontalCentered="1"/>
      <pageSetup paperSize="9" scale="34" orientation="landscape" r:id="rId1"/>
    </customSheetView>
    <customSheetView guid="{EF326D7E-D76F-4649-85A8-DE252C102192}" scale="80" showPageBreaks="1" fitToPage="1" printArea="1" state="hidden" view="pageBreakPreview">
      <pane xSplit="2" ySplit="9" topLeftCell="E10" activePane="bottomRight" state="frozen"/>
      <selection pane="bottomRight" activeCell="I21" sqref="I21"/>
      <colBreaks count="1" manualBreakCount="1">
        <brk id="39" max="1048575" man="1"/>
      </colBreaks>
      <pageMargins left="0.19685039370078741" right="0.19685039370078741" top="0.39370078740157483" bottom="0.19685039370078741" header="0.31496062992125984" footer="0.31496062992125984"/>
      <printOptions horizontalCentered="1"/>
      <pageSetup paperSize="9" scale="34" orientation="landscape" r:id="rId2"/>
    </customSheetView>
    <customSheetView guid="{696F54C5-6E69-4E5B-8291-5C65C2A15EC1}" scale="80" showPageBreaks="1" fitToPage="1" printArea="1" state="hidden" view="pageBreakPreview">
      <pane xSplit="2" ySplit="9" topLeftCell="E10" activePane="bottomRight" state="frozen"/>
      <selection pane="bottomRight" activeCell="I21" sqref="I21"/>
      <colBreaks count="1" manualBreakCount="1">
        <brk id="39" max="1048575" man="1"/>
      </colBreaks>
      <pageMargins left="0.19685039370078741" right="0.19685039370078741" top="0.39370078740157483" bottom="0.19685039370078741" header="0.31496062992125984" footer="0.31496062992125984"/>
      <printOptions horizontalCentered="1"/>
      <pageSetup paperSize="9" scale="34" orientation="landscape" r:id="rId3"/>
    </customSheetView>
  </customSheetViews>
  <mergeCells count="37">
    <mergeCell ref="AD7:AD9"/>
    <mergeCell ref="AE7:AH7"/>
    <mergeCell ref="AI7:AI9"/>
    <mergeCell ref="AM8:AM9"/>
    <mergeCell ref="AF8:AF9"/>
    <mergeCell ref="AG8:AG9"/>
    <mergeCell ref="AH8:AH9"/>
    <mergeCell ref="AJ8:AJ9"/>
    <mergeCell ref="AK8:AK9"/>
    <mergeCell ref="AL8:AL9"/>
    <mergeCell ref="AE8:AE9"/>
    <mergeCell ref="S8:T8"/>
    <mergeCell ref="U8:V8"/>
    <mergeCell ref="W8:X8"/>
    <mergeCell ref="Z8:Z9"/>
    <mergeCell ref="Q7:X7"/>
    <mergeCell ref="Y7:Y9"/>
    <mergeCell ref="Z7:AC7"/>
    <mergeCell ref="AA8:AA9"/>
    <mergeCell ref="AB8:AB9"/>
    <mergeCell ref="AC8:AC9"/>
    <mergeCell ref="A2:AM2"/>
    <mergeCell ref="A5:A9"/>
    <mergeCell ref="B5:B9"/>
    <mergeCell ref="C5:AM5"/>
    <mergeCell ref="C6:X6"/>
    <mergeCell ref="Y6:AM6"/>
    <mergeCell ref="C7:D8"/>
    <mergeCell ref="E7:F8"/>
    <mergeCell ref="G7:N7"/>
    <mergeCell ref="O7:P8"/>
    <mergeCell ref="AJ7:AM7"/>
    <mergeCell ref="G8:H8"/>
    <mergeCell ref="I8:J8"/>
    <mergeCell ref="K8:L8"/>
    <mergeCell ref="M8:N8"/>
    <mergeCell ref="Q8:R8"/>
  </mergeCells>
  <printOptions horizontalCentered="1"/>
  <pageMargins left="0.19685039370078741" right="0.19685039370078741" top="0.39370078740157483" bottom="0.19685039370078741" header="0.31496062992125984" footer="0.31496062992125984"/>
  <pageSetup paperSize="9" scale="34" orientation="landscape" r:id="rId4"/>
  <colBreaks count="1" manualBreakCount="1">
    <brk id="3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3:AF51"/>
  <sheetViews>
    <sheetView view="pageBreakPreview" zoomScale="70" zoomScaleNormal="70" zoomScaleSheetLayoutView="70" workbookViewId="0">
      <pane xSplit="2" ySplit="11" topLeftCell="C12" activePane="bottomRight" state="frozen"/>
      <selection activeCell="BH30" sqref="BH30"/>
      <selection pane="topRight" activeCell="BH30" sqref="BH30"/>
      <selection pane="bottomLeft" activeCell="BH30" sqref="BH30"/>
      <selection pane="bottomRight" activeCell="H20" sqref="H20"/>
    </sheetView>
  </sheetViews>
  <sheetFormatPr defaultRowHeight="12.75"/>
  <cols>
    <col min="1" max="1" width="4.7109375" style="609" customWidth="1"/>
    <col min="2" max="2" width="47.85546875" style="609" customWidth="1"/>
    <col min="3" max="16" width="9.28515625" style="609" customWidth="1"/>
    <col min="17" max="20" width="8.85546875" style="609" customWidth="1"/>
    <col min="21" max="21" width="12.85546875" style="609" customWidth="1"/>
    <col min="22" max="28" width="10" style="609" customWidth="1"/>
    <col min="29" max="32" width="10.7109375" style="609" customWidth="1"/>
    <col min="33" max="237" width="9.140625" style="6"/>
    <col min="238" max="238" width="5.7109375" style="6" customWidth="1"/>
    <col min="239" max="239" width="45.28515625" style="6" customWidth="1"/>
    <col min="240" max="240" width="13.85546875" style="6" customWidth="1"/>
    <col min="241" max="250" width="9.140625" style="6"/>
    <col min="251" max="254" width="17.28515625" style="6" customWidth="1"/>
    <col min="255" max="255" width="12.5703125" style="6" customWidth="1"/>
    <col min="256" max="257" width="9.140625" style="6"/>
    <col min="258" max="259" width="18.7109375" style="6" customWidth="1"/>
    <col min="260" max="260" width="19" style="6" bestFit="1" customWidth="1"/>
    <col min="261" max="493" width="9.140625" style="6"/>
    <col min="494" max="494" width="5.7109375" style="6" customWidth="1"/>
    <col min="495" max="495" width="45.28515625" style="6" customWidth="1"/>
    <col min="496" max="496" width="13.85546875" style="6" customWidth="1"/>
    <col min="497" max="506" width="9.140625" style="6"/>
    <col min="507" max="510" width="17.28515625" style="6" customWidth="1"/>
    <col min="511" max="511" width="12.5703125" style="6" customWidth="1"/>
    <col min="512" max="513" width="9.140625" style="6"/>
    <col min="514" max="515" width="18.7109375" style="6" customWidth="1"/>
    <col min="516" max="516" width="19" style="6" bestFit="1" customWidth="1"/>
    <col min="517" max="749" width="9.140625" style="6"/>
    <col min="750" max="750" width="5.7109375" style="6" customWidth="1"/>
    <col min="751" max="751" width="45.28515625" style="6" customWidth="1"/>
    <col min="752" max="752" width="13.85546875" style="6" customWidth="1"/>
    <col min="753" max="762" width="9.140625" style="6"/>
    <col min="763" max="766" width="17.28515625" style="6" customWidth="1"/>
    <col min="767" max="767" width="12.5703125" style="6" customWidth="1"/>
    <col min="768" max="769" width="9.140625" style="6"/>
    <col min="770" max="771" width="18.7109375" style="6" customWidth="1"/>
    <col min="772" max="772" width="19" style="6" bestFit="1" customWidth="1"/>
    <col min="773" max="1005" width="9.140625" style="6"/>
    <col min="1006" max="1006" width="5.7109375" style="6" customWidth="1"/>
    <col min="1007" max="1007" width="45.28515625" style="6" customWidth="1"/>
    <col min="1008" max="1008" width="13.85546875" style="6" customWidth="1"/>
    <col min="1009" max="1018" width="9.140625" style="6"/>
    <col min="1019" max="1022" width="17.28515625" style="6" customWidth="1"/>
    <col min="1023" max="1023" width="12.5703125" style="6" customWidth="1"/>
    <col min="1024" max="1025" width="9.140625" style="6"/>
    <col min="1026" max="1027" width="18.7109375" style="6" customWidth="1"/>
    <col min="1028" max="1028" width="19" style="6" bestFit="1" customWidth="1"/>
    <col min="1029" max="1261" width="9.140625" style="6"/>
    <col min="1262" max="1262" width="5.7109375" style="6" customWidth="1"/>
    <col min="1263" max="1263" width="45.28515625" style="6" customWidth="1"/>
    <col min="1264" max="1264" width="13.85546875" style="6" customWidth="1"/>
    <col min="1265" max="1274" width="9.140625" style="6"/>
    <col min="1275" max="1278" width="17.28515625" style="6" customWidth="1"/>
    <col min="1279" max="1279" width="12.5703125" style="6" customWidth="1"/>
    <col min="1280" max="1281" width="9.140625" style="6"/>
    <col min="1282" max="1283" width="18.7109375" style="6" customWidth="1"/>
    <col min="1284" max="1284" width="19" style="6" bestFit="1" customWidth="1"/>
    <col min="1285" max="1517" width="9.140625" style="6"/>
    <col min="1518" max="1518" width="5.7109375" style="6" customWidth="1"/>
    <col min="1519" max="1519" width="45.28515625" style="6" customWidth="1"/>
    <col min="1520" max="1520" width="13.85546875" style="6" customWidth="1"/>
    <col min="1521" max="1530" width="9.140625" style="6"/>
    <col min="1531" max="1534" width="17.28515625" style="6" customWidth="1"/>
    <col min="1535" max="1535" width="12.5703125" style="6" customWidth="1"/>
    <col min="1536" max="1537" width="9.140625" style="6"/>
    <col min="1538" max="1539" width="18.7109375" style="6" customWidth="1"/>
    <col min="1540" max="1540" width="19" style="6" bestFit="1" customWidth="1"/>
    <col min="1541" max="1773" width="9.140625" style="6"/>
    <col min="1774" max="1774" width="5.7109375" style="6" customWidth="1"/>
    <col min="1775" max="1775" width="45.28515625" style="6" customWidth="1"/>
    <col min="1776" max="1776" width="13.85546875" style="6" customWidth="1"/>
    <col min="1777" max="1786" width="9.140625" style="6"/>
    <col min="1787" max="1790" width="17.28515625" style="6" customWidth="1"/>
    <col min="1791" max="1791" width="12.5703125" style="6" customWidth="1"/>
    <col min="1792" max="1793" width="9.140625" style="6"/>
    <col min="1794" max="1795" width="18.7109375" style="6" customWidth="1"/>
    <col min="1796" max="1796" width="19" style="6" bestFit="1" customWidth="1"/>
    <col min="1797" max="2029" width="9.140625" style="6"/>
    <col min="2030" max="2030" width="5.7109375" style="6" customWidth="1"/>
    <col min="2031" max="2031" width="45.28515625" style="6" customWidth="1"/>
    <col min="2032" max="2032" width="13.85546875" style="6" customWidth="1"/>
    <col min="2033" max="2042" width="9.140625" style="6"/>
    <col min="2043" max="2046" width="17.28515625" style="6" customWidth="1"/>
    <col min="2047" max="2047" width="12.5703125" style="6" customWidth="1"/>
    <col min="2048" max="2049" width="9.140625" style="6"/>
    <col min="2050" max="2051" width="18.7109375" style="6" customWidth="1"/>
    <col min="2052" max="2052" width="19" style="6" bestFit="1" customWidth="1"/>
    <col min="2053" max="2285" width="9.140625" style="6"/>
    <col min="2286" max="2286" width="5.7109375" style="6" customWidth="1"/>
    <col min="2287" max="2287" width="45.28515625" style="6" customWidth="1"/>
    <col min="2288" max="2288" width="13.85546875" style="6" customWidth="1"/>
    <col min="2289" max="2298" width="9.140625" style="6"/>
    <col min="2299" max="2302" width="17.28515625" style="6" customWidth="1"/>
    <col min="2303" max="2303" width="12.5703125" style="6" customWidth="1"/>
    <col min="2304" max="2305" width="9.140625" style="6"/>
    <col min="2306" max="2307" width="18.7109375" style="6" customWidth="1"/>
    <col min="2308" max="2308" width="19" style="6" bestFit="1" customWidth="1"/>
    <col min="2309" max="2541" width="9.140625" style="6"/>
    <col min="2542" max="2542" width="5.7109375" style="6" customWidth="1"/>
    <col min="2543" max="2543" width="45.28515625" style="6" customWidth="1"/>
    <col min="2544" max="2544" width="13.85546875" style="6" customWidth="1"/>
    <col min="2545" max="2554" width="9.140625" style="6"/>
    <col min="2555" max="2558" width="17.28515625" style="6" customWidth="1"/>
    <col min="2559" max="2559" width="12.5703125" style="6" customWidth="1"/>
    <col min="2560" max="2561" width="9.140625" style="6"/>
    <col min="2562" max="2563" width="18.7109375" style="6" customWidth="1"/>
    <col min="2564" max="2564" width="19" style="6" bestFit="1" customWidth="1"/>
    <col min="2565" max="2797" width="9.140625" style="6"/>
    <col min="2798" max="2798" width="5.7109375" style="6" customWidth="1"/>
    <col min="2799" max="2799" width="45.28515625" style="6" customWidth="1"/>
    <col min="2800" max="2800" width="13.85546875" style="6" customWidth="1"/>
    <col min="2801" max="2810" width="9.140625" style="6"/>
    <col min="2811" max="2814" width="17.28515625" style="6" customWidth="1"/>
    <col min="2815" max="2815" width="12.5703125" style="6" customWidth="1"/>
    <col min="2816" max="2817" width="9.140625" style="6"/>
    <col min="2818" max="2819" width="18.7109375" style="6" customWidth="1"/>
    <col min="2820" max="2820" width="19" style="6" bestFit="1" customWidth="1"/>
    <col min="2821" max="3053" width="9.140625" style="6"/>
    <col min="3054" max="3054" width="5.7109375" style="6" customWidth="1"/>
    <col min="3055" max="3055" width="45.28515625" style="6" customWidth="1"/>
    <col min="3056" max="3056" width="13.85546875" style="6" customWidth="1"/>
    <col min="3057" max="3066" width="9.140625" style="6"/>
    <col min="3067" max="3070" width="17.28515625" style="6" customWidth="1"/>
    <col min="3071" max="3071" width="12.5703125" style="6" customWidth="1"/>
    <col min="3072" max="3073" width="9.140625" style="6"/>
    <col min="3074" max="3075" width="18.7109375" style="6" customWidth="1"/>
    <col min="3076" max="3076" width="19" style="6" bestFit="1" customWidth="1"/>
    <col min="3077" max="3309" width="9.140625" style="6"/>
    <col min="3310" max="3310" width="5.7109375" style="6" customWidth="1"/>
    <col min="3311" max="3311" width="45.28515625" style="6" customWidth="1"/>
    <col min="3312" max="3312" width="13.85546875" style="6" customWidth="1"/>
    <col min="3313" max="3322" width="9.140625" style="6"/>
    <col min="3323" max="3326" width="17.28515625" style="6" customWidth="1"/>
    <col min="3327" max="3327" width="12.5703125" style="6" customWidth="1"/>
    <col min="3328" max="3329" width="9.140625" style="6"/>
    <col min="3330" max="3331" width="18.7109375" style="6" customWidth="1"/>
    <col min="3332" max="3332" width="19" style="6" bestFit="1" customWidth="1"/>
    <col min="3333" max="3565" width="9.140625" style="6"/>
    <col min="3566" max="3566" width="5.7109375" style="6" customWidth="1"/>
    <col min="3567" max="3567" width="45.28515625" style="6" customWidth="1"/>
    <col min="3568" max="3568" width="13.85546875" style="6" customWidth="1"/>
    <col min="3569" max="3578" width="9.140625" style="6"/>
    <col min="3579" max="3582" width="17.28515625" style="6" customWidth="1"/>
    <col min="3583" max="3583" width="12.5703125" style="6" customWidth="1"/>
    <col min="3584" max="3585" width="9.140625" style="6"/>
    <col min="3586" max="3587" width="18.7109375" style="6" customWidth="1"/>
    <col min="3588" max="3588" width="19" style="6" bestFit="1" customWidth="1"/>
    <col min="3589" max="3821" width="9.140625" style="6"/>
    <col min="3822" max="3822" width="5.7109375" style="6" customWidth="1"/>
    <col min="3823" max="3823" width="45.28515625" style="6" customWidth="1"/>
    <col min="3824" max="3824" width="13.85546875" style="6" customWidth="1"/>
    <col min="3825" max="3834" width="9.140625" style="6"/>
    <col min="3835" max="3838" width="17.28515625" style="6" customWidth="1"/>
    <col min="3839" max="3839" width="12.5703125" style="6" customWidth="1"/>
    <col min="3840" max="3841" width="9.140625" style="6"/>
    <col min="3842" max="3843" width="18.7109375" style="6" customWidth="1"/>
    <col min="3844" max="3844" width="19" style="6" bestFit="1" customWidth="1"/>
    <col min="3845" max="4077" width="9.140625" style="6"/>
    <col min="4078" max="4078" width="5.7109375" style="6" customWidth="1"/>
    <col min="4079" max="4079" width="45.28515625" style="6" customWidth="1"/>
    <col min="4080" max="4080" width="13.85546875" style="6" customWidth="1"/>
    <col min="4081" max="4090" width="9.140625" style="6"/>
    <col min="4091" max="4094" width="17.28515625" style="6" customWidth="1"/>
    <col min="4095" max="4095" width="12.5703125" style="6" customWidth="1"/>
    <col min="4096" max="4097" width="9.140625" style="6"/>
    <col min="4098" max="4099" width="18.7109375" style="6" customWidth="1"/>
    <col min="4100" max="4100" width="19" style="6" bestFit="1" customWidth="1"/>
    <col min="4101" max="4333" width="9.140625" style="6"/>
    <col min="4334" max="4334" width="5.7109375" style="6" customWidth="1"/>
    <col min="4335" max="4335" width="45.28515625" style="6" customWidth="1"/>
    <col min="4336" max="4336" width="13.85546875" style="6" customWidth="1"/>
    <col min="4337" max="4346" width="9.140625" style="6"/>
    <col min="4347" max="4350" width="17.28515625" style="6" customWidth="1"/>
    <col min="4351" max="4351" width="12.5703125" style="6" customWidth="1"/>
    <col min="4352" max="4353" width="9.140625" style="6"/>
    <col min="4354" max="4355" width="18.7109375" style="6" customWidth="1"/>
    <col min="4356" max="4356" width="19" style="6" bestFit="1" customWidth="1"/>
    <col min="4357" max="4589" width="9.140625" style="6"/>
    <col min="4590" max="4590" width="5.7109375" style="6" customWidth="1"/>
    <col min="4591" max="4591" width="45.28515625" style="6" customWidth="1"/>
    <col min="4592" max="4592" width="13.85546875" style="6" customWidth="1"/>
    <col min="4593" max="4602" width="9.140625" style="6"/>
    <col min="4603" max="4606" width="17.28515625" style="6" customWidth="1"/>
    <col min="4607" max="4607" width="12.5703125" style="6" customWidth="1"/>
    <col min="4608" max="4609" width="9.140625" style="6"/>
    <col min="4610" max="4611" width="18.7109375" style="6" customWidth="1"/>
    <col min="4612" max="4612" width="19" style="6" bestFit="1" customWidth="1"/>
    <col min="4613" max="4845" width="9.140625" style="6"/>
    <col min="4846" max="4846" width="5.7109375" style="6" customWidth="1"/>
    <col min="4847" max="4847" width="45.28515625" style="6" customWidth="1"/>
    <col min="4848" max="4848" width="13.85546875" style="6" customWidth="1"/>
    <col min="4849" max="4858" width="9.140625" style="6"/>
    <col min="4859" max="4862" width="17.28515625" style="6" customWidth="1"/>
    <col min="4863" max="4863" width="12.5703125" style="6" customWidth="1"/>
    <col min="4864" max="4865" width="9.140625" style="6"/>
    <col min="4866" max="4867" width="18.7109375" style="6" customWidth="1"/>
    <col min="4868" max="4868" width="19" style="6" bestFit="1" customWidth="1"/>
    <col min="4869" max="5101" width="9.140625" style="6"/>
    <col min="5102" max="5102" width="5.7109375" style="6" customWidth="1"/>
    <col min="5103" max="5103" width="45.28515625" style="6" customWidth="1"/>
    <col min="5104" max="5104" width="13.85546875" style="6" customWidth="1"/>
    <col min="5105" max="5114" width="9.140625" style="6"/>
    <col min="5115" max="5118" width="17.28515625" style="6" customWidth="1"/>
    <col min="5119" max="5119" width="12.5703125" style="6" customWidth="1"/>
    <col min="5120" max="5121" width="9.140625" style="6"/>
    <col min="5122" max="5123" width="18.7109375" style="6" customWidth="1"/>
    <col min="5124" max="5124" width="19" style="6" bestFit="1" customWidth="1"/>
    <col min="5125" max="5357" width="9.140625" style="6"/>
    <col min="5358" max="5358" width="5.7109375" style="6" customWidth="1"/>
    <col min="5359" max="5359" width="45.28515625" style="6" customWidth="1"/>
    <col min="5360" max="5360" width="13.85546875" style="6" customWidth="1"/>
    <col min="5361" max="5370" width="9.140625" style="6"/>
    <col min="5371" max="5374" width="17.28515625" style="6" customWidth="1"/>
    <col min="5375" max="5375" width="12.5703125" style="6" customWidth="1"/>
    <col min="5376" max="5377" width="9.140625" style="6"/>
    <col min="5378" max="5379" width="18.7109375" style="6" customWidth="1"/>
    <col min="5380" max="5380" width="19" style="6" bestFit="1" customWidth="1"/>
    <col min="5381" max="5613" width="9.140625" style="6"/>
    <col min="5614" max="5614" width="5.7109375" style="6" customWidth="1"/>
    <col min="5615" max="5615" width="45.28515625" style="6" customWidth="1"/>
    <col min="5616" max="5616" width="13.85546875" style="6" customWidth="1"/>
    <col min="5617" max="5626" width="9.140625" style="6"/>
    <col min="5627" max="5630" width="17.28515625" style="6" customWidth="1"/>
    <col min="5631" max="5631" width="12.5703125" style="6" customWidth="1"/>
    <col min="5632" max="5633" width="9.140625" style="6"/>
    <col min="5634" max="5635" width="18.7109375" style="6" customWidth="1"/>
    <col min="5636" max="5636" width="19" style="6" bestFit="1" customWidth="1"/>
    <col min="5637" max="5869" width="9.140625" style="6"/>
    <col min="5870" max="5870" width="5.7109375" style="6" customWidth="1"/>
    <col min="5871" max="5871" width="45.28515625" style="6" customWidth="1"/>
    <col min="5872" max="5872" width="13.85546875" style="6" customWidth="1"/>
    <col min="5873" max="5882" width="9.140625" style="6"/>
    <col min="5883" max="5886" width="17.28515625" style="6" customWidth="1"/>
    <col min="5887" max="5887" width="12.5703125" style="6" customWidth="1"/>
    <col min="5888" max="5889" width="9.140625" style="6"/>
    <col min="5890" max="5891" width="18.7109375" style="6" customWidth="1"/>
    <col min="5892" max="5892" width="19" style="6" bestFit="1" customWidth="1"/>
    <col min="5893" max="6125" width="9.140625" style="6"/>
    <col min="6126" max="6126" width="5.7109375" style="6" customWidth="1"/>
    <col min="6127" max="6127" width="45.28515625" style="6" customWidth="1"/>
    <col min="6128" max="6128" width="13.85546875" style="6" customWidth="1"/>
    <col min="6129" max="6138" width="9.140625" style="6"/>
    <col min="6139" max="6142" width="17.28515625" style="6" customWidth="1"/>
    <col min="6143" max="6143" width="12.5703125" style="6" customWidth="1"/>
    <col min="6144" max="6145" width="9.140625" style="6"/>
    <col min="6146" max="6147" width="18.7109375" style="6" customWidth="1"/>
    <col min="6148" max="6148" width="19" style="6" bestFit="1" customWidth="1"/>
    <col min="6149" max="6381" width="9.140625" style="6"/>
    <col min="6382" max="6382" width="5.7109375" style="6" customWidth="1"/>
    <col min="6383" max="6383" width="45.28515625" style="6" customWidth="1"/>
    <col min="6384" max="6384" width="13.85546875" style="6" customWidth="1"/>
    <col min="6385" max="6394" width="9.140625" style="6"/>
    <col min="6395" max="6398" width="17.28515625" style="6" customWidth="1"/>
    <col min="6399" max="6399" width="12.5703125" style="6" customWidth="1"/>
    <col min="6400" max="6401" width="9.140625" style="6"/>
    <col min="6402" max="6403" width="18.7109375" style="6" customWidth="1"/>
    <col min="6404" max="6404" width="19" style="6" bestFit="1" customWidth="1"/>
    <col min="6405" max="6637" width="9.140625" style="6"/>
    <col min="6638" max="6638" width="5.7109375" style="6" customWidth="1"/>
    <col min="6639" max="6639" width="45.28515625" style="6" customWidth="1"/>
    <col min="6640" max="6640" width="13.85546875" style="6" customWidth="1"/>
    <col min="6641" max="6650" width="9.140625" style="6"/>
    <col min="6651" max="6654" width="17.28515625" style="6" customWidth="1"/>
    <col min="6655" max="6655" width="12.5703125" style="6" customWidth="1"/>
    <col min="6656" max="6657" width="9.140625" style="6"/>
    <col min="6658" max="6659" width="18.7109375" style="6" customWidth="1"/>
    <col min="6660" max="6660" width="19" style="6" bestFit="1" customWidth="1"/>
    <col min="6661" max="6893" width="9.140625" style="6"/>
    <col min="6894" max="6894" width="5.7109375" style="6" customWidth="1"/>
    <col min="6895" max="6895" width="45.28515625" style="6" customWidth="1"/>
    <col min="6896" max="6896" width="13.85546875" style="6" customWidth="1"/>
    <col min="6897" max="6906" width="9.140625" style="6"/>
    <col min="6907" max="6910" width="17.28515625" style="6" customWidth="1"/>
    <col min="6911" max="6911" width="12.5703125" style="6" customWidth="1"/>
    <col min="6912" max="6913" width="9.140625" style="6"/>
    <col min="6914" max="6915" width="18.7109375" style="6" customWidth="1"/>
    <col min="6916" max="6916" width="19" style="6" bestFit="1" customWidth="1"/>
    <col min="6917" max="7149" width="9.140625" style="6"/>
    <col min="7150" max="7150" width="5.7109375" style="6" customWidth="1"/>
    <col min="7151" max="7151" width="45.28515625" style="6" customWidth="1"/>
    <col min="7152" max="7152" width="13.85546875" style="6" customWidth="1"/>
    <col min="7153" max="7162" width="9.140625" style="6"/>
    <col min="7163" max="7166" width="17.28515625" style="6" customWidth="1"/>
    <col min="7167" max="7167" width="12.5703125" style="6" customWidth="1"/>
    <col min="7168" max="7169" width="9.140625" style="6"/>
    <col min="7170" max="7171" width="18.7109375" style="6" customWidth="1"/>
    <col min="7172" max="7172" width="19" style="6" bestFit="1" customWidth="1"/>
    <col min="7173" max="7405" width="9.140625" style="6"/>
    <col min="7406" max="7406" width="5.7109375" style="6" customWidth="1"/>
    <col min="7407" max="7407" width="45.28515625" style="6" customWidth="1"/>
    <col min="7408" max="7408" width="13.85546875" style="6" customWidth="1"/>
    <col min="7409" max="7418" width="9.140625" style="6"/>
    <col min="7419" max="7422" width="17.28515625" style="6" customWidth="1"/>
    <col min="7423" max="7423" width="12.5703125" style="6" customWidth="1"/>
    <col min="7424" max="7425" width="9.140625" style="6"/>
    <col min="7426" max="7427" width="18.7109375" style="6" customWidth="1"/>
    <col min="7428" max="7428" width="19" style="6" bestFit="1" customWidth="1"/>
    <col min="7429" max="7661" width="9.140625" style="6"/>
    <col min="7662" max="7662" width="5.7109375" style="6" customWidth="1"/>
    <col min="7663" max="7663" width="45.28515625" style="6" customWidth="1"/>
    <col min="7664" max="7664" width="13.85546875" style="6" customWidth="1"/>
    <col min="7665" max="7674" width="9.140625" style="6"/>
    <col min="7675" max="7678" width="17.28515625" style="6" customWidth="1"/>
    <col min="7679" max="7679" width="12.5703125" style="6" customWidth="1"/>
    <col min="7680" max="7681" width="9.140625" style="6"/>
    <col min="7682" max="7683" width="18.7109375" style="6" customWidth="1"/>
    <col min="7684" max="7684" width="19" style="6" bestFit="1" customWidth="1"/>
    <col min="7685" max="7917" width="9.140625" style="6"/>
    <col min="7918" max="7918" width="5.7109375" style="6" customWidth="1"/>
    <col min="7919" max="7919" width="45.28515625" style="6" customWidth="1"/>
    <col min="7920" max="7920" width="13.85546875" style="6" customWidth="1"/>
    <col min="7921" max="7930" width="9.140625" style="6"/>
    <col min="7931" max="7934" width="17.28515625" style="6" customWidth="1"/>
    <col min="7935" max="7935" width="12.5703125" style="6" customWidth="1"/>
    <col min="7936" max="7937" width="9.140625" style="6"/>
    <col min="7938" max="7939" width="18.7109375" style="6" customWidth="1"/>
    <col min="7940" max="7940" width="19" style="6" bestFit="1" customWidth="1"/>
    <col min="7941" max="8173" width="9.140625" style="6"/>
    <col min="8174" max="8174" width="5.7109375" style="6" customWidth="1"/>
    <col min="8175" max="8175" width="45.28515625" style="6" customWidth="1"/>
    <col min="8176" max="8176" width="13.85546875" style="6" customWidth="1"/>
    <col min="8177" max="8186" width="9.140625" style="6"/>
    <col min="8187" max="8190" width="17.28515625" style="6" customWidth="1"/>
    <col min="8191" max="8191" width="12.5703125" style="6" customWidth="1"/>
    <col min="8192" max="8193" width="9.140625" style="6"/>
    <col min="8194" max="8195" width="18.7109375" style="6" customWidth="1"/>
    <col min="8196" max="8196" width="19" style="6" bestFit="1" customWidth="1"/>
    <col min="8197" max="8429" width="9.140625" style="6"/>
    <col min="8430" max="8430" width="5.7109375" style="6" customWidth="1"/>
    <col min="8431" max="8431" width="45.28515625" style="6" customWidth="1"/>
    <col min="8432" max="8432" width="13.85546875" style="6" customWidth="1"/>
    <col min="8433" max="8442" width="9.140625" style="6"/>
    <col min="8443" max="8446" width="17.28515625" style="6" customWidth="1"/>
    <col min="8447" max="8447" width="12.5703125" style="6" customWidth="1"/>
    <col min="8448" max="8449" width="9.140625" style="6"/>
    <col min="8450" max="8451" width="18.7109375" style="6" customWidth="1"/>
    <col min="8452" max="8452" width="19" style="6" bestFit="1" customWidth="1"/>
    <col min="8453" max="8685" width="9.140625" style="6"/>
    <col min="8686" max="8686" width="5.7109375" style="6" customWidth="1"/>
    <col min="8687" max="8687" width="45.28515625" style="6" customWidth="1"/>
    <col min="8688" max="8688" width="13.85546875" style="6" customWidth="1"/>
    <col min="8689" max="8698" width="9.140625" style="6"/>
    <col min="8699" max="8702" width="17.28515625" style="6" customWidth="1"/>
    <col min="8703" max="8703" width="12.5703125" style="6" customWidth="1"/>
    <col min="8704" max="8705" width="9.140625" style="6"/>
    <col min="8706" max="8707" width="18.7109375" style="6" customWidth="1"/>
    <col min="8708" max="8708" width="19" style="6" bestFit="1" customWidth="1"/>
    <col min="8709" max="8941" width="9.140625" style="6"/>
    <col min="8942" max="8942" width="5.7109375" style="6" customWidth="1"/>
    <col min="8943" max="8943" width="45.28515625" style="6" customWidth="1"/>
    <col min="8944" max="8944" width="13.85546875" style="6" customWidth="1"/>
    <col min="8945" max="8954" width="9.140625" style="6"/>
    <col min="8955" max="8958" width="17.28515625" style="6" customWidth="1"/>
    <col min="8959" max="8959" width="12.5703125" style="6" customWidth="1"/>
    <col min="8960" max="8961" width="9.140625" style="6"/>
    <col min="8962" max="8963" width="18.7109375" style="6" customWidth="1"/>
    <col min="8964" max="8964" width="19" style="6" bestFit="1" customWidth="1"/>
    <col min="8965" max="9197" width="9.140625" style="6"/>
    <col min="9198" max="9198" width="5.7109375" style="6" customWidth="1"/>
    <col min="9199" max="9199" width="45.28515625" style="6" customWidth="1"/>
    <col min="9200" max="9200" width="13.85546875" style="6" customWidth="1"/>
    <col min="9201" max="9210" width="9.140625" style="6"/>
    <col min="9211" max="9214" width="17.28515625" style="6" customWidth="1"/>
    <col min="9215" max="9215" width="12.5703125" style="6" customWidth="1"/>
    <col min="9216" max="9217" width="9.140625" style="6"/>
    <col min="9218" max="9219" width="18.7109375" style="6" customWidth="1"/>
    <col min="9220" max="9220" width="19" style="6" bestFit="1" customWidth="1"/>
    <col min="9221" max="9453" width="9.140625" style="6"/>
    <col min="9454" max="9454" width="5.7109375" style="6" customWidth="1"/>
    <col min="9455" max="9455" width="45.28515625" style="6" customWidth="1"/>
    <col min="9456" max="9456" width="13.85546875" style="6" customWidth="1"/>
    <col min="9457" max="9466" width="9.140625" style="6"/>
    <col min="9467" max="9470" width="17.28515625" style="6" customWidth="1"/>
    <col min="9471" max="9471" width="12.5703125" style="6" customWidth="1"/>
    <col min="9472" max="9473" width="9.140625" style="6"/>
    <col min="9474" max="9475" width="18.7109375" style="6" customWidth="1"/>
    <col min="9476" max="9476" width="19" style="6" bestFit="1" customWidth="1"/>
    <col min="9477" max="9709" width="9.140625" style="6"/>
    <col min="9710" max="9710" width="5.7109375" style="6" customWidth="1"/>
    <col min="9711" max="9711" width="45.28515625" style="6" customWidth="1"/>
    <col min="9712" max="9712" width="13.85546875" style="6" customWidth="1"/>
    <col min="9713" max="9722" width="9.140625" style="6"/>
    <col min="9723" max="9726" width="17.28515625" style="6" customWidth="1"/>
    <col min="9727" max="9727" width="12.5703125" style="6" customWidth="1"/>
    <col min="9728" max="9729" width="9.140625" style="6"/>
    <col min="9730" max="9731" width="18.7109375" style="6" customWidth="1"/>
    <col min="9732" max="9732" width="19" style="6" bestFit="1" customWidth="1"/>
    <col min="9733" max="9965" width="9.140625" style="6"/>
    <col min="9966" max="9966" width="5.7109375" style="6" customWidth="1"/>
    <col min="9967" max="9967" width="45.28515625" style="6" customWidth="1"/>
    <col min="9968" max="9968" width="13.85546875" style="6" customWidth="1"/>
    <col min="9969" max="9978" width="9.140625" style="6"/>
    <col min="9979" max="9982" width="17.28515625" style="6" customWidth="1"/>
    <col min="9983" max="9983" width="12.5703125" style="6" customWidth="1"/>
    <col min="9984" max="9985" width="9.140625" style="6"/>
    <col min="9986" max="9987" width="18.7109375" style="6" customWidth="1"/>
    <col min="9988" max="9988" width="19" style="6" bestFit="1" customWidth="1"/>
    <col min="9989" max="10221" width="9.140625" style="6"/>
    <col min="10222" max="10222" width="5.7109375" style="6" customWidth="1"/>
    <col min="10223" max="10223" width="45.28515625" style="6" customWidth="1"/>
    <col min="10224" max="10224" width="13.85546875" style="6" customWidth="1"/>
    <col min="10225" max="10234" width="9.140625" style="6"/>
    <col min="10235" max="10238" width="17.28515625" style="6" customWidth="1"/>
    <col min="10239" max="10239" width="12.5703125" style="6" customWidth="1"/>
    <col min="10240" max="10241" width="9.140625" style="6"/>
    <col min="10242" max="10243" width="18.7109375" style="6" customWidth="1"/>
    <col min="10244" max="10244" width="19" style="6" bestFit="1" customWidth="1"/>
    <col min="10245" max="10477" width="9.140625" style="6"/>
    <col min="10478" max="10478" width="5.7109375" style="6" customWidth="1"/>
    <col min="10479" max="10479" width="45.28515625" style="6" customWidth="1"/>
    <col min="10480" max="10480" width="13.85546875" style="6" customWidth="1"/>
    <col min="10481" max="10490" width="9.140625" style="6"/>
    <col min="10491" max="10494" width="17.28515625" style="6" customWidth="1"/>
    <col min="10495" max="10495" width="12.5703125" style="6" customWidth="1"/>
    <col min="10496" max="10497" width="9.140625" style="6"/>
    <col min="10498" max="10499" width="18.7109375" style="6" customWidth="1"/>
    <col min="10500" max="10500" width="19" style="6" bestFit="1" customWidth="1"/>
    <col min="10501" max="10733" width="9.140625" style="6"/>
    <col min="10734" max="10734" width="5.7109375" style="6" customWidth="1"/>
    <col min="10735" max="10735" width="45.28515625" style="6" customWidth="1"/>
    <col min="10736" max="10736" width="13.85546875" style="6" customWidth="1"/>
    <col min="10737" max="10746" width="9.140625" style="6"/>
    <col min="10747" max="10750" width="17.28515625" style="6" customWidth="1"/>
    <col min="10751" max="10751" width="12.5703125" style="6" customWidth="1"/>
    <col min="10752" max="10753" width="9.140625" style="6"/>
    <col min="10754" max="10755" width="18.7109375" style="6" customWidth="1"/>
    <col min="10756" max="10756" width="19" style="6" bestFit="1" customWidth="1"/>
    <col min="10757" max="10989" width="9.140625" style="6"/>
    <col min="10990" max="10990" width="5.7109375" style="6" customWidth="1"/>
    <col min="10991" max="10991" width="45.28515625" style="6" customWidth="1"/>
    <col min="10992" max="10992" width="13.85546875" style="6" customWidth="1"/>
    <col min="10993" max="11002" width="9.140625" style="6"/>
    <col min="11003" max="11006" width="17.28515625" style="6" customWidth="1"/>
    <col min="11007" max="11007" width="12.5703125" style="6" customWidth="1"/>
    <col min="11008" max="11009" width="9.140625" style="6"/>
    <col min="11010" max="11011" width="18.7109375" style="6" customWidth="1"/>
    <col min="11012" max="11012" width="19" style="6" bestFit="1" customWidth="1"/>
    <col min="11013" max="11245" width="9.140625" style="6"/>
    <col min="11246" max="11246" width="5.7109375" style="6" customWidth="1"/>
    <col min="11247" max="11247" width="45.28515625" style="6" customWidth="1"/>
    <col min="11248" max="11248" width="13.85546875" style="6" customWidth="1"/>
    <col min="11249" max="11258" width="9.140625" style="6"/>
    <col min="11259" max="11262" width="17.28515625" style="6" customWidth="1"/>
    <col min="11263" max="11263" width="12.5703125" style="6" customWidth="1"/>
    <col min="11264" max="11265" width="9.140625" style="6"/>
    <col min="11266" max="11267" width="18.7109375" style="6" customWidth="1"/>
    <col min="11268" max="11268" width="19" style="6" bestFit="1" customWidth="1"/>
    <col min="11269" max="11501" width="9.140625" style="6"/>
    <col min="11502" max="11502" width="5.7109375" style="6" customWidth="1"/>
    <col min="11503" max="11503" width="45.28515625" style="6" customWidth="1"/>
    <col min="11504" max="11504" width="13.85546875" style="6" customWidth="1"/>
    <col min="11505" max="11514" width="9.140625" style="6"/>
    <col min="11515" max="11518" width="17.28515625" style="6" customWidth="1"/>
    <col min="11519" max="11519" width="12.5703125" style="6" customWidth="1"/>
    <col min="11520" max="11521" width="9.140625" style="6"/>
    <col min="11522" max="11523" width="18.7109375" style="6" customWidth="1"/>
    <col min="11524" max="11524" width="19" style="6" bestFit="1" customWidth="1"/>
    <col min="11525" max="11757" width="9.140625" style="6"/>
    <col min="11758" max="11758" width="5.7109375" style="6" customWidth="1"/>
    <col min="11759" max="11759" width="45.28515625" style="6" customWidth="1"/>
    <col min="11760" max="11760" width="13.85546875" style="6" customWidth="1"/>
    <col min="11761" max="11770" width="9.140625" style="6"/>
    <col min="11771" max="11774" width="17.28515625" style="6" customWidth="1"/>
    <col min="11775" max="11775" width="12.5703125" style="6" customWidth="1"/>
    <col min="11776" max="11777" width="9.140625" style="6"/>
    <col min="11778" max="11779" width="18.7109375" style="6" customWidth="1"/>
    <col min="11780" max="11780" width="19" style="6" bestFit="1" customWidth="1"/>
    <col min="11781" max="12013" width="9.140625" style="6"/>
    <col min="12014" max="12014" width="5.7109375" style="6" customWidth="1"/>
    <col min="12015" max="12015" width="45.28515625" style="6" customWidth="1"/>
    <col min="12016" max="12016" width="13.85546875" style="6" customWidth="1"/>
    <col min="12017" max="12026" width="9.140625" style="6"/>
    <col min="12027" max="12030" width="17.28515625" style="6" customWidth="1"/>
    <col min="12031" max="12031" width="12.5703125" style="6" customWidth="1"/>
    <col min="12032" max="12033" width="9.140625" style="6"/>
    <col min="12034" max="12035" width="18.7109375" style="6" customWidth="1"/>
    <col min="12036" max="12036" width="19" style="6" bestFit="1" customWidth="1"/>
    <col min="12037" max="12269" width="9.140625" style="6"/>
    <col min="12270" max="12270" width="5.7109375" style="6" customWidth="1"/>
    <col min="12271" max="12271" width="45.28515625" style="6" customWidth="1"/>
    <col min="12272" max="12272" width="13.85546875" style="6" customWidth="1"/>
    <col min="12273" max="12282" width="9.140625" style="6"/>
    <col min="12283" max="12286" width="17.28515625" style="6" customWidth="1"/>
    <col min="12287" max="12287" width="12.5703125" style="6" customWidth="1"/>
    <col min="12288" max="12289" width="9.140625" style="6"/>
    <col min="12290" max="12291" width="18.7109375" style="6" customWidth="1"/>
    <col min="12292" max="12292" width="19" style="6" bestFit="1" customWidth="1"/>
    <col min="12293" max="12525" width="9.140625" style="6"/>
    <col min="12526" max="12526" width="5.7109375" style="6" customWidth="1"/>
    <col min="12527" max="12527" width="45.28515625" style="6" customWidth="1"/>
    <col min="12528" max="12528" width="13.85546875" style="6" customWidth="1"/>
    <col min="12529" max="12538" width="9.140625" style="6"/>
    <col min="12539" max="12542" width="17.28515625" style="6" customWidth="1"/>
    <col min="12543" max="12543" width="12.5703125" style="6" customWidth="1"/>
    <col min="12544" max="12545" width="9.140625" style="6"/>
    <col min="12546" max="12547" width="18.7109375" style="6" customWidth="1"/>
    <col min="12548" max="12548" width="19" style="6" bestFit="1" customWidth="1"/>
    <col min="12549" max="12781" width="9.140625" style="6"/>
    <col min="12782" max="12782" width="5.7109375" style="6" customWidth="1"/>
    <col min="12783" max="12783" width="45.28515625" style="6" customWidth="1"/>
    <col min="12784" max="12784" width="13.85546875" style="6" customWidth="1"/>
    <col min="12785" max="12794" width="9.140625" style="6"/>
    <col min="12795" max="12798" width="17.28515625" style="6" customWidth="1"/>
    <col min="12799" max="12799" width="12.5703125" style="6" customWidth="1"/>
    <col min="12800" max="12801" width="9.140625" style="6"/>
    <col min="12802" max="12803" width="18.7109375" style="6" customWidth="1"/>
    <col min="12804" max="12804" width="19" style="6" bestFit="1" customWidth="1"/>
    <col min="12805" max="13037" width="9.140625" style="6"/>
    <col min="13038" max="13038" width="5.7109375" style="6" customWidth="1"/>
    <col min="13039" max="13039" width="45.28515625" style="6" customWidth="1"/>
    <col min="13040" max="13040" width="13.85546875" style="6" customWidth="1"/>
    <col min="13041" max="13050" width="9.140625" style="6"/>
    <col min="13051" max="13054" width="17.28515625" style="6" customWidth="1"/>
    <col min="13055" max="13055" width="12.5703125" style="6" customWidth="1"/>
    <col min="13056" max="13057" width="9.140625" style="6"/>
    <col min="13058" max="13059" width="18.7109375" style="6" customWidth="1"/>
    <col min="13060" max="13060" width="19" style="6" bestFit="1" customWidth="1"/>
    <col min="13061" max="13293" width="9.140625" style="6"/>
    <col min="13294" max="13294" width="5.7109375" style="6" customWidth="1"/>
    <col min="13295" max="13295" width="45.28515625" style="6" customWidth="1"/>
    <col min="13296" max="13296" width="13.85546875" style="6" customWidth="1"/>
    <col min="13297" max="13306" width="9.140625" style="6"/>
    <col min="13307" max="13310" width="17.28515625" style="6" customWidth="1"/>
    <col min="13311" max="13311" width="12.5703125" style="6" customWidth="1"/>
    <col min="13312" max="13313" width="9.140625" style="6"/>
    <col min="13314" max="13315" width="18.7109375" style="6" customWidth="1"/>
    <col min="13316" max="13316" width="19" style="6" bestFit="1" customWidth="1"/>
    <col min="13317" max="13549" width="9.140625" style="6"/>
    <col min="13550" max="13550" width="5.7109375" style="6" customWidth="1"/>
    <col min="13551" max="13551" width="45.28515625" style="6" customWidth="1"/>
    <col min="13552" max="13552" width="13.85546875" style="6" customWidth="1"/>
    <col min="13553" max="13562" width="9.140625" style="6"/>
    <col min="13563" max="13566" width="17.28515625" style="6" customWidth="1"/>
    <col min="13567" max="13567" width="12.5703125" style="6" customWidth="1"/>
    <col min="13568" max="13569" width="9.140625" style="6"/>
    <col min="13570" max="13571" width="18.7109375" style="6" customWidth="1"/>
    <col min="13572" max="13572" width="19" style="6" bestFit="1" customWidth="1"/>
    <col min="13573" max="13805" width="9.140625" style="6"/>
    <col min="13806" max="13806" width="5.7109375" style="6" customWidth="1"/>
    <col min="13807" max="13807" width="45.28515625" style="6" customWidth="1"/>
    <col min="13808" max="13808" width="13.85546875" style="6" customWidth="1"/>
    <col min="13809" max="13818" width="9.140625" style="6"/>
    <col min="13819" max="13822" width="17.28515625" style="6" customWidth="1"/>
    <col min="13823" max="13823" width="12.5703125" style="6" customWidth="1"/>
    <col min="13824" max="13825" width="9.140625" style="6"/>
    <col min="13826" max="13827" width="18.7109375" style="6" customWidth="1"/>
    <col min="13828" max="13828" width="19" style="6" bestFit="1" customWidth="1"/>
    <col min="13829" max="14061" width="9.140625" style="6"/>
    <col min="14062" max="14062" width="5.7109375" style="6" customWidth="1"/>
    <col min="14063" max="14063" width="45.28515625" style="6" customWidth="1"/>
    <col min="14064" max="14064" width="13.85546875" style="6" customWidth="1"/>
    <col min="14065" max="14074" width="9.140625" style="6"/>
    <col min="14075" max="14078" width="17.28515625" style="6" customWidth="1"/>
    <col min="14079" max="14079" width="12.5703125" style="6" customWidth="1"/>
    <col min="14080" max="14081" width="9.140625" style="6"/>
    <col min="14082" max="14083" width="18.7109375" style="6" customWidth="1"/>
    <col min="14084" max="14084" width="19" style="6" bestFit="1" customWidth="1"/>
    <col min="14085" max="14317" width="9.140625" style="6"/>
    <col min="14318" max="14318" width="5.7109375" style="6" customWidth="1"/>
    <col min="14319" max="14319" width="45.28515625" style="6" customWidth="1"/>
    <col min="14320" max="14320" width="13.85546875" style="6" customWidth="1"/>
    <col min="14321" max="14330" width="9.140625" style="6"/>
    <col min="14331" max="14334" width="17.28515625" style="6" customWidth="1"/>
    <col min="14335" max="14335" width="12.5703125" style="6" customWidth="1"/>
    <col min="14336" max="14337" width="9.140625" style="6"/>
    <col min="14338" max="14339" width="18.7109375" style="6" customWidth="1"/>
    <col min="14340" max="14340" width="19" style="6" bestFit="1" customWidth="1"/>
    <col min="14341" max="14573" width="9.140625" style="6"/>
    <col min="14574" max="14574" width="5.7109375" style="6" customWidth="1"/>
    <col min="14575" max="14575" width="45.28515625" style="6" customWidth="1"/>
    <col min="14576" max="14576" width="13.85546875" style="6" customWidth="1"/>
    <col min="14577" max="14586" width="9.140625" style="6"/>
    <col min="14587" max="14590" width="17.28515625" style="6" customWidth="1"/>
    <col min="14591" max="14591" width="12.5703125" style="6" customWidth="1"/>
    <col min="14592" max="14593" width="9.140625" style="6"/>
    <col min="14594" max="14595" width="18.7109375" style="6" customWidth="1"/>
    <col min="14596" max="14596" width="19" style="6" bestFit="1" customWidth="1"/>
    <col min="14597" max="14829" width="9.140625" style="6"/>
    <col min="14830" max="14830" width="5.7109375" style="6" customWidth="1"/>
    <col min="14831" max="14831" width="45.28515625" style="6" customWidth="1"/>
    <col min="14832" max="14832" width="13.85546875" style="6" customWidth="1"/>
    <col min="14833" max="14842" width="9.140625" style="6"/>
    <col min="14843" max="14846" width="17.28515625" style="6" customWidth="1"/>
    <col min="14847" max="14847" width="12.5703125" style="6" customWidth="1"/>
    <col min="14848" max="14849" width="9.140625" style="6"/>
    <col min="14850" max="14851" width="18.7109375" style="6" customWidth="1"/>
    <col min="14852" max="14852" width="19" style="6" bestFit="1" customWidth="1"/>
    <col min="14853" max="15085" width="9.140625" style="6"/>
    <col min="15086" max="15086" width="5.7109375" style="6" customWidth="1"/>
    <col min="15087" max="15087" width="45.28515625" style="6" customWidth="1"/>
    <col min="15088" max="15088" width="13.85546875" style="6" customWidth="1"/>
    <col min="15089" max="15098" width="9.140625" style="6"/>
    <col min="15099" max="15102" width="17.28515625" style="6" customWidth="1"/>
    <col min="15103" max="15103" width="12.5703125" style="6" customWidth="1"/>
    <col min="15104" max="15105" width="9.140625" style="6"/>
    <col min="15106" max="15107" width="18.7109375" style="6" customWidth="1"/>
    <col min="15108" max="15108" width="19" style="6" bestFit="1" customWidth="1"/>
    <col min="15109" max="15341" width="9.140625" style="6"/>
    <col min="15342" max="15342" width="5.7109375" style="6" customWidth="1"/>
    <col min="15343" max="15343" width="45.28515625" style="6" customWidth="1"/>
    <col min="15344" max="15344" width="13.85546875" style="6" customWidth="1"/>
    <col min="15345" max="15354" width="9.140625" style="6"/>
    <col min="15355" max="15358" width="17.28515625" style="6" customWidth="1"/>
    <col min="15359" max="15359" width="12.5703125" style="6" customWidth="1"/>
    <col min="15360" max="15361" width="9.140625" style="6"/>
    <col min="15362" max="15363" width="18.7109375" style="6" customWidth="1"/>
    <col min="15364" max="15364" width="19" style="6" bestFit="1" customWidth="1"/>
    <col min="15365" max="15597" width="9.140625" style="6"/>
    <col min="15598" max="15598" width="5.7109375" style="6" customWidth="1"/>
    <col min="15599" max="15599" width="45.28515625" style="6" customWidth="1"/>
    <col min="15600" max="15600" width="13.85546875" style="6" customWidth="1"/>
    <col min="15601" max="15610" width="9.140625" style="6"/>
    <col min="15611" max="15614" width="17.28515625" style="6" customWidth="1"/>
    <col min="15615" max="15615" width="12.5703125" style="6" customWidth="1"/>
    <col min="15616" max="15617" width="9.140625" style="6"/>
    <col min="15618" max="15619" width="18.7109375" style="6" customWidth="1"/>
    <col min="15620" max="15620" width="19" style="6" bestFit="1" customWidth="1"/>
    <col min="15621" max="15853" width="9.140625" style="6"/>
    <col min="15854" max="15854" width="5.7109375" style="6" customWidth="1"/>
    <col min="15855" max="15855" width="45.28515625" style="6" customWidth="1"/>
    <col min="15856" max="15856" width="13.85546875" style="6" customWidth="1"/>
    <col min="15857" max="15866" width="9.140625" style="6"/>
    <col min="15867" max="15870" width="17.28515625" style="6" customWidth="1"/>
    <col min="15871" max="15871" width="12.5703125" style="6" customWidth="1"/>
    <col min="15872" max="15873" width="9.140625" style="6"/>
    <col min="15874" max="15875" width="18.7109375" style="6" customWidth="1"/>
    <col min="15876" max="15876" width="19" style="6" bestFit="1" customWidth="1"/>
    <col min="15877" max="16109" width="9.140625" style="6"/>
    <col min="16110" max="16110" width="5.7109375" style="6" customWidth="1"/>
    <col min="16111" max="16111" width="45.28515625" style="6" customWidth="1"/>
    <col min="16112" max="16112" width="13.85546875" style="6" customWidth="1"/>
    <col min="16113" max="16122" width="9.140625" style="6"/>
    <col min="16123" max="16126" width="17.28515625" style="6" customWidth="1"/>
    <col min="16127" max="16127" width="12.5703125" style="6" customWidth="1"/>
    <col min="16128" max="16129" width="9.140625" style="6"/>
    <col min="16130" max="16131" width="18.7109375" style="6" customWidth="1"/>
    <col min="16132" max="16132" width="19" style="6" bestFit="1" customWidth="1"/>
    <col min="16133" max="16384" width="9.140625" style="6"/>
  </cols>
  <sheetData>
    <row r="3" spans="1:32">
      <c r="U3" s="1035"/>
      <c r="V3" s="199"/>
      <c r="AF3" s="199"/>
    </row>
    <row r="4" spans="1:32" ht="37.5" customHeight="1">
      <c r="A4" s="1230" t="s">
        <v>390</v>
      </c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</row>
    <row r="5" spans="1:32">
      <c r="AF5" s="199"/>
    </row>
    <row r="6" spans="1:32" ht="13.5" thickBot="1">
      <c r="M6" s="199"/>
    </row>
    <row r="7" spans="1:32" ht="13.5" customHeight="1" thickBot="1">
      <c r="A7" s="1221" t="s">
        <v>9</v>
      </c>
      <c r="B7" s="1239" t="s">
        <v>10</v>
      </c>
      <c r="C7" s="1057" t="s">
        <v>297</v>
      </c>
      <c r="D7" s="1057"/>
      <c r="E7" s="1057"/>
      <c r="F7" s="1057"/>
      <c r="G7" s="1057"/>
      <c r="H7" s="1057"/>
      <c r="I7" s="1057"/>
      <c r="J7" s="1057"/>
      <c r="K7" s="1057"/>
      <c r="L7" s="1057"/>
      <c r="M7" s="1057"/>
      <c r="N7" s="1057"/>
      <c r="O7" s="1057"/>
      <c r="P7" s="1057"/>
      <c r="Q7" s="1057"/>
      <c r="R7" s="1057"/>
      <c r="S7" s="1057"/>
      <c r="T7" s="1057"/>
      <c r="U7" s="1057"/>
      <c r="V7" s="1057"/>
      <c r="W7" s="1057"/>
      <c r="X7" s="1057"/>
      <c r="Y7" s="1057"/>
      <c r="Z7" s="1057"/>
      <c r="AA7" s="1057"/>
      <c r="AB7" s="1057"/>
      <c r="AC7" s="1057"/>
      <c r="AD7" s="1057"/>
      <c r="AE7" s="1057"/>
      <c r="AF7" s="1235"/>
    </row>
    <row r="8" spans="1:32" ht="15.75" customHeight="1" thickBot="1">
      <c r="A8" s="1222"/>
      <c r="B8" s="1222"/>
      <c r="C8" s="1234" t="s">
        <v>298</v>
      </c>
      <c r="D8" s="1219"/>
      <c r="E8" s="1219"/>
      <c r="F8" s="1219"/>
      <c r="G8" s="1219"/>
      <c r="H8" s="1219"/>
      <c r="I8" s="1219"/>
      <c r="J8" s="1219"/>
      <c r="K8" s="1219"/>
      <c r="L8" s="1219"/>
      <c r="M8" s="1219"/>
      <c r="N8" s="1219"/>
      <c r="O8" s="1219"/>
      <c r="P8" s="1219"/>
      <c r="Q8" s="1219"/>
      <c r="R8" s="1219"/>
      <c r="S8" s="1219"/>
      <c r="T8" s="1219"/>
      <c r="U8" s="1219"/>
      <c r="V8" s="1220"/>
      <c r="W8" s="1218" t="s">
        <v>299</v>
      </c>
      <c r="X8" s="1219"/>
      <c r="Y8" s="1219"/>
      <c r="Z8" s="1219"/>
      <c r="AA8" s="1219"/>
      <c r="AB8" s="1219"/>
      <c r="AC8" s="1219"/>
      <c r="AD8" s="1219"/>
      <c r="AE8" s="1219"/>
      <c r="AF8" s="1220"/>
    </row>
    <row r="9" spans="1:32" ht="30.75" customHeight="1">
      <c r="A9" s="1222"/>
      <c r="B9" s="1222"/>
      <c r="C9" s="1056" t="s">
        <v>370</v>
      </c>
      <c r="D9" s="1231"/>
      <c r="E9" s="1052" t="s">
        <v>302</v>
      </c>
      <c r="F9" s="1052"/>
      <c r="G9" s="1052"/>
      <c r="H9" s="1052"/>
      <c r="I9" s="1052"/>
      <c r="J9" s="1052"/>
      <c r="K9" s="1052"/>
      <c r="L9" s="1052"/>
      <c r="M9" s="1227" t="s">
        <v>371</v>
      </c>
      <c r="N9" s="1227"/>
      <c r="O9" s="1227" t="s">
        <v>302</v>
      </c>
      <c r="P9" s="1227"/>
      <c r="Q9" s="1227"/>
      <c r="R9" s="1227"/>
      <c r="S9" s="1227"/>
      <c r="T9" s="1227"/>
      <c r="U9" s="1227"/>
      <c r="V9" s="1228"/>
      <c r="W9" s="1233" t="s">
        <v>370</v>
      </c>
      <c r="X9" s="1052" t="s">
        <v>302</v>
      </c>
      <c r="Y9" s="1052"/>
      <c r="Z9" s="1052"/>
      <c r="AA9" s="1052"/>
      <c r="AB9" s="1052" t="s">
        <v>371</v>
      </c>
      <c r="AC9" s="1052" t="s">
        <v>302</v>
      </c>
      <c r="AD9" s="1052"/>
      <c r="AE9" s="1052"/>
      <c r="AF9" s="1229"/>
    </row>
    <row r="10" spans="1:32" ht="19.5" customHeight="1">
      <c r="A10" s="1222"/>
      <c r="B10" s="1222"/>
      <c r="C10" s="1232"/>
      <c r="D10" s="1233"/>
      <c r="E10" s="1062" t="s">
        <v>16</v>
      </c>
      <c r="F10" s="1062"/>
      <c r="G10" s="1062" t="s">
        <v>17</v>
      </c>
      <c r="H10" s="1062"/>
      <c r="I10" s="1062" t="s">
        <v>18</v>
      </c>
      <c r="J10" s="1062"/>
      <c r="K10" s="1062" t="s">
        <v>19</v>
      </c>
      <c r="L10" s="1062"/>
      <c r="M10" s="1224"/>
      <c r="N10" s="1224"/>
      <c r="O10" s="1224" t="s">
        <v>16</v>
      </c>
      <c r="P10" s="1224"/>
      <c r="Q10" s="1224" t="s">
        <v>17</v>
      </c>
      <c r="R10" s="1224"/>
      <c r="S10" s="1224" t="s">
        <v>18</v>
      </c>
      <c r="T10" s="1224"/>
      <c r="U10" s="1224" t="s">
        <v>19</v>
      </c>
      <c r="V10" s="1225"/>
      <c r="W10" s="1236"/>
      <c r="X10" s="1062" t="s">
        <v>16</v>
      </c>
      <c r="Y10" s="1062" t="s">
        <v>17</v>
      </c>
      <c r="Z10" s="1062" t="s">
        <v>18</v>
      </c>
      <c r="AA10" s="1062" t="s">
        <v>19</v>
      </c>
      <c r="AB10" s="1062"/>
      <c r="AC10" s="1062" t="s">
        <v>16</v>
      </c>
      <c r="AD10" s="1062" t="s">
        <v>17</v>
      </c>
      <c r="AE10" s="1062" t="s">
        <v>18</v>
      </c>
      <c r="AF10" s="1061" t="s">
        <v>19</v>
      </c>
    </row>
    <row r="11" spans="1:32" ht="36" customHeight="1" thickBot="1">
      <c r="A11" s="1223"/>
      <c r="B11" s="1223"/>
      <c r="C11" s="973" t="s">
        <v>111</v>
      </c>
      <c r="D11" s="1043" t="s">
        <v>112</v>
      </c>
      <c r="E11" s="1043" t="s">
        <v>111</v>
      </c>
      <c r="F11" s="1043" t="s">
        <v>112</v>
      </c>
      <c r="G11" s="1043" t="s">
        <v>111</v>
      </c>
      <c r="H11" s="1043" t="s">
        <v>112</v>
      </c>
      <c r="I11" s="1043" t="s">
        <v>111</v>
      </c>
      <c r="J11" s="1043" t="s">
        <v>112</v>
      </c>
      <c r="K11" s="1043" t="s">
        <v>111</v>
      </c>
      <c r="L11" s="1043" t="s">
        <v>112</v>
      </c>
      <c r="M11" s="1000" t="s">
        <v>111</v>
      </c>
      <c r="N11" s="1000" t="s">
        <v>112</v>
      </c>
      <c r="O11" s="1000" t="s">
        <v>111</v>
      </c>
      <c r="P11" s="1000" t="s">
        <v>112</v>
      </c>
      <c r="Q11" s="1000" t="s">
        <v>111</v>
      </c>
      <c r="R11" s="1000" t="s">
        <v>112</v>
      </c>
      <c r="S11" s="1000" t="s">
        <v>111</v>
      </c>
      <c r="T11" s="1000" t="s">
        <v>112</v>
      </c>
      <c r="U11" s="1000" t="s">
        <v>111</v>
      </c>
      <c r="V11" s="1001" t="s">
        <v>112</v>
      </c>
      <c r="W11" s="1237"/>
      <c r="X11" s="1226"/>
      <c r="Y11" s="1226"/>
      <c r="Z11" s="1226"/>
      <c r="AA11" s="1226"/>
      <c r="AB11" s="1226"/>
      <c r="AC11" s="1226"/>
      <c r="AD11" s="1226"/>
      <c r="AE11" s="1226"/>
      <c r="AF11" s="1238"/>
    </row>
    <row r="12" spans="1:32">
      <c r="A12" s="204"/>
      <c r="B12" s="961" t="s">
        <v>30</v>
      </c>
      <c r="C12" s="204">
        <v>0.77099999999999991</v>
      </c>
      <c r="D12" s="197">
        <v>5.03</v>
      </c>
      <c r="E12" s="197">
        <v>0</v>
      </c>
      <c r="F12" s="197">
        <v>0</v>
      </c>
      <c r="G12" s="197">
        <v>7.3999999999999996E-2</v>
      </c>
      <c r="H12" s="197">
        <v>0</v>
      </c>
      <c r="I12" s="197">
        <v>0.16</v>
      </c>
      <c r="J12" s="197">
        <v>0.63</v>
      </c>
      <c r="K12" s="197">
        <v>0.53699999999999992</v>
      </c>
      <c r="L12" s="197">
        <v>4.4000000000000004</v>
      </c>
      <c r="M12" s="197">
        <v>13.6455</v>
      </c>
      <c r="N12" s="197">
        <v>3.8699999999999997</v>
      </c>
      <c r="O12" s="197">
        <v>0</v>
      </c>
      <c r="P12" s="197">
        <v>0</v>
      </c>
      <c r="Q12" s="197">
        <v>0.52800000000000002</v>
      </c>
      <c r="R12" s="197">
        <v>0.79</v>
      </c>
      <c r="S12" s="197">
        <v>4.34</v>
      </c>
      <c r="T12" s="197">
        <v>0</v>
      </c>
      <c r="U12" s="197">
        <v>8.7774999999999999</v>
      </c>
      <c r="V12" s="974">
        <v>3.08</v>
      </c>
      <c r="W12" s="1008">
        <v>76.426832640000001</v>
      </c>
      <c r="X12" s="197">
        <v>0</v>
      </c>
      <c r="Y12" s="197">
        <v>10.404011649999999</v>
      </c>
      <c r="Z12" s="197">
        <v>14.960383240000001</v>
      </c>
      <c r="AA12" s="197">
        <v>51.062437750000001</v>
      </c>
      <c r="AB12" s="197">
        <v>41.825841780000005</v>
      </c>
      <c r="AC12" s="197">
        <v>0</v>
      </c>
      <c r="AD12" s="197">
        <v>3.8014409900000001</v>
      </c>
      <c r="AE12" s="197">
        <v>1.8989629400000001</v>
      </c>
      <c r="AF12" s="974">
        <v>36.125437849999997</v>
      </c>
    </row>
    <row r="13" spans="1:32">
      <c r="A13" s="15">
        <v>1</v>
      </c>
      <c r="B13" s="962" t="s">
        <v>31</v>
      </c>
      <c r="C13" s="19">
        <v>0</v>
      </c>
      <c r="D13" s="16">
        <v>0.63</v>
      </c>
      <c r="E13" s="16">
        <v>0</v>
      </c>
      <c r="F13" s="16">
        <v>0</v>
      </c>
      <c r="G13" s="16">
        <v>0</v>
      </c>
      <c r="H13" s="16">
        <v>0</v>
      </c>
      <c r="I13" s="16">
        <v>0</v>
      </c>
      <c r="J13" s="16">
        <v>0.63</v>
      </c>
      <c r="K13" s="16">
        <v>0</v>
      </c>
      <c r="L13" s="16">
        <v>0</v>
      </c>
      <c r="M13" s="16">
        <v>3.73</v>
      </c>
      <c r="N13" s="16">
        <v>0</v>
      </c>
      <c r="O13" s="16">
        <v>0</v>
      </c>
      <c r="P13" s="16">
        <v>0</v>
      </c>
      <c r="Q13" s="16">
        <v>0</v>
      </c>
      <c r="R13" s="16">
        <v>0</v>
      </c>
      <c r="S13" s="16">
        <v>3.73</v>
      </c>
      <c r="T13" s="16">
        <v>0</v>
      </c>
      <c r="U13" s="16">
        <v>0</v>
      </c>
      <c r="V13" s="975">
        <v>0</v>
      </c>
      <c r="W13" s="976">
        <v>0.62385246000000005</v>
      </c>
      <c r="X13" s="16">
        <v>0</v>
      </c>
      <c r="Y13" s="16">
        <v>0</v>
      </c>
      <c r="Z13" s="16">
        <v>0.62385246000000005</v>
      </c>
      <c r="AA13" s="16">
        <v>0</v>
      </c>
      <c r="AB13" s="16">
        <v>0.82261024000000005</v>
      </c>
      <c r="AC13" s="16">
        <v>0</v>
      </c>
      <c r="AD13" s="16">
        <v>0</v>
      </c>
      <c r="AE13" s="16">
        <v>0.82261024000000005</v>
      </c>
      <c r="AF13" s="975">
        <v>0</v>
      </c>
    </row>
    <row r="14" spans="1:32" ht="25.5">
      <c r="A14" s="19" t="s">
        <v>32</v>
      </c>
      <c r="B14" s="962" t="s">
        <v>33</v>
      </c>
      <c r="C14" s="19">
        <v>0</v>
      </c>
      <c r="D14" s="16">
        <v>0.63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0.63</v>
      </c>
      <c r="K14" s="16">
        <v>0</v>
      </c>
      <c r="L14" s="16">
        <v>0</v>
      </c>
      <c r="M14" s="16">
        <v>3.73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3.73</v>
      </c>
      <c r="T14" s="16">
        <v>0</v>
      </c>
      <c r="U14" s="16">
        <v>0</v>
      </c>
      <c r="V14" s="975">
        <v>0</v>
      </c>
      <c r="W14" s="976">
        <v>0.62385246000000005</v>
      </c>
      <c r="X14" s="16">
        <v>0</v>
      </c>
      <c r="Y14" s="16">
        <v>0</v>
      </c>
      <c r="Z14" s="16">
        <v>0.62385246000000005</v>
      </c>
      <c r="AA14" s="16">
        <v>0</v>
      </c>
      <c r="AB14" s="16">
        <v>0.82261024000000005</v>
      </c>
      <c r="AC14" s="16">
        <v>0</v>
      </c>
      <c r="AD14" s="16">
        <v>0</v>
      </c>
      <c r="AE14" s="16">
        <v>0.82261024000000005</v>
      </c>
      <c r="AF14" s="975">
        <v>0</v>
      </c>
    </row>
    <row r="15" spans="1:32">
      <c r="A15" s="334"/>
      <c r="B15" s="963" t="s">
        <v>227</v>
      </c>
      <c r="C15" s="942"/>
      <c r="D15" s="819"/>
      <c r="E15" s="819"/>
      <c r="F15" s="819"/>
      <c r="G15" s="819"/>
      <c r="H15" s="819"/>
      <c r="I15" s="819"/>
      <c r="J15" s="819"/>
      <c r="K15" s="819"/>
      <c r="L15" s="819"/>
      <c r="M15" s="819"/>
      <c r="N15" s="819"/>
      <c r="O15" s="819"/>
      <c r="P15" s="819"/>
      <c r="Q15" s="819"/>
      <c r="R15" s="819"/>
      <c r="S15" s="819"/>
      <c r="T15" s="819"/>
      <c r="U15" s="819"/>
      <c r="V15" s="926"/>
      <c r="W15" s="1002"/>
      <c r="X15" s="819"/>
      <c r="Y15" s="819"/>
      <c r="Z15" s="819"/>
      <c r="AA15" s="819"/>
      <c r="AB15" s="819"/>
      <c r="AC15" s="819"/>
      <c r="AD15" s="819"/>
      <c r="AE15" s="819"/>
      <c r="AF15" s="926"/>
    </row>
    <row r="16" spans="1:32" ht="25.5">
      <c r="A16" s="343">
        <v>1</v>
      </c>
      <c r="B16" s="964" t="s">
        <v>228</v>
      </c>
      <c r="C16" s="982">
        <v>0</v>
      </c>
      <c r="D16" s="983">
        <v>0</v>
      </c>
      <c r="E16" s="983"/>
      <c r="F16" s="983"/>
      <c r="G16" s="983"/>
      <c r="H16" s="983"/>
      <c r="I16" s="983"/>
      <c r="J16" s="983"/>
      <c r="K16" s="983"/>
      <c r="L16" s="983"/>
      <c r="M16" s="992">
        <v>3.73</v>
      </c>
      <c r="N16" s="992">
        <v>0</v>
      </c>
      <c r="O16" s="992"/>
      <c r="P16" s="992"/>
      <c r="Q16" s="992"/>
      <c r="R16" s="992"/>
      <c r="S16" s="992">
        <v>3.73</v>
      </c>
      <c r="T16" s="992"/>
      <c r="U16" s="992"/>
      <c r="V16" s="993"/>
      <c r="W16" s="763">
        <v>0.62385246000000005</v>
      </c>
      <c r="X16" s="577"/>
      <c r="Y16" s="577"/>
      <c r="Z16" s="577">
        <v>0.62385246000000005</v>
      </c>
      <c r="AA16" s="577"/>
      <c r="AB16" s="983">
        <v>0.82261024000000005</v>
      </c>
      <c r="AC16" s="983"/>
      <c r="AD16" s="983"/>
      <c r="AE16" s="983">
        <v>0.82261024000000005</v>
      </c>
      <c r="AF16" s="984"/>
    </row>
    <row r="17" spans="1:32">
      <c r="A17" s="327"/>
      <c r="B17" s="965" t="s">
        <v>230</v>
      </c>
      <c r="C17" s="977">
        <v>0</v>
      </c>
      <c r="D17" s="979">
        <v>0</v>
      </c>
      <c r="E17" s="979">
        <v>0</v>
      </c>
      <c r="F17" s="979">
        <v>0</v>
      </c>
      <c r="G17" s="979">
        <v>0</v>
      </c>
      <c r="H17" s="979">
        <v>0</v>
      </c>
      <c r="I17" s="979">
        <v>0</v>
      </c>
      <c r="J17" s="979">
        <v>0</v>
      </c>
      <c r="K17" s="979">
        <v>0</v>
      </c>
      <c r="L17" s="979">
        <v>0</v>
      </c>
      <c r="M17" s="994">
        <v>3.73</v>
      </c>
      <c r="N17" s="994">
        <v>0</v>
      </c>
      <c r="O17" s="994">
        <v>0</v>
      </c>
      <c r="P17" s="994">
        <v>0</v>
      </c>
      <c r="Q17" s="994">
        <v>0</v>
      </c>
      <c r="R17" s="994">
        <v>0</v>
      </c>
      <c r="S17" s="994">
        <v>3.73</v>
      </c>
      <c r="T17" s="994">
        <v>0</v>
      </c>
      <c r="U17" s="994">
        <v>0</v>
      </c>
      <c r="V17" s="995">
        <v>0</v>
      </c>
      <c r="W17" s="1003">
        <v>0.62385246000000005</v>
      </c>
      <c r="X17" s="994">
        <v>0</v>
      </c>
      <c r="Y17" s="994">
        <v>0</v>
      </c>
      <c r="Z17" s="994">
        <v>0.62385246000000005</v>
      </c>
      <c r="AA17" s="994">
        <v>0</v>
      </c>
      <c r="AB17" s="979">
        <v>0.82261024000000005</v>
      </c>
      <c r="AC17" s="979">
        <v>0</v>
      </c>
      <c r="AD17" s="979">
        <v>0</v>
      </c>
      <c r="AE17" s="979">
        <v>0.82261024000000005</v>
      </c>
      <c r="AF17" s="980">
        <v>0</v>
      </c>
    </row>
    <row r="18" spans="1:32">
      <c r="A18" s="334"/>
      <c r="B18" s="963" t="s">
        <v>231</v>
      </c>
      <c r="C18" s="942"/>
      <c r="D18" s="819"/>
      <c r="E18" s="819"/>
      <c r="F18" s="819"/>
      <c r="G18" s="819"/>
      <c r="H18" s="819"/>
      <c r="I18" s="819"/>
      <c r="J18" s="819"/>
      <c r="K18" s="819"/>
      <c r="L18" s="819"/>
      <c r="M18" s="819"/>
      <c r="N18" s="819"/>
      <c r="O18" s="819"/>
      <c r="P18" s="819"/>
      <c r="Q18" s="819"/>
      <c r="R18" s="819"/>
      <c r="S18" s="819"/>
      <c r="T18" s="819"/>
      <c r="U18" s="819"/>
      <c r="V18" s="926"/>
      <c r="W18" s="1002"/>
      <c r="X18" s="819"/>
      <c r="Y18" s="819"/>
      <c r="Z18" s="819"/>
      <c r="AA18" s="819"/>
      <c r="AB18" s="819"/>
      <c r="AC18" s="819"/>
      <c r="AD18" s="819"/>
      <c r="AE18" s="819"/>
      <c r="AF18" s="926"/>
    </row>
    <row r="19" spans="1:32" ht="38.25">
      <c r="A19" s="343">
        <v>2</v>
      </c>
      <c r="B19" s="966" t="s">
        <v>232</v>
      </c>
      <c r="C19" s="982">
        <v>0</v>
      </c>
      <c r="D19" s="983">
        <v>0.63</v>
      </c>
      <c r="E19" s="577"/>
      <c r="F19" s="577"/>
      <c r="G19" s="577"/>
      <c r="H19" s="577"/>
      <c r="I19" s="577"/>
      <c r="J19" s="577">
        <v>0.63</v>
      </c>
      <c r="K19" s="577"/>
      <c r="L19" s="577"/>
      <c r="M19" s="992">
        <v>0</v>
      </c>
      <c r="N19" s="992">
        <v>0</v>
      </c>
      <c r="O19" s="996"/>
      <c r="P19" s="996"/>
      <c r="Q19" s="996"/>
      <c r="R19" s="996"/>
      <c r="S19" s="996"/>
      <c r="T19" s="996"/>
      <c r="U19" s="996"/>
      <c r="V19" s="997"/>
      <c r="W19" s="1004"/>
      <c r="X19" s="996"/>
      <c r="Y19" s="996"/>
      <c r="Z19" s="996"/>
      <c r="AA19" s="996"/>
      <c r="AB19" s="983">
        <v>0</v>
      </c>
      <c r="AC19" s="990"/>
      <c r="AD19" s="990"/>
      <c r="AE19" s="990"/>
      <c r="AF19" s="991"/>
    </row>
    <row r="20" spans="1:32">
      <c r="A20" s="327"/>
      <c r="B20" s="965" t="s">
        <v>234</v>
      </c>
      <c r="C20" s="977">
        <v>0</v>
      </c>
      <c r="D20" s="979">
        <v>0.63</v>
      </c>
      <c r="E20" s="979">
        <v>0</v>
      </c>
      <c r="F20" s="979">
        <v>0</v>
      </c>
      <c r="G20" s="979">
        <v>0</v>
      </c>
      <c r="H20" s="979">
        <v>0</v>
      </c>
      <c r="I20" s="979">
        <v>0</v>
      </c>
      <c r="J20" s="979">
        <v>0.63</v>
      </c>
      <c r="K20" s="979">
        <v>0</v>
      </c>
      <c r="L20" s="979">
        <v>0</v>
      </c>
      <c r="M20" s="994">
        <v>0</v>
      </c>
      <c r="N20" s="994">
        <v>0</v>
      </c>
      <c r="O20" s="994">
        <v>0</v>
      </c>
      <c r="P20" s="994">
        <v>0</v>
      </c>
      <c r="Q20" s="994">
        <v>0</v>
      </c>
      <c r="R20" s="994">
        <v>0</v>
      </c>
      <c r="S20" s="994">
        <v>0</v>
      </c>
      <c r="T20" s="994">
        <v>0</v>
      </c>
      <c r="U20" s="994">
        <v>0</v>
      </c>
      <c r="V20" s="995">
        <v>0</v>
      </c>
      <c r="W20" s="1003">
        <v>0</v>
      </c>
      <c r="X20" s="994">
        <v>0</v>
      </c>
      <c r="Y20" s="994">
        <v>0</v>
      </c>
      <c r="Z20" s="994">
        <v>0</v>
      </c>
      <c r="AA20" s="994">
        <v>0</v>
      </c>
      <c r="AB20" s="979">
        <v>0</v>
      </c>
      <c r="AC20" s="979">
        <v>0</v>
      </c>
      <c r="AD20" s="979">
        <v>0</v>
      </c>
      <c r="AE20" s="979">
        <v>0</v>
      </c>
      <c r="AF20" s="980">
        <v>0</v>
      </c>
    </row>
    <row r="21" spans="1:32">
      <c r="A21" s="30" t="s">
        <v>44</v>
      </c>
      <c r="B21" s="967" t="s">
        <v>45</v>
      </c>
      <c r="C21" s="589">
        <v>0.77099999999999991</v>
      </c>
      <c r="D21" s="951">
        <v>4.4000000000000004</v>
      </c>
      <c r="E21" s="951">
        <v>0</v>
      </c>
      <c r="F21" s="951">
        <v>0</v>
      </c>
      <c r="G21" s="951">
        <v>7.3999999999999996E-2</v>
      </c>
      <c r="H21" s="951">
        <v>0</v>
      </c>
      <c r="I21" s="951">
        <v>0.16</v>
      </c>
      <c r="J21" s="951">
        <v>0</v>
      </c>
      <c r="K21" s="951">
        <v>0.53699999999999992</v>
      </c>
      <c r="L21" s="951">
        <v>4.4000000000000004</v>
      </c>
      <c r="M21" s="951">
        <v>9.9154999999999998</v>
      </c>
      <c r="N21" s="951">
        <v>3.8699999999999997</v>
      </c>
      <c r="O21" s="951">
        <v>0</v>
      </c>
      <c r="P21" s="951">
        <v>0</v>
      </c>
      <c r="Q21" s="951">
        <v>0.52800000000000002</v>
      </c>
      <c r="R21" s="951">
        <v>0.79</v>
      </c>
      <c r="S21" s="951">
        <v>0.61</v>
      </c>
      <c r="T21" s="951">
        <v>0</v>
      </c>
      <c r="U21" s="951">
        <v>8.7774999999999999</v>
      </c>
      <c r="V21" s="945">
        <v>3.08</v>
      </c>
      <c r="W21" s="583">
        <v>75.802980180000006</v>
      </c>
      <c r="X21" s="951">
        <v>0</v>
      </c>
      <c r="Y21" s="951">
        <v>10.404011649999999</v>
      </c>
      <c r="Z21" s="951">
        <v>14.33653078</v>
      </c>
      <c r="AA21" s="951">
        <v>51.062437750000001</v>
      </c>
      <c r="AB21" s="951">
        <v>41.003231540000002</v>
      </c>
      <c r="AC21" s="951">
        <v>0</v>
      </c>
      <c r="AD21" s="951">
        <v>3.8014409900000001</v>
      </c>
      <c r="AE21" s="951">
        <v>1.0763526999999999</v>
      </c>
      <c r="AF21" s="945">
        <v>36.125437849999997</v>
      </c>
    </row>
    <row r="22" spans="1:32" ht="25.5">
      <c r="A22" s="30" t="s">
        <v>46</v>
      </c>
      <c r="B22" s="968" t="s">
        <v>33</v>
      </c>
      <c r="C22" s="327">
        <v>0.77099999999999991</v>
      </c>
      <c r="D22" s="325">
        <v>4.4000000000000004</v>
      </c>
      <c r="E22" s="325">
        <v>0</v>
      </c>
      <c r="F22" s="325">
        <v>0</v>
      </c>
      <c r="G22" s="325">
        <v>7.3999999999999996E-2</v>
      </c>
      <c r="H22" s="325">
        <v>0</v>
      </c>
      <c r="I22" s="325">
        <v>0.16</v>
      </c>
      <c r="J22" s="325">
        <v>0</v>
      </c>
      <c r="K22" s="325">
        <v>0.53699999999999992</v>
      </c>
      <c r="L22" s="325">
        <v>4.4000000000000004</v>
      </c>
      <c r="M22" s="325">
        <v>9.9154999999999998</v>
      </c>
      <c r="N22" s="325">
        <v>3.8699999999999997</v>
      </c>
      <c r="O22" s="325">
        <v>0</v>
      </c>
      <c r="P22" s="325">
        <v>0</v>
      </c>
      <c r="Q22" s="325">
        <v>0.52800000000000002</v>
      </c>
      <c r="R22" s="325">
        <v>0.79</v>
      </c>
      <c r="S22" s="325">
        <v>0.61</v>
      </c>
      <c r="T22" s="325">
        <v>0</v>
      </c>
      <c r="U22" s="325">
        <v>8.7774999999999999</v>
      </c>
      <c r="V22" s="981">
        <v>3.08</v>
      </c>
      <c r="W22" s="978">
        <v>75.802980180000006</v>
      </c>
      <c r="X22" s="325">
        <v>0</v>
      </c>
      <c r="Y22" s="325">
        <v>10.404011649999999</v>
      </c>
      <c r="Z22" s="325">
        <v>14.33653078</v>
      </c>
      <c r="AA22" s="325">
        <v>51.062437750000001</v>
      </c>
      <c r="AB22" s="325">
        <v>41.003231540000002</v>
      </c>
      <c r="AC22" s="325">
        <v>0</v>
      </c>
      <c r="AD22" s="325">
        <v>3.8014409900000001</v>
      </c>
      <c r="AE22" s="325">
        <v>1.0763526999999999</v>
      </c>
      <c r="AF22" s="981">
        <v>36.125437849999997</v>
      </c>
    </row>
    <row r="23" spans="1:32">
      <c r="A23" s="20"/>
      <c r="B23" s="969" t="s">
        <v>34</v>
      </c>
      <c r="C23" s="56"/>
      <c r="D23" s="637"/>
      <c r="E23" s="637"/>
      <c r="F23" s="637"/>
      <c r="G23" s="637"/>
      <c r="H23" s="637"/>
      <c r="I23" s="637"/>
      <c r="J23" s="637"/>
      <c r="K23" s="637"/>
      <c r="L23" s="637"/>
      <c r="M23" s="637"/>
      <c r="N23" s="637"/>
      <c r="O23" s="637"/>
      <c r="P23" s="637"/>
      <c r="Q23" s="637"/>
      <c r="R23" s="637"/>
      <c r="S23" s="637"/>
      <c r="T23" s="637"/>
      <c r="U23" s="1037"/>
      <c r="V23" s="638"/>
      <c r="W23" s="587"/>
      <c r="X23" s="637"/>
      <c r="Y23" s="637"/>
      <c r="Z23" s="637"/>
      <c r="AA23" s="637"/>
      <c r="AB23" s="637"/>
      <c r="AC23" s="637"/>
      <c r="AD23" s="637"/>
      <c r="AE23" s="637"/>
      <c r="AF23" s="638"/>
    </row>
    <row r="24" spans="1:32" ht="25.5">
      <c r="A24" s="31">
        <v>3</v>
      </c>
      <c r="B24" s="964" t="s">
        <v>47</v>
      </c>
      <c r="C24" s="982">
        <v>0.247</v>
      </c>
      <c r="D24" s="983">
        <v>4</v>
      </c>
      <c r="E24" s="577"/>
      <c r="F24" s="577"/>
      <c r="G24" s="577"/>
      <c r="H24" s="577"/>
      <c r="I24" s="577"/>
      <c r="J24" s="577"/>
      <c r="K24" s="115">
        <v>0.247</v>
      </c>
      <c r="L24" s="115">
        <v>4</v>
      </c>
      <c r="M24" s="992">
        <v>0</v>
      </c>
      <c r="N24" s="992">
        <v>0</v>
      </c>
      <c r="O24" s="992"/>
      <c r="P24" s="992"/>
      <c r="Q24" s="992"/>
      <c r="R24" s="992"/>
      <c r="S24" s="992"/>
      <c r="T24" s="992"/>
      <c r="U24" s="1036"/>
      <c r="V24" s="993"/>
      <c r="W24" s="763">
        <v>49.092616460000002</v>
      </c>
      <c r="X24" s="577"/>
      <c r="Y24" s="577"/>
      <c r="Z24" s="577">
        <v>0</v>
      </c>
      <c r="AA24" s="577">
        <v>49.092616460000002</v>
      </c>
      <c r="AB24" s="983">
        <v>0</v>
      </c>
      <c r="AC24" s="983"/>
      <c r="AD24" s="983"/>
      <c r="AE24" s="983"/>
      <c r="AF24" s="984"/>
    </row>
    <row r="25" spans="1:32" ht="25.5">
      <c r="A25" s="31">
        <v>4</v>
      </c>
      <c r="B25" s="964" t="s">
        <v>239</v>
      </c>
      <c r="C25" s="982">
        <v>0</v>
      </c>
      <c r="D25" s="983">
        <v>0</v>
      </c>
      <c r="E25" s="983"/>
      <c r="F25" s="983"/>
      <c r="G25" s="983"/>
      <c r="H25" s="983"/>
      <c r="I25" s="983"/>
      <c r="J25" s="983"/>
      <c r="K25" s="983"/>
      <c r="L25" s="983"/>
      <c r="M25" s="992">
        <v>0</v>
      </c>
      <c r="N25" s="992">
        <v>0</v>
      </c>
      <c r="O25" s="992"/>
      <c r="P25" s="992"/>
      <c r="Q25" s="992"/>
      <c r="R25" s="992"/>
      <c r="S25" s="992"/>
      <c r="T25" s="992"/>
      <c r="U25" s="1036"/>
      <c r="V25" s="993"/>
      <c r="W25" s="1005"/>
      <c r="X25" s="992"/>
      <c r="Y25" s="992"/>
      <c r="Z25" s="992"/>
      <c r="AA25" s="992"/>
      <c r="AB25" s="983">
        <v>0</v>
      </c>
      <c r="AC25" s="983"/>
      <c r="AD25" s="983"/>
      <c r="AE25" s="983"/>
      <c r="AF25" s="984"/>
    </row>
    <row r="26" spans="1:32" ht="25.5">
      <c r="A26" s="31">
        <v>5</v>
      </c>
      <c r="B26" s="964" t="s">
        <v>240</v>
      </c>
      <c r="C26" s="982">
        <v>0</v>
      </c>
      <c r="D26" s="983">
        <v>0</v>
      </c>
      <c r="E26" s="983"/>
      <c r="F26" s="983"/>
      <c r="G26" s="983"/>
      <c r="H26" s="983"/>
      <c r="I26" s="983"/>
      <c r="J26" s="983"/>
      <c r="K26" s="983"/>
      <c r="L26" s="983"/>
      <c r="M26" s="992">
        <v>0</v>
      </c>
      <c r="N26" s="992">
        <v>0</v>
      </c>
      <c r="O26" s="992"/>
      <c r="P26" s="992"/>
      <c r="Q26" s="992"/>
      <c r="R26" s="992"/>
      <c r="S26" s="992"/>
      <c r="T26" s="992"/>
      <c r="U26" s="1036"/>
      <c r="V26" s="993"/>
      <c r="W26" s="1005"/>
      <c r="X26" s="992"/>
      <c r="Y26" s="992"/>
      <c r="Z26" s="992"/>
      <c r="AA26" s="992"/>
      <c r="AB26" s="983">
        <v>1.4995308599999999</v>
      </c>
      <c r="AC26" s="983"/>
      <c r="AD26" s="983"/>
      <c r="AE26" s="983"/>
      <c r="AF26" s="984">
        <v>1.4995308599999999</v>
      </c>
    </row>
    <row r="27" spans="1:32" ht="25.5">
      <c r="A27" s="31">
        <v>6</v>
      </c>
      <c r="B27" s="964" t="s">
        <v>49</v>
      </c>
      <c r="C27" s="982">
        <v>0</v>
      </c>
      <c r="D27" s="983">
        <v>0</v>
      </c>
      <c r="E27" s="983"/>
      <c r="F27" s="983"/>
      <c r="G27" s="983"/>
      <c r="H27" s="983"/>
      <c r="I27" s="983"/>
      <c r="J27" s="983"/>
      <c r="K27" s="983"/>
      <c r="L27" s="983"/>
      <c r="M27" s="992">
        <v>0</v>
      </c>
      <c r="N27" s="992">
        <v>0</v>
      </c>
      <c r="O27" s="992"/>
      <c r="P27" s="992"/>
      <c r="Q27" s="992"/>
      <c r="R27" s="992"/>
      <c r="S27" s="992"/>
      <c r="T27" s="992"/>
      <c r="U27" s="1036"/>
      <c r="V27" s="993"/>
      <c r="W27" s="1005"/>
      <c r="X27" s="992"/>
      <c r="Y27" s="992"/>
      <c r="Z27" s="992"/>
      <c r="AA27" s="992"/>
      <c r="AB27" s="983">
        <v>1.43301005</v>
      </c>
      <c r="AC27" s="983"/>
      <c r="AD27" s="983"/>
      <c r="AE27" s="983"/>
      <c r="AF27" s="984">
        <v>1.43301005</v>
      </c>
    </row>
    <row r="28" spans="1:32" ht="38.25">
      <c r="A28" s="31">
        <v>7</v>
      </c>
      <c r="B28" s="964" t="s">
        <v>242</v>
      </c>
      <c r="C28" s="982">
        <v>0</v>
      </c>
      <c r="D28" s="983">
        <v>0</v>
      </c>
      <c r="E28" s="983"/>
      <c r="F28" s="983"/>
      <c r="G28" s="983"/>
      <c r="H28" s="983"/>
      <c r="I28" s="983"/>
      <c r="J28" s="983"/>
      <c r="K28" s="983"/>
      <c r="L28" s="983"/>
      <c r="M28" s="992">
        <v>0</v>
      </c>
      <c r="N28" s="992">
        <v>0</v>
      </c>
      <c r="O28" s="992"/>
      <c r="P28" s="992"/>
      <c r="Q28" s="992"/>
      <c r="R28" s="992"/>
      <c r="S28" s="992"/>
      <c r="T28" s="992"/>
      <c r="U28" s="992"/>
      <c r="V28" s="993"/>
      <c r="W28" s="1005"/>
      <c r="X28" s="992"/>
      <c r="Y28" s="992"/>
      <c r="Z28" s="992"/>
      <c r="AA28" s="992"/>
      <c r="AB28" s="983">
        <v>0</v>
      </c>
      <c r="AC28" s="983"/>
      <c r="AD28" s="983"/>
      <c r="AE28" s="983"/>
      <c r="AF28" s="984"/>
    </row>
    <row r="29" spans="1:32" ht="38.25">
      <c r="A29" s="31">
        <v>8</v>
      </c>
      <c r="B29" s="964" t="s">
        <v>243</v>
      </c>
      <c r="C29" s="982">
        <v>0</v>
      </c>
      <c r="D29" s="983">
        <v>0</v>
      </c>
      <c r="E29" s="983"/>
      <c r="F29" s="983"/>
      <c r="G29" s="983"/>
      <c r="H29" s="983"/>
      <c r="I29" s="983"/>
      <c r="J29" s="983"/>
      <c r="K29" s="983"/>
      <c r="L29" s="983"/>
      <c r="M29" s="992">
        <v>0</v>
      </c>
      <c r="N29" s="992">
        <v>0</v>
      </c>
      <c r="O29" s="992"/>
      <c r="P29" s="992"/>
      <c r="Q29" s="992"/>
      <c r="R29" s="992"/>
      <c r="S29" s="992"/>
      <c r="T29" s="992"/>
      <c r="U29" s="992"/>
      <c r="V29" s="993"/>
      <c r="W29" s="1005"/>
      <c r="X29" s="992"/>
      <c r="Y29" s="992"/>
      <c r="Z29" s="992"/>
      <c r="AA29" s="992"/>
      <c r="AB29" s="983">
        <v>0</v>
      </c>
      <c r="AC29" s="983"/>
      <c r="AD29" s="983"/>
      <c r="AE29" s="983"/>
      <c r="AF29" s="984"/>
    </row>
    <row r="30" spans="1:32" ht="25.5">
      <c r="A30" s="31">
        <v>9</v>
      </c>
      <c r="B30" s="964" t="s">
        <v>244</v>
      </c>
      <c r="C30" s="982">
        <v>0</v>
      </c>
      <c r="D30" s="983">
        <v>0</v>
      </c>
      <c r="E30" s="983"/>
      <c r="F30" s="983"/>
      <c r="G30" s="983"/>
      <c r="H30" s="983"/>
      <c r="I30" s="983"/>
      <c r="J30" s="983"/>
      <c r="K30" s="983"/>
      <c r="L30" s="983"/>
      <c r="M30" s="992">
        <v>0</v>
      </c>
      <c r="N30" s="992">
        <v>0</v>
      </c>
      <c r="O30" s="992"/>
      <c r="P30" s="992"/>
      <c r="Q30" s="992"/>
      <c r="R30" s="992"/>
      <c r="S30" s="992"/>
      <c r="T30" s="992"/>
      <c r="U30" s="992"/>
      <c r="V30" s="993"/>
      <c r="W30" s="763">
        <v>23.76437172</v>
      </c>
      <c r="X30" s="577"/>
      <c r="Y30" s="577">
        <v>10.211404829999999</v>
      </c>
      <c r="Z30" s="577">
        <v>13.55296689</v>
      </c>
      <c r="AA30" s="577"/>
      <c r="AB30" s="983">
        <v>0</v>
      </c>
      <c r="AC30" s="983"/>
      <c r="AD30" s="983"/>
      <c r="AE30" s="983"/>
      <c r="AF30" s="984"/>
    </row>
    <row r="31" spans="1:32" ht="38.25">
      <c r="A31" s="31">
        <v>10</v>
      </c>
      <c r="B31" s="970" t="s">
        <v>245</v>
      </c>
      <c r="C31" s="982">
        <v>0.28999999999999998</v>
      </c>
      <c r="D31" s="983">
        <v>0</v>
      </c>
      <c r="E31" s="577"/>
      <c r="F31" s="577"/>
      <c r="G31" s="577"/>
      <c r="H31" s="577"/>
      <c r="I31" s="577"/>
      <c r="J31" s="577"/>
      <c r="K31" s="115">
        <v>0.28999999999999998</v>
      </c>
      <c r="L31" s="577"/>
      <c r="M31" s="992">
        <v>0.29099999999999998</v>
      </c>
      <c r="N31" s="992">
        <v>0</v>
      </c>
      <c r="O31" s="998"/>
      <c r="P31" s="998"/>
      <c r="Q31" s="998"/>
      <c r="R31" s="998"/>
      <c r="S31" s="998">
        <v>0.29099999999999998</v>
      </c>
      <c r="T31" s="998"/>
      <c r="U31" s="998"/>
      <c r="V31" s="999"/>
      <c r="W31" s="763">
        <v>0.73631678999999994</v>
      </c>
      <c r="X31" s="577"/>
      <c r="Y31" s="577"/>
      <c r="Z31" s="577"/>
      <c r="AA31" s="577">
        <v>0.73631678999999994</v>
      </c>
      <c r="AB31" s="983">
        <v>0.58610289999999998</v>
      </c>
      <c r="AC31" s="985"/>
      <c r="AD31" s="985"/>
      <c r="AE31" s="985">
        <v>0.58610289999999998</v>
      </c>
      <c r="AF31" s="986"/>
    </row>
    <row r="32" spans="1:32" ht="38.25">
      <c r="A32" s="31">
        <v>11</v>
      </c>
      <c r="B32" s="970" t="s">
        <v>314</v>
      </c>
      <c r="C32" s="982">
        <v>0</v>
      </c>
      <c r="D32" s="983">
        <v>0</v>
      </c>
      <c r="E32" s="985"/>
      <c r="F32" s="985"/>
      <c r="G32" s="985"/>
      <c r="H32" s="985"/>
      <c r="I32" s="985"/>
      <c r="J32" s="985"/>
      <c r="K32" s="985"/>
      <c r="L32" s="985"/>
      <c r="M32" s="992">
        <v>0.71199999999999997</v>
      </c>
      <c r="N32" s="992">
        <v>0.79</v>
      </c>
      <c r="O32" s="998"/>
      <c r="P32" s="998"/>
      <c r="Q32" s="998">
        <v>0.52800000000000002</v>
      </c>
      <c r="R32" s="998">
        <v>0.79</v>
      </c>
      <c r="S32" s="998">
        <v>0.184</v>
      </c>
      <c r="T32" s="998"/>
      <c r="U32" s="998"/>
      <c r="V32" s="999"/>
      <c r="W32" s="1006"/>
      <c r="X32" s="998"/>
      <c r="Y32" s="998"/>
      <c r="Z32" s="998"/>
      <c r="AA32" s="998"/>
      <c r="AB32" s="983">
        <v>4.1737611299999999</v>
      </c>
      <c r="AC32" s="985"/>
      <c r="AD32" s="985">
        <v>3.8014409900000001</v>
      </c>
      <c r="AE32" s="985">
        <v>0.37232014000000002</v>
      </c>
      <c r="AF32" s="986"/>
    </row>
    <row r="33" spans="1:32" ht="25.5">
      <c r="A33" s="31">
        <v>12</v>
      </c>
      <c r="B33" s="971" t="s">
        <v>58</v>
      </c>
      <c r="C33" s="982">
        <v>0</v>
      </c>
      <c r="D33" s="983">
        <v>0</v>
      </c>
      <c r="E33" s="983"/>
      <c r="F33" s="983"/>
      <c r="G33" s="983"/>
      <c r="H33" s="983"/>
      <c r="I33" s="983"/>
      <c r="J33" s="983"/>
      <c r="K33" s="983"/>
      <c r="L33" s="983"/>
      <c r="M33" s="992">
        <v>0</v>
      </c>
      <c r="N33" s="992">
        <v>0</v>
      </c>
      <c r="O33" s="992"/>
      <c r="P33" s="992"/>
      <c r="Q33" s="992"/>
      <c r="R33" s="992"/>
      <c r="S33" s="992"/>
      <c r="T33" s="992"/>
      <c r="U33" s="992"/>
      <c r="V33" s="993"/>
      <c r="W33" s="1005"/>
      <c r="X33" s="992"/>
      <c r="Y33" s="992"/>
      <c r="Z33" s="992"/>
      <c r="AA33" s="992"/>
      <c r="AB33" s="983">
        <v>0</v>
      </c>
      <c r="AC33" s="983"/>
      <c r="AD33" s="983"/>
      <c r="AE33" s="983"/>
      <c r="AF33" s="984"/>
    </row>
    <row r="34" spans="1:32">
      <c r="A34" s="33"/>
      <c r="B34" s="962" t="s">
        <v>37</v>
      </c>
      <c r="C34" s="19">
        <v>0.53699999999999992</v>
      </c>
      <c r="D34" s="16">
        <v>4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0.53699999999999992</v>
      </c>
      <c r="L34" s="16">
        <v>4</v>
      </c>
      <c r="M34" s="16">
        <v>1.0029999999999999</v>
      </c>
      <c r="N34" s="16">
        <v>0.79</v>
      </c>
      <c r="O34" s="16">
        <v>0</v>
      </c>
      <c r="P34" s="16">
        <v>0</v>
      </c>
      <c r="Q34" s="16">
        <v>0.52800000000000002</v>
      </c>
      <c r="R34" s="16">
        <v>0.79</v>
      </c>
      <c r="S34" s="16">
        <v>0.47499999999999998</v>
      </c>
      <c r="T34" s="16">
        <v>0</v>
      </c>
      <c r="U34" s="16">
        <v>0</v>
      </c>
      <c r="V34" s="975">
        <v>0</v>
      </c>
      <c r="W34" s="976">
        <v>73.593304970000005</v>
      </c>
      <c r="X34" s="16">
        <v>0</v>
      </c>
      <c r="Y34" s="16">
        <v>10.211404829999999</v>
      </c>
      <c r="Z34" s="16">
        <v>13.55296689</v>
      </c>
      <c r="AA34" s="16">
        <v>49.828933249999999</v>
      </c>
      <c r="AB34" s="16">
        <v>7.6924049400000003</v>
      </c>
      <c r="AC34" s="16">
        <v>0</v>
      </c>
      <c r="AD34" s="16">
        <v>3.8014409900000001</v>
      </c>
      <c r="AE34" s="16">
        <v>0.95842304</v>
      </c>
      <c r="AF34" s="975">
        <v>2.9325409100000002</v>
      </c>
    </row>
    <row r="35" spans="1:32">
      <c r="A35" s="20"/>
      <c r="B35" s="969" t="s">
        <v>52</v>
      </c>
      <c r="C35" s="56"/>
      <c r="D35" s="637"/>
      <c r="E35" s="637"/>
      <c r="F35" s="637"/>
      <c r="G35" s="637"/>
      <c r="H35" s="637"/>
      <c r="I35" s="637"/>
      <c r="J35" s="637"/>
      <c r="K35" s="637"/>
      <c r="L35" s="637"/>
      <c r="M35" s="637"/>
      <c r="N35" s="637"/>
      <c r="O35" s="637"/>
      <c r="P35" s="637"/>
      <c r="Q35" s="637"/>
      <c r="R35" s="637"/>
      <c r="S35" s="637"/>
      <c r="T35" s="637"/>
      <c r="U35" s="637"/>
      <c r="V35" s="638"/>
      <c r="W35" s="587"/>
      <c r="X35" s="637"/>
      <c r="Y35" s="637"/>
      <c r="Z35" s="637"/>
      <c r="AA35" s="637"/>
      <c r="AB35" s="637"/>
      <c r="AC35" s="637"/>
      <c r="AD35" s="637"/>
      <c r="AE35" s="637"/>
      <c r="AF35" s="638"/>
    </row>
    <row r="36" spans="1:32" ht="25.5">
      <c r="A36" s="31">
        <v>13</v>
      </c>
      <c r="B36" s="964" t="s">
        <v>53</v>
      </c>
      <c r="C36" s="982">
        <v>0</v>
      </c>
      <c r="D36" s="983">
        <v>0</v>
      </c>
      <c r="E36" s="983"/>
      <c r="F36" s="983"/>
      <c r="G36" s="983"/>
      <c r="H36" s="983"/>
      <c r="I36" s="983"/>
      <c r="J36" s="983"/>
      <c r="K36" s="983"/>
      <c r="L36" s="983"/>
      <c r="M36" s="992">
        <v>8.2714999999999996</v>
      </c>
      <c r="N36" s="992">
        <v>1.68</v>
      </c>
      <c r="O36" s="992"/>
      <c r="P36" s="992"/>
      <c r="Q36" s="992"/>
      <c r="R36" s="992"/>
      <c r="S36" s="992"/>
      <c r="T36" s="992"/>
      <c r="U36" s="992">
        <v>8.2714999999999996</v>
      </c>
      <c r="V36" s="993">
        <v>1.68</v>
      </c>
      <c r="W36" s="1005"/>
      <c r="X36" s="992"/>
      <c r="Y36" s="992"/>
      <c r="Z36" s="992"/>
      <c r="AA36" s="992"/>
      <c r="AB36" s="983">
        <v>28.183960500000001</v>
      </c>
      <c r="AC36" s="983"/>
      <c r="AD36" s="983"/>
      <c r="AE36" s="983"/>
      <c r="AF36" s="984">
        <v>28.183960500000001</v>
      </c>
    </row>
    <row r="37" spans="1:32" ht="38.25">
      <c r="A37" s="31">
        <v>14</v>
      </c>
      <c r="B37" s="966" t="s">
        <v>246</v>
      </c>
      <c r="C37" s="982">
        <v>7.3999999999999996E-2</v>
      </c>
      <c r="D37" s="983">
        <v>0</v>
      </c>
      <c r="E37" s="577"/>
      <c r="F37" s="577"/>
      <c r="G37" s="577">
        <v>7.3999999999999996E-2</v>
      </c>
      <c r="H37" s="577"/>
      <c r="I37" s="577"/>
      <c r="J37" s="577"/>
      <c r="K37" s="577"/>
      <c r="L37" s="577"/>
      <c r="M37" s="992">
        <v>0</v>
      </c>
      <c r="N37" s="992">
        <v>0</v>
      </c>
      <c r="O37" s="996"/>
      <c r="P37" s="996"/>
      <c r="Q37" s="996"/>
      <c r="R37" s="996"/>
      <c r="S37" s="996"/>
      <c r="T37" s="996"/>
      <c r="U37" s="996"/>
      <c r="V37" s="997"/>
      <c r="W37" s="763">
        <v>0.19260682000000001</v>
      </c>
      <c r="X37" s="577"/>
      <c r="Y37" s="577">
        <v>0.19260682000000001</v>
      </c>
      <c r="Z37" s="577"/>
      <c r="AA37" s="577"/>
      <c r="AB37" s="983">
        <v>0</v>
      </c>
      <c r="AC37" s="990"/>
      <c r="AD37" s="990"/>
      <c r="AE37" s="990"/>
      <c r="AF37" s="991"/>
    </row>
    <row r="38" spans="1:32" ht="25.5">
      <c r="A38" s="31">
        <v>15</v>
      </c>
      <c r="B38" s="971" t="s">
        <v>58</v>
      </c>
      <c r="C38" s="982">
        <v>0</v>
      </c>
      <c r="D38" s="983">
        <v>0</v>
      </c>
      <c r="E38" s="983"/>
      <c r="F38" s="983"/>
      <c r="G38" s="983"/>
      <c r="H38" s="983"/>
      <c r="I38" s="983"/>
      <c r="J38" s="983"/>
      <c r="K38" s="983"/>
      <c r="L38" s="983"/>
      <c r="M38" s="992">
        <v>0</v>
      </c>
      <c r="N38" s="992">
        <v>0</v>
      </c>
      <c r="O38" s="992"/>
      <c r="P38" s="992"/>
      <c r="Q38" s="992"/>
      <c r="R38" s="992"/>
      <c r="S38" s="992"/>
      <c r="T38" s="992"/>
      <c r="U38" s="992"/>
      <c r="V38" s="993"/>
      <c r="W38" s="1005"/>
      <c r="X38" s="992"/>
      <c r="Y38" s="992"/>
      <c r="Z38" s="992"/>
      <c r="AA38" s="992"/>
      <c r="AB38" s="983">
        <v>0</v>
      </c>
      <c r="AC38" s="983"/>
      <c r="AD38" s="983"/>
      <c r="AE38" s="983"/>
      <c r="AF38" s="984"/>
    </row>
    <row r="39" spans="1:32">
      <c r="A39" s="30"/>
      <c r="B39" s="960" t="s">
        <v>54</v>
      </c>
      <c r="C39" s="19">
        <v>7.3999999999999996E-2</v>
      </c>
      <c r="D39" s="16">
        <v>0</v>
      </c>
      <c r="E39" s="16">
        <v>0</v>
      </c>
      <c r="F39" s="16">
        <v>0</v>
      </c>
      <c r="G39" s="16">
        <v>7.3999999999999996E-2</v>
      </c>
      <c r="H39" s="16">
        <v>0</v>
      </c>
      <c r="I39" s="16">
        <v>0</v>
      </c>
      <c r="J39" s="16">
        <v>0</v>
      </c>
      <c r="K39" s="16">
        <v>0</v>
      </c>
      <c r="L39" s="16">
        <v>0</v>
      </c>
      <c r="M39" s="16">
        <v>8.2714999999999996</v>
      </c>
      <c r="N39" s="16">
        <v>1.68</v>
      </c>
      <c r="O39" s="16">
        <v>0</v>
      </c>
      <c r="P39" s="16">
        <v>0</v>
      </c>
      <c r="Q39" s="16">
        <v>0</v>
      </c>
      <c r="R39" s="16">
        <v>0</v>
      </c>
      <c r="S39" s="16">
        <v>0</v>
      </c>
      <c r="T39" s="16">
        <v>0</v>
      </c>
      <c r="U39" s="16">
        <v>8.2714999999999996</v>
      </c>
      <c r="V39" s="975">
        <v>1.68</v>
      </c>
      <c r="W39" s="976">
        <v>0.19260682000000001</v>
      </c>
      <c r="X39" s="16">
        <v>0</v>
      </c>
      <c r="Y39" s="16">
        <v>0.19260682000000001</v>
      </c>
      <c r="Z39" s="16">
        <v>0</v>
      </c>
      <c r="AA39" s="16">
        <v>0</v>
      </c>
      <c r="AB39" s="16">
        <v>28.183960500000001</v>
      </c>
      <c r="AC39" s="16">
        <v>0</v>
      </c>
      <c r="AD39" s="16">
        <v>0</v>
      </c>
      <c r="AE39" s="16">
        <v>0</v>
      </c>
      <c r="AF39" s="975">
        <v>28.183960500000001</v>
      </c>
    </row>
    <row r="40" spans="1:32">
      <c r="A40" s="428"/>
      <c r="B40" s="963" t="s">
        <v>231</v>
      </c>
      <c r="C40" s="942"/>
      <c r="D40" s="819"/>
      <c r="E40" s="819"/>
      <c r="F40" s="819"/>
      <c r="G40" s="819"/>
      <c r="H40" s="819"/>
      <c r="I40" s="819"/>
      <c r="J40" s="819"/>
      <c r="K40" s="819"/>
      <c r="L40" s="819"/>
      <c r="M40" s="819"/>
      <c r="N40" s="819"/>
      <c r="O40" s="819"/>
      <c r="P40" s="819"/>
      <c r="Q40" s="819"/>
      <c r="R40" s="819"/>
      <c r="S40" s="819"/>
      <c r="T40" s="819"/>
      <c r="U40" s="819"/>
      <c r="V40" s="926"/>
      <c r="W40" s="1002"/>
      <c r="X40" s="819"/>
      <c r="Y40" s="819"/>
      <c r="Z40" s="819"/>
      <c r="AA40" s="819"/>
      <c r="AB40" s="819"/>
      <c r="AC40" s="819"/>
      <c r="AD40" s="819"/>
      <c r="AE40" s="819"/>
      <c r="AF40" s="926"/>
    </row>
    <row r="41" spans="1:32" ht="42.75" customHeight="1">
      <c r="A41" s="31">
        <v>16</v>
      </c>
      <c r="B41" s="966" t="s">
        <v>232</v>
      </c>
      <c r="C41" s="982">
        <v>0.16</v>
      </c>
      <c r="D41" s="983">
        <v>0.4</v>
      </c>
      <c r="E41" s="577"/>
      <c r="F41" s="577"/>
      <c r="G41" s="577"/>
      <c r="H41" s="577"/>
      <c r="I41" s="577">
        <v>0.16</v>
      </c>
      <c r="J41" s="577"/>
      <c r="K41" s="577"/>
      <c r="L41" s="577">
        <v>0.4</v>
      </c>
      <c r="M41" s="992">
        <v>0.35799999999999998</v>
      </c>
      <c r="N41" s="992">
        <v>1.4</v>
      </c>
      <c r="O41" s="996"/>
      <c r="P41" s="996"/>
      <c r="Q41" s="996"/>
      <c r="R41" s="996"/>
      <c r="S41" s="996"/>
      <c r="T41" s="996"/>
      <c r="U41" s="996">
        <v>0.35799999999999998</v>
      </c>
      <c r="V41" s="997">
        <v>1.4</v>
      </c>
      <c r="W41" s="763">
        <v>2.0170683899999999</v>
      </c>
      <c r="X41" s="577"/>
      <c r="Y41" s="577"/>
      <c r="Z41" s="577">
        <v>0.78356389000000004</v>
      </c>
      <c r="AA41" s="577">
        <v>1.2335045</v>
      </c>
      <c r="AB41" s="983">
        <v>4.3396433999999999</v>
      </c>
      <c r="AC41" s="990"/>
      <c r="AD41" s="990"/>
      <c r="AE41" s="990"/>
      <c r="AF41" s="991">
        <v>4.3396433999999999</v>
      </c>
    </row>
    <row r="42" spans="1:32" ht="42" customHeight="1">
      <c r="A42" s="31">
        <v>17</v>
      </c>
      <c r="B42" s="971" t="s">
        <v>58</v>
      </c>
      <c r="C42" s="982">
        <v>0</v>
      </c>
      <c r="D42" s="983">
        <v>0</v>
      </c>
      <c r="E42" s="983"/>
      <c r="F42" s="983"/>
      <c r="G42" s="983"/>
      <c r="H42" s="983"/>
      <c r="I42" s="983"/>
      <c r="J42" s="983"/>
      <c r="K42" s="983"/>
      <c r="L42" s="983"/>
      <c r="M42" s="992">
        <v>0</v>
      </c>
      <c r="N42" s="992">
        <v>0</v>
      </c>
      <c r="O42" s="992"/>
      <c r="P42" s="992"/>
      <c r="Q42" s="992"/>
      <c r="R42" s="992"/>
      <c r="S42" s="992"/>
      <c r="T42" s="992"/>
      <c r="U42" s="992"/>
      <c r="V42" s="993"/>
      <c r="W42" s="1005"/>
      <c r="X42" s="992"/>
      <c r="Y42" s="992"/>
      <c r="Z42" s="992"/>
      <c r="AA42" s="992"/>
      <c r="AB42" s="983">
        <v>0</v>
      </c>
      <c r="AC42" s="983"/>
      <c r="AD42" s="983"/>
      <c r="AE42" s="983"/>
      <c r="AF42" s="984"/>
    </row>
    <row r="43" spans="1:32" ht="42" customHeight="1">
      <c r="A43" s="31">
        <v>18</v>
      </c>
      <c r="B43" s="971" t="s">
        <v>322</v>
      </c>
      <c r="C43" s="982">
        <v>0</v>
      </c>
      <c r="D43" s="983">
        <v>0</v>
      </c>
      <c r="E43" s="983"/>
      <c r="F43" s="983"/>
      <c r="G43" s="983"/>
      <c r="H43" s="983"/>
      <c r="I43" s="983"/>
      <c r="J43" s="983"/>
      <c r="K43" s="983"/>
      <c r="L43" s="983"/>
      <c r="M43" s="992">
        <v>0</v>
      </c>
      <c r="N43" s="992">
        <v>0</v>
      </c>
      <c r="O43" s="992"/>
      <c r="P43" s="992"/>
      <c r="Q43" s="992"/>
      <c r="R43" s="992"/>
      <c r="S43" s="992"/>
      <c r="T43" s="992"/>
      <c r="U43" s="992"/>
      <c r="V43" s="993"/>
      <c r="W43" s="1005"/>
      <c r="X43" s="992"/>
      <c r="Y43" s="992"/>
      <c r="Z43" s="992"/>
      <c r="AA43" s="992"/>
      <c r="AB43" s="983">
        <v>0</v>
      </c>
      <c r="AC43" s="983"/>
      <c r="AD43" s="983"/>
      <c r="AE43" s="983"/>
      <c r="AF43" s="984"/>
    </row>
    <row r="44" spans="1:32">
      <c r="A44" s="30"/>
      <c r="B44" s="960" t="s">
        <v>234</v>
      </c>
      <c r="C44" s="19">
        <v>0.16</v>
      </c>
      <c r="D44" s="16">
        <v>0.4</v>
      </c>
      <c r="E44" s="16">
        <v>0</v>
      </c>
      <c r="F44" s="16">
        <v>0</v>
      </c>
      <c r="G44" s="16">
        <v>0</v>
      </c>
      <c r="H44" s="16">
        <v>0</v>
      </c>
      <c r="I44" s="16">
        <v>0.16</v>
      </c>
      <c r="J44" s="16">
        <v>0</v>
      </c>
      <c r="K44" s="16">
        <v>0</v>
      </c>
      <c r="L44" s="16">
        <v>0.4</v>
      </c>
      <c r="M44" s="16">
        <v>0.35799999999999998</v>
      </c>
      <c r="N44" s="16">
        <v>1.4</v>
      </c>
      <c r="O44" s="16">
        <v>0</v>
      </c>
      <c r="P44" s="16">
        <v>0</v>
      </c>
      <c r="Q44" s="16">
        <v>0</v>
      </c>
      <c r="R44" s="16">
        <v>0</v>
      </c>
      <c r="S44" s="16">
        <v>0</v>
      </c>
      <c r="T44" s="16">
        <v>0</v>
      </c>
      <c r="U44" s="16">
        <v>0.35799999999999998</v>
      </c>
      <c r="V44" s="975">
        <v>1.4</v>
      </c>
      <c r="W44" s="976">
        <v>2.0170683899999999</v>
      </c>
      <c r="X44" s="16">
        <v>0</v>
      </c>
      <c r="Y44" s="16">
        <v>0</v>
      </c>
      <c r="Z44" s="16">
        <v>0.78356389000000004</v>
      </c>
      <c r="AA44" s="16">
        <v>1.2335045</v>
      </c>
      <c r="AB44" s="16">
        <v>4.3396433999999999</v>
      </c>
      <c r="AC44" s="16">
        <v>0</v>
      </c>
      <c r="AD44" s="16">
        <v>0</v>
      </c>
      <c r="AE44" s="16">
        <v>0</v>
      </c>
      <c r="AF44" s="975">
        <v>4.3396433999999999</v>
      </c>
    </row>
    <row r="45" spans="1:32">
      <c r="A45" s="428"/>
      <c r="B45" s="963" t="s">
        <v>290</v>
      </c>
      <c r="C45" s="942"/>
      <c r="D45" s="819"/>
      <c r="E45" s="819"/>
      <c r="F45" s="819"/>
      <c r="G45" s="819"/>
      <c r="H45" s="819"/>
      <c r="I45" s="819"/>
      <c r="J45" s="819"/>
      <c r="K45" s="819"/>
      <c r="L45" s="819"/>
      <c r="M45" s="819"/>
      <c r="N45" s="819"/>
      <c r="O45" s="819"/>
      <c r="P45" s="819"/>
      <c r="Q45" s="819"/>
      <c r="R45" s="819"/>
      <c r="S45" s="819"/>
      <c r="T45" s="819"/>
      <c r="U45" s="819"/>
      <c r="V45" s="926"/>
      <c r="W45" s="1002"/>
      <c r="X45" s="819"/>
      <c r="Y45" s="819"/>
      <c r="Z45" s="819"/>
      <c r="AA45" s="819"/>
      <c r="AB45" s="819"/>
      <c r="AC45" s="819"/>
      <c r="AD45" s="819"/>
      <c r="AE45" s="819"/>
      <c r="AF45" s="926"/>
    </row>
    <row r="46" spans="1:32" ht="42" customHeight="1">
      <c r="A46" s="31">
        <v>19</v>
      </c>
      <c r="B46" s="971" t="s">
        <v>291</v>
      </c>
      <c r="C46" s="982">
        <v>0</v>
      </c>
      <c r="D46" s="983">
        <v>0</v>
      </c>
      <c r="E46" s="983"/>
      <c r="F46" s="983"/>
      <c r="G46" s="983"/>
      <c r="H46" s="983"/>
      <c r="I46" s="983"/>
      <c r="J46" s="983"/>
      <c r="K46" s="983"/>
      <c r="L46" s="983"/>
      <c r="M46" s="992">
        <v>0.13500000000000001</v>
      </c>
      <c r="N46" s="992">
        <v>0</v>
      </c>
      <c r="O46" s="992"/>
      <c r="P46" s="992"/>
      <c r="Q46" s="992"/>
      <c r="R46" s="992"/>
      <c r="S46" s="992">
        <v>0.13500000000000001</v>
      </c>
      <c r="T46" s="992"/>
      <c r="U46" s="992"/>
      <c r="V46" s="993"/>
      <c r="W46" s="1005"/>
      <c r="X46" s="992"/>
      <c r="Y46" s="992"/>
      <c r="Z46" s="992"/>
      <c r="AA46" s="992"/>
      <c r="AB46" s="983">
        <v>0.11792966000000001</v>
      </c>
      <c r="AC46" s="983"/>
      <c r="AD46" s="983"/>
      <c r="AE46" s="983">
        <v>0.11792966000000001</v>
      </c>
      <c r="AF46" s="984"/>
    </row>
    <row r="47" spans="1:32">
      <c r="A47" s="30"/>
      <c r="B47" s="960" t="s">
        <v>234</v>
      </c>
      <c r="C47" s="19">
        <v>0</v>
      </c>
      <c r="D47" s="16">
        <v>0</v>
      </c>
      <c r="E47" s="16">
        <v>0</v>
      </c>
      <c r="F47" s="16">
        <v>0</v>
      </c>
      <c r="G47" s="16">
        <v>0</v>
      </c>
      <c r="H47" s="16">
        <v>0</v>
      </c>
      <c r="I47" s="16">
        <v>0</v>
      </c>
      <c r="J47" s="16">
        <v>0</v>
      </c>
      <c r="K47" s="16">
        <v>0</v>
      </c>
      <c r="L47" s="16">
        <v>0</v>
      </c>
      <c r="M47" s="16">
        <v>0.13500000000000001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0.13500000000000001</v>
      </c>
      <c r="T47" s="16">
        <v>0</v>
      </c>
      <c r="U47" s="16">
        <v>0</v>
      </c>
      <c r="V47" s="975">
        <v>0</v>
      </c>
      <c r="W47" s="976">
        <v>0</v>
      </c>
      <c r="X47" s="16">
        <v>0</v>
      </c>
      <c r="Y47" s="16">
        <v>0</v>
      </c>
      <c r="Z47" s="16">
        <v>0</v>
      </c>
      <c r="AA47" s="16">
        <v>0</v>
      </c>
      <c r="AB47" s="16">
        <v>0.11792966000000001</v>
      </c>
      <c r="AC47" s="16">
        <v>0</v>
      </c>
      <c r="AD47" s="16">
        <v>0</v>
      </c>
      <c r="AE47" s="16">
        <v>0.11792966000000001</v>
      </c>
      <c r="AF47" s="975">
        <v>0</v>
      </c>
    </row>
    <row r="48" spans="1:32">
      <c r="A48" s="334"/>
      <c r="B48" s="963" t="s">
        <v>324</v>
      </c>
      <c r="C48" s="942"/>
      <c r="D48" s="819"/>
      <c r="E48" s="819"/>
      <c r="F48" s="819"/>
      <c r="G48" s="819"/>
      <c r="H48" s="819"/>
      <c r="I48" s="819"/>
      <c r="J48" s="819"/>
      <c r="K48" s="819"/>
      <c r="L48" s="819"/>
      <c r="M48" s="819"/>
      <c r="N48" s="819"/>
      <c r="O48" s="819"/>
      <c r="P48" s="819"/>
      <c r="Q48" s="819"/>
      <c r="R48" s="819"/>
      <c r="S48" s="819"/>
      <c r="T48" s="819"/>
      <c r="U48" s="819"/>
      <c r="V48" s="926"/>
      <c r="W48" s="1002"/>
      <c r="X48" s="819"/>
      <c r="Y48" s="819"/>
      <c r="Z48" s="819"/>
      <c r="AA48" s="819"/>
      <c r="AB48" s="819"/>
      <c r="AC48" s="819"/>
      <c r="AD48" s="819"/>
      <c r="AE48" s="819"/>
      <c r="AF48" s="926"/>
    </row>
    <row r="49" spans="1:32" ht="52.5" customHeight="1">
      <c r="A49" s="343">
        <v>20</v>
      </c>
      <c r="B49" s="971" t="s">
        <v>325</v>
      </c>
      <c r="C49" s="982">
        <v>0</v>
      </c>
      <c r="D49" s="983">
        <v>0</v>
      </c>
      <c r="E49" s="983"/>
      <c r="F49" s="983"/>
      <c r="G49" s="983"/>
      <c r="H49" s="983"/>
      <c r="I49" s="983"/>
      <c r="J49" s="983"/>
      <c r="K49" s="983"/>
      <c r="L49" s="983"/>
      <c r="M49" s="992">
        <v>0.14799999999999999</v>
      </c>
      <c r="N49" s="992">
        <v>0</v>
      </c>
      <c r="O49" s="992"/>
      <c r="P49" s="992"/>
      <c r="Q49" s="992"/>
      <c r="R49" s="992"/>
      <c r="S49" s="992"/>
      <c r="T49" s="992"/>
      <c r="U49" s="992">
        <v>0.14799999999999999</v>
      </c>
      <c r="V49" s="993"/>
      <c r="W49" s="1005"/>
      <c r="X49" s="992"/>
      <c r="Y49" s="992"/>
      <c r="Z49" s="992"/>
      <c r="AA49" s="992"/>
      <c r="AB49" s="983">
        <v>0.66929304000000001</v>
      </c>
      <c r="AC49" s="983"/>
      <c r="AD49" s="983"/>
      <c r="AE49" s="983"/>
      <c r="AF49" s="984">
        <v>0.66929304000000001</v>
      </c>
    </row>
    <row r="50" spans="1:32" ht="13.5" thickBot="1">
      <c r="A50" s="784"/>
      <c r="B50" s="972" t="s">
        <v>326</v>
      </c>
      <c r="C50" s="987">
        <v>0</v>
      </c>
      <c r="D50" s="988">
        <v>0</v>
      </c>
      <c r="E50" s="988">
        <v>0</v>
      </c>
      <c r="F50" s="988">
        <v>0</v>
      </c>
      <c r="G50" s="988">
        <v>0</v>
      </c>
      <c r="H50" s="988">
        <v>0</v>
      </c>
      <c r="I50" s="988">
        <v>0</v>
      </c>
      <c r="J50" s="988">
        <v>0</v>
      </c>
      <c r="K50" s="988">
        <v>0</v>
      </c>
      <c r="L50" s="988">
        <v>0</v>
      </c>
      <c r="M50" s="988">
        <v>0.14799999999999999</v>
      </c>
      <c r="N50" s="988">
        <v>0</v>
      </c>
      <c r="O50" s="988">
        <v>0</v>
      </c>
      <c r="P50" s="988">
        <v>0</v>
      </c>
      <c r="Q50" s="988">
        <v>0</v>
      </c>
      <c r="R50" s="988">
        <v>0</v>
      </c>
      <c r="S50" s="988">
        <v>0</v>
      </c>
      <c r="T50" s="988">
        <v>0</v>
      </c>
      <c r="U50" s="988">
        <v>0.14799999999999999</v>
      </c>
      <c r="V50" s="989">
        <v>0</v>
      </c>
      <c r="W50" s="1007">
        <v>0</v>
      </c>
      <c r="X50" s="988">
        <v>0</v>
      </c>
      <c r="Y50" s="988">
        <v>0</v>
      </c>
      <c r="Z50" s="988">
        <v>0</v>
      </c>
      <c r="AA50" s="988">
        <v>0</v>
      </c>
      <c r="AB50" s="988">
        <v>0.66929304000000001</v>
      </c>
      <c r="AC50" s="988">
        <v>0</v>
      </c>
      <c r="AD50" s="988">
        <v>0</v>
      </c>
      <c r="AE50" s="988">
        <v>0</v>
      </c>
      <c r="AF50" s="989">
        <v>0.66929304000000001</v>
      </c>
    </row>
    <row r="51" spans="1:32">
      <c r="A51" s="822"/>
    </row>
  </sheetData>
  <mergeCells count="30">
    <mergeCell ref="A4:AF4"/>
    <mergeCell ref="C9:D10"/>
    <mergeCell ref="E9:L9"/>
    <mergeCell ref="E10:F10"/>
    <mergeCell ref="G10:H10"/>
    <mergeCell ref="I10:J10"/>
    <mergeCell ref="K10:L10"/>
    <mergeCell ref="C8:V8"/>
    <mergeCell ref="C7:AF7"/>
    <mergeCell ref="W9:W11"/>
    <mergeCell ref="X9:AA9"/>
    <mergeCell ref="X10:X11"/>
    <mergeCell ref="Y10:Y11"/>
    <mergeCell ref="AF10:AF11"/>
    <mergeCell ref="B7:B11"/>
    <mergeCell ref="M9:N10"/>
    <mergeCell ref="W8:AF8"/>
    <mergeCell ref="A7:A11"/>
    <mergeCell ref="U10:V10"/>
    <mergeCell ref="AC10:AC11"/>
    <mergeCell ref="AD10:AD11"/>
    <mergeCell ref="AE10:AE11"/>
    <mergeCell ref="O9:V9"/>
    <mergeCell ref="AB9:AB11"/>
    <mergeCell ref="AC9:AF9"/>
    <mergeCell ref="O10:P10"/>
    <mergeCell ref="Q10:R10"/>
    <mergeCell ref="S10:T10"/>
    <mergeCell ref="Z10:Z11"/>
    <mergeCell ref="AA10:AA11"/>
  </mergeCells>
  <pageMargins left="0.23622047244094491" right="0.23622047244094491" top="0.35433070866141736" bottom="0.15748031496062992" header="0" footer="0"/>
  <pageSetup paperSize="8" scale="5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BI126"/>
  <sheetViews>
    <sheetView view="pageBreakPreview" zoomScale="80" zoomScaleNormal="70" zoomScaleSheetLayoutView="80" workbookViewId="0">
      <selection activeCell="X16" activeCellId="2" sqref="K16 O16 X16"/>
    </sheetView>
  </sheetViews>
  <sheetFormatPr defaultRowHeight="15.75" outlineLevelRow="1" outlineLevelCol="1"/>
  <cols>
    <col min="1" max="1" width="11" style="148" customWidth="1"/>
    <col min="2" max="2" width="60.140625" style="568" customWidth="1"/>
    <col min="3" max="6" width="12.7109375" style="568" customWidth="1"/>
    <col min="7" max="12" width="12.7109375" style="102" customWidth="1"/>
    <col min="13" max="13" width="25" style="102" hidden="1" customWidth="1" outlineLevel="1"/>
    <col min="14" max="14" width="13.28515625" style="102" customWidth="1" collapsed="1"/>
    <col min="15" max="15" width="11.7109375" style="102" customWidth="1"/>
    <col min="16" max="16" width="9.140625" style="102"/>
    <col min="17" max="17" width="15.7109375" style="102" customWidth="1"/>
    <col min="18" max="27" width="9.140625" style="102"/>
    <col min="28" max="28" width="12.85546875" style="102" customWidth="1"/>
    <col min="29" max="256" width="9.140625" style="102"/>
    <col min="257" max="257" width="11" style="102" customWidth="1"/>
    <col min="258" max="258" width="60.140625" style="102" customWidth="1"/>
    <col min="259" max="268" width="12.28515625" style="102" customWidth="1"/>
    <col min="269" max="269" width="25" style="102" customWidth="1"/>
    <col min="270" max="512" width="9.140625" style="102"/>
    <col min="513" max="513" width="11" style="102" customWidth="1"/>
    <col min="514" max="514" width="60.140625" style="102" customWidth="1"/>
    <col min="515" max="524" width="12.28515625" style="102" customWidth="1"/>
    <col min="525" max="525" width="25" style="102" customWidth="1"/>
    <col min="526" max="768" width="9.140625" style="102"/>
    <col min="769" max="769" width="11" style="102" customWidth="1"/>
    <col min="770" max="770" width="60.140625" style="102" customWidth="1"/>
    <col min="771" max="780" width="12.28515625" style="102" customWidth="1"/>
    <col min="781" max="781" width="25" style="102" customWidth="1"/>
    <col min="782" max="1024" width="9.140625" style="102"/>
    <col min="1025" max="1025" width="11" style="102" customWidth="1"/>
    <col min="1026" max="1026" width="60.140625" style="102" customWidth="1"/>
    <col min="1027" max="1036" width="12.28515625" style="102" customWidth="1"/>
    <col min="1037" max="1037" width="25" style="102" customWidth="1"/>
    <col min="1038" max="1280" width="9.140625" style="102"/>
    <col min="1281" max="1281" width="11" style="102" customWidth="1"/>
    <col min="1282" max="1282" width="60.140625" style="102" customWidth="1"/>
    <col min="1283" max="1292" width="12.28515625" style="102" customWidth="1"/>
    <col min="1293" max="1293" width="25" style="102" customWidth="1"/>
    <col min="1294" max="1536" width="9.140625" style="102"/>
    <col min="1537" max="1537" width="11" style="102" customWidth="1"/>
    <col min="1538" max="1538" width="60.140625" style="102" customWidth="1"/>
    <col min="1539" max="1548" width="12.28515625" style="102" customWidth="1"/>
    <col min="1549" max="1549" width="25" style="102" customWidth="1"/>
    <col min="1550" max="1792" width="9.140625" style="102"/>
    <col min="1793" max="1793" width="11" style="102" customWidth="1"/>
    <col min="1794" max="1794" width="60.140625" style="102" customWidth="1"/>
    <col min="1795" max="1804" width="12.28515625" style="102" customWidth="1"/>
    <col min="1805" max="1805" width="25" style="102" customWidth="1"/>
    <col min="1806" max="2048" width="9.140625" style="102"/>
    <col min="2049" max="2049" width="11" style="102" customWidth="1"/>
    <col min="2050" max="2050" width="60.140625" style="102" customWidth="1"/>
    <col min="2051" max="2060" width="12.28515625" style="102" customWidth="1"/>
    <col min="2061" max="2061" width="25" style="102" customWidth="1"/>
    <col min="2062" max="2304" width="9.140625" style="102"/>
    <col min="2305" max="2305" width="11" style="102" customWidth="1"/>
    <col min="2306" max="2306" width="60.140625" style="102" customWidth="1"/>
    <col min="2307" max="2316" width="12.28515625" style="102" customWidth="1"/>
    <col min="2317" max="2317" width="25" style="102" customWidth="1"/>
    <col min="2318" max="2560" width="9.140625" style="102"/>
    <col min="2561" max="2561" width="11" style="102" customWidth="1"/>
    <col min="2562" max="2562" width="60.140625" style="102" customWidth="1"/>
    <col min="2563" max="2572" width="12.28515625" style="102" customWidth="1"/>
    <col min="2573" max="2573" width="25" style="102" customWidth="1"/>
    <col min="2574" max="2816" width="9.140625" style="102"/>
    <col min="2817" max="2817" width="11" style="102" customWidth="1"/>
    <col min="2818" max="2818" width="60.140625" style="102" customWidth="1"/>
    <col min="2819" max="2828" width="12.28515625" style="102" customWidth="1"/>
    <col min="2829" max="2829" width="25" style="102" customWidth="1"/>
    <col min="2830" max="3072" width="9.140625" style="102"/>
    <col min="3073" max="3073" width="11" style="102" customWidth="1"/>
    <col min="3074" max="3074" width="60.140625" style="102" customWidth="1"/>
    <col min="3075" max="3084" width="12.28515625" style="102" customWidth="1"/>
    <col min="3085" max="3085" width="25" style="102" customWidth="1"/>
    <col min="3086" max="3328" width="9.140625" style="102"/>
    <col min="3329" max="3329" width="11" style="102" customWidth="1"/>
    <col min="3330" max="3330" width="60.140625" style="102" customWidth="1"/>
    <col min="3331" max="3340" width="12.28515625" style="102" customWidth="1"/>
    <col min="3341" max="3341" width="25" style="102" customWidth="1"/>
    <col min="3342" max="3584" width="9.140625" style="102"/>
    <col min="3585" max="3585" width="11" style="102" customWidth="1"/>
    <col min="3586" max="3586" width="60.140625" style="102" customWidth="1"/>
    <col min="3587" max="3596" width="12.28515625" style="102" customWidth="1"/>
    <col min="3597" max="3597" width="25" style="102" customWidth="1"/>
    <col min="3598" max="3840" width="9.140625" style="102"/>
    <col min="3841" max="3841" width="11" style="102" customWidth="1"/>
    <col min="3842" max="3842" width="60.140625" style="102" customWidth="1"/>
    <col min="3843" max="3852" width="12.28515625" style="102" customWidth="1"/>
    <col min="3853" max="3853" width="25" style="102" customWidth="1"/>
    <col min="3854" max="4096" width="9.140625" style="102"/>
    <col min="4097" max="4097" width="11" style="102" customWidth="1"/>
    <col min="4098" max="4098" width="60.140625" style="102" customWidth="1"/>
    <col min="4099" max="4108" width="12.28515625" style="102" customWidth="1"/>
    <col min="4109" max="4109" width="25" style="102" customWidth="1"/>
    <col min="4110" max="4352" width="9.140625" style="102"/>
    <col min="4353" max="4353" width="11" style="102" customWidth="1"/>
    <col min="4354" max="4354" width="60.140625" style="102" customWidth="1"/>
    <col min="4355" max="4364" width="12.28515625" style="102" customWidth="1"/>
    <col min="4365" max="4365" width="25" style="102" customWidth="1"/>
    <col min="4366" max="4608" width="9.140625" style="102"/>
    <col min="4609" max="4609" width="11" style="102" customWidth="1"/>
    <col min="4610" max="4610" width="60.140625" style="102" customWidth="1"/>
    <col min="4611" max="4620" width="12.28515625" style="102" customWidth="1"/>
    <col min="4621" max="4621" width="25" style="102" customWidth="1"/>
    <col min="4622" max="4864" width="9.140625" style="102"/>
    <col min="4865" max="4865" width="11" style="102" customWidth="1"/>
    <col min="4866" max="4866" width="60.140625" style="102" customWidth="1"/>
    <col min="4867" max="4876" width="12.28515625" style="102" customWidth="1"/>
    <col min="4877" max="4877" width="25" style="102" customWidth="1"/>
    <col min="4878" max="5120" width="9.140625" style="102"/>
    <col min="5121" max="5121" width="11" style="102" customWidth="1"/>
    <col min="5122" max="5122" width="60.140625" style="102" customWidth="1"/>
    <col min="5123" max="5132" width="12.28515625" style="102" customWidth="1"/>
    <col min="5133" max="5133" width="25" style="102" customWidth="1"/>
    <col min="5134" max="5376" width="9.140625" style="102"/>
    <col min="5377" max="5377" width="11" style="102" customWidth="1"/>
    <col min="5378" max="5378" width="60.140625" style="102" customWidth="1"/>
    <col min="5379" max="5388" width="12.28515625" style="102" customWidth="1"/>
    <col min="5389" max="5389" width="25" style="102" customWidth="1"/>
    <col min="5390" max="5632" width="9.140625" style="102"/>
    <col min="5633" max="5633" width="11" style="102" customWidth="1"/>
    <col min="5634" max="5634" width="60.140625" style="102" customWidth="1"/>
    <col min="5635" max="5644" width="12.28515625" style="102" customWidth="1"/>
    <col min="5645" max="5645" width="25" style="102" customWidth="1"/>
    <col min="5646" max="5888" width="9.140625" style="102"/>
    <col min="5889" max="5889" width="11" style="102" customWidth="1"/>
    <col min="5890" max="5890" width="60.140625" style="102" customWidth="1"/>
    <col min="5891" max="5900" width="12.28515625" style="102" customWidth="1"/>
    <col min="5901" max="5901" width="25" style="102" customWidth="1"/>
    <col min="5902" max="6144" width="9.140625" style="102"/>
    <col min="6145" max="6145" width="11" style="102" customWidth="1"/>
    <col min="6146" max="6146" width="60.140625" style="102" customWidth="1"/>
    <col min="6147" max="6156" width="12.28515625" style="102" customWidth="1"/>
    <col min="6157" max="6157" width="25" style="102" customWidth="1"/>
    <col min="6158" max="6400" width="9.140625" style="102"/>
    <col min="6401" max="6401" width="11" style="102" customWidth="1"/>
    <col min="6402" max="6402" width="60.140625" style="102" customWidth="1"/>
    <col min="6403" max="6412" width="12.28515625" style="102" customWidth="1"/>
    <col min="6413" max="6413" width="25" style="102" customWidth="1"/>
    <col min="6414" max="6656" width="9.140625" style="102"/>
    <col min="6657" max="6657" width="11" style="102" customWidth="1"/>
    <col min="6658" max="6658" width="60.140625" style="102" customWidth="1"/>
    <col min="6659" max="6668" width="12.28515625" style="102" customWidth="1"/>
    <col min="6669" max="6669" width="25" style="102" customWidth="1"/>
    <col min="6670" max="6912" width="9.140625" style="102"/>
    <col min="6913" max="6913" width="11" style="102" customWidth="1"/>
    <col min="6914" max="6914" width="60.140625" style="102" customWidth="1"/>
    <col min="6915" max="6924" width="12.28515625" style="102" customWidth="1"/>
    <col min="6925" max="6925" width="25" style="102" customWidth="1"/>
    <col min="6926" max="7168" width="9.140625" style="102"/>
    <col min="7169" max="7169" width="11" style="102" customWidth="1"/>
    <col min="7170" max="7170" width="60.140625" style="102" customWidth="1"/>
    <col min="7171" max="7180" width="12.28515625" style="102" customWidth="1"/>
    <col min="7181" max="7181" width="25" style="102" customWidth="1"/>
    <col min="7182" max="7424" width="9.140625" style="102"/>
    <col min="7425" max="7425" width="11" style="102" customWidth="1"/>
    <col min="7426" max="7426" width="60.140625" style="102" customWidth="1"/>
    <col min="7427" max="7436" width="12.28515625" style="102" customWidth="1"/>
    <col min="7437" max="7437" width="25" style="102" customWidth="1"/>
    <col min="7438" max="7680" width="9.140625" style="102"/>
    <col min="7681" max="7681" width="11" style="102" customWidth="1"/>
    <col min="7682" max="7682" width="60.140625" style="102" customWidth="1"/>
    <col min="7683" max="7692" width="12.28515625" style="102" customWidth="1"/>
    <col min="7693" max="7693" width="25" style="102" customWidth="1"/>
    <col min="7694" max="7936" width="9.140625" style="102"/>
    <col min="7937" max="7937" width="11" style="102" customWidth="1"/>
    <col min="7938" max="7938" width="60.140625" style="102" customWidth="1"/>
    <col min="7939" max="7948" width="12.28515625" style="102" customWidth="1"/>
    <col min="7949" max="7949" width="25" style="102" customWidth="1"/>
    <col min="7950" max="8192" width="9.140625" style="102"/>
    <col min="8193" max="8193" width="11" style="102" customWidth="1"/>
    <col min="8194" max="8194" width="60.140625" style="102" customWidth="1"/>
    <col min="8195" max="8204" width="12.28515625" style="102" customWidth="1"/>
    <col min="8205" max="8205" width="25" style="102" customWidth="1"/>
    <col min="8206" max="8448" width="9.140625" style="102"/>
    <col min="8449" max="8449" width="11" style="102" customWidth="1"/>
    <col min="8450" max="8450" width="60.140625" style="102" customWidth="1"/>
    <col min="8451" max="8460" width="12.28515625" style="102" customWidth="1"/>
    <col min="8461" max="8461" width="25" style="102" customWidth="1"/>
    <col min="8462" max="8704" width="9.140625" style="102"/>
    <col min="8705" max="8705" width="11" style="102" customWidth="1"/>
    <col min="8706" max="8706" width="60.140625" style="102" customWidth="1"/>
    <col min="8707" max="8716" width="12.28515625" style="102" customWidth="1"/>
    <col min="8717" max="8717" width="25" style="102" customWidth="1"/>
    <col min="8718" max="8960" width="9.140625" style="102"/>
    <col min="8961" max="8961" width="11" style="102" customWidth="1"/>
    <col min="8962" max="8962" width="60.140625" style="102" customWidth="1"/>
    <col min="8963" max="8972" width="12.28515625" style="102" customWidth="1"/>
    <col min="8973" max="8973" width="25" style="102" customWidth="1"/>
    <col min="8974" max="9216" width="9.140625" style="102"/>
    <col min="9217" max="9217" width="11" style="102" customWidth="1"/>
    <col min="9218" max="9218" width="60.140625" style="102" customWidth="1"/>
    <col min="9219" max="9228" width="12.28515625" style="102" customWidth="1"/>
    <col min="9229" max="9229" width="25" style="102" customWidth="1"/>
    <col min="9230" max="9472" width="9.140625" style="102"/>
    <col min="9473" max="9473" width="11" style="102" customWidth="1"/>
    <col min="9474" max="9474" width="60.140625" style="102" customWidth="1"/>
    <col min="9475" max="9484" width="12.28515625" style="102" customWidth="1"/>
    <col min="9485" max="9485" width="25" style="102" customWidth="1"/>
    <col min="9486" max="9728" width="9.140625" style="102"/>
    <col min="9729" max="9729" width="11" style="102" customWidth="1"/>
    <col min="9730" max="9730" width="60.140625" style="102" customWidth="1"/>
    <col min="9731" max="9740" width="12.28515625" style="102" customWidth="1"/>
    <col min="9741" max="9741" width="25" style="102" customWidth="1"/>
    <col min="9742" max="9984" width="9.140625" style="102"/>
    <col min="9985" max="9985" width="11" style="102" customWidth="1"/>
    <col min="9986" max="9986" width="60.140625" style="102" customWidth="1"/>
    <col min="9987" max="9996" width="12.28515625" style="102" customWidth="1"/>
    <col min="9997" max="9997" width="25" style="102" customWidth="1"/>
    <col min="9998" max="10240" width="9.140625" style="102"/>
    <col min="10241" max="10241" width="11" style="102" customWidth="1"/>
    <col min="10242" max="10242" width="60.140625" style="102" customWidth="1"/>
    <col min="10243" max="10252" width="12.28515625" style="102" customWidth="1"/>
    <col min="10253" max="10253" width="25" style="102" customWidth="1"/>
    <col min="10254" max="10496" width="9.140625" style="102"/>
    <col min="10497" max="10497" width="11" style="102" customWidth="1"/>
    <col min="10498" max="10498" width="60.140625" style="102" customWidth="1"/>
    <col min="10499" max="10508" width="12.28515625" style="102" customWidth="1"/>
    <col min="10509" max="10509" width="25" style="102" customWidth="1"/>
    <col min="10510" max="10752" width="9.140625" style="102"/>
    <col min="10753" max="10753" width="11" style="102" customWidth="1"/>
    <col min="10754" max="10754" width="60.140625" style="102" customWidth="1"/>
    <col min="10755" max="10764" width="12.28515625" style="102" customWidth="1"/>
    <col min="10765" max="10765" width="25" style="102" customWidth="1"/>
    <col min="10766" max="11008" width="9.140625" style="102"/>
    <col min="11009" max="11009" width="11" style="102" customWidth="1"/>
    <col min="11010" max="11010" width="60.140625" style="102" customWidth="1"/>
    <col min="11011" max="11020" width="12.28515625" style="102" customWidth="1"/>
    <col min="11021" max="11021" width="25" style="102" customWidth="1"/>
    <col min="11022" max="11264" width="9.140625" style="102"/>
    <col min="11265" max="11265" width="11" style="102" customWidth="1"/>
    <col min="11266" max="11266" width="60.140625" style="102" customWidth="1"/>
    <col min="11267" max="11276" width="12.28515625" style="102" customWidth="1"/>
    <col min="11277" max="11277" width="25" style="102" customWidth="1"/>
    <col min="11278" max="11520" width="9.140625" style="102"/>
    <col min="11521" max="11521" width="11" style="102" customWidth="1"/>
    <col min="11522" max="11522" width="60.140625" style="102" customWidth="1"/>
    <col min="11523" max="11532" width="12.28515625" style="102" customWidth="1"/>
    <col min="11533" max="11533" width="25" style="102" customWidth="1"/>
    <col min="11534" max="11776" width="9.140625" style="102"/>
    <col min="11777" max="11777" width="11" style="102" customWidth="1"/>
    <col min="11778" max="11778" width="60.140625" style="102" customWidth="1"/>
    <col min="11779" max="11788" width="12.28515625" style="102" customWidth="1"/>
    <col min="11789" max="11789" width="25" style="102" customWidth="1"/>
    <col min="11790" max="12032" width="9.140625" style="102"/>
    <col min="12033" max="12033" width="11" style="102" customWidth="1"/>
    <col min="12034" max="12034" width="60.140625" style="102" customWidth="1"/>
    <col min="12035" max="12044" width="12.28515625" style="102" customWidth="1"/>
    <col min="12045" max="12045" width="25" style="102" customWidth="1"/>
    <col min="12046" max="12288" width="9.140625" style="102"/>
    <col min="12289" max="12289" width="11" style="102" customWidth="1"/>
    <col min="12290" max="12290" width="60.140625" style="102" customWidth="1"/>
    <col min="12291" max="12300" width="12.28515625" style="102" customWidth="1"/>
    <col min="12301" max="12301" width="25" style="102" customWidth="1"/>
    <col min="12302" max="12544" width="9.140625" style="102"/>
    <col min="12545" max="12545" width="11" style="102" customWidth="1"/>
    <col min="12546" max="12546" width="60.140625" style="102" customWidth="1"/>
    <col min="12547" max="12556" width="12.28515625" style="102" customWidth="1"/>
    <col min="12557" max="12557" width="25" style="102" customWidth="1"/>
    <col min="12558" max="12800" width="9.140625" style="102"/>
    <col min="12801" max="12801" width="11" style="102" customWidth="1"/>
    <col min="12802" max="12802" width="60.140625" style="102" customWidth="1"/>
    <col min="12803" max="12812" width="12.28515625" style="102" customWidth="1"/>
    <col min="12813" max="12813" width="25" style="102" customWidth="1"/>
    <col min="12814" max="13056" width="9.140625" style="102"/>
    <col min="13057" max="13057" width="11" style="102" customWidth="1"/>
    <col min="13058" max="13058" width="60.140625" style="102" customWidth="1"/>
    <col min="13059" max="13068" width="12.28515625" style="102" customWidth="1"/>
    <col min="13069" max="13069" width="25" style="102" customWidth="1"/>
    <col min="13070" max="13312" width="9.140625" style="102"/>
    <col min="13313" max="13313" width="11" style="102" customWidth="1"/>
    <col min="13314" max="13314" width="60.140625" style="102" customWidth="1"/>
    <col min="13315" max="13324" width="12.28515625" style="102" customWidth="1"/>
    <col min="13325" max="13325" width="25" style="102" customWidth="1"/>
    <col min="13326" max="13568" width="9.140625" style="102"/>
    <col min="13569" max="13569" width="11" style="102" customWidth="1"/>
    <col min="13570" max="13570" width="60.140625" style="102" customWidth="1"/>
    <col min="13571" max="13580" width="12.28515625" style="102" customWidth="1"/>
    <col min="13581" max="13581" width="25" style="102" customWidth="1"/>
    <col min="13582" max="13824" width="9.140625" style="102"/>
    <col min="13825" max="13825" width="11" style="102" customWidth="1"/>
    <col min="13826" max="13826" width="60.140625" style="102" customWidth="1"/>
    <col min="13827" max="13836" width="12.28515625" style="102" customWidth="1"/>
    <col min="13837" max="13837" width="25" style="102" customWidth="1"/>
    <col min="13838" max="14080" width="9.140625" style="102"/>
    <col min="14081" max="14081" width="11" style="102" customWidth="1"/>
    <col min="14082" max="14082" width="60.140625" style="102" customWidth="1"/>
    <col min="14083" max="14092" width="12.28515625" style="102" customWidth="1"/>
    <col min="14093" max="14093" width="25" style="102" customWidth="1"/>
    <col min="14094" max="14336" width="9.140625" style="102"/>
    <col min="14337" max="14337" width="11" style="102" customWidth="1"/>
    <col min="14338" max="14338" width="60.140625" style="102" customWidth="1"/>
    <col min="14339" max="14348" width="12.28515625" style="102" customWidth="1"/>
    <col min="14349" max="14349" width="25" style="102" customWidth="1"/>
    <col min="14350" max="14592" width="9.140625" style="102"/>
    <col min="14593" max="14593" width="11" style="102" customWidth="1"/>
    <col min="14594" max="14594" width="60.140625" style="102" customWidth="1"/>
    <col min="14595" max="14604" width="12.28515625" style="102" customWidth="1"/>
    <col min="14605" max="14605" width="25" style="102" customWidth="1"/>
    <col min="14606" max="14848" width="9.140625" style="102"/>
    <col min="14849" max="14849" width="11" style="102" customWidth="1"/>
    <col min="14850" max="14850" width="60.140625" style="102" customWidth="1"/>
    <col min="14851" max="14860" width="12.28515625" style="102" customWidth="1"/>
    <col min="14861" max="14861" width="25" style="102" customWidth="1"/>
    <col min="14862" max="15104" width="9.140625" style="102"/>
    <col min="15105" max="15105" width="11" style="102" customWidth="1"/>
    <col min="15106" max="15106" width="60.140625" style="102" customWidth="1"/>
    <col min="15107" max="15116" width="12.28515625" style="102" customWidth="1"/>
    <col min="15117" max="15117" width="25" style="102" customWidth="1"/>
    <col min="15118" max="15360" width="9.140625" style="102"/>
    <col min="15361" max="15361" width="11" style="102" customWidth="1"/>
    <col min="15362" max="15362" width="60.140625" style="102" customWidth="1"/>
    <col min="15363" max="15372" width="12.28515625" style="102" customWidth="1"/>
    <col min="15373" max="15373" width="25" style="102" customWidth="1"/>
    <col min="15374" max="15616" width="9.140625" style="102"/>
    <col min="15617" max="15617" width="11" style="102" customWidth="1"/>
    <col min="15618" max="15618" width="60.140625" style="102" customWidth="1"/>
    <col min="15619" max="15628" width="12.28515625" style="102" customWidth="1"/>
    <col min="15629" max="15629" width="25" style="102" customWidth="1"/>
    <col min="15630" max="15872" width="9.140625" style="102"/>
    <col min="15873" max="15873" width="11" style="102" customWidth="1"/>
    <col min="15874" max="15874" width="60.140625" style="102" customWidth="1"/>
    <col min="15875" max="15884" width="12.28515625" style="102" customWidth="1"/>
    <col min="15885" max="15885" width="25" style="102" customWidth="1"/>
    <col min="15886" max="16128" width="9.140625" style="102"/>
    <col min="16129" max="16129" width="11" style="102" customWidth="1"/>
    <col min="16130" max="16130" width="60.140625" style="102" customWidth="1"/>
    <col min="16131" max="16140" width="12.28515625" style="102" customWidth="1"/>
    <col min="16141" max="16141" width="25" style="102" customWidth="1"/>
    <col min="16142" max="16384" width="9.140625" style="102"/>
  </cols>
  <sheetData>
    <row r="1" spans="1:23" ht="12.75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8" t="s">
        <v>114</v>
      </c>
      <c r="N1" s="45"/>
      <c r="O1" s="45"/>
      <c r="P1" s="45"/>
      <c r="Q1" s="45"/>
      <c r="R1" s="45"/>
      <c r="S1" s="45"/>
    </row>
    <row r="2" spans="1:23" ht="12.75" hidden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6"/>
      <c r="M2" s="46" t="s">
        <v>1</v>
      </c>
      <c r="N2" s="45"/>
      <c r="O2" s="45"/>
      <c r="P2" s="45"/>
      <c r="Q2" s="45"/>
      <c r="R2" s="45"/>
      <c r="S2" s="45"/>
    </row>
    <row r="3" spans="1:23" ht="12.75" hidden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6"/>
      <c r="M3" s="46" t="s">
        <v>2</v>
      </c>
      <c r="N3" s="45"/>
      <c r="O3" s="45"/>
      <c r="P3" s="45"/>
      <c r="Q3" s="45"/>
      <c r="R3" s="45"/>
      <c r="S3" s="45"/>
    </row>
    <row r="4" spans="1:23">
      <c r="A4" s="1242" t="s">
        <v>115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  <c r="N4" s="116"/>
      <c r="O4" s="116"/>
      <c r="P4" s="116"/>
      <c r="Q4" s="116"/>
      <c r="R4" s="116"/>
      <c r="S4" s="116"/>
      <c r="T4" s="116"/>
      <c r="U4" s="116"/>
      <c r="V4" s="116"/>
      <c r="W4" s="116"/>
    </row>
    <row r="5" spans="1:23">
      <c r="A5" s="1242" t="s">
        <v>330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45"/>
      <c r="O5" s="45"/>
      <c r="P5" s="45"/>
      <c r="Q5" s="45"/>
      <c r="R5" s="45"/>
      <c r="S5" s="45"/>
      <c r="T5" s="45"/>
      <c r="U5" s="45"/>
      <c r="V5" s="1243"/>
      <c r="W5" s="1243"/>
    </row>
    <row r="6" spans="1:23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50" t="s">
        <v>3</v>
      </c>
      <c r="N6" s="45"/>
      <c r="O6" s="45"/>
      <c r="P6" s="45"/>
      <c r="Q6" s="45"/>
      <c r="R6" s="45"/>
    </row>
    <row r="7" spans="1:23" ht="33.75" customHeight="1" outlineLevel="1">
      <c r="A7" s="45"/>
      <c r="B7" s="45"/>
      <c r="C7" s="45"/>
      <c r="D7" s="45"/>
      <c r="E7" s="45"/>
      <c r="F7" s="45"/>
      <c r="G7" s="45"/>
      <c r="H7" s="1244" t="s">
        <v>364</v>
      </c>
      <c r="I7" s="1244"/>
      <c r="J7" s="1244"/>
      <c r="K7" s="1244"/>
      <c r="L7" s="1244"/>
      <c r="M7" s="117"/>
      <c r="N7" s="117"/>
      <c r="O7" s="117"/>
      <c r="P7" s="45"/>
      <c r="Q7" s="45"/>
      <c r="R7" s="45"/>
    </row>
    <row r="8" spans="1:23" outlineLevel="1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7" t="s">
        <v>363</v>
      </c>
      <c r="M8" s="7"/>
      <c r="N8" s="45"/>
      <c r="O8" s="45"/>
      <c r="P8" s="45"/>
      <c r="Q8" s="45"/>
      <c r="R8" s="45"/>
    </row>
    <row r="9" spans="1:23" outlineLevel="1">
      <c r="A9" s="45"/>
      <c r="B9" s="45"/>
      <c r="C9" s="45"/>
      <c r="D9" s="51">
        <v>0.2</v>
      </c>
      <c r="E9" s="45"/>
      <c r="F9" s="45"/>
      <c r="G9" s="45"/>
      <c r="H9" s="45"/>
      <c r="I9" s="45"/>
      <c r="J9" s="45"/>
      <c r="K9" s="45"/>
      <c r="L9" s="12" t="s">
        <v>280</v>
      </c>
      <c r="M9" s="12"/>
      <c r="N9" s="45"/>
      <c r="O9" s="45"/>
      <c r="P9" s="45"/>
      <c r="Q9" s="45"/>
      <c r="R9" s="45"/>
    </row>
    <row r="10" spans="1:23" outlineLevel="1">
      <c r="A10" s="45"/>
      <c r="B10" s="45"/>
      <c r="C10" s="45"/>
      <c r="D10" s="51"/>
      <c r="E10" s="45"/>
      <c r="F10" s="45"/>
      <c r="G10" s="45"/>
      <c r="H10" s="45"/>
      <c r="I10" s="45"/>
      <c r="J10" s="45"/>
      <c r="K10" s="45"/>
      <c r="L10" s="12"/>
      <c r="M10" s="12"/>
      <c r="N10" s="45"/>
      <c r="O10" s="45"/>
      <c r="P10" s="45"/>
      <c r="Q10" s="45"/>
      <c r="R10" s="45"/>
    </row>
    <row r="11" spans="1:23" ht="18" customHeight="1" outlineLevel="1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52" t="s">
        <v>7</v>
      </c>
      <c r="M11" s="52"/>
      <c r="N11" s="45"/>
      <c r="O11" s="45"/>
      <c r="P11" s="45"/>
      <c r="Q11" s="45"/>
      <c r="R11" s="45"/>
    </row>
    <row r="12" spans="1:23" ht="18" customHeight="1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52"/>
      <c r="M12" s="52"/>
      <c r="N12" s="45"/>
      <c r="O12" s="45"/>
      <c r="P12" s="45"/>
      <c r="Q12" s="45"/>
      <c r="R12" s="45"/>
    </row>
    <row r="13" spans="1:23" ht="16.5" thickBot="1">
      <c r="A13" s="1245"/>
      <c r="B13" s="1246"/>
      <c r="C13" s="1246"/>
      <c r="D13" s="1246"/>
      <c r="E13" s="1246"/>
      <c r="F13" s="1246"/>
      <c r="L13" s="52" t="s">
        <v>20</v>
      </c>
      <c r="M13" s="52"/>
    </row>
    <row r="14" spans="1:23" ht="12.75">
      <c r="A14" s="1247" t="s">
        <v>116</v>
      </c>
      <c r="B14" s="1250" t="s">
        <v>117</v>
      </c>
      <c r="C14" s="1253" t="s">
        <v>282</v>
      </c>
      <c r="D14" s="1253"/>
      <c r="E14" s="1253"/>
      <c r="F14" s="1253"/>
      <c r="G14" s="1253"/>
      <c r="H14" s="1253"/>
      <c r="I14" s="1253"/>
      <c r="J14" s="1253"/>
      <c r="K14" s="1253"/>
      <c r="L14" s="1254"/>
      <c r="M14" s="1112" t="s">
        <v>118</v>
      </c>
    </row>
    <row r="15" spans="1:23" ht="12.75">
      <c r="A15" s="1248"/>
      <c r="B15" s="1251"/>
      <c r="C15" s="1240" t="s">
        <v>15</v>
      </c>
      <c r="D15" s="1240"/>
      <c r="E15" s="1240" t="s">
        <v>16</v>
      </c>
      <c r="F15" s="1240"/>
      <c r="G15" s="1066" t="s">
        <v>17</v>
      </c>
      <c r="H15" s="1066"/>
      <c r="I15" s="1066" t="s">
        <v>18</v>
      </c>
      <c r="J15" s="1066"/>
      <c r="K15" s="1066" t="s">
        <v>19</v>
      </c>
      <c r="L15" s="1124"/>
      <c r="M15" s="1255"/>
    </row>
    <row r="16" spans="1:23" ht="13.5" thickBot="1">
      <c r="A16" s="1249"/>
      <c r="B16" s="1252"/>
      <c r="C16" s="642" t="s">
        <v>110</v>
      </c>
      <c r="D16" s="642" t="s">
        <v>119</v>
      </c>
      <c r="E16" s="642" t="s">
        <v>26</v>
      </c>
      <c r="F16" s="642" t="s">
        <v>27</v>
      </c>
      <c r="G16" s="642" t="s">
        <v>26</v>
      </c>
      <c r="H16" s="642" t="s">
        <v>27</v>
      </c>
      <c r="I16" s="642" t="s">
        <v>26</v>
      </c>
      <c r="J16" s="642" t="s">
        <v>27</v>
      </c>
      <c r="K16" s="642" t="s">
        <v>26</v>
      </c>
      <c r="L16" s="656" t="s">
        <v>27</v>
      </c>
      <c r="M16" s="1256"/>
    </row>
    <row r="17" spans="1:61">
      <c r="A17" s="118" t="s">
        <v>35</v>
      </c>
      <c r="B17" s="119" t="s">
        <v>120</v>
      </c>
      <c r="C17" s="550">
        <f t="shared" ref="C17:L17" si="0">C18+C25+C29+C30+C32</f>
        <v>12.992991150000002</v>
      </c>
      <c r="D17" s="550">
        <f t="shared" si="0"/>
        <v>8.2558759100000003</v>
      </c>
      <c r="E17" s="550">
        <f t="shared" si="0"/>
        <v>0</v>
      </c>
      <c r="F17" s="550">
        <f t="shared" si="0"/>
        <v>0</v>
      </c>
      <c r="G17" s="550">
        <f t="shared" si="0"/>
        <v>0.38384847999999949</v>
      </c>
      <c r="H17" s="550">
        <f t="shared" si="0"/>
        <v>4.5393132500000002</v>
      </c>
      <c r="I17" s="550">
        <f t="shared" si="0"/>
        <v>2.3893116500000007</v>
      </c>
      <c r="J17" s="550">
        <f t="shared" si="0"/>
        <v>3.7165626600000006</v>
      </c>
      <c r="K17" s="550">
        <f t="shared" si="0"/>
        <v>10.219831020000001</v>
      </c>
      <c r="L17" s="657">
        <f t="shared" si="0"/>
        <v>0</v>
      </c>
      <c r="M17" s="651"/>
      <c r="N17" s="121"/>
      <c r="O17" s="121"/>
      <c r="P17" s="122"/>
      <c r="Q17" s="122"/>
      <c r="BI17" s="102">
        <f>BI18+BI26</f>
        <v>0</v>
      </c>
    </row>
    <row r="18" spans="1:61">
      <c r="A18" s="123" t="s">
        <v>32</v>
      </c>
      <c r="B18" s="124" t="s">
        <v>121</v>
      </c>
      <c r="C18" s="126">
        <f t="shared" ref="C18:L18" si="1">C19+C20+C21+C24</f>
        <v>4.0456900000000005</v>
      </c>
      <c r="D18" s="126">
        <f t="shared" si="1"/>
        <v>3.7131738600000004</v>
      </c>
      <c r="E18" s="126">
        <f t="shared" si="1"/>
        <v>0</v>
      </c>
      <c r="F18" s="126">
        <f t="shared" si="1"/>
        <v>0</v>
      </c>
      <c r="G18" s="126">
        <f t="shared" si="1"/>
        <v>0</v>
      </c>
      <c r="H18" s="126">
        <f t="shared" si="1"/>
        <v>3.5376438600000002</v>
      </c>
      <c r="I18" s="126">
        <f t="shared" si="1"/>
        <v>0</v>
      </c>
      <c r="J18" s="126">
        <f t="shared" si="1"/>
        <v>0.17552999999999999</v>
      </c>
      <c r="K18" s="126">
        <f t="shared" si="1"/>
        <v>4.0456900000000005</v>
      </c>
      <c r="L18" s="658">
        <f t="shared" si="1"/>
        <v>0</v>
      </c>
      <c r="M18" s="652"/>
      <c r="N18" s="121"/>
      <c r="O18" s="121"/>
      <c r="P18" s="122"/>
      <c r="Q18" s="122"/>
    </row>
    <row r="19" spans="1:61">
      <c r="A19" s="123" t="s">
        <v>122</v>
      </c>
      <c r="B19" s="124" t="s">
        <v>123</v>
      </c>
      <c r="C19" s="126">
        <f>E19+G19+I19+K19</f>
        <v>4.0456900000000005</v>
      </c>
      <c r="D19" s="126">
        <f>F19+H19+J19+L19</f>
        <v>0</v>
      </c>
      <c r="E19" s="551"/>
      <c r="F19" s="552"/>
      <c r="G19" s="551"/>
      <c r="H19" s="551"/>
      <c r="I19" s="551"/>
      <c r="J19" s="551"/>
      <c r="K19" s="551">
        <f>C77</f>
        <v>4.0456900000000005</v>
      </c>
      <c r="L19" s="659"/>
      <c r="M19" s="652"/>
      <c r="N19" s="121">
        <v>6836.91</v>
      </c>
      <c r="O19" s="121"/>
      <c r="P19" s="122"/>
      <c r="Q19" s="122"/>
    </row>
    <row r="20" spans="1:61">
      <c r="A20" s="123" t="s">
        <v>124</v>
      </c>
      <c r="B20" s="124" t="s">
        <v>125</v>
      </c>
      <c r="C20" s="126"/>
      <c r="D20" s="126"/>
      <c r="E20" s="126"/>
      <c r="F20" s="127"/>
      <c r="G20" s="551"/>
      <c r="H20" s="551"/>
      <c r="I20" s="551"/>
      <c r="J20" s="551"/>
      <c r="K20" s="551"/>
      <c r="L20" s="659"/>
      <c r="M20" s="652"/>
      <c r="N20" s="121"/>
      <c r="O20" s="121"/>
      <c r="P20" s="122"/>
      <c r="Q20" s="122"/>
    </row>
    <row r="21" spans="1:61" ht="31.5">
      <c r="A21" s="123" t="s">
        <v>126</v>
      </c>
      <c r="B21" s="128" t="s">
        <v>127</v>
      </c>
      <c r="C21" s="126"/>
      <c r="D21" s="551">
        <f>D23</f>
        <v>3.7131738600000004</v>
      </c>
      <c r="E21" s="126"/>
      <c r="F21" s="127"/>
      <c r="G21" s="551"/>
      <c r="H21" s="551">
        <f>H23</f>
        <v>3.5376438600000002</v>
      </c>
      <c r="I21" s="551"/>
      <c r="J21" s="551">
        <f>J23</f>
        <v>0.17552999999999999</v>
      </c>
      <c r="K21" s="551"/>
      <c r="L21" s="659"/>
      <c r="M21" s="652"/>
      <c r="N21" s="121"/>
      <c r="O21" s="121"/>
      <c r="P21" s="122"/>
      <c r="Q21" s="122"/>
    </row>
    <row r="22" spans="1:61">
      <c r="A22" s="129" t="s">
        <v>128</v>
      </c>
      <c r="B22" s="130" t="s">
        <v>129</v>
      </c>
      <c r="C22" s="553"/>
      <c r="D22" s="553"/>
      <c r="E22" s="553"/>
      <c r="F22" s="554"/>
      <c r="G22" s="551"/>
      <c r="H22" s="551"/>
      <c r="I22" s="551"/>
      <c r="J22" s="551"/>
      <c r="K22" s="551"/>
      <c r="L22" s="659"/>
      <c r="M22" s="652"/>
      <c r="N22" s="121"/>
      <c r="O22" s="121"/>
      <c r="P22" s="122"/>
      <c r="Q22" s="122"/>
    </row>
    <row r="23" spans="1:61">
      <c r="A23" s="129" t="s">
        <v>130</v>
      </c>
      <c r="B23" s="130" t="s">
        <v>131</v>
      </c>
      <c r="C23" s="553"/>
      <c r="D23" s="553">
        <f>F23+H23+J23+L23</f>
        <v>3.7131738600000004</v>
      </c>
      <c r="E23" s="553"/>
      <c r="F23" s="554"/>
      <c r="G23" s="551"/>
      <c r="H23" s="862">
        <v>3.5376438600000002</v>
      </c>
      <c r="I23" s="551"/>
      <c r="J23" s="862">
        <v>0.17552999999999999</v>
      </c>
      <c r="K23" s="551"/>
      <c r="L23" s="659"/>
      <c r="M23" s="652"/>
      <c r="N23" s="121"/>
      <c r="O23" s="121"/>
      <c r="P23" s="122"/>
      <c r="Q23" s="122"/>
    </row>
    <row r="24" spans="1:61">
      <c r="A24" s="123" t="s">
        <v>132</v>
      </c>
      <c r="B24" s="124" t="s">
        <v>133</v>
      </c>
      <c r="C24" s="126"/>
      <c r="D24" s="126"/>
      <c r="E24" s="126"/>
      <c r="F24" s="127"/>
      <c r="G24" s="551"/>
      <c r="H24" s="551"/>
      <c r="I24" s="551"/>
      <c r="J24" s="551"/>
      <c r="K24" s="551"/>
      <c r="L24" s="659"/>
      <c r="M24" s="652"/>
      <c r="N24" s="121"/>
      <c r="O24" s="121"/>
      <c r="P24" s="122"/>
      <c r="Q24" s="122"/>
    </row>
    <row r="25" spans="1:61">
      <c r="A25" s="123" t="s">
        <v>38</v>
      </c>
      <c r="B25" s="124" t="s">
        <v>134</v>
      </c>
      <c r="C25" s="126">
        <f>C26+C27+C28</f>
        <v>3.7877700000000001</v>
      </c>
      <c r="D25" s="126">
        <f>D26+D27+D28</f>
        <v>3.2395169199999998</v>
      </c>
      <c r="E25" s="126">
        <f>E26+E27+E28</f>
        <v>0</v>
      </c>
      <c r="F25" s="126">
        <f t="shared" ref="F25:L25" si="2">F26+F27+F28</f>
        <v>0</v>
      </c>
      <c r="G25" s="126">
        <f t="shared" si="2"/>
        <v>8.5173099999999557E-2</v>
      </c>
      <c r="H25" s="126">
        <f t="shared" si="2"/>
        <v>8.5173099999999557E-2</v>
      </c>
      <c r="I25" s="126">
        <f t="shared" si="2"/>
        <v>0.91239689999999996</v>
      </c>
      <c r="J25" s="126">
        <f t="shared" si="2"/>
        <v>3.1543438200000002</v>
      </c>
      <c r="K25" s="126">
        <f t="shared" si="2"/>
        <v>2.7902000000000005</v>
      </c>
      <c r="L25" s="658">
        <f t="shared" si="2"/>
        <v>0</v>
      </c>
      <c r="M25" s="652"/>
      <c r="N25" s="121"/>
      <c r="O25" s="121"/>
      <c r="P25" s="122"/>
      <c r="Q25" s="122"/>
    </row>
    <row r="26" spans="1:61">
      <c r="A26" s="123" t="s">
        <v>135</v>
      </c>
      <c r="B26" s="124" t="s">
        <v>136</v>
      </c>
      <c r="C26" s="126">
        <f>E26+G26+I26+K26</f>
        <v>3.7877700000000001</v>
      </c>
      <c r="D26" s="126">
        <f>F26+H26+J26+L26</f>
        <v>3.2395169199999998</v>
      </c>
      <c r="E26" s="126"/>
      <c r="F26" s="126"/>
      <c r="G26" s="551">
        <f>H26</f>
        <v>8.5173099999999557E-2</v>
      </c>
      <c r="H26" s="551">
        <v>8.5173099999999557E-2</v>
      </c>
      <c r="I26" s="551">
        <v>0.91239689999999996</v>
      </c>
      <c r="J26" s="551">
        <v>3.1543438200000002</v>
      </c>
      <c r="K26" s="551">
        <f>C66-E26-G26-I26</f>
        <v>2.7902000000000005</v>
      </c>
      <c r="L26" s="659"/>
      <c r="M26" s="652"/>
      <c r="N26" s="121">
        <v>12430.205254237289</v>
      </c>
      <c r="O26" s="121">
        <f>N26-E26*1000</f>
        <v>12430.205254237289</v>
      </c>
      <c r="P26" s="122"/>
      <c r="Q26" s="240">
        <v>70.036813039999998</v>
      </c>
    </row>
    <row r="27" spans="1:61">
      <c r="A27" s="123" t="s">
        <v>137</v>
      </c>
      <c r="B27" s="124" t="s">
        <v>138</v>
      </c>
      <c r="C27" s="126"/>
      <c r="D27" s="126"/>
      <c r="E27" s="126"/>
      <c r="F27" s="127"/>
      <c r="G27" s="551"/>
      <c r="H27" s="551"/>
      <c r="I27" s="551"/>
      <c r="J27" s="551"/>
      <c r="K27" s="551"/>
      <c r="L27" s="659"/>
      <c r="M27" s="652"/>
      <c r="N27" s="121"/>
      <c r="O27" s="121">
        <f>O26/3</f>
        <v>4143.4017514124298</v>
      </c>
      <c r="P27" s="122"/>
      <c r="Q27" s="122"/>
    </row>
    <row r="28" spans="1:61">
      <c r="A28" s="123" t="s">
        <v>139</v>
      </c>
      <c r="B28" s="124" t="s">
        <v>140</v>
      </c>
      <c r="C28" s="126"/>
      <c r="D28" s="126"/>
      <c r="E28" s="126"/>
      <c r="F28" s="127"/>
      <c r="G28" s="551"/>
      <c r="H28" s="551"/>
      <c r="I28" s="551"/>
      <c r="J28" s="551"/>
      <c r="K28" s="551"/>
      <c r="L28" s="659"/>
      <c r="M28" s="652"/>
      <c r="N28" s="121"/>
      <c r="O28" s="121"/>
      <c r="P28" s="122"/>
      <c r="Q28" s="122"/>
    </row>
    <row r="29" spans="1:61">
      <c r="A29" s="123" t="s">
        <v>40</v>
      </c>
      <c r="B29" s="124" t="s">
        <v>141</v>
      </c>
      <c r="C29" s="126">
        <f>E29+G29+I29+K29</f>
        <v>5.1595311500000012</v>
      </c>
      <c r="D29" s="126">
        <f>F29+H29+J29+L29</f>
        <v>1.3031851300000004</v>
      </c>
      <c r="E29" s="126"/>
      <c r="F29" s="551"/>
      <c r="G29" s="551">
        <v>0.29867537999999993</v>
      </c>
      <c r="H29" s="551">
        <f>'[76]7.1. (1 кв. 2014) (с ТП)'!P16-'[76]7.1. (1 кв. 2014) (с ТП)'!Q16</f>
        <v>0.91649629000000044</v>
      </c>
      <c r="I29" s="551">
        <v>1.4769147500000006</v>
      </c>
      <c r="J29" s="551">
        <v>0.38668883999999998</v>
      </c>
      <c r="K29" s="551">
        <f>C115-E29-G29-I29</f>
        <v>3.3839410200000009</v>
      </c>
      <c r="L29" s="659"/>
      <c r="M29" s="652"/>
      <c r="N29" s="121">
        <v>13324.576117118631</v>
      </c>
      <c r="O29" s="121"/>
      <c r="P29" s="122"/>
      <c r="Q29" s="122"/>
    </row>
    <row r="30" spans="1:61">
      <c r="A30" s="123" t="s">
        <v>42</v>
      </c>
      <c r="B30" s="124" t="s">
        <v>142</v>
      </c>
      <c r="C30" s="126"/>
      <c r="D30" s="126">
        <f>F30+H30+J30+L30</f>
        <v>0</v>
      </c>
      <c r="E30" s="126"/>
      <c r="F30" s="551"/>
      <c r="G30" s="551"/>
      <c r="H30" s="551"/>
      <c r="I30" s="551"/>
      <c r="J30" s="551"/>
      <c r="K30" s="551"/>
      <c r="L30" s="659"/>
      <c r="M30" s="652"/>
      <c r="N30" s="121"/>
      <c r="O30" s="121">
        <v>9.456525423728813</v>
      </c>
      <c r="P30" s="122"/>
      <c r="Q30" s="122"/>
      <c r="BI30" s="102">
        <f>AG30-AB30</f>
        <v>0</v>
      </c>
    </row>
    <row r="31" spans="1:61">
      <c r="A31" s="123" t="s">
        <v>143</v>
      </c>
      <c r="B31" s="124" t="s">
        <v>144</v>
      </c>
      <c r="C31" s="126"/>
      <c r="D31" s="126"/>
      <c r="E31" s="126"/>
      <c r="F31" s="127"/>
      <c r="G31" s="551"/>
      <c r="H31" s="551"/>
      <c r="I31" s="551"/>
      <c r="J31" s="551"/>
      <c r="K31" s="551"/>
      <c r="L31" s="659"/>
      <c r="M31" s="652"/>
      <c r="N31" s="121"/>
      <c r="O31" s="121"/>
      <c r="P31" s="122"/>
      <c r="Q31" s="122">
        <v>32.081732960000004</v>
      </c>
    </row>
    <row r="32" spans="1:61" ht="16.5" thickBot="1">
      <c r="A32" s="131" t="s">
        <v>145</v>
      </c>
      <c r="B32" s="132" t="s">
        <v>146</v>
      </c>
      <c r="C32" s="555"/>
      <c r="D32" s="555"/>
      <c r="E32" s="555"/>
      <c r="F32" s="556"/>
      <c r="G32" s="551"/>
      <c r="H32" s="551"/>
      <c r="I32" s="551"/>
      <c r="J32" s="551"/>
      <c r="K32" s="551"/>
      <c r="L32" s="659"/>
      <c r="M32" s="653"/>
      <c r="N32" s="121"/>
      <c r="O32" s="121"/>
      <c r="P32" s="122"/>
      <c r="Q32" s="122"/>
    </row>
    <row r="33" spans="1:17">
      <c r="A33" s="134" t="s">
        <v>44</v>
      </c>
      <c r="B33" s="135" t="s">
        <v>147</v>
      </c>
      <c r="C33" s="557">
        <f>C34+C35+C36+C37+C38+C39+C40</f>
        <v>20.856243331864444</v>
      </c>
      <c r="D33" s="557">
        <f>D34+D35+D36+D37+D38+D39+D40</f>
        <v>2.2263382799999993</v>
      </c>
      <c r="E33" s="557">
        <f>E34+E35+E36+E37+E38+E39+E40</f>
        <v>0.20273089</v>
      </c>
      <c r="F33" s="557">
        <f t="shared" ref="F33:L33" si="3">F34+F35+F36+F37+F38+F39+F40</f>
        <v>0.20273089</v>
      </c>
      <c r="G33" s="557">
        <f t="shared" si="3"/>
        <v>2.0236073899999996</v>
      </c>
      <c r="H33" s="557">
        <f t="shared" si="3"/>
        <v>2.0236073899999996</v>
      </c>
      <c r="I33" s="557">
        <f t="shared" si="3"/>
        <v>8.4742874999999991</v>
      </c>
      <c r="J33" s="557">
        <f t="shared" si="3"/>
        <v>0</v>
      </c>
      <c r="K33" s="557">
        <f t="shared" si="3"/>
        <v>10.155617551864445</v>
      </c>
      <c r="L33" s="660">
        <f t="shared" si="3"/>
        <v>0</v>
      </c>
      <c r="M33" s="654"/>
      <c r="N33" s="121"/>
      <c r="O33" s="121"/>
      <c r="P33" s="122"/>
      <c r="Q33" s="122"/>
    </row>
    <row r="34" spans="1:17">
      <c r="A34" s="123" t="s">
        <v>46</v>
      </c>
      <c r="B34" s="124" t="s">
        <v>148</v>
      </c>
      <c r="C34" s="126">
        <f>E34+G34+I34+K34</f>
        <v>20.856243331864444</v>
      </c>
      <c r="D34" s="126">
        <f>F34+H34+J34+L34</f>
        <v>2.2263382799999993</v>
      </c>
      <c r="E34" s="126">
        <f>F34</f>
        <v>0.20273089</v>
      </c>
      <c r="F34" s="558">
        <v>0.20273089</v>
      </c>
      <c r="G34" s="551">
        <f>H34</f>
        <v>2.0236073899999996</v>
      </c>
      <c r="H34" s="551">
        <f>'[76]7.1. (1 кв. 2014) (с ТП)'!P16-H17</f>
        <v>2.0236073899999996</v>
      </c>
      <c r="I34" s="551">
        <v>8.4742874999999991</v>
      </c>
      <c r="J34" s="551"/>
      <c r="K34" s="551">
        <f>C87-E34-G34-I34</f>
        <v>10.155617551864445</v>
      </c>
      <c r="L34" s="659"/>
      <c r="M34" s="652"/>
      <c r="N34" s="121">
        <v>54758.308474576275</v>
      </c>
      <c r="O34" s="121"/>
      <c r="P34" s="122"/>
      <c r="Q34" s="122"/>
    </row>
    <row r="35" spans="1:17">
      <c r="A35" s="123" t="s">
        <v>149</v>
      </c>
      <c r="B35" s="124" t="s">
        <v>150</v>
      </c>
      <c r="C35" s="126"/>
      <c r="D35" s="126"/>
      <c r="E35" s="126"/>
      <c r="F35" s="127"/>
      <c r="G35" s="551"/>
      <c r="H35" s="551"/>
      <c r="I35" s="551"/>
      <c r="J35" s="551"/>
      <c r="K35" s="551"/>
      <c r="L35" s="659"/>
      <c r="M35" s="652"/>
      <c r="N35" s="121"/>
      <c r="O35" s="121"/>
      <c r="P35" s="122"/>
      <c r="Q35" s="122"/>
    </row>
    <row r="36" spans="1:17">
      <c r="A36" s="123" t="s">
        <v>151</v>
      </c>
      <c r="B36" s="124" t="s">
        <v>152</v>
      </c>
      <c r="C36" s="126"/>
      <c r="D36" s="126"/>
      <c r="E36" s="126"/>
      <c r="F36" s="127"/>
      <c r="G36" s="551"/>
      <c r="H36" s="551"/>
      <c r="I36" s="551"/>
      <c r="J36" s="551"/>
      <c r="K36" s="551"/>
      <c r="L36" s="659"/>
      <c r="M36" s="652"/>
      <c r="N36" s="121"/>
      <c r="O36" s="121"/>
      <c r="P36" s="122"/>
      <c r="Q36" s="122"/>
    </row>
    <row r="37" spans="1:17">
      <c r="A37" s="123" t="s">
        <v>153</v>
      </c>
      <c r="B37" s="124" t="s">
        <v>154</v>
      </c>
      <c r="C37" s="126"/>
      <c r="D37" s="126"/>
      <c r="E37" s="126"/>
      <c r="F37" s="127"/>
      <c r="G37" s="551"/>
      <c r="H37" s="551"/>
      <c r="I37" s="551"/>
      <c r="J37" s="551"/>
      <c r="K37" s="551"/>
      <c r="L37" s="659"/>
      <c r="M37" s="652"/>
      <c r="N37" s="121"/>
      <c r="O37" s="121"/>
      <c r="P37" s="122"/>
      <c r="Q37" s="122"/>
    </row>
    <row r="38" spans="1:17">
      <c r="A38" s="123" t="s">
        <v>155</v>
      </c>
      <c r="B38" s="124" t="s">
        <v>156</v>
      </c>
      <c r="C38" s="126"/>
      <c r="D38" s="126"/>
      <c r="E38" s="126"/>
      <c r="F38" s="127"/>
      <c r="G38" s="551"/>
      <c r="H38" s="551"/>
      <c r="I38" s="551"/>
      <c r="J38" s="551"/>
      <c r="K38" s="551"/>
      <c r="L38" s="659"/>
      <c r="M38" s="652"/>
      <c r="N38" s="121"/>
      <c r="O38" s="121"/>
      <c r="P38" s="122"/>
      <c r="Q38" s="122"/>
    </row>
    <row r="39" spans="1:17">
      <c r="A39" s="123" t="s">
        <v>157</v>
      </c>
      <c r="B39" s="124" t="s">
        <v>158</v>
      </c>
      <c r="C39" s="126"/>
      <c r="D39" s="126"/>
      <c r="E39" s="126"/>
      <c r="F39" s="127"/>
      <c r="G39" s="551"/>
      <c r="H39" s="551"/>
      <c r="I39" s="551"/>
      <c r="J39" s="551"/>
      <c r="K39" s="551"/>
      <c r="L39" s="659"/>
      <c r="M39" s="652"/>
      <c r="N39" s="121"/>
      <c r="O39" s="121"/>
      <c r="P39" s="122"/>
      <c r="Q39" s="122"/>
    </row>
    <row r="40" spans="1:17" ht="16.5" thickBot="1">
      <c r="A40" s="137" t="s">
        <v>159</v>
      </c>
      <c r="B40" s="138" t="s">
        <v>160</v>
      </c>
      <c r="C40" s="559"/>
      <c r="D40" s="559"/>
      <c r="E40" s="559"/>
      <c r="F40" s="560"/>
      <c r="G40" s="560"/>
      <c r="H40" s="560"/>
      <c r="I40" s="560"/>
      <c r="J40" s="560"/>
      <c r="K40" s="560"/>
      <c r="L40" s="661"/>
      <c r="M40" s="655"/>
      <c r="N40" s="121"/>
      <c r="O40" s="121"/>
      <c r="P40" s="122"/>
      <c r="Q40" s="122"/>
    </row>
    <row r="41" spans="1:17">
      <c r="A41" s="118"/>
      <c r="B41" s="119" t="s">
        <v>161</v>
      </c>
      <c r="C41" s="550">
        <f>C17+C33</f>
        <v>33.849234481864443</v>
      </c>
      <c r="D41" s="550">
        <f>D17+D33</f>
        <v>10.482214190000001</v>
      </c>
      <c r="E41" s="550">
        <f>E17+E33</f>
        <v>0.20273089</v>
      </c>
      <c r="F41" s="550">
        <f t="shared" ref="F41:L41" si="4">F17+F33</f>
        <v>0.20273089</v>
      </c>
      <c r="G41" s="550">
        <f t="shared" si="4"/>
        <v>2.4074558699999988</v>
      </c>
      <c r="H41" s="550">
        <f t="shared" si="4"/>
        <v>6.5629206399999998</v>
      </c>
      <c r="I41" s="550">
        <f t="shared" si="4"/>
        <v>10.863599149999999</v>
      </c>
      <c r="J41" s="550">
        <f t="shared" si="4"/>
        <v>3.7165626600000006</v>
      </c>
      <c r="K41" s="550">
        <f t="shared" si="4"/>
        <v>20.375448571864446</v>
      </c>
      <c r="L41" s="657">
        <f t="shared" si="4"/>
        <v>0</v>
      </c>
      <c r="M41" s="651"/>
      <c r="N41" s="121"/>
      <c r="O41" s="121"/>
      <c r="P41" s="122"/>
      <c r="Q41" s="122"/>
    </row>
    <row r="42" spans="1:17">
      <c r="A42" s="123"/>
      <c r="B42" s="124" t="s">
        <v>162</v>
      </c>
      <c r="C42" s="140"/>
      <c r="D42" s="140"/>
      <c r="E42" s="140"/>
      <c r="F42" s="141"/>
      <c r="G42" s="142"/>
      <c r="H42" s="142"/>
      <c r="I42" s="142"/>
      <c r="J42" s="142"/>
      <c r="K42" s="142"/>
      <c r="L42" s="662"/>
      <c r="M42" s="652"/>
      <c r="N42" s="121"/>
      <c r="O42" s="121"/>
      <c r="P42" s="122"/>
      <c r="Q42" s="122"/>
    </row>
    <row r="43" spans="1:17">
      <c r="A43" s="123"/>
      <c r="B43" s="143" t="s">
        <v>163</v>
      </c>
      <c r="C43" s="140"/>
      <c r="D43" s="140"/>
      <c r="E43" s="140"/>
      <c r="F43" s="141"/>
      <c r="G43" s="142"/>
      <c r="H43" s="142"/>
      <c r="I43" s="142"/>
      <c r="J43" s="142"/>
      <c r="K43" s="142"/>
      <c r="L43" s="662"/>
      <c r="M43" s="652"/>
      <c r="N43" s="121"/>
      <c r="O43" s="121"/>
      <c r="P43" s="122"/>
      <c r="Q43" s="122"/>
    </row>
    <row r="44" spans="1:17" ht="16.5" thickBot="1">
      <c r="A44" s="137"/>
      <c r="B44" s="144" t="s">
        <v>164</v>
      </c>
      <c r="C44" s="145"/>
      <c r="D44" s="145"/>
      <c r="E44" s="145"/>
      <c r="F44" s="146"/>
      <c r="G44" s="147"/>
      <c r="H44" s="147"/>
      <c r="I44" s="147"/>
      <c r="J44" s="147"/>
      <c r="K44" s="147"/>
      <c r="L44" s="663"/>
      <c r="M44" s="655"/>
      <c r="N44" s="121"/>
      <c r="O44" s="121"/>
      <c r="P44" s="122"/>
      <c r="Q44" s="122"/>
    </row>
    <row r="45" spans="1:17" hidden="1" outlineLevel="1">
      <c r="C45" s="150" t="s">
        <v>25</v>
      </c>
      <c r="D45" s="150"/>
      <c r="E45" s="150"/>
      <c r="F45" s="150"/>
      <c r="G45" s="150"/>
      <c r="H45" s="150"/>
      <c r="I45" s="150"/>
      <c r="J45" s="150"/>
      <c r="K45" s="150"/>
      <c r="L45" s="150"/>
    </row>
    <row r="46" spans="1:17" hidden="1" outlineLevel="1">
      <c r="C46" s="150" t="s">
        <v>165</v>
      </c>
      <c r="D46" s="150"/>
      <c r="E46" s="150"/>
      <c r="F46" s="150"/>
      <c r="G46" s="150"/>
      <c r="H46" s="150"/>
      <c r="I46" s="150"/>
      <c r="J46" s="150"/>
      <c r="K46" s="150"/>
      <c r="L46" s="150"/>
    </row>
    <row r="47" spans="1:17" hidden="1" outlineLevel="1">
      <c r="C47" s="151"/>
      <c r="D47" s="151"/>
      <c r="E47" s="151"/>
      <c r="F47" s="151"/>
      <c r="G47" s="151"/>
      <c r="H47" s="151"/>
      <c r="I47" s="151"/>
      <c r="J47" s="151"/>
      <c r="K47" s="151"/>
      <c r="L47" s="151"/>
    </row>
    <row r="48" spans="1:17" ht="15" collapsed="1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</row>
    <row r="49" spans="1:15" s="92" customFormat="1" ht="34.5" hidden="1" customHeight="1" outlineLevel="1">
      <c r="A49" s="1257" t="s">
        <v>166</v>
      </c>
      <c r="B49" s="1257"/>
      <c r="C49" s="153"/>
      <c r="D49" s="153"/>
      <c r="E49" s="153"/>
      <c r="F49" s="153"/>
      <c r="M49" s="154" t="s">
        <v>167</v>
      </c>
    </row>
    <row r="50" spans="1:15" hidden="1" outlineLevel="1"/>
    <row r="51" spans="1:15" collapsed="1">
      <c r="A51" s="155" t="s">
        <v>168</v>
      </c>
      <c r="B51" s="155"/>
      <c r="C51" s="155"/>
      <c r="D51" s="155"/>
      <c r="E51" s="155"/>
      <c r="F51" s="155"/>
    </row>
    <row r="52" spans="1:15">
      <c r="A52" s="1241" t="s">
        <v>169</v>
      </c>
      <c r="B52" s="1241"/>
    </row>
    <row r="53" spans="1:15">
      <c r="C53" s="550">
        <f>E53+G53+I53+K53</f>
        <v>129.21246664</v>
      </c>
      <c r="D53" s="550">
        <f>F53+H53+J53+L53</f>
        <v>0</v>
      </c>
      <c r="E53" s="452">
        <f>25842.49/1000</f>
        <v>25.842490000000002</v>
      </c>
      <c r="F53" s="452"/>
      <c r="G53" s="452">
        <f>32303.12/1000</f>
        <v>32.30312</v>
      </c>
      <c r="H53" s="452"/>
      <c r="I53" s="452">
        <f>25842.49/1000</f>
        <v>25.842490000000002</v>
      </c>
      <c r="J53" s="452"/>
      <c r="K53" s="452">
        <f>45224.36664/1000</f>
        <v>45.22436664</v>
      </c>
      <c r="L53" s="452"/>
    </row>
    <row r="54" spans="1:15">
      <c r="D54" s="156"/>
      <c r="E54" s="453">
        <f>E41-E53</f>
        <v>-25.63975911</v>
      </c>
      <c r="F54" s="453">
        <f t="shared" ref="F54:L54" si="5">F41-F53</f>
        <v>0.20273089</v>
      </c>
      <c r="G54" s="453">
        <f t="shared" si="5"/>
        <v>-29.89566413</v>
      </c>
      <c r="H54" s="453">
        <f t="shared" si="5"/>
        <v>6.5629206399999998</v>
      </c>
      <c r="I54" s="453">
        <f t="shared" si="5"/>
        <v>-14.978890850000003</v>
      </c>
      <c r="J54" s="453">
        <f t="shared" si="5"/>
        <v>3.7165626600000006</v>
      </c>
      <c r="K54" s="453">
        <f t="shared" si="5"/>
        <v>-24.848918068135553</v>
      </c>
      <c r="L54" s="453">
        <f t="shared" si="5"/>
        <v>0</v>
      </c>
    </row>
    <row r="55" spans="1:15">
      <c r="D55" s="156"/>
      <c r="E55" s="156"/>
      <c r="F55" s="156"/>
      <c r="G55" s="157"/>
      <c r="H55" s="156"/>
      <c r="I55" s="157"/>
      <c r="J55" s="156"/>
      <c r="K55" s="645"/>
      <c r="L55" s="156"/>
    </row>
    <row r="56" spans="1:15">
      <c r="C56" s="1240" t="s">
        <v>15</v>
      </c>
      <c r="D56" s="1240"/>
      <c r="E56" s="1240" t="s">
        <v>16</v>
      </c>
      <c r="F56" s="1240"/>
      <c r="G56" s="1066" t="s">
        <v>17</v>
      </c>
      <c r="H56" s="1066"/>
      <c r="I56" s="1066" t="s">
        <v>18</v>
      </c>
      <c r="J56" s="1066"/>
      <c r="K56" s="1066" t="s">
        <v>19</v>
      </c>
      <c r="L56" s="1066"/>
    </row>
    <row r="57" spans="1:15" ht="16.5" thickBot="1">
      <c r="C57" s="569" t="s">
        <v>110</v>
      </c>
      <c r="D57" s="569" t="s">
        <v>119</v>
      </c>
      <c r="E57" s="569" t="s">
        <v>26</v>
      </c>
      <c r="F57" s="569" t="s">
        <v>27</v>
      </c>
      <c r="G57" s="569" t="s">
        <v>26</v>
      </c>
      <c r="H57" s="569" t="s">
        <v>27</v>
      </c>
      <c r="I57" s="569" t="s">
        <v>26</v>
      </c>
      <c r="J57" s="569" t="s">
        <v>27</v>
      </c>
      <c r="K57" s="569" t="s">
        <v>26</v>
      </c>
      <c r="L57" s="569" t="s">
        <v>27</v>
      </c>
    </row>
    <row r="58" spans="1:15" ht="31.5">
      <c r="A58" s="148" t="s">
        <v>191</v>
      </c>
      <c r="C58" s="156" t="s">
        <v>189</v>
      </c>
      <c r="O58" s="102">
        <v>-0.46322737999999974</v>
      </c>
    </row>
    <row r="59" spans="1:15">
      <c r="A59" s="209">
        <v>11850.457646288956</v>
      </c>
      <c r="B59" s="207" t="s">
        <v>185</v>
      </c>
      <c r="C59" s="126"/>
      <c r="D59" s="210"/>
      <c r="E59" s="221"/>
      <c r="F59" s="479"/>
      <c r="G59" s="221"/>
      <c r="H59" s="221"/>
      <c r="I59" s="221"/>
      <c r="J59" s="221"/>
      <c r="K59" s="221"/>
      <c r="L59" s="221"/>
      <c r="M59" s="225">
        <f>E59+G59+I59+K59-C59/1000</f>
        <v>0</v>
      </c>
    </row>
    <row r="60" spans="1:15">
      <c r="A60" s="209">
        <v>48179.955284195377</v>
      </c>
      <c r="B60" s="207" t="s">
        <v>186</v>
      </c>
      <c r="C60" s="126">
        <v>0.96410000000000007</v>
      </c>
      <c r="D60" s="210"/>
      <c r="E60" s="221"/>
      <c r="F60" s="221"/>
      <c r="G60" s="221">
        <v>0.2</v>
      </c>
      <c r="H60" s="221"/>
      <c r="I60" s="221">
        <v>0.2</v>
      </c>
      <c r="J60" s="221"/>
      <c r="K60" s="221">
        <f>C60-E60-G60-I60</f>
        <v>0.56410000000000005</v>
      </c>
      <c r="L60" s="221"/>
      <c r="M60" s="225">
        <f t="shared" ref="M60:M62" si="6">E60+G60+I60+K60-C60/1000</f>
        <v>0.96313590000000004</v>
      </c>
    </row>
    <row r="61" spans="1:15" ht="18" customHeight="1">
      <c r="A61" s="209">
        <v>12300.095544091939</v>
      </c>
      <c r="B61" s="207" t="s">
        <v>187</v>
      </c>
      <c r="C61" s="126">
        <v>2.3039999999999998E-2</v>
      </c>
      <c r="D61" s="210"/>
      <c r="E61" s="221"/>
      <c r="F61" s="221"/>
      <c r="G61" s="221"/>
      <c r="H61" s="221"/>
      <c r="I61" s="221"/>
      <c r="J61" s="221"/>
      <c r="K61" s="221">
        <f t="shared" ref="K61:K62" si="7">C61-E61-G61-I61</f>
        <v>2.3039999999999998E-2</v>
      </c>
      <c r="L61" s="221"/>
      <c r="M61" s="225">
        <f t="shared" si="6"/>
        <v>2.301696E-2</v>
      </c>
    </row>
    <row r="62" spans="1:15">
      <c r="A62" s="209">
        <v>1694.9152542372883</v>
      </c>
      <c r="B62" s="208" t="s">
        <v>188</v>
      </c>
      <c r="C62" s="126">
        <v>2.7862499999999999</v>
      </c>
      <c r="D62" s="210"/>
      <c r="E62" s="221"/>
      <c r="F62" s="221"/>
      <c r="G62" s="221">
        <v>0.8</v>
      </c>
      <c r="H62" s="221"/>
      <c r="I62" s="221">
        <v>0.8</v>
      </c>
      <c r="J62" s="221"/>
      <c r="K62" s="221">
        <f t="shared" si="7"/>
        <v>1.1862499999999998</v>
      </c>
      <c r="L62" s="221"/>
      <c r="M62" s="225">
        <f t="shared" si="6"/>
        <v>2.7834637499999997</v>
      </c>
    </row>
    <row r="63" spans="1:15">
      <c r="A63" s="863"/>
      <c r="B63" s="208" t="s">
        <v>288</v>
      </c>
      <c r="C63" s="126">
        <f>4/1000</f>
        <v>4.0000000000000001E-3</v>
      </c>
      <c r="D63" s="210"/>
      <c r="E63" s="864"/>
      <c r="F63" s="864"/>
      <c r="G63" s="864"/>
      <c r="H63" s="864"/>
      <c r="I63" s="864"/>
      <c r="J63" s="864"/>
      <c r="K63" s="864"/>
      <c r="L63" s="864"/>
      <c r="M63" s="225"/>
    </row>
    <row r="64" spans="1:15">
      <c r="A64" s="863"/>
      <c r="B64" s="208" t="s">
        <v>339</v>
      </c>
      <c r="C64" s="126">
        <f>6.43/1000</f>
        <v>6.43E-3</v>
      </c>
      <c r="D64" s="210"/>
      <c r="E64" s="864"/>
      <c r="F64" s="864"/>
      <c r="G64" s="864"/>
      <c r="H64" s="864"/>
      <c r="I64" s="864"/>
      <c r="J64" s="864"/>
      <c r="K64" s="864"/>
      <c r="L64" s="864"/>
      <c r="M64" s="225"/>
    </row>
    <row r="65" spans="1:13">
      <c r="A65" s="863"/>
      <c r="B65" s="208" t="s">
        <v>340</v>
      </c>
      <c r="C65" s="126">
        <f>3.95/1000</f>
        <v>3.9500000000000004E-3</v>
      </c>
      <c r="D65" s="210"/>
      <c r="E65" s="864"/>
      <c r="F65" s="864"/>
      <c r="G65" s="864"/>
      <c r="H65" s="864"/>
      <c r="I65" s="864"/>
      <c r="J65" s="864"/>
      <c r="K65" s="864"/>
      <c r="L65" s="864"/>
      <c r="M65" s="225"/>
    </row>
    <row r="66" spans="1:13">
      <c r="C66" s="211">
        <f>SUM(C59:C65)</f>
        <v>3.7877700000000001</v>
      </c>
      <c r="D66" s="210"/>
      <c r="E66" s="217">
        <f t="shared" ref="E66:L66" si="8">SUM(E59:E62)</f>
        <v>0</v>
      </c>
      <c r="F66" s="217">
        <f t="shared" si="8"/>
        <v>0</v>
      </c>
      <c r="G66" s="217">
        <f t="shared" si="8"/>
        <v>1</v>
      </c>
      <c r="H66" s="217">
        <f t="shared" si="8"/>
        <v>0</v>
      </c>
      <c r="I66" s="217">
        <f t="shared" si="8"/>
        <v>1</v>
      </c>
      <c r="J66" s="217">
        <f t="shared" si="8"/>
        <v>0</v>
      </c>
      <c r="K66" s="217">
        <f t="shared" si="8"/>
        <v>1.7733899999999998</v>
      </c>
      <c r="L66" s="217">
        <f t="shared" si="8"/>
        <v>0</v>
      </c>
    </row>
    <row r="67" spans="1:13">
      <c r="C67" s="211"/>
      <c r="D67" s="210"/>
      <c r="E67" s="238">
        <f>E66-E26</f>
        <v>0</v>
      </c>
      <c r="F67" s="238">
        <f>F66-F26</f>
        <v>0</v>
      </c>
      <c r="G67" s="238">
        <f>G66-G26</f>
        <v>0.91482690000000044</v>
      </c>
      <c r="H67" s="238">
        <f>H66-H26</f>
        <v>-8.5173099999999557E-2</v>
      </c>
      <c r="I67" s="217"/>
      <c r="J67" s="217"/>
      <c r="K67" s="217"/>
      <c r="L67" s="217"/>
    </row>
    <row r="68" spans="1:13">
      <c r="C68" s="210"/>
      <c r="D68" s="210"/>
      <c r="E68" s="219"/>
      <c r="F68" s="219"/>
      <c r="G68" s="223"/>
      <c r="H68" s="223"/>
      <c r="I68" s="223"/>
      <c r="J68" s="223"/>
      <c r="K68" s="223"/>
      <c r="L68" s="223"/>
    </row>
    <row r="69" spans="1:13">
      <c r="C69" s="210" t="s">
        <v>192</v>
      </c>
      <c r="D69" s="210"/>
      <c r="E69" s="219"/>
      <c r="F69" s="219"/>
      <c r="G69" s="223"/>
      <c r="H69" s="223"/>
      <c r="I69" s="223"/>
      <c r="J69" s="223"/>
      <c r="K69" s="223"/>
      <c r="L69" s="223"/>
    </row>
    <row r="70" spans="1:13">
      <c r="B70" s="207" t="s">
        <v>185</v>
      </c>
      <c r="C70" s="126"/>
      <c r="D70" s="210"/>
      <c r="E70" s="221"/>
      <c r="F70" s="221"/>
      <c r="G70" s="222"/>
      <c r="H70" s="222"/>
      <c r="I70" s="222"/>
      <c r="J70" s="222"/>
      <c r="K70" s="226"/>
      <c r="L70" s="222"/>
      <c r="M70" s="225">
        <f t="shared" ref="M70:M73" si="9">E70+G70+I70+K70-C70/1000</f>
        <v>0</v>
      </c>
    </row>
    <row r="71" spans="1:13">
      <c r="B71" s="207" t="s">
        <v>186</v>
      </c>
      <c r="C71" s="126">
        <v>3.2015100000000003</v>
      </c>
      <c r="D71" s="210"/>
      <c r="E71" s="221"/>
      <c r="F71" s="221"/>
      <c r="G71" s="222"/>
      <c r="H71" s="222"/>
      <c r="I71" s="222"/>
      <c r="J71" s="222"/>
      <c r="K71" s="221">
        <f t="shared" ref="K71:K73" si="10">C71-E71-G71-I71</f>
        <v>3.2015100000000003</v>
      </c>
      <c r="L71" s="222"/>
      <c r="M71" s="225">
        <f t="shared" si="9"/>
        <v>3.1983084900000005</v>
      </c>
    </row>
    <row r="72" spans="1:13">
      <c r="B72" s="207" t="s">
        <v>187</v>
      </c>
      <c r="C72" s="126">
        <v>0.25818000000000002</v>
      </c>
      <c r="D72" s="210"/>
      <c r="E72" s="221"/>
      <c r="F72" s="221"/>
      <c r="G72" s="222"/>
      <c r="H72" s="222"/>
      <c r="I72" s="222"/>
      <c r="J72" s="222"/>
      <c r="K72" s="221">
        <f t="shared" si="10"/>
        <v>0.25818000000000002</v>
      </c>
      <c r="L72" s="222"/>
      <c r="M72" s="225">
        <f t="shared" si="9"/>
        <v>0.25792182000000002</v>
      </c>
    </row>
    <row r="73" spans="1:13">
      <c r="B73" s="208" t="s">
        <v>188</v>
      </c>
      <c r="C73" s="126">
        <v>0.58599999999999997</v>
      </c>
      <c r="D73" s="210"/>
      <c r="E73" s="221"/>
      <c r="F73" s="221"/>
      <c r="G73" s="222"/>
      <c r="H73" s="222"/>
      <c r="I73" s="222"/>
      <c r="J73" s="222"/>
      <c r="K73" s="221">
        <f t="shared" si="10"/>
        <v>0.58599999999999997</v>
      </c>
      <c r="L73" s="222"/>
      <c r="M73" s="225">
        <f t="shared" si="9"/>
        <v>0.58541399999999999</v>
      </c>
    </row>
    <row r="74" spans="1:13">
      <c r="B74" s="208" t="s">
        <v>288</v>
      </c>
      <c r="C74" s="126"/>
      <c r="D74" s="210"/>
      <c r="E74" s="864"/>
      <c r="F74" s="864"/>
      <c r="G74" s="865"/>
      <c r="H74" s="865"/>
      <c r="I74" s="865"/>
      <c r="J74" s="865"/>
      <c r="K74" s="864"/>
      <c r="L74" s="865"/>
      <c r="M74" s="225"/>
    </row>
    <row r="75" spans="1:13">
      <c r="B75" s="208" t="s">
        <v>339</v>
      </c>
      <c r="C75" s="126"/>
      <c r="D75" s="210"/>
      <c r="E75" s="864"/>
      <c r="F75" s="864"/>
      <c r="G75" s="865"/>
      <c r="H75" s="865"/>
      <c r="I75" s="865"/>
      <c r="J75" s="865"/>
      <c r="K75" s="864"/>
      <c r="L75" s="865"/>
      <c r="M75" s="225"/>
    </row>
    <row r="76" spans="1:13">
      <c r="B76" s="208" t="s">
        <v>340</v>
      </c>
      <c r="C76" s="126"/>
      <c r="D76" s="210"/>
      <c r="E76" s="864"/>
      <c r="F76" s="864"/>
      <c r="G76" s="865"/>
      <c r="H76" s="865"/>
      <c r="I76" s="865"/>
      <c r="J76" s="865"/>
      <c r="K76" s="864"/>
      <c r="L76" s="865"/>
      <c r="M76" s="225"/>
    </row>
    <row r="77" spans="1:13">
      <c r="C77" s="211">
        <f>SUM(C70:C73)</f>
        <v>4.0456900000000005</v>
      </c>
      <c r="D77" s="210"/>
      <c r="E77" s="217">
        <f t="shared" ref="E77:L77" si="11">SUM(E70:E73)</f>
        <v>0</v>
      </c>
      <c r="F77" s="217">
        <f t="shared" si="11"/>
        <v>0</v>
      </c>
      <c r="G77" s="217">
        <f t="shared" si="11"/>
        <v>0</v>
      </c>
      <c r="H77" s="217">
        <f t="shared" si="11"/>
        <v>0</v>
      </c>
      <c r="I77" s="217">
        <f t="shared" si="11"/>
        <v>0</v>
      </c>
      <c r="J77" s="217">
        <f t="shared" si="11"/>
        <v>0</v>
      </c>
      <c r="K77" s="228">
        <f t="shared" si="11"/>
        <v>4.0456900000000005</v>
      </c>
      <c r="L77" s="217">
        <f t="shared" si="11"/>
        <v>0</v>
      </c>
    </row>
    <row r="78" spans="1:13">
      <c r="C78" s="210"/>
      <c r="D78" s="210"/>
      <c r="E78" s="219"/>
      <c r="F78" s="219"/>
      <c r="G78" s="223"/>
      <c r="H78" s="223"/>
      <c r="I78" s="223"/>
      <c r="J78" s="223"/>
      <c r="K78" s="229"/>
      <c r="L78" s="223"/>
    </row>
    <row r="79" spans="1:13">
      <c r="C79" s="210" t="s">
        <v>190</v>
      </c>
      <c r="D79" s="210"/>
      <c r="E79" s="219"/>
      <c r="F79" s="219"/>
      <c r="G79" s="223"/>
      <c r="H79" s="223"/>
      <c r="I79" s="223"/>
      <c r="J79" s="223"/>
      <c r="K79" s="229"/>
      <c r="L79" s="223"/>
    </row>
    <row r="80" spans="1:13">
      <c r="B80" s="207" t="s">
        <v>288</v>
      </c>
      <c r="C80" s="126"/>
      <c r="D80" s="210"/>
      <c r="E80" s="221"/>
      <c r="F80" s="221">
        <v>2.7308899999999997E-3</v>
      </c>
      <c r="G80" s="222"/>
      <c r="H80" s="222"/>
      <c r="I80" s="222"/>
      <c r="J80" s="222"/>
      <c r="K80" s="221">
        <f t="shared" ref="K80:K83" si="12">C80-E80-G80-I80</f>
        <v>0</v>
      </c>
      <c r="L80" s="222"/>
      <c r="M80" s="225">
        <f t="shared" ref="M80:M83" si="13">E80+G80+I80+K80-C80/1000</f>
        <v>0</v>
      </c>
    </row>
    <row r="81" spans="1:15">
      <c r="B81" s="207" t="s">
        <v>186</v>
      </c>
      <c r="C81" s="126">
        <f>13346.1383728814/1000</f>
        <v>13.3461383728814</v>
      </c>
      <c r="D81" s="210"/>
      <c r="E81" s="221">
        <v>16.390313550000002</v>
      </c>
      <c r="F81" s="221">
        <v>0.2</v>
      </c>
      <c r="G81" s="221">
        <f>N119/1000-G60-G71-G109</f>
        <v>20.287898305079999</v>
      </c>
      <c r="H81" s="221"/>
      <c r="I81" s="221">
        <f>O119/1000-I60-I109</f>
        <v>16.19031356</v>
      </c>
      <c r="J81" s="222"/>
      <c r="K81" s="221">
        <f t="shared" si="12"/>
        <v>-39.522387042198602</v>
      </c>
      <c r="L81" s="222"/>
      <c r="M81" s="225">
        <f t="shared" si="13"/>
        <v>13.332792234508517</v>
      </c>
    </row>
    <row r="82" spans="1:15">
      <c r="B82" s="207" t="s">
        <v>187</v>
      </c>
      <c r="C82" s="126">
        <f>2086.81269491525/1000</f>
        <v>2.0868126949152503</v>
      </c>
      <c r="D82" s="210"/>
      <c r="E82" s="221">
        <v>3.4732966099999998</v>
      </c>
      <c r="F82" s="221"/>
      <c r="G82" s="221">
        <f>N120/1000-G61-G110</f>
        <v>4.3416271186399999</v>
      </c>
      <c r="H82" s="221"/>
      <c r="I82" s="221">
        <f>O120/1000-I61-I110</f>
        <v>3.4732966100000002</v>
      </c>
      <c r="J82" s="222"/>
      <c r="K82" s="221">
        <f t="shared" si="12"/>
        <v>-9.2014076437247496</v>
      </c>
      <c r="L82" s="222"/>
      <c r="M82" s="225">
        <f t="shared" si="13"/>
        <v>2.0847258822203356</v>
      </c>
    </row>
    <row r="83" spans="1:15">
      <c r="B83" s="208" t="s">
        <v>188</v>
      </c>
      <c r="C83" s="126">
        <f>3643.04249152542/1000</f>
        <v>3.6430424915254198</v>
      </c>
      <c r="D83" s="210"/>
      <c r="E83" s="221">
        <v>2.0368050900000001</v>
      </c>
      <c r="F83" s="221"/>
      <c r="G83" s="221">
        <f>N121/1000-G62-G111</f>
        <v>1.7459999999999998</v>
      </c>
      <c r="H83" s="221"/>
      <c r="I83" s="221">
        <f>O121/1000-I62-I111</f>
        <v>1.2368050800000001</v>
      </c>
      <c r="J83" s="222"/>
      <c r="K83" s="221">
        <f t="shared" si="12"/>
        <v>-1.3765676784745802</v>
      </c>
      <c r="L83" s="222"/>
      <c r="M83" s="225">
        <f t="shared" si="13"/>
        <v>3.6393994490338946</v>
      </c>
    </row>
    <row r="84" spans="1:15">
      <c r="B84" s="208" t="s">
        <v>288</v>
      </c>
      <c r="C84" s="126">
        <f>696.53604/1000</f>
        <v>0.69653603999999991</v>
      </c>
      <c r="D84" s="210"/>
      <c r="E84" s="221"/>
      <c r="F84" s="221"/>
      <c r="G84" s="221"/>
      <c r="H84" s="221"/>
      <c r="I84" s="221"/>
      <c r="J84" s="222"/>
      <c r="K84" s="221"/>
      <c r="L84" s="222"/>
      <c r="M84" s="225"/>
    </row>
    <row r="85" spans="1:15">
      <c r="B85" s="208" t="s">
        <v>339</v>
      </c>
      <c r="C85" s="126">
        <f>94.01308/1000</f>
        <v>9.4013079999999999E-2</v>
      </c>
      <c r="D85" s="210"/>
      <c r="E85" s="221"/>
      <c r="F85" s="221"/>
      <c r="G85" s="221"/>
      <c r="H85" s="221"/>
      <c r="I85" s="221"/>
      <c r="J85" s="222"/>
      <c r="K85" s="221"/>
      <c r="L85" s="222"/>
      <c r="M85" s="225"/>
    </row>
    <row r="86" spans="1:15">
      <c r="B86" s="208" t="s">
        <v>340</v>
      </c>
      <c r="C86" s="126">
        <f>989.700652542373/1000</f>
        <v>0.98970065254237294</v>
      </c>
      <c r="D86" s="210"/>
      <c r="E86" s="221"/>
      <c r="F86" s="221"/>
      <c r="G86" s="221"/>
      <c r="H86" s="221"/>
      <c r="I86" s="221"/>
      <c r="J86" s="222"/>
      <c r="K86" s="221"/>
      <c r="L86" s="222"/>
      <c r="M86" s="225"/>
    </row>
    <row r="87" spans="1:15">
      <c r="C87" s="127">
        <f>SUM(C80:C86)</f>
        <v>20.856243331864444</v>
      </c>
      <c r="D87" s="210"/>
      <c r="E87" s="643">
        <f t="shared" ref="E87:M87" si="14">SUM(E80:E83)</f>
        <v>21.900415250000002</v>
      </c>
      <c r="F87" s="218">
        <f t="shared" si="14"/>
        <v>0.20273089</v>
      </c>
      <c r="G87" s="218">
        <f t="shared" si="14"/>
        <v>26.375525423719996</v>
      </c>
      <c r="H87" s="218">
        <f t="shared" si="14"/>
        <v>0</v>
      </c>
      <c r="I87" s="218">
        <f t="shared" si="14"/>
        <v>20.900415249999998</v>
      </c>
      <c r="J87" s="218">
        <f t="shared" si="14"/>
        <v>0</v>
      </c>
      <c r="K87" s="230">
        <f t="shared" si="14"/>
        <v>-50.100362364397931</v>
      </c>
      <c r="L87" s="218">
        <f t="shared" si="14"/>
        <v>0</v>
      </c>
      <c r="M87" s="218">
        <f t="shared" si="14"/>
        <v>19.056917565762749</v>
      </c>
    </row>
    <row r="88" spans="1:15">
      <c r="C88" s="210"/>
      <c r="D88" s="210"/>
      <c r="E88" s="238">
        <f>E87-E34</f>
        <v>21.69768436</v>
      </c>
      <c r="F88" s="238">
        <f>F87-F34</f>
        <v>0</v>
      </c>
      <c r="G88" s="238">
        <f>G87-G34</f>
        <v>24.351918033719997</v>
      </c>
      <c r="H88" s="238">
        <f>H87-H34</f>
        <v>-2.0236073899999996</v>
      </c>
      <c r="I88" s="223"/>
      <c r="J88" s="223"/>
      <c r="K88" s="229"/>
      <c r="L88" s="223"/>
    </row>
    <row r="89" spans="1:15">
      <c r="C89" s="210"/>
      <c r="D89" s="210"/>
      <c r="E89" s="219"/>
      <c r="F89" s="219"/>
      <c r="G89" s="223"/>
      <c r="H89" s="223"/>
      <c r="I89" s="223"/>
      <c r="J89" s="223"/>
      <c r="K89" s="229"/>
      <c r="L89" s="223"/>
    </row>
    <row r="90" spans="1:15">
      <c r="C90" s="210" t="s">
        <v>91</v>
      </c>
      <c r="D90" s="210"/>
      <c r="E90" s="219"/>
      <c r="F90" s="219"/>
      <c r="G90" s="223"/>
      <c r="H90" s="223"/>
      <c r="I90" s="223"/>
      <c r="J90" s="223"/>
      <c r="K90" s="229"/>
      <c r="L90" s="223"/>
    </row>
    <row r="91" spans="1:15">
      <c r="B91" s="207" t="s">
        <v>185</v>
      </c>
      <c r="C91" s="126"/>
      <c r="D91" s="210"/>
      <c r="E91" s="221"/>
      <c r="F91" s="221"/>
      <c r="G91" s="221"/>
      <c r="H91" s="221"/>
      <c r="I91" s="221"/>
      <c r="J91" s="221"/>
      <c r="K91" s="221">
        <f t="shared" ref="K91:K94" si="15">C91-E91-G91-I91</f>
        <v>0</v>
      </c>
      <c r="L91" s="221"/>
      <c r="O91" s="102">
        <f>59098.81/1000000</f>
        <v>5.9098809999999995E-2</v>
      </c>
    </row>
    <row r="92" spans="1:15">
      <c r="B92" s="207" t="s">
        <v>186</v>
      </c>
      <c r="C92" s="126"/>
      <c r="D92" s="210"/>
      <c r="E92" s="221"/>
      <c r="F92" s="221"/>
      <c r="G92" s="221"/>
      <c r="H92" s="221"/>
      <c r="I92" s="221"/>
      <c r="J92" s="221"/>
      <c r="K92" s="221">
        <f t="shared" si="15"/>
        <v>0</v>
      </c>
      <c r="L92" s="221"/>
      <c r="O92" s="102">
        <f>118.198/1000</f>
        <v>0.118198</v>
      </c>
    </row>
    <row r="93" spans="1:15">
      <c r="B93" s="207" t="s">
        <v>187</v>
      </c>
      <c r="C93" s="126"/>
      <c r="D93" s="210"/>
      <c r="E93" s="221"/>
      <c r="F93" s="221"/>
      <c r="G93" s="221"/>
      <c r="H93" s="221"/>
      <c r="I93" s="221"/>
      <c r="J93" s="221"/>
      <c r="K93" s="221">
        <f t="shared" si="15"/>
        <v>0</v>
      </c>
      <c r="L93" s="221"/>
    </row>
    <row r="94" spans="1:15">
      <c r="B94" s="208" t="s">
        <v>188</v>
      </c>
      <c r="C94" s="126"/>
      <c r="D94" s="210"/>
      <c r="E94" s="221"/>
      <c r="F94" s="221"/>
      <c r="G94" s="221"/>
      <c r="H94" s="221"/>
      <c r="I94" s="221"/>
      <c r="J94" s="221"/>
      <c r="K94" s="221">
        <f t="shared" si="15"/>
        <v>0</v>
      </c>
      <c r="L94" s="221"/>
    </row>
    <row r="95" spans="1:15">
      <c r="C95" s="127">
        <f>SUM(C91:C94)</f>
        <v>0</v>
      </c>
      <c r="D95" s="210"/>
      <c r="E95" s="218">
        <f t="shared" ref="E95:L95" si="16">SUM(E91:E94)</f>
        <v>0</v>
      </c>
      <c r="F95" s="218">
        <f t="shared" si="16"/>
        <v>0</v>
      </c>
      <c r="G95" s="218">
        <f t="shared" si="16"/>
        <v>0</v>
      </c>
      <c r="H95" s="218">
        <f t="shared" si="16"/>
        <v>0</v>
      </c>
      <c r="I95" s="218">
        <f t="shared" si="16"/>
        <v>0</v>
      </c>
      <c r="J95" s="218">
        <f t="shared" si="16"/>
        <v>0</v>
      </c>
      <c r="K95" s="230">
        <f t="shared" si="16"/>
        <v>0</v>
      </c>
      <c r="L95" s="218">
        <f t="shared" si="16"/>
        <v>0</v>
      </c>
    </row>
    <row r="96" spans="1:15" s="216" customFormat="1">
      <c r="A96" s="212"/>
      <c r="B96" s="213"/>
      <c r="C96" s="214"/>
      <c r="D96" s="215"/>
      <c r="E96" s="220">
        <f>E95-E30</f>
        <v>0</v>
      </c>
      <c r="F96" s="220">
        <f>F95-F30</f>
        <v>0</v>
      </c>
      <c r="G96" s="220">
        <f>G95-G30</f>
        <v>0</v>
      </c>
      <c r="H96" s="220">
        <f>H95-H30</f>
        <v>0</v>
      </c>
      <c r="I96" s="224"/>
      <c r="J96" s="224"/>
      <c r="K96" s="231"/>
      <c r="L96" s="224"/>
    </row>
    <row r="97" spans="1:13" s="216" customFormat="1">
      <c r="A97" s="212"/>
      <c r="B97" s="213"/>
      <c r="C97" s="214"/>
      <c r="D97" s="215"/>
      <c r="E97" s="224"/>
      <c r="F97" s="224"/>
      <c r="G97" s="224"/>
      <c r="H97" s="224"/>
      <c r="I97" s="224"/>
      <c r="J97" s="224"/>
      <c r="K97" s="231"/>
      <c r="L97" s="224"/>
    </row>
    <row r="98" spans="1:13">
      <c r="B98" s="568" t="s">
        <v>30</v>
      </c>
      <c r="C98" s="126">
        <f>C59+C70+C80</f>
        <v>0</v>
      </c>
      <c r="D98" s="210"/>
      <c r="E98" s="206">
        <f>E59+E70+E80</f>
        <v>0</v>
      </c>
      <c r="F98" s="206">
        <f t="shared" ref="F98:L101" si="17">F59+F70+F80+F91</f>
        <v>2.7308899999999997E-3</v>
      </c>
      <c r="G98" s="206">
        <f t="shared" si="17"/>
        <v>0</v>
      </c>
      <c r="H98" s="206">
        <f t="shared" si="17"/>
        <v>0</v>
      </c>
      <c r="I98" s="206">
        <f t="shared" si="17"/>
        <v>0</v>
      </c>
      <c r="J98" s="206">
        <f t="shared" si="17"/>
        <v>0</v>
      </c>
      <c r="K98" s="227">
        <f t="shared" si="17"/>
        <v>0</v>
      </c>
      <c r="L98" s="206">
        <f t="shared" si="17"/>
        <v>0</v>
      </c>
    </row>
    <row r="99" spans="1:13">
      <c r="B99" s="207" t="s">
        <v>186</v>
      </c>
      <c r="C99" s="126">
        <f>C60+C71+C81</f>
        <v>17.511748372881399</v>
      </c>
      <c r="D99" s="210"/>
      <c r="E99" s="206">
        <f>E60+E71+E81</f>
        <v>16.390313550000002</v>
      </c>
      <c r="F99" s="206">
        <f t="shared" si="17"/>
        <v>0.2</v>
      </c>
      <c r="G99" s="206">
        <f t="shared" si="17"/>
        <v>20.487898305079998</v>
      </c>
      <c r="H99" s="206">
        <f t="shared" si="17"/>
        <v>0</v>
      </c>
      <c r="I99" s="206">
        <f t="shared" si="17"/>
        <v>16.390313559999999</v>
      </c>
      <c r="J99" s="206">
        <f t="shared" si="17"/>
        <v>0</v>
      </c>
      <c r="K99" s="227">
        <f t="shared" si="17"/>
        <v>-35.7567770421986</v>
      </c>
      <c r="L99" s="206">
        <f t="shared" si="17"/>
        <v>0</v>
      </c>
    </row>
    <row r="100" spans="1:13">
      <c r="B100" s="207" t="s">
        <v>187</v>
      </c>
      <c r="C100" s="126">
        <f>C61+C72+C82</f>
        <v>2.3680326949152501</v>
      </c>
      <c r="D100" s="210"/>
      <c r="E100" s="206">
        <f>E61+E72+E82</f>
        <v>3.4732966099999998</v>
      </c>
      <c r="F100" s="206">
        <f t="shared" si="17"/>
        <v>0</v>
      </c>
      <c r="G100" s="206">
        <f t="shared" si="17"/>
        <v>4.3416271186399999</v>
      </c>
      <c r="H100" s="206">
        <f t="shared" si="17"/>
        <v>0</v>
      </c>
      <c r="I100" s="206">
        <f t="shared" si="17"/>
        <v>3.4732966100000002</v>
      </c>
      <c r="J100" s="206">
        <f t="shared" si="17"/>
        <v>0</v>
      </c>
      <c r="K100" s="227">
        <f t="shared" si="17"/>
        <v>-8.9201876437247503</v>
      </c>
      <c r="L100" s="206">
        <f t="shared" si="17"/>
        <v>0</v>
      </c>
    </row>
    <row r="101" spans="1:13">
      <c r="B101" s="208" t="s">
        <v>188</v>
      </c>
      <c r="C101" s="126">
        <f>C62+C73+C83</f>
        <v>7.01529249152542</v>
      </c>
      <c r="D101" s="210"/>
      <c r="E101" s="206">
        <f>E62+E73+E83</f>
        <v>2.0368050900000001</v>
      </c>
      <c r="F101" s="206">
        <f t="shared" si="17"/>
        <v>0</v>
      </c>
      <c r="G101" s="206">
        <f t="shared" si="17"/>
        <v>2.5459999999999998</v>
      </c>
      <c r="H101" s="206">
        <f t="shared" si="17"/>
        <v>0</v>
      </c>
      <c r="I101" s="206">
        <f t="shared" si="17"/>
        <v>2.0368050800000002</v>
      </c>
      <c r="J101" s="206">
        <f t="shared" si="17"/>
        <v>0</v>
      </c>
      <c r="K101" s="227">
        <f t="shared" si="17"/>
        <v>0.39568232152541949</v>
      </c>
      <c r="L101" s="206">
        <f t="shared" si="17"/>
        <v>0</v>
      </c>
    </row>
    <row r="102" spans="1:13">
      <c r="B102" s="208" t="s">
        <v>288</v>
      </c>
      <c r="C102" s="126">
        <f t="shared" ref="C102:C104" si="18">C63+C74+C84</f>
        <v>0.70053603999999992</v>
      </c>
      <c r="D102" s="210"/>
      <c r="E102" s="206"/>
      <c r="F102" s="206"/>
      <c r="G102" s="206"/>
      <c r="H102" s="206"/>
      <c r="I102" s="206"/>
      <c r="J102" s="206"/>
      <c r="K102" s="227"/>
      <c r="L102" s="206"/>
    </row>
    <row r="103" spans="1:13">
      <c r="B103" s="208" t="s">
        <v>339</v>
      </c>
      <c r="C103" s="126">
        <f t="shared" si="18"/>
        <v>0.10044308</v>
      </c>
      <c r="D103" s="210"/>
      <c r="E103" s="206"/>
      <c r="F103" s="206"/>
      <c r="G103" s="206"/>
      <c r="H103" s="206"/>
      <c r="I103" s="206"/>
      <c r="J103" s="206"/>
      <c r="K103" s="227"/>
      <c r="L103" s="206"/>
    </row>
    <row r="104" spans="1:13">
      <c r="B104" s="208" t="s">
        <v>340</v>
      </c>
      <c r="C104" s="126">
        <f t="shared" si="18"/>
        <v>0.99365065254237295</v>
      </c>
      <c r="D104" s="210"/>
      <c r="E104" s="206"/>
      <c r="F104" s="206"/>
      <c r="G104" s="206"/>
      <c r="H104" s="206"/>
      <c r="I104" s="206"/>
      <c r="J104" s="206"/>
      <c r="K104" s="227"/>
      <c r="L104" s="206"/>
    </row>
    <row r="105" spans="1:13">
      <c r="C105" s="127">
        <f>SUM(C98:C104)</f>
        <v>28.689703331864447</v>
      </c>
      <c r="D105" s="210"/>
      <c r="E105" s="218">
        <f t="shared" ref="E105:L105" si="19">SUM(E98:E101)</f>
        <v>21.900415250000002</v>
      </c>
      <c r="F105" s="218">
        <f t="shared" si="19"/>
        <v>0.20273089</v>
      </c>
      <c r="G105" s="218">
        <f t="shared" si="19"/>
        <v>27.375525423719999</v>
      </c>
      <c r="H105" s="218">
        <f t="shared" si="19"/>
        <v>0</v>
      </c>
      <c r="I105" s="218">
        <f t="shared" si="19"/>
        <v>21.900415250000002</v>
      </c>
      <c r="J105" s="218">
        <f t="shared" si="19"/>
        <v>0</v>
      </c>
      <c r="K105" s="218">
        <f t="shared" si="19"/>
        <v>-44.281282364397931</v>
      </c>
      <c r="L105" s="218">
        <f t="shared" si="19"/>
        <v>0</v>
      </c>
    </row>
    <row r="106" spans="1:13">
      <c r="C106" s="210"/>
      <c r="D106" s="210"/>
      <c r="E106" s="219"/>
      <c r="F106" s="219"/>
      <c r="G106" s="223"/>
      <c r="H106" s="223"/>
      <c r="I106" s="223"/>
      <c r="J106" s="223"/>
      <c r="K106" s="229"/>
      <c r="L106" s="223"/>
    </row>
    <row r="107" spans="1:13">
      <c r="C107" s="210" t="s">
        <v>193</v>
      </c>
      <c r="D107" s="210"/>
      <c r="E107" s="219"/>
      <c r="F107" s="219"/>
      <c r="G107" s="223"/>
      <c r="H107" s="223"/>
      <c r="I107" s="223"/>
      <c r="J107" s="223"/>
      <c r="K107" s="229"/>
      <c r="L107" s="223"/>
    </row>
    <row r="108" spans="1:13">
      <c r="B108" s="207" t="s">
        <v>185</v>
      </c>
      <c r="C108" s="126">
        <f>C98*1.18-C98</f>
        <v>0</v>
      </c>
      <c r="D108" s="210"/>
      <c r="E108" s="221"/>
      <c r="F108" s="221"/>
      <c r="G108" s="221"/>
      <c r="H108" s="221"/>
      <c r="I108" s="221"/>
      <c r="J108" s="221"/>
      <c r="K108" s="221">
        <f t="shared" ref="K108:K111" si="20">C108-E108-G108-I108</f>
        <v>0</v>
      </c>
      <c r="L108" s="221"/>
      <c r="M108" s="225">
        <f t="shared" ref="M108:M111" si="21">E108+G108+I108+K108-C108/1000</f>
        <v>0</v>
      </c>
    </row>
    <row r="109" spans="1:13">
      <c r="B109" s="207" t="s">
        <v>186</v>
      </c>
      <c r="C109" s="126">
        <v>3.1521147100000011</v>
      </c>
      <c r="D109" s="210"/>
      <c r="E109" s="221">
        <v>2.9502564499999999</v>
      </c>
      <c r="F109" s="221"/>
      <c r="G109" s="221">
        <f>ROUND(N119/118*18,8)/1000</f>
        <v>3.6878216949200002</v>
      </c>
      <c r="H109" s="221"/>
      <c r="I109" s="221">
        <f>ROUND(O119/1000/118*18,8)</f>
        <v>2.95025644</v>
      </c>
      <c r="J109" s="221"/>
      <c r="K109" s="221">
        <f t="shared" si="20"/>
        <v>-6.436219874919999</v>
      </c>
      <c r="L109" s="221"/>
      <c r="M109" s="225">
        <f t="shared" si="21"/>
        <v>3.1489625952900009</v>
      </c>
    </row>
    <row r="110" spans="1:13">
      <c r="B110" s="207" t="s">
        <v>187</v>
      </c>
      <c r="C110" s="126">
        <v>0.42624589000000013</v>
      </c>
      <c r="D110" s="210"/>
      <c r="E110" s="221">
        <v>0.62519339000000007</v>
      </c>
      <c r="F110" s="221"/>
      <c r="G110" s="221">
        <f t="shared" ref="G110:G111" si="22">ROUND(N120/118*18,8)/1000</f>
        <v>0.78149288135999995</v>
      </c>
      <c r="H110" s="221"/>
      <c r="I110" s="221">
        <f t="shared" ref="I110:I111" si="23">ROUND(O120/1000/118*18,8)</f>
        <v>0.62519338999999996</v>
      </c>
      <c r="J110" s="221"/>
      <c r="K110" s="221">
        <f t="shared" si="20"/>
        <v>-1.60563377136</v>
      </c>
      <c r="L110" s="221"/>
      <c r="M110" s="225">
        <f t="shared" si="21"/>
        <v>0.42581964410999967</v>
      </c>
    </row>
    <row r="111" spans="1:13">
      <c r="B111" s="208" t="s">
        <v>188</v>
      </c>
      <c r="C111" s="126">
        <v>1.2627526499999995</v>
      </c>
      <c r="D111" s="210"/>
      <c r="E111" s="221">
        <v>0.36662491000000003</v>
      </c>
      <c r="F111" s="221"/>
      <c r="G111" s="221">
        <f t="shared" si="22"/>
        <v>0.45827999999999997</v>
      </c>
      <c r="H111" s="221"/>
      <c r="I111" s="221">
        <f t="shared" si="23"/>
        <v>0.36662492000000002</v>
      </c>
      <c r="J111" s="221"/>
      <c r="K111" s="221">
        <f t="shared" si="20"/>
        <v>7.1222819999999409E-2</v>
      </c>
      <c r="L111" s="221"/>
      <c r="M111" s="225">
        <f t="shared" si="21"/>
        <v>1.2614898973499993</v>
      </c>
    </row>
    <row r="112" spans="1:13">
      <c r="B112" s="208" t="s">
        <v>288</v>
      </c>
      <c r="C112" s="126">
        <v>0.12207420000000002</v>
      </c>
      <c r="D112" s="210"/>
      <c r="E112" s="221"/>
      <c r="F112" s="221"/>
      <c r="G112" s="221"/>
      <c r="H112" s="221"/>
      <c r="I112" s="221"/>
      <c r="J112" s="221"/>
      <c r="K112" s="221"/>
      <c r="L112" s="221"/>
      <c r="M112" s="225"/>
    </row>
    <row r="113" spans="2:16">
      <c r="B113" s="208" t="s">
        <v>339</v>
      </c>
      <c r="C113" s="126">
        <v>1.7486580000000002E-2</v>
      </c>
      <c r="D113" s="210"/>
      <c r="E113" s="221"/>
      <c r="F113" s="221"/>
      <c r="G113" s="221"/>
      <c r="H113" s="221"/>
      <c r="I113" s="221"/>
      <c r="J113" s="221"/>
      <c r="K113" s="221"/>
      <c r="L113" s="221"/>
      <c r="M113" s="225"/>
    </row>
    <row r="114" spans="2:16">
      <c r="B114" s="208" t="s">
        <v>340</v>
      </c>
      <c r="C114" s="126">
        <v>0.17885711999999998</v>
      </c>
      <c r="D114" s="210"/>
      <c r="E114" s="221"/>
      <c r="F114" s="221"/>
      <c r="G114" s="221"/>
      <c r="H114" s="221"/>
      <c r="I114" s="221"/>
      <c r="J114" s="221"/>
      <c r="K114" s="221"/>
      <c r="L114" s="221"/>
      <c r="M114" s="225"/>
    </row>
    <row r="115" spans="2:16">
      <c r="C115" s="127">
        <f>SUM(C108:C114)</f>
        <v>5.1595311500000012</v>
      </c>
      <c r="D115" s="210"/>
      <c r="E115" s="644">
        <f t="shared" ref="E115:M115" si="24">SUM(E108:E111)</f>
        <v>3.9420747500000002</v>
      </c>
      <c r="F115" s="218">
        <f t="shared" si="24"/>
        <v>0</v>
      </c>
      <c r="G115" s="218">
        <f t="shared" si="24"/>
        <v>4.9275945762800006</v>
      </c>
      <c r="H115" s="218">
        <f t="shared" si="24"/>
        <v>0</v>
      </c>
      <c r="I115" s="218">
        <f t="shared" si="24"/>
        <v>3.9420747500000002</v>
      </c>
      <c r="J115" s="218">
        <f t="shared" si="24"/>
        <v>0</v>
      </c>
      <c r="K115" s="230">
        <f t="shared" si="24"/>
        <v>-7.9706308262800007</v>
      </c>
      <c r="L115" s="218">
        <f t="shared" si="24"/>
        <v>0</v>
      </c>
      <c r="M115" s="218">
        <f t="shared" si="24"/>
        <v>4.8362721367499999</v>
      </c>
    </row>
    <row r="116" spans="2:16">
      <c r="C116" s="210"/>
      <c r="D116" s="210"/>
      <c r="E116" s="220">
        <f t="shared" ref="E116:L116" si="25">E115-E29</f>
        <v>3.9420747500000002</v>
      </c>
      <c r="F116" s="220">
        <f t="shared" si="25"/>
        <v>0</v>
      </c>
      <c r="G116" s="646">
        <f t="shared" si="25"/>
        <v>4.6289191962800009</v>
      </c>
      <c r="H116" s="220">
        <f t="shared" si="25"/>
        <v>-0.91649629000000044</v>
      </c>
      <c r="I116" s="220">
        <f t="shared" si="25"/>
        <v>2.4651599999999996</v>
      </c>
      <c r="J116" s="220">
        <f t="shared" si="25"/>
        <v>-0.38668883999999998</v>
      </c>
      <c r="K116" s="646">
        <f t="shared" si="25"/>
        <v>-11.354571846280002</v>
      </c>
      <c r="L116" s="220">
        <f t="shared" si="25"/>
        <v>0</v>
      </c>
    </row>
    <row r="117" spans="2:16">
      <c r="C117" s="210" t="s">
        <v>30</v>
      </c>
      <c r="D117" s="210"/>
      <c r="E117" s="219"/>
      <c r="F117" s="219"/>
      <c r="G117" s="223"/>
      <c r="H117" s="223"/>
      <c r="I117" s="223"/>
      <c r="J117" s="223"/>
      <c r="K117" s="229"/>
      <c r="L117" s="223"/>
    </row>
    <row r="118" spans="2:16">
      <c r="B118" s="207" t="s">
        <v>185</v>
      </c>
      <c r="C118" s="126">
        <f>C98+C108</f>
        <v>0</v>
      </c>
      <c r="D118" s="210"/>
      <c r="E118" s="206">
        <f t="shared" ref="E118:L121" si="26">E98+E108</f>
        <v>0</v>
      </c>
      <c r="F118" s="206">
        <f t="shared" si="26"/>
        <v>2.7308899999999997E-3</v>
      </c>
      <c r="G118" s="206">
        <f t="shared" si="26"/>
        <v>0</v>
      </c>
      <c r="H118" s="206">
        <f t="shared" si="26"/>
        <v>0</v>
      </c>
      <c r="I118" s="206">
        <f t="shared" si="26"/>
        <v>0</v>
      </c>
      <c r="J118" s="206">
        <f t="shared" si="26"/>
        <v>0</v>
      </c>
      <c r="K118" s="227">
        <f t="shared" si="26"/>
        <v>0</v>
      </c>
      <c r="L118" s="206">
        <f t="shared" si="26"/>
        <v>0</v>
      </c>
      <c r="M118" s="225">
        <f t="shared" ref="M118:M121" si="27">E118+G118+I118+K118-C118/1000</f>
        <v>0</v>
      </c>
    </row>
    <row r="119" spans="2:16">
      <c r="B119" s="207" t="s">
        <v>186</v>
      </c>
      <c r="C119" s="126">
        <f>C99+C109</f>
        <v>20.663863082881399</v>
      </c>
      <c r="D119" s="210"/>
      <c r="E119" s="206">
        <f t="shared" si="26"/>
        <v>19.340570000000003</v>
      </c>
      <c r="F119" s="206">
        <f t="shared" si="26"/>
        <v>0.2</v>
      </c>
      <c r="G119" s="206">
        <f t="shared" si="26"/>
        <v>24.175719999999998</v>
      </c>
      <c r="H119" s="206">
        <f t="shared" si="26"/>
        <v>0</v>
      </c>
      <c r="I119" s="206">
        <f t="shared" si="26"/>
        <v>19.34057</v>
      </c>
      <c r="J119" s="206">
        <f t="shared" si="26"/>
        <v>0</v>
      </c>
      <c r="K119" s="227">
        <f t="shared" si="26"/>
        <v>-42.192996917118599</v>
      </c>
      <c r="L119" s="206">
        <f t="shared" si="26"/>
        <v>0</v>
      </c>
      <c r="M119" s="225">
        <f t="shared" si="27"/>
        <v>20.643199219798518</v>
      </c>
      <c r="N119" s="102">
        <v>24175.719999999998</v>
      </c>
      <c r="O119" s="102">
        <v>19340.57</v>
      </c>
      <c r="P119" s="102">
        <v>33846.044550000006</v>
      </c>
    </row>
    <row r="120" spans="2:16">
      <c r="B120" s="207" t="s">
        <v>187</v>
      </c>
      <c r="C120" s="126">
        <f>C100+C110</f>
        <v>2.7942785849152503</v>
      </c>
      <c r="D120" s="210"/>
      <c r="E120" s="206">
        <f t="shared" si="26"/>
        <v>4.09849</v>
      </c>
      <c r="F120" s="206">
        <f t="shared" si="26"/>
        <v>0</v>
      </c>
      <c r="G120" s="206">
        <f t="shared" si="26"/>
        <v>5.1231200000000001</v>
      </c>
      <c r="H120" s="206">
        <f t="shared" si="26"/>
        <v>0</v>
      </c>
      <c r="I120" s="206">
        <f t="shared" si="26"/>
        <v>4.09849</v>
      </c>
      <c r="J120" s="206">
        <f t="shared" si="26"/>
        <v>0</v>
      </c>
      <c r="K120" s="227">
        <f t="shared" si="26"/>
        <v>-10.525821415084749</v>
      </c>
      <c r="L120" s="206">
        <f t="shared" si="26"/>
        <v>0</v>
      </c>
      <c r="M120" s="225">
        <f t="shared" si="27"/>
        <v>2.7914843063303354</v>
      </c>
      <c r="N120" s="102">
        <v>5123.12</v>
      </c>
      <c r="O120" s="102">
        <v>4098.49</v>
      </c>
      <c r="P120" s="102">
        <v>7172.3666399999984</v>
      </c>
    </row>
    <row r="121" spans="2:16">
      <c r="B121" s="208" t="s">
        <v>188</v>
      </c>
      <c r="C121" s="126">
        <f>C101+C111</f>
        <v>8.2780451415254195</v>
      </c>
      <c r="D121" s="210"/>
      <c r="E121" s="206">
        <f t="shared" si="26"/>
        <v>2.4034300000000002</v>
      </c>
      <c r="F121" s="206">
        <f t="shared" si="26"/>
        <v>0</v>
      </c>
      <c r="G121" s="206">
        <f t="shared" si="26"/>
        <v>3.0042799999999996</v>
      </c>
      <c r="H121" s="206">
        <f t="shared" si="26"/>
        <v>0</v>
      </c>
      <c r="I121" s="206">
        <f t="shared" si="26"/>
        <v>2.4034300000000002</v>
      </c>
      <c r="J121" s="206">
        <f t="shared" si="26"/>
        <v>0</v>
      </c>
      <c r="K121" s="227">
        <f t="shared" si="26"/>
        <v>0.4669051415254189</v>
      </c>
      <c r="L121" s="206">
        <f t="shared" si="26"/>
        <v>0</v>
      </c>
      <c r="M121" s="225">
        <f t="shared" si="27"/>
        <v>8.2697670963838945</v>
      </c>
      <c r="N121" s="102">
        <v>3004.28</v>
      </c>
      <c r="O121" s="102">
        <v>2403.4300000000003</v>
      </c>
      <c r="P121" s="102">
        <v>4205.9554499999995</v>
      </c>
    </row>
    <row r="122" spans="2:16">
      <c r="B122" s="208" t="s">
        <v>288</v>
      </c>
      <c r="C122" s="126">
        <f t="shared" ref="C122:C124" si="28">C102+C112</f>
        <v>0.82261023999999994</v>
      </c>
      <c r="D122" s="210"/>
      <c r="E122" s="206"/>
      <c r="F122" s="206"/>
      <c r="G122" s="206"/>
      <c r="H122" s="206"/>
      <c r="I122" s="206"/>
      <c r="J122" s="206"/>
      <c r="K122" s="227"/>
      <c r="L122" s="206"/>
      <c r="M122" s="225"/>
    </row>
    <row r="123" spans="2:16">
      <c r="B123" s="208" t="s">
        <v>339</v>
      </c>
      <c r="C123" s="126">
        <f t="shared" si="28"/>
        <v>0.11792966000000001</v>
      </c>
      <c r="D123" s="210"/>
      <c r="E123" s="206"/>
      <c r="F123" s="206"/>
      <c r="G123" s="206"/>
      <c r="H123" s="206"/>
      <c r="I123" s="206"/>
      <c r="J123" s="206"/>
      <c r="K123" s="227"/>
      <c r="L123" s="206"/>
      <c r="M123" s="225"/>
    </row>
    <row r="124" spans="2:16">
      <c r="B124" s="208" t="s">
        <v>340</v>
      </c>
      <c r="C124" s="126">
        <f t="shared" si="28"/>
        <v>1.1725077725423729</v>
      </c>
      <c r="D124" s="210"/>
      <c r="E124" s="206"/>
      <c r="F124" s="206"/>
      <c r="G124" s="206"/>
      <c r="H124" s="206"/>
      <c r="I124" s="206"/>
      <c r="J124" s="206"/>
      <c r="K124" s="227"/>
      <c r="L124" s="206"/>
      <c r="M124" s="225"/>
    </row>
    <row r="125" spans="2:16">
      <c r="C125" s="127">
        <f>SUM(C118:C124)</f>
        <v>33.84923448186445</v>
      </c>
      <c r="D125" s="210"/>
      <c r="E125" s="218">
        <f t="shared" ref="E125:M125" si="29">SUM(E118:E121)</f>
        <v>25.842490000000005</v>
      </c>
      <c r="F125" s="218">
        <f t="shared" si="29"/>
        <v>0.20273089</v>
      </c>
      <c r="G125" s="218">
        <f t="shared" si="29"/>
        <v>32.30312</v>
      </c>
      <c r="H125" s="218">
        <f t="shared" si="29"/>
        <v>0</v>
      </c>
      <c r="I125" s="218">
        <f t="shared" si="29"/>
        <v>25.842489999999998</v>
      </c>
      <c r="J125" s="218">
        <f t="shared" si="29"/>
        <v>0</v>
      </c>
      <c r="K125" s="230">
        <f t="shared" si="29"/>
        <v>-52.251913190677932</v>
      </c>
      <c r="L125" s="218">
        <f t="shared" si="29"/>
        <v>0</v>
      </c>
      <c r="M125" s="218">
        <f t="shared" si="29"/>
        <v>31.704450622512748</v>
      </c>
    </row>
    <row r="126" spans="2:16">
      <c r="E126" s="239">
        <f t="shared" ref="E126:L126" si="30">E125-E41</f>
        <v>25.639759110000004</v>
      </c>
      <c r="F126" s="239">
        <f t="shared" si="30"/>
        <v>0</v>
      </c>
      <c r="G126" s="239">
        <f t="shared" si="30"/>
        <v>29.89566413</v>
      </c>
      <c r="H126" s="239">
        <f t="shared" si="30"/>
        <v>-6.5629206399999998</v>
      </c>
      <c r="I126" s="239">
        <f t="shared" si="30"/>
        <v>14.978890849999999</v>
      </c>
      <c r="J126" s="239">
        <f t="shared" si="30"/>
        <v>-3.7165626600000006</v>
      </c>
      <c r="K126" s="239">
        <f t="shared" si="30"/>
        <v>-72.627361762542378</v>
      </c>
      <c r="L126" s="239">
        <f t="shared" si="30"/>
        <v>0</v>
      </c>
    </row>
  </sheetData>
  <customSheetViews>
    <customSheetView guid="{42A1920E-D2D2-4E7B-9A8E-1E3FF8B331D0}" scale="80" showPageBreaks="1" fitToPage="1" printArea="1" hiddenRows="1" hiddenColumns="1" view="pageBreakPreview">
      <selection activeCell="P44" sqref="P44"/>
      <colBreaks count="1" manualBreakCount="1">
        <brk id="13" max="1048575" man="1"/>
      </colBreaks>
      <pageMargins left="0" right="0" top="0.39370078740157483" bottom="0" header="0.31496062992125984" footer="0.31496062992125984"/>
      <printOptions horizontalCentered="1"/>
      <pageSetup paperSize="9" scale="72" orientation="landscape" r:id="rId1"/>
    </customSheetView>
    <customSheetView guid="{EF326D7E-D76F-4649-85A8-DE252C102192}" scale="80" showPageBreaks="1" fitToPage="1" printArea="1" hiddenRows="1" hiddenColumns="1" view="pageBreakPreview" topLeftCell="A16">
      <selection activeCell="P44" sqref="P44"/>
      <colBreaks count="1" manualBreakCount="1">
        <brk id="13" max="1048575" man="1"/>
      </colBreaks>
      <pageMargins left="0" right="0" top="0.39370078740157483" bottom="0" header="0.31496062992125984" footer="0.31496062992125984"/>
      <printOptions horizontalCentered="1"/>
      <pageSetup paperSize="9" scale="72" orientation="landscape" r:id="rId2"/>
    </customSheetView>
    <customSheetView guid="{696F54C5-6E69-4E5B-8291-5C65C2A15EC1}" scale="80" showPageBreaks="1" fitToPage="1" printArea="1" hiddenRows="1" hiddenColumns="1" view="pageBreakPreview">
      <selection activeCell="P44" sqref="P44"/>
      <colBreaks count="1" manualBreakCount="1">
        <brk id="13" max="1048575" man="1"/>
      </colBreaks>
      <pageMargins left="0" right="0" top="0.39370078740157483" bottom="0" header="0.31496062992125984" footer="0.31496062992125984"/>
      <printOptions horizontalCentered="1"/>
      <pageSetup paperSize="9" scale="72" orientation="landscape" r:id="rId3"/>
    </customSheetView>
  </customSheetViews>
  <mergeCells count="21">
    <mergeCell ref="A52:B52"/>
    <mergeCell ref="A4:M4"/>
    <mergeCell ref="A5:M5"/>
    <mergeCell ref="V5:W5"/>
    <mergeCell ref="H7:L7"/>
    <mergeCell ref="A13:F13"/>
    <mergeCell ref="A14:A16"/>
    <mergeCell ref="B14:B16"/>
    <mergeCell ref="C14:L14"/>
    <mergeCell ref="M14:M16"/>
    <mergeCell ref="C15:D15"/>
    <mergeCell ref="E15:F15"/>
    <mergeCell ref="G15:H15"/>
    <mergeCell ref="I15:J15"/>
    <mergeCell ref="K15:L15"/>
    <mergeCell ref="A49:B49"/>
    <mergeCell ref="C56:D56"/>
    <mergeCell ref="E56:F56"/>
    <mergeCell ref="G56:H56"/>
    <mergeCell ref="I56:J56"/>
    <mergeCell ref="K56:L56"/>
  </mergeCells>
  <printOptions horizontalCentered="1"/>
  <pageMargins left="0" right="0" top="0.39370078740157483" bottom="0" header="0.31496062992125984" footer="0.31496062992125984"/>
  <pageSetup paperSize="9" scale="72" orientation="landscape" r:id="rId4"/>
  <colBreaks count="1" manualBreakCount="1">
    <brk id="13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AT38"/>
  <sheetViews>
    <sheetView view="pageBreakPreview" topLeftCell="A19" zoomScale="80" zoomScaleNormal="60" zoomScaleSheetLayoutView="80" workbookViewId="0">
      <selection activeCell="X16" activeCellId="2" sqref="K16 O16 X16"/>
    </sheetView>
  </sheetViews>
  <sheetFormatPr defaultRowHeight="15" outlineLevelCol="1"/>
  <cols>
    <col min="1" max="1" width="4.85546875" style="100" customWidth="1"/>
    <col min="2" max="2" width="48.140625" style="100" customWidth="1"/>
    <col min="3" max="6" width="10.7109375" style="100" hidden="1" customWidth="1" outlineLevel="1"/>
    <col min="7" max="7" width="10.7109375" style="100" customWidth="1" collapsed="1"/>
    <col min="8" max="8" width="10.7109375" style="100" customWidth="1"/>
    <col min="9" max="10" width="10.7109375" style="100" hidden="1" customWidth="1" outlineLevel="1"/>
    <col min="11" max="11" width="10.7109375" style="100" customWidth="1" collapsed="1"/>
    <col min="12" max="12" width="10.7109375" style="100" customWidth="1"/>
    <col min="13" max="16" width="10.7109375" style="100" hidden="1" customWidth="1" outlineLevel="1"/>
    <col min="17" max="17" width="10.42578125" style="100" customWidth="1" collapsed="1"/>
    <col min="18" max="18" width="10.7109375" style="100" customWidth="1"/>
    <col min="19" max="20" width="10.7109375" style="100" hidden="1" customWidth="1" outlineLevel="1"/>
    <col min="21" max="21" width="10.7109375" style="100" customWidth="1" collapsed="1"/>
    <col min="22" max="22" width="10.7109375" style="100" customWidth="1"/>
    <col min="23" max="26" width="10.5703125" style="100" hidden="1" customWidth="1" outlineLevel="1"/>
    <col min="27" max="27" width="10.5703125" style="101" customWidth="1" collapsed="1"/>
    <col min="28" max="28" width="10.5703125" style="101" customWidth="1"/>
    <col min="29" max="30" width="10.5703125" style="101" hidden="1" customWidth="1" outlineLevel="1"/>
    <col min="31" max="31" width="10.7109375" style="101" customWidth="1" collapsed="1"/>
    <col min="32" max="32" width="10.7109375" style="101" customWidth="1"/>
    <col min="33" max="36" width="10.7109375" style="101" hidden="1" customWidth="1" outlineLevel="1"/>
    <col min="37" max="37" width="10.7109375" style="101" customWidth="1" collapsed="1"/>
    <col min="38" max="38" width="10.7109375" style="101" customWidth="1"/>
    <col min="39" max="40" width="10.7109375" style="101" hidden="1" customWidth="1" outlineLevel="1"/>
    <col min="41" max="41" width="10.7109375" style="101" customWidth="1" collapsed="1"/>
    <col min="42" max="42" width="10.7109375" style="101" customWidth="1"/>
    <col min="43" max="280" width="9.140625" style="102"/>
    <col min="281" max="281" width="6" style="102" customWidth="1"/>
    <col min="282" max="282" width="47.42578125" style="102" customWidth="1"/>
    <col min="283" max="285" width="10.7109375" style="102" customWidth="1"/>
    <col min="286" max="286" width="12.85546875" style="102" customWidth="1"/>
    <col min="287" max="293" width="10.7109375" style="102" customWidth="1"/>
    <col min="294" max="295" width="12.7109375" style="102" customWidth="1"/>
    <col min="296" max="298" width="10.7109375" style="102" customWidth="1"/>
    <col min="299" max="536" width="9.140625" style="102"/>
    <col min="537" max="537" width="6" style="102" customWidth="1"/>
    <col min="538" max="538" width="47.42578125" style="102" customWidth="1"/>
    <col min="539" max="541" width="10.7109375" style="102" customWidth="1"/>
    <col min="542" max="542" width="12.85546875" style="102" customWidth="1"/>
    <col min="543" max="549" width="10.7109375" style="102" customWidth="1"/>
    <col min="550" max="551" width="12.7109375" style="102" customWidth="1"/>
    <col min="552" max="554" width="10.7109375" style="102" customWidth="1"/>
    <col min="555" max="792" width="9.140625" style="102"/>
    <col min="793" max="793" width="6" style="102" customWidth="1"/>
    <col min="794" max="794" width="47.42578125" style="102" customWidth="1"/>
    <col min="795" max="797" width="10.7109375" style="102" customWidth="1"/>
    <col min="798" max="798" width="12.85546875" style="102" customWidth="1"/>
    <col min="799" max="805" width="10.7109375" style="102" customWidth="1"/>
    <col min="806" max="807" width="12.7109375" style="102" customWidth="1"/>
    <col min="808" max="810" width="10.7109375" style="102" customWidth="1"/>
    <col min="811" max="1048" width="9.140625" style="102"/>
    <col min="1049" max="1049" width="6" style="102" customWidth="1"/>
    <col min="1050" max="1050" width="47.42578125" style="102" customWidth="1"/>
    <col min="1051" max="1053" width="10.7109375" style="102" customWidth="1"/>
    <col min="1054" max="1054" width="12.85546875" style="102" customWidth="1"/>
    <col min="1055" max="1061" width="10.7109375" style="102" customWidth="1"/>
    <col min="1062" max="1063" width="12.7109375" style="102" customWidth="1"/>
    <col min="1064" max="1066" width="10.7109375" style="102" customWidth="1"/>
    <col min="1067" max="1304" width="9.140625" style="102"/>
    <col min="1305" max="1305" width="6" style="102" customWidth="1"/>
    <col min="1306" max="1306" width="47.42578125" style="102" customWidth="1"/>
    <col min="1307" max="1309" width="10.7109375" style="102" customWidth="1"/>
    <col min="1310" max="1310" width="12.85546875" style="102" customWidth="1"/>
    <col min="1311" max="1317" width="10.7109375" style="102" customWidth="1"/>
    <col min="1318" max="1319" width="12.7109375" style="102" customWidth="1"/>
    <col min="1320" max="1322" width="10.7109375" style="102" customWidth="1"/>
    <col min="1323" max="1560" width="9.140625" style="102"/>
    <col min="1561" max="1561" width="6" style="102" customWidth="1"/>
    <col min="1562" max="1562" width="47.42578125" style="102" customWidth="1"/>
    <col min="1563" max="1565" width="10.7109375" style="102" customWidth="1"/>
    <col min="1566" max="1566" width="12.85546875" style="102" customWidth="1"/>
    <col min="1567" max="1573" width="10.7109375" style="102" customWidth="1"/>
    <col min="1574" max="1575" width="12.7109375" style="102" customWidth="1"/>
    <col min="1576" max="1578" width="10.7109375" style="102" customWidth="1"/>
    <col min="1579" max="1816" width="9.140625" style="102"/>
    <col min="1817" max="1817" width="6" style="102" customWidth="1"/>
    <col min="1818" max="1818" width="47.42578125" style="102" customWidth="1"/>
    <col min="1819" max="1821" width="10.7109375" style="102" customWidth="1"/>
    <col min="1822" max="1822" width="12.85546875" style="102" customWidth="1"/>
    <col min="1823" max="1829" width="10.7109375" style="102" customWidth="1"/>
    <col min="1830" max="1831" width="12.7109375" style="102" customWidth="1"/>
    <col min="1832" max="1834" width="10.7109375" style="102" customWidth="1"/>
    <col min="1835" max="2072" width="9.140625" style="102"/>
    <col min="2073" max="2073" width="6" style="102" customWidth="1"/>
    <col min="2074" max="2074" width="47.42578125" style="102" customWidth="1"/>
    <col min="2075" max="2077" width="10.7109375" style="102" customWidth="1"/>
    <col min="2078" max="2078" width="12.85546875" style="102" customWidth="1"/>
    <col min="2079" max="2085" width="10.7109375" style="102" customWidth="1"/>
    <col min="2086" max="2087" width="12.7109375" style="102" customWidth="1"/>
    <col min="2088" max="2090" width="10.7109375" style="102" customWidth="1"/>
    <col min="2091" max="2328" width="9.140625" style="102"/>
    <col min="2329" max="2329" width="6" style="102" customWidth="1"/>
    <col min="2330" max="2330" width="47.42578125" style="102" customWidth="1"/>
    <col min="2331" max="2333" width="10.7109375" style="102" customWidth="1"/>
    <col min="2334" max="2334" width="12.85546875" style="102" customWidth="1"/>
    <col min="2335" max="2341" width="10.7109375" style="102" customWidth="1"/>
    <col min="2342" max="2343" width="12.7109375" style="102" customWidth="1"/>
    <col min="2344" max="2346" width="10.7109375" style="102" customWidth="1"/>
    <col min="2347" max="2584" width="9.140625" style="102"/>
    <col min="2585" max="2585" width="6" style="102" customWidth="1"/>
    <col min="2586" max="2586" width="47.42578125" style="102" customWidth="1"/>
    <col min="2587" max="2589" width="10.7109375" style="102" customWidth="1"/>
    <col min="2590" max="2590" width="12.85546875" style="102" customWidth="1"/>
    <col min="2591" max="2597" width="10.7109375" style="102" customWidth="1"/>
    <col min="2598" max="2599" width="12.7109375" style="102" customWidth="1"/>
    <col min="2600" max="2602" width="10.7109375" style="102" customWidth="1"/>
    <col min="2603" max="2840" width="9.140625" style="102"/>
    <col min="2841" max="2841" width="6" style="102" customWidth="1"/>
    <col min="2842" max="2842" width="47.42578125" style="102" customWidth="1"/>
    <col min="2843" max="2845" width="10.7109375" style="102" customWidth="1"/>
    <col min="2846" max="2846" width="12.85546875" style="102" customWidth="1"/>
    <col min="2847" max="2853" width="10.7109375" style="102" customWidth="1"/>
    <col min="2854" max="2855" width="12.7109375" style="102" customWidth="1"/>
    <col min="2856" max="2858" width="10.7109375" style="102" customWidth="1"/>
    <col min="2859" max="3096" width="9.140625" style="102"/>
    <col min="3097" max="3097" width="6" style="102" customWidth="1"/>
    <col min="3098" max="3098" width="47.42578125" style="102" customWidth="1"/>
    <col min="3099" max="3101" width="10.7109375" style="102" customWidth="1"/>
    <col min="3102" max="3102" width="12.85546875" style="102" customWidth="1"/>
    <col min="3103" max="3109" width="10.7109375" style="102" customWidth="1"/>
    <col min="3110" max="3111" width="12.7109375" style="102" customWidth="1"/>
    <col min="3112" max="3114" width="10.7109375" style="102" customWidth="1"/>
    <col min="3115" max="3352" width="9.140625" style="102"/>
    <col min="3353" max="3353" width="6" style="102" customWidth="1"/>
    <col min="3354" max="3354" width="47.42578125" style="102" customWidth="1"/>
    <col min="3355" max="3357" width="10.7109375" style="102" customWidth="1"/>
    <col min="3358" max="3358" width="12.85546875" style="102" customWidth="1"/>
    <col min="3359" max="3365" width="10.7109375" style="102" customWidth="1"/>
    <col min="3366" max="3367" width="12.7109375" style="102" customWidth="1"/>
    <col min="3368" max="3370" width="10.7109375" style="102" customWidth="1"/>
    <col min="3371" max="3608" width="9.140625" style="102"/>
    <col min="3609" max="3609" width="6" style="102" customWidth="1"/>
    <col min="3610" max="3610" width="47.42578125" style="102" customWidth="1"/>
    <col min="3611" max="3613" width="10.7109375" style="102" customWidth="1"/>
    <col min="3614" max="3614" width="12.85546875" style="102" customWidth="1"/>
    <col min="3615" max="3621" width="10.7109375" style="102" customWidth="1"/>
    <col min="3622" max="3623" width="12.7109375" style="102" customWidth="1"/>
    <col min="3624" max="3626" width="10.7109375" style="102" customWidth="1"/>
    <col min="3627" max="3864" width="9.140625" style="102"/>
    <col min="3865" max="3865" width="6" style="102" customWidth="1"/>
    <col min="3866" max="3866" width="47.42578125" style="102" customWidth="1"/>
    <col min="3867" max="3869" width="10.7109375" style="102" customWidth="1"/>
    <col min="3870" max="3870" width="12.85546875" style="102" customWidth="1"/>
    <col min="3871" max="3877" width="10.7109375" style="102" customWidth="1"/>
    <col min="3878" max="3879" width="12.7109375" style="102" customWidth="1"/>
    <col min="3880" max="3882" width="10.7109375" style="102" customWidth="1"/>
    <col min="3883" max="4120" width="9.140625" style="102"/>
    <col min="4121" max="4121" width="6" style="102" customWidth="1"/>
    <col min="4122" max="4122" width="47.42578125" style="102" customWidth="1"/>
    <col min="4123" max="4125" width="10.7109375" style="102" customWidth="1"/>
    <col min="4126" max="4126" width="12.85546875" style="102" customWidth="1"/>
    <col min="4127" max="4133" width="10.7109375" style="102" customWidth="1"/>
    <col min="4134" max="4135" width="12.7109375" style="102" customWidth="1"/>
    <col min="4136" max="4138" width="10.7109375" style="102" customWidth="1"/>
    <col min="4139" max="4376" width="9.140625" style="102"/>
    <col min="4377" max="4377" width="6" style="102" customWidth="1"/>
    <col min="4378" max="4378" width="47.42578125" style="102" customWidth="1"/>
    <col min="4379" max="4381" width="10.7109375" style="102" customWidth="1"/>
    <col min="4382" max="4382" width="12.85546875" style="102" customWidth="1"/>
    <col min="4383" max="4389" width="10.7109375" style="102" customWidth="1"/>
    <col min="4390" max="4391" width="12.7109375" style="102" customWidth="1"/>
    <col min="4392" max="4394" width="10.7109375" style="102" customWidth="1"/>
    <col min="4395" max="4632" width="9.140625" style="102"/>
    <col min="4633" max="4633" width="6" style="102" customWidth="1"/>
    <col min="4634" max="4634" width="47.42578125" style="102" customWidth="1"/>
    <col min="4635" max="4637" width="10.7109375" style="102" customWidth="1"/>
    <col min="4638" max="4638" width="12.85546875" style="102" customWidth="1"/>
    <col min="4639" max="4645" width="10.7109375" style="102" customWidth="1"/>
    <col min="4646" max="4647" width="12.7109375" style="102" customWidth="1"/>
    <col min="4648" max="4650" width="10.7109375" style="102" customWidth="1"/>
    <col min="4651" max="4888" width="9.140625" style="102"/>
    <col min="4889" max="4889" width="6" style="102" customWidth="1"/>
    <col min="4890" max="4890" width="47.42578125" style="102" customWidth="1"/>
    <col min="4891" max="4893" width="10.7109375" style="102" customWidth="1"/>
    <col min="4894" max="4894" width="12.85546875" style="102" customWidth="1"/>
    <col min="4895" max="4901" width="10.7109375" style="102" customWidth="1"/>
    <col min="4902" max="4903" width="12.7109375" style="102" customWidth="1"/>
    <col min="4904" max="4906" width="10.7109375" style="102" customWidth="1"/>
    <col min="4907" max="5144" width="9.140625" style="102"/>
    <col min="5145" max="5145" width="6" style="102" customWidth="1"/>
    <col min="5146" max="5146" width="47.42578125" style="102" customWidth="1"/>
    <col min="5147" max="5149" width="10.7109375" style="102" customWidth="1"/>
    <col min="5150" max="5150" width="12.85546875" style="102" customWidth="1"/>
    <col min="5151" max="5157" width="10.7109375" style="102" customWidth="1"/>
    <col min="5158" max="5159" width="12.7109375" style="102" customWidth="1"/>
    <col min="5160" max="5162" width="10.7109375" style="102" customWidth="1"/>
    <col min="5163" max="5400" width="9.140625" style="102"/>
    <col min="5401" max="5401" width="6" style="102" customWidth="1"/>
    <col min="5402" max="5402" width="47.42578125" style="102" customWidth="1"/>
    <col min="5403" max="5405" width="10.7109375" style="102" customWidth="1"/>
    <col min="5406" max="5406" width="12.85546875" style="102" customWidth="1"/>
    <col min="5407" max="5413" width="10.7109375" style="102" customWidth="1"/>
    <col min="5414" max="5415" width="12.7109375" style="102" customWidth="1"/>
    <col min="5416" max="5418" width="10.7109375" style="102" customWidth="1"/>
    <col min="5419" max="5656" width="9.140625" style="102"/>
    <col min="5657" max="5657" width="6" style="102" customWidth="1"/>
    <col min="5658" max="5658" width="47.42578125" style="102" customWidth="1"/>
    <col min="5659" max="5661" width="10.7109375" style="102" customWidth="1"/>
    <col min="5662" max="5662" width="12.85546875" style="102" customWidth="1"/>
    <col min="5663" max="5669" width="10.7109375" style="102" customWidth="1"/>
    <col min="5670" max="5671" width="12.7109375" style="102" customWidth="1"/>
    <col min="5672" max="5674" width="10.7109375" style="102" customWidth="1"/>
    <col min="5675" max="5912" width="9.140625" style="102"/>
    <col min="5913" max="5913" width="6" style="102" customWidth="1"/>
    <col min="5914" max="5914" width="47.42578125" style="102" customWidth="1"/>
    <col min="5915" max="5917" width="10.7109375" style="102" customWidth="1"/>
    <col min="5918" max="5918" width="12.85546875" style="102" customWidth="1"/>
    <col min="5919" max="5925" width="10.7109375" style="102" customWidth="1"/>
    <col min="5926" max="5927" width="12.7109375" style="102" customWidth="1"/>
    <col min="5928" max="5930" width="10.7109375" style="102" customWidth="1"/>
    <col min="5931" max="6168" width="9.140625" style="102"/>
    <col min="6169" max="6169" width="6" style="102" customWidth="1"/>
    <col min="6170" max="6170" width="47.42578125" style="102" customWidth="1"/>
    <col min="6171" max="6173" width="10.7109375" style="102" customWidth="1"/>
    <col min="6174" max="6174" width="12.85546875" style="102" customWidth="1"/>
    <col min="6175" max="6181" width="10.7109375" style="102" customWidth="1"/>
    <col min="6182" max="6183" width="12.7109375" style="102" customWidth="1"/>
    <col min="6184" max="6186" width="10.7109375" style="102" customWidth="1"/>
    <col min="6187" max="6424" width="9.140625" style="102"/>
    <col min="6425" max="6425" width="6" style="102" customWidth="1"/>
    <col min="6426" max="6426" width="47.42578125" style="102" customWidth="1"/>
    <col min="6427" max="6429" width="10.7109375" style="102" customWidth="1"/>
    <col min="6430" max="6430" width="12.85546875" style="102" customWidth="1"/>
    <col min="6431" max="6437" width="10.7109375" style="102" customWidth="1"/>
    <col min="6438" max="6439" width="12.7109375" style="102" customWidth="1"/>
    <col min="6440" max="6442" width="10.7109375" style="102" customWidth="1"/>
    <col min="6443" max="6680" width="9.140625" style="102"/>
    <col min="6681" max="6681" width="6" style="102" customWidth="1"/>
    <col min="6682" max="6682" width="47.42578125" style="102" customWidth="1"/>
    <col min="6683" max="6685" width="10.7109375" style="102" customWidth="1"/>
    <col min="6686" max="6686" width="12.85546875" style="102" customWidth="1"/>
    <col min="6687" max="6693" width="10.7109375" style="102" customWidth="1"/>
    <col min="6694" max="6695" width="12.7109375" style="102" customWidth="1"/>
    <col min="6696" max="6698" width="10.7109375" style="102" customWidth="1"/>
    <col min="6699" max="6936" width="9.140625" style="102"/>
    <col min="6937" max="6937" width="6" style="102" customWidth="1"/>
    <col min="6938" max="6938" width="47.42578125" style="102" customWidth="1"/>
    <col min="6939" max="6941" width="10.7109375" style="102" customWidth="1"/>
    <col min="6942" max="6942" width="12.85546875" style="102" customWidth="1"/>
    <col min="6943" max="6949" width="10.7109375" style="102" customWidth="1"/>
    <col min="6950" max="6951" width="12.7109375" style="102" customWidth="1"/>
    <col min="6952" max="6954" width="10.7109375" style="102" customWidth="1"/>
    <col min="6955" max="7192" width="9.140625" style="102"/>
    <col min="7193" max="7193" width="6" style="102" customWidth="1"/>
    <col min="7194" max="7194" width="47.42578125" style="102" customWidth="1"/>
    <col min="7195" max="7197" width="10.7109375" style="102" customWidth="1"/>
    <col min="7198" max="7198" width="12.85546875" style="102" customWidth="1"/>
    <col min="7199" max="7205" width="10.7109375" style="102" customWidth="1"/>
    <col min="7206" max="7207" width="12.7109375" style="102" customWidth="1"/>
    <col min="7208" max="7210" width="10.7109375" style="102" customWidth="1"/>
    <col min="7211" max="7448" width="9.140625" style="102"/>
    <col min="7449" max="7449" width="6" style="102" customWidth="1"/>
    <col min="7450" max="7450" width="47.42578125" style="102" customWidth="1"/>
    <col min="7451" max="7453" width="10.7109375" style="102" customWidth="1"/>
    <col min="7454" max="7454" width="12.85546875" style="102" customWidth="1"/>
    <col min="7455" max="7461" width="10.7109375" style="102" customWidth="1"/>
    <col min="7462" max="7463" width="12.7109375" style="102" customWidth="1"/>
    <col min="7464" max="7466" width="10.7109375" style="102" customWidth="1"/>
    <col min="7467" max="7704" width="9.140625" style="102"/>
    <col min="7705" max="7705" width="6" style="102" customWidth="1"/>
    <col min="7706" max="7706" width="47.42578125" style="102" customWidth="1"/>
    <col min="7707" max="7709" width="10.7109375" style="102" customWidth="1"/>
    <col min="7710" max="7710" width="12.85546875" style="102" customWidth="1"/>
    <col min="7711" max="7717" width="10.7109375" style="102" customWidth="1"/>
    <col min="7718" max="7719" width="12.7109375" style="102" customWidth="1"/>
    <col min="7720" max="7722" width="10.7109375" style="102" customWidth="1"/>
    <col min="7723" max="7960" width="9.140625" style="102"/>
    <col min="7961" max="7961" width="6" style="102" customWidth="1"/>
    <col min="7962" max="7962" width="47.42578125" style="102" customWidth="1"/>
    <col min="7963" max="7965" width="10.7109375" style="102" customWidth="1"/>
    <col min="7966" max="7966" width="12.85546875" style="102" customWidth="1"/>
    <col min="7967" max="7973" width="10.7109375" style="102" customWidth="1"/>
    <col min="7974" max="7975" width="12.7109375" style="102" customWidth="1"/>
    <col min="7976" max="7978" width="10.7109375" style="102" customWidth="1"/>
    <col min="7979" max="8216" width="9.140625" style="102"/>
    <col min="8217" max="8217" width="6" style="102" customWidth="1"/>
    <col min="8218" max="8218" width="47.42578125" style="102" customWidth="1"/>
    <col min="8219" max="8221" width="10.7109375" style="102" customWidth="1"/>
    <col min="8222" max="8222" width="12.85546875" style="102" customWidth="1"/>
    <col min="8223" max="8229" width="10.7109375" style="102" customWidth="1"/>
    <col min="8230" max="8231" width="12.7109375" style="102" customWidth="1"/>
    <col min="8232" max="8234" width="10.7109375" style="102" customWidth="1"/>
    <col min="8235" max="8472" width="9.140625" style="102"/>
    <col min="8473" max="8473" width="6" style="102" customWidth="1"/>
    <col min="8474" max="8474" width="47.42578125" style="102" customWidth="1"/>
    <col min="8475" max="8477" width="10.7109375" style="102" customWidth="1"/>
    <col min="8478" max="8478" width="12.85546875" style="102" customWidth="1"/>
    <col min="8479" max="8485" width="10.7109375" style="102" customWidth="1"/>
    <col min="8486" max="8487" width="12.7109375" style="102" customWidth="1"/>
    <col min="8488" max="8490" width="10.7109375" style="102" customWidth="1"/>
    <col min="8491" max="8728" width="9.140625" style="102"/>
    <col min="8729" max="8729" width="6" style="102" customWidth="1"/>
    <col min="8730" max="8730" width="47.42578125" style="102" customWidth="1"/>
    <col min="8731" max="8733" width="10.7109375" style="102" customWidth="1"/>
    <col min="8734" max="8734" width="12.85546875" style="102" customWidth="1"/>
    <col min="8735" max="8741" width="10.7109375" style="102" customWidth="1"/>
    <col min="8742" max="8743" width="12.7109375" style="102" customWidth="1"/>
    <col min="8744" max="8746" width="10.7109375" style="102" customWidth="1"/>
    <col min="8747" max="8984" width="9.140625" style="102"/>
    <col min="8985" max="8985" width="6" style="102" customWidth="1"/>
    <col min="8986" max="8986" width="47.42578125" style="102" customWidth="1"/>
    <col min="8987" max="8989" width="10.7109375" style="102" customWidth="1"/>
    <col min="8990" max="8990" width="12.85546875" style="102" customWidth="1"/>
    <col min="8991" max="8997" width="10.7109375" style="102" customWidth="1"/>
    <col min="8998" max="8999" width="12.7109375" style="102" customWidth="1"/>
    <col min="9000" max="9002" width="10.7109375" style="102" customWidth="1"/>
    <col min="9003" max="9240" width="9.140625" style="102"/>
    <col min="9241" max="9241" width="6" style="102" customWidth="1"/>
    <col min="9242" max="9242" width="47.42578125" style="102" customWidth="1"/>
    <col min="9243" max="9245" width="10.7109375" style="102" customWidth="1"/>
    <col min="9246" max="9246" width="12.85546875" style="102" customWidth="1"/>
    <col min="9247" max="9253" width="10.7109375" style="102" customWidth="1"/>
    <col min="9254" max="9255" width="12.7109375" style="102" customWidth="1"/>
    <col min="9256" max="9258" width="10.7109375" style="102" customWidth="1"/>
    <col min="9259" max="9496" width="9.140625" style="102"/>
    <col min="9497" max="9497" width="6" style="102" customWidth="1"/>
    <col min="9498" max="9498" width="47.42578125" style="102" customWidth="1"/>
    <col min="9499" max="9501" width="10.7109375" style="102" customWidth="1"/>
    <col min="9502" max="9502" width="12.85546875" style="102" customWidth="1"/>
    <col min="9503" max="9509" width="10.7109375" style="102" customWidth="1"/>
    <col min="9510" max="9511" width="12.7109375" style="102" customWidth="1"/>
    <col min="9512" max="9514" width="10.7109375" style="102" customWidth="1"/>
    <col min="9515" max="9752" width="9.140625" style="102"/>
    <col min="9753" max="9753" width="6" style="102" customWidth="1"/>
    <col min="9754" max="9754" width="47.42578125" style="102" customWidth="1"/>
    <col min="9755" max="9757" width="10.7109375" style="102" customWidth="1"/>
    <col min="9758" max="9758" width="12.85546875" style="102" customWidth="1"/>
    <col min="9759" max="9765" width="10.7109375" style="102" customWidth="1"/>
    <col min="9766" max="9767" width="12.7109375" style="102" customWidth="1"/>
    <col min="9768" max="9770" width="10.7109375" style="102" customWidth="1"/>
    <col min="9771" max="10008" width="9.140625" style="102"/>
    <col min="10009" max="10009" width="6" style="102" customWidth="1"/>
    <col min="10010" max="10010" width="47.42578125" style="102" customWidth="1"/>
    <col min="10011" max="10013" width="10.7109375" style="102" customWidth="1"/>
    <col min="10014" max="10014" width="12.85546875" style="102" customWidth="1"/>
    <col min="10015" max="10021" width="10.7109375" style="102" customWidth="1"/>
    <col min="10022" max="10023" width="12.7109375" style="102" customWidth="1"/>
    <col min="10024" max="10026" width="10.7109375" style="102" customWidth="1"/>
    <col min="10027" max="10264" width="9.140625" style="102"/>
    <col min="10265" max="10265" width="6" style="102" customWidth="1"/>
    <col min="10266" max="10266" width="47.42578125" style="102" customWidth="1"/>
    <col min="10267" max="10269" width="10.7109375" style="102" customWidth="1"/>
    <col min="10270" max="10270" width="12.85546875" style="102" customWidth="1"/>
    <col min="10271" max="10277" width="10.7109375" style="102" customWidth="1"/>
    <col min="10278" max="10279" width="12.7109375" style="102" customWidth="1"/>
    <col min="10280" max="10282" width="10.7109375" style="102" customWidth="1"/>
    <col min="10283" max="10520" width="9.140625" style="102"/>
    <col min="10521" max="10521" width="6" style="102" customWidth="1"/>
    <col min="10522" max="10522" width="47.42578125" style="102" customWidth="1"/>
    <col min="10523" max="10525" width="10.7109375" style="102" customWidth="1"/>
    <col min="10526" max="10526" width="12.85546875" style="102" customWidth="1"/>
    <col min="10527" max="10533" width="10.7109375" style="102" customWidth="1"/>
    <col min="10534" max="10535" width="12.7109375" style="102" customWidth="1"/>
    <col min="10536" max="10538" width="10.7109375" style="102" customWidth="1"/>
    <col min="10539" max="10776" width="9.140625" style="102"/>
    <col min="10777" max="10777" width="6" style="102" customWidth="1"/>
    <col min="10778" max="10778" width="47.42578125" style="102" customWidth="1"/>
    <col min="10779" max="10781" width="10.7109375" style="102" customWidth="1"/>
    <col min="10782" max="10782" width="12.85546875" style="102" customWidth="1"/>
    <col min="10783" max="10789" width="10.7109375" style="102" customWidth="1"/>
    <col min="10790" max="10791" width="12.7109375" style="102" customWidth="1"/>
    <col min="10792" max="10794" width="10.7109375" style="102" customWidth="1"/>
    <col min="10795" max="11032" width="9.140625" style="102"/>
    <col min="11033" max="11033" width="6" style="102" customWidth="1"/>
    <col min="11034" max="11034" width="47.42578125" style="102" customWidth="1"/>
    <col min="11035" max="11037" width="10.7109375" style="102" customWidth="1"/>
    <col min="11038" max="11038" width="12.85546875" style="102" customWidth="1"/>
    <col min="11039" max="11045" width="10.7109375" style="102" customWidth="1"/>
    <col min="11046" max="11047" width="12.7109375" style="102" customWidth="1"/>
    <col min="11048" max="11050" width="10.7109375" style="102" customWidth="1"/>
    <col min="11051" max="11288" width="9.140625" style="102"/>
    <col min="11289" max="11289" width="6" style="102" customWidth="1"/>
    <col min="11290" max="11290" width="47.42578125" style="102" customWidth="1"/>
    <col min="11291" max="11293" width="10.7109375" style="102" customWidth="1"/>
    <col min="11294" max="11294" width="12.85546875" style="102" customWidth="1"/>
    <col min="11295" max="11301" width="10.7109375" style="102" customWidth="1"/>
    <col min="11302" max="11303" width="12.7109375" style="102" customWidth="1"/>
    <col min="11304" max="11306" width="10.7109375" style="102" customWidth="1"/>
    <col min="11307" max="11544" width="9.140625" style="102"/>
    <col min="11545" max="11545" width="6" style="102" customWidth="1"/>
    <col min="11546" max="11546" width="47.42578125" style="102" customWidth="1"/>
    <col min="11547" max="11549" width="10.7109375" style="102" customWidth="1"/>
    <col min="11550" max="11550" width="12.85546875" style="102" customWidth="1"/>
    <col min="11551" max="11557" width="10.7109375" style="102" customWidth="1"/>
    <col min="11558" max="11559" width="12.7109375" style="102" customWidth="1"/>
    <col min="11560" max="11562" width="10.7109375" style="102" customWidth="1"/>
    <col min="11563" max="11800" width="9.140625" style="102"/>
    <col min="11801" max="11801" width="6" style="102" customWidth="1"/>
    <col min="11802" max="11802" width="47.42578125" style="102" customWidth="1"/>
    <col min="11803" max="11805" width="10.7109375" style="102" customWidth="1"/>
    <col min="11806" max="11806" width="12.85546875" style="102" customWidth="1"/>
    <col min="11807" max="11813" width="10.7109375" style="102" customWidth="1"/>
    <col min="11814" max="11815" width="12.7109375" style="102" customWidth="1"/>
    <col min="11816" max="11818" width="10.7109375" style="102" customWidth="1"/>
    <col min="11819" max="12056" width="9.140625" style="102"/>
    <col min="12057" max="12057" width="6" style="102" customWidth="1"/>
    <col min="12058" max="12058" width="47.42578125" style="102" customWidth="1"/>
    <col min="12059" max="12061" width="10.7109375" style="102" customWidth="1"/>
    <col min="12062" max="12062" width="12.85546875" style="102" customWidth="1"/>
    <col min="12063" max="12069" width="10.7109375" style="102" customWidth="1"/>
    <col min="12070" max="12071" width="12.7109375" style="102" customWidth="1"/>
    <col min="12072" max="12074" width="10.7109375" style="102" customWidth="1"/>
    <col min="12075" max="12312" width="9.140625" style="102"/>
    <col min="12313" max="12313" width="6" style="102" customWidth="1"/>
    <col min="12314" max="12314" width="47.42578125" style="102" customWidth="1"/>
    <col min="12315" max="12317" width="10.7109375" style="102" customWidth="1"/>
    <col min="12318" max="12318" width="12.85546875" style="102" customWidth="1"/>
    <col min="12319" max="12325" width="10.7109375" style="102" customWidth="1"/>
    <col min="12326" max="12327" width="12.7109375" style="102" customWidth="1"/>
    <col min="12328" max="12330" width="10.7109375" style="102" customWidth="1"/>
    <col min="12331" max="12568" width="9.140625" style="102"/>
    <col min="12569" max="12569" width="6" style="102" customWidth="1"/>
    <col min="12570" max="12570" width="47.42578125" style="102" customWidth="1"/>
    <col min="12571" max="12573" width="10.7109375" style="102" customWidth="1"/>
    <col min="12574" max="12574" width="12.85546875" style="102" customWidth="1"/>
    <col min="12575" max="12581" width="10.7109375" style="102" customWidth="1"/>
    <col min="12582" max="12583" width="12.7109375" style="102" customWidth="1"/>
    <col min="12584" max="12586" width="10.7109375" style="102" customWidth="1"/>
    <col min="12587" max="12824" width="9.140625" style="102"/>
    <col min="12825" max="12825" width="6" style="102" customWidth="1"/>
    <col min="12826" max="12826" width="47.42578125" style="102" customWidth="1"/>
    <col min="12827" max="12829" width="10.7109375" style="102" customWidth="1"/>
    <col min="12830" max="12830" width="12.85546875" style="102" customWidth="1"/>
    <col min="12831" max="12837" width="10.7109375" style="102" customWidth="1"/>
    <col min="12838" max="12839" width="12.7109375" style="102" customWidth="1"/>
    <col min="12840" max="12842" width="10.7109375" style="102" customWidth="1"/>
    <col min="12843" max="13080" width="9.140625" style="102"/>
    <col min="13081" max="13081" width="6" style="102" customWidth="1"/>
    <col min="13082" max="13082" width="47.42578125" style="102" customWidth="1"/>
    <col min="13083" max="13085" width="10.7109375" style="102" customWidth="1"/>
    <col min="13086" max="13086" width="12.85546875" style="102" customWidth="1"/>
    <col min="13087" max="13093" width="10.7109375" style="102" customWidth="1"/>
    <col min="13094" max="13095" width="12.7109375" style="102" customWidth="1"/>
    <col min="13096" max="13098" width="10.7109375" style="102" customWidth="1"/>
    <col min="13099" max="13336" width="9.140625" style="102"/>
    <col min="13337" max="13337" width="6" style="102" customWidth="1"/>
    <col min="13338" max="13338" width="47.42578125" style="102" customWidth="1"/>
    <col min="13339" max="13341" width="10.7109375" style="102" customWidth="1"/>
    <col min="13342" max="13342" width="12.85546875" style="102" customWidth="1"/>
    <col min="13343" max="13349" width="10.7109375" style="102" customWidth="1"/>
    <col min="13350" max="13351" width="12.7109375" style="102" customWidth="1"/>
    <col min="13352" max="13354" width="10.7109375" style="102" customWidth="1"/>
    <col min="13355" max="13592" width="9.140625" style="102"/>
    <col min="13593" max="13593" width="6" style="102" customWidth="1"/>
    <col min="13594" max="13594" width="47.42578125" style="102" customWidth="1"/>
    <col min="13595" max="13597" width="10.7109375" style="102" customWidth="1"/>
    <col min="13598" max="13598" width="12.85546875" style="102" customWidth="1"/>
    <col min="13599" max="13605" width="10.7109375" style="102" customWidth="1"/>
    <col min="13606" max="13607" width="12.7109375" style="102" customWidth="1"/>
    <col min="13608" max="13610" width="10.7109375" style="102" customWidth="1"/>
    <col min="13611" max="13848" width="9.140625" style="102"/>
    <col min="13849" max="13849" width="6" style="102" customWidth="1"/>
    <col min="13850" max="13850" width="47.42578125" style="102" customWidth="1"/>
    <col min="13851" max="13853" width="10.7109375" style="102" customWidth="1"/>
    <col min="13854" max="13854" width="12.85546875" style="102" customWidth="1"/>
    <col min="13855" max="13861" width="10.7109375" style="102" customWidth="1"/>
    <col min="13862" max="13863" width="12.7109375" style="102" customWidth="1"/>
    <col min="13864" max="13866" width="10.7109375" style="102" customWidth="1"/>
    <col min="13867" max="14104" width="9.140625" style="102"/>
    <col min="14105" max="14105" width="6" style="102" customWidth="1"/>
    <col min="14106" max="14106" width="47.42578125" style="102" customWidth="1"/>
    <col min="14107" max="14109" width="10.7109375" style="102" customWidth="1"/>
    <col min="14110" max="14110" width="12.85546875" style="102" customWidth="1"/>
    <col min="14111" max="14117" width="10.7109375" style="102" customWidth="1"/>
    <col min="14118" max="14119" width="12.7109375" style="102" customWidth="1"/>
    <col min="14120" max="14122" width="10.7109375" style="102" customWidth="1"/>
    <col min="14123" max="14360" width="9.140625" style="102"/>
    <col min="14361" max="14361" width="6" style="102" customWidth="1"/>
    <col min="14362" max="14362" width="47.42578125" style="102" customWidth="1"/>
    <col min="14363" max="14365" width="10.7109375" style="102" customWidth="1"/>
    <col min="14366" max="14366" width="12.85546875" style="102" customWidth="1"/>
    <col min="14367" max="14373" width="10.7109375" style="102" customWidth="1"/>
    <col min="14374" max="14375" width="12.7109375" style="102" customWidth="1"/>
    <col min="14376" max="14378" width="10.7109375" style="102" customWidth="1"/>
    <col min="14379" max="14616" width="9.140625" style="102"/>
    <col min="14617" max="14617" width="6" style="102" customWidth="1"/>
    <col min="14618" max="14618" width="47.42578125" style="102" customWidth="1"/>
    <col min="14619" max="14621" width="10.7109375" style="102" customWidth="1"/>
    <col min="14622" max="14622" width="12.85546875" style="102" customWidth="1"/>
    <col min="14623" max="14629" width="10.7109375" style="102" customWidth="1"/>
    <col min="14630" max="14631" width="12.7109375" style="102" customWidth="1"/>
    <col min="14632" max="14634" width="10.7109375" style="102" customWidth="1"/>
    <col min="14635" max="14872" width="9.140625" style="102"/>
    <col min="14873" max="14873" width="6" style="102" customWidth="1"/>
    <col min="14874" max="14874" width="47.42578125" style="102" customWidth="1"/>
    <col min="14875" max="14877" width="10.7109375" style="102" customWidth="1"/>
    <col min="14878" max="14878" width="12.85546875" style="102" customWidth="1"/>
    <col min="14879" max="14885" width="10.7109375" style="102" customWidth="1"/>
    <col min="14886" max="14887" width="12.7109375" style="102" customWidth="1"/>
    <col min="14888" max="14890" width="10.7109375" style="102" customWidth="1"/>
    <col min="14891" max="15128" width="9.140625" style="102"/>
    <col min="15129" max="15129" width="6" style="102" customWidth="1"/>
    <col min="15130" max="15130" width="47.42578125" style="102" customWidth="1"/>
    <col min="15131" max="15133" width="10.7109375" style="102" customWidth="1"/>
    <col min="15134" max="15134" width="12.85546875" style="102" customWidth="1"/>
    <col min="15135" max="15141" width="10.7109375" style="102" customWidth="1"/>
    <col min="15142" max="15143" width="12.7109375" style="102" customWidth="1"/>
    <col min="15144" max="15146" width="10.7109375" style="102" customWidth="1"/>
    <col min="15147" max="15384" width="9.140625" style="102"/>
    <col min="15385" max="15385" width="6" style="102" customWidth="1"/>
    <col min="15386" max="15386" width="47.42578125" style="102" customWidth="1"/>
    <col min="15387" max="15389" width="10.7109375" style="102" customWidth="1"/>
    <col min="15390" max="15390" width="12.85546875" style="102" customWidth="1"/>
    <col min="15391" max="15397" width="10.7109375" style="102" customWidth="1"/>
    <col min="15398" max="15399" width="12.7109375" style="102" customWidth="1"/>
    <col min="15400" max="15402" width="10.7109375" style="102" customWidth="1"/>
    <col min="15403" max="15640" width="9.140625" style="102"/>
    <col min="15641" max="15641" width="6" style="102" customWidth="1"/>
    <col min="15642" max="15642" width="47.42578125" style="102" customWidth="1"/>
    <col min="15643" max="15645" width="10.7109375" style="102" customWidth="1"/>
    <col min="15646" max="15646" width="12.85546875" style="102" customWidth="1"/>
    <col min="15647" max="15653" width="10.7109375" style="102" customWidth="1"/>
    <col min="15654" max="15655" width="12.7109375" style="102" customWidth="1"/>
    <col min="15656" max="15658" width="10.7109375" style="102" customWidth="1"/>
    <col min="15659" max="15896" width="9.140625" style="102"/>
    <col min="15897" max="15897" width="6" style="102" customWidth="1"/>
    <col min="15898" max="15898" width="47.42578125" style="102" customWidth="1"/>
    <col min="15899" max="15901" width="10.7109375" style="102" customWidth="1"/>
    <col min="15902" max="15902" width="12.85546875" style="102" customWidth="1"/>
    <col min="15903" max="15909" width="10.7109375" style="102" customWidth="1"/>
    <col min="15910" max="15911" width="12.7109375" style="102" customWidth="1"/>
    <col min="15912" max="15914" width="10.7109375" style="102" customWidth="1"/>
    <col min="15915" max="16152" width="9.140625" style="102"/>
    <col min="16153" max="16153" width="6" style="102" customWidth="1"/>
    <col min="16154" max="16154" width="47.42578125" style="102" customWidth="1"/>
    <col min="16155" max="16157" width="10.7109375" style="102" customWidth="1"/>
    <col min="16158" max="16158" width="12.85546875" style="102" customWidth="1"/>
    <col min="16159" max="16165" width="10.7109375" style="102" customWidth="1"/>
    <col min="16166" max="16167" width="12.7109375" style="102" customWidth="1"/>
    <col min="16168" max="16170" width="10.7109375" style="102" customWidth="1"/>
    <col min="16171" max="16384" width="9.140625" style="102"/>
  </cols>
  <sheetData>
    <row r="1" spans="1:42">
      <c r="AP1" s="48" t="s">
        <v>104</v>
      </c>
    </row>
    <row r="2" spans="1:42" hidden="1"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260"/>
      <c r="AB2" s="1260"/>
      <c r="AC2" s="1260"/>
      <c r="AD2" s="1260"/>
      <c r="AE2" s="1260"/>
      <c r="AF2" s="1260"/>
      <c r="AG2" s="1260"/>
      <c r="AH2" s="1260"/>
      <c r="AI2" s="1260"/>
      <c r="AJ2" s="1260"/>
      <c r="AK2" s="1260"/>
      <c r="AL2" s="570"/>
      <c r="AM2" s="570"/>
      <c r="AN2" s="570"/>
      <c r="AP2" s="46" t="s">
        <v>1</v>
      </c>
    </row>
    <row r="3" spans="1:42" hidden="1"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5"/>
      <c r="AM3" s="105"/>
      <c r="AN3" s="105"/>
      <c r="AP3" s="46" t="s">
        <v>2</v>
      </c>
    </row>
    <row r="4" spans="1:42"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7"/>
      <c r="AM4" s="107"/>
      <c r="AN4" s="107"/>
    </row>
    <row r="5" spans="1:42" ht="39" customHeight="1">
      <c r="A5" s="1261" t="s">
        <v>338</v>
      </c>
      <c r="B5" s="1262"/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  <c r="S5" s="1262"/>
      <c r="T5" s="1262"/>
      <c r="U5" s="1262"/>
      <c r="V5" s="1262"/>
      <c r="W5" s="1262"/>
      <c r="X5" s="1262"/>
      <c r="Y5" s="1262"/>
      <c r="Z5" s="1262"/>
      <c r="AA5" s="1262"/>
      <c r="AB5" s="1262"/>
      <c r="AC5" s="1262"/>
      <c r="AD5" s="1262"/>
      <c r="AE5" s="1262"/>
      <c r="AF5" s="1262"/>
      <c r="AG5" s="1262"/>
      <c r="AH5" s="1262"/>
      <c r="AI5" s="1262"/>
      <c r="AJ5" s="1262"/>
      <c r="AK5" s="1262"/>
      <c r="AL5" s="1262"/>
      <c r="AM5" s="1262"/>
      <c r="AN5" s="1262"/>
      <c r="AO5" s="1262"/>
      <c r="AP5" s="1262"/>
    </row>
    <row r="6" spans="1:42" ht="18.7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</row>
    <row r="7" spans="1:42" ht="18.7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50" t="s">
        <v>105</v>
      </c>
    </row>
    <row r="8" spans="1:42" ht="35.25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244" t="s">
        <v>364</v>
      </c>
      <c r="AG8" s="1244"/>
      <c r="AH8" s="1244"/>
      <c r="AI8" s="1244"/>
      <c r="AJ8" s="1244"/>
      <c r="AK8" s="1244"/>
      <c r="AL8" s="1244"/>
      <c r="AM8" s="1244"/>
      <c r="AN8" s="1244"/>
      <c r="AO8" s="1244"/>
      <c r="AP8" s="1244"/>
    </row>
    <row r="9" spans="1:42" ht="18.75">
      <c r="A9" s="108"/>
      <c r="B9" s="108"/>
      <c r="C9" s="108"/>
      <c r="D9" s="108"/>
      <c r="E9" s="108"/>
      <c r="F9" s="108"/>
      <c r="G9" s="108" t="s">
        <v>262</v>
      </c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50" t="s">
        <v>363</v>
      </c>
    </row>
    <row r="10" spans="1:42" ht="18.75">
      <c r="A10" s="108"/>
      <c r="B10" s="108"/>
      <c r="C10" s="108"/>
      <c r="D10" s="108"/>
      <c r="E10" s="108"/>
      <c r="F10" s="108"/>
      <c r="G10" s="108"/>
      <c r="H10" s="108" t="s">
        <v>262</v>
      </c>
      <c r="I10" s="108"/>
      <c r="J10" s="108"/>
      <c r="K10" s="759"/>
      <c r="L10" s="759"/>
      <c r="M10" s="108"/>
      <c r="N10" s="108"/>
      <c r="O10" s="108"/>
      <c r="P10" s="108"/>
      <c r="Q10" s="108"/>
      <c r="R10" s="108"/>
      <c r="S10" s="108"/>
      <c r="T10" s="108"/>
      <c r="U10" s="108"/>
      <c r="V10" s="108" t="s">
        <v>262</v>
      </c>
      <c r="W10" s="108"/>
      <c r="X10" s="108"/>
      <c r="Y10" s="108"/>
      <c r="Z10" s="108"/>
      <c r="AA10" s="108"/>
      <c r="AB10" s="108"/>
      <c r="AC10" s="108"/>
      <c r="AD10" s="108"/>
      <c r="AE10" s="108" t="s">
        <v>262</v>
      </c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2" t="s">
        <v>280</v>
      </c>
    </row>
    <row r="11" spans="1:42" ht="15.7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760"/>
      <c r="L11" s="760"/>
      <c r="M11" s="758">
        <f t="shared" ref="M11:N11" si="0">M18-M10</f>
        <v>0</v>
      </c>
      <c r="N11" s="758">
        <f t="shared" si="0"/>
        <v>0</v>
      </c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P11" s="52" t="s">
        <v>7</v>
      </c>
    </row>
    <row r="12" spans="1:42" ht="15.75" thickBot="1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</row>
    <row r="13" spans="1:42" ht="14.25" customHeight="1" thickBot="1">
      <c r="A13" s="1263" t="s">
        <v>106</v>
      </c>
      <c r="B13" s="1263" t="s">
        <v>107</v>
      </c>
      <c r="C13" s="1266" t="s">
        <v>108</v>
      </c>
      <c r="D13" s="1267"/>
      <c r="E13" s="1267"/>
      <c r="F13" s="1267"/>
      <c r="G13" s="1267"/>
      <c r="H13" s="1267"/>
      <c r="I13" s="1267"/>
      <c r="J13" s="1267"/>
      <c r="K13" s="1267"/>
      <c r="L13" s="1267"/>
      <c r="M13" s="1267"/>
      <c r="N13" s="1267"/>
      <c r="O13" s="1267"/>
      <c r="P13" s="1267"/>
      <c r="Q13" s="1267"/>
      <c r="R13" s="1267"/>
      <c r="S13" s="1267"/>
      <c r="T13" s="1267"/>
      <c r="U13" s="1267"/>
      <c r="V13" s="1268"/>
      <c r="W13" s="1266" t="s">
        <v>109</v>
      </c>
      <c r="X13" s="1267"/>
      <c r="Y13" s="1267"/>
      <c r="Z13" s="1267"/>
      <c r="AA13" s="1267"/>
      <c r="AB13" s="1267"/>
      <c r="AC13" s="1267"/>
      <c r="AD13" s="1267"/>
      <c r="AE13" s="1267"/>
      <c r="AF13" s="1267"/>
      <c r="AG13" s="1267"/>
      <c r="AH13" s="1267"/>
      <c r="AI13" s="1267"/>
      <c r="AJ13" s="1267"/>
      <c r="AK13" s="1267"/>
      <c r="AL13" s="1267"/>
      <c r="AM13" s="1267"/>
      <c r="AN13" s="1267"/>
      <c r="AO13" s="1267"/>
      <c r="AP13" s="1268"/>
    </row>
    <row r="14" spans="1:42" ht="15" customHeight="1">
      <c r="A14" s="1264"/>
      <c r="B14" s="1264"/>
      <c r="C14" s="1269" t="s">
        <v>110</v>
      </c>
      <c r="D14" s="1270"/>
      <c r="E14" s="1270"/>
      <c r="F14" s="1270"/>
      <c r="G14" s="1270"/>
      <c r="H14" s="1270"/>
      <c r="I14" s="1270"/>
      <c r="J14" s="1270"/>
      <c r="K14" s="1270"/>
      <c r="L14" s="1271"/>
      <c r="M14" s="1269" t="s">
        <v>27</v>
      </c>
      <c r="N14" s="1270"/>
      <c r="O14" s="1270"/>
      <c r="P14" s="1270"/>
      <c r="Q14" s="1270"/>
      <c r="R14" s="1270"/>
      <c r="S14" s="1270"/>
      <c r="T14" s="1270"/>
      <c r="U14" s="1270"/>
      <c r="V14" s="1271"/>
      <c r="W14" s="1270" t="s">
        <v>110</v>
      </c>
      <c r="X14" s="1270"/>
      <c r="Y14" s="1270"/>
      <c r="Z14" s="1270"/>
      <c r="AA14" s="1270"/>
      <c r="AB14" s="1270"/>
      <c r="AC14" s="1270"/>
      <c r="AD14" s="1270"/>
      <c r="AE14" s="1270"/>
      <c r="AF14" s="1271"/>
      <c r="AG14" s="1269" t="s">
        <v>27</v>
      </c>
      <c r="AH14" s="1270"/>
      <c r="AI14" s="1270"/>
      <c r="AJ14" s="1270"/>
      <c r="AK14" s="1270"/>
      <c r="AL14" s="1270"/>
      <c r="AM14" s="1270"/>
      <c r="AN14" s="1270"/>
      <c r="AO14" s="1270"/>
      <c r="AP14" s="1271"/>
    </row>
    <row r="15" spans="1:42" ht="12.75">
      <c r="A15" s="1264"/>
      <c r="B15" s="1264"/>
      <c r="C15" s="1128" t="s">
        <v>16</v>
      </c>
      <c r="D15" s="1130"/>
      <c r="E15" s="1130" t="s">
        <v>17</v>
      </c>
      <c r="F15" s="1130"/>
      <c r="G15" s="1130" t="s">
        <v>18</v>
      </c>
      <c r="H15" s="1130"/>
      <c r="I15" s="1130" t="s">
        <v>19</v>
      </c>
      <c r="J15" s="1130"/>
      <c r="K15" s="1130">
        <v>2014</v>
      </c>
      <c r="L15" s="1137"/>
      <c r="M15" s="1128" t="s">
        <v>16</v>
      </c>
      <c r="N15" s="1130"/>
      <c r="O15" s="1130" t="s">
        <v>17</v>
      </c>
      <c r="P15" s="1130"/>
      <c r="Q15" s="1130" t="s">
        <v>18</v>
      </c>
      <c r="R15" s="1130"/>
      <c r="S15" s="1258" t="s">
        <v>19</v>
      </c>
      <c r="T15" s="1259"/>
      <c r="U15" s="1130">
        <v>2014</v>
      </c>
      <c r="V15" s="1137"/>
      <c r="W15" s="1259" t="s">
        <v>16</v>
      </c>
      <c r="X15" s="1130"/>
      <c r="Y15" s="1130" t="s">
        <v>17</v>
      </c>
      <c r="Z15" s="1130"/>
      <c r="AA15" s="1130" t="s">
        <v>18</v>
      </c>
      <c r="AB15" s="1130"/>
      <c r="AC15" s="1258" t="s">
        <v>19</v>
      </c>
      <c r="AD15" s="1259"/>
      <c r="AE15" s="1130">
        <v>2014</v>
      </c>
      <c r="AF15" s="1137"/>
      <c r="AG15" s="1128" t="s">
        <v>16</v>
      </c>
      <c r="AH15" s="1130"/>
      <c r="AI15" s="1130" t="s">
        <v>17</v>
      </c>
      <c r="AJ15" s="1130"/>
      <c r="AK15" s="1130" t="s">
        <v>18</v>
      </c>
      <c r="AL15" s="1130"/>
      <c r="AM15" s="1258" t="s">
        <v>19</v>
      </c>
      <c r="AN15" s="1259"/>
      <c r="AO15" s="1130">
        <v>2014</v>
      </c>
      <c r="AP15" s="1137"/>
    </row>
    <row r="16" spans="1:42" ht="13.5" thickBot="1">
      <c r="A16" s="1265"/>
      <c r="B16" s="1265"/>
      <c r="C16" s="746" t="s">
        <v>111</v>
      </c>
      <c r="D16" s="747" t="s">
        <v>112</v>
      </c>
      <c r="E16" s="747" t="s">
        <v>111</v>
      </c>
      <c r="F16" s="747" t="s">
        <v>112</v>
      </c>
      <c r="G16" s="747" t="s">
        <v>111</v>
      </c>
      <c r="H16" s="747" t="s">
        <v>112</v>
      </c>
      <c r="I16" s="747" t="s">
        <v>111</v>
      </c>
      <c r="J16" s="747" t="s">
        <v>112</v>
      </c>
      <c r="K16" s="747" t="s">
        <v>111</v>
      </c>
      <c r="L16" s="748" t="s">
        <v>112</v>
      </c>
      <c r="M16" s="746" t="s">
        <v>111</v>
      </c>
      <c r="N16" s="747" t="s">
        <v>112</v>
      </c>
      <c r="O16" s="747" t="s">
        <v>111</v>
      </c>
      <c r="P16" s="747" t="s">
        <v>112</v>
      </c>
      <c r="Q16" s="747" t="s">
        <v>111</v>
      </c>
      <c r="R16" s="747" t="s">
        <v>112</v>
      </c>
      <c r="S16" s="747" t="s">
        <v>111</v>
      </c>
      <c r="T16" s="747" t="s">
        <v>112</v>
      </c>
      <c r="U16" s="747" t="s">
        <v>111</v>
      </c>
      <c r="V16" s="748" t="s">
        <v>112</v>
      </c>
      <c r="W16" s="761" t="s">
        <v>111</v>
      </c>
      <c r="X16" s="747" t="s">
        <v>112</v>
      </c>
      <c r="Y16" s="747" t="s">
        <v>111</v>
      </c>
      <c r="Z16" s="747" t="s">
        <v>112</v>
      </c>
      <c r="AA16" s="747" t="s">
        <v>111</v>
      </c>
      <c r="AB16" s="747" t="s">
        <v>112</v>
      </c>
      <c r="AC16" s="747" t="s">
        <v>111</v>
      </c>
      <c r="AD16" s="747" t="s">
        <v>112</v>
      </c>
      <c r="AE16" s="747" t="s">
        <v>111</v>
      </c>
      <c r="AF16" s="748" t="s">
        <v>112</v>
      </c>
      <c r="AG16" s="746" t="s">
        <v>111</v>
      </c>
      <c r="AH16" s="747" t="s">
        <v>112</v>
      </c>
      <c r="AI16" s="747" t="s">
        <v>111</v>
      </c>
      <c r="AJ16" s="747" t="s">
        <v>112</v>
      </c>
      <c r="AK16" s="747" t="s">
        <v>111</v>
      </c>
      <c r="AL16" s="747" t="s">
        <v>112</v>
      </c>
      <c r="AM16" s="747" t="s">
        <v>111</v>
      </c>
      <c r="AN16" s="747" t="s">
        <v>112</v>
      </c>
      <c r="AO16" s="747" t="s">
        <v>111</v>
      </c>
      <c r="AP16" s="748" t="s">
        <v>112</v>
      </c>
    </row>
    <row r="17" spans="1:46" s="781" customFormat="1" ht="13.5" thickBot="1">
      <c r="A17" s="773">
        <v>1</v>
      </c>
      <c r="B17" s="773">
        <v>2</v>
      </c>
      <c r="C17" s="774">
        <v>3</v>
      </c>
      <c r="D17" s="775">
        <v>4</v>
      </c>
      <c r="E17" s="775">
        <v>3</v>
      </c>
      <c r="F17" s="775">
        <f t="shared" ref="F17:AP17" si="1">E17+1</f>
        <v>4</v>
      </c>
      <c r="G17" s="775">
        <v>3</v>
      </c>
      <c r="H17" s="775">
        <v>4</v>
      </c>
      <c r="I17" s="775">
        <v>3</v>
      </c>
      <c r="J17" s="775">
        <v>4</v>
      </c>
      <c r="K17" s="775">
        <f>F17+1</f>
        <v>5</v>
      </c>
      <c r="L17" s="776">
        <f t="shared" si="1"/>
        <v>6</v>
      </c>
      <c r="M17" s="777">
        <v>7</v>
      </c>
      <c r="N17" s="778">
        <v>8</v>
      </c>
      <c r="O17" s="778">
        <v>7</v>
      </c>
      <c r="P17" s="778">
        <v>8</v>
      </c>
      <c r="Q17" s="778">
        <v>7</v>
      </c>
      <c r="R17" s="778">
        <v>8</v>
      </c>
      <c r="S17" s="778">
        <v>7</v>
      </c>
      <c r="T17" s="778">
        <v>8</v>
      </c>
      <c r="U17" s="778">
        <v>9</v>
      </c>
      <c r="V17" s="779">
        <v>10</v>
      </c>
      <c r="W17" s="780">
        <v>11</v>
      </c>
      <c r="X17" s="778">
        <v>12</v>
      </c>
      <c r="Y17" s="778">
        <v>11</v>
      </c>
      <c r="Z17" s="778">
        <f t="shared" ref="Z17" si="2">Y17+1</f>
        <v>12</v>
      </c>
      <c r="AA17" s="778">
        <f>V17+1</f>
        <v>11</v>
      </c>
      <c r="AB17" s="778">
        <f t="shared" si="1"/>
        <v>12</v>
      </c>
      <c r="AC17" s="778">
        <v>11</v>
      </c>
      <c r="AD17" s="778">
        <v>12</v>
      </c>
      <c r="AE17" s="778">
        <v>13</v>
      </c>
      <c r="AF17" s="779">
        <f t="shared" si="1"/>
        <v>14</v>
      </c>
      <c r="AG17" s="774">
        <v>15</v>
      </c>
      <c r="AH17" s="775">
        <f t="shared" ref="AH17" si="3">AG17+1</f>
        <v>16</v>
      </c>
      <c r="AI17" s="775">
        <v>15</v>
      </c>
      <c r="AJ17" s="775">
        <f t="shared" ref="AJ17" si="4">AI17+1</f>
        <v>16</v>
      </c>
      <c r="AK17" s="775">
        <f>AF17+1</f>
        <v>15</v>
      </c>
      <c r="AL17" s="775">
        <f t="shared" ref="AL17" si="5">AK17+1</f>
        <v>16</v>
      </c>
      <c r="AM17" s="778">
        <v>15</v>
      </c>
      <c r="AN17" s="778">
        <v>16</v>
      </c>
      <c r="AO17" s="775">
        <f>AL17+1</f>
        <v>17</v>
      </c>
      <c r="AP17" s="776">
        <f t="shared" si="1"/>
        <v>18</v>
      </c>
    </row>
    <row r="18" spans="1:46" ht="12.75">
      <c r="A18" s="749"/>
      <c r="B18" s="749" t="s">
        <v>113</v>
      </c>
      <c r="C18" s="750">
        <f t="shared" ref="C18:J18" si="6">SUM(C19:C34)</f>
        <v>0</v>
      </c>
      <c r="D18" s="751">
        <f t="shared" si="6"/>
        <v>0</v>
      </c>
      <c r="E18" s="751">
        <f t="shared" si="6"/>
        <v>0</v>
      </c>
      <c r="F18" s="751">
        <f t="shared" si="6"/>
        <v>0</v>
      </c>
      <c r="G18" s="751">
        <f t="shared" si="6"/>
        <v>5.0579999999999998</v>
      </c>
      <c r="H18" s="751">
        <f t="shared" si="6"/>
        <v>0.4</v>
      </c>
      <c r="I18" s="751">
        <f t="shared" si="6"/>
        <v>14.337999999999999</v>
      </c>
      <c r="J18" s="751">
        <f t="shared" si="6"/>
        <v>2.48</v>
      </c>
      <c r="K18" s="751">
        <f>SUM(K19:K34)</f>
        <v>19.396000000000001</v>
      </c>
      <c r="L18" s="752">
        <f t="shared" ref="L18:R18" si="7">SUM(L19:L34)</f>
        <v>2.88</v>
      </c>
      <c r="M18" s="750">
        <f t="shared" si="7"/>
        <v>0</v>
      </c>
      <c r="N18" s="751">
        <f t="shared" si="7"/>
        <v>0</v>
      </c>
      <c r="O18" s="751">
        <f t="shared" si="7"/>
        <v>0.52800000000000002</v>
      </c>
      <c r="P18" s="751">
        <f t="shared" si="7"/>
        <v>0.79</v>
      </c>
      <c r="Q18" s="751">
        <f>SUM(Q19:Q34)</f>
        <v>4.34</v>
      </c>
      <c r="R18" s="751">
        <f t="shared" si="7"/>
        <v>0</v>
      </c>
      <c r="S18" s="751">
        <f>SUM(S19:S34)</f>
        <v>0</v>
      </c>
      <c r="T18" s="751">
        <f>SUM(T19:T34)</f>
        <v>0</v>
      </c>
      <c r="U18" s="751">
        <f>SUM(U19:U34)</f>
        <v>4.8679999999999994</v>
      </c>
      <c r="V18" s="752">
        <f t="shared" ref="V18:AD18" si="8">SUM(V19:V34)</f>
        <v>0.79</v>
      </c>
      <c r="W18" s="762">
        <f>SUM(W19:W34)</f>
        <v>7.46</v>
      </c>
      <c r="X18" s="751">
        <f t="shared" si="8"/>
        <v>0</v>
      </c>
      <c r="Y18" s="751">
        <f t="shared" si="8"/>
        <v>0</v>
      </c>
      <c r="Z18" s="751">
        <f t="shared" si="8"/>
        <v>0</v>
      </c>
      <c r="AA18" s="751">
        <f t="shared" si="8"/>
        <v>3.4</v>
      </c>
      <c r="AB18" s="751">
        <f t="shared" si="8"/>
        <v>0</v>
      </c>
      <c r="AC18" s="751">
        <f t="shared" si="8"/>
        <v>0</v>
      </c>
      <c r="AD18" s="751">
        <f t="shared" si="8"/>
        <v>0</v>
      </c>
      <c r="AE18" s="751">
        <f t="shared" ref="AE18:AL18" si="9">SUM(AE19:AE34)</f>
        <v>3.4</v>
      </c>
      <c r="AF18" s="752">
        <f t="shared" si="9"/>
        <v>0</v>
      </c>
      <c r="AG18" s="750">
        <f t="shared" si="9"/>
        <v>0</v>
      </c>
      <c r="AH18" s="751">
        <f t="shared" si="9"/>
        <v>0</v>
      </c>
      <c r="AI18" s="751">
        <f t="shared" si="9"/>
        <v>0</v>
      </c>
      <c r="AJ18" s="751">
        <f t="shared" si="9"/>
        <v>0</v>
      </c>
      <c r="AK18" s="751">
        <f t="shared" si="9"/>
        <v>3.4</v>
      </c>
      <c r="AL18" s="751">
        <f t="shared" si="9"/>
        <v>0</v>
      </c>
      <c r="AM18" s="751"/>
      <c r="AN18" s="751"/>
      <c r="AO18" s="753">
        <f t="shared" ref="AO18:AP18" si="10">AG18+AI18+AK18</f>
        <v>3.4</v>
      </c>
      <c r="AP18" s="754">
        <f t="shared" si="10"/>
        <v>0</v>
      </c>
      <c r="AQ18" s="122"/>
      <c r="AR18" s="122"/>
      <c r="AS18" s="122"/>
      <c r="AT18" s="122"/>
    </row>
    <row r="19" spans="1:46" ht="27.75" customHeight="1">
      <c r="A19" s="853">
        <v>1</v>
      </c>
      <c r="B19" s="477" t="s">
        <v>228</v>
      </c>
      <c r="C19" s="755">
        <v>0</v>
      </c>
      <c r="D19" s="577">
        <v>0</v>
      </c>
      <c r="E19" s="577">
        <v>0</v>
      </c>
      <c r="F19" s="577">
        <v>0</v>
      </c>
      <c r="G19" s="577">
        <v>3.73</v>
      </c>
      <c r="H19" s="577">
        <v>0</v>
      </c>
      <c r="I19" s="577">
        <v>0</v>
      </c>
      <c r="J19" s="577">
        <v>0</v>
      </c>
      <c r="K19" s="367">
        <f>C19+E19+G19+I19</f>
        <v>3.73</v>
      </c>
      <c r="L19" s="370">
        <f>D19+F19+H19+J19</f>
        <v>0</v>
      </c>
      <c r="M19" s="755">
        <v>0</v>
      </c>
      <c r="N19" s="577">
        <v>0</v>
      </c>
      <c r="O19" s="577">
        <v>0</v>
      </c>
      <c r="P19" s="577">
        <v>0</v>
      </c>
      <c r="Q19" s="577">
        <v>3.73</v>
      </c>
      <c r="R19" s="577">
        <v>0</v>
      </c>
      <c r="S19" s="577"/>
      <c r="T19" s="577"/>
      <c r="U19" s="367">
        <f>M19+O19+Q19+S19</f>
        <v>3.73</v>
      </c>
      <c r="V19" s="370">
        <f t="shared" ref="V19:X19" si="11">N19+P19+R19+T19</f>
        <v>0</v>
      </c>
      <c r="W19" s="608">
        <f t="shared" si="11"/>
        <v>7.46</v>
      </c>
      <c r="X19" s="367">
        <f t="shared" si="11"/>
        <v>0</v>
      </c>
      <c r="Y19" s="577"/>
      <c r="Z19" s="577"/>
      <c r="AA19" s="577">
        <v>3.4</v>
      </c>
      <c r="AB19" s="577">
        <v>0</v>
      </c>
      <c r="AC19" s="577"/>
      <c r="AD19" s="577"/>
      <c r="AE19" s="367">
        <v>3.4</v>
      </c>
      <c r="AF19" s="455">
        <v>0</v>
      </c>
      <c r="AG19" s="755">
        <v>0</v>
      </c>
      <c r="AH19" s="577">
        <v>0</v>
      </c>
      <c r="AI19" s="577"/>
      <c r="AJ19" s="577"/>
      <c r="AK19" s="577">
        <v>3.4</v>
      </c>
      <c r="AL19" s="577">
        <v>0</v>
      </c>
      <c r="AM19" s="577"/>
      <c r="AN19" s="577"/>
      <c r="AO19" s="577">
        <v>3.4</v>
      </c>
      <c r="AP19" s="93">
        <v>0</v>
      </c>
    </row>
    <row r="20" spans="1:46" ht="38.25">
      <c r="A20" s="853">
        <v>2</v>
      </c>
      <c r="B20" s="477" t="s">
        <v>232</v>
      </c>
      <c r="C20" s="755">
        <v>0</v>
      </c>
      <c r="D20" s="577">
        <v>0</v>
      </c>
      <c r="E20" s="577">
        <v>0</v>
      </c>
      <c r="F20" s="577">
        <v>0</v>
      </c>
      <c r="G20" s="577">
        <v>0</v>
      </c>
      <c r="H20" s="465">
        <v>0</v>
      </c>
      <c r="I20" s="577">
        <v>0</v>
      </c>
      <c r="J20" s="465">
        <v>0</v>
      </c>
      <c r="K20" s="367">
        <f t="shared" ref="K20:K34" si="12">C20+E20+G20+I20</f>
        <v>0</v>
      </c>
      <c r="L20" s="370">
        <f t="shared" ref="L20:L34" si="13">D20+F20+H20+J20</f>
        <v>0</v>
      </c>
      <c r="M20" s="755">
        <v>0</v>
      </c>
      <c r="N20" s="577">
        <v>0</v>
      </c>
      <c r="O20" s="577">
        <v>0</v>
      </c>
      <c r="P20" s="577">
        <v>0</v>
      </c>
      <c r="Q20" s="577">
        <v>0</v>
      </c>
      <c r="R20" s="577">
        <v>0</v>
      </c>
      <c r="S20" s="577"/>
      <c r="T20" s="577"/>
      <c r="U20" s="367">
        <f t="shared" ref="U20:U34" si="14">M20+O20+Q20+S20</f>
        <v>0</v>
      </c>
      <c r="V20" s="370">
        <f t="shared" ref="V20:V34" si="15">N20+P20+R20+T20</f>
        <v>0</v>
      </c>
      <c r="W20" s="763">
        <v>0</v>
      </c>
      <c r="X20" s="577">
        <v>0</v>
      </c>
      <c r="Y20" s="577"/>
      <c r="Z20" s="577"/>
      <c r="AA20" s="577">
        <v>0</v>
      </c>
      <c r="AB20" s="577">
        <v>0</v>
      </c>
      <c r="AC20" s="577"/>
      <c r="AD20" s="577"/>
      <c r="AE20" s="608">
        <v>0</v>
      </c>
      <c r="AF20" s="455">
        <v>0</v>
      </c>
      <c r="AG20" s="755">
        <v>0</v>
      </c>
      <c r="AH20" s="577">
        <v>0</v>
      </c>
      <c r="AI20" s="577"/>
      <c r="AJ20" s="577"/>
      <c r="AK20" s="577">
        <v>0</v>
      </c>
      <c r="AL20" s="577">
        <v>0</v>
      </c>
      <c r="AM20" s="577"/>
      <c r="AN20" s="577"/>
      <c r="AO20" s="577">
        <v>0</v>
      </c>
      <c r="AP20" s="93">
        <v>0</v>
      </c>
    </row>
    <row r="21" spans="1:46" ht="25.5">
      <c r="A21" s="853">
        <v>3</v>
      </c>
      <c r="B21" s="477" t="s">
        <v>47</v>
      </c>
      <c r="C21" s="755">
        <v>0</v>
      </c>
      <c r="D21" s="577">
        <v>0</v>
      </c>
      <c r="E21" s="577">
        <v>0</v>
      </c>
      <c r="F21" s="577">
        <v>0</v>
      </c>
      <c r="G21" s="577">
        <v>0</v>
      </c>
      <c r="H21" s="577">
        <v>0</v>
      </c>
      <c r="I21" s="577">
        <v>0</v>
      </c>
      <c r="J21" s="577">
        <v>0</v>
      </c>
      <c r="K21" s="367">
        <f t="shared" si="12"/>
        <v>0</v>
      </c>
      <c r="L21" s="370">
        <f t="shared" si="13"/>
        <v>0</v>
      </c>
      <c r="M21" s="755">
        <v>0</v>
      </c>
      <c r="N21" s="577">
        <v>0</v>
      </c>
      <c r="O21" s="577">
        <v>0</v>
      </c>
      <c r="P21" s="577">
        <v>0</v>
      </c>
      <c r="Q21" s="577">
        <v>0</v>
      </c>
      <c r="R21" s="577">
        <v>0</v>
      </c>
      <c r="S21" s="577"/>
      <c r="T21" s="577"/>
      <c r="U21" s="367">
        <f t="shared" si="14"/>
        <v>0</v>
      </c>
      <c r="V21" s="370">
        <f t="shared" si="15"/>
        <v>0</v>
      </c>
      <c r="W21" s="763">
        <v>0</v>
      </c>
      <c r="X21" s="577">
        <v>0</v>
      </c>
      <c r="Y21" s="577"/>
      <c r="Z21" s="577"/>
      <c r="AA21" s="577">
        <v>0</v>
      </c>
      <c r="AB21" s="577">
        <v>0</v>
      </c>
      <c r="AC21" s="577"/>
      <c r="AD21" s="577"/>
      <c r="AE21" s="367">
        <v>0</v>
      </c>
      <c r="AF21" s="455">
        <v>0</v>
      </c>
      <c r="AG21" s="755">
        <v>0</v>
      </c>
      <c r="AH21" s="577">
        <v>0</v>
      </c>
      <c r="AI21" s="577"/>
      <c r="AJ21" s="577"/>
      <c r="AK21" s="577">
        <v>0</v>
      </c>
      <c r="AL21" s="577">
        <v>0</v>
      </c>
      <c r="AM21" s="577"/>
      <c r="AN21" s="577"/>
      <c r="AO21" s="577">
        <v>0</v>
      </c>
      <c r="AP21" s="93">
        <v>0</v>
      </c>
      <c r="AQ21" s="102" t="s">
        <v>262</v>
      </c>
    </row>
    <row r="22" spans="1:46" ht="25.5">
      <c r="A22" s="853">
        <v>4</v>
      </c>
      <c r="B22" s="477" t="s">
        <v>239</v>
      </c>
      <c r="C22" s="755">
        <v>0</v>
      </c>
      <c r="D22" s="577">
        <v>0</v>
      </c>
      <c r="E22" s="577">
        <v>0</v>
      </c>
      <c r="F22" s="577">
        <v>0</v>
      </c>
      <c r="G22" s="577">
        <v>0</v>
      </c>
      <c r="H22" s="577">
        <v>0</v>
      </c>
      <c r="I22" s="577">
        <v>4.4139999999999997</v>
      </c>
      <c r="J22" s="577">
        <v>0.8</v>
      </c>
      <c r="K22" s="367">
        <f t="shared" si="12"/>
        <v>4.4139999999999997</v>
      </c>
      <c r="L22" s="370">
        <f t="shared" si="13"/>
        <v>0.8</v>
      </c>
      <c r="M22" s="755">
        <v>0</v>
      </c>
      <c r="N22" s="577">
        <v>0</v>
      </c>
      <c r="O22" s="577">
        <v>0</v>
      </c>
      <c r="P22" s="577">
        <v>0</v>
      </c>
      <c r="Q22" s="577">
        <v>0</v>
      </c>
      <c r="R22" s="577">
        <v>0</v>
      </c>
      <c r="S22" s="577"/>
      <c r="T22" s="577"/>
      <c r="U22" s="367">
        <f t="shared" si="14"/>
        <v>0</v>
      </c>
      <c r="V22" s="370">
        <f t="shared" si="15"/>
        <v>0</v>
      </c>
      <c r="W22" s="763">
        <v>0</v>
      </c>
      <c r="X22" s="577">
        <v>0</v>
      </c>
      <c r="Y22" s="577"/>
      <c r="Z22" s="577"/>
      <c r="AA22" s="577">
        <v>0</v>
      </c>
      <c r="AB22" s="577">
        <v>0</v>
      </c>
      <c r="AC22" s="577"/>
      <c r="AD22" s="577"/>
      <c r="AE22" s="367">
        <v>0</v>
      </c>
      <c r="AF22" s="455">
        <v>0</v>
      </c>
      <c r="AG22" s="755">
        <v>0</v>
      </c>
      <c r="AH22" s="577">
        <v>0</v>
      </c>
      <c r="AI22" s="577"/>
      <c r="AJ22" s="577"/>
      <c r="AK22" s="577">
        <v>0</v>
      </c>
      <c r="AL22" s="577">
        <v>0</v>
      </c>
      <c r="AM22" s="577"/>
      <c r="AN22" s="577"/>
      <c r="AO22" s="577">
        <v>0</v>
      </c>
      <c r="AP22" s="93">
        <v>0</v>
      </c>
    </row>
    <row r="23" spans="1:46" ht="25.5">
      <c r="A23" s="853">
        <v>5</v>
      </c>
      <c r="B23" s="477" t="s">
        <v>319</v>
      </c>
      <c r="C23" s="755">
        <v>0</v>
      </c>
      <c r="D23" s="577">
        <v>0</v>
      </c>
      <c r="E23" s="577">
        <v>0</v>
      </c>
      <c r="F23" s="577">
        <v>0</v>
      </c>
      <c r="G23" s="577">
        <v>0</v>
      </c>
      <c r="H23" s="577">
        <v>0</v>
      </c>
      <c r="I23" s="577">
        <v>0</v>
      </c>
      <c r="J23" s="577">
        <v>0</v>
      </c>
      <c r="K23" s="367">
        <f t="shared" si="12"/>
        <v>0</v>
      </c>
      <c r="L23" s="370">
        <f t="shared" si="13"/>
        <v>0</v>
      </c>
      <c r="M23" s="755">
        <v>0</v>
      </c>
      <c r="N23" s="577">
        <v>0</v>
      </c>
      <c r="O23" s="577">
        <v>0</v>
      </c>
      <c r="P23" s="577">
        <v>0</v>
      </c>
      <c r="Q23" s="577">
        <v>0</v>
      </c>
      <c r="R23" s="577">
        <v>0</v>
      </c>
      <c r="S23" s="577"/>
      <c r="T23" s="577"/>
      <c r="U23" s="367">
        <f t="shared" si="14"/>
        <v>0</v>
      </c>
      <c r="V23" s="370">
        <f t="shared" si="15"/>
        <v>0</v>
      </c>
      <c r="W23" s="763">
        <v>0</v>
      </c>
      <c r="X23" s="577">
        <v>0</v>
      </c>
      <c r="Y23" s="577"/>
      <c r="Z23" s="577"/>
      <c r="AA23" s="577">
        <v>0</v>
      </c>
      <c r="AB23" s="577">
        <v>0</v>
      </c>
      <c r="AC23" s="577"/>
      <c r="AD23" s="577"/>
      <c r="AE23" s="367">
        <v>0</v>
      </c>
      <c r="AF23" s="455">
        <v>0</v>
      </c>
      <c r="AG23" s="755">
        <v>0</v>
      </c>
      <c r="AH23" s="577">
        <v>0</v>
      </c>
      <c r="AI23" s="577"/>
      <c r="AJ23" s="577"/>
      <c r="AK23" s="577">
        <v>0</v>
      </c>
      <c r="AL23" s="577">
        <v>0</v>
      </c>
      <c r="AM23" s="577"/>
      <c r="AN23" s="577"/>
      <c r="AO23" s="577">
        <v>0</v>
      </c>
      <c r="AP23" s="93">
        <v>0</v>
      </c>
    </row>
    <row r="24" spans="1:46" ht="25.5">
      <c r="A24" s="853">
        <v>6</v>
      </c>
      <c r="B24" s="477" t="s">
        <v>49</v>
      </c>
      <c r="C24" s="755">
        <v>0</v>
      </c>
      <c r="D24" s="577">
        <v>0</v>
      </c>
      <c r="E24" s="577">
        <v>0</v>
      </c>
      <c r="F24" s="577">
        <v>0</v>
      </c>
      <c r="G24" s="577">
        <v>0</v>
      </c>
      <c r="H24" s="577">
        <v>0</v>
      </c>
      <c r="I24" s="577">
        <v>0</v>
      </c>
      <c r="J24" s="577">
        <v>0</v>
      </c>
      <c r="K24" s="367">
        <f t="shared" si="12"/>
        <v>0</v>
      </c>
      <c r="L24" s="370">
        <f t="shared" si="13"/>
        <v>0</v>
      </c>
      <c r="M24" s="755">
        <v>0</v>
      </c>
      <c r="N24" s="577">
        <v>0</v>
      </c>
      <c r="O24" s="577">
        <v>0</v>
      </c>
      <c r="P24" s="577">
        <v>0</v>
      </c>
      <c r="Q24" s="577">
        <v>0</v>
      </c>
      <c r="R24" s="577">
        <v>0</v>
      </c>
      <c r="S24" s="577"/>
      <c r="T24" s="577"/>
      <c r="U24" s="367">
        <f t="shared" si="14"/>
        <v>0</v>
      </c>
      <c r="V24" s="370">
        <f t="shared" si="15"/>
        <v>0</v>
      </c>
      <c r="W24" s="763">
        <v>0</v>
      </c>
      <c r="X24" s="577">
        <v>0</v>
      </c>
      <c r="Y24" s="577"/>
      <c r="Z24" s="577"/>
      <c r="AA24" s="577">
        <v>0</v>
      </c>
      <c r="AB24" s="577">
        <v>0</v>
      </c>
      <c r="AC24" s="577"/>
      <c r="AD24" s="577"/>
      <c r="AE24" s="367">
        <v>0</v>
      </c>
      <c r="AF24" s="455">
        <v>0</v>
      </c>
      <c r="AG24" s="755">
        <v>0</v>
      </c>
      <c r="AH24" s="577">
        <v>0</v>
      </c>
      <c r="AI24" s="577"/>
      <c r="AJ24" s="577"/>
      <c r="AK24" s="577">
        <v>0</v>
      </c>
      <c r="AL24" s="577">
        <v>0</v>
      </c>
      <c r="AM24" s="577"/>
      <c r="AN24" s="577"/>
      <c r="AO24" s="577">
        <v>0</v>
      </c>
      <c r="AP24" s="93">
        <v>0</v>
      </c>
    </row>
    <row r="25" spans="1:46" ht="38.25">
      <c r="A25" s="853">
        <v>7</v>
      </c>
      <c r="B25" s="477" t="s">
        <v>320</v>
      </c>
      <c r="C25" s="755">
        <v>0</v>
      </c>
      <c r="D25" s="577">
        <v>0</v>
      </c>
      <c r="E25" s="577">
        <v>0</v>
      </c>
      <c r="F25" s="577">
        <v>0</v>
      </c>
      <c r="G25" s="577">
        <v>0</v>
      </c>
      <c r="H25" s="577">
        <v>0</v>
      </c>
      <c r="I25" s="577">
        <v>0</v>
      </c>
      <c r="J25" s="577">
        <v>0</v>
      </c>
      <c r="K25" s="367">
        <f t="shared" si="12"/>
        <v>0</v>
      </c>
      <c r="L25" s="370">
        <f t="shared" si="13"/>
        <v>0</v>
      </c>
      <c r="M25" s="755">
        <v>0</v>
      </c>
      <c r="N25" s="577">
        <v>0</v>
      </c>
      <c r="O25" s="577">
        <v>0</v>
      </c>
      <c r="P25" s="577">
        <v>0</v>
      </c>
      <c r="Q25" s="577">
        <v>0</v>
      </c>
      <c r="R25" s="577">
        <v>0</v>
      </c>
      <c r="S25" s="577"/>
      <c r="T25" s="577"/>
      <c r="U25" s="367">
        <f t="shared" si="14"/>
        <v>0</v>
      </c>
      <c r="V25" s="370">
        <f t="shared" si="15"/>
        <v>0</v>
      </c>
      <c r="W25" s="763">
        <v>0</v>
      </c>
      <c r="X25" s="577">
        <v>0</v>
      </c>
      <c r="Y25" s="577"/>
      <c r="Z25" s="577"/>
      <c r="AA25" s="577">
        <v>0</v>
      </c>
      <c r="AB25" s="577">
        <v>0</v>
      </c>
      <c r="AC25" s="577"/>
      <c r="AD25" s="577"/>
      <c r="AE25" s="367">
        <v>0</v>
      </c>
      <c r="AF25" s="455">
        <v>0</v>
      </c>
      <c r="AG25" s="755">
        <v>0</v>
      </c>
      <c r="AH25" s="577">
        <v>0</v>
      </c>
      <c r="AI25" s="577"/>
      <c r="AJ25" s="577"/>
      <c r="AK25" s="577">
        <v>0</v>
      </c>
      <c r="AL25" s="577">
        <v>0</v>
      </c>
      <c r="AM25" s="577"/>
      <c r="AN25" s="577"/>
      <c r="AO25" s="577">
        <v>0</v>
      </c>
      <c r="AP25" s="93">
        <v>0</v>
      </c>
    </row>
    <row r="26" spans="1:46" ht="38.25">
      <c r="A26" s="853">
        <v>8</v>
      </c>
      <c r="B26" s="477" t="s">
        <v>321</v>
      </c>
      <c r="C26" s="755">
        <v>0</v>
      </c>
      <c r="D26" s="577">
        <v>0</v>
      </c>
      <c r="E26" s="577">
        <v>0</v>
      </c>
      <c r="F26" s="577">
        <v>0</v>
      </c>
      <c r="G26" s="577">
        <v>0</v>
      </c>
      <c r="H26" s="577">
        <v>0</v>
      </c>
      <c r="I26" s="577">
        <v>0</v>
      </c>
      <c r="J26" s="577">
        <v>0</v>
      </c>
      <c r="K26" s="367">
        <f t="shared" si="12"/>
        <v>0</v>
      </c>
      <c r="L26" s="370">
        <f t="shared" si="13"/>
        <v>0</v>
      </c>
      <c r="M26" s="755">
        <v>0</v>
      </c>
      <c r="N26" s="577">
        <v>0</v>
      </c>
      <c r="O26" s="577">
        <v>0</v>
      </c>
      <c r="P26" s="577">
        <v>0</v>
      </c>
      <c r="Q26" s="577">
        <v>0</v>
      </c>
      <c r="R26" s="577">
        <v>0</v>
      </c>
      <c r="S26" s="577"/>
      <c r="T26" s="577"/>
      <c r="U26" s="367">
        <f t="shared" si="14"/>
        <v>0</v>
      </c>
      <c r="V26" s="370">
        <f t="shared" si="15"/>
        <v>0</v>
      </c>
      <c r="W26" s="763">
        <v>0</v>
      </c>
      <c r="X26" s="577">
        <v>0</v>
      </c>
      <c r="Y26" s="577"/>
      <c r="Z26" s="577"/>
      <c r="AA26" s="577">
        <v>0</v>
      </c>
      <c r="AB26" s="577">
        <v>0</v>
      </c>
      <c r="AC26" s="577"/>
      <c r="AD26" s="577"/>
      <c r="AE26" s="367">
        <v>0</v>
      </c>
      <c r="AF26" s="455">
        <v>0</v>
      </c>
      <c r="AG26" s="755">
        <v>0</v>
      </c>
      <c r="AH26" s="577">
        <v>0</v>
      </c>
      <c r="AI26" s="577"/>
      <c r="AJ26" s="577"/>
      <c r="AK26" s="577">
        <v>0</v>
      </c>
      <c r="AL26" s="577">
        <v>0</v>
      </c>
      <c r="AM26" s="577"/>
      <c r="AN26" s="577"/>
      <c r="AO26" s="577">
        <v>0</v>
      </c>
      <c r="AP26" s="93">
        <v>0</v>
      </c>
    </row>
    <row r="27" spans="1:46" ht="44.25" customHeight="1">
      <c r="A27" s="853">
        <v>9</v>
      </c>
      <c r="B27" s="477" t="s">
        <v>245</v>
      </c>
      <c r="C27" s="755">
        <v>0</v>
      </c>
      <c r="D27" s="577">
        <v>0</v>
      </c>
      <c r="E27" s="580">
        <v>0</v>
      </c>
      <c r="F27" s="577">
        <v>0</v>
      </c>
      <c r="G27" s="861">
        <v>0.11799999999999999</v>
      </c>
      <c r="H27" s="577">
        <v>0</v>
      </c>
      <c r="I27" s="577">
        <v>0.43200000000000005</v>
      </c>
      <c r="J27" s="577">
        <v>0</v>
      </c>
      <c r="K27" s="367">
        <f t="shared" si="12"/>
        <v>0.55000000000000004</v>
      </c>
      <c r="L27" s="370">
        <f t="shared" si="13"/>
        <v>0</v>
      </c>
      <c r="M27" s="755">
        <v>0</v>
      </c>
      <c r="N27" s="577">
        <v>0</v>
      </c>
      <c r="O27" s="577">
        <v>0</v>
      </c>
      <c r="P27" s="577">
        <v>0</v>
      </c>
      <c r="Q27" s="577">
        <v>0.29099999999999998</v>
      </c>
      <c r="R27" s="577">
        <v>0</v>
      </c>
      <c r="S27" s="577"/>
      <c r="T27" s="577"/>
      <c r="U27" s="367">
        <f t="shared" si="14"/>
        <v>0.29099999999999998</v>
      </c>
      <c r="V27" s="370">
        <f t="shared" si="15"/>
        <v>0</v>
      </c>
      <c r="W27" s="763">
        <v>0</v>
      </c>
      <c r="X27" s="577">
        <v>0</v>
      </c>
      <c r="Y27" s="577"/>
      <c r="Z27" s="577"/>
      <c r="AA27" s="577">
        <v>0</v>
      </c>
      <c r="AB27" s="577">
        <v>0</v>
      </c>
      <c r="AC27" s="577"/>
      <c r="AD27" s="577"/>
      <c r="AE27" s="367">
        <v>0</v>
      </c>
      <c r="AF27" s="455">
        <v>0</v>
      </c>
      <c r="AG27" s="755">
        <v>0</v>
      </c>
      <c r="AH27" s="577">
        <v>0</v>
      </c>
      <c r="AI27" s="577"/>
      <c r="AJ27" s="577"/>
      <c r="AK27" s="577">
        <v>0</v>
      </c>
      <c r="AL27" s="577">
        <v>0</v>
      </c>
      <c r="AM27" s="577"/>
      <c r="AN27" s="577"/>
      <c r="AO27" s="577">
        <v>0</v>
      </c>
      <c r="AP27" s="93">
        <v>0</v>
      </c>
    </row>
    <row r="28" spans="1:46" ht="41.25" customHeight="1">
      <c r="A28" s="853">
        <v>10</v>
      </c>
      <c r="B28" s="477" t="s">
        <v>314</v>
      </c>
      <c r="C28" s="755">
        <v>0</v>
      </c>
      <c r="D28" s="577">
        <v>0</v>
      </c>
      <c r="E28" s="580">
        <v>0</v>
      </c>
      <c r="F28" s="577">
        <v>0</v>
      </c>
      <c r="G28" s="577">
        <v>0</v>
      </c>
      <c r="H28" s="577">
        <v>0</v>
      </c>
      <c r="I28" s="577">
        <v>0</v>
      </c>
      <c r="J28" s="577">
        <v>0</v>
      </c>
      <c r="K28" s="367">
        <f t="shared" si="12"/>
        <v>0</v>
      </c>
      <c r="L28" s="370">
        <f t="shared" si="13"/>
        <v>0</v>
      </c>
      <c r="M28" s="755">
        <v>0</v>
      </c>
      <c r="N28" s="577">
        <v>0</v>
      </c>
      <c r="O28" s="577">
        <f>0.25+0.02+0.2+0.018+0.04</f>
        <v>0.52800000000000002</v>
      </c>
      <c r="P28" s="631">
        <f>160/1000+630/1000</f>
        <v>0.79</v>
      </c>
      <c r="Q28" s="577">
        <v>0.184</v>
      </c>
      <c r="R28" s="577">
        <v>0</v>
      </c>
      <c r="S28" s="577"/>
      <c r="T28" s="577"/>
      <c r="U28" s="367">
        <f t="shared" si="14"/>
        <v>0.71199999999999997</v>
      </c>
      <c r="V28" s="370">
        <f t="shared" si="15"/>
        <v>0.79</v>
      </c>
      <c r="W28" s="763">
        <v>0</v>
      </c>
      <c r="X28" s="577">
        <v>0</v>
      </c>
      <c r="Y28" s="577"/>
      <c r="Z28" s="577"/>
      <c r="AA28" s="577">
        <v>0</v>
      </c>
      <c r="AB28" s="577">
        <v>0</v>
      </c>
      <c r="AC28" s="577"/>
      <c r="AD28" s="577"/>
      <c r="AE28" s="367">
        <v>0</v>
      </c>
      <c r="AF28" s="455">
        <v>0</v>
      </c>
      <c r="AG28" s="755">
        <v>0</v>
      </c>
      <c r="AH28" s="577">
        <v>0</v>
      </c>
      <c r="AI28" s="577"/>
      <c r="AJ28" s="577"/>
      <c r="AK28" s="577">
        <v>0</v>
      </c>
      <c r="AL28" s="577">
        <v>0</v>
      </c>
      <c r="AM28" s="577"/>
      <c r="AN28" s="577"/>
      <c r="AO28" s="577">
        <v>0</v>
      </c>
      <c r="AP28" s="93">
        <v>0</v>
      </c>
    </row>
    <row r="29" spans="1:46" ht="29.25" customHeight="1">
      <c r="A29" s="853">
        <v>11</v>
      </c>
      <c r="B29" s="477" t="s">
        <v>53</v>
      </c>
      <c r="C29" s="755">
        <v>0</v>
      </c>
      <c r="D29" s="577">
        <v>0</v>
      </c>
      <c r="E29" s="577">
        <v>0</v>
      </c>
      <c r="F29" s="577">
        <v>0</v>
      </c>
      <c r="G29" s="577">
        <v>0</v>
      </c>
      <c r="H29" s="577">
        <v>0</v>
      </c>
      <c r="I29" s="577">
        <v>8.9719999999999995</v>
      </c>
      <c r="J29" s="577">
        <v>1.68</v>
      </c>
      <c r="K29" s="367">
        <f t="shared" si="12"/>
        <v>8.9719999999999995</v>
      </c>
      <c r="L29" s="370">
        <f t="shared" si="13"/>
        <v>1.68</v>
      </c>
      <c r="M29" s="755">
        <v>0</v>
      </c>
      <c r="N29" s="577">
        <v>0</v>
      </c>
      <c r="O29" s="577">
        <v>0</v>
      </c>
      <c r="P29" s="577">
        <v>0</v>
      </c>
      <c r="Q29" s="577">
        <v>0</v>
      </c>
      <c r="R29" s="577">
        <v>0</v>
      </c>
      <c r="S29" s="577"/>
      <c r="T29" s="577"/>
      <c r="U29" s="367">
        <f t="shared" si="14"/>
        <v>0</v>
      </c>
      <c r="V29" s="370">
        <f t="shared" si="15"/>
        <v>0</v>
      </c>
      <c r="W29" s="763">
        <v>0</v>
      </c>
      <c r="X29" s="577">
        <v>0</v>
      </c>
      <c r="Y29" s="577"/>
      <c r="Z29" s="577"/>
      <c r="AA29" s="577">
        <v>0</v>
      </c>
      <c r="AB29" s="577">
        <v>0</v>
      </c>
      <c r="AC29" s="577"/>
      <c r="AD29" s="577"/>
      <c r="AE29" s="367">
        <v>0</v>
      </c>
      <c r="AF29" s="455">
        <v>0</v>
      </c>
      <c r="AG29" s="755">
        <v>0</v>
      </c>
      <c r="AH29" s="577">
        <v>0</v>
      </c>
      <c r="AI29" s="577"/>
      <c r="AJ29" s="577"/>
      <c r="AK29" s="577">
        <v>0</v>
      </c>
      <c r="AL29" s="577">
        <v>0</v>
      </c>
      <c r="AM29" s="577"/>
      <c r="AN29" s="577"/>
      <c r="AO29" s="577">
        <v>0</v>
      </c>
      <c r="AP29" s="93">
        <v>0</v>
      </c>
    </row>
    <row r="30" spans="1:46" ht="41.25" customHeight="1">
      <c r="A30" s="853">
        <v>12</v>
      </c>
      <c r="B30" s="477" t="s">
        <v>246</v>
      </c>
      <c r="C30" s="755">
        <v>0</v>
      </c>
      <c r="D30" s="577">
        <v>0</v>
      </c>
      <c r="E30" s="465">
        <v>0</v>
      </c>
      <c r="F30" s="577">
        <v>0</v>
      </c>
      <c r="G30" s="577">
        <v>0</v>
      </c>
      <c r="H30" s="577">
        <v>0</v>
      </c>
      <c r="I30" s="577">
        <v>0</v>
      </c>
      <c r="J30" s="577">
        <v>0</v>
      </c>
      <c r="K30" s="367">
        <f t="shared" si="12"/>
        <v>0</v>
      </c>
      <c r="L30" s="370">
        <f t="shared" si="13"/>
        <v>0</v>
      </c>
      <c r="M30" s="755">
        <v>0</v>
      </c>
      <c r="N30" s="577">
        <v>0</v>
      </c>
      <c r="O30" s="577">
        <v>0</v>
      </c>
      <c r="P30" s="577">
        <v>0</v>
      </c>
      <c r="Q30" s="577">
        <v>0</v>
      </c>
      <c r="R30" s="577">
        <v>0</v>
      </c>
      <c r="S30" s="577"/>
      <c r="T30" s="577"/>
      <c r="U30" s="367">
        <f t="shared" si="14"/>
        <v>0</v>
      </c>
      <c r="V30" s="370">
        <f t="shared" si="15"/>
        <v>0</v>
      </c>
      <c r="W30" s="763">
        <v>0</v>
      </c>
      <c r="X30" s="577">
        <v>0</v>
      </c>
      <c r="Y30" s="577"/>
      <c r="Z30" s="577"/>
      <c r="AA30" s="577">
        <v>0</v>
      </c>
      <c r="AB30" s="577">
        <v>0</v>
      </c>
      <c r="AC30" s="577"/>
      <c r="AD30" s="577"/>
      <c r="AE30" s="367">
        <v>0</v>
      </c>
      <c r="AF30" s="455">
        <v>0</v>
      </c>
      <c r="AG30" s="755">
        <v>0</v>
      </c>
      <c r="AH30" s="577">
        <v>0</v>
      </c>
      <c r="AI30" s="577"/>
      <c r="AJ30" s="577"/>
      <c r="AK30" s="577">
        <v>0</v>
      </c>
      <c r="AL30" s="577">
        <v>0</v>
      </c>
      <c r="AM30" s="577"/>
      <c r="AN30" s="577"/>
      <c r="AO30" s="577">
        <v>0</v>
      </c>
      <c r="AP30" s="93">
        <v>0</v>
      </c>
    </row>
    <row r="31" spans="1:46" ht="38.25">
      <c r="A31" s="853">
        <v>13</v>
      </c>
      <c r="B31" s="477" t="s">
        <v>232</v>
      </c>
      <c r="C31" s="755">
        <v>0</v>
      </c>
      <c r="D31" s="577">
        <v>0</v>
      </c>
      <c r="E31" s="577">
        <v>0</v>
      </c>
      <c r="F31" s="577">
        <v>0</v>
      </c>
      <c r="G31" s="465">
        <v>1.0750000000000002</v>
      </c>
      <c r="H31" s="577">
        <v>0.4</v>
      </c>
      <c r="I31" s="577">
        <v>0.31499999999999972</v>
      </c>
      <c r="J31" s="577">
        <v>0</v>
      </c>
      <c r="K31" s="367">
        <f t="shared" si="12"/>
        <v>1.39</v>
      </c>
      <c r="L31" s="370">
        <f t="shared" si="13"/>
        <v>0.4</v>
      </c>
      <c r="M31" s="755">
        <v>0</v>
      </c>
      <c r="N31" s="577">
        <v>0</v>
      </c>
      <c r="O31" s="577">
        <v>0</v>
      </c>
      <c r="P31" s="577">
        <v>0</v>
      </c>
      <c r="Q31" s="577">
        <v>0</v>
      </c>
      <c r="R31" s="577">
        <v>0</v>
      </c>
      <c r="S31" s="577"/>
      <c r="T31" s="577"/>
      <c r="U31" s="367">
        <f t="shared" ref="U31:U33" si="16">M31+O31+Q31+S31</f>
        <v>0</v>
      </c>
      <c r="V31" s="370">
        <f t="shared" ref="V31:V33" si="17">N31+P31+R31+T31</f>
        <v>0</v>
      </c>
      <c r="W31" s="763">
        <v>0</v>
      </c>
      <c r="X31" s="577">
        <v>0</v>
      </c>
      <c r="Y31" s="577"/>
      <c r="Z31" s="577"/>
      <c r="AA31" s="577">
        <v>0</v>
      </c>
      <c r="AB31" s="577">
        <v>0</v>
      </c>
      <c r="AC31" s="577"/>
      <c r="AD31" s="577"/>
      <c r="AE31" s="367">
        <v>0</v>
      </c>
      <c r="AF31" s="455">
        <v>0</v>
      </c>
      <c r="AG31" s="755">
        <v>0</v>
      </c>
      <c r="AH31" s="577">
        <v>0</v>
      </c>
      <c r="AI31" s="577"/>
      <c r="AJ31" s="577"/>
      <c r="AK31" s="577">
        <v>0</v>
      </c>
      <c r="AL31" s="577">
        <v>0</v>
      </c>
      <c r="AM31" s="577"/>
      <c r="AN31" s="577"/>
      <c r="AO31" s="577">
        <v>0</v>
      </c>
      <c r="AP31" s="93">
        <v>0</v>
      </c>
    </row>
    <row r="32" spans="1:46" ht="25.5">
      <c r="A32" s="853">
        <v>14</v>
      </c>
      <c r="B32" s="844" t="s">
        <v>322</v>
      </c>
      <c r="C32" s="845">
        <v>0</v>
      </c>
      <c r="D32" s="846">
        <v>0</v>
      </c>
      <c r="E32" s="847">
        <v>0</v>
      </c>
      <c r="F32" s="846">
        <v>0</v>
      </c>
      <c r="G32" s="846">
        <v>0</v>
      </c>
      <c r="H32" s="846">
        <v>0</v>
      </c>
      <c r="I32" s="846">
        <v>0</v>
      </c>
      <c r="J32" s="846">
        <v>0</v>
      </c>
      <c r="K32" s="367">
        <f t="shared" si="12"/>
        <v>0</v>
      </c>
      <c r="L32" s="370">
        <f t="shared" si="13"/>
        <v>0</v>
      </c>
      <c r="M32" s="845">
        <v>0</v>
      </c>
      <c r="N32" s="846">
        <v>0</v>
      </c>
      <c r="O32" s="846">
        <v>0</v>
      </c>
      <c r="P32" s="846">
        <v>0</v>
      </c>
      <c r="Q32" s="846">
        <v>0</v>
      </c>
      <c r="R32" s="846">
        <v>0</v>
      </c>
      <c r="S32" s="846"/>
      <c r="T32" s="846"/>
      <c r="U32" s="848">
        <f t="shared" ref="U32" si="18">M32+O32+Q32+S32</f>
        <v>0</v>
      </c>
      <c r="V32" s="849">
        <f t="shared" ref="V32" si="19">N32+P32+R32+T32</f>
        <v>0</v>
      </c>
      <c r="W32" s="850">
        <v>0</v>
      </c>
      <c r="X32" s="846">
        <v>0</v>
      </c>
      <c r="Y32" s="846"/>
      <c r="Z32" s="846"/>
      <c r="AA32" s="846">
        <v>0</v>
      </c>
      <c r="AB32" s="846">
        <v>0</v>
      </c>
      <c r="AC32" s="846"/>
      <c r="AD32" s="846"/>
      <c r="AE32" s="848">
        <v>0</v>
      </c>
      <c r="AF32" s="851">
        <v>0</v>
      </c>
      <c r="AG32" s="845">
        <v>0</v>
      </c>
      <c r="AH32" s="846">
        <v>0</v>
      </c>
      <c r="AI32" s="846"/>
      <c r="AJ32" s="846"/>
      <c r="AK32" s="846">
        <v>0</v>
      </c>
      <c r="AL32" s="846">
        <v>0</v>
      </c>
      <c r="AM32" s="846"/>
      <c r="AN32" s="846"/>
      <c r="AO32" s="846">
        <v>0</v>
      </c>
      <c r="AP32" s="852">
        <v>0</v>
      </c>
    </row>
    <row r="33" spans="1:42" ht="41.25" customHeight="1">
      <c r="A33" s="853">
        <v>15</v>
      </c>
      <c r="B33" s="844" t="s">
        <v>291</v>
      </c>
      <c r="C33" s="845">
        <v>0</v>
      </c>
      <c r="D33" s="846">
        <v>0</v>
      </c>
      <c r="E33" s="847">
        <v>0</v>
      </c>
      <c r="F33" s="846">
        <v>0</v>
      </c>
      <c r="G33" s="846">
        <v>0.13500000000000001</v>
      </c>
      <c r="H33" s="846">
        <v>0</v>
      </c>
      <c r="I33" s="846">
        <v>0</v>
      </c>
      <c r="J33" s="846">
        <v>0</v>
      </c>
      <c r="K33" s="367">
        <f t="shared" si="12"/>
        <v>0.13500000000000001</v>
      </c>
      <c r="L33" s="370">
        <f t="shared" si="13"/>
        <v>0</v>
      </c>
      <c r="M33" s="845">
        <v>0</v>
      </c>
      <c r="N33" s="846">
        <v>0</v>
      </c>
      <c r="O33" s="846">
        <v>0</v>
      </c>
      <c r="P33" s="846">
        <v>0</v>
      </c>
      <c r="Q33" s="846">
        <v>0.13500000000000001</v>
      </c>
      <c r="R33" s="846">
        <v>0</v>
      </c>
      <c r="S33" s="846"/>
      <c r="T33" s="846"/>
      <c r="U33" s="848">
        <f t="shared" si="16"/>
        <v>0.13500000000000001</v>
      </c>
      <c r="V33" s="849">
        <f t="shared" si="17"/>
        <v>0</v>
      </c>
      <c r="W33" s="850">
        <v>0</v>
      </c>
      <c r="X33" s="846">
        <v>0</v>
      </c>
      <c r="Y33" s="846"/>
      <c r="Z33" s="846"/>
      <c r="AA33" s="846">
        <v>0</v>
      </c>
      <c r="AB33" s="846">
        <v>0</v>
      </c>
      <c r="AC33" s="846"/>
      <c r="AD33" s="846"/>
      <c r="AE33" s="848">
        <v>0</v>
      </c>
      <c r="AF33" s="851">
        <v>0</v>
      </c>
      <c r="AG33" s="845">
        <v>0</v>
      </c>
      <c r="AH33" s="846">
        <v>0</v>
      </c>
      <c r="AI33" s="846"/>
      <c r="AJ33" s="846"/>
      <c r="AK33" s="846">
        <v>0</v>
      </c>
      <c r="AL33" s="846">
        <v>0</v>
      </c>
      <c r="AM33" s="846"/>
      <c r="AN33" s="846"/>
      <c r="AO33" s="846">
        <v>0</v>
      </c>
      <c r="AP33" s="852">
        <v>0</v>
      </c>
    </row>
    <row r="34" spans="1:42" ht="39" customHeight="1" thickBot="1">
      <c r="A34" s="854">
        <v>16</v>
      </c>
      <c r="B34" s="478" t="s">
        <v>325</v>
      </c>
      <c r="C34" s="756">
        <v>0</v>
      </c>
      <c r="D34" s="82">
        <v>0</v>
      </c>
      <c r="E34" s="82">
        <v>0</v>
      </c>
      <c r="F34" s="82">
        <v>0</v>
      </c>
      <c r="G34" s="468">
        <v>0</v>
      </c>
      <c r="H34" s="82">
        <v>0</v>
      </c>
      <c r="I34" s="468">
        <v>0.20499999999999999</v>
      </c>
      <c r="J34" s="468">
        <v>0</v>
      </c>
      <c r="K34" s="469">
        <f t="shared" si="12"/>
        <v>0.20499999999999999</v>
      </c>
      <c r="L34" s="459">
        <f t="shared" si="13"/>
        <v>0</v>
      </c>
      <c r="M34" s="756">
        <v>0</v>
      </c>
      <c r="N34" s="82">
        <v>0</v>
      </c>
      <c r="O34" s="82">
        <v>0</v>
      </c>
      <c r="P34" s="82">
        <v>0</v>
      </c>
      <c r="Q34" s="82">
        <v>0</v>
      </c>
      <c r="R34" s="82">
        <v>0</v>
      </c>
      <c r="S34" s="82"/>
      <c r="T34" s="82"/>
      <c r="U34" s="469">
        <f t="shared" si="14"/>
        <v>0</v>
      </c>
      <c r="V34" s="459">
        <f t="shared" si="15"/>
        <v>0</v>
      </c>
      <c r="W34" s="764">
        <v>0</v>
      </c>
      <c r="X34" s="82">
        <v>0</v>
      </c>
      <c r="Y34" s="82"/>
      <c r="Z34" s="82"/>
      <c r="AA34" s="82">
        <v>0</v>
      </c>
      <c r="AB34" s="82">
        <v>0</v>
      </c>
      <c r="AC34" s="82"/>
      <c r="AD34" s="82"/>
      <c r="AE34" s="469">
        <v>0</v>
      </c>
      <c r="AF34" s="581">
        <v>0</v>
      </c>
      <c r="AG34" s="756">
        <v>0</v>
      </c>
      <c r="AH34" s="82">
        <v>0</v>
      </c>
      <c r="AI34" s="82"/>
      <c r="AJ34" s="82"/>
      <c r="AK34" s="82">
        <v>0</v>
      </c>
      <c r="AL34" s="82">
        <v>0</v>
      </c>
      <c r="AM34" s="82"/>
      <c r="AN34" s="82"/>
      <c r="AO34" s="82">
        <v>0</v>
      </c>
      <c r="AP34" s="757">
        <v>0</v>
      </c>
    </row>
    <row r="35" spans="1:42" ht="12.75">
      <c r="A35" s="837"/>
      <c r="B35" s="838"/>
      <c r="C35" s="839"/>
      <c r="D35" s="839"/>
      <c r="E35" s="839"/>
      <c r="F35" s="839"/>
      <c r="G35" s="840"/>
      <c r="H35" s="839"/>
      <c r="I35" s="840"/>
      <c r="J35" s="841"/>
      <c r="K35" s="717"/>
      <c r="L35" s="717"/>
      <c r="M35" s="839"/>
      <c r="N35" s="839"/>
      <c r="O35" s="839"/>
      <c r="P35" s="839"/>
      <c r="Q35" s="839"/>
      <c r="R35" s="839"/>
      <c r="S35" s="839"/>
      <c r="T35" s="839"/>
      <c r="U35" s="842"/>
      <c r="V35" s="842"/>
      <c r="W35" s="839"/>
      <c r="X35" s="839"/>
      <c r="Y35" s="839"/>
      <c r="Z35" s="839"/>
      <c r="AA35" s="839"/>
      <c r="AB35" s="839"/>
      <c r="AC35" s="839"/>
      <c r="AD35" s="839"/>
      <c r="AE35" s="842"/>
      <c r="AF35" s="843"/>
      <c r="AG35" s="839"/>
      <c r="AH35" s="839"/>
      <c r="AI35" s="839"/>
      <c r="AJ35" s="839"/>
      <c r="AK35" s="839"/>
      <c r="AL35" s="839"/>
      <c r="AM35" s="839"/>
      <c r="AN35" s="839"/>
      <c r="AO35" s="839"/>
      <c r="AP35" s="839"/>
    </row>
    <row r="38" spans="1:42">
      <c r="Q38" s="100" t="s">
        <v>262</v>
      </c>
    </row>
  </sheetData>
  <customSheetViews>
    <customSheetView guid="{42A1920E-D2D2-4E7B-9A8E-1E3FF8B331D0}" scale="80" showPageBreaks="1" fitToPage="1" printArea="1" hiddenRows="1" hiddenColumns="1" view="pageBreakPreview">
      <selection activeCell="AA9" sqref="AA9"/>
      <pageMargins left="0" right="0" top="0.19685039370078741" bottom="0.19685039370078741" header="0.31496062992125984" footer="0.31496062992125984"/>
      <printOptions horizontalCentered="1"/>
      <pageSetup paperSize="9" scale="64" orientation="landscape" r:id="rId1"/>
    </customSheetView>
    <customSheetView guid="{EF326D7E-D76F-4649-85A8-DE252C102192}" scale="70" showPageBreaks="1" fitToPage="1" printArea="1" hiddenRows="1" hiddenColumns="1" view="pageBreakPreview" topLeftCell="A7">
      <selection activeCell="BA30" sqref="BA30"/>
      <pageMargins left="0" right="0" top="0.19685039370078741" bottom="0.19685039370078741" header="0.31496062992125984" footer="0.31496062992125984"/>
      <printOptions horizontalCentered="1"/>
      <pageSetup paperSize="9" scale="64" orientation="landscape" r:id="rId2"/>
    </customSheetView>
    <customSheetView guid="{696F54C5-6E69-4E5B-8291-5C65C2A15EC1}" scale="70" showPageBreaks="1" fitToPage="1" printArea="1" hiddenRows="1" hiddenColumns="1" view="pageBreakPreview">
      <selection activeCell="U28" sqref="U28"/>
      <pageMargins left="0" right="0" top="0.19685039370078741" bottom="0.19685039370078741" header="0.31496062992125984" footer="0.31496062992125984"/>
      <printOptions horizontalCentered="1"/>
      <pageSetup paperSize="9" scale="64" orientation="landscape" r:id="rId3"/>
    </customSheetView>
  </customSheetViews>
  <mergeCells count="31">
    <mergeCell ref="AA2:AK2"/>
    <mergeCell ref="A5:AP5"/>
    <mergeCell ref="AF8:AP8"/>
    <mergeCell ref="A13:A16"/>
    <mergeCell ref="B13:B16"/>
    <mergeCell ref="C13:V13"/>
    <mergeCell ref="W13:AP13"/>
    <mergeCell ref="C14:L14"/>
    <mergeCell ref="M14:V14"/>
    <mergeCell ref="W14:AF14"/>
    <mergeCell ref="AE15:AF15"/>
    <mergeCell ref="AG14:AP14"/>
    <mergeCell ref="C15:D15"/>
    <mergeCell ref="E15:F15"/>
    <mergeCell ref="G15:H15"/>
    <mergeCell ref="I15:J15"/>
    <mergeCell ref="K15:L15"/>
    <mergeCell ref="M15:N15"/>
    <mergeCell ref="O15:P15"/>
    <mergeCell ref="Q15:R15"/>
    <mergeCell ref="S15:T15"/>
    <mergeCell ref="U15:V15"/>
    <mergeCell ref="W15:X15"/>
    <mergeCell ref="Y15:Z15"/>
    <mergeCell ref="AA15:AB15"/>
    <mergeCell ref="AC15:AD15"/>
    <mergeCell ref="AG15:AH15"/>
    <mergeCell ref="AI15:AJ15"/>
    <mergeCell ref="AK15:AL15"/>
    <mergeCell ref="AM15:AN15"/>
    <mergeCell ref="AO15:AP15"/>
  </mergeCells>
  <printOptions horizontalCentered="1"/>
  <pageMargins left="0" right="0" top="0.19685039370078741" bottom="0.19685039370078741" header="0.31496062992125984" footer="0.31496062992125984"/>
  <pageSetup paperSize="9" scale="64" orientation="landscape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VV66"/>
  <sheetViews>
    <sheetView view="pageBreakPreview" topLeftCell="C34" zoomScale="85" zoomScaleNormal="80" zoomScaleSheetLayoutView="85" workbookViewId="0">
      <selection activeCell="F33" sqref="F33"/>
    </sheetView>
  </sheetViews>
  <sheetFormatPr defaultRowHeight="15" outlineLevelRow="1" outlineLevelCol="1"/>
  <cols>
    <col min="1" max="2" width="15.28515625" style="282" hidden="1" customWidth="1" outlineLevel="1"/>
    <col min="3" max="3" width="5.140625" style="282" customWidth="1" collapsed="1"/>
    <col min="4" max="4" width="40" style="282" customWidth="1"/>
    <col min="5" max="5" width="8.85546875" style="282" customWidth="1"/>
    <col min="6" max="7" width="9.7109375" style="282" customWidth="1"/>
    <col min="8" max="8" width="8.140625" style="282" hidden="1" customWidth="1" outlineLevel="1"/>
    <col min="9" max="9" width="11.140625" style="282" customWidth="1" collapsed="1"/>
    <col min="10" max="10" width="11" style="282" customWidth="1"/>
    <col min="11" max="11" width="11.140625" style="282" hidden="1" customWidth="1" outlineLevel="1"/>
    <col min="12" max="12" width="0.7109375" style="282" hidden="1" customWidth="1" outlineLevel="1"/>
    <col min="13" max="13" width="11.7109375" style="282" customWidth="1" collapsed="1"/>
    <col min="14" max="14" width="12.7109375" style="282" customWidth="1"/>
    <col min="15" max="15" width="11.28515625" style="282" hidden="1" customWidth="1" outlineLevel="1"/>
    <col min="16" max="16" width="9.7109375" style="282" customWidth="1" collapsed="1"/>
    <col min="17" max="23" width="9.7109375" style="282" customWidth="1"/>
    <col min="24" max="24" width="11.7109375" style="282" customWidth="1"/>
    <col min="25" max="25" width="11.7109375" style="398" customWidth="1"/>
    <col min="26" max="27" width="11.7109375" style="282" customWidth="1"/>
    <col min="28" max="28" width="17.7109375" style="282" customWidth="1"/>
    <col min="29" max="29" width="11.7109375" style="282" customWidth="1"/>
    <col min="30" max="30" width="10.5703125" style="283" bestFit="1" customWidth="1"/>
    <col min="31" max="78" width="9.140625" style="283"/>
    <col min="259" max="260" width="9.140625" hidden="1" customWidth="1"/>
    <col min="261" max="261" width="5.140625" customWidth="1"/>
    <col min="262" max="262" width="40" customWidth="1"/>
    <col min="263" max="263" width="8.85546875" customWidth="1"/>
    <col min="266" max="266" width="9.140625" hidden="1" customWidth="1"/>
    <col min="267" max="267" width="9.7109375" customWidth="1"/>
    <col min="268" max="268" width="10.42578125" customWidth="1"/>
    <col min="269" max="270" width="9.140625" hidden="1" customWidth="1"/>
    <col min="271" max="271" width="12.5703125" bestFit="1" customWidth="1"/>
    <col min="272" max="272" width="14.42578125" customWidth="1"/>
    <col min="273" max="273" width="11.28515625" customWidth="1"/>
    <col min="274" max="274" width="10.28515625" bestFit="1" customWidth="1"/>
    <col min="275" max="276" width="9.28515625" bestFit="1" customWidth="1"/>
    <col min="278" max="279" width="9.28515625" bestFit="1" customWidth="1"/>
    <col min="280" max="281" width="10.28515625" bestFit="1" customWidth="1"/>
    <col min="282" max="284" width="11.7109375" bestFit="1" customWidth="1"/>
    <col min="285" max="285" width="11.7109375" customWidth="1"/>
    <col min="515" max="516" width="9.140625" hidden="1" customWidth="1"/>
    <col min="517" max="517" width="5.140625" customWidth="1"/>
    <col min="518" max="518" width="40" customWidth="1"/>
    <col min="519" max="519" width="8.85546875" customWidth="1"/>
    <col min="522" max="522" width="9.140625" hidden="1" customWidth="1"/>
    <col min="523" max="523" width="9.7109375" customWidth="1"/>
    <col min="524" max="524" width="10.42578125" customWidth="1"/>
    <col min="525" max="526" width="9.140625" hidden="1" customWidth="1"/>
    <col min="527" max="527" width="12.5703125" bestFit="1" customWidth="1"/>
    <col min="528" max="528" width="14.42578125" customWidth="1"/>
    <col min="529" max="529" width="11.28515625" customWidth="1"/>
    <col min="530" max="530" width="10.28515625" bestFit="1" customWidth="1"/>
    <col min="531" max="532" width="9.28515625" bestFit="1" customWidth="1"/>
    <col min="534" max="535" width="9.28515625" bestFit="1" customWidth="1"/>
    <col min="536" max="537" width="10.28515625" bestFit="1" customWidth="1"/>
    <col min="538" max="540" width="11.7109375" bestFit="1" customWidth="1"/>
    <col min="541" max="541" width="11.7109375" customWidth="1"/>
    <col min="771" max="772" width="9.140625" hidden="1" customWidth="1"/>
    <col min="773" max="773" width="5.140625" customWidth="1"/>
    <col min="774" max="774" width="40" customWidth="1"/>
    <col min="775" max="775" width="8.85546875" customWidth="1"/>
    <col min="778" max="778" width="9.140625" hidden="1" customWidth="1"/>
    <col min="779" max="779" width="9.7109375" customWidth="1"/>
    <col min="780" max="780" width="10.42578125" customWidth="1"/>
    <col min="781" max="782" width="9.140625" hidden="1" customWidth="1"/>
    <col min="783" max="783" width="12.5703125" bestFit="1" customWidth="1"/>
    <col min="784" max="784" width="14.42578125" customWidth="1"/>
    <col min="785" max="785" width="11.28515625" customWidth="1"/>
    <col min="786" max="786" width="10.28515625" bestFit="1" customWidth="1"/>
    <col min="787" max="788" width="9.28515625" bestFit="1" customWidth="1"/>
    <col min="790" max="791" width="9.28515625" bestFit="1" customWidth="1"/>
    <col min="792" max="793" width="10.28515625" bestFit="1" customWidth="1"/>
    <col min="794" max="796" width="11.7109375" bestFit="1" customWidth="1"/>
    <col min="797" max="797" width="11.7109375" customWidth="1"/>
    <col min="1027" max="1028" width="9.140625" hidden="1" customWidth="1"/>
    <col min="1029" max="1029" width="5.140625" customWidth="1"/>
    <col min="1030" max="1030" width="40" customWidth="1"/>
    <col min="1031" max="1031" width="8.85546875" customWidth="1"/>
    <col min="1034" max="1034" width="9.140625" hidden="1" customWidth="1"/>
    <col min="1035" max="1035" width="9.7109375" customWidth="1"/>
    <col min="1036" max="1036" width="10.42578125" customWidth="1"/>
    <col min="1037" max="1038" width="9.140625" hidden="1" customWidth="1"/>
    <col min="1039" max="1039" width="12.5703125" bestFit="1" customWidth="1"/>
    <col min="1040" max="1040" width="14.42578125" customWidth="1"/>
    <col min="1041" max="1041" width="11.28515625" customWidth="1"/>
    <col min="1042" max="1042" width="10.28515625" bestFit="1" customWidth="1"/>
    <col min="1043" max="1044" width="9.28515625" bestFit="1" customWidth="1"/>
    <col min="1046" max="1047" width="9.28515625" bestFit="1" customWidth="1"/>
    <col min="1048" max="1049" width="10.28515625" bestFit="1" customWidth="1"/>
    <col min="1050" max="1052" width="11.7109375" bestFit="1" customWidth="1"/>
    <col min="1053" max="1053" width="11.7109375" customWidth="1"/>
    <col min="1283" max="1284" width="9.140625" hidden="1" customWidth="1"/>
    <col min="1285" max="1285" width="5.140625" customWidth="1"/>
    <col min="1286" max="1286" width="40" customWidth="1"/>
    <col min="1287" max="1287" width="8.85546875" customWidth="1"/>
    <col min="1290" max="1290" width="9.140625" hidden="1" customWidth="1"/>
    <col min="1291" max="1291" width="9.7109375" customWidth="1"/>
    <col min="1292" max="1292" width="10.42578125" customWidth="1"/>
    <col min="1293" max="1294" width="9.140625" hidden="1" customWidth="1"/>
    <col min="1295" max="1295" width="12.5703125" bestFit="1" customWidth="1"/>
    <col min="1296" max="1296" width="14.42578125" customWidth="1"/>
    <col min="1297" max="1297" width="11.28515625" customWidth="1"/>
    <col min="1298" max="1298" width="10.28515625" bestFit="1" customWidth="1"/>
    <col min="1299" max="1300" width="9.28515625" bestFit="1" customWidth="1"/>
    <col min="1302" max="1303" width="9.28515625" bestFit="1" customWidth="1"/>
    <col min="1304" max="1305" width="10.28515625" bestFit="1" customWidth="1"/>
    <col min="1306" max="1308" width="11.7109375" bestFit="1" customWidth="1"/>
    <col min="1309" max="1309" width="11.7109375" customWidth="1"/>
    <col min="1539" max="1540" width="9.140625" hidden="1" customWidth="1"/>
    <col min="1541" max="1541" width="5.140625" customWidth="1"/>
    <col min="1542" max="1542" width="40" customWidth="1"/>
    <col min="1543" max="1543" width="8.85546875" customWidth="1"/>
    <col min="1546" max="1546" width="9.140625" hidden="1" customWidth="1"/>
    <col min="1547" max="1547" width="9.7109375" customWidth="1"/>
    <col min="1548" max="1548" width="10.42578125" customWidth="1"/>
    <col min="1549" max="1550" width="9.140625" hidden="1" customWidth="1"/>
    <col min="1551" max="1551" width="12.5703125" bestFit="1" customWidth="1"/>
    <col min="1552" max="1552" width="14.42578125" customWidth="1"/>
    <col min="1553" max="1553" width="11.28515625" customWidth="1"/>
    <col min="1554" max="1554" width="10.28515625" bestFit="1" customWidth="1"/>
    <col min="1555" max="1556" width="9.28515625" bestFit="1" customWidth="1"/>
    <col min="1558" max="1559" width="9.28515625" bestFit="1" customWidth="1"/>
    <col min="1560" max="1561" width="10.28515625" bestFit="1" customWidth="1"/>
    <col min="1562" max="1564" width="11.7109375" bestFit="1" customWidth="1"/>
    <col min="1565" max="1565" width="11.7109375" customWidth="1"/>
    <col min="1795" max="1796" width="9.140625" hidden="1" customWidth="1"/>
    <col min="1797" max="1797" width="5.140625" customWidth="1"/>
    <col min="1798" max="1798" width="40" customWidth="1"/>
    <col min="1799" max="1799" width="8.85546875" customWidth="1"/>
    <col min="1802" max="1802" width="9.140625" hidden="1" customWidth="1"/>
    <col min="1803" max="1803" width="9.7109375" customWidth="1"/>
    <col min="1804" max="1804" width="10.42578125" customWidth="1"/>
    <col min="1805" max="1806" width="9.140625" hidden="1" customWidth="1"/>
    <col min="1807" max="1807" width="12.5703125" bestFit="1" customWidth="1"/>
    <col min="1808" max="1808" width="14.42578125" customWidth="1"/>
    <col min="1809" max="1809" width="11.28515625" customWidth="1"/>
    <col min="1810" max="1810" width="10.28515625" bestFit="1" customWidth="1"/>
    <col min="1811" max="1812" width="9.28515625" bestFit="1" customWidth="1"/>
    <col min="1814" max="1815" width="9.28515625" bestFit="1" customWidth="1"/>
    <col min="1816" max="1817" width="10.28515625" bestFit="1" customWidth="1"/>
    <col min="1818" max="1820" width="11.7109375" bestFit="1" customWidth="1"/>
    <col min="1821" max="1821" width="11.7109375" customWidth="1"/>
    <col min="2051" max="2052" width="9.140625" hidden="1" customWidth="1"/>
    <col min="2053" max="2053" width="5.140625" customWidth="1"/>
    <col min="2054" max="2054" width="40" customWidth="1"/>
    <col min="2055" max="2055" width="8.85546875" customWidth="1"/>
    <col min="2058" max="2058" width="9.140625" hidden="1" customWidth="1"/>
    <col min="2059" max="2059" width="9.7109375" customWidth="1"/>
    <col min="2060" max="2060" width="10.42578125" customWidth="1"/>
    <col min="2061" max="2062" width="9.140625" hidden="1" customWidth="1"/>
    <col min="2063" max="2063" width="12.5703125" bestFit="1" customWidth="1"/>
    <col min="2064" max="2064" width="14.42578125" customWidth="1"/>
    <col min="2065" max="2065" width="11.28515625" customWidth="1"/>
    <col min="2066" max="2066" width="10.28515625" bestFit="1" customWidth="1"/>
    <col min="2067" max="2068" width="9.28515625" bestFit="1" customWidth="1"/>
    <col min="2070" max="2071" width="9.28515625" bestFit="1" customWidth="1"/>
    <col min="2072" max="2073" width="10.28515625" bestFit="1" customWidth="1"/>
    <col min="2074" max="2076" width="11.7109375" bestFit="1" customWidth="1"/>
    <col min="2077" max="2077" width="11.7109375" customWidth="1"/>
    <col min="2307" max="2308" width="9.140625" hidden="1" customWidth="1"/>
    <col min="2309" max="2309" width="5.140625" customWidth="1"/>
    <col min="2310" max="2310" width="40" customWidth="1"/>
    <col min="2311" max="2311" width="8.85546875" customWidth="1"/>
    <col min="2314" max="2314" width="9.140625" hidden="1" customWidth="1"/>
    <col min="2315" max="2315" width="9.7109375" customWidth="1"/>
    <col min="2316" max="2316" width="10.42578125" customWidth="1"/>
    <col min="2317" max="2318" width="9.140625" hidden="1" customWidth="1"/>
    <col min="2319" max="2319" width="12.5703125" bestFit="1" customWidth="1"/>
    <col min="2320" max="2320" width="14.42578125" customWidth="1"/>
    <col min="2321" max="2321" width="11.28515625" customWidth="1"/>
    <col min="2322" max="2322" width="10.28515625" bestFit="1" customWidth="1"/>
    <col min="2323" max="2324" width="9.28515625" bestFit="1" customWidth="1"/>
    <col min="2326" max="2327" width="9.28515625" bestFit="1" customWidth="1"/>
    <col min="2328" max="2329" width="10.28515625" bestFit="1" customWidth="1"/>
    <col min="2330" max="2332" width="11.7109375" bestFit="1" customWidth="1"/>
    <col min="2333" max="2333" width="11.7109375" customWidth="1"/>
    <col min="2563" max="2564" width="9.140625" hidden="1" customWidth="1"/>
    <col min="2565" max="2565" width="5.140625" customWidth="1"/>
    <col min="2566" max="2566" width="40" customWidth="1"/>
    <col min="2567" max="2567" width="8.85546875" customWidth="1"/>
    <col min="2570" max="2570" width="9.140625" hidden="1" customWidth="1"/>
    <col min="2571" max="2571" width="9.7109375" customWidth="1"/>
    <col min="2572" max="2572" width="10.42578125" customWidth="1"/>
    <col min="2573" max="2574" width="9.140625" hidden="1" customWidth="1"/>
    <col min="2575" max="2575" width="12.5703125" bestFit="1" customWidth="1"/>
    <col min="2576" max="2576" width="14.42578125" customWidth="1"/>
    <col min="2577" max="2577" width="11.28515625" customWidth="1"/>
    <col min="2578" max="2578" width="10.28515625" bestFit="1" customWidth="1"/>
    <col min="2579" max="2580" width="9.28515625" bestFit="1" customWidth="1"/>
    <col min="2582" max="2583" width="9.28515625" bestFit="1" customWidth="1"/>
    <col min="2584" max="2585" width="10.28515625" bestFit="1" customWidth="1"/>
    <col min="2586" max="2588" width="11.7109375" bestFit="1" customWidth="1"/>
    <col min="2589" max="2589" width="11.7109375" customWidth="1"/>
    <col min="2819" max="2820" width="9.140625" hidden="1" customWidth="1"/>
    <col min="2821" max="2821" width="5.140625" customWidth="1"/>
    <col min="2822" max="2822" width="40" customWidth="1"/>
    <col min="2823" max="2823" width="8.85546875" customWidth="1"/>
    <col min="2826" max="2826" width="9.140625" hidden="1" customWidth="1"/>
    <col min="2827" max="2827" width="9.7109375" customWidth="1"/>
    <col min="2828" max="2828" width="10.42578125" customWidth="1"/>
    <col min="2829" max="2830" width="9.140625" hidden="1" customWidth="1"/>
    <col min="2831" max="2831" width="12.5703125" bestFit="1" customWidth="1"/>
    <col min="2832" max="2832" width="14.42578125" customWidth="1"/>
    <col min="2833" max="2833" width="11.28515625" customWidth="1"/>
    <col min="2834" max="2834" width="10.28515625" bestFit="1" customWidth="1"/>
    <col min="2835" max="2836" width="9.28515625" bestFit="1" customWidth="1"/>
    <col min="2838" max="2839" width="9.28515625" bestFit="1" customWidth="1"/>
    <col min="2840" max="2841" width="10.28515625" bestFit="1" customWidth="1"/>
    <col min="2842" max="2844" width="11.7109375" bestFit="1" customWidth="1"/>
    <col min="2845" max="2845" width="11.7109375" customWidth="1"/>
    <col min="3075" max="3076" width="9.140625" hidden="1" customWidth="1"/>
    <col min="3077" max="3077" width="5.140625" customWidth="1"/>
    <col min="3078" max="3078" width="40" customWidth="1"/>
    <col min="3079" max="3079" width="8.85546875" customWidth="1"/>
    <col min="3082" max="3082" width="9.140625" hidden="1" customWidth="1"/>
    <col min="3083" max="3083" width="9.7109375" customWidth="1"/>
    <col min="3084" max="3084" width="10.42578125" customWidth="1"/>
    <col min="3085" max="3086" width="9.140625" hidden="1" customWidth="1"/>
    <col min="3087" max="3087" width="12.5703125" bestFit="1" customWidth="1"/>
    <col min="3088" max="3088" width="14.42578125" customWidth="1"/>
    <col min="3089" max="3089" width="11.28515625" customWidth="1"/>
    <col min="3090" max="3090" width="10.28515625" bestFit="1" customWidth="1"/>
    <col min="3091" max="3092" width="9.28515625" bestFit="1" customWidth="1"/>
    <col min="3094" max="3095" width="9.28515625" bestFit="1" customWidth="1"/>
    <col min="3096" max="3097" width="10.28515625" bestFit="1" customWidth="1"/>
    <col min="3098" max="3100" width="11.7109375" bestFit="1" customWidth="1"/>
    <col min="3101" max="3101" width="11.7109375" customWidth="1"/>
    <col min="3331" max="3332" width="9.140625" hidden="1" customWidth="1"/>
    <col min="3333" max="3333" width="5.140625" customWidth="1"/>
    <col min="3334" max="3334" width="40" customWidth="1"/>
    <col min="3335" max="3335" width="8.85546875" customWidth="1"/>
    <col min="3338" max="3338" width="9.140625" hidden="1" customWidth="1"/>
    <col min="3339" max="3339" width="9.7109375" customWidth="1"/>
    <col min="3340" max="3340" width="10.42578125" customWidth="1"/>
    <col min="3341" max="3342" width="9.140625" hidden="1" customWidth="1"/>
    <col min="3343" max="3343" width="12.5703125" bestFit="1" customWidth="1"/>
    <col min="3344" max="3344" width="14.42578125" customWidth="1"/>
    <col min="3345" max="3345" width="11.28515625" customWidth="1"/>
    <col min="3346" max="3346" width="10.28515625" bestFit="1" customWidth="1"/>
    <col min="3347" max="3348" width="9.28515625" bestFit="1" customWidth="1"/>
    <col min="3350" max="3351" width="9.28515625" bestFit="1" customWidth="1"/>
    <col min="3352" max="3353" width="10.28515625" bestFit="1" customWidth="1"/>
    <col min="3354" max="3356" width="11.7109375" bestFit="1" customWidth="1"/>
    <col min="3357" max="3357" width="11.7109375" customWidth="1"/>
    <col min="3587" max="3588" width="9.140625" hidden="1" customWidth="1"/>
    <col min="3589" max="3589" width="5.140625" customWidth="1"/>
    <col min="3590" max="3590" width="40" customWidth="1"/>
    <col min="3591" max="3591" width="8.85546875" customWidth="1"/>
    <col min="3594" max="3594" width="9.140625" hidden="1" customWidth="1"/>
    <col min="3595" max="3595" width="9.7109375" customWidth="1"/>
    <col min="3596" max="3596" width="10.42578125" customWidth="1"/>
    <col min="3597" max="3598" width="9.140625" hidden="1" customWidth="1"/>
    <col min="3599" max="3599" width="12.5703125" bestFit="1" customWidth="1"/>
    <col min="3600" max="3600" width="14.42578125" customWidth="1"/>
    <col min="3601" max="3601" width="11.28515625" customWidth="1"/>
    <col min="3602" max="3602" width="10.28515625" bestFit="1" customWidth="1"/>
    <col min="3603" max="3604" width="9.28515625" bestFit="1" customWidth="1"/>
    <col min="3606" max="3607" width="9.28515625" bestFit="1" customWidth="1"/>
    <col min="3608" max="3609" width="10.28515625" bestFit="1" customWidth="1"/>
    <col min="3610" max="3612" width="11.7109375" bestFit="1" customWidth="1"/>
    <col min="3613" max="3613" width="11.7109375" customWidth="1"/>
    <col min="3843" max="3844" width="9.140625" hidden="1" customWidth="1"/>
    <col min="3845" max="3845" width="5.140625" customWidth="1"/>
    <col min="3846" max="3846" width="40" customWidth="1"/>
    <col min="3847" max="3847" width="8.85546875" customWidth="1"/>
    <col min="3850" max="3850" width="9.140625" hidden="1" customWidth="1"/>
    <col min="3851" max="3851" width="9.7109375" customWidth="1"/>
    <col min="3852" max="3852" width="10.42578125" customWidth="1"/>
    <col min="3853" max="3854" width="9.140625" hidden="1" customWidth="1"/>
    <col min="3855" max="3855" width="12.5703125" bestFit="1" customWidth="1"/>
    <col min="3856" max="3856" width="14.42578125" customWidth="1"/>
    <col min="3857" max="3857" width="11.28515625" customWidth="1"/>
    <col min="3858" max="3858" width="10.28515625" bestFit="1" customWidth="1"/>
    <col min="3859" max="3860" width="9.28515625" bestFit="1" customWidth="1"/>
    <col min="3862" max="3863" width="9.28515625" bestFit="1" customWidth="1"/>
    <col min="3864" max="3865" width="10.28515625" bestFit="1" customWidth="1"/>
    <col min="3866" max="3868" width="11.7109375" bestFit="1" customWidth="1"/>
    <col min="3869" max="3869" width="11.7109375" customWidth="1"/>
    <col min="4099" max="4100" width="9.140625" hidden="1" customWidth="1"/>
    <col min="4101" max="4101" width="5.140625" customWidth="1"/>
    <col min="4102" max="4102" width="40" customWidth="1"/>
    <col min="4103" max="4103" width="8.85546875" customWidth="1"/>
    <col min="4106" max="4106" width="9.140625" hidden="1" customWidth="1"/>
    <col min="4107" max="4107" width="9.7109375" customWidth="1"/>
    <col min="4108" max="4108" width="10.42578125" customWidth="1"/>
    <col min="4109" max="4110" width="9.140625" hidden="1" customWidth="1"/>
    <col min="4111" max="4111" width="12.5703125" bestFit="1" customWidth="1"/>
    <col min="4112" max="4112" width="14.42578125" customWidth="1"/>
    <col min="4113" max="4113" width="11.28515625" customWidth="1"/>
    <col min="4114" max="4114" width="10.28515625" bestFit="1" customWidth="1"/>
    <col min="4115" max="4116" width="9.28515625" bestFit="1" customWidth="1"/>
    <col min="4118" max="4119" width="9.28515625" bestFit="1" customWidth="1"/>
    <col min="4120" max="4121" width="10.28515625" bestFit="1" customWidth="1"/>
    <col min="4122" max="4124" width="11.7109375" bestFit="1" customWidth="1"/>
    <col min="4125" max="4125" width="11.7109375" customWidth="1"/>
    <col min="4355" max="4356" width="9.140625" hidden="1" customWidth="1"/>
    <col min="4357" max="4357" width="5.140625" customWidth="1"/>
    <col min="4358" max="4358" width="40" customWidth="1"/>
    <col min="4359" max="4359" width="8.85546875" customWidth="1"/>
    <col min="4362" max="4362" width="9.140625" hidden="1" customWidth="1"/>
    <col min="4363" max="4363" width="9.7109375" customWidth="1"/>
    <col min="4364" max="4364" width="10.42578125" customWidth="1"/>
    <col min="4365" max="4366" width="9.140625" hidden="1" customWidth="1"/>
    <col min="4367" max="4367" width="12.5703125" bestFit="1" customWidth="1"/>
    <col min="4368" max="4368" width="14.42578125" customWidth="1"/>
    <col min="4369" max="4369" width="11.28515625" customWidth="1"/>
    <col min="4370" max="4370" width="10.28515625" bestFit="1" customWidth="1"/>
    <col min="4371" max="4372" width="9.28515625" bestFit="1" customWidth="1"/>
    <col min="4374" max="4375" width="9.28515625" bestFit="1" customWidth="1"/>
    <col min="4376" max="4377" width="10.28515625" bestFit="1" customWidth="1"/>
    <col min="4378" max="4380" width="11.7109375" bestFit="1" customWidth="1"/>
    <col min="4381" max="4381" width="11.7109375" customWidth="1"/>
    <col min="4611" max="4612" width="9.140625" hidden="1" customWidth="1"/>
    <col min="4613" max="4613" width="5.140625" customWidth="1"/>
    <col min="4614" max="4614" width="40" customWidth="1"/>
    <col min="4615" max="4615" width="8.85546875" customWidth="1"/>
    <col min="4618" max="4618" width="9.140625" hidden="1" customWidth="1"/>
    <col min="4619" max="4619" width="9.7109375" customWidth="1"/>
    <col min="4620" max="4620" width="10.42578125" customWidth="1"/>
    <col min="4621" max="4622" width="9.140625" hidden="1" customWidth="1"/>
    <col min="4623" max="4623" width="12.5703125" bestFit="1" customWidth="1"/>
    <col min="4624" max="4624" width="14.42578125" customWidth="1"/>
    <col min="4625" max="4625" width="11.28515625" customWidth="1"/>
    <col min="4626" max="4626" width="10.28515625" bestFit="1" customWidth="1"/>
    <col min="4627" max="4628" width="9.28515625" bestFit="1" customWidth="1"/>
    <col min="4630" max="4631" width="9.28515625" bestFit="1" customWidth="1"/>
    <col min="4632" max="4633" width="10.28515625" bestFit="1" customWidth="1"/>
    <col min="4634" max="4636" width="11.7109375" bestFit="1" customWidth="1"/>
    <col min="4637" max="4637" width="11.7109375" customWidth="1"/>
    <col min="4867" max="4868" width="9.140625" hidden="1" customWidth="1"/>
    <col min="4869" max="4869" width="5.140625" customWidth="1"/>
    <col min="4870" max="4870" width="40" customWidth="1"/>
    <col min="4871" max="4871" width="8.85546875" customWidth="1"/>
    <col min="4874" max="4874" width="9.140625" hidden="1" customWidth="1"/>
    <col min="4875" max="4875" width="9.7109375" customWidth="1"/>
    <col min="4876" max="4876" width="10.42578125" customWidth="1"/>
    <col min="4877" max="4878" width="9.140625" hidden="1" customWidth="1"/>
    <col min="4879" max="4879" width="12.5703125" bestFit="1" customWidth="1"/>
    <col min="4880" max="4880" width="14.42578125" customWidth="1"/>
    <col min="4881" max="4881" width="11.28515625" customWidth="1"/>
    <col min="4882" max="4882" width="10.28515625" bestFit="1" customWidth="1"/>
    <col min="4883" max="4884" width="9.28515625" bestFit="1" customWidth="1"/>
    <col min="4886" max="4887" width="9.28515625" bestFit="1" customWidth="1"/>
    <col min="4888" max="4889" width="10.28515625" bestFit="1" customWidth="1"/>
    <col min="4890" max="4892" width="11.7109375" bestFit="1" customWidth="1"/>
    <col min="4893" max="4893" width="11.7109375" customWidth="1"/>
    <col min="5123" max="5124" width="9.140625" hidden="1" customWidth="1"/>
    <col min="5125" max="5125" width="5.140625" customWidth="1"/>
    <col min="5126" max="5126" width="40" customWidth="1"/>
    <col min="5127" max="5127" width="8.85546875" customWidth="1"/>
    <col min="5130" max="5130" width="9.140625" hidden="1" customWidth="1"/>
    <col min="5131" max="5131" width="9.7109375" customWidth="1"/>
    <col min="5132" max="5132" width="10.42578125" customWidth="1"/>
    <col min="5133" max="5134" width="9.140625" hidden="1" customWidth="1"/>
    <col min="5135" max="5135" width="12.5703125" bestFit="1" customWidth="1"/>
    <col min="5136" max="5136" width="14.42578125" customWidth="1"/>
    <col min="5137" max="5137" width="11.28515625" customWidth="1"/>
    <col min="5138" max="5138" width="10.28515625" bestFit="1" customWidth="1"/>
    <col min="5139" max="5140" width="9.28515625" bestFit="1" customWidth="1"/>
    <col min="5142" max="5143" width="9.28515625" bestFit="1" customWidth="1"/>
    <col min="5144" max="5145" width="10.28515625" bestFit="1" customWidth="1"/>
    <col min="5146" max="5148" width="11.7109375" bestFit="1" customWidth="1"/>
    <col min="5149" max="5149" width="11.7109375" customWidth="1"/>
    <col min="5379" max="5380" width="9.140625" hidden="1" customWidth="1"/>
    <col min="5381" max="5381" width="5.140625" customWidth="1"/>
    <col min="5382" max="5382" width="40" customWidth="1"/>
    <col min="5383" max="5383" width="8.85546875" customWidth="1"/>
    <col min="5386" max="5386" width="9.140625" hidden="1" customWidth="1"/>
    <col min="5387" max="5387" width="9.7109375" customWidth="1"/>
    <col min="5388" max="5388" width="10.42578125" customWidth="1"/>
    <col min="5389" max="5390" width="9.140625" hidden="1" customWidth="1"/>
    <col min="5391" max="5391" width="12.5703125" bestFit="1" customWidth="1"/>
    <col min="5392" max="5392" width="14.42578125" customWidth="1"/>
    <col min="5393" max="5393" width="11.28515625" customWidth="1"/>
    <col min="5394" max="5394" width="10.28515625" bestFit="1" customWidth="1"/>
    <col min="5395" max="5396" width="9.28515625" bestFit="1" customWidth="1"/>
    <col min="5398" max="5399" width="9.28515625" bestFit="1" customWidth="1"/>
    <col min="5400" max="5401" width="10.28515625" bestFit="1" customWidth="1"/>
    <col min="5402" max="5404" width="11.7109375" bestFit="1" customWidth="1"/>
    <col min="5405" max="5405" width="11.7109375" customWidth="1"/>
    <col min="5635" max="5636" width="9.140625" hidden="1" customWidth="1"/>
    <col min="5637" max="5637" width="5.140625" customWidth="1"/>
    <col min="5638" max="5638" width="40" customWidth="1"/>
    <col min="5639" max="5639" width="8.85546875" customWidth="1"/>
    <col min="5642" max="5642" width="9.140625" hidden="1" customWidth="1"/>
    <col min="5643" max="5643" width="9.7109375" customWidth="1"/>
    <col min="5644" max="5644" width="10.42578125" customWidth="1"/>
    <col min="5645" max="5646" width="9.140625" hidden="1" customWidth="1"/>
    <col min="5647" max="5647" width="12.5703125" bestFit="1" customWidth="1"/>
    <col min="5648" max="5648" width="14.42578125" customWidth="1"/>
    <col min="5649" max="5649" width="11.28515625" customWidth="1"/>
    <col min="5650" max="5650" width="10.28515625" bestFit="1" customWidth="1"/>
    <col min="5651" max="5652" width="9.28515625" bestFit="1" customWidth="1"/>
    <col min="5654" max="5655" width="9.28515625" bestFit="1" customWidth="1"/>
    <col min="5656" max="5657" width="10.28515625" bestFit="1" customWidth="1"/>
    <col min="5658" max="5660" width="11.7109375" bestFit="1" customWidth="1"/>
    <col min="5661" max="5661" width="11.7109375" customWidth="1"/>
    <col min="5891" max="5892" width="9.140625" hidden="1" customWidth="1"/>
    <col min="5893" max="5893" width="5.140625" customWidth="1"/>
    <col min="5894" max="5894" width="40" customWidth="1"/>
    <col min="5895" max="5895" width="8.85546875" customWidth="1"/>
    <col min="5898" max="5898" width="9.140625" hidden="1" customWidth="1"/>
    <col min="5899" max="5899" width="9.7109375" customWidth="1"/>
    <col min="5900" max="5900" width="10.42578125" customWidth="1"/>
    <col min="5901" max="5902" width="9.140625" hidden="1" customWidth="1"/>
    <col min="5903" max="5903" width="12.5703125" bestFit="1" customWidth="1"/>
    <col min="5904" max="5904" width="14.42578125" customWidth="1"/>
    <col min="5905" max="5905" width="11.28515625" customWidth="1"/>
    <col min="5906" max="5906" width="10.28515625" bestFit="1" customWidth="1"/>
    <col min="5907" max="5908" width="9.28515625" bestFit="1" customWidth="1"/>
    <col min="5910" max="5911" width="9.28515625" bestFit="1" customWidth="1"/>
    <col min="5912" max="5913" width="10.28515625" bestFit="1" customWidth="1"/>
    <col min="5914" max="5916" width="11.7109375" bestFit="1" customWidth="1"/>
    <col min="5917" max="5917" width="11.7109375" customWidth="1"/>
    <col min="6147" max="6148" width="9.140625" hidden="1" customWidth="1"/>
    <col min="6149" max="6149" width="5.140625" customWidth="1"/>
    <col min="6150" max="6150" width="40" customWidth="1"/>
    <col min="6151" max="6151" width="8.85546875" customWidth="1"/>
    <col min="6154" max="6154" width="9.140625" hidden="1" customWidth="1"/>
    <col min="6155" max="6155" width="9.7109375" customWidth="1"/>
    <col min="6156" max="6156" width="10.42578125" customWidth="1"/>
    <col min="6157" max="6158" width="9.140625" hidden="1" customWidth="1"/>
    <col min="6159" max="6159" width="12.5703125" bestFit="1" customWidth="1"/>
    <col min="6160" max="6160" width="14.42578125" customWidth="1"/>
    <col min="6161" max="6161" width="11.28515625" customWidth="1"/>
    <col min="6162" max="6162" width="10.28515625" bestFit="1" customWidth="1"/>
    <col min="6163" max="6164" width="9.28515625" bestFit="1" customWidth="1"/>
    <col min="6166" max="6167" width="9.28515625" bestFit="1" customWidth="1"/>
    <col min="6168" max="6169" width="10.28515625" bestFit="1" customWidth="1"/>
    <col min="6170" max="6172" width="11.7109375" bestFit="1" customWidth="1"/>
    <col min="6173" max="6173" width="11.7109375" customWidth="1"/>
    <col min="6403" max="6404" width="9.140625" hidden="1" customWidth="1"/>
    <col min="6405" max="6405" width="5.140625" customWidth="1"/>
    <col min="6406" max="6406" width="40" customWidth="1"/>
    <col min="6407" max="6407" width="8.85546875" customWidth="1"/>
    <col min="6410" max="6410" width="9.140625" hidden="1" customWidth="1"/>
    <col min="6411" max="6411" width="9.7109375" customWidth="1"/>
    <col min="6412" max="6412" width="10.42578125" customWidth="1"/>
    <col min="6413" max="6414" width="9.140625" hidden="1" customWidth="1"/>
    <col min="6415" max="6415" width="12.5703125" bestFit="1" customWidth="1"/>
    <col min="6416" max="6416" width="14.42578125" customWidth="1"/>
    <col min="6417" max="6417" width="11.28515625" customWidth="1"/>
    <col min="6418" max="6418" width="10.28515625" bestFit="1" customWidth="1"/>
    <col min="6419" max="6420" width="9.28515625" bestFit="1" customWidth="1"/>
    <col min="6422" max="6423" width="9.28515625" bestFit="1" customWidth="1"/>
    <col min="6424" max="6425" width="10.28515625" bestFit="1" customWidth="1"/>
    <col min="6426" max="6428" width="11.7109375" bestFit="1" customWidth="1"/>
    <col min="6429" max="6429" width="11.7109375" customWidth="1"/>
    <col min="6659" max="6660" width="9.140625" hidden="1" customWidth="1"/>
    <col min="6661" max="6661" width="5.140625" customWidth="1"/>
    <col min="6662" max="6662" width="40" customWidth="1"/>
    <col min="6663" max="6663" width="8.85546875" customWidth="1"/>
    <col min="6666" max="6666" width="9.140625" hidden="1" customWidth="1"/>
    <col min="6667" max="6667" width="9.7109375" customWidth="1"/>
    <col min="6668" max="6668" width="10.42578125" customWidth="1"/>
    <col min="6669" max="6670" width="9.140625" hidden="1" customWidth="1"/>
    <col min="6671" max="6671" width="12.5703125" bestFit="1" customWidth="1"/>
    <col min="6672" max="6672" width="14.42578125" customWidth="1"/>
    <col min="6673" max="6673" width="11.28515625" customWidth="1"/>
    <col min="6674" max="6674" width="10.28515625" bestFit="1" customWidth="1"/>
    <col min="6675" max="6676" width="9.28515625" bestFit="1" customWidth="1"/>
    <col min="6678" max="6679" width="9.28515625" bestFit="1" customWidth="1"/>
    <col min="6680" max="6681" width="10.28515625" bestFit="1" customWidth="1"/>
    <col min="6682" max="6684" width="11.7109375" bestFit="1" customWidth="1"/>
    <col min="6685" max="6685" width="11.7109375" customWidth="1"/>
    <col min="6915" max="6916" width="9.140625" hidden="1" customWidth="1"/>
    <col min="6917" max="6917" width="5.140625" customWidth="1"/>
    <col min="6918" max="6918" width="40" customWidth="1"/>
    <col min="6919" max="6919" width="8.85546875" customWidth="1"/>
    <col min="6922" max="6922" width="9.140625" hidden="1" customWidth="1"/>
    <col min="6923" max="6923" width="9.7109375" customWidth="1"/>
    <col min="6924" max="6924" width="10.42578125" customWidth="1"/>
    <col min="6925" max="6926" width="9.140625" hidden="1" customWidth="1"/>
    <col min="6927" max="6927" width="12.5703125" bestFit="1" customWidth="1"/>
    <col min="6928" max="6928" width="14.42578125" customWidth="1"/>
    <col min="6929" max="6929" width="11.28515625" customWidth="1"/>
    <col min="6930" max="6930" width="10.28515625" bestFit="1" customWidth="1"/>
    <col min="6931" max="6932" width="9.28515625" bestFit="1" customWidth="1"/>
    <col min="6934" max="6935" width="9.28515625" bestFit="1" customWidth="1"/>
    <col min="6936" max="6937" width="10.28515625" bestFit="1" customWidth="1"/>
    <col min="6938" max="6940" width="11.7109375" bestFit="1" customWidth="1"/>
    <col min="6941" max="6941" width="11.7109375" customWidth="1"/>
    <col min="7171" max="7172" width="9.140625" hidden="1" customWidth="1"/>
    <col min="7173" max="7173" width="5.140625" customWidth="1"/>
    <col min="7174" max="7174" width="40" customWidth="1"/>
    <col min="7175" max="7175" width="8.85546875" customWidth="1"/>
    <col min="7178" max="7178" width="9.140625" hidden="1" customWidth="1"/>
    <col min="7179" max="7179" width="9.7109375" customWidth="1"/>
    <col min="7180" max="7180" width="10.42578125" customWidth="1"/>
    <col min="7181" max="7182" width="9.140625" hidden="1" customWidth="1"/>
    <col min="7183" max="7183" width="12.5703125" bestFit="1" customWidth="1"/>
    <col min="7184" max="7184" width="14.42578125" customWidth="1"/>
    <col min="7185" max="7185" width="11.28515625" customWidth="1"/>
    <col min="7186" max="7186" width="10.28515625" bestFit="1" customWidth="1"/>
    <col min="7187" max="7188" width="9.28515625" bestFit="1" customWidth="1"/>
    <col min="7190" max="7191" width="9.28515625" bestFit="1" customWidth="1"/>
    <col min="7192" max="7193" width="10.28515625" bestFit="1" customWidth="1"/>
    <col min="7194" max="7196" width="11.7109375" bestFit="1" customWidth="1"/>
    <col min="7197" max="7197" width="11.7109375" customWidth="1"/>
    <col min="7427" max="7428" width="9.140625" hidden="1" customWidth="1"/>
    <col min="7429" max="7429" width="5.140625" customWidth="1"/>
    <col min="7430" max="7430" width="40" customWidth="1"/>
    <col min="7431" max="7431" width="8.85546875" customWidth="1"/>
    <col min="7434" max="7434" width="9.140625" hidden="1" customWidth="1"/>
    <col min="7435" max="7435" width="9.7109375" customWidth="1"/>
    <col min="7436" max="7436" width="10.42578125" customWidth="1"/>
    <col min="7437" max="7438" width="9.140625" hidden="1" customWidth="1"/>
    <col min="7439" max="7439" width="12.5703125" bestFit="1" customWidth="1"/>
    <col min="7440" max="7440" width="14.42578125" customWidth="1"/>
    <col min="7441" max="7441" width="11.28515625" customWidth="1"/>
    <col min="7442" max="7442" width="10.28515625" bestFit="1" customWidth="1"/>
    <col min="7443" max="7444" width="9.28515625" bestFit="1" customWidth="1"/>
    <col min="7446" max="7447" width="9.28515625" bestFit="1" customWidth="1"/>
    <col min="7448" max="7449" width="10.28515625" bestFit="1" customWidth="1"/>
    <col min="7450" max="7452" width="11.7109375" bestFit="1" customWidth="1"/>
    <col min="7453" max="7453" width="11.7109375" customWidth="1"/>
    <col min="7683" max="7684" width="9.140625" hidden="1" customWidth="1"/>
    <col min="7685" max="7685" width="5.140625" customWidth="1"/>
    <col min="7686" max="7686" width="40" customWidth="1"/>
    <col min="7687" max="7687" width="8.85546875" customWidth="1"/>
    <col min="7690" max="7690" width="9.140625" hidden="1" customWidth="1"/>
    <col min="7691" max="7691" width="9.7109375" customWidth="1"/>
    <col min="7692" max="7692" width="10.42578125" customWidth="1"/>
    <col min="7693" max="7694" width="9.140625" hidden="1" customWidth="1"/>
    <col min="7695" max="7695" width="12.5703125" bestFit="1" customWidth="1"/>
    <col min="7696" max="7696" width="14.42578125" customWidth="1"/>
    <col min="7697" max="7697" width="11.28515625" customWidth="1"/>
    <col min="7698" max="7698" width="10.28515625" bestFit="1" customWidth="1"/>
    <col min="7699" max="7700" width="9.28515625" bestFit="1" customWidth="1"/>
    <col min="7702" max="7703" width="9.28515625" bestFit="1" customWidth="1"/>
    <col min="7704" max="7705" width="10.28515625" bestFit="1" customWidth="1"/>
    <col min="7706" max="7708" width="11.7109375" bestFit="1" customWidth="1"/>
    <col min="7709" max="7709" width="11.7109375" customWidth="1"/>
    <col min="7939" max="7940" width="9.140625" hidden="1" customWidth="1"/>
    <col min="7941" max="7941" width="5.140625" customWidth="1"/>
    <col min="7942" max="7942" width="40" customWidth="1"/>
    <col min="7943" max="7943" width="8.85546875" customWidth="1"/>
    <col min="7946" max="7946" width="9.140625" hidden="1" customWidth="1"/>
    <col min="7947" max="7947" width="9.7109375" customWidth="1"/>
    <col min="7948" max="7948" width="10.42578125" customWidth="1"/>
    <col min="7949" max="7950" width="9.140625" hidden="1" customWidth="1"/>
    <col min="7951" max="7951" width="12.5703125" bestFit="1" customWidth="1"/>
    <col min="7952" max="7952" width="14.42578125" customWidth="1"/>
    <col min="7953" max="7953" width="11.28515625" customWidth="1"/>
    <col min="7954" max="7954" width="10.28515625" bestFit="1" customWidth="1"/>
    <col min="7955" max="7956" width="9.28515625" bestFit="1" customWidth="1"/>
    <col min="7958" max="7959" width="9.28515625" bestFit="1" customWidth="1"/>
    <col min="7960" max="7961" width="10.28515625" bestFit="1" customWidth="1"/>
    <col min="7962" max="7964" width="11.7109375" bestFit="1" customWidth="1"/>
    <col min="7965" max="7965" width="11.7109375" customWidth="1"/>
    <col min="8195" max="8196" width="9.140625" hidden="1" customWidth="1"/>
    <col min="8197" max="8197" width="5.140625" customWidth="1"/>
    <col min="8198" max="8198" width="40" customWidth="1"/>
    <col min="8199" max="8199" width="8.85546875" customWidth="1"/>
    <col min="8202" max="8202" width="9.140625" hidden="1" customWidth="1"/>
    <col min="8203" max="8203" width="9.7109375" customWidth="1"/>
    <col min="8204" max="8204" width="10.42578125" customWidth="1"/>
    <col min="8205" max="8206" width="9.140625" hidden="1" customWidth="1"/>
    <col min="8207" max="8207" width="12.5703125" bestFit="1" customWidth="1"/>
    <col min="8208" max="8208" width="14.42578125" customWidth="1"/>
    <col min="8209" max="8209" width="11.28515625" customWidth="1"/>
    <col min="8210" max="8210" width="10.28515625" bestFit="1" customWidth="1"/>
    <col min="8211" max="8212" width="9.28515625" bestFit="1" customWidth="1"/>
    <col min="8214" max="8215" width="9.28515625" bestFit="1" customWidth="1"/>
    <col min="8216" max="8217" width="10.28515625" bestFit="1" customWidth="1"/>
    <col min="8218" max="8220" width="11.7109375" bestFit="1" customWidth="1"/>
    <col min="8221" max="8221" width="11.7109375" customWidth="1"/>
    <col min="8451" max="8452" width="9.140625" hidden="1" customWidth="1"/>
    <col min="8453" max="8453" width="5.140625" customWidth="1"/>
    <col min="8454" max="8454" width="40" customWidth="1"/>
    <col min="8455" max="8455" width="8.85546875" customWidth="1"/>
    <col min="8458" max="8458" width="9.140625" hidden="1" customWidth="1"/>
    <col min="8459" max="8459" width="9.7109375" customWidth="1"/>
    <col min="8460" max="8460" width="10.42578125" customWidth="1"/>
    <col min="8461" max="8462" width="9.140625" hidden="1" customWidth="1"/>
    <col min="8463" max="8463" width="12.5703125" bestFit="1" customWidth="1"/>
    <col min="8464" max="8464" width="14.42578125" customWidth="1"/>
    <col min="8465" max="8465" width="11.28515625" customWidth="1"/>
    <col min="8466" max="8466" width="10.28515625" bestFit="1" customWidth="1"/>
    <col min="8467" max="8468" width="9.28515625" bestFit="1" customWidth="1"/>
    <col min="8470" max="8471" width="9.28515625" bestFit="1" customWidth="1"/>
    <col min="8472" max="8473" width="10.28515625" bestFit="1" customWidth="1"/>
    <col min="8474" max="8476" width="11.7109375" bestFit="1" customWidth="1"/>
    <col min="8477" max="8477" width="11.7109375" customWidth="1"/>
    <col min="8707" max="8708" width="9.140625" hidden="1" customWidth="1"/>
    <col min="8709" max="8709" width="5.140625" customWidth="1"/>
    <col min="8710" max="8710" width="40" customWidth="1"/>
    <col min="8711" max="8711" width="8.85546875" customWidth="1"/>
    <col min="8714" max="8714" width="9.140625" hidden="1" customWidth="1"/>
    <col min="8715" max="8715" width="9.7109375" customWidth="1"/>
    <col min="8716" max="8716" width="10.42578125" customWidth="1"/>
    <col min="8717" max="8718" width="9.140625" hidden="1" customWidth="1"/>
    <col min="8719" max="8719" width="12.5703125" bestFit="1" customWidth="1"/>
    <col min="8720" max="8720" width="14.42578125" customWidth="1"/>
    <col min="8721" max="8721" width="11.28515625" customWidth="1"/>
    <col min="8722" max="8722" width="10.28515625" bestFit="1" customWidth="1"/>
    <col min="8723" max="8724" width="9.28515625" bestFit="1" customWidth="1"/>
    <col min="8726" max="8727" width="9.28515625" bestFit="1" customWidth="1"/>
    <col min="8728" max="8729" width="10.28515625" bestFit="1" customWidth="1"/>
    <col min="8730" max="8732" width="11.7109375" bestFit="1" customWidth="1"/>
    <col min="8733" max="8733" width="11.7109375" customWidth="1"/>
    <col min="8963" max="8964" width="9.140625" hidden="1" customWidth="1"/>
    <col min="8965" max="8965" width="5.140625" customWidth="1"/>
    <col min="8966" max="8966" width="40" customWidth="1"/>
    <col min="8967" max="8967" width="8.85546875" customWidth="1"/>
    <col min="8970" max="8970" width="9.140625" hidden="1" customWidth="1"/>
    <col min="8971" max="8971" width="9.7109375" customWidth="1"/>
    <col min="8972" max="8972" width="10.42578125" customWidth="1"/>
    <col min="8973" max="8974" width="9.140625" hidden="1" customWidth="1"/>
    <col min="8975" max="8975" width="12.5703125" bestFit="1" customWidth="1"/>
    <col min="8976" max="8976" width="14.42578125" customWidth="1"/>
    <col min="8977" max="8977" width="11.28515625" customWidth="1"/>
    <col min="8978" max="8978" width="10.28515625" bestFit="1" customWidth="1"/>
    <col min="8979" max="8980" width="9.28515625" bestFit="1" customWidth="1"/>
    <col min="8982" max="8983" width="9.28515625" bestFit="1" customWidth="1"/>
    <col min="8984" max="8985" width="10.28515625" bestFit="1" customWidth="1"/>
    <col min="8986" max="8988" width="11.7109375" bestFit="1" customWidth="1"/>
    <col min="8989" max="8989" width="11.7109375" customWidth="1"/>
    <col min="9219" max="9220" width="9.140625" hidden="1" customWidth="1"/>
    <col min="9221" max="9221" width="5.140625" customWidth="1"/>
    <col min="9222" max="9222" width="40" customWidth="1"/>
    <col min="9223" max="9223" width="8.85546875" customWidth="1"/>
    <col min="9226" max="9226" width="9.140625" hidden="1" customWidth="1"/>
    <col min="9227" max="9227" width="9.7109375" customWidth="1"/>
    <col min="9228" max="9228" width="10.42578125" customWidth="1"/>
    <col min="9229" max="9230" width="9.140625" hidden="1" customWidth="1"/>
    <col min="9231" max="9231" width="12.5703125" bestFit="1" customWidth="1"/>
    <col min="9232" max="9232" width="14.42578125" customWidth="1"/>
    <col min="9233" max="9233" width="11.28515625" customWidth="1"/>
    <col min="9234" max="9234" width="10.28515625" bestFit="1" customWidth="1"/>
    <col min="9235" max="9236" width="9.28515625" bestFit="1" customWidth="1"/>
    <col min="9238" max="9239" width="9.28515625" bestFit="1" customWidth="1"/>
    <col min="9240" max="9241" width="10.28515625" bestFit="1" customWidth="1"/>
    <col min="9242" max="9244" width="11.7109375" bestFit="1" customWidth="1"/>
    <col min="9245" max="9245" width="11.7109375" customWidth="1"/>
    <col min="9475" max="9476" width="9.140625" hidden="1" customWidth="1"/>
    <col min="9477" max="9477" width="5.140625" customWidth="1"/>
    <col min="9478" max="9478" width="40" customWidth="1"/>
    <col min="9479" max="9479" width="8.85546875" customWidth="1"/>
    <col min="9482" max="9482" width="9.140625" hidden="1" customWidth="1"/>
    <col min="9483" max="9483" width="9.7109375" customWidth="1"/>
    <col min="9484" max="9484" width="10.42578125" customWidth="1"/>
    <col min="9485" max="9486" width="9.140625" hidden="1" customWidth="1"/>
    <col min="9487" max="9487" width="12.5703125" bestFit="1" customWidth="1"/>
    <col min="9488" max="9488" width="14.42578125" customWidth="1"/>
    <col min="9489" max="9489" width="11.28515625" customWidth="1"/>
    <col min="9490" max="9490" width="10.28515625" bestFit="1" customWidth="1"/>
    <col min="9491" max="9492" width="9.28515625" bestFit="1" customWidth="1"/>
    <col min="9494" max="9495" width="9.28515625" bestFit="1" customWidth="1"/>
    <col min="9496" max="9497" width="10.28515625" bestFit="1" customWidth="1"/>
    <col min="9498" max="9500" width="11.7109375" bestFit="1" customWidth="1"/>
    <col min="9501" max="9501" width="11.7109375" customWidth="1"/>
    <col min="9731" max="9732" width="9.140625" hidden="1" customWidth="1"/>
    <col min="9733" max="9733" width="5.140625" customWidth="1"/>
    <col min="9734" max="9734" width="40" customWidth="1"/>
    <col min="9735" max="9735" width="8.85546875" customWidth="1"/>
    <col min="9738" max="9738" width="9.140625" hidden="1" customWidth="1"/>
    <col min="9739" max="9739" width="9.7109375" customWidth="1"/>
    <col min="9740" max="9740" width="10.42578125" customWidth="1"/>
    <col min="9741" max="9742" width="9.140625" hidden="1" customWidth="1"/>
    <col min="9743" max="9743" width="12.5703125" bestFit="1" customWidth="1"/>
    <col min="9744" max="9744" width="14.42578125" customWidth="1"/>
    <col min="9745" max="9745" width="11.28515625" customWidth="1"/>
    <col min="9746" max="9746" width="10.28515625" bestFit="1" customWidth="1"/>
    <col min="9747" max="9748" width="9.28515625" bestFit="1" customWidth="1"/>
    <col min="9750" max="9751" width="9.28515625" bestFit="1" customWidth="1"/>
    <col min="9752" max="9753" width="10.28515625" bestFit="1" customWidth="1"/>
    <col min="9754" max="9756" width="11.7109375" bestFit="1" customWidth="1"/>
    <col min="9757" max="9757" width="11.7109375" customWidth="1"/>
    <col min="9987" max="9988" width="9.140625" hidden="1" customWidth="1"/>
    <col min="9989" max="9989" width="5.140625" customWidth="1"/>
    <col min="9990" max="9990" width="40" customWidth="1"/>
    <col min="9991" max="9991" width="8.85546875" customWidth="1"/>
    <col min="9994" max="9994" width="9.140625" hidden="1" customWidth="1"/>
    <col min="9995" max="9995" width="9.7109375" customWidth="1"/>
    <col min="9996" max="9996" width="10.42578125" customWidth="1"/>
    <col min="9997" max="9998" width="9.140625" hidden="1" customWidth="1"/>
    <col min="9999" max="9999" width="12.5703125" bestFit="1" customWidth="1"/>
    <col min="10000" max="10000" width="14.42578125" customWidth="1"/>
    <col min="10001" max="10001" width="11.28515625" customWidth="1"/>
    <col min="10002" max="10002" width="10.28515625" bestFit="1" customWidth="1"/>
    <col min="10003" max="10004" width="9.28515625" bestFit="1" customWidth="1"/>
    <col min="10006" max="10007" width="9.28515625" bestFit="1" customWidth="1"/>
    <col min="10008" max="10009" width="10.28515625" bestFit="1" customWidth="1"/>
    <col min="10010" max="10012" width="11.7109375" bestFit="1" customWidth="1"/>
    <col min="10013" max="10013" width="11.7109375" customWidth="1"/>
    <col min="10243" max="10244" width="9.140625" hidden="1" customWidth="1"/>
    <col min="10245" max="10245" width="5.140625" customWidth="1"/>
    <col min="10246" max="10246" width="40" customWidth="1"/>
    <col min="10247" max="10247" width="8.85546875" customWidth="1"/>
    <col min="10250" max="10250" width="9.140625" hidden="1" customWidth="1"/>
    <col min="10251" max="10251" width="9.7109375" customWidth="1"/>
    <col min="10252" max="10252" width="10.42578125" customWidth="1"/>
    <col min="10253" max="10254" width="9.140625" hidden="1" customWidth="1"/>
    <col min="10255" max="10255" width="12.5703125" bestFit="1" customWidth="1"/>
    <col min="10256" max="10256" width="14.42578125" customWidth="1"/>
    <col min="10257" max="10257" width="11.28515625" customWidth="1"/>
    <col min="10258" max="10258" width="10.28515625" bestFit="1" customWidth="1"/>
    <col min="10259" max="10260" width="9.28515625" bestFit="1" customWidth="1"/>
    <col min="10262" max="10263" width="9.28515625" bestFit="1" customWidth="1"/>
    <col min="10264" max="10265" width="10.28515625" bestFit="1" customWidth="1"/>
    <col min="10266" max="10268" width="11.7109375" bestFit="1" customWidth="1"/>
    <col min="10269" max="10269" width="11.7109375" customWidth="1"/>
    <col min="10499" max="10500" width="9.140625" hidden="1" customWidth="1"/>
    <col min="10501" max="10501" width="5.140625" customWidth="1"/>
    <col min="10502" max="10502" width="40" customWidth="1"/>
    <col min="10503" max="10503" width="8.85546875" customWidth="1"/>
    <col min="10506" max="10506" width="9.140625" hidden="1" customWidth="1"/>
    <col min="10507" max="10507" width="9.7109375" customWidth="1"/>
    <col min="10508" max="10508" width="10.42578125" customWidth="1"/>
    <col min="10509" max="10510" width="9.140625" hidden="1" customWidth="1"/>
    <col min="10511" max="10511" width="12.5703125" bestFit="1" customWidth="1"/>
    <col min="10512" max="10512" width="14.42578125" customWidth="1"/>
    <col min="10513" max="10513" width="11.28515625" customWidth="1"/>
    <col min="10514" max="10514" width="10.28515625" bestFit="1" customWidth="1"/>
    <col min="10515" max="10516" width="9.28515625" bestFit="1" customWidth="1"/>
    <col min="10518" max="10519" width="9.28515625" bestFit="1" customWidth="1"/>
    <col min="10520" max="10521" width="10.28515625" bestFit="1" customWidth="1"/>
    <col min="10522" max="10524" width="11.7109375" bestFit="1" customWidth="1"/>
    <col min="10525" max="10525" width="11.7109375" customWidth="1"/>
    <col min="10755" max="10756" width="9.140625" hidden="1" customWidth="1"/>
    <col min="10757" max="10757" width="5.140625" customWidth="1"/>
    <col min="10758" max="10758" width="40" customWidth="1"/>
    <col min="10759" max="10759" width="8.85546875" customWidth="1"/>
    <col min="10762" max="10762" width="9.140625" hidden="1" customWidth="1"/>
    <col min="10763" max="10763" width="9.7109375" customWidth="1"/>
    <col min="10764" max="10764" width="10.42578125" customWidth="1"/>
    <col min="10765" max="10766" width="9.140625" hidden="1" customWidth="1"/>
    <col min="10767" max="10767" width="12.5703125" bestFit="1" customWidth="1"/>
    <col min="10768" max="10768" width="14.42578125" customWidth="1"/>
    <col min="10769" max="10769" width="11.28515625" customWidth="1"/>
    <col min="10770" max="10770" width="10.28515625" bestFit="1" customWidth="1"/>
    <col min="10771" max="10772" width="9.28515625" bestFit="1" customWidth="1"/>
    <col min="10774" max="10775" width="9.28515625" bestFit="1" customWidth="1"/>
    <col min="10776" max="10777" width="10.28515625" bestFit="1" customWidth="1"/>
    <col min="10778" max="10780" width="11.7109375" bestFit="1" customWidth="1"/>
    <col min="10781" max="10781" width="11.7109375" customWidth="1"/>
    <col min="11011" max="11012" width="9.140625" hidden="1" customWidth="1"/>
    <col min="11013" max="11013" width="5.140625" customWidth="1"/>
    <col min="11014" max="11014" width="40" customWidth="1"/>
    <col min="11015" max="11015" width="8.85546875" customWidth="1"/>
    <col min="11018" max="11018" width="9.140625" hidden="1" customWidth="1"/>
    <col min="11019" max="11019" width="9.7109375" customWidth="1"/>
    <col min="11020" max="11020" width="10.42578125" customWidth="1"/>
    <col min="11021" max="11022" width="9.140625" hidden="1" customWidth="1"/>
    <col min="11023" max="11023" width="12.5703125" bestFit="1" customWidth="1"/>
    <col min="11024" max="11024" width="14.42578125" customWidth="1"/>
    <col min="11025" max="11025" width="11.28515625" customWidth="1"/>
    <col min="11026" max="11026" width="10.28515625" bestFit="1" customWidth="1"/>
    <col min="11027" max="11028" width="9.28515625" bestFit="1" customWidth="1"/>
    <col min="11030" max="11031" width="9.28515625" bestFit="1" customWidth="1"/>
    <col min="11032" max="11033" width="10.28515625" bestFit="1" customWidth="1"/>
    <col min="11034" max="11036" width="11.7109375" bestFit="1" customWidth="1"/>
    <col min="11037" max="11037" width="11.7109375" customWidth="1"/>
    <col min="11267" max="11268" width="9.140625" hidden="1" customWidth="1"/>
    <col min="11269" max="11269" width="5.140625" customWidth="1"/>
    <col min="11270" max="11270" width="40" customWidth="1"/>
    <col min="11271" max="11271" width="8.85546875" customWidth="1"/>
    <col min="11274" max="11274" width="9.140625" hidden="1" customWidth="1"/>
    <col min="11275" max="11275" width="9.7109375" customWidth="1"/>
    <col min="11276" max="11276" width="10.42578125" customWidth="1"/>
    <col min="11277" max="11278" width="9.140625" hidden="1" customWidth="1"/>
    <col min="11279" max="11279" width="12.5703125" bestFit="1" customWidth="1"/>
    <col min="11280" max="11280" width="14.42578125" customWidth="1"/>
    <col min="11281" max="11281" width="11.28515625" customWidth="1"/>
    <col min="11282" max="11282" width="10.28515625" bestFit="1" customWidth="1"/>
    <col min="11283" max="11284" width="9.28515625" bestFit="1" customWidth="1"/>
    <col min="11286" max="11287" width="9.28515625" bestFit="1" customWidth="1"/>
    <col min="11288" max="11289" width="10.28515625" bestFit="1" customWidth="1"/>
    <col min="11290" max="11292" width="11.7109375" bestFit="1" customWidth="1"/>
    <col min="11293" max="11293" width="11.7109375" customWidth="1"/>
    <col min="11523" max="11524" width="9.140625" hidden="1" customWidth="1"/>
    <col min="11525" max="11525" width="5.140625" customWidth="1"/>
    <col min="11526" max="11526" width="40" customWidth="1"/>
    <col min="11527" max="11527" width="8.85546875" customWidth="1"/>
    <col min="11530" max="11530" width="9.140625" hidden="1" customWidth="1"/>
    <col min="11531" max="11531" width="9.7109375" customWidth="1"/>
    <col min="11532" max="11532" width="10.42578125" customWidth="1"/>
    <col min="11533" max="11534" width="9.140625" hidden="1" customWidth="1"/>
    <col min="11535" max="11535" width="12.5703125" bestFit="1" customWidth="1"/>
    <col min="11536" max="11536" width="14.42578125" customWidth="1"/>
    <col min="11537" max="11537" width="11.28515625" customWidth="1"/>
    <col min="11538" max="11538" width="10.28515625" bestFit="1" customWidth="1"/>
    <col min="11539" max="11540" width="9.28515625" bestFit="1" customWidth="1"/>
    <col min="11542" max="11543" width="9.28515625" bestFit="1" customWidth="1"/>
    <col min="11544" max="11545" width="10.28515625" bestFit="1" customWidth="1"/>
    <col min="11546" max="11548" width="11.7109375" bestFit="1" customWidth="1"/>
    <col min="11549" max="11549" width="11.7109375" customWidth="1"/>
    <col min="11779" max="11780" width="9.140625" hidden="1" customWidth="1"/>
    <col min="11781" max="11781" width="5.140625" customWidth="1"/>
    <col min="11782" max="11782" width="40" customWidth="1"/>
    <col min="11783" max="11783" width="8.85546875" customWidth="1"/>
    <col min="11786" max="11786" width="9.140625" hidden="1" customWidth="1"/>
    <col min="11787" max="11787" width="9.7109375" customWidth="1"/>
    <col min="11788" max="11788" width="10.42578125" customWidth="1"/>
    <col min="11789" max="11790" width="9.140625" hidden="1" customWidth="1"/>
    <col min="11791" max="11791" width="12.5703125" bestFit="1" customWidth="1"/>
    <col min="11792" max="11792" width="14.42578125" customWidth="1"/>
    <col min="11793" max="11793" width="11.28515625" customWidth="1"/>
    <col min="11794" max="11794" width="10.28515625" bestFit="1" customWidth="1"/>
    <col min="11795" max="11796" width="9.28515625" bestFit="1" customWidth="1"/>
    <col min="11798" max="11799" width="9.28515625" bestFit="1" customWidth="1"/>
    <col min="11800" max="11801" width="10.28515625" bestFit="1" customWidth="1"/>
    <col min="11802" max="11804" width="11.7109375" bestFit="1" customWidth="1"/>
    <col min="11805" max="11805" width="11.7109375" customWidth="1"/>
    <col min="12035" max="12036" width="9.140625" hidden="1" customWidth="1"/>
    <col min="12037" max="12037" width="5.140625" customWidth="1"/>
    <col min="12038" max="12038" width="40" customWidth="1"/>
    <col min="12039" max="12039" width="8.85546875" customWidth="1"/>
    <col min="12042" max="12042" width="9.140625" hidden="1" customWidth="1"/>
    <col min="12043" max="12043" width="9.7109375" customWidth="1"/>
    <col min="12044" max="12044" width="10.42578125" customWidth="1"/>
    <col min="12045" max="12046" width="9.140625" hidden="1" customWidth="1"/>
    <col min="12047" max="12047" width="12.5703125" bestFit="1" customWidth="1"/>
    <col min="12048" max="12048" width="14.42578125" customWidth="1"/>
    <col min="12049" max="12049" width="11.28515625" customWidth="1"/>
    <col min="12050" max="12050" width="10.28515625" bestFit="1" customWidth="1"/>
    <col min="12051" max="12052" width="9.28515625" bestFit="1" customWidth="1"/>
    <col min="12054" max="12055" width="9.28515625" bestFit="1" customWidth="1"/>
    <col min="12056" max="12057" width="10.28515625" bestFit="1" customWidth="1"/>
    <col min="12058" max="12060" width="11.7109375" bestFit="1" customWidth="1"/>
    <col min="12061" max="12061" width="11.7109375" customWidth="1"/>
    <col min="12291" max="12292" width="9.140625" hidden="1" customWidth="1"/>
    <col min="12293" max="12293" width="5.140625" customWidth="1"/>
    <col min="12294" max="12294" width="40" customWidth="1"/>
    <col min="12295" max="12295" width="8.85546875" customWidth="1"/>
    <col min="12298" max="12298" width="9.140625" hidden="1" customWidth="1"/>
    <col min="12299" max="12299" width="9.7109375" customWidth="1"/>
    <col min="12300" max="12300" width="10.42578125" customWidth="1"/>
    <col min="12301" max="12302" width="9.140625" hidden="1" customWidth="1"/>
    <col min="12303" max="12303" width="12.5703125" bestFit="1" customWidth="1"/>
    <col min="12304" max="12304" width="14.42578125" customWidth="1"/>
    <col min="12305" max="12305" width="11.28515625" customWidth="1"/>
    <col min="12306" max="12306" width="10.28515625" bestFit="1" customWidth="1"/>
    <col min="12307" max="12308" width="9.28515625" bestFit="1" customWidth="1"/>
    <col min="12310" max="12311" width="9.28515625" bestFit="1" customWidth="1"/>
    <col min="12312" max="12313" width="10.28515625" bestFit="1" customWidth="1"/>
    <col min="12314" max="12316" width="11.7109375" bestFit="1" customWidth="1"/>
    <col min="12317" max="12317" width="11.7109375" customWidth="1"/>
    <col min="12547" max="12548" width="9.140625" hidden="1" customWidth="1"/>
    <col min="12549" max="12549" width="5.140625" customWidth="1"/>
    <col min="12550" max="12550" width="40" customWidth="1"/>
    <col min="12551" max="12551" width="8.85546875" customWidth="1"/>
    <col min="12554" max="12554" width="9.140625" hidden="1" customWidth="1"/>
    <col min="12555" max="12555" width="9.7109375" customWidth="1"/>
    <col min="12556" max="12556" width="10.42578125" customWidth="1"/>
    <col min="12557" max="12558" width="9.140625" hidden="1" customWidth="1"/>
    <col min="12559" max="12559" width="12.5703125" bestFit="1" customWidth="1"/>
    <col min="12560" max="12560" width="14.42578125" customWidth="1"/>
    <col min="12561" max="12561" width="11.28515625" customWidth="1"/>
    <col min="12562" max="12562" width="10.28515625" bestFit="1" customWidth="1"/>
    <col min="12563" max="12564" width="9.28515625" bestFit="1" customWidth="1"/>
    <col min="12566" max="12567" width="9.28515625" bestFit="1" customWidth="1"/>
    <col min="12568" max="12569" width="10.28515625" bestFit="1" customWidth="1"/>
    <col min="12570" max="12572" width="11.7109375" bestFit="1" customWidth="1"/>
    <col min="12573" max="12573" width="11.7109375" customWidth="1"/>
    <col min="12803" max="12804" width="9.140625" hidden="1" customWidth="1"/>
    <col min="12805" max="12805" width="5.140625" customWidth="1"/>
    <col min="12806" max="12806" width="40" customWidth="1"/>
    <col min="12807" max="12807" width="8.85546875" customWidth="1"/>
    <col min="12810" max="12810" width="9.140625" hidden="1" customWidth="1"/>
    <col min="12811" max="12811" width="9.7109375" customWidth="1"/>
    <col min="12812" max="12812" width="10.42578125" customWidth="1"/>
    <col min="12813" max="12814" width="9.140625" hidden="1" customWidth="1"/>
    <col min="12815" max="12815" width="12.5703125" bestFit="1" customWidth="1"/>
    <col min="12816" max="12816" width="14.42578125" customWidth="1"/>
    <col min="12817" max="12817" width="11.28515625" customWidth="1"/>
    <col min="12818" max="12818" width="10.28515625" bestFit="1" customWidth="1"/>
    <col min="12819" max="12820" width="9.28515625" bestFit="1" customWidth="1"/>
    <col min="12822" max="12823" width="9.28515625" bestFit="1" customWidth="1"/>
    <col min="12824" max="12825" width="10.28515625" bestFit="1" customWidth="1"/>
    <col min="12826" max="12828" width="11.7109375" bestFit="1" customWidth="1"/>
    <col min="12829" max="12829" width="11.7109375" customWidth="1"/>
    <col min="13059" max="13060" width="9.140625" hidden="1" customWidth="1"/>
    <col min="13061" max="13061" width="5.140625" customWidth="1"/>
    <col min="13062" max="13062" width="40" customWidth="1"/>
    <col min="13063" max="13063" width="8.85546875" customWidth="1"/>
    <col min="13066" max="13066" width="9.140625" hidden="1" customWidth="1"/>
    <col min="13067" max="13067" width="9.7109375" customWidth="1"/>
    <col min="13068" max="13068" width="10.42578125" customWidth="1"/>
    <col min="13069" max="13070" width="9.140625" hidden="1" customWidth="1"/>
    <col min="13071" max="13071" width="12.5703125" bestFit="1" customWidth="1"/>
    <col min="13072" max="13072" width="14.42578125" customWidth="1"/>
    <col min="13073" max="13073" width="11.28515625" customWidth="1"/>
    <col min="13074" max="13074" width="10.28515625" bestFit="1" customWidth="1"/>
    <col min="13075" max="13076" width="9.28515625" bestFit="1" customWidth="1"/>
    <col min="13078" max="13079" width="9.28515625" bestFit="1" customWidth="1"/>
    <col min="13080" max="13081" width="10.28515625" bestFit="1" customWidth="1"/>
    <col min="13082" max="13084" width="11.7109375" bestFit="1" customWidth="1"/>
    <col min="13085" max="13085" width="11.7109375" customWidth="1"/>
    <col min="13315" max="13316" width="9.140625" hidden="1" customWidth="1"/>
    <col min="13317" max="13317" width="5.140625" customWidth="1"/>
    <col min="13318" max="13318" width="40" customWidth="1"/>
    <col min="13319" max="13319" width="8.85546875" customWidth="1"/>
    <col min="13322" max="13322" width="9.140625" hidden="1" customWidth="1"/>
    <col min="13323" max="13323" width="9.7109375" customWidth="1"/>
    <col min="13324" max="13324" width="10.42578125" customWidth="1"/>
    <col min="13325" max="13326" width="9.140625" hidden="1" customWidth="1"/>
    <col min="13327" max="13327" width="12.5703125" bestFit="1" customWidth="1"/>
    <col min="13328" max="13328" width="14.42578125" customWidth="1"/>
    <col min="13329" max="13329" width="11.28515625" customWidth="1"/>
    <col min="13330" max="13330" width="10.28515625" bestFit="1" customWidth="1"/>
    <col min="13331" max="13332" width="9.28515625" bestFit="1" customWidth="1"/>
    <col min="13334" max="13335" width="9.28515625" bestFit="1" customWidth="1"/>
    <col min="13336" max="13337" width="10.28515625" bestFit="1" customWidth="1"/>
    <col min="13338" max="13340" width="11.7109375" bestFit="1" customWidth="1"/>
    <col min="13341" max="13341" width="11.7109375" customWidth="1"/>
    <col min="13571" max="13572" width="9.140625" hidden="1" customWidth="1"/>
    <col min="13573" max="13573" width="5.140625" customWidth="1"/>
    <col min="13574" max="13574" width="40" customWidth="1"/>
    <col min="13575" max="13575" width="8.85546875" customWidth="1"/>
    <col min="13578" max="13578" width="9.140625" hidden="1" customWidth="1"/>
    <col min="13579" max="13579" width="9.7109375" customWidth="1"/>
    <col min="13580" max="13580" width="10.42578125" customWidth="1"/>
    <col min="13581" max="13582" width="9.140625" hidden="1" customWidth="1"/>
    <col min="13583" max="13583" width="12.5703125" bestFit="1" customWidth="1"/>
    <col min="13584" max="13584" width="14.42578125" customWidth="1"/>
    <col min="13585" max="13585" width="11.28515625" customWidth="1"/>
    <col min="13586" max="13586" width="10.28515625" bestFit="1" customWidth="1"/>
    <col min="13587" max="13588" width="9.28515625" bestFit="1" customWidth="1"/>
    <col min="13590" max="13591" width="9.28515625" bestFit="1" customWidth="1"/>
    <col min="13592" max="13593" width="10.28515625" bestFit="1" customWidth="1"/>
    <col min="13594" max="13596" width="11.7109375" bestFit="1" customWidth="1"/>
    <col min="13597" max="13597" width="11.7109375" customWidth="1"/>
    <col min="13827" max="13828" width="9.140625" hidden="1" customWidth="1"/>
    <col min="13829" max="13829" width="5.140625" customWidth="1"/>
    <col min="13830" max="13830" width="40" customWidth="1"/>
    <col min="13831" max="13831" width="8.85546875" customWidth="1"/>
    <col min="13834" max="13834" width="9.140625" hidden="1" customWidth="1"/>
    <col min="13835" max="13835" width="9.7109375" customWidth="1"/>
    <col min="13836" max="13836" width="10.42578125" customWidth="1"/>
    <col min="13837" max="13838" width="9.140625" hidden="1" customWidth="1"/>
    <col min="13839" max="13839" width="12.5703125" bestFit="1" customWidth="1"/>
    <col min="13840" max="13840" width="14.42578125" customWidth="1"/>
    <col min="13841" max="13841" width="11.28515625" customWidth="1"/>
    <col min="13842" max="13842" width="10.28515625" bestFit="1" customWidth="1"/>
    <col min="13843" max="13844" width="9.28515625" bestFit="1" customWidth="1"/>
    <col min="13846" max="13847" width="9.28515625" bestFit="1" customWidth="1"/>
    <col min="13848" max="13849" width="10.28515625" bestFit="1" customWidth="1"/>
    <col min="13850" max="13852" width="11.7109375" bestFit="1" customWidth="1"/>
    <col min="13853" max="13853" width="11.7109375" customWidth="1"/>
    <col min="14083" max="14084" width="9.140625" hidden="1" customWidth="1"/>
    <col min="14085" max="14085" width="5.140625" customWidth="1"/>
    <col min="14086" max="14086" width="40" customWidth="1"/>
    <col min="14087" max="14087" width="8.85546875" customWidth="1"/>
    <col min="14090" max="14090" width="9.140625" hidden="1" customWidth="1"/>
    <col min="14091" max="14091" width="9.7109375" customWidth="1"/>
    <col min="14092" max="14092" width="10.42578125" customWidth="1"/>
    <col min="14093" max="14094" width="9.140625" hidden="1" customWidth="1"/>
    <col min="14095" max="14095" width="12.5703125" bestFit="1" customWidth="1"/>
    <col min="14096" max="14096" width="14.42578125" customWidth="1"/>
    <col min="14097" max="14097" width="11.28515625" customWidth="1"/>
    <col min="14098" max="14098" width="10.28515625" bestFit="1" customWidth="1"/>
    <col min="14099" max="14100" width="9.28515625" bestFit="1" customWidth="1"/>
    <col min="14102" max="14103" width="9.28515625" bestFit="1" customWidth="1"/>
    <col min="14104" max="14105" width="10.28515625" bestFit="1" customWidth="1"/>
    <col min="14106" max="14108" width="11.7109375" bestFit="1" customWidth="1"/>
    <col min="14109" max="14109" width="11.7109375" customWidth="1"/>
    <col min="14339" max="14340" width="9.140625" hidden="1" customWidth="1"/>
    <col min="14341" max="14341" width="5.140625" customWidth="1"/>
    <col min="14342" max="14342" width="40" customWidth="1"/>
    <col min="14343" max="14343" width="8.85546875" customWidth="1"/>
    <col min="14346" max="14346" width="9.140625" hidden="1" customWidth="1"/>
    <col min="14347" max="14347" width="9.7109375" customWidth="1"/>
    <col min="14348" max="14348" width="10.42578125" customWidth="1"/>
    <col min="14349" max="14350" width="9.140625" hidden="1" customWidth="1"/>
    <col min="14351" max="14351" width="12.5703125" bestFit="1" customWidth="1"/>
    <col min="14352" max="14352" width="14.42578125" customWidth="1"/>
    <col min="14353" max="14353" width="11.28515625" customWidth="1"/>
    <col min="14354" max="14354" width="10.28515625" bestFit="1" customWidth="1"/>
    <col min="14355" max="14356" width="9.28515625" bestFit="1" customWidth="1"/>
    <col min="14358" max="14359" width="9.28515625" bestFit="1" customWidth="1"/>
    <col min="14360" max="14361" width="10.28515625" bestFit="1" customWidth="1"/>
    <col min="14362" max="14364" width="11.7109375" bestFit="1" customWidth="1"/>
    <col min="14365" max="14365" width="11.7109375" customWidth="1"/>
    <col min="14595" max="14596" width="9.140625" hidden="1" customWidth="1"/>
    <col min="14597" max="14597" width="5.140625" customWidth="1"/>
    <col min="14598" max="14598" width="40" customWidth="1"/>
    <col min="14599" max="14599" width="8.85546875" customWidth="1"/>
    <col min="14602" max="14602" width="9.140625" hidden="1" customWidth="1"/>
    <col min="14603" max="14603" width="9.7109375" customWidth="1"/>
    <col min="14604" max="14604" width="10.42578125" customWidth="1"/>
    <col min="14605" max="14606" width="9.140625" hidden="1" customWidth="1"/>
    <col min="14607" max="14607" width="12.5703125" bestFit="1" customWidth="1"/>
    <col min="14608" max="14608" width="14.42578125" customWidth="1"/>
    <col min="14609" max="14609" width="11.28515625" customWidth="1"/>
    <col min="14610" max="14610" width="10.28515625" bestFit="1" customWidth="1"/>
    <col min="14611" max="14612" width="9.28515625" bestFit="1" customWidth="1"/>
    <col min="14614" max="14615" width="9.28515625" bestFit="1" customWidth="1"/>
    <col min="14616" max="14617" width="10.28515625" bestFit="1" customWidth="1"/>
    <col min="14618" max="14620" width="11.7109375" bestFit="1" customWidth="1"/>
    <col min="14621" max="14621" width="11.7109375" customWidth="1"/>
    <col min="14851" max="14852" width="9.140625" hidden="1" customWidth="1"/>
    <col min="14853" max="14853" width="5.140625" customWidth="1"/>
    <col min="14854" max="14854" width="40" customWidth="1"/>
    <col min="14855" max="14855" width="8.85546875" customWidth="1"/>
    <col min="14858" max="14858" width="9.140625" hidden="1" customWidth="1"/>
    <col min="14859" max="14859" width="9.7109375" customWidth="1"/>
    <col min="14860" max="14860" width="10.42578125" customWidth="1"/>
    <col min="14861" max="14862" width="9.140625" hidden="1" customWidth="1"/>
    <col min="14863" max="14863" width="12.5703125" bestFit="1" customWidth="1"/>
    <col min="14864" max="14864" width="14.42578125" customWidth="1"/>
    <col min="14865" max="14865" width="11.28515625" customWidth="1"/>
    <col min="14866" max="14866" width="10.28515625" bestFit="1" customWidth="1"/>
    <col min="14867" max="14868" width="9.28515625" bestFit="1" customWidth="1"/>
    <col min="14870" max="14871" width="9.28515625" bestFit="1" customWidth="1"/>
    <col min="14872" max="14873" width="10.28515625" bestFit="1" customWidth="1"/>
    <col min="14874" max="14876" width="11.7109375" bestFit="1" customWidth="1"/>
    <col min="14877" max="14877" width="11.7109375" customWidth="1"/>
    <col min="15107" max="15108" width="9.140625" hidden="1" customWidth="1"/>
    <col min="15109" max="15109" width="5.140625" customWidth="1"/>
    <col min="15110" max="15110" width="40" customWidth="1"/>
    <col min="15111" max="15111" width="8.85546875" customWidth="1"/>
    <col min="15114" max="15114" width="9.140625" hidden="1" customWidth="1"/>
    <col min="15115" max="15115" width="9.7109375" customWidth="1"/>
    <col min="15116" max="15116" width="10.42578125" customWidth="1"/>
    <col min="15117" max="15118" width="9.140625" hidden="1" customWidth="1"/>
    <col min="15119" max="15119" width="12.5703125" bestFit="1" customWidth="1"/>
    <col min="15120" max="15120" width="14.42578125" customWidth="1"/>
    <col min="15121" max="15121" width="11.28515625" customWidth="1"/>
    <col min="15122" max="15122" width="10.28515625" bestFit="1" customWidth="1"/>
    <col min="15123" max="15124" width="9.28515625" bestFit="1" customWidth="1"/>
    <col min="15126" max="15127" width="9.28515625" bestFit="1" customWidth="1"/>
    <col min="15128" max="15129" width="10.28515625" bestFit="1" customWidth="1"/>
    <col min="15130" max="15132" width="11.7109375" bestFit="1" customWidth="1"/>
    <col min="15133" max="15133" width="11.7109375" customWidth="1"/>
    <col min="15363" max="15364" width="9.140625" hidden="1" customWidth="1"/>
    <col min="15365" max="15365" width="5.140625" customWidth="1"/>
    <col min="15366" max="15366" width="40" customWidth="1"/>
    <col min="15367" max="15367" width="8.85546875" customWidth="1"/>
    <col min="15370" max="15370" width="9.140625" hidden="1" customWidth="1"/>
    <col min="15371" max="15371" width="9.7109375" customWidth="1"/>
    <col min="15372" max="15372" width="10.42578125" customWidth="1"/>
    <col min="15373" max="15374" width="9.140625" hidden="1" customWidth="1"/>
    <col min="15375" max="15375" width="12.5703125" bestFit="1" customWidth="1"/>
    <col min="15376" max="15376" width="14.42578125" customWidth="1"/>
    <col min="15377" max="15377" width="11.28515625" customWidth="1"/>
    <col min="15378" max="15378" width="10.28515625" bestFit="1" customWidth="1"/>
    <col min="15379" max="15380" width="9.28515625" bestFit="1" customWidth="1"/>
    <col min="15382" max="15383" width="9.28515625" bestFit="1" customWidth="1"/>
    <col min="15384" max="15385" width="10.28515625" bestFit="1" customWidth="1"/>
    <col min="15386" max="15388" width="11.7109375" bestFit="1" customWidth="1"/>
    <col min="15389" max="15389" width="11.7109375" customWidth="1"/>
    <col min="15619" max="15620" width="9.140625" hidden="1" customWidth="1"/>
    <col min="15621" max="15621" width="5.140625" customWidth="1"/>
    <col min="15622" max="15622" width="40" customWidth="1"/>
    <col min="15623" max="15623" width="8.85546875" customWidth="1"/>
    <col min="15626" max="15626" width="9.140625" hidden="1" customWidth="1"/>
    <col min="15627" max="15627" width="9.7109375" customWidth="1"/>
    <col min="15628" max="15628" width="10.42578125" customWidth="1"/>
    <col min="15629" max="15630" width="9.140625" hidden="1" customWidth="1"/>
    <col min="15631" max="15631" width="12.5703125" bestFit="1" customWidth="1"/>
    <col min="15632" max="15632" width="14.42578125" customWidth="1"/>
    <col min="15633" max="15633" width="11.28515625" customWidth="1"/>
    <col min="15634" max="15634" width="10.28515625" bestFit="1" customWidth="1"/>
    <col min="15635" max="15636" width="9.28515625" bestFit="1" customWidth="1"/>
    <col min="15638" max="15639" width="9.28515625" bestFit="1" customWidth="1"/>
    <col min="15640" max="15641" width="10.28515625" bestFit="1" customWidth="1"/>
    <col min="15642" max="15644" width="11.7109375" bestFit="1" customWidth="1"/>
    <col min="15645" max="15645" width="11.7109375" customWidth="1"/>
    <col min="15875" max="15876" width="9.140625" hidden="1" customWidth="1"/>
    <col min="15877" max="15877" width="5.140625" customWidth="1"/>
    <col min="15878" max="15878" width="40" customWidth="1"/>
    <col min="15879" max="15879" width="8.85546875" customWidth="1"/>
    <col min="15882" max="15882" width="9.140625" hidden="1" customWidth="1"/>
    <col min="15883" max="15883" width="9.7109375" customWidth="1"/>
    <col min="15884" max="15884" width="10.42578125" customWidth="1"/>
    <col min="15885" max="15886" width="9.140625" hidden="1" customWidth="1"/>
    <col min="15887" max="15887" width="12.5703125" bestFit="1" customWidth="1"/>
    <col min="15888" max="15888" width="14.42578125" customWidth="1"/>
    <col min="15889" max="15889" width="11.28515625" customWidth="1"/>
    <col min="15890" max="15890" width="10.28515625" bestFit="1" customWidth="1"/>
    <col min="15891" max="15892" width="9.28515625" bestFit="1" customWidth="1"/>
    <col min="15894" max="15895" width="9.28515625" bestFit="1" customWidth="1"/>
    <col min="15896" max="15897" width="10.28515625" bestFit="1" customWidth="1"/>
    <col min="15898" max="15900" width="11.7109375" bestFit="1" customWidth="1"/>
    <col min="15901" max="15901" width="11.7109375" customWidth="1"/>
    <col min="16131" max="16132" width="9.140625" hidden="1" customWidth="1"/>
    <col min="16133" max="16133" width="5.140625" customWidth="1"/>
    <col min="16134" max="16134" width="40" customWidth="1"/>
    <col min="16135" max="16135" width="8.85546875" customWidth="1"/>
    <col min="16138" max="16138" width="9.140625" hidden="1" customWidth="1"/>
    <col min="16139" max="16139" width="9.7109375" customWidth="1"/>
    <col min="16140" max="16140" width="10.42578125" customWidth="1"/>
    <col min="16141" max="16142" width="9.140625" hidden="1" customWidth="1"/>
    <col min="16143" max="16143" width="12.5703125" bestFit="1" customWidth="1"/>
    <col min="16144" max="16144" width="14.42578125" customWidth="1"/>
    <col min="16145" max="16145" width="11.28515625" customWidth="1"/>
    <col min="16146" max="16146" width="10.28515625" bestFit="1" customWidth="1"/>
    <col min="16147" max="16148" width="9.28515625" bestFit="1" customWidth="1"/>
    <col min="16150" max="16151" width="9.28515625" bestFit="1" customWidth="1"/>
    <col min="16152" max="16153" width="10.28515625" bestFit="1" customWidth="1"/>
    <col min="16154" max="16156" width="11.7109375" bestFit="1" customWidth="1"/>
    <col min="16157" max="16157" width="11.7109375" customWidth="1"/>
  </cols>
  <sheetData>
    <row r="1" spans="1:78" hidden="1">
      <c r="AA1" s="48" t="s">
        <v>199</v>
      </c>
      <c r="AB1" s="48"/>
      <c r="AC1" s="48"/>
    </row>
    <row r="2" spans="1:78" hidden="1">
      <c r="AA2" s="46" t="s">
        <v>1</v>
      </c>
      <c r="AB2" s="46"/>
      <c r="AC2" s="46"/>
    </row>
    <row r="3" spans="1:78" hidden="1">
      <c r="AA3" s="46" t="s">
        <v>2</v>
      </c>
      <c r="AB3" s="46"/>
      <c r="AC3" s="46"/>
    </row>
    <row r="4" spans="1:78" ht="15" customHeight="1">
      <c r="Z4" s="284"/>
      <c r="AB4" s="284" t="s">
        <v>200</v>
      </c>
      <c r="AC4" s="285"/>
    </row>
    <row r="5" spans="1:78">
      <c r="Z5" s="284"/>
      <c r="AB5" s="284" t="s">
        <v>201</v>
      </c>
      <c r="AC5" s="285"/>
    </row>
    <row r="6" spans="1:78">
      <c r="Z6" s="284"/>
      <c r="AB6" s="284" t="s">
        <v>202</v>
      </c>
      <c r="AC6" s="286"/>
    </row>
    <row r="7" spans="1:78" ht="15.75">
      <c r="D7" s="287"/>
      <c r="E7" s="287"/>
      <c r="F7" s="287"/>
      <c r="Z7" s="284"/>
      <c r="AB7" s="284" t="s">
        <v>203</v>
      </c>
      <c r="AC7" s="50"/>
    </row>
    <row r="8" spans="1:78" ht="15.75">
      <c r="AB8" s="52" t="s">
        <v>7</v>
      </c>
      <c r="AC8" s="52"/>
    </row>
    <row r="9" spans="1:78" ht="15.75">
      <c r="AA9" s="52"/>
      <c r="AB9" s="52"/>
      <c r="AC9" s="52"/>
    </row>
    <row r="10" spans="1:78" ht="15.75">
      <c r="AA10" s="52"/>
      <c r="AB10" s="52"/>
      <c r="AC10" s="52"/>
    </row>
    <row r="11" spans="1:78" ht="15.75">
      <c r="C11" s="1272" t="s">
        <v>204</v>
      </c>
      <c r="D11" s="1272"/>
      <c r="E11" s="1272"/>
      <c r="F11" s="1272"/>
      <c r="G11" s="1272"/>
      <c r="H11" s="1272"/>
      <c r="I11" s="1272"/>
      <c r="J11" s="1272"/>
      <c r="K11" s="1272"/>
      <c r="L11" s="1272"/>
      <c r="M11" s="1272"/>
      <c r="N11" s="1272"/>
      <c r="O11" s="1272"/>
      <c r="P11" s="1272"/>
      <c r="Q11" s="1272"/>
      <c r="R11" s="1272"/>
      <c r="S11" s="1272"/>
      <c r="T11" s="1272"/>
      <c r="U11" s="1272"/>
      <c r="V11" s="1272"/>
      <c r="W11" s="1272"/>
      <c r="X11" s="1272"/>
      <c r="Y11" s="1272"/>
      <c r="Z11" s="1272"/>
      <c r="AA11" s="1272"/>
      <c r="AB11" s="288"/>
      <c r="AC11" s="52"/>
    </row>
    <row r="12" spans="1:78" ht="15.75">
      <c r="AA12" s="52"/>
      <c r="AB12" s="52"/>
      <c r="AC12" s="52"/>
    </row>
    <row r="13" spans="1:78" ht="15.75" thickBot="1"/>
    <row r="14" spans="1:78" s="293" customFormat="1" ht="14.25" customHeight="1">
      <c r="A14" s="1273"/>
      <c r="B14" s="289"/>
      <c r="C14" s="1273" t="s">
        <v>9</v>
      </c>
      <c r="D14" s="1276" t="s">
        <v>10</v>
      </c>
      <c r="E14" s="1279" t="s">
        <v>205</v>
      </c>
      <c r="F14" s="1279" t="s">
        <v>206</v>
      </c>
      <c r="G14" s="1279"/>
      <c r="H14" s="290"/>
      <c r="I14" s="1279" t="s">
        <v>207</v>
      </c>
      <c r="J14" s="1279" t="s">
        <v>208</v>
      </c>
      <c r="K14" s="1282" t="s">
        <v>209</v>
      </c>
      <c r="L14" s="1282" t="s">
        <v>210</v>
      </c>
      <c r="M14" s="1279" t="s">
        <v>211</v>
      </c>
      <c r="N14" s="1279" t="s">
        <v>212</v>
      </c>
      <c r="O14" s="1279" t="s">
        <v>213</v>
      </c>
      <c r="P14" s="1279" t="s">
        <v>108</v>
      </c>
      <c r="Q14" s="1279"/>
      <c r="R14" s="1279"/>
      <c r="S14" s="1279"/>
      <c r="T14" s="1279"/>
      <c r="U14" s="1279"/>
      <c r="V14" s="1279"/>
      <c r="W14" s="1279"/>
      <c r="X14" s="1279" t="s">
        <v>214</v>
      </c>
      <c r="Y14" s="1279"/>
      <c r="Z14" s="1279"/>
      <c r="AA14" s="1284"/>
      <c r="AB14" s="1285" t="s">
        <v>215</v>
      </c>
      <c r="AC14" s="291"/>
      <c r="AD14" s="292"/>
      <c r="AE14" s="292"/>
      <c r="AF14" s="292"/>
      <c r="AG14" s="292"/>
      <c r="AH14" s="292"/>
      <c r="AI14" s="292"/>
      <c r="AJ14" s="292"/>
      <c r="AK14" s="292"/>
      <c r="AL14" s="292"/>
      <c r="AM14" s="292"/>
      <c r="AN14" s="292"/>
      <c r="AO14" s="292"/>
      <c r="AP14" s="292"/>
      <c r="AQ14" s="292"/>
      <c r="AR14" s="292"/>
      <c r="AS14" s="292"/>
      <c r="AT14" s="292"/>
      <c r="AU14" s="292"/>
      <c r="AV14" s="292"/>
      <c r="AW14" s="292"/>
      <c r="AX14" s="292"/>
      <c r="AY14" s="292"/>
      <c r="AZ14" s="292"/>
      <c r="BA14" s="292"/>
      <c r="BB14" s="292"/>
      <c r="BC14" s="292"/>
      <c r="BD14" s="292"/>
      <c r="BE14" s="292"/>
      <c r="BF14" s="292"/>
      <c r="BG14" s="292"/>
      <c r="BH14" s="292"/>
      <c r="BI14" s="292"/>
      <c r="BJ14" s="292"/>
      <c r="BK14" s="292"/>
      <c r="BL14" s="292"/>
      <c r="BM14" s="292"/>
      <c r="BN14" s="292"/>
      <c r="BO14" s="292"/>
      <c r="BP14" s="292"/>
      <c r="BQ14" s="292"/>
      <c r="BR14" s="292"/>
      <c r="BS14" s="292"/>
      <c r="BT14" s="292"/>
      <c r="BU14" s="292"/>
      <c r="BV14" s="292"/>
      <c r="BW14" s="292"/>
      <c r="BX14" s="292"/>
      <c r="BY14" s="292"/>
      <c r="BZ14" s="292"/>
    </row>
    <row r="15" spans="1:78" s="293" customFormat="1" ht="51" customHeight="1">
      <c r="A15" s="1274"/>
      <c r="B15" s="294"/>
      <c r="C15" s="1274"/>
      <c r="D15" s="1277"/>
      <c r="E15" s="1280"/>
      <c r="F15" s="1280"/>
      <c r="G15" s="1280"/>
      <c r="H15" s="295"/>
      <c r="I15" s="1280"/>
      <c r="J15" s="1280"/>
      <c r="K15" s="1283"/>
      <c r="L15" s="1283"/>
      <c r="M15" s="1280"/>
      <c r="N15" s="1280"/>
      <c r="O15" s="1280"/>
      <c r="P15" s="1280" t="s">
        <v>216</v>
      </c>
      <c r="Q15" s="1280"/>
      <c r="R15" s="1280" t="s">
        <v>217</v>
      </c>
      <c r="S15" s="1280"/>
      <c r="T15" s="1280" t="s">
        <v>218</v>
      </c>
      <c r="U15" s="1280"/>
      <c r="V15" s="1280" t="s">
        <v>219</v>
      </c>
      <c r="W15" s="1280"/>
      <c r="X15" s="295" t="s">
        <v>220</v>
      </c>
      <c r="Y15" s="399" t="s">
        <v>221</v>
      </c>
      <c r="Z15" s="295" t="s">
        <v>222</v>
      </c>
      <c r="AA15" s="296" t="s">
        <v>219</v>
      </c>
      <c r="AB15" s="1286"/>
      <c r="AC15" s="291"/>
      <c r="AD15" s="292"/>
      <c r="AE15" s="292"/>
      <c r="AF15" s="292"/>
      <c r="AG15" s="292"/>
      <c r="AH15" s="292"/>
      <c r="AI15" s="292"/>
      <c r="AJ15" s="292"/>
      <c r="AK15" s="292"/>
      <c r="AL15" s="292"/>
      <c r="AM15" s="292"/>
      <c r="AN15" s="292"/>
      <c r="AO15" s="292"/>
      <c r="AP15" s="292"/>
      <c r="AQ15" s="292"/>
      <c r="AR15" s="292"/>
      <c r="AS15" s="292"/>
      <c r="AT15" s="292"/>
      <c r="AU15" s="292"/>
      <c r="AV15" s="292"/>
      <c r="AW15" s="292"/>
      <c r="AX15" s="292"/>
      <c r="AY15" s="292"/>
      <c r="AZ15" s="292"/>
      <c r="BA15" s="292"/>
      <c r="BB15" s="292"/>
      <c r="BC15" s="292"/>
      <c r="BD15" s="292"/>
      <c r="BE15" s="292"/>
      <c r="BF15" s="292"/>
      <c r="BG15" s="292"/>
      <c r="BH15" s="292"/>
      <c r="BI15" s="292"/>
      <c r="BJ15" s="292"/>
      <c r="BK15" s="292"/>
      <c r="BL15" s="292"/>
      <c r="BM15" s="292"/>
      <c r="BN15" s="292"/>
      <c r="BO15" s="292"/>
      <c r="BP15" s="292"/>
      <c r="BQ15" s="292"/>
      <c r="BR15" s="292"/>
      <c r="BS15" s="292"/>
      <c r="BT15" s="292"/>
      <c r="BU15" s="292"/>
      <c r="BV15" s="292"/>
      <c r="BW15" s="292"/>
      <c r="BX15" s="292"/>
      <c r="BY15" s="292"/>
      <c r="BZ15" s="292"/>
    </row>
    <row r="16" spans="1:78" s="293" customFormat="1" ht="13.5" thickBot="1">
      <c r="A16" s="1275"/>
      <c r="B16" s="297"/>
      <c r="C16" s="1275"/>
      <c r="D16" s="1278"/>
      <c r="E16" s="298" t="s">
        <v>223</v>
      </c>
      <c r="F16" s="298" t="s">
        <v>111</v>
      </c>
      <c r="G16" s="298" t="s">
        <v>112</v>
      </c>
      <c r="H16" s="299" t="s">
        <v>224</v>
      </c>
      <c r="I16" s="1281"/>
      <c r="J16" s="1281"/>
      <c r="K16" s="298" t="s">
        <v>20</v>
      </c>
      <c r="L16" s="298" t="s">
        <v>20</v>
      </c>
      <c r="M16" s="298" t="s">
        <v>20</v>
      </c>
      <c r="N16" s="298" t="s">
        <v>20</v>
      </c>
      <c r="O16" s="298" t="s">
        <v>20</v>
      </c>
      <c r="P16" s="298" t="s">
        <v>111</v>
      </c>
      <c r="Q16" s="298" t="s">
        <v>112</v>
      </c>
      <c r="R16" s="298" t="s">
        <v>111</v>
      </c>
      <c r="S16" s="298" t="s">
        <v>112</v>
      </c>
      <c r="T16" s="298" t="s">
        <v>111</v>
      </c>
      <c r="U16" s="298" t="s">
        <v>112</v>
      </c>
      <c r="V16" s="298" t="s">
        <v>111</v>
      </c>
      <c r="W16" s="298" t="s">
        <v>112</v>
      </c>
      <c r="X16" s="298" t="s">
        <v>20</v>
      </c>
      <c r="Y16" s="400" t="s">
        <v>20</v>
      </c>
      <c r="Z16" s="298" t="s">
        <v>20</v>
      </c>
      <c r="AA16" s="300" t="s">
        <v>20</v>
      </c>
      <c r="AB16" s="1287"/>
      <c r="AC16" s="301"/>
      <c r="AD16" s="292"/>
      <c r="AE16" s="292"/>
      <c r="AF16" s="292"/>
      <c r="AG16" s="292"/>
      <c r="AH16" s="292"/>
      <c r="AI16" s="292"/>
      <c r="AJ16" s="292"/>
      <c r="AK16" s="292"/>
      <c r="AL16" s="292"/>
      <c r="AM16" s="292"/>
      <c r="AN16" s="292"/>
      <c r="AO16" s="292"/>
      <c r="AP16" s="292"/>
      <c r="AQ16" s="292"/>
      <c r="AR16" s="292"/>
      <c r="AS16" s="292"/>
      <c r="AT16" s="292"/>
      <c r="AU16" s="292"/>
      <c r="AV16" s="292"/>
      <c r="AW16" s="292"/>
      <c r="AX16" s="292"/>
      <c r="AY16" s="292"/>
      <c r="AZ16" s="292"/>
      <c r="BA16" s="292"/>
      <c r="BB16" s="292"/>
      <c r="BC16" s="292"/>
      <c r="BD16" s="292"/>
      <c r="BE16" s="292"/>
      <c r="BF16" s="292"/>
      <c r="BG16" s="292"/>
      <c r="BH16" s="292"/>
      <c r="BI16" s="292"/>
      <c r="BJ16" s="292"/>
      <c r="BK16" s="292"/>
      <c r="BL16" s="292"/>
      <c r="BM16" s="292"/>
      <c r="BN16" s="292"/>
      <c r="BO16" s="292"/>
      <c r="BP16" s="292"/>
      <c r="BQ16" s="292"/>
      <c r="BR16" s="292"/>
      <c r="BS16" s="292"/>
      <c r="BT16" s="292"/>
      <c r="BU16" s="292"/>
      <c r="BV16" s="292"/>
      <c r="BW16" s="292"/>
      <c r="BX16" s="292"/>
      <c r="BY16" s="292"/>
      <c r="BZ16" s="292"/>
    </row>
    <row r="17" spans="1:78" s="293" customFormat="1" ht="12.75" hidden="1" outlineLevel="1">
      <c r="A17" s="294"/>
      <c r="B17" s="291"/>
      <c r="C17" s="302"/>
      <c r="D17" s="303"/>
      <c r="E17" s="304"/>
      <c r="F17" s="304"/>
      <c r="G17" s="304"/>
      <c r="H17" s="304"/>
      <c r="I17" s="303"/>
      <c r="J17" s="303"/>
      <c r="K17" s="304"/>
      <c r="L17" s="304"/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>
        <v>90.25</v>
      </c>
      <c r="Y17" s="401">
        <v>87.35</v>
      </c>
      <c r="Z17" s="304">
        <v>86.800000000000011</v>
      </c>
      <c r="AA17" s="305">
        <v>264.40000000000003</v>
      </c>
      <c r="AB17" s="306"/>
      <c r="AC17" s="306"/>
      <c r="AD17" s="292"/>
      <c r="AE17" s="292"/>
      <c r="AF17" s="292"/>
      <c r="AG17" s="292"/>
      <c r="AH17" s="292"/>
      <c r="AI17" s="292"/>
      <c r="AJ17" s="292"/>
      <c r="AK17" s="292"/>
      <c r="AL17" s="292"/>
      <c r="AM17" s="292"/>
      <c r="AN17" s="292"/>
      <c r="AO17" s="292"/>
      <c r="AP17" s="292"/>
      <c r="AQ17" s="292"/>
      <c r="AR17" s="292"/>
      <c r="AS17" s="292"/>
      <c r="AT17" s="292"/>
      <c r="AU17" s="292"/>
      <c r="AV17" s="292"/>
      <c r="AW17" s="292"/>
      <c r="AX17" s="292"/>
      <c r="AY17" s="292"/>
      <c r="AZ17" s="292"/>
      <c r="BA17" s="292"/>
      <c r="BB17" s="292"/>
      <c r="BC17" s="292"/>
      <c r="BD17" s="292"/>
      <c r="BE17" s="292"/>
      <c r="BF17" s="292"/>
      <c r="BG17" s="292"/>
      <c r="BH17" s="292"/>
      <c r="BI17" s="292"/>
      <c r="BJ17" s="292"/>
      <c r="BK17" s="292"/>
      <c r="BL17" s="292"/>
      <c r="BM17" s="292"/>
      <c r="BN17" s="292"/>
      <c r="BO17" s="292"/>
      <c r="BP17" s="292"/>
      <c r="BQ17" s="292"/>
      <c r="BR17" s="292"/>
      <c r="BS17" s="292"/>
      <c r="BT17" s="292"/>
      <c r="BU17" s="292"/>
      <c r="BV17" s="292"/>
      <c r="BW17" s="292"/>
      <c r="BX17" s="292"/>
      <c r="BY17" s="292"/>
      <c r="BZ17" s="292"/>
    </row>
    <row r="18" spans="1:78" s="293" customFormat="1" ht="13.5" hidden="1" outlineLevel="1" thickBot="1">
      <c r="A18" s="294"/>
      <c r="B18" s="291"/>
      <c r="C18" s="307"/>
      <c r="D18" s="308"/>
      <c r="E18" s="309"/>
      <c r="F18" s="309"/>
      <c r="G18" s="309"/>
      <c r="H18" s="309"/>
      <c r="I18" s="308"/>
      <c r="J18" s="308"/>
      <c r="K18" s="309"/>
      <c r="L18" s="309"/>
      <c r="M18" s="309"/>
      <c r="N18" s="309"/>
      <c r="O18" s="309"/>
      <c r="P18" s="309"/>
      <c r="Q18" s="309"/>
      <c r="R18" s="309"/>
      <c r="S18" s="309"/>
      <c r="T18" s="309"/>
      <c r="U18" s="309"/>
      <c r="V18" s="309"/>
      <c r="W18" s="309"/>
      <c r="X18" s="310">
        <f>X19-X17</f>
        <v>-69.673033516000004</v>
      </c>
      <c r="Y18" s="402">
        <f>Y19-Y17</f>
        <v>-9.9999999747524271E-7</v>
      </c>
      <c r="Z18" s="310">
        <f>Z19-Z17</f>
        <v>42.412466639999991</v>
      </c>
      <c r="AA18" s="311">
        <f>AA19-AA17</f>
        <v>-27.26056787600001</v>
      </c>
      <c r="AB18" s="312"/>
      <c r="AC18" s="312"/>
      <c r="AD18" s="292"/>
      <c r="AE18" s="292"/>
      <c r="AF18" s="292"/>
      <c r="AG18" s="292"/>
      <c r="AH18" s="292"/>
      <c r="AI18" s="292"/>
      <c r="AJ18" s="292"/>
      <c r="AK18" s="292"/>
      <c r="AL18" s="292"/>
      <c r="AM18" s="292"/>
      <c r="AN18" s="292"/>
      <c r="AO18" s="292"/>
      <c r="AP18" s="292"/>
      <c r="AQ18" s="292"/>
      <c r="AR18" s="292"/>
      <c r="AS18" s="292"/>
      <c r="AT18" s="292"/>
      <c r="AU18" s="292"/>
      <c r="AV18" s="292"/>
      <c r="AW18" s="292"/>
      <c r="AX18" s="292"/>
      <c r="AY18" s="292"/>
      <c r="AZ18" s="292"/>
      <c r="BA18" s="292"/>
      <c r="BB18" s="292"/>
      <c r="BC18" s="292"/>
      <c r="BD18" s="292"/>
      <c r="BE18" s="292"/>
      <c r="BF18" s="292"/>
      <c r="BG18" s="292"/>
      <c r="BH18" s="292"/>
      <c r="BI18" s="292"/>
      <c r="BJ18" s="292"/>
      <c r="BK18" s="292"/>
      <c r="BL18" s="292"/>
      <c r="BM18" s="292"/>
      <c r="BN18" s="292"/>
      <c r="BO18" s="292"/>
      <c r="BP18" s="292"/>
      <c r="BQ18" s="292"/>
      <c r="BR18" s="292"/>
      <c r="BS18" s="292"/>
      <c r="BT18" s="292"/>
      <c r="BU18" s="292"/>
      <c r="BV18" s="292"/>
      <c r="BW18" s="292"/>
      <c r="BX18" s="292"/>
      <c r="BY18" s="292"/>
      <c r="BZ18" s="292"/>
    </row>
    <row r="19" spans="1:78" s="319" customFormat="1" ht="12.75" collapsed="1">
      <c r="A19" s="313"/>
      <c r="B19" s="314"/>
      <c r="C19" s="315"/>
      <c r="D19" s="316" t="s">
        <v>30</v>
      </c>
      <c r="E19" s="316"/>
      <c r="F19" s="316">
        <f>F20+F28</f>
        <v>39.118000000000002</v>
      </c>
      <c r="G19" s="316">
        <f>G20+G28</f>
        <v>12.69</v>
      </c>
      <c r="H19" s="316"/>
      <c r="I19" s="316"/>
      <c r="J19" s="316"/>
      <c r="K19" s="316"/>
      <c r="L19" s="316"/>
      <c r="M19" s="316">
        <f>M20+M28</f>
        <v>335.26943212399999</v>
      </c>
      <c r="N19" s="316">
        <f>N20+N28</f>
        <v>314.69246564000002</v>
      </c>
      <c r="O19" s="316">
        <v>0</v>
      </c>
      <c r="P19" s="316">
        <f t="shared" ref="P19:AB19" si="0">P20+P28</f>
        <v>0</v>
      </c>
      <c r="Q19" s="316">
        <f t="shared" si="0"/>
        <v>0</v>
      </c>
      <c r="R19" s="316">
        <f t="shared" si="0"/>
        <v>0.91</v>
      </c>
      <c r="S19" s="316">
        <f t="shared" si="0"/>
        <v>1.03</v>
      </c>
      <c r="T19" s="316">
        <f t="shared" si="0"/>
        <v>19.681000000000004</v>
      </c>
      <c r="U19" s="316">
        <f t="shared" si="0"/>
        <v>9.5800000000000018</v>
      </c>
      <c r="V19" s="316">
        <f t="shared" si="0"/>
        <v>20.591000000000001</v>
      </c>
      <c r="W19" s="316">
        <f t="shared" si="0"/>
        <v>10.610000000000001</v>
      </c>
      <c r="X19" s="316">
        <f t="shared" si="0"/>
        <v>20.576966484000003</v>
      </c>
      <c r="Y19" s="403">
        <f t="shared" si="0"/>
        <v>87.349998999999997</v>
      </c>
      <c r="Z19" s="316">
        <f t="shared" si="0"/>
        <v>129.21246664</v>
      </c>
      <c r="AA19" s="317">
        <f t="shared" si="0"/>
        <v>237.13943212400002</v>
      </c>
      <c r="AB19" s="317">
        <f t="shared" si="0"/>
        <v>76114</v>
      </c>
      <c r="AC19" s="318">
        <f>X19+Y19+Z19-M19</f>
        <v>-98.13</v>
      </c>
    </row>
    <row r="20" spans="1:78" s="319" customFormat="1" ht="25.5">
      <c r="A20" s="320"/>
      <c r="B20" s="321"/>
      <c r="C20" s="322" t="s">
        <v>225</v>
      </c>
      <c r="D20" s="320" t="s">
        <v>31</v>
      </c>
      <c r="E20" s="323"/>
      <c r="F20" s="323">
        <f>F21</f>
        <v>1.58</v>
      </c>
      <c r="G20" s="323">
        <f>G21</f>
        <v>1.26</v>
      </c>
      <c r="H20" s="323"/>
      <c r="I20" s="323"/>
      <c r="J20" s="323"/>
      <c r="K20" s="323"/>
      <c r="L20" s="323"/>
      <c r="M20" s="323">
        <f>M21</f>
        <v>3.1261048654699999</v>
      </c>
      <c r="N20" s="323">
        <f>N21</f>
        <v>3.1261048654699999</v>
      </c>
      <c r="O20" s="323">
        <v>0</v>
      </c>
      <c r="P20" s="323">
        <f t="shared" ref="P20:AB20" si="1">P21</f>
        <v>0</v>
      </c>
      <c r="Q20" s="323">
        <f t="shared" si="1"/>
        <v>0</v>
      </c>
      <c r="R20" s="323">
        <f t="shared" si="1"/>
        <v>0.53</v>
      </c>
      <c r="S20" s="323">
        <f t="shared" si="1"/>
        <v>0.63</v>
      </c>
      <c r="T20" s="323">
        <f t="shared" si="1"/>
        <v>1.05</v>
      </c>
      <c r="U20" s="323">
        <f t="shared" si="1"/>
        <v>0.63</v>
      </c>
      <c r="V20" s="323">
        <f t="shared" si="1"/>
        <v>1.58</v>
      </c>
      <c r="W20" s="323">
        <f t="shared" si="1"/>
        <v>1.26</v>
      </c>
      <c r="X20" s="323">
        <f t="shared" si="1"/>
        <v>0</v>
      </c>
      <c r="Y20" s="404">
        <f t="shared" si="1"/>
        <v>1.1261048654699999</v>
      </c>
      <c r="Z20" s="323">
        <f t="shared" si="1"/>
        <v>2</v>
      </c>
      <c r="AA20" s="324">
        <f t="shared" si="1"/>
        <v>3.1261048654699999</v>
      </c>
      <c r="AB20" s="324">
        <f t="shared" si="1"/>
        <v>3938</v>
      </c>
      <c r="AC20" s="318">
        <f t="shared" ref="AC20:AC51" si="2">X20+Y20+Z20-M20</f>
        <v>0</v>
      </c>
    </row>
    <row r="21" spans="1:78" s="331" customFormat="1" ht="25.5">
      <c r="A21" s="325"/>
      <c r="B21" s="326"/>
      <c r="C21" s="327" t="s">
        <v>226</v>
      </c>
      <c r="D21" s="325" t="s">
        <v>33</v>
      </c>
      <c r="E21" s="328"/>
      <c r="F21" s="328">
        <f>F24+F27</f>
        <v>1.58</v>
      </c>
      <c r="G21" s="328">
        <f>G24+G27</f>
        <v>1.26</v>
      </c>
      <c r="H21" s="328"/>
      <c r="I21" s="328"/>
      <c r="J21" s="328"/>
      <c r="K21" s="328"/>
      <c r="L21" s="328"/>
      <c r="M21" s="328">
        <f t="shared" ref="M21:AB21" si="3">M24+M27</f>
        <v>3.1261048654699999</v>
      </c>
      <c r="N21" s="328">
        <f t="shared" si="3"/>
        <v>3.1261048654699999</v>
      </c>
      <c r="O21" s="328">
        <f t="shared" si="3"/>
        <v>0</v>
      </c>
      <c r="P21" s="328">
        <f t="shared" si="3"/>
        <v>0</v>
      </c>
      <c r="Q21" s="328">
        <f t="shared" si="3"/>
        <v>0</v>
      </c>
      <c r="R21" s="328">
        <f t="shared" si="3"/>
        <v>0.53</v>
      </c>
      <c r="S21" s="328">
        <f t="shared" si="3"/>
        <v>0.63</v>
      </c>
      <c r="T21" s="328">
        <f t="shared" si="3"/>
        <v>1.05</v>
      </c>
      <c r="U21" s="328">
        <f t="shared" si="3"/>
        <v>0.63</v>
      </c>
      <c r="V21" s="328">
        <f t="shared" si="3"/>
        <v>1.58</v>
      </c>
      <c r="W21" s="328">
        <f t="shared" si="3"/>
        <v>1.26</v>
      </c>
      <c r="X21" s="328">
        <f t="shared" si="3"/>
        <v>0</v>
      </c>
      <c r="Y21" s="404">
        <f t="shared" si="3"/>
        <v>1.1261048654699999</v>
      </c>
      <c r="Z21" s="328">
        <f t="shared" si="3"/>
        <v>2</v>
      </c>
      <c r="AA21" s="329">
        <f t="shared" si="3"/>
        <v>3.1261048654699999</v>
      </c>
      <c r="AB21" s="329">
        <f t="shared" si="3"/>
        <v>3938</v>
      </c>
      <c r="AC21" s="318">
        <f t="shared" si="2"/>
        <v>0</v>
      </c>
      <c r="AD21" s="330"/>
      <c r="AE21" s="330"/>
      <c r="AF21" s="330"/>
      <c r="AG21" s="330"/>
      <c r="AH21" s="330"/>
      <c r="AI21" s="330"/>
      <c r="AJ21" s="330"/>
      <c r="AK21" s="330"/>
      <c r="AL21" s="330"/>
      <c r="AM21" s="330"/>
      <c r="AN21" s="330"/>
      <c r="AO21" s="330"/>
      <c r="AP21" s="330"/>
      <c r="AQ21" s="330"/>
      <c r="AR21" s="330"/>
      <c r="AS21" s="330"/>
      <c r="AT21" s="330"/>
      <c r="AU21" s="330"/>
      <c r="AV21" s="330"/>
      <c r="AW21" s="330"/>
      <c r="AX21" s="330"/>
      <c r="AY21" s="330"/>
      <c r="AZ21" s="330"/>
      <c r="BA21" s="330"/>
      <c r="BB21" s="330"/>
      <c r="BC21" s="330"/>
      <c r="BD21" s="330"/>
      <c r="BE21" s="330"/>
      <c r="BF21" s="330"/>
      <c r="BG21" s="330"/>
      <c r="BH21" s="330"/>
      <c r="BI21" s="330"/>
      <c r="BJ21" s="330"/>
      <c r="BK21" s="330"/>
      <c r="BL21" s="330"/>
      <c r="BM21" s="330"/>
      <c r="BN21" s="330"/>
      <c r="BO21" s="330"/>
      <c r="BP21" s="330"/>
      <c r="BQ21" s="330"/>
      <c r="BR21" s="330"/>
      <c r="BS21" s="330"/>
      <c r="BT21" s="330"/>
      <c r="BU21" s="330"/>
      <c r="BV21" s="330"/>
      <c r="BW21" s="330"/>
      <c r="BX21" s="330"/>
      <c r="BY21" s="330"/>
      <c r="BZ21" s="330"/>
    </row>
    <row r="22" spans="1:78" s="293" customFormat="1" ht="15" customHeight="1">
      <c r="A22" s="332"/>
      <c r="B22" s="333"/>
      <c r="C22" s="334"/>
      <c r="D22" s="335" t="s">
        <v>227</v>
      </c>
      <c r="E22" s="336"/>
      <c r="F22" s="337"/>
      <c r="G22" s="337"/>
      <c r="H22" s="338"/>
      <c r="I22" s="336"/>
      <c r="J22" s="336"/>
      <c r="K22" s="336"/>
      <c r="L22" s="336"/>
      <c r="M22" s="337"/>
      <c r="N22" s="337"/>
      <c r="O22" s="337"/>
      <c r="P22" s="337"/>
      <c r="Q22" s="337"/>
      <c r="R22" s="337"/>
      <c r="S22" s="337"/>
      <c r="T22" s="337"/>
      <c r="U22" s="337"/>
      <c r="V22" s="337"/>
      <c r="W22" s="337"/>
      <c r="X22" s="337"/>
      <c r="Y22" s="404"/>
      <c r="Z22" s="337"/>
      <c r="AA22" s="339"/>
      <c r="AB22" s="339"/>
      <c r="AC22" s="318"/>
      <c r="AD22" s="292"/>
      <c r="AE22" s="340"/>
      <c r="AF22" s="340"/>
      <c r="AG22" s="340"/>
      <c r="AH22" s="292"/>
      <c r="AI22" s="292"/>
      <c r="AJ22" s="292"/>
      <c r="AK22" s="292"/>
      <c r="AL22" s="292"/>
      <c r="AM22" s="292"/>
      <c r="AN22" s="292"/>
      <c r="AO22" s="292"/>
      <c r="AP22" s="292"/>
      <c r="AQ22" s="292"/>
      <c r="AR22" s="292"/>
      <c r="AS22" s="292"/>
      <c r="AT22" s="292"/>
      <c r="AU22" s="292"/>
      <c r="AV22" s="292"/>
      <c r="AW22" s="292"/>
      <c r="AX22" s="292"/>
      <c r="AY22" s="292"/>
      <c r="AZ22" s="292"/>
      <c r="BA22" s="292"/>
      <c r="BB22" s="292"/>
      <c r="BC22" s="292"/>
      <c r="BD22" s="292"/>
      <c r="BE22" s="292"/>
      <c r="BF22" s="292"/>
      <c r="BG22" s="292"/>
      <c r="BH22" s="292"/>
      <c r="BI22" s="292"/>
      <c r="BJ22" s="292"/>
      <c r="BK22" s="292"/>
      <c r="BL22" s="292"/>
      <c r="BM22" s="292"/>
      <c r="BN22" s="292"/>
      <c r="BO22" s="292"/>
      <c r="BP22" s="292"/>
      <c r="BQ22" s="292"/>
      <c r="BR22" s="292"/>
      <c r="BS22" s="292"/>
      <c r="BT22" s="292"/>
      <c r="BU22" s="292"/>
      <c r="BV22" s="292"/>
      <c r="BW22" s="292"/>
      <c r="BX22" s="292"/>
      <c r="BY22" s="292"/>
      <c r="BZ22" s="292"/>
    </row>
    <row r="23" spans="1:78" s="350" customFormat="1" ht="30" customHeight="1">
      <c r="A23" s="341"/>
      <c r="B23" s="342"/>
      <c r="C23" s="343">
        <v>1</v>
      </c>
      <c r="D23" s="344" t="s">
        <v>228</v>
      </c>
      <c r="E23" s="345" t="s">
        <v>229</v>
      </c>
      <c r="F23" s="346">
        <v>0.53</v>
      </c>
      <c r="G23" s="346"/>
      <c r="H23" s="347"/>
      <c r="I23" s="345">
        <v>2013</v>
      </c>
      <c r="J23" s="345">
        <v>2013</v>
      </c>
      <c r="K23" s="348"/>
      <c r="L23" s="348"/>
      <c r="M23" s="346">
        <f>X23+Y23+Z23</f>
        <v>0.5</v>
      </c>
      <c r="N23" s="346">
        <f>M23-X23</f>
        <v>0.5</v>
      </c>
      <c r="O23" s="323"/>
      <c r="P23" s="346"/>
      <c r="Q23" s="346"/>
      <c r="R23" s="346">
        <f>F23</f>
        <v>0.53</v>
      </c>
      <c r="S23" s="346">
        <f>G23</f>
        <v>0</v>
      </c>
      <c r="T23" s="323"/>
      <c r="U23" s="323"/>
      <c r="V23" s="346">
        <f>P23+R23+T23</f>
        <v>0.53</v>
      </c>
      <c r="W23" s="346">
        <f>Q23+S23+U23</f>
        <v>0</v>
      </c>
      <c r="X23" s="346">
        <v>0</v>
      </c>
      <c r="Y23" s="402">
        <v>0.5</v>
      </c>
      <c r="Z23" s="346">
        <v>0</v>
      </c>
      <c r="AA23" s="324">
        <f>Z23+Y23+X23</f>
        <v>0.5</v>
      </c>
      <c r="AB23" s="349">
        <v>1301</v>
      </c>
      <c r="AC23" s="318"/>
      <c r="AD23" s="292"/>
    </row>
    <row r="24" spans="1:78" s="331" customFormat="1" ht="12.75">
      <c r="A24" s="325"/>
      <c r="B24" s="326"/>
      <c r="C24" s="327"/>
      <c r="D24" s="351" t="s">
        <v>230</v>
      </c>
      <c r="E24" s="328"/>
      <c r="F24" s="328">
        <f t="shared" ref="F24:W24" si="4">F23</f>
        <v>0.53</v>
      </c>
      <c r="G24" s="328">
        <f t="shared" si="4"/>
        <v>0</v>
      </c>
      <c r="H24" s="328">
        <f t="shared" si="4"/>
        <v>0</v>
      </c>
      <c r="I24" s="328"/>
      <c r="J24" s="328"/>
      <c r="K24" s="328">
        <f t="shared" si="4"/>
        <v>0</v>
      </c>
      <c r="L24" s="328">
        <f t="shared" si="4"/>
        <v>0</v>
      </c>
      <c r="M24" s="328">
        <f t="shared" si="4"/>
        <v>0.5</v>
      </c>
      <c r="N24" s="328">
        <f t="shared" si="4"/>
        <v>0.5</v>
      </c>
      <c r="O24" s="328">
        <f t="shared" si="4"/>
        <v>0</v>
      </c>
      <c r="P24" s="328">
        <f t="shared" si="4"/>
        <v>0</v>
      </c>
      <c r="Q24" s="328">
        <f t="shared" si="4"/>
        <v>0</v>
      </c>
      <c r="R24" s="328">
        <f t="shared" si="4"/>
        <v>0.53</v>
      </c>
      <c r="S24" s="328">
        <f t="shared" si="4"/>
        <v>0</v>
      </c>
      <c r="T24" s="328">
        <f t="shared" si="4"/>
        <v>0</v>
      </c>
      <c r="U24" s="328">
        <f t="shared" si="4"/>
        <v>0</v>
      </c>
      <c r="V24" s="328">
        <f t="shared" si="4"/>
        <v>0.53</v>
      </c>
      <c r="W24" s="328">
        <f t="shared" si="4"/>
        <v>0</v>
      </c>
      <c r="X24" s="328">
        <f>X23</f>
        <v>0</v>
      </c>
      <c r="Y24" s="404">
        <f>Y23</f>
        <v>0.5</v>
      </c>
      <c r="Z24" s="328">
        <f t="shared" ref="Z24:AB24" si="5">Z23</f>
        <v>0</v>
      </c>
      <c r="AA24" s="329">
        <f t="shared" si="5"/>
        <v>0.5</v>
      </c>
      <c r="AB24" s="329">
        <f t="shared" si="5"/>
        <v>1301</v>
      </c>
      <c r="AC24" s="318"/>
      <c r="AD24" s="330"/>
      <c r="AE24" s="330"/>
      <c r="AF24" s="330"/>
      <c r="AG24" s="330"/>
      <c r="AH24" s="330"/>
      <c r="AI24" s="330"/>
      <c r="AJ24" s="330"/>
      <c r="AK24" s="330"/>
      <c r="AL24" s="330"/>
      <c r="AM24" s="330"/>
      <c r="AN24" s="330"/>
      <c r="AO24" s="330"/>
      <c r="AP24" s="330"/>
      <c r="AQ24" s="330"/>
      <c r="AR24" s="330"/>
      <c r="AS24" s="330"/>
      <c r="AT24" s="330"/>
      <c r="AU24" s="330"/>
      <c r="AV24" s="330"/>
      <c r="AW24" s="330"/>
      <c r="AX24" s="330"/>
      <c r="AY24" s="330"/>
      <c r="AZ24" s="330"/>
      <c r="BA24" s="330"/>
      <c r="BB24" s="330"/>
      <c r="BC24" s="330"/>
      <c r="BD24" s="330"/>
      <c r="BE24" s="330"/>
      <c r="BF24" s="330"/>
      <c r="BG24" s="330"/>
      <c r="BH24" s="330"/>
      <c r="BI24" s="330"/>
      <c r="BJ24" s="330"/>
      <c r="BK24" s="330"/>
      <c r="BL24" s="330"/>
      <c r="BM24" s="330"/>
      <c r="BN24" s="330"/>
      <c r="BO24" s="330"/>
      <c r="BP24" s="330"/>
      <c r="BQ24" s="330"/>
      <c r="BR24" s="330"/>
      <c r="BS24" s="330"/>
      <c r="BT24" s="330"/>
      <c r="BU24" s="330"/>
      <c r="BV24" s="330"/>
      <c r="BW24" s="330"/>
      <c r="BX24" s="330"/>
      <c r="BY24" s="330"/>
      <c r="BZ24" s="330"/>
    </row>
    <row r="25" spans="1:78" s="293" customFormat="1" ht="15" customHeight="1">
      <c r="A25" s="332"/>
      <c r="B25" s="333"/>
      <c r="C25" s="334"/>
      <c r="D25" s="335" t="s">
        <v>231</v>
      </c>
      <c r="E25" s="336"/>
      <c r="F25" s="337"/>
      <c r="G25" s="337"/>
      <c r="H25" s="338"/>
      <c r="I25" s="336"/>
      <c r="J25" s="336"/>
      <c r="K25" s="336"/>
      <c r="L25" s="336"/>
      <c r="M25" s="337"/>
      <c r="N25" s="337"/>
      <c r="O25" s="337"/>
      <c r="P25" s="337"/>
      <c r="Q25" s="337"/>
      <c r="R25" s="337"/>
      <c r="S25" s="337"/>
      <c r="T25" s="337"/>
      <c r="U25" s="337"/>
      <c r="V25" s="337"/>
      <c r="W25" s="337"/>
      <c r="X25" s="337"/>
      <c r="Y25" s="404"/>
      <c r="Z25" s="337"/>
      <c r="AA25" s="339"/>
      <c r="AB25" s="339"/>
      <c r="AC25" s="318">
        <f t="shared" si="2"/>
        <v>0</v>
      </c>
      <c r="AD25" s="292"/>
      <c r="AE25" s="340"/>
      <c r="AF25" s="340"/>
      <c r="AG25" s="340"/>
      <c r="AH25" s="292"/>
      <c r="AI25" s="292"/>
      <c r="AJ25" s="292"/>
      <c r="AK25" s="292"/>
      <c r="AL25" s="292"/>
      <c r="AM25" s="292"/>
      <c r="AN25" s="292"/>
      <c r="AO25" s="292"/>
      <c r="AP25" s="292"/>
      <c r="AQ25" s="292"/>
      <c r="AR25" s="292"/>
      <c r="AS25" s="292"/>
      <c r="AT25" s="292"/>
      <c r="AU25" s="292"/>
      <c r="AV25" s="292"/>
      <c r="AW25" s="292"/>
      <c r="AX25" s="292"/>
      <c r="AY25" s="292"/>
      <c r="AZ25" s="292"/>
      <c r="BA25" s="292"/>
      <c r="BB25" s="292"/>
      <c r="BC25" s="292"/>
      <c r="BD25" s="292"/>
      <c r="BE25" s="292"/>
      <c r="BF25" s="292"/>
      <c r="BG25" s="292"/>
      <c r="BH25" s="292"/>
      <c r="BI25" s="292"/>
      <c r="BJ25" s="292"/>
      <c r="BK25" s="292"/>
      <c r="BL25" s="292"/>
      <c r="BM25" s="292"/>
      <c r="BN25" s="292"/>
      <c r="BO25" s="292"/>
      <c r="BP25" s="292"/>
      <c r="BQ25" s="292"/>
      <c r="BR25" s="292"/>
      <c r="BS25" s="292"/>
      <c r="BT25" s="292"/>
      <c r="BU25" s="292"/>
      <c r="BV25" s="292"/>
      <c r="BW25" s="292"/>
      <c r="BX25" s="292"/>
      <c r="BY25" s="292"/>
      <c r="BZ25" s="292"/>
    </row>
    <row r="26" spans="1:78" s="350" customFormat="1" ht="54" customHeight="1">
      <c r="A26" s="341"/>
      <c r="B26" s="342"/>
      <c r="C26" s="343">
        <f>C23+1</f>
        <v>2</v>
      </c>
      <c r="D26" s="352" t="s">
        <v>232</v>
      </c>
      <c r="E26" s="345" t="s">
        <v>229</v>
      </c>
      <c r="F26" s="346">
        <f>V26</f>
        <v>1.05</v>
      </c>
      <c r="G26" s="346">
        <f>W26</f>
        <v>1.26</v>
      </c>
      <c r="H26" s="347"/>
      <c r="I26" s="345">
        <v>2013</v>
      </c>
      <c r="J26" s="345">
        <v>2014</v>
      </c>
      <c r="K26" s="348"/>
      <c r="L26" s="348"/>
      <c r="M26" s="346">
        <f>X26+Y26+Z26</f>
        <v>2.6261048654699999</v>
      </c>
      <c r="N26" s="346">
        <f>M26-X26</f>
        <v>2.6261048654699999</v>
      </c>
      <c r="O26" s="323">
        <v>0</v>
      </c>
      <c r="P26" s="346"/>
      <c r="Q26" s="346"/>
      <c r="R26" s="346">
        <v>0</v>
      </c>
      <c r="S26" s="346">
        <v>0.63</v>
      </c>
      <c r="T26" s="346">
        <v>1.05</v>
      </c>
      <c r="U26" s="346">
        <v>0.63</v>
      </c>
      <c r="V26" s="346">
        <f>P26+R26+T26</f>
        <v>1.05</v>
      </c>
      <c r="W26" s="346">
        <f>Q26+S26+U26</f>
        <v>1.26</v>
      </c>
      <c r="X26" s="346">
        <v>0</v>
      </c>
      <c r="Y26" s="402">
        <f>0.61495234+(0.52114605*0.0214)</f>
        <v>0.62610486546999999</v>
      </c>
      <c r="Z26" s="346">
        <v>2</v>
      </c>
      <c r="AA26" s="324">
        <f>Z26+Y26+X26</f>
        <v>2.6261048654699999</v>
      </c>
      <c r="AB26" s="349">
        <v>2637</v>
      </c>
      <c r="AC26" s="318">
        <f t="shared" si="2"/>
        <v>0</v>
      </c>
      <c r="AD26" s="292" t="s">
        <v>233</v>
      </c>
    </row>
    <row r="27" spans="1:78" s="331" customFormat="1" ht="12.75">
      <c r="A27" s="325"/>
      <c r="B27" s="326"/>
      <c r="C27" s="327"/>
      <c r="D27" s="351" t="s">
        <v>234</v>
      </c>
      <c r="E27" s="328"/>
      <c r="F27" s="328">
        <f>F26</f>
        <v>1.05</v>
      </c>
      <c r="G27" s="328">
        <f>G26</f>
        <v>1.26</v>
      </c>
      <c r="H27" s="328">
        <f>H26</f>
        <v>0</v>
      </c>
      <c r="I27" s="328"/>
      <c r="J27" s="328"/>
      <c r="K27" s="328"/>
      <c r="L27" s="328"/>
      <c r="M27" s="328">
        <f t="shared" ref="M27:AB27" si="6">M26</f>
        <v>2.6261048654699999</v>
      </c>
      <c r="N27" s="328">
        <f t="shared" si="6"/>
        <v>2.6261048654699999</v>
      </c>
      <c r="O27" s="328">
        <f t="shared" si="6"/>
        <v>0</v>
      </c>
      <c r="P27" s="328">
        <f t="shared" si="6"/>
        <v>0</v>
      </c>
      <c r="Q27" s="328">
        <f t="shared" si="6"/>
        <v>0</v>
      </c>
      <c r="R27" s="328">
        <f t="shared" si="6"/>
        <v>0</v>
      </c>
      <c r="S27" s="328">
        <f t="shared" si="6"/>
        <v>0.63</v>
      </c>
      <c r="T27" s="328">
        <f t="shared" si="6"/>
        <v>1.05</v>
      </c>
      <c r="U27" s="328">
        <f t="shared" si="6"/>
        <v>0.63</v>
      </c>
      <c r="V27" s="328">
        <f t="shared" si="6"/>
        <v>1.05</v>
      </c>
      <c r="W27" s="328">
        <f t="shared" si="6"/>
        <v>1.26</v>
      </c>
      <c r="X27" s="328">
        <f t="shared" si="6"/>
        <v>0</v>
      </c>
      <c r="Y27" s="404">
        <f t="shared" si="6"/>
        <v>0.62610486546999999</v>
      </c>
      <c r="Z27" s="328">
        <f t="shared" si="6"/>
        <v>2</v>
      </c>
      <c r="AA27" s="329">
        <f t="shared" si="6"/>
        <v>2.6261048654699999</v>
      </c>
      <c r="AB27" s="329">
        <f t="shared" si="6"/>
        <v>2637</v>
      </c>
      <c r="AC27" s="318">
        <f t="shared" si="2"/>
        <v>0</v>
      </c>
      <c r="AD27" s="330"/>
      <c r="AE27" s="330"/>
      <c r="AF27" s="330"/>
      <c r="AG27" s="330"/>
      <c r="AH27" s="330"/>
      <c r="AI27" s="330"/>
      <c r="AJ27" s="330"/>
      <c r="AK27" s="330"/>
      <c r="AL27" s="330"/>
      <c r="AM27" s="330"/>
      <c r="AN27" s="330"/>
      <c r="AO27" s="330"/>
      <c r="AP27" s="330"/>
      <c r="AQ27" s="330"/>
      <c r="AR27" s="330"/>
      <c r="AS27" s="330"/>
      <c r="AT27" s="330"/>
      <c r="AU27" s="330"/>
      <c r="AV27" s="330"/>
      <c r="AW27" s="330"/>
      <c r="AX27" s="330"/>
      <c r="AY27" s="330"/>
      <c r="AZ27" s="330"/>
      <c r="BA27" s="330"/>
      <c r="BB27" s="330"/>
      <c r="BC27" s="330"/>
      <c r="BD27" s="330"/>
      <c r="BE27" s="330"/>
      <c r="BF27" s="330"/>
      <c r="BG27" s="330"/>
      <c r="BH27" s="330"/>
      <c r="BI27" s="330"/>
      <c r="BJ27" s="330"/>
      <c r="BK27" s="330"/>
      <c r="BL27" s="330"/>
      <c r="BM27" s="330"/>
      <c r="BN27" s="330"/>
      <c r="BO27" s="330"/>
      <c r="BP27" s="330"/>
      <c r="BQ27" s="330"/>
      <c r="BR27" s="330"/>
      <c r="BS27" s="330"/>
      <c r="BT27" s="330"/>
      <c r="BU27" s="330"/>
      <c r="BV27" s="330"/>
      <c r="BW27" s="330"/>
      <c r="BX27" s="330"/>
      <c r="BY27" s="330"/>
      <c r="BZ27" s="330"/>
    </row>
    <row r="28" spans="1:78" s="350" customFormat="1" ht="12.75">
      <c r="A28" s="353"/>
      <c r="B28" s="354"/>
      <c r="C28" s="355" t="s">
        <v>235</v>
      </c>
      <c r="D28" s="356" t="s">
        <v>45</v>
      </c>
      <c r="E28" s="356"/>
      <c r="F28" s="323">
        <f>F29</f>
        <v>37.538000000000004</v>
      </c>
      <c r="G28" s="323">
        <f>G29</f>
        <v>11.43</v>
      </c>
      <c r="H28" s="347"/>
      <c r="I28" s="356"/>
      <c r="J28" s="356"/>
      <c r="K28" s="356"/>
      <c r="L28" s="347"/>
      <c r="M28" s="323">
        <f>M29</f>
        <v>332.14332725853001</v>
      </c>
      <c r="N28" s="323">
        <f>N29</f>
        <v>311.56636077453004</v>
      </c>
      <c r="O28" s="323">
        <v>0</v>
      </c>
      <c r="P28" s="323">
        <f t="shared" ref="P28:AB28" si="7">P29</f>
        <v>0</v>
      </c>
      <c r="Q28" s="323">
        <f t="shared" si="7"/>
        <v>0</v>
      </c>
      <c r="R28" s="323">
        <f t="shared" si="7"/>
        <v>0.38</v>
      </c>
      <c r="S28" s="323">
        <f t="shared" si="7"/>
        <v>0.4</v>
      </c>
      <c r="T28" s="323">
        <f t="shared" si="7"/>
        <v>18.631000000000004</v>
      </c>
      <c r="U28" s="323">
        <f t="shared" si="7"/>
        <v>8.9500000000000011</v>
      </c>
      <c r="V28" s="323">
        <f t="shared" si="7"/>
        <v>19.011000000000003</v>
      </c>
      <c r="W28" s="323">
        <f t="shared" si="7"/>
        <v>9.3500000000000014</v>
      </c>
      <c r="X28" s="323">
        <f t="shared" si="7"/>
        <v>20.576966484000003</v>
      </c>
      <c r="Y28" s="404">
        <f t="shared" si="7"/>
        <v>86.223894134529999</v>
      </c>
      <c r="Z28" s="323">
        <f t="shared" si="7"/>
        <v>127.21246664</v>
      </c>
      <c r="AA28" s="324">
        <f t="shared" si="7"/>
        <v>234.01332725853001</v>
      </c>
      <c r="AB28" s="324">
        <f t="shared" si="7"/>
        <v>72176</v>
      </c>
      <c r="AC28" s="318">
        <f t="shared" si="2"/>
        <v>-98.13</v>
      </c>
    </row>
    <row r="29" spans="1:78" s="293" customFormat="1" ht="25.5">
      <c r="A29" s="357"/>
      <c r="B29" s="358"/>
      <c r="C29" s="359" t="s">
        <v>236</v>
      </c>
      <c r="D29" s="295" t="s">
        <v>33</v>
      </c>
      <c r="E29" s="360"/>
      <c r="F29" s="328">
        <f>F40+F46+F51</f>
        <v>37.538000000000004</v>
      </c>
      <c r="G29" s="328">
        <f>G40+G46+G51</f>
        <v>11.43</v>
      </c>
      <c r="H29" s="361"/>
      <c r="I29" s="360"/>
      <c r="J29" s="360"/>
      <c r="K29" s="360"/>
      <c r="L29" s="361"/>
      <c r="M29" s="328">
        <f t="shared" ref="M29:AB29" si="8">M40+M46+M51</f>
        <v>332.14332725853001</v>
      </c>
      <c r="N29" s="328">
        <f t="shared" si="8"/>
        <v>311.56636077453004</v>
      </c>
      <c r="O29" s="328">
        <f t="shared" si="8"/>
        <v>0</v>
      </c>
      <c r="P29" s="328">
        <f t="shared" si="8"/>
        <v>0</v>
      </c>
      <c r="Q29" s="328">
        <f t="shared" si="8"/>
        <v>0</v>
      </c>
      <c r="R29" s="328">
        <f t="shared" si="8"/>
        <v>0.38</v>
      </c>
      <c r="S29" s="328">
        <f t="shared" si="8"/>
        <v>0.4</v>
      </c>
      <c r="T29" s="328">
        <f t="shared" si="8"/>
        <v>18.631000000000004</v>
      </c>
      <c r="U29" s="328">
        <f t="shared" si="8"/>
        <v>8.9500000000000011</v>
      </c>
      <c r="V29" s="328">
        <f t="shared" si="8"/>
        <v>19.011000000000003</v>
      </c>
      <c r="W29" s="328">
        <f t="shared" si="8"/>
        <v>9.3500000000000014</v>
      </c>
      <c r="X29" s="328">
        <f t="shared" si="8"/>
        <v>20.576966484000003</v>
      </c>
      <c r="Y29" s="404">
        <f t="shared" si="8"/>
        <v>86.223894134529999</v>
      </c>
      <c r="Z29" s="328">
        <f t="shared" si="8"/>
        <v>127.21246664</v>
      </c>
      <c r="AA29" s="329">
        <f t="shared" si="8"/>
        <v>234.01332725853001</v>
      </c>
      <c r="AB29" s="329">
        <f t="shared" si="8"/>
        <v>72176</v>
      </c>
      <c r="AC29" s="318">
        <f t="shared" si="2"/>
        <v>-98.13</v>
      </c>
      <c r="AD29" s="292"/>
      <c r="AE29" s="292"/>
      <c r="AF29" s="292"/>
      <c r="AG29" s="292"/>
      <c r="AH29" s="292"/>
      <c r="AI29" s="292"/>
      <c r="AJ29" s="292"/>
      <c r="AK29" s="292"/>
      <c r="AL29" s="292"/>
      <c r="AM29" s="292"/>
      <c r="AN29" s="292"/>
      <c r="AO29" s="292"/>
      <c r="AP29" s="292"/>
      <c r="AQ29" s="292"/>
      <c r="AR29" s="292"/>
      <c r="AS29" s="292"/>
      <c r="AT29" s="292"/>
      <c r="AU29" s="292"/>
      <c r="AV29" s="292"/>
      <c r="AW29" s="292"/>
      <c r="AX29" s="292"/>
      <c r="AY29" s="292"/>
      <c r="AZ29" s="292"/>
      <c r="BA29" s="292"/>
      <c r="BB29" s="292"/>
      <c r="BC29" s="292"/>
      <c r="BD29" s="292"/>
      <c r="BE29" s="292"/>
      <c r="BF29" s="292"/>
      <c r="BG29" s="292"/>
      <c r="BH29" s="292"/>
      <c r="BI29" s="292"/>
      <c r="BJ29" s="292"/>
      <c r="BK29" s="292"/>
      <c r="BL29" s="292"/>
      <c r="BM29" s="292"/>
      <c r="BN29" s="292"/>
      <c r="BO29" s="292"/>
      <c r="BP29" s="292"/>
      <c r="BQ29" s="292"/>
      <c r="BR29" s="292"/>
      <c r="BS29" s="292"/>
      <c r="BT29" s="292"/>
      <c r="BU29" s="292"/>
      <c r="BV29" s="292"/>
      <c r="BW29" s="292"/>
      <c r="BX29" s="292"/>
      <c r="BY29" s="292"/>
      <c r="BZ29" s="292"/>
    </row>
    <row r="30" spans="1:78" s="293" customFormat="1" ht="15" customHeight="1">
      <c r="A30" s="332"/>
      <c r="B30" s="333"/>
      <c r="C30" s="334"/>
      <c r="D30" s="335" t="s">
        <v>34</v>
      </c>
      <c r="E30" s="336"/>
      <c r="F30" s="337"/>
      <c r="G30" s="337"/>
      <c r="H30" s="338"/>
      <c r="I30" s="336"/>
      <c r="J30" s="336"/>
      <c r="K30" s="336"/>
      <c r="L30" s="336"/>
      <c r="M30" s="337"/>
      <c r="N30" s="337"/>
      <c r="O30" s="337"/>
      <c r="P30" s="337"/>
      <c r="Q30" s="337"/>
      <c r="R30" s="337"/>
      <c r="S30" s="337"/>
      <c r="T30" s="337"/>
      <c r="U30" s="337"/>
      <c r="V30" s="337"/>
      <c r="W30" s="337"/>
      <c r="X30" s="337"/>
      <c r="Y30" s="404"/>
      <c r="Z30" s="337"/>
      <c r="AA30" s="339"/>
      <c r="AB30" s="339"/>
      <c r="AC30" s="318">
        <f t="shared" si="2"/>
        <v>0</v>
      </c>
      <c r="AD30" s="292"/>
      <c r="AE30" s="340"/>
      <c r="AF30" s="340"/>
      <c r="AG30" s="340"/>
      <c r="AH30" s="292"/>
      <c r="AI30" s="292"/>
      <c r="AJ30" s="292"/>
      <c r="AK30" s="292"/>
      <c r="AL30" s="292"/>
      <c r="AM30" s="292"/>
      <c r="AN30" s="292"/>
      <c r="AO30" s="292"/>
      <c r="AP30" s="292"/>
      <c r="AQ30" s="292"/>
      <c r="AR30" s="292"/>
      <c r="AS30" s="292"/>
      <c r="AT30" s="292"/>
      <c r="AU30" s="292"/>
      <c r="AV30" s="292"/>
      <c r="AW30" s="292"/>
      <c r="AX30" s="292"/>
      <c r="AY30" s="292"/>
      <c r="AZ30" s="292"/>
      <c r="BA30" s="292"/>
      <c r="BB30" s="292"/>
      <c r="BC30" s="292"/>
      <c r="BD30" s="292"/>
      <c r="BE30" s="292"/>
      <c r="BF30" s="292"/>
      <c r="BG30" s="292"/>
      <c r="BH30" s="292"/>
      <c r="BI30" s="292"/>
      <c r="BJ30" s="292"/>
      <c r="BK30" s="292"/>
      <c r="BL30" s="292"/>
      <c r="BM30" s="292"/>
      <c r="BN30" s="292"/>
      <c r="BO30" s="292"/>
      <c r="BP30" s="292"/>
      <c r="BQ30" s="292"/>
      <c r="BR30" s="292"/>
      <c r="BS30" s="292"/>
      <c r="BT30" s="292"/>
      <c r="BU30" s="292"/>
      <c r="BV30" s="292"/>
      <c r="BW30" s="292"/>
      <c r="BX30" s="292"/>
      <c r="BY30" s="292"/>
      <c r="BZ30" s="292"/>
    </row>
    <row r="31" spans="1:78" s="350" customFormat="1" ht="31.5" customHeight="1">
      <c r="A31" s="341" t="s">
        <v>237</v>
      </c>
      <c r="B31" s="342" t="s">
        <v>238</v>
      </c>
      <c r="C31" s="362">
        <f>C26+1</f>
        <v>3</v>
      </c>
      <c r="D31" s="344" t="s">
        <v>47</v>
      </c>
      <c r="E31" s="345" t="s">
        <v>229</v>
      </c>
      <c r="F31" s="346">
        <v>0.25</v>
      </c>
      <c r="G31" s="346">
        <v>4</v>
      </c>
      <c r="H31" s="347"/>
      <c r="I31" s="345">
        <v>2012</v>
      </c>
      <c r="J31" s="345">
        <v>2014</v>
      </c>
      <c r="K31" s="348"/>
      <c r="L31" s="348"/>
      <c r="M31" s="346">
        <f>X31+Y31+Z31</f>
        <v>48.991991330000005</v>
      </c>
      <c r="N31" s="346">
        <f t="shared" ref="N31:N39" si="9">M31-X31</f>
        <v>28.892075300000005</v>
      </c>
      <c r="O31" s="323">
        <v>0</v>
      </c>
      <c r="P31" s="346"/>
      <c r="Q31" s="323"/>
      <c r="R31" s="346"/>
      <c r="S31" s="346"/>
      <c r="T31" s="346">
        <f>F31</f>
        <v>0.25</v>
      </c>
      <c r="U31" s="346">
        <f>G31</f>
        <v>4</v>
      </c>
      <c r="V31" s="323">
        <f t="shared" ref="V31:W39" si="10">P31+R31+T31</f>
        <v>0.25</v>
      </c>
      <c r="W31" s="323">
        <f t="shared" si="10"/>
        <v>4</v>
      </c>
      <c r="X31" s="346">
        <v>20.099916029999999</v>
      </c>
      <c r="Y31" s="402">
        <v>28.892075300000002</v>
      </c>
      <c r="Z31" s="346"/>
      <c r="AA31" s="324">
        <f>Z31+Y31+X31</f>
        <v>48.991991330000005</v>
      </c>
      <c r="AB31" s="349">
        <v>2267</v>
      </c>
      <c r="AC31" s="318">
        <f t="shared" si="2"/>
        <v>0</v>
      </c>
      <c r="AE31" s="363"/>
      <c r="AF31" s="363"/>
      <c r="AG31" s="363"/>
    </row>
    <row r="32" spans="1:78" s="350" customFormat="1" ht="31.5" customHeight="1">
      <c r="A32" s="341"/>
      <c r="B32" s="342"/>
      <c r="C32" s="362">
        <f>C31+1</f>
        <v>4</v>
      </c>
      <c r="D32" s="344" t="s">
        <v>239</v>
      </c>
      <c r="E32" s="345" t="s">
        <v>229</v>
      </c>
      <c r="F32" s="346">
        <f>5.96+0.39+12.177</f>
        <v>18.527000000000001</v>
      </c>
      <c r="G32" s="346">
        <f>0.25+0.4+0.8+0.63</f>
        <v>2.08</v>
      </c>
      <c r="H32" s="347"/>
      <c r="I32" s="345">
        <v>2014</v>
      </c>
      <c r="J32" s="345">
        <v>2015</v>
      </c>
      <c r="K32" s="348"/>
      <c r="L32" s="348"/>
      <c r="M32" s="346">
        <f>ROUND(138.128373,2)</f>
        <v>138.13</v>
      </c>
      <c r="N32" s="346">
        <f t="shared" si="9"/>
        <v>138.13</v>
      </c>
      <c r="O32" s="323"/>
      <c r="P32" s="346"/>
      <c r="Q32" s="323"/>
      <c r="R32" s="346"/>
      <c r="S32" s="346"/>
      <c r="T32" s="346"/>
      <c r="U32" s="346"/>
      <c r="V32" s="323">
        <f t="shared" si="10"/>
        <v>0</v>
      </c>
      <c r="W32" s="323">
        <f t="shared" si="10"/>
        <v>0</v>
      </c>
      <c r="X32" s="346"/>
      <c r="Y32" s="402"/>
      <c r="Z32" s="346">
        <v>40</v>
      </c>
      <c r="AA32" s="324">
        <f>Z32+Y32+X32</f>
        <v>40</v>
      </c>
      <c r="AB32" s="349">
        <v>0</v>
      </c>
      <c r="AC32" s="318">
        <f t="shared" si="2"/>
        <v>-98.13</v>
      </c>
      <c r="AE32" s="363"/>
      <c r="AF32" s="363"/>
      <c r="AG32" s="363"/>
    </row>
    <row r="33" spans="1:78" s="350" customFormat="1" ht="25.5">
      <c r="A33" s="341" t="s">
        <v>237</v>
      </c>
      <c r="B33" s="342" t="s">
        <v>238</v>
      </c>
      <c r="C33" s="362">
        <f t="shared" ref="C33:C39" si="11">C32+1</f>
        <v>5</v>
      </c>
      <c r="D33" s="344" t="s">
        <v>240</v>
      </c>
      <c r="E33" s="345" t="s">
        <v>229</v>
      </c>
      <c r="F33" s="346">
        <v>3</v>
      </c>
      <c r="G33" s="346">
        <v>0</v>
      </c>
      <c r="H33" s="347"/>
      <c r="I33" s="345">
        <v>2012</v>
      </c>
      <c r="J33" s="345">
        <v>2014</v>
      </c>
      <c r="K33" s="348"/>
      <c r="L33" s="348"/>
      <c r="M33" s="346">
        <v>7.76</v>
      </c>
      <c r="N33" s="346">
        <f t="shared" si="9"/>
        <v>7.76</v>
      </c>
      <c r="O33" s="323">
        <v>0</v>
      </c>
      <c r="P33" s="346"/>
      <c r="Q33" s="323"/>
      <c r="R33" s="346"/>
      <c r="S33" s="346"/>
      <c r="T33" s="346">
        <f>F33</f>
        <v>3</v>
      </c>
      <c r="U33" s="346">
        <f>G33</f>
        <v>0</v>
      </c>
      <c r="V33" s="323">
        <f t="shared" si="10"/>
        <v>3</v>
      </c>
      <c r="W33" s="323">
        <f t="shared" si="10"/>
        <v>0</v>
      </c>
      <c r="X33" s="346">
        <v>0</v>
      </c>
      <c r="Y33" s="402">
        <v>1.3961018000000001</v>
      </c>
      <c r="Z33" s="346">
        <f>M33-X33-Y33</f>
        <v>6.3638981999999995</v>
      </c>
      <c r="AA33" s="324">
        <f>Z33+Y33+X33</f>
        <v>7.76</v>
      </c>
      <c r="AB33" s="349">
        <v>3172</v>
      </c>
      <c r="AC33" s="318">
        <f t="shared" si="2"/>
        <v>0</v>
      </c>
      <c r="AD33" s="350" t="s">
        <v>241</v>
      </c>
    </row>
    <row r="34" spans="1:78" s="350" customFormat="1" ht="39.950000000000003" customHeight="1">
      <c r="A34" s="341" t="s">
        <v>237</v>
      </c>
      <c r="B34" s="342" t="s">
        <v>238</v>
      </c>
      <c r="C34" s="362">
        <f t="shared" si="11"/>
        <v>6</v>
      </c>
      <c r="D34" s="344" t="s">
        <v>49</v>
      </c>
      <c r="E34" s="345" t="s">
        <v>229</v>
      </c>
      <c r="F34" s="346">
        <v>2</v>
      </c>
      <c r="G34" s="346">
        <v>0</v>
      </c>
      <c r="H34" s="347"/>
      <c r="I34" s="345">
        <v>2012</v>
      </c>
      <c r="J34" s="345">
        <v>2014</v>
      </c>
      <c r="K34" s="348"/>
      <c r="L34" s="348"/>
      <c r="M34" s="346">
        <v>6.84</v>
      </c>
      <c r="N34" s="346">
        <f t="shared" si="9"/>
        <v>6.84</v>
      </c>
      <c r="O34" s="323">
        <v>0</v>
      </c>
      <c r="P34" s="346"/>
      <c r="Q34" s="346"/>
      <c r="R34" s="346"/>
      <c r="S34" s="346"/>
      <c r="T34" s="346">
        <f t="shared" ref="T34:U36" si="12">F34</f>
        <v>2</v>
      </c>
      <c r="U34" s="346">
        <f t="shared" si="12"/>
        <v>0</v>
      </c>
      <c r="V34" s="323">
        <f t="shared" si="10"/>
        <v>2</v>
      </c>
      <c r="W34" s="323">
        <f t="shared" si="10"/>
        <v>0</v>
      </c>
      <c r="X34" s="346">
        <v>0</v>
      </c>
      <c r="Y34" s="402">
        <v>1.33455054</v>
      </c>
      <c r="Z34" s="346">
        <f t="shared" ref="Z34:Z36" si="13">M34-X34-Y34</f>
        <v>5.5054494599999995</v>
      </c>
      <c r="AA34" s="324">
        <f>Z34+Y34+X34</f>
        <v>6.84</v>
      </c>
      <c r="AB34" s="349">
        <v>8495</v>
      </c>
      <c r="AC34" s="318">
        <f t="shared" si="2"/>
        <v>0</v>
      </c>
      <c r="AD34" s="350" t="s">
        <v>241</v>
      </c>
    </row>
    <row r="35" spans="1:78" s="350" customFormat="1" ht="39.950000000000003" customHeight="1">
      <c r="A35" s="341"/>
      <c r="B35" s="342"/>
      <c r="C35" s="362">
        <f t="shared" si="11"/>
        <v>7</v>
      </c>
      <c r="D35" s="344" t="s">
        <v>242</v>
      </c>
      <c r="E35" s="345" t="s">
        <v>229</v>
      </c>
      <c r="F35" s="346">
        <v>2</v>
      </c>
      <c r="G35" s="346">
        <v>1.22</v>
      </c>
      <c r="H35" s="347"/>
      <c r="I35" s="345">
        <v>2012</v>
      </c>
      <c r="J35" s="345">
        <v>2014</v>
      </c>
      <c r="K35" s="348"/>
      <c r="L35" s="348"/>
      <c r="M35" s="346">
        <v>25.27</v>
      </c>
      <c r="N35" s="346">
        <f t="shared" si="9"/>
        <v>25.27</v>
      </c>
      <c r="O35" s="323">
        <v>0</v>
      </c>
      <c r="P35" s="346"/>
      <c r="Q35" s="346"/>
      <c r="R35" s="346"/>
      <c r="S35" s="346"/>
      <c r="T35" s="346">
        <f t="shared" si="12"/>
        <v>2</v>
      </c>
      <c r="U35" s="346">
        <f t="shared" si="12"/>
        <v>1.22</v>
      </c>
      <c r="V35" s="323">
        <f t="shared" si="10"/>
        <v>2</v>
      </c>
      <c r="W35" s="323">
        <f t="shared" si="10"/>
        <v>1.22</v>
      </c>
      <c r="X35" s="346">
        <v>0</v>
      </c>
      <c r="Y35" s="402">
        <v>2.4746155299999999</v>
      </c>
      <c r="Z35" s="346">
        <f t="shared" si="13"/>
        <v>22.795384469999998</v>
      </c>
      <c r="AA35" s="324">
        <f>Z35+Y35+X35</f>
        <v>25.27</v>
      </c>
      <c r="AB35" s="349">
        <v>9104</v>
      </c>
      <c r="AC35" s="318">
        <f t="shared" si="2"/>
        <v>0</v>
      </c>
      <c r="AD35" s="350" t="s">
        <v>241</v>
      </c>
    </row>
    <row r="36" spans="1:78" s="350" customFormat="1" ht="39.950000000000003" customHeight="1">
      <c r="A36" s="341"/>
      <c r="B36" s="342"/>
      <c r="C36" s="362">
        <f t="shared" si="11"/>
        <v>8</v>
      </c>
      <c r="D36" s="344" t="s">
        <v>243</v>
      </c>
      <c r="E36" s="345" t="s">
        <v>229</v>
      </c>
      <c r="F36" s="346">
        <v>1.66</v>
      </c>
      <c r="G36" s="346">
        <v>0.25</v>
      </c>
      <c r="H36" s="347"/>
      <c r="I36" s="345">
        <v>2012</v>
      </c>
      <c r="J36" s="345">
        <v>2014</v>
      </c>
      <c r="K36" s="348"/>
      <c r="L36" s="348"/>
      <c r="M36" s="346">
        <v>18.600000000000001</v>
      </c>
      <c r="N36" s="346">
        <f t="shared" si="9"/>
        <v>18.600000000000001</v>
      </c>
      <c r="O36" s="323">
        <v>0</v>
      </c>
      <c r="P36" s="346"/>
      <c r="Q36" s="346"/>
      <c r="R36" s="346"/>
      <c r="S36" s="346"/>
      <c r="T36" s="346">
        <f t="shared" si="12"/>
        <v>1.66</v>
      </c>
      <c r="U36" s="346">
        <f t="shared" si="12"/>
        <v>0.25</v>
      </c>
      <c r="V36" s="323">
        <f t="shared" si="10"/>
        <v>1.66</v>
      </c>
      <c r="W36" s="323">
        <f t="shared" si="10"/>
        <v>0.25</v>
      </c>
      <c r="X36" s="346">
        <v>0</v>
      </c>
      <c r="Y36" s="402">
        <v>1.69473213</v>
      </c>
      <c r="Z36" s="346">
        <f t="shared" si="13"/>
        <v>16.905267870000003</v>
      </c>
      <c r="AA36" s="324">
        <f>X36+Y36+Z36</f>
        <v>18.600000000000001</v>
      </c>
      <c r="AB36" s="349">
        <v>7003</v>
      </c>
      <c r="AC36" s="318">
        <f t="shared" si="2"/>
        <v>0</v>
      </c>
      <c r="AD36" s="350" t="s">
        <v>241</v>
      </c>
    </row>
    <row r="37" spans="1:78" s="350" customFormat="1" ht="31.5" customHeight="1">
      <c r="A37" s="341"/>
      <c r="B37" s="342"/>
      <c r="C37" s="362">
        <f t="shared" si="11"/>
        <v>9</v>
      </c>
      <c r="D37" s="344" t="s">
        <v>244</v>
      </c>
      <c r="E37" s="345" t="s">
        <v>229</v>
      </c>
      <c r="F37" s="346">
        <v>0</v>
      </c>
      <c r="G37" s="346">
        <v>0</v>
      </c>
      <c r="H37" s="347"/>
      <c r="I37" s="345">
        <v>2012</v>
      </c>
      <c r="J37" s="345">
        <v>2014</v>
      </c>
      <c r="K37" s="348"/>
      <c r="L37" s="348"/>
      <c r="M37" s="346">
        <f>AA37</f>
        <v>33.743369289999997</v>
      </c>
      <c r="N37" s="346">
        <f t="shared" si="9"/>
        <v>33.743369289999997</v>
      </c>
      <c r="O37" s="323">
        <v>0</v>
      </c>
      <c r="P37" s="346"/>
      <c r="Q37" s="323"/>
      <c r="R37" s="346"/>
      <c r="S37" s="346"/>
      <c r="T37" s="346"/>
      <c r="U37" s="346"/>
      <c r="V37" s="323">
        <f t="shared" si="10"/>
        <v>0</v>
      </c>
      <c r="W37" s="323">
        <f t="shared" si="10"/>
        <v>0</v>
      </c>
      <c r="X37" s="346">
        <v>0</v>
      </c>
      <c r="Y37" s="402">
        <v>29.19336929</v>
      </c>
      <c r="Z37" s="346">
        <v>4.55</v>
      </c>
      <c r="AA37" s="324">
        <f>X37+Y37+Z37</f>
        <v>33.743369289999997</v>
      </c>
      <c r="AB37" s="349">
        <v>20132</v>
      </c>
      <c r="AC37" s="318"/>
      <c r="AE37" s="363"/>
      <c r="AF37" s="363"/>
      <c r="AG37" s="363"/>
    </row>
    <row r="38" spans="1:78" s="350" customFormat="1" ht="39.950000000000003" customHeight="1">
      <c r="A38" s="341"/>
      <c r="B38" s="342"/>
      <c r="C38" s="362">
        <f t="shared" si="11"/>
        <v>10</v>
      </c>
      <c r="D38" s="364" t="s">
        <v>245</v>
      </c>
      <c r="E38" s="345" t="s">
        <v>229</v>
      </c>
      <c r="F38" s="346">
        <v>0.13</v>
      </c>
      <c r="G38" s="346">
        <v>0</v>
      </c>
      <c r="H38" s="365"/>
      <c r="I38" s="366">
        <v>2014</v>
      </c>
      <c r="J38" s="366">
        <v>2014</v>
      </c>
      <c r="K38" s="367"/>
      <c r="L38" s="365"/>
      <c r="M38" s="346">
        <f>AA38</f>
        <v>0.58290454999999997</v>
      </c>
      <c r="N38" s="346">
        <f t="shared" si="9"/>
        <v>0.58290454999999997</v>
      </c>
      <c r="O38" s="368">
        <v>0</v>
      </c>
      <c r="P38" s="368"/>
      <c r="Q38" s="368"/>
      <c r="R38" s="346"/>
      <c r="S38" s="346"/>
      <c r="T38" s="346">
        <f>F38</f>
        <v>0.13</v>
      </c>
      <c r="U38" s="346">
        <f>G38</f>
        <v>0</v>
      </c>
      <c r="V38" s="323">
        <f t="shared" si="10"/>
        <v>0.13</v>
      </c>
      <c r="W38" s="323">
        <f t="shared" si="10"/>
        <v>0</v>
      </c>
      <c r="X38" s="369">
        <v>0</v>
      </c>
      <c r="Y38" s="402">
        <v>0</v>
      </c>
      <c r="Z38" s="369">
        <v>0.58290454999999997</v>
      </c>
      <c r="AA38" s="329">
        <f>X38+Y38+Z38</f>
        <v>0.58290454999999997</v>
      </c>
      <c r="AB38" s="370">
        <v>0</v>
      </c>
      <c r="AC38" s="318"/>
    </row>
    <row r="39" spans="1:78" s="350" customFormat="1" ht="39.950000000000003" customHeight="1">
      <c r="A39" s="341"/>
      <c r="B39" s="342"/>
      <c r="C39" s="362">
        <f t="shared" si="11"/>
        <v>11</v>
      </c>
      <c r="D39" s="371" t="s">
        <v>58</v>
      </c>
      <c r="E39" s="345"/>
      <c r="F39" s="323">
        <v>0</v>
      </c>
      <c r="G39" s="323">
        <v>0</v>
      </c>
      <c r="H39" s="347"/>
      <c r="I39" s="345">
        <v>2012</v>
      </c>
      <c r="J39" s="345">
        <v>2012</v>
      </c>
      <c r="K39" s="346"/>
      <c r="L39" s="347"/>
      <c r="M39" s="346">
        <f>AA39</f>
        <v>0.34879154000000001</v>
      </c>
      <c r="N39" s="346">
        <f t="shared" si="9"/>
        <v>0</v>
      </c>
      <c r="O39" s="323">
        <v>0</v>
      </c>
      <c r="P39" s="323"/>
      <c r="Q39" s="323"/>
      <c r="R39" s="323"/>
      <c r="S39" s="323"/>
      <c r="T39" s="323"/>
      <c r="U39" s="323"/>
      <c r="V39" s="323">
        <f t="shared" si="10"/>
        <v>0</v>
      </c>
      <c r="W39" s="323">
        <f t="shared" si="10"/>
        <v>0</v>
      </c>
      <c r="X39" s="346">
        <f>348.79154/1000</f>
        <v>0.34879154000000001</v>
      </c>
      <c r="Y39" s="402">
        <v>0</v>
      </c>
      <c r="Z39" s="346">
        <v>0</v>
      </c>
      <c r="AA39" s="324">
        <f>X39+Y39+Z39</f>
        <v>0.34879154000000001</v>
      </c>
      <c r="AB39" s="370">
        <v>0</v>
      </c>
      <c r="AC39" s="318"/>
    </row>
    <row r="40" spans="1:78" s="293" customFormat="1" ht="12.75">
      <c r="A40" s="357"/>
      <c r="B40" s="358"/>
      <c r="C40" s="359"/>
      <c r="D40" s="351" t="s">
        <v>37</v>
      </c>
      <c r="E40" s="360"/>
      <c r="F40" s="328">
        <f>SUM(F31:F39)</f>
        <v>27.567</v>
      </c>
      <c r="G40" s="328">
        <f>SUM(G31:G39)</f>
        <v>7.55</v>
      </c>
      <c r="H40" s="361"/>
      <c r="I40" s="360"/>
      <c r="J40" s="360"/>
      <c r="K40" s="360"/>
      <c r="L40" s="361"/>
      <c r="M40" s="328">
        <f t="shared" ref="M40:AB40" si="14">SUM(M31:M39)</f>
        <v>280.26705671000002</v>
      </c>
      <c r="N40" s="328">
        <f t="shared" si="14"/>
        <v>259.81834914000001</v>
      </c>
      <c r="O40" s="328">
        <f t="shared" si="14"/>
        <v>0</v>
      </c>
      <c r="P40" s="328">
        <f t="shared" si="14"/>
        <v>0</v>
      </c>
      <c r="Q40" s="328">
        <f t="shared" si="14"/>
        <v>0</v>
      </c>
      <c r="R40" s="328">
        <f t="shared" si="14"/>
        <v>0</v>
      </c>
      <c r="S40" s="328">
        <f t="shared" si="14"/>
        <v>0</v>
      </c>
      <c r="T40" s="328">
        <f t="shared" si="14"/>
        <v>9.0400000000000009</v>
      </c>
      <c r="U40" s="328">
        <f t="shared" si="14"/>
        <v>5.47</v>
      </c>
      <c r="V40" s="328">
        <f t="shared" si="14"/>
        <v>9.0400000000000009</v>
      </c>
      <c r="W40" s="328">
        <f t="shared" si="14"/>
        <v>5.47</v>
      </c>
      <c r="X40" s="328">
        <f t="shared" si="14"/>
        <v>20.44870757</v>
      </c>
      <c r="Y40" s="404">
        <f t="shared" si="14"/>
        <v>64.98544459</v>
      </c>
      <c r="Z40" s="328">
        <f t="shared" si="14"/>
        <v>96.70290455</v>
      </c>
      <c r="AA40" s="329">
        <f t="shared" si="14"/>
        <v>182.13705671000002</v>
      </c>
      <c r="AB40" s="329">
        <f t="shared" si="14"/>
        <v>50173</v>
      </c>
      <c r="AC40" s="318">
        <f t="shared" si="2"/>
        <v>-98.130000000000024</v>
      </c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</row>
    <row r="41" spans="1:78" s="374" customFormat="1" ht="15" customHeight="1">
      <c r="A41" s="372"/>
      <c r="B41" s="373"/>
      <c r="C41" s="334"/>
      <c r="D41" s="335" t="s">
        <v>52</v>
      </c>
      <c r="E41" s="336"/>
      <c r="F41" s="337"/>
      <c r="G41" s="337"/>
      <c r="H41" s="338"/>
      <c r="I41" s="336"/>
      <c r="J41" s="336"/>
      <c r="K41" s="336"/>
      <c r="L41" s="336"/>
      <c r="M41" s="337"/>
      <c r="N41" s="337"/>
      <c r="O41" s="337"/>
      <c r="P41" s="337"/>
      <c r="Q41" s="337"/>
      <c r="R41" s="337"/>
      <c r="S41" s="337"/>
      <c r="T41" s="337"/>
      <c r="U41" s="337"/>
      <c r="V41" s="337"/>
      <c r="W41" s="337"/>
      <c r="X41" s="337"/>
      <c r="Y41" s="404"/>
      <c r="Z41" s="337"/>
      <c r="AA41" s="339"/>
      <c r="AB41" s="339"/>
      <c r="AC41" s="318">
        <f t="shared" si="2"/>
        <v>0</v>
      </c>
      <c r="AE41" s="375"/>
      <c r="AF41" s="375"/>
      <c r="AG41" s="375"/>
    </row>
    <row r="42" spans="1:78" s="378" customFormat="1" ht="39.950000000000003" customHeight="1">
      <c r="A42" s="376"/>
      <c r="B42" s="376"/>
      <c r="C42" s="343">
        <f>C39+1</f>
        <v>12</v>
      </c>
      <c r="D42" s="344" t="s">
        <v>53</v>
      </c>
      <c r="E42" s="345" t="s">
        <v>229</v>
      </c>
      <c r="F42" s="346">
        <v>8.9860000000000007</v>
      </c>
      <c r="G42" s="346">
        <f>0.63+2*0.4+0.25</f>
        <v>1.6800000000000002</v>
      </c>
      <c r="H42" s="377"/>
      <c r="I42" s="345">
        <v>2012</v>
      </c>
      <c r="J42" s="345">
        <v>2014</v>
      </c>
      <c r="K42" s="377"/>
      <c r="L42" s="377"/>
      <c r="M42" s="346">
        <f>AA42</f>
        <v>36.099198729999998</v>
      </c>
      <c r="N42" s="346">
        <f t="shared" ref="N42:N45" si="15">M42-X42</f>
        <v>36.099198729999998</v>
      </c>
      <c r="O42" s="323"/>
      <c r="P42" s="323"/>
      <c r="Q42" s="323"/>
      <c r="R42" s="323"/>
      <c r="S42" s="323"/>
      <c r="T42" s="346">
        <f>F42</f>
        <v>8.9860000000000007</v>
      </c>
      <c r="U42" s="346">
        <f>G42</f>
        <v>1.6800000000000002</v>
      </c>
      <c r="V42" s="346">
        <f>P42+R42+T42</f>
        <v>8.9860000000000007</v>
      </c>
      <c r="W42" s="346">
        <f>Q42+S42+U42</f>
        <v>1.6800000000000002</v>
      </c>
      <c r="X42" s="346">
        <v>0</v>
      </c>
      <c r="Y42" s="402">
        <v>18.206732089999999</v>
      </c>
      <c r="Z42" s="346">
        <v>17.892466639999999</v>
      </c>
      <c r="AA42" s="324">
        <f>Z42+Y42+X42</f>
        <v>36.099198729999998</v>
      </c>
      <c r="AB42" s="349">
        <v>11666</v>
      </c>
      <c r="AC42" s="318">
        <f t="shared" si="2"/>
        <v>0</v>
      </c>
    </row>
    <row r="43" spans="1:78" s="350" customFormat="1" ht="31.5" customHeight="1">
      <c r="A43" s="341"/>
      <c r="B43" s="342"/>
      <c r="C43" s="362">
        <f>C42+1</f>
        <v>13</v>
      </c>
      <c r="D43" s="344" t="s">
        <v>244</v>
      </c>
      <c r="E43" s="345" t="s">
        <v>229</v>
      </c>
      <c r="F43" s="346">
        <v>0</v>
      </c>
      <c r="G43" s="346">
        <v>0</v>
      </c>
      <c r="H43" s="347"/>
      <c r="I43" s="345">
        <v>2014</v>
      </c>
      <c r="J43" s="345">
        <v>2014</v>
      </c>
      <c r="K43" s="348"/>
      <c r="L43" s="348"/>
      <c r="M43" s="346">
        <f>AA43</f>
        <v>2.6</v>
      </c>
      <c r="N43" s="346">
        <f t="shared" si="15"/>
        <v>2.6</v>
      </c>
      <c r="O43" s="323">
        <v>0</v>
      </c>
      <c r="P43" s="346"/>
      <c r="Q43" s="323"/>
      <c r="R43" s="346"/>
      <c r="S43" s="346"/>
      <c r="T43" s="346"/>
      <c r="U43" s="346"/>
      <c r="V43" s="323">
        <f t="shared" ref="V43:W45" si="16">P43+R43+T43</f>
        <v>0</v>
      </c>
      <c r="W43" s="323">
        <f t="shared" si="16"/>
        <v>0</v>
      </c>
      <c r="X43" s="346">
        <v>0</v>
      </c>
      <c r="Y43" s="402">
        <v>0</v>
      </c>
      <c r="Z43" s="346">
        <v>2.6</v>
      </c>
      <c r="AA43" s="324">
        <f>X43+Y43+Z43</f>
        <v>2.6</v>
      </c>
      <c r="AB43" s="349">
        <v>3883</v>
      </c>
      <c r="AC43" s="318"/>
      <c r="AE43" s="363"/>
      <c r="AF43" s="363"/>
      <c r="AG43" s="363"/>
    </row>
    <row r="44" spans="1:78" s="378" customFormat="1" ht="39.950000000000003" customHeight="1">
      <c r="A44" s="376"/>
      <c r="B44" s="376"/>
      <c r="C44" s="343">
        <f>C43+1</f>
        <v>14</v>
      </c>
      <c r="D44" s="352" t="s">
        <v>246</v>
      </c>
      <c r="E44" s="345" t="s">
        <v>229</v>
      </c>
      <c r="F44" s="346">
        <v>7.0000000000000007E-2</v>
      </c>
      <c r="G44" s="346">
        <v>0</v>
      </c>
      <c r="H44" s="365"/>
      <c r="I44" s="366">
        <v>2013</v>
      </c>
      <c r="J44" s="366">
        <v>2013</v>
      </c>
      <c r="K44" s="367"/>
      <c r="L44" s="365"/>
      <c r="M44" s="346">
        <f>AA44</f>
        <v>0.19260682000000001</v>
      </c>
      <c r="N44" s="346">
        <f t="shared" si="15"/>
        <v>0.19260682000000001</v>
      </c>
      <c r="O44" s="368">
        <v>0</v>
      </c>
      <c r="P44" s="368"/>
      <c r="Q44" s="368"/>
      <c r="R44" s="346">
        <f>F44</f>
        <v>7.0000000000000007E-2</v>
      </c>
      <c r="S44" s="346">
        <f>G44</f>
        <v>0</v>
      </c>
      <c r="T44" s="346"/>
      <c r="U44" s="346"/>
      <c r="V44" s="323">
        <f t="shared" si="16"/>
        <v>7.0000000000000007E-2</v>
      </c>
      <c r="W44" s="323">
        <f t="shared" si="16"/>
        <v>0</v>
      </c>
      <c r="X44" s="369">
        <v>0</v>
      </c>
      <c r="Y44" s="402">
        <v>0.19260682000000001</v>
      </c>
      <c r="Z44" s="369">
        <v>0</v>
      </c>
      <c r="AA44" s="329">
        <f>X44+Y44+Z44</f>
        <v>0.19260682000000001</v>
      </c>
      <c r="AB44" s="370">
        <v>0</v>
      </c>
      <c r="AC44" s="318"/>
    </row>
    <row r="45" spans="1:78" s="378" customFormat="1" ht="39.950000000000003" customHeight="1">
      <c r="A45" s="376"/>
      <c r="B45" s="376"/>
      <c r="C45" s="343">
        <f>C44+1</f>
        <v>15</v>
      </c>
      <c r="D45" s="371" t="s">
        <v>58</v>
      </c>
      <c r="E45" s="345"/>
      <c r="F45" s="323">
        <v>0</v>
      </c>
      <c r="G45" s="323">
        <v>0</v>
      </c>
      <c r="H45" s="347"/>
      <c r="I45" s="345">
        <v>2012</v>
      </c>
      <c r="J45" s="345">
        <v>2012</v>
      </c>
      <c r="K45" s="346"/>
      <c r="L45" s="347"/>
      <c r="M45" s="346">
        <f>AA45</f>
        <v>1.402021E-2</v>
      </c>
      <c r="N45" s="346">
        <f t="shared" si="15"/>
        <v>0</v>
      </c>
      <c r="O45" s="323">
        <v>0</v>
      </c>
      <c r="P45" s="323"/>
      <c r="Q45" s="323"/>
      <c r="R45" s="323"/>
      <c r="S45" s="323"/>
      <c r="T45" s="323"/>
      <c r="U45" s="323"/>
      <c r="V45" s="323">
        <f t="shared" si="16"/>
        <v>0</v>
      </c>
      <c r="W45" s="323">
        <f t="shared" si="16"/>
        <v>0</v>
      </c>
      <c r="X45" s="346">
        <f>14.02021/1000</f>
        <v>1.402021E-2</v>
      </c>
      <c r="Y45" s="402">
        <v>0</v>
      </c>
      <c r="Z45" s="346">
        <v>0</v>
      </c>
      <c r="AA45" s="324">
        <f>X45+Y45+Z45</f>
        <v>1.402021E-2</v>
      </c>
      <c r="AB45" s="349">
        <v>0</v>
      </c>
      <c r="AC45" s="318"/>
    </row>
    <row r="46" spans="1:78" s="293" customFormat="1" ht="12.75">
      <c r="A46" s="332"/>
      <c r="B46" s="333"/>
      <c r="C46" s="379"/>
      <c r="D46" s="351" t="s">
        <v>54</v>
      </c>
      <c r="E46" s="360"/>
      <c r="F46" s="328">
        <f>SUM(F42:F45)</f>
        <v>9.0560000000000009</v>
      </c>
      <c r="G46" s="328">
        <f>SUM(G42:G45)</f>
        <v>1.6800000000000002</v>
      </c>
      <c r="H46" s="361"/>
      <c r="I46" s="360"/>
      <c r="J46" s="360"/>
      <c r="K46" s="361"/>
      <c r="L46" s="361"/>
      <c r="M46" s="328">
        <f t="shared" ref="M46:AB46" si="17">SUM(M42:M45)</f>
        <v>38.905825759999999</v>
      </c>
      <c r="N46" s="328">
        <f t="shared" si="17"/>
        <v>38.891805550000001</v>
      </c>
      <c r="O46" s="328">
        <f t="shared" si="17"/>
        <v>0</v>
      </c>
      <c r="P46" s="328">
        <f t="shared" si="17"/>
        <v>0</v>
      </c>
      <c r="Q46" s="328">
        <f t="shared" si="17"/>
        <v>0</v>
      </c>
      <c r="R46" s="328">
        <f t="shared" si="17"/>
        <v>7.0000000000000007E-2</v>
      </c>
      <c r="S46" s="328">
        <f t="shared" si="17"/>
        <v>0</v>
      </c>
      <c r="T46" s="328">
        <f t="shared" si="17"/>
        <v>8.9860000000000007</v>
      </c>
      <c r="U46" s="328">
        <f t="shared" si="17"/>
        <v>1.6800000000000002</v>
      </c>
      <c r="V46" s="328">
        <f t="shared" si="17"/>
        <v>9.0560000000000009</v>
      </c>
      <c r="W46" s="328">
        <f t="shared" si="17"/>
        <v>1.6800000000000002</v>
      </c>
      <c r="X46" s="328">
        <f t="shared" si="17"/>
        <v>1.402021E-2</v>
      </c>
      <c r="Y46" s="404">
        <f t="shared" si="17"/>
        <v>18.399338910000001</v>
      </c>
      <c r="Z46" s="328">
        <f t="shared" si="17"/>
        <v>20.49246664</v>
      </c>
      <c r="AA46" s="329">
        <f t="shared" si="17"/>
        <v>38.905825759999999</v>
      </c>
      <c r="AB46" s="329">
        <f t="shared" si="17"/>
        <v>15549</v>
      </c>
      <c r="AC46" s="318">
        <f t="shared" si="2"/>
        <v>0</v>
      </c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</row>
    <row r="47" spans="1:78" s="374" customFormat="1" ht="15" customHeight="1">
      <c r="A47" s="372"/>
      <c r="B47" s="373"/>
      <c r="C47" s="334"/>
      <c r="D47" s="335" t="s">
        <v>231</v>
      </c>
      <c r="E47" s="336"/>
      <c r="F47" s="337"/>
      <c r="G47" s="337"/>
      <c r="H47" s="338"/>
      <c r="I47" s="336"/>
      <c r="J47" s="336"/>
      <c r="K47" s="336"/>
      <c r="L47" s="336"/>
      <c r="M47" s="337"/>
      <c r="N47" s="337"/>
      <c r="O47" s="337"/>
      <c r="P47" s="337"/>
      <c r="Q47" s="337"/>
      <c r="R47" s="337"/>
      <c r="S47" s="337"/>
      <c r="T47" s="337"/>
      <c r="U47" s="337"/>
      <c r="V47" s="337"/>
      <c r="W47" s="337"/>
      <c r="X47" s="337"/>
      <c r="Y47" s="404"/>
      <c r="Z47" s="337"/>
      <c r="AA47" s="339"/>
      <c r="AB47" s="339"/>
      <c r="AC47" s="318">
        <f t="shared" si="2"/>
        <v>0</v>
      </c>
      <c r="AE47" s="375"/>
      <c r="AF47" s="375"/>
      <c r="AG47" s="375"/>
    </row>
    <row r="48" spans="1:78" s="350" customFormat="1" ht="31.5" customHeight="1">
      <c r="A48" s="341"/>
      <c r="B48" s="342"/>
      <c r="C48" s="362">
        <f>C45+1</f>
        <v>16</v>
      </c>
      <c r="D48" s="344" t="s">
        <v>244</v>
      </c>
      <c r="E48" s="345" t="s">
        <v>229</v>
      </c>
      <c r="F48" s="346">
        <v>0</v>
      </c>
      <c r="G48" s="346">
        <v>0</v>
      </c>
      <c r="H48" s="347"/>
      <c r="I48" s="345">
        <v>2014</v>
      </c>
      <c r="J48" s="345">
        <v>2014</v>
      </c>
      <c r="K48" s="348"/>
      <c r="L48" s="348"/>
      <c r="M48" s="346">
        <f>AA48</f>
        <v>2.6</v>
      </c>
      <c r="N48" s="346">
        <f t="shared" ref="N48:N50" si="18">M48-X48</f>
        <v>2.6</v>
      </c>
      <c r="O48" s="323">
        <v>0</v>
      </c>
      <c r="P48" s="346"/>
      <c r="Q48" s="323"/>
      <c r="R48" s="346"/>
      <c r="S48" s="346"/>
      <c r="T48" s="346"/>
      <c r="U48" s="346"/>
      <c r="V48" s="323">
        <f t="shared" ref="V48:W50" si="19">P48+R48+T48</f>
        <v>0</v>
      </c>
      <c r="W48" s="323">
        <f t="shared" si="19"/>
        <v>0</v>
      </c>
      <c r="X48" s="346">
        <v>0</v>
      </c>
      <c r="Y48" s="402">
        <v>0</v>
      </c>
      <c r="Z48" s="346">
        <v>2.6</v>
      </c>
      <c r="AA48" s="324">
        <f>X48+Y48+Z48</f>
        <v>2.6</v>
      </c>
      <c r="AB48" s="349">
        <v>3883</v>
      </c>
      <c r="AC48" s="318"/>
      <c r="AE48" s="363"/>
      <c r="AF48" s="363"/>
      <c r="AG48" s="363"/>
    </row>
    <row r="49" spans="1:78" s="378" customFormat="1" ht="52.5" customHeight="1">
      <c r="A49" s="376"/>
      <c r="B49" s="376"/>
      <c r="C49" s="343">
        <f>C48+1</f>
        <v>17</v>
      </c>
      <c r="D49" s="352" t="s">
        <v>232</v>
      </c>
      <c r="E49" s="345" t="s">
        <v>229</v>
      </c>
      <c r="F49" s="346">
        <f>V49</f>
        <v>0.91500000000000004</v>
      </c>
      <c r="G49" s="346">
        <f>W49</f>
        <v>2.2000000000000002</v>
      </c>
      <c r="H49" s="365"/>
      <c r="I49" s="366">
        <v>2013</v>
      </c>
      <c r="J49" s="366">
        <v>2014</v>
      </c>
      <c r="K49" s="367"/>
      <c r="L49" s="365"/>
      <c r="M49" s="346">
        <f>AA49</f>
        <v>10.25620608453</v>
      </c>
      <c r="N49" s="346">
        <f t="shared" si="18"/>
        <v>10.25620608453</v>
      </c>
      <c r="O49" s="368">
        <v>0</v>
      </c>
      <c r="P49" s="368"/>
      <c r="Q49" s="368"/>
      <c r="R49" s="346">
        <v>0.31</v>
      </c>
      <c r="S49" s="346">
        <v>0.4</v>
      </c>
      <c r="T49" s="346">
        <v>0.60499999999999998</v>
      </c>
      <c r="U49" s="346">
        <v>1.8</v>
      </c>
      <c r="V49" s="323">
        <f t="shared" si="19"/>
        <v>0.91500000000000004</v>
      </c>
      <c r="W49" s="323">
        <f t="shared" si="19"/>
        <v>2.2000000000000002</v>
      </c>
      <c r="X49" s="369">
        <v>0</v>
      </c>
      <c r="Y49" s="402">
        <f>3.03171745453-Y44</f>
        <v>2.8391106345299999</v>
      </c>
      <c r="Z49" s="369">
        <v>7.4170954499999997</v>
      </c>
      <c r="AA49" s="329">
        <f>X49+Y49+Z49</f>
        <v>10.25620608453</v>
      </c>
      <c r="AB49" s="370">
        <v>2571</v>
      </c>
      <c r="AC49" s="318">
        <f t="shared" si="2"/>
        <v>0</v>
      </c>
    </row>
    <row r="50" spans="1:78" s="378" customFormat="1" ht="39.950000000000003" customHeight="1">
      <c r="A50" s="376"/>
      <c r="B50" s="376"/>
      <c r="C50" s="343">
        <f>C49+1</f>
        <v>18</v>
      </c>
      <c r="D50" s="371" t="s">
        <v>58</v>
      </c>
      <c r="E50" s="345"/>
      <c r="F50" s="323">
        <v>0</v>
      </c>
      <c r="G50" s="323">
        <v>0</v>
      </c>
      <c r="H50" s="347"/>
      <c r="I50" s="345">
        <v>2012</v>
      </c>
      <c r="J50" s="345">
        <v>2012</v>
      </c>
      <c r="K50" s="346"/>
      <c r="L50" s="347"/>
      <c r="M50" s="346">
        <f>AA50</f>
        <v>0.114238704</v>
      </c>
      <c r="N50" s="346">
        <f t="shared" si="18"/>
        <v>0</v>
      </c>
      <c r="O50" s="323">
        <v>0</v>
      </c>
      <c r="P50" s="323"/>
      <c r="Q50" s="323"/>
      <c r="R50" s="323"/>
      <c r="S50" s="323"/>
      <c r="T50" s="323"/>
      <c r="U50" s="323"/>
      <c r="V50" s="323">
        <f t="shared" si="19"/>
        <v>0</v>
      </c>
      <c r="W50" s="323">
        <f t="shared" si="19"/>
        <v>0</v>
      </c>
      <c r="X50" s="346">
        <f>0.477050454-X39-X45</f>
        <v>0.114238704</v>
      </c>
      <c r="Y50" s="402">
        <v>0</v>
      </c>
      <c r="Z50" s="346">
        <v>0</v>
      </c>
      <c r="AA50" s="324">
        <f>X50+Y50+Z50</f>
        <v>0.114238704</v>
      </c>
      <c r="AB50" s="370">
        <v>0</v>
      </c>
      <c r="AC50" s="318"/>
    </row>
    <row r="51" spans="1:78" s="293" customFormat="1" ht="13.5" thickBot="1">
      <c r="A51" s="332"/>
      <c r="B51" s="333"/>
      <c r="C51" s="380"/>
      <c r="D51" s="381" t="s">
        <v>234</v>
      </c>
      <c r="E51" s="382"/>
      <c r="F51" s="383">
        <f>SUM(F48:F50)</f>
        <v>0.91500000000000004</v>
      </c>
      <c r="G51" s="383">
        <f>SUM(G48:G50)</f>
        <v>2.2000000000000002</v>
      </c>
      <c r="H51" s="384"/>
      <c r="I51" s="382"/>
      <c r="J51" s="382"/>
      <c r="K51" s="384"/>
      <c r="L51" s="384"/>
      <c r="M51" s="383">
        <f t="shared" ref="M51:AB51" si="20">SUM(M48:M50)</f>
        <v>12.970444788529999</v>
      </c>
      <c r="N51" s="383">
        <f t="shared" si="20"/>
        <v>12.856206084529999</v>
      </c>
      <c r="O51" s="383">
        <f t="shared" si="20"/>
        <v>0</v>
      </c>
      <c r="P51" s="383">
        <f t="shared" si="20"/>
        <v>0</v>
      </c>
      <c r="Q51" s="383">
        <f t="shared" si="20"/>
        <v>0</v>
      </c>
      <c r="R51" s="383">
        <f t="shared" si="20"/>
        <v>0.31</v>
      </c>
      <c r="S51" s="383">
        <f t="shared" si="20"/>
        <v>0.4</v>
      </c>
      <c r="T51" s="383">
        <f t="shared" si="20"/>
        <v>0.60499999999999998</v>
      </c>
      <c r="U51" s="383">
        <f t="shared" si="20"/>
        <v>1.8</v>
      </c>
      <c r="V51" s="383">
        <f t="shared" si="20"/>
        <v>0.91500000000000004</v>
      </c>
      <c r="W51" s="383">
        <f t="shared" si="20"/>
        <v>2.2000000000000002</v>
      </c>
      <c r="X51" s="383">
        <f t="shared" si="20"/>
        <v>0.114238704</v>
      </c>
      <c r="Y51" s="405">
        <f t="shared" si="20"/>
        <v>2.8391106345299999</v>
      </c>
      <c r="Z51" s="383">
        <f t="shared" si="20"/>
        <v>10.017095449999999</v>
      </c>
      <c r="AA51" s="385">
        <f t="shared" si="20"/>
        <v>12.970444788529999</v>
      </c>
      <c r="AB51" s="385">
        <f t="shared" si="20"/>
        <v>6454</v>
      </c>
      <c r="AC51" s="318">
        <f t="shared" si="2"/>
        <v>0</v>
      </c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</row>
    <row r="52" spans="1:78" s="293" customFormat="1" ht="12.75" hidden="1">
      <c r="A52" s="357"/>
      <c r="B52" s="357"/>
      <c r="C52" s="386" t="s">
        <v>149</v>
      </c>
      <c r="D52" s="387" t="s">
        <v>247</v>
      </c>
      <c r="E52" s="388"/>
      <c r="F52" s="389"/>
      <c r="G52" s="389"/>
      <c r="H52" s="389"/>
      <c r="I52" s="388"/>
      <c r="J52" s="388"/>
      <c r="K52" s="388"/>
      <c r="L52" s="388"/>
      <c r="M52" s="388"/>
      <c r="N52" s="388"/>
      <c r="O52" s="388"/>
      <c r="P52" s="388"/>
      <c r="Q52" s="388"/>
      <c r="R52" s="388"/>
      <c r="S52" s="388"/>
      <c r="T52" s="388"/>
      <c r="U52" s="388"/>
      <c r="V52" s="388"/>
      <c r="W52" s="388"/>
      <c r="X52" s="388"/>
      <c r="Y52" s="406"/>
      <c r="Z52" s="388"/>
      <c r="AA52" s="388"/>
      <c r="AB52" s="390"/>
      <c r="AC52" s="390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</row>
    <row r="53" spans="1:78" s="293" customFormat="1" ht="12.75" hidden="1">
      <c r="A53" s="391"/>
      <c r="B53" s="391"/>
      <c r="C53" s="391" t="s">
        <v>35</v>
      </c>
      <c r="D53" s="392" t="s">
        <v>248</v>
      </c>
      <c r="E53" s="366"/>
      <c r="F53" s="393"/>
      <c r="G53" s="393"/>
      <c r="H53" s="393"/>
      <c r="I53" s="366"/>
      <c r="J53" s="366"/>
      <c r="K53" s="366"/>
      <c r="L53" s="366"/>
      <c r="M53" s="366"/>
      <c r="N53" s="366"/>
      <c r="O53" s="366"/>
      <c r="P53" s="366"/>
      <c r="Q53" s="366"/>
      <c r="R53" s="366"/>
      <c r="S53" s="366"/>
      <c r="T53" s="366"/>
      <c r="U53" s="366"/>
      <c r="V53" s="366"/>
      <c r="W53" s="366"/>
      <c r="X53" s="366"/>
      <c r="Y53" s="407"/>
      <c r="Z53" s="366"/>
      <c r="AA53" s="366"/>
      <c r="AB53" s="301"/>
      <c r="AC53" s="301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</row>
    <row r="54" spans="1:78" s="293" customFormat="1" ht="12.75" hidden="1">
      <c r="A54" s="391"/>
      <c r="B54" s="391"/>
      <c r="C54" s="391"/>
      <c r="D54" s="392" t="s">
        <v>249</v>
      </c>
      <c r="E54" s="366"/>
      <c r="F54" s="393"/>
      <c r="G54" s="393"/>
      <c r="H54" s="393"/>
      <c r="I54" s="366"/>
      <c r="J54" s="366"/>
      <c r="K54" s="366"/>
      <c r="L54" s="366"/>
      <c r="M54" s="366"/>
      <c r="N54" s="366"/>
      <c r="O54" s="366"/>
      <c r="P54" s="366"/>
      <c r="Q54" s="366"/>
      <c r="R54" s="366"/>
      <c r="S54" s="366"/>
      <c r="T54" s="366"/>
      <c r="U54" s="366"/>
      <c r="V54" s="366"/>
      <c r="W54" s="366"/>
      <c r="X54" s="366"/>
      <c r="Y54" s="407"/>
      <c r="Z54" s="366"/>
      <c r="AA54" s="366"/>
      <c r="AB54" s="301"/>
      <c r="AC54" s="301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</row>
    <row r="55" spans="1:78" s="293" customFormat="1" ht="12.75" hidden="1">
      <c r="A55" s="391"/>
      <c r="B55" s="391"/>
      <c r="C55" s="391" t="s">
        <v>44</v>
      </c>
      <c r="D55" s="392" t="s">
        <v>250</v>
      </c>
      <c r="E55" s="366"/>
      <c r="F55" s="393"/>
      <c r="G55" s="393"/>
      <c r="H55" s="393"/>
      <c r="I55" s="366"/>
      <c r="J55" s="366"/>
      <c r="K55" s="366"/>
      <c r="L55" s="366"/>
      <c r="M55" s="366"/>
      <c r="N55" s="366"/>
      <c r="O55" s="366"/>
      <c r="P55" s="366"/>
      <c r="Q55" s="366"/>
      <c r="R55" s="366"/>
      <c r="S55" s="366"/>
      <c r="T55" s="366"/>
      <c r="U55" s="366"/>
      <c r="V55" s="366"/>
      <c r="W55" s="366"/>
      <c r="X55" s="366"/>
      <c r="Y55" s="407"/>
      <c r="Z55" s="366"/>
      <c r="AA55" s="366"/>
      <c r="AB55" s="301"/>
      <c r="AC55" s="301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</row>
    <row r="56" spans="1:78" s="293" customFormat="1" ht="12.75" hidden="1">
      <c r="A56" s="391"/>
      <c r="B56" s="391"/>
      <c r="C56" s="391"/>
      <c r="D56" s="392" t="s">
        <v>249</v>
      </c>
      <c r="E56" s="366"/>
      <c r="F56" s="393"/>
      <c r="G56" s="393"/>
      <c r="H56" s="393"/>
      <c r="I56" s="366"/>
      <c r="J56" s="366"/>
      <c r="K56" s="366"/>
      <c r="L56" s="366"/>
      <c r="M56" s="366"/>
      <c r="N56" s="366"/>
      <c r="O56" s="366"/>
      <c r="P56" s="366"/>
      <c r="Q56" s="366"/>
      <c r="R56" s="366"/>
      <c r="S56" s="366"/>
      <c r="T56" s="366"/>
      <c r="U56" s="366"/>
      <c r="V56" s="366"/>
      <c r="W56" s="366"/>
      <c r="X56" s="366"/>
      <c r="Y56" s="407"/>
      <c r="Z56" s="366"/>
      <c r="AA56" s="366"/>
      <c r="AB56" s="301"/>
      <c r="AC56" s="301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</row>
    <row r="57" spans="1:78" s="293" customFormat="1" ht="12.75" hidden="1">
      <c r="A57" s="391"/>
      <c r="B57" s="391"/>
      <c r="C57" s="391" t="s">
        <v>251</v>
      </c>
      <c r="D57" s="392"/>
      <c r="E57" s="366"/>
      <c r="F57" s="393"/>
      <c r="G57" s="393"/>
      <c r="H57" s="393"/>
      <c r="I57" s="366"/>
      <c r="J57" s="366"/>
      <c r="K57" s="366"/>
      <c r="L57" s="366"/>
      <c r="M57" s="366"/>
      <c r="N57" s="366"/>
      <c r="O57" s="366"/>
      <c r="P57" s="366"/>
      <c r="Q57" s="366"/>
      <c r="R57" s="366"/>
      <c r="S57" s="366"/>
      <c r="T57" s="366"/>
      <c r="U57" s="366"/>
      <c r="V57" s="366"/>
      <c r="W57" s="366"/>
      <c r="X57" s="366"/>
      <c r="Y57" s="407"/>
      <c r="Z57" s="366"/>
      <c r="AA57" s="366"/>
      <c r="AB57" s="301"/>
      <c r="AC57" s="301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</row>
    <row r="58" spans="1:78" s="293" customFormat="1" ht="13.5" hidden="1">
      <c r="C58" s="1289" t="s">
        <v>252</v>
      </c>
      <c r="D58" s="1289"/>
      <c r="E58" s="360"/>
      <c r="F58" s="361"/>
      <c r="G58" s="361"/>
      <c r="H58" s="361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408"/>
      <c r="Z58" s="360"/>
      <c r="AA58" s="360"/>
      <c r="AB58" s="390"/>
      <c r="AC58" s="390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</row>
    <row r="59" spans="1:78" s="293" customFormat="1" ht="25.5" hidden="1">
      <c r="A59" s="357"/>
      <c r="B59" s="357"/>
      <c r="C59" s="357"/>
      <c r="D59" s="295" t="s">
        <v>253</v>
      </c>
      <c r="E59" s="360"/>
      <c r="F59" s="361"/>
      <c r="G59" s="361"/>
      <c r="H59" s="361"/>
      <c r="I59" s="360"/>
      <c r="J59" s="360"/>
      <c r="K59" s="360"/>
      <c r="L59" s="360"/>
      <c r="M59" s="360"/>
      <c r="N59" s="360"/>
      <c r="O59" s="360"/>
      <c r="P59" s="360"/>
      <c r="Q59" s="360"/>
      <c r="R59" s="360"/>
      <c r="S59" s="360"/>
      <c r="T59" s="360"/>
      <c r="U59" s="360"/>
      <c r="V59" s="360"/>
      <c r="W59" s="360"/>
      <c r="X59" s="360"/>
      <c r="Y59" s="408"/>
      <c r="Z59" s="360"/>
      <c r="AA59" s="360"/>
      <c r="AB59" s="390"/>
      <c r="AC59" s="390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</row>
    <row r="60" spans="1:78" s="293" customFormat="1" ht="12.75" hidden="1">
      <c r="A60" s="391"/>
      <c r="B60" s="391"/>
      <c r="C60" s="391" t="s">
        <v>35</v>
      </c>
      <c r="D60" s="392" t="s">
        <v>248</v>
      </c>
      <c r="E60" s="366"/>
      <c r="F60" s="393"/>
      <c r="G60" s="393"/>
      <c r="H60" s="393"/>
      <c r="I60" s="366"/>
      <c r="J60" s="366"/>
      <c r="K60" s="366"/>
      <c r="L60" s="366"/>
      <c r="M60" s="366"/>
      <c r="N60" s="366"/>
      <c r="O60" s="366"/>
      <c r="P60" s="366"/>
      <c r="Q60" s="366"/>
      <c r="R60" s="366"/>
      <c r="S60" s="366"/>
      <c r="T60" s="366"/>
      <c r="U60" s="366"/>
      <c r="V60" s="366"/>
      <c r="W60" s="366"/>
      <c r="X60" s="366"/>
      <c r="Y60" s="407"/>
      <c r="Z60" s="366"/>
      <c r="AA60" s="366"/>
      <c r="AB60" s="301"/>
      <c r="AC60" s="301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</row>
    <row r="61" spans="1:78" s="293" customFormat="1" ht="12.75" hidden="1">
      <c r="A61" s="391"/>
      <c r="B61" s="391"/>
      <c r="C61" s="391" t="s">
        <v>44</v>
      </c>
      <c r="D61" s="392" t="s">
        <v>250</v>
      </c>
      <c r="E61" s="366"/>
      <c r="F61" s="393"/>
      <c r="G61" s="393"/>
      <c r="H61" s="393"/>
      <c r="I61" s="366"/>
      <c r="J61" s="366"/>
      <c r="K61" s="366"/>
      <c r="L61" s="366"/>
      <c r="M61" s="366"/>
      <c r="N61" s="366"/>
      <c r="O61" s="366"/>
      <c r="P61" s="366"/>
      <c r="Q61" s="366"/>
      <c r="R61" s="366"/>
      <c r="S61" s="366"/>
      <c r="T61" s="366"/>
      <c r="U61" s="366"/>
      <c r="V61" s="366"/>
      <c r="W61" s="366"/>
      <c r="X61" s="366"/>
      <c r="Y61" s="407"/>
      <c r="Z61" s="366"/>
      <c r="AA61" s="366"/>
      <c r="AB61" s="301"/>
      <c r="AC61" s="301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</row>
    <row r="62" spans="1:78" s="293" customFormat="1" ht="12.75" hidden="1">
      <c r="A62" s="391"/>
      <c r="B62" s="391"/>
      <c r="C62" s="391" t="s">
        <v>251</v>
      </c>
      <c r="D62" s="392"/>
      <c r="E62" s="366"/>
      <c r="F62" s="393"/>
      <c r="G62" s="393"/>
      <c r="H62" s="393"/>
      <c r="I62" s="366"/>
      <c r="J62" s="366"/>
      <c r="K62" s="366"/>
      <c r="L62" s="366"/>
      <c r="M62" s="366"/>
      <c r="N62" s="366"/>
      <c r="O62" s="366"/>
      <c r="P62" s="1290"/>
      <c r="Q62" s="1290"/>
      <c r="R62" s="1290"/>
      <c r="S62" s="1290"/>
      <c r="T62" s="1290"/>
      <c r="U62" s="1290"/>
      <c r="V62" s="1290"/>
      <c r="W62" s="1290"/>
      <c r="X62" s="366"/>
      <c r="Y62" s="407"/>
      <c r="Z62" s="366"/>
      <c r="AA62" s="366"/>
      <c r="AB62" s="301"/>
      <c r="AC62" s="301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</row>
    <row r="64" spans="1:78">
      <c r="D64" s="394" t="s">
        <v>254</v>
      </c>
      <c r="AD64" s="395"/>
    </row>
    <row r="65" spans="4:16142" s="282" customFormat="1">
      <c r="D65" s="394" t="s">
        <v>255</v>
      </c>
      <c r="Y65" s="398"/>
      <c r="AD65" s="283"/>
      <c r="AE65" s="283"/>
      <c r="AF65" s="283"/>
      <c r="AG65" s="283"/>
      <c r="AH65" s="283"/>
      <c r="AI65" s="283"/>
      <c r="AJ65" s="283"/>
      <c r="AK65" s="283"/>
      <c r="AL65" s="283"/>
      <c r="AM65" s="283"/>
      <c r="AN65" s="283"/>
      <c r="AO65" s="283"/>
      <c r="AP65" s="283"/>
      <c r="AQ65" s="283"/>
      <c r="AR65" s="283"/>
      <c r="AS65" s="283"/>
      <c r="AT65" s="283"/>
      <c r="AU65" s="283"/>
      <c r="AV65" s="283"/>
      <c r="AW65" s="283"/>
      <c r="AX65" s="283"/>
      <c r="AY65" s="283"/>
      <c r="AZ65" s="283"/>
      <c r="BA65" s="283"/>
      <c r="BB65" s="283"/>
      <c r="BC65" s="283"/>
      <c r="BD65" s="283"/>
      <c r="BE65" s="283"/>
      <c r="BF65" s="283"/>
      <c r="BG65" s="283"/>
      <c r="BH65" s="283"/>
      <c r="BI65" s="283"/>
      <c r="BJ65" s="283"/>
      <c r="BK65" s="283"/>
      <c r="BL65" s="283"/>
      <c r="BM65" s="283"/>
      <c r="BN65" s="283"/>
      <c r="BO65" s="283"/>
      <c r="BP65" s="283"/>
      <c r="BQ65" s="283"/>
      <c r="BR65" s="283"/>
      <c r="BS65" s="283"/>
      <c r="BT65" s="283"/>
      <c r="BU65" s="283"/>
      <c r="BV65" s="283"/>
      <c r="BW65" s="283"/>
      <c r="BX65" s="283"/>
      <c r="BY65" s="283"/>
      <c r="BZ65" s="283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  <c r="BDV65"/>
      <c r="BDW65"/>
      <c r="BDX65"/>
      <c r="BDY65"/>
      <c r="BDZ65"/>
      <c r="BEA65"/>
      <c r="BEB65"/>
      <c r="BEC65"/>
      <c r="BED65"/>
      <c r="BEE65"/>
      <c r="BEF65"/>
      <c r="BEG65"/>
      <c r="BEH65"/>
      <c r="BEI65"/>
      <c r="BEJ65"/>
      <c r="BEK65"/>
      <c r="BEL65"/>
      <c r="BEM65"/>
      <c r="BEN65"/>
      <c r="BEO65"/>
      <c r="BEP65"/>
      <c r="BEQ65"/>
      <c r="BER65"/>
      <c r="BES65"/>
      <c r="BET65"/>
      <c r="BEU65"/>
      <c r="BEV65"/>
      <c r="BEW65"/>
      <c r="BEX65"/>
      <c r="BEY65"/>
      <c r="BEZ65"/>
      <c r="BFA65"/>
      <c r="BFB65"/>
      <c r="BFC65"/>
      <c r="BFD65"/>
      <c r="BFE65"/>
      <c r="BFF65"/>
      <c r="BFG65"/>
      <c r="BFH65"/>
      <c r="BFI65"/>
      <c r="BFJ65"/>
      <c r="BFK65"/>
      <c r="BFL65"/>
      <c r="BFM65"/>
      <c r="BFN65"/>
      <c r="BFO65"/>
      <c r="BFP65"/>
      <c r="BFQ65"/>
      <c r="BFR65"/>
      <c r="BFS65"/>
      <c r="BFT65"/>
      <c r="BFU65"/>
      <c r="BFV65"/>
      <c r="BFW65"/>
      <c r="BFX65"/>
      <c r="BFY65"/>
      <c r="BFZ65"/>
      <c r="BGA65"/>
      <c r="BGB65"/>
      <c r="BGC65"/>
      <c r="BGD65"/>
      <c r="BGE65"/>
      <c r="BGF65"/>
      <c r="BGG65"/>
      <c r="BGH65"/>
      <c r="BGI65"/>
      <c r="BGJ65"/>
      <c r="BGK65"/>
      <c r="BGL65"/>
      <c r="BGM65"/>
      <c r="BGN65"/>
      <c r="BGO65"/>
      <c r="BGP65"/>
      <c r="BGQ65"/>
      <c r="BGR65"/>
      <c r="BGS65"/>
      <c r="BGT65"/>
      <c r="BGU65"/>
      <c r="BGV65"/>
      <c r="BGW65"/>
      <c r="BGX65"/>
      <c r="BGY65"/>
      <c r="BGZ65"/>
      <c r="BHA65"/>
      <c r="BHB65"/>
      <c r="BHC65"/>
      <c r="BHD65"/>
      <c r="BHE65"/>
      <c r="BHF65"/>
      <c r="BHG65"/>
      <c r="BHH65"/>
      <c r="BHI65"/>
      <c r="BHJ65"/>
      <c r="BHK65"/>
      <c r="BHL65"/>
      <c r="BHM65"/>
      <c r="BHN65"/>
      <c r="BHO65"/>
      <c r="BHP65"/>
      <c r="BHQ65"/>
      <c r="BHR65"/>
      <c r="BHS65"/>
      <c r="BHT65"/>
      <c r="BHU65"/>
      <c r="BHV65"/>
      <c r="BHW65"/>
      <c r="BHX65"/>
      <c r="BHY65"/>
      <c r="BHZ65"/>
      <c r="BIA65"/>
      <c r="BIB65"/>
      <c r="BIC65"/>
      <c r="BID65"/>
      <c r="BIE65"/>
      <c r="BIF65"/>
      <c r="BIG65"/>
      <c r="BIH65"/>
      <c r="BII65"/>
      <c r="BIJ65"/>
      <c r="BIK65"/>
      <c r="BIL65"/>
      <c r="BIM65"/>
      <c r="BIN65"/>
      <c r="BIO65"/>
      <c r="BIP65"/>
      <c r="BIQ65"/>
      <c r="BIR65"/>
      <c r="BIS65"/>
      <c r="BIT65"/>
      <c r="BIU65"/>
      <c r="BIV65"/>
      <c r="BIW65"/>
      <c r="BIX65"/>
      <c r="BIY65"/>
      <c r="BIZ65"/>
      <c r="BJA65"/>
      <c r="BJB65"/>
      <c r="BJC65"/>
      <c r="BJD65"/>
      <c r="BJE65"/>
      <c r="BJF65"/>
      <c r="BJG65"/>
      <c r="BJH65"/>
      <c r="BJI65"/>
      <c r="BJJ65"/>
      <c r="BJK65"/>
      <c r="BJL65"/>
      <c r="BJM65"/>
      <c r="BJN65"/>
      <c r="BJO65"/>
      <c r="BJP65"/>
      <c r="BJQ65"/>
      <c r="BJR65"/>
      <c r="BJS65"/>
      <c r="BJT65"/>
      <c r="BJU65"/>
      <c r="BJV65"/>
      <c r="BJW65"/>
      <c r="BJX65"/>
      <c r="BJY65"/>
      <c r="BJZ65"/>
      <c r="BKA65"/>
      <c r="BKB65"/>
      <c r="BKC65"/>
      <c r="BKD65"/>
      <c r="BKE65"/>
      <c r="BKF65"/>
      <c r="BKG65"/>
      <c r="BKH65"/>
      <c r="BKI65"/>
      <c r="BKJ65"/>
      <c r="BKK65"/>
      <c r="BKL65"/>
      <c r="BKM65"/>
      <c r="BKN65"/>
      <c r="BKO65"/>
      <c r="BKP65"/>
      <c r="BKQ65"/>
      <c r="BKR65"/>
      <c r="BKS65"/>
      <c r="BKT65"/>
      <c r="BKU65"/>
      <c r="BKV65"/>
      <c r="BKW65"/>
      <c r="BKX65"/>
      <c r="BKY65"/>
      <c r="BKZ65"/>
      <c r="BLA65"/>
      <c r="BLB65"/>
      <c r="BLC65"/>
      <c r="BLD65"/>
      <c r="BLE65"/>
      <c r="BLF65"/>
      <c r="BLG65"/>
      <c r="BLH65"/>
      <c r="BLI65"/>
      <c r="BLJ65"/>
      <c r="BLK65"/>
      <c r="BLL65"/>
      <c r="BLM65"/>
      <c r="BLN65"/>
      <c r="BLO65"/>
      <c r="BLP65"/>
      <c r="BLQ65"/>
      <c r="BLR65"/>
      <c r="BLS65"/>
      <c r="BLT65"/>
      <c r="BLU65"/>
      <c r="BLV65"/>
      <c r="BLW65"/>
      <c r="BLX65"/>
      <c r="BLY65"/>
      <c r="BLZ65"/>
      <c r="BMA65"/>
      <c r="BMB65"/>
      <c r="BMC65"/>
      <c r="BMD65"/>
      <c r="BME65"/>
      <c r="BMF65"/>
      <c r="BMG65"/>
      <c r="BMH65"/>
      <c r="BMI65"/>
      <c r="BMJ65"/>
      <c r="BMK65"/>
      <c r="BML65"/>
      <c r="BMM65"/>
      <c r="BMN65"/>
      <c r="BMO65"/>
      <c r="BMP65"/>
      <c r="BMQ65"/>
      <c r="BMR65"/>
      <c r="BMS65"/>
      <c r="BMT65"/>
      <c r="BMU65"/>
      <c r="BMV65"/>
      <c r="BMW65"/>
      <c r="BMX65"/>
      <c r="BMY65"/>
      <c r="BMZ65"/>
      <c r="BNA65"/>
      <c r="BNB65"/>
      <c r="BNC65"/>
      <c r="BND65"/>
      <c r="BNE65"/>
      <c r="BNF65"/>
      <c r="BNG65"/>
      <c r="BNH65"/>
      <c r="BNI65"/>
      <c r="BNJ65"/>
      <c r="BNK65"/>
      <c r="BNL65"/>
      <c r="BNM65"/>
      <c r="BNN65"/>
      <c r="BNO65"/>
      <c r="BNP65"/>
      <c r="BNQ65"/>
      <c r="BNR65"/>
      <c r="BNS65"/>
      <c r="BNT65"/>
      <c r="BNU65"/>
      <c r="BNV65"/>
      <c r="BNW65"/>
      <c r="BNX65"/>
      <c r="BNY65"/>
      <c r="BNZ65"/>
      <c r="BOA65"/>
      <c r="BOB65"/>
      <c r="BOC65"/>
      <c r="BOD65"/>
      <c r="BOE65"/>
      <c r="BOF65"/>
      <c r="BOG65"/>
      <c r="BOH65"/>
      <c r="BOI65"/>
      <c r="BOJ65"/>
      <c r="BOK65"/>
      <c r="BOL65"/>
      <c r="BOM65"/>
      <c r="BON65"/>
      <c r="BOO65"/>
      <c r="BOP65"/>
      <c r="BOQ65"/>
      <c r="BOR65"/>
      <c r="BOS65"/>
      <c r="BOT65"/>
      <c r="BOU65"/>
      <c r="BOV65"/>
      <c r="BOW65"/>
      <c r="BOX65"/>
      <c r="BOY65"/>
      <c r="BOZ65"/>
      <c r="BPA65"/>
      <c r="BPB65"/>
      <c r="BPC65"/>
      <c r="BPD65"/>
      <c r="BPE65"/>
      <c r="BPF65"/>
      <c r="BPG65"/>
      <c r="BPH65"/>
      <c r="BPI65"/>
      <c r="BPJ65"/>
      <c r="BPK65"/>
      <c r="BPL65"/>
      <c r="BPM65"/>
      <c r="BPN65"/>
      <c r="BPO65"/>
      <c r="BPP65"/>
      <c r="BPQ65"/>
      <c r="BPR65"/>
      <c r="BPS65"/>
      <c r="BPT65"/>
      <c r="BPU65"/>
      <c r="BPV65"/>
      <c r="BPW65"/>
      <c r="BPX65"/>
      <c r="BPY65"/>
      <c r="BPZ65"/>
      <c r="BQA65"/>
      <c r="BQB65"/>
      <c r="BQC65"/>
      <c r="BQD65"/>
      <c r="BQE65"/>
      <c r="BQF65"/>
      <c r="BQG65"/>
      <c r="BQH65"/>
      <c r="BQI65"/>
      <c r="BQJ65"/>
      <c r="BQK65"/>
      <c r="BQL65"/>
      <c r="BQM65"/>
      <c r="BQN65"/>
      <c r="BQO65"/>
      <c r="BQP65"/>
      <c r="BQQ65"/>
      <c r="BQR65"/>
      <c r="BQS65"/>
      <c r="BQT65"/>
      <c r="BQU65"/>
      <c r="BQV65"/>
      <c r="BQW65"/>
      <c r="BQX65"/>
      <c r="BQY65"/>
      <c r="BQZ65"/>
      <c r="BRA65"/>
      <c r="BRB65"/>
      <c r="BRC65"/>
      <c r="BRD65"/>
      <c r="BRE65"/>
      <c r="BRF65"/>
      <c r="BRG65"/>
      <c r="BRH65"/>
      <c r="BRI65"/>
      <c r="BRJ65"/>
      <c r="BRK65"/>
      <c r="BRL65"/>
      <c r="BRM65"/>
      <c r="BRN65"/>
      <c r="BRO65"/>
      <c r="BRP65"/>
      <c r="BRQ65"/>
      <c r="BRR65"/>
      <c r="BRS65"/>
      <c r="BRT65"/>
      <c r="BRU65"/>
      <c r="BRV65"/>
      <c r="BRW65"/>
      <c r="BRX65"/>
      <c r="BRY65"/>
      <c r="BRZ65"/>
      <c r="BSA65"/>
      <c r="BSB65"/>
      <c r="BSC65"/>
      <c r="BSD65"/>
      <c r="BSE65"/>
      <c r="BSF65"/>
      <c r="BSG65"/>
      <c r="BSH65"/>
      <c r="BSI65"/>
      <c r="BSJ65"/>
      <c r="BSK65"/>
      <c r="BSL65"/>
      <c r="BSM65"/>
      <c r="BSN65"/>
      <c r="BSO65"/>
      <c r="BSP65"/>
      <c r="BSQ65"/>
      <c r="BSR65"/>
      <c r="BSS65"/>
      <c r="BST65"/>
      <c r="BSU65"/>
      <c r="BSV65"/>
      <c r="BSW65"/>
      <c r="BSX65"/>
      <c r="BSY65"/>
      <c r="BSZ65"/>
      <c r="BTA65"/>
      <c r="BTB65"/>
      <c r="BTC65"/>
      <c r="BTD65"/>
      <c r="BTE65"/>
      <c r="BTF65"/>
      <c r="BTG65"/>
      <c r="BTH65"/>
      <c r="BTI65"/>
      <c r="BTJ65"/>
      <c r="BTK65"/>
      <c r="BTL65"/>
      <c r="BTM65"/>
      <c r="BTN65"/>
      <c r="BTO65"/>
      <c r="BTP65"/>
      <c r="BTQ65"/>
      <c r="BTR65"/>
      <c r="BTS65"/>
      <c r="BTT65"/>
      <c r="BTU65"/>
      <c r="BTV65"/>
      <c r="BTW65"/>
      <c r="BTX65"/>
      <c r="BTY65"/>
      <c r="BTZ65"/>
      <c r="BUA65"/>
      <c r="BUB65"/>
      <c r="BUC65"/>
      <c r="BUD65"/>
      <c r="BUE65"/>
      <c r="BUF65"/>
      <c r="BUG65"/>
      <c r="BUH65"/>
      <c r="BUI65"/>
      <c r="BUJ65"/>
      <c r="BUK65"/>
      <c r="BUL65"/>
      <c r="BUM65"/>
      <c r="BUN65"/>
      <c r="BUO65"/>
      <c r="BUP65"/>
      <c r="BUQ65"/>
      <c r="BUR65"/>
      <c r="BUS65"/>
      <c r="BUT65"/>
      <c r="BUU65"/>
      <c r="BUV65"/>
      <c r="BUW65"/>
      <c r="BUX65"/>
      <c r="BUY65"/>
      <c r="BUZ65"/>
      <c r="BVA65"/>
      <c r="BVB65"/>
      <c r="BVC65"/>
      <c r="BVD65"/>
      <c r="BVE65"/>
      <c r="BVF65"/>
      <c r="BVG65"/>
      <c r="BVH65"/>
      <c r="BVI65"/>
      <c r="BVJ65"/>
      <c r="BVK65"/>
      <c r="BVL65"/>
      <c r="BVM65"/>
      <c r="BVN65"/>
      <c r="BVO65"/>
      <c r="BVP65"/>
      <c r="BVQ65"/>
      <c r="BVR65"/>
      <c r="BVS65"/>
      <c r="BVT65"/>
      <c r="BVU65"/>
      <c r="BVV65"/>
      <c r="BVW65"/>
      <c r="BVX65"/>
      <c r="BVY65"/>
      <c r="BVZ65"/>
      <c r="BWA65"/>
      <c r="BWB65"/>
      <c r="BWC65"/>
      <c r="BWD65"/>
      <c r="BWE65"/>
      <c r="BWF65"/>
      <c r="BWG65"/>
      <c r="BWH65"/>
      <c r="BWI65"/>
      <c r="BWJ65"/>
      <c r="BWK65"/>
      <c r="BWL65"/>
      <c r="BWM65"/>
      <c r="BWN65"/>
      <c r="BWO65"/>
      <c r="BWP65"/>
      <c r="BWQ65"/>
      <c r="BWR65"/>
      <c r="BWS65"/>
      <c r="BWT65"/>
      <c r="BWU65"/>
      <c r="BWV65"/>
      <c r="BWW65"/>
      <c r="BWX65"/>
      <c r="BWY65"/>
      <c r="BWZ65"/>
      <c r="BXA65"/>
      <c r="BXB65"/>
      <c r="BXC65"/>
      <c r="BXD65"/>
      <c r="BXE65"/>
      <c r="BXF65"/>
      <c r="BXG65"/>
      <c r="BXH65"/>
      <c r="BXI65"/>
      <c r="BXJ65"/>
      <c r="BXK65"/>
      <c r="BXL65"/>
      <c r="BXM65"/>
      <c r="BXN65"/>
      <c r="BXO65"/>
      <c r="BXP65"/>
      <c r="BXQ65"/>
      <c r="BXR65"/>
      <c r="BXS65"/>
      <c r="BXT65"/>
      <c r="BXU65"/>
      <c r="BXV65"/>
      <c r="BXW65"/>
      <c r="BXX65"/>
      <c r="BXY65"/>
      <c r="BXZ65"/>
      <c r="BYA65"/>
      <c r="BYB65"/>
      <c r="BYC65"/>
      <c r="BYD65"/>
      <c r="BYE65"/>
      <c r="BYF65"/>
      <c r="BYG65"/>
      <c r="BYH65"/>
      <c r="BYI65"/>
      <c r="BYJ65"/>
      <c r="BYK65"/>
      <c r="BYL65"/>
      <c r="BYM65"/>
      <c r="BYN65"/>
      <c r="BYO65"/>
      <c r="BYP65"/>
      <c r="BYQ65"/>
      <c r="BYR65"/>
      <c r="BYS65"/>
      <c r="BYT65"/>
      <c r="BYU65"/>
      <c r="BYV65"/>
      <c r="BYW65"/>
      <c r="BYX65"/>
      <c r="BYY65"/>
      <c r="BYZ65"/>
      <c r="BZA65"/>
      <c r="BZB65"/>
      <c r="BZC65"/>
      <c r="BZD65"/>
      <c r="BZE65"/>
      <c r="BZF65"/>
      <c r="BZG65"/>
      <c r="BZH65"/>
      <c r="BZI65"/>
      <c r="BZJ65"/>
      <c r="BZK65"/>
      <c r="BZL65"/>
      <c r="BZM65"/>
      <c r="BZN65"/>
      <c r="BZO65"/>
      <c r="BZP65"/>
      <c r="BZQ65"/>
      <c r="BZR65"/>
      <c r="BZS65"/>
      <c r="BZT65"/>
      <c r="BZU65"/>
      <c r="BZV65"/>
      <c r="BZW65"/>
      <c r="BZX65"/>
      <c r="BZY65"/>
      <c r="BZZ65"/>
      <c r="CAA65"/>
      <c r="CAB65"/>
      <c r="CAC65"/>
      <c r="CAD65"/>
      <c r="CAE65"/>
      <c r="CAF65"/>
      <c r="CAG65"/>
      <c r="CAH65"/>
      <c r="CAI65"/>
      <c r="CAJ65"/>
      <c r="CAK65"/>
      <c r="CAL65"/>
      <c r="CAM65"/>
      <c r="CAN65"/>
      <c r="CAO65"/>
      <c r="CAP65"/>
      <c r="CAQ65"/>
      <c r="CAR65"/>
      <c r="CAS65"/>
      <c r="CAT65"/>
      <c r="CAU65"/>
      <c r="CAV65"/>
      <c r="CAW65"/>
      <c r="CAX65"/>
      <c r="CAY65"/>
      <c r="CAZ65"/>
      <c r="CBA65"/>
      <c r="CBB65"/>
      <c r="CBC65"/>
      <c r="CBD65"/>
      <c r="CBE65"/>
      <c r="CBF65"/>
      <c r="CBG65"/>
      <c r="CBH65"/>
      <c r="CBI65"/>
      <c r="CBJ65"/>
      <c r="CBK65"/>
      <c r="CBL65"/>
      <c r="CBM65"/>
      <c r="CBN65"/>
      <c r="CBO65"/>
      <c r="CBP65"/>
      <c r="CBQ65"/>
      <c r="CBR65"/>
      <c r="CBS65"/>
      <c r="CBT65"/>
      <c r="CBU65"/>
      <c r="CBV65"/>
      <c r="CBW65"/>
      <c r="CBX65"/>
      <c r="CBY65"/>
      <c r="CBZ65"/>
      <c r="CCA65"/>
      <c r="CCB65"/>
      <c r="CCC65"/>
      <c r="CCD65"/>
      <c r="CCE65"/>
      <c r="CCF65"/>
      <c r="CCG65"/>
      <c r="CCH65"/>
      <c r="CCI65"/>
      <c r="CCJ65"/>
      <c r="CCK65"/>
      <c r="CCL65"/>
      <c r="CCM65"/>
      <c r="CCN65"/>
      <c r="CCO65"/>
      <c r="CCP65"/>
      <c r="CCQ65"/>
      <c r="CCR65"/>
      <c r="CCS65"/>
      <c r="CCT65"/>
      <c r="CCU65"/>
      <c r="CCV65"/>
      <c r="CCW65"/>
      <c r="CCX65"/>
      <c r="CCY65"/>
      <c r="CCZ65"/>
      <c r="CDA65"/>
      <c r="CDB65"/>
      <c r="CDC65"/>
      <c r="CDD65"/>
      <c r="CDE65"/>
      <c r="CDF65"/>
      <c r="CDG65"/>
      <c r="CDH65"/>
      <c r="CDI65"/>
      <c r="CDJ65"/>
      <c r="CDK65"/>
      <c r="CDL65"/>
      <c r="CDM65"/>
      <c r="CDN65"/>
      <c r="CDO65"/>
      <c r="CDP65"/>
      <c r="CDQ65"/>
      <c r="CDR65"/>
      <c r="CDS65"/>
      <c r="CDT65"/>
      <c r="CDU65"/>
      <c r="CDV65"/>
      <c r="CDW65"/>
      <c r="CDX65"/>
      <c r="CDY65"/>
      <c r="CDZ65"/>
      <c r="CEA65"/>
      <c r="CEB65"/>
      <c r="CEC65"/>
      <c r="CED65"/>
      <c r="CEE65"/>
      <c r="CEF65"/>
      <c r="CEG65"/>
      <c r="CEH65"/>
      <c r="CEI65"/>
      <c r="CEJ65"/>
      <c r="CEK65"/>
      <c r="CEL65"/>
      <c r="CEM65"/>
      <c r="CEN65"/>
      <c r="CEO65"/>
      <c r="CEP65"/>
      <c r="CEQ65"/>
      <c r="CER65"/>
      <c r="CES65"/>
      <c r="CET65"/>
      <c r="CEU65"/>
      <c r="CEV65"/>
      <c r="CEW65"/>
      <c r="CEX65"/>
      <c r="CEY65"/>
      <c r="CEZ65"/>
      <c r="CFA65"/>
      <c r="CFB65"/>
      <c r="CFC65"/>
      <c r="CFD65"/>
      <c r="CFE65"/>
      <c r="CFF65"/>
      <c r="CFG65"/>
      <c r="CFH65"/>
      <c r="CFI65"/>
      <c r="CFJ65"/>
      <c r="CFK65"/>
      <c r="CFL65"/>
      <c r="CFM65"/>
      <c r="CFN65"/>
      <c r="CFO65"/>
      <c r="CFP65"/>
      <c r="CFQ65"/>
      <c r="CFR65"/>
      <c r="CFS65"/>
      <c r="CFT65"/>
      <c r="CFU65"/>
      <c r="CFV65"/>
      <c r="CFW65"/>
      <c r="CFX65"/>
      <c r="CFY65"/>
      <c r="CFZ65"/>
      <c r="CGA65"/>
      <c r="CGB65"/>
      <c r="CGC65"/>
      <c r="CGD65"/>
      <c r="CGE65"/>
      <c r="CGF65"/>
      <c r="CGG65"/>
      <c r="CGH65"/>
      <c r="CGI65"/>
      <c r="CGJ65"/>
      <c r="CGK65"/>
      <c r="CGL65"/>
      <c r="CGM65"/>
      <c r="CGN65"/>
      <c r="CGO65"/>
      <c r="CGP65"/>
      <c r="CGQ65"/>
      <c r="CGR65"/>
      <c r="CGS65"/>
      <c r="CGT65"/>
      <c r="CGU65"/>
      <c r="CGV65"/>
      <c r="CGW65"/>
      <c r="CGX65"/>
      <c r="CGY65"/>
      <c r="CGZ65"/>
      <c r="CHA65"/>
      <c r="CHB65"/>
      <c r="CHC65"/>
      <c r="CHD65"/>
      <c r="CHE65"/>
      <c r="CHF65"/>
      <c r="CHG65"/>
      <c r="CHH65"/>
      <c r="CHI65"/>
      <c r="CHJ65"/>
      <c r="CHK65"/>
      <c r="CHL65"/>
      <c r="CHM65"/>
      <c r="CHN65"/>
      <c r="CHO65"/>
      <c r="CHP65"/>
      <c r="CHQ65"/>
      <c r="CHR65"/>
      <c r="CHS65"/>
      <c r="CHT65"/>
      <c r="CHU65"/>
      <c r="CHV65"/>
      <c r="CHW65"/>
      <c r="CHX65"/>
      <c r="CHY65"/>
      <c r="CHZ65"/>
      <c r="CIA65"/>
      <c r="CIB65"/>
      <c r="CIC65"/>
      <c r="CID65"/>
      <c r="CIE65"/>
      <c r="CIF65"/>
      <c r="CIG65"/>
      <c r="CIH65"/>
      <c r="CII65"/>
      <c r="CIJ65"/>
      <c r="CIK65"/>
      <c r="CIL65"/>
      <c r="CIM65"/>
      <c r="CIN65"/>
      <c r="CIO65"/>
      <c r="CIP65"/>
      <c r="CIQ65"/>
      <c r="CIR65"/>
      <c r="CIS65"/>
      <c r="CIT65"/>
      <c r="CIU65"/>
      <c r="CIV65"/>
      <c r="CIW65"/>
      <c r="CIX65"/>
      <c r="CIY65"/>
      <c r="CIZ65"/>
      <c r="CJA65"/>
      <c r="CJB65"/>
      <c r="CJC65"/>
      <c r="CJD65"/>
      <c r="CJE65"/>
      <c r="CJF65"/>
      <c r="CJG65"/>
      <c r="CJH65"/>
      <c r="CJI65"/>
      <c r="CJJ65"/>
      <c r="CJK65"/>
      <c r="CJL65"/>
      <c r="CJM65"/>
      <c r="CJN65"/>
      <c r="CJO65"/>
      <c r="CJP65"/>
      <c r="CJQ65"/>
      <c r="CJR65"/>
      <c r="CJS65"/>
      <c r="CJT65"/>
      <c r="CJU65"/>
      <c r="CJV65"/>
      <c r="CJW65"/>
      <c r="CJX65"/>
      <c r="CJY65"/>
      <c r="CJZ65"/>
      <c r="CKA65"/>
      <c r="CKB65"/>
      <c r="CKC65"/>
      <c r="CKD65"/>
      <c r="CKE65"/>
      <c r="CKF65"/>
      <c r="CKG65"/>
      <c r="CKH65"/>
      <c r="CKI65"/>
      <c r="CKJ65"/>
      <c r="CKK65"/>
      <c r="CKL65"/>
      <c r="CKM65"/>
      <c r="CKN65"/>
      <c r="CKO65"/>
      <c r="CKP65"/>
      <c r="CKQ65"/>
      <c r="CKR65"/>
      <c r="CKS65"/>
      <c r="CKT65"/>
      <c r="CKU65"/>
      <c r="CKV65"/>
      <c r="CKW65"/>
      <c r="CKX65"/>
      <c r="CKY65"/>
      <c r="CKZ65"/>
      <c r="CLA65"/>
      <c r="CLB65"/>
      <c r="CLC65"/>
      <c r="CLD65"/>
      <c r="CLE65"/>
      <c r="CLF65"/>
      <c r="CLG65"/>
      <c r="CLH65"/>
      <c r="CLI65"/>
      <c r="CLJ65"/>
      <c r="CLK65"/>
      <c r="CLL65"/>
      <c r="CLM65"/>
      <c r="CLN65"/>
      <c r="CLO65"/>
      <c r="CLP65"/>
      <c r="CLQ65"/>
      <c r="CLR65"/>
      <c r="CLS65"/>
      <c r="CLT65"/>
      <c r="CLU65"/>
      <c r="CLV65"/>
      <c r="CLW65"/>
      <c r="CLX65"/>
      <c r="CLY65"/>
      <c r="CLZ65"/>
      <c r="CMA65"/>
      <c r="CMB65"/>
      <c r="CMC65"/>
      <c r="CMD65"/>
      <c r="CME65"/>
      <c r="CMF65"/>
      <c r="CMG65"/>
      <c r="CMH65"/>
      <c r="CMI65"/>
      <c r="CMJ65"/>
      <c r="CMK65"/>
      <c r="CML65"/>
      <c r="CMM65"/>
      <c r="CMN65"/>
      <c r="CMO65"/>
      <c r="CMP65"/>
      <c r="CMQ65"/>
      <c r="CMR65"/>
      <c r="CMS65"/>
      <c r="CMT65"/>
      <c r="CMU65"/>
      <c r="CMV65"/>
      <c r="CMW65"/>
      <c r="CMX65"/>
      <c r="CMY65"/>
      <c r="CMZ65"/>
      <c r="CNA65"/>
      <c r="CNB65"/>
      <c r="CNC65"/>
      <c r="CND65"/>
      <c r="CNE65"/>
      <c r="CNF65"/>
      <c r="CNG65"/>
      <c r="CNH65"/>
      <c r="CNI65"/>
      <c r="CNJ65"/>
      <c r="CNK65"/>
      <c r="CNL65"/>
      <c r="CNM65"/>
      <c r="CNN65"/>
      <c r="CNO65"/>
      <c r="CNP65"/>
      <c r="CNQ65"/>
      <c r="CNR65"/>
      <c r="CNS65"/>
      <c r="CNT65"/>
      <c r="CNU65"/>
      <c r="CNV65"/>
      <c r="CNW65"/>
      <c r="CNX65"/>
      <c r="CNY65"/>
      <c r="CNZ65"/>
      <c r="COA65"/>
      <c r="COB65"/>
      <c r="COC65"/>
      <c r="COD65"/>
      <c r="COE65"/>
      <c r="COF65"/>
      <c r="COG65"/>
      <c r="COH65"/>
      <c r="COI65"/>
      <c r="COJ65"/>
      <c r="COK65"/>
      <c r="COL65"/>
      <c r="COM65"/>
      <c r="CON65"/>
      <c r="COO65"/>
      <c r="COP65"/>
      <c r="COQ65"/>
      <c r="COR65"/>
      <c r="COS65"/>
      <c r="COT65"/>
      <c r="COU65"/>
      <c r="COV65"/>
      <c r="COW65"/>
      <c r="COX65"/>
      <c r="COY65"/>
      <c r="COZ65"/>
      <c r="CPA65"/>
      <c r="CPB65"/>
      <c r="CPC65"/>
      <c r="CPD65"/>
      <c r="CPE65"/>
      <c r="CPF65"/>
      <c r="CPG65"/>
      <c r="CPH65"/>
      <c r="CPI65"/>
      <c r="CPJ65"/>
      <c r="CPK65"/>
      <c r="CPL65"/>
      <c r="CPM65"/>
      <c r="CPN65"/>
      <c r="CPO65"/>
      <c r="CPP65"/>
      <c r="CPQ65"/>
      <c r="CPR65"/>
      <c r="CPS65"/>
      <c r="CPT65"/>
      <c r="CPU65"/>
      <c r="CPV65"/>
      <c r="CPW65"/>
      <c r="CPX65"/>
      <c r="CPY65"/>
      <c r="CPZ65"/>
      <c r="CQA65"/>
      <c r="CQB65"/>
      <c r="CQC65"/>
      <c r="CQD65"/>
      <c r="CQE65"/>
      <c r="CQF65"/>
      <c r="CQG65"/>
      <c r="CQH65"/>
      <c r="CQI65"/>
      <c r="CQJ65"/>
      <c r="CQK65"/>
      <c r="CQL65"/>
      <c r="CQM65"/>
      <c r="CQN65"/>
      <c r="CQO65"/>
      <c r="CQP65"/>
      <c r="CQQ65"/>
      <c r="CQR65"/>
      <c r="CQS65"/>
      <c r="CQT65"/>
      <c r="CQU65"/>
      <c r="CQV65"/>
      <c r="CQW65"/>
      <c r="CQX65"/>
      <c r="CQY65"/>
      <c r="CQZ65"/>
      <c r="CRA65"/>
      <c r="CRB65"/>
      <c r="CRC65"/>
      <c r="CRD65"/>
      <c r="CRE65"/>
      <c r="CRF65"/>
      <c r="CRG65"/>
      <c r="CRH65"/>
      <c r="CRI65"/>
      <c r="CRJ65"/>
      <c r="CRK65"/>
      <c r="CRL65"/>
      <c r="CRM65"/>
      <c r="CRN65"/>
      <c r="CRO65"/>
      <c r="CRP65"/>
      <c r="CRQ65"/>
      <c r="CRR65"/>
      <c r="CRS65"/>
      <c r="CRT65"/>
      <c r="CRU65"/>
      <c r="CRV65"/>
      <c r="CRW65"/>
      <c r="CRX65"/>
      <c r="CRY65"/>
      <c r="CRZ65"/>
      <c r="CSA65"/>
      <c r="CSB65"/>
      <c r="CSC65"/>
      <c r="CSD65"/>
      <c r="CSE65"/>
      <c r="CSF65"/>
      <c r="CSG65"/>
      <c r="CSH65"/>
      <c r="CSI65"/>
      <c r="CSJ65"/>
      <c r="CSK65"/>
      <c r="CSL65"/>
      <c r="CSM65"/>
      <c r="CSN65"/>
      <c r="CSO65"/>
      <c r="CSP65"/>
      <c r="CSQ65"/>
      <c r="CSR65"/>
      <c r="CSS65"/>
      <c r="CST65"/>
      <c r="CSU65"/>
      <c r="CSV65"/>
      <c r="CSW65"/>
      <c r="CSX65"/>
      <c r="CSY65"/>
      <c r="CSZ65"/>
      <c r="CTA65"/>
      <c r="CTB65"/>
      <c r="CTC65"/>
      <c r="CTD65"/>
      <c r="CTE65"/>
      <c r="CTF65"/>
      <c r="CTG65"/>
      <c r="CTH65"/>
      <c r="CTI65"/>
      <c r="CTJ65"/>
      <c r="CTK65"/>
      <c r="CTL65"/>
      <c r="CTM65"/>
      <c r="CTN65"/>
      <c r="CTO65"/>
      <c r="CTP65"/>
      <c r="CTQ65"/>
      <c r="CTR65"/>
      <c r="CTS65"/>
      <c r="CTT65"/>
      <c r="CTU65"/>
      <c r="CTV65"/>
      <c r="CTW65"/>
      <c r="CTX65"/>
      <c r="CTY65"/>
      <c r="CTZ65"/>
      <c r="CUA65"/>
      <c r="CUB65"/>
      <c r="CUC65"/>
      <c r="CUD65"/>
      <c r="CUE65"/>
      <c r="CUF65"/>
      <c r="CUG65"/>
      <c r="CUH65"/>
      <c r="CUI65"/>
      <c r="CUJ65"/>
      <c r="CUK65"/>
      <c r="CUL65"/>
      <c r="CUM65"/>
      <c r="CUN65"/>
      <c r="CUO65"/>
      <c r="CUP65"/>
      <c r="CUQ65"/>
      <c r="CUR65"/>
      <c r="CUS65"/>
      <c r="CUT65"/>
      <c r="CUU65"/>
      <c r="CUV65"/>
      <c r="CUW65"/>
      <c r="CUX65"/>
      <c r="CUY65"/>
      <c r="CUZ65"/>
      <c r="CVA65"/>
      <c r="CVB65"/>
      <c r="CVC65"/>
      <c r="CVD65"/>
      <c r="CVE65"/>
      <c r="CVF65"/>
      <c r="CVG65"/>
      <c r="CVH65"/>
      <c r="CVI65"/>
      <c r="CVJ65"/>
      <c r="CVK65"/>
      <c r="CVL65"/>
      <c r="CVM65"/>
      <c r="CVN65"/>
      <c r="CVO65"/>
      <c r="CVP65"/>
      <c r="CVQ65"/>
      <c r="CVR65"/>
      <c r="CVS65"/>
      <c r="CVT65"/>
      <c r="CVU65"/>
      <c r="CVV65"/>
      <c r="CVW65"/>
      <c r="CVX65"/>
      <c r="CVY65"/>
      <c r="CVZ65"/>
      <c r="CWA65"/>
      <c r="CWB65"/>
      <c r="CWC65"/>
      <c r="CWD65"/>
      <c r="CWE65"/>
      <c r="CWF65"/>
      <c r="CWG65"/>
      <c r="CWH65"/>
      <c r="CWI65"/>
      <c r="CWJ65"/>
      <c r="CWK65"/>
      <c r="CWL65"/>
      <c r="CWM65"/>
      <c r="CWN65"/>
      <c r="CWO65"/>
      <c r="CWP65"/>
      <c r="CWQ65"/>
      <c r="CWR65"/>
      <c r="CWS65"/>
      <c r="CWT65"/>
      <c r="CWU65"/>
      <c r="CWV65"/>
      <c r="CWW65"/>
      <c r="CWX65"/>
      <c r="CWY65"/>
      <c r="CWZ65"/>
      <c r="CXA65"/>
      <c r="CXB65"/>
      <c r="CXC65"/>
      <c r="CXD65"/>
      <c r="CXE65"/>
      <c r="CXF65"/>
      <c r="CXG65"/>
      <c r="CXH65"/>
      <c r="CXI65"/>
      <c r="CXJ65"/>
      <c r="CXK65"/>
      <c r="CXL65"/>
      <c r="CXM65"/>
      <c r="CXN65"/>
      <c r="CXO65"/>
      <c r="CXP65"/>
      <c r="CXQ65"/>
      <c r="CXR65"/>
      <c r="CXS65"/>
      <c r="CXT65"/>
      <c r="CXU65"/>
      <c r="CXV65"/>
      <c r="CXW65"/>
      <c r="CXX65"/>
      <c r="CXY65"/>
      <c r="CXZ65"/>
      <c r="CYA65"/>
      <c r="CYB65"/>
      <c r="CYC65"/>
      <c r="CYD65"/>
      <c r="CYE65"/>
      <c r="CYF65"/>
      <c r="CYG65"/>
      <c r="CYH65"/>
      <c r="CYI65"/>
      <c r="CYJ65"/>
      <c r="CYK65"/>
      <c r="CYL65"/>
      <c r="CYM65"/>
      <c r="CYN65"/>
      <c r="CYO65"/>
      <c r="CYP65"/>
      <c r="CYQ65"/>
      <c r="CYR65"/>
      <c r="CYS65"/>
      <c r="CYT65"/>
      <c r="CYU65"/>
      <c r="CYV65"/>
      <c r="CYW65"/>
      <c r="CYX65"/>
      <c r="CYY65"/>
      <c r="CYZ65"/>
      <c r="CZA65"/>
      <c r="CZB65"/>
      <c r="CZC65"/>
      <c r="CZD65"/>
      <c r="CZE65"/>
      <c r="CZF65"/>
      <c r="CZG65"/>
      <c r="CZH65"/>
      <c r="CZI65"/>
      <c r="CZJ65"/>
      <c r="CZK65"/>
      <c r="CZL65"/>
      <c r="CZM65"/>
      <c r="CZN65"/>
      <c r="CZO65"/>
      <c r="CZP65"/>
      <c r="CZQ65"/>
      <c r="CZR65"/>
      <c r="CZS65"/>
      <c r="CZT65"/>
      <c r="CZU65"/>
      <c r="CZV65"/>
      <c r="CZW65"/>
      <c r="CZX65"/>
      <c r="CZY65"/>
      <c r="CZZ65"/>
      <c r="DAA65"/>
      <c r="DAB65"/>
      <c r="DAC65"/>
      <c r="DAD65"/>
      <c r="DAE65"/>
      <c r="DAF65"/>
      <c r="DAG65"/>
      <c r="DAH65"/>
      <c r="DAI65"/>
      <c r="DAJ65"/>
      <c r="DAK65"/>
      <c r="DAL65"/>
      <c r="DAM65"/>
      <c r="DAN65"/>
      <c r="DAO65"/>
      <c r="DAP65"/>
      <c r="DAQ65"/>
      <c r="DAR65"/>
      <c r="DAS65"/>
      <c r="DAT65"/>
      <c r="DAU65"/>
      <c r="DAV65"/>
      <c r="DAW65"/>
      <c r="DAX65"/>
      <c r="DAY65"/>
      <c r="DAZ65"/>
      <c r="DBA65"/>
      <c r="DBB65"/>
      <c r="DBC65"/>
      <c r="DBD65"/>
      <c r="DBE65"/>
      <c r="DBF65"/>
      <c r="DBG65"/>
      <c r="DBH65"/>
      <c r="DBI65"/>
      <c r="DBJ65"/>
      <c r="DBK65"/>
      <c r="DBL65"/>
      <c r="DBM65"/>
      <c r="DBN65"/>
      <c r="DBO65"/>
      <c r="DBP65"/>
      <c r="DBQ65"/>
      <c r="DBR65"/>
      <c r="DBS65"/>
      <c r="DBT65"/>
      <c r="DBU65"/>
      <c r="DBV65"/>
      <c r="DBW65"/>
      <c r="DBX65"/>
      <c r="DBY65"/>
      <c r="DBZ65"/>
      <c r="DCA65"/>
      <c r="DCB65"/>
      <c r="DCC65"/>
      <c r="DCD65"/>
      <c r="DCE65"/>
      <c r="DCF65"/>
      <c r="DCG65"/>
      <c r="DCH65"/>
      <c r="DCI65"/>
      <c r="DCJ65"/>
      <c r="DCK65"/>
      <c r="DCL65"/>
      <c r="DCM65"/>
      <c r="DCN65"/>
      <c r="DCO65"/>
      <c r="DCP65"/>
      <c r="DCQ65"/>
      <c r="DCR65"/>
      <c r="DCS65"/>
      <c r="DCT65"/>
      <c r="DCU65"/>
      <c r="DCV65"/>
      <c r="DCW65"/>
      <c r="DCX65"/>
      <c r="DCY65"/>
      <c r="DCZ65"/>
      <c r="DDA65"/>
      <c r="DDB65"/>
      <c r="DDC65"/>
      <c r="DDD65"/>
      <c r="DDE65"/>
      <c r="DDF65"/>
      <c r="DDG65"/>
      <c r="DDH65"/>
      <c r="DDI65"/>
      <c r="DDJ65"/>
      <c r="DDK65"/>
      <c r="DDL65"/>
      <c r="DDM65"/>
      <c r="DDN65"/>
      <c r="DDO65"/>
      <c r="DDP65"/>
      <c r="DDQ65"/>
      <c r="DDR65"/>
      <c r="DDS65"/>
      <c r="DDT65"/>
      <c r="DDU65"/>
      <c r="DDV65"/>
      <c r="DDW65"/>
      <c r="DDX65"/>
      <c r="DDY65"/>
      <c r="DDZ65"/>
      <c r="DEA65"/>
      <c r="DEB65"/>
      <c r="DEC65"/>
      <c r="DED65"/>
      <c r="DEE65"/>
      <c r="DEF65"/>
      <c r="DEG65"/>
      <c r="DEH65"/>
      <c r="DEI65"/>
      <c r="DEJ65"/>
      <c r="DEK65"/>
      <c r="DEL65"/>
      <c r="DEM65"/>
      <c r="DEN65"/>
      <c r="DEO65"/>
      <c r="DEP65"/>
      <c r="DEQ65"/>
      <c r="DER65"/>
      <c r="DES65"/>
      <c r="DET65"/>
      <c r="DEU65"/>
      <c r="DEV65"/>
      <c r="DEW65"/>
      <c r="DEX65"/>
      <c r="DEY65"/>
      <c r="DEZ65"/>
      <c r="DFA65"/>
      <c r="DFB65"/>
      <c r="DFC65"/>
      <c r="DFD65"/>
      <c r="DFE65"/>
      <c r="DFF65"/>
      <c r="DFG65"/>
      <c r="DFH65"/>
      <c r="DFI65"/>
      <c r="DFJ65"/>
      <c r="DFK65"/>
      <c r="DFL65"/>
      <c r="DFM65"/>
      <c r="DFN65"/>
      <c r="DFO65"/>
      <c r="DFP65"/>
      <c r="DFQ65"/>
      <c r="DFR65"/>
      <c r="DFS65"/>
      <c r="DFT65"/>
      <c r="DFU65"/>
      <c r="DFV65"/>
      <c r="DFW65"/>
      <c r="DFX65"/>
      <c r="DFY65"/>
      <c r="DFZ65"/>
      <c r="DGA65"/>
      <c r="DGB65"/>
      <c r="DGC65"/>
      <c r="DGD65"/>
      <c r="DGE65"/>
      <c r="DGF65"/>
      <c r="DGG65"/>
      <c r="DGH65"/>
      <c r="DGI65"/>
      <c r="DGJ65"/>
      <c r="DGK65"/>
      <c r="DGL65"/>
      <c r="DGM65"/>
      <c r="DGN65"/>
      <c r="DGO65"/>
      <c r="DGP65"/>
      <c r="DGQ65"/>
      <c r="DGR65"/>
      <c r="DGS65"/>
      <c r="DGT65"/>
      <c r="DGU65"/>
      <c r="DGV65"/>
      <c r="DGW65"/>
      <c r="DGX65"/>
      <c r="DGY65"/>
      <c r="DGZ65"/>
      <c r="DHA65"/>
      <c r="DHB65"/>
      <c r="DHC65"/>
      <c r="DHD65"/>
      <c r="DHE65"/>
      <c r="DHF65"/>
      <c r="DHG65"/>
      <c r="DHH65"/>
      <c r="DHI65"/>
      <c r="DHJ65"/>
      <c r="DHK65"/>
      <c r="DHL65"/>
      <c r="DHM65"/>
      <c r="DHN65"/>
      <c r="DHO65"/>
      <c r="DHP65"/>
      <c r="DHQ65"/>
      <c r="DHR65"/>
      <c r="DHS65"/>
      <c r="DHT65"/>
      <c r="DHU65"/>
      <c r="DHV65"/>
      <c r="DHW65"/>
      <c r="DHX65"/>
      <c r="DHY65"/>
      <c r="DHZ65"/>
      <c r="DIA65"/>
      <c r="DIB65"/>
      <c r="DIC65"/>
      <c r="DID65"/>
      <c r="DIE65"/>
      <c r="DIF65"/>
      <c r="DIG65"/>
      <c r="DIH65"/>
      <c r="DII65"/>
      <c r="DIJ65"/>
      <c r="DIK65"/>
      <c r="DIL65"/>
      <c r="DIM65"/>
      <c r="DIN65"/>
      <c r="DIO65"/>
      <c r="DIP65"/>
      <c r="DIQ65"/>
      <c r="DIR65"/>
      <c r="DIS65"/>
      <c r="DIT65"/>
      <c r="DIU65"/>
      <c r="DIV65"/>
      <c r="DIW65"/>
      <c r="DIX65"/>
      <c r="DIY65"/>
      <c r="DIZ65"/>
      <c r="DJA65"/>
      <c r="DJB65"/>
      <c r="DJC65"/>
      <c r="DJD65"/>
      <c r="DJE65"/>
      <c r="DJF65"/>
      <c r="DJG65"/>
      <c r="DJH65"/>
      <c r="DJI65"/>
      <c r="DJJ65"/>
      <c r="DJK65"/>
      <c r="DJL65"/>
      <c r="DJM65"/>
      <c r="DJN65"/>
      <c r="DJO65"/>
      <c r="DJP65"/>
      <c r="DJQ65"/>
      <c r="DJR65"/>
      <c r="DJS65"/>
      <c r="DJT65"/>
      <c r="DJU65"/>
      <c r="DJV65"/>
      <c r="DJW65"/>
      <c r="DJX65"/>
      <c r="DJY65"/>
      <c r="DJZ65"/>
      <c r="DKA65"/>
      <c r="DKB65"/>
      <c r="DKC65"/>
      <c r="DKD65"/>
      <c r="DKE65"/>
      <c r="DKF65"/>
      <c r="DKG65"/>
      <c r="DKH65"/>
      <c r="DKI65"/>
      <c r="DKJ65"/>
      <c r="DKK65"/>
      <c r="DKL65"/>
      <c r="DKM65"/>
      <c r="DKN65"/>
      <c r="DKO65"/>
      <c r="DKP65"/>
      <c r="DKQ65"/>
      <c r="DKR65"/>
      <c r="DKS65"/>
      <c r="DKT65"/>
      <c r="DKU65"/>
      <c r="DKV65"/>
      <c r="DKW65"/>
      <c r="DKX65"/>
      <c r="DKY65"/>
      <c r="DKZ65"/>
      <c r="DLA65"/>
      <c r="DLB65"/>
      <c r="DLC65"/>
      <c r="DLD65"/>
      <c r="DLE65"/>
      <c r="DLF65"/>
      <c r="DLG65"/>
      <c r="DLH65"/>
      <c r="DLI65"/>
      <c r="DLJ65"/>
      <c r="DLK65"/>
      <c r="DLL65"/>
      <c r="DLM65"/>
      <c r="DLN65"/>
      <c r="DLO65"/>
      <c r="DLP65"/>
      <c r="DLQ65"/>
      <c r="DLR65"/>
      <c r="DLS65"/>
      <c r="DLT65"/>
      <c r="DLU65"/>
      <c r="DLV65"/>
      <c r="DLW65"/>
      <c r="DLX65"/>
      <c r="DLY65"/>
      <c r="DLZ65"/>
      <c r="DMA65"/>
      <c r="DMB65"/>
      <c r="DMC65"/>
      <c r="DMD65"/>
      <c r="DME65"/>
      <c r="DMF65"/>
      <c r="DMG65"/>
      <c r="DMH65"/>
      <c r="DMI65"/>
      <c r="DMJ65"/>
      <c r="DMK65"/>
      <c r="DML65"/>
      <c r="DMM65"/>
      <c r="DMN65"/>
      <c r="DMO65"/>
      <c r="DMP65"/>
      <c r="DMQ65"/>
      <c r="DMR65"/>
      <c r="DMS65"/>
      <c r="DMT65"/>
      <c r="DMU65"/>
      <c r="DMV65"/>
      <c r="DMW65"/>
      <c r="DMX65"/>
      <c r="DMY65"/>
      <c r="DMZ65"/>
      <c r="DNA65"/>
      <c r="DNB65"/>
      <c r="DNC65"/>
      <c r="DND65"/>
      <c r="DNE65"/>
      <c r="DNF65"/>
      <c r="DNG65"/>
      <c r="DNH65"/>
      <c r="DNI65"/>
      <c r="DNJ65"/>
      <c r="DNK65"/>
      <c r="DNL65"/>
      <c r="DNM65"/>
      <c r="DNN65"/>
      <c r="DNO65"/>
      <c r="DNP65"/>
      <c r="DNQ65"/>
      <c r="DNR65"/>
      <c r="DNS65"/>
      <c r="DNT65"/>
      <c r="DNU65"/>
      <c r="DNV65"/>
      <c r="DNW65"/>
      <c r="DNX65"/>
      <c r="DNY65"/>
      <c r="DNZ65"/>
      <c r="DOA65"/>
      <c r="DOB65"/>
      <c r="DOC65"/>
      <c r="DOD65"/>
      <c r="DOE65"/>
      <c r="DOF65"/>
      <c r="DOG65"/>
      <c r="DOH65"/>
      <c r="DOI65"/>
      <c r="DOJ65"/>
      <c r="DOK65"/>
      <c r="DOL65"/>
      <c r="DOM65"/>
      <c r="DON65"/>
      <c r="DOO65"/>
      <c r="DOP65"/>
      <c r="DOQ65"/>
      <c r="DOR65"/>
      <c r="DOS65"/>
      <c r="DOT65"/>
      <c r="DOU65"/>
      <c r="DOV65"/>
      <c r="DOW65"/>
      <c r="DOX65"/>
      <c r="DOY65"/>
      <c r="DOZ65"/>
      <c r="DPA65"/>
      <c r="DPB65"/>
      <c r="DPC65"/>
      <c r="DPD65"/>
      <c r="DPE65"/>
      <c r="DPF65"/>
      <c r="DPG65"/>
      <c r="DPH65"/>
      <c r="DPI65"/>
      <c r="DPJ65"/>
      <c r="DPK65"/>
      <c r="DPL65"/>
      <c r="DPM65"/>
      <c r="DPN65"/>
      <c r="DPO65"/>
      <c r="DPP65"/>
      <c r="DPQ65"/>
      <c r="DPR65"/>
      <c r="DPS65"/>
      <c r="DPT65"/>
      <c r="DPU65"/>
      <c r="DPV65"/>
      <c r="DPW65"/>
      <c r="DPX65"/>
      <c r="DPY65"/>
      <c r="DPZ65"/>
      <c r="DQA65"/>
      <c r="DQB65"/>
      <c r="DQC65"/>
      <c r="DQD65"/>
      <c r="DQE65"/>
      <c r="DQF65"/>
      <c r="DQG65"/>
      <c r="DQH65"/>
      <c r="DQI65"/>
      <c r="DQJ65"/>
      <c r="DQK65"/>
      <c r="DQL65"/>
      <c r="DQM65"/>
      <c r="DQN65"/>
      <c r="DQO65"/>
      <c r="DQP65"/>
      <c r="DQQ65"/>
      <c r="DQR65"/>
      <c r="DQS65"/>
      <c r="DQT65"/>
      <c r="DQU65"/>
      <c r="DQV65"/>
      <c r="DQW65"/>
      <c r="DQX65"/>
      <c r="DQY65"/>
      <c r="DQZ65"/>
      <c r="DRA65"/>
      <c r="DRB65"/>
      <c r="DRC65"/>
      <c r="DRD65"/>
      <c r="DRE65"/>
      <c r="DRF65"/>
      <c r="DRG65"/>
      <c r="DRH65"/>
      <c r="DRI65"/>
      <c r="DRJ65"/>
      <c r="DRK65"/>
      <c r="DRL65"/>
      <c r="DRM65"/>
      <c r="DRN65"/>
      <c r="DRO65"/>
      <c r="DRP65"/>
      <c r="DRQ65"/>
      <c r="DRR65"/>
      <c r="DRS65"/>
      <c r="DRT65"/>
      <c r="DRU65"/>
      <c r="DRV65"/>
      <c r="DRW65"/>
      <c r="DRX65"/>
      <c r="DRY65"/>
      <c r="DRZ65"/>
      <c r="DSA65"/>
      <c r="DSB65"/>
      <c r="DSC65"/>
      <c r="DSD65"/>
      <c r="DSE65"/>
      <c r="DSF65"/>
      <c r="DSG65"/>
      <c r="DSH65"/>
      <c r="DSI65"/>
      <c r="DSJ65"/>
      <c r="DSK65"/>
      <c r="DSL65"/>
      <c r="DSM65"/>
      <c r="DSN65"/>
      <c r="DSO65"/>
      <c r="DSP65"/>
      <c r="DSQ65"/>
      <c r="DSR65"/>
      <c r="DSS65"/>
      <c r="DST65"/>
      <c r="DSU65"/>
      <c r="DSV65"/>
      <c r="DSW65"/>
      <c r="DSX65"/>
      <c r="DSY65"/>
      <c r="DSZ65"/>
      <c r="DTA65"/>
      <c r="DTB65"/>
      <c r="DTC65"/>
      <c r="DTD65"/>
      <c r="DTE65"/>
      <c r="DTF65"/>
      <c r="DTG65"/>
      <c r="DTH65"/>
      <c r="DTI65"/>
      <c r="DTJ65"/>
      <c r="DTK65"/>
      <c r="DTL65"/>
      <c r="DTM65"/>
      <c r="DTN65"/>
      <c r="DTO65"/>
      <c r="DTP65"/>
      <c r="DTQ65"/>
      <c r="DTR65"/>
      <c r="DTS65"/>
      <c r="DTT65"/>
      <c r="DTU65"/>
      <c r="DTV65"/>
      <c r="DTW65"/>
      <c r="DTX65"/>
      <c r="DTY65"/>
      <c r="DTZ65"/>
      <c r="DUA65"/>
      <c r="DUB65"/>
      <c r="DUC65"/>
      <c r="DUD65"/>
      <c r="DUE65"/>
      <c r="DUF65"/>
      <c r="DUG65"/>
      <c r="DUH65"/>
      <c r="DUI65"/>
      <c r="DUJ65"/>
      <c r="DUK65"/>
      <c r="DUL65"/>
      <c r="DUM65"/>
      <c r="DUN65"/>
      <c r="DUO65"/>
      <c r="DUP65"/>
      <c r="DUQ65"/>
      <c r="DUR65"/>
      <c r="DUS65"/>
      <c r="DUT65"/>
      <c r="DUU65"/>
      <c r="DUV65"/>
      <c r="DUW65"/>
      <c r="DUX65"/>
      <c r="DUY65"/>
      <c r="DUZ65"/>
      <c r="DVA65"/>
      <c r="DVB65"/>
      <c r="DVC65"/>
      <c r="DVD65"/>
      <c r="DVE65"/>
      <c r="DVF65"/>
      <c r="DVG65"/>
      <c r="DVH65"/>
      <c r="DVI65"/>
      <c r="DVJ65"/>
      <c r="DVK65"/>
      <c r="DVL65"/>
      <c r="DVM65"/>
      <c r="DVN65"/>
      <c r="DVO65"/>
      <c r="DVP65"/>
      <c r="DVQ65"/>
      <c r="DVR65"/>
      <c r="DVS65"/>
      <c r="DVT65"/>
      <c r="DVU65"/>
      <c r="DVV65"/>
      <c r="DVW65"/>
      <c r="DVX65"/>
      <c r="DVY65"/>
      <c r="DVZ65"/>
      <c r="DWA65"/>
      <c r="DWB65"/>
      <c r="DWC65"/>
      <c r="DWD65"/>
      <c r="DWE65"/>
      <c r="DWF65"/>
      <c r="DWG65"/>
      <c r="DWH65"/>
      <c r="DWI65"/>
      <c r="DWJ65"/>
      <c r="DWK65"/>
      <c r="DWL65"/>
      <c r="DWM65"/>
      <c r="DWN65"/>
      <c r="DWO65"/>
      <c r="DWP65"/>
      <c r="DWQ65"/>
      <c r="DWR65"/>
      <c r="DWS65"/>
      <c r="DWT65"/>
      <c r="DWU65"/>
      <c r="DWV65"/>
      <c r="DWW65"/>
      <c r="DWX65"/>
      <c r="DWY65"/>
      <c r="DWZ65"/>
      <c r="DXA65"/>
      <c r="DXB65"/>
      <c r="DXC65"/>
      <c r="DXD65"/>
      <c r="DXE65"/>
      <c r="DXF65"/>
      <c r="DXG65"/>
      <c r="DXH65"/>
      <c r="DXI65"/>
      <c r="DXJ65"/>
      <c r="DXK65"/>
      <c r="DXL65"/>
      <c r="DXM65"/>
      <c r="DXN65"/>
      <c r="DXO65"/>
      <c r="DXP65"/>
      <c r="DXQ65"/>
      <c r="DXR65"/>
      <c r="DXS65"/>
      <c r="DXT65"/>
      <c r="DXU65"/>
      <c r="DXV65"/>
      <c r="DXW65"/>
      <c r="DXX65"/>
      <c r="DXY65"/>
      <c r="DXZ65"/>
      <c r="DYA65"/>
      <c r="DYB65"/>
      <c r="DYC65"/>
      <c r="DYD65"/>
      <c r="DYE65"/>
      <c r="DYF65"/>
      <c r="DYG65"/>
      <c r="DYH65"/>
      <c r="DYI65"/>
      <c r="DYJ65"/>
      <c r="DYK65"/>
      <c r="DYL65"/>
      <c r="DYM65"/>
      <c r="DYN65"/>
      <c r="DYO65"/>
      <c r="DYP65"/>
      <c r="DYQ65"/>
      <c r="DYR65"/>
      <c r="DYS65"/>
      <c r="DYT65"/>
      <c r="DYU65"/>
      <c r="DYV65"/>
      <c r="DYW65"/>
      <c r="DYX65"/>
      <c r="DYY65"/>
      <c r="DYZ65"/>
      <c r="DZA65"/>
      <c r="DZB65"/>
      <c r="DZC65"/>
      <c r="DZD65"/>
      <c r="DZE65"/>
      <c r="DZF65"/>
      <c r="DZG65"/>
      <c r="DZH65"/>
      <c r="DZI65"/>
      <c r="DZJ65"/>
      <c r="DZK65"/>
      <c r="DZL65"/>
      <c r="DZM65"/>
      <c r="DZN65"/>
      <c r="DZO65"/>
      <c r="DZP65"/>
      <c r="DZQ65"/>
      <c r="DZR65"/>
      <c r="DZS65"/>
      <c r="DZT65"/>
      <c r="DZU65"/>
      <c r="DZV65"/>
      <c r="DZW65"/>
      <c r="DZX65"/>
      <c r="DZY65"/>
      <c r="DZZ65"/>
      <c r="EAA65"/>
      <c r="EAB65"/>
      <c r="EAC65"/>
      <c r="EAD65"/>
      <c r="EAE65"/>
      <c r="EAF65"/>
      <c r="EAG65"/>
      <c r="EAH65"/>
      <c r="EAI65"/>
      <c r="EAJ65"/>
      <c r="EAK65"/>
      <c r="EAL65"/>
      <c r="EAM65"/>
      <c r="EAN65"/>
      <c r="EAO65"/>
      <c r="EAP65"/>
      <c r="EAQ65"/>
      <c r="EAR65"/>
      <c r="EAS65"/>
      <c r="EAT65"/>
      <c r="EAU65"/>
      <c r="EAV65"/>
      <c r="EAW65"/>
      <c r="EAX65"/>
      <c r="EAY65"/>
      <c r="EAZ65"/>
      <c r="EBA65"/>
      <c r="EBB65"/>
      <c r="EBC65"/>
      <c r="EBD65"/>
      <c r="EBE65"/>
      <c r="EBF65"/>
      <c r="EBG65"/>
      <c r="EBH65"/>
      <c r="EBI65"/>
      <c r="EBJ65"/>
      <c r="EBK65"/>
      <c r="EBL65"/>
      <c r="EBM65"/>
      <c r="EBN65"/>
      <c r="EBO65"/>
      <c r="EBP65"/>
      <c r="EBQ65"/>
      <c r="EBR65"/>
      <c r="EBS65"/>
      <c r="EBT65"/>
      <c r="EBU65"/>
      <c r="EBV65"/>
      <c r="EBW65"/>
      <c r="EBX65"/>
      <c r="EBY65"/>
      <c r="EBZ65"/>
      <c r="ECA65"/>
      <c r="ECB65"/>
      <c r="ECC65"/>
      <c r="ECD65"/>
      <c r="ECE65"/>
      <c r="ECF65"/>
      <c r="ECG65"/>
      <c r="ECH65"/>
      <c r="ECI65"/>
      <c r="ECJ65"/>
      <c r="ECK65"/>
      <c r="ECL65"/>
      <c r="ECM65"/>
      <c r="ECN65"/>
      <c r="ECO65"/>
      <c r="ECP65"/>
      <c r="ECQ65"/>
      <c r="ECR65"/>
      <c r="ECS65"/>
      <c r="ECT65"/>
      <c r="ECU65"/>
      <c r="ECV65"/>
      <c r="ECW65"/>
      <c r="ECX65"/>
      <c r="ECY65"/>
      <c r="ECZ65"/>
      <c r="EDA65"/>
      <c r="EDB65"/>
      <c r="EDC65"/>
      <c r="EDD65"/>
      <c r="EDE65"/>
      <c r="EDF65"/>
      <c r="EDG65"/>
      <c r="EDH65"/>
      <c r="EDI65"/>
      <c r="EDJ65"/>
      <c r="EDK65"/>
      <c r="EDL65"/>
      <c r="EDM65"/>
      <c r="EDN65"/>
      <c r="EDO65"/>
      <c r="EDP65"/>
      <c r="EDQ65"/>
      <c r="EDR65"/>
      <c r="EDS65"/>
      <c r="EDT65"/>
      <c r="EDU65"/>
      <c r="EDV65"/>
      <c r="EDW65"/>
      <c r="EDX65"/>
      <c r="EDY65"/>
      <c r="EDZ65"/>
      <c r="EEA65"/>
      <c r="EEB65"/>
      <c r="EEC65"/>
      <c r="EED65"/>
      <c r="EEE65"/>
      <c r="EEF65"/>
      <c r="EEG65"/>
      <c r="EEH65"/>
      <c r="EEI65"/>
      <c r="EEJ65"/>
      <c r="EEK65"/>
      <c r="EEL65"/>
      <c r="EEM65"/>
      <c r="EEN65"/>
      <c r="EEO65"/>
      <c r="EEP65"/>
      <c r="EEQ65"/>
      <c r="EER65"/>
      <c r="EES65"/>
      <c r="EET65"/>
      <c r="EEU65"/>
      <c r="EEV65"/>
      <c r="EEW65"/>
      <c r="EEX65"/>
      <c r="EEY65"/>
      <c r="EEZ65"/>
      <c r="EFA65"/>
      <c r="EFB65"/>
      <c r="EFC65"/>
      <c r="EFD65"/>
      <c r="EFE65"/>
      <c r="EFF65"/>
      <c r="EFG65"/>
      <c r="EFH65"/>
      <c r="EFI65"/>
      <c r="EFJ65"/>
      <c r="EFK65"/>
      <c r="EFL65"/>
      <c r="EFM65"/>
      <c r="EFN65"/>
      <c r="EFO65"/>
      <c r="EFP65"/>
      <c r="EFQ65"/>
      <c r="EFR65"/>
      <c r="EFS65"/>
      <c r="EFT65"/>
      <c r="EFU65"/>
      <c r="EFV65"/>
      <c r="EFW65"/>
      <c r="EFX65"/>
      <c r="EFY65"/>
      <c r="EFZ65"/>
      <c r="EGA65"/>
      <c r="EGB65"/>
      <c r="EGC65"/>
      <c r="EGD65"/>
      <c r="EGE65"/>
      <c r="EGF65"/>
      <c r="EGG65"/>
      <c r="EGH65"/>
      <c r="EGI65"/>
      <c r="EGJ65"/>
      <c r="EGK65"/>
      <c r="EGL65"/>
      <c r="EGM65"/>
      <c r="EGN65"/>
      <c r="EGO65"/>
      <c r="EGP65"/>
      <c r="EGQ65"/>
      <c r="EGR65"/>
      <c r="EGS65"/>
      <c r="EGT65"/>
      <c r="EGU65"/>
      <c r="EGV65"/>
      <c r="EGW65"/>
      <c r="EGX65"/>
      <c r="EGY65"/>
      <c r="EGZ65"/>
      <c r="EHA65"/>
      <c r="EHB65"/>
      <c r="EHC65"/>
      <c r="EHD65"/>
      <c r="EHE65"/>
      <c r="EHF65"/>
      <c r="EHG65"/>
      <c r="EHH65"/>
      <c r="EHI65"/>
      <c r="EHJ65"/>
      <c r="EHK65"/>
      <c r="EHL65"/>
      <c r="EHM65"/>
      <c r="EHN65"/>
      <c r="EHO65"/>
      <c r="EHP65"/>
      <c r="EHQ65"/>
      <c r="EHR65"/>
      <c r="EHS65"/>
      <c r="EHT65"/>
      <c r="EHU65"/>
      <c r="EHV65"/>
      <c r="EHW65"/>
      <c r="EHX65"/>
      <c r="EHY65"/>
      <c r="EHZ65"/>
      <c r="EIA65"/>
      <c r="EIB65"/>
      <c r="EIC65"/>
      <c r="EID65"/>
      <c r="EIE65"/>
      <c r="EIF65"/>
      <c r="EIG65"/>
      <c r="EIH65"/>
      <c r="EII65"/>
      <c r="EIJ65"/>
      <c r="EIK65"/>
      <c r="EIL65"/>
      <c r="EIM65"/>
      <c r="EIN65"/>
      <c r="EIO65"/>
      <c r="EIP65"/>
      <c r="EIQ65"/>
      <c r="EIR65"/>
      <c r="EIS65"/>
      <c r="EIT65"/>
      <c r="EIU65"/>
      <c r="EIV65"/>
      <c r="EIW65"/>
      <c r="EIX65"/>
      <c r="EIY65"/>
      <c r="EIZ65"/>
      <c r="EJA65"/>
      <c r="EJB65"/>
      <c r="EJC65"/>
      <c r="EJD65"/>
      <c r="EJE65"/>
      <c r="EJF65"/>
      <c r="EJG65"/>
      <c r="EJH65"/>
      <c r="EJI65"/>
      <c r="EJJ65"/>
      <c r="EJK65"/>
      <c r="EJL65"/>
      <c r="EJM65"/>
      <c r="EJN65"/>
      <c r="EJO65"/>
      <c r="EJP65"/>
      <c r="EJQ65"/>
      <c r="EJR65"/>
      <c r="EJS65"/>
      <c r="EJT65"/>
      <c r="EJU65"/>
      <c r="EJV65"/>
      <c r="EJW65"/>
      <c r="EJX65"/>
      <c r="EJY65"/>
      <c r="EJZ65"/>
      <c r="EKA65"/>
      <c r="EKB65"/>
      <c r="EKC65"/>
      <c r="EKD65"/>
      <c r="EKE65"/>
      <c r="EKF65"/>
      <c r="EKG65"/>
      <c r="EKH65"/>
      <c r="EKI65"/>
      <c r="EKJ65"/>
      <c r="EKK65"/>
      <c r="EKL65"/>
      <c r="EKM65"/>
      <c r="EKN65"/>
      <c r="EKO65"/>
      <c r="EKP65"/>
      <c r="EKQ65"/>
      <c r="EKR65"/>
      <c r="EKS65"/>
      <c r="EKT65"/>
      <c r="EKU65"/>
      <c r="EKV65"/>
      <c r="EKW65"/>
      <c r="EKX65"/>
      <c r="EKY65"/>
      <c r="EKZ65"/>
      <c r="ELA65"/>
      <c r="ELB65"/>
      <c r="ELC65"/>
      <c r="ELD65"/>
      <c r="ELE65"/>
      <c r="ELF65"/>
      <c r="ELG65"/>
      <c r="ELH65"/>
      <c r="ELI65"/>
      <c r="ELJ65"/>
      <c r="ELK65"/>
      <c r="ELL65"/>
      <c r="ELM65"/>
      <c r="ELN65"/>
      <c r="ELO65"/>
      <c r="ELP65"/>
      <c r="ELQ65"/>
      <c r="ELR65"/>
      <c r="ELS65"/>
      <c r="ELT65"/>
      <c r="ELU65"/>
      <c r="ELV65"/>
      <c r="ELW65"/>
      <c r="ELX65"/>
      <c r="ELY65"/>
      <c r="ELZ65"/>
      <c r="EMA65"/>
      <c r="EMB65"/>
      <c r="EMC65"/>
      <c r="EMD65"/>
      <c r="EME65"/>
      <c r="EMF65"/>
      <c r="EMG65"/>
      <c r="EMH65"/>
      <c r="EMI65"/>
      <c r="EMJ65"/>
      <c r="EMK65"/>
      <c r="EML65"/>
      <c r="EMM65"/>
      <c r="EMN65"/>
      <c r="EMO65"/>
      <c r="EMP65"/>
      <c r="EMQ65"/>
      <c r="EMR65"/>
      <c r="EMS65"/>
      <c r="EMT65"/>
      <c r="EMU65"/>
      <c r="EMV65"/>
      <c r="EMW65"/>
      <c r="EMX65"/>
      <c r="EMY65"/>
      <c r="EMZ65"/>
      <c r="ENA65"/>
      <c r="ENB65"/>
      <c r="ENC65"/>
      <c r="END65"/>
      <c r="ENE65"/>
      <c r="ENF65"/>
      <c r="ENG65"/>
      <c r="ENH65"/>
      <c r="ENI65"/>
      <c r="ENJ65"/>
      <c r="ENK65"/>
      <c r="ENL65"/>
      <c r="ENM65"/>
      <c r="ENN65"/>
      <c r="ENO65"/>
      <c r="ENP65"/>
      <c r="ENQ65"/>
      <c r="ENR65"/>
      <c r="ENS65"/>
      <c r="ENT65"/>
      <c r="ENU65"/>
      <c r="ENV65"/>
      <c r="ENW65"/>
      <c r="ENX65"/>
      <c r="ENY65"/>
      <c r="ENZ65"/>
      <c r="EOA65"/>
      <c r="EOB65"/>
      <c r="EOC65"/>
      <c r="EOD65"/>
      <c r="EOE65"/>
      <c r="EOF65"/>
      <c r="EOG65"/>
      <c r="EOH65"/>
      <c r="EOI65"/>
      <c r="EOJ65"/>
      <c r="EOK65"/>
      <c r="EOL65"/>
      <c r="EOM65"/>
      <c r="EON65"/>
      <c r="EOO65"/>
      <c r="EOP65"/>
      <c r="EOQ65"/>
      <c r="EOR65"/>
      <c r="EOS65"/>
      <c r="EOT65"/>
      <c r="EOU65"/>
      <c r="EOV65"/>
      <c r="EOW65"/>
      <c r="EOX65"/>
      <c r="EOY65"/>
      <c r="EOZ65"/>
      <c r="EPA65"/>
      <c r="EPB65"/>
      <c r="EPC65"/>
      <c r="EPD65"/>
      <c r="EPE65"/>
      <c r="EPF65"/>
      <c r="EPG65"/>
      <c r="EPH65"/>
      <c r="EPI65"/>
      <c r="EPJ65"/>
      <c r="EPK65"/>
      <c r="EPL65"/>
      <c r="EPM65"/>
      <c r="EPN65"/>
      <c r="EPO65"/>
      <c r="EPP65"/>
      <c r="EPQ65"/>
      <c r="EPR65"/>
      <c r="EPS65"/>
      <c r="EPT65"/>
      <c r="EPU65"/>
      <c r="EPV65"/>
      <c r="EPW65"/>
      <c r="EPX65"/>
      <c r="EPY65"/>
      <c r="EPZ65"/>
      <c r="EQA65"/>
      <c r="EQB65"/>
      <c r="EQC65"/>
      <c r="EQD65"/>
      <c r="EQE65"/>
      <c r="EQF65"/>
      <c r="EQG65"/>
      <c r="EQH65"/>
      <c r="EQI65"/>
      <c r="EQJ65"/>
      <c r="EQK65"/>
      <c r="EQL65"/>
      <c r="EQM65"/>
      <c r="EQN65"/>
      <c r="EQO65"/>
      <c r="EQP65"/>
      <c r="EQQ65"/>
      <c r="EQR65"/>
      <c r="EQS65"/>
      <c r="EQT65"/>
      <c r="EQU65"/>
      <c r="EQV65"/>
      <c r="EQW65"/>
      <c r="EQX65"/>
      <c r="EQY65"/>
      <c r="EQZ65"/>
      <c r="ERA65"/>
      <c r="ERB65"/>
      <c r="ERC65"/>
      <c r="ERD65"/>
      <c r="ERE65"/>
      <c r="ERF65"/>
      <c r="ERG65"/>
      <c r="ERH65"/>
      <c r="ERI65"/>
      <c r="ERJ65"/>
      <c r="ERK65"/>
      <c r="ERL65"/>
      <c r="ERM65"/>
      <c r="ERN65"/>
      <c r="ERO65"/>
      <c r="ERP65"/>
      <c r="ERQ65"/>
      <c r="ERR65"/>
      <c r="ERS65"/>
      <c r="ERT65"/>
      <c r="ERU65"/>
      <c r="ERV65"/>
      <c r="ERW65"/>
      <c r="ERX65"/>
      <c r="ERY65"/>
      <c r="ERZ65"/>
      <c r="ESA65"/>
      <c r="ESB65"/>
      <c r="ESC65"/>
      <c r="ESD65"/>
      <c r="ESE65"/>
      <c r="ESF65"/>
      <c r="ESG65"/>
      <c r="ESH65"/>
      <c r="ESI65"/>
      <c r="ESJ65"/>
      <c r="ESK65"/>
      <c r="ESL65"/>
      <c r="ESM65"/>
      <c r="ESN65"/>
      <c r="ESO65"/>
      <c r="ESP65"/>
      <c r="ESQ65"/>
      <c r="ESR65"/>
      <c r="ESS65"/>
      <c r="EST65"/>
      <c r="ESU65"/>
      <c r="ESV65"/>
      <c r="ESW65"/>
      <c r="ESX65"/>
      <c r="ESY65"/>
      <c r="ESZ65"/>
      <c r="ETA65"/>
      <c r="ETB65"/>
      <c r="ETC65"/>
      <c r="ETD65"/>
      <c r="ETE65"/>
      <c r="ETF65"/>
      <c r="ETG65"/>
      <c r="ETH65"/>
      <c r="ETI65"/>
      <c r="ETJ65"/>
      <c r="ETK65"/>
      <c r="ETL65"/>
      <c r="ETM65"/>
      <c r="ETN65"/>
      <c r="ETO65"/>
      <c r="ETP65"/>
      <c r="ETQ65"/>
      <c r="ETR65"/>
      <c r="ETS65"/>
      <c r="ETT65"/>
      <c r="ETU65"/>
      <c r="ETV65"/>
      <c r="ETW65"/>
      <c r="ETX65"/>
      <c r="ETY65"/>
      <c r="ETZ65"/>
      <c r="EUA65"/>
      <c r="EUB65"/>
      <c r="EUC65"/>
      <c r="EUD65"/>
      <c r="EUE65"/>
      <c r="EUF65"/>
      <c r="EUG65"/>
      <c r="EUH65"/>
      <c r="EUI65"/>
      <c r="EUJ65"/>
      <c r="EUK65"/>
      <c r="EUL65"/>
      <c r="EUM65"/>
      <c r="EUN65"/>
      <c r="EUO65"/>
      <c r="EUP65"/>
      <c r="EUQ65"/>
      <c r="EUR65"/>
      <c r="EUS65"/>
      <c r="EUT65"/>
      <c r="EUU65"/>
      <c r="EUV65"/>
      <c r="EUW65"/>
      <c r="EUX65"/>
      <c r="EUY65"/>
      <c r="EUZ65"/>
      <c r="EVA65"/>
      <c r="EVB65"/>
      <c r="EVC65"/>
      <c r="EVD65"/>
      <c r="EVE65"/>
      <c r="EVF65"/>
      <c r="EVG65"/>
      <c r="EVH65"/>
      <c r="EVI65"/>
      <c r="EVJ65"/>
      <c r="EVK65"/>
      <c r="EVL65"/>
      <c r="EVM65"/>
      <c r="EVN65"/>
      <c r="EVO65"/>
      <c r="EVP65"/>
      <c r="EVQ65"/>
      <c r="EVR65"/>
      <c r="EVS65"/>
      <c r="EVT65"/>
      <c r="EVU65"/>
      <c r="EVV65"/>
      <c r="EVW65"/>
      <c r="EVX65"/>
      <c r="EVY65"/>
      <c r="EVZ65"/>
      <c r="EWA65"/>
      <c r="EWB65"/>
      <c r="EWC65"/>
      <c r="EWD65"/>
      <c r="EWE65"/>
      <c r="EWF65"/>
      <c r="EWG65"/>
      <c r="EWH65"/>
      <c r="EWI65"/>
      <c r="EWJ65"/>
      <c r="EWK65"/>
      <c r="EWL65"/>
      <c r="EWM65"/>
      <c r="EWN65"/>
      <c r="EWO65"/>
      <c r="EWP65"/>
      <c r="EWQ65"/>
      <c r="EWR65"/>
      <c r="EWS65"/>
      <c r="EWT65"/>
      <c r="EWU65"/>
      <c r="EWV65"/>
      <c r="EWW65"/>
      <c r="EWX65"/>
      <c r="EWY65"/>
      <c r="EWZ65"/>
      <c r="EXA65"/>
      <c r="EXB65"/>
      <c r="EXC65"/>
      <c r="EXD65"/>
      <c r="EXE65"/>
      <c r="EXF65"/>
      <c r="EXG65"/>
      <c r="EXH65"/>
      <c r="EXI65"/>
      <c r="EXJ65"/>
      <c r="EXK65"/>
      <c r="EXL65"/>
      <c r="EXM65"/>
      <c r="EXN65"/>
      <c r="EXO65"/>
      <c r="EXP65"/>
      <c r="EXQ65"/>
      <c r="EXR65"/>
      <c r="EXS65"/>
      <c r="EXT65"/>
      <c r="EXU65"/>
      <c r="EXV65"/>
      <c r="EXW65"/>
      <c r="EXX65"/>
      <c r="EXY65"/>
      <c r="EXZ65"/>
      <c r="EYA65"/>
      <c r="EYB65"/>
      <c r="EYC65"/>
      <c r="EYD65"/>
      <c r="EYE65"/>
      <c r="EYF65"/>
      <c r="EYG65"/>
      <c r="EYH65"/>
      <c r="EYI65"/>
      <c r="EYJ65"/>
      <c r="EYK65"/>
      <c r="EYL65"/>
      <c r="EYM65"/>
      <c r="EYN65"/>
      <c r="EYO65"/>
      <c r="EYP65"/>
      <c r="EYQ65"/>
      <c r="EYR65"/>
      <c r="EYS65"/>
      <c r="EYT65"/>
      <c r="EYU65"/>
      <c r="EYV65"/>
      <c r="EYW65"/>
      <c r="EYX65"/>
      <c r="EYY65"/>
      <c r="EYZ65"/>
      <c r="EZA65"/>
      <c r="EZB65"/>
      <c r="EZC65"/>
      <c r="EZD65"/>
      <c r="EZE65"/>
      <c r="EZF65"/>
      <c r="EZG65"/>
      <c r="EZH65"/>
      <c r="EZI65"/>
      <c r="EZJ65"/>
      <c r="EZK65"/>
      <c r="EZL65"/>
      <c r="EZM65"/>
      <c r="EZN65"/>
      <c r="EZO65"/>
      <c r="EZP65"/>
      <c r="EZQ65"/>
      <c r="EZR65"/>
      <c r="EZS65"/>
      <c r="EZT65"/>
      <c r="EZU65"/>
      <c r="EZV65"/>
      <c r="EZW65"/>
      <c r="EZX65"/>
      <c r="EZY65"/>
      <c r="EZZ65"/>
      <c r="FAA65"/>
      <c r="FAB65"/>
      <c r="FAC65"/>
      <c r="FAD65"/>
      <c r="FAE65"/>
      <c r="FAF65"/>
      <c r="FAG65"/>
      <c r="FAH65"/>
      <c r="FAI65"/>
      <c r="FAJ65"/>
      <c r="FAK65"/>
      <c r="FAL65"/>
      <c r="FAM65"/>
      <c r="FAN65"/>
      <c r="FAO65"/>
      <c r="FAP65"/>
      <c r="FAQ65"/>
      <c r="FAR65"/>
      <c r="FAS65"/>
      <c r="FAT65"/>
      <c r="FAU65"/>
      <c r="FAV65"/>
      <c r="FAW65"/>
      <c r="FAX65"/>
      <c r="FAY65"/>
      <c r="FAZ65"/>
      <c r="FBA65"/>
      <c r="FBB65"/>
      <c r="FBC65"/>
      <c r="FBD65"/>
      <c r="FBE65"/>
      <c r="FBF65"/>
      <c r="FBG65"/>
      <c r="FBH65"/>
      <c r="FBI65"/>
      <c r="FBJ65"/>
      <c r="FBK65"/>
      <c r="FBL65"/>
      <c r="FBM65"/>
      <c r="FBN65"/>
      <c r="FBO65"/>
      <c r="FBP65"/>
      <c r="FBQ65"/>
      <c r="FBR65"/>
      <c r="FBS65"/>
      <c r="FBT65"/>
      <c r="FBU65"/>
      <c r="FBV65"/>
      <c r="FBW65"/>
      <c r="FBX65"/>
      <c r="FBY65"/>
      <c r="FBZ65"/>
      <c r="FCA65"/>
      <c r="FCB65"/>
      <c r="FCC65"/>
      <c r="FCD65"/>
      <c r="FCE65"/>
      <c r="FCF65"/>
      <c r="FCG65"/>
      <c r="FCH65"/>
      <c r="FCI65"/>
      <c r="FCJ65"/>
      <c r="FCK65"/>
      <c r="FCL65"/>
      <c r="FCM65"/>
      <c r="FCN65"/>
      <c r="FCO65"/>
      <c r="FCP65"/>
      <c r="FCQ65"/>
      <c r="FCR65"/>
      <c r="FCS65"/>
      <c r="FCT65"/>
      <c r="FCU65"/>
      <c r="FCV65"/>
      <c r="FCW65"/>
      <c r="FCX65"/>
      <c r="FCY65"/>
      <c r="FCZ65"/>
      <c r="FDA65"/>
      <c r="FDB65"/>
      <c r="FDC65"/>
      <c r="FDD65"/>
      <c r="FDE65"/>
      <c r="FDF65"/>
      <c r="FDG65"/>
      <c r="FDH65"/>
      <c r="FDI65"/>
      <c r="FDJ65"/>
      <c r="FDK65"/>
      <c r="FDL65"/>
      <c r="FDM65"/>
      <c r="FDN65"/>
      <c r="FDO65"/>
      <c r="FDP65"/>
      <c r="FDQ65"/>
      <c r="FDR65"/>
      <c r="FDS65"/>
      <c r="FDT65"/>
      <c r="FDU65"/>
      <c r="FDV65"/>
      <c r="FDW65"/>
      <c r="FDX65"/>
      <c r="FDY65"/>
      <c r="FDZ65"/>
      <c r="FEA65"/>
      <c r="FEB65"/>
      <c r="FEC65"/>
      <c r="FED65"/>
      <c r="FEE65"/>
      <c r="FEF65"/>
      <c r="FEG65"/>
      <c r="FEH65"/>
      <c r="FEI65"/>
      <c r="FEJ65"/>
      <c r="FEK65"/>
      <c r="FEL65"/>
      <c r="FEM65"/>
      <c r="FEN65"/>
      <c r="FEO65"/>
      <c r="FEP65"/>
      <c r="FEQ65"/>
      <c r="FER65"/>
      <c r="FES65"/>
      <c r="FET65"/>
      <c r="FEU65"/>
      <c r="FEV65"/>
      <c r="FEW65"/>
      <c r="FEX65"/>
      <c r="FEY65"/>
      <c r="FEZ65"/>
      <c r="FFA65"/>
      <c r="FFB65"/>
      <c r="FFC65"/>
      <c r="FFD65"/>
      <c r="FFE65"/>
      <c r="FFF65"/>
      <c r="FFG65"/>
      <c r="FFH65"/>
      <c r="FFI65"/>
      <c r="FFJ65"/>
      <c r="FFK65"/>
      <c r="FFL65"/>
      <c r="FFM65"/>
      <c r="FFN65"/>
      <c r="FFO65"/>
      <c r="FFP65"/>
      <c r="FFQ65"/>
      <c r="FFR65"/>
      <c r="FFS65"/>
      <c r="FFT65"/>
      <c r="FFU65"/>
      <c r="FFV65"/>
      <c r="FFW65"/>
      <c r="FFX65"/>
      <c r="FFY65"/>
      <c r="FFZ65"/>
      <c r="FGA65"/>
      <c r="FGB65"/>
      <c r="FGC65"/>
      <c r="FGD65"/>
      <c r="FGE65"/>
      <c r="FGF65"/>
      <c r="FGG65"/>
      <c r="FGH65"/>
      <c r="FGI65"/>
      <c r="FGJ65"/>
      <c r="FGK65"/>
      <c r="FGL65"/>
      <c r="FGM65"/>
      <c r="FGN65"/>
      <c r="FGO65"/>
      <c r="FGP65"/>
      <c r="FGQ65"/>
      <c r="FGR65"/>
      <c r="FGS65"/>
      <c r="FGT65"/>
      <c r="FGU65"/>
      <c r="FGV65"/>
      <c r="FGW65"/>
      <c r="FGX65"/>
      <c r="FGY65"/>
      <c r="FGZ65"/>
      <c r="FHA65"/>
      <c r="FHB65"/>
      <c r="FHC65"/>
      <c r="FHD65"/>
      <c r="FHE65"/>
      <c r="FHF65"/>
      <c r="FHG65"/>
      <c r="FHH65"/>
      <c r="FHI65"/>
      <c r="FHJ65"/>
      <c r="FHK65"/>
      <c r="FHL65"/>
      <c r="FHM65"/>
      <c r="FHN65"/>
      <c r="FHO65"/>
      <c r="FHP65"/>
      <c r="FHQ65"/>
      <c r="FHR65"/>
      <c r="FHS65"/>
      <c r="FHT65"/>
      <c r="FHU65"/>
      <c r="FHV65"/>
      <c r="FHW65"/>
      <c r="FHX65"/>
      <c r="FHY65"/>
      <c r="FHZ65"/>
      <c r="FIA65"/>
      <c r="FIB65"/>
      <c r="FIC65"/>
      <c r="FID65"/>
      <c r="FIE65"/>
      <c r="FIF65"/>
      <c r="FIG65"/>
      <c r="FIH65"/>
      <c r="FII65"/>
      <c r="FIJ65"/>
      <c r="FIK65"/>
      <c r="FIL65"/>
      <c r="FIM65"/>
      <c r="FIN65"/>
      <c r="FIO65"/>
      <c r="FIP65"/>
      <c r="FIQ65"/>
      <c r="FIR65"/>
      <c r="FIS65"/>
      <c r="FIT65"/>
      <c r="FIU65"/>
      <c r="FIV65"/>
      <c r="FIW65"/>
      <c r="FIX65"/>
      <c r="FIY65"/>
      <c r="FIZ65"/>
      <c r="FJA65"/>
      <c r="FJB65"/>
      <c r="FJC65"/>
      <c r="FJD65"/>
      <c r="FJE65"/>
      <c r="FJF65"/>
      <c r="FJG65"/>
      <c r="FJH65"/>
      <c r="FJI65"/>
      <c r="FJJ65"/>
      <c r="FJK65"/>
      <c r="FJL65"/>
      <c r="FJM65"/>
      <c r="FJN65"/>
      <c r="FJO65"/>
      <c r="FJP65"/>
      <c r="FJQ65"/>
      <c r="FJR65"/>
      <c r="FJS65"/>
      <c r="FJT65"/>
      <c r="FJU65"/>
      <c r="FJV65"/>
      <c r="FJW65"/>
      <c r="FJX65"/>
      <c r="FJY65"/>
      <c r="FJZ65"/>
      <c r="FKA65"/>
      <c r="FKB65"/>
      <c r="FKC65"/>
      <c r="FKD65"/>
      <c r="FKE65"/>
      <c r="FKF65"/>
      <c r="FKG65"/>
      <c r="FKH65"/>
      <c r="FKI65"/>
      <c r="FKJ65"/>
      <c r="FKK65"/>
      <c r="FKL65"/>
      <c r="FKM65"/>
      <c r="FKN65"/>
      <c r="FKO65"/>
      <c r="FKP65"/>
      <c r="FKQ65"/>
      <c r="FKR65"/>
      <c r="FKS65"/>
      <c r="FKT65"/>
      <c r="FKU65"/>
      <c r="FKV65"/>
      <c r="FKW65"/>
      <c r="FKX65"/>
      <c r="FKY65"/>
      <c r="FKZ65"/>
      <c r="FLA65"/>
      <c r="FLB65"/>
      <c r="FLC65"/>
      <c r="FLD65"/>
      <c r="FLE65"/>
      <c r="FLF65"/>
      <c r="FLG65"/>
      <c r="FLH65"/>
      <c r="FLI65"/>
      <c r="FLJ65"/>
      <c r="FLK65"/>
      <c r="FLL65"/>
      <c r="FLM65"/>
      <c r="FLN65"/>
      <c r="FLO65"/>
      <c r="FLP65"/>
      <c r="FLQ65"/>
      <c r="FLR65"/>
      <c r="FLS65"/>
      <c r="FLT65"/>
      <c r="FLU65"/>
      <c r="FLV65"/>
      <c r="FLW65"/>
      <c r="FLX65"/>
      <c r="FLY65"/>
      <c r="FLZ65"/>
      <c r="FMA65"/>
      <c r="FMB65"/>
      <c r="FMC65"/>
      <c r="FMD65"/>
      <c r="FME65"/>
      <c r="FMF65"/>
      <c r="FMG65"/>
      <c r="FMH65"/>
      <c r="FMI65"/>
      <c r="FMJ65"/>
      <c r="FMK65"/>
      <c r="FML65"/>
      <c r="FMM65"/>
      <c r="FMN65"/>
      <c r="FMO65"/>
      <c r="FMP65"/>
      <c r="FMQ65"/>
      <c r="FMR65"/>
      <c r="FMS65"/>
      <c r="FMT65"/>
      <c r="FMU65"/>
      <c r="FMV65"/>
      <c r="FMW65"/>
      <c r="FMX65"/>
      <c r="FMY65"/>
      <c r="FMZ65"/>
      <c r="FNA65"/>
      <c r="FNB65"/>
      <c r="FNC65"/>
      <c r="FND65"/>
      <c r="FNE65"/>
      <c r="FNF65"/>
      <c r="FNG65"/>
      <c r="FNH65"/>
      <c r="FNI65"/>
      <c r="FNJ65"/>
      <c r="FNK65"/>
      <c r="FNL65"/>
      <c r="FNM65"/>
      <c r="FNN65"/>
      <c r="FNO65"/>
      <c r="FNP65"/>
      <c r="FNQ65"/>
      <c r="FNR65"/>
      <c r="FNS65"/>
      <c r="FNT65"/>
      <c r="FNU65"/>
      <c r="FNV65"/>
      <c r="FNW65"/>
      <c r="FNX65"/>
      <c r="FNY65"/>
      <c r="FNZ65"/>
      <c r="FOA65"/>
      <c r="FOB65"/>
      <c r="FOC65"/>
      <c r="FOD65"/>
      <c r="FOE65"/>
      <c r="FOF65"/>
      <c r="FOG65"/>
      <c r="FOH65"/>
      <c r="FOI65"/>
      <c r="FOJ65"/>
      <c r="FOK65"/>
      <c r="FOL65"/>
      <c r="FOM65"/>
      <c r="FON65"/>
      <c r="FOO65"/>
      <c r="FOP65"/>
      <c r="FOQ65"/>
      <c r="FOR65"/>
      <c r="FOS65"/>
      <c r="FOT65"/>
      <c r="FOU65"/>
      <c r="FOV65"/>
      <c r="FOW65"/>
      <c r="FOX65"/>
      <c r="FOY65"/>
      <c r="FOZ65"/>
      <c r="FPA65"/>
      <c r="FPB65"/>
      <c r="FPC65"/>
      <c r="FPD65"/>
      <c r="FPE65"/>
      <c r="FPF65"/>
      <c r="FPG65"/>
      <c r="FPH65"/>
      <c r="FPI65"/>
      <c r="FPJ65"/>
      <c r="FPK65"/>
      <c r="FPL65"/>
      <c r="FPM65"/>
      <c r="FPN65"/>
      <c r="FPO65"/>
      <c r="FPP65"/>
      <c r="FPQ65"/>
      <c r="FPR65"/>
      <c r="FPS65"/>
      <c r="FPT65"/>
      <c r="FPU65"/>
      <c r="FPV65"/>
      <c r="FPW65"/>
      <c r="FPX65"/>
      <c r="FPY65"/>
      <c r="FPZ65"/>
      <c r="FQA65"/>
      <c r="FQB65"/>
      <c r="FQC65"/>
      <c r="FQD65"/>
      <c r="FQE65"/>
      <c r="FQF65"/>
      <c r="FQG65"/>
      <c r="FQH65"/>
      <c r="FQI65"/>
      <c r="FQJ65"/>
      <c r="FQK65"/>
      <c r="FQL65"/>
      <c r="FQM65"/>
      <c r="FQN65"/>
      <c r="FQO65"/>
      <c r="FQP65"/>
      <c r="FQQ65"/>
      <c r="FQR65"/>
      <c r="FQS65"/>
      <c r="FQT65"/>
      <c r="FQU65"/>
      <c r="FQV65"/>
      <c r="FQW65"/>
      <c r="FQX65"/>
      <c r="FQY65"/>
      <c r="FQZ65"/>
      <c r="FRA65"/>
      <c r="FRB65"/>
      <c r="FRC65"/>
      <c r="FRD65"/>
      <c r="FRE65"/>
      <c r="FRF65"/>
      <c r="FRG65"/>
      <c r="FRH65"/>
      <c r="FRI65"/>
      <c r="FRJ65"/>
      <c r="FRK65"/>
      <c r="FRL65"/>
      <c r="FRM65"/>
      <c r="FRN65"/>
      <c r="FRO65"/>
      <c r="FRP65"/>
      <c r="FRQ65"/>
      <c r="FRR65"/>
      <c r="FRS65"/>
      <c r="FRT65"/>
      <c r="FRU65"/>
      <c r="FRV65"/>
      <c r="FRW65"/>
      <c r="FRX65"/>
      <c r="FRY65"/>
      <c r="FRZ65"/>
      <c r="FSA65"/>
      <c r="FSB65"/>
      <c r="FSC65"/>
      <c r="FSD65"/>
      <c r="FSE65"/>
      <c r="FSF65"/>
      <c r="FSG65"/>
      <c r="FSH65"/>
      <c r="FSI65"/>
      <c r="FSJ65"/>
      <c r="FSK65"/>
      <c r="FSL65"/>
      <c r="FSM65"/>
      <c r="FSN65"/>
      <c r="FSO65"/>
      <c r="FSP65"/>
      <c r="FSQ65"/>
      <c r="FSR65"/>
      <c r="FSS65"/>
      <c r="FST65"/>
      <c r="FSU65"/>
      <c r="FSV65"/>
      <c r="FSW65"/>
      <c r="FSX65"/>
      <c r="FSY65"/>
      <c r="FSZ65"/>
      <c r="FTA65"/>
      <c r="FTB65"/>
      <c r="FTC65"/>
      <c r="FTD65"/>
      <c r="FTE65"/>
      <c r="FTF65"/>
      <c r="FTG65"/>
      <c r="FTH65"/>
      <c r="FTI65"/>
      <c r="FTJ65"/>
      <c r="FTK65"/>
      <c r="FTL65"/>
      <c r="FTM65"/>
      <c r="FTN65"/>
      <c r="FTO65"/>
      <c r="FTP65"/>
      <c r="FTQ65"/>
      <c r="FTR65"/>
      <c r="FTS65"/>
      <c r="FTT65"/>
      <c r="FTU65"/>
      <c r="FTV65"/>
      <c r="FTW65"/>
      <c r="FTX65"/>
      <c r="FTY65"/>
      <c r="FTZ65"/>
      <c r="FUA65"/>
      <c r="FUB65"/>
      <c r="FUC65"/>
      <c r="FUD65"/>
      <c r="FUE65"/>
      <c r="FUF65"/>
      <c r="FUG65"/>
      <c r="FUH65"/>
      <c r="FUI65"/>
      <c r="FUJ65"/>
      <c r="FUK65"/>
      <c r="FUL65"/>
      <c r="FUM65"/>
      <c r="FUN65"/>
      <c r="FUO65"/>
      <c r="FUP65"/>
      <c r="FUQ65"/>
      <c r="FUR65"/>
      <c r="FUS65"/>
      <c r="FUT65"/>
      <c r="FUU65"/>
      <c r="FUV65"/>
      <c r="FUW65"/>
      <c r="FUX65"/>
      <c r="FUY65"/>
      <c r="FUZ65"/>
      <c r="FVA65"/>
      <c r="FVB65"/>
      <c r="FVC65"/>
      <c r="FVD65"/>
      <c r="FVE65"/>
      <c r="FVF65"/>
      <c r="FVG65"/>
      <c r="FVH65"/>
      <c r="FVI65"/>
      <c r="FVJ65"/>
      <c r="FVK65"/>
      <c r="FVL65"/>
      <c r="FVM65"/>
      <c r="FVN65"/>
      <c r="FVO65"/>
      <c r="FVP65"/>
      <c r="FVQ65"/>
      <c r="FVR65"/>
      <c r="FVS65"/>
      <c r="FVT65"/>
      <c r="FVU65"/>
      <c r="FVV65"/>
      <c r="FVW65"/>
      <c r="FVX65"/>
      <c r="FVY65"/>
      <c r="FVZ65"/>
      <c r="FWA65"/>
      <c r="FWB65"/>
      <c r="FWC65"/>
      <c r="FWD65"/>
      <c r="FWE65"/>
      <c r="FWF65"/>
      <c r="FWG65"/>
      <c r="FWH65"/>
      <c r="FWI65"/>
      <c r="FWJ65"/>
      <c r="FWK65"/>
      <c r="FWL65"/>
      <c r="FWM65"/>
      <c r="FWN65"/>
      <c r="FWO65"/>
      <c r="FWP65"/>
      <c r="FWQ65"/>
      <c r="FWR65"/>
      <c r="FWS65"/>
      <c r="FWT65"/>
      <c r="FWU65"/>
      <c r="FWV65"/>
      <c r="FWW65"/>
      <c r="FWX65"/>
      <c r="FWY65"/>
      <c r="FWZ65"/>
      <c r="FXA65"/>
      <c r="FXB65"/>
      <c r="FXC65"/>
      <c r="FXD65"/>
      <c r="FXE65"/>
      <c r="FXF65"/>
      <c r="FXG65"/>
      <c r="FXH65"/>
      <c r="FXI65"/>
      <c r="FXJ65"/>
      <c r="FXK65"/>
      <c r="FXL65"/>
      <c r="FXM65"/>
      <c r="FXN65"/>
      <c r="FXO65"/>
      <c r="FXP65"/>
      <c r="FXQ65"/>
      <c r="FXR65"/>
      <c r="FXS65"/>
      <c r="FXT65"/>
      <c r="FXU65"/>
      <c r="FXV65"/>
      <c r="FXW65"/>
      <c r="FXX65"/>
      <c r="FXY65"/>
      <c r="FXZ65"/>
      <c r="FYA65"/>
      <c r="FYB65"/>
      <c r="FYC65"/>
      <c r="FYD65"/>
      <c r="FYE65"/>
      <c r="FYF65"/>
      <c r="FYG65"/>
      <c r="FYH65"/>
      <c r="FYI65"/>
      <c r="FYJ65"/>
      <c r="FYK65"/>
      <c r="FYL65"/>
      <c r="FYM65"/>
      <c r="FYN65"/>
      <c r="FYO65"/>
      <c r="FYP65"/>
      <c r="FYQ65"/>
      <c r="FYR65"/>
      <c r="FYS65"/>
      <c r="FYT65"/>
      <c r="FYU65"/>
      <c r="FYV65"/>
      <c r="FYW65"/>
      <c r="FYX65"/>
      <c r="FYY65"/>
      <c r="FYZ65"/>
      <c r="FZA65"/>
      <c r="FZB65"/>
      <c r="FZC65"/>
      <c r="FZD65"/>
      <c r="FZE65"/>
      <c r="FZF65"/>
      <c r="FZG65"/>
      <c r="FZH65"/>
      <c r="FZI65"/>
      <c r="FZJ65"/>
      <c r="FZK65"/>
      <c r="FZL65"/>
      <c r="FZM65"/>
      <c r="FZN65"/>
      <c r="FZO65"/>
      <c r="FZP65"/>
      <c r="FZQ65"/>
      <c r="FZR65"/>
      <c r="FZS65"/>
      <c r="FZT65"/>
      <c r="FZU65"/>
      <c r="FZV65"/>
      <c r="FZW65"/>
      <c r="FZX65"/>
      <c r="FZY65"/>
      <c r="FZZ65"/>
      <c r="GAA65"/>
      <c r="GAB65"/>
      <c r="GAC65"/>
      <c r="GAD65"/>
      <c r="GAE65"/>
      <c r="GAF65"/>
      <c r="GAG65"/>
      <c r="GAH65"/>
      <c r="GAI65"/>
      <c r="GAJ65"/>
      <c r="GAK65"/>
      <c r="GAL65"/>
      <c r="GAM65"/>
      <c r="GAN65"/>
      <c r="GAO65"/>
      <c r="GAP65"/>
      <c r="GAQ65"/>
      <c r="GAR65"/>
      <c r="GAS65"/>
      <c r="GAT65"/>
      <c r="GAU65"/>
      <c r="GAV65"/>
      <c r="GAW65"/>
      <c r="GAX65"/>
      <c r="GAY65"/>
      <c r="GAZ65"/>
      <c r="GBA65"/>
      <c r="GBB65"/>
      <c r="GBC65"/>
      <c r="GBD65"/>
      <c r="GBE65"/>
      <c r="GBF65"/>
      <c r="GBG65"/>
      <c r="GBH65"/>
      <c r="GBI65"/>
      <c r="GBJ65"/>
      <c r="GBK65"/>
      <c r="GBL65"/>
      <c r="GBM65"/>
      <c r="GBN65"/>
      <c r="GBO65"/>
      <c r="GBP65"/>
      <c r="GBQ65"/>
      <c r="GBR65"/>
      <c r="GBS65"/>
      <c r="GBT65"/>
      <c r="GBU65"/>
      <c r="GBV65"/>
      <c r="GBW65"/>
      <c r="GBX65"/>
      <c r="GBY65"/>
      <c r="GBZ65"/>
      <c r="GCA65"/>
      <c r="GCB65"/>
      <c r="GCC65"/>
      <c r="GCD65"/>
      <c r="GCE65"/>
      <c r="GCF65"/>
      <c r="GCG65"/>
      <c r="GCH65"/>
      <c r="GCI65"/>
      <c r="GCJ65"/>
      <c r="GCK65"/>
      <c r="GCL65"/>
      <c r="GCM65"/>
      <c r="GCN65"/>
      <c r="GCO65"/>
      <c r="GCP65"/>
      <c r="GCQ65"/>
      <c r="GCR65"/>
      <c r="GCS65"/>
      <c r="GCT65"/>
      <c r="GCU65"/>
      <c r="GCV65"/>
      <c r="GCW65"/>
      <c r="GCX65"/>
      <c r="GCY65"/>
      <c r="GCZ65"/>
      <c r="GDA65"/>
      <c r="GDB65"/>
      <c r="GDC65"/>
      <c r="GDD65"/>
      <c r="GDE65"/>
      <c r="GDF65"/>
      <c r="GDG65"/>
      <c r="GDH65"/>
      <c r="GDI65"/>
      <c r="GDJ65"/>
      <c r="GDK65"/>
      <c r="GDL65"/>
      <c r="GDM65"/>
      <c r="GDN65"/>
      <c r="GDO65"/>
      <c r="GDP65"/>
      <c r="GDQ65"/>
      <c r="GDR65"/>
      <c r="GDS65"/>
      <c r="GDT65"/>
      <c r="GDU65"/>
      <c r="GDV65"/>
      <c r="GDW65"/>
      <c r="GDX65"/>
      <c r="GDY65"/>
      <c r="GDZ65"/>
      <c r="GEA65"/>
      <c r="GEB65"/>
      <c r="GEC65"/>
      <c r="GED65"/>
      <c r="GEE65"/>
      <c r="GEF65"/>
      <c r="GEG65"/>
      <c r="GEH65"/>
      <c r="GEI65"/>
      <c r="GEJ65"/>
      <c r="GEK65"/>
      <c r="GEL65"/>
      <c r="GEM65"/>
      <c r="GEN65"/>
      <c r="GEO65"/>
      <c r="GEP65"/>
      <c r="GEQ65"/>
      <c r="GER65"/>
      <c r="GES65"/>
      <c r="GET65"/>
      <c r="GEU65"/>
      <c r="GEV65"/>
      <c r="GEW65"/>
      <c r="GEX65"/>
      <c r="GEY65"/>
      <c r="GEZ65"/>
      <c r="GFA65"/>
      <c r="GFB65"/>
      <c r="GFC65"/>
      <c r="GFD65"/>
      <c r="GFE65"/>
      <c r="GFF65"/>
      <c r="GFG65"/>
      <c r="GFH65"/>
      <c r="GFI65"/>
      <c r="GFJ65"/>
      <c r="GFK65"/>
      <c r="GFL65"/>
      <c r="GFM65"/>
      <c r="GFN65"/>
      <c r="GFO65"/>
      <c r="GFP65"/>
      <c r="GFQ65"/>
      <c r="GFR65"/>
      <c r="GFS65"/>
      <c r="GFT65"/>
      <c r="GFU65"/>
      <c r="GFV65"/>
      <c r="GFW65"/>
      <c r="GFX65"/>
      <c r="GFY65"/>
      <c r="GFZ65"/>
      <c r="GGA65"/>
      <c r="GGB65"/>
      <c r="GGC65"/>
      <c r="GGD65"/>
      <c r="GGE65"/>
      <c r="GGF65"/>
      <c r="GGG65"/>
      <c r="GGH65"/>
      <c r="GGI65"/>
      <c r="GGJ65"/>
      <c r="GGK65"/>
      <c r="GGL65"/>
      <c r="GGM65"/>
      <c r="GGN65"/>
      <c r="GGO65"/>
      <c r="GGP65"/>
      <c r="GGQ65"/>
      <c r="GGR65"/>
      <c r="GGS65"/>
      <c r="GGT65"/>
      <c r="GGU65"/>
      <c r="GGV65"/>
      <c r="GGW65"/>
      <c r="GGX65"/>
      <c r="GGY65"/>
      <c r="GGZ65"/>
      <c r="GHA65"/>
      <c r="GHB65"/>
      <c r="GHC65"/>
      <c r="GHD65"/>
      <c r="GHE65"/>
      <c r="GHF65"/>
      <c r="GHG65"/>
      <c r="GHH65"/>
      <c r="GHI65"/>
      <c r="GHJ65"/>
      <c r="GHK65"/>
      <c r="GHL65"/>
      <c r="GHM65"/>
      <c r="GHN65"/>
      <c r="GHO65"/>
      <c r="GHP65"/>
      <c r="GHQ65"/>
      <c r="GHR65"/>
      <c r="GHS65"/>
      <c r="GHT65"/>
      <c r="GHU65"/>
      <c r="GHV65"/>
      <c r="GHW65"/>
      <c r="GHX65"/>
      <c r="GHY65"/>
      <c r="GHZ65"/>
      <c r="GIA65"/>
      <c r="GIB65"/>
      <c r="GIC65"/>
      <c r="GID65"/>
      <c r="GIE65"/>
      <c r="GIF65"/>
      <c r="GIG65"/>
      <c r="GIH65"/>
      <c r="GII65"/>
      <c r="GIJ65"/>
      <c r="GIK65"/>
      <c r="GIL65"/>
      <c r="GIM65"/>
      <c r="GIN65"/>
      <c r="GIO65"/>
      <c r="GIP65"/>
      <c r="GIQ65"/>
      <c r="GIR65"/>
      <c r="GIS65"/>
      <c r="GIT65"/>
      <c r="GIU65"/>
      <c r="GIV65"/>
      <c r="GIW65"/>
      <c r="GIX65"/>
      <c r="GIY65"/>
      <c r="GIZ65"/>
      <c r="GJA65"/>
      <c r="GJB65"/>
      <c r="GJC65"/>
      <c r="GJD65"/>
      <c r="GJE65"/>
      <c r="GJF65"/>
      <c r="GJG65"/>
      <c r="GJH65"/>
      <c r="GJI65"/>
      <c r="GJJ65"/>
      <c r="GJK65"/>
      <c r="GJL65"/>
      <c r="GJM65"/>
      <c r="GJN65"/>
      <c r="GJO65"/>
      <c r="GJP65"/>
      <c r="GJQ65"/>
      <c r="GJR65"/>
      <c r="GJS65"/>
      <c r="GJT65"/>
      <c r="GJU65"/>
      <c r="GJV65"/>
      <c r="GJW65"/>
      <c r="GJX65"/>
      <c r="GJY65"/>
      <c r="GJZ65"/>
      <c r="GKA65"/>
      <c r="GKB65"/>
      <c r="GKC65"/>
      <c r="GKD65"/>
      <c r="GKE65"/>
      <c r="GKF65"/>
      <c r="GKG65"/>
      <c r="GKH65"/>
      <c r="GKI65"/>
      <c r="GKJ65"/>
      <c r="GKK65"/>
      <c r="GKL65"/>
      <c r="GKM65"/>
      <c r="GKN65"/>
      <c r="GKO65"/>
      <c r="GKP65"/>
      <c r="GKQ65"/>
      <c r="GKR65"/>
      <c r="GKS65"/>
      <c r="GKT65"/>
      <c r="GKU65"/>
      <c r="GKV65"/>
      <c r="GKW65"/>
      <c r="GKX65"/>
      <c r="GKY65"/>
      <c r="GKZ65"/>
      <c r="GLA65"/>
      <c r="GLB65"/>
      <c r="GLC65"/>
      <c r="GLD65"/>
      <c r="GLE65"/>
      <c r="GLF65"/>
      <c r="GLG65"/>
      <c r="GLH65"/>
      <c r="GLI65"/>
      <c r="GLJ65"/>
      <c r="GLK65"/>
      <c r="GLL65"/>
      <c r="GLM65"/>
      <c r="GLN65"/>
      <c r="GLO65"/>
      <c r="GLP65"/>
      <c r="GLQ65"/>
      <c r="GLR65"/>
      <c r="GLS65"/>
      <c r="GLT65"/>
      <c r="GLU65"/>
      <c r="GLV65"/>
      <c r="GLW65"/>
      <c r="GLX65"/>
      <c r="GLY65"/>
      <c r="GLZ65"/>
      <c r="GMA65"/>
      <c r="GMB65"/>
      <c r="GMC65"/>
      <c r="GMD65"/>
      <c r="GME65"/>
      <c r="GMF65"/>
      <c r="GMG65"/>
      <c r="GMH65"/>
      <c r="GMI65"/>
      <c r="GMJ65"/>
      <c r="GMK65"/>
      <c r="GML65"/>
      <c r="GMM65"/>
      <c r="GMN65"/>
      <c r="GMO65"/>
      <c r="GMP65"/>
      <c r="GMQ65"/>
      <c r="GMR65"/>
      <c r="GMS65"/>
      <c r="GMT65"/>
      <c r="GMU65"/>
      <c r="GMV65"/>
      <c r="GMW65"/>
      <c r="GMX65"/>
      <c r="GMY65"/>
      <c r="GMZ65"/>
      <c r="GNA65"/>
      <c r="GNB65"/>
      <c r="GNC65"/>
      <c r="GND65"/>
      <c r="GNE65"/>
      <c r="GNF65"/>
      <c r="GNG65"/>
      <c r="GNH65"/>
      <c r="GNI65"/>
      <c r="GNJ65"/>
      <c r="GNK65"/>
      <c r="GNL65"/>
      <c r="GNM65"/>
      <c r="GNN65"/>
      <c r="GNO65"/>
      <c r="GNP65"/>
      <c r="GNQ65"/>
      <c r="GNR65"/>
      <c r="GNS65"/>
      <c r="GNT65"/>
      <c r="GNU65"/>
      <c r="GNV65"/>
      <c r="GNW65"/>
      <c r="GNX65"/>
      <c r="GNY65"/>
      <c r="GNZ65"/>
      <c r="GOA65"/>
      <c r="GOB65"/>
      <c r="GOC65"/>
      <c r="GOD65"/>
      <c r="GOE65"/>
      <c r="GOF65"/>
      <c r="GOG65"/>
      <c r="GOH65"/>
      <c r="GOI65"/>
      <c r="GOJ65"/>
      <c r="GOK65"/>
      <c r="GOL65"/>
      <c r="GOM65"/>
      <c r="GON65"/>
      <c r="GOO65"/>
      <c r="GOP65"/>
      <c r="GOQ65"/>
      <c r="GOR65"/>
      <c r="GOS65"/>
      <c r="GOT65"/>
      <c r="GOU65"/>
      <c r="GOV65"/>
      <c r="GOW65"/>
      <c r="GOX65"/>
      <c r="GOY65"/>
      <c r="GOZ65"/>
      <c r="GPA65"/>
      <c r="GPB65"/>
      <c r="GPC65"/>
      <c r="GPD65"/>
      <c r="GPE65"/>
      <c r="GPF65"/>
      <c r="GPG65"/>
      <c r="GPH65"/>
      <c r="GPI65"/>
      <c r="GPJ65"/>
      <c r="GPK65"/>
      <c r="GPL65"/>
      <c r="GPM65"/>
      <c r="GPN65"/>
      <c r="GPO65"/>
      <c r="GPP65"/>
      <c r="GPQ65"/>
      <c r="GPR65"/>
      <c r="GPS65"/>
      <c r="GPT65"/>
      <c r="GPU65"/>
      <c r="GPV65"/>
      <c r="GPW65"/>
      <c r="GPX65"/>
      <c r="GPY65"/>
      <c r="GPZ65"/>
      <c r="GQA65"/>
      <c r="GQB65"/>
      <c r="GQC65"/>
      <c r="GQD65"/>
      <c r="GQE65"/>
      <c r="GQF65"/>
      <c r="GQG65"/>
      <c r="GQH65"/>
      <c r="GQI65"/>
      <c r="GQJ65"/>
      <c r="GQK65"/>
      <c r="GQL65"/>
      <c r="GQM65"/>
      <c r="GQN65"/>
      <c r="GQO65"/>
      <c r="GQP65"/>
      <c r="GQQ65"/>
      <c r="GQR65"/>
      <c r="GQS65"/>
      <c r="GQT65"/>
      <c r="GQU65"/>
      <c r="GQV65"/>
      <c r="GQW65"/>
      <c r="GQX65"/>
      <c r="GQY65"/>
      <c r="GQZ65"/>
      <c r="GRA65"/>
      <c r="GRB65"/>
      <c r="GRC65"/>
      <c r="GRD65"/>
      <c r="GRE65"/>
      <c r="GRF65"/>
      <c r="GRG65"/>
      <c r="GRH65"/>
      <c r="GRI65"/>
      <c r="GRJ65"/>
      <c r="GRK65"/>
      <c r="GRL65"/>
      <c r="GRM65"/>
      <c r="GRN65"/>
      <c r="GRO65"/>
      <c r="GRP65"/>
      <c r="GRQ65"/>
      <c r="GRR65"/>
      <c r="GRS65"/>
      <c r="GRT65"/>
      <c r="GRU65"/>
      <c r="GRV65"/>
      <c r="GRW65"/>
      <c r="GRX65"/>
      <c r="GRY65"/>
      <c r="GRZ65"/>
      <c r="GSA65"/>
      <c r="GSB65"/>
      <c r="GSC65"/>
      <c r="GSD65"/>
      <c r="GSE65"/>
      <c r="GSF65"/>
      <c r="GSG65"/>
      <c r="GSH65"/>
      <c r="GSI65"/>
      <c r="GSJ65"/>
      <c r="GSK65"/>
      <c r="GSL65"/>
      <c r="GSM65"/>
      <c r="GSN65"/>
      <c r="GSO65"/>
      <c r="GSP65"/>
      <c r="GSQ65"/>
      <c r="GSR65"/>
      <c r="GSS65"/>
      <c r="GST65"/>
      <c r="GSU65"/>
      <c r="GSV65"/>
      <c r="GSW65"/>
      <c r="GSX65"/>
      <c r="GSY65"/>
      <c r="GSZ65"/>
      <c r="GTA65"/>
      <c r="GTB65"/>
      <c r="GTC65"/>
      <c r="GTD65"/>
      <c r="GTE65"/>
      <c r="GTF65"/>
      <c r="GTG65"/>
      <c r="GTH65"/>
      <c r="GTI65"/>
      <c r="GTJ65"/>
      <c r="GTK65"/>
      <c r="GTL65"/>
      <c r="GTM65"/>
      <c r="GTN65"/>
      <c r="GTO65"/>
      <c r="GTP65"/>
      <c r="GTQ65"/>
      <c r="GTR65"/>
      <c r="GTS65"/>
      <c r="GTT65"/>
      <c r="GTU65"/>
      <c r="GTV65"/>
      <c r="GTW65"/>
      <c r="GTX65"/>
      <c r="GTY65"/>
      <c r="GTZ65"/>
      <c r="GUA65"/>
      <c r="GUB65"/>
      <c r="GUC65"/>
      <c r="GUD65"/>
      <c r="GUE65"/>
      <c r="GUF65"/>
      <c r="GUG65"/>
      <c r="GUH65"/>
      <c r="GUI65"/>
      <c r="GUJ65"/>
      <c r="GUK65"/>
      <c r="GUL65"/>
      <c r="GUM65"/>
      <c r="GUN65"/>
      <c r="GUO65"/>
      <c r="GUP65"/>
      <c r="GUQ65"/>
      <c r="GUR65"/>
      <c r="GUS65"/>
      <c r="GUT65"/>
      <c r="GUU65"/>
      <c r="GUV65"/>
      <c r="GUW65"/>
      <c r="GUX65"/>
      <c r="GUY65"/>
      <c r="GUZ65"/>
      <c r="GVA65"/>
      <c r="GVB65"/>
      <c r="GVC65"/>
      <c r="GVD65"/>
      <c r="GVE65"/>
      <c r="GVF65"/>
      <c r="GVG65"/>
      <c r="GVH65"/>
      <c r="GVI65"/>
      <c r="GVJ65"/>
      <c r="GVK65"/>
      <c r="GVL65"/>
      <c r="GVM65"/>
      <c r="GVN65"/>
      <c r="GVO65"/>
      <c r="GVP65"/>
      <c r="GVQ65"/>
      <c r="GVR65"/>
      <c r="GVS65"/>
      <c r="GVT65"/>
      <c r="GVU65"/>
      <c r="GVV65"/>
      <c r="GVW65"/>
      <c r="GVX65"/>
      <c r="GVY65"/>
      <c r="GVZ65"/>
      <c r="GWA65"/>
      <c r="GWB65"/>
      <c r="GWC65"/>
      <c r="GWD65"/>
      <c r="GWE65"/>
      <c r="GWF65"/>
      <c r="GWG65"/>
      <c r="GWH65"/>
      <c r="GWI65"/>
      <c r="GWJ65"/>
      <c r="GWK65"/>
      <c r="GWL65"/>
      <c r="GWM65"/>
      <c r="GWN65"/>
      <c r="GWO65"/>
      <c r="GWP65"/>
      <c r="GWQ65"/>
      <c r="GWR65"/>
      <c r="GWS65"/>
      <c r="GWT65"/>
      <c r="GWU65"/>
      <c r="GWV65"/>
      <c r="GWW65"/>
      <c r="GWX65"/>
      <c r="GWY65"/>
      <c r="GWZ65"/>
      <c r="GXA65"/>
      <c r="GXB65"/>
      <c r="GXC65"/>
      <c r="GXD65"/>
      <c r="GXE65"/>
      <c r="GXF65"/>
      <c r="GXG65"/>
      <c r="GXH65"/>
      <c r="GXI65"/>
      <c r="GXJ65"/>
      <c r="GXK65"/>
      <c r="GXL65"/>
      <c r="GXM65"/>
      <c r="GXN65"/>
      <c r="GXO65"/>
      <c r="GXP65"/>
      <c r="GXQ65"/>
      <c r="GXR65"/>
      <c r="GXS65"/>
      <c r="GXT65"/>
      <c r="GXU65"/>
      <c r="GXV65"/>
      <c r="GXW65"/>
      <c r="GXX65"/>
      <c r="GXY65"/>
      <c r="GXZ65"/>
      <c r="GYA65"/>
      <c r="GYB65"/>
      <c r="GYC65"/>
      <c r="GYD65"/>
      <c r="GYE65"/>
      <c r="GYF65"/>
      <c r="GYG65"/>
      <c r="GYH65"/>
      <c r="GYI65"/>
      <c r="GYJ65"/>
      <c r="GYK65"/>
      <c r="GYL65"/>
      <c r="GYM65"/>
      <c r="GYN65"/>
      <c r="GYO65"/>
      <c r="GYP65"/>
      <c r="GYQ65"/>
      <c r="GYR65"/>
      <c r="GYS65"/>
      <c r="GYT65"/>
      <c r="GYU65"/>
      <c r="GYV65"/>
      <c r="GYW65"/>
      <c r="GYX65"/>
      <c r="GYY65"/>
      <c r="GYZ65"/>
      <c r="GZA65"/>
      <c r="GZB65"/>
      <c r="GZC65"/>
      <c r="GZD65"/>
      <c r="GZE65"/>
      <c r="GZF65"/>
      <c r="GZG65"/>
      <c r="GZH65"/>
      <c r="GZI65"/>
      <c r="GZJ65"/>
      <c r="GZK65"/>
      <c r="GZL65"/>
      <c r="GZM65"/>
      <c r="GZN65"/>
      <c r="GZO65"/>
      <c r="GZP65"/>
      <c r="GZQ65"/>
      <c r="GZR65"/>
      <c r="GZS65"/>
      <c r="GZT65"/>
      <c r="GZU65"/>
      <c r="GZV65"/>
      <c r="GZW65"/>
      <c r="GZX65"/>
      <c r="GZY65"/>
      <c r="GZZ65"/>
      <c r="HAA65"/>
      <c r="HAB65"/>
      <c r="HAC65"/>
      <c r="HAD65"/>
      <c r="HAE65"/>
      <c r="HAF65"/>
      <c r="HAG65"/>
      <c r="HAH65"/>
      <c r="HAI65"/>
      <c r="HAJ65"/>
      <c r="HAK65"/>
      <c r="HAL65"/>
      <c r="HAM65"/>
      <c r="HAN65"/>
      <c r="HAO65"/>
      <c r="HAP65"/>
      <c r="HAQ65"/>
      <c r="HAR65"/>
      <c r="HAS65"/>
      <c r="HAT65"/>
      <c r="HAU65"/>
      <c r="HAV65"/>
      <c r="HAW65"/>
      <c r="HAX65"/>
      <c r="HAY65"/>
      <c r="HAZ65"/>
      <c r="HBA65"/>
      <c r="HBB65"/>
      <c r="HBC65"/>
      <c r="HBD65"/>
      <c r="HBE65"/>
      <c r="HBF65"/>
      <c r="HBG65"/>
      <c r="HBH65"/>
      <c r="HBI65"/>
      <c r="HBJ65"/>
      <c r="HBK65"/>
      <c r="HBL65"/>
      <c r="HBM65"/>
      <c r="HBN65"/>
      <c r="HBO65"/>
      <c r="HBP65"/>
      <c r="HBQ65"/>
      <c r="HBR65"/>
      <c r="HBS65"/>
      <c r="HBT65"/>
      <c r="HBU65"/>
      <c r="HBV65"/>
      <c r="HBW65"/>
      <c r="HBX65"/>
      <c r="HBY65"/>
      <c r="HBZ65"/>
      <c r="HCA65"/>
      <c r="HCB65"/>
      <c r="HCC65"/>
      <c r="HCD65"/>
      <c r="HCE65"/>
      <c r="HCF65"/>
      <c r="HCG65"/>
      <c r="HCH65"/>
      <c r="HCI65"/>
      <c r="HCJ65"/>
      <c r="HCK65"/>
      <c r="HCL65"/>
      <c r="HCM65"/>
      <c r="HCN65"/>
      <c r="HCO65"/>
      <c r="HCP65"/>
      <c r="HCQ65"/>
      <c r="HCR65"/>
      <c r="HCS65"/>
      <c r="HCT65"/>
      <c r="HCU65"/>
      <c r="HCV65"/>
      <c r="HCW65"/>
      <c r="HCX65"/>
      <c r="HCY65"/>
      <c r="HCZ65"/>
      <c r="HDA65"/>
      <c r="HDB65"/>
      <c r="HDC65"/>
      <c r="HDD65"/>
      <c r="HDE65"/>
      <c r="HDF65"/>
      <c r="HDG65"/>
      <c r="HDH65"/>
      <c r="HDI65"/>
      <c r="HDJ65"/>
      <c r="HDK65"/>
      <c r="HDL65"/>
      <c r="HDM65"/>
      <c r="HDN65"/>
      <c r="HDO65"/>
      <c r="HDP65"/>
      <c r="HDQ65"/>
      <c r="HDR65"/>
      <c r="HDS65"/>
      <c r="HDT65"/>
      <c r="HDU65"/>
      <c r="HDV65"/>
      <c r="HDW65"/>
      <c r="HDX65"/>
      <c r="HDY65"/>
      <c r="HDZ65"/>
      <c r="HEA65"/>
      <c r="HEB65"/>
      <c r="HEC65"/>
      <c r="HED65"/>
      <c r="HEE65"/>
      <c r="HEF65"/>
      <c r="HEG65"/>
      <c r="HEH65"/>
      <c r="HEI65"/>
      <c r="HEJ65"/>
      <c r="HEK65"/>
      <c r="HEL65"/>
      <c r="HEM65"/>
      <c r="HEN65"/>
      <c r="HEO65"/>
      <c r="HEP65"/>
      <c r="HEQ65"/>
      <c r="HER65"/>
      <c r="HES65"/>
      <c r="HET65"/>
      <c r="HEU65"/>
      <c r="HEV65"/>
      <c r="HEW65"/>
      <c r="HEX65"/>
      <c r="HEY65"/>
      <c r="HEZ65"/>
      <c r="HFA65"/>
      <c r="HFB65"/>
      <c r="HFC65"/>
      <c r="HFD65"/>
      <c r="HFE65"/>
      <c r="HFF65"/>
      <c r="HFG65"/>
      <c r="HFH65"/>
      <c r="HFI65"/>
      <c r="HFJ65"/>
      <c r="HFK65"/>
      <c r="HFL65"/>
      <c r="HFM65"/>
      <c r="HFN65"/>
      <c r="HFO65"/>
      <c r="HFP65"/>
      <c r="HFQ65"/>
      <c r="HFR65"/>
      <c r="HFS65"/>
      <c r="HFT65"/>
      <c r="HFU65"/>
      <c r="HFV65"/>
      <c r="HFW65"/>
      <c r="HFX65"/>
      <c r="HFY65"/>
      <c r="HFZ65"/>
      <c r="HGA65"/>
      <c r="HGB65"/>
      <c r="HGC65"/>
      <c r="HGD65"/>
      <c r="HGE65"/>
      <c r="HGF65"/>
      <c r="HGG65"/>
      <c r="HGH65"/>
      <c r="HGI65"/>
      <c r="HGJ65"/>
      <c r="HGK65"/>
      <c r="HGL65"/>
      <c r="HGM65"/>
      <c r="HGN65"/>
      <c r="HGO65"/>
      <c r="HGP65"/>
      <c r="HGQ65"/>
      <c r="HGR65"/>
      <c r="HGS65"/>
      <c r="HGT65"/>
      <c r="HGU65"/>
      <c r="HGV65"/>
      <c r="HGW65"/>
      <c r="HGX65"/>
      <c r="HGY65"/>
      <c r="HGZ65"/>
      <c r="HHA65"/>
      <c r="HHB65"/>
      <c r="HHC65"/>
      <c r="HHD65"/>
      <c r="HHE65"/>
      <c r="HHF65"/>
      <c r="HHG65"/>
      <c r="HHH65"/>
      <c r="HHI65"/>
      <c r="HHJ65"/>
      <c r="HHK65"/>
      <c r="HHL65"/>
      <c r="HHM65"/>
      <c r="HHN65"/>
      <c r="HHO65"/>
      <c r="HHP65"/>
      <c r="HHQ65"/>
      <c r="HHR65"/>
      <c r="HHS65"/>
      <c r="HHT65"/>
      <c r="HHU65"/>
      <c r="HHV65"/>
      <c r="HHW65"/>
      <c r="HHX65"/>
      <c r="HHY65"/>
      <c r="HHZ65"/>
      <c r="HIA65"/>
      <c r="HIB65"/>
      <c r="HIC65"/>
      <c r="HID65"/>
      <c r="HIE65"/>
      <c r="HIF65"/>
      <c r="HIG65"/>
      <c r="HIH65"/>
      <c r="HII65"/>
      <c r="HIJ65"/>
      <c r="HIK65"/>
      <c r="HIL65"/>
      <c r="HIM65"/>
      <c r="HIN65"/>
      <c r="HIO65"/>
      <c r="HIP65"/>
      <c r="HIQ65"/>
      <c r="HIR65"/>
      <c r="HIS65"/>
      <c r="HIT65"/>
      <c r="HIU65"/>
      <c r="HIV65"/>
      <c r="HIW65"/>
      <c r="HIX65"/>
      <c r="HIY65"/>
      <c r="HIZ65"/>
      <c r="HJA65"/>
      <c r="HJB65"/>
      <c r="HJC65"/>
      <c r="HJD65"/>
      <c r="HJE65"/>
      <c r="HJF65"/>
      <c r="HJG65"/>
      <c r="HJH65"/>
      <c r="HJI65"/>
      <c r="HJJ65"/>
      <c r="HJK65"/>
      <c r="HJL65"/>
      <c r="HJM65"/>
      <c r="HJN65"/>
      <c r="HJO65"/>
      <c r="HJP65"/>
      <c r="HJQ65"/>
      <c r="HJR65"/>
      <c r="HJS65"/>
      <c r="HJT65"/>
      <c r="HJU65"/>
      <c r="HJV65"/>
      <c r="HJW65"/>
      <c r="HJX65"/>
      <c r="HJY65"/>
      <c r="HJZ65"/>
      <c r="HKA65"/>
      <c r="HKB65"/>
      <c r="HKC65"/>
      <c r="HKD65"/>
      <c r="HKE65"/>
      <c r="HKF65"/>
      <c r="HKG65"/>
      <c r="HKH65"/>
      <c r="HKI65"/>
      <c r="HKJ65"/>
      <c r="HKK65"/>
      <c r="HKL65"/>
      <c r="HKM65"/>
      <c r="HKN65"/>
      <c r="HKO65"/>
      <c r="HKP65"/>
      <c r="HKQ65"/>
      <c r="HKR65"/>
      <c r="HKS65"/>
      <c r="HKT65"/>
      <c r="HKU65"/>
      <c r="HKV65"/>
      <c r="HKW65"/>
      <c r="HKX65"/>
      <c r="HKY65"/>
      <c r="HKZ65"/>
      <c r="HLA65"/>
      <c r="HLB65"/>
      <c r="HLC65"/>
      <c r="HLD65"/>
      <c r="HLE65"/>
      <c r="HLF65"/>
      <c r="HLG65"/>
      <c r="HLH65"/>
      <c r="HLI65"/>
      <c r="HLJ65"/>
      <c r="HLK65"/>
      <c r="HLL65"/>
      <c r="HLM65"/>
      <c r="HLN65"/>
      <c r="HLO65"/>
      <c r="HLP65"/>
      <c r="HLQ65"/>
      <c r="HLR65"/>
      <c r="HLS65"/>
      <c r="HLT65"/>
      <c r="HLU65"/>
      <c r="HLV65"/>
      <c r="HLW65"/>
      <c r="HLX65"/>
      <c r="HLY65"/>
      <c r="HLZ65"/>
      <c r="HMA65"/>
      <c r="HMB65"/>
      <c r="HMC65"/>
      <c r="HMD65"/>
      <c r="HME65"/>
      <c r="HMF65"/>
      <c r="HMG65"/>
      <c r="HMH65"/>
      <c r="HMI65"/>
      <c r="HMJ65"/>
      <c r="HMK65"/>
      <c r="HML65"/>
      <c r="HMM65"/>
      <c r="HMN65"/>
      <c r="HMO65"/>
      <c r="HMP65"/>
      <c r="HMQ65"/>
      <c r="HMR65"/>
      <c r="HMS65"/>
      <c r="HMT65"/>
      <c r="HMU65"/>
      <c r="HMV65"/>
      <c r="HMW65"/>
      <c r="HMX65"/>
      <c r="HMY65"/>
      <c r="HMZ65"/>
      <c r="HNA65"/>
      <c r="HNB65"/>
      <c r="HNC65"/>
      <c r="HND65"/>
      <c r="HNE65"/>
      <c r="HNF65"/>
      <c r="HNG65"/>
      <c r="HNH65"/>
      <c r="HNI65"/>
      <c r="HNJ65"/>
      <c r="HNK65"/>
      <c r="HNL65"/>
      <c r="HNM65"/>
      <c r="HNN65"/>
      <c r="HNO65"/>
      <c r="HNP65"/>
      <c r="HNQ65"/>
      <c r="HNR65"/>
      <c r="HNS65"/>
      <c r="HNT65"/>
      <c r="HNU65"/>
      <c r="HNV65"/>
      <c r="HNW65"/>
      <c r="HNX65"/>
      <c r="HNY65"/>
      <c r="HNZ65"/>
      <c r="HOA65"/>
      <c r="HOB65"/>
      <c r="HOC65"/>
      <c r="HOD65"/>
      <c r="HOE65"/>
      <c r="HOF65"/>
      <c r="HOG65"/>
      <c r="HOH65"/>
      <c r="HOI65"/>
      <c r="HOJ65"/>
      <c r="HOK65"/>
      <c r="HOL65"/>
      <c r="HOM65"/>
      <c r="HON65"/>
      <c r="HOO65"/>
      <c r="HOP65"/>
      <c r="HOQ65"/>
      <c r="HOR65"/>
      <c r="HOS65"/>
      <c r="HOT65"/>
      <c r="HOU65"/>
      <c r="HOV65"/>
      <c r="HOW65"/>
      <c r="HOX65"/>
      <c r="HOY65"/>
      <c r="HOZ65"/>
      <c r="HPA65"/>
      <c r="HPB65"/>
      <c r="HPC65"/>
      <c r="HPD65"/>
      <c r="HPE65"/>
      <c r="HPF65"/>
      <c r="HPG65"/>
      <c r="HPH65"/>
      <c r="HPI65"/>
      <c r="HPJ65"/>
      <c r="HPK65"/>
      <c r="HPL65"/>
      <c r="HPM65"/>
      <c r="HPN65"/>
      <c r="HPO65"/>
      <c r="HPP65"/>
      <c r="HPQ65"/>
      <c r="HPR65"/>
      <c r="HPS65"/>
      <c r="HPT65"/>
      <c r="HPU65"/>
      <c r="HPV65"/>
      <c r="HPW65"/>
      <c r="HPX65"/>
      <c r="HPY65"/>
      <c r="HPZ65"/>
      <c r="HQA65"/>
      <c r="HQB65"/>
      <c r="HQC65"/>
      <c r="HQD65"/>
      <c r="HQE65"/>
      <c r="HQF65"/>
      <c r="HQG65"/>
      <c r="HQH65"/>
      <c r="HQI65"/>
      <c r="HQJ65"/>
      <c r="HQK65"/>
      <c r="HQL65"/>
      <c r="HQM65"/>
      <c r="HQN65"/>
      <c r="HQO65"/>
      <c r="HQP65"/>
      <c r="HQQ65"/>
      <c r="HQR65"/>
      <c r="HQS65"/>
      <c r="HQT65"/>
      <c r="HQU65"/>
      <c r="HQV65"/>
      <c r="HQW65"/>
      <c r="HQX65"/>
      <c r="HQY65"/>
      <c r="HQZ65"/>
      <c r="HRA65"/>
      <c r="HRB65"/>
      <c r="HRC65"/>
      <c r="HRD65"/>
      <c r="HRE65"/>
      <c r="HRF65"/>
      <c r="HRG65"/>
      <c r="HRH65"/>
      <c r="HRI65"/>
      <c r="HRJ65"/>
      <c r="HRK65"/>
      <c r="HRL65"/>
      <c r="HRM65"/>
      <c r="HRN65"/>
      <c r="HRO65"/>
      <c r="HRP65"/>
      <c r="HRQ65"/>
      <c r="HRR65"/>
      <c r="HRS65"/>
      <c r="HRT65"/>
      <c r="HRU65"/>
      <c r="HRV65"/>
      <c r="HRW65"/>
      <c r="HRX65"/>
      <c r="HRY65"/>
      <c r="HRZ65"/>
      <c r="HSA65"/>
      <c r="HSB65"/>
      <c r="HSC65"/>
      <c r="HSD65"/>
      <c r="HSE65"/>
      <c r="HSF65"/>
      <c r="HSG65"/>
      <c r="HSH65"/>
      <c r="HSI65"/>
      <c r="HSJ65"/>
      <c r="HSK65"/>
      <c r="HSL65"/>
      <c r="HSM65"/>
      <c r="HSN65"/>
      <c r="HSO65"/>
      <c r="HSP65"/>
      <c r="HSQ65"/>
      <c r="HSR65"/>
      <c r="HSS65"/>
      <c r="HST65"/>
      <c r="HSU65"/>
      <c r="HSV65"/>
      <c r="HSW65"/>
      <c r="HSX65"/>
      <c r="HSY65"/>
      <c r="HSZ65"/>
      <c r="HTA65"/>
      <c r="HTB65"/>
      <c r="HTC65"/>
      <c r="HTD65"/>
      <c r="HTE65"/>
      <c r="HTF65"/>
      <c r="HTG65"/>
      <c r="HTH65"/>
      <c r="HTI65"/>
      <c r="HTJ65"/>
      <c r="HTK65"/>
      <c r="HTL65"/>
      <c r="HTM65"/>
      <c r="HTN65"/>
      <c r="HTO65"/>
      <c r="HTP65"/>
      <c r="HTQ65"/>
      <c r="HTR65"/>
      <c r="HTS65"/>
      <c r="HTT65"/>
      <c r="HTU65"/>
      <c r="HTV65"/>
      <c r="HTW65"/>
      <c r="HTX65"/>
      <c r="HTY65"/>
      <c r="HTZ65"/>
      <c r="HUA65"/>
      <c r="HUB65"/>
      <c r="HUC65"/>
      <c r="HUD65"/>
      <c r="HUE65"/>
      <c r="HUF65"/>
      <c r="HUG65"/>
      <c r="HUH65"/>
      <c r="HUI65"/>
      <c r="HUJ65"/>
      <c r="HUK65"/>
      <c r="HUL65"/>
      <c r="HUM65"/>
      <c r="HUN65"/>
      <c r="HUO65"/>
      <c r="HUP65"/>
      <c r="HUQ65"/>
      <c r="HUR65"/>
      <c r="HUS65"/>
      <c r="HUT65"/>
      <c r="HUU65"/>
      <c r="HUV65"/>
      <c r="HUW65"/>
      <c r="HUX65"/>
      <c r="HUY65"/>
      <c r="HUZ65"/>
      <c r="HVA65"/>
      <c r="HVB65"/>
      <c r="HVC65"/>
      <c r="HVD65"/>
      <c r="HVE65"/>
      <c r="HVF65"/>
      <c r="HVG65"/>
      <c r="HVH65"/>
      <c r="HVI65"/>
      <c r="HVJ65"/>
      <c r="HVK65"/>
      <c r="HVL65"/>
      <c r="HVM65"/>
      <c r="HVN65"/>
      <c r="HVO65"/>
      <c r="HVP65"/>
      <c r="HVQ65"/>
      <c r="HVR65"/>
      <c r="HVS65"/>
      <c r="HVT65"/>
      <c r="HVU65"/>
      <c r="HVV65"/>
      <c r="HVW65"/>
      <c r="HVX65"/>
      <c r="HVY65"/>
      <c r="HVZ65"/>
      <c r="HWA65"/>
      <c r="HWB65"/>
      <c r="HWC65"/>
      <c r="HWD65"/>
      <c r="HWE65"/>
      <c r="HWF65"/>
      <c r="HWG65"/>
      <c r="HWH65"/>
      <c r="HWI65"/>
      <c r="HWJ65"/>
      <c r="HWK65"/>
      <c r="HWL65"/>
      <c r="HWM65"/>
      <c r="HWN65"/>
      <c r="HWO65"/>
      <c r="HWP65"/>
      <c r="HWQ65"/>
      <c r="HWR65"/>
      <c r="HWS65"/>
      <c r="HWT65"/>
      <c r="HWU65"/>
      <c r="HWV65"/>
      <c r="HWW65"/>
      <c r="HWX65"/>
      <c r="HWY65"/>
      <c r="HWZ65"/>
      <c r="HXA65"/>
      <c r="HXB65"/>
      <c r="HXC65"/>
      <c r="HXD65"/>
      <c r="HXE65"/>
      <c r="HXF65"/>
      <c r="HXG65"/>
      <c r="HXH65"/>
      <c r="HXI65"/>
      <c r="HXJ65"/>
      <c r="HXK65"/>
      <c r="HXL65"/>
      <c r="HXM65"/>
      <c r="HXN65"/>
      <c r="HXO65"/>
      <c r="HXP65"/>
      <c r="HXQ65"/>
      <c r="HXR65"/>
      <c r="HXS65"/>
      <c r="HXT65"/>
      <c r="HXU65"/>
      <c r="HXV65"/>
      <c r="HXW65"/>
      <c r="HXX65"/>
      <c r="HXY65"/>
      <c r="HXZ65"/>
      <c r="HYA65"/>
      <c r="HYB65"/>
      <c r="HYC65"/>
      <c r="HYD65"/>
      <c r="HYE65"/>
      <c r="HYF65"/>
      <c r="HYG65"/>
      <c r="HYH65"/>
      <c r="HYI65"/>
      <c r="HYJ65"/>
      <c r="HYK65"/>
      <c r="HYL65"/>
      <c r="HYM65"/>
      <c r="HYN65"/>
      <c r="HYO65"/>
      <c r="HYP65"/>
      <c r="HYQ65"/>
      <c r="HYR65"/>
      <c r="HYS65"/>
      <c r="HYT65"/>
      <c r="HYU65"/>
      <c r="HYV65"/>
      <c r="HYW65"/>
      <c r="HYX65"/>
      <c r="HYY65"/>
      <c r="HYZ65"/>
      <c r="HZA65"/>
      <c r="HZB65"/>
      <c r="HZC65"/>
      <c r="HZD65"/>
      <c r="HZE65"/>
      <c r="HZF65"/>
      <c r="HZG65"/>
      <c r="HZH65"/>
      <c r="HZI65"/>
      <c r="HZJ65"/>
      <c r="HZK65"/>
      <c r="HZL65"/>
      <c r="HZM65"/>
      <c r="HZN65"/>
      <c r="HZO65"/>
      <c r="HZP65"/>
      <c r="HZQ65"/>
      <c r="HZR65"/>
      <c r="HZS65"/>
      <c r="HZT65"/>
      <c r="HZU65"/>
      <c r="HZV65"/>
      <c r="HZW65"/>
      <c r="HZX65"/>
      <c r="HZY65"/>
      <c r="HZZ65"/>
      <c r="IAA65"/>
      <c r="IAB65"/>
      <c r="IAC65"/>
      <c r="IAD65"/>
      <c r="IAE65"/>
      <c r="IAF65"/>
      <c r="IAG65"/>
      <c r="IAH65"/>
      <c r="IAI65"/>
      <c r="IAJ65"/>
      <c r="IAK65"/>
      <c r="IAL65"/>
      <c r="IAM65"/>
      <c r="IAN65"/>
      <c r="IAO65"/>
      <c r="IAP65"/>
      <c r="IAQ65"/>
      <c r="IAR65"/>
      <c r="IAS65"/>
      <c r="IAT65"/>
      <c r="IAU65"/>
      <c r="IAV65"/>
      <c r="IAW65"/>
      <c r="IAX65"/>
      <c r="IAY65"/>
      <c r="IAZ65"/>
      <c r="IBA65"/>
      <c r="IBB65"/>
      <c r="IBC65"/>
      <c r="IBD65"/>
      <c r="IBE65"/>
      <c r="IBF65"/>
      <c r="IBG65"/>
      <c r="IBH65"/>
      <c r="IBI65"/>
      <c r="IBJ65"/>
      <c r="IBK65"/>
      <c r="IBL65"/>
      <c r="IBM65"/>
      <c r="IBN65"/>
      <c r="IBO65"/>
      <c r="IBP65"/>
      <c r="IBQ65"/>
      <c r="IBR65"/>
      <c r="IBS65"/>
      <c r="IBT65"/>
      <c r="IBU65"/>
      <c r="IBV65"/>
      <c r="IBW65"/>
      <c r="IBX65"/>
      <c r="IBY65"/>
      <c r="IBZ65"/>
      <c r="ICA65"/>
      <c r="ICB65"/>
      <c r="ICC65"/>
      <c r="ICD65"/>
      <c r="ICE65"/>
      <c r="ICF65"/>
      <c r="ICG65"/>
      <c r="ICH65"/>
      <c r="ICI65"/>
      <c r="ICJ65"/>
      <c r="ICK65"/>
      <c r="ICL65"/>
      <c r="ICM65"/>
      <c r="ICN65"/>
      <c r="ICO65"/>
      <c r="ICP65"/>
      <c r="ICQ65"/>
      <c r="ICR65"/>
      <c r="ICS65"/>
      <c r="ICT65"/>
      <c r="ICU65"/>
      <c r="ICV65"/>
      <c r="ICW65"/>
      <c r="ICX65"/>
      <c r="ICY65"/>
      <c r="ICZ65"/>
      <c r="IDA65"/>
      <c r="IDB65"/>
      <c r="IDC65"/>
      <c r="IDD65"/>
      <c r="IDE65"/>
      <c r="IDF65"/>
      <c r="IDG65"/>
      <c r="IDH65"/>
      <c r="IDI65"/>
      <c r="IDJ65"/>
      <c r="IDK65"/>
      <c r="IDL65"/>
      <c r="IDM65"/>
      <c r="IDN65"/>
      <c r="IDO65"/>
      <c r="IDP65"/>
      <c r="IDQ65"/>
      <c r="IDR65"/>
      <c r="IDS65"/>
      <c r="IDT65"/>
      <c r="IDU65"/>
      <c r="IDV65"/>
      <c r="IDW65"/>
      <c r="IDX65"/>
      <c r="IDY65"/>
      <c r="IDZ65"/>
      <c r="IEA65"/>
      <c r="IEB65"/>
      <c r="IEC65"/>
      <c r="IED65"/>
      <c r="IEE65"/>
      <c r="IEF65"/>
      <c r="IEG65"/>
      <c r="IEH65"/>
      <c r="IEI65"/>
      <c r="IEJ65"/>
      <c r="IEK65"/>
      <c r="IEL65"/>
      <c r="IEM65"/>
      <c r="IEN65"/>
      <c r="IEO65"/>
      <c r="IEP65"/>
      <c r="IEQ65"/>
      <c r="IER65"/>
      <c r="IES65"/>
      <c r="IET65"/>
      <c r="IEU65"/>
      <c r="IEV65"/>
      <c r="IEW65"/>
      <c r="IEX65"/>
      <c r="IEY65"/>
      <c r="IEZ65"/>
      <c r="IFA65"/>
      <c r="IFB65"/>
      <c r="IFC65"/>
      <c r="IFD65"/>
      <c r="IFE65"/>
      <c r="IFF65"/>
      <c r="IFG65"/>
      <c r="IFH65"/>
      <c r="IFI65"/>
      <c r="IFJ65"/>
      <c r="IFK65"/>
      <c r="IFL65"/>
      <c r="IFM65"/>
      <c r="IFN65"/>
      <c r="IFO65"/>
      <c r="IFP65"/>
      <c r="IFQ65"/>
      <c r="IFR65"/>
      <c r="IFS65"/>
      <c r="IFT65"/>
      <c r="IFU65"/>
      <c r="IFV65"/>
      <c r="IFW65"/>
      <c r="IFX65"/>
      <c r="IFY65"/>
      <c r="IFZ65"/>
      <c r="IGA65"/>
      <c r="IGB65"/>
      <c r="IGC65"/>
      <c r="IGD65"/>
      <c r="IGE65"/>
      <c r="IGF65"/>
      <c r="IGG65"/>
      <c r="IGH65"/>
      <c r="IGI65"/>
      <c r="IGJ65"/>
      <c r="IGK65"/>
      <c r="IGL65"/>
      <c r="IGM65"/>
      <c r="IGN65"/>
      <c r="IGO65"/>
      <c r="IGP65"/>
      <c r="IGQ65"/>
      <c r="IGR65"/>
      <c r="IGS65"/>
      <c r="IGT65"/>
      <c r="IGU65"/>
      <c r="IGV65"/>
      <c r="IGW65"/>
      <c r="IGX65"/>
      <c r="IGY65"/>
      <c r="IGZ65"/>
      <c r="IHA65"/>
      <c r="IHB65"/>
      <c r="IHC65"/>
      <c r="IHD65"/>
      <c r="IHE65"/>
      <c r="IHF65"/>
      <c r="IHG65"/>
      <c r="IHH65"/>
      <c r="IHI65"/>
      <c r="IHJ65"/>
      <c r="IHK65"/>
      <c r="IHL65"/>
      <c r="IHM65"/>
      <c r="IHN65"/>
      <c r="IHO65"/>
      <c r="IHP65"/>
      <c r="IHQ65"/>
      <c r="IHR65"/>
      <c r="IHS65"/>
      <c r="IHT65"/>
      <c r="IHU65"/>
      <c r="IHV65"/>
      <c r="IHW65"/>
      <c r="IHX65"/>
      <c r="IHY65"/>
      <c r="IHZ65"/>
      <c r="IIA65"/>
      <c r="IIB65"/>
      <c r="IIC65"/>
      <c r="IID65"/>
      <c r="IIE65"/>
      <c r="IIF65"/>
      <c r="IIG65"/>
      <c r="IIH65"/>
      <c r="III65"/>
      <c r="IIJ65"/>
      <c r="IIK65"/>
      <c r="IIL65"/>
      <c r="IIM65"/>
      <c r="IIN65"/>
      <c r="IIO65"/>
      <c r="IIP65"/>
      <c r="IIQ65"/>
      <c r="IIR65"/>
      <c r="IIS65"/>
      <c r="IIT65"/>
      <c r="IIU65"/>
      <c r="IIV65"/>
      <c r="IIW65"/>
      <c r="IIX65"/>
      <c r="IIY65"/>
      <c r="IIZ65"/>
      <c r="IJA65"/>
      <c r="IJB65"/>
      <c r="IJC65"/>
      <c r="IJD65"/>
      <c r="IJE65"/>
      <c r="IJF65"/>
      <c r="IJG65"/>
      <c r="IJH65"/>
      <c r="IJI65"/>
      <c r="IJJ65"/>
      <c r="IJK65"/>
      <c r="IJL65"/>
      <c r="IJM65"/>
      <c r="IJN65"/>
      <c r="IJO65"/>
      <c r="IJP65"/>
      <c r="IJQ65"/>
      <c r="IJR65"/>
      <c r="IJS65"/>
      <c r="IJT65"/>
      <c r="IJU65"/>
      <c r="IJV65"/>
      <c r="IJW65"/>
      <c r="IJX65"/>
      <c r="IJY65"/>
      <c r="IJZ65"/>
      <c r="IKA65"/>
      <c r="IKB65"/>
      <c r="IKC65"/>
      <c r="IKD65"/>
      <c r="IKE65"/>
      <c r="IKF65"/>
      <c r="IKG65"/>
      <c r="IKH65"/>
      <c r="IKI65"/>
      <c r="IKJ65"/>
      <c r="IKK65"/>
      <c r="IKL65"/>
      <c r="IKM65"/>
      <c r="IKN65"/>
      <c r="IKO65"/>
      <c r="IKP65"/>
      <c r="IKQ65"/>
      <c r="IKR65"/>
      <c r="IKS65"/>
      <c r="IKT65"/>
      <c r="IKU65"/>
      <c r="IKV65"/>
      <c r="IKW65"/>
      <c r="IKX65"/>
      <c r="IKY65"/>
      <c r="IKZ65"/>
      <c r="ILA65"/>
      <c r="ILB65"/>
      <c r="ILC65"/>
      <c r="ILD65"/>
      <c r="ILE65"/>
      <c r="ILF65"/>
      <c r="ILG65"/>
      <c r="ILH65"/>
      <c r="ILI65"/>
      <c r="ILJ65"/>
      <c r="ILK65"/>
      <c r="ILL65"/>
      <c r="ILM65"/>
      <c r="ILN65"/>
      <c r="ILO65"/>
      <c r="ILP65"/>
      <c r="ILQ65"/>
      <c r="ILR65"/>
      <c r="ILS65"/>
      <c r="ILT65"/>
      <c r="ILU65"/>
      <c r="ILV65"/>
      <c r="ILW65"/>
      <c r="ILX65"/>
      <c r="ILY65"/>
      <c r="ILZ65"/>
      <c r="IMA65"/>
      <c r="IMB65"/>
      <c r="IMC65"/>
      <c r="IMD65"/>
      <c r="IME65"/>
      <c r="IMF65"/>
      <c r="IMG65"/>
      <c r="IMH65"/>
      <c r="IMI65"/>
      <c r="IMJ65"/>
      <c r="IMK65"/>
      <c r="IML65"/>
      <c r="IMM65"/>
      <c r="IMN65"/>
      <c r="IMO65"/>
      <c r="IMP65"/>
      <c r="IMQ65"/>
      <c r="IMR65"/>
      <c r="IMS65"/>
      <c r="IMT65"/>
      <c r="IMU65"/>
      <c r="IMV65"/>
      <c r="IMW65"/>
      <c r="IMX65"/>
      <c r="IMY65"/>
      <c r="IMZ65"/>
      <c r="INA65"/>
      <c r="INB65"/>
      <c r="INC65"/>
      <c r="IND65"/>
      <c r="INE65"/>
      <c r="INF65"/>
      <c r="ING65"/>
      <c r="INH65"/>
      <c r="INI65"/>
      <c r="INJ65"/>
      <c r="INK65"/>
      <c r="INL65"/>
      <c r="INM65"/>
      <c r="INN65"/>
      <c r="INO65"/>
      <c r="INP65"/>
      <c r="INQ65"/>
      <c r="INR65"/>
      <c r="INS65"/>
      <c r="INT65"/>
      <c r="INU65"/>
      <c r="INV65"/>
      <c r="INW65"/>
      <c r="INX65"/>
      <c r="INY65"/>
      <c r="INZ65"/>
      <c r="IOA65"/>
      <c r="IOB65"/>
      <c r="IOC65"/>
      <c r="IOD65"/>
      <c r="IOE65"/>
      <c r="IOF65"/>
      <c r="IOG65"/>
      <c r="IOH65"/>
      <c r="IOI65"/>
      <c r="IOJ65"/>
      <c r="IOK65"/>
      <c r="IOL65"/>
      <c r="IOM65"/>
      <c r="ION65"/>
      <c r="IOO65"/>
      <c r="IOP65"/>
      <c r="IOQ65"/>
      <c r="IOR65"/>
      <c r="IOS65"/>
      <c r="IOT65"/>
      <c r="IOU65"/>
      <c r="IOV65"/>
      <c r="IOW65"/>
      <c r="IOX65"/>
      <c r="IOY65"/>
      <c r="IOZ65"/>
      <c r="IPA65"/>
      <c r="IPB65"/>
      <c r="IPC65"/>
      <c r="IPD65"/>
      <c r="IPE65"/>
      <c r="IPF65"/>
      <c r="IPG65"/>
      <c r="IPH65"/>
      <c r="IPI65"/>
      <c r="IPJ65"/>
      <c r="IPK65"/>
      <c r="IPL65"/>
      <c r="IPM65"/>
      <c r="IPN65"/>
      <c r="IPO65"/>
      <c r="IPP65"/>
      <c r="IPQ65"/>
      <c r="IPR65"/>
      <c r="IPS65"/>
      <c r="IPT65"/>
      <c r="IPU65"/>
      <c r="IPV65"/>
      <c r="IPW65"/>
      <c r="IPX65"/>
      <c r="IPY65"/>
      <c r="IPZ65"/>
      <c r="IQA65"/>
      <c r="IQB65"/>
      <c r="IQC65"/>
      <c r="IQD65"/>
      <c r="IQE65"/>
      <c r="IQF65"/>
      <c r="IQG65"/>
      <c r="IQH65"/>
      <c r="IQI65"/>
      <c r="IQJ65"/>
      <c r="IQK65"/>
      <c r="IQL65"/>
      <c r="IQM65"/>
      <c r="IQN65"/>
      <c r="IQO65"/>
      <c r="IQP65"/>
      <c r="IQQ65"/>
      <c r="IQR65"/>
      <c r="IQS65"/>
      <c r="IQT65"/>
      <c r="IQU65"/>
      <c r="IQV65"/>
      <c r="IQW65"/>
      <c r="IQX65"/>
      <c r="IQY65"/>
      <c r="IQZ65"/>
      <c r="IRA65"/>
      <c r="IRB65"/>
      <c r="IRC65"/>
      <c r="IRD65"/>
      <c r="IRE65"/>
      <c r="IRF65"/>
      <c r="IRG65"/>
      <c r="IRH65"/>
      <c r="IRI65"/>
      <c r="IRJ65"/>
      <c r="IRK65"/>
      <c r="IRL65"/>
      <c r="IRM65"/>
      <c r="IRN65"/>
      <c r="IRO65"/>
      <c r="IRP65"/>
      <c r="IRQ65"/>
      <c r="IRR65"/>
      <c r="IRS65"/>
      <c r="IRT65"/>
      <c r="IRU65"/>
      <c r="IRV65"/>
      <c r="IRW65"/>
      <c r="IRX65"/>
      <c r="IRY65"/>
      <c r="IRZ65"/>
      <c r="ISA65"/>
      <c r="ISB65"/>
      <c r="ISC65"/>
      <c r="ISD65"/>
      <c r="ISE65"/>
      <c r="ISF65"/>
      <c r="ISG65"/>
      <c r="ISH65"/>
      <c r="ISI65"/>
      <c r="ISJ65"/>
      <c r="ISK65"/>
      <c r="ISL65"/>
      <c r="ISM65"/>
      <c r="ISN65"/>
      <c r="ISO65"/>
      <c r="ISP65"/>
      <c r="ISQ65"/>
      <c r="ISR65"/>
      <c r="ISS65"/>
      <c r="IST65"/>
      <c r="ISU65"/>
      <c r="ISV65"/>
      <c r="ISW65"/>
      <c r="ISX65"/>
      <c r="ISY65"/>
      <c r="ISZ65"/>
      <c r="ITA65"/>
      <c r="ITB65"/>
      <c r="ITC65"/>
      <c r="ITD65"/>
      <c r="ITE65"/>
      <c r="ITF65"/>
      <c r="ITG65"/>
      <c r="ITH65"/>
      <c r="ITI65"/>
      <c r="ITJ65"/>
      <c r="ITK65"/>
      <c r="ITL65"/>
      <c r="ITM65"/>
      <c r="ITN65"/>
      <c r="ITO65"/>
      <c r="ITP65"/>
      <c r="ITQ65"/>
      <c r="ITR65"/>
      <c r="ITS65"/>
      <c r="ITT65"/>
      <c r="ITU65"/>
      <c r="ITV65"/>
      <c r="ITW65"/>
      <c r="ITX65"/>
      <c r="ITY65"/>
      <c r="ITZ65"/>
      <c r="IUA65"/>
      <c r="IUB65"/>
      <c r="IUC65"/>
      <c r="IUD65"/>
      <c r="IUE65"/>
      <c r="IUF65"/>
      <c r="IUG65"/>
      <c r="IUH65"/>
      <c r="IUI65"/>
      <c r="IUJ65"/>
      <c r="IUK65"/>
      <c r="IUL65"/>
      <c r="IUM65"/>
      <c r="IUN65"/>
      <c r="IUO65"/>
      <c r="IUP65"/>
      <c r="IUQ65"/>
      <c r="IUR65"/>
      <c r="IUS65"/>
      <c r="IUT65"/>
      <c r="IUU65"/>
      <c r="IUV65"/>
      <c r="IUW65"/>
      <c r="IUX65"/>
      <c r="IUY65"/>
      <c r="IUZ65"/>
      <c r="IVA65"/>
      <c r="IVB65"/>
      <c r="IVC65"/>
      <c r="IVD65"/>
      <c r="IVE65"/>
      <c r="IVF65"/>
      <c r="IVG65"/>
      <c r="IVH65"/>
      <c r="IVI65"/>
      <c r="IVJ65"/>
      <c r="IVK65"/>
      <c r="IVL65"/>
      <c r="IVM65"/>
      <c r="IVN65"/>
      <c r="IVO65"/>
      <c r="IVP65"/>
      <c r="IVQ65"/>
      <c r="IVR65"/>
      <c r="IVS65"/>
      <c r="IVT65"/>
      <c r="IVU65"/>
      <c r="IVV65"/>
      <c r="IVW65"/>
      <c r="IVX65"/>
      <c r="IVY65"/>
      <c r="IVZ65"/>
      <c r="IWA65"/>
      <c r="IWB65"/>
      <c r="IWC65"/>
      <c r="IWD65"/>
      <c r="IWE65"/>
      <c r="IWF65"/>
      <c r="IWG65"/>
      <c r="IWH65"/>
      <c r="IWI65"/>
      <c r="IWJ65"/>
      <c r="IWK65"/>
      <c r="IWL65"/>
      <c r="IWM65"/>
      <c r="IWN65"/>
      <c r="IWO65"/>
      <c r="IWP65"/>
      <c r="IWQ65"/>
      <c r="IWR65"/>
      <c r="IWS65"/>
      <c r="IWT65"/>
      <c r="IWU65"/>
      <c r="IWV65"/>
      <c r="IWW65"/>
      <c r="IWX65"/>
      <c r="IWY65"/>
      <c r="IWZ65"/>
      <c r="IXA65"/>
      <c r="IXB65"/>
      <c r="IXC65"/>
      <c r="IXD65"/>
      <c r="IXE65"/>
      <c r="IXF65"/>
      <c r="IXG65"/>
      <c r="IXH65"/>
      <c r="IXI65"/>
      <c r="IXJ65"/>
      <c r="IXK65"/>
      <c r="IXL65"/>
      <c r="IXM65"/>
      <c r="IXN65"/>
      <c r="IXO65"/>
      <c r="IXP65"/>
      <c r="IXQ65"/>
      <c r="IXR65"/>
      <c r="IXS65"/>
      <c r="IXT65"/>
      <c r="IXU65"/>
      <c r="IXV65"/>
      <c r="IXW65"/>
      <c r="IXX65"/>
      <c r="IXY65"/>
      <c r="IXZ65"/>
      <c r="IYA65"/>
      <c r="IYB65"/>
      <c r="IYC65"/>
      <c r="IYD65"/>
      <c r="IYE65"/>
      <c r="IYF65"/>
      <c r="IYG65"/>
      <c r="IYH65"/>
      <c r="IYI65"/>
      <c r="IYJ65"/>
      <c r="IYK65"/>
      <c r="IYL65"/>
      <c r="IYM65"/>
      <c r="IYN65"/>
      <c r="IYO65"/>
      <c r="IYP65"/>
      <c r="IYQ65"/>
      <c r="IYR65"/>
      <c r="IYS65"/>
      <c r="IYT65"/>
      <c r="IYU65"/>
      <c r="IYV65"/>
      <c r="IYW65"/>
      <c r="IYX65"/>
      <c r="IYY65"/>
      <c r="IYZ65"/>
      <c r="IZA65"/>
      <c r="IZB65"/>
      <c r="IZC65"/>
      <c r="IZD65"/>
      <c r="IZE65"/>
      <c r="IZF65"/>
      <c r="IZG65"/>
      <c r="IZH65"/>
      <c r="IZI65"/>
      <c r="IZJ65"/>
      <c r="IZK65"/>
      <c r="IZL65"/>
      <c r="IZM65"/>
      <c r="IZN65"/>
      <c r="IZO65"/>
      <c r="IZP65"/>
      <c r="IZQ65"/>
      <c r="IZR65"/>
      <c r="IZS65"/>
      <c r="IZT65"/>
      <c r="IZU65"/>
      <c r="IZV65"/>
      <c r="IZW65"/>
      <c r="IZX65"/>
      <c r="IZY65"/>
      <c r="IZZ65"/>
      <c r="JAA65"/>
      <c r="JAB65"/>
      <c r="JAC65"/>
      <c r="JAD65"/>
      <c r="JAE65"/>
      <c r="JAF65"/>
      <c r="JAG65"/>
      <c r="JAH65"/>
      <c r="JAI65"/>
      <c r="JAJ65"/>
      <c r="JAK65"/>
      <c r="JAL65"/>
      <c r="JAM65"/>
      <c r="JAN65"/>
      <c r="JAO65"/>
      <c r="JAP65"/>
      <c r="JAQ65"/>
      <c r="JAR65"/>
      <c r="JAS65"/>
      <c r="JAT65"/>
      <c r="JAU65"/>
      <c r="JAV65"/>
      <c r="JAW65"/>
      <c r="JAX65"/>
      <c r="JAY65"/>
      <c r="JAZ65"/>
      <c r="JBA65"/>
      <c r="JBB65"/>
      <c r="JBC65"/>
      <c r="JBD65"/>
      <c r="JBE65"/>
      <c r="JBF65"/>
      <c r="JBG65"/>
      <c r="JBH65"/>
      <c r="JBI65"/>
      <c r="JBJ65"/>
      <c r="JBK65"/>
      <c r="JBL65"/>
      <c r="JBM65"/>
      <c r="JBN65"/>
      <c r="JBO65"/>
      <c r="JBP65"/>
      <c r="JBQ65"/>
      <c r="JBR65"/>
      <c r="JBS65"/>
      <c r="JBT65"/>
      <c r="JBU65"/>
      <c r="JBV65"/>
      <c r="JBW65"/>
      <c r="JBX65"/>
      <c r="JBY65"/>
      <c r="JBZ65"/>
      <c r="JCA65"/>
      <c r="JCB65"/>
      <c r="JCC65"/>
      <c r="JCD65"/>
      <c r="JCE65"/>
      <c r="JCF65"/>
      <c r="JCG65"/>
      <c r="JCH65"/>
      <c r="JCI65"/>
      <c r="JCJ65"/>
      <c r="JCK65"/>
      <c r="JCL65"/>
      <c r="JCM65"/>
      <c r="JCN65"/>
      <c r="JCO65"/>
      <c r="JCP65"/>
      <c r="JCQ65"/>
      <c r="JCR65"/>
      <c r="JCS65"/>
      <c r="JCT65"/>
      <c r="JCU65"/>
      <c r="JCV65"/>
      <c r="JCW65"/>
      <c r="JCX65"/>
      <c r="JCY65"/>
      <c r="JCZ65"/>
      <c r="JDA65"/>
      <c r="JDB65"/>
      <c r="JDC65"/>
      <c r="JDD65"/>
      <c r="JDE65"/>
      <c r="JDF65"/>
      <c r="JDG65"/>
      <c r="JDH65"/>
      <c r="JDI65"/>
      <c r="JDJ65"/>
      <c r="JDK65"/>
      <c r="JDL65"/>
      <c r="JDM65"/>
      <c r="JDN65"/>
      <c r="JDO65"/>
      <c r="JDP65"/>
      <c r="JDQ65"/>
      <c r="JDR65"/>
      <c r="JDS65"/>
      <c r="JDT65"/>
      <c r="JDU65"/>
      <c r="JDV65"/>
      <c r="JDW65"/>
      <c r="JDX65"/>
      <c r="JDY65"/>
      <c r="JDZ65"/>
      <c r="JEA65"/>
      <c r="JEB65"/>
      <c r="JEC65"/>
      <c r="JED65"/>
      <c r="JEE65"/>
      <c r="JEF65"/>
      <c r="JEG65"/>
      <c r="JEH65"/>
      <c r="JEI65"/>
      <c r="JEJ65"/>
      <c r="JEK65"/>
      <c r="JEL65"/>
      <c r="JEM65"/>
      <c r="JEN65"/>
      <c r="JEO65"/>
      <c r="JEP65"/>
      <c r="JEQ65"/>
      <c r="JER65"/>
      <c r="JES65"/>
      <c r="JET65"/>
      <c r="JEU65"/>
      <c r="JEV65"/>
      <c r="JEW65"/>
      <c r="JEX65"/>
      <c r="JEY65"/>
      <c r="JEZ65"/>
      <c r="JFA65"/>
      <c r="JFB65"/>
      <c r="JFC65"/>
      <c r="JFD65"/>
      <c r="JFE65"/>
      <c r="JFF65"/>
      <c r="JFG65"/>
      <c r="JFH65"/>
      <c r="JFI65"/>
      <c r="JFJ65"/>
      <c r="JFK65"/>
      <c r="JFL65"/>
      <c r="JFM65"/>
      <c r="JFN65"/>
      <c r="JFO65"/>
      <c r="JFP65"/>
      <c r="JFQ65"/>
      <c r="JFR65"/>
      <c r="JFS65"/>
      <c r="JFT65"/>
      <c r="JFU65"/>
      <c r="JFV65"/>
      <c r="JFW65"/>
      <c r="JFX65"/>
      <c r="JFY65"/>
      <c r="JFZ65"/>
      <c r="JGA65"/>
      <c r="JGB65"/>
      <c r="JGC65"/>
      <c r="JGD65"/>
      <c r="JGE65"/>
      <c r="JGF65"/>
      <c r="JGG65"/>
      <c r="JGH65"/>
      <c r="JGI65"/>
      <c r="JGJ65"/>
      <c r="JGK65"/>
      <c r="JGL65"/>
      <c r="JGM65"/>
      <c r="JGN65"/>
      <c r="JGO65"/>
      <c r="JGP65"/>
      <c r="JGQ65"/>
      <c r="JGR65"/>
      <c r="JGS65"/>
      <c r="JGT65"/>
      <c r="JGU65"/>
      <c r="JGV65"/>
      <c r="JGW65"/>
      <c r="JGX65"/>
      <c r="JGY65"/>
      <c r="JGZ65"/>
      <c r="JHA65"/>
      <c r="JHB65"/>
      <c r="JHC65"/>
      <c r="JHD65"/>
      <c r="JHE65"/>
      <c r="JHF65"/>
      <c r="JHG65"/>
      <c r="JHH65"/>
      <c r="JHI65"/>
      <c r="JHJ65"/>
      <c r="JHK65"/>
      <c r="JHL65"/>
      <c r="JHM65"/>
      <c r="JHN65"/>
      <c r="JHO65"/>
      <c r="JHP65"/>
      <c r="JHQ65"/>
      <c r="JHR65"/>
      <c r="JHS65"/>
      <c r="JHT65"/>
      <c r="JHU65"/>
      <c r="JHV65"/>
      <c r="JHW65"/>
      <c r="JHX65"/>
      <c r="JHY65"/>
      <c r="JHZ65"/>
      <c r="JIA65"/>
      <c r="JIB65"/>
      <c r="JIC65"/>
      <c r="JID65"/>
      <c r="JIE65"/>
      <c r="JIF65"/>
      <c r="JIG65"/>
      <c r="JIH65"/>
      <c r="JII65"/>
      <c r="JIJ65"/>
      <c r="JIK65"/>
      <c r="JIL65"/>
      <c r="JIM65"/>
      <c r="JIN65"/>
      <c r="JIO65"/>
      <c r="JIP65"/>
      <c r="JIQ65"/>
      <c r="JIR65"/>
      <c r="JIS65"/>
      <c r="JIT65"/>
      <c r="JIU65"/>
      <c r="JIV65"/>
      <c r="JIW65"/>
      <c r="JIX65"/>
      <c r="JIY65"/>
      <c r="JIZ65"/>
      <c r="JJA65"/>
      <c r="JJB65"/>
      <c r="JJC65"/>
      <c r="JJD65"/>
      <c r="JJE65"/>
      <c r="JJF65"/>
      <c r="JJG65"/>
      <c r="JJH65"/>
      <c r="JJI65"/>
      <c r="JJJ65"/>
      <c r="JJK65"/>
      <c r="JJL65"/>
      <c r="JJM65"/>
      <c r="JJN65"/>
      <c r="JJO65"/>
      <c r="JJP65"/>
      <c r="JJQ65"/>
      <c r="JJR65"/>
      <c r="JJS65"/>
      <c r="JJT65"/>
      <c r="JJU65"/>
      <c r="JJV65"/>
      <c r="JJW65"/>
      <c r="JJX65"/>
      <c r="JJY65"/>
      <c r="JJZ65"/>
      <c r="JKA65"/>
      <c r="JKB65"/>
      <c r="JKC65"/>
      <c r="JKD65"/>
      <c r="JKE65"/>
      <c r="JKF65"/>
      <c r="JKG65"/>
      <c r="JKH65"/>
      <c r="JKI65"/>
      <c r="JKJ65"/>
      <c r="JKK65"/>
      <c r="JKL65"/>
      <c r="JKM65"/>
      <c r="JKN65"/>
      <c r="JKO65"/>
      <c r="JKP65"/>
      <c r="JKQ65"/>
      <c r="JKR65"/>
      <c r="JKS65"/>
      <c r="JKT65"/>
      <c r="JKU65"/>
      <c r="JKV65"/>
      <c r="JKW65"/>
      <c r="JKX65"/>
      <c r="JKY65"/>
      <c r="JKZ65"/>
      <c r="JLA65"/>
      <c r="JLB65"/>
      <c r="JLC65"/>
      <c r="JLD65"/>
      <c r="JLE65"/>
      <c r="JLF65"/>
      <c r="JLG65"/>
      <c r="JLH65"/>
      <c r="JLI65"/>
      <c r="JLJ65"/>
      <c r="JLK65"/>
      <c r="JLL65"/>
      <c r="JLM65"/>
      <c r="JLN65"/>
      <c r="JLO65"/>
      <c r="JLP65"/>
      <c r="JLQ65"/>
      <c r="JLR65"/>
      <c r="JLS65"/>
      <c r="JLT65"/>
      <c r="JLU65"/>
      <c r="JLV65"/>
      <c r="JLW65"/>
      <c r="JLX65"/>
      <c r="JLY65"/>
      <c r="JLZ65"/>
      <c r="JMA65"/>
      <c r="JMB65"/>
      <c r="JMC65"/>
      <c r="JMD65"/>
      <c r="JME65"/>
      <c r="JMF65"/>
      <c r="JMG65"/>
      <c r="JMH65"/>
      <c r="JMI65"/>
      <c r="JMJ65"/>
      <c r="JMK65"/>
      <c r="JML65"/>
      <c r="JMM65"/>
      <c r="JMN65"/>
      <c r="JMO65"/>
      <c r="JMP65"/>
      <c r="JMQ65"/>
      <c r="JMR65"/>
      <c r="JMS65"/>
      <c r="JMT65"/>
      <c r="JMU65"/>
      <c r="JMV65"/>
      <c r="JMW65"/>
      <c r="JMX65"/>
      <c r="JMY65"/>
      <c r="JMZ65"/>
      <c r="JNA65"/>
      <c r="JNB65"/>
      <c r="JNC65"/>
      <c r="JND65"/>
      <c r="JNE65"/>
      <c r="JNF65"/>
      <c r="JNG65"/>
      <c r="JNH65"/>
      <c r="JNI65"/>
      <c r="JNJ65"/>
      <c r="JNK65"/>
      <c r="JNL65"/>
      <c r="JNM65"/>
      <c r="JNN65"/>
      <c r="JNO65"/>
      <c r="JNP65"/>
      <c r="JNQ65"/>
      <c r="JNR65"/>
      <c r="JNS65"/>
      <c r="JNT65"/>
      <c r="JNU65"/>
      <c r="JNV65"/>
      <c r="JNW65"/>
      <c r="JNX65"/>
      <c r="JNY65"/>
      <c r="JNZ65"/>
      <c r="JOA65"/>
      <c r="JOB65"/>
      <c r="JOC65"/>
      <c r="JOD65"/>
      <c r="JOE65"/>
      <c r="JOF65"/>
      <c r="JOG65"/>
      <c r="JOH65"/>
      <c r="JOI65"/>
      <c r="JOJ65"/>
      <c r="JOK65"/>
      <c r="JOL65"/>
      <c r="JOM65"/>
      <c r="JON65"/>
      <c r="JOO65"/>
      <c r="JOP65"/>
      <c r="JOQ65"/>
      <c r="JOR65"/>
      <c r="JOS65"/>
      <c r="JOT65"/>
      <c r="JOU65"/>
      <c r="JOV65"/>
      <c r="JOW65"/>
      <c r="JOX65"/>
      <c r="JOY65"/>
      <c r="JOZ65"/>
      <c r="JPA65"/>
      <c r="JPB65"/>
      <c r="JPC65"/>
      <c r="JPD65"/>
      <c r="JPE65"/>
      <c r="JPF65"/>
      <c r="JPG65"/>
      <c r="JPH65"/>
      <c r="JPI65"/>
      <c r="JPJ65"/>
      <c r="JPK65"/>
      <c r="JPL65"/>
      <c r="JPM65"/>
      <c r="JPN65"/>
      <c r="JPO65"/>
      <c r="JPP65"/>
      <c r="JPQ65"/>
      <c r="JPR65"/>
      <c r="JPS65"/>
      <c r="JPT65"/>
      <c r="JPU65"/>
      <c r="JPV65"/>
      <c r="JPW65"/>
      <c r="JPX65"/>
      <c r="JPY65"/>
      <c r="JPZ65"/>
      <c r="JQA65"/>
      <c r="JQB65"/>
      <c r="JQC65"/>
      <c r="JQD65"/>
      <c r="JQE65"/>
      <c r="JQF65"/>
      <c r="JQG65"/>
      <c r="JQH65"/>
      <c r="JQI65"/>
      <c r="JQJ65"/>
      <c r="JQK65"/>
      <c r="JQL65"/>
      <c r="JQM65"/>
      <c r="JQN65"/>
      <c r="JQO65"/>
      <c r="JQP65"/>
      <c r="JQQ65"/>
      <c r="JQR65"/>
      <c r="JQS65"/>
      <c r="JQT65"/>
      <c r="JQU65"/>
      <c r="JQV65"/>
      <c r="JQW65"/>
      <c r="JQX65"/>
      <c r="JQY65"/>
      <c r="JQZ65"/>
      <c r="JRA65"/>
      <c r="JRB65"/>
      <c r="JRC65"/>
      <c r="JRD65"/>
      <c r="JRE65"/>
      <c r="JRF65"/>
      <c r="JRG65"/>
      <c r="JRH65"/>
      <c r="JRI65"/>
      <c r="JRJ65"/>
      <c r="JRK65"/>
      <c r="JRL65"/>
      <c r="JRM65"/>
      <c r="JRN65"/>
      <c r="JRO65"/>
      <c r="JRP65"/>
      <c r="JRQ65"/>
      <c r="JRR65"/>
      <c r="JRS65"/>
      <c r="JRT65"/>
      <c r="JRU65"/>
      <c r="JRV65"/>
      <c r="JRW65"/>
      <c r="JRX65"/>
      <c r="JRY65"/>
      <c r="JRZ65"/>
      <c r="JSA65"/>
      <c r="JSB65"/>
      <c r="JSC65"/>
      <c r="JSD65"/>
      <c r="JSE65"/>
      <c r="JSF65"/>
      <c r="JSG65"/>
      <c r="JSH65"/>
      <c r="JSI65"/>
      <c r="JSJ65"/>
      <c r="JSK65"/>
      <c r="JSL65"/>
      <c r="JSM65"/>
      <c r="JSN65"/>
      <c r="JSO65"/>
      <c r="JSP65"/>
      <c r="JSQ65"/>
      <c r="JSR65"/>
      <c r="JSS65"/>
      <c r="JST65"/>
      <c r="JSU65"/>
      <c r="JSV65"/>
      <c r="JSW65"/>
      <c r="JSX65"/>
      <c r="JSY65"/>
      <c r="JSZ65"/>
      <c r="JTA65"/>
      <c r="JTB65"/>
      <c r="JTC65"/>
      <c r="JTD65"/>
      <c r="JTE65"/>
      <c r="JTF65"/>
      <c r="JTG65"/>
      <c r="JTH65"/>
      <c r="JTI65"/>
      <c r="JTJ65"/>
      <c r="JTK65"/>
      <c r="JTL65"/>
      <c r="JTM65"/>
      <c r="JTN65"/>
      <c r="JTO65"/>
      <c r="JTP65"/>
      <c r="JTQ65"/>
      <c r="JTR65"/>
      <c r="JTS65"/>
      <c r="JTT65"/>
      <c r="JTU65"/>
      <c r="JTV65"/>
      <c r="JTW65"/>
      <c r="JTX65"/>
      <c r="JTY65"/>
      <c r="JTZ65"/>
      <c r="JUA65"/>
      <c r="JUB65"/>
      <c r="JUC65"/>
      <c r="JUD65"/>
      <c r="JUE65"/>
      <c r="JUF65"/>
      <c r="JUG65"/>
      <c r="JUH65"/>
      <c r="JUI65"/>
      <c r="JUJ65"/>
      <c r="JUK65"/>
      <c r="JUL65"/>
      <c r="JUM65"/>
      <c r="JUN65"/>
      <c r="JUO65"/>
      <c r="JUP65"/>
      <c r="JUQ65"/>
      <c r="JUR65"/>
      <c r="JUS65"/>
      <c r="JUT65"/>
      <c r="JUU65"/>
      <c r="JUV65"/>
      <c r="JUW65"/>
      <c r="JUX65"/>
      <c r="JUY65"/>
      <c r="JUZ65"/>
      <c r="JVA65"/>
      <c r="JVB65"/>
      <c r="JVC65"/>
      <c r="JVD65"/>
      <c r="JVE65"/>
      <c r="JVF65"/>
      <c r="JVG65"/>
      <c r="JVH65"/>
      <c r="JVI65"/>
      <c r="JVJ65"/>
      <c r="JVK65"/>
      <c r="JVL65"/>
      <c r="JVM65"/>
      <c r="JVN65"/>
      <c r="JVO65"/>
      <c r="JVP65"/>
      <c r="JVQ65"/>
      <c r="JVR65"/>
      <c r="JVS65"/>
      <c r="JVT65"/>
      <c r="JVU65"/>
      <c r="JVV65"/>
      <c r="JVW65"/>
      <c r="JVX65"/>
      <c r="JVY65"/>
      <c r="JVZ65"/>
      <c r="JWA65"/>
      <c r="JWB65"/>
      <c r="JWC65"/>
      <c r="JWD65"/>
      <c r="JWE65"/>
      <c r="JWF65"/>
      <c r="JWG65"/>
      <c r="JWH65"/>
      <c r="JWI65"/>
      <c r="JWJ65"/>
      <c r="JWK65"/>
      <c r="JWL65"/>
      <c r="JWM65"/>
      <c r="JWN65"/>
      <c r="JWO65"/>
      <c r="JWP65"/>
      <c r="JWQ65"/>
      <c r="JWR65"/>
      <c r="JWS65"/>
      <c r="JWT65"/>
      <c r="JWU65"/>
      <c r="JWV65"/>
      <c r="JWW65"/>
      <c r="JWX65"/>
      <c r="JWY65"/>
      <c r="JWZ65"/>
      <c r="JXA65"/>
      <c r="JXB65"/>
      <c r="JXC65"/>
      <c r="JXD65"/>
      <c r="JXE65"/>
      <c r="JXF65"/>
      <c r="JXG65"/>
      <c r="JXH65"/>
      <c r="JXI65"/>
      <c r="JXJ65"/>
      <c r="JXK65"/>
      <c r="JXL65"/>
      <c r="JXM65"/>
      <c r="JXN65"/>
      <c r="JXO65"/>
      <c r="JXP65"/>
      <c r="JXQ65"/>
      <c r="JXR65"/>
      <c r="JXS65"/>
      <c r="JXT65"/>
      <c r="JXU65"/>
      <c r="JXV65"/>
      <c r="JXW65"/>
      <c r="JXX65"/>
      <c r="JXY65"/>
      <c r="JXZ65"/>
      <c r="JYA65"/>
      <c r="JYB65"/>
      <c r="JYC65"/>
      <c r="JYD65"/>
      <c r="JYE65"/>
      <c r="JYF65"/>
      <c r="JYG65"/>
      <c r="JYH65"/>
      <c r="JYI65"/>
      <c r="JYJ65"/>
      <c r="JYK65"/>
      <c r="JYL65"/>
      <c r="JYM65"/>
      <c r="JYN65"/>
      <c r="JYO65"/>
      <c r="JYP65"/>
      <c r="JYQ65"/>
      <c r="JYR65"/>
      <c r="JYS65"/>
      <c r="JYT65"/>
      <c r="JYU65"/>
      <c r="JYV65"/>
      <c r="JYW65"/>
      <c r="JYX65"/>
      <c r="JYY65"/>
      <c r="JYZ65"/>
      <c r="JZA65"/>
      <c r="JZB65"/>
      <c r="JZC65"/>
      <c r="JZD65"/>
      <c r="JZE65"/>
      <c r="JZF65"/>
      <c r="JZG65"/>
      <c r="JZH65"/>
      <c r="JZI65"/>
      <c r="JZJ65"/>
      <c r="JZK65"/>
      <c r="JZL65"/>
      <c r="JZM65"/>
      <c r="JZN65"/>
      <c r="JZO65"/>
      <c r="JZP65"/>
      <c r="JZQ65"/>
      <c r="JZR65"/>
      <c r="JZS65"/>
      <c r="JZT65"/>
      <c r="JZU65"/>
      <c r="JZV65"/>
      <c r="JZW65"/>
      <c r="JZX65"/>
      <c r="JZY65"/>
      <c r="JZZ65"/>
      <c r="KAA65"/>
      <c r="KAB65"/>
      <c r="KAC65"/>
      <c r="KAD65"/>
      <c r="KAE65"/>
      <c r="KAF65"/>
      <c r="KAG65"/>
      <c r="KAH65"/>
      <c r="KAI65"/>
      <c r="KAJ65"/>
      <c r="KAK65"/>
      <c r="KAL65"/>
      <c r="KAM65"/>
      <c r="KAN65"/>
      <c r="KAO65"/>
      <c r="KAP65"/>
      <c r="KAQ65"/>
      <c r="KAR65"/>
      <c r="KAS65"/>
      <c r="KAT65"/>
      <c r="KAU65"/>
      <c r="KAV65"/>
      <c r="KAW65"/>
      <c r="KAX65"/>
      <c r="KAY65"/>
      <c r="KAZ65"/>
      <c r="KBA65"/>
      <c r="KBB65"/>
      <c r="KBC65"/>
      <c r="KBD65"/>
      <c r="KBE65"/>
      <c r="KBF65"/>
      <c r="KBG65"/>
      <c r="KBH65"/>
      <c r="KBI65"/>
      <c r="KBJ65"/>
      <c r="KBK65"/>
      <c r="KBL65"/>
      <c r="KBM65"/>
      <c r="KBN65"/>
      <c r="KBO65"/>
      <c r="KBP65"/>
      <c r="KBQ65"/>
      <c r="KBR65"/>
      <c r="KBS65"/>
      <c r="KBT65"/>
      <c r="KBU65"/>
      <c r="KBV65"/>
      <c r="KBW65"/>
      <c r="KBX65"/>
      <c r="KBY65"/>
      <c r="KBZ65"/>
      <c r="KCA65"/>
      <c r="KCB65"/>
      <c r="KCC65"/>
      <c r="KCD65"/>
      <c r="KCE65"/>
      <c r="KCF65"/>
      <c r="KCG65"/>
      <c r="KCH65"/>
      <c r="KCI65"/>
      <c r="KCJ65"/>
      <c r="KCK65"/>
      <c r="KCL65"/>
      <c r="KCM65"/>
      <c r="KCN65"/>
      <c r="KCO65"/>
      <c r="KCP65"/>
      <c r="KCQ65"/>
      <c r="KCR65"/>
      <c r="KCS65"/>
      <c r="KCT65"/>
      <c r="KCU65"/>
      <c r="KCV65"/>
      <c r="KCW65"/>
      <c r="KCX65"/>
      <c r="KCY65"/>
      <c r="KCZ65"/>
      <c r="KDA65"/>
      <c r="KDB65"/>
      <c r="KDC65"/>
      <c r="KDD65"/>
      <c r="KDE65"/>
      <c r="KDF65"/>
      <c r="KDG65"/>
      <c r="KDH65"/>
      <c r="KDI65"/>
      <c r="KDJ65"/>
      <c r="KDK65"/>
      <c r="KDL65"/>
      <c r="KDM65"/>
      <c r="KDN65"/>
      <c r="KDO65"/>
      <c r="KDP65"/>
      <c r="KDQ65"/>
      <c r="KDR65"/>
      <c r="KDS65"/>
      <c r="KDT65"/>
      <c r="KDU65"/>
      <c r="KDV65"/>
      <c r="KDW65"/>
      <c r="KDX65"/>
      <c r="KDY65"/>
      <c r="KDZ65"/>
      <c r="KEA65"/>
      <c r="KEB65"/>
      <c r="KEC65"/>
      <c r="KED65"/>
      <c r="KEE65"/>
      <c r="KEF65"/>
      <c r="KEG65"/>
      <c r="KEH65"/>
      <c r="KEI65"/>
      <c r="KEJ65"/>
      <c r="KEK65"/>
      <c r="KEL65"/>
      <c r="KEM65"/>
      <c r="KEN65"/>
      <c r="KEO65"/>
      <c r="KEP65"/>
      <c r="KEQ65"/>
      <c r="KER65"/>
      <c r="KES65"/>
      <c r="KET65"/>
      <c r="KEU65"/>
      <c r="KEV65"/>
      <c r="KEW65"/>
      <c r="KEX65"/>
      <c r="KEY65"/>
      <c r="KEZ65"/>
      <c r="KFA65"/>
      <c r="KFB65"/>
      <c r="KFC65"/>
      <c r="KFD65"/>
      <c r="KFE65"/>
      <c r="KFF65"/>
      <c r="KFG65"/>
      <c r="KFH65"/>
      <c r="KFI65"/>
      <c r="KFJ65"/>
      <c r="KFK65"/>
      <c r="KFL65"/>
      <c r="KFM65"/>
      <c r="KFN65"/>
      <c r="KFO65"/>
      <c r="KFP65"/>
      <c r="KFQ65"/>
      <c r="KFR65"/>
      <c r="KFS65"/>
      <c r="KFT65"/>
      <c r="KFU65"/>
      <c r="KFV65"/>
      <c r="KFW65"/>
      <c r="KFX65"/>
      <c r="KFY65"/>
      <c r="KFZ65"/>
      <c r="KGA65"/>
      <c r="KGB65"/>
      <c r="KGC65"/>
      <c r="KGD65"/>
      <c r="KGE65"/>
      <c r="KGF65"/>
      <c r="KGG65"/>
      <c r="KGH65"/>
      <c r="KGI65"/>
      <c r="KGJ65"/>
      <c r="KGK65"/>
      <c r="KGL65"/>
      <c r="KGM65"/>
      <c r="KGN65"/>
      <c r="KGO65"/>
      <c r="KGP65"/>
      <c r="KGQ65"/>
      <c r="KGR65"/>
      <c r="KGS65"/>
      <c r="KGT65"/>
      <c r="KGU65"/>
      <c r="KGV65"/>
      <c r="KGW65"/>
      <c r="KGX65"/>
      <c r="KGY65"/>
      <c r="KGZ65"/>
      <c r="KHA65"/>
      <c r="KHB65"/>
      <c r="KHC65"/>
      <c r="KHD65"/>
      <c r="KHE65"/>
      <c r="KHF65"/>
      <c r="KHG65"/>
      <c r="KHH65"/>
      <c r="KHI65"/>
      <c r="KHJ65"/>
      <c r="KHK65"/>
      <c r="KHL65"/>
      <c r="KHM65"/>
      <c r="KHN65"/>
      <c r="KHO65"/>
      <c r="KHP65"/>
      <c r="KHQ65"/>
      <c r="KHR65"/>
      <c r="KHS65"/>
      <c r="KHT65"/>
      <c r="KHU65"/>
      <c r="KHV65"/>
      <c r="KHW65"/>
      <c r="KHX65"/>
      <c r="KHY65"/>
      <c r="KHZ65"/>
      <c r="KIA65"/>
      <c r="KIB65"/>
      <c r="KIC65"/>
      <c r="KID65"/>
      <c r="KIE65"/>
      <c r="KIF65"/>
      <c r="KIG65"/>
      <c r="KIH65"/>
      <c r="KII65"/>
      <c r="KIJ65"/>
      <c r="KIK65"/>
      <c r="KIL65"/>
      <c r="KIM65"/>
      <c r="KIN65"/>
      <c r="KIO65"/>
      <c r="KIP65"/>
      <c r="KIQ65"/>
      <c r="KIR65"/>
      <c r="KIS65"/>
      <c r="KIT65"/>
      <c r="KIU65"/>
      <c r="KIV65"/>
      <c r="KIW65"/>
      <c r="KIX65"/>
      <c r="KIY65"/>
      <c r="KIZ65"/>
      <c r="KJA65"/>
      <c r="KJB65"/>
      <c r="KJC65"/>
      <c r="KJD65"/>
      <c r="KJE65"/>
      <c r="KJF65"/>
      <c r="KJG65"/>
      <c r="KJH65"/>
      <c r="KJI65"/>
      <c r="KJJ65"/>
      <c r="KJK65"/>
      <c r="KJL65"/>
      <c r="KJM65"/>
      <c r="KJN65"/>
      <c r="KJO65"/>
      <c r="KJP65"/>
      <c r="KJQ65"/>
      <c r="KJR65"/>
      <c r="KJS65"/>
      <c r="KJT65"/>
      <c r="KJU65"/>
      <c r="KJV65"/>
      <c r="KJW65"/>
      <c r="KJX65"/>
      <c r="KJY65"/>
      <c r="KJZ65"/>
      <c r="KKA65"/>
      <c r="KKB65"/>
      <c r="KKC65"/>
      <c r="KKD65"/>
      <c r="KKE65"/>
      <c r="KKF65"/>
      <c r="KKG65"/>
      <c r="KKH65"/>
      <c r="KKI65"/>
      <c r="KKJ65"/>
      <c r="KKK65"/>
      <c r="KKL65"/>
      <c r="KKM65"/>
      <c r="KKN65"/>
      <c r="KKO65"/>
      <c r="KKP65"/>
      <c r="KKQ65"/>
      <c r="KKR65"/>
      <c r="KKS65"/>
      <c r="KKT65"/>
      <c r="KKU65"/>
      <c r="KKV65"/>
      <c r="KKW65"/>
      <c r="KKX65"/>
      <c r="KKY65"/>
      <c r="KKZ65"/>
      <c r="KLA65"/>
      <c r="KLB65"/>
      <c r="KLC65"/>
      <c r="KLD65"/>
      <c r="KLE65"/>
      <c r="KLF65"/>
      <c r="KLG65"/>
      <c r="KLH65"/>
      <c r="KLI65"/>
      <c r="KLJ65"/>
      <c r="KLK65"/>
      <c r="KLL65"/>
      <c r="KLM65"/>
      <c r="KLN65"/>
      <c r="KLO65"/>
      <c r="KLP65"/>
      <c r="KLQ65"/>
      <c r="KLR65"/>
      <c r="KLS65"/>
      <c r="KLT65"/>
      <c r="KLU65"/>
      <c r="KLV65"/>
      <c r="KLW65"/>
      <c r="KLX65"/>
      <c r="KLY65"/>
      <c r="KLZ65"/>
      <c r="KMA65"/>
      <c r="KMB65"/>
      <c r="KMC65"/>
      <c r="KMD65"/>
      <c r="KME65"/>
      <c r="KMF65"/>
      <c r="KMG65"/>
      <c r="KMH65"/>
      <c r="KMI65"/>
      <c r="KMJ65"/>
      <c r="KMK65"/>
      <c r="KML65"/>
      <c r="KMM65"/>
      <c r="KMN65"/>
      <c r="KMO65"/>
      <c r="KMP65"/>
      <c r="KMQ65"/>
      <c r="KMR65"/>
      <c r="KMS65"/>
      <c r="KMT65"/>
      <c r="KMU65"/>
      <c r="KMV65"/>
      <c r="KMW65"/>
      <c r="KMX65"/>
      <c r="KMY65"/>
      <c r="KMZ65"/>
      <c r="KNA65"/>
      <c r="KNB65"/>
      <c r="KNC65"/>
      <c r="KND65"/>
      <c r="KNE65"/>
      <c r="KNF65"/>
      <c r="KNG65"/>
      <c r="KNH65"/>
      <c r="KNI65"/>
      <c r="KNJ65"/>
      <c r="KNK65"/>
      <c r="KNL65"/>
      <c r="KNM65"/>
      <c r="KNN65"/>
      <c r="KNO65"/>
      <c r="KNP65"/>
      <c r="KNQ65"/>
      <c r="KNR65"/>
      <c r="KNS65"/>
      <c r="KNT65"/>
      <c r="KNU65"/>
      <c r="KNV65"/>
      <c r="KNW65"/>
      <c r="KNX65"/>
      <c r="KNY65"/>
      <c r="KNZ65"/>
      <c r="KOA65"/>
      <c r="KOB65"/>
      <c r="KOC65"/>
      <c r="KOD65"/>
      <c r="KOE65"/>
      <c r="KOF65"/>
      <c r="KOG65"/>
      <c r="KOH65"/>
      <c r="KOI65"/>
      <c r="KOJ65"/>
      <c r="KOK65"/>
      <c r="KOL65"/>
      <c r="KOM65"/>
      <c r="KON65"/>
      <c r="KOO65"/>
      <c r="KOP65"/>
      <c r="KOQ65"/>
      <c r="KOR65"/>
      <c r="KOS65"/>
      <c r="KOT65"/>
      <c r="KOU65"/>
      <c r="KOV65"/>
      <c r="KOW65"/>
      <c r="KOX65"/>
      <c r="KOY65"/>
      <c r="KOZ65"/>
      <c r="KPA65"/>
      <c r="KPB65"/>
      <c r="KPC65"/>
      <c r="KPD65"/>
      <c r="KPE65"/>
      <c r="KPF65"/>
      <c r="KPG65"/>
      <c r="KPH65"/>
      <c r="KPI65"/>
      <c r="KPJ65"/>
      <c r="KPK65"/>
      <c r="KPL65"/>
      <c r="KPM65"/>
      <c r="KPN65"/>
      <c r="KPO65"/>
      <c r="KPP65"/>
      <c r="KPQ65"/>
      <c r="KPR65"/>
      <c r="KPS65"/>
      <c r="KPT65"/>
      <c r="KPU65"/>
      <c r="KPV65"/>
      <c r="KPW65"/>
      <c r="KPX65"/>
      <c r="KPY65"/>
      <c r="KPZ65"/>
      <c r="KQA65"/>
      <c r="KQB65"/>
      <c r="KQC65"/>
      <c r="KQD65"/>
      <c r="KQE65"/>
      <c r="KQF65"/>
      <c r="KQG65"/>
      <c r="KQH65"/>
      <c r="KQI65"/>
      <c r="KQJ65"/>
      <c r="KQK65"/>
      <c r="KQL65"/>
      <c r="KQM65"/>
      <c r="KQN65"/>
      <c r="KQO65"/>
      <c r="KQP65"/>
      <c r="KQQ65"/>
      <c r="KQR65"/>
      <c r="KQS65"/>
      <c r="KQT65"/>
      <c r="KQU65"/>
      <c r="KQV65"/>
      <c r="KQW65"/>
      <c r="KQX65"/>
      <c r="KQY65"/>
      <c r="KQZ65"/>
      <c r="KRA65"/>
      <c r="KRB65"/>
      <c r="KRC65"/>
      <c r="KRD65"/>
      <c r="KRE65"/>
      <c r="KRF65"/>
      <c r="KRG65"/>
      <c r="KRH65"/>
      <c r="KRI65"/>
      <c r="KRJ65"/>
      <c r="KRK65"/>
      <c r="KRL65"/>
      <c r="KRM65"/>
      <c r="KRN65"/>
      <c r="KRO65"/>
      <c r="KRP65"/>
      <c r="KRQ65"/>
      <c r="KRR65"/>
      <c r="KRS65"/>
      <c r="KRT65"/>
      <c r="KRU65"/>
      <c r="KRV65"/>
      <c r="KRW65"/>
      <c r="KRX65"/>
      <c r="KRY65"/>
      <c r="KRZ65"/>
      <c r="KSA65"/>
      <c r="KSB65"/>
      <c r="KSC65"/>
      <c r="KSD65"/>
      <c r="KSE65"/>
      <c r="KSF65"/>
      <c r="KSG65"/>
      <c r="KSH65"/>
      <c r="KSI65"/>
      <c r="KSJ65"/>
      <c r="KSK65"/>
      <c r="KSL65"/>
      <c r="KSM65"/>
      <c r="KSN65"/>
      <c r="KSO65"/>
      <c r="KSP65"/>
      <c r="KSQ65"/>
      <c r="KSR65"/>
      <c r="KSS65"/>
      <c r="KST65"/>
      <c r="KSU65"/>
      <c r="KSV65"/>
      <c r="KSW65"/>
      <c r="KSX65"/>
      <c r="KSY65"/>
      <c r="KSZ65"/>
      <c r="KTA65"/>
      <c r="KTB65"/>
      <c r="KTC65"/>
      <c r="KTD65"/>
      <c r="KTE65"/>
      <c r="KTF65"/>
      <c r="KTG65"/>
      <c r="KTH65"/>
      <c r="KTI65"/>
      <c r="KTJ65"/>
      <c r="KTK65"/>
      <c r="KTL65"/>
      <c r="KTM65"/>
      <c r="KTN65"/>
      <c r="KTO65"/>
      <c r="KTP65"/>
      <c r="KTQ65"/>
      <c r="KTR65"/>
      <c r="KTS65"/>
      <c r="KTT65"/>
      <c r="KTU65"/>
      <c r="KTV65"/>
      <c r="KTW65"/>
      <c r="KTX65"/>
      <c r="KTY65"/>
      <c r="KTZ65"/>
      <c r="KUA65"/>
      <c r="KUB65"/>
      <c r="KUC65"/>
      <c r="KUD65"/>
      <c r="KUE65"/>
      <c r="KUF65"/>
      <c r="KUG65"/>
      <c r="KUH65"/>
      <c r="KUI65"/>
      <c r="KUJ65"/>
      <c r="KUK65"/>
      <c r="KUL65"/>
      <c r="KUM65"/>
      <c r="KUN65"/>
      <c r="KUO65"/>
      <c r="KUP65"/>
      <c r="KUQ65"/>
      <c r="KUR65"/>
      <c r="KUS65"/>
      <c r="KUT65"/>
      <c r="KUU65"/>
      <c r="KUV65"/>
      <c r="KUW65"/>
      <c r="KUX65"/>
      <c r="KUY65"/>
      <c r="KUZ65"/>
      <c r="KVA65"/>
      <c r="KVB65"/>
      <c r="KVC65"/>
      <c r="KVD65"/>
      <c r="KVE65"/>
      <c r="KVF65"/>
      <c r="KVG65"/>
      <c r="KVH65"/>
      <c r="KVI65"/>
      <c r="KVJ65"/>
      <c r="KVK65"/>
      <c r="KVL65"/>
      <c r="KVM65"/>
      <c r="KVN65"/>
      <c r="KVO65"/>
      <c r="KVP65"/>
      <c r="KVQ65"/>
      <c r="KVR65"/>
      <c r="KVS65"/>
      <c r="KVT65"/>
      <c r="KVU65"/>
      <c r="KVV65"/>
      <c r="KVW65"/>
      <c r="KVX65"/>
      <c r="KVY65"/>
      <c r="KVZ65"/>
      <c r="KWA65"/>
      <c r="KWB65"/>
      <c r="KWC65"/>
      <c r="KWD65"/>
      <c r="KWE65"/>
      <c r="KWF65"/>
      <c r="KWG65"/>
      <c r="KWH65"/>
      <c r="KWI65"/>
      <c r="KWJ65"/>
      <c r="KWK65"/>
      <c r="KWL65"/>
      <c r="KWM65"/>
      <c r="KWN65"/>
      <c r="KWO65"/>
      <c r="KWP65"/>
      <c r="KWQ65"/>
      <c r="KWR65"/>
      <c r="KWS65"/>
      <c r="KWT65"/>
      <c r="KWU65"/>
      <c r="KWV65"/>
      <c r="KWW65"/>
      <c r="KWX65"/>
      <c r="KWY65"/>
      <c r="KWZ65"/>
      <c r="KXA65"/>
      <c r="KXB65"/>
      <c r="KXC65"/>
      <c r="KXD65"/>
      <c r="KXE65"/>
      <c r="KXF65"/>
      <c r="KXG65"/>
      <c r="KXH65"/>
      <c r="KXI65"/>
      <c r="KXJ65"/>
      <c r="KXK65"/>
      <c r="KXL65"/>
      <c r="KXM65"/>
      <c r="KXN65"/>
      <c r="KXO65"/>
      <c r="KXP65"/>
      <c r="KXQ65"/>
      <c r="KXR65"/>
      <c r="KXS65"/>
      <c r="KXT65"/>
      <c r="KXU65"/>
      <c r="KXV65"/>
      <c r="KXW65"/>
      <c r="KXX65"/>
      <c r="KXY65"/>
      <c r="KXZ65"/>
      <c r="KYA65"/>
      <c r="KYB65"/>
      <c r="KYC65"/>
      <c r="KYD65"/>
      <c r="KYE65"/>
      <c r="KYF65"/>
      <c r="KYG65"/>
      <c r="KYH65"/>
      <c r="KYI65"/>
      <c r="KYJ65"/>
      <c r="KYK65"/>
      <c r="KYL65"/>
      <c r="KYM65"/>
      <c r="KYN65"/>
      <c r="KYO65"/>
      <c r="KYP65"/>
      <c r="KYQ65"/>
      <c r="KYR65"/>
      <c r="KYS65"/>
      <c r="KYT65"/>
      <c r="KYU65"/>
      <c r="KYV65"/>
      <c r="KYW65"/>
      <c r="KYX65"/>
      <c r="KYY65"/>
      <c r="KYZ65"/>
      <c r="KZA65"/>
      <c r="KZB65"/>
      <c r="KZC65"/>
      <c r="KZD65"/>
      <c r="KZE65"/>
      <c r="KZF65"/>
      <c r="KZG65"/>
      <c r="KZH65"/>
      <c r="KZI65"/>
      <c r="KZJ65"/>
      <c r="KZK65"/>
      <c r="KZL65"/>
      <c r="KZM65"/>
      <c r="KZN65"/>
      <c r="KZO65"/>
      <c r="KZP65"/>
      <c r="KZQ65"/>
      <c r="KZR65"/>
      <c r="KZS65"/>
      <c r="KZT65"/>
      <c r="KZU65"/>
      <c r="KZV65"/>
      <c r="KZW65"/>
      <c r="KZX65"/>
      <c r="KZY65"/>
      <c r="KZZ65"/>
      <c r="LAA65"/>
      <c r="LAB65"/>
      <c r="LAC65"/>
      <c r="LAD65"/>
      <c r="LAE65"/>
      <c r="LAF65"/>
      <c r="LAG65"/>
      <c r="LAH65"/>
      <c r="LAI65"/>
      <c r="LAJ65"/>
      <c r="LAK65"/>
      <c r="LAL65"/>
      <c r="LAM65"/>
      <c r="LAN65"/>
      <c r="LAO65"/>
      <c r="LAP65"/>
      <c r="LAQ65"/>
      <c r="LAR65"/>
      <c r="LAS65"/>
      <c r="LAT65"/>
      <c r="LAU65"/>
      <c r="LAV65"/>
      <c r="LAW65"/>
      <c r="LAX65"/>
      <c r="LAY65"/>
      <c r="LAZ65"/>
      <c r="LBA65"/>
      <c r="LBB65"/>
      <c r="LBC65"/>
      <c r="LBD65"/>
      <c r="LBE65"/>
      <c r="LBF65"/>
      <c r="LBG65"/>
      <c r="LBH65"/>
      <c r="LBI65"/>
      <c r="LBJ65"/>
      <c r="LBK65"/>
      <c r="LBL65"/>
      <c r="LBM65"/>
      <c r="LBN65"/>
      <c r="LBO65"/>
      <c r="LBP65"/>
      <c r="LBQ65"/>
      <c r="LBR65"/>
      <c r="LBS65"/>
      <c r="LBT65"/>
      <c r="LBU65"/>
      <c r="LBV65"/>
      <c r="LBW65"/>
      <c r="LBX65"/>
      <c r="LBY65"/>
      <c r="LBZ65"/>
      <c r="LCA65"/>
      <c r="LCB65"/>
      <c r="LCC65"/>
      <c r="LCD65"/>
      <c r="LCE65"/>
      <c r="LCF65"/>
      <c r="LCG65"/>
      <c r="LCH65"/>
      <c r="LCI65"/>
      <c r="LCJ65"/>
      <c r="LCK65"/>
      <c r="LCL65"/>
      <c r="LCM65"/>
      <c r="LCN65"/>
      <c r="LCO65"/>
      <c r="LCP65"/>
      <c r="LCQ65"/>
      <c r="LCR65"/>
      <c r="LCS65"/>
      <c r="LCT65"/>
      <c r="LCU65"/>
      <c r="LCV65"/>
      <c r="LCW65"/>
      <c r="LCX65"/>
      <c r="LCY65"/>
      <c r="LCZ65"/>
      <c r="LDA65"/>
      <c r="LDB65"/>
      <c r="LDC65"/>
      <c r="LDD65"/>
      <c r="LDE65"/>
      <c r="LDF65"/>
      <c r="LDG65"/>
      <c r="LDH65"/>
      <c r="LDI65"/>
      <c r="LDJ65"/>
      <c r="LDK65"/>
      <c r="LDL65"/>
      <c r="LDM65"/>
      <c r="LDN65"/>
      <c r="LDO65"/>
      <c r="LDP65"/>
      <c r="LDQ65"/>
      <c r="LDR65"/>
      <c r="LDS65"/>
      <c r="LDT65"/>
      <c r="LDU65"/>
      <c r="LDV65"/>
      <c r="LDW65"/>
      <c r="LDX65"/>
      <c r="LDY65"/>
      <c r="LDZ65"/>
      <c r="LEA65"/>
      <c r="LEB65"/>
      <c r="LEC65"/>
      <c r="LED65"/>
      <c r="LEE65"/>
      <c r="LEF65"/>
      <c r="LEG65"/>
      <c r="LEH65"/>
      <c r="LEI65"/>
      <c r="LEJ65"/>
      <c r="LEK65"/>
      <c r="LEL65"/>
      <c r="LEM65"/>
      <c r="LEN65"/>
      <c r="LEO65"/>
      <c r="LEP65"/>
      <c r="LEQ65"/>
      <c r="LER65"/>
      <c r="LES65"/>
      <c r="LET65"/>
      <c r="LEU65"/>
      <c r="LEV65"/>
      <c r="LEW65"/>
      <c r="LEX65"/>
      <c r="LEY65"/>
      <c r="LEZ65"/>
      <c r="LFA65"/>
      <c r="LFB65"/>
      <c r="LFC65"/>
      <c r="LFD65"/>
      <c r="LFE65"/>
      <c r="LFF65"/>
      <c r="LFG65"/>
      <c r="LFH65"/>
      <c r="LFI65"/>
      <c r="LFJ65"/>
      <c r="LFK65"/>
      <c r="LFL65"/>
      <c r="LFM65"/>
      <c r="LFN65"/>
      <c r="LFO65"/>
      <c r="LFP65"/>
      <c r="LFQ65"/>
      <c r="LFR65"/>
      <c r="LFS65"/>
      <c r="LFT65"/>
      <c r="LFU65"/>
      <c r="LFV65"/>
      <c r="LFW65"/>
      <c r="LFX65"/>
      <c r="LFY65"/>
      <c r="LFZ65"/>
      <c r="LGA65"/>
      <c r="LGB65"/>
      <c r="LGC65"/>
      <c r="LGD65"/>
      <c r="LGE65"/>
      <c r="LGF65"/>
      <c r="LGG65"/>
      <c r="LGH65"/>
      <c r="LGI65"/>
      <c r="LGJ65"/>
      <c r="LGK65"/>
      <c r="LGL65"/>
      <c r="LGM65"/>
      <c r="LGN65"/>
      <c r="LGO65"/>
      <c r="LGP65"/>
      <c r="LGQ65"/>
      <c r="LGR65"/>
      <c r="LGS65"/>
      <c r="LGT65"/>
      <c r="LGU65"/>
      <c r="LGV65"/>
      <c r="LGW65"/>
      <c r="LGX65"/>
      <c r="LGY65"/>
      <c r="LGZ65"/>
      <c r="LHA65"/>
      <c r="LHB65"/>
      <c r="LHC65"/>
      <c r="LHD65"/>
      <c r="LHE65"/>
      <c r="LHF65"/>
      <c r="LHG65"/>
      <c r="LHH65"/>
      <c r="LHI65"/>
      <c r="LHJ65"/>
      <c r="LHK65"/>
      <c r="LHL65"/>
      <c r="LHM65"/>
      <c r="LHN65"/>
      <c r="LHO65"/>
      <c r="LHP65"/>
      <c r="LHQ65"/>
      <c r="LHR65"/>
      <c r="LHS65"/>
      <c r="LHT65"/>
      <c r="LHU65"/>
      <c r="LHV65"/>
      <c r="LHW65"/>
      <c r="LHX65"/>
      <c r="LHY65"/>
      <c r="LHZ65"/>
      <c r="LIA65"/>
      <c r="LIB65"/>
      <c r="LIC65"/>
      <c r="LID65"/>
      <c r="LIE65"/>
      <c r="LIF65"/>
      <c r="LIG65"/>
      <c r="LIH65"/>
      <c r="LII65"/>
      <c r="LIJ65"/>
      <c r="LIK65"/>
      <c r="LIL65"/>
      <c r="LIM65"/>
      <c r="LIN65"/>
      <c r="LIO65"/>
      <c r="LIP65"/>
      <c r="LIQ65"/>
      <c r="LIR65"/>
      <c r="LIS65"/>
      <c r="LIT65"/>
      <c r="LIU65"/>
      <c r="LIV65"/>
      <c r="LIW65"/>
      <c r="LIX65"/>
      <c r="LIY65"/>
      <c r="LIZ65"/>
      <c r="LJA65"/>
      <c r="LJB65"/>
      <c r="LJC65"/>
      <c r="LJD65"/>
      <c r="LJE65"/>
      <c r="LJF65"/>
      <c r="LJG65"/>
      <c r="LJH65"/>
      <c r="LJI65"/>
      <c r="LJJ65"/>
      <c r="LJK65"/>
      <c r="LJL65"/>
      <c r="LJM65"/>
      <c r="LJN65"/>
      <c r="LJO65"/>
      <c r="LJP65"/>
      <c r="LJQ65"/>
      <c r="LJR65"/>
      <c r="LJS65"/>
      <c r="LJT65"/>
      <c r="LJU65"/>
      <c r="LJV65"/>
      <c r="LJW65"/>
      <c r="LJX65"/>
      <c r="LJY65"/>
      <c r="LJZ65"/>
      <c r="LKA65"/>
      <c r="LKB65"/>
      <c r="LKC65"/>
      <c r="LKD65"/>
      <c r="LKE65"/>
      <c r="LKF65"/>
      <c r="LKG65"/>
      <c r="LKH65"/>
      <c r="LKI65"/>
      <c r="LKJ65"/>
      <c r="LKK65"/>
      <c r="LKL65"/>
      <c r="LKM65"/>
      <c r="LKN65"/>
      <c r="LKO65"/>
      <c r="LKP65"/>
      <c r="LKQ65"/>
      <c r="LKR65"/>
      <c r="LKS65"/>
      <c r="LKT65"/>
      <c r="LKU65"/>
      <c r="LKV65"/>
      <c r="LKW65"/>
      <c r="LKX65"/>
      <c r="LKY65"/>
      <c r="LKZ65"/>
      <c r="LLA65"/>
      <c r="LLB65"/>
      <c r="LLC65"/>
      <c r="LLD65"/>
      <c r="LLE65"/>
      <c r="LLF65"/>
      <c r="LLG65"/>
      <c r="LLH65"/>
      <c r="LLI65"/>
      <c r="LLJ65"/>
      <c r="LLK65"/>
      <c r="LLL65"/>
      <c r="LLM65"/>
      <c r="LLN65"/>
      <c r="LLO65"/>
      <c r="LLP65"/>
      <c r="LLQ65"/>
      <c r="LLR65"/>
      <c r="LLS65"/>
      <c r="LLT65"/>
      <c r="LLU65"/>
      <c r="LLV65"/>
      <c r="LLW65"/>
      <c r="LLX65"/>
      <c r="LLY65"/>
      <c r="LLZ65"/>
      <c r="LMA65"/>
      <c r="LMB65"/>
      <c r="LMC65"/>
      <c r="LMD65"/>
      <c r="LME65"/>
      <c r="LMF65"/>
      <c r="LMG65"/>
      <c r="LMH65"/>
      <c r="LMI65"/>
      <c r="LMJ65"/>
      <c r="LMK65"/>
      <c r="LML65"/>
      <c r="LMM65"/>
      <c r="LMN65"/>
      <c r="LMO65"/>
      <c r="LMP65"/>
      <c r="LMQ65"/>
      <c r="LMR65"/>
      <c r="LMS65"/>
      <c r="LMT65"/>
      <c r="LMU65"/>
      <c r="LMV65"/>
      <c r="LMW65"/>
      <c r="LMX65"/>
      <c r="LMY65"/>
      <c r="LMZ65"/>
      <c r="LNA65"/>
      <c r="LNB65"/>
      <c r="LNC65"/>
      <c r="LND65"/>
      <c r="LNE65"/>
      <c r="LNF65"/>
      <c r="LNG65"/>
      <c r="LNH65"/>
      <c r="LNI65"/>
      <c r="LNJ65"/>
      <c r="LNK65"/>
      <c r="LNL65"/>
      <c r="LNM65"/>
      <c r="LNN65"/>
      <c r="LNO65"/>
      <c r="LNP65"/>
      <c r="LNQ65"/>
      <c r="LNR65"/>
      <c r="LNS65"/>
      <c r="LNT65"/>
      <c r="LNU65"/>
      <c r="LNV65"/>
      <c r="LNW65"/>
      <c r="LNX65"/>
      <c r="LNY65"/>
      <c r="LNZ65"/>
      <c r="LOA65"/>
      <c r="LOB65"/>
      <c r="LOC65"/>
      <c r="LOD65"/>
      <c r="LOE65"/>
      <c r="LOF65"/>
      <c r="LOG65"/>
      <c r="LOH65"/>
      <c r="LOI65"/>
      <c r="LOJ65"/>
      <c r="LOK65"/>
      <c r="LOL65"/>
      <c r="LOM65"/>
      <c r="LON65"/>
      <c r="LOO65"/>
      <c r="LOP65"/>
      <c r="LOQ65"/>
      <c r="LOR65"/>
      <c r="LOS65"/>
      <c r="LOT65"/>
      <c r="LOU65"/>
      <c r="LOV65"/>
      <c r="LOW65"/>
      <c r="LOX65"/>
      <c r="LOY65"/>
      <c r="LOZ65"/>
      <c r="LPA65"/>
      <c r="LPB65"/>
      <c r="LPC65"/>
      <c r="LPD65"/>
      <c r="LPE65"/>
      <c r="LPF65"/>
      <c r="LPG65"/>
      <c r="LPH65"/>
      <c r="LPI65"/>
      <c r="LPJ65"/>
      <c r="LPK65"/>
      <c r="LPL65"/>
      <c r="LPM65"/>
      <c r="LPN65"/>
      <c r="LPO65"/>
      <c r="LPP65"/>
      <c r="LPQ65"/>
      <c r="LPR65"/>
      <c r="LPS65"/>
      <c r="LPT65"/>
      <c r="LPU65"/>
      <c r="LPV65"/>
      <c r="LPW65"/>
      <c r="LPX65"/>
      <c r="LPY65"/>
      <c r="LPZ65"/>
      <c r="LQA65"/>
      <c r="LQB65"/>
      <c r="LQC65"/>
      <c r="LQD65"/>
      <c r="LQE65"/>
      <c r="LQF65"/>
      <c r="LQG65"/>
      <c r="LQH65"/>
      <c r="LQI65"/>
      <c r="LQJ65"/>
      <c r="LQK65"/>
      <c r="LQL65"/>
      <c r="LQM65"/>
      <c r="LQN65"/>
      <c r="LQO65"/>
      <c r="LQP65"/>
      <c r="LQQ65"/>
      <c r="LQR65"/>
      <c r="LQS65"/>
      <c r="LQT65"/>
      <c r="LQU65"/>
      <c r="LQV65"/>
      <c r="LQW65"/>
      <c r="LQX65"/>
      <c r="LQY65"/>
      <c r="LQZ65"/>
      <c r="LRA65"/>
      <c r="LRB65"/>
      <c r="LRC65"/>
      <c r="LRD65"/>
      <c r="LRE65"/>
      <c r="LRF65"/>
      <c r="LRG65"/>
      <c r="LRH65"/>
      <c r="LRI65"/>
      <c r="LRJ65"/>
      <c r="LRK65"/>
      <c r="LRL65"/>
      <c r="LRM65"/>
      <c r="LRN65"/>
      <c r="LRO65"/>
      <c r="LRP65"/>
      <c r="LRQ65"/>
      <c r="LRR65"/>
      <c r="LRS65"/>
      <c r="LRT65"/>
      <c r="LRU65"/>
      <c r="LRV65"/>
      <c r="LRW65"/>
      <c r="LRX65"/>
      <c r="LRY65"/>
      <c r="LRZ65"/>
      <c r="LSA65"/>
      <c r="LSB65"/>
      <c r="LSC65"/>
      <c r="LSD65"/>
      <c r="LSE65"/>
      <c r="LSF65"/>
      <c r="LSG65"/>
      <c r="LSH65"/>
      <c r="LSI65"/>
      <c r="LSJ65"/>
      <c r="LSK65"/>
      <c r="LSL65"/>
      <c r="LSM65"/>
      <c r="LSN65"/>
      <c r="LSO65"/>
      <c r="LSP65"/>
      <c r="LSQ65"/>
      <c r="LSR65"/>
      <c r="LSS65"/>
      <c r="LST65"/>
      <c r="LSU65"/>
      <c r="LSV65"/>
      <c r="LSW65"/>
      <c r="LSX65"/>
      <c r="LSY65"/>
      <c r="LSZ65"/>
      <c r="LTA65"/>
      <c r="LTB65"/>
      <c r="LTC65"/>
      <c r="LTD65"/>
      <c r="LTE65"/>
      <c r="LTF65"/>
      <c r="LTG65"/>
      <c r="LTH65"/>
      <c r="LTI65"/>
      <c r="LTJ65"/>
      <c r="LTK65"/>
      <c r="LTL65"/>
      <c r="LTM65"/>
      <c r="LTN65"/>
      <c r="LTO65"/>
      <c r="LTP65"/>
      <c r="LTQ65"/>
      <c r="LTR65"/>
      <c r="LTS65"/>
      <c r="LTT65"/>
      <c r="LTU65"/>
      <c r="LTV65"/>
      <c r="LTW65"/>
      <c r="LTX65"/>
      <c r="LTY65"/>
      <c r="LTZ65"/>
      <c r="LUA65"/>
      <c r="LUB65"/>
      <c r="LUC65"/>
      <c r="LUD65"/>
      <c r="LUE65"/>
      <c r="LUF65"/>
      <c r="LUG65"/>
      <c r="LUH65"/>
      <c r="LUI65"/>
      <c r="LUJ65"/>
      <c r="LUK65"/>
      <c r="LUL65"/>
      <c r="LUM65"/>
      <c r="LUN65"/>
      <c r="LUO65"/>
      <c r="LUP65"/>
      <c r="LUQ65"/>
      <c r="LUR65"/>
      <c r="LUS65"/>
      <c r="LUT65"/>
      <c r="LUU65"/>
      <c r="LUV65"/>
      <c r="LUW65"/>
      <c r="LUX65"/>
      <c r="LUY65"/>
      <c r="LUZ65"/>
      <c r="LVA65"/>
      <c r="LVB65"/>
      <c r="LVC65"/>
      <c r="LVD65"/>
      <c r="LVE65"/>
      <c r="LVF65"/>
      <c r="LVG65"/>
      <c r="LVH65"/>
      <c r="LVI65"/>
      <c r="LVJ65"/>
      <c r="LVK65"/>
      <c r="LVL65"/>
      <c r="LVM65"/>
      <c r="LVN65"/>
      <c r="LVO65"/>
      <c r="LVP65"/>
      <c r="LVQ65"/>
      <c r="LVR65"/>
      <c r="LVS65"/>
      <c r="LVT65"/>
      <c r="LVU65"/>
      <c r="LVV65"/>
      <c r="LVW65"/>
      <c r="LVX65"/>
      <c r="LVY65"/>
      <c r="LVZ65"/>
      <c r="LWA65"/>
      <c r="LWB65"/>
      <c r="LWC65"/>
      <c r="LWD65"/>
      <c r="LWE65"/>
      <c r="LWF65"/>
      <c r="LWG65"/>
      <c r="LWH65"/>
      <c r="LWI65"/>
      <c r="LWJ65"/>
      <c r="LWK65"/>
      <c r="LWL65"/>
      <c r="LWM65"/>
      <c r="LWN65"/>
      <c r="LWO65"/>
      <c r="LWP65"/>
      <c r="LWQ65"/>
      <c r="LWR65"/>
      <c r="LWS65"/>
      <c r="LWT65"/>
      <c r="LWU65"/>
      <c r="LWV65"/>
      <c r="LWW65"/>
      <c r="LWX65"/>
      <c r="LWY65"/>
      <c r="LWZ65"/>
      <c r="LXA65"/>
      <c r="LXB65"/>
      <c r="LXC65"/>
      <c r="LXD65"/>
      <c r="LXE65"/>
      <c r="LXF65"/>
      <c r="LXG65"/>
      <c r="LXH65"/>
      <c r="LXI65"/>
      <c r="LXJ65"/>
      <c r="LXK65"/>
      <c r="LXL65"/>
      <c r="LXM65"/>
      <c r="LXN65"/>
      <c r="LXO65"/>
      <c r="LXP65"/>
      <c r="LXQ65"/>
      <c r="LXR65"/>
      <c r="LXS65"/>
      <c r="LXT65"/>
      <c r="LXU65"/>
      <c r="LXV65"/>
      <c r="LXW65"/>
      <c r="LXX65"/>
      <c r="LXY65"/>
      <c r="LXZ65"/>
      <c r="LYA65"/>
      <c r="LYB65"/>
      <c r="LYC65"/>
      <c r="LYD65"/>
      <c r="LYE65"/>
      <c r="LYF65"/>
      <c r="LYG65"/>
      <c r="LYH65"/>
      <c r="LYI65"/>
      <c r="LYJ65"/>
      <c r="LYK65"/>
      <c r="LYL65"/>
      <c r="LYM65"/>
      <c r="LYN65"/>
      <c r="LYO65"/>
      <c r="LYP65"/>
      <c r="LYQ65"/>
      <c r="LYR65"/>
      <c r="LYS65"/>
      <c r="LYT65"/>
      <c r="LYU65"/>
      <c r="LYV65"/>
      <c r="LYW65"/>
      <c r="LYX65"/>
      <c r="LYY65"/>
      <c r="LYZ65"/>
      <c r="LZA65"/>
      <c r="LZB65"/>
      <c r="LZC65"/>
      <c r="LZD65"/>
      <c r="LZE65"/>
      <c r="LZF65"/>
      <c r="LZG65"/>
      <c r="LZH65"/>
      <c r="LZI65"/>
      <c r="LZJ65"/>
      <c r="LZK65"/>
      <c r="LZL65"/>
      <c r="LZM65"/>
      <c r="LZN65"/>
      <c r="LZO65"/>
      <c r="LZP65"/>
      <c r="LZQ65"/>
      <c r="LZR65"/>
      <c r="LZS65"/>
      <c r="LZT65"/>
      <c r="LZU65"/>
      <c r="LZV65"/>
      <c r="LZW65"/>
      <c r="LZX65"/>
      <c r="LZY65"/>
      <c r="LZZ65"/>
      <c r="MAA65"/>
      <c r="MAB65"/>
      <c r="MAC65"/>
      <c r="MAD65"/>
      <c r="MAE65"/>
      <c r="MAF65"/>
      <c r="MAG65"/>
      <c r="MAH65"/>
      <c r="MAI65"/>
      <c r="MAJ65"/>
      <c r="MAK65"/>
      <c r="MAL65"/>
      <c r="MAM65"/>
      <c r="MAN65"/>
      <c r="MAO65"/>
      <c r="MAP65"/>
      <c r="MAQ65"/>
      <c r="MAR65"/>
      <c r="MAS65"/>
      <c r="MAT65"/>
      <c r="MAU65"/>
      <c r="MAV65"/>
      <c r="MAW65"/>
      <c r="MAX65"/>
      <c r="MAY65"/>
      <c r="MAZ65"/>
      <c r="MBA65"/>
      <c r="MBB65"/>
      <c r="MBC65"/>
      <c r="MBD65"/>
      <c r="MBE65"/>
      <c r="MBF65"/>
      <c r="MBG65"/>
      <c r="MBH65"/>
      <c r="MBI65"/>
      <c r="MBJ65"/>
      <c r="MBK65"/>
      <c r="MBL65"/>
      <c r="MBM65"/>
      <c r="MBN65"/>
      <c r="MBO65"/>
      <c r="MBP65"/>
      <c r="MBQ65"/>
      <c r="MBR65"/>
      <c r="MBS65"/>
      <c r="MBT65"/>
      <c r="MBU65"/>
      <c r="MBV65"/>
      <c r="MBW65"/>
      <c r="MBX65"/>
      <c r="MBY65"/>
      <c r="MBZ65"/>
      <c r="MCA65"/>
      <c r="MCB65"/>
      <c r="MCC65"/>
      <c r="MCD65"/>
      <c r="MCE65"/>
      <c r="MCF65"/>
      <c r="MCG65"/>
      <c r="MCH65"/>
      <c r="MCI65"/>
      <c r="MCJ65"/>
      <c r="MCK65"/>
      <c r="MCL65"/>
      <c r="MCM65"/>
      <c r="MCN65"/>
      <c r="MCO65"/>
      <c r="MCP65"/>
      <c r="MCQ65"/>
      <c r="MCR65"/>
      <c r="MCS65"/>
      <c r="MCT65"/>
      <c r="MCU65"/>
      <c r="MCV65"/>
      <c r="MCW65"/>
      <c r="MCX65"/>
      <c r="MCY65"/>
      <c r="MCZ65"/>
      <c r="MDA65"/>
      <c r="MDB65"/>
      <c r="MDC65"/>
      <c r="MDD65"/>
      <c r="MDE65"/>
      <c r="MDF65"/>
      <c r="MDG65"/>
      <c r="MDH65"/>
      <c r="MDI65"/>
      <c r="MDJ65"/>
      <c r="MDK65"/>
      <c r="MDL65"/>
      <c r="MDM65"/>
      <c r="MDN65"/>
      <c r="MDO65"/>
      <c r="MDP65"/>
      <c r="MDQ65"/>
      <c r="MDR65"/>
      <c r="MDS65"/>
      <c r="MDT65"/>
      <c r="MDU65"/>
      <c r="MDV65"/>
      <c r="MDW65"/>
      <c r="MDX65"/>
      <c r="MDY65"/>
      <c r="MDZ65"/>
      <c r="MEA65"/>
      <c r="MEB65"/>
      <c r="MEC65"/>
      <c r="MED65"/>
      <c r="MEE65"/>
      <c r="MEF65"/>
      <c r="MEG65"/>
      <c r="MEH65"/>
      <c r="MEI65"/>
      <c r="MEJ65"/>
      <c r="MEK65"/>
      <c r="MEL65"/>
      <c r="MEM65"/>
      <c r="MEN65"/>
      <c r="MEO65"/>
      <c r="MEP65"/>
      <c r="MEQ65"/>
      <c r="MER65"/>
      <c r="MES65"/>
      <c r="MET65"/>
      <c r="MEU65"/>
      <c r="MEV65"/>
      <c r="MEW65"/>
      <c r="MEX65"/>
      <c r="MEY65"/>
      <c r="MEZ65"/>
      <c r="MFA65"/>
      <c r="MFB65"/>
      <c r="MFC65"/>
      <c r="MFD65"/>
      <c r="MFE65"/>
      <c r="MFF65"/>
      <c r="MFG65"/>
      <c r="MFH65"/>
      <c r="MFI65"/>
      <c r="MFJ65"/>
      <c r="MFK65"/>
      <c r="MFL65"/>
      <c r="MFM65"/>
      <c r="MFN65"/>
      <c r="MFO65"/>
      <c r="MFP65"/>
      <c r="MFQ65"/>
      <c r="MFR65"/>
      <c r="MFS65"/>
      <c r="MFT65"/>
      <c r="MFU65"/>
      <c r="MFV65"/>
      <c r="MFW65"/>
      <c r="MFX65"/>
      <c r="MFY65"/>
      <c r="MFZ65"/>
      <c r="MGA65"/>
      <c r="MGB65"/>
      <c r="MGC65"/>
      <c r="MGD65"/>
      <c r="MGE65"/>
      <c r="MGF65"/>
      <c r="MGG65"/>
      <c r="MGH65"/>
      <c r="MGI65"/>
      <c r="MGJ65"/>
      <c r="MGK65"/>
      <c r="MGL65"/>
      <c r="MGM65"/>
      <c r="MGN65"/>
      <c r="MGO65"/>
      <c r="MGP65"/>
      <c r="MGQ65"/>
      <c r="MGR65"/>
      <c r="MGS65"/>
      <c r="MGT65"/>
      <c r="MGU65"/>
      <c r="MGV65"/>
      <c r="MGW65"/>
      <c r="MGX65"/>
      <c r="MGY65"/>
      <c r="MGZ65"/>
      <c r="MHA65"/>
      <c r="MHB65"/>
      <c r="MHC65"/>
      <c r="MHD65"/>
      <c r="MHE65"/>
      <c r="MHF65"/>
      <c r="MHG65"/>
      <c r="MHH65"/>
      <c r="MHI65"/>
      <c r="MHJ65"/>
      <c r="MHK65"/>
      <c r="MHL65"/>
      <c r="MHM65"/>
      <c r="MHN65"/>
      <c r="MHO65"/>
      <c r="MHP65"/>
      <c r="MHQ65"/>
      <c r="MHR65"/>
      <c r="MHS65"/>
      <c r="MHT65"/>
      <c r="MHU65"/>
      <c r="MHV65"/>
      <c r="MHW65"/>
      <c r="MHX65"/>
      <c r="MHY65"/>
      <c r="MHZ65"/>
      <c r="MIA65"/>
      <c r="MIB65"/>
      <c r="MIC65"/>
      <c r="MID65"/>
      <c r="MIE65"/>
      <c r="MIF65"/>
      <c r="MIG65"/>
      <c r="MIH65"/>
      <c r="MII65"/>
      <c r="MIJ65"/>
      <c r="MIK65"/>
      <c r="MIL65"/>
      <c r="MIM65"/>
      <c r="MIN65"/>
      <c r="MIO65"/>
      <c r="MIP65"/>
      <c r="MIQ65"/>
      <c r="MIR65"/>
      <c r="MIS65"/>
      <c r="MIT65"/>
      <c r="MIU65"/>
      <c r="MIV65"/>
      <c r="MIW65"/>
      <c r="MIX65"/>
      <c r="MIY65"/>
      <c r="MIZ65"/>
      <c r="MJA65"/>
      <c r="MJB65"/>
      <c r="MJC65"/>
      <c r="MJD65"/>
      <c r="MJE65"/>
      <c r="MJF65"/>
      <c r="MJG65"/>
      <c r="MJH65"/>
      <c r="MJI65"/>
      <c r="MJJ65"/>
      <c r="MJK65"/>
      <c r="MJL65"/>
      <c r="MJM65"/>
      <c r="MJN65"/>
      <c r="MJO65"/>
      <c r="MJP65"/>
      <c r="MJQ65"/>
      <c r="MJR65"/>
      <c r="MJS65"/>
      <c r="MJT65"/>
      <c r="MJU65"/>
      <c r="MJV65"/>
      <c r="MJW65"/>
      <c r="MJX65"/>
      <c r="MJY65"/>
      <c r="MJZ65"/>
      <c r="MKA65"/>
      <c r="MKB65"/>
      <c r="MKC65"/>
      <c r="MKD65"/>
      <c r="MKE65"/>
      <c r="MKF65"/>
      <c r="MKG65"/>
      <c r="MKH65"/>
      <c r="MKI65"/>
      <c r="MKJ65"/>
      <c r="MKK65"/>
      <c r="MKL65"/>
      <c r="MKM65"/>
      <c r="MKN65"/>
      <c r="MKO65"/>
      <c r="MKP65"/>
      <c r="MKQ65"/>
      <c r="MKR65"/>
      <c r="MKS65"/>
      <c r="MKT65"/>
      <c r="MKU65"/>
      <c r="MKV65"/>
      <c r="MKW65"/>
      <c r="MKX65"/>
      <c r="MKY65"/>
      <c r="MKZ65"/>
      <c r="MLA65"/>
      <c r="MLB65"/>
      <c r="MLC65"/>
      <c r="MLD65"/>
      <c r="MLE65"/>
      <c r="MLF65"/>
      <c r="MLG65"/>
      <c r="MLH65"/>
      <c r="MLI65"/>
      <c r="MLJ65"/>
      <c r="MLK65"/>
      <c r="MLL65"/>
      <c r="MLM65"/>
      <c r="MLN65"/>
      <c r="MLO65"/>
      <c r="MLP65"/>
      <c r="MLQ65"/>
      <c r="MLR65"/>
      <c r="MLS65"/>
      <c r="MLT65"/>
      <c r="MLU65"/>
      <c r="MLV65"/>
      <c r="MLW65"/>
      <c r="MLX65"/>
      <c r="MLY65"/>
      <c r="MLZ65"/>
      <c r="MMA65"/>
      <c r="MMB65"/>
      <c r="MMC65"/>
      <c r="MMD65"/>
      <c r="MME65"/>
      <c r="MMF65"/>
      <c r="MMG65"/>
      <c r="MMH65"/>
      <c r="MMI65"/>
      <c r="MMJ65"/>
      <c r="MMK65"/>
      <c r="MML65"/>
      <c r="MMM65"/>
      <c r="MMN65"/>
      <c r="MMO65"/>
      <c r="MMP65"/>
      <c r="MMQ65"/>
      <c r="MMR65"/>
      <c r="MMS65"/>
      <c r="MMT65"/>
      <c r="MMU65"/>
      <c r="MMV65"/>
      <c r="MMW65"/>
      <c r="MMX65"/>
      <c r="MMY65"/>
      <c r="MMZ65"/>
      <c r="MNA65"/>
      <c r="MNB65"/>
      <c r="MNC65"/>
      <c r="MND65"/>
      <c r="MNE65"/>
      <c r="MNF65"/>
      <c r="MNG65"/>
      <c r="MNH65"/>
      <c r="MNI65"/>
      <c r="MNJ65"/>
      <c r="MNK65"/>
      <c r="MNL65"/>
      <c r="MNM65"/>
      <c r="MNN65"/>
      <c r="MNO65"/>
      <c r="MNP65"/>
      <c r="MNQ65"/>
      <c r="MNR65"/>
      <c r="MNS65"/>
      <c r="MNT65"/>
      <c r="MNU65"/>
      <c r="MNV65"/>
      <c r="MNW65"/>
      <c r="MNX65"/>
      <c r="MNY65"/>
      <c r="MNZ65"/>
      <c r="MOA65"/>
      <c r="MOB65"/>
      <c r="MOC65"/>
      <c r="MOD65"/>
      <c r="MOE65"/>
      <c r="MOF65"/>
      <c r="MOG65"/>
      <c r="MOH65"/>
      <c r="MOI65"/>
      <c r="MOJ65"/>
      <c r="MOK65"/>
      <c r="MOL65"/>
      <c r="MOM65"/>
      <c r="MON65"/>
      <c r="MOO65"/>
      <c r="MOP65"/>
      <c r="MOQ65"/>
      <c r="MOR65"/>
      <c r="MOS65"/>
      <c r="MOT65"/>
      <c r="MOU65"/>
      <c r="MOV65"/>
      <c r="MOW65"/>
      <c r="MOX65"/>
      <c r="MOY65"/>
      <c r="MOZ65"/>
      <c r="MPA65"/>
      <c r="MPB65"/>
      <c r="MPC65"/>
      <c r="MPD65"/>
      <c r="MPE65"/>
      <c r="MPF65"/>
      <c r="MPG65"/>
      <c r="MPH65"/>
      <c r="MPI65"/>
      <c r="MPJ65"/>
      <c r="MPK65"/>
      <c r="MPL65"/>
      <c r="MPM65"/>
      <c r="MPN65"/>
      <c r="MPO65"/>
      <c r="MPP65"/>
      <c r="MPQ65"/>
      <c r="MPR65"/>
      <c r="MPS65"/>
      <c r="MPT65"/>
      <c r="MPU65"/>
      <c r="MPV65"/>
      <c r="MPW65"/>
      <c r="MPX65"/>
      <c r="MPY65"/>
      <c r="MPZ65"/>
      <c r="MQA65"/>
      <c r="MQB65"/>
      <c r="MQC65"/>
      <c r="MQD65"/>
      <c r="MQE65"/>
      <c r="MQF65"/>
      <c r="MQG65"/>
      <c r="MQH65"/>
      <c r="MQI65"/>
      <c r="MQJ65"/>
      <c r="MQK65"/>
      <c r="MQL65"/>
      <c r="MQM65"/>
      <c r="MQN65"/>
      <c r="MQO65"/>
      <c r="MQP65"/>
      <c r="MQQ65"/>
      <c r="MQR65"/>
      <c r="MQS65"/>
      <c r="MQT65"/>
      <c r="MQU65"/>
      <c r="MQV65"/>
      <c r="MQW65"/>
      <c r="MQX65"/>
      <c r="MQY65"/>
      <c r="MQZ65"/>
      <c r="MRA65"/>
      <c r="MRB65"/>
      <c r="MRC65"/>
      <c r="MRD65"/>
      <c r="MRE65"/>
      <c r="MRF65"/>
      <c r="MRG65"/>
      <c r="MRH65"/>
      <c r="MRI65"/>
      <c r="MRJ65"/>
      <c r="MRK65"/>
      <c r="MRL65"/>
      <c r="MRM65"/>
      <c r="MRN65"/>
      <c r="MRO65"/>
      <c r="MRP65"/>
      <c r="MRQ65"/>
      <c r="MRR65"/>
      <c r="MRS65"/>
      <c r="MRT65"/>
      <c r="MRU65"/>
      <c r="MRV65"/>
      <c r="MRW65"/>
      <c r="MRX65"/>
      <c r="MRY65"/>
      <c r="MRZ65"/>
      <c r="MSA65"/>
      <c r="MSB65"/>
      <c r="MSC65"/>
      <c r="MSD65"/>
      <c r="MSE65"/>
      <c r="MSF65"/>
      <c r="MSG65"/>
      <c r="MSH65"/>
      <c r="MSI65"/>
      <c r="MSJ65"/>
      <c r="MSK65"/>
      <c r="MSL65"/>
      <c r="MSM65"/>
      <c r="MSN65"/>
      <c r="MSO65"/>
      <c r="MSP65"/>
      <c r="MSQ65"/>
      <c r="MSR65"/>
      <c r="MSS65"/>
      <c r="MST65"/>
      <c r="MSU65"/>
      <c r="MSV65"/>
      <c r="MSW65"/>
      <c r="MSX65"/>
      <c r="MSY65"/>
      <c r="MSZ65"/>
      <c r="MTA65"/>
      <c r="MTB65"/>
      <c r="MTC65"/>
      <c r="MTD65"/>
      <c r="MTE65"/>
      <c r="MTF65"/>
      <c r="MTG65"/>
      <c r="MTH65"/>
      <c r="MTI65"/>
      <c r="MTJ65"/>
      <c r="MTK65"/>
      <c r="MTL65"/>
      <c r="MTM65"/>
      <c r="MTN65"/>
      <c r="MTO65"/>
      <c r="MTP65"/>
      <c r="MTQ65"/>
      <c r="MTR65"/>
      <c r="MTS65"/>
      <c r="MTT65"/>
      <c r="MTU65"/>
      <c r="MTV65"/>
      <c r="MTW65"/>
      <c r="MTX65"/>
      <c r="MTY65"/>
      <c r="MTZ65"/>
      <c r="MUA65"/>
      <c r="MUB65"/>
      <c r="MUC65"/>
      <c r="MUD65"/>
      <c r="MUE65"/>
      <c r="MUF65"/>
      <c r="MUG65"/>
      <c r="MUH65"/>
      <c r="MUI65"/>
      <c r="MUJ65"/>
      <c r="MUK65"/>
      <c r="MUL65"/>
      <c r="MUM65"/>
      <c r="MUN65"/>
      <c r="MUO65"/>
      <c r="MUP65"/>
      <c r="MUQ65"/>
      <c r="MUR65"/>
      <c r="MUS65"/>
      <c r="MUT65"/>
      <c r="MUU65"/>
      <c r="MUV65"/>
      <c r="MUW65"/>
      <c r="MUX65"/>
      <c r="MUY65"/>
      <c r="MUZ65"/>
      <c r="MVA65"/>
      <c r="MVB65"/>
      <c r="MVC65"/>
      <c r="MVD65"/>
      <c r="MVE65"/>
      <c r="MVF65"/>
      <c r="MVG65"/>
      <c r="MVH65"/>
      <c r="MVI65"/>
      <c r="MVJ65"/>
      <c r="MVK65"/>
      <c r="MVL65"/>
      <c r="MVM65"/>
      <c r="MVN65"/>
      <c r="MVO65"/>
      <c r="MVP65"/>
      <c r="MVQ65"/>
      <c r="MVR65"/>
      <c r="MVS65"/>
      <c r="MVT65"/>
      <c r="MVU65"/>
      <c r="MVV65"/>
      <c r="MVW65"/>
      <c r="MVX65"/>
      <c r="MVY65"/>
      <c r="MVZ65"/>
      <c r="MWA65"/>
      <c r="MWB65"/>
      <c r="MWC65"/>
      <c r="MWD65"/>
      <c r="MWE65"/>
      <c r="MWF65"/>
      <c r="MWG65"/>
      <c r="MWH65"/>
      <c r="MWI65"/>
      <c r="MWJ65"/>
      <c r="MWK65"/>
      <c r="MWL65"/>
      <c r="MWM65"/>
      <c r="MWN65"/>
      <c r="MWO65"/>
      <c r="MWP65"/>
      <c r="MWQ65"/>
      <c r="MWR65"/>
      <c r="MWS65"/>
      <c r="MWT65"/>
      <c r="MWU65"/>
      <c r="MWV65"/>
      <c r="MWW65"/>
      <c r="MWX65"/>
      <c r="MWY65"/>
      <c r="MWZ65"/>
      <c r="MXA65"/>
      <c r="MXB65"/>
      <c r="MXC65"/>
      <c r="MXD65"/>
      <c r="MXE65"/>
      <c r="MXF65"/>
      <c r="MXG65"/>
      <c r="MXH65"/>
      <c r="MXI65"/>
      <c r="MXJ65"/>
      <c r="MXK65"/>
      <c r="MXL65"/>
      <c r="MXM65"/>
      <c r="MXN65"/>
      <c r="MXO65"/>
      <c r="MXP65"/>
      <c r="MXQ65"/>
      <c r="MXR65"/>
      <c r="MXS65"/>
      <c r="MXT65"/>
      <c r="MXU65"/>
      <c r="MXV65"/>
      <c r="MXW65"/>
      <c r="MXX65"/>
      <c r="MXY65"/>
      <c r="MXZ65"/>
      <c r="MYA65"/>
      <c r="MYB65"/>
      <c r="MYC65"/>
      <c r="MYD65"/>
      <c r="MYE65"/>
      <c r="MYF65"/>
      <c r="MYG65"/>
      <c r="MYH65"/>
      <c r="MYI65"/>
      <c r="MYJ65"/>
      <c r="MYK65"/>
      <c r="MYL65"/>
      <c r="MYM65"/>
      <c r="MYN65"/>
      <c r="MYO65"/>
      <c r="MYP65"/>
      <c r="MYQ65"/>
      <c r="MYR65"/>
      <c r="MYS65"/>
      <c r="MYT65"/>
      <c r="MYU65"/>
      <c r="MYV65"/>
      <c r="MYW65"/>
      <c r="MYX65"/>
      <c r="MYY65"/>
      <c r="MYZ65"/>
      <c r="MZA65"/>
      <c r="MZB65"/>
      <c r="MZC65"/>
      <c r="MZD65"/>
      <c r="MZE65"/>
      <c r="MZF65"/>
      <c r="MZG65"/>
      <c r="MZH65"/>
      <c r="MZI65"/>
      <c r="MZJ65"/>
      <c r="MZK65"/>
      <c r="MZL65"/>
      <c r="MZM65"/>
      <c r="MZN65"/>
      <c r="MZO65"/>
      <c r="MZP65"/>
      <c r="MZQ65"/>
      <c r="MZR65"/>
      <c r="MZS65"/>
      <c r="MZT65"/>
      <c r="MZU65"/>
      <c r="MZV65"/>
      <c r="MZW65"/>
      <c r="MZX65"/>
      <c r="MZY65"/>
      <c r="MZZ65"/>
      <c r="NAA65"/>
      <c r="NAB65"/>
      <c r="NAC65"/>
      <c r="NAD65"/>
      <c r="NAE65"/>
      <c r="NAF65"/>
      <c r="NAG65"/>
      <c r="NAH65"/>
      <c r="NAI65"/>
      <c r="NAJ65"/>
      <c r="NAK65"/>
      <c r="NAL65"/>
      <c r="NAM65"/>
      <c r="NAN65"/>
      <c r="NAO65"/>
      <c r="NAP65"/>
      <c r="NAQ65"/>
      <c r="NAR65"/>
      <c r="NAS65"/>
      <c r="NAT65"/>
      <c r="NAU65"/>
      <c r="NAV65"/>
      <c r="NAW65"/>
      <c r="NAX65"/>
      <c r="NAY65"/>
      <c r="NAZ65"/>
      <c r="NBA65"/>
      <c r="NBB65"/>
      <c r="NBC65"/>
      <c r="NBD65"/>
      <c r="NBE65"/>
      <c r="NBF65"/>
      <c r="NBG65"/>
      <c r="NBH65"/>
      <c r="NBI65"/>
      <c r="NBJ65"/>
      <c r="NBK65"/>
      <c r="NBL65"/>
      <c r="NBM65"/>
      <c r="NBN65"/>
      <c r="NBO65"/>
      <c r="NBP65"/>
      <c r="NBQ65"/>
      <c r="NBR65"/>
      <c r="NBS65"/>
      <c r="NBT65"/>
      <c r="NBU65"/>
      <c r="NBV65"/>
      <c r="NBW65"/>
      <c r="NBX65"/>
      <c r="NBY65"/>
      <c r="NBZ65"/>
      <c r="NCA65"/>
      <c r="NCB65"/>
      <c r="NCC65"/>
      <c r="NCD65"/>
      <c r="NCE65"/>
      <c r="NCF65"/>
      <c r="NCG65"/>
      <c r="NCH65"/>
      <c r="NCI65"/>
      <c r="NCJ65"/>
      <c r="NCK65"/>
      <c r="NCL65"/>
      <c r="NCM65"/>
      <c r="NCN65"/>
      <c r="NCO65"/>
      <c r="NCP65"/>
      <c r="NCQ65"/>
      <c r="NCR65"/>
      <c r="NCS65"/>
      <c r="NCT65"/>
      <c r="NCU65"/>
      <c r="NCV65"/>
      <c r="NCW65"/>
      <c r="NCX65"/>
      <c r="NCY65"/>
      <c r="NCZ65"/>
      <c r="NDA65"/>
      <c r="NDB65"/>
      <c r="NDC65"/>
      <c r="NDD65"/>
      <c r="NDE65"/>
      <c r="NDF65"/>
      <c r="NDG65"/>
      <c r="NDH65"/>
      <c r="NDI65"/>
      <c r="NDJ65"/>
      <c r="NDK65"/>
      <c r="NDL65"/>
      <c r="NDM65"/>
      <c r="NDN65"/>
      <c r="NDO65"/>
      <c r="NDP65"/>
      <c r="NDQ65"/>
      <c r="NDR65"/>
      <c r="NDS65"/>
      <c r="NDT65"/>
      <c r="NDU65"/>
      <c r="NDV65"/>
      <c r="NDW65"/>
      <c r="NDX65"/>
      <c r="NDY65"/>
      <c r="NDZ65"/>
      <c r="NEA65"/>
      <c r="NEB65"/>
      <c r="NEC65"/>
      <c r="NED65"/>
      <c r="NEE65"/>
      <c r="NEF65"/>
      <c r="NEG65"/>
      <c r="NEH65"/>
      <c r="NEI65"/>
      <c r="NEJ65"/>
      <c r="NEK65"/>
      <c r="NEL65"/>
      <c r="NEM65"/>
      <c r="NEN65"/>
      <c r="NEO65"/>
      <c r="NEP65"/>
      <c r="NEQ65"/>
      <c r="NER65"/>
      <c r="NES65"/>
      <c r="NET65"/>
      <c r="NEU65"/>
      <c r="NEV65"/>
      <c r="NEW65"/>
      <c r="NEX65"/>
      <c r="NEY65"/>
      <c r="NEZ65"/>
      <c r="NFA65"/>
      <c r="NFB65"/>
      <c r="NFC65"/>
      <c r="NFD65"/>
      <c r="NFE65"/>
      <c r="NFF65"/>
      <c r="NFG65"/>
      <c r="NFH65"/>
      <c r="NFI65"/>
      <c r="NFJ65"/>
      <c r="NFK65"/>
      <c r="NFL65"/>
      <c r="NFM65"/>
      <c r="NFN65"/>
      <c r="NFO65"/>
      <c r="NFP65"/>
      <c r="NFQ65"/>
      <c r="NFR65"/>
      <c r="NFS65"/>
      <c r="NFT65"/>
      <c r="NFU65"/>
      <c r="NFV65"/>
      <c r="NFW65"/>
      <c r="NFX65"/>
      <c r="NFY65"/>
      <c r="NFZ65"/>
      <c r="NGA65"/>
      <c r="NGB65"/>
      <c r="NGC65"/>
      <c r="NGD65"/>
      <c r="NGE65"/>
      <c r="NGF65"/>
      <c r="NGG65"/>
      <c r="NGH65"/>
      <c r="NGI65"/>
      <c r="NGJ65"/>
      <c r="NGK65"/>
      <c r="NGL65"/>
      <c r="NGM65"/>
      <c r="NGN65"/>
      <c r="NGO65"/>
      <c r="NGP65"/>
      <c r="NGQ65"/>
      <c r="NGR65"/>
      <c r="NGS65"/>
      <c r="NGT65"/>
      <c r="NGU65"/>
      <c r="NGV65"/>
      <c r="NGW65"/>
      <c r="NGX65"/>
      <c r="NGY65"/>
      <c r="NGZ65"/>
      <c r="NHA65"/>
      <c r="NHB65"/>
      <c r="NHC65"/>
      <c r="NHD65"/>
      <c r="NHE65"/>
      <c r="NHF65"/>
      <c r="NHG65"/>
      <c r="NHH65"/>
      <c r="NHI65"/>
      <c r="NHJ65"/>
      <c r="NHK65"/>
      <c r="NHL65"/>
      <c r="NHM65"/>
      <c r="NHN65"/>
      <c r="NHO65"/>
      <c r="NHP65"/>
      <c r="NHQ65"/>
      <c r="NHR65"/>
      <c r="NHS65"/>
      <c r="NHT65"/>
      <c r="NHU65"/>
      <c r="NHV65"/>
      <c r="NHW65"/>
      <c r="NHX65"/>
      <c r="NHY65"/>
      <c r="NHZ65"/>
      <c r="NIA65"/>
      <c r="NIB65"/>
      <c r="NIC65"/>
      <c r="NID65"/>
      <c r="NIE65"/>
      <c r="NIF65"/>
      <c r="NIG65"/>
      <c r="NIH65"/>
      <c r="NII65"/>
      <c r="NIJ65"/>
      <c r="NIK65"/>
      <c r="NIL65"/>
      <c r="NIM65"/>
      <c r="NIN65"/>
      <c r="NIO65"/>
      <c r="NIP65"/>
      <c r="NIQ65"/>
      <c r="NIR65"/>
      <c r="NIS65"/>
      <c r="NIT65"/>
      <c r="NIU65"/>
      <c r="NIV65"/>
      <c r="NIW65"/>
      <c r="NIX65"/>
      <c r="NIY65"/>
      <c r="NIZ65"/>
      <c r="NJA65"/>
      <c r="NJB65"/>
      <c r="NJC65"/>
      <c r="NJD65"/>
      <c r="NJE65"/>
      <c r="NJF65"/>
      <c r="NJG65"/>
      <c r="NJH65"/>
      <c r="NJI65"/>
      <c r="NJJ65"/>
      <c r="NJK65"/>
      <c r="NJL65"/>
      <c r="NJM65"/>
      <c r="NJN65"/>
      <c r="NJO65"/>
      <c r="NJP65"/>
      <c r="NJQ65"/>
      <c r="NJR65"/>
      <c r="NJS65"/>
      <c r="NJT65"/>
      <c r="NJU65"/>
      <c r="NJV65"/>
      <c r="NJW65"/>
      <c r="NJX65"/>
      <c r="NJY65"/>
      <c r="NJZ65"/>
      <c r="NKA65"/>
      <c r="NKB65"/>
      <c r="NKC65"/>
      <c r="NKD65"/>
      <c r="NKE65"/>
      <c r="NKF65"/>
      <c r="NKG65"/>
      <c r="NKH65"/>
      <c r="NKI65"/>
      <c r="NKJ65"/>
      <c r="NKK65"/>
      <c r="NKL65"/>
      <c r="NKM65"/>
      <c r="NKN65"/>
      <c r="NKO65"/>
      <c r="NKP65"/>
      <c r="NKQ65"/>
      <c r="NKR65"/>
      <c r="NKS65"/>
      <c r="NKT65"/>
      <c r="NKU65"/>
      <c r="NKV65"/>
      <c r="NKW65"/>
      <c r="NKX65"/>
      <c r="NKY65"/>
      <c r="NKZ65"/>
      <c r="NLA65"/>
      <c r="NLB65"/>
      <c r="NLC65"/>
      <c r="NLD65"/>
      <c r="NLE65"/>
      <c r="NLF65"/>
      <c r="NLG65"/>
      <c r="NLH65"/>
      <c r="NLI65"/>
      <c r="NLJ65"/>
      <c r="NLK65"/>
      <c r="NLL65"/>
      <c r="NLM65"/>
      <c r="NLN65"/>
      <c r="NLO65"/>
      <c r="NLP65"/>
      <c r="NLQ65"/>
      <c r="NLR65"/>
      <c r="NLS65"/>
      <c r="NLT65"/>
      <c r="NLU65"/>
      <c r="NLV65"/>
      <c r="NLW65"/>
      <c r="NLX65"/>
      <c r="NLY65"/>
      <c r="NLZ65"/>
      <c r="NMA65"/>
      <c r="NMB65"/>
      <c r="NMC65"/>
      <c r="NMD65"/>
      <c r="NME65"/>
      <c r="NMF65"/>
      <c r="NMG65"/>
      <c r="NMH65"/>
      <c r="NMI65"/>
      <c r="NMJ65"/>
      <c r="NMK65"/>
      <c r="NML65"/>
      <c r="NMM65"/>
      <c r="NMN65"/>
      <c r="NMO65"/>
      <c r="NMP65"/>
      <c r="NMQ65"/>
      <c r="NMR65"/>
      <c r="NMS65"/>
      <c r="NMT65"/>
      <c r="NMU65"/>
      <c r="NMV65"/>
      <c r="NMW65"/>
      <c r="NMX65"/>
      <c r="NMY65"/>
      <c r="NMZ65"/>
      <c r="NNA65"/>
      <c r="NNB65"/>
      <c r="NNC65"/>
      <c r="NND65"/>
      <c r="NNE65"/>
      <c r="NNF65"/>
      <c r="NNG65"/>
      <c r="NNH65"/>
      <c r="NNI65"/>
      <c r="NNJ65"/>
      <c r="NNK65"/>
      <c r="NNL65"/>
      <c r="NNM65"/>
      <c r="NNN65"/>
      <c r="NNO65"/>
      <c r="NNP65"/>
      <c r="NNQ65"/>
      <c r="NNR65"/>
      <c r="NNS65"/>
      <c r="NNT65"/>
      <c r="NNU65"/>
      <c r="NNV65"/>
      <c r="NNW65"/>
      <c r="NNX65"/>
      <c r="NNY65"/>
      <c r="NNZ65"/>
      <c r="NOA65"/>
      <c r="NOB65"/>
      <c r="NOC65"/>
      <c r="NOD65"/>
      <c r="NOE65"/>
      <c r="NOF65"/>
      <c r="NOG65"/>
      <c r="NOH65"/>
      <c r="NOI65"/>
      <c r="NOJ65"/>
      <c r="NOK65"/>
      <c r="NOL65"/>
      <c r="NOM65"/>
      <c r="NON65"/>
      <c r="NOO65"/>
      <c r="NOP65"/>
      <c r="NOQ65"/>
      <c r="NOR65"/>
      <c r="NOS65"/>
      <c r="NOT65"/>
      <c r="NOU65"/>
      <c r="NOV65"/>
      <c r="NOW65"/>
      <c r="NOX65"/>
      <c r="NOY65"/>
      <c r="NOZ65"/>
      <c r="NPA65"/>
      <c r="NPB65"/>
      <c r="NPC65"/>
      <c r="NPD65"/>
      <c r="NPE65"/>
      <c r="NPF65"/>
      <c r="NPG65"/>
      <c r="NPH65"/>
      <c r="NPI65"/>
      <c r="NPJ65"/>
      <c r="NPK65"/>
      <c r="NPL65"/>
      <c r="NPM65"/>
      <c r="NPN65"/>
      <c r="NPO65"/>
      <c r="NPP65"/>
      <c r="NPQ65"/>
      <c r="NPR65"/>
      <c r="NPS65"/>
      <c r="NPT65"/>
      <c r="NPU65"/>
      <c r="NPV65"/>
      <c r="NPW65"/>
      <c r="NPX65"/>
      <c r="NPY65"/>
      <c r="NPZ65"/>
      <c r="NQA65"/>
      <c r="NQB65"/>
      <c r="NQC65"/>
      <c r="NQD65"/>
      <c r="NQE65"/>
      <c r="NQF65"/>
      <c r="NQG65"/>
      <c r="NQH65"/>
      <c r="NQI65"/>
      <c r="NQJ65"/>
      <c r="NQK65"/>
      <c r="NQL65"/>
      <c r="NQM65"/>
      <c r="NQN65"/>
      <c r="NQO65"/>
      <c r="NQP65"/>
      <c r="NQQ65"/>
      <c r="NQR65"/>
      <c r="NQS65"/>
      <c r="NQT65"/>
      <c r="NQU65"/>
      <c r="NQV65"/>
      <c r="NQW65"/>
      <c r="NQX65"/>
      <c r="NQY65"/>
      <c r="NQZ65"/>
      <c r="NRA65"/>
      <c r="NRB65"/>
      <c r="NRC65"/>
      <c r="NRD65"/>
      <c r="NRE65"/>
      <c r="NRF65"/>
      <c r="NRG65"/>
      <c r="NRH65"/>
      <c r="NRI65"/>
      <c r="NRJ65"/>
      <c r="NRK65"/>
      <c r="NRL65"/>
      <c r="NRM65"/>
      <c r="NRN65"/>
      <c r="NRO65"/>
      <c r="NRP65"/>
      <c r="NRQ65"/>
      <c r="NRR65"/>
      <c r="NRS65"/>
      <c r="NRT65"/>
      <c r="NRU65"/>
      <c r="NRV65"/>
      <c r="NRW65"/>
      <c r="NRX65"/>
      <c r="NRY65"/>
      <c r="NRZ65"/>
      <c r="NSA65"/>
      <c r="NSB65"/>
      <c r="NSC65"/>
      <c r="NSD65"/>
      <c r="NSE65"/>
      <c r="NSF65"/>
      <c r="NSG65"/>
      <c r="NSH65"/>
      <c r="NSI65"/>
      <c r="NSJ65"/>
      <c r="NSK65"/>
      <c r="NSL65"/>
      <c r="NSM65"/>
      <c r="NSN65"/>
      <c r="NSO65"/>
      <c r="NSP65"/>
      <c r="NSQ65"/>
      <c r="NSR65"/>
      <c r="NSS65"/>
      <c r="NST65"/>
      <c r="NSU65"/>
      <c r="NSV65"/>
      <c r="NSW65"/>
      <c r="NSX65"/>
      <c r="NSY65"/>
      <c r="NSZ65"/>
      <c r="NTA65"/>
      <c r="NTB65"/>
      <c r="NTC65"/>
      <c r="NTD65"/>
      <c r="NTE65"/>
      <c r="NTF65"/>
      <c r="NTG65"/>
      <c r="NTH65"/>
      <c r="NTI65"/>
      <c r="NTJ65"/>
      <c r="NTK65"/>
      <c r="NTL65"/>
      <c r="NTM65"/>
      <c r="NTN65"/>
      <c r="NTO65"/>
      <c r="NTP65"/>
      <c r="NTQ65"/>
      <c r="NTR65"/>
      <c r="NTS65"/>
      <c r="NTT65"/>
      <c r="NTU65"/>
      <c r="NTV65"/>
      <c r="NTW65"/>
      <c r="NTX65"/>
      <c r="NTY65"/>
      <c r="NTZ65"/>
      <c r="NUA65"/>
      <c r="NUB65"/>
      <c r="NUC65"/>
      <c r="NUD65"/>
      <c r="NUE65"/>
      <c r="NUF65"/>
      <c r="NUG65"/>
      <c r="NUH65"/>
      <c r="NUI65"/>
      <c r="NUJ65"/>
      <c r="NUK65"/>
      <c r="NUL65"/>
      <c r="NUM65"/>
      <c r="NUN65"/>
      <c r="NUO65"/>
      <c r="NUP65"/>
      <c r="NUQ65"/>
      <c r="NUR65"/>
      <c r="NUS65"/>
      <c r="NUT65"/>
      <c r="NUU65"/>
      <c r="NUV65"/>
      <c r="NUW65"/>
      <c r="NUX65"/>
      <c r="NUY65"/>
      <c r="NUZ65"/>
      <c r="NVA65"/>
      <c r="NVB65"/>
      <c r="NVC65"/>
      <c r="NVD65"/>
      <c r="NVE65"/>
      <c r="NVF65"/>
      <c r="NVG65"/>
      <c r="NVH65"/>
      <c r="NVI65"/>
      <c r="NVJ65"/>
      <c r="NVK65"/>
      <c r="NVL65"/>
      <c r="NVM65"/>
      <c r="NVN65"/>
      <c r="NVO65"/>
      <c r="NVP65"/>
      <c r="NVQ65"/>
      <c r="NVR65"/>
      <c r="NVS65"/>
      <c r="NVT65"/>
      <c r="NVU65"/>
      <c r="NVV65"/>
      <c r="NVW65"/>
      <c r="NVX65"/>
      <c r="NVY65"/>
      <c r="NVZ65"/>
      <c r="NWA65"/>
      <c r="NWB65"/>
      <c r="NWC65"/>
      <c r="NWD65"/>
      <c r="NWE65"/>
      <c r="NWF65"/>
      <c r="NWG65"/>
      <c r="NWH65"/>
      <c r="NWI65"/>
      <c r="NWJ65"/>
      <c r="NWK65"/>
      <c r="NWL65"/>
      <c r="NWM65"/>
      <c r="NWN65"/>
      <c r="NWO65"/>
      <c r="NWP65"/>
      <c r="NWQ65"/>
      <c r="NWR65"/>
      <c r="NWS65"/>
      <c r="NWT65"/>
      <c r="NWU65"/>
      <c r="NWV65"/>
      <c r="NWW65"/>
      <c r="NWX65"/>
      <c r="NWY65"/>
      <c r="NWZ65"/>
      <c r="NXA65"/>
      <c r="NXB65"/>
      <c r="NXC65"/>
      <c r="NXD65"/>
      <c r="NXE65"/>
      <c r="NXF65"/>
      <c r="NXG65"/>
      <c r="NXH65"/>
      <c r="NXI65"/>
      <c r="NXJ65"/>
      <c r="NXK65"/>
      <c r="NXL65"/>
      <c r="NXM65"/>
      <c r="NXN65"/>
      <c r="NXO65"/>
      <c r="NXP65"/>
      <c r="NXQ65"/>
      <c r="NXR65"/>
      <c r="NXS65"/>
      <c r="NXT65"/>
      <c r="NXU65"/>
      <c r="NXV65"/>
      <c r="NXW65"/>
      <c r="NXX65"/>
      <c r="NXY65"/>
      <c r="NXZ65"/>
      <c r="NYA65"/>
      <c r="NYB65"/>
      <c r="NYC65"/>
      <c r="NYD65"/>
      <c r="NYE65"/>
      <c r="NYF65"/>
      <c r="NYG65"/>
      <c r="NYH65"/>
      <c r="NYI65"/>
      <c r="NYJ65"/>
      <c r="NYK65"/>
      <c r="NYL65"/>
      <c r="NYM65"/>
      <c r="NYN65"/>
      <c r="NYO65"/>
      <c r="NYP65"/>
      <c r="NYQ65"/>
      <c r="NYR65"/>
      <c r="NYS65"/>
      <c r="NYT65"/>
      <c r="NYU65"/>
      <c r="NYV65"/>
      <c r="NYW65"/>
      <c r="NYX65"/>
      <c r="NYY65"/>
      <c r="NYZ65"/>
      <c r="NZA65"/>
      <c r="NZB65"/>
      <c r="NZC65"/>
      <c r="NZD65"/>
      <c r="NZE65"/>
      <c r="NZF65"/>
      <c r="NZG65"/>
      <c r="NZH65"/>
      <c r="NZI65"/>
      <c r="NZJ65"/>
      <c r="NZK65"/>
      <c r="NZL65"/>
      <c r="NZM65"/>
      <c r="NZN65"/>
      <c r="NZO65"/>
      <c r="NZP65"/>
      <c r="NZQ65"/>
      <c r="NZR65"/>
      <c r="NZS65"/>
      <c r="NZT65"/>
      <c r="NZU65"/>
      <c r="NZV65"/>
      <c r="NZW65"/>
      <c r="NZX65"/>
      <c r="NZY65"/>
      <c r="NZZ65"/>
      <c r="OAA65"/>
      <c r="OAB65"/>
      <c r="OAC65"/>
      <c r="OAD65"/>
      <c r="OAE65"/>
      <c r="OAF65"/>
      <c r="OAG65"/>
      <c r="OAH65"/>
      <c r="OAI65"/>
      <c r="OAJ65"/>
      <c r="OAK65"/>
      <c r="OAL65"/>
      <c r="OAM65"/>
      <c r="OAN65"/>
      <c r="OAO65"/>
      <c r="OAP65"/>
      <c r="OAQ65"/>
      <c r="OAR65"/>
      <c r="OAS65"/>
      <c r="OAT65"/>
      <c r="OAU65"/>
      <c r="OAV65"/>
      <c r="OAW65"/>
      <c r="OAX65"/>
      <c r="OAY65"/>
      <c r="OAZ65"/>
      <c r="OBA65"/>
      <c r="OBB65"/>
      <c r="OBC65"/>
      <c r="OBD65"/>
      <c r="OBE65"/>
      <c r="OBF65"/>
      <c r="OBG65"/>
      <c r="OBH65"/>
      <c r="OBI65"/>
      <c r="OBJ65"/>
      <c r="OBK65"/>
      <c r="OBL65"/>
      <c r="OBM65"/>
      <c r="OBN65"/>
      <c r="OBO65"/>
      <c r="OBP65"/>
      <c r="OBQ65"/>
      <c r="OBR65"/>
      <c r="OBS65"/>
      <c r="OBT65"/>
      <c r="OBU65"/>
      <c r="OBV65"/>
      <c r="OBW65"/>
      <c r="OBX65"/>
      <c r="OBY65"/>
      <c r="OBZ65"/>
      <c r="OCA65"/>
      <c r="OCB65"/>
      <c r="OCC65"/>
      <c r="OCD65"/>
      <c r="OCE65"/>
      <c r="OCF65"/>
      <c r="OCG65"/>
      <c r="OCH65"/>
      <c r="OCI65"/>
      <c r="OCJ65"/>
      <c r="OCK65"/>
      <c r="OCL65"/>
      <c r="OCM65"/>
      <c r="OCN65"/>
      <c r="OCO65"/>
      <c r="OCP65"/>
      <c r="OCQ65"/>
      <c r="OCR65"/>
      <c r="OCS65"/>
      <c r="OCT65"/>
      <c r="OCU65"/>
      <c r="OCV65"/>
      <c r="OCW65"/>
      <c r="OCX65"/>
      <c r="OCY65"/>
      <c r="OCZ65"/>
      <c r="ODA65"/>
      <c r="ODB65"/>
      <c r="ODC65"/>
      <c r="ODD65"/>
      <c r="ODE65"/>
      <c r="ODF65"/>
      <c r="ODG65"/>
      <c r="ODH65"/>
      <c r="ODI65"/>
      <c r="ODJ65"/>
      <c r="ODK65"/>
      <c r="ODL65"/>
      <c r="ODM65"/>
      <c r="ODN65"/>
      <c r="ODO65"/>
      <c r="ODP65"/>
      <c r="ODQ65"/>
      <c r="ODR65"/>
      <c r="ODS65"/>
      <c r="ODT65"/>
      <c r="ODU65"/>
      <c r="ODV65"/>
      <c r="ODW65"/>
      <c r="ODX65"/>
      <c r="ODY65"/>
      <c r="ODZ65"/>
      <c r="OEA65"/>
      <c r="OEB65"/>
      <c r="OEC65"/>
      <c r="OED65"/>
      <c r="OEE65"/>
      <c r="OEF65"/>
      <c r="OEG65"/>
      <c r="OEH65"/>
      <c r="OEI65"/>
      <c r="OEJ65"/>
      <c r="OEK65"/>
      <c r="OEL65"/>
      <c r="OEM65"/>
      <c r="OEN65"/>
      <c r="OEO65"/>
      <c r="OEP65"/>
      <c r="OEQ65"/>
      <c r="OER65"/>
      <c r="OES65"/>
      <c r="OET65"/>
      <c r="OEU65"/>
      <c r="OEV65"/>
      <c r="OEW65"/>
      <c r="OEX65"/>
      <c r="OEY65"/>
      <c r="OEZ65"/>
      <c r="OFA65"/>
      <c r="OFB65"/>
      <c r="OFC65"/>
      <c r="OFD65"/>
      <c r="OFE65"/>
      <c r="OFF65"/>
      <c r="OFG65"/>
      <c r="OFH65"/>
      <c r="OFI65"/>
      <c r="OFJ65"/>
      <c r="OFK65"/>
      <c r="OFL65"/>
      <c r="OFM65"/>
      <c r="OFN65"/>
      <c r="OFO65"/>
      <c r="OFP65"/>
      <c r="OFQ65"/>
      <c r="OFR65"/>
      <c r="OFS65"/>
      <c r="OFT65"/>
      <c r="OFU65"/>
      <c r="OFV65"/>
      <c r="OFW65"/>
      <c r="OFX65"/>
      <c r="OFY65"/>
      <c r="OFZ65"/>
      <c r="OGA65"/>
      <c r="OGB65"/>
      <c r="OGC65"/>
      <c r="OGD65"/>
      <c r="OGE65"/>
      <c r="OGF65"/>
      <c r="OGG65"/>
      <c r="OGH65"/>
      <c r="OGI65"/>
      <c r="OGJ65"/>
      <c r="OGK65"/>
      <c r="OGL65"/>
      <c r="OGM65"/>
      <c r="OGN65"/>
      <c r="OGO65"/>
      <c r="OGP65"/>
      <c r="OGQ65"/>
      <c r="OGR65"/>
      <c r="OGS65"/>
      <c r="OGT65"/>
      <c r="OGU65"/>
      <c r="OGV65"/>
      <c r="OGW65"/>
      <c r="OGX65"/>
      <c r="OGY65"/>
      <c r="OGZ65"/>
      <c r="OHA65"/>
      <c r="OHB65"/>
      <c r="OHC65"/>
      <c r="OHD65"/>
      <c r="OHE65"/>
      <c r="OHF65"/>
      <c r="OHG65"/>
      <c r="OHH65"/>
      <c r="OHI65"/>
      <c r="OHJ65"/>
      <c r="OHK65"/>
      <c r="OHL65"/>
      <c r="OHM65"/>
      <c r="OHN65"/>
      <c r="OHO65"/>
      <c r="OHP65"/>
      <c r="OHQ65"/>
      <c r="OHR65"/>
      <c r="OHS65"/>
      <c r="OHT65"/>
      <c r="OHU65"/>
      <c r="OHV65"/>
      <c r="OHW65"/>
      <c r="OHX65"/>
      <c r="OHY65"/>
      <c r="OHZ65"/>
      <c r="OIA65"/>
      <c r="OIB65"/>
      <c r="OIC65"/>
      <c r="OID65"/>
      <c r="OIE65"/>
      <c r="OIF65"/>
      <c r="OIG65"/>
      <c r="OIH65"/>
      <c r="OII65"/>
      <c r="OIJ65"/>
      <c r="OIK65"/>
      <c r="OIL65"/>
      <c r="OIM65"/>
      <c r="OIN65"/>
      <c r="OIO65"/>
      <c r="OIP65"/>
      <c r="OIQ65"/>
      <c r="OIR65"/>
      <c r="OIS65"/>
      <c r="OIT65"/>
      <c r="OIU65"/>
      <c r="OIV65"/>
      <c r="OIW65"/>
      <c r="OIX65"/>
      <c r="OIY65"/>
      <c r="OIZ65"/>
      <c r="OJA65"/>
      <c r="OJB65"/>
      <c r="OJC65"/>
      <c r="OJD65"/>
      <c r="OJE65"/>
      <c r="OJF65"/>
      <c r="OJG65"/>
      <c r="OJH65"/>
      <c r="OJI65"/>
      <c r="OJJ65"/>
      <c r="OJK65"/>
      <c r="OJL65"/>
      <c r="OJM65"/>
      <c r="OJN65"/>
      <c r="OJO65"/>
      <c r="OJP65"/>
      <c r="OJQ65"/>
      <c r="OJR65"/>
      <c r="OJS65"/>
      <c r="OJT65"/>
      <c r="OJU65"/>
      <c r="OJV65"/>
      <c r="OJW65"/>
      <c r="OJX65"/>
      <c r="OJY65"/>
      <c r="OJZ65"/>
      <c r="OKA65"/>
      <c r="OKB65"/>
      <c r="OKC65"/>
      <c r="OKD65"/>
      <c r="OKE65"/>
      <c r="OKF65"/>
      <c r="OKG65"/>
      <c r="OKH65"/>
      <c r="OKI65"/>
      <c r="OKJ65"/>
      <c r="OKK65"/>
      <c r="OKL65"/>
      <c r="OKM65"/>
      <c r="OKN65"/>
      <c r="OKO65"/>
      <c r="OKP65"/>
      <c r="OKQ65"/>
      <c r="OKR65"/>
      <c r="OKS65"/>
      <c r="OKT65"/>
      <c r="OKU65"/>
      <c r="OKV65"/>
      <c r="OKW65"/>
      <c r="OKX65"/>
      <c r="OKY65"/>
      <c r="OKZ65"/>
      <c r="OLA65"/>
      <c r="OLB65"/>
      <c r="OLC65"/>
      <c r="OLD65"/>
      <c r="OLE65"/>
      <c r="OLF65"/>
      <c r="OLG65"/>
      <c r="OLH65"/>
      <c r="OLI65"/>
      <c r="OLJ65"/>
      <c r="OLK65"/>
      <c r="OLL65"/>
      <c r="OLM65"/>
      <c r="OLN65"/>
      <c r="OLO65"/>
      <c r="OLP65"/>
      <c r="OLQ65"/>
      <c r="OLR65"/>
      <c r="OLS65"/>
      <c r="OLT65"/>
      <c r="OLU65"/>
      <c r="OLV65"/>
      <c r="OLW65"/>
      <c r="OLX65"/>
      <c r="OLY65"/>
      <c r="OLZ65"/>
      <c r="OMA65"/>
      <c r="OMB65"/>
      <c r="OMC65"/>
      <c r="OMD65"/>
      <c r="OME65"/>
      <c r="OMF65"/>
      <c r="OMG65"/>
      <c r="OMH65"/>
      <c r="OMI65"/>
      <c r="OMJ65"/>
      <c r="OMK65"/>
      <c r="OML65"/>
      <c r="OMM65"/>
      <c r="OMN65"/>
      <c r="OMO65"/>
      <c r="OMP65"/>
      <c r="OMQ65"/>
      <c r="OMR65"/>
      <c r="OMS65"/>
      <c r="OMT65"/>
      <c r="OMU65"/>
      <c r="OMV65"/>
      <c r="OMW65"/>
      <c r="OMX65"/>
      <c r="OMY65"/>
      <c r="OMZ65"/>
      <c r="ONA65"/>
      <c r="ONB65"/>
      <c r="ONC65"/>
      <c r="OND65"/>
      <c r="ONE65"/>
      <c r="ONF65"/>
      <c r="ONG65"/>
      <c r="ONH65"/>
      <c r="ONI65"/>
      <c r="ONJ65"/>
      <c r="ONK65"/>
      <c r="ONL65"/>
      <c r="ONM65"/>
      <c r="ONN65"/>
      <c r="ONO65"/>
      <c r="ONP65"/>
      <c r="ONQ65"/>
      <c r="ONR65"/>
      <c r="ONS65"/>
      <c r="ONT65"/>
      <c r="ONU65"/>
      <c r="ONV65"/>
      <c r="ONW65"/>
      <c r="ONX65"/>
      <c r="ONY65"/>
      <c r="ONZ65"/>
      <c r="OOA65"/>
      <c r="OOB65"/>
      <c r="OOC65"/>
      <c r="OOD65"/>
      <c r="OOE65"/>
      <c r="OOF65"/>
      <c r="OOG65"/>
      <c r="OOH65"/>
      <c r="OOI65"/>
      <c r="OOJ65"/>
      <c r="OOK65"/>
      <c r="OOL65"/>
      <c r="OOM65"/>
      <c r="OON65"/>
      <c r="OOO65"/>
      <c r="OOP65"/>
      <c r="OOQ65"/>
      <c r="OOR65"/>
      <c r="OOS65"/>
      <c r="OOT65"/>
      <c r="OOU65"/>
      <c r="OOV65"/>
      <c r="OOW65"/>
      <c r="OOX65"/>
      <c r="OOY65"/>
      <c r="OOZ65"/>
      <c r="OPA65"/>
      <c r="OPB65"/>
      <c r="OPC65"/>
      <c r="OPD65"/>
      <c r="OPE65"/>
      <c r="OPF65"/>
      <c r="OPG65"/>
      <c r="OPH65"/>
      <c r="OPI65"/>
      <c r="OPJ65"/>
      <c r="OPK65"/>
      <c r="OPL65"/>
      <c r="OPM65"/>
      <c r="OPN65"/>
      <c r="OPO65"/>
      <c r="OPP65"/>
      <c r="OPQ65"/>
      <c r="OPR65"/>
      <c r="OPS65"/>
      <c r="OPT65"/>
      <c r="OPU65"/>
      <c r="OPV65"/>
      <c r="OPW65"/>
      <c r="OPX65"/>
      <c r="OPY65"/>
      <c r="OPZ65"/>
      <c r="OQA65"/>
      <c r="OQB65"/>
      <c r="OQC65"/>
      <c r="OQD65"/>
      <c r="OQE65"/>
      <c r="OQF65"/>
      <c r="OQG65"/>
      <c r="OQH65"/>
      <c r="OQI65"/>
      <c r="OQJ65"/>
      <c r="OQK65"/>
      <c r="OQL65"/>
      <c r="OQM65"/>
      <c r="OQN65"/>
      <c r="OQO65"/>
      <c r="OQP65"/>
      <c r="OQQ65"/>
      <c r="OQR65"/>
      <c r="OQS65"/>
      <c r="OQT65"/>
      <c r="OQU65"/>
      <c r="OQV65"/>
      <c r="OQW65"/>
      <c r="OQX65"/>
      <c r="OQY65"/>
      <c r="OQZ65"/>
      <c r="ORA65"/>
      <c r="ORB65"/>
      <c r="ORC65"/>
      <c r="ORD65"/>
      <c r="ORE65"/>
      <c r="ORF65"/>
      <c r="ORG65"/>
      <c r="ORH65"/>
      <c r="ORI65"/>
      <c r="ORJ65"/>
      <c r="ORK65"/>
      <c r="ORL65"/>
      <c r="ORM65"/>
      <c r="ORN65"/>
      <c r="ORO65"/>
      <c r="ORP65"/>
      <c r="ORQ65"/>
      <c r="ORR65"/>
      <c r="ORS65"/>
      <c r="ORT65"/>
      <c r="ORU65"/>
      <c r="ORV65"/>
      <c r="ORW65"/>
      <c r="ORX65"/>
      <c r="ORY65"/>
      <c r="ORZ65"/>
      <c r="OSA65"/>
      <c r="OSB65"/>
      <c r="OSC65"/>
      <c r="OSD65"/>
      <c r="OSE65"/>
      <c r="OSF65"/>
      <c r="OSG65"/>
      <c r="OSH65"/>
      <c r="OSI65"/>
      <c r="OSJ65"/>
      <c r="OSK65"/>
      <c r="OSL65"/>
      <c r="OSM65"/>
      <c r="OSN65"/>
      <c r="OSO65"/>
      <c r="OSP65"/>
      <c r="OSQ65"/>
      <c r="OSR65"/>
      <c r="OSS65"/>
      <c r="OST65"/>
      <c r="OSU65"/>
      <c r="OSV65"/>
      <c r="OSW65"/>
      <c r="OSX65"/>
      <c r="OSY65"/>
      <c r="OSZ65"/>
      <c r="OTA65"/>
      <c r="OTB65"/>
      <c r="OTC65"/>
      <c r="OTD65"/>
      <c r="OTE65"/>
      <c r="OTF65"/>
      <c r="OTG65"/>
      <c r="OTH65"/>
      <c r="OTI65"/>
      <c r="OTJ65"/>
      <c r="OTK65"/>
      <c r="OTL65"/>
      <c r="OTM65"/>
      <c r="OTN65"/>
      <c r="OTO65"/>
      <c r="OTP65"/>
      <c r="OTQ65"/>
      <c r="OTR65"/>
      <c r="OTS65"/>
      <c r="OTT65"/>
      <c r="OTU65"/>
      <c r="OTV65"/>
      <c r="OTW65"/>
      <c r="OTX65"/>
      <c r="OTY65"/>
      <c r="OTZ65"/>
      <c r="OUA65"/>
      <c r="OUB65"/>
      <c r="OUC65"/>
      <c r="OUD65"/>
      <c r="OUE65"/>
      <c r="OUF65"/>
      <c r="OUG65"/>
      <c r="OUH65"/>
      <c r="OUI65"/>
      <c r="OUJ65"/>
      <c r="OUK65"/>
      <c r="OUL65"/>
      <c r="OUM65"/>
      <c r="OUN65"/>
      <c r="OUO65"/>
      <c r="OUP65"/>
      <c r="OUQ65"/>
      <c r="OUR65"/>
      <c r="OUS65"/>
      <c r="OUT65"/>
      <c r="OUU65"/>
      <c r="OUV65"/>
      <c r="OUW65"/>
      <c r="OUX65"/>
      <c r="OUY65"/>
      <c r="OUZ65"/>
      <c r="OVA65"/>
      <c r="OVB65"/>
      <c r="OVC65"/>
      <c r="OVD65"/>
      <c r="OVE65"/>
      <c r="OVF65"/>
      <c r="OVG65"/>
      <c r="OVH65"/>
      <c r="OVI65"/>
      <c r="OVJ65"/>
      <c r="OVK65"/>
      <c r="OVL65"/>
      <c r="OVM65"/>
      <c r="OVN65"/>
      <c r="OVO65"/>
      <c r="OVP65"/>
      <c r="OVQ65"/>
      <c r="OVR65"/>
      <c r="OVS65"/>
      <c r="OVT65"/>
      <c r="OVU65"/>
      <c r="OVV65"/>
      <c r="OVW65"/>
      <c r="OVX65"/>
      <c r="OVY65"/>
      <c r="OVZ65"/>
      <c r="OWA65"/>
      <c r="OWB65"/>
      <c r="OWC65"/>
      <c r="OWD65"/>
      <c r="OWE65"/>
      <c r="OWF65"/>
      <c r="OWG65"/>
      <c r="OWH65"/>
      <c r="OWI65"/>
      <c r="OWJ65"/>
      <c r="OWK65"/>
      <c r="OWL65"/>
      <c r="OWM65"/>
      <c r="OWN65"/>
      <c r="OWO65"/>
      <c r="OWP65"/>
      <c r="OWQ65"/>
      <c r="OWR65"/>
      <c r="OWS65"/>
      <c r="OWT65"/>
      <c r="OWU65"/>
      <c r="OWV65"/>
      <c r="OWW65"/>
      <c r="OWX65"/>
      <c r="OWY65"/>
      <c r="OWZ65"/>
      <c r="OXA65"/>
      <c r="OXB65"/>
      <c r="OXC65"/>
      <c r="OXD65"/>
      <c r="OXE65"/>
      <c r="OXF65"/>
      <c r="OXG65"/>
      <c r="OXH65"/>
      <c r="OXI65"/>
      <c r="OXJ65"/>
      <c r="OXK65"/>
      <c r="OXL65"/>
      <c r="OXM65"/>
      <c r="OXN65"/>
      <c r="OXO65"/>
      <c r="OXP65"/>
      <c r="OXQ65"/>
      <c r="OXR65"/>
      <c r="OXS65"/>
      <c r="OXT65"/>
      <c r="OXU65"/>
      <c r="OXV65"/>
      <c r="OXW65"/>
      <c r="OXX65"/>
      <c r="OXY65"/>
      <c r="OXZ65"/>
      <c r="OYA65"/>
      <c r="OYB65"/>
      <c r="OYC65"/>
      <c r="OYD65"/>
      <c r="OYE65"/>
      <c r="OYF65"/>
      <c r="OYG65"/>
      <c r="OYH65"/>
      <c r="OYI65"/>
      <c r="OYJ65"/>
      <c r="OYK65"/>
      <c r="OYL65"/>
      <c r="OYM65"/>
      <c r="OYN65"/>
      <c r="OYO65"/>
      <c r="OYP65"/>
      <c r="OYQ65"/>
      <c r="OYR65"/>
      <c r="OYS65"/>
      <c r="OYT65"/>
      <c r="OYU65"/>
      <c r="OYV65"/>
      <c r="OYW65"/>
      <c r="OYX65"/>
      <c r="OYY65"/>
      <c r="OYZ65"/>
      <c r="OZA65"/>
      <c r="OZB65"/>
      <c r="OZC65"/>
      <c r="OZD65"/>
      <c r="OZE65"/>
      <c r="OZF65"/>
      <c r="OZG65"/>
      <c r="OZH65"/>
      <c r="OZI65"/>
      <c r="OZJ65"/>
      <c r="OZK65"/>
      <c r="OZL65"/>
      <c r="OZM65"/>
      <c r="OZN65"/>
      <c r="OZO65"/>
      <c r="OZP65"/>
      <c r="OZQ65"/>
      <c r="OZR65"/>
      <c r="OZS65"/>
      <c r="OZT65"/>
      <c r="OZU65"/>
      <c r="OZV65"/>
      <c r="OZW65"/>
      <c r="OZX65"/>
      <c r="OZY65"/>
      <c r="OZZ65"/>
      <c r="PAA65"/>
      <c r="PAB65"/>
      <c r="PAC65"/>
      <c r="PAD65"/>
      <c r="PAE65"/>
      <c r="PAF65"/>
      <c r="PAG65"/>
      <c r="PAH65"/>
      <c r="PAI65"/>
      <c r="PAJ65"/>
      <c r="PAK65"/>
      <c r="PAL65"/>
      <c r="PAM65"/>
      <c r="PAN65"/>
      <c r="PAO65"/>
      <c r="PAP65"/>
      <c r="PAQ65"/>
      <c r="PAR65"/>
      <c r="PAS65"/>
      <c r="PAT65"/>
      <c r="PAU65"/>
      <c r="PAV65"/>
      <c r="PAW65"/>
      <c r="PAX65"/>
      <c r="PAY65"/>
      <c r="PAZ65"/>
      <c r="PBA65"/>
      <c r="PBB65"/>
      <c r="PBC65"/>
      <c r="PBD65"/>
      <c r="PBE65"/>
      <c r="PBF65"/>
      <c r="PBG65"/>
      <c r="PBH65"/>
      <c r="PBI65"/>
      <c r="PBJ65"/>
      <c r="PBK65"/>
      <c r="PBL65"/>
      <c r="PBM65"/>
      <c r="PBN65"/>
      <c r="PBO65"/>
      <c r="PBP65"/>
      <c r="PBQ65"/>
      <c r="PBR65"/>
      <c r="PBS65"/>
      <c r="PBT65"/>
      <c r="PBU65"/>
      <c r="PBV65"/>
      <c r="PBW65"/>
      <c r="PBX65"/>
      <c r="PBY65"/>
      <c r="PBZ65"/>
      <c r="PCA65"/>
      <c r="PCB65"/>
      <c r="PCC65"/>
      <c r="PCD65"/>
      <c r="PCE65"/>
      <c r="PCF65"/>
      <c r="PCG65"/>
      <c r="PCH65"/>
      <c r="PCI65"/>
      <c r="PCJ65"/>
      <c r="PCK65"/>
      <c r="PCL65"/>
      <c r="PCM65"/>
      <c r="PCN65"/>
      <c r="PCO65"/>
      <c r="PCP65"/>
      <c r="PCQ65"/>
      <c r="PCR65"/>
      <c r="PCS65"/>
      <c r="PCT65"/>
      <c r="PCU65"/>
      <c r="PCV65"/>
      <c r="PCW65"/>
      <c r="PCX65"/>
      <c r="PCY65"/>
      <c r="PCZ65"/>
      <c r="PDA65"/>
      <c r="PDB65"/>
      <c r="PDC65"/>
      <c r="PDD65"/>
      <c r="PDE65"/>
      <c r="PDF65"/>
      <c r="PDG65"/>
      <c r="PDH65"/>
      <c r="PDI65"/>
      <c r="PDJ65"/>
      <c r="PDK65"/>
      <c r="PDL65"/>
      <c r="PDM65"/>
      <c r="PDN65"/>
      <c r="PDO65"/>
      <c r="PDP65"/>
      <c r="PDQ65"/>
      <c r="PDR65"/>
      <c r="PDS65"/>
      <c r="PDT65"/>
      <c r="PDU65"/>
      <c r="PDV65"/>
      <c r="PDW65"/>
      <c r="PDX65"/>
      <c r="PDY65"/>
      <c r="PDZ65"/>
      <c r="PEA65"/>
      <c r="PEB65"/>
      <c r="PEC65"/>
      <c r="PED65"/>
      <c r="PEE65"/>
      <c r="PEF65"/>
      <c r="PEG65"/>
      <c r="PEH65"/>
      <c r="PEI65"/>
      <c r="PEJ65"/>
      <c r="PEK65"/>
      <c r="PEL65"/>
      <c r="PEM65"/>
      <c r="PEN65"/>
      <c r="PEO65"/>
      <c r="PEP65"/>
      <c r="PEQ65"/>
      <c r="PER65"/>
      <c r="PES65"/>
      <c r="PET65"/>
      <c r="PEU65"/>
      <c r="PEV65"/>
      <c r="PEW65"/>
      <c r="PEX65"/>
      <c r="PEY65"/>
      <c r="PEZ65"/>
      <c r="PFA65"/>
      <c r="PFB65"/>
      <c r="PFC65"/>
      <c r="PFD65"/>
      <c r="PFE65"/>
      <c r="PFF65"/>
      <c r="PFG65"/>
      <c r="PFH65"/>
      <c r="PFI65"/>
      <c r="PFJ65"/>
      <c r="PFK65"/>
      <c r="PFL65"/>
      <c r="PFM65"/>
      <c r="PFN65"/>
      <c r="PFO65"/>
      <c r="PFP65"/>
      <c r="PFQ65"/>
      <c r="PFR65"/>
      <c r="PFS65"/>
      <c r="PFT65"/>
      <c r="PFU65"/>
      <c r="PFV65"/>
      <c r="PFW65"/>
      <c r="PFX65"/>
      <c r="PFY65"/>
      <c r="PFZ65"/>
      <c r="PGA65"/>
      <c r="PGB65"/>
      <c r="PGC65"/>
      <c r="PGD65"/>
      <c r="PGE65"/>
      <c r="PGF65"/>
      <c r="PGG65"/>
      <c r="PGH65"/>
      <c r="PGI65"/>
      <c r="PGJ65"/>
      <c r="PGK65"/>
      <c r="PGL65"/>
      <c r="PGM65"/>
      <c r="PGN65"/>
      <c r="PGO65"/>
      <c r="PGP65"/>
      <c r="PGQ65"/>
      <c r="PGR65"/>
      <c r="PGS65"/>
      <c r="PGT65"/>
      <c r="PGU65"/>
      <c r="PGV65"/>
      <c r="PGW65"/>
      <c r="PGX65"/>
      <c r="PGY65"/>
      <c r="PGZ65"/>
      <c r="PHA65"/>
      <c r="PHB65"/>
      <c r="PHC65"/>
      <c r="PHD65"/>
      <c r="PHE65"/>
      <c r="PHF65"/>
      <c r="PHG65"/>
      <c r="PHH65"/>
      <c r="PHI65"/>
      <c r="PHJ65"/>
      <c r="PHK65"/>
      <c r="PHL65"/>
      <c r="PHM65"/>
      <c r="PHN65"/>
      <c r="PHO65"/>
      <c r="PHP65"/>
      <c r="PHQ65"/>
      <c r="PHR65"/>
      <c r="PHS65"/>
      <c r="PHT65"/>
      <c r="PHU65"/>
      <c r="PHV65"/>
      <c r="PHW65"/>
      <c r="PHX65"/>
      <c r="PHY65"/>
      <c r="PHZ65"/>
      <c r="PIA65"/>
      <c r="PIB65"/>
      <c r="PIC65"/>
      <c r="PID65"/>
      <c r="PIE65"/>
      <c r="PIF65"/>
      <c r="PIG65"/>
      <c r="PIH65"/>
      <c r="PII65"/>
      <c r="PIJ65"/>
      <c r="PIK65"/>
      <c r="PIL65"/>
      <c r="PIM65"/>
      <c r="PIN65"/>
      <c r="PIO65"/>
      <c r="PIP65"/>
      <c r="PIQ65"/>
      <c r="PIR65"/>
      <c r="PIS65"/>
      <c r="PIT65"/>
      <c r="PIU65"/>
      <c r="PIV65"/>
      <c r="PIW65"/>
      <c r="PIX65"/>
      <c r="PIY65"/>
      <c r="PIZ65"/>
      <c r="PJA65"/>
      <c r="PJB65"/>
      <c r="PJC65"/>
      <c r="PJD65"/>
      <c r="PJE65"/>
      <c r="PJF65"/>
      <c r="PJG65"/>
      <c r="PJH65"/>
      <c r="PJI65"/>
      <c r="PJJ65"/>
      <c r="PJK65"/>
      <c r="PJL65"/>
      <c r="PJM65"/>
      <c r="PJN65"/>
      <c r="PJO65"/>
      <c r="PJP65"/>
      <c r="PJQ65"/>
      <c r="PJR65"/>
      <c r="PJS65"/>
      <c r="PJT65"/>
      <c r="PJU65"/>
      <c r="PJV65"/>
      <c r="PJW65"/>
      <c r="PJX65"/>
      <c r="PJY65"/>
      <c r="PJZ65"/>
      <c r="PKA65"/>
      <c r="PKB65"/>
      <c r="PKC65"/>
      <c r="PKD65"/>
      <c r="PKE65"/>
      <c r="PKF65"/>
      <c r="PKG65"/>
      <c r="PKH65"/>
      <c r="PKI65"/>
      <c r="PKJ65"/>
      <c r="PKK65"/>
      <c r="PKL65"/>
      <c r="PKM65"/>
      <c r="PKN65"/>
      <c r="PKO65"/>
      <c r="PKP65"/>
      <c r="PKQ65"/>
      <c r="PKR65"/>
      <c r="PKS65"/>
      <c r="PKT65"/>
      <c r="PKU65"/>
      <c r="PKV65"/>
      <c r="PKW65"/>
      <c r="PKX65"/>
      <c r="PKY65"/>
      <c r="PKZ65"/>
      <c r="PLA65"/>
      <c r="PLB65"/>
      <c r="PLC65"/>
      <c r="PLD65"/>
      <c r="PLE65"/>
      <c r="PLF65"/>
      <c r="PLG65"/>
      <c r="PLH65"/>
      <c r="PLI65"/>
      <c r="PLJ65"/>
      <c r="PLK65"/>
      <c r="PLL65"/>
      <c r="PLM65"/>
      <c r="PLN65"/>
      <c r="PLO65"/>
      <c r="PLP65"/>
      <c r="PLQ65"/>
      <c r="PLR65"/>
      <c r="PLS65"/>
      <c r="PLT65"/>
      <c r="PLU65"/>
      <c r="PLV65"/>
      <c r="PLW65"/>
      <c r="PLX65"/>
      <c r="PLY65"/>
      <c r="PLZ65"/>
      <c r="PMA65"/>
      <c r="PMB65"/>
      <c r="PMC65"/>
      <c r="PMD65"/>
      <c r="PME65"/>
      <c r="PMF65"/>
      <c r="PMG65"/>
      <c r="PMH65"/>
      <c r="PMI65"/>
      <c r="PMJ65"/>
      <c r="PMK65"/>
      <c r="PML65"/>
      <c r="PMM65"/>
      <c r="PMN65"/>
      <c r="PMO65"/>
      <c r="PMP65"/>
      <c r="PMQ65"/>
      <c r="PMR65"/>
      <c r="PMS65"/>
      <c r="PMT65"/>
      <c r="PMU65"/>
      <c r="PMV65"/>
      <c r="PMW65"/>
      <c r="PMX65"/>
      <c r="PMY65"/>
      <c r="PMZ65"/>
      <c r="PNA65"/>
      <c r="PNB65"/>
      <c r="PNC65"/>
      <c r="PND65"/>
      <c r="PNE65"/>
      <c r="PNF65"/>
      <c r="PNG65"/>
      <c r="PNH65"/>
      <c r="PNI65"/>
      <c r="PNJ65"/>
      <c r="PNK65"/>
      <c r="PNL65"/>
      <c r="PNM65"/>
      <c r="PNN65"/>
      <c r="PNO65"/>
      <c r="PNP65"/>
      <c r="PNQ65"/>
      <c r="PNR65"/>
      <c r="PNS65"/>
      <c r="PNT65"/>
      <c r="PNU65"/>
      <c r="PNV65"/>
      <c r="PNW65"/>
      <c r="PNX65"/>
      <c r="PNY65"/>
      <c r="PNZ65"/>
      <c r="POA65"/>
      <c r="POB65"/>
      <c r="POC65"/>
      <c r="POD65"/>
      <c r="POE65"/>
      <c r="POF65"/>
      <c r="POG65"/>
      <c r="POH65"/>
      <c r="POI65"/>
      <c r="POJ65"/>
      <c r="POK65"/>
      <c r="POL65"/>
      <c r="POM65"/>
      <c r="PON65"/>
      <c r="POO65"/>
      <c r="POP65"/>
      <c r="POQ65"/>
      <c r="POR65"/>
      <c r="POS65"/>
      <c r="POT65"/>
      <c r="POU65"/>
      <c r="POV65"/>
      <c r="POW65"/>
      <c r="POX65"/>
      <c r="POY65"/>
      <c r="POZ65"/>
      <c r="PPA65"/>
      <c r="PPB65"/>
      <c r="PPC65"/>
      <c r="PPD65"/>
      <c r="PPE65"/>
      <c r="PPF65"/>
      <c r="PPG65"/>
      <c r="PPH65"/>
      <c r="PPI65"/>
      <c r="PPJ65"/>
      <c r="PPK65"/>
      <c r="PPL65"/>
      <c r="PPM65"/>
      <c r="PPN65"/>
      <c r="PPO65"/>
      <c r="PPP65"/>
      <c r="PPQ65"/>
      <c r="PPR65"/>
      <c r="PPS65"/>
      <c r="PPT65"/>
      <c r="PPU65"/>
      <c r="PPV65"/>
      <c r="PPW65"/>
      <c r="PPX65"/>
      <c r="PPY65"/>
      <c r="PPZ65"/>
      <c r="PQA65"/>
      <c r="PQB65"/>
      <c r="PQC65"/>
      <c r="PQD65"/>
      <c r="PQE65"/>
      <c r="PQF65"/>
      <c r="PQG65"/>
      <c r="PQH65"/>
      <c r="PQI65"/>
      <c r="PQJ65"/>
      <c r="PQK65"/>
      <c r="PQL65"/>
      <c r="PQM65"/>
      <c r="PQN65"/>
      <c r="PQO65"/>
      <c r="PQP65"/>
      <c r="PQQ65"/>
      <c r="PQR65"/>
      <c r="PQS65"/>
      <c r="PQT65"/>
      <c r="PQU65"/>
      <c r="PQV65"/>
      <c r="PQW65"/>
      <c r="PQX65"/>
      <c r="PQY65"/>
      <c r="PQZ65"/>
      <c r="PRA65"/>
      <c r="PRB65"/>
      <c r="PRC65"/>
      <c r="PRD65"/>
      <c r="PRE65"/>
      <c r="PRF65"/>
      <c r="PRG65"/>
      <c r="PRH65"/>
      <c r="PRI65"/>
      <c r="PRJ65"/>
      <c r="PRK65"/>
      <c r="PRL65"/>
      <c r="PRM65"/>
      <c r="PRN65"/>
      <c r="PRO65"/>
      <c r="PRP65"/>
      <c r="PRQ65"/>
      <c r="PRR65"/>
      <c r="PRS65"/>
      <c r="PRT65"/>
      <c r="PRU65"/>
      <c r="PRV65"/>
      <c r="PRW65"/>
      <c r="PRX65"/>
      <c r="PRY65"/>
      <c r="PRZ65"/>
      <c r="PSA65"/>
      <c r="PSB65"/>
      <c r="PSC65"/>
      <c r="PSD65"/>
      <c r="PSE65"/>
      <c r="PSF65"/>
      <c r="PSG65"/>
      <c r="PSH65"/>
      <c r="PSI65"/>
      <c r="PSJ65"/>
      <c r="PSK65"/>
      <c r="PSL65"/>
      <c r="PSM65"/>
      <c r="PSN65"/>
      <c r="PSO65"/>
      <c r="PSP65"/>
      <c r="PSQ65"/>
      <c r="PSR65"/>
      <c r="PSS65"/>
      <c r="PST65"/>
      <c r="PSU65"/>
      <c r="PSV65"/>
      <c r="PSW65"/>
      <c r="PSX65"/>
      <c r="PSY65"/>
      <c r="PSZ65"/>
      <c r="PTA65"/>
      <c r="PTB65"/>
      <c r="PTC65"/>
      <c r="PTD65"/>
      <c r="PTE65"/>
      <c r="PTF65"/>
      <c r="PTG65"/>
      <c r="PTH65"/>
      <c r="PTI65"/>
      <c r="PTJ65"/>
      <c r="PTK65"/>
      <c r="PTL65"/>
      <c r="PTM65"/>
      <c r="PTN65"/>
      <c r="PTO65"/>
      <c r="PTP65"/>
      <c r="PTQ65"/>
      <c r="PTR65"/>
      <c r="PTS65"/>
      <c r="PTT65"/>
      <c r="PTU65"/>
      <c r="PTV65"/>
      <c r="PTW65"/>
      <c r="PTX65"/>
      <c r="PTY65"/>
      <c r="PTZ65"/>
      <c r="PUA65"/>
      <c r="PUB65"/>
      <c r="PUC65"/>
      <c r="PUD65"/>
      <c r="PUE65"/>
      <c r="PUF65"/>
      <c r="PUG65"/>
      <c r="PUH65"/>
      <c r="PUI65"/>
      <c r="PUJ65"/>
      <c r="PUK65"/>
      <c r="PUL65"/>
      <c r="PUM65"/>
      <c r="PUN65"/>
      <c r="PUO65"/>
      <c r="PUP65"/>
      <c r="PUQ65"/>
      <c r="PUR65"/>
      <c r="PUS65"/>
      <c r="PUT65"/>
      <c r="PUU65"/>
      <c r="PUV65"/>
      <c r="PUW65"/>
      <c r="PUX65"/>
      <c r="PUY65"/>
      <c r="PUZ65"/>
      <c r="PVA65"/>
      <c r="PVB65"/>
      <c r="PVC65"/>
      <c r="PVD65"/>
      <c r="PVE65"/>
      <c r="PVF65"/>
      <c r="PVG65"/>
      <c r="PVH65"/>
      <c r="PVI65"/>
      <c r="PVJ65"/>
      <c r="PVK65"/>
      <c r="PVL65"/>
      <c r="PVM65"/>
      <c r="PVN65"/>
      <c r="PVO65"/>
      <c r="PVP65"/>
      <c r="PVQ65"/>
      <c r="PVR65"/>
      <c r="PVS65"/>
      <c r="PVT65"/>
      <c r="PVU65"/>
      <c r="PVV65"/>
      <c r="PVW65"/>
      <c r="PVX65"/>
      <c r="PVY65"/>
      <c r="PVZ65"/>
      <c r="PWA65"/>
      <c r="PWB65"/>
      <c r="PWC65"/>
      <c r="PWD65"/>
      <c r="PWE65"/>
      <c r="PWF65"/>
      <c r="PWG65"/>
      <c r="PWH65"/>
      <c r="PWI65"/>
      <c r="PWJ65"/>
      <c r="PWK65"/>
      <c r="PWL65"/>
      <c r="PWM65"/>
      <c r="PWN65"/>
      <c r="PWO65"/>
      <c r="PWP65"/>
      <c r="PWQ65"/>
      <c r="PWR65"/>
      <c r="PWS65"/>
      <c r="PWT65"/>
      <c r="PWU65"/>
      <c r="PWV65"/>
      <c r="PWW65"/>
      <c r="PWX65"/>
      <c r="PWY65"/>
      <c r="PWZ65"/>
      <c r="PXA65"/>
      <c r="PXB65"/>
      <c r="PXC65"/>
      <c r="PXD65"/>
      <c r="PXE65"/>
      <c r="PXF65"/>
      <c r="PXG65"/>
      <c r="PXH65"/>
      <c r="PXI65"/>
      <c r="PXJ65"/>
      <c r="PXK65"/>
      <c r="PXL65"/>
      <c r="PXM65"/>
      <c r="PXN65"/>
      <c r="PXO65"/>
      <c r="PXP65"/>
      <c r="PXQ65"/>
      <c r="PXR65"/>
      <c r="PXS65"/>
      <c r="PXT65"/>
      <c r="PXU65"/>
      <c r="PXV65"/>
      <c r="PXW65"/>
      <c r="PXX65"/>
      <c r="PXY65"/>
      <c r="PXZ65"/>
      <c r="PYA65"/>
      <c r="PYB65"/>
      <c r="PYC65"/>
      <c r="PYD65"/>
      <c r="PYE65"/>
      <c r="PYF65"/>
      <c r="PYG65"/>
      <c r="PYH65"/>
      <c r="PYI65"/>
      <c r="PYJ65"/>
      <c r="PYK65"/>
      <c r="PYL65"/>
      <c r="PYM65"/>
      <c r="PYN65"/>
      <c r="PYO65"/>
      <c r="PYP65"/>
      <c r="PYQ65"/>
      <c r="PYR65"/>
      <c r="PYS65"/>
      <c r="PYT65"/>
      <c r="PYU65"/>
      <c r="PYV65"/>
      <c r="PYW65"/>
      <c r="PYX65"/>
      <c r="PYY65"/>
      <c r="PYZ65"/>
      <c r="PZA65"/>
      <c r="PZB65"/>
      <c r="PZC65"/>
      <c r="PZD65"/>
      <c r="PZE65"/>
      <c r="PZF65"/>
      <c r="PZG65"/>
      <c r="PZH65"/>
      <c r="PZI65"/>
      <c r="PZJ65"/>
      <c r="PZK65"/>
      <c r="PZL65"/>
      <c r="PZM65"/>
      <c r="PZN65"/>
      <c r="PZO65"/>
      <c r="PZP65"/>
      <c r="PZQ65"/>
      <c r="PZR65"/>
      <c r="PZS65"/>
      <c r="PZT65"/>
      <c r="PZU65"/>
      <c r="PZV65"/>
      <c r="PZW65"/>
      <c r="PZX65"/>
      <c r="PZY65"/>
      <c r="PZZ65"/>
      <c r="QAA65"/>
      <c r="QAB65"/>
      <c r="QAC65"/>
      <c r="QAD65"/>
      <c r="QAE65"/>
      <c r="QAF65"/>
      <c r="QAG65"/>
      <c r="QAH65"/>
      <c r="QAI65"/>
      <c r="QAJ65"/>
      <c r="QAK65"/>
      <c r="QAL65"/>
      <c r="QAM65"/>
      <c r="QAN65"/>
      <c r="QAO65"/>
      <c r="QAP65"/>
      <c r="QAQ65"/>
      <c r="QAR65"/>
      <c r="QAS65"/>
      <c r="QAT65"/>
      <c r="QAU65"/>
      <c r="QAV65"/>
      <c r="QAW65"/>
      <c r="QAX65"/>
      <c r="QAY65"/>
      <c r="QAZ65"/>
      <c r="QBA65"/>
      <c r="QBB65"/>
      <c r="QBC65"/>
      <c r="QBD65"/>
      <c r="QBE65"/>
      <c r="QBF65"/>
      <c r="QBG65"/>
      <c r="QBH65"/>
      <c r="QBI65"/>
      <c r="QBJ65"/>
      <c r="QBK65"/>
      <c r="QBL65"/>
      <c r="QBM65"/>
      <c r="QBN65"/>
      <c r="QBO65"/>
      <c r="QBP65"/>
      <c r="QBQ65"/>
      <c r="QBR65"/>
      <c r="QBS65"/>
      <c r="QBT65"/>
      <c r="QBU65"/>
      <c r="QBV65"/>
      <c r="QBW65"/>
      <c r="QBX65"/>
      <c r="QBY65"/>
      <c r="QBZ65"/>
      <c r="QCA65"/>
      <c r="QCB65"/>
      <c r="QCC65"/>
      <c r="QCD65"/>
      <c r="QCE65"/>
      <c r="QCF65"/>
      <c r="QCG65"/>
      <c r="QCH65"/>
      <c r="QCI65"/>
      <c r="QCJ65"/>
      <c r="QCK65"/>
      <c r="QCL65"/>
      <c r="QCM65"/>
      <c r="QCN65"/>
      <c r="QCO65"/>
      <c r="QCP65"/>
      <c r="QCQ65"/>
      <c r="QCR65"/>
      <c r="QCS65"/>
      <c r="QCT65"/>
      <c r="QCU65"/>
      <c r="QCV65"/>
      <c r="QCW65"/>
      <c r="QCX65"/>
      <c r="QCY65"/>
      <c r="QCZ65"/>
      <c r="QDA65"/>
      <c r="QDB65"/>
      <c r="QDC65"/>
      <c r="QDD65"/>
      <c r="QDE65"/>
      <c r="QDF65"/>
      <c r="QDG65"/>
      <c r="QDH65"/>
      <c r="QDI65"/>
      <c r="QDJ65"/>
      <c r="QDK65"/>
      <c r="QDL65"/>
      <c r="QDM65"/>
      <c r="QDN65"/>
      <c r="QDO65"/>
      <c r="QDP65"/>
      <c r="QDQ65"/>
      <c r="QDR65"/>
      <c r="QDS65"/>
      <c r="QDT65"/>
      <c r="QDU65"/>
      <c r="QDV65"/>
      <c r="QDW65"/>
      <c r="QDX65"/>
      <c r="QDY65"/>
      <c r="QDZ65"/>
      <c r="QEA65"/>
      <c r="QEB65"/>
      <c r="QEC65"/>
      <c r="QED65"/>
      <c r="QEE65"/>
      <c r="QEF65"/>
      <c r="QEG65"/>
      <c r="QEH65"/>
      <c r="QEI65"/>
      <c r="QEJ65"/>
      <c r="QEK65"/>
      <c r="QEL65"/>
      <c r="QEM65"/>
      <c r="QEN65"/>
      <c r="QEO65"/>
      <c r="QEP65"/>
      <c r="QEQ65"/>
      <c r="QER65"/>
      <c r="QES65"/>
      <c r="QET65"/>
      <c r="QEU65"/>
      <c r="QEV65"/>
      <c r="QEW65"/>
      <c r="QEX65"/>
      <c r="QEY65"/>
      <c r="QEZ65"/>
      <c r="QFA65"/>
      <c r="QFB65"/>
      <c r="QFC65"/>
      <c r="QFD65"/>
      <c r="QFE65"/>
      <c r="QFF65"/>
      <c r="QFG65"/>
      <c r="QFH65"/>
      <c r="QFI65"/>
      <c r="QFJ65"/>
      <c r="QFK65"/>
      <c r="QFL65"/>
      <c r="QFM65"/>
      <c r="QFN65"/>
      <c r="QFO65"/>
      <c r="QFP65"/>
      <c r="QFQ65"/>
      <c r="QFR65"/>
      <c r="QFS65"/>
      <c r="QFT65"/>
      <c r="QFU65"/>
      <c r="QFV65"/>
      <c r="QFW65"/>
      <c r="QFX65"/>
      <c r="QFY65"/>
      <c r="QFZ65"/>
      <c r="QGA65"/>
      <c r="QGB65"/>
      <c r="QGC65"/>
      <c r="QGD65"/>
      <c r="QGE65"/>
      <c r="QGF65"/>
      <c r="QGG65"/>
      <c r="QGH65"/>
      <c r="QGI65"/>
      <c r="QGJ65"/>
      <c r="QGK65"/>
      <c r="QGL65"/>
      <c r="QGM65"/>
      <c r="QGN65"/>
      <c r="QGO65"/>
      <c r="QGP65"/>
      <c r="QGQ65"/>
      <c r="QGR65"/>
      <c r="QGS65"/>
      <c r="QGT65"/>
      <c r="QGU65"/>
      <c r="QGV65"/>
      <c r="QGW65"/>
      <c r="QGX65"/>
      <c r="QGY65"/>
      <c r="QGZ65"/>
      <c r="QHA65"/>
      <c r="QHB65"/>
      <c r="QHC65"/>
      <c r="QHD65"/>
      <c r="QHE65"/>
      <c r="QHF65"/>
      <c r="QHG65"/>
      <c r="QHH65"/>
      <c r="QHI65"/>
      <c r="QHJ65"/>
      <c r="QHK65"/>
      <c r="QHL65"/>
      <c r="QHM65"/>
      <c r="QHN65"/>
      <c r="QHO65"/>
      <c r="QHP65"/>
      <c r="QHQ65"/>
      <c r="QHR65"/>
      <c r="QHS65"/>
      <c r="QHT65"/>
      <c r="QHU65"/>
      <c r="QHV65"/>
      <c r="QHW65"/>
      <c r="QHX65"/>
      <c r="QHY65"/>
      <c r="QHZ65"/>
      <c r="QIA65"/>
      <c r="QIB65"/>
      <c r="QIC65"/>
      <c r="QID65"/>
      <c r="QIE65"/>
      <c r="QIF65"/>
      <c r="QIG65"/>
      <c r="QIH65"/>
      <c r="QII65"/>
      <c r="QIJ65"/>
      <c r="QIK65"/>
      <c r="QIL65"/>
      <c r="QIM65"/>
      <c r="QIN65"/>
      <c r="QIO65"/>
      <c r="QIP65"/>
      <c r="QIQ65"/>
      <c r="QIR65"/>
      <c r="QIS65"/>
      <c r="QIT65"/>
      <c r="QIU65"/>
      <c r="QIV65"/>
      <c r="QIW65"/>
      <c r="QIX65"/>
      <c r="QIY65"/>
      <c r="QIZ65"/>
      <c r="QJA65"/>
      <c r="QJB65"/>
      <c r="QJC65"/>
      <c r="QJD65"/>
      <c r="QJE65"/>
      <c r="QJF65"/>
      <c r="QJG65"/>
      <c r="QJH65"/>
      <c r="QJI65"/>
      <c r="QJJ65"/>
      <c r="QJK65"/>
      <c r="QJL65"/>
      <c r="QJM65"/>
      <c r="QJN65"/>
      <c r="QJO65"/>
      <c r="QJP65"/>
      <c r="QJQ65"/>
      <c r="QJR65"/>
      <c r="QJS65"/>
      <c r="QJT65"/>
      <c r="QJU65"/>
      <c r="QJV65"/>
      <c r="QJW65"/>
      <c r="QJX65"/>
      <c r="QJY65"/>
      <c r="QJZ65"/>
      <c r="QKA65"/>
      <c r="QKB65"/>
      <c r="QKC65"/>
      <c r="QKD65"/>
      <c r="QKE65"/>
      <c r="QKF65"/>
      <c r="QKG65"/>
      <c r="QKH65"/>
      <c r="QKI65"/>
      <c r="QKJ65"/>
      <c r="QKK65"/>
      <c r="QKL65"/>
      <c r="QKM65"/>
      <c r="QKN65"/>
      <c r="QKO65"/>
      <c r="QKP65"/>
      <c r="QKQ65"/>
      <c r="QKR65"/>
      <c r="QKS65"/>
      <c r="QKT65"/>
      <c r="QKU65"/>
      <c r="QKV65"/>
      <c r="QKW65"/>
      <c r="QKX65"/>
      <c r="QKY65"/>
      <c r="QKZ65"/>
      <c r="QLA65"/>
      <c r="QLB65"/>
      <c r="QLC65"/>
      <c r="QLD65"/>
      <c r="QLE65"/>
      <c r="QLF65"/>
      <c r="QLG65"/>
      <c r="QLH65"/>
      <c r="QLI65"/>
      <c r="QLJ65"/>
      <c r="QLK65"/>
      <c r="QLL65"/>
      <c r="QLM65"/>
      <c r="QLN65"/>
      <c r="QLO65"/>
      <c r="QLP65"/>
      <c r="QLQ65"/>
      <c r="QLR65"/>
      <c r="QLS65"/>
      <c r="QLT65"/>
      <c r="QLU65"/>
      <c r="QLV65"/>
      <c r="QLW65"/>
      <c r="QLX65"/>
      <c r="QLY65"/>
      <c r="QLZ65"/>
      <c r="QMA65"/>
      <c r="QMB65"/>
      <c r="QMC65"/>
      <c r="QMD65"/>
      <c r="QME65"/>
      <c r="QMF65"/>
      <c r="QMG65"/>
      <c r="QMH65"/>
      <c r="QMI65"/>
      <c r="QMJ65"/>
      <c r="QMK65"/>
      <c r="QML65"/>
      <c r="QMM65"/>
      <c r="QMN65"/>
      <c r="QMO65"/>
      <c r="QMP65"/>
      <c r="QMQ65"/>
      <c r="QMR65"/>
      <c r="QMS65"/>
      <c r="QMT65"/>
      <c r="QMU65"/>
      <c r="QMV65"/>
      <c r="QMW65"/>
      <c r="QMX65"/>
      <c r="QMY65"/>
      <c r="QMZ65"/>
      <c r="QNA65"/>
      <c r="QNB65"/>
      <c r="QNC65"/>
      <c r="QND65"/>
      <c r="QNE65"/>
      <c r="QNF65"/>
      <c r="QNG65"/>
      <c r="QNH65"/>
      <c r="QNI65"/>
      <c r="QNJ65"/>
      <c r="QNK65"/>
      <c r="QNL65"/>
      <c r="QNM65"/>
      <c r="QNN65"/>
      <c r="QNO65"/>
      <c r="QNP65"/>
      <c r="QNQ65"/>
      <c r="QNR65"/>
      <c r="QNS65"/>
      <c r="QNT65"/>
      <c r="QNU65"/>
      <c r="QNV65"/>
      <c r="QNW65"/>
      <c r="QNX65"/>
      <c r="QNY65"/>
      <c r="QNZ65"/>
      <c r="QOA65"/>
      <c r="QOB65"/>
      <c r="QOC65"/>
      <c r="QOD65"/>
      <c r="QOE65"/>
      <c r="QOF65"/>
      <c r="QOG65"/>
      <c r="QOH65"/>
      <c r="QOI65"/>
      <c r="QOJ65"/>
      <c r="QOK65"/>
      <c r="QOL65"/>
      <c r="QOM65"/>
      <c r="QON65"/>
      <c r="QOO65"/>
      <c r="QOP65"/>
      <c r="QOQ65"/>
      <c r="QOR65"/>
      <c r="QOS65"/>
      <c r="QOT65"/>
      <c r="QOU65"/>
      <c r="QOV65"/>
      <c r="QOW65"/>
      <c r="QOX65"/>
      <c r="QOY65"/>
      <c r="QOZ65"/>
      <c r="QPA65"/>
      <c r="QPB65"/>
      <c r="QPC65"/>
      <c r="QPD65"/>
      <c r="QPE65"/>
      <c r="QPF65"/>
      <c r="QPG65"/>
      <c r="QPH65"/>
      <c r="QPI65"/>
      <c r="QPJ65"/>
      <c r="QPK65"/>
      <c r="QPL65"/>
      <c r="QPM65"/>
      <c r="QPN65"/>
      <c r="QPO65"/>
      <c r="QPP65"/>
      <c r="QPQ65"/>
      <c r="QPR65"/>
      <c r="QPS65"/>
      <c r="QPT65"/>
      <c r="QPU65"/>
      <c r="QPV65"/>
      <c r="QPW65"/>
      <c r="QPX65"/>
      <c r="QPY65"/>
      <c r="QPZ65"/>
      <c r="QQA65"/>
      <c r="QQB65"/>
      <c r="QQC65"/>
      <c r="QQD65"/>
      <c r="QQE65"/>
      <c r="QQF65"/>
      <c r="QQG65"/>
      <c r="QQH65"/>
      <c r="QQI65"/>
      <c r="QQJ65"/>
      <c r="QQK65"/>
      <c r="QQL65"/>
      <c r="QQM65"/>
      <c r="QQN65"/>
      <c r="QQO65"/>
      <c r="QQP65"/>
      <c r="QQQ65"/>
      <c r="QQR65"/>
      <c r="QQS65"/>
      <c r="QQT65"/>
      <c r="QQU65"/>
      <c r="QQV65"/>
      <c r="QQW65"/>
      <c r="QQX65"/>
      <c r="QQY65"/>
      <c r="QQZ65"/>
      <c r="QRA65"/>
      <c r="QRB65"/>
      <c r="QRC65"/>
      <c r="QRD65"/>
      <c r="QRE65"/>
      <c r="QRF65"/>
      <c r="QRG65"/>
      <c r="QRH65"/>
      <c r="QRI65"/>
      <c r="QRJ65"/>
      <c r="QRK65"/>
      <c r="QRL65"/>
      <c r="QRM65"/>
      <c r="QRN65"/>
      <c r="QRO65"/>
      <c r="QRP65"/>
      <c r="QRQ65"/>
      <c r="QRR65"/>
      <c r="QRS65"/>
      <c r="QRT65"/>
      <c r="QRU65"/>
      <c r="QRV65"/>
      <c r="QRW65"/>
      <c r="QRX65"/>
      <c r="QRY65"/>
      <c r="QRZ65"/>
      <c r="QSA65"/>
      <c r="QSB65"/>
      <c r="QSC65"/>
      <c r="QSD65"/>
      <c r="QSE65"/>
      <c r="QSF65"/>
      <c r="QSG65"/>
      <c r="QSH65"/>
      <c r="QSI65"/>
      <c r="QSJ65"/>
      <c r="QSK65"/>
      <c r="QSL65"/>
      <c r="QSM65"/>
      <c r="QSN65"/>
      <c r="QSO65"/>
      <c r="QSP65"/>
      <c r="QSQ65"/>
      <c r="QSR65"/>
      <c r="QSS65"/>
      <c r="QST65"/>
      <c r="QSU65"/>
      <c r="QSV65"/>
      <c r="QSW65"/>
      <c r="QSX65"/>
      <c r="QSY65"/>
      <c r="QSZ65"/>
      <c r="QTA65"/>
      <c r="QTB65"/>
      <c r="QTC65"/>
      <c r="QTD65"/>
      <c r="QTE65"/>
      <c r="QTF65"/>
      <c r="QTG65"/>
      <c r="QTH65"/>
      <c r="QTI65"/>
      <c r="QTJ65"/>
      <c r="QTK65"/>
      <c r="QTL65"/>
      <c r="QTM65"/>
      <c r="QTN65"/>
      <c r="QTO65"/>
      <c r="QTP65"/>
      <c r="QTQ65"/>
      <c r="QTR65"/>
      <c r="QTS65"/>
      <c r="QTT65"/>
      <c r="QTU65"/>
      <c r="QTV65"/>
      <c r="QTW65"/>
      <c r="QTX65"/>
      <c r="QTY65"/>
      <c r="QTZ65"/>
      <c r="QUA65"/>
      <c r="QUB65"/>
      <c r="QUC65"/>
      <c r="QUD65"/>
      <c r="QUE65"/>
      <c r="QUF65"/>
      <c r="QUG65"/>
      <c r="QUH65"/>
      <c r="QUI65"/>
      <c r="QUJ65"/>
      <c r="QUK65"/>
      <c r="QUL65"/>
      <c r="QUM65"/>
      <c r="QUN65"/>
      <c r="QUO65"/>
      <c r="QUP65"/>
      <c r="QUQ65"/>
      <c r="QUR65"/>
      <c r="QUS65"/>
      <c r="QUT65"/>
      <c r="QUU65"/>
      <c r="QUV65"/>
      <c r="QUW65"/>
      <c r="QUX65"/>
      <c r="QUY65"/>
      <c r="QUZ65"/>
      <c r="QVA65"/>
      <c r="QVB65"/>
      <c r="QVC65"/>
      <c r="QVD65"/>
      <c r="QVE65"/>
      <c r="QVF65"/>
      <c r="QVG65"/>
      <c r="QVH65"/>
      <c r="QVI65"/>
      <c r="QVJ65"/>
      <c r="QVK65"/>
      <c r="QVL65"/>
      <c r="QVM65"/>
      <c r="QVN65"/>
      <c r="QVO65"/>
      <c r="QVP65"/>
      <c r="QVQ65"/>
      <c r="QVR65"/>
      <c r="QVS65"/>
      <c r="QVT65"/>
      <c r="QVU65"/>
      <c r="QVV65"/>
      <c r="QVW65"/>
      <c r="QVX65"/>
      <c r="QVY65"/>
      <c r="QVZ65"/>
      <c r="QWA65"/>
      <c r="QWB65"/>
      <c r="QWC65"/>
      <c r="QWD65"/>
      <c r="QWE65"/>
      <c r="QWF65"/>
      <c r="QWG65"/>
      <c r="QWH65"/>
      <c r="QWI65"/>
      <c r="QWJ65"/>
      <c r="QWK65"/>
      <c r="QWL65"/>
      <c r="QWM65"/>
      <c r="QWN65"/>
      <c r="QWO65"/>
      <c r="QWP65"/>
      <c r="QWQ65"/>
      <c r="QWR65"/>
      <c r="QWS65"/>
      <c r="QWT65"/>
      <c r="QWU65"/>
      <c r="QWV65"/>
      <c r="QWW65"/>
      <c r="QWX65"/>
      <c r="QWY65"/>
      <c r="QWZ65"/>
      <c r="QXA65"/>
      <c r="QXB65"/>
      <c r="QXC65"/>
      <c r="QXD65"/>
      <c r="QXE65"/>
      <c r="QXF65"/>
      <c r="QXG65"/>
      <c r="QXH65"/>
      <c r="QXI65"/>
      <c r="QXJ65"/>
      <c r="QXK65"/>
      <c r="QXL65"/>
      <c r="QXM65"/>
      <c r="QXN65"/>
      <c r="QXO65"/>
      <c r="QXP65"/>
      <c r="QXQ65"/>
      <c r="QXR65"/>
      <c r="QXS65"/>
      <c r="QXT65"/>
      <c r="QXU65"/>
      <c r="QXV65"/>
      <c r="QXW65"/>
      <c r="QXX65"/>
      <c r="QXY65"/>
      <c r="QXZ65"/>
      <c r="QYA65"/>
      <c r="QYB65"/>
      <c r="QYC65"/>
      <c r="QYD65"/>
      <c r="QYE65"/>
      <c r="QYF65"/>
      <c r="QYG65"/>
      <c r="QYH65"/>
      <c r="QYI65"/>
      <c r="QYJ65"/>
      <c r="QYK65"/>
      <c r="QYL65"/>
      <c r="QYM65"/>
      <c r="QYN65"/>
      <c r="QYO65"/>
      <c r="QYP65"/>
      <c r="QYQ65"/>
      <c r="QYR65"/>
      <c r="QYS65"/>
      <c r="QYT65"/>
      <c r="QYU65"/>
      <c r="QYV65"/>
      <c r="QYW65"/>
      <c r="QYX65"/>
      <c r="QYY65"/>
      <c r="QYZ65"/>
      <c r="QZA65"/>
      <c r="QZB65"/>
      <c r="QZC65"/>
      <c r="QZD65"/>
      <c r="QZE65"/>
      <c r="QZF65"/>
      <c r="QZG65"/>
      <c r="QZH65"/>
      <c r="QZI65"/>
      <c r="QZJ65"/>
      <c r="QZK65"/>
      <c r="QZL65"/>
      <c r="QZM65"/>
      <c r="QZN65"/>
      <c r="QZO65"/>
      <c r="QZP65"/>
      <c r="QZQ65"/>
      <c r="QZR65"/>
      <c r="QZS65"/>
      <c r="QZT65"/>
      <c r="QZU65"/>
      <c r="QZV65"/>
      <c r="QZW65"/>
      <c r="QZX65"/>
      <c r="QZY65"/>
      <c r="QZZ65"/>
      <c r="RAA65"/>
      <c r="RAB65"/>
      <c r="RAC65"/>
      <c r="RAD65"/>
      <c r="RAE65"/>
      <c r="RAF65"/>
      <c r="RAG65"/>
      <c r="RAH65"/>
      <c r="RAI65"/>
      <c r="RAJ65"/>
      <c r="RAK65"/>
      <c r="RAL65"/>
      <c r="RAM65"/>
      <c r="RAN65"/>
      <c r="RAO65"/>
      <c r="RAP65"/>
      <c r="RAQ65"/>
      <c r="RAR65"/>
      <c r="RAS65"/>
      <c r="RAT65"/>
      <c r="RAU65"/>
      <c r="RAV65"/>
      <c r="RAW65"/>
      <c r="RAX65"/>
      <c r="RAY65"/>
      <c r="RAZ65"/>
      <c r="RBA65"/>
      <c r="RBB65"/>
      <c r="RBC65"/>
      <c r="RBD65"/>
      <c r="RBE65"/>
      <c r="RBF65"/>
      <c r="RBG65"/>
      <c r="RBH65"/>
      <c r="RBI65"/>
      <c r="RBJ65"/>
      <c r="RBK65"/>
      <c r="RBL65"/>
      <c r="RBM65"/>
      <c r="RBN65"/>
      <c r="RBO65"/>
      <c r="RBP65"/>
      <c r="RBQ65"/>
      <c r="RBR65"/>
      <c r="RBS65"/>
      <c r="RBT65"/>
      <c r="RBU65"/>
      <c r="RBV65"/>
      <c r="RBW65"/>
      <c r="RBX65"/>
      <c r="RBY65"/>
      <c r="RBZ65"/>
      <c r="RCA65"/>
      <c r="RCB65"/>
      <c r="RCC65"/>
      <c r="RCD65"/>
      <c r="RCE65"/>
      <c r="RCF65"/>
      <c r="RCG65"/>
      <c r="RCH65"/>
      <c r="RCI65"/>
      <c r="RCJ65"/>
      <c r="RCK65"/>
      <c r="RCL65"/>
      <c r="RCM65"/>
      <c r="RCN65"/>
      <c r="RCO65"/>
      <c r="RCP65"/>
      <c r="RCQ65"/>
      <c r="RCR65"/>
      <c r="RCS65"/>
      <c r="RCT65"/>
      <c r="RCU65"/>
      <c r="RCV65"/>
      <c r="RCW65"/>
      <c r="RCX65"/>
      <c r="RCY65"/>
      <c r="RCZ65"/>
      <c r="RDA65"/>
      <c r="RDB65"/>
      <c r="RDC65"/>
      <c r="RDD65"/>
      <c r="RDE65"/>
      <c r="RDF65"/>
      <c r="RDG65"/>
      <c r="RDH65"/>
      <c r="RDI65"/>
      <c r="RDJ65"/>
      <c r="RDK65"/>
      <c r="RDL65"/>
      <c r="RDM65"/>
      <c r="RDN65"/>
      <c r="RDO65"/>
      <c r="RDP65"/>
      <c r="RDQ65"/>
      <c r="RDR65"/>
      <c r="RDS65"/>
      <c r="RDT65"/>
      <c r="RDU65"/>
      <c r="RDV65"/>
      <c r="RDW65"/>
      <c r="RDX65"/>
      <c r="RDY65"/>
      <c r="RDZ65"/>
      <c r="REA65"/>
      <c r="REB65"/>
      <c r="REC65"/>
      <c r="RED65"/>
      <c r="REE65"/>
      <c r="REF65"/>
      <c r="REG65"/>
      <c r="REH65"/>
      <c r="REI65"/>
      <c r="REJ65"/>
      <c r="REK65"/>
      <c r="REL65"/>
      <c r="REM65"/>
      <c r="REN65"/>
      <c r="REO65"/>
      <c r="REP65"/>
      <c r="REQ65"/>
      <c r="RER65"/>
      <c r="RES65"/>
      <c r="RET65"/>
      <c r="REU65"/>
      <c r="REV65"/>
      <c r="REW65"/>
      <c r="REX65"/>
      <c r="REY65"/>
      <c r="REZ65"/>
      <c r="RFA65"/>
      <c r="RFB65"/>
      <c r="RFC65"/>
      <c r="RFD65"/>
      <c r="RFE65"/>
      <c r="RFF65"/>
      <c r="RFG65"/>
      <c r="RFH65"/>
      <c r="RFI65"/>
      <c r="RFJ65"/>
      <c r="RFK65"/>
      <c r="RFL65"/>
      <c r="RFM65"/>
      <c r="RFN65"/>
      <c r="RFO65"/>
      <c r="RFP65"/>
      <c r="RFQ65"/>
      <c r="RFR65"/>
      <c r="RFS65"/>
      <c r="RFT65"/>
      <c r="RFU65"/>
      <c r="RFV65"/>
      <c r="RFW65"/>
      <c r="RFX65"/>
      <c r="RFY65"/>
      <c r="RFZ65"/>
      <c r="RGA65"/>
      <c r="RGB65"/>
      <c r="RGC65"/>
      <c r="RGD65"/>
      <c r="RGE65"/>
      <c r="RGF65"/>
      <c r="RGG65"/>
      <c r="RGH65"/>
      <c r="RGI65"/>
      <c r="RGJ65"/>
      <c r="RGK65"/>
      <c r="RGL65"/>
      <c r="RGM65"/>
      <c r="RGN65"/>
      <c r="RGO65"/>
      <c r="RGP65"/>
      <c r="RGQ65"/>
      <c r="RGR65"/>
      <c r="RGS65"/>
      <c r="RGT65"/>
      <c r="RGU65"/>
      <c r="RGV65"/>
      <c r="RGW65"/>
      <c r="RGX65"/>
      <c r="RGY65"/>
      <c r="RGZ65"/>
      <c r="RHA65"/>
      <c r="RHB65"/>
      <c r="RHC65"/>
      <c r="RHD65"/>
      <c r="RHE65"/>
      <c r="RHF65"/>
      <c r="RHG65"/>
      <c r="RHH65"/>
      <c r="RHI65"/>
      <c r="RHJ65"/>
      <c r="RHK65"/>
      <c r="RHL65"/>
      <c r="RHM65"/>
      <c r="RHN65"/>
      <c r="RHO65"/>
      <c r="RHP65"/>
      <c r="RHQ65"/>
      <c r="RHR65"/>
      <c r="RHS65"/>
      <c r="RHT65"/>
      <c r="RHU65"/>
      <c r="RHV65"/>
      <c r="RHW65"/>
      <c r="RHX65"/>
      <c r="RHY65"/>
      <c r="RHZ65"/>
      <c r="RIA65"/>
      <c r="RIB65"/>
      <c r="RIC65"/>
      <c r="RID65"/>
      <c r="RIE65"/>
      <c r="RIF65"/>
      <c r="RIG65"/>
      <c r="RIH65"/>
      <c r="RII65"/>
      <c r="RIJ65"/>
      <c r="RIK65"/>
      <c r="RIL65"/>
      <c r="RIM65"/>
      <c r="RIN65"/>
      <c r="RIO65"/>
      <c r="RIP65"/>
      <c r="RIQ65"/>
      <c r="RIR65"/>
      <c r="RIS65"/>
      <c r="RIT65"/>
      <c r="RIU65"/>
      <c r="RIV65"/>
      <c r="RIW65"/>
      <c r="RIX65"/>
      <c r="RIY65"/>
      <c r="RIZ65"/>
      <c r="RJA65"/>
      <c r="RJB65"/>
      <c r="RJC65"/>
      <c r="RJD65"/>
      <c r="RJE65"/>
      <c r="RJF65"/>
      <c r="RJG65"/>
      <c r="RJH65"/>
      <c r="RJI65"/>
      <c r="RJJ65"/>
      <c r="RJK65"/>
      <c r="RJL65"/>
      <c r="RJM65"/>
      <c r="RJN65"/>
      <c r="RJO65"/>
      <c r="RJP65"/>
      <c r="RJQ65"/>
      <c r="RJR65"/>
      <c r="RJS65"/>
      <c r="RJT65"/>
      <c r="RJU65"/>
      <c r="RJV65"/>
      <c r="RJW65"/>
      <c r="RJX65"/>
      <c r="RJY65"/>
      <c r="RJZ65"/>
      <c r="RKA65"/>
      <c r="RKB65"/>
      <c r="RKC65"/>
      <c r="RKD65"/>
      <c r="RKE65"/>
      <c r="RKF65"/>
      <c r="RKG65"/>
      <c r="RKH65"/>
      <c r="RKI65"/>
      <c r="RKJ65"/>
      <c r="RKK65"/>
      <c r="RKL65"/>
      <c r="RKM65"/>
      <c r="RKN65"/>
      <c r="RKO65"/>
      <c r="RKP65"/>
      <c r="RKQ65"/>
      <c r="RKR65"/>
      <c r="RKS65"/>
      <c r="RKT65"/>
      <c r="RKU65"/>
      <c r="RKV65"/>
      <c r="RKW65"/>
      <c r="RKX65"/>
      <c r="RKY65"/>
      <c r="RKZ65"/>
      <c r="RLA65"/>
      <c r="RLB65"/>
      <c r="RLC65"/>
      <c r="RLD65"/>
      <c r="RLE65"/>
      <c r="RLF65"/>
      <c r="RLG65"/>
      <c r="RLH65"/>
      <c r="RLI65"/>
      <c r="RLJ65"/>
      <c r="RLK65"/>
      <c r="RLL65"/>
      <c r="RLM65"/>
      <c r="RLN65"/>
      <c r="RLO65"/>
      <c r="RLP65"/>
      <c r="RLQ65"/>
      <c r="RLR65"/>
      <c r="RLS65"/>
      <c r="RLT65"/>
      <c r="RLU65"/>
      <c r="RLV65"/>
      <c r="RLW65"/>
      <c r="RLX65"/>
      <c r="RLY65"/>
      <c r="RLZ65"/>
      <c r="RMA65"/>
      <c r="RMB65"/>
      <c r="RMC65"/>
      <c r="RMD65"/>
      <c r="RME65"/>
      <c r="RMF65"/>
      <c r="RMG65"/>
      <c r="RMH65"/>
      <c r="RMI65"/>
      <c r="RMJ65"/>
      <c r="RMK65"/>
      <c r="RML65"/>
      <c r="RMM65"/>
      <c r="RMN65"/>
      <c r="RMO65"/>
      <c r="RMP65"/>
      <c r="RMQ65"/>
      <c r="RMR65"/>
      <c r="RMS65"/>
      <c r="RMT65"/>
      <c r="RMU65"/>
      <c r="RMV65"/>
      <c r="RMW65"/>
      <c r="RMX65"/>
      <c r="RMY65"/>
      <c r="RMZ65"/>
      <c r="RNA65"/>
      <c r="RNB65"/>
      <c r="RNC65"/>
      <c r="RND65"/>
      <c r="RNE65"/>
      <c r="RNF65"/>
      <c r="RNG65"/>
      <c r="RNH65"/>
      <c r="RNI65"/>
      <c r="RNJ65"/>
      <c r="RNK65"/>
      <c r="RNL65"/>
      <c r="RNM65"/>
      <c r="RNN65"/>
      <c r="RNO65"/>
      <c r="RNP65"/>
      <c r="RNQ65"/>
      <c r="RNR65"/>
      <c r="RNS65"/>
      <c r="RNT65"/>
      <c r="RNU65"/>
      <c r="RNV65"/>
      <c r="RNW65"/>
      <c r="RNX65"/>
      <c r="RNY65"/>
      <c r="RNZ65"/>
      <c r="ROA65"/>
      <c r="ROB65"/>
      <c r="ROC65"/>
      <c r="ROD65"/>
      <c r="ROE65"/>
      <c r="ROF65"/>
      <c r="ROG65"/>
      <c r="ROH65"/>
      <c r="ROI65"/>
      <c r="ROJ65"/>
      <c r="ROK65"/>
      <c r="ROL65"/>
      <c r="ROM65"/>
      <c r="RON65"/>
      <c r="ROO65"/>
      <c r="ROP65"/>
      <c r="ROQ65"/>
      <c r="ROR65"/>
      <c r="ROS65"/>
      <c r="ROT65"/>
      <c r="ROU65"/>
      <c r="ROV65"/>
      <c r="ROW65"/>
      <c r="ROX65"/>
      <c r="ROY65"/>
      <c r="ROZ65"/>
      <c r="RPA65"/>
      <c r="RPB65"/>
      <c r="RPC65"/>
      <c r="RPD65"/>
      <c r="RPE65"/>
      <c r="RPF65"/>
      <c r="RPG65"/>
      <c r="RPH65"/>
      <c r="RPI65"/>
      <c r="RPJ65"/>
      <c r="RPK65"/>
      <c r="RPL65"/>
      <c r="RPM65"/>
      <c r="RPN65"/>
      <c r="RPO65"/>
      <c r="RPP65"/>
      <c r="RPQ65"/>
      <c r="RPR65"/>
      <c r="RPS65"/>
      <c r="RPT65"/>
      <c r="RPU65"/>
      <c r="RPV65"/>
      <c r="RPW65"/>
      <c r="RPX65"/>
      <c r="RPY65"/>
      <c r="RPZ65"/>
      <c r="RQA65"/>
      <c r="RQB65"/>
      <c r="RQC65"/>
      <c r="RQD65"/>
      <c r="RQE65"/>
      <c r="RQF65"/>
      <c r="RQG65"/>
      <c r="RQH65"/>
      <c r="RQI65"/>
      <c r="RQJ65"/>
      <c r="RQK65"/>
      <c r="RQL65"/>
      <c r="RQM65"/>
      <c r="RQN65"/>
      <c r="RQO65"/>
      <c r="RQP65"/>
      <c r="RQQ65"/>
      <c r="RQR65"/>
      <c r="RQS65"/>
      <c r="RQT65"/>
      <c r="RQU65"/>
      <c r="RQV65"/>
      <c r="RQW65"/>
      <c r="RQX65"/>
      <c r="RQY65"/>
      <c r="RQZ65"/>
      <c r="RRA65"/>
      <c r="RRB65"/>
      <c r="RRC65"/>
      <c r="RRD65"/>
      <c r="RRE65"/>
      <c r="RRF65"/>
      <c r="RRG65"/>
      <c r="RRH65"/>
      <c r="RRI65"/>
      <c r="RRJ65"/>
      <c r="RRK65"/>
      <c r="RRL65"/>
      <c r="RRM65"/>
      <c r="RRN65"/>
      <c r="RRO65"/>
      <c r="RRP65"/>
      <c r="RRQ65"/>
      <c r="RRR65"/>
      <c r="RRS65"/>
      <c r="RRT65"/>
      <c r="RRU65"/>
      <c r="RRV65"/>
      <c r="RRW65"/>
      <c r="RRX65"/>
      <c r="RRY65"/>
      <c r="RRZ65"/>
      <c r="RSA65"/>
      <c r="RSB65"/>
      <c r="RSC65"/>
      <c r="RSD65"/>
      <c r="RSE65"/>
      <c r="RSF65"/>
      <c r="RSG65"/>
      <c r="RSH65"/>
      <c r="RSI65"/>
      <c r="RSJ65"/>
      <c r="RSK65"/>
      <c r="RSL65"/>
      <c r="RSM65"/>
      <c r="RSN65"/>
      <c r="RSO65"/>
      <c r="RSP65"/>
      <c r="RSQ65"/>
      <c r="RSR65"/>
      <c r="RSS65"/>
      <c r="RST65"/>
      <c r="RSU65"/>
      <c r="RSV65"/>
      <c r="RSW65"/>
      <c r="RSX65"/>
      <c r="RSY65"/>
      <c r="RSZ65"/>
      <c r="RTA65"/>
      <c r="RTB65"/>
      <c r="RTC65"/>
      <c r="RTD65"/>
      <c r="RTE65"/>
      <c r="RTF65"/>
      <c r="RTG65"/>
      <c r="RTH65"/>
      <c r="RTI65"/>
      <c r="RTJ65"/>
      <c r="RTK65"/>
      <c r="RTL65"/>
      <c r="RTM65"/>
      <c r="RTN65"/>
      <c r="RTO65"/>
      <c r="RTP65"/>
      <c r="RTQ65"/>
      <c r="RTR65"/>
      <c r="RTS65"/>
      <c r="RTT65"/>
      <c r="RTU65"/>
      <c r="RTV65"/>
      <c r="RTW65"/>
      <c r="RTX65"/>
      <c r="RTY65"/>
      <c r="RTZ65"/>
      <c r="RUA65"/>
      <c r="RUB65"/>
      <c r="RUC65"/>
      <c r="RUD65"/>
      <c r="RUE65"/>
      <c r="RUF65"/>
      <c r="RUG65"/>
      <c r="RUH65"/>
      <c r="RUI65"/>
      <c r="RUJ65"/>
      <c r="RUK65"/>
      <c r="RUL65"/>
      <c r="RUM65"/>
      <c r="RUN65"/>
      <c r="RUO65"/>
      <c r="RUP65"/>
      <c r="RUQ65"/>
      <c r="RUR65"/>
      <c r="RUS65"/>
      <c r="RUT65"/>
      <c r="RUU65"/>
      <c r="RUV65"/>
      <c r="RUW65"/>
      <c r="RUX65"/>
      <c r="RUY65"/>
      <c r="RUZ65"/>
      <c r="RVA65"/>
      <c r="RVB65"/>
      <c r="RVC65"/>
      <c r="RVD65"/>
      <c r="RVE65"/>
      <c r="RVF65"/>
      <c r="RVG65"/>
      <c r="RVH65"/>
      <c r="RVI65"/>
      <c r="RVJ65"/>
      <c r="RVK65"/>
      <c r="RVL65"/>
      <c r="RVM65"/>
      <c r="RVN65"/>
      <c r="RVO65"/>
      <c r="RVP65"/>
      <c r="RVQ65"/>
      <c r="RVR65"/>
      <c r="RVS65"/>
      <c r="RVT65"/>
      <c r="RVU65"/>
      <c r="RVV65"/>
      <c r="RVW65"/>
      <c r="RVX65"/>
      <c r="RVY65"/>
      <c r="RVZ65"/>
      <c r="RWA65"/>
      <c r="RWB65"/>
      <c r="RWC65"/>
      <c r="RWD65"/>
      <c r="RWE65"/>
      <c r="RWF65"/>
      <c r="RWG65"/>
      <c r="RWH65"/>
      <c r="RWI65"/>
      <c r="RWJ65"/>
      <c r="RWK65"/>
      <c r="RWL65"/>
      <c r="RWM65"/>
      <c r="RWN65"/>
      <c r="RWO65"/>
      <c r="RWP65"/>
      <c r="RWQ65"/>
      <c r="RWR65"/>
      <c r="RWS65"/>
      <c r="RWT65"/>
      <c r="RWU65"/>
      <c r="RWV65"/>
      <c r="RWW65"/>
      <c r="RWX65"/>
      <c r="RWY65"/>
      <c r="RWZ65"/>
      <c r="RXA65"/>
      <c r="RXB65"/>
      <c r="RXC65"/>
      <c r="RXD65"/>
      <c r="RXE65"/>
      <c r="RXF65"/>
      <c r="RXG65"/>
      <c r="RXH65"/>
      <c r="RXI65"/>
      <c r="RXJ65"/>
      <c r="RXK65"/>
      <c r="RXL65"/>
      <c r="RXM65"/>
      <c r="RXN65"/>
      <c r="RXO65"/>
      <c r="RXP65"/>
      <c r="RXQ65"/>
      <c r="RXR65"/>
      <c r="RXS65"/>
      <c r="RXT65"/>
      <c r="RXU65"/>
      <c r="RXV65"/>
      <c r="RXW65"/>
      <c r="RXX65"/>
      <c r="RXY65"/>
      <c r="RXZ65"/>
      <c r="RYA65"/>
      <c r="RYB65"/>
      <c r="RYC65"/>
      <c r="RYD65"/>
      <c r="RYE65"/>
      <c r="RYF65"/>
      <c r="RYG65"/>
      <c r="RYH65"/>
      <c r="RYI65"/>
      <c r="RYJ65"/>
      <c r="RYK65"/>
      <c r="RYL65"/>
      <c r="RYM65"/>
      <c r="RYN65"/>
      <c r="RYO65"/>
      <c r="RYP65"/>
      <c r="RYQ65"/>
      <c r="RYR65"/>
      <c r="RYS65"/>
      <c r="RYT65"/>
      <c r="RYU65"/>
      <c r="RYV65"/>
      <c r="RYW65"/>
      <c r="RYX65"/>
      <c r="RYY65"/>
      <c r="RYZ65"/>
      <c r="RZA65"/>
      <c r="RZB65"/>
      <c r="RZC65"/>
      <c r="RZD65"/>
      <c r="RZE65"/>
      <c r="RZF65"/>
      <c r="RZG65"/>
      <c r="RZH65"/>
      <c r="RZI65"/>
      <c r="RZJ65"/>
      <c r="RZK65"/>
      <c r="RZL65"/>
      <c r="RZM65"/>
      <c r="RZN65"/>
      <c r="RZO65"/>
      <c r="RZP65"/>
      <c r="RZQ65"/>
      <c r="RZR65"/>
      <c r="RZS65"/>
      <c r="RZT65"/>
      <c r="RZU65"/>
      <c r="RZV65"/>
      <c r="RZW65"/>
      <c r="RZX65"/>
      <c r="RZY65"/>
      <c r="RZZ65"/>
      <c r="SAA65"/>
      <c r="SAB65"/>
      <c r="SAC65"/>
      <c r="SAD65"/>
      <c r="SAE65"/>
      <c r="SAF65"/>
      <c r="SAG65"/>
      <c r="SAH65"/>
      <c r="SAI65"/>
      <c r="SAJ65"/>
      <c r="SAK65"/>
      <c r="SAL65"/>
      <c r="SAM65"/>
      <c r="SAN65"/>
      <c r="SAO65"/>
      <c r="SAP65"/>
      <c r="SAQ65"/>
      <c r="SAR65"/>
      <c r="SAS65"/>
      <c r="SAT65"/>
      <c r="SAU65"/>
      <c r="SAV65"/>
      <c r="SAW65"/>
      <c r="SAX65"/>
      <c r="SAY65"/>
      <c r="SAZ65"/>
      <c r="SBA65"/>
      <c r="SBB65"/>
      <c r="SBC65"/>
      <c r="SBD65"/>
      <c r="SBE65"/>
      <c r="SBF65"/>
      <c r="SBG65"/>
      <c r="SBH65"/>
      <c r="SBI65"/>
      <c r="SBJ65"/>
      <c r="SBK65"/>
      <c r="SBL65"/>
      <c r="SBM65"/>
      <c r="SBN65"/>
      <c r="SBO65"/>
      <c r="SBP65"/>
      <c r="SBQ65"/>
      <c r="SBR65"/>
      <c r="SBS65"/>
      <c r="SBT65"/>
      <c r="SBU65"/>
      <c r="SBV65"/>
      <c r="SBW65"/>
      <c r="SBX65"/>
      <c r="SBY65"/>
      <c r="SBZ65"/>
      <c r="SCA65"/>
      <c r="SCB65"/>
      <c r="SCC65"/>
      <c r="SCD65"/>
      <c r="SCE65"/>
      <c r="SCF65"/>
      <c r="SCG65"/>
      <c r="SCH65"/>
      <c r="SCI65"/>
      <c r="SCJ65"/>
      <c r="SCK65"/>
      <c r="SCL65"/>
      <c r="SCM65"/>
      <c r="SCN65"/>
      <c r="SCO65"/>
      <c r="SCP65"/>
      <c r="SCQ65"/>
      <c r="SCR65"/>
      <c r="SCS65"/>
      <c r="SCT65"/>
      <c r="SCU65"/>
      <c r="SCV65"/>
      <c r="SCW65"/>
      <c r="SCX65"/>
      <c r="SCY65"/>
      <c r="SCZ65"/>
      <c r="SDA65"/>
      <c r="SDB65"/>
      <c r="SDC65"/>
      <c r="SDD65"/>
      <c r="SDE65"/>
      <c r="SDF65"/>
      <c r="SDG65"/>
      <c r="SDH65"/>
      <c r="SDI65"/>
      <c r="SDJ65"/>
      <c r="SDK65"/>
      <c r="SDL65"/>
      <c r="SDM65"/>
      <c r="SDN65"/>
      <c r="SDO65"/>
      <c r="SDP65"/>
      <c r="SDQ65"/>
      <c r="SDR65"/>
      <c r="SDS65"/>
      <c r="SDT65"/>
      <c r="SDU65"/>
      <c r="SDV65"/>
      <c r="SDW65"/>
      <c r="SDX65"/>
      <c r="SDY65"/>
      <c r="SDZ65"/>
      <c r="SEA65"/>
      <c r="SEB65"/>
      <c r="SEC65"/>
      <c r="SED65"/>
      <c r="SEE65"/>
      <c r="SEF65"/>
      <c r="SEG65"/>
      <c r="SEH65"/>
      <c r="SEI65"/>
      <c r="SEJ65"/>
      <c r="SEK65"/>
      <c r="SEL65"/>
      <c r="SEM65"/>
      <c r="SEN65"/>
      <c r="SEO65"/>
      <c r="SEP65"/>
      <c r="SEQ65"/>
      <c r="SER65"/>
      <c r="SES65"/>
      <c r="SET65"/>
      <c r="SEU65"/>
      <c r="SEV65"/>
      <c r="SEW65"/>
      <c r="SEX65"/>
      <c r="SEY65"/>
      <c r="SEZ65"/>
      <c r="SFA65"/>
      <c r="SFB65"/>
      <c r="SFC65"/>
      <c r="SFD65"/>
      <c r="SFE65"/>
      <c r="SFF65"/>
      <c r="SFG65"/>
      <c r="SFH65"/>
      <c r="SFI65"/>
      <c r="SFJ65"/>
      <c r="SFK65"/>
      <c r="SFL65"/>
      <c r="SFM65"/>
      <c r="SFN65"/>
      <c r="SFO65"/>
      <c r="SFP65"/>
      <c r="SFQ65"/>
      <c r="SFR65"/>
      <c r="SFS65"/>
      <c r="SFT65"/>
      <c r="SFU65"/>
      <c r="SFV65"/>
      <c r="SFW65"/>
      <c r="SFX65"/>
      <c r="SFY65"/>
      <c r="SFZ65"/>
      <c r="SGA65"/>
      <c r="SGB65"/>
      <c r="SGC65"/>
      <c r="SGD65"/>
      <c r="SGE65"/>
      <c r="SGF65"/>
      <c r="SGG65"/>
      <c r="SGH65"/>
      <c r="SGI65"/>
      <c r="SGJ65"/>
      <c r="SGK65"/>
      <c r="SGL65"/>
      <c r="SGM65"/>
      <c r="SGN65"/>
      <c r="SGO65"/>
      <c r="SGP65"/>
      <c r="SGQ65"/>
      <c r="SGR65"/>
      <c r="SGS65"/>
      <c r="SGT65"/>
      <c r="SGU65"/>
      <c r="SGV65"/>
      <c r="SGW65"/>
      <c r="SGX65"/>
      <c r="SGY65"/>
      <c r="SGZ65"/>
      <c r="SHA65"/>
      <c r="SHB65"/>
      <c r="SHC65"/>
      <c r="SHD65"/>
      <c r="SHE65"/>
      <c r="SHF65"/>
      <c r="SHG65"/>
      <c r="SHH65"/>
      <c r="SHI65"/>
      <c r="SHJ65"/>
      <c r="SHK65"/>
      <c r="SHL65"/>
      <c r="SHM65"/>
      <c r="SHN65"/>
      <c r="SHO65"/>
      <c r="SHP65"/>
      <c r="SHQ65"/>
      <c r="SHR65"/>
      <c r="SHS65"/>
      <c r="SHT65"/>
      <c r="SHU65"/>
      <c r="SHV65"/>
      <c r="SHW65"/>
      <c r="SHX65"/>
      <c r="SHY65"/>
      <c r="SHZ65"/>
      <c r="SIA65"/>
      <c r="SIB65"/>
      <c r="SIC65"/>
      <c r="SID65"/>
      <c r="SIE65"/>
      <c r="SIF65"/>
      <c r="SIG65"/>
      <c r="SIH65"/>
      <c r="SII65"/>
      <c r="SIJ65"/>
      <c r="SIK65"/>
      <c r="SIL65"/>
      <c r="SIM65"/>
      <c r="SIN65"/>
      <c r="SIO65"/>
      <c r="SIP65"/>
      <c r="SIQ65"/>
      <c r="SIR65"/>
      <c r="SIS65"/>
      <c r="SIT65"/>
      <c r="SIU65"/>
      <c r="SIV65"/>
      <c r="SIW65"/>
      <c r="SIX65"/>
      <c r="SIY65"/>
      <c r="SIZ65"/>
      <c r="SJA65"/>
      <c r="SJB65"/>
      <c r="SJC65"/>
      <c r="SJD65"/>
      <c r="SJE65"/>
      <c r="SJF65"/>
      <c r="SJG65"/>
      <c r="SJH65"/>
      <c r="SJI65"/>
      <c r="SJJ65"/>
      <c r="SJK65"/>
      <c r="SJL65"/>
      <c r="SJM65"/>
      <c r="SJN65"/>
      <c r="SJO65"/>
      <c r="SJP65"/>
      <c r="SJQ65"/>
      <c r="SJR65"/>
      <c r="SJS65"/>
      <c r="SJT65"/>
      <c r="SJU65"/>
      <c r="SJV65"/>
      <c r="SJW65"/>
      <c r="SJX65"/>
      <c r="SJY65"/>
      <c r="SJZ65"/>
      <c r="SKA65"/>
      <c r="SKB65"/>
      <c r="SKC65"/>
      <c r="SKD65"/>
      <c r="SKE65"/>
      <c r="SKF65"/>
      <c r="SKG65"/>
      <c r="SKH65"/>
      <c r="SKI65"/>
      <c r="SKJ65"/>
      <c r="SKK65"/>
      <c r="SKL65"/>
      <c r="SKM65"/>
      <c r="SKN65"/>
      <c r="SKO65"/>
      <c r="SKP65"/>
      <c r="SKQ65"/>
      <c r="SKR65"/>
      <c r="SKS65"/>
      <c r="SKT65"/>
      <c r="SKU65"/>
      <c r="SKV65"/>
      <c r="SKW65"/>
      <c r="SKX65"/>
      <c r="SKY65"/>
      <c r="SKZ65"/>
      <c r="SLA65"/>
      <c r="SLB65"/>
      <c r="SLC65"/>
      <c r="SLD65"/>
      <c r="SLE65"/>
      <c r="SLF65"/>
      <c r="SLG65"/>
      <c r="SLH65"/>
      <c r="SLI65"/>
      <c r="SLJ65"/>
      <c r="SLK65"/>
      <c r="SLL65"/>
      <c r="SLM65"/>
      <c r="SLN65"/>
      <c r="SLO65"/>
      <c r="SLP65"/>
      <c r="SLQ65"/>
      <c r="SLR65"/>
      <c r="SLS65"/>
      <c r="SLT65"/>
      <c r="SLU65"/>
      <c r="SLV65"/>
      <c r="SLW65"/>
      <c r="SLX65"/>
      <c r="SLY65"/>
      <c r="SLZ65"/>
      <c r="SMA65"/>
      <c r="SMB65"/>
      <c r="SMC65"/>
      <c r="SMD65"/>
      <c r="SME65"/>
      <c r="SMF65"/>
      <c r="SMG65"/>
      <c r="SMH65"/>
      <c r="SMI65"/>
      <c r="SMJ65"/>
      <c r="SMK65"/>
      <c r="SML65"/>
      <c r="SMM65"/>
      <c r="SMN65"/>
      <c r="SMO65"/>
      <c r="SMP65"/>
      <c r="SMQ65"/>
      <c r="SMR65"/>
      <c r="SMS65"/>
      <c r="SMT65"/>
      <c r="SMU65"/>
      <c r="SMV65"/>
      <c r="SMW65"/>
      <c r="SMX65"/>
      <c r="SMY65"/>
      <c r="SMZ65"/>
      <c r="SNA65"/>
      <c r="SNB65"/>
      <c r="SNC65"/>
      <c r="SND65"/>
      <c r="SNE65"/>
      <c r="SNF65"/>
      <c r="SNG65"/>
      <c r="SNH65"/>
      <c r="SNI65"/>
      <c r="SNJ65"/>
      <c r="SNK65"/>
      <c r="SNL65"/>
      <c r="SNM65"/>
      <c r="SNN65"/>
      <c r="SNO65"/>
      <c r="SNP65"/>
      <c r="SNQ65"/>
      <c r="SNR65"/>
      <c r="SNS65"/>
      <c r="SNT65"/>
      <c r="SNU65"/>
      <c r="SNV65"/>
      <c r="SNW65"/>
      <c r="SNX65"/>
      <c r="SNY65"/>
      <c r="SNZ65"/>
      <c r="SOA65"/>
      <c r="SOB65"/>
      <c r="SOC65"/>
      <c r="SOD65"/>
      <c r="SOE65"/>
      <c r="SOF65"/>
      <c r="SOG65"/>
      <c r="SOH65"/>
      <c r="SOI65"/>
      <c r="SOJ65"/>
      <c r="SOK65"/>
      <c r="SOL65"/>
      <c r="SOM65"/>
      <c r="SON65"/>
      <c r="SOO65"/>
      <c r="SOP65"/>
      <c r="SOQ65"/>
      <c r="SOR65"/>
      <c r="SOS65"/>
      <c r="SOT65"/>
      <c r="SOU65"/>
      <c r="SOV65"/>
      <c r="SOW65"/>
      <c r="SOX65"/>
      <c r="SOY65"/>
      <c r="SOZ65"/>
      <c r="SPA65"/>
      <c r="SPB65"/>
      <c r="SPC65"/>
      <c r="SPD65"/>
      <c r="SPE65"/>
      <c r="SPF65"/>
      <c r="SPG65"/>
      <c r="SPH65"/>
      <c r="SPI65"/>
      <c r="SPJ65"/>
      <c r="SPK65"/>
      <c r="SPL65"/>
      <c r="SPM65"/>
      <c r="SPN65"/>
      <c r="SPO65"/>
      <c r="SPP65"/>
      <c r="SPQ65"/>
      <c r="SPR65"/>
      <c r="SPS65"/>
      <c r="SPT65"/>
      <c r="SPU65"/>
      <c r="SPV65"/>
      <c r="SPW65"/>
      <c r="SPX65"/>
      <c r="SPY65"/>
      <c r="SPZ65"/>
      <c r="SQA65"/>
      <c r="SQB65"/>
      <c r="SQC65"/>
      <c r="SQD65"/>
      <c r="SQE65"/>
      <c r="SQF65"/>
      <c r="SQG65"/>
      <c r="SQH65"/>
      <c r="SQI65"/>
      <c r="SQJ65"/>
      <c r="SQK65"/>
      <c r="SQL65"/>
      <c r="SQM65"/>
      <c r="SQN65"/>
      <c r="SQO65"/>
      <c r="SQP65"/>
      <c r="SQQ65"/>
      <c r="SQR65"/>
      <c r="SQS65"/>
      <c r="SQT65"/>
      <c r="SQU65"/>
      <c r="SQV65"/>
      <c r="SQW65"/>
      <c r="SQX65"/>
      <c r="SQY65"/>
      <c r="SQZ65"/>
      <c r="SRA65"/>
      <c r="SRB65"/>
      <c r="SRC65"/>
      <c r="SRD65"/>
      <c r="SRE65"/>
      <c r="SRF65"/>
      <c r="SRG65"/>
      <c r="SRH65"/>
      <c r="SRI65"/>
      <c r="SRJ65"/>
      <c r="SRK65"/>
      <c r="SRL65"/>
      <c r="SRM65"/>
      <c r="SRN65"/>
      <c r="SRO65"/>
      <c r="SRP65"/>
      <c r="SRQ65"/>
      <c r="SRR65"/>
      <c r="SRS65"/>
      <c r="SRT65"/>
      <c r="SRU65"/>
      <c r="SRV65"/>
      <c r="SRW65"/>
      <c r="SRX65"/>
      <c r="SRY65"/>
      <c r="SRZ65"/>
      <c r="SSA65"/>
      <c r="SSB65"/>
      <c r="SSC65"/>
      <c r="SSD65"/>
      <c r="SSE65"/>
      <c r="SSF65"/>
      <c r="SSG65"/>
      <c r="SSH65"/>
      <c r="SSI65"/>
      <c r="SSJ65"/>
      <c r="SSK65"/>
      <c r="SSL65"/>
      <c r="SSM65"/>
      <c r="SSN65"/>
      <c r="SSO65"/>
      <c r="SSP65"/>
      <c r="SSQ65"/>
      <c r="SSR65"/>
      <c r="SSS65"/>
      <c r="SST65"/>
      <c r="SSU65"/>
      <c r="SSV65"/>
      <c r="SSW65"/>
      <c r="SSX65"/>
      <c r="SSY65"/>
      <c r="SSZ65"/>
      <c r="STA65"/>
      <c r="STB65"/>
      <c r="STC65"/>
      <c r="STD65"/>
      <c r="STE65"/>
      <c r="STF65"/>
      <c r="STG65"/>
      <c r="STH65"/>
      <c r="STI65"/>
      <c r="STJ65"/>
      <c r="STK65"/>
      <c r="STL65"/>
      <c r="STM65"/>
      <c r="STN65"/>
      <c r="STO65"/>
      <c r="STP65"/>
      <c r="STQ65"/>
      <c r="STR65"/>
      <c r="STS65"/>
      <c r="STT65"/>
      <c r="STU65"/>
      <c r="STV65"/>
      <c r="STW65"/>
      <c r="STX65"/>
      <c r="STY65"/>
      <c r="STZ65"/>
      <c r="SUA65"/>
      <c r="SUB65"/>
      <c r="SUC65"/>
      <c r="SUD65"/>
      <c r="SUE65"/>
      <c r="SUF65"/>
      <c r="SUG65"/>
      <c r="SUH65"/>
      <c r="SUI65"/>
      <c r="SUJ65"/>
      <c r="SUK65"/>
      <c r="SUL65"/>
      <c r="SUM65"/>
      <c r="SUN65"/>
      <c r="SUO65"/>
      <c r="SUP65"/>
      <c r="SUQ65"/>
      <c r="SUR65"/>
      <c r="SUS65"/>
      <c r="SUT65"/>
      <c r="SUU65"/>
      <c r="SUV65"/>
      <c r="SUW65"/>
      <c r="SUX65"/>
      <c r="SUY65"/>
      <c r="SUZ65"/>
      <c r="SVA65"/>
      <c r="SVB65"/>
      <c r="SVC65"/>
      <c r="SVD65"/>
      <c r="SVE65"/>
      <c r="SVF65"/>
      <c r="SVG65"/>
      <c r="SVH65"/>
      <c r="SVI65"/>
      <c r="SVJ65"/>
      <c r="SVK65"/>
      <c r="SVL65"/>
      <c r="SVM65"/>
      <c r="SVN65"/>
      <c r="SVO65"/>
      <c r="SVP65"/>
      <c r="SVQ65"/>
      <c r="SVR65"/>
      <c r="SVS65"/>
      <c r="SVT65"/>
      <c r="SVU65"/>
      <c r="SVV65"/>
      <c r="SVW65"/>
      <c r="SVX65"/>
      <c r="SVY65"/>
      <c r="SVZ65"/>
      <c r="SWA65"/>
      <c r="SWB65"/>
      <c r="SWC65"/>
      <c r="SWD65"/>
      <c r="SWE65"/>
      <c r="SWF65"/>
      <c r="SWG65"/>
      <c r="SWH65"/>
      <c r="SWI65"/>
      <c r="SWJ65"/>
      <c r="SWK65"/>
      <c r="SWL65"/>
      <c r="SWM65"/>
      <c r="SWN65"/>
      <c r="SWO65"/>
      <c r="SWP65"/>
      <c r="SWQ65"/>
      <c r="SWR65"/>
      <c r="SWS65"/>
      <c r="SWT65"/>
      <c r="SWU65"/>
      <c r="SWV65"/>
      <c r="SWW65"/>
      <c r="SWX65"/>
      <c r="SWY65"/>
      <c r="SWZ65"/>
      <c r="SXA65"/>
      <c r="SXB65"/>
      <c r="SXC65"/>
      <c r="SXD65"/>
      <c r="SXE65"/>
      <c r="SXF65"/>
      <c r="SXG65"/>
      <c r="SXH65"/>
      <c r="SXI65"/>
      <c r="SXJ65"/>
      <c r="SXK65"/>
      <c r="SXL65"/>
      <c r="SXM65"/>
      <c r="SXN65"/>
      <c r="SXO65"/>
      <c r="SXP65"/>
      <c r="SXQ65"/>
      <c r="SXR65"/>
      <c r="SXS65"/>
      <c r="SXT65"/>
      <c r="SXU65"/>
      <c r="SXV65"/>
      <c r="SXW65"/>
      <c r="SXX65"/>
      <c r="SXY65"/>
      <c r="SXZ65"/>
      <c r="SYA65"/>
      <c r="SYB65"/>
      <c r="SYC65"/>
      <c r="SYD65"/>
      <c r="SYE65"/>
      <c r="SYF65"/>
      <c r="SYG65"/>
      <c r="SYH65"/>
      <c r="SYI65"/>
      <c r="SYJ65"/>
      <c r="SYK65"/>
      <c r="SYL65"/>
      <c r="SYM65"/>
      <c r="SYN65"/>
      <c r="SYO65"/>
      <c r="SYP65"/>
      <c r="SYQ65"/>
      <c r="SYR65"/>
      <c r="SYS65"/>
      <c r="SYT65"/>
      <c r="SYU65"/>
      <c r="SYV65"/>
      <c r="SYW65"/>
      <c r="SYX65"/>
      <c r="SYY65"/>
      <c r="SYZ65"/>
      <c r="SZA65"/>
      <c r="SZB65"/>
      <c r="SZC65"/>
      <c r="SZD65"/>
      <c r="SZE65"/>
      <c r="SZF65"/>
      <c r="SZG65"/>
      <c r="SZH65"/>
      <c r="SZI65"/>
      <c r="SZJ65"/>
      <c r="SZK65"/>
      <c r="SZL65"/>
      <c r="SZM65"/>
      <c r="SZN65"/>
      <c r="SZO65"/>
      <c r="SZP65"/>
      <c r="SZQ65"/>
      <c r="SZR65"/>
      <c r="SZS65"/>
      <c r="SZT65"/>
      <c r="SZU65"/>
      <c r="SZV65"/>
      <c r="SZW65"/>
      <c r="SZX65"/>
      <c r="SZY65"/>
      <c r="SZZ65"/>
      <c r="TAA65"/>
      <c r="TAB65"/>
      <c r="TAC65"/>
      <c r="TAD65"/>
      <c r="TAE65"/>
      <c r="TAF65"/>
      <c r="TAG65"/>
      <c r="TAH65"/>
      <c r="TAI65"/>
      <c r="TAJ65"/>
      <c r="TAK65"/>
      <c r="TAL65"/>
      <c r="TAM65"/>
      <c r="TAN65"/>
      <c r="TAO65"/>
      <c r="TAP65"/>
      <c r="TAQ65"/>
      <c r="TAR65"/>
      <c r="TAS65"/>
      <c r="TAT65"/>
      <c r="TAU65"/>
      <c r="TAV65"/>
      <c r="TAW65"/>
      <c r="TAX65"/>
      <c r="TAY65"/>
      <c r="TAZ65"/>
      <c r="TBA65"/>
      <c r="TBB65"/>
      <c r="TBC65"/>
      <c r="TBD65"/>
      <c r="TBE65"/>
      <c r="TBF65"/>
      <c r="TBG65"/>
      <c r="TBH65"/>
      <c r="TBI65"/>
      <c r="TBJ65"/>
      <c r="TBK65"/>
      <c r="TBL65"/>
      <c r="TBM65"/>
      <c r="TBN65"/>
      <c r="TBO65"/>
      <c r="TBP65"/>
      <c r="TBQ65"/>
      <c r="TBR65"/>
      <c r="TBS65"/>
      <c r="TBT65"/>
      <c r="TBU65"/>
      <c r="TBV65"/>
      <c r="TBW65"/>
      <c r="TBX65"/>
      <c r="TBY65"/>
      <c r="TBZ65"/>
      <c r="TCA65"/>
      <c r="TCB65"/>
      <c r="TCC65"/>
      <c r="TCD65"/>
      <c r="TCE65"/>
      <c r="TCF65"/>
      <c r="TCG65"/>
      <c r="TCH65"/>
      <c r="TCI65"/>
      <c r="TCJ65"/>
      <c r="TCK65"/>
      <c r="TCL65"/>
      <c r="TCM65"/>
      <c r="TCN65"/>
      <c r="TCO65"/>
      <c r="TCP65"/>
      <c r="TCQ65"/>
      <c r="TCR65"/>
      <c r="TCS65"/>
      <c r="TCT65"/>
      <c r="TCU65"/>
      <c r="TCV65"/>
      <c r="TCW65"/>
      <c r="TCX65"/>
      <c r="TCY65"/>
      <c r="TCZ65"/>
      <c r="TDA65"/>
      <c r="TDB65"/>
      <c r="TDC65"/>
      <c r="TDD65"/>
      <c r="TDE65"/>
      <c r="TDF65"/>
      <c r="TDG65"/>
      <c r="TDH65"/>
      <c r="TDI65"/>
      <c r="TDJ65"/>
      <c r="TDK65"/>
      <c r="TDL65"/>
      <c r="TDM65"/>
      <c r="TDN65"/>
      <c r="TDO65"/>
      <c r="TDP65"/>
      <c r="TDQ65"/>
      <c r="TDR65"/>
      <c r="TDS65"/>
      <c r="TDT65"/>
      <c r="TDU65"/>
      <c r="TDV65"/>
      <c r="TDW65"/>
      <c r="TDX65"/>
      <c r="TDY65"/>
      <c r="TDZ65"/>
      <c r="TEA65"/>
      <c r="TEB65"/>
      <c r="TEC65"/>
      <c r="TED65"/>
      <c r="TEE65"/>
      <c r="TEF65"/>
      <c r="TEG65"/>
      <c r="TEH65"/>
      <c r="TEI65"/>
      <c r="TEJ65"/>
      <c r="TEK65"/>
      <c r="TEL65"/>
      <c r="TEM65"/>
      <c r="TEN65"/>
      <c r="TEO65"/>
      <c r="TEP65"/>
      <c r="TEQ65"/>
      <c r="TER65"/>
      <c r="TES65"/>
      <c r="TET65"/>
      <c r="TEU65"/>
      <c r="TEV65"/>
      <c r="TEW65"/>
      <c r="TEX65"/>
      <c r="TEY65"/>
      <c r="TEZ65"/>
      <c r="TFA65"/>
      <c r="TFB65"/>
      <c r="TFC65"/>
      <c r="TFD65"/>
      <c r="TFE65"/>
      <c r="TFF65"/>
      <c r="TFG65"/>
      <c r="TFH65"/>
      <c r="TFI65"/>
      <c r="TFJ65"/>
      <c r="TFK65"/>
      <c r="TFL65"/>
      <c r="TFM65"/>
      <c r="TFN65"/>
      <c r="TFO65"/>
      <c r="TFP65"/>
      <c r="TFQ65"/>
      <c r="TFR65"/>
      <c r="TFS65"/>
      <c r="TFT65"/>
      <c r="TFU65"/>
      <c r="TFV65"/>
      <c r="TFW65"/>
      <c r="TFX65"/>
      <c r="TFY65"/>
      <c r="TFZ65"/>
      <c r="TGA65"/>
      <c r="TGB65"/>
      <c r="TGC65"/>
      <c r="TGD65"/>
      <c r="TGE65"/>
      <c r="TGF65"/>
      <c r="TGG65"/>
      <c r="TGH65"/>
      <c r="TGI65"/>
      <c r="TGJ65"/>
      <c r="TGK65"/>
      <c r="TGL65"/>
      <c r="TGM65"/>
      <c r="TGN65"/>
      <c r="TGO65"/>
      <c r="TGP65"/>
      <c r="TGQ65"/>
      <c r="TGR65"/>
      <c r="TGS65"/>
      <c r="TGT65"/>
      <c r="TGU65"/>
      <c r="TGV65"/>
      <c r="TGW65"/>
      <c r="TGX65"/>
      <c r="TGY65"/>
      <c r="TGZ65"/>
      <c r="THA65"/>
      <c r="THB65"/>
      <c r="THC65"/>
      <c r="THD65"/>
      <c r="THE65"/>
      <c r="THF65"/>
      <c r="THG65"/>
      <c r="THH65"/>
      <c r="THI65"/>
      <c r="THJ65"/>
      <c r="THK65"/>
      <c r="THL65"/>
      <c r="THM65"/>
      <c r="THN65"/>
      <c r="THO65"/>
      <c r="THP65"/>
      <c r="THQ65"/>
      <c r="THR65"/>
      <c r="THS65"/>
      <c r="THT65"/>
      <c r="THU65"/>
      <c r="THV65"/>
      <c r="THW65"/>
      <c r="THX65"/>
      <c r="THY65"/>
      <c r="THZ65"/>
      <c r="TIA65"/>
      <c r="TIB65"/>
      <c r="TIC65"/>
      <c r="TID65"/>
      <c r="TIE65"/>
      <c r="TIF65"/>
      <c r="TIG65"/>
      <c r="TIH65"/>
      <c r="TII65"/>
      <c r="TIJ65"/>
      <c r="TIK65"/>
      <c r="TIL65"/>
      <c r="TIM65"/>
      <c r="TIN65"/>
      <c r="TIO65"/>
      <c r="TIP65"/>
      <c r="TIQ65"/>
      <c r="TIR65"/>
      <c r="TIS65"/>
      <c r="TIT65"/>
      <c r="TIU65"/>
      <c r="TIV65"/>
      <c r="TIW65"/>
      <c r="TIX65"/>
      <c r="TIY65"/>
      <c r="TIZ65"/>
      <c r="TJA65"/>
      <c r="TJB65"/>
      <c r="TJC65"/>
      <c r="TJD65"/>
      <c r="TJE65"/>
      <c r="TJF65"/>
      <c r="TJG65"/>
      <c r="TJH65"/>
      <c r="TJI65"/>
      <c r="TJJ65"/>
      <c r="TJK65"/>
      <c r="TJL65"/>
      <c r="TJM65"/>
      <c r="TJN65"/>
      <c r="TJO65"/>
      <c r="TJP65"/>
      <c r="TJQ65"/>
      <c r="TJR65"/>
      <c r="TJS65"/>
      <c r="TJT65"/>
      <c r="TJU65"/>
      <c r="TJV65"/>
      <c r="TJW65"/>
      <c r="TJX65"/>
      <c r="TJY65"/>
      <c r="TJZ65"/>
      <c r="TKA65"/>
      <c r="TKB65"/>
      <c r="TKC65"/>
      <c r="TKD65"/>
      <c r="TKE65"/>
      <c r="TKF65"/>
      <c r="TKG65"/>
      <c r="TKH65"/>
      <c r="TKI65"/>
      <c r="TKJ65"/>
      <c r="TKK65"/>
      <c r="TKL65"/>
      <c r="TKM65"/>
      <c r="TKN65"/>
      <c r="TKO65"/>
      <c r="TKP65"/>
      <c r="TKQ65"/>
      <c r="TKR65"/>
      <c r="TKS65"/>
      <c r="TKT65"/>
      <c r="TKU65"/>
      <c r="TKV65"/>
      <c r="TKW65"/>
      <c r="TKX65"/>
      <c r="TKY65"/>
      <c r="TKZ65"/>
      <c r="TLA65"/>
      <c r="TLB65"/>
      <c r="TLC65"/>
      <c r="TLD65"/>
      <c r="TLE65"/>
      <c r="TLF65"/>
      <c r="TLG65"/>
      <c r="TLH65"/>
      <c r="TLI65"/>
      <c r="TLJ65"/>
      <c r="TLK65"/>
      <c r="TLL65"/>
      <c r="TLM65"/>
      <c r="TLN65"/>
      <c r="TLO65"/>
      <c r="TLP65"/>
      <c r="TLQ65"/>
      <c r="TLR65"/>
      <c r="TLS65"/>
      <c r="TLT65"/>
      <c r="TLU65"/>
      <c r="TLV65"/>
      <c r="TLW65"/>
      <c r="TLX65"/>
      <c r="TLY65"/>
      <c r="TLZ65"/>
      <c r="TMA65"/>
      <c r="TMB65"/>
      <c r="TMC65"/>
      <c r="TMD65"/>
      <c r="TME65"/>
      <c r="TMF65"/>
      <c r="TMG65"/>
      <c r="TMH65"/>
      <c r="TMI65"/>
      <c r="TMJ65"/>
      <c r="TMK65"/>
      <c r="TML65"/>
      <c r="TMM65"/>
      <c r="TMN65"/>
      <c r="TMO65"/>
      <c r="TMP65"/>
      <c r="TMQ65"/>
      <c r="TMR65"/>
      <c r="TMS65"/>
      <c r="TMT65"/>
      <c r="TMU65"/>
      <c r="TMV65"/>
      <c r="TMW65"/>
      <c r="TMX65"/>
      <c r="TMY65"/>
      <c r="TMZ65"/>
      <c r="TNA65"/>
      <c r="TNB65"/>
      <c r="TNC65"/>
      <c r="TND65"/>
      <c r="TNE65"/>
      <c r="TNF65"/>
      <c r="TNG65"/>
      <c r="TNH65"/>
      <c r="TNI65"/>
      <c r="TNJ65"/>
      <c r="TNK65"/>
      <c r="TNL65"/>
      <c r="TNM65"/>
      <c r="TNN65"/>
      <c r="TNO65"/>
      <c r="TNP65"/>
      <c r="TNQ65"/>
      <c r="TNR65"/>
      <c r="TNS65"/>
      <c r="TNT65"/>
      <c r="TNU65"/>
      <c r="TNV65"/>
      <c r="TNW65"/>
      <c r="TNX65"/>
      <c r="TNY65"/>
      <c r="TNZ65"/>
      <c r="TOA65"/>
      <c r="TOB65"/>
      <c r="TOC65"/>
      <c r="TOD65"/>
      <c r="TOE65"/>
      <c r="TOF65"/>
      <c r="TOG65"/>
      <c r="TOH65"/>
      <c r="TOI65"/>
      <c r="TOJ65"/>
      <c r="TOK65"/>
      <c r="TOL65"/>
      <c r="TOM65"/>
      <c r="TON65"/>
      <c r="TOO65"/>
      <c r="TOP65"/>
      <c r="TOQ65"/>
      <c r="TOR65"/>
      <c r="TOS65"/>
      <c r="TOT65"/>
      <c r="TOU65"/>
      <c r="TOV65"/>
      <c r="TOW65"/>
      <c r="TOX65"/>
      <c r="TOY65"/>
      <c r="TOZ65"/>
      <c r="TPA65"/>
      <c r="TPB65"/>
      <c r="TPC65"/>
      <c r="TPD65"/>
      <c r="TPE65"/>
      <c r="TPF65"/>
      <c r="TPG65"/>
      <c r="TPH65"/>
      <c r="TPI65"/>
      <c r="TPJ65"/>
      <c r="TPK65"/>
      <c r="TPL65"/>
      <c r="TPM65"/>
      <c r="TPN65"/>
      <c r="TPO65"/>
      <c r="TPP65"/>
      <c r="TPQ65"/>
      <c r="TPR65"/>
      <c r="TPS65"/>
      <c r="TPT65"/>
      <c r="TPU65"/>
      <c r="TPV65"/>
      <c r="TPW65"/>
      <c r="TPX65"/>
      <c r="TPY65"/>
      <c r="TPZ65"/>
      <c r="TQA65"/>
      <c r="TQB65"/>
      <c r="TQC65"/>
      <c r="TQD65"/>
      <c r="TQE65"/>
      <c r="TQF65"/>
      <c r="TQG65"/>
      <c r="TQH65"/>
      <c r="TQI65"/>
      <c r="TQJ65"/>
      <c r="TQK65"/>
      <c r="TQL65"/>
      <c r="TQM65"/>
      <c r="TQN65"/>
      <c r="TQO65"/>
      <c r="TQP65"/>
      <c r="TQQ65"/>
      <c r="TQR65"/>
      <c r="TQS65"/>
      <c r="TQT65"/>
      <c r="TQU65"/>
      <c r="TQV65"/>
      <c r="TQW65"/>
      <c r="TQX65"/>
      <c r="TQY65"/>
      <c r="TQZ65"/>
      <c r="TRA65"/>
      <c r="TRB65"/>
      <c r="TRC65"/>
      <c r="TRD65"/>
      <c r="TRE65"/>
      <c r="TRF65"/>
      <c r="TRG65"/>
      <c r="TRH65"/>
      <c r="TRI65"/>
      <c r="TRJ65"/>
      <c r="TRK65"/>
      <c r="TRL65"/>
      <c r="TRM65"/>
      <c r="TRN65"/>
      <c r="TRO65"/>
      <c r="TRP65"/>
      <c r="TRQ65"/>
      <c r="TRR65"/>
      <c r="TRS65"/>
      <c r="TRT65"/>
      <c r="TRU65"/>
      <c r="TRV65"/>
      <c r="TRW65"/>
      <c r="TRX65"/>
      <c r="TRY65"/>
      <c r="TRZ65"/>
      <c r="TSA65"/>
      <c r="TSB65"/>
      <c r="TSC65"/>
      <c r="TSD65"/>
      <c r="TSE65"/>
      <c r="TSF65"/>
      <c r="TSG65"/>
      <c r="TSH65"/>
      <c r="TSI65"/>
      <c r="TSJ65"/>
      <c r="TSK65"/>
      <c r="TSL65"/>
      <c r="TSM65"/>
      <c r="TSN65"/>
      <c r="TSO65"/>
      <c r="TSP65"/>
      <c r="TSQ65"/>
      <c r="TSR65"/>
      <c r="TSS65"/>
      <c r="TST65"/>
      <c r="TSU65"/>
      <c r="TSV65"/>
      <c r="TSW65"/>
      <c r="TSX65"/>
      <c r="TSY65"/>
      <c r="TSZ65"/>
      <c r="TTA65"/>
      <c r="TTB65"/>
      <c r="TTC65"/>
      <c r="TTD65"/>
      <c r="TTE65"/>
      <c r="TTF65"/>
      <c r="TTG65"/>
      <c r="TTH65"/>
      <c r="TTI65"/>
      <c r="TTJ65"/>
      <c r="TTK65"/>
      <c r="TTL65"/>
      <c r="TTM65"/>
      <c r="TTN65"/>
      <c r="TTO65"/>
      <c r="TTP65"/>
      <c r="TTQ65"/>
      <c r="TTR65"/>
      <c r="TTS65"/>
      <c r="TTT65"/>
      <c r="TTU65"/>
      <c r="TTV65"/>
      <c r="TTW65"/>
      <c r="TTX65"/>
      <c r="TTY65"/>
      <c r="TTZ65"/>
      <c r="TUA65"/>
      <c r="TUB65"/>
      <c r="TUC65"/>
      <c r="TUD65"/>
      <c r="TUE65"/>
      <c r="TUF65"/>
      <c r="TUG65"/>
      <c r="TUH65"/>
      <c r="TUI65"/>
      <c r="TUJ65"/>
      <c r="TUK65"/>
      <c r="TUL65"/>
      <c r="TUM65"/>
      <c r="TUN65"/>
      <c r="TUO65"/>
      <c r="TUP65"/>
      <c r="TUQ65"/>
      <c r="TUR65"/>
      <c r="TUS65"/>
      <c r="TUT65"/>
      <c r="TUU65"/>
      <c r="TUV65"/>
      <c r="TUW65"/>
      <c r="TUX65"/>
      <c r="TUY65"/>
      <c r="TUZ65"/>
      <c r="TVA65"/>
      <c r="TVB65"/>
      <c r="TVC65"/>
      <c r="TVD65"/>
      <c r="TVE65"/>
      <c r="TVF65"/>
      <c r="TVG65"/>
      <c r="TVH65"/>
      <c r="TVI65"/>
      <c r="TVJ65"/>
      <c r="TVK65"/>
      <c r="TVL65"/>
      <c r="TVM65"/>
      <c r="TVN65"/>
      <c r="TVO65"/>
      <c r="TVP65"/>
      <c r="TVQ65"/>
      <c r="TVR65"/>
      <c r="TVS65"/>
      <c r="TVT65"/>
      <c r="TVU65"/>
      <c r="TVV65"/>
      <c r="TVW65"/>
      <c r="TVX65"/>
      <c r="TVY65"/>
      <c r="TVZ65"/>
      <c r="TWA65"/>
      <c r="TWB65"/>
      <c r="TWC65"/>
      <c r="TWD65"/>
      <c r="TWE65"/>
      <c r="TWF65"/>
      <c r="TWG65"/>
      <c r="TWH65"/>
      <c r="TWI65"/>
      <c r="TWJ65"/>
      <c r="TWK65"/>
      <c r="TWL65"/>
      <c r="TWM65"/>
      <c r="TWN65"/>
      <c r="TWO65"/>
      <c r="TWP65"/>
      <c r="TWQ65"/>
      <c r="TWR65"/>
      <c r="TWS65"/>
      <c r="TWT65"/>
      <c r="TWU65"/>
      <c r="TWV65"/>
      <c r="TWW65"/>
      <c r="TWX65"/>
      <c r="TWY65"/>
      <c r="TWZ65"/>
      <c r="TXA65"/>
      <c r="TXB65"/>
      <c r="TXC65"/>
      <c r="TXD65"/>
      <c r="TXE65"/>
      <c r="TXF65"/>
      <c r="TXG65"/>
      <c r="TXH65"/>
      <c r="TXI65"/>
      <c r="TXJ65"/>
      <c r="TXK65"/>
      <c r="TXL65"/>
      <c r="TXM65"/>
      <c r="TXN65"/>
      <c r="TXO65"/>
      <c r="TXP65"/>
      <c r="TXQ65"/>
      <c r="TXR65"/>
      <c r="TXS65"/>
      <c r="TXT65"/>
      <c r="TXU65"/>
      <c r="TXV65"/>
      <c r="TXW65"/>
      <c r="TXX65"/>
      <c r="TXY65"/>
      <c r="TXZ65"/>
      <c r="TYA65"/>
      <c r="TYB65"/>
      <c r="TYC65"/>
      <c r="TYD65"/>
      <c r="TYE65"/>
      <c r="TYF65"/>
      <c r="TYG65"/>
      <c r="TYH65"/>
      <c r="TYI65"/>
      <c r="TYJ65"/>
      <c r="TYK65"/>
      <c r="TYL65"/>
      <c r="TYM65"/>
      <c r="TYN65"/>
      <c r="TYO65"/>
      <c r="TYP65"/>
      <c r="TYQ65"/>
      <c r="TYR65"/>
      <c r="TYS65"/>
      <c r="TYT65"/>
      <c r="TYU65"/>
      <c r="TYV65"/>
      <c r="TYW65"/>
      <c r="TYX65"/>
      <c r="TYY65"/>
      <c r="TYZ65"/>
      <c r="TZA65"/>
      <c r="TZB65"/>
      <c r="TZC65"/>
      <c r="TZD65"/>
      <c r="TZE65"/>
      <c r="TZF65"/>
      <c r="TZG65"/>
      <c r="TZH65"/>
      <c r="TZI65"/>
      <c r="TZJ65"/>
      <c r="TZK65"/>
      <c r="TZL65"/>
      <c r="TZM65"/>
      <c r="TZN65"/>
      <c r="TZO65"/>
      <c r="TZP65"/>
      <c r="TZQ65"/>
      <c r="TZR65"/>
      <c r="TZS65"/>
      <c r="TZT65"/>
      <c r="TZU65"/>
      <c r="TZV65"/>
      <c r="TZW65"/>
      <c r="TZX65"/>
      <c r="TZY65"/>
      <c r="TZZ65"/>
      <c r="UAA65"/>
      <c r="UAB65"/>
      <c r="UAC65"/>
      <c r="UAD65"/>
      <c r="UAE65"/>
      <c r="UAF65"/>
      <c r="UAG65"/>
      <c r="UAH65"/>
      <c r="UAI65"/>
      <c r="UAJ65"/>
      <c r="UAK65"/>
      <c r="UAL65"/>
      <c r="UAM65"/>
      <c r="UAN65"/>
      <c r="UAO65"/>
      <c r="UAP65"/>
      <c r="UAQ65"/>
      <c r="UAR65"/>
      <c r="UAS65"/>
      <c r="UAT65"/>
      <c r="UAU65"/>
      <c r="UAV65"/>
      <c r="UAW65"/>
      <c r="UAX65"/>
      <c r="UAY65"/>
      <c r="UAZ65"/>
      <c r="UBA65"/>
      <c r="UBB65"/>
      <c r="UBC65"/>
      <c r="UBD65"/>
      <c r="UBE65"/>
      <c r="UBF65"/>
      <c r="UBG65"/>
      <c r="UBH65"/>
      <c r="UBI65"/>
      <c r="UBJ65"/>
      <c r="UBK65"/>
      <c r="UBL65"/>
      <c r="UBM65"/>
      <c r="UBN65"/>
      <c r="UBO65"/>
      <c r="UBP65"/>
      <c r="UBQ65"/>
      <c r="UBR65"/>
      <c r="UBS65"/>
      <c r="UBT65"/>
      <c r="UBU65"/>
      <c r="UBV65"/>
      <c r="UBW65"/>
      <c r="UBX65"/>
      <c r="UBY65"/>
      <c r="UBZ65"/>
      <c r="UCA65"/>
      <c r="UCB65"/>
      <c r="UCC65"/>
      <c r="UCD65"/>
      <c r="UCE65"/>
      <c r="UCF65"/>
      <c r="UCG65"/>
      <c r="UCH65"/>
      <c r="UCI65"/>
      <c r="UCJ65"/>
      <c r="UCK65"/>
      <c r="UCL65"/>
      <c r="UCM65"/>
      <c r="UCN65"/>
      <c r="UCO65"/>
      <c r="UCP65"/>
      <c r="UCQ65"/>
      <c r="UCR65"/>
      <c r="UCS65"/>
      <c r="UCT65"/>
      <c r="UCU65"/>
      <c r="UCV65"/>
      <c r="UCW65"/>
      <c r="UCX65"/>
      <c r="UCY65"/>
      <c r="UCZ65"/>
      <c r="UDA65"/>
      <c r="UDB65"/>
      <c r="UDC65"/>
      <c r="UDD65"/>
      <c r="UDE65"/>
      <c r="UDF65"/>
      <c r="UDG65"/>
      <c r="UDH65"/>
      <c r="UDI65"/>
      <c r="UDJ65"/>
      <c r="UDK65"/>
      <c r="UDL65"/>
      <c r="UDM65"/>
      <c r="UDN65"/>
      <c r="UDO65"/>
      <c r="UDP65"/>
      <c r="UDQ65"/>
      <c r="UDR65"/>
      <c r="UDS65"/>
      <c r="UDT65"/>
      <c r="UDU65"/>
      <c r="UDV65"/>
      <c r="UDW65"/>
      <c r="UDX65"/>
      <c r="UDY65"/>
      <c r="UDZ65"/>
      <c r="UEA65"/>
      <c r="UEB65"/>
      <c r="UEC65"/>
      <c r="UED65"/>
      <c r="UEE65"/>
      <c r="UEF65"/>
      <c r="UEG65"/>
      <c r="UEH65"/>
      <c r="UEI65"/>
      <c r="UEJ65"/>
      <c r="UEK65"/>
      <c r="UEL65"/>
      <c r="UEM65"/>
      <c r="UEN65"/>
      <c r="UEO65"/>
      <c r="UEP65"/>
      <c r="UEQ65"/>
      <c r="UER65"/>
      <c r="UES65"/>
      <c r="UET65"/>
      <c r="UEU65"/>
      <c r="UEV65"/>
      <c r="UEW65"/>
      <c r="UEX65"/>
      <c r="UEY65"/>
      <c r="UEZ65"/>
      <c r="UFA65"/>
      <c r="UFB65"/>
      <c r="UFC65"/>
      <c r="UFD65"/>
      <c r="UFE65"/>
      <c r="UFF65"/>
      <c r="UFG65"/>
      <c r="UFH65"/>
      <c r="UFI65"/>
      <c r="UFJ65"/>
      <c r="UFK65"/>
      <c r="UFL65"/>
      <c r="UFM65"/>
      <c r="UFN65"/>
      <c r="UFO65"/>
      <c r="UFP65"/>
      <c r="UFQ65"/>
      <c r="UFR65"/>
      <c r="UFS65"/>
      <c r="UFT65"/>
      <c r="UFU65"/>
      <c r="UFV65"/>
      <c r="UFW65"/>
      <c r="UFX65"/>
      <c r="UFY65"/>
      <c r="UFZ65"/>
      <c r="UGA65"/>
      <c r="UGB65"/>
      <c r="UGC65"/>
      <c r="UGD65"/>
      <c r="UGE65"/>
      <c r="UGF65"/>
      <c r="UGG65"/>
      <c r="UGH65"/>
      <c r="UGI65"/>
      <c r="UGJ65"/>
      <c r="UGK65"/>
      <c r="UGL65"/>
      <c r="UGM65"/>
      <c r="UGN65"/>
      <c r="UGO65"/>
      <c r="UGP65"/>
      <c r="UGQ65"/>
      <c r="UGR65"/>
      <c r="UGS65"/>
      <c r="UGT65"/>
      <c r="UGU65"/>
      <c r="UGV65"/>
      <c r="UGW65"/>
      <c r="UGX65"/>
      <c r="UGY65"/>
      <c r="UGZ65"/>
      <c r="UHA65"/>
      <c r="UHB65"/>
      <c r="UHC65"/>
      <c r="UHD65"/>
      <c r="UHE65"/>
      <c r="UHF65"/>
      <c r="UHG65"/>
      <c r="UHH65"/>
      <c r="UHI65"/>
      <c r="UHJ65"/>
      <c r="UHK65"/>
      <c r="UHL65"/>
      <c r="UHM65"/>
      <c r="UHN65"/>
      <c r="UHO65"/>
      <c r="UHP65"/>
      <c r="UHQ65"/>
      <c r="UHR65"/>
      <c r="UHS65"/>
      <c r="UHT65"/>
      <c r="UHU65"/>
      <c r="UHV65"/>
      <c r="UHW65"/>
      <c r="UHX65"/>
      <c r="UHY65"/>
      <c r="UHZ65"/>
      <c r="UIA65"/>
      <c r="UIB65"/>
      <c r="UIC65"/>
      <c r="UID65"/>
      <c r="UIE65"/>
      <c r="UIF65"/>
      <c r="UIG65"/>
      <c r="UIH65"/>
      <c r="UII65"/>
      <c r="UIJ65"/>
      <c r="UIK65"/>
      <c r="UIL65"/>
      <c r="UIM65"/>
      <c r="UIN65"/>
      <c r="UIO65"/>
      <c r="UIP65"/>
      <c r="UIQ65"/>
      <c r="UIR65"/>
      <c r="UIS65"/>
      <c r="UIT65"/>
      <c r="UIU65"/>
      <c r="UIV65"/>
      <c r="UIW65"/>
      <c r="UIX65"/>
      <c r="UIY65"/>
      <c r="UIZ65"/>
      <c r="UJA65"/>
      <c r="UJB65"/>
      <c r="UJC65"/>
      <c r="UJD65"/>
      <c r="UJE65"/>
      <c r="UJF65"/>
      <c r="UJG65"/>
      <c r="UJH65"/>
      <c r="UJI65"/>
      <c r="UJJ65"/>
      <c r="UJK65"/>
      <c r="UJL65"/>
      <c r="UJM65"/>
      <c r="UJN65"/>
      <c r="UJO65"/>
      <c r="UJP65"/>
      <c r="UJQ65"/>
      <c r="UJR65"/>
      <c r="UJS65"/>
      <c r="UJT65"/>
      <c r="UJU65"/>
      <c r="UJV65"/>
      <c r="UJW65"/>
      <c r="UJX65"/>
      <c r="UJY65"/>
      <c r="UJZ65"/>
      <c r="UKA65"/>
      <c r="UKB65"/>
      <c r="UKC65"/>
      <c r="UKD65"/>
      <c r="UKE65"/>
      <c r="UKF65"/>
      <c r="UKG65"/>
      <c r="UKH65"/>
      <c r="UKI65"/>
      <c r="UKJ65"/>
      <c r="UKK65"/>
      <c r="UKL65"/>
      <c r="UKM65"/>
      <c r="UKN65"/>
      <c r="UKO65"/>
      <c r="UKP65"/>
      <c r="UKQ65"/>
      <c r="UKR65"/>
      <c r="UKS65"/>
      <c r="UKT65"/>
      <c r="UKU65"/>
      <c r="UKV65"/>
      <c r="UKW65"/>
      <c r="UKX65"/>
      <c r="UKY65"/>
      <c r="UKZ65"/>
      <c r="ULA65"/>
      <c r="ULB65"/>
      <c r="ULC65"/>
      <c r="ULD65"/>
      <c r="ULE65"/>
      <c r="ULF65"/>
      <c r="ULG65"/>
      <c r="ULH65"/>
      <c r="ULI65"/>
      <c r="ULJ65"/>
      <c r="ULK65"/>
      <c r="ULL65"/>
      <c r="ULM65"/>
      <c r="ULN65"/>
      <c r="ULO65"/>
      <c r="ULP65"/>
      <c r="ULQ65"/>
      <c r="ULR65"/>
      <c r="ULS65"/>
      <c r="ULT65"/>
      <c r="ULU65"/>
      <c r="ULV65"/>
      <c r="ULW65"/>
      <c r="ULX65"/>
      <c r="ULY65"/>
      <c r="ULZ65"/>
      <c r="UMA65"/>
      <c r="UMB65"/>
      <c r="UMC65"/>
      <c r="UMD65"/>
      <c r="UME65"/>
      <c r="UMF65"/>
      <c r="UMG65"/>
      <c r="UMH65"/>
      <c r="UMI65"/>
      <c r="UMJ65"/>
      <c r="UMK65"/>
      <c r="UML65"/>
      <c r="UMM65"/>
      <c r="UMN65"/>
      <c r="UMO65"/>
      <c r="UMP65"/>
      <c r="UMQ65"/>
      <c r="UMR65"/>
      <c r="UMS65"/>
      <c r="UMT65"/>
      <c r="UMU65"/>
      <c r="UMV65"/>
      <c r="UMW65"/>
      <c r="UMX65"/>
      <c r="UMY65"/>
      <c r="UMZ65"/>
      <c r="UNA65"/>
      <c r="UNB65"/>
      <c r="UNC65"/>
      <c r="UND65"/>
      <c r="UNE65"/>
      <c r="UNF65"/>
      <c r="UNG65"/>
      <c r="UNH65"/>
      <c r="UNI65"/>
      <c r="UNJ65"/>
      <c r="UNK65"/>
      <c r="UNL65"/>
      <c r="UNM65"/>
      <c r="UNN65"/>
      <c r="UNO65"/>
      <c r="UNP65"/>
      <c r="UNQ65"/>
      <c r="UNR65"/>
      <c r="UNS65"/>
      <c r="UNT65"/>
      <c r="UNU65"/>
      <c r="UNV65"/>
      <c r="UNW65"/>
      <c r="UNX65"/>
      <c r="UNY65"/>
      <c r="UNZ65"/>
      <c r="UOA65"/>
      <c r="UOB65"/>
      <c r="UOC65"/>
      <c r="UOD65"/>
      <c r="UOE65"/>
      <c r="UOF65"/>
      <c r="UOG65"/>
      <c r="UOH65"/>
      <c r="UOI65"/>
      <c r="UOJ65"/>
      <c r="UOK65"/>
      <c r="UOL65"/>
      <c r="UOM65"/>
      <c r="UON65"/>
      <c r="UOO65"/>
      <c r="UOP65"/>
      <c r="UOQ65"/>
      <c r="UOR65"/>
      <c r="UOS65"/>
      <c r="UOT65"/>
      <c r="UOU65"/>
      <c r="UOV65"/>
      <c r="UOW65"/>
      <c r="UOX65"/>
      <c r="UOY65"/>
      <c r="UOZ65"/>
      <c r="UPA65"/>
      <c r="UPB65"/>
      <c r="UPC65"/>
      <c r="UPD65"/>
      <c r="UPE65"/>
      <c r="UPF65"/>
      <c r="UPG65"/>
      <c r="UPH65"/>
      <c r="UPI65"/>
      <c r="UPJ65"/>
      <c r="UPK65"/>
      <c r="UPL65"/>
      <c r="UPM65"/>
      <c r="UPN65"/>
      <c r="UPO65"/>
      <c r="UPP65"/>
      <c r="UPQ65"/>
      <c r="UPR65"/>
      <c r="UPS65"/>
      <c r="UPT65"/>
      <c r="UPU65"/>
      <c r="UPV65"/>
      <c r="UPW65"/>
      <c r="UPX65"/>
      <c r="UPY65"/>
      <c r="UPZ65"/>
      <c r="UQA65"/>
      <c r="UQB65"/>
      <c r="UQC65"/>
      <c r="UQD65"/>
      <c r="UQE65"/>
      <c r="UQF65"/>
      <c r="UQG65"/>
      <c r="UQH65"/>
      <c r="UQI65"/>
      <c r="UQJ65"/>
      <c r="UQK65"/>
      <c r="UQL65"/>
      <c r="UQM65"/>
      <c r="UQN65"/>
      <c r="UQO65"/>
      <c r="UQP65"/>
      <c r="UQQ65"/>
      <c r="UQR65"/>
      <c r="UQS65"/>
      <c r="UQT65"/>
      <c r="UQU65"/>
      <c r="UQV65"/>
      <c r="UQW65"/>
      <c r="UQX65"/>
      <c r="UQY65"/>
      <c r="UQZ65"/>
      <c r="URA65"/>
      <c r="URB65"/>
      <c r="URC65"/>
      <c r="URD65"/>
      <c r="URE65"/>
      <c r="URF65"/>
      <c r="URG65"/>
      <c r="URH65"/>
      <c r="URI65"/>
      <c r="URJ65"/>
      <c r="URK65"/>
      <c r="URL65"/>
      <c r="URM65"/>
      <c r="URN65"/>
      <c r="URO65"/>
      <c r="URP65"/>
      <c r="URQ65"/>
      <c r="URR65"/>
      <c r="URS65"/>
      <c r="URT65"/>
      <c r="URU65"/>
      <c r="URV65"/>
      <c r="URW65"/>
      <c r="URX65"/>
      <c r="URY65"/>
      <c r="URZ65"/>
      <c r="USA65"/>
      <c r="USB65"/>
      <c r="USC65"/>
      <c r="USD65"/>
      <c r="USE65"/>
      <c r="USF65"/>
      <c r="USG65"/>
      <c r="USH65"/>
      <c r="USI65"/>
      <c r="USJ65"/>
      <c r="USK65"/>
      <c r="USL65"/>
      <c r="USM65"/>
      <c r="USN65"/>
      <c r="USO65"/>
      <c r="USP65"/>
      <c r="USQ65"/>
      <c r="USR65"/>
      <c r="USS65"/>
      <c r="UST65"/>
      <c r="USU65"/>
      <c r="USV65"/>
      <c r="USW65"/>
      <c r="USX65"/>
      <c r="USY65"/>
      <c r="USZ65"/>
      <c r="UTA65"/>
      <c r="UTB65"/>
      <c r="UTC65"/>
      <c r="UTD65"/>
      <c r="UTE65"/>
      <c r="UTF65"/>
      <c r="UTG65"/>
      <c r="UTH65"/>
      <c r="UTI65"/>
      <c r="UTJ65"/>
      <c r="UTK65"/>
      <c r="UTL65"/>
      <c r="UTM65"/>
      <c r="UTN65"/>
      <c r="UTO65"/>
      <c r="UTP65"/>
      <c r="UTQ65"/>
      <c r="UTR65"/>
      <c r="UTS65"/>
      <c r="UTT65"/>
      <c r="UTU65"/>
      <c r="UTV65"/>
      <c r="UTW65"/>
      <c r="UTX65"/>
      <c r="UTY65"/>
      <c r="UTZ65"/>
      <c r="UUA65"/>
      <c r="UUB65"/>
      <c r="UUC65"/>
      <c r="UUD65"/>
      <c r="UUE65"/>
      <c r="UUF65"/>
      <c r="UUG65"/>
      <c r="UUH65"/>
      <c r="UUI65"/>
      <c r="UUJ65"/>
      <c r="UUK65"/>
      <c r="UUL65"/>
      <c r="UUM65"/>
      <c r="UUN65"/>
      <c r="UUO65"/>
      <c r="UUP65"/>
      <c r="UUQ65"/>
      <c r="UUR65"/>
      <c r="UUS65"/>
      <c r="UUT65"/>
      <c r="UUU65"/>
      <c r="UUV65"/>
      <c r="UUW65"/>
      <c r="UUX65"/>
      <c r="UUY65"/>
      <c r="UUZ65"/>
      <c r="UVA65"/>
      <c r="UVB65"/>
      <c r="UVC65"/>
      <c r="UVD65"/>
      <c r="UVE65"/>
      <c r="UVF65"/>
      <c r="UVG65"/>
      <c r="UVH65"/>
      <c r="UVI65"/>
      <c r="UVJ65"/>
      <c r="UVK65"/>
      <c r="UVL65"/>
      <c r="UVM65"/>
      <c r="UVN65"/>
      <c r="UVO65"/>
      <c r="UVP65"/>
      <c r="UVQ65"/>
      <c r="UVR65"/>
      <c r="UVS65"/>
      <c r="UVT65"/>
      <c r="UVU65"/>
      <c r="UVV65"/>
      <c r="UVW65"/>
      <c r="UVX65"/>
      <c r="UVY65"/>
      <c r="UVZ65"/>
      <c r="UWA65"/>
      <c r="UWB65"/>
      <c r="UWC65"/>
      <c r="UWD65"/>
      <c r="UWE65"/>
      <c r="UWF65"/>
      <c r="UWG65"/>
      <c r="UWH65"/>
      <c r="UWI65"/>
      <c r="UWJ65"/>
      <c r="UWK65"/>
      <c r="UWL65"/>
      <c r="UWM65"/>
      <c r="UWN65"/>
      <c r="UWO65"/>
      <c r="UWP65"/>
      <c r="UWQ65"/>
      <c r="UWR65"/>
      <c r="UWS65"/>
      <c r="UWT65"/>
      <c r="UWU65"/>
      <c r="UWV65"/>
      <c r="UWW65"/>
      <c r="UWX65"/>
      <c r="UWY65"/>
      <c r="UWZ65"/>
      <c r="UXA65"/>
      <c r="UXB65"/>
      <c r="UXC65"/>
      <c r="UXD65"/>
      <c r="UXE65"/>
      <c r="UXF65"/>
      <c r="UXG65"/>
      <c r="UXH65"/>
      <c r="UXI65"/>
      <c r="UXJ65"/>
      <c r="UXK65"/>
      <c r="UXL65"/>
      <c r="UXM65"/>
      <c r="UXN65"/>
      <c r="UXO65"/>
      <c r="UXP65"/>
      <c r="UXQ65"/>
      <c r="UXR65"/>
      <c r="UXS65"/>
      <c r="UXT65"/>
      <c r="UXU65"/>
      <c r="UXV65"/>
      <c r="UXW65"/>
      <c r="UXX65"/>
      <c r="UXY65"/>
      <c r="UXZ65"/>
      <c r="UYA65"/>
      <c r="UYB65"/>
      <c r="UYC65"/>
      <c r="UYD65"/>
      <c r="UYE65"/>
      <c r="UYF65"/>
      <c r="UYG65"/>
      <c r="UYH65"/>
      <c r="UYI65"/>
      <c r="UYJ65"/>
      <c r="UYK65"/>
      <c r="UYL65"/>
      <c r="UYM65"/>
      <c r="UYN65"/>
      <c r="UYO65"/>
      <c r="UYP65"/>
      <c r="UYQ65"/>
      <c r="UYR65"/>
      <c r="UYS65"/>
      <c r="UYT65"/>
      <c r="UYU65"/>
      <c r="UYV65"/>
      <c r="UYW65"/>
      <c r="UYX65"/>
      <c r="UYY65"/>
      <c r="UYZ65"/>
      <c r="UZA65"/>
      <c r="UZB65"/>
      <c r="UZC65"/>
      <c r="UZD65"/>
      <c r="UZE65"/>
      <c r="UZF65"/>
      <c r="UZG65"/>
      <c r="UZH65"/>
      <c r="UZI65"/>
      <c r="UZJ65"/>
      <c r="UZK65"/>
      <c r="UZL65"/>
      <c r="UZM65"/>
      <c r="UZN65"/>
      <c r="UZO65"/>
      <c r="UZP65"/>
      <c r="UZQ65"/>
      <c r="UZR65"/>
      <c r="UZS65"/>
      <c r="UZT65"/>
      <c r="UZU65"/>
      <c r="UZV65"/>
      <c r="UZW65"/>
      <c r="UZX65"/>
      <c r="UZY65"/>
      <c r="UZZ65"/>
      <c r="VAA65"/>
      <c r="VAB65"/>
      <c r="VAC65"/>
      <c r="VAD65"/>
      <c r="VAE65"/>
      <c r="VAF65"/>
      <c r="VAG65"/>
      <c r="VAH65"/>
      <c r="VAI65"/>
      <c r="VAJ65"/>
      <c r="VAK65"/>
      <c r="VAL65"/>
      <c r="VAM65"/>
      <c r="VAN65"/>
      <c r="VAO65"/>
      <c r="VAP65"/>
      <c r="VAQ65"/>
      <c r="VAR65"/>
      <c r="VAS65"/>
      <c r="VAT65"/>
      <c r="VAU65"/>
      <c r="VAV65"/>
      <c r="VAW65"/>
      <c r="VAX65"/>
      <c r="VAY65"/>
      <c r="VAZ65"/>
      <c r="VBA65"/>
      <c r="VBB65"/>
      <c r="VBC65"/>
      <c r="VBD65"/>
      <c r="VBE65"/>
      <c r="VBF65"/>
      <c r="VBG65"/>
      <c r="VBH65"/>
      <c r="VBI65"/>
      <c r="VBJ65"/>
      <c r="VBK65"/>
      <c r="VBL65"/>
      <c r="VBM65"/>
      <c r="VBN65"/>
      <c r="VBO65"/>
      <c r="VBP65"/>
      <c r="VBQ65"/>
      <c r="VBR65"/>
      <c r="VBS65"/>
      <c r="VBT65"/>
      <c r="VBU65"/>
      <c r="VBV65"/>
      <c r="VBW65"/>
      <c r="VBX65"/>
      <c r="VBY65"/>
      <c r="VBZ65"/>
      <c r="VCA65"/>
      <c r="VCB65"/>
      <c r="VCC65"/>
      <c r="VCD65"/>
      <c r="VCE65"/>
      <c r="VCF65"/>
      <c r="VCG65"/>
      <c r="VCH65"/>
      <c r="VCI65"/>
      <c r="VCJ65"/>
      <c r="VCK65"/>
      <c r="VCL65"/>
      <c r="VCM65"/>
      <c r="VCN65"/>
      <c r="VCO65"/>
      <c r="VCP65"/>
      <c r="VCQ65"/>
      <c r="VCR65"/>
      <c r="VCS65"/>
      <c r="VCT65"/>
      <c r="VCU65"/>
      <c r="VCV65"/>
      <c r="VCW65"/>
      <c r="VCX65"/>
      <c r="VCY65"/>
      <c r="VCZ65"/>
      <c r="VDA65"/>
      <c r="VDB65"/>
      <c r="VDC65"/>
      <c r="VDD65"/>
      <c r="VDE65"/>
      <c r="VDF65"/>
      <c r="VDG65"/>
      <c r="VDH65"/>
      <c r="VDI65"/>
      <c r="VDJ65"/>
      <c r="VDK65"/>
      <c r="VDL65"/>
      <c r="VDM65"/>
      <c r="VDN65"/>
      <c r="VDO65"/>
      <c r="VDP65"/>
      <c r="VDQ65"/>
      <c r="VDR65"/>
      <c r="VDS65"/>
      <c r="VDT65"/>
      <c r="VDU65"/>
      <c r="VDV65"/>
      <c r="VDW65"/>
      <c r="VDX65"/>
      <c r="VDY65"/>
      <c r="VDZ65"/>
      <c r="VEA65"/>
      <c r="VEB65"/>
      <c r="VEC65"/>
      <c r="VED65"/>
      <c r="VEE65"/>
      <c r="VEF65"/>
      <c r="VEG65"/>
      <c r="VEH65"/>
      <c r="VEI65"/>
      <c r="VEJ65"/>
      <c r="VEK65"/>
      <c r="VEL65"/>
      <c r="VEM65"/>
      <c r="VEN65"/>
      <c r="VEO65"/>
      <c r="VEP65"/>
      <c r="VEQ65"/>
      <c r="VER65"/>
      <c r="VES65"/>
      <c r="VET65"/>
      <c r="VEU65"/>
      <c r="VEV65"/>
      <c r="VEW65"/>
      <c r="VEX65"/>
      <c r="VEY65"/>
      <c r="VEZ65"/>
      <c r="VFA65"/>
      <c r="VFB65"/>
      <c r="VFC65"/>
      <c r="VFD65"/>
      <c r="VFE65"/>
      <c r="VFF65"/>
      <c r="VFG65"/>
      <c r="VFH65"/>
      <c r="VFI65"/>
      <c r="VFJ65"/>
      <c r="VFK65"/>
      <c r="VFL65"/>
      <c r="VFM65"/>
      <c r="VFN65"/>
      <c r="VFO65"/>
      <c r="VFP65"/>
      <c r="VFQ65"/>
      <c r="VFR65"/>
      <c r="VFS65"/>
      <c r="VFT65"/>
      <c r="VFU65"/>
      <c r="VFV65"/>
      <c r="VFW65"/>
      <c r="VFX65"/>
      <c r="VFY65"/>
      <c r="VFZ65"/>
      <c r="VGA65"/>
      <c r="VGB65"/>
      <c r="VGC65"/>
      <c r="VGD65"/>
      <c r="VGE65"/>
      <c r="VGF65"/>
      <c r="VGG65"/>
      <c r="VGH65"/>
      <c r="VGI65"/>
      <c r="VGJ65"/>
      <c r="VGK65"/>
      <c r="VGL65"/>
      <c r="VGM65"/>
      <c r="VGN65"/>
      <c r="VGO65"/>
      <c r="VGP65"/>
      <c r="VGQ65"/>
      <c r="VGR65"/>
      <c r="VGS65"/>
      <c r="VGT65"/>
      <c r="VGU65"/>
      <c r="VGV65"/>
      <c r="VGW65"/>
      <c r="VGX65"/>
      <c r="VGY65"/>
      <c r="VGZ65"/>
      <c r="VHA65"/>
      <c r="VHB65"/>
      <c r="VHC65"/>
      <c r="VHD65"/>
      <c r="VHE65"/>
      <c r="VHF65"/>
      <c r="VHG65"/>
      <c r="VHH65"/>
      <c r="VHI65"/>
      <c r="VHJ65"/>
      <c r="VHK65"/>
      <c r="VHL65"/>
      <c r="VHM65"/>
      <c r="VHN65"/>
      <c r="VHO65"/>
      <c r="VHP65"/>
      <c r="VHQ65"/>
      <c r="VHR65"/>
      <c r="VHS65"/>
      <c r="VHT65"/>
      <c r="VHU65"/>
      <c r="VHV65"/>
      <c r="VHW65"/>
      <c r="VHX65"/>
      <c r="VHY65"/>
      <c r="VHZ65"/>
      <c r="VIA65"/>
      <c r="VIB65"/>
      <c r="VIC65"/>
      <c r="VID65"/>
      <c r="VIE65"/>
      <c r="VIF65"/>
      <c r="VIG65"/>
      <c r="VIH65"/>
      <c r="VII65"/>
      <c r="VIJ65"/>
      <c r="VIK65"/>
      <c r="VIL65"/>
      <c r="VIM65"/>
      <c r="VIN65"/>
      <c r="VIO65"/>
      <c r="VIP65"/>
      <c r="VIQ65"/>
      <c r="VIR65"/>
      <c r="VIS65"/>
      <c r="VIT65"/>
      <c r="VIU65"/>
      <c r="VIV65"/>
      <c r="VIW65"/>
      <c r="VIX65"/>
      <c r="VIY65"/>
      <c r="VIZ65"/>
      <c r="VJA65"/>
      <c r="VJB65"/>
      <c r="VJC65"/>
      <c r="VJD65"/>
      <c r="VJE65"/>
      <c r="VJF65"/>
      <c r="VJG65"/>
      <c r="VJH65"/>
      <c r="VJI65"/>
      <c r="VJJ65"/>
      <c r="VJK65"/>
      <c r="VJL65"/>
      <c r="VJM65"/>
      <c r="VJN65"/>
      <c r="VJO65"/>
      <c r="VJP65"/>
      <c r="VJQ65"/>
      <c r="VJR65"/>
      <c r="VJS65"/>
      <c r="VJT65"/>
      <c r="VJU65"/>
      <c r="VJV65"/>
      <c r="VJW65"/>
      <c r="VJX65"/>
      <c r="VJY65"/>
      <c r="VJZ65"/>
      <c r="VKA65"/>
      <c r="VKB65"/>
      <c r="VKC65"/>
      <c r="VKD65"/>
      <c r="VKE65"/>
      <c r="VKF65"/>
      <c r="VKG65"/>
      <c r="VKH65"/>
      <c r="VKI65"/>
      <c r="VKJ65"/>
      <c r="VKK65"/>
      <c r="VKL65"/>
      <c r="VKM65"/>
      <c r="VKN65"/>
      <c r="VKO65"/>
      <c r="VKP65"/>
      <c r="VKQ65"/>
      <c r="VKR65"/>
      <c r="VKS65"/>
      <c r="VKT65"/>
      <c r="VKU65"/>
      <c r="VKV65"/>
      <c r="VKW65"/>
      <c r="VKX65"/>
      <c r="VKY65"/>
      <c r="VKZ65"/>
      <c r="VLA65"/>
      <c r="VLB65"/>
      <c r="VLC65"/>
      <c r="VLD65"/>
      <c r="VLE65"/>
      <c r="VLF65"/>
      <c r="VLG65"/>
      <c r="VLH65"/>
      <c r="VLI65"/>
      <c r="VLJ65"/>
      <c r="VLK65"/>
      <c r="VLL65"/>
      <c r="VLM65"/>
      <c r="VLN65"/>
      <c r="VLO65"/>
      <c r="VLP65"/>
      <c r="VLQ65"/>
      <c r="VLR65"/>
      <c r="VLS65"/>
      <c r="VLT65"/>
      <c r="VLU65"/>
      <c r="VLV65"/>
      <c r="VLW65"/>
      <c r="VLX65"/>
      <c r="VLY65"/>
      <c r="VLZ65"/>
      <c r="VMA65"/>
      <c r="VMB65"/>
      <c r="VMC65"/>
      <c r="VMD65"/>
      <c r="VME65"/>
      <c r="VMF65"/>
      <c r="VMG65"/>
      <c r="VMH65"/>
      <c r="VMI65"/>
      <c r="VMJ65"/>
      <c r="VMK65"/>
      <c r="VML65"/>
      <c r="VMM65"/>
      <c r="VMN65"/>
      <c r="VMO65"/>
      <c r="VMP65"/>
      <c r="VMQ65"/>
      <c r="VMR65"/>
      <c r="VMS65"/>
      <c r="VMT65"/>
      <c r="VMU65"/>
      <c r="VMV65"/>
      <c r="VMW65"/>
      <c r="VMX65"/>
      <c r="VMY65"/>
      <c r="VMZ65"/>
      <c r="VNA65"/>
      <c r="VNB65"/>
      <c r="VNC65"/>
      <c r="VND65"/>
      <c r="VNE65"/>
      <c r="VNF65"/>
      <c r="VNG65"/>
      <c r="VNH65"/>
      <c r="VNI65"/>
      <c r="VNJ65"/>
      <c r="VNK65"/>
      <c r="VNL65"/>
      <c r="VNM65"/>
      <c r="VNN65"/>
      <c r="VNO65"/>
      <c r="VNP65"/>
      <c r="VNQ65"/>
      <c r="VNR65"/>
      <c r="VNS65"/>
      <c r="VNT65"/>
      <c r="VNU65"/>
      <c r="VNV65"/>
      <c r="VNW65"/>
      <c r="VNX65"/>
      <c r="VNY65"/>
      <c r="VNZ65"/>
      <c r="VOA65"/>
      <c r="VOB65"/>
      <c r="VOC65"/>
      <c r="VOD65"/>
      <c r="VOE65"/>
      <c r="VOF65"/>
      <c r="VOG65"/>
      <c r="VOH65"/>
      <c r="VOI65"/>
      <c r="VOJ65"/>
      <c r="VOK65"/>
      <c r="VOL65"/>
      <c r="VOM65"/>
      <c r="VON65"/>
      <c r="VOO65"/>
      <c r="VOP65"/>
      <c r="VOQ65"/>
      <c r="VOR65"/>
      <c r="VOS65"/>
      <c r="VOT65"/>
      <c r="VOU65"/>
      <c r="VOV65"/>
      <c r="VOW65"/>
      <c r="VOX65"/>
      <c r="VOY65"/>
      <c r="VOZ65"/>
      <c r="VPA65"/>
      <c r="VPB65"/>
      <c r="VPC65"/>
      <c r="VPD65"/>
      <c r="VPE65"/>
      <c r="VPF65"/>
      <c r="VPG65"/>
      <c r="VPH65"/>
      <c r="VPI65"/>
      <c r="VPJ65"/>
      <c r="VPK65"/>
      <c r="VPL65"/>
      <c r="VPM65"/>
      <c r="VPN65"/>
      <c r="VPO65"/>
      <c r="VPP65"/>
      <c r="VPQ65"/>
      <c r="VPR65"/>
      <c r="VPS65"/>
      <c r="VPT65"/>
      <c r="VPU65"/>
      <c r="VPV65"/>
      <c r="VPW65"/>
      <c r="VPX65"/>
      <c r="VPY65"/>
      <c r="VPZ65"/>
      <c r="VQA65"/>
      <c r="VQB65"/>
      <c r="VQC65"/>
      <c r="VQD65"/>
      <c r="VQE65"/>
      <c r="VQF65"/>
      <c r="VQG65"/>
      <c r="VQH65"/>
      <c r="VQI65"/>
      <c r="VQJ65"/>
      <c r="VQK65"/>
      <c r="VQL65"/>
      <c r="VQM65"/>
      <c r="VQN65"/>
      <c r="VQO65"/>
      <c r="VQP65"/>
      <c r="VQQ65"/>
      <c r="VQR65"/>
      <c r="VQS65"/>
      <c r="VQT65"/>
      <c r="VQU65"/>
      <c r="VQV65"/>
      <c r="VQW65"/>
      <c r="VQX65"/>
      <c r="VQY65"/>
      <c r="VQZ65"/>
      <c r="VRA65"/>
      <c r="VRB65"/>
      <c r="VRC65"/>
      <c r="VRD65"/>
      <c r="VRE65"/>
      <c r="VRF65"/>
      <c r="VRG65"/>
      <c r="VRH65"/>
      <c r="VRI65"/>
      <c r="VRJ65"/>
      <c r="VRK65"/>
      <c r="VRL65"/>
      <c r="VRM65"/>
      <c r="VRN65"/>
      <c r="VRO65"/>
      <c r="VRP65"/>
      <c r="VRQ65"/>
      <c r="VRR65"/>
      <c r="VRS65"/>
      <c r="VRT65"/>
      <c r="VRU65"/>
      <c r="VRV65"/>
      <c r="VRW65"/>
      <c r="VRX65"/>
      <c r="VRY65"/>
      <c r="VRZ65"/>
      <c r="VSA65"/>
      <c r="VSB65"/>
      <c r="VSC65"/>
      <c r="VSD65"/>
      <c r="VSE65"/>
      <c r="VSF65"/>
      <c r="VSG65"/>
      <c r="VSH65"/>
      <c r="VSI65"/>
      <c r="VSJ65"/>
      <c r="VSK65"/>
      <c r="VSL65"/>
      <c r="VSM65"/>
      <c r="VSN65"/>
      <c r="VSO65"/>
      <c r="VSP65"/>
      <c r="VSQ65"/>
      <c r="VSR65"/>
      <c r="VSS65"/>
      <c r="VST65"/>
      <c r="VSU65"/>
      <c r="VSV65"/>
      <c r="VSW65"/>
      <c r="VSX65"/>
      <c r="VSY65"/>
      <c r="VSZ65"/>
      <c r="VTA65"/>
      <c r="VTB65"/>
      <c r="VTC65"/>
      <c r="VTD65"/>
      <c r="VTE65"/>
      <c r="VTF65"/>
      <c r="VTG65"/>
      <c r="VTH65"/>
      <c r="VTI65"/>
      <c r="VTJ65"/>
      <c r="VTK65"/>
      <c r="VTL65"/>
      <c r="VTM65"/>
      <c r="VTN65"/>
      <c r="VTO65"/>
      <c r="VTP65"/>
      <c r="VTQ65"/>
      <c r="VTR65"/>
      <c r="VTS65"/>
      <c r="VTT65"/>
      <c r="VTU65"/>
      <c r="VTV65"/>
      <c r="VTW65"/>
      <c r="VTX65"/>
      <c r="VTY65"/>
      <c r="VTZ65"/>
      <c r="VUA65"/>
      <c r="VUB65"/>
      <c r="VUC65"/>
      <c r="VUD65"/>
      <c r="VUE65"/>
      <c r="VUF65"/>
      <c r="VUG65"/>
      <c r="VUH65"/>
      <c r="VUI65"/>
      <c r="VUJ65"/>
      <c r="VUK65"/>
      <c r="VUL65"/>
      <c r="VUM65"/>
      <c r="VUN65"/>
      <c r="VUO65"/>
      <c r="VUP65"/>
      <c r="VUQ65"/>
      <c r="VUR65"/>
      <c r="VUS65"/>
      <c r="VUT65"/>
      <c r="VUU65"/>
      <c r="VUV65"/>
      <c r="VUW65"/>
      <c r="VUX65"/>
      <c r="VUY65"/>
      <c r="VUZ65"/>
      <c r="VVA65"/>
      <c r="VVB65"/>
      <c r="VVC65"/>
      <c r="VVD65"/>
      <c r="VVE65"/>
      <c r="VVF65"/>
      <c r="VVG65"/>
      <c r="VVH65"/>
      <c r="VVI65"/>
      <c r="VVJ65"/>
      <c r="VVK65"/>
      <c r="VVL65"/>
      <c r="VVM65"/>
      <c r="VVN65"/>
      <c r="VVO65"/>
      <c r="VVP65"/>
      <c r="VVQ65"/>
      <c r="VVR65"/>
      <c r="VVS65"/>
      <c r="VVT65"/>
      <c r="VVU65"/>
      <c r="VVV65"/>
      <c r="VVW65"/>
      <c r="VVX65"/>
      <c r="VVY65"/>
      <c r="VVZ65"/>
      <c r="VWA65"/>
      <c r="VWB65"/>
      <c r="VWC65"/>
      <c r="VWD65"/>
      <c r="VWE65"/>
      <c r="VWF65"/>
      <c r="VWG65"/>
      <c r="VWH65"/>
      <c r="VWI65"/>
      <c r="VWJ65"/>
      <c r="VWK65"/>
      <c r="VWL65"/>
      <c r="VWM65"/>
      <c r="VWN65"/>
      <c r="VWO65"/>
      <c r="VWP65"/>
      <c r="VWQ65"/>
      <c r="VWR65"/>
      <c r="VWS65"/>
      <c r="VWT65"/>
      <c r="VWU65"/>
      <c r="VWV65"/>
      <c r="VWW65"/>
      <c r="VWX65"/>
      <c r="VWY65"/>
      <c r="VWZ65"/>
      <c r="VXA65"/>
      <c r="VXB65"/>
      <c r="VXC65"/>
      <c r="VXD65"/>
      <c r="VXE65"/>
      <c r="VXF65"/>
      <c r="VXG65"/>
      <c r="VXH65"/>
      <c r="VXI65"/>
      <c r="VXJ65"/>
      <c r="VXK65"/>
      <c r="VXL65"/>
      <c r="VXM65"/>
      <c r="VXN65"/>
      <c r="VXO65"/>
      <c r="VXP65"/>
      <c r="VXQ65"/>
      <c r="VXR65"/>
      <c r="VXS65"/>
      <c r="VXT65"/>
      <c r="VXU65"/>
      <c r="VXV65"/>
      <c r="VXW65"/>
      <c r="VXX65"/>
      <c r="VXY65"/>
      <c r="VXZ65"/>
      <c r="VYA65"/>
      <c r="VYB65"/>
      <c r="VYC65"/>
      <c r="VYD65"/>
      <c r="VYE65"/>
      <c r="VYF65"/>
      <c r="VYG65"/>
      <c r="VYH65"/>
      <c r="VYI65"/>
      <c r="VYJ65"/>
      <c r="VYK65"/>
      <c r="VYL65"/>
      <c r="VYM65"/>
      <c r="VYN65"/>
      <c r="VYO65"/>
      <c r="VYP65"/>
      <c r="VYQ65"/>
      <c r="VYR65"/>
      <c r="VYS65"/>
      <c r="VYT65"/>
      <c r="VYU65"/>
      <c r="VYV65"/>
      <c r="VYW65"/>
      <c r="VYX65"/>
      <c r="VYY65"/>
      <c r="VYZ65"/>
      <c r="VZA65"/>
      <c r="VZB65"/>
      <c r="VZC65"/>
      <c r="VZD65"/>
      <c r="VZE65"/>
      <c r="VZF65"/>
      <c r="VZG65"/>
      <c r="VZH65"/>
      <c r="VZI65"/>
      <c r="VZJ65"/>
      <c r="VZK65"/>
      <c r="VZL65"/>
      <c r="VZM65"/>
      <c r="VZN65"/>
      <c r="VZO65"/>
      <c r="VZP65"/>
      <c r="VZQ65"/>
      <c r="VZR65"/>
      <c r="VZS65"/>
      <c r="VZT65"/>
      <c r="VZU65"/>
      <c r="VZV65"/>
      <c r="VZW65"/>
      <c r="VZX65"/>
      <c r="VZY65"/>
      <c r="VZZ65"/>
      <c r="WAA65"/>
      <c r="WAB65"/>
      <c r="WAC65"/>
      <c r="WAD65"/>
      <c r="WAE65"/>
      <c r="WAF65"/>
      <c r="WAG65"/>
      <c r="WAH65"/>
      <c r="WAI65"/>
      <c r="WAJ65"/>
      <c r="WAK65"/>
      <c r="WAL65"/>
      <c r="WAM65"/>
      <c r="WAN65"/>
      <c r="WAO65"/>
      <c r="WAP65"/>
      <c r="WAQ65"/>
      <c r="WAR65"/>
      <c r="WAS65"/>
      <c r="WAT65"/>
      <c r="WAU65"/>
      <c r="WAV65"/>
      <c r="WAW65"/>
      <c r="WAX65"/>
      <c r="WAY65"/>
      <c r="WAZ65"/>
      <c r="WBA65"/>
      <c r="WBB65"/>
      <c r="WBC65"/>
      <c r="WBD65"/>
      <c r="WBE65"/>
      <c r="WBF65"/>
      <c r="WBG65"/>
      <c r="WBH65"/>
      <c r="WBI65"/>
      <c r="WBJ65"/>
      <c r="WBK65"/>
      <c r="WBL65"/>
      <c r="WBM65"/>
      <c r="WBN65"/>
      <c r="WBO65"/>
      <c r="WBP65"/>
      <c r="WBQ65"/>
      <c r="WBR65"/>
      <c r="WBS65"/>
      <c r="WBT65"/>
      <c r="WBU65"/>
      <c r="WBV65"/>
      <c r="WBW65"/>
      <c r="WBX65"/>
      <c r="WBY65"/>
      <c r="WBZ65"/>
      <c r="WCA65"/>
      <c r="WCB65"/>
      <c r="WCC65"/>
      <c r="WCD65"/>
      <c r="WCE65"/>
      <c r="WCF65"/>
      <c r="WCG65"/>
      <c r="WCH65"/>
      <c r="WCI65"/>
      <c r="WCJ65"/>
      <c r="WCK65"/>
      <c r="WCL65"/>
      <c r="WCM65"/>
      <c r="WCN65"/>
      <c r="WCO65"/>
      <c r="WCP65"/>
      <c r="WCQ65"/>
      <c r="WCR65"/>
      <c r="WCS65"/>
      <c r="WCT65"/>
      <c r="WCU65"/>
      <c r="WCV65"/>
      <c r="WCW65"/>
      <c r="WCX65"/>
      <c r="WCY65"/>
      <c r="WCZ65"/>
      <c r="WDA65"/>
      <c r="WDB65"/>
      <c r="WDC65"/>
      <c r="WDD65"/>
      <c r="WDE65"/>
      <c r="WDF65"/>
      <c r="WDG65"/>
      <c r="WDH65"/>
      <c r="WDI65"/>
      <c r="WDJ65"/>
      <c r="WDK65"/>
      <c r="WDL65"/>
      <c r="WDM65"/>
      <c r="WDN65"/>
      <c r="WDO65"/>
      <c r="WDP65"/>
      <c r="WDQ65"/>
      <c r="WDR65"/>
      <c r="WDS65"/>
      <c r="WDT65"/>
      <c r="WDU65"/>
      <c r="WDV65"/>
      <c r="WDW65"/>
      <c r="WDX65"/>
      <c r="WDY65"/>
      <c r="WDZ65"/>
      <c r="WEA65"/>
      <c r="WEB65"/>
      <c r="WEC65"/>
      <c r="WED65"/>
      <c r="WEE65"/>
      <c r="WEF65"/>
      <c r="WEG65"/>
      <c r="WEH65"/>
      <c r="WEI65"/>
      <c r="WEJ65"/>
      <c r="WEK65"/>
      <c r="WEL65"/>
      <c r="WEM65"/>
      <c r="WEN65"/>
      <c r="WEO65"/>
      <c r="WEP65"/>
      <c r="WEQ65"/>
      <c r="WER65"/>
      <c r="WES65"/>
      <c r="WET65"/>
      <c r="WEU65"/>
      <c r="WEV65"/>
      <c r="WEW65"/>
      <c r="WEX65"/>
      <c r="WEY65"/>
      <c r="WEZ65"/>
      <c r="WFA65"/>
      <c r="WFB65"/>
      <c r="WFC65"/>
      <c r="WFD65"/>
      <c r="WFE65"/>
      <c r="WFF65"/>
      <c r="WFG65"/>
      <c r="WFH65"/>
      <c r="WFI65"/>
      <c r="WFJ65"/>
      <c r="WFK65"/>
      <c r="WFL65"/>
      <c r="WFM65"/>
      <c r="WFN65"/>
      <c r="WFO65"/>
      <c r="WFP65"/>
      <c r="WFQ65"/>
      <c r="WFR65"/>
      <c r="WFS65"/>
      <c r="WFT65"/>
      <c r="WFU65"/>
      <c r="WFV65"/>
      <c r="WFW65"/>
      <c r="WFX65"/>
      <c r="WFY65"/>
      <c r="WFZ65"/>
      <c r="WGA65"/>
      <c r="WGB65"/>
      <c r="WGC65"/>
      <c r="WGD65"/>
      <c r="WGE65"/>
      <c r="WGF65"/>
      <c r="WGG65"/>
      <c r="WGH65"/>
      <c r="WGI65"/>
      <c r="WGJ65"/>
      <c r="WGK65"/>
      <c r="WGL65"/>
      <c r="WGM65"/>
      <c r="WGN65"/>
      <c r="WGO65"/>
      <c r="WGP65"/>
      <c r="WGQ65"/>
      <c r="WGR65"/>
      <c r="WGS65"/>
      <c r="WGT65"/>
      <c r="WGU65"/>
      <c r="WGV65"/>
      <c r="WGW65"/>
      <c r="WGX65"/>
      <c r="WGY65"/>
      <c r="WGZ65"/>
      <c r="WHA65"/>
      <c r="WHB65"/>
      <c r="WHC65"/>
      <c r="WHD65"/>
      <c r="WHE65"/>
      <c r="WHF65"/>
      <c r="WHG65"/>
      <c r="WHH65"/>
      <c r="WHI65"/>
      <c r="WHJ65"/>
      <c r="WHK65"/>
      <c r="WHL65"/>
      <c r="WHM65"/>
      <c r="WHN65"/>
      <c r="WHO65"/>
      <c r="WHP65"/>
      <c r="WHQ65"/>
      <c r="WHR65"/>
      <c r="WHS65"/>
      <c r="WHT65"/>
      <c r="WHU65"/>
      <c r="WHV65"/>
      <c r="WHW65"/>
      <c r="WHX65"/>
      <c r="WHY65"/>
      <c r="WHZ65"/>
      <c r="WIA65"/>
      <c r="WIB65"/>
      <c r="WIC65"/>
      <c r="WID65"/>
      <c r="WIE65"/>
      <c r="WIF65"/>
      <c r="WIG65"/>
      <c r="WIH65"/>
      <c r="WII65"/>
      <c r="WIJ65"/>
      <c r="WIK65"/>
      <c r="WIL65"/>
      <c r="WIM65"/>
      <c r="WIN65"/>
      <c r="WIO65"/>
      <c r="WIP65"/>
      <c r="WIQ65"/>
      <c r="WIR65"/>
      <c r="WIS65"/>
      <c r="WIT65"/>
      <c r="WIU65"/>
      <c r="WIV65"/>
      <c r="WIW65"/>
      <c r="WIX65"/>
      <c r="WIY65"/>
      <c r="WIZ65"/>
      <c r="WJA65"/>
      <c r="WJB65"/>
      <c r="WJC65"/>
      <c r="WJD65"/>
      <c r="WJE65"/>
      <c r="WJF65"/>
      <c r="WJG65"/>
      <c r="WJH65"/>
      <c r="WJI65"/>
      <c r="WJJ65"/>
      <c r="WJK65"/>
      <c r="WJL65"/>
      <c r="WJM65"/>
      <c r="WJN65"/>
      <c r="WJO65"/>
      <c r="WJP65"/>
      <c r="WJQ65"/>
      <c r="WJR65"/>
      <c r="WJS65"/>
      <c r="WJT65"/>
      <c r="WJU65"/>
      <c r="WJV65"/>
      <c r="WJW65"/>
      <c r="WJX65"/>
      <c r="WJY65"/>
      <c r="WJZ65"/>
      <c r="WKA65"/>
      <c r="WKB65"/>
      <c r="WKC65"/>
      <c r="WKD65"/>
      <c r="WKE65"/>
      <c r="WKF65"/>
      <c r="WKG65"/>
      <c r="WKH65"/>
      <c r="WKI65"/>
      <c r="WKJ65"/>
      <c r="WKK65"/>
      <c r="WKL65"/>
      <c r="WKM65"/>
      <c r="WKN65"/>
      <c r="WKO65"/>
      <c r="WKP65"/>
      <c r="WKQ65"/>
      <c r="WKR65"/>
      <c r="WKS65"/>
      <c r="WKT65"/>
      <c r="WKU65"/>
      <c r="WKV65"/>
      <c r="WKW65"/>
      <c r="WKX65"/>
      <c r="WKY65"/>
      <c r="WKZ65"/>
      <c r="WLA65"/>
      <c r="WLB65"/>
      <c r="WLC65"/>
      <c r="WLD65"/>
      <c r="WLE65"/>
      <c r="WLF65"/>
      <c r="WLG65"/>
      <c r="WLH65"/>
      <c r="WLI65"/>
      <c r="WLJ65"/>
      <c r="WLK65"/>
      <c r="WLL65"/>
      <c r="WLM65"/>
      <c r="WLN65"/>
      <c r="WLO65"/>
      <c r="WLP65"/>
      <c r="WLQ65"/>
      <c r="WLR65"/>
      <c r="WLS65"/>
      <c r="WLT65"/>
      <c r="WLU65"/>
      <c r="WLV65"/>
      <c r="WLW65"/>
      <c r="WLX65"/>
      <c r="WLY65"/>
      <c r="WLZ65"/>
      <c r="WMA65"/>
      <c r="WMB65"/>
      <c r="WMC65"/>
      <c r="WMD65"/>
      <c r="WME65"/>
      <c r="WMF65"/>
      <c r="WMG65"/>
      <c r="WMH65"/>
      <c r="WMI65"/>
      <c r="WMJ65"/>
      <c r="WMK65"/>
      <c r="WML65"/>
      <c r="WMM65"/>
      <c r="WMN65"/>
      <c r="WMO65"/>
      <c r="WMP65"/>
      <c r="WMQ65"/>
      <c r="WMR65"/>
      <c r="WMS65"/>
      <c r="WMT65"/>
      <c r="WMU65"/>
      <c r="WMV65"/>
      <c r="WMW65"/>
      <c r="WMX65"/>
      <c r="WMY65"/>
      <c r="WMZ65"/>
      <c r="WNA65"/>
      <c r="WNB65"/>
      <c r="WNC65"/>
      <c r="WND65"/>
      <c r="WNE65"/>
      <c r="WNF65"/>
      <c r="WNG65"/>
      <c r="WNH65"/>
      <c r="WNI65"/>
      <c r="WNJ65"/>
      <c r="WNK65"/>
      <c r="WNL65"/>
      <c r="WNM65"/>
      <c r="WNN65"/>
      <c r="WNO65"/>
      <c r="WNP65"/>
      <c r="WNQ65"/>
      <c r="WNR65"/>
      <c r="WNS65"/>
      <c r="WNT65"/>
      <c r="WNU65"/>
      <c r="WNV65"/>
      <c r="WNW65"/>
      <c r="WNX65"/>
      <c r="WNY65"/>
      <c r="WNZ65"/>
      <c r="WOA65"/>
      <c r="WOB65"/>
      <c r="WOC65"/>
      <c r="WOD65"/>
      <c r="WOE65"/>
      <c r="WOF65"/>
      <c r="WOG65"/>
      <c r="WOH65"/>
      <c r="WOI65"/>
      <c r="WOJ65"/>
      <c r="WOK65"/>
      <c r="WOL65"/>
      <c r="WOM65"/>
      <c r="WON65"/>
      <c r="WOO65"/>
      <c r="WOP65"/>
      <c r="WOQ65"/>
      <c r="WOR65"/>
      <c r="WOS65"/>
      <c r="WOT65"/>
      <c r="WOU65"/>
      <c r="WOV65"/>
      <c r="WOW65"/>
      <c r="WOX65"/>
      <c r="WOY65"/>
      <c r="WOZ65"/>
      <c r="WPA65"/>
      <c r="WPB65"/>
      <c r="WPC65"/>
      <c r="WPD65"/>
      <c r="WPE65"/>
      <c r="WPF65"/>
      <c r="WPG65"/>
      <c r="WPH65"/>
      <c r="WPI65"/>
      <c r="WPJ65"/>
      <c r="WPK65"/>
      <c r="WPL65"/>
      <c r="WPM65"/>
      <c r="WPN65"/>
      <c r="WPO65"/>
      <c r="WPP65"/>
      <c r="WPQ65"/>
      <c r="WPR65"/>
      <c r="WPS65"/>
      <c r="WPT65"/>
      <c r="WPU65"/>
      <c r="WPV65"/>
      <c r="WPW65"/>
      <c r="WPX65"/>
      <c r="WPY65"/>
      <c r="WPZ65"/>
      <c r="WQA65"/>
      <c r="WQB65"/>
      <c r="WQC65"/>
      <c r="WQD65"/>
      <c r="WQE65"/>
      <c r="WQF65"/>
      <c r="WQG65"/>
      <c r="WQH65"/>
      <c r="WQI65"/>
      <c r="WQJ65"/>
      <c r="WQK65"/>
      <c r="WQL65"/>
      <c r="WQM65"/>
      <c r="WQN65"/>
      <c r="WQO65"/>
      <c r="WQP65"/>
      <c r="WQQ65"/>
      <c r="WQR65"/>
      <c r="WQS65"/>
      <c r="WQT65"/>
      <c r="WQU65"/>
      <c r="WQV65"/>
      <c r="WQW65"/>
      <c r="WQX65"/>
      <c r="WQY65"/>
      <c r="WQZ65"/>
      <c r="WRA65"/>
      <c r="WRB65"/>
      <c r="WRC65"/>
      <c r="WRD65"/>
      <c r="WRE65"/>
      <c r="WRF65"/>
      <c r="WRG65"/>
      <c r="WRH65"/>
      <c r="WRI65"/>
      <c r="WRJ65"/>
      <c r="WRK65"/>
      <c r="WRL65"/>
      <c r="WRM65"/>
      <c r="WRN65"/>
      <c r="WRO65"/>
      <c r="WRP65"/>
      <c r="WRQ65"/>
      <c r="WRR65"/>
      <c r="WRS65"/>
      <c r="WRT65"/>
      <c r="WRU65"/>
      <c r="WRV65"/>
      <c r="WRW65"/>
      <c r="WRX65"/>
      <c r="WRY65"/>
      <c r="WRZ65"/>
      <c r="WSA65"/>
      <c r="WSB65"/>
      <c r="WSC65"/>
      <c r="WSD65"/>
      <c r="WSE65"/>
      <c r="WSF65"/>
      <c r="WSG65"/>
      <c r="WSH65"/>
      <c r="WSI65"/>
      <c r="WSJ65"/>
      <c r="WSK65"/>
      <c r="WSL65"/>
      <c r="WSM65"/>
      <c r="WSN65"/>
      <c r="WSO65"/>
      <c r="WSP65"/>
      <c r="WSQ65"/>
      <c r="WSR65"/>
      <c r="WSS65"/>
      <c r="WST65"/>
      <c r="WSU65"/>
      <c r="WSV65"/>
      <c r="WSW65"/>
      <c r="WSX65"/>
      <c r="WSY65"/>
      <c r="WSZ65"/>
      <c r="WTA65"/>
      <c r="WTB65"/>
      <c r="WTC65"/>
      <c r="WTD65"/>
      <c r="WTE65"/>
      <c r="WTF65"/>
      <c r="WTG65"/>
      <c r="WTH65"/>
      <c r="WTI65"/>
      <c r="WTJ65"/>
      <c r="WTK65"/>
      <c r="WTL65"/>
      <c r="WTM65"/>
      <c r="WTN65"/>
      <c r="WTO65"/>
      <c r="WTP65"/>
      <c r="WTQ65"/>
      <c r="WTR65"/>
      <c r="WTS65"/>
      <c r="WTT65"/>
      <c r="WTU65"/>
      <c r="WTV65"/>
      <c r="WTW65"/>
      <c r="WTX65"/>
      <c r="WTY65"/>
      <c r="WTZ65"/>
      <c r="WUA65"/>
      <c r="WUB65"/>
      <c r="WUC65"/>
      <c r="WUD65"/>
      <c r="WUE65"/>
      <c r="WUF65"/>
      <c r="WUG65"/>
      <c r="WUH65"/>
      <c r="WUI65"/>
      <c r="WUJ65"/>
      <c r="WUK65"/>
      <c r="WUL65"/>
      <c r="WUM65"/>
      <c r="WUN65"/>
      <c r="WUO65"/>
      <c r="WUP65"/>
      <c r="WUQ65"/>
      <c r="WUR65"/>
      <c r="WUS65"/>
      <c r="WUT65"/>
      <c r="WUU65"/>
      <c r="WUV65"/>
      <c r="WUW65"/>
      <c r="WUX65"/>
      <c r="WUY65"/>
      <c r="WUZ65"/>
      <c r="WVA65"/>
      <c r="WVB65"/>
      <c r="WVC65"/>
      <c r="WVD65"/>
      <c r="WVE65"/>
      <c r="WVF65"/>
      <c r="WVG65"/>
      <c r="WVH65"/>
      <c r="WVI65"/>
      <c r="WVJ65"/>
      <c r="WVK65"/>
      <c r="WVL65"/>
      <c r="WVM65"/>
      <c r="WVN65"/>
      <c r="WVO65"/>
      <c r="WVP65"/>
      <c r="WVQ65"/>
      <c r="WVR65"/>
      <c r="WVS65"/>
      <c r="WVT65"/>
      <c r="WVU65"/>
      <c r="WVV65"/>
    </row>
    <row r="66" spans="4:16142" s="282" customFormat="1" ht="24.75" customHeight="1">
      <c r="D66" s="1288" t="s">
        <v>256</v>
      </c>
      <c r="E66" s="1288"/>
      <c r="Y66" s="398"/>
      <c r="AD66" s="283"/>
      <c r="AE66" s="283"/>
      <c r="AF66" s="283"/>
      <c r="AG66" s="283"/>
      <c r="AH66" s="283"/>
      <c r="AI66" s="283"/>
      <c r="AJ66" s="283"/>
      <c r="AK66" s="283"/>
      <c r="AL66" s="283"/>
      <c r="AM66" s="283"/>
      <c r="AN66" s="283"/>
      <c r="AO66" s="283"/>
      <c r="AP66" s="283"/>
      <c r="AQ66" s="283"/>
      <c r="AR66" s="283"/>
      <c r="AS66" s="283"/>
      <c r="AT66" s="283"/>
      <c r="AU66" s="283"/>
      <c r="AV66" s="283"/>
      <c r="AW66" s="283"/>
      <c r="AX66" s="283"/>
      <c r="AY66" s="283"/>
      <c r="AZ66" s="283"/>
      <c r="BA66" s="283"/>
      <c r="BB66" s="283"/>
      <c r="BC66" s="283"/>
      <c r="BD66" s="283"/>
      <c r="BE66" s="283"/>
      <c r="BF66" s="283"/>
      <c r="BG66" s="283"/>
      <c r="BH66" s="283"/>
      <c r="BI66" s="283"/>
      <c r="BJ66" s="283"/>
      <c r="BK66" s="283"/>
      <c r="BL66" s="283"/>
      <c r="BM66" s="283"/>
      <c r="BN66" s="283"/>
      <c r="BO66" s="283"/>
      <c r="BP66" s="283"/>
      <c r="BQ66" s="283"/>
      <c r="BR66" s="283"/>
      <c r="BS66" s="283"/>
      <c r="BT66" s="283"/>
      <c r="BU66" s="283"/>
      <c r="BV66" s="283"/>
      <c r="BW66" s="283"/>
      <c r="BX66" s="283"/>
      <c r="BY66" s="283"/>
      <c r="BZ66" s="283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  <c r="AMJ66"/>
      <c r="AMK66"/>
      <c r="AML66"/>
      <c r="AMM66"/>
      <c r="AMN66"/>
      <c r="AMO66"/>
      <c r="AMP66"/>
      <c r="AMQ66"/>
      <c r="AMR66"/>
      <c r="AMS66"/>
      <c r="AMT66"/>
      <c r="AMU66"/>
      <c r="AMV66"/>
      <c r="AMW66"/>
      <c r="AMX66"/>
      <c r="AMY66"/>
      <c r="AMZ66"/>
      <c r="ANA66"/>
      <c r="ANB66"/>
      <c r="ANC66"/>
      <c r="AND66"/>
      <c r="ANE66"/>
      <c r="ANF66"/>
      <c r="ANG66"/>
      <c r="ANH66"/>
      <c r="ANI66"/>
      <c r="ANJ66"/>
      <c r="ANK66"/>
      <c r="ANL66"/>
      <c r="ANM66"/>
      <c r="ANN66"/>
      <c r="ANO66"/>
      <c r="ANP66"/>
      <c r="ANQ66"/>
      <c r="ANR66"/>
      <c r="ANS66"/>
      <c r="ANT66"/>
      <c r="ANU66"/>
      <c r="ANV66"/>
      <c r="ANW66"/>
      <c r="ANX66"/>
      <c r="ANY66"/>
      <c r="ANZ66"/>
      <c r="AOA66"/>
      <c r="AOB66"/>
      <c r="AOC66"/>
      <c r="AOD66"/>
      <c r="AOE66"/>
      <c r="AOF66"/>
      <c r="AOG66"/>
      <c r="AOH66"/>
      <c r="AOI66"/>
      <c r="AOJ66"/>
      <c r="AOK66"/>
      <c r="AOL66"/>
      <c r="AOM66"/>
      <c r="AON66"/>
      <c r="AOO66"/>
      <c r="AOP66"/>
      <c r="AOQ66"/>
      <c r="AOR66"/>
      <c r="AOS66"/>
      <c r="AOT66"/>
      <c r="AOU66"/>
      <c r="AOV66"/>
      <c r="AOW66"/>
      <c r="AOX66"/>
      <c r="AOY66"/>
      <c r="AOZ66"/>
      <c r="APA66"/>
      <c r="APB66"/>
      <c r="APC66"/>
      <c r="APD66"/>
      <c r="APE66"/>
      <c r="APF66"/>
      <c r="APG66"/>
      <c r="APH66"/>
      <c r="API66"/>
      <c r="APJ66"/>
      <c r="APK66"/>
      <c r="APL66"/>
      <c r="APM66"/>
      <c r="APN66"/>
      <c r="APO66"/>
      <c r="APP66"/>
      <c r="APQ66"/>
      <c r="APR66"/>
      <c r="APS66"/>
      <c r="APT66"/>
      <c r="APU66"/>
      <c r="APV66"/>
      <c r="APW66"/>
      <c r="APX66"/>
      <c r="APY66"/>
      <c r="APZ66"/>
      <c r="AQA66"/>
      <c r="AQB66"/>
      <c r="AQC66"/>
      <c r="AQD66"/>
      <c r="AQE66"/>
      <c r="AQF66"/>
      <c r="AQG66"/>
      <c r="AQH66"/>
      <c r="AQI66"/>
      <c r="AQJ66"/>
      <c r="AQK66"/>
      <c r="AQL66"/>
      <c r="AQM66"/>
      <c r="AQN66"/>
      <c r="AQO66"/>
      <c r="AQP66"/>
      <c r="AQQ66"/>
      <c r="AQR66"/>
      <c r="AQS66"/>
      <c r="AQT66"/>
      <c r="AQU66"/>
      <c r="AQV66"/>
      <c r="AQW66"/>
      <c r="AQX66"/>
      <c r="AQY66"/>
      <c r="AQZ66"/>
      <c r="ARA66"/>
      <c r="ARB66"/>
      <c r="ARC66"/>
      <c r="ARD66"/>
      <c r="ARE66"/>
      <c r="ARF66"/>
      <c r="ARG66"/>
      <c r="ARH66"/>
      <c r="ARI66"/>
      <c r="ARJ66"/>
      <c r="ARK66"/>
      <c r="ARL66"/>
      <c r="ARM66"/>
      <c r="ARN66"/>
      <c r="ARO66"/>
      <c r="ARP66"/>
      <c r="ARQ66"/>
      <c r="ARR66"/>
      <c r="ARS66"/>
      <c r="ART66"/>
      <c r="ARU66"/>
      <c r="ARV66"/>
      <c r="ARW66"/>
      <c r="ARX66"/>
      <c r="ARY66"/>
      <c r="ARZ66"/>
      <c r="ASA66"/>
      <c r="ASB66"/>
      <c r="ASC66"/>
      <c r="ASD66"/>
      <c r="ASE66"/>
      <c r="ASF66"/>
      <c r="ASG66"/>
      <c r="ASH66"/>
      <c r="ASI66"/>
      <c r="ASJ66"/>
      <c r="ASK66"/>
      <c r="ASL66"/>
      <c r="ASM66"/>
      <c r="ASN66"/>
      <c r="ASO66"/>
      <c r="ASP66"/>
      <c r="ASQ66"/>
      <c r="ASR66"/>
      <c r="ASS66"/>
      <c r="AST66"/>
      <c r="ASU66"/>
      <c r="ASV66"/>
      <c r="ASW66"/>
      <c r="ASX66"/>
      <c r="ASY66"/>
      <c r="ASZ66"/>
      <c r="ATA66"/>
      <c r="ATB66"/>
      <c r="ATC66"/>
      <c r="ATD66"/>
      <c r="ATE66"/>
      <c r="ATF66"/>
      <c r="ATG66"/>
      <c r="ATH66"/>
      <c r="ATI66"/>
      <c r="ATJ66"/>
      <c r="ATK66"/>
      <c r="ATL66"/>
      <c r="ATM66"/>
      <c r="ATN66"/>
      <c r="ATO66"/>
      <c r="ATP66"/>
      <c r="ATQ66"/>
      <c r="ATR66"/>
      <c r="ATS66"/>
      <c r="ATT66"/>
      <c r="ATU66"/>
      <c r="ATV66"/>
      <c r="ATW66"/>
      <c r="ATX66"/>
      <c r="ATY66"/>
      <c r="ATZ66"/>
      <c r="AUA66"/>
      <c r="AUB66"/>
      <c r="AUC66"/>
      <c r="AUD66"/>
      <c r="AUE66"/>
      <c r="AUF66"/>
      <c r="AUG66"/>
      <c r="AUH66"/>
      <c r="AUI66"/>
      <c r="AUJ66"/>
      <c r="AUK66"/>
      <c r="AUL66"/>
      <c r="AUM66"/>
      <c r="AUN66"/>
      <c r="AUO66"/>
      <c r="AUP66"/>
      <c r="AUQ66"/>
      <c r="AUR66"/>
      <c r="AUS66"/>
      <c r="AUT66"/>
      <c r="AUU66"/>
      <c r="AUV66"/>
      <c r="AUW66"/>
      <c r="AUX66"/>
      <c r="AUY66"/>
      <c r="AUZ66"/>
      <c r="AVA66"/>
      <c r="AVB66"/>
      <c r="AVC66"/>
      <c r="AVD66"/>
      <c r="AVE66"/>
      <c r="AVF66"/>
      <c r="AVG66"/>
      <c r="AVH66"/>
      <c r="AVI66"/>
      <c r="AVJ66"/>
      <c r="AVK66"/>
      <c r="AVL66"/>
      <c r="AVM66"/>
      <c r="AVN66"/>
      <c r="AVO66"/>
      <c r="AVP66"/>
      <c r="AVQ66"/>
      <c r="AVR66"/>
      <c r="AVS66"/>
      <c r="AVT66"/>
      <c r="AVU66"/>
      <c r="AVV66"/>
      <c r="AVW66"/>
      <c r="AVX66"/>
      <c r="AVY66"/>
      <c r="AVZ66"/>
      <c r="AWA66"/>
      <c r="AWB66"/>
      <c r="AWC66"/>
      <c r="AWD66"/>
      <c r="AWE66"/>
      <c r="AWF66"/>
      <c r="AWG66"/>
      <c r="AWH66"/>
      <c r="AWI66"/>
      <c r="AWJ66"/>
      <c r="AWK66"/>
      <c r="AWL66"/>
      <c r="AWM66"/>
      <c r="AWN66"/>
      <c r="AWO66"/>
      <c r="AWP66"/>
      <c r="AWQ66"/>
      <c r="AWR66"/>
      <c r="AWS66"/>
      <c r="AWT66"/>
      <c r="AWU66"/>
      <c r="AWV66"/>
      <c r="AWW66"/>
      <c r="AWX66"/>
      <c r="AWY66"/>
      <c r="AWZ66"/>
      <c r="AXA66"/>
      <c r="AXB66"/>
      <c r="AXC66"/>
      <c r="AXD66"/>
      <c r="AXE66"/>
      <c r="AXF66"/>
      <c r="AXG66"/>
      <c r="AXH66"/>
      <c r="AXI66"/>
      <c r="AXJ66"/>
      <c r="AXK66"/>
      <c r="AXL66"/>
      <c r="AXM66"/>
      <c r="AXN66"/>
      <c r="AXO66"/>
      <c r="AXP66"/>
      <c r="AXQ66"/>
      <c r="AXR66"/>
      <c r="AXS66"/>
      <c r="AXT66"/>
      <c r="AXU66"/>
      <c r="AXV66"/>
      <c r="AXW66"/>
      <c r="AXX66"/>
      <c r="AXY66"/>
      <c r="AXZ66"/>
      <c r="AYA66"/>
      <c r="AYB66"/>
      <c r="AYC66"/>
      <c r="AYD66"/>
      <c r="AYE66"/>
      <c r="AYF66"/>
      <c r="AYG66"/>
      <c r="AYH66"/>
      <c r="AYI66"/>
      <c r="AYJ66"/>
      <c r="AYK66"/>
      <c r="AYL66"/>
      <c r="AYM66"/>
      <c r="AYN66"/>
      <c r="AYO66"/>
      <c r="AYP66"/>
      <c r="AYQ66"/>
      <c r="AYR66"/>
      <c r="AYS66"/>
      <c r="AYT66"/>
      <c r="AYU66"/>
      <c r="AYV66"/>
      <c r="AYW66"/>
      <c r="AYX66"/>
      <c r="AYY66"/>
      <c r="AYZ66"/>
      <c r="AZA66"/>
      <c r="AZB66"/>
      <c r="AZC66"/>
      <c r="AZD66"/>
      <c r="AZE66"/>
      <c r="AZF66"/>
      <c r="AZG66"/>
      <c r="AZH66"/>
      <c r="AZI66"/>
      <c r="AZJ66"/>
      <c r="AZK66"/>
      <c r="AZL66"/>
      <c r="AZM66"/>
      <c r="AZN66"/>
      <c r="AZO66"/>
      <c r="AZP66"/>
      <c r="AZQ66"/>
      <c r="AZR66"/>
      <c r="AZS66"/>
      <c r="AZT66"/>
      <c r="AZU66"/>
      <c r="AZV66"/>
      <c r="AZW66"/>
      <c r="AZX66"/>
      <c r="AZY66"/>
      <c r="AZZ66"/>
      <c r="BAA66"/>
      <c r="BAB66"/>
      <c r="BAC66"/>
      <c r="BAD66"/>
      <c r="BAE66"/>
      <c r="BAF66"/>
      <c r="BAG66"/>
      <c r="BAH66"/>
      <c r="BAI66"/>
      <c r="BAJ66"/>
      <c r="BAK66"/>
      <c r="BAL66"/>
      <c r="BAM66"/>
      <c r="BAN66"/>
      <c r="BAO66"/>
      <c r="BAP66"/>
      <c r="BAQ66"/>
      <c r="BAR66"/>
      <c r="BAS66"/>
      <c r="BAT66"/>
      <c r="BAU66"/>
      <c r="BAV66"/>
      <c r="BAW66"/>
      <c r="BAX66"/>
      <c r="BAY66"/>
      <c r="BAZ66"/>
      <c r="BBA66"/>
      <c r="BBB66"/>
      <c r="BBC66"/>
      <c r="BBD66"/>
      <c r="BBE66"/>
      <c r="BBF66"/>
      <c r="BBG66"/>
      <c r="BBH66"/>
      <c r="BBI66"/>
      <c r="BBJ66"/>
      <c r="BBK66"/>
      <c r="BBL66"/>
      <c r="BBM66"/>
      <c r="BBN66"/>
      <c r="BBO66"/>
      <c r="BBP66"/>
      <c r="BBQ66"/>
      <c r="BBR66"/>
      <c r="BBS66"/>
      <c r="BBT66"/>
      <c r="BBU66"/>
      <c r="BBV66"/>
      <c r="BBW66"/>
      <c r="BBX66"/>
      <c r="BBY66"/>
      <c r="BBZ66"/>
      <c r="BCA66"/>
      <c r="BCB66"/>
      <c r="BCC66"/>
      <c r="BCD66"/>
      <c r="BCE66"/>
      <c r="BCF66"/>
      <c r="BCG66"/>
      <c r="BCH66"/>
      <c r="BCI66"/>
      <c r="BCJ66"/>
      <c r="BCK66"/>
      <c r="BCL66"/>
      <c r="BCM66"/>
      <c r="BCN66"/>
      <c r="BCO66"/>
      <c r="BCP66"/>
      <c r="BCQ66"/>
      <c r="BCR66"/>
      <c r="BCS66"/>
      <c r="BCT66"/>
      <c r="BCU66"/>
      <c r="BCV66"/>
      <c r="BCW66"/>
      <c r="BCX66"/>
      <c r="BCY66"/>
      <c r="BCZ66"/>
      <c r="BDA66"/>
      <c r="BDB66"/>
      <c r="BDC66"/>
      <c r="BDD66"/>
      <c r="BDE66"/>
      <c r="BDF66"/>
      <c r="BDG66"/>
      <c r="BDH66"/>
      <c r="BDI66"/>
      <c r="BDJ66"/>
      <c r="BDK66"/>
      <c r="BDL66"/>
      <c r="BDM66"/>
      <c r="BDN66"/>
      <c r="BDO66"/>
      <c r="BDP66"/>
      <c r="BDQ66"/>
      <c r="BDR66"/>
      <c r="BDS66"/>
      <c r="BDT66"/>
      <c r="BDU66"/>
      <c r="BDV66"/>
      <c r="BDW66"/>
      <c r="BDX66"/>
      <c r="BDY66"/>
      <c r="BDZ66"/>
      <c r="BEA66"/>
      <c r="BEB66"/>
      <c r="BEC66"/>
      <c r="BED66"/>
      <c r="BEE66"/>
      <c r="BEF66"/>
      <c r="BEG66"/>
      <c r="BEH66"/>
      <c r="BEI66"/>
      <c r="BEJ66"/>
      <c r="BEK66"/>
      <c r="BEL66"/>
      <c r="BEM66"/>
      <c r="BEN66"/>
      <c r="BEO66"/>
      <c r="BEP66"/>
      <c r="BEQ66"/>
      <c r="BER66"/>
      <c r="BES66"/>
      <c r="BET66"/>
      <c r="BEU66"/>
      <c r="BEV66"/>
      <c r="BEW66"/>
      <c r="BEX66"/>
      <c r="BEY66"/>
      <c r="BEZ66"/>
      <c r="BFA66"/>
      <c r="BFB66"/>
      <c r="BFC66"/>
      <c r="BFD66"/>
      <c r="BFE66"/>
      <c r="BFF66"/>
      <c r="BFG66"/>
      <c r="BFH66"/>
      <c r="BFI66"/>
      <c r="BFJ66"/>
      <c r="BFK66"/>
      <c r="BFL66"/>
      <c r="BFM66"/>
      <c r="BFN66"/>
      <c r="BFO66"/>
      <c r="BFP66"/>
      <c r="BFQ66"/>
      <c r="BFR66"/>
      <c r="BFS66"/>
      <c r="BFT66"/>
      <c r="BFU66"/>
      <c r="BFV66"/>
      <c r="BFW66"/>
      <c r="BFX66"/>
      <c r="BFY66"/>
      <c r="BFZ66"/>
      <c r="BGA66"/>
      <c r="BGB66"/>
      <c r="BGC66"/>
      <c r="BGD66"/>
      <c r="BGE66"/>
      <c r="BGF66"/>
      <c r="BGG66"/>
      <c r="BGH66"/>
      <c r="BGI66"/>
      <c r="BGJ66"/>
      <c r="BGK66"/>
      <c r="BGL66"/>
      <c r="BGM66"/>
      <c r="BGN66"/>
      <c r="BGO66"/>
      <c r="BGP66"/>
      <c r="BGQ66"/>
      <c r="BGR66"/>
      <c r="BGS66"/>
      <c r="BGT66"/>
      <c r="BGU66"/>
      <c r="BGV66"/>
      <c r="BGW66"/>
      <c r="BGX66"/>
      <c r="BGY66"/>
      <c r="BGZ66"/>
      <c r="BHA66"/>
      <c r="BHB66"/>
      <c r="BHC66"/>
      <c r="BHD66"/>
      <c r="BHE66"/>
      <c r="BHF66"/>
      <c r="BHG66"/>
      <c r="BHH66"/>
      <c r="BHI66"/>
      <c r="BHJ66"/>
      <c r="BHK66"/>
      <c r="BHL66"/>
      <c r="BHM66"/>
      <c r="BHN66"/>
      <c r="BHO66"/>
      <c r="BHP66"/>
      <c r="BHQ66"/>
      <c r="BHR66"/>
      <c r="BHS66"/>
      <c r="BHT66"/>
      <c r="BHU66"/>
      <c r="BHV66"/>
      <c r="BHW66"/>
      <c r="BHX66"/>
      <c r="BHY66"/>
      <c r="BHZ66"/>
      <c r="BIA66"/>
      <c r="BIB66"/>
      <c r="BIC66"/>
      <c r="BID66"/>
      <c r="BIE66"/>
      <c r="BIF66"/>
      <c r="BIG66"/>
      <c r="BIH66"/>
      <c r="BII66"/>
      <c r="BIJ66"/>
      <c r="BIK66"/>
      <c r="BIL66"/>
      <c r="BIM66"/>
      <c r="BIN66"/>
      <c r="BIO66"/>
      <c r="BIP66"/>
      <c r="BIQ66"/>
      <c r="BIR66"/>
      <c r="BIS66"/>
      <c r="BIT66"/>
      <c r="BIU66"/>
      <c r="BIV66"/>
      <c r="BIW66"/>
      <c r="BIX66"/>
      <c r="BIY66"/>
      <c r="BIZ66"/>
      <c r="BJA66"/>
      <c r="BJB66"/>
      <c r="BJC66"/>
      <c r="BJD66"/>
      <c r="BJE66"/>
      <c r="BJF66"/>
      <c r="BJG66"/>
      <c r="BJH66"/>
      <c r="BJI66"/>
      <c r="BJJ66"/>
      <c r="BJK66"/>
      <c r="BJL66"/>
      <c r="BJM66"/>
      <c r="BJN66"/>
      <c r="BJO66"/>
      <c r="BJP66"/>
      <c r="BJQ66"/>
      <c r="BJR66"/>
      <c r="BJS66"/>
      <c r="BJT66"/>
      <c r="BJU66"/>
      <c r="BJV66"/>
      <c r="BJW66"/>
      <c r="BJX66"/>
      <c r="BJY66"/>
      <c r="BJZ66"/>
      <c r="BKA66"/>
      <c r="BKB66"/>
      <c r="BKC66"/>
      <c r="BKD66"/>
      <c r="BKE66"/>
      <c r="BKF66"/>
      <c r="BKG66"/>
      <c r="BKH66"/>
      <c r="BKI66"/>
      <c r="BKJ66"/>
      <c r="BKK66"/>
      <c r="BKL66"/>
      <c r="BKM66"/>
      <c r="BKN66"/>
      <c r="BKO66"/>
      <c r="BKP66"/>
      <c r="BKQ66"/>
      <c r="BKR66"/>
      <c r="BKS66"/>
      <c r="BKT66"/>
      <c r="BKU66"/>
      <c r="BKV66"/>
      <c r="BKW66"/>
      <c r="BKX66"/>
      <c r="BKY66"/>
      <c r="BKZ66"/>
      <c r="BLA66"/>
      <c r="BLB66"/>
      <c r="BLC66"/>
      <c r="BLD66"/>
      <c r="BLE66"/>
      <c r="BLF66"/>
      <c r="BLG66"/>
      <c r="BLH66"/>
      <c r="BLI66"/>
      <c r="BLJ66"/>
      <c r="BLK66"/>
      <c r="BLL66"/>
      <c r="BLM66"/>
      <c r="BLN66"/>
      <c r="BLO66"/>
      <c r="BLP66"/>
      <c r="BLQ66"/>
      <c r="BLR66"/>
      <c r="BLS66"/>
      <c r="BLT66"/>
      <c r="BLU66"/>
      <c r="BLV66"/>
      <c r="BLW66"/>
      <c r="BLX66"/>
      <c r="BLY66"/>
      <c r="BLZ66"/>
      <c r="BMA66"/>
      <c r="BMB66"/>
      <c r="BMC66"/>
      <c r="BMD66"/>
      <c r="BME66"/>
      <c r="BMF66"/>
      <c r="BMG66"/>
      <c r="BMH66"/>
      <c r="BMI66"/>
      <c r="BMJ66"/>
      <c r="BMK66"/>
      <c r="BML66"/>
      <c r="BMM66"/>
      <c r="BMN66"/>
      <c r="BMO66"/>
      <c r="BMP66"/>
      <c r="BMQ66"/>
      <c r="BMR66"/>
      <c r="BMS66"/>
      <c r="BMT66"/>
      <c r="BMU66"/>
      <c r="BMV66"/>
      <c r="BMW66"/>
      <c r="BMX66"/>
      <c r="BMY66"/>
      <c r="BMZ66"/>
      <c r="BNA66"/>
      <c r="BNB66"/>
      <c r="BNC66"/>
      <c r="BND66"/>
      <c r="BNE66"/>
      <c r="BNF66"/>
      <c r="BNG66"/>
      <c r="BNH66"/>
      <c r="BNI66"/>
      <c r="BNJ66"/>
      <c r="BNK66"/>
      <c r="BNL66"/>
      <c r="BNM66"/>
      <c r="BNN66"/>
      <c r="BNO66"/>
      <c r="BNP66"/>
      <c r="BNQ66"/>
      <c r="BNR66"/>
      <c r="BNS66"/>
      <c r="BNT66"/>
      <c r="BNU66"/>
      <c r="BNV66"/>
      <c r="BNW66"/>
      <c r="BNX66"/>
      <c r="BNY66"/>
      <c r="BNZ66"/>
      <c r="BOA66"/>
      <c r="BOB66"/>
      <c r="BOC66"/>
      <c r="BOD66"/>
      <c r="BOE66"/>
      <c r="BOF66"/>
      <c r="BOG66"/>
      <c r="BOH66"/>
      <c r="BOI66"/>
      <c r="BOJ66"/>
      <c r="BOK66"/>
      <c r="BOL66"/>
      <c r="BOM66"/>
      <c r="BON66"/>
      <c r="BOO66"/>
      <c r="BOP66"/>
      <c r="BOQ66"/>
      <c r="BOR66"/>
      <c r="BOS66"/>
      <c r="BOT66"/>
      <c r="BOU66"/>
      <c r="BOV66"/>
      <c r="BOW66"/>
      <c r="BOX66"/>
      <c r="BOY66"/>
      <c r="BOZ66"/>
      <c r="BPA66"/>
      <c r="BPB66"/>
      <c r="BPC66"/>
      <c r="BPD66"/>
      <c r="BPE66"/>
      <c r="BPF66"/>
      <c r="BPG66"/>
      <c r="BPH66"/>
      <c r="BPI66"/>
      <c r="BPJ66"/>
      <c r="BPK66"/>
      <c r="BPL66"/>
      <c r="BPM66"/>
      <c r="BPN66"/>
      <c r="BPO66"/>
      <c r="BPP66"/>
      <c r="BPQ66"/>
      <c r="BPR66"/>
      <c r="BPS66"/>
      <c r="BPT66"/>
      <c r="BPU66"/>
      <c r="BPV66"/>
      <c r="BPW66"/>
      <c r="BPX66"/>
      <c r="BPY66"/>
      <c r="BPZ66"/>
      <c r="BQA66"/>
      <c r="BQB66"/>
      <c r="BQC66"/>
      <c r="BQD66"/>
      <c r="BQE66"/>
      <c r="BQF66"/>
      <c r="BQG66"/>
      <c r="BQH66"/>
      <c r="BQI66"/>
      <c r="BQJ66"/>
      <c r="BQK66"/>
      <c r="BQL66"/>
      <c r="BQM66"/>
      <c r="BQN66"/>
      <c r="BQO66"/>
      <c r="BQP66"/>
      <c r="BQQ66"/>
      <c r="BQR66"/>
      <c r="BQS66"/>
      <c r="BQT66"/>
      <c r="BQU66"/>
      <c r="BQV66"/>
      <c r="BQW66"/>
      <c r="BQX66"/>
      <c r="BQY66"/>
      <c r="BQZ66"/>
      <c r="BRA66"/>
      <c r="BRB66"/>
      <c r="BRC66"/>
      <c r="BRD66"/>
      <c r="BRE66"/>
      <c r="BRF66"/>
      <c r="BRG66"/>
      <c r="BRH66"/>
      <c r="BRI66"/>
      <c r="BRJ66"/>
      <c r="BRK66"/>
      <c r="BRL66"/>
      <c r="BRM66"/>
      <c r="BRN66"/>
      <c r="BRO66"/>
      <c r="BRP66"/>
      <c r="BRQ66"/>
      <c r="BRR66"/>
      <c r="BRS66"/>
      <c r="BRT66"/>
      <c r="BRU66"/>
      <c r="BRV66"/>
      <c r="BRW66"/>
      <c r="BRX66"/>
      <c r="BRY66"/>
      <c r="BRZ66"/>
      <c r="BSA66"/>
      <c r="BSB66"/>
      <c r="BSC66"/>
      <c r="BSD66"/>
      <c r="BSE66"/>
      <c r="BSF66"/>
      <c r="BSG66"/>
      <c r="BSH66"/>
      <c r="BSI66"/>
      <c r="BSJ66"/>
      <c r="BSK66"/>
      <c r="BSL66"/>
      <c r="BSM66"/>
      <c r="BSN66"/>
      <c r="BSO66"/>
      <c r="BSP66"/>
      <c r="BSQ66"/>
      <c r="BSR66"/>
      <c r="BSS66"/>
      <c r="BST66"/>
      <c r="BSU66"/>
      <c r="BSV66"/>
      <c r="BSW66"/>
      <c r="BSX66"/>
      <c r="BSY66"/>
      <c r="BSZ66"/>
      <c r="BTA66"/>
      <c r="BTB66"/>
      <c r="BTC66"/>
      <c r="BTD66"/>
      <c r="BTE66"/>
      <c r="BTF66"/>
      <c r="BTG66"/>
      <c r="BTH66"/>
      <c r="BTI66"/>
      <c r="BTJ66"/>
      <c r="BTK66"/>
      <c r="BTL66"/>
      <c r="BTM66"/>
      <c r="BTN66"/>
      <c r="BTO66"/>
      <c r="BTP66"/>
      <c r="BTQ66"/>
      <c r="BTR66"/>
      <c r="BTS66"/>
      <c r="BTT66"/>
      <c r="BTU66"/>
      <c r="BTV66"/>
      <c r="BTW66"/>
      <c r="BTX66"/>
      <c r="BTY66"/>
      <c r="BTZ66"/>
      <c r="BUA66"/>
      <c r="BUB66"/>
      <c r="BUC66"/>
      <c r="BUD66"/>
      <c r="BUE66"/>
      <c r="BUF66"/>
      <c r="BUG66"/>
      <c r="BUH66"/>
      <c r="BUI66"/>
      <c r="BUJ66"/>
      <c r="BUK66"/>
      <c r="BUL66"/>
      <c r="BUM66"/>
      <c r="BUN66"/>
      <c r="BUO66"/>
      <c r="BUP66"/>
      <c r="BUQ66"/>
      <c r="BUR66"/>
      <c r="BUS66"/>
      <c r="BUT66"/>
      <c r="BUU66"/>
      <c r="BUV66"/>
      <c r="BUW66"/>
      <c r="BUX66"/>
      <c r="BUY66"/>
      <c r="BUZ66"/>
      <c r="BVA66"/>
      <c r="BVB66"/>
      <c r="BVC66"/>
      <c r="BVD66"/>
      <c r="BVE66"/>
      <c r="BVF66"/>
      <c r="BVG66"/>
      <c r="BVH66"/>
      <c r="BVI66"/>
      <c r="BVJ66"/>
      <c r="BVK66"/>
      <c r="BVL66"/>
      <c r="BVM66"/>
      <c r="BVN66"/>
      <c r="BVO66"/>
      <c r="BVP66"/>
      <c r="BVQ66"/>
      <c r="BVR66"/>
      <c r="BVS66"/>
      <c r="BVT66"/>
      <c r="BVU66"/>
      <c r="BVV66"/>
      <c r="BVW66"/>
      <c r="BVX66"/>
      <c r="BVY66"/>
      <c r="BVZ66"/>
      <c r="BWA66"/>
      <c r="BWB66"/>
      <c r="BWC66"/>
      <c r="BWD66"/>
      <c r="BWE66"/>
      <c r="BWF66"/>
      <c r="BWG66"/>
      <c r="BWH66"/>
      <c r="BWI66"/>
      <c r="BWJ66"/>
      <c r="BWK66"/>
      <c r="BWL66"/>
      <c r="BWM66"/>
      <c r="BWN66"/>
      <c r="BWO66"/>
      <c r="BWP66"/>
      <c r="BWQ66"/>
      <c r="BWR66"/>
      <c r="BWS66"/>
      <c r="BWT66"/>
      <c r="BWU66"/>
      <c r="BWV66"/>
      <c r="BWW66"/>
      <c r="BWX66"/>
      <c r="BWY66"/>
      <c r="BWZ66"/>
      <c r="BXA66"/>
      <c r="BXB66"/>
      <c r="BXC66"/>
      <c r="BXD66"/>
      <c r="BXE66"/>
      <c r="BXF66"/>
      <c r="BXG66"/>
      <c r="BXH66"/>
      <c r="BXI66"/>
      <c r="BXJ66"/>
      <c r="BXK66"/>
      <c r="BXL66"/>
      <c r="BXM66"/>
      <c r="BXN66"/>
      <c r="BXO66"/>
      <c r="BXP66"/>
      <c r="BXQ66"/>
      <c r="BXR66"/>
      <c r="BXS66"/>
      <c r="BXT66"/>
      <c r="BXU66"/>
      <c r="BXV66"/>
      <c r="BXW66"/>
      <c r="BXX66"/>
      <c r="BXY66"/>
      <c r="BXZ66"/>
      <c r="BYA66"/>
      <c r="BYB66"/>
      <c r="BYC66"/>
      <c r="BYD66"/>
      <c r="BYE66"/>
      <c r="BYF66"/>
      <c r="BYG66"/>
      <c r="BYH66"/>
      <c r="BYI66"/>
      <c r="BYJ66"/>
      <c r="BYK66"/>
      <c r="BYL66"/>
      <c r="BYM66"/>
      <c r="BYN66"/>
      <c r="BYO66"/>
      <c r="BYP66"/>
      <c r="BYQ66"/>
      <c r="BYR66"/>
      <c r="BYS66"/>
      <c r="BYT66"/>
      <c r="BYU66"/>
      <c r="BYV66"/>
      <c r="BYW66"/>
      <c r="BYX66"/>
      <c r="BYY66"/>
      <c r="BYZ66"/>
      <c r="BZA66"/>
      <c r="BZB66"/>
      <c r="BZC66"/>
      <c r="BZD66"/>
      <c r="BZE66"/>
      <c r="BZF66"/>
      <c r="BZG66"/>
      <c r="BZH66"/>
      <c r="BZI66"/>
      <c r="BZJ66"/>
      <c r="BZK66"/>
      <c r="BZL66"/>
      <c r="BZM66"/>
      <c r="BZN66"/>
      <c r="BZO66"/>
      <c r="BZP66"/>
      <c r="BZQ66"/>
      <c r="BZR66"/>
      <c r="BZS66"/>
      <c r="BZT66"/>
      <c r="BZU66"/>
      <c r="BZV66"/>
      <c r="BZW66"/>
      <c r="BZX66"/>
      <c r="BZY66"/>
      <c r="BZZ66"/>
      <c r="CAA66"/>
      <c r="CAB66"/>
      <c r="CAC66"/>
      <c r="CAD66"/>
      <c r="CAE66"/>
      <c r="CAF66"/>
      <c r="CAG66"/>
      <c r="CAH66"/>
      <c r="CAI66"/>
      <c r="CAJ66"/>
      <c r="CAK66"/>
      <c r="CAL66"/>
      <c r="CAM66"/>
      <c r="CAN66"/>
      <c r="CAO66"/>
      <c r="CAP66"/>
      <c r="CAQ66"/>
      <c r="CAR66"/>
      <c r="CAS66"/>
      <c r="CAT66"/>
      <c r="CAU66"/>
      <c r="CAV66"/>
      <c r="CAW66"/>
      <c r="CAX66"/>
      <c r="CAY66"/>
      <c r="CAZ66"/>
      <c r="CBA66"/>
      <c r="CBB66"/>
      <c r="CBC66"/>
      <c r="CBD66"/>
      <c r="CBE66"/>
      <c r="CBF66"/>
      <c r="CBG66"/>
      <c r="CBH66"/>
      <c r="CBI66"/>
      <c r="CBJ66"/>
      <c r="CBK66"/>
      <c r="CBL66"/>
      <c r="CBM66"/>
      <c r="CBN66"/>
      <c r="CBO66"/>
      <c r="CBP66"/>
      <c r="CBQ66"/>
      <c r="CBR66"/>
      <c r="CBS66"/>
      <c r="CBT66"/>
      <c r="CBU66"/>
      <c r="CBV66"/>
      <c r="CBW66"/>
      <c r="CBX66"/>
      <c r="CBY66"/>
      <c r="CBZ66"/>
      <c r="CCA66"/>
      <c r="CCB66"/>
      <c r="CCC66"/>
      <c r="CCD66"/>
      <c r="CCE66"/>
      <c r="CCF66"/>
      <c r="CCG66"/>
      <c r="CCH66"/>
      <c r="CCI66"/>
      <c r="CCJ66"/>
      <c r="CCK66"/>
      <c r="CCL66"/>
      <c r="CCM66"/>
      <c r="CCN66"/>
      <c r="CCO66"/>
      <c r="CCP66"/>
      <c r="CCQ66"/>
      <c r="CCR66"/>
      <c r="CCS66"/>
      <c r="CCT66"/>
      <c r="CCU66"/>
      <c r="CCV66"/>
      <c r="CCW66"/>
      <c r="CCX66"/>
      <c r="CCY66"/>
      <c r="CCZ66"/>
      <c r="CDA66"/>
      <c r="CDB66"/>
      <c r="CDC66"/>
      <c r="CDD66"/>
      <c r="CDE66"/>
      <c r="CDF66"/>
      <c r="CDG66"/>
      <c r="CDH66"/>
      <c r="CDI66"/>
      <c r="CDJ66"/>
      <c r="CDK66"/>
      <c r="CDL66"/>
      <c r="CDM66"/>
      <c r="CDN66"/>
      <c r="CDO66"/>
      <c r="CDP66"/>
      <c r="CDQ66"/>
      <c r="CDR66"/>
      <c r="CDS66"/>
      <c r="CDT66"/>
      <c r="CDU66"/>
      <c r="CDV66"/>
      <c r="CDW66"/>
      <c r="CDX66"/>
      <c r="CDY66"/>
      <c r="CDZ66"/>
      <c r="CEA66"/>
      <c r="CEB66"/>
      <c r="CEC66"/>
      <c r="CED66"/>
      <c r="CEE66"/>
      <c r="CEF66"/>
      <c r="CEG66"/>
      <c r="CEH66"/>
      <c r="CEI66"/>
      <c r="CEJ66"/>
      <c r="CEK66"/>
      <c r="CEL66"/>
      <c r="CEM66"/>
      <c r="CEN66"/>
      <c r="CEO66"/>
      <c r="CEP66"/>
      <c r="CEQ66"/>
      <c r="CER66"/>
      <c r="CES66"/>
      <c r="CET66"/>
      <c r="CEU66"/>
      <c r="CEV66"/>
      <c r="CEW66"/>
      <c r="CEX66"/>
      <c r="CEY66"/>
      <c r="CEZ66"/>
      <c r="CFA66"/>
      <c r="CFB66"/>
      <c r="CFC66"/>
      <c r="CFD66"/>
      <c r="CFE66"/>
      <c r="CFF66"/>
      <c r="CFG66"/>
      <c r="CFH66"/>
      <c r="CFI66"/>
      <c r="CFJ66"/>
      <c r="CFK66"/>
      <c r="CFL66"/>
      <c r="CFM66"/>
      <c r="CFN66"/>
      <c r="CFO66"/>
      <c r="CFP66"/>
      <c r="CFQ66"/>
      <c r="CFR66"/>
      <c r="CFS66"/>
      <c r="CFT66"/>
      <c r="CFU66"/>
      <c r="CFV66"/>
      <c r="CFW66"/>
      <c r="CFX66"/>
      <c r="CFY66"/>
      <c r="CFZ66"/>
      <c r="CGA66"/>
      <c r="CGB66"/>
      <c r="CGC66"/>
      <c r="CGD66"/>
      <c r="CGE66"/>
      <c r="CGF66"/>
      <c r="CGG66"/>
      <c r="CGH66"/>
      <c r="CGI66"/>
      <c r="CGJ66"/>
      <c r="CGK66"/>
      <c r="CGL66"/>
      <c r="CGM66"/>
      <c r="CGN66"/>
      <c r="CGO66"/>
      <c r="CGP66"/>
      <c r="CGQ66"/>
      <c r="CGR66"/>
      <c r="CGS66"/>
      <c r="CGT66"/>
      <c r="CGU66"/>
      <c r="CGV66"/>
      <c r="CGW66"/>
      <c r="CGX66"/>
      <c r="CGY66"/>
      <c r="CGZ66"/>
      <c r="CHA66"/>
      <c r="CHB66"/>
      <c r="CHC66"/>
      <c r="CHD66"/>
      <c r="CHE66"/>
      <c r="CHF66"/>
      <c r="CHG66"/>
      <c r="CHH66"/>
      <c r="CHI66"/>
      <c r="CHJ66"/>
      <c r="CHK66"/>
      <c r="CHL66"/>
      <c r="CHM66"/>
      <c r="CHN66"/>
      <c r="CHO66"/>
      <c r="CHP66"/>
      <c r="CHQ66"/>
      <c r="CHR66"/>
      <c r="CHS66"/>
      <c r="CHT66"/>
      <c r="CHU66"/>
      <c r="CHV66"/>
      <c r="CHW66"/>
      <c r="CHX66"/>
      <c r="CHY66"/>
      <c r="CHZ66"/>
      <c r="CIA66"/>
      <c r="CIB66"/>
      <c r="CIC66"/>
      <c r="CID66"/>
      <c r="CIE66"/>
      <c r="CIF66"/>
      <c r="CIG66"/>
      <c r="CIH66"/>
      <c r="CII66"/>
      <c r="CIJ66"/>
      <c r="CIK66"/>
      <c r="CIL66"/>
      <c r="CIM66"/>
      <c r="CIN66"/>
      <c r="CIO66"/>
      <c r="CIP66"/>
      <c r="CIQ66"/>
      <c r="CIR66"/>
      <c r="CIS66"/>
      <c r="CIT66"/>
      <c r="CIU66"/>
      <c r="CIV66"/>
      <c r="CIW66"/>
      <c r="CIX66"/>
      <c r="CIY66"/>
      <c r="CIZ66"/>
      <c r="CJA66"/>
      <c r="CJB66"/>
      <c r="CJC66"/>
      <c r="CJD66"/>
      <c r="CJE66"/>
      <c r="CJF66"/>
      <c r="CJG66"/>
      <c r="CJH66"/>
      <c r="CJI66"/>
      <c r="CJJ66"/>
      <c r="CJK66"/>
      <c r="CJL66"/>
      <c r="CJM66"/>
      <c r="CJN66"/>
      <c r="CJO66"/>
      <c r="CJP66"/>
      <c r="CJQ66"/>
      <c r="CJR66"/>
      <c r="CJS66"/>
      <c r="CJT66"/>
      <c r="CJU66"/>
      <c r="CJV66"/>
      <c r="CJW66"/>
      <c r="CJX66"/>
      <c r="CJY66"/>
      <c r="CJZ66"/>
      <c r="CKA66"/>
      <c r="CKB66"/>
      <c r="CKC66"/>
      <c r="CKD66"/>
      <c r="CKE66"/>
      <c r="CKF66"/>
      <c r="CKG66"/>
      <c r="CKH66"/>
      <c r="CKI66"/>
      <c r="CKJ66"/>
      <c r="CKK66"/>
      <c r="CKL66"/>
      <c r="CKM66"/>
      <c r="CKN66"/>
      <c r="CKO66"/>
      <c r="CKP66"/>
      <c r="CKQ66"/>
      <c r="CKR66"/>
      <c r="CKS66"/>
      <c r="CKT66"/>
      <c r="CKU66"/>
      <c r="CKV66"/>
      <c r="CKW66"/>
      <c r="CKX66"/>
      <c r="CKY66"/>
      <c r="CKZ66"/>
      <c r="CLA66"/>
      <c r="CLB66"/>
      <c r="CLC66"/>
      <c r="CLD66"/>
      <c r="CLE66"/>
      <c r="CLF66"/>
      <c r="CLG66"/>
      <c r="CLH66"/>
      <c r="CLI66"/>
      <c r="CLJ66"/>
      <c r="CLK66"/>
      <c r="CLL66"/>
      <c r="CLM66"/>
      <c r="CLN66"/>
      <c r="CLO66"/>
      <c r="CLP66"/>
      <c r="CLQ66"/>
      <c r="CLR66"/>
      <c r="CLS66"/>
      <c r="CLT66"/>
      <c r="CLU66"/>
      <c r="CLV66"/>
      <c r="CLW66"/>
      <c r="CLX66"/>
      <c r="CLY66"/>
      <c r="CLZ66"/>
      <c r="CMA66"/>
      <c r="CMB66"/>
      <c r="CMC66"/>
      <c r="CMD66"/>
      <c r="CME66"/>
      <c r="CMF66"/>
      <c r="CMG66"/>
      <c r="CMH66"/>
      <c r="CMI66"/>
      <c r="CMJ66"/>
      <c r="CMK66"/>
      <c r="CML66"/>
      <c r="CMM66"/>
      <c r="CMN66"/>
      <c r="CMO66"/>
      <c r="CMP66"/>
      <c r="CMQ66"/>
      <c r="CMR66"/>
      <c r="CMS66"/>
      <c r="CMT66"/>
      <c r="CMU66"/>
      <c r="CMV66"/>
      <c r="CMW66"/>
      <c r="CMX66"/>
      <c r="CMY66"/>
      <c r="CMZ66"/>
      <c r="CNA66"/>
      <c r="CNB66"/>
      <c r="CNC66"/>
      <c r="CND66"/>
      <c r="CNE66"/>
      <c r="CNF66"/>
      <c r="CNG66"/>
      <c r="CNH66"/>
      <c r="CNI66"/>
      <c r="CNJ66"/>
      <c r="CNK66"/>
      <c r="CNL66"/>
      <c r="CNM66"/>
      <c r="CNN66"/>
      <c r="CNO66"/>
      <c r="CNP66"/>
      <c r="CNQ66"/>
      <c r="CNR66"/>
      <c r="CNS66"/>
      <c r="CNT66"/>
      <c r="CNU66"/>
      <c r="CNV66"/>
      <c r="CNW66"/>
      <c r="CNX66"/>
      <c r="CNY66"/>
      <c r="CNZ66"/>
      <c r="COA66"/>
      <c r="COB66"/>
      <c r="COC66"/>
      <c r="COD66"/>
      <c r="COE66"/>
      <c r="COF66"/>
      <c r="COG66"/>
      <c r="COH66"/>
      <c r="COI66"/>
      <c r="COJ66"/>
      <c r="COK66"/>
      <c r="COL66"/>
      <c r="COM66"/>
      <c r="CON66"/>
      <c r="COO66"/>
      <c r="COP66"/>
      <c r="COQ66"/>
      <c r="COR66"/>
      <c r="COS66"/>
      <c r="COT66"/>
      <c r="COU66"/>
      <c r="COV66"/>
      <c r="COW66"/>
      <c r="COX66"/>
      <c r="COY66"/>
      <c r="COZ66"/>
      <c r="CPA66"/>
      <c r="CPB66"/>
      <c r="CPC66"/>
      <c r="CPD66"/>
      <c r="CPE66"/>
      <c r="CPF66"/>
      <c r="CPG66"/>
      <c r="CPH66"/>
      <c r="CPI66"/>
      <c r="CPJ66"/>
      <c r="CPK66"/>
      <c r="CPL66"/>
      <c r="CPM66"/>
      <c r="CPN66"/>
      <c r="CPO66"/>
      <c r="CPP66"/>
      <c r="CPQ66"/>
      <c r="CPR66"/>
      <c r="CPS66"/>
      <c r="CPT66"/>
      <c r="CPU66"/>
      <c r="CPV66"/>
      <c r="CPW66"/>
      <c r="CPX66"/>
      <c r="CPY66"/>
      <c r="CPZ66"/>
      <c r="CQA66"/>
      <c r="CQB66"/>
      <c r="CQC66"/>
      <c r="CQD66"/>
      <c r="CQE66"/>
      <c r="CQF66"/>
      <c r="CQG66"/>
      <c r="CQH66"/>
      <c r="CQI66"/>
      <c r="CQJ66"/>
      <c r="CQK66"/>
      <c r="CQL66"/>
      <c r="CQM66"/>
      <c r="CQN66"/>
      <c r="CQO66"/>
      <c r="CQP66"/>
      <c r="CQQ66"/>
      <c r="CQR66"/>
      <c r="CQS66"/>
      <c r="CQT66"/>
      <c r="CQU66"/>
      <c r="CQV66"/>
      <c r="CQW66"/>
      <c r="CQX66"/>
      <c r="CQY66"/>
      <c r="CQZ66"/>
      <c r="CRA66"/>
      <c r="CRB66"/>
      <c r="CRC66"/>
      <c r="CRD66"/>
      <c r="CRE66"/>
      <c r="CRF66"/>
      <c r="CRG66"/>
      <c r="CRH66"/>
      <c r="CRI66"/>
      <c r="CRJ66"/>
      <c r="CRK66"/>
      <c r="CRL66"/>
      <c r="CRM66"/>
      <c r="CRN66"/>
      <c r="CRO66"/>
      <c r="CRP66"/>
      <c r="CRQ66"/>
      <c r="CRR66"/>
      <c r="CRS66"/>
      <c r="CRT66"/>
      <c r="CRU66"/>
      <c r="CRV66"/>
      <c r="CRW66"/>
      <c r="CRX66"/>
      <c r="CRY66"/>
      <c r="CRZ66"/>
      <c r="CSA66"/>
      <c r="CSB66"/>
      <c r="CSC66"/>
      <c r="CSD66"/>
      <c r="CSE66"/>
      <c r="CSF66"/>
      <c r="CSG66"/>
      <c r="CSH66"/>
      <c r="CSI66"/>
      <c r="CSJ66"/>
      <c r="CSK66"/>
      <c r="CSL66"/>
      <c r="CSM66"/>
      <c r="CSN66"/>
      <c r="CSO66"/>
      <c r="CSP66"/>
      <c r="CSQ66"/>
      <c r="CSR66"/>
      <c r="CSS66"/>
      <c r="CST66"/>
      <c r="CSU66"/>
      <c r="CSV66"/>
      <c r="CSW66"/>
      <c r="CSX66"/>
      <c r="CSY66"/>
      <c r="CSZ66"/>
      <c r="CTA66"/>
      <c r="CTB66"/>
      <c r="CTC66"/>
      <c r="CTD66"/>
      <c r="CTE66"/>
      <c r="CTF66"/>
      <c r="CTG66"/>
      <c r="CTH66"/>
      <c r="CTI66"/>
      <c r="CTJ66"/>
      <c r="CTK66"/>
      <c r="CTL66"/>
      <c r="CTM66"/>
      <c r="CTN66"/>
      <c r="CTO66"/>
      <c r="CTP66"/>
      <c r="CTQ66"/>
      <c r="CTR66"/>
      <c r="CTS66"/>
      <c r="CTT66"/>
      <c r="CTU66"/>
      <c r="CTV66"/>
      <c r="CTW66"/>
      <c r="CTX66"/>
      <c r="CTY66"/>
      <c r="CTZ66"/>
      <c r="CUA66"/>
      <c r="CUB66"/>
      <c r="CUC66"/>
      <c r="CUD66"/>
      <c r="CUE66"/>
      <c r="CUF66"/>
      <c r="CUG66"/>
      <c r="CUH66"/>
      <c r="CUI66"/>
      <c r="CUJ66"/>
      <c r="CUK66"/>
      <c r="CUL66"/>
      <c r="CUM66"/>
      <c r="CUN66"/>
      <c r="CUO66"/>
      <c r="CUP66"/>
      <c r="CUQ66"/>
      <c r="CUR66"/>
      <c r="CUS66"/>
      <c r="CUT66"/>
      <c r="CUU66"/>
      <c r="CUV66"/>
      <c r="CUW66"/>
      <c r="CUX66"/>
      <c r="CUY66"/>
      <c r="CUZ66"/>
      <c r="CVA66"/>
      <c r="CVB66"/>
      <c r="CVC66"/>
      <c r="CVD66"/>
      <c r="CVE66"/>
      <c r="CVF66"/>
      <c r="CVG66"/>
      <c r="CVH66"/>
      <c r="CVI66"/>
      <c r="CVJ66"/>
      <c r="CVK66"/>
      <c r="CVL66"/>
      <c r="CVM66"/>
      <c r="CVN66"/>
      <c r="CVO66"/>
      <c r="CVP66"/>
      <c r="CVQ66"/>
      <c r="CVR66"/>
      <c r="CVS66"/>
      <c r="CVT66"/>
      <c r="CVU66"/>
      <c r="CVV66"/>
      <c r="CVW66"/>
      <c r="CVX66"/>
      <c r="CVY66"/>
      <c r="CVZ66"/>
      <c r="CWA66"/>
      <c r="CWB66"/>
      <c r="CWC66"/>
      <c r="CWD66"/>
      <c r="CWE66"/>
      <c r="CWF66"/>
      <c r="CWG66"/>
      <c r="CWH66"/>
      <c r="CWI66"/>
      <c r="CWJ66"/>
      <c r="CWK66"/>
      <c r="CWL66"/>
      <c r="CWM66"/>
      <c r="CWN66"/>
      <c r="CWO66"/>
      <c r="CWP66"/>
      <c r="CWQ66"/>
      <c r="CWR66"/>
      <c r="CWS66"/>
      <c r="CWT66"/>
      <c r="CWU66"/>
      <c r="CWV66"/>
      <c r="CWW66"/>
      <c r="CWX66"/>
      <c r="CWY66"/>
      <c r="CWZ66"/>
      <c r="CXA66"/>
      <c r="CXB66"/>
      <c r="CXC66"/>
      <c r="CXD66"/>
      <c r="CXE66"/>
      <c r="CXF66"/>
      <c r="CXG66"/>
      <c r="CXH66"/>
      <c r="CXI66"/>
      <c r="CXJ66"/>
      <c r="CXK66"/>
      <c r="CXL66"/>
      <c r="CXM66"/>
      <c r="CXN66"/>
      <c r="CXO66"/>
      <c r="CXP66"/>
      <c r="CXQ66"/>
      <c r="CXR66"/>
      <c r="CXS66"/>
      <c r="CXT66"/>
      <c r="CXU66"/>
      <c r="CXV66"/>
      <c r="CXW66"/>
      <c r="CXX66"/>
      <c r="CXY66"/>
      <c r="CXZ66"/>
      <c r="CYA66"/>
      <c r="CYB66"/>
      <c r="CYC66"/>
      <c r="CYD66"/>
      <c r="CYE66"/>
      <c r="CYF66"/>
      <c r="CYG66"/>
      <c r="CYH66"/>
      <c r="CYI66"/>
      <c r="CYJ66"/>
      <c r="CYK66"/>
      <c r="CYL66"/>
      <c r="CYM66"/>
      <c r="CYN66"/>
      <c r="CYO66"/>
      <c r="CYP66"/>
      <c r="CYQ66"/>
      <c r="CYR66"/>
      <c r="CYS66"/>
      <c r="CYT66"/>
      <c r="CYU66"/>
      <c r="CYV66"/>
      <c r="CYW66"/>
      <c r="CYX66"/>
      <c r="CYY66"/>
      <c r="CYZ66"/>
      <c r="CZA66"/>
      <c r="CZB66"/>
      <c r="CZC66"/>
      <c r="CZD66"/>
      <c r="CZE66"/>
      <c r="CZF66"/>
      <c r="CZG66"/>
      <c r="CZH66"/>
      <c r="CZI66"/>
      <c r="CZJ66"/>
      <c r="CZK66"/>
      <c r="CZL66"/>
      <c r="CZM66"/>
      <c r="CZN66"/>
      <c r="CZO66"/>
      <c r="CZP66"/>
      <c r="CZQ66"/>
      <c r="CZR66"/>
      <c r="CZS66"/>
      <c r="CZT66"/>
      <c r="CZU66"/>
      <c r="CZV66"/>
      <c r="CZW66"/>
      <c r="CZX66"/>
      <c r="CZY66"/>
      <c r="CZZ66"/>
      <c r="DAA66"/>
      <c r="DAB66"/>
      <c r="DAC66"/>
      <c r="DAD66"/>
      <c r="DAE66"/>
      <c r="DAF66"/>
      <c r="DAG66"/>
      <c r="DAH66"/>
      <c r="DAI66"/>
      <c r="DAJ66"/>
      <c r="DAK66"/>
      <c r="DAL66"/>
      <c r="DAM66"/>
      <c r="DAN66"/>
      <c r="DAO66"/>
      <c r="DAP66"/>
      <c r="DAQ66"/>
      <c r="DAR66"/>
      <c r="DAS66"/>
      <c r="DAT66"/>
      <c r="DAU66"/>
      <c r="DAV66"/>
      <c r="DAW66"/>
      <c r="DAX66"/>
      <c r="DAY66"/>
      <c r="DAZ66"/>
      <c r="DBA66"/>
      <c r="DBB66"/>
      <c r="DBC66"/>
      <c r="DBD66"/>
      <c r="DBE66"/>
      <c r="DBF66"/>
      <c r="DBG66"/>
      <c r="DBH66"/>
      <c r="DBI66"/>
      <c r="DBJ66"/>
      <c r="DBK66"/>
      <c r="DBL66"/>
      <c r="DBM66"/>
      <c r="DBN66"/>
      <c r="DBO66"/>
      <c r="DBP66"/>
      <c r="DBQ66"/>
      <c r="DBR66"/>
      <c r="DBS66"/>
      <c r="DBT66"/>
      <c r="DBU66"/>
      <c r="DBV66"/>
      <c r="DBW66"/>
      <c r="DBX66"/>
      <c r="DBY66"/>
      <c r="DBZ66"/>
      <c r="DCA66"/>
      <c r="DCB66"/>
      <c r="DCC66"/>
      <c r="DCD66"/>
      <c r="DCE66"/>
      <c r="DCF66"/>
      <c r="DCG66"/>
      <c r="DCH66"/>
      <c r="DCI66"/>
      <c r="DCJ66"/>
      <c r="DCK66"/>
      <c r="DCL66"/>
      <c r="DCM66"/>
      <c r="DCN66"/>
      <c r="DCO66"/>
      <c r="DCP66"/>
      <c r="DCQ66"/>
      <c r="DCR66"/>
      <c r="DCS66"/>
      <c r="DCT66"/>
      <c r="DCU66"/>
      <c r="DCV66"/>
      <c r="DCW66"/>
      <c r="DCX66"/>
      <c r="DCY66"/>
      <c r="DCZ66"/>
      <c r="DDA66"/>
      <c r="DDB66"/>
      <c r="DDC66"/>
      <c r="DDD66"/>
      <c r="DDE66"/>
      <c r="DDF66"/>
      <c r="DDG66"/>
      <c r="DDH66"/>
      <c r="DDI66"/>
      <c r="DDJ66"/>
      <c r="DDK66"/>
      <c r="DDL66"/>
      <c r="DDM66"/>
      <c r="DDN66"/>
      <c r="DDO66"/>
      <c r="DDP66"/>
      <c r="DDQ66"/>
      <c r="DDR66"/>
      <c r="DDS66"/>
      <c r="DDT66"/>
      <c r="DDU66"/>
      <c r="DDV66"/>
      <c r="DDW66"/>
      <c r="DDX66"/>
      <c r="DDY66"/>
      <c r="DDZ66"/>
      <c r="DEA66"/>
      <c r="DEB66"/>
      <c r="DEC66"/>
      <c r="DED66"/>
      <c r="DEE66"/>
      <c r="DEF66"/>
      <c r="DEG66"/>
      <c r="DEH66"/>
      <c r="DEI66"/>
      <c r="DEJ66"/>
      <c r="DEK66"/>
      <c r="DEL66"/>
      <c r="DEM66"/>
      <c r="DEN66"/>
      <c r="DEO66"/>
      <c r="DEP66"/>
      <c r="DEQ66"/>
      <c r="DER66"/>
      <c r="DES66"/>
      <c r="DET66"/>
      <c r="DEU66"/>
      <c r="DEV66"/>
      <c r="DEW66"/>
      <c r="DEX66"/>
      <c r="DEY66"/>
      <c r="DEZ66"/>
      <c r="DFA66"/>
      <c r="DFB66"/>
      <c r="DFC66"/>
      <c r="DFD66"/>
      <c r="DFE66"/>
      <c r="DFF66"/>
      <c r="DFG66"/>
      <c r="DFH66"/>
      <c r="DFI66"/>
      <c r="DFJ66"/>
      <c r="DFK66"/>
      <c r="DFL66"/>
      <c r="DFM66"/>
      <c r="DFN66"/>
      <c r="DFO66"/>
      <c r="DFP66"/>
      <c r="DFQ66"/>
      <c r="DFR66"/>
      <c r="DFS66"/>
      <c r="DFT66"/>
      <c r="DFU66"/>
      <c r="DFV66"/>
      <c r="DFW66"/>
      <c r="DFX66"/>
      <c r="DFY66"/>
      <c r="DFZ66"/>
      <c r="DGA66"/>
      <c r="DGB66"/>
      <c r="DGC66"/>
      <c r="DGD66"/>
      <c r="DGE66"/>
      <c r="DGF66"/>
      <c r="DGG66"/>
      <c r="DGH66"/>
      <c r="DGI66"/>
      <c r="DGJ66"/>
      <c r="DGK66"/>
      <c r="DGL66"/>
      <c r="DGM66"/>
      <c r="DGN66"/>
      <c r="DGO66"/>
      <c r="DGP66"/>
      <c r="DGQ66"/>
      <c r="DGR66"/>
      <c r="DGS66"/>
      <c r="DGT66"/>
      <c r="DGU66"/>
      <c r="DGV66"/>
      <c r="DGW66"/>
      <c r="DGX66"/>
      <c r="DGY66"/>
      <c r="DGZ66"/>
      <c r="DHA66"/>
      <c r="DHB66"/>
      <c r="DHC66"/>
      <c r="DHD66"/>
      <c r="DHE66"/>
      <c r="DHF66"/>
      <c r="DHG66"/>
      <c r="DHH66"/>
      <c r="DHI66"/>
      <c r="DHJ66"/>
      <c r="DHK66"/>
      <c r="DHL66"/>
      <c r="DHM66"/>
      <c r="DHN66"/>
      <c r="DHO66"/>
      <c r="DHP66"/>
      <c r="DHQ66"/>
      <c r="DHR66"/>
      <c r="DHS66"/>
      <c r="DHT66"/>
      <c r="DHU66"/>
      <c r="DHV66"/>
      <c r="DHW66"/>
      <c r="DHX66"/>
      <c r="DHY66"/>
      <c r="DHZ66"/>
      <c r="DIA66"/>
      <c r="DIB66"/>
      <c r="DIC66"/>
      <c r="DID66"/>
      <c r="DIE66"/>
      <c r="DIF66"/>
      <c r="DIG66"/>
      <c r="DIH66"/>
      <c r="DII66"/>
      <c r="DIJ66"/>
      <c r="DIK66"/>
      <c r="DIL66"/>
      <c r="DIM66"/>
      <c r="DIN66"/>
      <c r="DIO66"/>
      <c r="DIP66"/>
      <c r="DIQ66"/>
      <c r="DIR66"/>
      <c r="DIS66"/>
      <c r="DIT66"/>
      <c r="DIU66"/>
      <c r="DIV66"/>
      <c r="DIW66"/>
      <c r="DIX66"/>
      <c r="DIY66"/>
      <c r="DIZ66"/>
      <c r="DJA66"/>
      <c r="DJB66"/>
      <c r="DJC66"/>
      <c r="DJD66"/>
      <c r="DJE66"/>
      <c r="DJF66"/>
      <c r="DJG66"/>
      <c r="DJH66"/>
      <c r="DJI66"/>
      <c r="DJJ66"/>
      <c r="DJK66"/>
      <c r="DJL66"/>
      <c r="DJM66"/>
      <c r="DJN66"/>
      <c r="DJO66"/>
      <c r="DJP66"/>
      <c r="DJQ66"/>
      <c r="DJR66"/>
      <c r="DJS66"/>
      <c r="DJT66"/>
      <c r="DJU66"/>
      <c r="DJV66"/>
      <c r="DJW66"/>
      <c r="DJX66"/>
      <c r="DJY66"/>
      <c r="DJZ66"/>
      <c r="DKA66"/>
      <c r="DKB66"/>
      <c r="DKC66"/>
      <c r="DKD66"/>
      <c r="DKE66"/>
      <c r="DKF66"/>
      <c r="DKG66"/>
      <c r="DKH66"/>
      <c r="DKI66"/>
      <c r="DKJ66"/>
      <c r="DKK66"/>
      <c r="DKL66"/>
      <c r="DKM66"/>
      <c r="DKN66"/>
      <c r="DKO66"/>
      <c r="DKP66"/>
      <c r="DKQ66"/>
      <c r="DKR66"/>
      <c r="DKS66"/>
      <c r="DKT66"/>
      <c r="DKU66"/>
      <c r="DKV66"/>
      <c r="DKW66"/>
      <c r="DKX66"/>
      <c r="DKY66"/>
      <c r="DKZ66"/>
      <c r="DLA66"/>
      <c r="DLB66"/>
      <c r="DLC66"/>
      <c r="DLD66"/>
      <c r="DLE66"/>
      <c r="DLF66"/>
      <c r="DLG66"/>
      <c r="DLH66"/>
      <c r="DLI66"/>
      <c r="DLJ66"/>
      <c r="DLK66"/>
      <c r="DLL66"/>
      <c r="DLM66"/>
      <c r="DLN66"/>
      <c r="DLO66"/>
      <c r="DLP66"/>
      <c r="DLQ66"/>
      <c r="DLR66"/>
      <c r="DLS66"/>
      <c r="DLT66"/>
      <c r="DLU66"/>
      <c r="DLV66"/>
      <c r="DLW66"/>
      <c r="DLX66"/>
      <c r="DLY66"/>
      <c r="DLZ66"/>
      <c r="DMA66"/>
      <c r="DMB66"/>
      <c r="DMC66"/>
      <c r="DMD66"/>
      <c r="DME66"/>
      <c r="DMF66"/>
      <c r="DMG66"/>
      <c r="DMH66"/>
      <c r="DMI66"/>
      <c r="DMJ66"/>
      <c r="DMK66"/>
      <c r="DML66"/>
      <c r="DMM66"/>
      <c r="DMN66"/>
      <c r="DMO66"/>
      <c r="DMP66"/>
      <c r="DMQ66"/>
      <c r="DMR66"/>
      <c r="DMS66"/>
      <c r="DMT66"/>
      <c r="DMU66"/>
      <c r="DMV66"/>
      <c r="DMW66"/>
      <c r="DMX66"/>
      <c r="DMY66"/>
      <c r="DMZ66"/>
      <c r="DNA66"/>
      <c r="DNB66"/>
      <c r="DNC66"/>
      <c r="DND66"/>
      <c r="DNE66"/>
      <c r="DNF66"/>
      <c r="DNG66"/>
      <c r="DNH66"/>
      <c r="DNI66"/>
      <c r="DNJ66"/>
      <c r="DNK66"/>
      <c r="DNL66"/>
      <c r="DNM66"/>
      <c r="DNN66"/>
      <c r="DNO66"/>
      <c r="DNP66"/>
      <c r="DNQ66"/>
      <c r="DNR66"/>
      <c r="DNS66"/>
      <c r="DNT66"/>
      <c r="DNU66"/>
      <c r="DNV66"/>
      <c r="DNW66"/>
      <c r="DNX66"/>
      <c r="DNY66"/>
      <c r="DNZ66"/>
      <c r="DOA66"/>
      <c r="DOB66"/>
      <c r="DOC66"/>
      <c r="DOD66"/>
      <c r="DOE66"/>
      <c r="DOF66"/>
      <c r="DOG66"/>
      <c r="DOH66"/>
      <c r="DOI66"/>
      <c r="DOJ66"/>
      <c r="DOK66"/>
      <c r="DOL66"/>
      <c r="DOM66"/>
      <c r="DON66"/>
      <c r="DOO66"/>
      <c r="DOP66"/>
      <c r="DOQ66"/>
      <c r="DOR66"/>
      <c r="DOS66"/>
      <c r="DOT66"/>
      <c r="DOU66"/>
      <c r="DOV66"/>
      <c r="DOW66"/>
      <c r="DOX66"/>
      <c r="DOY66"/>
      <c r="DOZ66"/>
      <c r="DPA66"/>
      <c r="DPB66"/>
      <c r="DPC66"/>
      <c r="DPD66"/>
      <c r="DPE66"/>
      <c r="DPF66"/>
      <c r="DPG66"/>
      <c r="DPH66"/>
      <c r="DPI66"/>
      <c r="DPJ66"/>
      <c r="DPK66"/>
      <c r="DPL66"/>
      <c r="DPM66"/>
      <c r="DPN66"/>
      <c r="DPO66"/>
      <c r="DPP66"/>
      <c r="DPQ66"/>
      <c r="DPR66"/>
      <c r="DPS66"/>
      <c r="DPT66"/>
      <c r="DPU66"/>
      <c r="DPV66"/>
      <c r="DPW66"/>
      <c r="DPX66"/>
      <c r="DPY66"/>
      <c r="DPZ66"/>
      <c r="DQA66"/>
      <c r="DQB66"/>
      <c r="DQC66"/>
      <c r="DQD66"/>
      <c r="DQE66"/>
      <c r="DQF66"/>
      <c r="DQG66"/>
      <c r="DQH66"/>
      <c r="DQI66"/>
      <c r="DQJ66"/>
      <c r="DQK66"/>
      <c r="DQL66"/>
      <c r="DQM66"/>
      <c r="DQN66"/>
      <c r="DQO66"/>
      <c r="DQP66"/>
      <c r="DQQ66"/>
      <c r="DQR66"/>
      <c r="DQS66"/>
      <c r="DQT66"/>
      <c r="DQU66"/>
      <c r="DQV66"/>
      <c r="DQW66"/>
      <c r="DQX66"/>
      <c r="DQY66"/>
      <c r="DQZ66"/>
      <c r="DRA66"/>
      <c r="DRB66"/>
      <c r="DRC66"/>
      <c r="DRD66"/>
      <c r="DRE66"/>
      <c r="DRF66"/>
      <c r="DRG66"/>
      <c r="DRH66"/>
      <c r="DRI66"/>
      <c r="DRJ66"/>
      <c r="DRK66"/>
      <c r="DRL66"/>
      <c r="DRM66"/>
      <c r="DRN66"/>
      <c r="DRO66"/>
      <c r="DRP66"/>
      <c r="DRQ66"/>
      <c r="DRR66"/>
      <c r="DRS66"/>
      <c r="DRT66"/>
      <c r="DRU66"/>
      <c r="DRV66"/>
      <c r="DRW66"/>
      <c r="DRX66"/>
      <c r="DRY66"/>
      <c r="DRZ66"/>
      <c r="DSA66"/>
      <c r="DSB66"/>
      <c r="DSC66"/>
      <c r="DSD66"/>
      <c r="DSE66"/>
      <c r="DSF66"/>
      <c r="DSG66"/>
      <c r="DSH66"/>
      <c r="DSI66"/>
      <c r="DSJ66"/>
      <c r="DSK66"/>
      <c r="DSL66"/>
      <c r="DSM66"/>
      <c r="DSN66"/>
      <c r="DSO66"/>
      <c r="DSP66"/>
      <c r="DSQ66"/>
      <c r="DSR66"/>
      <c r="DSS66"/>
      <c r="DST66"/>
      <c r="DSU66"/>
      <c r="DSV66"/>
      <c r="DSW66"/>
      <c r="DSX66"/>
      <c r="DSY66"/>
      <c r="DSZ66"/>
      <c r="DTA66"/>
      <c r="DTB66"/>
      <c r="DTC66"/>
      <c r="DTD66"/>
      <c r="DTE66"/>
      <c r="DTF66"/>
      <c r="DTG66"/>
      <c r="DTH66"/>
      <c r="DTI66"/>
      <c r="DTJ66"/>
      <c r="DTK66"/>
      <c r="DTL66"/>
      <c r="DTM66"/>
      <c r="DTN66"/>
      <c r="DTO66"/>
      <c r="DTP66"/>
      <c r="DTQ66"/>
      <c r="DTR66"/>
      <c r="DTS66"/>
      <c r="DTT66"/>
      <c r="DTU66"/>
      <c r="DTV66"/>
      <c r="DTW66"/>
      <c r="DTX66"/>
      <c r="DTY66"/>
      <c r="DTZ66"/>
      <c r="DUA66"/>
      <c r="DUB66"/>
      <c r="DUC66"/>
      <c r="DUD66"/>
      <c r="DUE66"/>
      <c r="DUF66"/>
      <c r="DUG66"/>
      <c r="DUH66"/>
      <c r="DUI66"/>
      <c r="DUJ66"/>
      <c r="DUK66"/>
      <c r="DUL66"/>
      <c r="DUM66"/>
      <c r="DUN66"/>
      <c r="DUO66"/>
      <c r="DUP66"/>
      <c r="DUQ66"/>
      <c r="DUR66"/>
      <c r="DUS66"/>
      <c r="DUT66"/>
      <c r="DUU66"/>
      <c r="DUV66"/>
      <c r="DUW66"/>
      <c r="DUX66"/>
      <c r="DUY66"/>
      <c r="DUZ66"/>
      <c r="DVA66"/>
      <c r="DVB66"/>
      <c r="DVC66"/>
      <c r="DVD66"/>
      <c r="DVE66"/>
      <c r="DVF66"/>
      <c r="DVG66"/>
      <c r="DVH66"/>
      <c r="DVI66"/>
      <c r="DVJ66"/>
      <c r="DVK66"/>
      <c r="DVL66"/>
      <c r="DVM66"/>
      <c r="DVN66"/>
      <c r="DVO66"/>
      <c r="DVP66"/>
      <c r="DVQ66"/>
      <c r="DVR66"/>
      <c r="DVS66"/>
      <c r="DVT66"/>
      <c r="DVU66"/>
      <c r="DVV66"/>
      <c r="DVW66"/>
      <c r="DVX66"/>
      <c r="DVY66"/>
      <c r="DVZ66"/>
      <c r="DWA66"/>
      <c r="DWB66"/>
      <c r="DWC66"/>
      <c r="DWD66"/>
      <c r="DWE66"/>
      <c r="DWF66"/>
      <c r="DWG66"/>
      <c r="DWH66"/>
      <c r="DWI66"/>
      <c r="DWJ66"/>
      <c r="DWK66"/>
      <c r="DWL66"/>
      <c r="DWM66"/>
      <c r="DWN66"/>
      <c r="DWO66"/>
      <c r="DWP66"/>
      <c r="DWQ66"/>
      <c r="DWR66"/>
      <c r="DWS66"/>
      <c r="DWT66"/>
      <c r="DWU66"/>
      <c r="DWV66"/>
      <c r="DWW66"/>
      <c r="DWX66"/>
      <c r="DWY66"/>
      <c r="DWZ66"/>
      <c r="DXA66"/>
      <c r="DXB66"/>
      <c r="DXC66"/>
      <c r="DXD66"/>
      <c r="DXE66"/>
      <c r="DXF66"/>
      <c r="DXG66"/>
      <c r="DXH66"/>
      <c r="DXI66"/>
      <c r="DXJ66"/>
      <c r="DXK66"/>
      <c r="DXL66"/>
      <c r="DXM66"/>
      <c r="DXN66"/>
      <c r="DXO66"/>
      <c r="DXP66"/>
      <c r="DXQ66"/>
      <c r="DXR66"/>
      <c r="DXS66"/>
      <c r="DXT66"/>
      <c r="DXU66"/>
      <c r="DXV66"/>
      <c r="DXW66"/>
      <c r="DXX66"/>
      <c r="DXY66"/>
      <c r="DXZ66"/>
      <c r="DYA66"/>
      <c r="DYB66"/>
      <c r="DYC66"/>
      <c r="DYD66"/>
      <c r="DYE66"/>
      <c r="DYF66"/>
      <c r="DYG66"/>
      <c r="DYH66"/>
      <c r="DYI66"/>
      <c r="DYJ66"/>
      <c r="DYK66"/>
      <c r="DYL66"/>
      <c r="DYM66"/>
      <c r="DYN66"/>
      <c r="DYO66"/>
      <c r="DYP66"/>
      <c r="DYQ66"/>
      <c r="DYR66"/>
      <c r="DYS66"/>
      <c r="DYT66"/>
      <c r="DYU66"/>
      <c r="DYV66"/>
      <c r="DYW66"/>
      <c r="DYX66"/>
      <c r="DYY66"/>
      <c r="DYZ66"/>
      <c r="DZA66"/>
      <c r="DZB66"/>
      <c r="DZC66"/>
      <c r="DZD66"/>
      <c r="DZE66"/>
      <c r="DZF66"/>
      <c r="DZG66"/>
      <c r="DZH66"/>
      <c r="DZI66"/>
      <c r="DZJ66"/>
      <c r="DZK66"/>
      <c r="DZL66"/>
      <c r="DZM66"/>
      <c r="DZN66"/>
      <c r="DZO66"/>
      <c r="DZP66"/>
      <c r="DZQ66"/>
      <c r="DZR66"/>
      <c r="DZS66"/>
      <c r="DZT66"/>
      <c r="DZU66"/>
      <c r="DZV66"/>
      <c r="DZW66"/>
      <c r="DZX66"/>
      <c r="DZY66"/>
      <c r="DZZ66"/>
      <c r="EAA66"/>
      <c r="EAB66"/>
      <c r="EAC66"/>
      <c r="EAD66"/>
      <c r="EAE66"/>
      <c r="EAF66"/>
      <c r="EAG66"/>
      <c r="EAH66"/>
      <c r="EAI66"/>
      <c r="EAJ66"/>
      <c r="EAK66"/>
      <c r="EAL66"/>
      <c r="EAM66"/>
      <c r="EAN66"/>
      <c r="EAO66"/>
      <c r="EAP66"/>
      <c r="EAQ66"/>
      <c r="EAR66"/>
      <c r="EAS66"/>
      <c r="EAT66"/>
      <c r="EAU66"/>
      <c r="EAV66"/>
      <c r="EAW66"/>
      <c r="EAX66"/>
      <c r="EAY66"/>
      <c r="EAZ66"/>
      <c r="EBA66"/>
      <c r="EBB66"/>
      <c r="EBC66"/>
      <c r="EBD66"/>
      <c r="EBE66"/>
      <c r="EBF66"/>
      <c r="EBG66"/>
      <c r="EBH66"/>
      <c r="EBI66"/>
      <c r="EBJ66"/>
      <c r="EBK66"/>
      <c r="EBL66"/>
      <c r="EBM66"/>
      <c r="EBN66"/>
      <c r="EBO66"/>
      <c r="EBP66"/>
      <c r="EBQ66"/>
      <c r="EBR66"/>
      <c r="EBS66"/>
      <c r="EBT66"/>
      <c r="EBU66"/>
      <c r="EBV66"/>
      <c r="EBW66"/>
      <c r="EBX66"/>
      <c r="EBY66"/>
      <c r="EBZ66"/>
      <c r="ECA66"/>
      <c r="ECB66"/>
      <c r="ECC66"/>
      <c r="ECD66"/>
      <c r="ECE66"/>
      <c r="ECF66"/>
      <c r="ECG66"/>
      <c r="ECH66"/>
      <c r="ECI66"/>
      <c r="ECJ66"/>
      <c r="ECK66"/>
      <c r="ECL66"/>
      <c r="ECM66"/>
      <c r="ECN66"/>
      <c r="ECO66"/>
      <c r="ECP66"/>
      <c r="ECQ66"/>
      <c r="ECR66"/>
      <c r="ECS66"/>
      <c r="ECT66"/>
      <c r="ECU66"/>
      <c r="ECV66"/>
      <c r="ECW66"/>
      <c r="ECX66"/>
      <c r="ECY66"/>
      <c r="ECZ66"/>
      <c r="EDA66"/>
      <c r="EDB66"/>
      <c r="EDC66"/>
      <c r="EDD66"/>
      <c r="EDE66"/>
      <c r="EDF66"/>
      <c r="EDG66"/>
      <c r="EDH66"/>
      <c r="EDI66"/>
      <c r="EDJ66"/>
      <c r="EDK66"/>
      <c r="EDL66"/>
      <c r="EDM66"/>
      <c r="EDN66"/>
      <c r="EDO66"/>
      <c r="EDP66"/>
      <c r="EDQ66"/>
      <c r="EDR66"/>
      <c r="EDS66"/>
      <c r="EDT66"/>
      <c r="EDU66"/>
      <c r="EDV66"/>
      <c r="EDW66"/>
      <c r="EDX66"/>
      <c r="EDY66"/>
      <c r="EDZ66"/>
      <c r="EEA66"/>
      <c r="EEB66"/>
      <c r="EEC66"/>
      <c r="EED66"/>
      <c r="EEE66"/>
      <c r="EEF66"/>
      <c r="EEG66"/>
      <c r="EEH66"/>
      <c r="EEI66"/>
      <c r="EEJ66"/>
      <c r="EEK66"/>
      <c r="EEL66"/>
      <c r="EEM66"/>
      <c r="EEN66"/>
      <c r="EEO66"/>
      <c r="EEP66"/>
      <c r="EEQ66"/>
      <c r="EER66"/>
      <c r="EES66"/>
      <c r="EET66"/>
      <c r="EEU66"/>
      <c r="EEV66"/>
      <c r="EEW66"/>
      <c r="EEX66"/>
      <c r="EEY66"/>
      <c r="EEZ66"/>
      <c r="EFA66"/>
      <c r="EFB66"/>
      <c r="EFC66"/>
      <c r="EFD66"/>
      <c r="EFE66"/>
      <c r="EFF66"/>
      <c r="EFG66"/>
      <c r="EFH66"/>
      <c r="EFI66"/>
      <c r="EFJ66"/>
      <c r="EFK66"/>
      <c r="EFL66"/>
      <c r="EFM66"/>
      <c r="EFN66"/>
      <c r="EFO66"/>
      <c r="EFP66"/>
      <c r="EFQ66"/>
      <c r="EFR66"/>
      <c r="EFS66"/>
      <c r="EFT66"/>
      <c r="EFU66"/>
      <c r="EFV66"/>
      <c r="EFW66"/>
      <c r="EFX66"/>
      <c r="EFY66"/>
      <c r="EFZ66"/>
      <c r="EGA66"/>
      <c r="EGB66"/>
      <c r="EGC66"/>
      <c r="EGD66"/>
      <c r="EGE66"/>
      <c r="EGF66"/>
      <c r="EGG66"/>
      <c r="EGH66"/>
      <c r="EGI66"/>
      <c r="EGJ66"/>
      <c r="EGK66"/>
      <c r="EGL66"/>
      <c r="EGM66"/>
      <c r="EGN66"/>
      <c r="EGO66"/>
      <c r="EGP66"/>
      <c r="EGQ66"/>
      <c r="EGR66"/>
      <c r="EGS66"/>
      <c r="EGT66"/>
      <c r="EGU66"/>
      <c r="EGV66"/>
      <c r="EGW66"/>
      <c r="EGX66"/>
      <c r="EGY66"/>
      <c r="EGZ66"/>
      <c r="EHA66"/>
      <c r="EHB66"/>
      <c r="EHC66"/>
      <c r="EHD66"/>
      <c r="EHE66"/>
      <c r="EHF66"/>
      <c r="EHG66"/>
      <c r="EHH66"/>
      <c r="EHI66"/>
      <c r="EHJ66"/>
      <c r="EHK66"/>
      <c r="EHL66"/>
      <c r="EHM66"/>
      <c r="EHN66"/>
      <c r="EHO66"/>
      <c r="EHP66"/>
      <c r="EHQ66"/>
      <c r="EHR66"/>
      <c r="EHS66"/>
      <c r="EHT66"/>
      <c r="EHU66"/>
      <c r="EHV66"/>
      <c r="EHW66"/>
      <c r="EHX66"/>
      <c r="EHY66"/>
      <c r="EHZ66"/>
      <c r="EIA66"/>
      <c r="EIB66"/>
      <c r="EIC66"/>
      <c r="EID66"/>
      <c r="EIE66"/>
      <c r="EIF66"/>
      <c r="EIG66"/>
      <c r="EIH66"/>
      <c r="EII66"/>
      <c r="EIJ66"/>
      <c r="EIK66"/>
      <c r="EIL66"/>
      <c r="EIM66"/>
      <c r="EIN66"/>
      <c r="EIO66"/>
      <c r="EIP66"/>
      <c r="EIQ66"/>
      <c r="EIR66"/>
      <c r="EIS66"/>
      <c r="EIT66"/>
      <c r="EIU66"/>
      <c r="EIV66"/>
      <c r="EIW66"/>
      <c r="EIX66"/>
      <c r="EIY66"/>
      <c r="EIZ66"/>
      <c r="EJA66"/>
      <c r="EJB66"/>
      <c r="EJC66"/>
      <c r="EJD66"/>
      <c r="EJE66"/>
      <c r="EJF66"/>
      <c r="EJG66"/>
      <c r="EJH66"/>
      <c r="EJI66"/>
      <c r="EJJ66"/>
      <c r="EJK66"/>
      <c r="EJL66"/>
      <c r="EJM66"/>
      <c r="EJN66"/>
      <c r="EJO66"/>
      <c r="EJP66"/>
      <c r="EJQ66"/>
      <c r="EJR66"/>
      <c r="EJS66"/>
      <c r="EJT66"/>
      <c r="EJU66"/>
      <c r="EJV66"/>
      <c r="EJW66"/>
      <c r="EJX66"/>
      <c r="EJY66"/>
      <c r="EJZ66"/>
      <c r="EKA66"/>
      <c r="EKB66"/>
      <c r="EKC66"/>
      <c r="EKD66"/>
      <c r="EKE66"/>
      <c r="EKF66"/>
      <c r="EKG66"/>
      <c r="EKH66"/>
      <c r="EKI66"/>
      <c r="EKJ66"/>
      <c r="EKK66"/>
      <c r="EKL66"/>
      <c r="EKM66"/>
      <c r="EKN66"/>
      <c r="EKO66"/>
      <c r="EKP66"/>
      <c r="EKQ66"/>
      <c r="EKR66"/>
      <c r="EKS66"/>
      <c r="EKT66"/>
      <c r="EKU66"/>
      <c r="EKV66"/>
      <c r="EKW66"/>
      <c r="EKX66"/>
      <c r="EKY66"/>
      <c r="EKZ66"/>
      <c r="ELA66"/>
      <c r="ELB66"/>
      <c r="ELC66"/>
      <c r="ELD66"/>
      <c r="ELE66"/>
      <c r="ELF66"/>
      <c r="ELG66"/>
      <c r="ELH66"/>
      <c r="ELI66"/>
      <c r="ELJ66"/>
      <c r="ELK66"/>
      <c r="ELL66"/>
      <c r="ELM66"/>
      <c r="ELN66"/>
      <c r="ELO66"/>
      <c r="ELP66"/>
      <c r="ELQ66"/>
      <c r="ELR66"/>
      <c r="ELS66"/>
      <c r="ELT66"/>
      <c r="ELU66"/>
      <c r="ELV66"/>
      <c r="ELW66"/>
      <c r="ELX66"/>
      <c r="ELY66"/>
      <c r="ELZ66"/>
      <c r="EMA66"/>
      <c r="EMB66"/>
      <c r="EMC66"/>
      <c r="EMD66"/>
      <c r="EME66"/>
      <c r="EMF66"/>
      <c r="EMG66"/>
      <c r="EMH66"/>
      <c r="EMI66"/>
      <c r="EMJ66"/>
      <c r="EMK66"/>
      <c r="EML66"/>
      <c r="EMM66"/>
      <c r="EMN66"/>
      <c r="EMO66"/>
      <c r="EMP66"/>
      <c r="EMQ66"/>
      <c r="EMR66"/>
      <c r="EMS66"/>
      <c r="EMT66"/>
      <c r="EMU66"/>
      <c r="EMV66"/>
      <c r="EMW66"/>
      <c r="EMX66"/>
      <c r="EMY66"/>
      <c r="EMZ66"/>
      <c r="ENA66"/>
      <c r="ENB66"/>
      <c r="ENC66"/>
      <c r="END66"/>
      <c r="ENE66"/>
      <c r="ENF66"/>
      <c r="ENG66"/>
      <c r="ENH66"/>
      <c r="ENI66"/>
      <c r="ENJ66"/>
      <c r="ENK66"/>
      <c r="ENL66"/>
      <c r="ENM66"/>
      <c r="ENN66"/>
      <c r="ENO66"/>
      <c r="ENP66"/>
      <c r="ENQ66"/>
      <c r="ENR66"/>
      <c r="ENS66"/>
      <c r="ENT66"/>
      <c r="ENU66"/>
      <c r="ENV66"/>
      <c r="ENW66"/>
      <c r="ENX66"/>
      <c r="ENY66"/>
      <c r="ENZ66"/>
      <c r="EOA66"/>
      <c r="EOB66"/>
      <c r="EOC66"/>
      <c r="EOD66"/>
      <c r="EOE66"/>
      <c r="EOF66"/>
      <c r="EOG66"/>
      <c r="EOH66"/>
      <c r="EOI66"/>
      <c r="EOJ66"/>
      <c r="EOK66"/>
      <c r="EOL66"/>
      <c r="EOM66"/>
      <c r="EON66"/>
      <c r="EOO66"/>
      <c r="EOP66"/>
      <c r="EOQ66"/>
      <c r="EOR66"/>
      <c r="EOS66"/>
      <c r="EOT66"/>
      <c r="EOU66"/>
      <c r="EOV66"/>
      <c r="EOW66"/>
      <c r="EOX66"/>
      <c r="EOY66"/>
      <c r="EOZ66"/>
      <c r="EPA66"/>
      <c r="EPB66"/>
      <c r="EPC66"/>
      <c r="EPD66"/>
      <c r="EPE66"/>
      <c r="EPF66"/>
      <c r="EPG66"/>
      <c r="EPH66"/>
      <c r="EPI66"/>
      <c r="EPJ66"/>
      <c r="EPK66"/>
      <c r="EPL66"/>
      <c r="EPM66"/>
      <c r="EPN66"/>
      <c r="EPO66"/>
      <c r="EPP66"/>
      <c r="EPQ66"/>
      <c r="EPR66"/>
      <c r="EPS66"/>
      <c r="EPT66"/>
      <c r="EPU66"/>
      <c r="EPV66"/>
      <c r="EPW66"/>
      <c r="EPX66"/>
      <c r="EPY66"/>
      <c r="EPZ66"/>
      <c r="EQA66"/>
      <c r="EQB66"/>
      <c r="EQC66"/>
      <c r="EQD66"/>
      <c r="EQE66"/>
      <c r="EQF66"/>
      <c r="EQG66"/>
      <c r="EQH66"/>
      <c r="EQI66"/>
      <c r="EQJ66"/>
      <c r="EQK66"/>
      <c r="EQL66"/>
      <c r="EQM66"/>
      <c r="EQN66"/>
      <c r="EQO66"/>
      <c r="EQP66"/>
      <c r="EQQ66"/>
      <c r="EQR66"/>
      <c r="EQS66"/>
      <c r="EQT66"/>
      <c r="EQU66"/>
      <c r="EQV66"/>
      <c r="EQW66"/>
      <c r="EQX66"/>
      <c r="EQY66"/>
      <c r="EQZ66"/>
      <c r="ERA66"/>
      <c r="ERB66"/>
      <c r="ERC66"/>
      <c r="ERD66"/>
      <c r="ERE66"/>
      <c r="ERF66"/>
      <c r="ERG66"/>
      <c r="ERH66"/>
      <c r="ERI66"/>
      <c r="ERJ66"/>
      <c r="ERK66"/>
      <c r="ERL66"/>
      <c r="ERM66"/>
      <c r="ERN66"/>
      <c r="ERO66"/>
      <c r="ERP66"/>
      <c r="ERQ66"/>
      <c r="ERR66"/>
      <c r="ERS66"/>
      <c r="ERT66"/>
      <c r="ERU66"/>
      <c r="ERV66"/>
      <c r="ERW66"/>
      <c r="ERX66"/>
      <c r="ERY66"/>
      <c r="ERZ66"/>
      <c r="ESA66"/>
      <c r="ESB66"/>
      <c r="ESC66"/>
      <c r="ESD66"/>
      <c r="ESE66"/>
      <c r="ESF66"/>
      <c r="ESG66"/>
      <c r="ESH66"/>
      <c r="ESI66"/>
      <c r="ESJ66"/>
      <c r="ESK66"/>
      <c r="ESL66"/>
      <c r="ESM66"/>
      <c r="ESN66"/>
      <c r="ESO66"/>
      <c r="ESP66"/>
      <c r="ESQ66"/>
      <c r="ESR66"/>
      <c r="ESS66"/>
      <c r="EST66"/>
      <c r="ESU66"/>
      <c r="ESV66"/>
      <c r="ESW66"/>
      <c r="ESX66"/>
      <c r="ESY66"/>
      <c r="ESZ66"/>
      <c r="ETA66"/>
      <c r="ETB66"/>
      <c r="ETC66"/>
      <c r="ETD66"/>
      <c r="ETE66"/>
      <c r="ETF66"/>
      <c r="ETG66"/>
      <c r="ETH66"/>
      <c r="ETI66"/>
      <c r="ETJ66"/>
      <c r="ETK66"/>
      <c r="ETL66"/>
      <c r="ETM66"/>
      <c r="ETN66"/>
      <c r="ETO66"/>
      <c r="ETP66"/>
      <c r="ETQ66"/>
      <c r="ETR66"/>
      <c r="ETS66"/>
      <c r="ETT66"/>
      <c r="ETU66"/>
      <c r="ETV66"/>
      <c r="ETW66"/>
      <c r="ETX66"/>
      <c r="ETY66"/>
      <c r="ETZ66"/>
      <c r="EUA66"/>
      <c r="EUB66"/>
      <c r="EUC66"/>
      <c r="EUD66"/>
      <c r="EUE66"/>
      <c r="EUF66"/>
      <c r="EUG66"/>
      <c r="EUH66"/>
      <c r="EUI66"/>
      <c r="EUJ66"/>
      <c r="EUK66"/>
      <c r="EUL66"/>
      <c r="EUM66"/>
      <c r="EUN66"/>
      <c r="EUO66"/>
      <c r="EUP66"/>
      <c r="EUQ66"/>
      <c r="EUR66"/>
      <c r="EUS66"/>
      <c r="EUT66"/>
      <c r="EUU66"/>
      <c r="EUV66"/>
      <c r="EUW66"/>
      <c r="EUX66"/>
      <c r="EUY66"/>
      <c r="EUZ66"/>
      <c r="EVA66"/>
      <c r="EVB66"/>
      <c r="EVC66"/>
      <c r="EVD66"/>
      <c r="EVE66"/>
      <c r="EVF66"/>
      <c r="EVG66"/>
      <c r="EVH66"/>
      <c r="EVI66"/>
      <c r="EVJ66"/>
      <c r="EVK66"/>
      <c r="EVL66"/>
      <c r="EVM66"/>
      <c r="EVN66"/>
      <c r="EVO66"/>
      <c r="EVP66"/>
      <c r="EVQ66"/>
      <c r="EVR66"/>
      <c r="EVS66"/>
      <c r="EVT66"/>
      <c r="EVU66"/>
      <c r="EVV66"/>
      <c r="EVW66"/>
      <c r="EVX66"/>
      <c r="EVY66"/>
      <c r="EVZ66"/>
      <c r="EWA66"/>
      <c r="EWB66"/>
      <c r="EWC66"/>
      <c r="EWD66"/>
      <c r="EWE66"/>
      <c r="EWF66"/>
      <c r="EWG66"/>
      <c r="EWH66"/>
      <c r="EWI66"/>
      <c r="EWJ66"/>
      <c r="EWK66"/>
      <c r="EWL66"/>
      <c r="EWM66"/>
      <c r="EWN66"/>
      <c r="EWO66"/>
      <c r="EWP66"/>
      <c r="EWQ66"/>
      <c r="EWR66"/>
      <c r="EWS66"/>
      <c r="EWT66"/>
      <c r="EWU66"/>
      <c r="EWV66"/>
      <c r="EWW66"/>
      <c r="EWX66"/>
      <c r="EWY66"/>
      <c r="EWZ66"/>
      <c r="EXA66"/>
      <c r="EXB66"/>
      <c r="EXC66"/>
      <c r="EXD66"/>
      <c r="EXE66"/>
      <c r="EXF66"/>
      <c r="EXG66"/>
      <c r="EXH66"/>
      <c r="EXI66"/>
      <c r="EXJ66"/>
      <c r="EXK66"/>
      <c r="EXL66"/>
      <c r="EXM66"/>
      <c r="EXN66"/>
      <c r="EXO66"/>
      <c r="EXP66"/>
      <c r="EXQ66"/>
      <c r="EXR66"/>
      <c r="EXS66"/>
      <c r="EXT66"/>
      <c r="EXU66"/>
      <c r="EXV66"/>
      <c r="EXW66"/>
      <c r="EXX66"/>
      <c r="EXY66"/>
      <c r="EXZ66"/>
      <c r="EYA66"/>
      <c r="EYB66"/>
      <c r="EYC66"/>
      <c r="EYD66"/>
      <c r="EYE66"/>
      <c r="EYF66"/>
      <c r="EYG66"/>
      <c r="EYH66"/>
      <c r="EYI66"/>
      <c r="EYJ66"/>
      <c r="EYK66"/>
      <c r="EYL66"/>
      <c r="EYM66"/>
      <c r="EYN66"/>
      <c r="EYO66"/>
      <c r="EYP66"/>
      <c r="EYQ66"/>
      <c r="EYR66"/>
      <c r="EYS66"/>
      <c r="EYT66"/>
      <c r="EYU66"/>
      <c r="EYV66"/>
      <c r="EYW66"/>
      <c r="EYX66"/>
      <c r="EYY66"/>
      <c r="EYZ66"/>
      <c r="EZA66"/>
      <c r="EZB66"/>
      <c r="EZC66"/>
      <c r="EZD66"/>
      <c r="EZE66"/>
      <c r="EZF66"/>
      <c r="EZG66"/>
      <c r="EZH66"/>
      <c r="EZI66"/>
      <c r="EZJ66"/>
      <c r="EZK66"/>
      <c r="EZL66"/>
      <c r="EZM66"/>
      <c r="EZN66"/>
      <c r="EZO66"/>
      <c r="EZP66"/>
      <c r="EZQ66"/>
      <c r="EZR66"/>
      <c r="EZS66"/>
      <c r="EZT66"/>
      <c r="EZU66"/>
      <c r="EZV66"/>
      <c r="EZW66"/>
      <c r="EZX66"/>
      <c r="EZY66"/>
      <c r="EZZ66"/>
      <c r="FAA66"/>
      <c r="FAB66"/>
      <c r="FAC66"/>
      <c r="FAD66"/>
      <c r="FAE66"/>
      <c r="FAF66"/>
      <c r="FAG66"/>
      <c r="FAH66"/>
      <c r="FAI66"/>
      <c r="FAJ66"/>
      <c r="FAK66"/>
      <c r="FAL66"/>
      <c r="FAM66"/>
      <c r="FAN66"/>
      <c r="FAO66"/>
      <c r="FAP66"/>
      <c r="FAQ66"/>
      <c r="FAR66"/>
      <c r="FAS66"/>
      <c r="FAT66"/>
      <c r="FAU66"/>
      <c r="FAV66"/>
      <c r="FAW66"/>
      <c r="FAX66"/>
      <c r="FAY66"/>
      <c r="FAZ66"/>
      <c r="FBA66"/>
      <c r="FBB66"/>
      <c r="FBC66"/>
      <c r="FBD66"/>
      <c r="FBE66"/>
      <c r="FBF66"/>
      <c r="FBG66"/>
      <c r="FBH66"/>
      <c r="FBI66"/>
      <c r="FBJ66"/>
      <c r="FBK66"/>
      <c r="FBL66"/>
      <c r="FBM66"/>
      <c r="FBN66"/>
      <c r="FBO66"/>
      <c r="FBP66"/>
      <c r="FBQ66"/>
      <c r="FBR66"/>
      <c r="FBS66"/>
      <c r="FBT66"/>
      <c r="FBU66"/>
      <c r="FBV66"/>
      <c r="FBW66"/>
      <c r="FBX66"/>
      <c r="FBY66"/>
      <c r="FBZ66"/>
      <c r="FCA66"/>
      <c r="FCB66"/>
      <c r="FCC66"/>
      <c r="FCD66"/>
      <c r="FCE66"/>
      <c r="FCF66"/>
      <c r="FCG66"/>
      <c r="FCH66"/>
      <c r="FCI66"/>
      <c r="FCJ66"/>
      <c r="FCK66"/>
      <c r="FCL66"/>
      <c r="FCM66"/>
      <c r="FCN66"/>
      <c r="FCO66"/>
      <c r="FCP66"/>
      <c r="FCQ66"/>
      <c r="FCR66"/>
      <c r="FCS66"/>
      <c r="FCT66"/>
      <c r="FCU66"/>
      <c r="FCV66"/>
      <c r="FCW66"/>
      <c r="FCX66"/>
      <c r="FCY66"/>
      <c r="FCZ66"/>
      <c r="FDA66"/>
      <c r="FDB66"/>
      <c r="FDC66"/>
      <c r="FDD66"/>
      <c r="FDE66"/>
      <c r="FDF66"/>
      <c r="FDG66"/>
      <c r="FDH66"/>
      <c r="FDI66"/>
      <c r="FDJ66"/>
      <c r="FDK66"/>
      <c r="FDL66"/>
      <c r="FDM66"/>
      <c r="FDN66"/>
      <c r="FDO66"/>
      <c r="FDP66"/>
      <c r="FDQ66"/>
      <c r="FDR66"/>
      <c r="FDS66"/>
      <c r="FDT66"/>
      <c r="FDU66"/>
      <c r="FDV66"/>
      <c r="FDW66"/>
      <c r="FDX66"/>
      <c r="FDY66"/>
      <c r="FDZ66"/>
      <c r="FEA66"/>
      <c r="FEB66"/>
      <c r="FEC66"/>
      <c r="FED66"/>
      <c r="FEE66"/>
      <c r="FEF66"/>
      <c r="FEG66"/>
      <c r="FEH66"/>
      <c r="FEI66"/>
      <c r="FEJ66"/>
      <c r="FEK66"/>
      <c r="FEL66"/>
      <c r="FEM66"/>
      <c r="FEN66"/>
      <c r="FEO66"/>
      <c r="FEP66"/>
      <c r="FEQ66"/>
      <c r="FER66"/>
      <c r="FES66"/>
      <c r="FET66"/>
      <c r="FEU66"/>
      <c r="FEV66"/>
      <c r="FEW66"/>
      <c r="FEX66"/>
      <c r="FEY66"/>
      <c r="FEZ66"/>
      <c r="FFA66"/>
      <c r="FFB66"/>
      <c r="FFC66"/>
      <c r="FFD66"/>
      <c r="FFE66"/>
      <c r="FFF66"/>
      <c r="FFG66"/>
      <c r="FFH66"/>
      <c r="FFI66"/>
      <c r="FFJ66"/>
      <c r="FFK66"/>
      <c r="FFL66"/>
      <c r="FFM66"/>
      <c r="FFN66"/>
      <c r="FFO66"/>
      <c r="FFP66"/>
      <c r="FFQ66"/>
      <c r="FFR66"/>
      <c r="FFS66"/>
      <c r="FFT66"/>
      <c r="FFU66"/>
      <c r="FFV66"/>
      <c r="FFW66"/>
      <c r="FFX66"/>
      <c r="FFY66"/>
      <c r="FFZ66"/>
      <c r="FGA66"/>
      <c r="FGB66"/>
      <c r="FGC66"/>
      <c r="FGD66"/>
      <c r="FGE66"/>
      <c r="FGF66"/>
      <c r="FGG66"/>
      <c r="FGH66"/>
      <c r="FGI66"/>
      <c r="FGJ66"/>
      <c r="FGK66"/>
      <c r="FGL66"/>
      <c r="FGM66"/>
      <c r="FGN66"/>
      <c r="FGO66"/>
      <c r="FGP66"/>
      <c r="FGQ66"/>
      <c r="FGR66"/>
      <c r="FGS66"/>
      <c r="FGT66"/>
      <c r="FGU66"/>
      <c r="FGV66"/>
      <c r="FGW66"/>
      <c r="FGX66"/>
      <c r="FGY66"/>
      <c r="FGZ66"/>
      <c r="FHA66"/>
      <c r="FHB66"/>
      <c r="FHC66"/>
      <c r="FHD66"/>
      <c r="FHE66"/>
      <c r="FHF66"/>
      <c r="FHG66"/>
      <c r="FHH66"/>
      <c r="FHI66"/>
      <c r="FHJ66"/>
      <c r="FHK66"/>
      <c r="FHL66"/>
      <c r="FHM66"/>
      <c r="FHN66"/>
      <c r="FHO66"/>
      <c r="FHP66"/>
      <c r="FHQ66"/>
      <c r="FHR66"/>
      <c r="FHS66"/>
      <c r="FHT66"/>
      <c r="FHU66"/>
      <c r="FHV66"/>
      <c r="FHW66"/>
      <c r="FHX66"/>
      <c r="FHY66"/>
      <c r="FHZ66"/>
      <c r="FIA66"/>
      <c r="FIB66"/>
      <c r="FIC66"/>
      <c r="FID66"/>
      <c r="FIE66"/>
      <c r="FIF66"/>
      <c r="FIG66"/>
      <c r="FIH66"/>
      <c r="FII66"/>
      <c r="FIJ66"/>
      <c r="FIK66"/>
      <c r="FIL66"/>
      <c r="FIM66"/>
      <c r="FIN66"/>
      <c r="FIO66"/>
      <c r="FIP66"/>
      <c r="FIQ66"/>
      <c r="FIR66"/>
      <c r="FIS66"/>
      <c r="FIT66"/>
      <c r="FIU66"/>
      <c r="FIV66"/>
      <c r="FIW66"/>
      <c r="FIX66"/>
      <c r="FIY66"/>
      <c r="FIZ66"/>
      <c r="FJA66"/>
      <c r="FJB66"/>
      <c r="FJC66"/>
      <c r="FJD66"/>
      <c r="FJE66"/>
      <c r="FJF66"/>
      <c r="FJG66"/>
      <c r="FJH66"/>
      <c r="FJI66"/>
      <c r="FJJ66"/>
      <c r="FJK66"/>
      <c r="FJL66"/>
      <c r="FJM66"/>
      <c r="FJN66"/>
      <c r="FJO66"/>
      <c r="FJP66"/>
      <c r="FJQ66"/>
      <c r="FJR66"/>
      <c r="FJS66"/>
      <c r="FJT66"/>
      <c r="FJU66"/>
      <c r="FJV66"/>
      <c r="FJW66"/>
      <c r="FJX66"/>
      <c r="FJY66"/>
      <c r="FJZ66"/>
      <c r="FKA66"/>
      <c r="FKB66"/>
      <c r="FKC66"/>
      <c r="FKD66"/>
      <c r="FKE66"/>
      <c r="FKF66"/>
      <c r="FKG66"/>
      <c r="FKH66"/>
      <c r="FKI66"/>
      <c r="FKJ66"/>
      <c r="FKK66"/>
      <c r="FKL66"/>
      <c r="FKM66"/>
      <c r="FKN66"/>
      <c r="FKO66"/>
      <c r="FKP66"/>
      <c r="FKQ66"/>
      <c r="FKR66"/>
      <c r="FKS66"/>
      <c r="FKT66"/>
      <c r="FKU66"/>
      <c r="FKV66"/>
      <c r="FKW66"/>
      <c r="FKX66"/>
      <c r="FKY66"/>
      <c r="FKZ66"/>
      <c r="FLA66"/>
      <c r="FLB66"/>
      <c r="FLC66"/>
      <c r="FLD66"/>
      <c r="FLE66"/>
      <c r="FLF66"/>
      <c r="FLG66"/>
      <c r="FLH66"/>
      <c r="FLI66"/>
      <c r="FLJ66"/>
      <c r="FLK66"/>
      <c r="FLL66"/>
      <c r="FLM66"/>
      <c r="FLN66"/>
      <c r="FLO66"/>
      <c r="FLP66"/>
      <c r="FLQ66"/>
      <c r="FLR66"/>
      <c r="FLS66"/>
      <c r="FLT66"/>
      <c r="FLU66"/>
      <c r="FLV66"/>
      <c r="FLW66"/>
      <c r="FLX66"/>
      <c r="FLY66"/>
      <c r="FLZ66"/>
      <c r="FMA66"/>
      <c r="FMB66"/>
      <c r="FMC66"/>
      <c r="FMD66"/>
      <c r="FME66"/>
      <c r="FMF66"/>
      <c r="FMG66"/>
      <c r="FMH66"/>
      <c r="FMI66"/>
      <c r="FMJ66"/>
      <c r="FMK66"/>
      <c r="FML66"/>
      <c r="FMM66"/>
      <c r="FMN66"/>
      <c r="FMO66"/>
      <c r="FMP66"/>
      <c r="FMQ66"/>
      <c r="FMR66"/>
      <c r="FMS66"/>
      <c r="FMT66"/>
      <c r="FMU66"/>
      <c r="FMV66"/>
      <c r="FMW66"/>
      <c r="FMX66"/>
      <c r="FMY66"/>
      <c r="FMZ66"/>
      <c r="FNA66"/>
      <c r="FNB66"/>
      <c r="FNC66"/>
      <c r="FND66"/>
      <c r="FNE66"/>
      <c r="FNF66"/>
      <c r="FNG66"/>
      <c r="FNH66"/>
      <c r="FNI66"/>
      <c r="FNJ66"/>
      <c r="FNK66"/>
      <c r="FNL66"/>
      <c r="FNM66"/>
      <c r="FNN66"/>
      <c r="FNO66"/>
      <c r="FNP66"/>
      <c r="FNQ66"/>
      <c r="FNR66"/>
      <c r="FNS66"/>
      <c r="FNT66"/>
      <c r="FNU66"/>
      <c r="FNV66"/>
      <c r="FNW66"/>
      <c r="FNX66"/>
      <c r="FNY66"/>
      <c r="FNZ66"/>
      <c r="FOA66"/>
      <c r="FOB66"/>
      <c r="FOC66"/>
      <c r="FOD66"/>
      <c r="FOE66"/>
      <c r="FOF66"/>
      <c r="FOG66"/>
      <c r="FOH66"/>
      <c r="FOI66"/>
      <c r="FOJ66"/>
      <c r="FOK66"/>
      <c r="FOL66"/>
      <c r="FOM66"/>
      <c r="FON66"/>
      <c r="FOO66"/>
      <c r="FOP66"/>
      <c r="FOQ66"/>
      <c r="FOR66"/>
      <c r="FOS66"/>
      <c r="FOT66"/>
      <c r="FOU66"/>
      <c r="FOV66"/>
      <c r="FOW66"/>
      <c r="FOX66"/>
      <c r="FOY66"/>
      <c r="FOZ66"/>
      <c r="FPA66"/>
      <c r="FPB66"/>
      <c r="FPC66"/>
      <c r="FPD66"/>
      <c r="FPE66"/>
      <c r="FPF66"/>
      <c r="FPG66"/>
      <c r="FPH66"/>
      <c r="FPI66"/>
      <c r="FPJ66"/>
      <c r="FPK66"/>
      <c r="FPL66"/>
      <c r="FPM66"/>
      <c r="FPN66"/>
      <c r="FPO66"/>
      <c r="FPP66"/>
      <c r="FPQ66"/>
      <c r="FPR66"/>
      <c r="FPS66"/>
      <c r="FPT66"/>
      <c r="FPU66"/>
      <c r="FPV66"/>
      <c r="FPW66"/>
      <c r="FPX66"/>
      <c r="FPY66"/>
      <c r="FPZ66"/>
      <c r="FQA66"/>
      <c r="FQB66"/>
      <c r="FQC66"/>
      <c r="FQD66"/>
      <c r="FQE66"/>
      <c r="FQF66"/>
      <c r="FQG66"/>
      <c r="FQH66"/>
      <c r="FQI66"/>
      <c r="FQJ66"/>
      <c r="FQK66"/>
      <c r="FQL66"/>
      <c r="FQM66"/>
      <c r="FQN66"/>
      <c r="FQO66"/>
      <c r="FQP66"/>
      <c r="FQQ66"/>
      <c r="FQR66"/>
      <c r="FQS66"/>
      <c r="FQT66"/>
      <c r="FQU66"/>
      <c r="FQV66"/>
      <c r="FQW66"/>
      <c r="FQX66"/>
      <c r="FQY66"/>
      <c r="FQZ66"/>
      <c r="FRA66"/>
      <c r="FRB66"/>
      <c r="FRC66"/>
      <c r="FRD66"/>
      <c r="FRE66"/>
      <c r="FRF66"/>
      <c r="FRG66"/>
      <c r="FRH66"/>
      <c r="FRI66"/>
      <c r="FRJ66"/>
      <c r="FRK66"/>
      <c r="FRL66"/>
      <c r="FRM66"/>
      <c r="FRN66"/>
      <c r="FRO66"/>
      <c r="FRP66"/>
      <c r="FRQ66"/>
      <c r="FRR66"/>
      <c r="FRS66"/>
      <c r="FRT66"/>
      <c r="FRU66"/>
      <c r="FRV66"/>
      <c r="FRW66"/>
      <c r="FRX66"/>
      <c r="FRY66"/>
      <c r="FRZ66"/>
      <c r="FSA66"/>
      <c r="FSB66"/>
      <c r="FSC66"/>
      <c r="FSD66"/>
      <c r="FSE66"/>
      <c r="FSF66"/>
      <c r="FSG66"/>
      <c r="FSH66"/>
      <c r="FSI66"/>
      <c r="FSJ66"/>
      <c r="FSK66"/>
      <c r="FSL66"/>
      <c r="FSM66"/>
      <c r="FSN66"/>
      <c r="FSO66"/>
      <c r="FSP66"/>
      <c r="FSQ66"/>
      <c r="FSR66"/>
      <c r="FSS66"/>
      <c r="FST66"/>
      <c r="FSU66"/>
      <c r="FSV66"/>
      <c r="FSW66"/>
      <c r="FSX66"/>
      <c r="FSY66"/>
      <c r="FSZ66"/>
      <c r="FTA66"/>
      <c r="FTB66"/>
      <c r="FTC66"/>
      <c r="FTD66"/>
      <c r="FTE66"/>
      <c r="FTF66"/>
      <c r="FTG66"/>
      <c r="FTH66"/>
      <c r="FTI66"/>
      <c r="FTJ66"/>
      <c r="FTK66"/>
      <c r="FTL66"/>
      <c r="FTM66"/>
      <c r="FTN66"/>
      <c r="FTO66"/>
      <c r="FTP66"/>
      <c r="FTQ66"/>
      <c r="FTR66"/>
      <c r="FTS66"/>
      <c r="FTT66"/>
      <c r="FTU66"/>
      <c r="FTV66"/>
      <c r="FTW66"/>
      <c r="FTX66"/>
      <c r="FTY66"/>
      <c r="FTZ66"/>
      <c r="FUA66"/>
      <c r="FUB66"/>
      <c r="FUC66"/>
      <c r="FUD66"/>
      <c r="FUE66"/>
      <c r="FUF66"/>
      <c r="FUG66"/>
      <c r="FUH66"/>
      <c r="FUI66"/>
      <c r="FUJ66"/>
      <c r="FUK66"/>
      <c r="FUL66"/>
      <c r="FUM66"/>
      <c r="FUN66"/>
      <c r="FUO66"/>
      <c r="FUP66"/>
      <c r="FUQ66"/>
      <c r="FUR66"/>
      <c r="FUS66"/>
      <c r="FUT66"/>
      <c r="FUU66"/>
      <c r="FUV66"/>
      <c r="FUW66"/>
      <c r="FUX66"/>
      <c r="FUY66"/>
      <c r="FUZ66"/>
      <c r="FVA66"/>
      <c r="FVB66"/>
      <c r="FVC66"/>
      <c r="FVD66"/>
      <c r="FVE66"/>
      <c r="FVF66"/>
      <c r="FVG66"/>
      <c r="FVH66"/>
      <c r="FVI66"/>
      <c r="FVJ66"/>
      <c r="FVK66"/>
      <c r="FVL66"/>
      <c r="FVM66"/>
      <c r="FVN66"/>
      <c r="FVO66"/>
      <c r="FVP66"/>
      <c r="FVQ66"/>
      <c r="FVR66"/>
      <c r="FVS66"/>
      <c r="FVT66"/>
      <c r="FVU66"/>
      <c r="FVV66"/>
      <c r="FVW66"/>
      <c r="FVX66"/>
      <c r="FVY66"/>
      <c r="FVZ66"/>
      <c r="FWA66"/>
      <c r="FWB66"/>
      <c r="FWC66"/>
      <c r="FWD66"/>
      <c r="FWE66"/>
      <c r="FWF66"/>
      <c r="FWG66"/>
      <c r="FWH66"/>
      <c r="FWI66"/>
      <c r="FWJ66"/>
      <c r="FWK66"/>
      <c r="FWL66"/>
      <c r="FWM66"/>
      <c r="FWN66"/>
      <c r="FWO66"/>
      <c r="FWP66"/>
      <c r="FWQ66"/>
      <c r="FWR66"/>
      <c r="FWS66"/>
      <c r="FWT66"/>
      <c r="FWU66"/>
      <c r="FWV66"/>
      <c r="FWW66"/>
      <c r="FWX66"/>
      <c r="FWY66"/>
      <c r="FWZ66"/>
      <c r="FXA66"/>
      <c r="FXB66"/>
      <c r="FXC66"/>
      <c r="FXD66"/>
      <c r="FXE66"/>
      <c r="FXF66"/>
      <c r="FXG66"/>
      <c r="FXH66"/>
      <c r="FXI66"/>
      <c r="FXJ66"/>
      <c r="FXK66"/>
      <c r="FXL66"/>
      <c r="FXM66"/>
      <c r="FXN66"/>
      <c r="FXO66"/>
      <c r="FXP66"/>
      <c r="FXQ66"/>
      <c r="FXR66"/>
      <c r="FXS66"/>
      <c r="FXT66"/>
      <c r="FXU66"/>
      <c r="FXV66"/>
      <c r="FXW66"/>
      <c r="FXX66"/>
      <c r="FXY66"/>
      <c r="FXZ66"/>
      <c r="FYA66"/>
      <c r="FYB66"/>
      <c r="FYC66"/>
      <c r="FYD66"/>
      <c r="FYE66"/>
      <c r="FYF66"/>
      <c r="FYG66"/>
      <c r="FYH66"/>
      <c r="FYI66"/>
      <c r="FYJ66"/>
      <c r="FYK66"/>
      <c r="FYL66"/>
      <c r="FYM66"/>
      <c r="FYN66"/>
      <c r="FYO66"/>
      <c r="FYP66"/>
      <c r="FYQ66"/>
      <c r="FYR66"/>
      <c r="FYS66"/>
      <c r="FYT66"/>
      <c r="FYU66"/>
      <c r="FYV66"/>
      <c r="FYW66"/>
      <c r="FYX66"/>
      <c r="FYY66"/>
      <c r="FYZ66"/>
      <c r="FZA66"/>
      <c r="FZB66"/>
      <c r="FZC66"/>
      <c r="FZD66"/>
      <c r="FZE66"/>
      <c r="FZF66"/>
      <c r="FZG66"/>
      <c r="FZH66"/>
      <c r="FZI66"/>
      <c r="FZJ66"/>
      <c r="FZK66"/>
      <c r="FZL66"/>
      <c r="FZM66"/>
      <c r="FZN66"/>
      <c r="FZO66"/>
      <c r="FZP66"/>
      <c r="FZQ66"/>
      <c r="FZR66"/>
      <c r="FZS66"/>
      <c r="FZT66"/>
      <c r="FZU66"/>
      <c r="FZV66"/>
      <c r="FZW66"/>
      <c r="FZX66"/>
      <c r="FZY66"/>
      <c r="FZZ66"/>
      <c r="GAA66"/>
      <c r="GAB66"/>
      <c r="GAC66"/>
      <c r="GAD66"/>
      <c r="GAE66"/>
      <c r="GAF66"/>
      <c r="GAG66"/>
      <c r="GAH66"/>
      <c r="GAI66"/>
      <c r="GAJ66"/>
      <c r="GAK66"/>
      <c r="GAL66"/>
      <c r="GAM66"/>
      <c r="GAN66"/>
      <c r="GAO66"/>
      <c r="GAP66"/>
      <c r="GAQ66"/>
      <c r="GAR66"/>
      <c r="GAS66"/>
      <c r="GAT66"/>
      <c r="GAU66"/>
      <c r="GAV66"/>
      <c r="GAW66"/>
      <c r="GAX66"/>
      <c r="GAY66"/>
      <c r="GAZ66"/>
      <c r="GBA66"/>
      <c r="GBB66"/>
      <c r="GBC66"/>
      <c r="GBD66"/>
      <c r="GBE66"/>
      <c r="GBF66"/>
      <c r="GBG66"/>
      <c r="GBH66"/>
      <c r="GBI66"/>
      <c r="GBJ66"/>
      <c r="GBK66"/>
      <c r="GBL66"/>
      <c r="GBM66"/>
      <c r="GBN66"/>
      <c r="GBO66"/>
      <c r="GBP66"/>
      <c r="GBQ66"/>
      <c r="GBR66"/>
      <c r="GBS66"/>
      <c r="GBT66"/>
      <c r="GBU66"/>
      <c r="GBV66"/>
      <c r="GBW66"/>
      <c r="GBX66"/>
      <c r="GBY66"/>
      <c r="GBZ66"/>
      <c r="GCA66"/>
      <c r="GCB66"/>
      <c r="GCC66"/>
      <c r="GCD66"/>
      <c r="GCE66"/>
      <c r="GCF66"/>
      <c r="GCG66"/>
      <c r="GCH66"/>
      <c r="GCI66"/>
      <c r="GCJ66"/>
      <c r="GCK66"/>
      <c r="GCL66"/>
      <c r="GCM66"/>
      <c r="GCN66"/>
      <c r="GCO66"/>
      <c r="GCP66"/>
      <c r="GCQ66"/>
      <c r="GCR66"/>
      <c r="GCS66"/>
      <c r="GCT66"/>
      <c r="GCU66"/>
      <c r="GCV66"/>
      <c r="GCW66"/>
      <c r="GCX66"/>
      <c r="GCY66"/>
      <c r="GCZ66"/>
      <c r="GDA66"/>
      <c r="GDB66"/>
      <c r="GDC66"/>
      <c r="GDD66"/>
      <c r="GDE66"/>
      <c r="GDF66"/>
      <c r="GDG66"/>
      <c r="GDH66"/>
      <c r="GDI66"/>
      <c r="GDJ66"/>
      <c r="GDK66"/>
      <c r="GDL66"/>
      <c r="GDM66"/>
      <c r="GDN66"/>
      <c r="GDO66"/>
      <c r="GDP66"/>
      <c r="GDQ66"/>
      <c r="GDR66"/>
      <c r="GDS66"/>
      <c r="GDT66"/>
      <c r="GDU66"/>
      <c r="GDV66"/>
      <c r="GDW66"/>
      <c r="GDX66"/>
      <c r="GDY66"/>
      <c r="GDZ66"/>
      <c r="GEA66"/>
      <c r="GEB66"/>
      <c r="GEC66"/>
      <c r="GED66"/>
      <c r="GEE66"/>
      <c r="GEF66"/>
      <c r="GEG66"/>
      <c r="GEH66"/>
      <c r="GEI66"/>
      <c r="GEJ66"/>
      <c r="GEK66"/>
      <c r="GEL66"/>
      <c r="GEM66"/>
      <c r="GEN66"/>
      <c r="GEO66"/>
      <c r="GEP66"/>
      <c r="GEQ66"/>
      <c r="GER66"/>
      <c r="GES66"/>
      <c r="GET66"/>
      <c r="GEU66"/>
      <c r="GEV66"/>
      <c r="GEW66"/>
      <c r="GEX66"/>
      <c r="GEY66"/>
      <c r="GEZ66"/>
      <c r="GFA66"/>
      <c r="GFB66"/>
      <c r="GFC66"/>
      <c r="GFD66"/>
      <c r="GFE66"/>
      <c r="GFF66"/>
      <c r="GFG66"/>
      <c r="GFH66"/>
      <c r="GFI66"/>
      <c r="GFJ66"/>
      <c r="GFK66"/>
      <c r="GFL66"/>
      <c r="GFM66"/>
      <c r="GFN66"/>
      <c r="GFO66"/>
      <c r="GFP66"/>
      <c r="GFQ66"/>
      <c r="GFR66"/>
      <c r="GFS66"/>
      <c r="GFT66"/>
      <c r="GFU66"/>
      <c r="GFV66"/>
      <c r="GFW66"/>
      <c r="GFX66"/>
      <c r="GFY66"/>
      <c r="GFZ66"/>
      <c r="GGA66"/>
      <c r="GGB66"/>
      <c r="GGC66"/>
      <c r="GGD66"/>
      <c r="GGE66"/>
      <c r="GGF66"/>
      <c r="GGG66"/>
      <c r="GGH66"/>
      <c r="GGI66"/>
      <c r="GGJ66"/>
      <c r="GGK66"/>
      <c r="GGL66"/>
      <c r="GGM66"/>
      <c r="GGN66"/>
      <c r="GGO66"/>
      <c r="GGP66"/>
      <c r="GGQ66"/>
      <c r="GGR66"/>
      <c r="GGS66"/>
      <c r="GGT66"/>
      <c r="GGU66"/>
      <c r="GGV66"/>
      <c r="GGW66"/>
      <c r="GGX66"/>
      <c r="GGY66"/>
      <c r="GGZ66"/>
      <c r="GHA66"/>
      <c r="GHB66"/>
      <c r="GHC66"/>
      <c r="GHD66"/>
      <c r="GHE66"/>
      <c r="GHF66"/>
      <c r="GHG66"/>
      <c r="GHH66"/>
      <c r="GHI66"/>
      <c r="GHJ66"/>
      <c r="GHK66"/>
      <c r="GHL66"/>
      <c r="GHM66"/>
      <c r="GHN66"/>
      <c r="GHO66"/>
      <c r="GHP66"/>
      <c r="GHQ66"/>
      <c r="GHR66"/>
      <c r="GHS66"/>
      <c r="GHT66"/>
      <c r="GHU66"/>
      <c r="GHV66"/>
      <c r="GHW66"/>
      <c r="GHX66"/>
      <c r="GHY66"/>
      <c r="GHZ66"/>
      <c r="GIA66"/>
      <c r="GIB66"/>
      <c r="GIC66"/>
      <c r="GID66"/>
      <c r="GIE66"/>
      <c r="GIF66"/>
      <c r="GIG66"/>
      <c r="GIH66"/>
      <c r="GII66"/>
      <c r="GIJ66"/>
      <c r="GIK66"/>
      <c r="GIL66"/>
      <c r="GIM66"/>
      <c r="GIN66"/>
      <c r="GIO66"/>
      <c r="GIP66"/>
      <c r="GIQ66"/>
      <c r="GIR66"/>
      <c r="GIS66"/>
      <c r="GIT66"/>
      <c r="GIU66"/>
      <c r="GIV66"/>
      <c r="GIW66"/>
      <c r="GIX66"/>
      <c r="GIY66"/>
      <c r="GIZ66"/>
      <c r="GJA66"/>
      <c r="GJB66"/>
      <c r="GJC66"/>
      <c r="GJD66"/>
      <c r="GJE66"/>
      <c r="GJF66"/>
      <c r="GJG66"/>
      <c r="GJH66"/>
      <c r="GJI66"/>
      <c r="GJJ66"/>
      <c r="GJK66"/>
      <c r="GJL66"/>
      <c r="GJM66"/>
      <c r="GJN66"/>
      <c r="GJO66"/>
      <c r="GJP66"/>
      <c r="GJQ66"/>
      <c r="GJR66"/>
      <c r="GJS66"/>
      <c r="GJT66"/>
      <c r="GJU66"/>
      <c r="GJV66"/>
      <c r="GJW66"/>
      <c r="GJX66"/>
      <c r="GJY66"/>
      <c r="GJZ66"/>
      <c r="GKA66"/>
      <c r="GKB66"/>
      <c r="GKC66"/>
      <c r="GKD66"/>
      <c r="GKE66"/>
      <c r="GKF66"/>
      <c r="GKG66"/>
      <c r="GKH66"/>
      <c r="GKI66"/>
      <c r="GKJ66"/>
      <c r="GKK66"/>
      <c r="GKL66"/>
      <c r="GKM66"/>
      <c r="GKN66"/>
      <c r="GKO66"/>
      <c r="GKP66"/>
      <c r="GKQ66"/>
      <c r="GKR66"/>
      <c r="GKS66"/>
      <c r="GKT66"/>
      <c r="GKU66"/>
      <c r="GKV66"/>
      <c r="GKW66"/>
      <c r="GKX66"/>
      <c r="GKY66"/>
      <c r="GKZ66"/>
      <c r="GLA66"/>
      <c r="GLB66"/>
      <c r="GLC66"/>
      <c r="GLD66"/>
      <c r="GLE66"/>
      <c r="GLF66"/>
      <c r="GLG66"/>
      <c r="GLH66"/>
      <c r="GLI66"/>
      <c r="GLJ66"/>
      <c r="GLK66"/>
      <c r="GLL66"/>
      <c r="GLM66"/>
      <c r="GLN66"/>
      <c r="GLO66"/>
      <c r="GLP66"/>
      <c r="GLQ66"/>
      <c r="GLR66"/>
      <c r="GLS66"/>
      <c r="GLT66"/>
      <c r="GLU66"/>
      <c r="GLV66"/>
      <c r="GLW66"/>
      <c r="GLX66"/>
      <c r="GLY66"/>
      <c r="GLZ66"/>
      <c r="GMA66"/>
      <c r="GMB66"/>
      <c r="GMC66"/>
      <c r="GMD66"/>
      <c r="GME66"/>
      <c r="GMF66"/>
      <c r="GMG66"/>
      <c r="GMH66"/>
      <c r="GMI66"/>
      <c r="GMJ66"/>
      <c r="GMK66"/>
      <c r="GML66"/>
      <c r="GMM66"/>
      <c r="GMN66"/>
      <c r="GMO66"/>
      <c r="GMP66"/>
      <c r="GMQ66"/>
      <c r="GMR66"/>
      <c r="GMS66"/>
      <c r="GMT66"/>
      <c r="GMU66"/>
      <c r="GMV66"/>
      <c r="GMW66"/>
      <c r="GMX66"/>
      <c r="GMY66"/>
      <c r="GMZ66"/>
      <c r="GNA66"/>
      <c r="GNB66"/>
      <c r="GNC66"/>
      <c r="GND66"/>
      <c r="GNE66"/>
      <c r="GNF66"/>
      <c r="GNG66"/>
      <c r="GNH66"/>
      <c r="GNI66"/>
      <c r="GNJ66"/>
      <c r="GNK66"/>
      <c r="GNL66"/>
      <c r="GNM66"/>
      <c r="GNN66"/>
      <c r="GNO66"/>
      <c r="GNP66"/>
      <c r="GNQ66"/>
      <c r="GNR66"/>
      <c r="GNS66"/>
      <c r="GNT66"/>
      <c r="GNU66"/>
      <c r="GNV66"/>
      <c r="GNW66"/>
      <c r="GNX66"/>
      <c r="GNY66"/>
      <c r="GNZ66"/>
      <c r="GOA66"/>
      <c r="GOB66"/>
      <c r="GOC66"/>
      <c r="GOD66"/>
      <c r="GOE66"/>
      <c r="GOF66"/>
      <c r="GOG66"/>
      <c r="GOH66"/>
      <c r="GOI66"/>
      <c r="GOJ66"/>
      <c r="GOK66"/>
      <c r="GOL66"/>
      <c r="GOM66"/>
      <c r="GON66"/>
      <c r="GOO66"/>
      <c r="GOP66"/>
      <c r="GOQ66"/>
      <c r="GOR66"/>
      <c r="GOS66"/>
      <c r="GOT66"/>
      <c r="GOU66"/>
      <c r="GOV66"/>
      <c r="GOW66"/>
      <c r="GOX66"/>
      <c r="GOY66"/>
      <c r="GOZ66"/>
      <c r="GPA66"/>
      <c r="GPB66"/>
      <c r="GPC66"/>
      <c r="GPD66"/>
      <c r="GPE66"/>
      <c r="GPF66"/>
      <c r="GPG66"/>
      <c r="GPH66"/>
      <c r="GPI66"/>
      <c r="GPJ66"/>
      <c r="GPK66"/>
      <c r="GPL66"/>
      <c r="GPM66"/>
      <c r="GPN66"/>
      <c r="GPO66"/>
      <c r="GPP66"/>
      <c r="GPQ66"/>
      <c r="GPR66"/>
      <c r="GPS66"/>
      <c r="GPT66"/>
      <c r="GPU66"/>
      <c r="GPV66"/>
      <c r="GPW66"/>
      <c r="GPX66"/>
      <c r="GPY66"/>
      <c r="GPZ66"/>
      <c r="GQA66"/>
      <c r="GQB66"/>
      <c r="GQC66"/>
      <c r="GQD66"/>
      <c r="GQE66"/>
      <c r="GQF66"/>
      <c r="GQG66"/>
      <c r="GQH66"/>
      <c r="GQI66"/>
      <c r="GQJ66"/>
      <c r="GQK66"/>
      <c r="GQL66"/>
      <c r="GQM66"/>
      <c r="GQN66"/>
      <c r="GQO66"/>
      <c r="GQP66"/>
      <c r="GQQ66"/>
      <c r="GQR66"/>
      <c r="GQS66"/>
      <c r="GQT66"/>
      <c r="GQU66"/>
      <c r="GQV66"/>
      <c r="GQW66"/>
      <c r="GQX66"/>
      <c r="GQY66"/>
      <c r="GQZ66"/>
      <c r="GRA66"/>
      <c r="GRB66"/>
      <c r="GRC66"/>
      <c r="GRD66"/>
      <c r="GRE66"/>
      <c r="GRF66"/>
      <c r="GRG66"/>
      <c r="GRH66"/>
      <c r="GRI66"/>
      <c r="GRJ66"/>
      <c r="GRK66"/>
      <c r="GRL66"/>
      <c r="GRM66"/>
      <c r="GRN66"/>
      <c r="GRO66"/>
      <c r="GRP66"/>
      <c r="GRQ66"/>
      <c r="GRR66"/>
      <c r="GRS66"/>
      <c r="GRT66"/>
      <c r="GRU66"/>
      <c r="GRV66"/>
      <c r="GRW66"/>
      <c r="GRX66"/>
      <c r="GRY66"/>
      <c r="GRZ66"/>
      <c r="GSA66"/>
      <c r="GSB66"/>
      <c r="GSC66"/>
      <c r="GSD66"/>
      <c r="GSE66"/>
      <c r="GSF66"/>
      <c r="GSG66"/>
      <c r="GSH66"/>
      <c r="GSI66"/>
      <c r="GSJ66"/>
      <c r="GSK66"/>
      <c r="GSL66"/>
      <c r="GSM66"/>
      <c r="GSN66"/>
      <c r="GSO66"/>
      <c r="GSP66"/>
      <c r="GSQ66"/>
      <c r="GSR66"/>
      <c r="GSS66"/>
      <c r="GST66"/>
      <c r="GSU66"/>
      <c r="GSV66"/>
      <c r="GSW66"/>
      <c r="GSX66"/>
      <c r="GSY66"/>
      <c r="GSZ66"/>
      <c r="GTA66"/>
      <c r="GTB66"/>
      <c r="GTC66"/>
      <c r="GTD66"/>
      <c r="GTE66"/>
      <c r="GTF66"/>
      <c r="GTG66"/>
      <c r="GTH66"/>
      <c r="GTI66"/>
      <c r="GTJ66"/>
      <c r="GTK66"/>
      <c r="GTL66"/>
      <c r="GTM66"/>
      <c r="GTN66"/>
      <c r="GTO66"/>
      <c r="GTP66"/>
      <c r="GTQ66"/>
      <c r="GTR66"/>
      <c r="GTS66"/>
      <c r="GTT66"/>
      <c r="GTU66"/>
      <c r="GTV66"/>
      <c r="GTW66"/>
      <c r="GTX66"/>
      <c r="GTY66"/>
      <c r="GTZ66"/>
      <c r="GUA66"/>
      <c r="GUB66"/>
      <c r="GUC66"/>
      <c r="GUD66"/>
      <c r="GUE66"/>
      <c r="GUF66"/>
      <c r="GUG66"/>
      <c r="GUH66"/>
      <c r="GUI66"/>
      <c r="GUJ66"/>
      <c r="GUK66"/>
      <c r="GUL66"/>
      <c r="GUM66"/>
      <c r="GUN66"/>
      <c r="GUO66"/>
      <c r="GUP66"/>
      <c r="GUQ66"/>
      <c r="GUR66"/>
      <c r="GUS66"/>
      <c r="GUT66"/>
      <c r="GUU66"/>
      <c r="GUV66"/>
      <c r="GUW66"/>
      <c r="GUX66"/>
      <c r="GUY66"/>
      <c r="GUZ66"/>
      <c r="GVA66"/>
      <c r="GVB66"/>
      <c r="GVC66"/>
      <c r="GVD66"/>
      <c r="GVE66"/>
      <c r="GVF66"/>
      <c r="GVG66"/>
      <c r="GVH66"/>
      <c r="GVI66"/>
      <c r="GVJ66"/>
      <c r="GVK66"/>
      <c r="GVL66"/>
      <c r="GVM66"/>
      <c r="GVN66"/>
      <c r="GVO66"/>
      <c r="GVP66"/>
      <c r="GVQ66"/>
      <c r="GVR66"/>
      <c r="GVS66"/>
      <c r="GVT66"/>
      <c r="GVU66"/>
      <c r="GVV66"/>
      <c r="GVW66"/>
      <c r="GVX66"/>
      <c r="GVY66"/>
      <c r="GVZ66"/>
      <c r="GWA66"/>
      <c r="GWB66"/>
      <c r="GWC66"/>
      <c r="GWD66"/>
      <c r="GWE66"/>
      <c r="GWF66"/>
      <c r="GWG66"/>
      <c r="GWH66"/>
      <c r="GWI66"/>
      <c r="GWJ66"/>
      <c r="GWK66"/>
      <c r="GWL66"/>
      <c r="GWM66"/>
      <c r="GWN66"/>
      <c r="GWO66"/>
      <c r="GWP66"/>
      <c r="GWQ66"/>
      <c r="GWR66"/>
      <c r="GWS66"/>
      <c r="GWT66"/>
      <c r="GWU66"/>
      <c r="GWV66"/>
      <c r="GWW66"/>
      <c r="GWX66"/>
      <c r="GWY66"/>
      <c r="GWZ66"/>
      <c r="GXA66"/>
      <c r="GXB66"/>
      <c r="GXC66"/>
      <c r="GXD66"/>
      <c r="GXE66"/>
      <c r="GXF66"/>
      <c r="GXG66"/>
      <c r="GXH66"/>
      <c r="GXI66"/>
      <c r="GXJ66"/>
      <c r="GXK66"/>
      <c r="GXL66"/>
      <c r="GXM66"/>
      <c r="GXN66"/>
      <c r="GXO66"/>
      <c r="GXP66"/>
      <c r="GXQ66"/>
      <c r="GXR66"/>
      <c r="GXS66"/>
      <c r="GXT66"/>
      <c r="GXU66"/>
      <c r="GXV66"/>
      <c r="GXW66"/>
      <c r="GXX66"/>
      <c r="GXY66"/>
      <c r="GXZ66"/>
      <c r="GYA66"/>
      <c r="GYB66"/>
      <c r="GYC66"/>
      <c r="GYD66"/>
      <c r="GYE66"/>
      <c r="GYF66"/>
      <c r="GYG66"/>
      <c r="GYH66"/>
      <c r="GYI66"/>
      <c r="GYJ66"/>
      <c r="GYK66"/>
      <c r="GYL66"/>
      <c r="GYM66"/>
      <c r="GYN66"/>
      <c r="GYO66"/>
      <c r="GYP66"/>
      <c r="GYQ66"/>
      <c r="GYR66"/>
      <c r="GYS66"/>
      <c r="GYT66"/>
      <c r="GYU66"/>
      <c r="GYV66"/>
      <c r="GYW66"/>
      <c r="GYX66"/>
      <c r="GYY66"/>
      <c r="GYZ66"/>
      <c r="GZA66"/>
      <c r="GZB66"/>
      <c r="GZC66"/>
      <c r="GZD66"/>
      <c r="GZE66"/>
      <c r="GZF66"/>
      <c r="GZG66"/>
      <c r="GZH66"/>
      <c r="GZI66"/>
      <c r="GZJ66"/>
      <c r="GZK66"/>
      <c r="GZL66"/>
      <c r="GZM66"/>
      <c r="GZN66"/>
      <c r="GZO66"/>
      <c r="GZP66"/>
      <c r="GZQ66"/>
      <c r="GZR66"/>
      <c r="GZS66"/>
      <c r="GZT66"/>
      <c r="GZU66"/>
      <c r="GZV66"/>
      <c r="GZW66"/>
      <c r="GZX66"/>
      <c r="GZY66"/>
      <c r="GZZ66"/>
      <c r="HAA66"/>
      <c r="HAB66"/>
      <c r="HAC66"/>
      <c r="HAD66"/>
      <c r="HAE66"/>
      <c r="HAF66"/>
      <c r="HAG66"/>
      <c r="HAH66"/>
      <c r="HAI66"/>
      <c r="HAJ66"/>
      <c r="HAK66"/>
      <c r="HAL66"/>
      <c r="HAM66"/>
      <c r="HAN66"/>
      <c r="HAO66"/>
      <c r="HAP66"/>
      <c r="HAQ66"/>
      <c r="HAR66"/>
      <c r="HAS66"/>
      <c r="HAT66"/>
      <c r="HAU66"/>
      <c r="HAV66"/>
      <c r="HAW66"/>
      <c r="HAX66"/>
      <c r="HAY66"/>
      <c r="HAZ66"/>
      <c r="HBA66"/>
      <c r="HBB66"/>
      <c r="HBC66"/>
      <c r="HBD66"/>
      <c r="HBE66"/>
      <c r="HBF66"/>
      <c r="HBG66"/>
      <c r="HBH66"/>
      <c r="HBI66"/>
      <c r="HBJ66"/>
      <c r="HBK66"/>
      <c r="HBL66"/>
      <c r="HBM66"/>
      <c r="HBN66"/>
      <c r="HBO66"/>
      <c r="HBP66"/>
      <c r="HBQ66"/>
      <c r="HBR66"/>
      <c r="HBS66"/>
      <c r="HBT66"/>
      <c r="HBU66"/>
      <c r="HBV66"/>
      <c r="HBW66"/>
      <c r="HBX66"/>
      <c r="HBY66"/>
      <c r="HBZ66"/>
      <c r="HCA66"/>
      <c r="HCB66"/>
      <c r="HCC66"/>
      <c r="HCD66"/>
      <c r="HCE66"/>
      <c r="HCF66"/>
      <c r="HCG66"/>
      <c r="HCH66"/>
      <c r="HCI66"/>
      <c r="HCJ66"/>
      <c r="HCK66"/>
      <c r="HCL66"/>
      <c r="HCM66"/>
      <c r="HCN66"/>
      <c r="HCO66"/>
      <c r="HCP66"/>
      <c r="HCQ66"/>
      <c r="HCR66"/>
      <c r="HCS66"/>
      <c r="HCT66"/>
      <c r="HCU66"/>
      <c r="HCV66"/>
      <c r="HCW66"/>
      <c r="HCX66"/>
      <c r="HCY66"/>
      <c r="HCZ66"/>
      <c r="HDA66"/>
      <c r="HDB66"/>
      <c r="HDC66"/>
      <c r="HDD66"/>
      <c r="HDE66"/>
      <c r="HDF66"/>
      <c r="HDG66"/>
      <c r="HDH66"/>
      <c r="HDI66"/>
      <c r="HDJ66"/>
      <c r="HDK66"/>
      <c r="HDL66"/>
      <c r="HDM66"/>
      <c r="HDN66"/>
      <c r="HDO66"/>
      <c r="HDP66"/>
      <c r="HDQ66"/>
      <c r="HDR66"/>
      <c r="HDS66"/>
      <c r="HDT66"/>
      <c r="HDU66"/>
      <c r="HDV66"/>
      <c r="HDW66"/>
      <c r="HDX66"/>
      <c r="HDY66"/>
      <c r="HDZ66"/>
      <c r="HEA66"/>
      <c r="HEB66"/>
      <c r="HEC66"/>
      <c r="HED66"/>
      <c r="HEE66"/>
      <c r="HEF66"/>
      <c r="HEG66"/>
      <c r="HEH66"/>
      <c r="HEI66"/>
      <c r="HEJ66"/>
      <c r="HEK66"/>
      <c r="HEL66"/>
      <c r="HEM66"/>
      <c r="HEN66"/>
      <c r="HEO66"/>
      <c r="HEP66"/>
      <c r="HEQ66"/>
      <c r="HER66"/>
      <c r="HES66"/>
      <c r="HET66"/>
      <c r="HEU66"/>
      <c r="HEV66"/>
      <c r="HEW66"/>
      <c r="HEX66"/>
      <c r="HEY66"/>
      <c r="HEZ66"/>
      <c r="HFA66"/>
      <c r="HFB66"/>
      <c r="HFC66"/>
      <c r="HFD66"/>
      <c r="HFE66"/>
      <c r="HFF66"/>
      <c r="HFG66"/>
      <c r="HFH66"/>
      <c r="HFI66"/>
      <c r="HFJ66"/>
      <c r="HFK66"/>
      <c r="HFL66"/>
      <c r="HFM66"/>
      <c r="HFN66"/>
      <c r="HFO66"/>
      <c r="HFP66"/>
      <c r="HFQ66"/>
      <c r="HFR66"/>
      <c r="HFS66"/>
      <c r="HFT66"/>
      <c r="HFU66"/>
      <c r="HFV66"/>
      <c r="HFW66"/>
      <c r="HFX66"/>
      <c r="HFY66"/>
      <c r="HFZ66"/>
      <c r="HGA66"/>
      <c r="HGB66"/>
      <c r="HGC66"/>
      <c r="HGD66"/>
      <c r="HGE66"/>
      <c r="HGF66"/>
      <c r="HGG66"/>
      <c r="HGH66"/>
      <c r="HGI66"/>
      <c r="HGJ66"/>
      <c r="HGK66"/>
      <c r="HGL66"/>
      <c r="HGM66"/>
      <c r="HGN66"/>
      <c r="HGO66"/>
      <c r="HGP66"/>
      <c r="HGQ66"/>
      <c r="HGR66"/>
      <c r="HGS66"/>
      <c r="HGT66"/>
      <c r="HGU66"/>
      <c r="HGV66"/>
      <c r="HGW66"/>
      <c r="HGX66"/>
      <c r="HGY66"/>
      <c r="HGZ66"/>
      <c r="HHA66"/>
      <c r="HHB66"/>
      <c r="HHC66"/>
      <c r="HHD66"/>
      <c r="HHE66"/>
      <c r="HHF66"/>
      <c r="HHG66"/>
      <c r="HHH66"/>
      <c r="HHI66"/>
      <c r="HHJ66"/>
      <c r="HHK66"/>
      <c r="HHL66"/>
      <c r="HHM66"/>
      <c r="HHN66"/>
      <c r="HHO66"/>
      <c r="HHP66"/>
      <c r="HHQ66"/>
      <c r="HHR66"/>
      <c r="HHS66"/>
      <c r="HHT66"/>
      <c r="HHU66"/>
      <c r="HHV66"/>
      <c r="HHW66"/>
      <c r="HHX66"/>
      <c r="HHY66"/>
      <c r="HHZ66"/>
      <c r="HIA66"/>
      <c r="HIB66"/>
      <c r="HIC66"/>
      <c r="HID66"/>
      <c r="HIE66"/>
      <c r="HIF66"/>
      <c r="HIG66"/>
      <c r="HIH66"/>
      <c r="HII66"/>
      <c r="HIJ66"/>
      <c r="HIK66"/>
      <c r="HIL66"/>
      <c r="HIM66"/>
      <c r="HIN66"/>
      <c r="HIO66"/>
      <c r="HIP66"/>
      <c r="HIQ66"/>
      <c r="HIR66"/>
      <c r="HIS66"/>
      <c r="HIT66"/>
      <c r="HIU66"/>
      <c r="HIV66"/>
      <c r="HIW66"/>
      <c r="HIX66"/>
      <c r="HIY66"/>
      <c r="HIZ66"/>
      <c r="HJA66"/>
      <c r="HJB66"/>
      <c r="HJC66"/>
      <c r="HJD66"/>
      <c r="HJE66"/>
      <c r="HJF66"/>
      <c r="HJG66"/>
      <c r="HJH66"/>
      <c r="HJI66"/>
      <c r="HJJ66"/>
      <c r="HJK66"/>
      <c r="HJL66"/>
      <c r="HJM66"/>
      <c r="HJN66"/>
      <c r="HJO66"/>
      <c r="HJP66"/>
      <c r="HJQ66"/>
      <c r="HJR66"/>
      <c r="HJS66"/>
      <c r="HJT66"/>
      <c r="HJU66"/>
      <c r="HJV66"/>
      <c r="HJW66"/>
      <c r="HJX66"/>
      <c r="HJY66"/>
      <c r="HJZ66"/>
      <c r="HKA66"/>
      <c r="HKB66"/>
      <c r="HKC66"/>
      <c r="HKD66"/>
      <c r="HKE66"/>
      <c r="HKF66"/>
      <c r="HKG66"/>
      <c r="HKH66"/>
      <c r="HKI66"/>
      <c r="HKJ66"/>
      <c r="HKK66"/>
      <c r="HKL66"/>
      <c r="HKM66"/>
      <c r="HKN66"/>
      <c r="HKO66"/>
      <c r="HKP66"/>
      <c r="HKQ66"/>
      <c r="HKR66"/>
      <c r="HKS66"/>
      <c r="HKT66"/>
      <c r="HKU66"/>
      <c r="HKV66"/>
      <c r="HKW66"/>
      <c r="HKX66"/>
      <c r="HKY66"/>
      <c r="HKZ66"/>
      <c r="HLA66"/>
      <c r="HLB66"/>
      <c r="HLC66"/>
      <c r="HLD66"/>
      <c r="HLE66"/>
      <c r="HLF66"/>
      <c r="HLG66"/>
      <c r="HLH66"/>
      <c r="HLI66"/>
      <c r="HLJ66"/>
      <c r="HLK66"/>
      <c r="HLL66"/>
      <c r="HLM66"/>
      <c r="HLN66"/>
      <c r="HLO66"/>
      <c r="HLP66"/>
      <c r="HLQ66"/>
      <c r="HLR66"/>
      <c r="HLS66"/>
      <c r="HLT66"/>
      <c r="HLU66"/>
      <c r="HLV66"/>
      <c r="HLW66"/>
      <c r="HLX66"/>
      <c r="HLY66"/>
      <c r="HLZ66"/>
      <c r="HMA66"/>
      <c r="HMB66"/>
      <c r="HMC66"/>
      <c r="HMD66"/>
      <c r="HME66"/>
      <c r="HMF66"/>
      <c r="HMG66"/>
      <c r="HMH66"/>
      <c r="HMI66"/>
      <c r="HMJ66"/>
      <c r="HMK66"/>
      <c r="HML66"/>
      <c r="HMM66"/>
      <c r="HMN66"/>
      <c r="HMO66"/>
      <c r="HMP66"/>
      <c r="HMQ66"/>
      <c r="HMR66"/>
      <c r="HMS66"/>
      <c r="HMT66"/>
      <c r="HMU66"/>
      <c r="HMV66"/>
      <c r="HMW66"/>
      <c r="HMX66"/>
      <c r="HMY66"/>
      <c r="HMZ66"/>
      <c r="HNA66"/>
      <c r="HNB66"/>
      <c r="HNC66"/>
      <c r="HND66"/>
      <c r="HNE66"/>
      <c r="HNF66"/>
      <c r="HNG66"/>
      <c r="HNH66"/>
      <c r="HNI66"/>
      <c r="HNJ66"/>
      <c r="HNK66"/>
      <c r="HNL66"/>
      <c r="HNM66"/>
      <c r="HNN66"/>
      <c r="HNO66"/>
      <c r="HNP66"/>
      <c r="HNQ66"/>
      <c r="HNR66"/>
      <c r="HNS66"/>
      <c r="HNT66"/>
      <c r="HNU66"/>
      <c r="HNV66"/>
      <c r="HNW66"/>
      <c r="HNX66"/>
      <c r="HNY66"/>
      <c r="HNZ66"/>
      <c r="HOA66"/>
      <c r="HOB66"/>
      <c r="HOC66"/>
      <c r="HOD66"/>
      <c r="HOE66"/>
      <c r="HOF66"/>
      <c r="HOG66"/>
      <c r="HOH66"/>
      <c r="HOI66"/>
      <c r="HOJ66"/>
      <c r="HOK66"/>
      <c r="HOL66"/>
      <c r="HOM66"/>
      <c r="HON66"/>
      <c r="HOO66"/>
      <c r="HOP66"/>
      <c r="HOQ66"/>
      <c r="HOR66"/>
      <c r="HOS66"/>
      <c r="HOT66"/>
      <c r="HOU66"/>
      <c r="HOV66"/>
      <c r="HOW66"/>
      <c r="HOX66"/>
      <c r="HOY66"/>
      <c r="HOZ66"/>
      <c r="HPA66"/>
      <c r="HPB66"/>
      <c r="HPC66"/>
      <c r="HPD66"/>
      <c r="HPE66"/>
      <c r="HPF66"/>
      <c r="HPG66"/>
      <c r="HPH66"/>
      <c r="HPI66"/>
      <c r="HPJ66"/>
      <c r="HPK66"/>
      <c r="HPL66"/>
      <c r="HPM66"/>
      <c r="HPN66"/>
      <c r="HPO66"/>
      <c r="HPP66"/>
      <c r="HPQ66"/>
      <c r="HPR66"/>
      <c r="HPS66"/>
      <c r="HPT66"/>
      <c r="HPU66"/>
      <c r="HPV66"/>
      <c r="HPW66"/>
      <c r="HPX66"/>
      <c r="HPY66"/>
      <c r="HPZ66"/>
      <c r="HQA66"/>
      <c r="HQB66"/>
      <c r="HQC66"/>
      <c r="HQD66"/>
      <c r="HQE66"/>
      <c r="HQF66"/>
      <c r="HQG66"/>
      <c r="HQH66"/>
      <c r="HQI66"/>
      <c r="HQJ66"/>
      <c r="HQK66"/>
      <c r="HQL66"/>
      <c r="HQM66"/>
      <c r="HQN66"/>
      <c r="HQO66"/>
      <c r="HQP66"/>
      <c r="HQQ66"/>
      <c r="HQR66"/>
      <c r="HQS66"/>
      <c r="HQT66"/>
      <c r="HQU66"/>
      <c r="HQV66"/>
      <c r="HQW66"/>
      <c r="HQX66"/>
      <c r="HQY66"/>
      <c r="HQZ66"/>
      <c r="HRA66"/>
      <c r="HRB66"/>
      <c r="HRC66"/>
      <c r="HRD66"/>
      <c r="HRE66"/>
      <c r="HRF66"/>
      <c r="HRG66"/>
      <c r="HRH66"/>
      <c r="HRI66"/>
      <c r="HRJ66"/>
      <c r="HRK66"/>
      <c r="HRL66"/>
      <c r="HRM66"/>
      <c r="HRN66"/>
      <c r="HRO66"/>
      <c r="HRP66"/>
      <c r="HRQ66"/>
      <c r="HRR66"/>
      <c r="HRS66"/>
      <c r="HRT66"/>
      <c r="HRU66"/>
      <c r="HRV66"/>
      <c r="HRW66"/>
      <c r="HRX66"/>
      <c r="HRY66"/>
      <c r="HRZ66"/>
      <c r="HSA66"/>
      <c r="HSB66"/>
      <c r="HSC66"/>
      <c r="HSD66"/>
      <c r="HSE66"/>
      <c r="HSF66"/>
      <c r="HSG66"/>
      <c r="HSH66"/>
      <c r="HSI66"/>
      <c r="HSJ66"/>
      <c r="HSK66"/>
      <c r="HSL66"/>
      <c r="HSM66"/>
      <c r="HSN66"/>
      <c r="HSO66"/>
      <c r="HSP66"/>
      <c r="HSQ66"/>
      <c r="HSR66"/>
      <c r="HSS66"/>
      <c r="HST66"/>
      <c r="HSU66"/>
      <c r="HSV66"/>
      <c r="HSW66"/>
      <c r="HSX66"/>
      <c r="HSY66"/>
      <c r="HSZ66"/>
      <c r="HTA66"/>
      <c r="HTB66"/>
      <c r="HTC66"/>
      <c r="HTD66"/>
      <c r="HTE66"/>
      <c r="HTF66"/>
      <c r="HTG66"/>
      <c r="HTH66"/>
      <c r="HTI66"/>
      <c r="HTJ66"/>
      <c r="HTK66"/>
      <c r="HTL66"/>
      <c r="HTM66"/>
      <c r="HTN66"/>
      <c r="HTO66"/>
      <c r="HTP66"/>
      <c r="HTQ66"/>
      <c r="HTR66"/>
      <c r="HTS66"/>
      <c r="HTT66"/>
      <c r="HTU66"/>
      <c r="HTV66"/>
      <c r="HTW66"/>
      <c r="HTX66"/>
      <c r="HTY66"/>
      <c r="HTZ66"/>
      <c r="HUA66"/>
      <c r="HUB66"/>
      <c r="HUC66"/>
      <c r="HUD66"/>
      <c r="HUE66"/>
      <c r="HUF66"/>
      <c r="HUG66"/>
      <c r="HUH66"/>
      <c r="HUI66"/>
      <c r="HUJ66"/>
      <c r="HUK66"/>
      <c r="HUL66"/>
      <c r="HUM66"/>
      <c r="HUN66"/>
      <c r="HUO66"/>
      <c r="HUP66"/>
      <c r="HUQ66"/>
      <c r="HUR66"/>
      <c r="HUS66"/>
      <c r="HUT66"/>
      <c r="HUU66"/>
      <c r="HUV66"/>
      <c r="HUW66"/>
      <c r="HUX66"/>
      <c r="HUY66"/>
      <c r="HUZ66"/>
      <c r="HVA66"/>
      <c r="HVB66"/>
      <c r="HVC66"/>
      <c r="HVD66"/>
      <c r="HVE66"/>
      <c r="HVF66"/>
      <c r="HVG66"/>
      <c r="HVH66"/>
      <c r="HVI66"/>
      <c r="HVJ66"/>
      <c r="HVK66"/>
      <c r="HVL66"/>
      <c r="HVM66"/>
      <c r="HVN66"/>
      <c r="HVO66"/>
      <c r="HVP66"/>
      <c r="HVQ66"/>
      <c r="HVR66"/>
      <c r="HVS66"/>
      <c r="HVT66"/>
      <c r="HVU66"/>
      <c r="HVV66"/>
      <c r="HVW66"/>
      <c r="HVX66"/>
      <c r="HVY66"/>
      <c r="HVZ66"/>
      <c r="HWA66"/>
      <c r="HWB66"/>
      <c r="HWC66"/>
      <c r="HWD66"/>
      <c r="HWE66"/>
      <c r="HWF66"/>
      <c r="HWG66"/>
      <c r="HWH66"/>
      <c r="HWI66"/>
      <c r="HWJ66"/>
      <c r="HWK66"/>
      <c r="HWL66"/>
      <c r="HWM66"/>
      <c r="HWN66"/>
      <c r="HWO66"/>
      <c r="HWP66"/>
      <c r="HWQ66"/>
      <c r="HWR66"/>
      <c r="HWS66"/>
      <c r="HWT66"/>
      <c r="HWU66"/>
      <c r="HWV66"/>
      <c r="HWW66"/>
      <c r="HWX66"/>
      <c r="HWY66"/>
      <c r="HWZ66"/>
      <c r="HXA66"/>
      <c r="HXB66"/>
      <c r="HXC66"/>
      <c r="HXD66"/>
      <c r="HXE66"/>
      <c r="HXF66"/>
      <c r="HXG66"/>
      <c r="HXH66"/>
      <c r="HXI66"/>
      <c r="HXJ66"/>
      <c r="HXK66"/>
      <c r="HXL66"/>
      <c r="HXM66"/>
      <c r="HXN66"/>
      <c r="HXO66"/>
      <c r="HXP66"/>
      <c r="HXQ66"/>
      <c r="HXR66"/>
      <c r="HXS66"/>
      <c r="HXT66"/>
      <c r="HXU66"/>
      <c r="HXV66"/>
      <c r="HXW66"/>
      <c r="HXX66"/>
      <c r="HXY66"/>
      <c r="HXZ66"/>
      <c r="HYA66"/>
      <c r="HYB66"/>
      <c r="HYC66"/>
      <c r="HYD66"/>
      <c r="HYE66"/>
      <c r="HYF66"/>
      <c r="HYG66"/>
      <c r="HYH66"/>
      <c r="HYI66"/>
      <c r="HYJ66"/>
      <c r="HYK66"/>
      <c r="HYL66"/>
      <c r="HYM66"/>
      <c r="HYN66"/>
      <c r="HYO66"/>
      <c r="HYP66"/>
      <c r="HYQ66"/>
      <c r="HYR66"/>
      <c r="HYS66"/>
      <c r="HYT66"/>
      <c r="HYU66"/>
      <c r="HYV66"/>
      <c r="HYW66"/>
      <c r="HYX66"/>
      <c r="HYY66"/>
      <c r="HYZ66"/>
      <c r="HZA66"/>
      <c r="HZB66"/>
      <c r="HZC66"/>
      <c r="HZD66"/>
      <c r="HZE66"/>
      <c r="HZF66"/>
      <c r="HZG66"/>
      <c r="HZH66"/>
      <c r="HZI66"/>
      <c r="HZJ66"/>
      <c r="HZK66"/>
      <c r="HZL66"/>
      <c r="HZM66"/>
      <c r="HZN66"/>
      <c r="HZO66"/>
      <c r="HZP66"/>
      <c r="HZQ66"/>
      <c r="HZR66"/>
      <c r="HZS66"/>
      <c r="HZT66"/>
      <c r="HZU66"/>
      <c r="HZV66"/>
      <c r="HZW66"/>
      <c r="HZX66"/>
      <c r="HZY66"/>
      <c r="HZZ66"/>
      <c r="IAA66"/>
      <c r="IAB66"/>
      <c r="IAC66"/>
      <c r="IAD66"/>
      <c r="IAE66"/>
      <c r="IAF66"/>
      <c r="IAG66"/>
      <c r="IAH66"/>
      <c r="IAI66"/>
      <c r="IAJ66"/>
      <c r="IAK66"/>
      <c r="IAL66"/>
      <c r="IAM66"/>
      <c r="IAN66"/>
      <c r="IAO66"/>
      <c r="IAP66"/>
      <c r="IAQ66"/>
      <c r="IAR66"/>
      <c r="IAS66"/>
      <c r="IAT66"/>
      <c r="IAU66"/>
      <c r="IAV66"/>
      <c r="IAW66"/>
      <c r="IAX66"/>
      <c r="IAY66"/>
      <c r="IAZ66"/>
      <c r="IBA66"/>
      <c r="IBB66"/>
      <c r="IBC66"/>
      <c r="IBD66"/>
      <c r="IBE66"/>
      <c r="IBF66"/>
      <c r="IBG66"/>
      <c r="IBH66"/>
      <c r="IBI66"/>
      <c r="IBJ66"/>
      <c r="IBK66"/>
      <c r="IBL66"/>
      <c r="IBM66"/>
      <c r="IBN66"/>
      <c r="IBO66"/>
      <c r="IBP66"/>
      <c r="IBQ66"/>
      <c r="IBR66"/>
      <c r="IBS66"/>
      <c r="IBT66"/>
      <c r="IBU66"/>
      <c r="IBV66"/>
      <c r="IBW66"/>
      <c r="IBX66"/>
      <c r="IBY66"/>
      <c r="IBZ66"/>
      <c r="ICA66"/>
      <c r="ICB66"/>
      <c r="ICC66"/>
      <c r="ICD66"/>
      <c r="ICE66"/>
      <c r="ICF66"/>
      <c r="ICG66"/>
      <c r="ICH66"/>
      <c r="ICI66"/>
      <c r="ICJ66"/>
      <c r="ICK66"/>
      <c r="ICL66"/>
      <c r="ICM66"/>
      <c r="ICN66"/>
      <c r="ICO66"/>
      <c r="ICP66"/>
      <c r="ICQ66"/>
      <c r="ICR66"/>
      <c r="ICS66"/>
      <c r="ICT66"/>
      <c r="ICU66"/>
      <c r="ICV66"/>
      <c r="ICW66"/>
      <c r="ICX66"/>
      <c r="ICY66"/>
      <c r="ICZ66"/>
      <c r="IDA66"/>
      <c r="IDB66"/>
      <c r="IDC66"/>
      <c r="IDD66"/>
      <c r="IDE66"/>
      <c r="IDF66"/>
      <c r="IDG66"/>
      <c r="IDH66"/>
      <c r="IDI66"/>
      <c r="IDJ66"/>
      <c r="IDK66"/>
      <c r="IDL66"/>
      <c r="IDM66"/>
      <c r="IDN66"/>
      <c r="IDO66"/>
      <c r="IDP66"/>
      <c r="IDQ66"/>
      <c r="IDR66"/>
      <c r="IDS66"/>
      <c r="IDT66"/>
      <c r="IDU66"/>
      <c r="IDV66"/>
      <c r="IDW66"/>
      <c r="IDX66"/>
      <c r="IDY66"/>
      <c r="IDZ66"/>
      <c r="IEA66"/>
      <c r="IEB66"/>
      <c r="IEC66"/>
      <c r="IED66"/>
      <c r="IEE66"/>
      <c r="IEF66"/>
      <c r="IEG66"/>
      <c r="IEH66"/>
      <c r="IEI66"/>
      <c r="IEJ66"/>
      <c r="IEK66"/>
      <c r="IEL66"/>
      <c r="IEM66"/>
      <c r="IEN66"/>
      <c r="IEO66"/>
      <c r="IEP66"/>
      <c r="IEQ66"/>
      <c r="IER66"/>
      <c r="IES66"/>
      <c r="IET66"/>
      <c r="IEU66"/>
      <c r="IEV66"/>
      <c r="IEW66"/>
      <c r="IEX66"/>
      <c r="IEY66"/>
      <c r="IEZ66"/>
      <c r="IFA66"/>
      <c r="IFB66"/>
      <c r="IFC66"/>
      <c r="IFD66"/>
      <c r="IFE66"/>
      <c r="IFF66"/>
      <c r="IFG66"/>
      <c r="IFH66"/>
      <c r="IFI66"/>
      <c r="IFJ66"/>
      <c r="IFK66"/>
      <c r="IFL66"/>
      <c r="IFM66"/>
      <c r="IFN66"/>
      <c r="IFO66"/>
      <c r="IFP66"/>
      <c r="IFQ66"/>
      <c r="IFR66"/>
      <c r="IFS66"/>
      <c r="IFT66"/>
      <c r="IFU66"/>
      <c r="IFV66"/>
      <c r="IFW66"/>
      <c r="IFX66"/>
      <c r="IFY66"/>
      <c r="IFZ66"/>
      <c r="IGA66"/>
      <c r="IGB66"/>
      <c r="IGC66"/>
      <c r="IGD66"/>
      <c r="IGE66"/>
      <c r="IGF66"/>
      <c r="IGG66"/>
      <c r="IGH66"/>
      <c r="IGI66"/>
      <c r="IGJ66"/>
      <c r="IGK66"/>
      <c r="IGL66"/>
      <c r="IGM66"/>
      <c r="IGN66"/>
      <c r="IGO66"/>
      <c r="IGP66"/>
      <c r="IGQ66"/>
      <c r="IGR66"/>
      <c r="IGS66"/>
      <c r="IGT66"/>
      <c r="IGU66"/>
      <c r="IGV66"/>
      <c r="IGW66"/>
      <c r="IGX66"/>
      <c r="IGY66"/>
      <c r="IGZ66"/>
      <c r="IHA66"/>
      <c r="IHB66"/>
      <c r="IHC66"/>
      <c r="IHD66"/>
      <c r="IHE66"/>
      <c r="IHF66"/>
      <c r="IHG66"/>
      <c r="IHH66"/>
      <c r="IHI66"/>
      <c r="IHJ66"/>
      <c r="IHK66"/>
      <c r="IHL66"/>
      <c r="IHM66"/>
      <c r="IHN66"/>
      <c r="IHO66"/>
      <c r="IHP66"/>
      <c r="IHQ66"/>
      <c r="IHR66"/>
      <c r="IHS66"/>
      <c r="IHT66"/>
      <c r="IHU66"/>
      <c r="IHV66"/>
      <c r="IHW66"/>
      <c r="IHX66"/>
      <c r="IHY66"/>
      <c r="IHZ66"/>
      <c r="IIA66"/>
      <c r="IIB66"/>
      <c r="IIC66"/>
      <c r="IID66"/>
      <c r="IIE66"/>
      <c r="IIF66"/>
      <c r="IIG66"/>
      <c r="IIH66"/>
      <c r="III66"/>
      <c r="IIJ66"/>
      <c r="IIK66"/>
      <c r="IIL66"/>
      <c r="IIM66"/>
      <c r="IIN66"/>
      <c r="IIO66"/>
      <c r="IIP66"/>
      <c r="IIQ66"/>
      <c r="IIR66"/>
      <c r="IIS66"/>
      <c r="IIT66"/>
      <c r="IIU66"/>
      <c r="IIV66"/>
      <c r="IIW66"/>
      <c r="IIX66"/>
      <c r="IIY66"/>
      <c r="IIZ66"/>
      <c r="IJA66"/>
      <c r="IJB66"/>
      <c r="IJC66"/>
      <c r="IJD66"/>
      <c r="IJE66"/>
      <c r="IJF66"/>
      <c r="IJG66"/>
      <c r="IJH66"/>
      <c r="IJI66"/>
      <c r="IJJ66"/>
      <c r="IJK66"/>
      <c r="IJL66"/>
      <c r="IJM66"/>
      <c r="IJN66"/>
      <c r="IJO66"/>
      <c r="IJP66"/>
      <c r="IJQ66"/>
      <c r="IJR66"/>
      <c r="IJS66"/>
      <c r="IJT66"/>
      <c r="IJU66"/>
      <c r="IJV66"/>
      <c r="IJW66"/>
      <c r="IJX66"/>
      <c r="IJY66"/>
      <c r="IJZ66"/>
      <c r="IKA66"/>
      <c r="IKB66"/>
      <c r="IKC66"/>
      <c r="IKD66"/>
      <c r="IKE66"/>
      <c r="IKF66"/>
      <c r="IKG66"/>
      <c r="IKH66"/>
      <c r="IKI66"/>
      <c r="IKJ66"/>
      <c r="IKK66"/>
      <c r="IKL66"/>
      <c r="IKM66"/>
      <c r="IKN66"/>
      <c r="IKO66"/>
      <c r="IKP66"/>
      <c r="IKQ66"/>
      <c r="IKR66"/>
      <c r="IKS66"/>
      <c r="IKT66"/>
      <c r="IKU66"/>
      <c r="IKV66"/>
      <c r="IKW66"/>
      <c r="IKX66"/>
      <c r="IKY66"/>
      <c r="IKZ66"/>
      <c r="ILA66"/>
      <c r="ILB66"/>
      <c r="ILC66"/>
      <c r="ILD66"/>
      <c r="ILE66"/>
      <c r="ILF66"/>
      <c r="ILG66"/>
      <c r="ILH66"/>
      <c r="ILI66"/>
      <c r="ILJ66"/>
      <c r="ILK66"/>
      <c r="ILL66"/>
      <c r="ILM66"/>
      <c r="ILN66"/>
      <c r="ILO66"/>
      <c r="ILP66"/>
      <c r="ILQ66"/>
      <c r="ILR66"/>
      <c r="ILS66"/>
      <c r="ILT66"/>
      <c r="ILU66"/>
      <c r="ILV66"/>
      <c r="ILW66"/>
      <c r="ILX66"/>
      <c r="ILY66"/>
      <c r="ILZ66"/>
      <c r="IMA66"/>
      <c r="IMB66"/>
      <c r="IMC66"/>
      <c r="IMD66"/>
      <c r="IME66"/>
      <c r="IMF66"/>
      <c r="IMG66"/>
      <c r="IMH66"/>
      <c r="IMI66"/>
      <c r="IMJ66"/>
      <c r="IMK66"/>
      <c r="IML66"/>
      <c r="IMM66"/>
      <c r="IMN66"/>
      <c r="IMO66"/>
      <c r="IMP66"/>
      <c r="IMQ66"/>
      <c r="IMR66"/>
      <c r="IMS66"/>
      <c r="IMT66"/>
      <c r="IMU66"/>
      <c r="IMV66"/>
      <c r="IMW66"/>
      <c r="IMX66"/>
      <c r="IMY66"/>
      <c r="IMZ66"/>
      <c r="INA66"/>
      <c r="INB66"/>
      <c r="INC66"/>
      <c r="IND66"/>
      <c r="INE66"/>
      <c r="INF66"/>
      <c r="ING66"/>
      <c r="INH66"/>
      <c r="INI66"/>
      <c r="INJ66"/>
      <c r="INK66"/>
      <c r="INL66"/>
      <c r="INM66"/>
      <c r="INN66"/>
      <c r="INO66"/>
      <c r="INP66"/>
      <c r="INQ66"/>
      <c r="INR66"/>
      <c r="INS66"/>
      <c r="INT66"/>
      <c r="INU66"/>
      <c r="INV66"/>
      <c r="INW66"/>
      <c r="INX66"/>
      <c r="INY66"/>
      <c r="INZ66"/>
      <c r="IOA66"/>
      <c r="IOB66"/>
      <c r="IOC66"/>
      <c r="IOD66"/>
      <c r="IOE66"/>
      <c r="IOF66"/>
      <c r="IOG66"/>
      <c r="IOH66"/>
      <c r="IOI66"/>
      <c r="IOJ66"/>
      <c r="IOK66"/>
      <c r="IOL66"/>
      <c r="IOM66"/>
      <c r="ION66"/>
      <c r="IOO66"/>
      <c r="IOP66"/>
      <c r="IOQ66"/>
      <c r="IOR66"/>
      <c r="IOS66"/>
      <c r="IOT66"/>
      <c r="IOU66"/>
      <c r="IOV66"/>
      <c r="IOW66"/>
      <c r="IOX66"/>
      <c r="IOY66"/>
      <c r="IOZ66"/>
      <c r="IPA66"/>
      <c r="IPB66"/>
      <c r="IPC66"/>
      <c r="IPD66"/>
      <c r="IPE66"/>
      <c r="IPF66"/>
      <c r="IPG66"/>
      <c r="IPH66"/>
      <c r="IPI66"/>
      <c r="IPJ66"/>
      <c r="IPK66"/>
      <c r="IPL66"/>
      <c r="IPM66"/>
      <c r="IPN66"/>
      <c r="IPO66"/>
      <c r="IPP66"/>
      <c r="IPQ66"/>
      <c r="IPR66"/>
      <c r="IPS66"/>
      <c r="IPT66"/>
      <c r="IPU66"/>
      <c r="IPV66"/>
      <c r="IPW66"/>
      <c r="IPX66"/>
      <c r="IPY66"/>
      <c r="IPZ66"/>
      <c r="IQA66"/>
      <c r="IQB66"/>
      <c r="IQC66"/>
      <c r="IQD66"/>
      <c r="IQE66"/>
      <c r="IQF66"/>
      <c r="IQG66"/>
      <c r="IQH66"/>
      <c r="IQI66"/>
      <c r="IQJ66"/>
      <c r="IQK66"/>
      <c r="IQL66"/>
      <c r="IQM66"/>
      <c r="IQN66"/>
      <c r="IQO66"/>
      <c r="IQP66"/>
      <c r="IQQ66"/>
      <c r="IQR66"/>
      <c r="IQS66"/>
      <c r="IQT66"/>
      <c r="IQU66"/>
      <c r="IQV66"/>
      <c r="IQW66"/>
      <c r="IQX66"/>
      <c r="IQY66"/>
      <c r="IQZ66"/>
      <c r="IRA66"/>
      <c r="IRB66"/>
      <c r="IRC66"/>
      <c r="IRD66"/>
      <c r="IRE66"/>
      <c r="IRF66"/>
      <c r="IRG66"/>
      <c r="IRH66"/>
      <c r="IRI66"/>
      <c r="IRJ66"/>
      <c r="IRK66"/>
      <c r="IRL66"/>
      <c r="IRM66"/>
      <c r="IRN66"/>
      <c r="IRO66"/>
      <c r="IRP66"/>
      <c r="IRQ66"/>
      <c r="IRR66"/>
      <c r="IRS66"/>
      <c r="IRT66"/>
      <c r="IRU66"/>
      <c r="IRV66"/>
      <c r="IRW66"/>
      <c r="IRX66"/>
      <c r="IRY66"/>
      <c r="IRZ66"/>
      <c r="ISA66"/>
      <c r="ISB66"/>
      <c r="ISC66"/>
      <c r="ISD66"/>
      <c r="ISE66"/>
      <c r="ISF66"/>
      <c r="ISG66"/>
      <c r="ISH66"/>
      <c r="ISI66"/>
      <c r="ISJ66"/>
      <c r="ISK66"/>
      <c r="ISL66"/>
      <c r="ISM66"/>
      <c r="ISN66"/>
      <c r="ISO66"/>
      <c r="ISP66"/>
      <c r="ISQ66"/>
      <c r="ISR66"/>
      <c r="ISS66"/>
      <c r="IST66"/>
      <c r="ISU66"/>
      <c r="ISV66"/>
      <c r="ISW66"/>
      <c r="ISX66"/>
      <c r="ISY66"/>
      <c r="ISZ66"/>
      <c r="ITA66"/>
      <c r="ITB66"/>
      <c r="ITC66"/>
      <c r="ITD66"/>
      <c r="ITE66"/>
      <c r="ITF66"/>
      <c r="ITG66"/>
      <c r="ITH66"/>
      <c r="ITI66"/>
      <c r="ITJ66"/>
      <c r="ITK66"/>
      <c r="ITL66"/>
      <c r="ITM66"/>
      <c r="ITN66"/>
      <c r="ITO66"/>
      <c r="ITP66"/>
      <c r="ITQ66"/>
      <c r="ITR66"/>
      <c r="ITS66"/>
      <c r="ITT66"/>
      <c r="ITU66"/>
      <c r="ITV66"/>
      <c r="ITW66"/>
      <c r="ITX66"/>
      <c r="ITY66"/>
      <c r="ITZ66"/>
      <c r="IUA66"/>
      <c r="IUB66"/>
      <c r="IUC66"/>
      <c r="IUD66"/>
      <c r="IUE66"/>
      <c r="IUF66"/>
      <c r="IUG66"/>
      <c r="IUH66"/>
      <c r="IUI66"/>
      <c r="IUJ66"/>
      <c r="IUK66"/>
      <c r="IUL66"/>
      <c r="IUM66"/>
      <c r="IUN66"/>
      <c r="IUO66"/>
      <c r="IUP66"/>
      <c r="IUQ66"/>
      <c r="IUR66"/>
      <c r="IUS66"/>
      <c r="IUT66"/>
      <c r="IUU66"/>
      <c r="IUV66"/>
      <c r="IUW66"/>
      <c r="IUX66"/>
      <c r="IUY66"/>
      <c r="IUZ66"/>
      <c r="IVA66"/>
      <c r="IVB66"/>
      <c r="IVC66"/>
      <c r="IVD66"/>
      <c r="IVE66"/>
      <c r="IVF66"/>
      <c r="IVG66"/>
      <c r="IVH66"/>
      <c r="IVI66"/>
      <c r="IVJ66"/>
      <c r="IVK66"/>
      <c r="IVL66"/>
      <c r="IVM66"/>
      <c r="IVN66"/>
      <c r="IVO66"/>
      <c r="IVP66"/>
      <c r="IVQ66"/>
      <c r="IVR66"/>
      <c r="IVS66"/>
      <c r="IVT66"/>
      <c r="IVU66"/>
      <c r="IVV66"/>
      <c r="IVW66"/>
      <c r="IVX66"/>
      <c r="IVY66"/>
      <c r="IVZ66"/>
      <c r="IWA66"/>
      <c r="IWB66"/>
      <c r="IWC66"/>
      <c r="IWD66"/>
      <c r="IWE66"/>
      <c r="IWF66"/>
      <c r="IWG66"/>
      <c r="IWH66"/>
      <c r="IWI66"/>
      <c r="IWJ66"/>
      <c r="IWK66"/>
      <c r="IWL66"/>
      <c r="IWM66"/>
      <c r="IWN66"/>
      <c r="IWO66"/>
      <c r="IWP66"/>
      <c r="IWQ66"/>
      <c r="IWR66"/>
      <c r="IWS66"/>
      <c r="IWT66"/>
      <c r="IWU66"/>
      <c r="IWV66"/>
      <c r="IWW66"/>
      <c r="IWX66"/>
      <c r="IWY66"/>
      <c r="IWZ66"/>
      <c r="IXA66"/>
      <c r="IXB66"/>
      <c r="IXC66"/>
      <c r="IXD66"/>
      <c r="IXE66"/>
      <c r="IXF66"/>
      <c r="IXG66"/>
      <c r="IXH66"/>
      <c r="IXI66"/>
      <c r="IXJ66"/>
      <c r="IXK66"/>
      <c r="IXL66"/>
      <c r="IXM66"/>
      <c r="IXN66"/>
      <c r="IXO66"/>
      <c r="IXP66"/>
      <c r="IXQ66"/>
      <c r="IXR66"/>
      <c r="IXS66"/>
      <c r="IXT66"/>
      <c r="IXU66"/>
      <c r="IXV66"/>
      <c r="IXW66"/>
      <c r="IXX66"/>
      <c r="IXY66"/>
      <c r="IXZ66"/>
      <c r="IYA66"/>
      <c r="IYB66"/>
      <c r="IYC66"/>
      <c r="IYD66"/>
      <c r="IYE66"/>
      <c r="IYF66"/>
      <c r="IYG66"/>
      <c r="IYH66"/>
      <c r="IYI66"/>
      <c r="IYJ66"/>
      <c r="IYK66"/>
      <c r="IYL66"/>
      <c r="IYM66"/>
      <c r="IYN66"/>
      <c r="IYO66"/>
      <c r="IYP66"/>
      <c r="IYQ66"/>
      <c r="IYR66"/>
      <c r="IYS66"/>
      <c r="IYT66"/>
      <c r="IYU66"/>
      <c r="IYV66"/>
      <c r="IYW66"/>
      <c r="IYX66"/>
      <c r="IYY66"/>
      <c r="IYZ66"/>
      <c r="IZA66"/>
      <c r="IZB66"/>
      <c r="IZC66"/>
      <c r="IZD66"/>
      <c r="IZE66"/>
      <c r="IZF66"/>
      <c r="IZG66"/>
      <c r="IZH66"/>
      <c r="IZI66"/>
      <c r="IZJ66"/>
      <c r="IZK66"/>
      <c r="IZL66"/>
      <c r="IZM66"/>
      <c r="IZN66"/>
      <c r="IZO66"/>
      <c r="IZP66"/>
      <c r="IZQ66"/>
      <c r="IZR66"/>
      <c r="IZS66"/>
      <c r="IZT66"/>
      <c r="IZU66"/>
      <c r="IZV66"/>
      <c r="IZW66"/>
      <c r="IZX66"/>
      <c r="IZY66"/>
      <c r="IZZ66"/>
      <c r="JAA66"/>
      <c r="JAB66"/>
      <c r="JAC66"/>
      <c r="JAD66"/>
      <c r="JAE66"/>
      <c r="JAF66"/>
      <c r="JAG66"/>
      <c r="JAH66"/>
      <c r="JAI66"/>
      <c r="JAJ66"/>
      <c r="JAK66"/>
      <c r="JAL66"/>
      <c r="JAM66"/>
      <c r="JAN66"/>
      <c r="JAO66"/>
      <c r="JAP66"/>
      <c r="JAQ66"/>
      <c r="JAR66"/>
      <c r="JAS66"/>
      <c r="JAT66"/>
      <c r="JAU66"/>
      <c r="JAV66"/>
      <c r="JAW66"/>
      <c r="JAX66"/>
      <c r="JAY66"/>
      <c r="JAZ66"/>
      <c r="JBA66"/>
      <c r="JBB66"/>
      <c r="JBC66"/>
      <c r="JBD66"/>
      <c r="JBE66"/>
      <c r="JBF66"/>
      <c r="JBG66"/>
      <c r="JBH66"/>
      <c r="JBI66"/>
      <c r="JBJ66"/>
      <c r="JBK66"/>
      <c r="JBL66"/>
      <c r="JBM66"/>
      <c r="JBN66"/>
      <c r="JBO66"/>
      <c r="JBP66"/>
      <c r="JBQ66"/>
      <c r="JBR66"/>
      <c r="JBS66"/>
      <c r="JBT66"/>
      <c r="JBU66"/>
      <c r="JBV66"/>
      <c r="JBW66"/>
      <c r="JBX66"/>
      <c r="JBY66"/>
      <c r="JBZ66"/>
      <c r="JCA66"/>
      <c r="JCB66"/>
      <c r="JCC66"/>
      <c r="JCD66"/>
      <c r="JCE66"/>
      <c r="JCF66"/>
      <c r="JCG66"/>
      <c r="JCH66"/>
      <c r="JCI66"/>
      <c r="JCJ66"/>
      <c r="JCK66"/>
      <c r="JCL66"/>
      <c r="JCM66"/>
      <c r="JCN66"/>
      <c r="JCO66"/>
      <c r="JCP66"/>
      <c r="JCQ66"/>
      <c r="JCR66"/>
      <c r="JCS66"/>
      <c r="JCT66"/>
      <c r="JCU66"/>
      <c r="JCV66"/>
      <c r="JCW66"/>
      <c r="JCX66"/>
      <c r="JCY66"/>
      <c r="JCZ66"/>
      <c r="JDA66"/>
      <c r="JDB66"/>
      <c r="JDC66"/>
      <c r="JDD66"/>
      <c r="JDE66"/>
      <c r="JDF66"/>
      <c r="JDG66"/>
      <c r="JDH66"/>
      <c r="JDI66"/>
      <c r="JDJ66"/>
      <c r="JDK66"/>
      <c r="JDL66"/>
      <c r="JDM66"/>
      <c r="JDN66"/>
      <c r="JDO66"/>
      <c r="JDP66"/>
      <c r="JDQ66"/>
      <c r="JDR66"/>
      <c r="JDS66"/>
      <c r="JDT66"/>
      <c r="JDU66"/>
      <c r="JDV66"/>
      <c r="JDW66"/>
      <c r="JDX66"/>
      <c r="JDY66"/>
      <c r="JDZ66"/>
      <c r="JEA66"/>
      <c r="JEB66"/>
      <c r="JEC66"/>
      <c r="JED66"/>
      <c r="JEE66"/>
      <c r="JEF66"/>
      <c r="JEG66"/>
      <c r="JEH66"/>
      <c r="JEI66"/>
      <c r="JEJ66"/>
      <c r="JEK66"/>
      <c r="JEL66"/>
      <c r="JEM66"/>
      <c r="JEN66"/>
      <c r="JEO66"/>
      <c r="JEP66"/>
      <c r="JEQ66"/>
      <c r="JER66"/>
      <c r="JES66"/>
      <c r="JET66"/>
      <c r="JEU66"/>
      <c r="JEV66"/>
      <c r="JEW66"/>
      <c r="JEX66"/>
      <c r="JEY66"/>
      <c r="JEZ66"/>
      <c r="JFA66"/>
      <c r="JFB66"/>
      <c r="JFC66"/>
      <c r="JFD66"/>
      <c r="JFE66"/>
      <c r="JFF66"/>
      <c r="JFG66"/>
      <c r="JFH66"/>
      <c r="JFI66"/>
      <c r="JFJ66"/>
      <c r="JFK66"/>
      <c r="JFL66"/>
      <c r="JFM66"/>
      <c r="JFN66"/>
      <c r="JFO66"/>
      <c r="JFP66"/>
      <c r="JFQ66"/>
      <c r="JFR66"/>
      <c r="JFS66"/>
      <c r="JFT66"/>
      <c r="JFU66"/>
      <c r="JFV66"/>
      <c r="JFW66"/>
      <c r="JFX66"/>
      <c r="JFY66"/>
      <c r="JFZ66"/>
      <c r="JGA66"/>
      <c r="JGB66"/>
      <c r="JGC66"/>
      <c r="JGD66"/>
      <c r="JGE66"/>
      <c r="JGF66"/>
      <c r="JGG66"/>
      <c r="JGH66"/>
      <c r="JGI66"/>
      <c r="JGJ66"/>
      <c r="JGK66"/>
      <c r="JGL66"/>
      <c r="JGM66"/>
      <c r="JGN66"/>
      <c r="JGO66"/>
      <c r="JGP66"/>
      <c r="JGQ66"/>
      <c r="JGR66"/>
      <c r="JGS66"/>
      <c r="JGT66"/>
      <c r="JGU66"/>
      <c r="JGV66"/>
      <c r="JGW66"/>
      <c r="JGX66"/>
      <c r="JGY66"/>
      <c r="JGZ66"/>
      <c r="JHA66"/>
      <c r="JHB66"/>
      <c r="JHC66"/>
      <c r="JHD66"/>
      <c r="JHE66"/>
      <c r="JHF66"/>
      <c r="JHG66"/>
      <c r="JHH66"/>
      <c r="JHI66"/>
      <c r="JHJ66"/>
      <c r="JHK66"/>
      <c r="JHL66"/>
      <c r="JHM66"/>
      <c r="JHN66"/>
      <c r="JHO66"/>
      <c r="JHP66"/>
      <c r="JHQ66"/>
      <c r="JHR66"/>
      <c r="JHS66"/>
      <c r="JHT66"/>
      <c r="JHU66"/>
      <c r="JHV66"/>
      <c r="JHW66"/>
      <c r="JHX66"/>
      <c r="JHY66"/>
      <c r="JHZ66"/>
      <c r="JIA66"/>
      <c r="JIB66"/>
      <c r="JIC66"/>
      <c r="JID66"/>
      <c r="JIE66"/>
      <c r="JIF66"/>
      <c r="JIG66"/>
      <c r="JIH66"/>
      <c r="JII66"/>
      <c r="JIJ66"/>
      <c r="JIK66"/>
      <c r="JIL66"/>
      <c r="JIM66"/>
      <c r="JIN66"/>
      <c r="JIO66"/>
      <c r="JIP66"/>
      <c r="JIQ66"/>
      <c r="JIR66"/>
      <c r="JIS66"/>
      <c r="JIT66"/>
      <c r="JIU66"/>
      <c r="JIV66"/>
      <c r="JIW66"/>
      <c r="JIX66"/>
      <c r="JIY66"/>
      <c r="JIZ66"/>
      <c r="JJA66"/>
      <c r="JJB66"/>
      <c r="JJC66"/>
      <c r="JJD66"/>
      <c r="JJE66"/>
      <c r="JJF66"/>
      <c r="JJG66"/>
      <c r="JJH66"/>
      <c r="JJI66"/>
      <c r="JJJ66"/>
      <c r="JJK66"/>
      <c r="JJL66"/>
      <c r="JJM66"/>
      <c r="JJN66"/>
      <c r="JJO66"/>
      <c r="JJP66"/>
      <c r="JJQ66"/>
      <c r="JJR66"/>
      <c r="JJS66"/>
      <c r="JJT66"/>
      <c r="JJU66"/>
      <c r="JJV66"/>
      <c r="JJW66"/>
      <c r="JJX66"/>
      <c r="JJY66"/>
      <c r="JJZ66"/>
      <c r="JKA66"/>
      <c r="JKB66"/>
      <c r="JKC66"/>
      <c r="JKD66"/>
      <c r="JKE66"/>
      <c r="JKF66"/>
      <c r="JKG66"/>
      <c r="JKH66"/>
      <c r="JKI66"/>
      <c r="JKJ66"/>
      <c r="JKK66"/>
      <c r="JKL66"/>
      <c r="JKM66"/>
      <c r="JKN66"/>
      <c r="JKO66"/>
      <c r="JKP66"/>
      <c r="JKQ66"/>
      <c r="JKR66"/>
      <c r="JKS66"/>
      <c r="JKT66"/>
      <c r="JKU66"/>
      <c r="JKV66"/>
      <c r="JKW66"/>
      <c r="JKX66"/>
      <c r="JKY66"/>
      <c r="JKZ66"/>
      <c r="JLA66"/>
      <c r="JLB66"/>
      <c r="JLC66"/>
      <c r="JLD66"/>
      <c r="JLE66"/>
      <c r="JLF66"/>
      <c r="JLG66"/>
      <c r="JLH66"/>
      <c r="JLI66"/>
      <c r="JLJ66"/>
      <c r="JLK66"/>
      <c r="JLL66"/>
      <c r="JLM66"/>
      <c r="JLN66"/>
      <c r="JLO66"/>
      <c r="JLP66"/>
      <c r="JLQ66"/>
      <c r="JLR66"/>
      <c r="JLS66"/>
      <c r="JLT66"/>
      <c r="JLU66"/>
      <c r="JLV66"/>
      <c r="JLW66"/>
      <c r="JLX66"/>
      <c r="JLY66"/>
      <c r="JLZ66"/>
      <c r="JMA66"/>
      <c r="JMB66"/>
      <c r="JMC66"/>
      <c r="JMD66"/>
      <c r="JME66"/>
      <c r="JMF66"/>
      <c r="JMG66"/>
      <c r="JMH66"/>
      <c r="JMI66"/>
      <c r="JMJ66"/>
      <c r="JMK66"/>
      <c r="JML66"/>
      <c r="JMM66"/>
      <c r="JMN66"/>
      <c r="JMO66"/>
      <c r="JMP66"/>
      <c r="JMQ66"/>
      <c r="JMR66"/>
      <c r="JMS66"/>
      <c r="JMT66"/>
      <c r="JMU66"/>
      <c r="JMV66"/>
      <c r="JMW66"/>
      <c r="JMX66"/>
      <c r="JMY66"/>
      <c r="JMZ66"/>
      <c r="JNA66"/>
      <c r="JNB66"/>
      <c r="JNC66"/>
      <c r="JND66"/>
      <c r="JNE66"/>
      <c r="JNF66"/>
      <c r="JNG66"/>
      <c r="JNH66"/>
      <c r="JNI66"/>
      <c r="JNJ66"/>
      <c r="JNK66"/>
      <c r="JNL66"/>
      <c r="JNM66"/>
      <c r="JNN66"/>
      <c r="JNO66"/>
      <c r="JNP66"/>
      <c r="JNQ66"/>
      <c r="JNR66"/>
      <c r="JNS66"/>
      <c r="JNT66"/>
      <c r="JNU66"/>
      <c r="JNV66"/>
      <c r="JNW66"/>
      <c r="JNX66"/>
      <c r="JNY66"/>
      <c r="JNZ66"/>
      <c r="JOA66"/>
      <c r="JOB66"/>
      <c r="JOC66"/>
      <c r="JOD66"/>
      <c r="JOE66"/>
      <c r="JOF66"/>
      <c r="JOG66"/>
      <c r="JOH66"/>
      <c r="JOI66"/>
      <c r="JOJ66"/>
      <c r="JOK66"/>
      <c r="JOL66"/>
      <c r="JOM66"/>
      <c r="JON66"/>
      <c r="JOO66"/>
      <c r="JOP66"/>
      <c r="JOQ66"/>
      <c r="JOR66"/>
      <c r="JOS66"/>
      <c r="JOT66"/>
      <c r="JOU66"/>
      <c r="JOV66"/>
      <c r="JOW66"/>
      <c r="JOX66"/>
      <c r="JOY66"/>
      <c r="JOZ66"/>
      <c r="JPA66"/>
      <c r="JPB66"/>
      <c r="JPC66"/>
      <c r="JPD66"/>
      <c r="JPE66"/>
      <c r="JPF66"/>
      <c r="JPG66"/>
      <c r="JPH66"/>
      <c r="JPI66"/>
      <c r="JPJ66"/>
      <c r="JPK66"/>
      <c r="JPL66"/>
      <c r="JPM66"/>
      <c r="JPN66"/>
      <c r="JPO66"/>
      <c r="JPP66"/>
      <c r="JPQ66"/>
      <c r="JPR66"/>
      <c r="JPS66"/>
      <c r="JPT66"/>
      <c r="JPU66"/>
      <c r="JPV66"/>
      <c r="JPW66"/>
      <c r="JPX66"/>
      <c r="JPY66"/>
      <c r="JPZ66"/>
      <c r="JQA66"/>
      <c r="JQB66"/>
      <c r="JQC66"/>
      <c r="JQD66"/>
      <c r="JQE66"/>
      <c r="JQF66"/>
      <c r="JQG66"/>
      <c r="JQH66"/>
      <c r="JQI66"/>
      <c r="JQJ66"/>
      <c r="JQK66"/>
      <c r="JQL66"/>
      <c r="JQM66"/>
      <c r="JQN66"/>
      <c r="JQO66"/>
      <c r="JQP66"/>
      <c r="JQQ66"/>
      <c r="JQR66"/>
      <c r="JQS66"/>
      <c r="JQT66"/>
      <c r="JQU66"/>
      <c r="JQV66"/>
      <c r="JQW66"/>
      <c r="JQX66"/>
      <c r="JQY66"/>
      <c r="JQZ66"/>
      <c r="JRA66"/>
      <c r="JRB66"/>
      <c r="JRC66"/>
      <c r="JRD66"/>
      <c r="JRE66"/>
      <c r="JRF66"/>
      <c r="JRG66"/>
      <c r="JRH66"/>
      <c r="JRI66"/>
      <c r="JRJ66"/>
      <c r="JRK66"/>
      <c r="JRL66"/>
      <c r="JRM66"/>
      <c r="JRN66"/>
      <c r="JRO66"/>
      <c r="JRP66"/>
      <c r="JRQ66"/>
      <c r="JRR66"/>
      <c r="JRS66"/>
      <c r="JRT66"/>
      <c r="JRU66"/>
      <c r="JRV66"/>
      <c r="JRW66"/>
      <c r="JRX66"/>
      <c r="JRY66"/>
      <c r="JRZ66"/>
      <c r="JSA66"/>
      <c r="JSB66"/>
      <c r="JSC66"/>
      <c r="JSD66"/>
      <c r="JSE66"/>
      <c r="JSF66"/>
      <c r="JSG66"/>
      <c r="JSH66"/>
      <c r="JSI66"/>
      <c r="JSJ66"/>
      <c r="JSK66"/>
      <c r="JSL66"/>
      <c r="JSM66"/>
      <c r="JSN66"/>
      <c r="JSO66"/>
      <c r="JSP66"/>
      <c r="JSQ66"/>
      <c r="JSR66"/>
      <c r="JSS66"/>
      <c r="JST66"/>
      <c r="JSU66"/>
      <c r="JSV66"/>
      <c r="JSW66"/>
      <c r="JSX66"/>
      <c r="JSY66"/>
      <c r="JSZ66"/>
      <c r="JTA66"/>
      <c r="JTB66"/>
      <c r="JTC66"/>
      <c r="JTD66"/>
      <c r="JTE66"/>
      <c r="JTF66"/>
      <c r="JTG66"/>
      <c r="JTH66"/>
      <c r="JTI66"/>
      <c r="JTJ66"/>
      <c r="JTK66"/>
      <c r="JTL66"/>
      <c r="JTM66"/>
      <c r="JTN66"/>
      <c r="JTO66"/>
      <c r="JTP66"/>
      <c r="JTQ66"/>
      <c r="JTR66"/>
      <c r="JTS66"/>
      <c r="JTT66"/>
      <c r="JTU66"/>
      <c r="JTV66"/>
      <c r="JTW66"/>
      <c r="JTX66"/>
      <c r="JTY66"/>
      <c r="JTZ66"/>
      <c r="JUA66"/>
      <c r="JUB66"/>
      <c r="JUC66"/>
      <c r="JUD66"/>
      <c r="JUE66"/>
      <c r="JUF66"/>
      <c r="JUG66"/>
      <c r="JUH66"/>
      <c r="JUI66"/>
      <c r="JUJ66"/>
      <c r="JUK66"/>
      <c r="JUL66"/>
      <c r="JUM66"/>
      <c r="JUN66"/>
      <c r="JUO66"/>
      <c r="JUP66"/>
      <c r="JUQ66"/>
      <c r="JUR66"/>
      <c r="JUS66"/>
      <c r="JUT66"/>
      <c r="JUU66"/>
      <c r="JUV66"/>
      <c r="JUW66"/>
      <c r="JUX66"/>
      <c r="JUY66"/>
      <c r="JUZ66"/>
      <c r="JVA66"/>
      <c r="JVB66"/>
      <c r="JVC66"/>
      <c r="JVD66"/>
      <c r="JVE66"/>
      <c r="JVF66"/>
      <c r="JVG66"/>
      <c r="JVH66"/>
      <c r="JVI66"/>
      <c r="JVJ66"/>
      <c r="JVK66"/>
      <c r="JVL66"/>
      <c r="JVM66"/>
      <c r="JVN66"/>
      <c r="JVO66"/>
      <c r="JVP66"/>
      <c r="JVQ66"/>
      <c r="JVR66"/>
      <c r="JVS66"/>
      <c r="JVT66"/>
      <c r="JVU66"/>
      <c r="JVV66"/>
      <c r="JVW66"/>
      <c r="JVX66"/>
      <c r="JVY66"/>
      <c r="JVZ66"/>
      <c r="JWA66"/>
      <c r="JWB66"/>
      <c r="JWC66"/>
      <c r="JWD66"/>
      <c r="JWE66"/>
      <c r="JWF66"/>
      <c r="JWG66"/>
      <c r="JWH66"/>
      <c r="JWI66"/>
      <c r="JWJ66"/>
      <c r="JWK66"/>
      <c r="JWL66"/>
      <c r="JWM66"/>
      <c r="JWN66"/>
      <c r="JWO66"/>
      <c r="JWP66"/>
      <c r="JWQ66"/>
      <c r="JWR66"/>
      <c r="JWS66"/>
      <c r="JWT66"/>
      <c r="JWU66"/>
      <c r="JWV66"/>
      <c r="JWW66"/>
      <c r="JWX66"/>
      <c r="JWY66"/>
      <c r="JWZ66"/>
      <c r="JXA66"/>
      <c r="JXB66"/>
      <c r="JXC66"/>
      <c r="JXD66"/>
      <c r="JXE66"/>
      <c r="JXF66"/>
      <c r="JXG66"/>
      <c r="JXH66"/>
      <c r="JXI66"/>
      <c r="JXJ66"/>
      <c r="JXK66"/>
      <c r="JXL66"/>
      <c r="JXM66"/>
      <c r="JXN66"/>
      <c r="JXO66"/>
      <c r="JXP66"/>
      <c r="JXQ66"/>
      <c r="JXR66"/>
      <c r="JXS66"/>
      <c r="JXT66"/>
      <c r="JXU66"/>
      <c r="JXV66"/>
      <c r="JXW66"/>
      <c r="JXX66"/>
      <c r="JXY66"/>
      <c r="JXZ66"/>
      <c r="JYA66"/>
      <c r="JYB66"/>
      <c r="JYC66"/>
      <c r="JYD66"/>
      <c r="JYE66"/>
      <c r="JYF66"/>
      <c r="JYG66"/>
      <c r="JYH66"/>
      <c r="JYI66"/>
      <c r="JYJ66"/>
      <c r="JYK66"/>
      <c r="JYL66"/>
      <c r="JYM66"/>
      <c r="JYN66"/>
      <c r="JYO66"/>
      <c r="JYP66"/>
      <c r="JYQ66"/>
      <c r="JYR66"/>
      <c r="JYS66"/>
      <c r="JYT66"/>
      <c r="JYU66"/>
      <c r="JYV66"/>
      <c r="JYW66"/>
      <c r="JYX66"/>
      <c r="JYY66"/>
      <c r="JYZ66"/>
      <c r="JZA66"/>
      <c r="JZB66"/>
      <c r="JZC66"/>
      <c r="JZD66"/>
      <c r="JZE66"/>
      <c r="JZF66"/>
      <c r="JZG66"/>
      <c r="JZH66"/>
      <c r="JZI66"/>
      <c r="JZJ66"/>
      <c r="JZK66"/>
      <c r="JZL66"/>
      <c r="JZM66"/>
      <c r="JZN66"/>
      <c r="JZO66"/>
      <c r="JZP66"/>
      <c r="JZQ66"/>
      <c r="JZR66"/>
      <c r="JZS66"/>
      <c r="JZT66"/>
      <c r="JZU66"/>
      <c r="JZV66"/>
      <c r="JZW66"/>
      <c r="JZX66"/>
      <c r="JZY66"/>
      <c r="JZZ66"/>
      <c r="KAA66"/>
      <c r="KAB66"/>
      <c r="KAC66"/>
      <c r="KAD66"/>
      <c r="KAE66"/>
      <c r="KAF66"/>
      <c r="KAG66"/>
      <c r="KAH66"/>
      <c r="KAI66"/>
      <c r="KAJ66"/>
      <c r="KAK66"/>
      <c r="KAL66"/>
      <c r="KAM66"/>
      <c r="KAN66"/>
      <c r="KAO66"/>
      <c r="KAP66"/>
      <c r="KAQ66"/>
      <c r="KAR66"/>
      <c r="KAS66"/>
      <c r="KAT66"/>
      <c r="KAU66"/>
      <c r="KAV66"/>
      <c r="KAW66"/>
      <c r="KAX66"/>
      <c r="KAY66"/>
      <c r="KAZ66"/>
      <c r="KBA66"/>
      <c r="KBB66"/>
      <c r="KBC66"/>
      <c r="KBD66"/>
      <c r="KBE66"/>
      <c r="KBF66"/>
      <c r="KBG66"/>
      <c r="KBH66"/>
      <c r="KBI66"/>
      <c r="KBJ66"/>
      <c r="KBK66"/>
      <c r="KBL66"/>
      <c r="KBM66"/>
      <c r="KBN66"/>
      <c r="KBO66"/>
      <c r="KBP66"/>
      <c r="KBQ66"/>
      <c r="KBR66"/>
      <c r="KBS66"/>
      <c r="KBT66"/>
      <c r="KBU66"/>
      <c r="KBV66"/>
      <c r="KBW66"/>
      <c r="KBX66"/>
      <c r="KBY66"/>
      <c r="KBZ66"/>
      <c r="KCA66"/>
      <c r="KCB66"/>
      <c r="KCC66"/>
      <c r="KCD66"/>
      <c r="KCE66"/>
      <c r="KCF66"/>
      <c r="KCG66"/>
      <c r="KCH66"/>
      <c r="KCI66"/>
      <c r="KCJ66"/>
      <c r="KCK66"/>
      <c r="KCL66"/>
      <c r="KCM66"/>
      <c r="KCN66"/>
      <c r="KCO66"/>
      <c r="KCP66"/>
      <c r="KCQ66"/>
      <c r="KCR66"/>
      <c r="KCS66"/>
      <c r="KCT66"/>
      <c r="KCU66"/>
      <c r="KCV66"/>
      <c r="KCW66"/>
      <c r="KCX66"/>
      <c r="KCY66"/>
      <c r="KCZ66"/>
      <c r="KDA66"/>
      <c r="KDB66"/>
      <c r="KDC66"/>
      <c r="KDD66"/>
      <c r="KDE66"/>
      <c r="KDF66"/>
      <c r="KDG66"/>
      <c r="KDH66"/>
      <c r="KDI66"/>
      <c r="KDJ66"/>
      <c r="KDK66"/>
      <c r="KDL66"/>
      <c r="KDM66"/>
      <c r="KDN66"/>
      <c r="KDO66"/>
      <c r="KDP66"/>
      <c r="KDQ66"/>
      <c r="KDR66"/>
      <c r="KDS66"/>
      <c r="KDT66"/>
      <c r="KDU66"/>
      <c r="KDV66"/>
      <c r="KDW66"/>
      <c r="KDX66"/>
      <c r="KDY66"/>
      <c r="KDZ66"/>
      <c r="KEA66"/>
      <c r="KEB66"/>
      <c r="KEC66"/>
      <c r="KED66"/>
      <c r="KEE66"/>
      <c r="KEF66"/>
      <c r="KEG66"/>
      <c r="KEH66"/>
      <c r="KEI66"/>
      <c r="KEJ66"/>
      <c r="KEK66"/>
      <c r="KEL66"/>
      <c r="KEM66"/>
      <c r="KEN66"/>
      <c r="KEO66"/>
      <c r="KEP66"/>
      <c r="KEQ66"/>
      <c r="KER66"/>
      <c r="KES66"/>
      <c r="KET66"/>
      <c r="KEU66"/>
      <c r="KEV66"/>
      <c r="KEW66"/>
      <c r="KEX66"/>
      <c r="KEY66"/>
      <c r="KEZ66"/>
      <c r="KFA66"/>
      <c r="KFB66"/>
      <c r="KFC66"/>
      <c r="KFD66"/>
      <c r="KFE66"/>
      <c r="KFF66"/>
      <c r="KFG66"/>
      <c r="KFH66"/>
      <c r="KFI66"/>
      <c r="KFJ66"/>
      <c r="KFK66"/>
      <c r="KFL66"/>
      <c r="KFM66"/>
      <c r="KFN66"/>
      <c r="KFO66"/>
      <c r="KFP66"/>
      <c r="KFQ66"/>
      <c r="KFR66"/>
      <c r="KFS66"/>
      <c r="KFT66"/>
      <c r="KFU66"/>
      <c r="KFV66"/>
      <c r="KFW66"/>
      <c r="KFX66"/>
      <c r="KFY66"/>
      <c r="KFZ66"/>
      <c r="KGA66"/>
      <c r="KGB66"/>
      <c r="KGC66"/>
      <c r="KGD66"/>
      <c r="KGE66"/>
      <c r="KGF66"/>
      <c r="KGG66"/>
      <c r="KGH66"/>
      <c r="KGI66"/>
      <c r="KGJ66"/>
      <c r="KGK66"/>
      <c r="KGL66"/>
      <c r="KGM66"/>
      <c r="KGN66"/>
      <c r="KGO66"/>
      <c r="KGP66"/>
      <c r="KGQ66"/>
      <c r="KGR66"/>
      <c r="KGS66"/>
      <c r="KGT66"/>
      <c r="KGU66"/>
      <c r="KGV66"/>
      <c r="KGW66"/>
      <c r="KGX66"/>
      <c r="KGY66"/>
      <c r="KGZ66"/>
      <c r="KHA66"/>
      <c r="KHB66"/>
      <c r="KHC66"/>
      <c r="KHD66"/>
      <c r="KHE66"/>
      <c r="KHF66"/>
      <c r="KHG66"/>
      <c r="KHH66"/>
      <c r="KHI66"/>
      <c r="KHJ66"/>
      <c r="KHK66"/>
      <c r="KHL66"/>
      <c r="KHM66"/>
      <c r="KHN66"/>
      <c r="KHO66"/>
      <c r="KHP66"/>
      <c r="KHQ66"/>
      <c r="KHR66"/>
      <c r="KHS66"/>
      <c r="KHT66"/>
      <c r="KHU66"/>
      <c r="KHV66"/>
      <c r="KHW66"/>
      <c r="KHX66"/>
      <c r="KHY66"/>
      <c r="KHZ66"/>
      <c r="KIA66"/>
      <c r="KIB66"/>
      <c r="KIC66"/>
      <c r="KID66"/>
      <c r="KIE66"/>
      <c r="KIF66"/>
      <c r="KIG66"/>
      <c r="KIH66"/>
      <c r="KII66"/>
      <c r="KIJ66"/>
      <c r="KIK66"/>
      <c r="KIL66"/>
      <c r="KIM66"/>
      <c r="KIN66"/>
      <c r="KIO66"/>
      <c r="KIP66"/>
      <c r="KIQ66"/>
      <c r="KIR66"/>
      <c r="KIS66"/>
      <c r="KIT66"/>
      <c r="KIU66"/>
      <c r="KIV66"/>
      <c r="KIW66"/>
      <c r="KIX66"/>
      <c r="KIY66"/>
      <c r="KIZ66"/>
      <c r="KJA66"/>
      <c r="KJB66"/>
      <c r="KJC66"/>
      <c r="KJD66"/>
      <c r="KJE66"/>
      <c r="KJF66"/>
      <c r="KJG66"/>
      <c r="KJH66"/>
      <c r="KJI66"/>
      <c r="KJJ66"/>
      <c r="KJK66"/>
      <c r="KJL66"/>
      <c r="KJM66"/>
      <c r="KJN66"/>
      <c r="KJO66"/>
      <c r="KJP66"/>
      <c r="KJQ66"/>
      <c r="KJR66"/>
      <c r="KJS66"/>
      <c r="KJT66"/>
      <c r="KJU66"/>
      <c r="KJV66"/>
      <c r="KJW66"/>
      <c r="KJX66"/>
      <c r="KJY66"/>
      <c r="KJZ66"/>
      <c r="KKA66"/>
      <c r="KKB66"/>
      <c r="KKC66"/>
      <c r="KKD66"/>
      <c r="KKE66"/>
      <c r="KKF66"/>
      <c r="KKG66"/>
      <c r="KKH66"/>
      <c r="KKI66"/>
      <c r="KKJ66"/>
      <c r="KKK66"/>
      <c r="KKL66"/>
      <c r="KKM66"/>
      <c r="KKN66"/>
      <c r="KKO66"/>
      <c r="KKP66"/>
      <c r="KKQ66"/>
      <c r="KKR66"/>
      <c r="KKS66"/>
      <c r="KKT66"/>
      <c r="KKU66"/>
      <c r="KKV66"/>
      <c r="KKW66"/>
      <c r="KKX66"/>
      <c r="KKY66"/>
      <c r="KKZ66"/>
      <c r="KLA66"/>
      <c r="KLB66"/>
      <c r="KLC66"/>
      <c r="KLD66"/>
      <c r="KLE66"/>
      <c r="KLF66"/>
      <c r="KLG66"/>
      <c r="KLH66"/>
      <c r="KLI66"/>
      <c r="KLJ66"/>
      <c r="KLK66"/>
      <c r="KLL66"/>
      <c r="KLM66"/>
      <c r="KLN66"/>
      <c r="KLO66"/>
      <c r="KLP66"/>
      <c r="KLQ66"/>
      <c r="KLR66"/>
      <c r="KLS66"/>
      <c r="KLT66"/>
      <c r="KLU66"/>
      <c r="KLV66"/>
      <c r="KLW66"/>
      <c r="KLX66"/>
      <c r="KLY66"/>
      <c r="KLZ66"/>
      <c r="KMA66"/>
      <c r="KMB66"/>
      <c r="KMC66"/>
      <c r="KMD66"/>
      <c r="KME66"/>
      <c r="KMF66"/>
      <c r="KMG66"/>
      <c r="KMH66"/>
      <c r="KMI66"/>
      <c r="KMJ66"/>
      <c r="KMK66"/>
      <c r="KML66"/>
      <c r="KMM66"/>
      <c r="KMN66"/>
      <c r="KMO66"/>
      <c r="KMP66"/>
      <c r="KMQ66"/>
      <c r="KMR66"/>
      <c r="KMS66"/>
      <c r="KMT66"/>
      <c r="KMU66"/>
      <c r="KMV66"/>
      <c r="KMW66"/>
      <c r="KMX66"/>
      <c r="KMY66"/>
      <c r="KMZ66"/>
      <c r="KNA66"/>
      <c r="KNB66"/>
      <c r="KNC66"/>
      <c r="KND66"/>
      <c r="KNE66"/>
      <c r="KNF66"/>
      <c r="KNG66"/>
      <c r="KNH66"/>
      <c r="KNI66"/>
      <c r="KNJ66"/>
      <c r="KNK66"/>
      <c r="KNL66"/>
      <c r="KNM66"/>
      <c r="KNN66"/>
      <c r="KNO66"/>
      <c r="KNP66"/>
      <c r="KNQ66"/>
      <c r="KNR66"/>
      <c r="KNS66"/>
      <c r="KNT66"/>
      <c r="KNU66"/>
      <c r="KNV66"/>
      <c r="KNW66"/>
      <c r="KNX66"/>
      <c r="KNY66"/>
      <c r="KNZ66"/>
      <c r="KOA66"/>
      <c r="KOB66"/>
      <c r="KOC66"/>
      <c r="KOD66"/>
      <c r="KOE66"/>
      <c r="KOF66"/>
      <c r="KOG66"/>
      <c r="KOH66"/>
      <c r="KOI66"/>
      <c r="KOJ66"/>
      <c r="KOK66"/>
      <c r="KOL66"/>
      <c r="KOM66"/>
      <c r="KON66"/>
      <c r="KOO66"/>
      <c r="KOP66"/>
      <c r="KOQ66"/>
      <c r="KOR66"/>
      <c r="KOS66"/>
      <c r="KOT66"/>
      <c r="KOU66"/>
      <c r="KOV66"/>
      <c r="KOW66"/>
      <c r="KOX66"/>
      <c r="KOY66"/>
      <c r="KOZ66"/>
      <c r="KPA66"/>
      <c r="KPB66"/>
      <c r="KPC66"/>
      <c r="KPD66"/>
      <c r="KPE66"/>
      <c r="KPF66"/>
      <c r="KPG66"/>
      <c r="KPH66"/>
      <c r="KPI66"/>
      <c r="KPJ66"/>
      <c r="KPK66"/>
      <c r="KPL66"/>
      <c r="KPM66"/>
      <c r="KPN66"/>
      <c r="KPO66"/>
      <c r="KPP66"/>
      <c r="KPQ66"/>
      <c r="KPR66"/>
      <c r="KPS66"/>
      <c r="KPT66"/>
      <c r="KPU66"/>
      <c r="KPV66"/>
      <c r="KPW66"/>
      <c r="KPX66"/>
      <c r="KPY66"/>
      <c r="KPZ66"/>
      <c r="KQA66"/>
      <c r="KQB66"/>
      <c r="KQC66"/>
      <c r="KQD66"/>
      <c r="KQE66"/>
      <c r="KQF66"/>
      <c r="KQG66"/>
      <c r="KQH66"/>
      <c r="KQI66"/>
      <c r="KQJ66"/>
      <c r="KQK66"/>
      <c r="KQL66"/>
      <c r="KQM66"/>
      <c r="KQN66"/>
      <c r="KQO66"/>
      <c r="KQP66"/>
      <c r="KQQ66"/>
      <c r="KQR66"/>
      <c r="KQS66"/>
      <c r="KQT66"/>
      <c r="KQU66"/>
      <c r="KQV66"/>
      <c r="KQW66"/>
      <c r="KQX66"/>
      <c r="KQY66"/>
      <c r="KQZ66"/>
      <c r="KRA66"/>
      <c r="KRB66"/>
      <c r="KRC66"/>
      <c r="KRD66"/>
      <c r="KRE66"/>
      <c r="KRF66"/>
      <c r="KRG66"/>
      <c r="KRH66"/>
      <c r="KRI66"/>
      <c r="KRJ66"/>
      <c r="KRK66"/>
      <c r="KRL66"/>
      <c r="KRM66"/>
      <c r="KRN66"/>
      <c r="KRO66"/>
      <c r="KRP66"/>
      <c r="KRQ66"/>
      <c r="KRR66"/>
      <c r="KRS66"/>
      <c r="KRT66"/>
      <c r="KRU66"/>
      <c r="KRV66"/>
      <c r="KRW66"/>
      <c r="KRX66"/>
      <c r="KRY66"/>
      <c r="KRZ66"/>
      <c r="KSA66"/>
      <c r="KSB66"/>
      <c r="KSC66"/>
      <c r="KSD66"/>
      <c r="KSE66"/>
      <c r="KSF66"/>
      <c r="KSG66"/>
      <c r="KSH66"/>
      <c r="KSI66"/>
      <c r="KSJ66"/>
      <c r="KSK66"/>
      <c r="KSL66"/>
      <c r="KSM66"/>
      <c r="KSN66"/>
      <c r="KSO66"/>
      <c r="KSP66"/>
      <c r="KSQ66"/>
      <c r="KSR66"/>
      <c r="KSS66"/>
      <c r="KST66"/>
      <c r="KSU66"/>
      <c r="KSV66"/>
      <c r="KSW66"/>
      <c r="KSX66"/>
      <c r="KSY66"/>
      <c r="KSZ66"/>
      <c r="KTA66"/>
      <c r="KTB66"/>
      <c r="KTC66"/>
      <c r="KTD66"/>
      <c r="KTE66"/>
      <c r="KTF66"/>
      <c r="KTG66"/>
      <c r="KTH66"/>
      <c r="KTI66"/>
      <c r="KTJ66"/>
      <c r="KTK66"/>
      <c r="KTL66"/>
      <c r="KTM66"/>
      <c r="KTN66"/>
      <c r="KTO66"/>
      <c r="KTP66"/>
      <c r="KTQ66"/>
      <c r="KTR66"/>
      <c r="KTS66"/>
      <c r="KTT66"/>
      <c r="KTU66"/>
      <c r="KTV66"/>
      <c r="KTW66"/>
      <c r="KTX66"/>
      <c r="KTY66"/>
      <c r="KTZ66"/>
      <c r="KUA66"/>
      <c r="KUB66"/>
      <c r="KUC66"/>
      <c r="KUD66"/>
      <c r="KUE66"/>
      <c r="KUF66"/>
      <c r="KUG66"/>
      <c r="KUH66"/>
      <c r="KUI66"/>
      <c r="KUJ66"/>
      <c r="KUK66"/>
      <c r="KUL66"/>
      <c r="KUM66"/>
      <c r="KUN66"/>
      <c r="KUO66"/>
      <c r="KUP66"/>
      <c r="KUQ66"/>
      <c r="KUR66"/>
      <c r="KUS66"/>
      <c r="KUT66"/>
      <c r="KUU66"/>
      <c r="KUV66"/>
      <c r="KUW66"/>
      <c r="KUX66"/>
      <c r="KUY66"/>
      <c r="KUZ66"/>
      <c r="KVA66"/>
      <c r="KVB66"/>
      <c r="KVC66"/>
      <c r="KVD66"/>
      <c r="KVE66"/>
      <c r="KVF66"/>
      <c r="KVG66"/>
      <c r="KVH66"/>
      <c r="KVI66"/>
      <c r="KVJ66"/>
      <c r="KVK66"/>
      <c r="KVL66"/>
      <c r="KVM66"/>
      <c r="KVN66"/>
      <c r="KVO66"/>
      <c r="KVP66"/>
      <c r="KVQ66"/>
      <c r="KVR66"/>
      <c r="KVS66"/>
      <c r="KVT66"/>
      <c r="KVU66"/>
      <c r="KVV66"/>
      <c r="KVW66"/>
      <c r="KVX66"/>
      <c r="KVY66"/>
      <c r="KVZ66"/>
      <c r="KWA66"/>
      <c r="KWB66"/>
      <c r="KWC66"/>
      <c r="KWD66"/>
      <c r="KWE66"/>
      <c r="KWF66"/>
      <c r="KWG66"/>
      <c r="KWH66"/>
      <c r="KWI66"/>
      <c r="KWJ66"/>
      <c r="KWK66"/>
      <c r="KWL66"/>
      <c r="KWM66"/>
      <c r="KWN66"/>
      <c r="KWO66"/>
      <c r="KWP66"/>
      <c r="KWQ66"/>
      <c r="KWR66"/>
      <c r="KWS66"/>
      <c r="KWT66"/>
      <c r="KWU66"/>
      <c r="KWV66"/>
      <c r="KWW66"/>
      <c r="KWX66"/>
      <c r="KWY66"/>
      <c r="KWZ66"/>
      <c r="KXA66"/>
      <c r="KXB66"/>
      <c r="KXC66"/>
      <c r="KXD66"/>
      <c r="KXE66"/>
      <c r="KXF66"/>
      <c r="KXG66"/>
      <c r="KXH66"/>
      <c r="KXI66"/>
      <c r="KXJ66"/>
      <c r="KXK66"/>
      <c r="KXL66"/>
      <c r="KXM66"/>
      <c r="KXN66"/>
      <c r="KXO66"/>
      <c r="KXP66"/>
      <c r="KXQ66"/>
      <c r="KXR66"/>
      <c r="KXS66"/>
      <c r="KXT66"/>
      <c r="KXU66"/>
      <c r="KXV66"/>
      <c r="KXW66"/>
      <c r="KXX66"/>
      <c r="KXY66"/>
      <c r="KXZ66"/>
      <c r="KYA66"/>
      <c r="KYB66"/>
      <c r="KYC66"/>
      <c r="KYD66"/>
      <c r="KYE66"/>
      <c r="KYF66"/>
      <c r="KYG66"/>
      <c r="KYH66"/>
      <c r="KYI66"/>
      <c r="KYJ66"/>
      <c r="KYK66"/>
      <c r="KYL66"/>
      <c r="KYM66"/>
      <c r="KYN66"/>
      <c r="KYO66"/>
      <c r="KYP66"/>
      <c r="KYQ66"/>
      <c r="KYR66"/>
      <c r="KYS66"/>
      <c r="KYT66"/>
      <c r="KYU66"/>
      <c r="KYV66"/>
      <c r="KYW66"/>
      <c r="KYX66"/>
      <c r="KYY66"/>
      <c r="KYZ66"/>
      <c r="KZA66"/>
      <c r="KZB66"/>
      <c r="KZC66"/>
      <c r="KZD66"/>
      <c r="KZE66"/>
      <c r="KZF66"/>
      <c r="KZG66"/>
      <c r="KZH66"/>
      <c r="KZI66"/>
      <c r="KZJ66"/>
      <c r="KZK66"/>
      <c r="KZL66"/>
      <c r="KZM66"/>
      <c r="KZN66"/>
      <c r="KZO66"/>
      <c r="KZP66"/>
      <c r="KZQ66"/>
      <c r="KZR66"/>
      <c r="KZS66"/>
      <c r="KZT66"/>
      <c r="KZU66"/>
      <c r="KZV66"/>
      <c r="KZW66"/>
      <c r="KZX66"/>
      <c r="KZY66"/>
      <c r="KZZ66"/>
      <c r="LAA66"/>
      <c r="LAB66"/>
      <c r="LAC66"/>
      <c r="LAD66"/>
      <c r="LAE66"/>
      <c r="LAF66"/>
      <c r="LAG66"/>
      <c r="LAH66"/>
      <c r="LAI66"/>
      <c r="LAJ66"/>
      <c r="LAK66"/>
      <c r="LAL66"/>
      <c r="LAM66"/>
      <c r="LAN66"/>
      <c r="LAO66"/>
      <c r="LAP66"/>
      <c r="LAQ66"/>
      <c r="LAR66"/>
      <c r="LAS66"/>
      <c r="LAT66"/>
      <c r="LAU66"/>
      <c r="LAV66"/>
      <c r="LAW66"/>
      <c r="LAX66"/>
      <c r="LAY66"/>
      <c r="LAZ66"/>
      <c r="LBA66"/>
      <c r="LBB66"/>
      <c r="LBC66"/>
      <c r="LBD66"/>
      <c r="LBE66"/>
      <c r="LBF66"/>
      <c r="LBG66"/>
      <c r="LBH66"/>
      <c r="LBI66"/>
      <c r="LBJ66"/>
      <c r="LBK66"/>
      <c r="LBL66"/>
      <c r="LBM66"/>
      <c r="LBN66"/>
      <c r="LBO66"/>
      <c r="LBP66"/>
      <c r="LBQ66"/>
      <c r="LBR66"/>
      <c r="LBS66"/>
      <c r="LBT66"/>
      <c r="LBU66"/>
      <c r="LBV66"/>
      <c r="LBW66"/>
      <c r="LBX66"/>
      <c r="LBY66"/>
      <c r="LBZ66"/>
      <c r="LCA66"/>
      <c r="LCB66"/>
      <c r="LCC66"/>
      <c r="LCD66"/>
      <c r="LCE66"/>
      <c r="LCF66"/>
      <c r="LCG66"/>
      <c r="LCH66"/>
      <c r="LCI66"/>
      <c r="LCJ66"/>
      <c r="LCK66"/>
      <c r="LCL66"/>
      <c r="LCM66"/>
      <c r="LCN66"/>
      <c r="LCO66"/>
      <c r="LCP66"/>
      <c r="LCQ66"/>
      <c r="LCR66"/>
      <c r="LCS66"/>
      <c r="LCT66"/>
      <c r="LCU66"/>
      <c r="LCV66"/>
      <c r="LCW66"/>
      <c r="LCX66"/>
      <c r="LCY66"/>
      <c r="LCZ66"/>
      <c r="LDA66"/>
      <c r="LDB66"/>
      <c r="LDC66"/>
      <c r="LDD66"/>
      <c r="LDE66"/>
      <c r="LDF66"/>
      <c r="LDG66"/>
      <c r="LDH66"/>
      <c r="LDI66"/>
      <c r="LDJ66"/>
      <c r="LDK66"/>
      <c r="LDL66"/>
      <c r="LDM66"/>
      <c r="LDN66"/>
      <c r="LDO66"/>
      <c r="LDP66"/>
      <c r="LDQ66"/>
      <c r="LDR66"/>
      <c r="LDS66"/>
      <c r="LDT66"/>
      <c r="LDU66"/>
      <c r="LDV66"/>
      <c r="LDW66"/>
      <c r="LDX66"/>
      <c r="LDY66"/>
      <c r="LDZ66"/>
      <c r="LEA66"/>
      <c r="LEB66"/>
      <c r="LEC66"/>
      <c r="LED66"/>
      <c r="LEE66"/>
      <c r="LEF66"/>
      <c r="LEG66"/>
      <c r="LEH66"/>
      <c r="LEI66"/>
      <c r="LEJ66"/>
      <c r="LEK66"/>
      <c r="LEL66"/>
      <c r="LEM66"/>
      <c r="LEN66"/>
      <c r="LEO66"/>
      <c r="LEP66"/>
      <c r="LEQ66"/>
      <c r="LER66"/>
      <c r="LES66"/>
      <c r="LET66"/>
      <c r="LEU66"/>
      <c r="LEV66"/>
      <c r="LEW66"/>
      <c r="LEX66"/>
      <c r="LEY66"/>
      <c r="LEZ66"/>
      <c r="LFA66"/>
      <c r="LFB66"/>
      <c r="LFC66"/>
      <c r="LFD66"/>
      <c r="LFE66"/>
      <c r="LFF66"/>
      <c r="LFG66"/>
      <c r="LFH66"/>
      <c r="LFI66"/>
      <c r="LFJ66"/>
      <c r="LFK66"/>
      <c r="LFL66"/>
      <c r="LFM66"/>
      <c r="LFN66"/>
      <c r="LFO66"/>
      <c r="LFP66"/>
      <c r="LFQ66"/>
      <c r="LFR66"/>
      <c r="LFS66"/>
      <c r="LFT66"/>
      <c r="LFU66"/>
      <c r="LFV66"/>
      <c r="LFW66"/>
      <c r="LFX66"/>
      <c r="LFY66"/>
      <c r="LFZ66"/>
      <c r="LGA66"/>
      <c r="LGB66"/>
      <c r="LGC66"/>
      <c r="LGD66"/>
      <c r="LGE66"/>
      <c r="LGF66"/>
      <c r="LGG66"/>
      <c r="LGH66"/>
      <c r="LGI66"/>
      <c r="LGJ66"/>
      <c r="LGK66"/>
      <c r="LGL66"/>
      <c r="LGM66"/>
      <c r="LGN66"/>
      <c r="LGO66"/>
      <c r="LGP66"/>
      <c r="LGQ66"/>
      <c r="LGR66"/>
      <c r="LGS66"/>
      <c r="LGT66"/>
      <c r="LGU66"/>
      <c r="LGV66"/>
      <c r="LGW66"/>
      <c r="LGX66"/>
      <c r="LGY66"/>
      <c r="LGZ66"/>
      <c r="LHA66"/>
      <c r="LHB66"/>
      <c r="LHC66"/>
      <c r="LHD66"/>
      <c r="LHE66"/>
      <c r="LHF66"/>
      <c r="LHG66"/>
      <c r="LHH66"/>
      <c r="LHI66"/>
      <c r="LHJ66"/>
      <c r="LHK66"/>
      <c r="LHL66"/>
      <c r="LHM66"/>
      <c r="LHN66"/>
      <c r="LHO66"/>
      <c r="LHP66"/>
      <c r="LHQ66"/>
      <c r="LHR66"/>
      <c r="LHS66"/>
      <c r="LHT66"/>
      <c r="LHU66"/>
      <c r="LHV66"/>
      <c r="LHW66"/>
      <c r="LHX66"/>
      <c r="LHY66"/>
      <c r="LHZ66"/>
      <c r="LIA66"/>
      <c r="LIB66"/>
      <c r="LIC66"/>
      <c r="LID66"/>
      <c r="LIE66"/>
      <c r="LIF66"/>
      <c r="LIG66"/>
      <c r="LIH66"/>
      <c r="LII66"/>
      <c r="LIJ66"/>
      <c r="LIK66"/>
      <c r="LIL66"/>
      <c r="LIM66"/>
      <c r="LIN66"/>
      <c r="LIO66"/>
      <c r="LIP66"/>
      <c r="LIQ66"/>
      <c r="LIR66"/>
      <c r="LIS66"/>
      <c r="LIT66"/>
      <c r="LIU66"/>
      <c r="LIV66"/>
      <c r="LIW66"/>
      <c r="LIX66"/>
      <c r="LIY66"/>
      <c r="LIZ66"/>
      <c r="LJA66"/>
      <c r="LJB66"/>
      <c r="LJC66"/>
      <c r="LJD66"/>
      <c r="LJE66"/>
      <c r="LJF66"/>
      <c r="LJG66"/>
      <c r="LJH66"/>
      <c r="LJI66"/>
      <c r="LJJ66"/>
      <c r="LJK66"/>
      <c r="LJL66"/>
      <c r="LJM66"/>
      <c r="LJN66"/>
      <c r="LJO66"/>
      <c r="LJP66"/>
      <c r="LJQ66"/>
      <c r="LJR66"/>
      <c r="LJS66"/>
      <c r="LJT66"/>
      <c r="LJU66"/>
      <c r="LJV66"/>
      <c r="LJW66"/>
      <c r="LJX66"/>
      <c r="LJY66"/>
      <c r="LJZ66"/>
      <c r="LKA66"/>
      <c r="LKB66"/>
      <c r="LKC66"/>
      <c r="LKD66"/>
      <c r="LKE66"/>
      <c r="LKF66"/>
      <c r="LKG66"/>
      <c r="LKH66"/>
      <c r="LKI66"/>
      <c r="LKJ66"/>
      <c r="LKK66"/>
      <c r="LKL66"/>
      <c r="LKM66"/>
      <c r="LKN66"/>
      <c r="LKO66"/>
      <c r="LKP66"/>
      <c r="LKQ66"/>
      <c r="LKR66"/>
      <c r="LKS66"/>
      <c r="LKT66"/>
      <c r="LKU66"/>
      <c r="LKV66"/>
      <c r="LKW66"/>
      <c r="LKX66"/>
      <c r="LKY66"/>
      <c r="LKZ66"/>
      <c r="LLA66"/>
      <c r="LLB66"/>
      <c r="LLC66"/>
      <c r="LLD66"/>
      <c r="LLE66"/>
      <c r="LLF66"/>
      <c r="LLG66"/>
      <c r="LLH66"/>
      <c r="LLI66"/>
      <c r="LLJ66"/>
      <c r="LLK66"/>
      <c r="LLL66"/>
      <c r="LLM66"/>
      <c r="LLN66"/>
      <c r="LLO66"/>
      <c r="LLP66"/>
      <c r="LLQ66"/>
      <c r="LLR66"/>
      <c r="LLS66"/>
      <c r="LLT66"/>
      <c r="LLU66"/>
      <c r="LLV66"/>
      <c r="LLW66"/>
      <c r="LLX66"/>
      <c r="LLY66"/>
      <c r="LLZ66"/>
      <c r="LMA66"/>
      <c r="LMB66"/>
      <c r="LMC66"/>
      <c r="LMD66"/>
      <c r="LME66"/>
      <c r="LMF66"/>
      <c r="LMG66"/>
      <c r="LMH66"/>
      <c r="LMI66"/>
      <c r="LMJ66"/>
      <c r="LMK66"/>
      <c r="LML66"/>
      <c r="LMM66"/>
      <c r="LMN66"/>
      <c r="LMO66"/>
      <c r="LMP66"/>
      <c r="LMQ66"/>
      <c r="LMR66"/>
      <c r="LMS66"/>
      <c r="LMT66"/>
      <c r="LMU66"/>
      <c r="LMV66"/>
      <c r="LMW66"/>
      <c r="LMX66"/>
      <c r="LMY66"/>
      <c r="LMZ66"/>
      <c r="LNA66"/>
      <c r="LNB66"/>
      <c r="LNC66"/>
      <c r="LND66"/>
      <c r="LNE66"/>
      <c r="LNF66"/>
      <c r="LNG66"/>
      <c r="LNH66"/>
      <c r="LNI66"/>
      <c r="LNJ66"/>
      <c r="LNK66"/>
      <c r="LNL66"/>
      <c r="LNM66"/>
      <c r="LNN66"/>
      <c r="LNO66"/>
      <c r="LNP66"/>
      <c r="LNQ66"/>
      <c r="LNR66"/>
      <c r="LNS66"/>
      <c r="LNT66"/>
      <c r="LNU66"/>
      <c r="LNV66"/>
      <c r="LNW66"/>
      <c r="LNX66"/>
      <c r="LNY66"/>
      <c r="LNZ66"/>
      <c r="LOA66"/>
      <c r="LOB66"/>
      <c r="LOC66"/>
      <c r="LOD66"/>
      <c r="LOE66"/>
      <c r="LOF66"/>
      <c r="LOG66"/>
      <c r="LOH66"/>
      <c r="LOI66"/>
      <c r="LOJ66"/>
      <c r="LOK66"/>
      <c r="LOL66"/>
      <c r="LOM66"/>
      <c r="LON66"/>
      <c r="LOO66"/>
      <c r="LOP66"/>
      <c r="LOQ66"/>
      <c r="LOR66"/>
      <c r="LOS66"/>
      <c r="LOT66"/>
      <c r="LOU66"/>
      <c r="LOV66"/>
      <c r="LOW66"/>
      <c r="LOX66"/>
      <c r="LOY66"/>
      <c r="LOZ66"/>
      <c r="LPA66"/>
      <c r="LPB66"/>
      <c r="LPC66"/>
      <c r="LPD66"/>
      <c r="LPE66"/>
      <c r="LPF66"/>
      <c r="LPG66"/>
      <c r="LPH66"/>
      <c r="LPI66"/>
      <c r="LPJ66"/>
      <c r="LPK66"/>
      <c r="LPL66"/>
      <c r="LPM66"/>
      <c r="LPN66"/>
      <c r="LPO66"/>
      <c r="LPP66"/>
      <c r="LPQ66"/>
      <c r="LPR66"/>
      <c r="LPS66"/>
      <c r="LPT66"/>
      <c r="LPU66"/>
      <c r="LPV66"/>
      <c r="LPW66"/>
      <c r="LPX66"/>
      <c r="LPY66"/>
      <c r="LPZ66"/>
      <c r="LQA66"/>
      <c r="LQB66"/>
      <c r="LQC66"/>
      <c r="LQD66"/>
      <c r="LQE66"/>
      <c r="LQF66"/>
      <c r="LQG66"/>
      <c r="LQH66"/>
      <c r="LQI66"/>
      <c r="LQJ66"/>
      <c r="LQK66"/>
      <c r="LQL66"/>
      <c r="LQM66"/>
      <c r="LQN66"/>
      <c r="LQO66"/>
      <c r="LQP66"/>
      <c r="LQQ66"/>
      <c r="LQR66"/>
      <c r="LQS66"/>
      <c r="LQT66"/>
      <c r="LQU66"/>
      <c r="LQV66"/>
      <c r="LQW66"/>
      <c r="LQX66"/>
      <c r="LQY66"/>
      <c r="LQZ66"/>
      <c r="LRA66"/>
      <c r="LRB66"/>
      <c r="LRC66"/>
      <c r="LRD66"/>
      <c r="LRE66"/>
      <c r="LRF66"/>
      <c r="LRG66"/>
      <c r="LRH66"/>
      <c r="LRI66"/>
      <c r="LRJ66"/>
      <c r="LRK66"/>
      <c r="LRL66"/>
      <c r="LRM66"/>
      <c r="LRN66"/>
      <c r="LRO66"/>
      <c r="LRP66"/>
      <c r="LRQ66"/>
      <c r="LRR66"/>
      <c r="LRS66"/>
      <c r="LRT66"/>
      <c r="LRU66"/>
      <c r="LRV66"/>
      <c r="LRW66"/>
      <c r="LRX66"/>
      <c r="LRY66"/>
      <c r="LRZ66"/>
      <c r="LSA66"/>
      <c r="LSB66"/>
      <c r="LSC66"/>
      <c r="LSD66"/>
      <c r="LSE66"/>
      <c r="LSF66"/>
      <c r="LSG66"/>
      <c r="LSH66"/>
      <c r="LSI66"/>
      <c r="LSJ66"/>
      <c r="LSK66"/>
      <c r="LSL66"/>
      <c r="LSM66"/>
      <c r="LSN66"/>
      <c r="LSO66"/>
      <c r="LSP66"/>
      <c r="LSQ66"/>
      <c r="LSR66"/>
      <c r="LSS66"/>
      <c r="LST66"/>
      <c r="LSU66"/>
      <c r="LSV66"/>
      <c r="LSW66"/>
      <c r="LSX66"/>
      <c r="LSY66"/>
      <c r="LSZ66"/>
      <c r="LTA66"/>
      <c r="LTB66"/>
      <c r="LTC66"/>
      <c r="LTD66"/>
      <c r="LTE66"/>
      <c r="LTF66"/>
      <c r="LTG66"/>
      <c r="LTH66"/>
      <c r="LTI66"/>
      <c r="LTJ66"/>
      <c r="LTK66"/>
      <c r="LTL66"/>
      <c r="LTM66"/>
      <c r="LTN66"/>
      <c r="LTO66"/>
      <c r="LTP66"/>
      <c r="LTQ66"/>
      <c r="LTR66"/>
      <c r="LTS66"/>
      <c r="LTT66"/>
      <c r="LTU66"/>
      <c r="LTV66"/>
      <c r="LTW66"/>
      <c r="LTX66"/>
      <c r="LTY66"/>
      <c r="LTZ66"/>
      <c r="LUA66"/>
      <c r="LUB66"/>
      <c r="LUC66"/>
      <c r="LUD66"/>
      <c r="LUE66"/>
      <c r="LUF66"/>
      <c r="LUG66"/>
      <c r="LUH66"/>
      <c r="LUI66"/>
      <c r="LUJ66"/>
      <c r="LUK66"/>
      <c r="LUL66"/>
      <c r="LUM66"/>
      <c r="LUN66"/>
      <c r="LUO66"/>
      <c r="LUP66"/>
      <c r="LUQ66"/>
      <c r="LUR66"/>
      <c r="LUS66"/>
      <c r="LUT66"/>
      <c r="LUU66"/>
      <c r="LUV66"/>
      <c r="LUW66"/>
      <c r="LUX66"/>
      <c r="LUY66"/>
      <c r="LUZ66"/>
      <c r="LVA66"/>
      <c r="LVB66"/>
      <c r="LVC66"/>
      <c r="LVD66"/>
      <c r="LVE66"/>
      <c r="LVF66"/>
      <c r="LVG66"/>
      <c r="LVH66"/>
      <c r="LVI66"/>
      <c r="LVJ66"/>
      <c r="LVK66"/>
      <c r="LVL66"/>
      <c r="LVM66"/>
      <c r="LVN66"/>
      <c r="LVO66"/>
      <c r="LVP66"/>
      <c r="LVQ66"/>
      <c r="LVR66"/>
      <c r="LVS66"/>
      <c r="LVT66"/>
      <c r="LVU66"/>
      <c r="LVV66"/>
      <c r="LVW66"/>
      <c r="LVX66"/>
      <c r="LVY66"/>
      <c r="LVZ66"/>
      <c r="LWA66"/>
      <c r="LWB66"/>
      <c r="LWC66"/>
      <c r="LWD66"/>
      <c r="LWE66"/>
      <c r="LWF66"/>
      <c r="LWG66"/>
      <c r="LWH66"/>
      <c r="LWI66"/>
      <c r="LWJ66"/>
      <c r="LWK66"/>
      <c r="LWL66"/>
      <c r="LWM66"/>
      <c r="LWN66"/>
      <c r="LWO66"/>
      <c r="LWP66"/>
      <c r="LWQ66"/>
      <c r="LWR66"/>
      <c r="LWS66"/>
      <c r="LWT66"/>
      <c r="LWU66"/>
      <c r="LWV66"/>
      <c r="LWW66"/>
      <c r="LWX66"/>
      <c r="LWY66"/>
      <c r="LWZ66"/>
      <c r="LXA66"/>
      <c r="LXB66"/>
      <c r="LXC66"/>
      <c r="LXD66"/>
      <c r="LXE66"/>
      <c r="LXF66"/>
      <c r="LXG66"/>
      <c r="LXH66"/>
      <c r="LXI66"/>
      <c r="LXJ66"/>
      <c r="LXK66"/>
      <c r="LXL66"/>
      <c r="LXM66"/>
      <c r="LXN66"/>
      <c r="LXO66"/>
      <c r="LXP66"/>
      <c r="LXQ66"/>
      <c r="LXR66"/>
      <c r="LXS66"/>
      <c r="LXT66"/>
      <c r="LXU66"/>
      <c r="LXV66"/>
      <c r="LXW66"/>
      <c r="LXX66"/>
      <c r="LXY66"/>
      <c r="LXZ66"/>
      <c r="LYA66"/>
      <c r="LYB66"/>
      <c r="LYC66"/>
      <c r="LYD66"/>
      <c r="LYE66"/>
      <c r="LYF66"/>
      <c r="LYG66"/>
      <c r="LYH66"/>
      <c r="LYI66"/>
      <c r="LYJ66"/>
      <c r="LYK66"/>
      <c r="LYL66"/>
      <c r="LYM66"/>
      <c r="LYN66"/>
      <c r="LYO66"/>
      <c r="LYP66"/>
      <c r="LYQ66"/>
      <c r="LYR66"/>
      <c r="LYS66"/>
      <c r="LYT66"/>
      <c r="LYU66"/>
      <c r="LYV66"/>
      <c r="LYW66"/>
      <c r="LYX66"/>
      <c r="LYY66"/>
      <c r="LYZ66"/>
      <c r="LZA66"/>
      <c r="LZB66"/>
      <c r="LZC66"/>
      <c r="LZD66"/>
      <c r="LZE66"/>
      <c r="LZF66"/>
      <c r="LZG66"/>
      <c r="LZH66"/>
      <c r="LZI66"/>
      <c r="LZJ66"/>
      <c r="LZK66"/>
      <c r="LZL66"/>
      <c r="LZM66"/>
      <c r="LZN66"/>
      <c r="LZO66"/>
      <c r="LZP66"/>
      <c r="LZQ66"/>
      <c r="LZR66"/>
      <c r="LZS66"/>
      <c r="LZT66"/>
      <c r="LZU66"/>
      <c r="LZV66"/>
      <c r="LZW66"/>
      <c r="LZX66"/>
      <c r="LZY66"/>
      <c r="LZZ66"/>
      <c r="MAA66"/>
      <c r="MAB66"/>
      <c r="MAC66"/>
      <c r="MAD66"/>
      <c r="MAE66"/>
      <c r="MAF66"/>
      <c r="MAG66"/>
      <c r="MAH66"/>
      <c r="MAI66"/>
      <c r="MAJ66"/>
      <c r="MAK66"/>
      <c r="MAL66"/>
      <c r="MAM66"/>
      <c r="MAN66"/>
      <c r="MAO66"/>
      <c r="MAP66"/>
      <c r="MAQ66"/>
      <c r="MAR66"/>
      <c r="MAS66"/>
      <c r="MAT66"/>
      <c r="MAU66"/>
      <c r="MAV66"/>
      <c r="MAW66"/>
      <c r="MAX66"/>
      <c r="MAY66"/>
      <c r="MAZ66"/>
      <c r="MBA66"/>
      <c r="MBB66"/>
      <c r="MBC66"/>
      <c r="MBD66"/>
      <c r="MBE66"/>
      <c r="MBF66"/>
      <c r="MBG66"/>
      <c r="MBH66"/>
      <c r="MBI66"/>
      <c r="MBJ66"/>
      <c r="MBK66"/>
      <c r="MBL66"/>
      <c r="MBM66"/>
      <c r="MBN66"/>
      <c r="MBO66"/>
      <c r="MBP66"/>
      <c r="MBQ66"/>
      <c r="MBR66"/>
      <c r="MBS66"/>
      <c r="MBT66"/>
      <c r="MBU66"/>
      <c r="MBV66"/>
      <c r="MBW66"/>
      <c r="MBX66"/>
      <c r="MBY66"/>
      <c r="MBZ66"/>
      <c r="MCA66"/>
      <c r="MCB66"/>
      <c r="MCC66"/>
      <c r="MCD66"/>
      <c r="MCE66"/>
      <c r="MCF66"/>
      <c r="MCG66"/>
      <c r="MCH66"/>
      <c r="MCI66"/>
      <c r="MCJ66"/>
      <c r="MCK66"/>
      <c r="MCL66"/>
      <c r="MCM66"/>
      <c r="MCN66"/>
      <c r="MCO66"/>
      <c r="MCP66"/>
      <c r="MCQ66"/>
      <c r="MCR66"/>
      <c r="MCS66"/>
      <c r="MCT66"/>
      <c r="MCU66"/>
      <c r="MCV66"/>
      <c r="MCW66"/>
      <c r="MCX66"/>
      <c r="MCY66"/>
      <c r="MCZ66"/>
      <c r="MDA66"/>
      <c r="MDB66"/>
      <c r="MDC66"/>
      <c r="MDD66"/>
      <c r="MDE66"/>
      <c r="MDF66"/>
      <c r="MDG66"/>
      <c r="MDH66"/>
      <c r="MDI66"/>
      <c r="MDJ66"/>
      <c r="MDK66"/>
      <c r="MDL66"/>
      <c r="MDM66"/>
      <c r="MDN66"/>
      <c r="MDO66"/>
      <c r="MDP66"/>
      <c r="MDQ66"/>
      <c r="MDR66"/>
      <c r="MDS66"/>
      <c r="MDT66"/>
      <c r="MDU66"/>
      <c r="MDV66"/>
      <c r="MDW66"/>
      <c r="MDX66"/>
      <c r="MDY66"/>
      <c r="MDZ66"/>
      <c r="MEA66"/>
      <c r="MEB66"/>
      <c r="MEC66"/>
      <c r="MED66"/>
      <c r="MEE66"/>
      <c r="MEF66"/>
      <c r="MEG66"/>
      <c r="MEH66"/>
      <c r="MEI66"/>
      <c r="MEJ66"/>
      <c r="MEK66"/>
      <c r="MEL66"/>
      <c r="MEM66"/>
      <c r="MEN66"/>
      <c r="MEO66"/>
      <c r="MEP66"/>
      <c r="MEQ66"/>
      <c r="MER66"/>
      <c r="MES66"/>
      <c r="MET66"/>
      <c r="MEU66"/>
      <c r="MEV66"/>
      <c r="MEW66"/>
      <c r="MEX66"/>
      <c r="MEY66"/>
      <c r="MEZ66"/>
      <c r="MFA66"/>
      <c r="MFB66"/>
      <c r="MFC66"/>
      <c r="MFD66"/>
      <c r="MFE66"/>
      <c r="MFF66"/>
      <c r="MFG66"/>
      <c r="MFH66"/>
      <c r="MFI66"/>
      <c r="MFJ66"/>
      <c r="MFK66"/>
      <c r="MFL66"/>
      <c r="MFM66"/>
      <c r="MFN66"/>
      <c r="MFO66"/>
      <c r="MFP66"/>
      <c r="MFQ66"/>
      <c r="MFR66"/>
      <c r="MFS66"/>
      <c r="MFT66"/>
      <c r="MFU66"/>
      <c r="MFV66"/>
      <c r="MFW66"/>
      <c r="MFX66"/>
      <c r="MFY66"/>
      <c r="MFZ66"/>
      <c r="MGA66"/>
      <c r="MGB66"/>
      <c r="MGC66"/>
      <c r="MGD66"/>
      <c r="MGE66"/>
      <c r="MGF66"/>
      <c r="MGG66"/>
      <c r="MGH66"/>
      <c r="MGI66"/>
      <c r="MGJ66"/>
      <c r="MGK66"/>
      <c r="MGL66"/>
      <c r="MGM66"/>
      <c r="MGN66"/>
      <c r="MGO66"/>
      <c r="MGP66"/>
      <c r="MGQ66"/>
      <c r="MGR66"/>
      <c r="MGS66"/>
      <c r="MGT66"/>
      <c r="MGU66"/>
      <c r="MGV66"/>
      <c r="MGW66"/>
      <c r="MGX66"/>
      <c r="MGY66"/>
      <c r="MGZ66"/>
      <c r="MHA66"/>
      <c r="MHB66"/>
      <c r="MHC66"/>
      <c r="MHD66"/>
      <c r="MHE66"/>
      <c r="MHF66"/>
      <c r="MHG66"/>
      <c r="MHH66"/>
      <c r="MHI66"/>
      <c r="MHJ66"/>
      <c r="MHK66"/>
      <c r="MHL66"/>
      <c r="MHM66"/>
      <c r="MHN66"/>
      <c r="MHO66"/>
      <c r="MHP66"/>
      <c r="MHQ66"/>
      <c r="MHR66"/>
      <c r="MHS66"/>
      <c r="MHT66"/>
      <c r="MHU66"/>
      <c r="MHV66"/>
      <c r="MHW66"/>
      <c r="MHX66"/>
      <c r="MHY66"/>
      <c r="MHZ66"/>
      <c r="MIA66"/>
      <c r="MIB66"/>
      <c r="MIC66"/>
      <c r="MID66"/>
      <c r="MIE66"/>
      <c r="MIF66"/>
      <c r="MIG66"/>
      <c r="MIH66"/>
      <c r="MII66"/>
      <c r="MIJ66"/>
      <c r="MIK66"/>
      <c r="MIL66"/>
      <c r="MIM66"/>
      <c r="MIN66"/>
      <c r="MIO66"/>
      <c r="MIP66"/>
      <c r="MIQ66"/>
      <c r="MIR66"/>
      <c r="MIS66"/>
      <c r="MIT66"/>
      <c r="MIU66"/>
      <c r="MIV66"/>
      <c r="MIW66"/>
      <c r="MIX66"/>
      <c r="MIY66"/>
      <c r="MIZ66"/>
      <c r="MJA66"/>
      <c r="MJB66"/>
      <c r="MJC66"/>
      <c r="MJD66"/>
      <c r="MJE66"/>
      <c r="MJF66"/>
      <c r="MJG66"/>
      <c r="MJH66"/>
      <c r="MJI66"/>
      <c r="MJJ66"/>
      <c r="MJK66"/>
      <c r="MJL66"/>
      <c r="MJM66"/>
      <c r="MJN66"/>
      <c r="MJO66"/>
      <c r="MJP66"/>
      <c r="MJQ66"/>
      <c r="MJR66"/>
      <c r="MJS66"/>
      <c r="MJT66"/>
      <c r="MJU66"/>
      <c r="MJV66"/>
      <c r="MJW66"/>
      <c r="MJX66"/>
      <c r="MJY66"/>
      <c r="MJZ66"/>
      <c r="MKA66"/>
      <c r="MKB66"/>
      <c r="MKC66"/>
      <c r="MKD66"/>
      <c r="MKE66"/>
      <c r="MKF66"/>
      <c r="MKG66"/>
      <c r="MKH66"/>
      <c r="MKI66"/>
      <c r="MKJ66"/>
      <c r="MKK66"/>
      <c r="MKL66"/>
      <c r="MKM66"/>
      <c r="MKN66"/>
      <c r="MKO66"/>
      <c r="MKP66"/>
      <c r="MKQ66"/>
      <c r="MKR66"/>
      <c r="MKS66"/>
      <c r="MKT66"/>
      <c r="MKU66"/>
      <c r="MKV66"/>
      <c r="MKW66"/>
      <c r="MKX66"/>
      <c r="MKY66"/>
      <c r="MKZ66"/>
      <c r="MLA66"/>
      <c r="MLB66"/>
      <c r="MLC66"/>
      <c r="MLD66"/>
      <c r="MLE66"/>
      <c r="MLF66"/>
      <c r="MLG66"/>
      <c r="MLH66"/>
      <c r="MLI66"/>
      <c r="MLJ66"/>
      <c r="MLK66"/>
      <c r="MLL66"/>
      <c r="MLM66"/>
      <c r="MLN66"/>
      <c r="MLO66"/>
      <c r="MLP66"/>
      <c r="MLQ66"/>
      <c r="MLR66"/>
      <c r="MLS66"/>
      <c r="MLT66"/>
      <c r="MLU66"/>
      <c r="MLV66"/>
      <c r="MLW66"/>
      <c r="MLX66"/>
      <c r="MLY66"/>
      <c r="MLZ66"/>
      <c r="MMA66"/>
      <c r="MMB66"/>
      <c r="MMC66"/>
      <c r="MMD66"/>
      <c r="MME66"/>
      <c r="MMF66"/>
      <c r="MMG66"/>
      <c r="MMH66"/>
      <c r="MMI66"/>
      <c r="MMJ66"/>
      <c r="MMK66"/>
      <c r="MML66"/>
      <c r="MMM66"/>
      <c r="MMN66"/>
      <c r="MMO66"/>
      <c r="MMP66"/>
      <c r="MMQ66"/>
      <c r="MMR66"/>
      <c r="MMS66"/>
      <c r="MMT66"/>
      <c r="MMU66"/>
      <c r="MMV66"/>
      <c r="MMW66"/>
      <c r="MMX66"/>
      <c r="MMY66"/>
      <c r="MMZ66"/>
      <c r="MNA66"/>
      <c r="MNB66"/>
      <c r="MNC66"/>
      <c r="MND66"/>
      <c r="MNE66"/>
      <c r="MNF66"/>
      <c r="MNG66"/>
      <c r="MNH66"/>
      <c r="MNI66"/>
      <c r="MNJ66"/>
      <c r="MNK66"/>
      <c r="MNL66"/>
      <c r="MNM66"/>
      <c r="MNN66"/>
      <c r="MNO66"/>
      <c r="MNP66"/>
      <c r="MNQ66"/>
      <c r="MNR66"/>
      <c r="MNS66"/>
      <c r="MNT66"/>
      <c r="MNU66"/>
      <c r="MNV66"/>
      <c r="MNW66"/>
      <c r="MNX66"/>
      <c r="MNY66"/>
      <c r="MNZ66"/>
      <c r="MOA66"/>
      <c r="MOB66"/>
      <c r="MOC66"/>
      <c r="MOD66"/>
      <c r="MOE66"/>
      <c r="MOF66"/>
      <c r="MOG66"/>
      <c r="MOH66"/>
      <c r="MOI66"/>
      <c r="MOJ66"/>
      <c r="MOK66"/>
      <c r="MOL66"/>
      <c r="MOM66"/>
      <c r="MON66"/>
      <c r="MOO66"/>
      <c r="MOP66"/>
      <c r="MOQ66"/>
      <c r="MOR66"/>
      <c r="MOS66"/>
      <c r="MOT66"/>
      <c r="MOU66"/>
      <c r="MOV66"/>
      <c r="MOW66"/>
      <c r="MOX66"/>
      <c r="MOY66"/>
      <c r="MOZ66"/>
      <c r="MPA66"/>
      <c r="MPB66"/>
      <c r="MPC66"/>
      <c r="MPD66"/>
      <c r="MPE66"/>
      <c r="MPF66"/>
      <c r="MPG66"/>
      <c r="MPH66"/>
      <c r="MPI66"/>
      <c r="MPJ66"/>
      <c r="MPK66"/>
      <c r="MPL66"/>
      <c r="MPM66"/>
      <c r="MPN66"/>
      <c r="MPO66"/>
      <c r="MPP66"/>
      <c r="MPQ66"/>
      <c r="MPR66"/>
      <c r="MPS66"/>
      <c r="MPT66"/>
      <c r="MPU66"/>
      <c r="MPV66"/>
      <c r="MPW66"/>
      <c r="MPX66"/>
      <c r="MPY66"/>
      <c r="MPZ66"/>
      <c r="MQA66"/>
      <c r="MQB66"/>
      <c r="MQC66"/>
      <c r="MQD66"/>
      <c r="MQE66"/>
      <c r="MQF66"/>
      <c r="MQG66"/>
      <c r="MQH66"/>
      <c r="MQI66"/>
      <c r="MQJ66"/>
      <c r="MQK66"/>
      <c r="MQL66"/>
      <c r="MQM66"/>
      <c r="MQN66"/>
      <c r="MQO66"/>
      <c r="MQP66"/>
      <c r="MQQ66"/>
      <c r="MQR66"/>
      <c r="MQS66"/>
      <c r="MQT66"/>
      <c r="MQU66"/>
      <c r="MQV66"/>
      <c r="MQW66"/>
      <c r="MQX66"/>
      <c r="MQY66"/>
      <c r="MQZ66"/>
      <c r="MRA66"/>
      <c r="MRB66"/>
      <c r="MRC66"/>
      <c r="MRD66"/>
      <c r="MRE66"/>
      <c r="MRF66"/>
      <c r="MRG66"/>
      <c r="MRH66"/>
      <c r="MRI66"/>
      <c r="MRJ66"/>
      <c r="MRK66"/>
      <c r="MRL66"/>
      <c r="MRM66"/>
      <c r="MRN66"/>
      <c r="MRO66"/>
      <c r="MRP66"/>
      <c r="MRQ66"/>
      <c r="MRR66"/>
      <c r="MRS66"/>
      <c r="MRT66"/>
      <c r="MRU66"/>
      <c r="MRV66"/>
      <c r="MRW66"/>
      <c r="MRX66"/>
      <c r="MRY66"/>
      <c r="MRZ66"/>
      <c r="MSA66"/>
      <c r="MSB66"/>
      <c r="MSC66"/>
      <c r="MSD66"/>
      <c r="MSE66"/>
      <c r="MSF66"/>
      <c r="MSG66"/>
      <c r="MSH66"/>
      <c r="MSI66"/>
      <c r="MSJ66"/>
      <c r="MSK66"/>
      <c r="MSL66"/>
      <c r="MSM66"/>
      <c r="MSN66"/>
      <c r="MSO66"/>
      <c r="MSP66"/>
      <c r="MSQ66"/>
      <c r="MSR66"/>
      <c r="MSS66"/>
      <c r="MST66"/>
      <c r="MSU66"/>
      <c r="MSV66"/>
      <c r="MSW66"/>
      <c r="MSX66"/>
      <c r="MSY66"/>
      <c r="MSZ66"/>
      <c r="MTA66"/>
      <c r="MTB66"/>
      <c r="MTC66"/>
      <c r="MTD66"/>
      <c r="MTE66"/>
      <c r="MTF66"/>
      <c r="MTG66"/>
      <c r="MTH66"/>
      <c r="MTI66"/>
      <c r="MTJ66"/>
      <c r="MTK66"/>
      <c r="MTL66"/>
      <c r="MTM66"/>
      <c r="MTN66"/>
      <c r="MTO66"/>
      <c r="MTP66"/>
      <c r="MTQ66"/>
      <c r="MTR66"/>
      <c r="MTS66"/>
      <c r="MTT66"/>
      <c r="MTU66"/>
      <c r="MTV66"/>
      <c r="MTW66"/>
      <c r="MTX66"/>
      <c r="MTY66"/>
      <c r="MTZ66"/>
      <c r="MUA66"/>
      <c r="MUB66"/>
      <c r="MUC66"/>
      <c r="MUD66"/>
      <c r="MUE66"/>
      <c r="MUF66"/>
      <c r="MUG66"/>
      <c r="MUH66"/>
      <c r="MUI66"/>
      <c r="MUJ66"/>
      <c r="MUK66"/>
      <c r="MUL66"/>
      <c r="MUM66"/>
      <c r="MUN66"/>
      <c r="MUO66"/>
      <c r="MUP66"/>
      <c r="MUQ66"/>
      <c r="MUR66"/>
      <c r="MUS66"/>
      <c r="MUT66"/>
      <c r="MUU66"/>
      <c r="MUV66"/>
      <c r="MUW66"/>
      <c r="MUX66"/>
      <c r="MUY66"/>
      <c r="MUZ66"/>
      <c r="MVA66"/>
      <c r="MVB66"/>
      <c r="MVC66"/>
      <c r="MVD66"/>
      <c r="MVE66"/>
      <c r="MVF66"/>
      <c r="MVG66"/>
      <c r="MVH66"/>
      <c r="MVI66"/>
      <c r="MVJ66"/>
      <c r="MVK66"/>
      <c r="MVL66"/>
      <c r="MVM66"/>
      <c r="MVN66"/>
      <c r="MVO66"/>
      <c r="MVP66"/>
      <c r="MVQ66"/>
      <c r="MVR66"/>
      <c r="MVS66"/>
      <c r="MVT66"/>
      <c r="MVU66"/>
      <c r="MVV66"/>
      <c r="MVW66"/>
      <c r="MVX66"/>
      <c r="MVY66"/>
      <c r="MVZ66"/>
      <c r="MWA66"/>
      <c r="MWB66"/>
      <c r="MWC66"/>
      <c r="MWD66"/>
      <c r="MWE66"/>
      <c r="MWF66"/>
      <c r="MWG66"/>
      <c r="MWH66"/>
      <c r="MWI66"/>
      <c r="MWJ66"/>
      <c r="MWK66"/>
      <c r="MWL66"/>
      <c r="MWM66"/>
      <c r="MWN66"/>
      <c r="MWO66"/>
      <c r="MWP66"/>
      <c r="MWQ66"/>
      <c r="MWR66"/>
      <c r="MWS66"/>
      <c r="MWT66"/>
      <c r="MWU66"/>
      <c r="MWV66"/>
      <c r="MWW66"/>
      <c r="MWX66"/>
      <c r="MWY66"/>
      <c r="MWZ66"/>
      <c r="MXA66"/>
      <c r="MXB66"/>
      <c r="MXC66"/>
      <c r="MXD66"/>
      <c r="MXE66"/>
      <c r="MXF66"/>
      <c r="MXG66"/>
      <c r="MXH66"/>
      <c r="MXI66"/>
      <c r="MXJ66"/>
      <c r="MXK66"/>
      <c r="MXL66"/>
      <c r="MXM66"/>
      <c r="MXN66"/>
      <c r="MXO66"/>
      <c r="MXP66"/>
      <c r="MXQ66"/>
      <c r="MXR66"/>
      <c r="MXS66"/>
      <c r="MXT66"/>
      <c r="MXU66"/>
      <c r="MXV66"/>
      <c r="MXW66"/>
      <c r="MXX66"/>
      <c r="MXY66"/>
      <c r="MXZ66"/>
      <c r="MYA66"/>
      <c r="MYB66"/>
      <c r="MYC66"/>
      <c r="MYD66"/>
      <c r="MYE66"/>
      <c r="MYF66"/>
      <c r="MYG66"/>
      <c r="MYH66"/>
      <c r="MYI66"/>
      <c r="MYJ66"/>
      <c r="MYK66"/>
      <c r="MYL66"/>
      <c r="MYM66"/>
      <c r="MYN66"/>
      <c r="MYO66"/>
      <c r="MYP66"/>
      <c r="MYQ66"/>
      <c r="MYR66"/>
      <c r="MYS66"/>
      <c r="MYT66"/>
      <c r="MYU66"/>
      <c r="MYV66"/>
      <c r="MYW66"/>
      <c r="MYX66"/>
      <c r="MYY66"/>
      <c r="MYZ66"/>
      <c r="MZA66"/>
      <c r="MZB66"/>
      <c r="MZC66"/>
      <c r="MZD66"/>
      <c r="MZE66"/>
      <c r="MZF66"/>
      <c r="MZG66"/>
      <c r="MZH66"/>
      <c r="MZI66"/>
      <c r="MZJ66"/>
      <c r="MZK66"/>
      <c r="MZL66"/>
      <c r="MZM66"/>
      <c r="MZN66"/>
      <c r="MZO66"/>
      <c r="MZP66"/>
      <c r="MZQ66"/>
      <c r="MZR66"/>
      <c r="MZS66"/>
      <c r="MZT66"/>
      <c r="MZU66"/>
      <c r="MZV66"/>
      <c r="MZW66"/>
      <c r="MZX66"/>
      <c r="MZY66"/>
      <c r="MZZ66"/>
      <c r="NAA66"/>
      <c r="NAB66"/>
      <c r="NAC66"/>
      <c r="NAD66"/>
      <c r="NAE66"/>
      <c r="NAF66"/>
      <c r="NAG66"/>
      <c r="NAH66"/>
      <c r="NAI66"/>
      <c r="NAJ66"/>
      <c r="NAK66"/>
      <c r="NAL66"/>
      <c r="NAM66"/>
      <c r="NAN66"/>
      <c r="NAO66"/>
      <c r="NAP66"/>
      <c r="NAQ66"/>
      <c r="NAR66"/>
      <c r="NAS66"/>
      <c r="NAT66"/>
      <c r="NAU66"/>
      <c r="NAV66"/>
      <c r="NAW66"/>
      <c r="NAX66"/>
      <c r="NAY66"/>
      <c r="NAZ66"/>
      <c r="NBA66"/>
      <c r="NBB66"/>
      <c r="NBC66"/>
      <c r="NBD66"/>
      <c r="NBE66"/>
      <c r="NBF66"/>
      <c r="NBG66"/>
      <c r="NBH66"/>
      <c r="NBI66"/>
      <c r="NBJ66"/>
      <c r="NBK66"/>
      <c r="NBL66"/>
      <c r="NBM66"/>
      <c r="NBN66"/>
      <c r="NBO66"/>
      <c r="NBP66"/>
      <c r="NBQ66"/>
      <c r="NBR66"/>
      <c r="NBS66"/>
      <c r="NBT66"/>
      <c r="NBU66"/>
      <c r="NBV66"/>
      <c r="NBW66"/>
      <c r="NBX66"/>
      <c r="NBY66"/>
      <c r="NBZ66"/>
      <c r="NCA66"/>
      <c r="NCB66"/>
      <c r="NCC66"/>
      <c r="NCD66"/>
      <c r="NCE66"/>
      <c r="NCF66"/>
      <c r="NCG66"/>
      <c r="NCH66"/>
      <c r="NCI66"/>
      <c r="NCJ66"/>
      <c r="NCK66"/>
      <c r="NCL66"/>
      <c r="NCM66"/>
      <c r="NCN66"/>
      <c r="NCO66"/>
      <c r="NCP66"/>
      <c r="NCQ66"/>
      <c r="NCR66"/>
      <c r="NCS66"/>
      <c r="NCT66"/>
      <c r="NCU66"/>
      <c r="NCV66"/>
      <c r="NCW66"/>
      <c r="NCX66"/>
      <c r="NCY66"/>
      <c r="NCZ66"/>
      <c r="NDA66"/>
      <c r="NDB66"/>
      <c r="NDC66"/>
      <c r="NDD66"/>
      <c r="NDE66"/>
      <c r="NDF66"/>
      <c r="NDG66"/>
      <c r="NDH66"/>
      <c r="NDI66"/>
      <c r="NDJ66"/>
      <c r="NDK66"/>
      <c r="NDL66"/>
      <c r="NDM66"/>
      <c r="NDN66"/>
      <c r="NDO66"/>
      <c r="NDP66"/>
      <c r="NDQ66"/>
      <c r="NDR66"/>
      <c r="NDS66"/>
      <c r="NDT66"/>
      <c r="NDU66"/>
      <c r="NDV66"/>
      <c r="NDW66"/>
      <c r="NDX66"/>
      <c r="NDY66"/>
      <c r="NDZ66"/>
      <c r="NEA66"/>
      <c r="NEB66"/>
      <c r="NEC66"/>
      <c r="NED66"/>
      <c r="NEE66"/>
      <c r="NEF66"/>
      <c r="NEG66"/>
      <c r="NEH66"/>
      <c r="NEI66"/>
      <c r="NEJ66"/>
      <c r="NEK66"/>
      <c r="NEL66"/>
      <c r="NEM66"/>
      <c r="NEN66"/>
      <c r="NEO66"/>
      <c r="NEP66"/>
      <c r="NEQ66"/>
      <c r="NER66"/>
      <c r="NES66"/>
      <c r="NET66"/>
      <c r="NEU66"/>
      <c r="NEV66"/>
      <c r="NEW66"/>
      <c r="NEX66"/>
      <c r="NEY66"/>
      <c r="NEZ66"/>
      <c r="NFA66"/>
      <c r="NFB66"/>
      <c r="NFC66"/>
      <c r="NFD66"/>
      <c r="NFE66"/>
      <c r="NFF66"/>
      <c r="NFG66"/>
      <c r="NFH66"/>
      <c r="NFI66"/>
      <c r="NFJ66"/>
      <c r="NFK66"/>
      <c r="NFL66"/>
      <c r="NFM66"/>
      <c r="NFN66"/>
      <c r="NFO66"/>
      <c r="NFP66"/>
      <c r="NFQ66"/>
      <c r="NFR66"/>
      <c r="NFS66"/>
      <c r="NFT66"/>
      <c r="NFU66"/>
      <c r="NFV66"/>
      <c r="NFW66"/>
      <c r="NFX66"/>
      <c r="NFY66"/>
      <c r="NFZ66"/>
      <c r="NGA66"/>
      <c r="NGB66"/>
      <c r="NGC66"/>
      <c r="NGD66"/>
      <c r="NGE66"/>
      <c r="NGF66"/>
      <c r="NGG66"/>
      <c r="NGH66"/>
      <c r="NGI66"/>
      <c r="NGJ66"/>
      <c r="NGK66"/>
      <c r="NGL66"/>
      <c r="NGM66"/>
      <c r="NGN66"/>
      <c r="NGO66"/>
      <c r="NGP66"/>
      <c r="NGQ66"/>
      <c r="NGR66"/>
      <c r="NGS66"/>
      <c r="NGT66"/>
      <c r="NGU66"/>
      <c r="NGV66"/>
      <c r="NGW66"/>
      <c r="NGX66"/>
      <c r="NGY66"/>
      <c r="NGZ66"/>
      <c r="NHA66"/>
      <c r="NHB66"/>
      <c r="NHC66"/>
      <c r="NHD66"/>
      <c r="NHE66"/>
      <c r="NHF66"/>
      <c r="NHG66"/>
      <c r="NHH66"/>
      <c r="NHI66"/>
      <c r="NHJ66"/>
      <c r="NHK66"/>
      <c r="NHL66"/>
      <c r="NHM66"/>
      <c r="NHN66"/>
      <c r="NHO66"/>
      <c r="NHP66"/>
      <c r="NHQ66"/>
      <c r="NHR66"/>
      <c r="NHS66"/>
      <c r="NHT66"/>
      <c r="NHU66"/>
      <c r="NHV66"/>
      <c r="NHW66"/>
      <c r="NHX66"/>
      <c r="NHY66"/>
      <c r="NHZ66"/>
      <c r="NIA66"/>
      <c r="NIB66"/>
      <c r="NIC66"/>
      <c r="NID66"/>
      <c r="NIE66"/>
      <c r="NIF66"/>
      <c r="NIG66"/>
      <c r="NIH66"/>
      <c r="NII66"/>
      <c r="NIJ66"/>
      <c r="NIK66"/>
      <c r="NIL66"/>
      <c r="NIM66"/>
      <c r="NIN66"/>
      <c r="NIO66"/>
      <c r="NIP66"/>
      <c r="NIQ66"/>
      <c r="NIR66"/>
      <c r="NIS66"/>
      <c r="NIT66"/>
      <c r="NIU66"/>
      <c r="NIV66"/>
      <c r="NIW66"/>
      <c r="NIX66"/>
      <c r="NIY66"/>
      <c r="NIZ66"/>
      <c r="NJA66"/>
      <c r="NJB66"/>
      <c r="NJC66"/>
      <c r="NJD66"/>
      <c r="NJE66"/>
      <c r="NJF66"/>
      <c r="NJG66"/>
      <c r="NJH66"/>
      <c r="NJI66"/>
      <c r="NJJ66"/>
      <c r="NJK66"/>
      <c r="NJL66"/>
      <c r="NJM66"/>
      <c r="NJN66"/>
      <c r="NJO66"/>
      <c r="NJP66"/>
      <c r="NJQ66"/>
      <c r="NJR66"/>
      <c r="NJS66"/>
      <c r="NJT66"/>
      <c r="NJU66"/>
      <c r="NJV66"/>
      <c r="NJW66"/>
      <c r="NJX66"/>
      <c r="NJY66"/>
      <c r="NJZ66"/>
      <c r="NKA66"/>
      <c r="NKB66"/>
      <c r="NKC66"/>
      <c r="NKD66"/>
      <c r="NKE66"/>
      <c r="NKF66"/>
      <c r="NKG66"/>
      <c r="NKH66"/>
      <c r="NKI66"/>
      <c r="NKJ66"/>
      <c r="NKK66"/>
      <c r="NKL66"/>
      <c r="NKM66"/>
      <c r="NKN66"/>
      <c r="NKO66"/>
      <c r="NKP66"/>
      <c r="NKQ66"/>
      <c r="NKR66"/>
      <c r="NKS66"/>
      <c r="NKT66"/>
      <c r="NKU66"/>
      <c r="NKV66"/>
      <c r="NKW66"/>
      <c r="NKX66"/>
      <c r="NKY66"/>
      <c r="NKZ66"/>
      <c r="NLA66"/>
      <c r="NLB66"/>
      <c r="NLC66"/>
      <c r="NLD66"/>
      <c r="NLE66"/>
      <c r="NLF66"/>
      <c r="NLG66"/>
      <c r="NLH66"/>
      <c r="NLI66"/>
      <c r="NLJ66"/>
      <c r="NLK66"/>
      <c r="NLL66"/>
      <c r="NLM66"/>
      <c r="NLN66"/>
      <c r="NLO66"/>
      <c r="NLP66"/>
      <c r="NLQ66"/>
      <c r="NLR66"/>
      <c r="NLS66"/>
      <c r="NLT66"/>
      <c r="NLU66"/>
      <c r="NLV66"/>
      <c r="NLW66"/>
      <c r="NLX66"/>
      <c r="NLY66"/>
      <c r="NLZ66"/>
      <c r="NMA66"/>
      <c r="NMB66"/>
      <c r="NMC66"/>
      <c r="NMD66"/>
      <c r="NME66"/>
      <c r="NMF66"/>
      <c r="NMG66"/>
      <c r="NMH66"/>
      <c r="NMI66"/>
      <c r="NMJ66"/>
      <c r="NMK66"/>
      <c r="NML66"/>
      <c r="NMM66"/>
      <c r="NMN66"/>
      <c r="NMO66"/>
      <c r="NMP66"/>
      <c r="NMQ66"/>
      <c r="NMR66"/>
      <c r="NMS66"/>
      <c r="NMT66"/>
      <c r="NMU66"/>
      <c r="NMV66"/>
      <c r="NMW66"/>
      <c r="NMX66"/>
      <c r="NMY66"/>
      <c r="NMZ66"/>
      <c r="NNA66"/>
      <c r="NNB66"/>
      <c r="NNC66"/>
      <c r="NND66"/>
      <c r="NNE66"/>
      <c r="NNF66"/>
      <c r="NNG66"/>
      <c r="NNH66"/>
      <c r="NNI66"/>
      <c r="NNJ66"/>
      <c r="NNK66"/>
      <c r="NNL66"/>
      <c r="NNM66"/>
      <c r="NNN66"/>
      <c r="NNO66"/>
      <c r="NNP66"/>
      <c r="NNQ66"/>
      <c r="NNR66"/>
      <c r="NNS66"/>
      <c r="NNT66"/>
      <c r="NNU66"/>
      <c r="NNV66"/>
      <c r="NNW66"/>
      <c r="NNX66"/>
      <c r="NNY66"/>
      <c r="NNZ66"/>
      <c r="NOA66"/>
      <c r="NOB66"/>
      <c r="NOC66"/>
      <c r="NOD66"/>
      <c r="NOE66"/>
      <c r="NOF66"/>
      <c r="NOG66"/>
      <c r="NOH66"/>
      <c r="NOI66"/>
      <c r="NOJ66"/>
      <c r="NOK66"/>
      <c r="NOL66"/>
      <c r="NOM66"/>
      <c r="NON66"/>
      <c r="NOO66"/>
      <c r="NOP66"/>
      <c r="NOQ66"/>
      <c r="NOR66"/>
      <c r="NOS66"/>
      <c r="NOT66"/>
      <c r="NOU66"/>
      <c r="NOV66"/>
      <c r="NOW66"/>
      <c r="NOX66"/>
      <c r="NOY66"/>
      <c r="NOZ66"/>
      <c r="NPA66"/>
      <c r="NPB66"/>
      <c r="NPC66"/>
      <c r="NPD66"/>
      <c r="NPE66"/>
      <c r="NPF66"/>
      <c r="NPG66"/>
      <c r="NPH66"/>
      <c r="NPI66"/>
      <c r="NPJ66"/>
      <c r="NPK66"/>
      <c r="NPL66"/>
      <c r="NPM66"/>
      <c r="NPN66"/>
      <c r="NPO66"/>
      <c r="NPP66"/>
      <c r="NPQ66"/>
      <c r="NPR66"/>
      <c r="NPS66"/>
      <c r="NPT66"/>
      <c r="NPU66"/>
      <c r="NPV66"/>
      <c r="NPW66"/>
      <c r="NPX66"/>
      <c r="NPY66"/>
      <c r="NPZ66"/>
      <c r="NQA66"/>
      <c r="NQB66"/>
      <c r="NQC66"/>
      <c r="NQD66"/>
      <c r="NQE66"/>
      <c r="NQF66"/>
      <c r="NQG66"/>
      <c r="NQH66"/>
      <c r="NQI66"/>
      <c r="NQJ66"/>
      <c r="NQK66"/>
      <c r="NQL66"/>
      <c r="NQM66"/>
      <c r="NQN66"/>
      <c r="NQO66"/>
      <c r="NQP66"/>
      <c r="NQQ66"/>
      <c r="NQR66"/>
      <c r="NQS66"/>
      <c r="NQT66"/>
      <c r="NQU66"/>
      <c r="NQV66"/>
      <c r="NQW66"/>
      <c r="NQX66"/>
      <c r="NQY66"/>
      <c r="NQZ66"/>
      <c r="NRA66"/>
      <c r="NRB66"/>
      <c r="NRC66"/>
      <c r="NRD66"/>
      <c r="NRE66"/>
      <c r="NRF66"/>
      <c r="NRG66"/>
      <c r="NRH66"/>
      <c r="NRI66"/>
      <c r="NRJ66"/>
      <c r="NRK66"/>
      <c r="NRL66"/>
      <c r="NRM66"/>
      <c r="NRN66"/>
      <c r="NRO66"/>
      <c r="NRP66"/>
      <c r="NRQ66"/>
      <c r="NRR66"/>
      <c r="NRS66"/>
      <c r="NRT66"/>
      <c r="NRU66"/>
      <c r="NRV66"/>
      <c r="NRW66"/>
      <c r="NRX66"/>
      <c r="NRY66"/>
      <c r="NRZ66"/>
      <c r="NSA66"/>
      <c r="NSB66"/>
      <c r="NSC66"/>
      <c r="NSD66"/>
      <c r="NSE66"/>
      <c r="NSF66"/>
      <c r="NSG66"/>
      <c r="NSH66"/>
      <c r="NSI66"/>
      <c r="NSJ66"/>
      <c r="NSK66"/>
      <c r="NSL66"/>
      <c r="NSM66"/>
      <c r="NSN66"/>
      <c r="NSO66"/>
      <c r="NSP66"/>
      <c r="NSQ66"/>
      <c r="NSR66"/>
      <c r="NSS66"/>
      <c r="NST66"/>
      <c r="NSU66"/>
      <c r="NSV66"/>
      <c r="NSW66"/>
      <c r="NSX66"/>
      <c r="NSY66"/>
      <c r="NSZ66"/>
      <c r="NTA66"/>
      <c r="NTB66"/>
      <c r="NTC66"/>
      <c r="NTD66"/>
      <c r="NTE66"/>
      <c r="NTF66"/>
      <c r="NTG66"/>
      <c r="NTH66"/>
      <c r="NTI66"/>
      <c r="NTJ66"/>
      <c r="NTK66"/>
      <c r="NTL66"/>
      <c r="NTM66"/>
      <c r="NTN66"/>
      <c r="NTO66"/>
      <c r="NTP66"/>
      <c r="NTQ66"/>
      <c r="NTR66"/>
      <c r="NTS66"/>
      <c r="NTT66"/>
      <c r="NTU66"/>
      <c r="NTV66"/>
      <c r="NTW66"/>
      <c r="NTX66"/>
      <c r="NTY66"/>
      <c r="NTZ66"/>
      <c r="NUA66"/>
      <c r="NUB66"/>
      <c r="NUC66"/>
      <c r="NUD66"/>
      <c r="NUE66"/>
      <c r="NUF66"/>
      <c r="NUG66"/>
      <c r="NUH66"/>
      <c r="NUI66"/>
      <c r="NUJ66"/>
      <c r="NUK66"/>
      <c r="NUL66"/>
      <c r="NUM66"/>
      <c r="NUN66"/>
      <c r="NUO66"/>
      <c r="NUP66"/>
      <c r="NUQ66"/>
      <c r="NUR66"/>
      <c r="NUS66"/>
      <c r="NUT66"/>
      <c r="NUU66"/>
      <c r="NUV66"/>
      <c r="NUW66"/>
      <c r="NUX66"/>
      <c r="NUY66"/>
      <c r="NUZ66"/>
      <c r="NVA66"/>
      <c r="NVB66"/>
      <c r="NVC66"/>
      <c r="NVD66"/>
      <c r="NVE66"/>
      <c r="NVF66"/>
      <c r="NVG66"/>
      <c r="NVH66"/>
      <c r="NVI66"/>
      <c r="NVJ66"/>
      <c r="NVK66"/>
      <c r="NVL66"/>
      <c r="NVM66"/>
      <c r="NVN66"/>
      <c r="NVO66"/>
      <c r="NVP66"/>
      <c r="NVQ66"/>
      <c r="NVR66"/>
      <c r="NVS66"/>
      <c r="NVT66"/>
      <c r="NVU66"/>
      <c r="NVV66"/>
      <c r="NVW66"/>
      <c r="NVX66"/>
      <c r="NVY66"/>
      <c r="NVZ66"/>
      <c r="NWA66"/>
      <c r="NWB66"/>
      <c r="NWC66"/>
      <c r="NWD66"/>
      <c r="NWE66"/>
      <c r="NWF66"/>
      <c r="NWG66"/>
      <c r="NWH66"/>
      <c r="NWI66"/>
      <c r="NWJ66"/>
      <c r="NWK66"/>
      <c r="NWL66"/>
      <c r="NWM66"/>
      <c r="NWN66"/>
      <c r="NWO66"/>
      <c r="NWP66"/>
      <c r="NWQ66"/>
      <c r="NWR66"/>
      <c r="NWS66"/>
      <c r="NWT66"/>
      <c r="NWU66"/>
      <c r="NWV66"/>
      <c r="NWW66"/>
      <c r="NWX66"/>
      <c r="NWY66"/>
      <c r="NWZ66"/>
      <c r="NXA66"/>
      <c r="NXB66"/>
      <c r="NXC66"/>
      <c r="NXD66"/>
      <c r="NXE66"/>
      <c r="NXF66"/>
      <c r="NXG66"/>
      <c r="NXH66"/>
      <c r="NXI66"/>
      <c r="NXJ66"/>
      <c r="NXK66"/>
      <c r="NXL66"/>
      <c r="NXM66"/>
      <c r="NXN66"/>
      <c r="NXO66"/>
      <c r="NXP66"/>
      <c r="NXQ66"/>
      <c r="NXR66"/>
      <c r="NXS66"/>
      <c r="NXT66"/>
      <c r="NXU66"/>
      <c r="NXV66"/>
      <c r="NXW66"/>
      <c r="NXX66"/>
      <c r="NXY66"/>
      <c r="NXZ66"/>
      <c r="NYA66"/>
      <c r="NYB66"/>
      <c r="NYC66"/>
      <c r="NYD66"/>
      <c r="NYE66"/>
      <c r="NYF66"/>
      <c r="NYG66"/>
      <c r="NYH66"/>
      <c r="NYI66"/>
      <c r="NYJ66"/>
      <c r="NYK66"/>
      <c r="NYL66"/>
      <c r="NYM66"/>
      <c r="NYN66"/>
      <c r="NYO66"/>
      <c r="NYP66"/>
      <c r="NYQ66"/>
      <c r="NYR66"/>
      <c r="NYS66"/>
      <c r="NYT66"/>
      <c r="NYU66"/>
      <c r="NYV66"/>
      <c r="NYW66"/>
      <c r="NYX66"/>
      <c r="NYY66"/>
      <c r="NYZ66"/>
      <c r="NZA66"/>
      <c r="NZB66"/>
      <c r="NZC66"/>
      <c r="NZD66"/>
      <c r="NZE66"/>
      <c r="NZF66"/>
      <c r="NZG66"/>
      <c r="NZH66"/>
      <c r="NZI66"/>
      <c r="NZJ66"/>
      <c r="NZK66"/>
      <c r="NZL66"/>
      <c r="NZM66"/>
      <c r="NZN66"/>
      <c r="NZO66"/>
      <c r="NZP66"/>
      <c r="NZQ66"/>
      <c r="NZR66"/>
      <c r="NZS66"/>
      <c r="NZT66"/>
      <c r="NZU66"/>
      <c r="NZV66"/>
      <c r="NZW66"/>
      <c r="NZX66"/>
      <c r="NZY66"/>
      <c r="NZZ66"/>
      <c r="OAA66"/>
      <c r="OAB66"/>
      <c r="OAC66"/>
      <c r="OAD66"/>
      <c r="OAE66"/>
      <c r="OAF66"/>
      <c r="OAG66"/>
      <c r="OAH66"/>
      <c r="OAI66"/>
      <c r="OAJ66"/>
      <c r="OAK66"/>
      <c r="OAL66"/>
      <c r="OAM66"/>
      <c r="OAN66"/>
      <c r="OAO66"/>
      <c r="OAP66"/>
      <c r="OAQ66"/>
      <c r="OAR66"/>
      <c r="OAS66"/>
      <c r="OAT66"/>
      <c r="OAU66"/>
      <c r="OAV66"/>
      <c r="OAW66"/>
      <c r="OAX66"/>
      <c r="OAY66"/>
      <c r="OAZ66"/>
      <c r="OBA66"/>
      <c r="OBB66"/>
      <c r="OBC66"/>
      <c r="OBD66"/>
      <c r="OBE66"/>
      <c r="OBF66"/>
      <c r="OBG66"/>
      <c r="OBH66"/>
      <c r="OBI66"/>
      <c r="OBJ66"/>
      <c r="OBK66"/>
      <c r="OBL66"/>
      <c r="OBM66"/>
      <c r="OBN66"/>
      <c r="OBO66"/>
      <c r="OBP66"/>
      <c r="OBQ66"/>
      <c r="OBR66"/>
      <c r="OBS66"/>
      <c r="OBT66"/>
      <c r="OBU66"/>
      <c r="OBV66"/>
      <c r="OBW66"/>
      <c r="OBX66"/>
      <c r="OBY66"/>
      <c r="OBZ66"/>
      <c r="OCA66"/>
      <c r="OCB66"/>
      <c r="OCC66"/>
      <c r="OCD66"/>
      <c r="OCE66"/>
      <c r="OCF66"/>
      <c r="OCG66"/>
      <c r="OCH66"/>
      <c r="OCI66"/>
      <c r="OCJ66"/>
      <c r="OCK66"/>
      <c r="OCL66"/>
      <c r="OCM66"/>
      <c r="OCN66"/>
      <c r="OCO66"/>
      <c r="OCP66"/>
      <c r="OCQ66"/>
      <c r="OCR66"/>
      <c r="OCS66"/>
      <c r="OCT66"/>
      <c r="OCU66"/>
      <c r="OCV66"/>
      <c r="OCW66"/>
      <c r="OCX66"/>
      <c r="OCY66"/>
      <c r="OCZ66"/>
      <c r="ODA66"/>
      <c r="ODB66"/>
      <c r="ODC66"/>
      <c r="ODD66"/>
      <c r="ODE66"/>
      <c r="ODF66"/>
      <c r="ODG66"/>
      <c r="ODH66"/>
      <c r="ODI66"/>
      <c r="ODJ66"/>
      <c r="ODK66"/>
      <c r="ODL66"/>
      <c r="ODM66"/>
      <c r="ODN66"/>
      <c r="ODO66"/>
      <c r="ODP66"/>
      <c r="ODQ66"/>
      <c r="ODR66"/>
      <c r="ODS66"/>
      <c r="ODT66"/>
      <c r="ODU66"/>
      <c r="ODV66"/>
      <c r="ODW66"/>
      <c r="ODX66"/>
      <c r="ODY66"/>
      <c r="ODZ66"/>
      <c r="OEA66"/>
      <c r="OEB66"/>
      <c r="OEC66"/>
      <c r="OED66"/>
      <c r="OEE66"/>
      <c r="OEF66"/>
      <c r="OEG66"/>
      <c r="OEH66"/>
      <c r="OEI66"/>
      <c r="OEJ66"/>
      <c r="OEK66"/>
      <c r="OEL66"/>
      <c r="OEM66"/>
      <c r="OEN66"/>
      <c r="OEO66"/>
      <c r="OEP66"/>
      <c r="OEQ66"/>
      <c r="OER66"/>
      <c r="OES66"/>
      <c r="OET66"/>
      <c r="OEU66"/>
      <c r="OEV66"/>
      <c r="OEW66"/>
      <c r="OEX66"/>
      <c r="OEY66"/>
      <c r="OEZ66"/>
      <c r="OFA66"/>
      <c r="OFB66"/>
      <c r="OFC66"/>
      <c r="OFD66"/>
      <c r="OFE66"/>
      <c r="OFF66"/>
      <c r="OFG66"/>
      <c r="OFH66"/>
      <c r="OFI66"/>
      <c r="OFJ66"/>
      <c r="OFK66"/>
      <c r="OFL66"/>
      <c r="OFM66"/>
      <c r="OFN66"/>
      <c r="OFO66"/>
      <c r="OFP66"/>
      <c r="OFQ66"/>
      <c r="OFR66"/>
      <c r="OFS66"/>
      <c r="OFT66"/>
      <c r="OFU66"/>
      <c r="OFV66"/>
      <c r="OFW66"/>
      <c r="OFX66"/>
      <c r="OFY66"/>
      <c r="OFZ66"/>
      <c r="OGA66"/>
      <c r="OGB66"/>
      <c r="OGC66"/>
      <c r="OGD66"/>
      <c r="OGE66"/>
      <c r="OGF66"/>
      <c r="OGG66"/>
      <c r="OGH66"/>
      <c r="OGI66"/>
      <c r="OGJ66"/>
      <c r="OGK66"/>
      <c r="OGL66"/>
      <c r="OGM66"/>
      <c r="OGN66"/>
      <c r="OGO66"/>
      <c r="OGP66"/>
      <c r="OGQ66"/>
      <c r="OGR66"/>
      <c r="OGS66"/>
      <c r="OGT66"/>
      <c r="OGU66"/>
      <c r="OGV66"/>
      <c r="OGW66"/>
      <c r="OGX66"/>
      <c r="OGY66"/>
      <c r="OGZ66"/>
      <c r="OHA66"/>
      <c r="OHB66"/>
      <c r="OHC66"/>
      <c r="OHD66"/>
      <c r="OHE66"/>
      <c r="OHF66"/>
      <c r="OHG66"/>
      <c r="OHH66"/>
      <c r="OHI66"/>
      <c r="OHJ66"/>
      <c r="OHK66"/>
      <c r="OHL66"/>
      <c r="OHM66"/>
      <c r="OHN66"/>
      <c r="OHO66"/>
      <c r="OHP66"/>
      <c r="OHQ66"/>
      <c r="OHR66"/>
      <c r="OHS66"/>
      <c r="OHT66"/>
      <c r="OHU66"/>
      <c r="OHV66"/>
      <c r="OHW66"/>
      <c r="OHX66"/>
      <c r="OHY66"/>
      <c r="OHZ66"/>
      <c r="OIA66"/>
      <c r="OIB66"/>
      <c r="OIC66"/>
      <c r="OID66"/>
      <c r="OIE66"/>
      <c r="OIF66"/>
      <c r="OIG66"/>
      <c r="OIH66"/>
      <c r="OII66"/>
      <c r="OIJ66"/>
      <c r="OIK66"/>
      <c r="OIL66"/>
      <c r="OIM66"/>
      <c r="OIN66"/>
      <c r="OIO66"/>
      <c r="OIP66"/>
      <c r="OIQ66"/>
      <c r="OIR66"/>
      <c r="OIS66"/>
      <c r="OIT66"/>
      <c r="OIU66"/>
      <c r="OIV66"/>
      <c r="OIW66"/>
      <c r="OIX66"/>
      <c r="OIY66"/>
      <c r="OIZ66"/>
      <c r="OJA66"/>
      <c r="OJB66"/>
      <c r="OJC66"/>
      <c r="OJD66"/>
      <c r="OJE66"/>
      <c r="OJF66"/>
      <c r="OJG66"/>
      <c r="OJH66"/>
      <c r="OJI66"/>
      <c r="OJJ66"/>
      <c r="OJK66"/>
      <c r="OJL66"/>
      <c r="OJM66"/>
      <c r="OJN66"/>
      <c r="OJO66"/>
      <c r="OJP66"/>
      <c r="OJQ66"/>
      <c r="OJR66"/>
      <c r="OJS66"/>
      <c r="OJT66"/>
      <c r="OJU66"/>
      <c r="OJV66"/>
      <c r="OJW66"/>
      <c r="OJX66"/>
      <c r="OJY66"/>
      <c r="OJZ66"/>
      <c r="OKA66"/>
      <c r="OKB66"/>
      <c r="OKC66"/>
      <c r="OKD66"/>
      <c r="OKE66"/>
      <c r="OKF66"/>
      <c r="OKG66"/>
      <c r="OKH66"/>
      <c r="OKI66"/>
      <c r="OKJ66"/>
      <c r="OKK66"/>
      <c r="OKL66"/>
      <c r="OKM66"/>
      <c r="OKN66"/>
      <c r="OKO66"/>
      <c r="OKP66"/>
      <c r="OKQ66"/>
      <c r="OKR66"/>
      <c r="OKS66"/>
      <c r="OKT66"/>
      <c r="OKU66"/>
      <c r="OKV66"/>
      <c r="OKW66"/>
      <c r="OKX66"/>
      <c r="OKY66"/>
      <c r="OKZ66"/>
      <c r="OLA66"/>
      <c r="OLB66"/>
      <c r="OLC66"/>
      <c r="OLD66"/>
      <c r="OLE66"/>
      <c r="OLF66"/>
      <c r="OLG66"/>
      <c r="OLH66"/>
      <c r="OLI66"/>
      <c r="OLJ66"/>
      <c r="OLK66"/>
      <c r="OLL66"/>
      <c r="OLM66"/>
      <c r="OLN66"/>
      <c r="OLO66"/>
      <c r="OLP66"/>
      <c r="OLQ66"/>
      <c r="OLR66"/>
      <c r="OLS66"/>
      <c r="OLT66"/>
      <c r="OLU66"/>
      <c r="OLV66"/>
      <c r="OLW66"/>
      <c r="OLX66"/>
      <c r="OLY66"/>
      <c r="OLZ66"/>
      <c r="OMA66"/>
      <c r="OMB66"/>
      <c r="OMC66"/>
      <c r="OMD66"/>
      <c r="OME66"/>
      <c r="OMF66"/>
      <c r="OMG66"/>
      <c r="OMH66"/>
      <c r="OMI66"/>
      <c r="OMJ66"/>
      <c r="OMK66"/>
      <c r="OML66"/>
      <c r="OMM66"/>
      <c r="OMN66"/>
      <c r="OMO66"/>
      <c r="OMP66"/>
      <c r="OMQ66"/>
      <c r="OMR66"/>
      <c r="OMS66"/>
      <c r="OMT66"/>
      <c r="OMU66"/>
      <c r="OMV66"/>
      <c r="OMW66"/>
      <c r="OMX66"/>
      <c r="OMY66"/>
      <c r="OMZ66"/>
      <c r="ONA66"/>
      <c r="ONB66"/>
      <c r="ONC66"/>
      <c r="OND66"/>
      <c r="ONE66"/>
      <c r="ONF66"/>
      <c r="ONG66"/>
      <c r="ONH66"/>
      <c r="ONI66"/>
      <c r="ONJ66"/>
      <c r="ONK66"/>
      <c r="ONL66"/>
      <c r="ONM66"/>
      <c r="ONN66"/>
      <c r="ONO66"/>
      <c r="ONP66"/>
      <c r="ONQ66"/>
      <c r="ONR66"/>
      <c r="ONS66"/>
      <c r="ONT66"/>
      <c r="ONU66"/>
      <c r="ONV66"/>
      <c r="ONW66"/>
      <c r="ONX66"/>
      <c r="ONY66"/>
      <c r="ONZ66"/>
      <c r="OOA66"/>
      <c r="OOB66"/>
      <c r="OOC66"/>
      <c r="OOD66"/>
      <c r="OOE66"/>
      <c r="OOF66"/>
      <c r="OOG66"/>
      <c r="OOH66"/>
      <c r="OOI66"/>
      <c r="OOJ66"/>
      <c r="OOK66"/>
      <c r="OOL66"/>
      <c r="OOM66"/>
      <c r="OON66"/>
      <c r="OOO66"/>
      <c r="OOP66"/>
      <c r="OOQ66"/>
      <c r="OOR66"/>
      <c r="OOS66"/>
      <c r="OOT66"/>
      <c r="OOU66"/>
      <c r="OOV66"/>
      <c r="OOW66"/>
      <c r="OOX66"/>
      <c r="OOY66"/>
      <c r="OOZ66"/>
      <c r="OPA66"/>
      <c r="OPB66"/>
      <c r="OPC66"/>
      <c r="OPD66"/>
      <c r="OPE66"/>
      <c r="OPF66"/>
      <c r="OPG66"/>
      <c r="OPH66"/>
      <c r="OPI66"/>
      <c r="OPJ66"/>
      <c r="OPK66"/>
      <c r="OPL66"/>
      <c r="OPM66"/>
      <c r="OPN66"/>
      <c r="OPO66"/>
      <c r="OPP66"/>
      <c r="OPQ66"/>
      <c r="OPR66"/>
      <c r="OPS66"/>
      <c r="OPT66"/>
      <c r="OPU66"/>
      <c r="OPV66"/>
      <c r="OPW66"/>
      <c r="OPX66"/>
      <c r="OPY66"/>
      <c r="OPZ66"/>
      <c r="OQA66"/>
      <c r="OQB66"/>
      <c r="OQC66"/>
      <c r="OQD66"/>
      <c r="OQE66"/>
      <c r="OQF66"/>
      <c r="OQG66"/>
      <c r="OQH66"/>
      <c r="OQI66"/>
      <c r="OQJ66"/>
      <c r="OQK66"/>
      <c r="OQL66"/>
      <c r="OQM66"/>
      <c r="OQN66"/>
      <c r="OQO66"/>
      <c r="OQP66"/>
      <c r="OQQ66"/>
      <c r="OQR66"/>
      <c r="OQS66"/>
      <c r="OQT66"/>
      <c r="OQU66"/>
      <c r="OQV66"/>
      <c r="OQW66"/>
      <c r="OQX66"/>
      <c r="OQY66"/>
      <c r="OQZ66"/>
      <c r="ORA66"/>
      <c r="ORB66"/>
      <c r="ORC66"/>
      <c r="ORD66"/>
      <c r="ORE66"/>
      <c r="ORF66"/>
      <c r="ORG66"/>
      <c r="ORH66"/>
      <c r="ORI66"/>
      <c r="ORJ66"/>
      <c r="ORK66"/>
      <c r="ORL66"/>
      <c r="ORM66"/>
      <c r="ORN66"/>
      <c r="ORO66"/>
      <c r="ORP66"/>
      <c r="ORQ66"/>
      <c r="ORR66"/>
      <c r="ORS66"/>
      <c r="ORT66"/>
      <c r="ORU66"/>
      <c r="ORV66"/>
      <c r="ORW66"/>
      <c r="ORX66"/>
      <c r="ORY66"/>
      <c r="ORZ66"/>
      <c r="OSA66"/>
      <c r="OSB66"/>
      <c r="OSC66"/>
      <c r="OSD66"/>
      <c r="OSE66"/>
      <c r="OSF66"/>
      <c r="OSG66"/>
      <c r="OSH66"/>
      <c r="OSI66"/>
      <c r="OSJ66"/>
      <c r="OSK66"/>
      <c r="OSL66"/>
      <c r="OSM66"/>
      <c r="OSN66"/>
      <c r="OSO66"/>
      <c r="OSP66"/>
      <c r="OSQ66"/>
      <c r="OSR66"/>
      <c r="OSS66"/>
      <c r="OST66"/>
      <c r="OSU66"/>
      <c r="OSV66"/>
      <c r="OSW66"/>
      <c r="OSX66"/>
      <c r="OSY66"/>
      <c r="OSZ66"/>
      <c r="OTA66"/>
      <c r="OTB66"/>
      <c r="OTC66"/>
      <c r="OTD66"/>
      <c r="OTE66"/>
      <c r="OTF66"/>
      <c r="OTG66"/>
      <c r="OTH66"/>
      <c r="OTI66"/>
      <c r="OTJ66"/>
      <c r="OTK66"/>
      <c r="OTL66"/>
      <c r="OTM66"/>
      <c r="OTN66"/>
      <c r="OTO66"/>
      <c r="OTP66"/>
      <c r="OTQ66"/>
      <c r="OTR66"/>
      <c r="OTS66"/>
      <c r="OTT66"/>
      <c r="OTU66"/>
      <c r="OTV66"/>
      <c r="OTW66"/>
      <c r="OTX66"/>
      <c r="OTY66"/>
      <c r="OTZ66"/>
      <c r="OUA66"/>
      <c r="OUB66"/>
      <c r="OUC66"/>
      <c r="OUD66"/>
      <c r="OUE66"/>
      <c r="OUF66"/>
      <c r="OUG66"/>
      <c r="OUH66"/>
      <c r="OUI66"/>
      <c r="OUJ66"/>
      <c r="OUK66"/>
      <c r="OUL66"/>
      <c r="OUM66"/>
      <c r="OUN66"/>
      <c r="OUO66"/>
      <c r="OUP66"/>
      <c r="OUQ66"/>
      <c r="OUR66"/>
      <c r="OUS66"/>
      <c r="OUT66"/>
      <c r="OUU66"/>
      <c r="OUV66"/>
      <c r="OUW66"/>
      <c r="OUX66"/>
      <c r="OUY66"/>
      <c r="OUZ66"/>
      <c r="OVA66"/>
      <c r="OVB66"/>
      <c r="OVC66"/>
      <c r="OVD66"/>
      <c r="OVE66"/>
      <c r="OVF66"/>
      <c r="OVG66"/>
      <c r="OVH66"/>
      <c r="OVI66"/>
      <c r="OVJ66"/>
      <c r="OVK66"/>
      <c r="OVL66"/>
      <c r="OVM66"/>
      <c r="OVN66"/>
      <c r="OVO66"/>
      <c r="OVP66"/>
      <c r="OVQ66"/>
      <c r="OVR66"/>
      <c r="OVS66"/>
      <c r="OVT66"/>
      <c r="OVU66"/>
      <c r="OVV66"/>
      <c r="OVW66"/>
      <c r="OVX66"/>
      <c r="OVY66"/>
      <c r="OVZ66"/>
      <c r="OWA66"/>
      <c r="OWB66"/>
      <c r="OWC66"/>
      <c r="OWD66"/>
      <c r="OWE66"/>
      <c r="OWF66"/>
      <c r="OWG66"/>
      <c r="OWH66"/>
      <c r="OWI66"/>
      <c r="OWJ66"/>
      <c r="OWK66"/>
      <c r="OWL66"/>
      <c r="OWM66"/>
      <c r="OWN66"/>
      <c r="OWO66"/>
      <c r="OWP66"/>
      <c r="OWQ66"/>
      <c r="OWR66"/>
      <c r="OWS66"/>
      <c r="OWT66"/>
      <c r="OWU66"/>
      <c r="OWV66"/>
      <c r="OWW66"/>
      <c r="OWX66"/>
      <c r="OWY66"/>
      <c r="OWZ66"/>
      <c r="OXA66"/>
      <c r="OXB66"/>
      <c r="OXC66"/>
      <c r="OXD66"/>
      <c r="OXE66"/>
      <c r="OXF66"/>
      <c r="OXG66"/>
      <c r="OXH66"/>
      <c r="OXI66"/>
      <c r="OXJ66"/>
      <c r="OXK66"/>
      <c r="OXL66"/>
      <c r="OXM66"/>
      <c r="OXN66"/>
      <c r="OXO66"/>
      <c r="OXP66"/>
      <c r="OXQ66"/>
      <c r="OXR66"/>
      <c r="OXS66"/>
      <c r="OXT66"/>
      <c r="OXU66"/>
      <c r="OXV66"/>
      <c r="OXW66"/>
      <c r="OXX66"/>
      <c r="OXY66"/>
      <c r="OXZ66"/>
      <c r="OYA66"/>
      <c r="OYB66"/>
      <c r="OYC66"/>
      <c r="OYD66"/>
      <c r="OYE66"/>
      <c r="OYF66"/>
      <c r="OYG66"/>
      <c r="OYH66"/>
      <c r="OYI66"/>
      <c r="OYJ66"/>
      <c r="OYK66"/>
      <c r="OYL66"/>
      <c r="OYM66"/>
      <c r="OYN66"/>
      <c r="OYO66"/>
      <c r="OYP66"/>
      <c r="OYQ66"/>
      <c r="OYR66"/>
      <c r="OYS66"/>
      <c r="OYT66"/>
      <c r="OYU66"/>
      <c r="OYV66"/>
      <c r="OYW66"/>
      <c r="OYX66"/>
      <c r="OYY66"/>
      <c r="OYZ66"/>
      <c r="OZA66"/>
      <c r="OZB66"/>
      <c r="OZC66"/>
      <c r="OZD66"/>
      <c r="OZE66"/>
      <c r="OZF66"/>
      <c r="OZG66"/>
      <c r="OZH66"/>
      <c r="OZI66"/>
      <c r="OZJ66"/>
      <c r="OZK66"/>
      <c r="OZL66"/>
      <c r="OZM66"/>
      <c r="OZN66"/>
      <c r="OZO66"/>
      <c r="OZP66"/>
      <c r="OZQ66"/>
      <c r="OZR66"/>
      <c r="OZS66"/>
      <c r="OZT66"/>
      <c r="OZU66"/>
      <c r="OZV66"/>
      <c r="OZW66"/>
      <c r="OZX66"/>
      <c r="OZY66"/>
      <c r="OZZ66"/>
      <c r="PAA66"/>
      <c r="PAB66"/>
      <c r="PAC66"/>
      <c r="PAD66"/>
      <c r="PAE66"/>
      <c r="PAF66"/>
      <c r="PAG66"/>
      <c r="PAH66"/>
      <c r="PAI66"/>
      <c r="PAJ66"/>
      <c r="PAK66"/>
      <c r="PAL66"/>
      <c r="PAM66"/>
      <c r="PAN66"/>
      <c r="PAO66"/>
      <c r="PAP66"/>
      <c r="PAQ66"/>
      <c r="PAR66"/>
      <c r="PAS66"/>
      <c r="PAT66"/>
      <c r="PAU66"/>
      <c r="PAV66"/>
      <c r="PAW66"/>
      <c r="PAX66"/>
      <c r="PAY66"/>
      <c r="PAZ66"/>
      <c r="PBA66"/>
      <c r="PBB66"/>
      <c r="PBC66"/>
      <c r="PBD66"/>
      <c r="PBE66"/>
      <c r="PBF66"/>
      <c r="PBG66"/>
      <c r="PBH66"/>
      <c r="PBI66"/>
      <c r="PBJ66"/>
      <c r="PBK66"/>
      <c r="PBL66"/>
      <c r="PBM66"/>
      <c r="PBN66"/>
      <c r="PBO66"/>
      <c r="PBP66"/>
      <c r="PBQ66"/>
      <c r="PBR66"/>
      <c r="PBS66"/>
      <c r="PBT66"/>
      <c r="PBU66"/>
      <c r="PBV66"/>
      <c r="PBW66"/>
      <c r="PBX66"/>
      <c r="PBY66"/>
      <c r="PBZ66"/>
      <c r="PCA66"/>
      <c r="PCB66"/>
      <c r="PCC66"/>
      <c r="PCD66"/>
      <c r="PCE66"/>
      <c r="PCF66"/>
      <c r="PCG66"/>
      <c r="PCH66"/>
      <c r="PCI66"/>
      <c r="PCJ66"/>
      <c r="PCK66"/>
      <c r="PCL66"/>
      <c r="PCM66"/>
      <c r="PCN66"/>
      <c r="PCO66"/>
      <c r="PCP66"/>
      <c r="PCQ66"/>
      <c r="PCR66"/>
      <c r="PCS66"/>
      <c r="PCT66"/>
      <c r="PCU66"/>
      <c r="PCV66"/>
      <c r="PCW66"/>
      <c r="PCX66"/>
      <c r="PCY66"/>
      <c r="PCZ66"/>
      <c r="PDA66"/>
      <c r="PDB66"/>
      <c r="PDC66"/>
      <c r="PDD66"/>
      <c r="PDE66"/>
      <c r="PDF66"/>
      <c r="PDG66"/>
      <c r="PDH66"/>
      <c r="PDI66"/>
      <c r="PDJ66"/>
      <c r="PDK66"/>
      <c r="PDL66"/>
      <c r="PDM66"/>
      <c r="PDN66"/>
      <c r="PDO66"/>
      <c r="PDP66"/>
      <c r="PDQ66"/>
      <c r="PDR66"/>
      <c r="PDS66"/>
      <c r="PDT66"/>
      <c r="PDU66"/>
      <c r="PDV66"/>
      <c r="PDW66"/>
      <c r="PDX66"/>
      <c r="PDY66"/>
      <c r="PDZ66"/>
      <c r="PEA66"/>
      <c r="PEB66"/>
      <c r="PEC66"/>
      <c r="PED66"/>
      <c r="PEE66"/>
      <c r="PEF66"/>
      <c r="PEG66"/>
      <c r="PEH66"/>
      <c r="PEI66"/>
      <c r="PEJ66"/>
      <c r="PEK66"/>
      <c r="PEL66"/>
      <c r="PEM66"/>
      <c r="PEN66"/>
      <c r="PEO66"/>
      <c r="PEP66"/>
      <c r="PEQ66"/>
      <c r="PER66"/>
      <c r="PES66"/>
      <c r="PET66"/>
      <c r="PEU66"/>
      <c r="PEV66"/>
      <c r="PEW66"/>
      <c r="PEX66"/>
      <c r="PEY66"/>
      <c r="PEZ66"/>
      <c r="PFA66"/>
      <c r="PFB66"/>
      <c r="PFC66"/>
      <c r="PFD66"/>
      <c r="PFE66"/>
      <c r="PFF66"/>
      <c r="PFG66"/>
      <c r="PFH66"/>
      <c r="PFI66"/>
      <c r="PFJ66"/>
      <c r="PFK66"/>
      <c r="PFL66"/>
      <c r="PFM66"/>
      <c r="PFN66"/>
      <c r="PFO66"/>
      <c r="PFP66"/>
      <c r="PFQ66"/>
      <c r="PFR66"/>
      <c r="PFS66"/>
      <c r="PFT66"/>
      <c r="PFU66"/>
      <c r="PFV66"/>
      <c r="PFW66"/>
      <c r="PFX66"/>
      <c r="PFY66"/>
      <c r="PFZ66"/>
      <c r="PGA66"/>
      <c r="PGB66"/>
      <c r="PGC66"/>
      <c r="PGD66"/>
      <c r="PGE66"/>
      <c r="PGF66"/>
      <c r="PGG66"/>
      <c r="PGH66"/>
      <c r="PGI66"/>
      <c r="PGJ66"/>
      <c r="PGK66"/>
      <c r="PGL66"/>
      <c r="PGM66"/>
      <c r="PGN66"/>
      <c r="PGO66"/>
      <c r="PGP66"/>
      <c r="PGQ66"/>
      <c r="PGR66"/>
      <c r="PGS66"/>
      <c r="PGT66"/>
      <c r="PGU66"/>
      <c r="PGV66"/>
      <c r="PGW66"/>
      <c r="PGX66"/>
      <c r="PGY66"/>
      <c r="PGZ66"/>
      <c r="PHA66"/>
      <c r="PHB66"/>
      <c r="PHC66"/>
      <c r="PHD66"/>
      <c r="PHE66"/>
      <c r="PHF66"/>
      <c r="PHG66"/>
      <c r="PHH66"/>
      <c r="PHI66"/>
      <c r="PHJ66"/>
      <c r="PHK66"/>
      <c r="PHL66"/>
      <c r="PHM66"/>
      <c r="PHN66"/>
      <c r="PHO66"/>
      <c r="PHP66"/>
      <c r="PHQ66"/>
      <c r="PHR66"/>
      <c r="PHS66"/>
      <c r="PHT66"/>
      <c r="PHU66"/>
      <c r="PHV66"/>
      <c r="PHW66"/>
      <c r="PHX66"/>
      <c r="PHY66"/>
      <c r="PHZ66"/>
      <c r="PIA66"/>
      <c r="PIB66"/>
      <c r="PIC66"/>
      <c r="PID66"/>
      <c r="PIE66"/>
      <c r="PIF66"/>
      <c r="PIG66"/>
      <c r="PIH66"/>
      <c r="PII66"/>
      <c r="PIJ66"/>
      <c r="PIK66"/>
      <c r="PIL66"/>
      <c r="PIM66"/>
      <c r="PIN66"/>
      <c r="PIO66"/>
      <c r="PIP66"/>
      <c r="PIQ66"/>
      <c r="PIR66"/>
      <c r="PIS66"/>
      <c r="PIT66"/>
      <c r="PIU66"/>
      <c r="PIV66"/>
      <c r="PIW66"/>
      <c r="PIX66"/>
      <c r="PIY66"/>
      <c r="PIZ66"/>
      <c r="PJA66"/>
      <c r="PJB66"/>
      <c r="PJC66"/>
      <c r="PJD66"/>
      <c r="PJE66"/>
      <c r="PJF66"/>
      <c r="PJG66"/>
      <c r="PJH66"/>
      <c r="PJI66"/>
      <c r="PJJ66"/>
      <c r="PJK66"/>
      <c r="PJL66"/>
      <c r="PJM66"/>
      <c r="PJN66"/>
      <c r="PJO66"/>
      <c r="PJP66"/>
      <c r="PJQ66"/>
      <c r="PJR66"/>
      <c r="PJS66"/>
      <c r="PJT66"/>
      <c r="PJU66"/>
      <c r="PJV66"/>
      <c r="PJW66"/>
      <c r="PJX66"/>
      <c r="PJY66"/>
      <c r="PJZ66"/>
      <c r="PKA66"/>
      <c r="PKB66"/>
      <c r="PKC66"/>
      <c r="PKD66"/>
      <c r="PKE66"/>
      <c r="PKF66"/>
      <c r="PKG66"/>
      <c r="PKH66"/>
      <c r="PKI66"/>
      <c r="PKJ66"/>
      <c r="PKK66"/>
      <c r="PKL66"/>
      <c r="PKM66"/>
      <c r="PKN66"/>
      <c r="PKO66"/>
      <c r="PKP66"/>
      <c r="PKQ66"/>
      <c r="PKR66"/>
      <c r="PKS66"/>
      <c r="PKT66"/>
      <c r="PKU66"/>
      <c r="PKV66"/>
      <c r="PKW66"/>
      <c r="PKX66"/>
      <c r="PKY66"/>
      <c r="PKZ66"/>
      <c r="PLA66"/>
      <c r="PLB66"/>
      <c r="PLC66"/>
      <c r="PLD66"/>
      <c r="PLE66"/>
      <c r="PLF66"/>
      <c r="PLG66"/>
      <c r="PLH66"/>
      <c r="PLI66"/>
      <c r="PLJ66"/>
      <c r="PLK66"/>
      <c r="PLL66"/>
      <c r="PLM66"/>
      <c r="PLN66"/>
      <c r="PLO66"/>
      <c r="PLP66"/>
      <c r="PLQ66"/>
      <c r="PLR66"/>
      <c r="PLS66"/>
      <c r="PLT66"/>
      <c r="PLU66"/>
      <c r="PLV66"/>
      <c r="PLW66"/>
      <c r="PLX66"/>
      <c r="PLY66"/>
      <c r="PLZ66"/>
      <c r="PMA66"/>
      <c r="PMB66"/>
      <c r="PMC66"/>
      <c r="PMD66"/>
      <c r="PME66"/>
      <c r="PMF66"/>
      <c r="PMG66"/>
      <c r="PMH66"/>
      <c r="PMI66"/>
      <c r="PMJ66"/>
      <c r="PMK66"/>
      <c r="PML66"/>
      <c r="PMM66"/>
      <c r="PMN66"/>
      <c r="PMO66"/>
      <c r="PMP66"/>
      <c r="PMQ66"/>
      <c r="PMR66"/>
      <c r="PMS66"/>
      <c r="PMT66"/>
      <c r="PMU66"/>
      <c r="PMV66"/>
      <c r="PMW66"/>
      <c r="PMX66"/>
      <c r="PMY66"/>
      <c r="PMZ66"/>
      <c r="PNA66"/>
      <c r="PNB66"/>
      <c r="PNC66"/>
      <c r="PND66"/>
      <c r="PNE66"/>
      <c r="PNF66"/>
      <c r="PNG66"/>
      <c r="PNH66"/>
      <c r="PNI66"/>
      <c r="PNJ66"/>
      <c r="PNK66"/>
      <c r="PNL66"/>
      <c r="PNM66"/>
      <c r="PNN66"/>
      <c r="PNO66"/>
      <c r="PNP66"/>
      <c r="PNQ66"/>
      <c r="PNR66"/>
      <c r="PNS66"/>
      <c r="PNT66"/>
      <c r="PNU66"/>
      <c r="PNV66"/>
      <c r="PNW66"/>
      <c r="PNX66"/>
      <c r="PNY66"/>
      <c r="PNZ66"/>
      <c r="POA66"/>
      <c r="POB66"/>
      <c r="POC66"/>
      <c r="POD66"/>
      <c r="POE66"/>
      <c r="POF66"/>
      <c r="POG66"/>
      <c r="POH66"/>
      <c r="POI66"/>
      <c r="POJ66"/>
      <c r="POK66"/>
      <c r="POL66"/>
      <c r="POM66"/>
      <c r="PON66"/>
      <c r="POO66"/>
      <c r="POP66"/>
      <c r="POQ66"/>
      <c r="POR66"/>
      <c r="POS66"/>
      <c r="POT66"/>
      <c r="POU66"/>
      <c r="POV66"/>
      <c r="POW66"/>
      <c r="POX66"/>
      <c r="POY66"/>
      <c r="POZ66"/>
      <c r="PPA66"/>
      <c r="PPB66"/>
      <c r="PPC66"/>
      <c r="PPD66"/>
      <c r="PPE66"/>
      <c r="PPF66"/>
      <c r="PPG66"/>
      <c r="PPH66"/>
      <c r="PPI66"/>
      <c r="PPJ66"/>
      <c r="PPK66"/>
      <c r="PPL66"/>
      <c r="PPM66"/>
      <c r="PPN66"/>
      <c r="PPO66"/>
      <c r="PPP66"/>
      <c r="PPQ66"/>
      <c r="PPR66"/>
      <c r="PPS66"/>
      <c r="PPT66"/>
      <c r="PPU66"/>
      <c r="PPV66"/>
      <c r="PPW66"/>
      <c r="PPX66"/>
      <c r="PPY66"/>
      <c r="PPZ66"/>
      <c r="PQA66"/>
      <c r="PQB66"/>
      <c r="PQC66"/>
      <c r="PQD66"/>
      <c r="PQE66"/>
      <c r="PQF66"/>
      <c r="PQG66"/>
      <c r="PQH66"/>
      <c r="PQI66"/>
      <c r="PQJ66"/>
      <c r="PQK66"/>
      <c r="PQL66"/>
      <c r="PQM66"/>
      <c r="PQN66"/>
      <c r="PQO66"/>
      <c r="PQP66"/>
      <c r="PQQ66"/>
      <c r="PQR66"/>
      <c r="PQS66"/>
      <c r="PQT66"/>
      <c r="PQU66"/>
      <c r="PQV66"/>
      <c r="PQW66"/>
      <c r="PQX66"/>
      <c r="PQY66"/>
      <c r="PQZ66"/>
      <c r="PRA66"/>
      <c r="PRB66"/>
      <c r="PRC66"/>
      <c r="PRD66"/>
      <c r="PRE66"/>
      <c r="PRF66"/>
      <c r="PRG66"/>
      <c r="PRH66"/>
      <c r="PRI66"/>
      <c r="PRJ66"/>
      <c r="PRK66"/>
      <c r="PRL66"/>
      <c r="PRM66"/>
      <c r="PRN66"/>
      <c r="PRO66"/>
      <c r="PRP66"/>
      <c r="PRQ66"/>
      <c r="PRR66"/>
      <c r="PRS66"/>
      <c r="PRT66"/>
      <c r="PRU66"/>
      <c r="PRV66"/>
      <c r="PRW66"/>
      <c r="PRX66"/>
      <c r="PRY66"/>
      <c r="PRZ66"/>
      <c r="PSA66"/>
      <c r="PSB66"/>
      <c r="PSC66"/>
      <c r="PSD66"/>
      <c r="PSE66"/>
      <c r="PSF66"/>
      <c r="PSG66"/>
      <c r="PSH66"/>
      <c r="PSI66"/>
      <c r="PSJ66"/>
      <c r="PSK66"/>
      <c r="PSL66"/>
      <c r="PSM66"/>
      <c r="PSN66"/>
      <c r="PSO66"/>
      <c r="PSP66"/>
      <c r="PSQ66"/>
      <c r="PSR66"/>
      <c r="PSS66"/>
      <c r="PST66"/>
      <c r="PSU66"/>
      <c r="PSV66"/>
      <c r="PSW66"/>
      <c r="PSX66"/>
      <c r="PSY66"/>
      <c r="PSZ66"/>
      <c r="PTA66"/>
      <c r="PTB66"/>
      <c r="PTC66"/>
      <c r="PTD66"/>
      <c r="PTE66"/>
      <c r="PTF66"/>
      <c r="PTG66"/>
      <c r="PTH66"/>
      <c r="PTI66"/>
      <c r="PTJ66"/>
      <c r="PTK66"/>
      <c r="PTL66"/>
      <c r="PTM66"/>
      <c r="PTN66"/>
      <c r="PTO66"/>
      <c r="PTP66"/>
      <c r="PTQ66"/>
      <c r="PTR66"/>
      <c r="PTS66"/>
      <c r="PTT66"/>
      <c r="PTU66"/>
      <c r="PTV66"/>
      <c r="PTW66"/>
      <c r="PTX66"/>
      <c r="PTY66"/>
      <c r="PTZ66"/>
      <c r="PUA66"/>
      <c r="PUB66"/>
      <c r="PUC66"/>
      <c r="PUD66"/>
      <c r="PUE66"/>
      <c r="PUF66"/>
      <c r="PUG66"/>
      <c r="PUH66"/>
      <c r="PUI66"/>
      <c r="PUJ66"/>
      <c r="PUK66"/>
      <c r="PUL66"/>
      <c r="PUM66"/>
      <c r="PUN66"/>
      <c r="PUO66"/>
      <c r="PUP66"/>
      <c r="PUQ66"/>
      <c r="PUR66"/>
      <c r="PUS66"/>
      <c r="PUT66"/>
      <c r="PUU66"/>
      <c r="PUV66"/>
      <c r="PUW66"/>
      <c r="PUX66"/>
      <c r="PUY66"/>
      <c r="PUZ66"/>
      <c r="PVA66"/>
      <c r="PVB66"/>
      <c r="PVC66"/>
      <c r="PVD66"/>
      <c r="PVE66"/>
      <c r="PVF66"/>
      <c r="PVG66"/>
      <c r="PVH66"/>
      <c r="PVI66"/>
      <c r="PVJ66"/>
      <c r="PVK66"/>
      <c r="PVL66"/>
      <c r="PVM66"/>
      <c r="PVN66"/>
      <c r="PVO66"/>
      <c r="PVP66"/>
      <c r="PVQ66"/>
      <c r="PVR66"/>
      <c r="PVS66"/>
      <c r="PVT66"/>
      <c r="PVU66"/>
      <c r="PVV66"/>
      <c r="PVW66"/>
      <c r="PVX66"/>
      <c r="PVY66"/>
      <c r="PVZ66"/>
      <c r="PWA66"/>
      <c r="PWB66"/>
      <c r="PWC66"/>
      <c r="PWD66"/>
      <c r="PWE66"/>
      <c r="PWF66"/>
      <c r="PWG66"/>
      <c r="PWH66"/>
      <c r="PWI66"/>
      <c r="PWJ66"/>
      <c r="PWK66"/>
      <c r="PWL66"/>
      <c r="PWM66"/>
      <c r="PWN66"/>
      <c r="PWO66"/>
      <c r="PWP66"/>
      <c r="PWQ66"/>
      <c r="PWR66"/>
      <c r="PWS66"/>
      <c r="PWT66"/>
      <c r="PWU66"/>
      <c r="PWV66"/>
      <c r="PWW66"/>
      <c r="PWX66"/>
      <c r="PWY66"/>
      <c r="PWZ66"/>
      <c r="PXA66"/>
      <c r="PXB66"/>
      <c r="PXC66"/>
      <c r="PXD66"/>
      <c r="PXE66"/>
      <c r="PXF66"/>
      <c r="PXG66"/>
      <c r="PXH66"/>
      <c r="PXI66"/>
      <c r="PXJ66"/>
      <c r="PXK66"/>
      <c r="PXL66"/>
      <c r="PXM66"/>
      <c r="PXN66"/>
      <c r="PXO66"/>
      <c r="PXP66"/>
      <c r="PXQ66"/>
      <c r="PXR66"/>
      <c r="PXS66"/>
      <c r="PXT66"/>
      <c r="PXU66"/>
      <c r="PXV66"/>
      <c r="PXW66"/>
      <c r="PXX66"/>
      <c r="PXY66"/>
      <c r="PXZ66"/>
      <c r="PYA66"/>
      <c r="PYB66"/>
      <c r="PYC66"/>
      <c r="PYD66"/>
      <c r="PYE66"/>
      <c r="PYF66"/>
      <c r="PYG66"/>
      <c r="PYH66"/>
      <c r="PYI66"/>
      <c r="PYJ66"/>
      <c r="PYK66"/>
      <c r="PYL66"/>
      <c r="PYM66"/>
      <c r="PYN66"/>
      <c r="PYO66"/>
      <c r="PYP66"/>
      <c r="PYQ66"/>
      <c r="PYR66"/>
      <c r="PYS66"/>
      <c r="PYT66"/>
      <c r="PYU66"/>
      <c r="PYV66"/>
      <c r="PYW66"/>
      <c r="PYX66"/>
      <c r="PYY66"/>
      <c r="PYZ66"/>
      <c r="PZA66"/>
      <c r="PZB66"/>
      <c r="PZC66"/>
      <c r="PZD66"/>
      <c r="PZE66"/>
      <c r="PZF66"/>
      <c r="PZG66"/>
      <c r="PZH66"/>
      <c r="PZI66"/>
      <c r="PZJ66"/>
      <c r="PZK66"/>
      <c r="PZL66"/>
      <c r="PZM66"/>
      <c r="PZN66"/>
      <c r="PZO66"/>
      <c r="PZP66"/>
      <c r="PZQ66"/>
      <c r="PZR66"/>
      <c r="PZS66"/>
      <c r="PZT66"/>
      <c r="PZU66"/>
      <c r="PZV66"/>
      <c r="PZW66"/>
      <c r="PZX66"/>
      <c r="PZY66"/>
      <c r="PZZ66"/>
      <c r="QAA66"/>
      <c r="QAB66"/>
      <c r="QAC66"/>
      <c r="QAD66"/>
      <c r="QAE66"/>
      <c r="QAF66"/>
      <c r="QAG66"/>
      <c r="QAH66"/>
      <c r="QAI66"/>
      <c r="QAJ66"/>
      <c r="QAK66"/>
      <c r="QAL66"/>
      <c r="QAM66"/>
      <c r="QAN66"/>
      <c r="QAO66"/>
      <c r="QAP66"/>
      <c r="QAQ66"/>
      <c r="QAR66"/>
      <c r="QAS66"/>
      <c r="QAT66"/>
      <c r="QAU66"/>
      <c r="QAV66"/>
      <c r="QAW66"/>
      <c r="QAX66"/>
      <c r="QAY66"/>
      <c r="QAZ66"/>
      <c r="QBA66"/>
      <c r="QBB66"/>
      <c r="QBC66"/>
      <c r="QBD66"/>
      <c r="QBE66"/>
      <c r="QBF66"/>
      <c r="QBG66"/>
      <c r="QBH66"/>
      <c r="QBI66"/>
      <c r="QBJ66"/>
      <c r="QBK66"/>
      <c r="QBL66"/>
      <c r="QBM66"/>
      <c r="QBN66"/>
      <c r="QBO66"/>
      <c r="QBP66"/>
      <c r="QBQ66"/>
      <c r="QBR66"/>
      <c r="QBS66"/>
      <c r="QBT66"/>
      <c r="QBU66"/>
      <c r="QBV66"/>
      <c r="QBW66"/>
      <c r="QBX66"/>
      <c r="QBY66"/>
      <c r="QBZ66"/>
      <c r="QCA66"/>
      <c r="QCB66"/>
      <c r="QCC66"/>
      <c r="QCD66"/>
      <c r="QCE66"/>
      <c r="QCF66"/>
      <c r="QCG66"/>
      <c r="QCH66"/>
      <c r="QCI66"/>
      <c r="QCJ66"/>
      <c r="QCK66"/>
      <c r="QCL66"/>
      <c r="QCM66"/>
      <c r="QCN66"/>
      <c r="QCO66"/>
      <c r="QCP66"/>
      <c r="QCQ66"/>
      <c r="QCR66"/>
      <c r="QCS66"/>
      <c r="QCT66"/>
      <c r="QCU66"/>
      <c r="QCV66"/>
      <c r="QCW66"/>
      <c r="QCX66"/>
      <c r="QCY66"/>
      <c r="QCZ66"/>
      <c r="QDA66"/>
      <c r="QDB66"/>
      <c r="QDC66"/>
      <c r="QDD66"/>
      <c r="QDE66"/>
      <c r="QDF66"/>
      <c r="QDG66"/>
      <c r="QDH66"/>
      <c r="QDI66"/>
      <c r="QDJ66"/>
      <c r="QDK66"/>
      <c r="QDL66"/>
      <c r="QDM66"/>
      <c r="QDN66"/>
      <c r="QDO66"/>
      <c r="QDP66"/>
      <c r="QDQ66"/>
      <c r="QDR66"/>
      <c r="QDS66"/>
      <c r="QDT66"/>
      <c r="QDU66"/>
      <c r="QDV66"/>
      <c r="QDW66"/>
      <c r="QDX66"/>
      <c r="QDY66"/>
      <c r="QDZ66"/>
      <c r="QEA66"/>
      <c r="QEB66"/>
      <c r="QEC66"/>
      <c r="QED66"/>
      <c r="QEE66"/>
      <c r="QEF66"/>
      <c r="QEG66"/>
      <c r="QEH66"/>
      <c r="QEI66"/>
      <c r="QEJ66"/>
      <c r="QEK66"/>
      <c r="QEL66"/>
      <c r="QEM66"/>
      <c r="QEN66"/>
      <c r="QEO66"/>
      <c r="QEP66"/>
      <c r="QEQ66"/>
      <c r="QER66"/>
      <c r="QES66"/>
      <c r="QET66"/>
      <c r="QEU66"/>
      <c r="QEV66"/>
      <c r="QEW66"/>
      <c r="QEX66"/>
      <c r="QEY66"/>
      <c r="QEZ66"/>
      <c r="QFA66"/>
      <c r="QFB66"/>
      <c r="QFC66"/>
      <c r="QFD66"/>
      <c r="QFE66"/>
      <c r="QFF66"/>
      <c r="QFG66"/>
      <c r="QFH66"/>
      <c r="QFI66"/>
      <c r="QFJ66"/>
      <c r="QFK66"/>
      <c r="QFL66"/>
      <c r="QFM66"/>
      <c r="QFN66"/>
      <c r="QFO66"/>
      <c r="QFP66"/>
      <c r="QFQ66"/>
      <c r="QFR66"/>
      <c r="QFS66"/>
      <c r="QFT66"/>
      <c r="QFU66"/>
      <c r="QFV66"/>
      <c r="QFW66"/>
      <c r="QFX66"/>
      <c r="QFY66"/>
      <c r="QFZ66"/>
      <c r="QGA66"/>
      <c r="QGB66"/>
      <c r="QGC66"/>
      <c r="QGD66"/>
      <c r="QGE66"/>
      <c r="QGF66"/>
      <c r="QGG66"/>
      <c r="QGH66"/>
      <c r="QGI66"/>
      <c r="QGJ66"/>
      <c r="QGK66"/>
      <c r="QGL66"/>
      <c r="QGM66"/>
      <c r="QGN66"/>
      <c r="QGO66"/>
      <c r="QGP66"/>
      <c r="QGQ66"/>
      <c r="QGR66"/>
      <c r="QGS66"/>
      <c r="QGT66"/>
      <c r="QGU66"/>
      <c r="QGV66"/>
      <c r="QGW66"/>
      <c r="QGX66"/>
      <c r="QGY66"/>
      <c r="QGZ66"/>
      <c r="QHA66"/>
      <c r="QHB66"/>
      <c r="QHC66"/>
      <c r="QHD66"/>
      <c r="QHE66"/>
      <c r="QHF66"/>
      <c r="QHG66"/>
      <c r="QHH66"/>
      <c r="QHI66"/>
      <c r="QHJ66"/>
      <c r="QHK66"/>
      <c r="QHL66"/>
      <c r="QHM66"/>
      <c r="QHN66"/>
      <c r="QHO66"/>
      <c r="QHP66"/>
      <c r="QHQ66"/>
      <c r="QHR66"/>
      <c r="QHS66"/>
      <c r="QHT66"/>
      <c r="QHU66"/>
      <c r="QHV66"/>
      <c r="QHW66"/>
      <c r="QHX66"/>
      <c r="QHY66"/>
      <c r="QHZ66"/>
      <c r="QIA66"/>
      <c r="QIB66"/>
      <c r="QIC66"/>
      <c r="QID66"/>
      <c r="QIE66"/>
      <c r="QIF66"/>
      <c r="QIG66"/>
      <c r="QIH66"/>
      <c r="QII66"/>
      <c r="QIJ66"/>
      <c r="QIK66"/>
      <c r="QIL66"/>
      <c r="QIM66"/>
      <c r="QIN66"/>
      <c r="QIO66"/>
      <c r="QIP66"/>
      <c r="QIQ66"/>
      <c r="QIR66"/>
      <c r="QIS66"/>
      <c r="QIT66"/>
      <c r="QIU66"/>
      <c r="QIV66"/>
      <c r="QIW66"/>
      <c r="QIX66"/>
      <c r="QIY66"/>
      <c r="QIZ66"/>
      <c r="QJA66"/>
      <c r="QJB66"/>
      <c r="QJC66"/>
      <c r="QJD66"/>
      <c r="QJE66"/>
      <c r="QJF66"/>
      <c r="QJG66"/>
      <c r="QJH66"/>
      <c r="QJI66"/>
      <c r="QJJ66"/>
      <c r="QJK66"/>
      <c r="QJL66"/>
      <c r="QJM66"/>
      <c r="QJN66"/>
      <c r="QJO66"/>
      <c r="QJP66"/>
      <c r="QJQ66"/>
      <c r="QJR66"/>
      <c r="QJS66"/>
      <c r="QJT66"/>
      <c r="QJU66"/>
      <c r="QJV66"/>
      <c r="QJW66"/>
      <c r="QJX66"/>
      <c r="QJY66"/>
      <c r="QJZ66"/>
      <c r="QKA66"/>
      <c r="QKB66"/>
      <c r="QKC66"/>
      <c r="QKD66"/>
      <c r="QKE66"/>
      <c r="QKF66"/>
      <c r="QKG66"/>
      <c r="QKH66"/>
      <c r="QKI66"/>
      <c r="QKJ66"/>
      <c r="QKK66"/>
      <c r="QKL66"/>
      <c r="QKM66"/>
      <c r="QKN66"/>
      <c r="QKO66"/>
      <c r="QKP66"/>
      <c r="QKQ66"/>
      <c r="QKR66"/>
      <c r="QKS66"/>
      <c r="QKT66"/>
      <c r="QKU66"/>
      <c r="QKV66"/>
      <c r="QKW66"/>
      <c r="QKX66"/>
      <c r="QKY66"/>
      <c r="QKZ66"/>
      <c r="QLA66"/>
      <c r="QLB66"/>
      <c r="QLC66"/>
      <c r="QLD66"/>
      <c r="QLE66"/>
      <c r="QLF66"/>
      <c r="QLG66"/>
      <c r="QLH66"/>
      <c r="QLI66"/>
      <c r="QLJ66"/>
      <c r="QLK66"/>
      <c r="QLL66"/>
      <c r="QLM66"/>
      <c r="QLN66"/>
      <c r="QLO66"/>
      <c r="QLP66"/>
      <c r="QLQ66"/>
      <c r="QLR66"/>
      <c r="QLS66"/>
      <c r="QLT66"/>
      <c r="QLU66"/>
      <c r="QLV66"/>
      <c r="QLW66"/>
      <c r="QLX66"/>
      <c r="QLY66"/>
      <c r="QLZ66"/>
      <c r="QMA66"/>
      <c r="QMB66"/>
      <c r="QMC66"/>
      <c r="QMD66"/>
      <c r="QME66"/>
      <c r="QMF66"/>
      <c r="QMG66"/>
      <c r="QMH66"/>
      <c r="QMI66"/>
      <c r="QMJ66"/>
      <c r="QMK66"/>
      <c r="QML66"/>
      <c r="QMM66"/>
      <c r="QMN66"/>
      <c r="QMO66"/>
      <c r="QMP66"/>
      <c r="QMQ66"/>
      <c r="QMR66"/>
      <c r="QMS66"/>
      <c r="QMT66"/>
      <c r="QMU66"/>
      <c r="QMV66"/>
      <c r="QMW66"/>
      <c r="QMX66"/>
      <c r="QMY66"/>
      <c r="QMZ66"/>
      <c r="QNA66"/>
      <c r="QNB66"/>
      <c r="QNC66"/>
      <c r="QND66"/>
      <c r="QNE66"/>
      <c r="QNF66"/>
      <c r="QNG66"/>
      <c r="QNH66"/>
      <c r="QNI66"/>
      <c r="QNJ66"/>
      <c r="QNK66"/>
      <c r="QNL66"/>
      <c r="QNM66"/>
      <c r="QNN66"/>
      <c r="QNO66"/>
      <c r="QNP66"/>
      <c r="QNQ66"/>
      <c r="QNR66"/>
      <c r="QNS66"/>
      <c r="QNT66"/>
      <c r="QNU66"/>
      <c r="QNV66"/>
      <c r="QNW66"/>
      <c r="QNX66"/>
      <c r="QNY66"/>
      <c r="QNZ66"/>
      <c r="QOA66"/>
      <c r="QOB66"/>
      <c r="QOC66"/>
      <c r="QOD66"/>
      <c r="QOE66"/>
      <c r="QOF66"/>
      <c r="QOG66"/>
      <c r="QOH66"/>
      <c r="QOI66"/>
      <c r="QOJ66"/>
      <c r="QOK66"/>
      <c r="QOL66"/>
      <c r="QOM66"/>
      <c r="QON66"/>
      <c r="QOO66"/>
      <c r="QOP66"/>
      <c r="QOQ66"/>
      <c r="QOR66"/>
      <c r="QOS66"/>
      <c r="QOT66"/>
      <c r="QOU66"/>
      <c r="QOV66"/>
      <c r="QOW66"/>
      <c r="QOX66"/>
      <c r="QOY66"/>
      <c r="QOZ66"/>
      <c r="QPA66"/>
      <c r="QPB66"/>
      <c r="QPC66"/>
      <c r="QPD66"/>
      <c r="QPE66"/>
      <c r="QPF66"/>
      <c r="QPG66"/>
      <c r="QPH66"/>
      <c r="QPI66"/>
      <c r="QPJ66"/>
      <c r="QPK66"/>
      <c r="QPL66"/>
      <c r="QPM66"/>
      <c r="QPN66"/>
      <c r="QPO66"/>
      <c r="QPP66"/>
      <c r="QPQ66"/>
      <c r="QPR66"/>
      <c r="QPS66"/>
      <c r="QPT66"/>
      <c r="QPU66"/>
      <c r="QPV66"/>
      <c r="QPW66"/>
      <c r="QPX66"/>
      <c r="QPY66"/>
      <c r="QPZ66"/>
      <c r="QQA66"/>
      <c r="QQB66"/>
      <c r="QQC66"/>
      <c r="QQD66"/>
      <c r="QQE66"/>
      <c r="QQF66"/>
      <c r="QQG66"/>
      <c r="QQH66"/>
      <c r="QQI66"/>
      <c r="QQJ66"/>
      <c r="QQK66"/>
      <c r="QQL66"/>
      <c r="QQM66"/>
      <c r="QQN66"/>
      <c r="QQO66"/>
      <c r="QQP66"/>
      <c r="QQQ66"/>
      <c r="QQR66"/>
      <c r="QQS66"/>
      <c r="QQT66"/>
      <c r="QQU66"/>
      <c r="QQV66"/>
      <c r="QQW66"/>
      <c r="QQX66"/>
      <c r="QQY66"/>
      <c r="QQZ66"/>
      <c r="QRA66"/>
      <c r="QRB66"/>
      <c r="QRC66"/>
      <c r="QRD66"/>
      <c r="QRE66"/>
      <c r="QRF66"/>
      <c r="QRG66"/>
      <c r="QRH66"/>
      <c r="QRI66"/>
      <c r="QRJ66"/>
      <c r="QRK66"/>
      <c r="QRL66"/>
      <c r="QRM66"/>
      <c r="QRN66"/>
      <c r="QRO66"/>
      <c r="QRP66"/>
      <c r="QRQ66"/>
      <c r="QRR66"/>
      <c r="QRS66"/>
      <c r="QRT66"/>
      <c r="QRU66"/>
      <c r="QRV66"/>
      <c r="QRW66"/>
      <c r="QRX66"/>
      <c r="QRY66"/>
      <c r="QRZ66"/>
      <c r="QSA66"/>
      <c r="QSB66"/>
      <c r="QSC66"/>
      <c r="QSD66"/>
      <c r="QSE66"/>
      <c r="QSF66"/>
      <c r="QSG66"/>
      <c r="QSH66"/>
      <c r="QSI66"/>
      <c r="QSJ66"/>
      <c r="QSK66"/>
      <c r="QSL66"/>
      <c r="QSM66"/>
      <c r="QSN66"/>
      <c r="QSO66"/>
      <c r="QSP66"/>
      <c r="QSQ66"/>
      <c r="QSR66"/>
      <c r="QSS66"/>
      <c r="QST66"/>
      <c r="QSU66"/>
      <c r="QSV66"/>
      <c r="QSW66"/>
      <c r="QSX66"/>
      <c r="QSY66"/>
      <c r="QSZ66"/>
      <c r="QTA66"/>
      <c r="QTB66"/>
      <c r="QTC66"/>
      <c r="QTD66"/>
      <c r="QTE66"/>
      <c r="QTF66"/>
      <c r="QTG66"/>
      <c r="QTH66"/>
      <c r="QTI66"/>
      <c r="QTJ66"/>
      <c r="QTK66"/>
      <c r="QTL66"/>
      <c r="QTM66"/>
      <c r="QTN66"/>
      <c r="QTO66"/>
      <c r="QTP66"/>
      <c r="QTQ66"/>
      <c r="QTR66"/>
      <c r="QTS66"/>
      <c r="QTT66"/>
      <c r="QTU66"/>
      <c r="QTV66"/>
      <c r="QTW66"/>
      <c r="QTX66"/>
      <c r="QTY66"/>
      <c r="QTZ66"/>
      <c r="QUA66"/>
      <c r="QUB66"/>
      <c r="QUC66"/>
      <c r="QUD66"/>
      <c r="QUE66"/>
      <c r="QUF66"/>
      <c r="QUG66"/>
      <c r="QUH66"/>
      <c r="QUI66"/>
      <c r="QUJ66"/>
      <c r="QUK66"/>
      <c r="QUL66"/>
      <c r="QUM66"/>
      <c r="QUN66"/>
      <c r="QUO66"/>
      <c r="QUP66"/>
      <c r="QUQ66"/>
      <c r="QUR66"/>
      <c r="QUS66"/>
      <c r="QUT66"/>
      <c r="QUU66"/>
      <c r="QUV66"/>
      <c r="QUW66"/>
      <c r="QUX66"/>
      <c r="QUY66"/>
      <c r="QUZ66"/>
      <c r="QVA66"/>
      <c r="QVB66"/>
      <c r="QVC66"/>
      <c r="QVD66"/>
      <c r="QVE66"/>
      <c r="QVF66"/>
      <c r="QVG66"/>
      <c r="QVH66"/>
      <c r="QVI66"/>
      <c r="QVJ66"/>
      <c r="QVK66"/>
      <c r="QVL66"/>
      <c r="QVM66"/>
      <c r="QVN66"/>
      <c r="QVO66"/>
      <c r="QVP66"/>
      <c r="QVQ66"/>
      <c r="QVR66"/>
      <c r="QVS66"/>
      <c r="QVT66"/>
      <c r="QVU66"/>
      <c r="QVV66"/>
      <c r="QVW66"/>
      <c r="QVX66"/>
      <c r="QVY66"/>
      <c r="QVZ66"/>
      <c r="QWA66"/>
      <c r="QWB66"/>
      <c r="QWC66"/>
      <c r="QWD66"/>
      <c r="QWE66"/>
      <c r="QWF66"/>
      <c r="QWG66"/>
      <c r="QWH66"/>
      <c r="QWI66"/>
      <c r="QWJ66"/>
      <c r="QWK66"/>
      <c r="QWL66"/>
      <c r="QWM66"/>
      <c r="QWN66"/>
      <c r="QWO66"/>
      <c r="QWP66"/>
      <c r="QWQ66"/>
      <c r="QWR66"/>
      <c r="QWS66"/>
      <c r="QWT66"/>
      <c r="QWU66"/>
      <c r="QWV66"/>
      <c r="QWW66"/>
      <c r="QWX66"/>
      <c r="QWY66"/>
      <c r="QWZ66"/>
      <c r="QXA66"/>
      <c r="QXB66"/>
      <c r="QXC66"/>
      <c r="QXD66"/>
      <c r="QXE66"/>
      <c r="QXF66"/>
      <c r="QXG66"/>
      <c r="QXH66"/>
      <c r="QXI66"/>
      <c r="QXJ66"/>
      <c r="QXK66"/>
      <c r="QXL66"/>
      <c r="QXM66"/>
      <c r="QXN66"/>
      <c r="QXO66"/>
      <c r="QXP66"/>
      <c r="QXQ66"/>
      <c r="QXR66"/>
      <c r="QXS66"/>
      <c r="QXT66"/>
      <c r="QXU66"/>
      <c r="QXV66"/>
      <c r="QXW66"/>
      <c r="QXX66"/>
      <c r="QXY66"/>
      <c r="QXZ66"/>
      <c r="QYA66"/>
      <c r="QYB66"/>
      <c r="QYC66"/>
      <c r="QYD66"/>
      <c r="QYE66"/>
      <c r="QYF66"/>
      <c r="QYG66"/>
      <c r="QYH66"/>
      <c r="QYI66"/>
      <c r="QYJ66"/>
      <c r="QYK66"/>
      <c r="QYL66"/>
      <c r="QYM66"/>
      <c r="QYN66"/>
      <c r="QYO66"/>
      <c r="QYP66"/>
      <c r="QYQ66"/>
      <c r="QYR66"/>
      <c r="QYS66"/>
      <c r="QYT66"/>
      <c r="QYU66"/>
      <c r="QYV66"/>
      <c r="QYW66"/>
      <c r="QYX66"/>
      <c r="QYY66"/>
      <c r="QYZ66"/>
      <c r="QZA66"/>
      <c r="QZB66"/>
      <c r="QZC66"/>
      <c r="QZD66"/>
      <c r="QZE66"/>
      <c r="QZF66"/>
      <c r="QZG66"/>
      <c r="QZH66"/>
      <c r="QZI66"/>
      <c r="QZJ66"/>
      <c r="QZK66"/>
      <c r="QZL66"/>
      <c r="QZM66"/>
      <c r="QZN66"/>
      <c r="QZO66"/>
      <c r="QZP66"/>
      <c r="QZQ66"/>
      <c r="QZR66"/>
      <c r="QZS66"/>
      <c r="QZT66"/>
      <c r="QZU66"/>
      <c r="QZV66"/>
      <c r="QZW66"/>
      <c r="QZX66"/>
      <c r="QZY66"/>
      <c r="QZZ66"/>
      <c r="RAA66"/>
      <c r="RAB66"/>
      <c r="RAC66"/>
      <c r="RAD66"/>
      <c r="RAE66"/>
      <c r="RAF66"/>
      <c r="RAG66"/>
      <c r="RAH66"/>
      <c r="RAI66"/>
      <c r="RAJ66"/>
      <c r="RAK66"/>
      <c r="RAL66"/>
      <c r="RAM66"/>
      <c r="RAN66"/>
      <c r="RAO66"/>
      <c r="RAP66"/>
      <c r="RAQ66"/>
      <c r="RAR66"/>
      <c r="RAS66"/>
      <c r="RAT66"/>
      <c r="RAU66"/>
      <c r="RAV66"/>
      <c r="RAW66"/>
      <c r="RAX66"/>
      <c r="RAY66"/>
      <c r="RAZ66"/>
      <c r="RBA66"/>
      <c r="RBB66"/>
      <c r="RBC66"/>
      <c r="RBD66"/>
      <c r="RBE66"/>
      <c r="RBF66"/>
      <c r="RBG66"/>
      <c r="RBH66"/>
      <c r="RBI66"/>
      <c r="RBJ66"/>
      <c r="RBK66"/>
      <c r="RBL66"/>
      <c r="RBM66"/>
      <c r="RBN66"/>
      <c r="RBO66"/>
      <c r="RBP66"/>
      <c r="RBQ66"/>
      <c r="RBR66"/>
      <c r="RBS66"/>
      <c r="RBT66"/>
      <c r="RBU66"/>
      <c r="RBV66"/>
      <c r="RBW66"/>
      <c r="RBX66"/>
      <c r="RBY66"/>
      <c r="RBZ66"/>
      <c r="RCA66"/>
      <c r="RCB66"/>
      <c r="RCC66"/>
      <c r="RCD66"/>
      <c r="RCE66"/>
      <c r="RCF66"/>
      <c r="RCG66"/>
      <c r="RCH66"/>
      <c r="RCI66"/>
      <c r="RCJ66"/>
      <c r="RCK66"/>
      <c r="RCL66"/>
      <c r="RCM66"/>
      <c r="RCN66"/>
      <c r="RCO66"/>
      <c r="RCP66"/>
      <c r="RCQ66"/>
      <c r="RCR66"/>
      <c r="RCS66"/>
      <c r="RCT66"/>
      <c r="RCU66"/>
      <c r="RCV66"/>
      <c r="RCW66"/>
      <c r="RCX66"/>
      <c r="RCY66"/>
      <c r="RCZ66"/>
      <c r="RDA66"/>
      <c r="RDB66"/>
      <c r="RDC66"/>
      <c r="RDD66"/>
      <c r="RDE66"/>
      <c r="RDF66"/>
      <c r="RDG66"/>
      <c r="RDH66"/>
      <c r="RDI66"/>
      <c r="RDJ66"/>
      <c r="RDK66"/>
      <c r="RDL66"/>
      <c r="RDM66"/>
      <c r="RDN66"/>
      <c r="RDO66"/>
      <c r="RDP66"/>
      <c r="RDQ66"/>
      <c r="RDR66"/>
      <c r="RDS66"/>
      <c r="RDT66"/>
      <c r="RDU66"/>
      <c r="RDV66"/>
      <c r="RDW66"/>
      <c r="RDX66"/>
      <c r="RDY66"/>
      <c r="RDZ66"/>
      <c r="REA66"/>
      <c r="REB66"/>
      <c r="REC66"/>
      <c r="RED66"/>
      <c r="REE66"/>
      <c r="REF66"/>
      <c r="REG66"/>
      <c r="REH66"/>
      <c r="REI66"/>
      <c r="REJ66"/>
      <c r="REK66"/>
      <c r="REL66"/>
      <c r="REM66"/>
      <c r="REN66"/>
      <c r="REO66"/>
      <c r="REP66"/>
      <c r="REQ66"/>
      <c r="RER66"/>
      <c r="RES66"/>
      <c r="RET66"/>
      <c r="REU66"/>
      <c r="REV66"/>
      <c r="REW66"/>
      <c r="REX66"/>
      <c r="REY66"/>
      <c r="REZ66"/>
      <c r="RFA66"/>
      <c r="RFB66"/>
      <c r="RFC66"/>
      <c r="RFD66"/>
      <c r="RFE66"/>
      <c r="RFF66"/>
      <c r="RFG66"/>
      <c r="RFH66"/>
      <c r="RFI66"/>
      <c r="RFJ66"/>
      <c r="RFK66"/>
      <c r="RFL66"/>
      <c r="RFM66"/>
      <c r="RFN66"/>
      <c r="RFO66"/>
      <c r="RFP66"/>
      <c r="RFQ66"/>
      <c r="RFR66"/>
      <c r="RFS66"/>
      <c r="RFT66"/>
      <c r="RFU66"/>
      <c r="RFV66"/>
      <c r="RFW66"/>
      <c r="RFX66"/>
      <c r="RFY66"/>
      <c r="RFZ66"/>
      <c r="RGA66"/>
      <c r="RGB66"/>
      <c r="RGC66"/>
      <c r="RGD66"/>
      <c r="RGE66"/>
      <c r="RGF66"/>
      <c r="RGG66"/>
      <c r="RGH66"/>
      <c r="RGI66"/>
      <c r="RGJ66"/>
      <c r="RGK66"/>
      <c r="RGL66"/>
      <c r="RGM66"/>
      <c r="RGN66"/>
      <c r="RGO66"/>
      <c r="RGP66"/>
      <c r="RGQ66"/>
      <c r="RGR66"/>
      <c r="RGS66"/>
      <c r="RGT66"/>
      <c r="RGU66"/>
      <c r="RGV66"/>
      <c r="RGW66"/>
      <c r="RGX66"/>
      <c r="RGY66"/>
      <c r="RGZ66"/>
      <c r="RHA66"/>
      <c r="RHB66"/>
      <c r="RHC66"/>
      <c r="RHD66"/>
      <c r="RHE66"/>
      <c r="RHF66"/>
      <c r="RHG66"/>
      <c r="RHH66"/>
      <c r="RHI66"/>
      <c r="RHJ66"/>
      <c r="RHK66"/>
      <c r="RHL66"/>
      <c r="RHM66"/>
      <c r="RHN66"/>
      <c r="RHO66"/>
      <c r="RHP66"/>
      <c r="RHQ66"/>
      <c r="RHR66"/>
      <c r="RHS66"/>
      <c r="RHT66"/>
      <c r="RHU66"/>
      <c r="RHV66"/>
      <c r="RHW66"/>
      <c r="RHX66"/>
      <c r="RHY66"/>
      <c r="RHZ66"/>
      <c r="RIA66"/>
      <c r="RIB66"/>
      <c r="RIC66"/>
      <c r="RID66"/>
      <c r="RIE66"/>
      <c r="RIF66"/>
      <c r="RIG66"/>
      <c r="RIH66"/>
      <c r="RII66"/>
      <c r="RIJ66"/>
      <c r="RIK66"/>
      <c r="RIL66"/>
      <c r="RIM66"/>
      <c r="RIN66"/>
      <c r="RIO66"/>
      <c r="RIP66"/>
      <c r="RIQ66"/>
      <c r="RIR66"/>
      <c r="RIS66"/>
      <c r="RIT66"/>
      <c r="RIU66"/>
      <c r="RIV66"/>
      <c r="RIW66"/>
      <c r="RIX66"/>
      <c r="RIY66"/>
      <c r="RIZ66"/>
      <c r="RJA66"/>
      <c r="RJB66"/>
      <c r="RJC66"/>
      <c r="RJD66"/>
      <c r="RJE66"/>
      <c r="RJF66"/>
      <c r="RJG66"/>
      <c r="RJH66"/>
      <c r="RJI66"/>
      <c r="RJJ66"/>
      <c r="RJK66"/>
      <c r="RJL66"/>
      <c r="RJM66"/>
      <c r="RJN66"/>
      <c r="RJO66"/>
      <c r="RJP66"/>
      <c r="RJQ66"/>
      <c r="RJR66"/>
      <c r="RJS66"/>
      <c r="RJT66"/>
      <c r="RJU66"/>
      <c r="RJV66"/>
      <c r="RJW66"/>
      <c r="RJX66"/>
      <c r="RJY66"/>
      <c r="RJZ66"/>
      <c r="RKA66"/>
      <c r="RKB66"/>
      <c r="RKC66"/>
      <c r="RKD66"/>
      <c r="RKE66"/>
      <c r="RKF66"/>
      <c r="RKG66"/>
      <c r="RKH66"/>
      <c r="RKI66"/>
      <c r="RKJ66"/>
      <c r="RKK66"/>
      <c r="RKL66"/>
      <c r="RKM66"/>
      <c r="RKN66"/>
      <c r="RKO66"/>
      <c r="RKP66"/>
      <c r="RKQ66"/>
      <c r="RKR66"/>
      <c r="RKS66"/>
      <c r="RKT66"/>
      <c r="RKU66"/>
      <c r="RKV66"/>
      <c r="RKW66"/>
      <c r="RKX66"/>
      <c r="RKY66"/>
      <c r="RKZ66"/>
      <c r="RLA66"/>
      <c r="RLB66"/>
      <c r="RLC66"/>
      <c r="RLD66"/>
      <c r="RLE66"/>
      <c r="RLF66"/>
      <c r="RLG66"/>
      <c r="RLH66"/>
      <c r="RLI66"/>
      <c r="RLJ66"/>
      <c r="RLK66"/>
      <c r="RLL66"/>
      <c r="RLM66"/>
      <c r="RLN66"/>
      <c r="RLO66"/>
      <c r="RLP66"/>
      <c r="RLQ66"/>
      <c r="RLR66"/>
      <c r="RLS66"/>
      <c r="RLT66"/>
      <c r="RLU66"/>
      <c r="RLV66"/>
      <c r="RLW66"/>
      <c r="RLX66"/>
      <c r="RLY66"/>
      <c r="RLZ66"/>
      <c r="RMA66"/>
      <c r="RMB66"/>
      <c r="RMC66"/>
      <c r="RMD66"/>
      <c r="RME66"/>
      <c r="RMF66"/>
      <c r="RMG66"/>
      <c r="RMH66"/>
      <c r="RMI66"/>
      <c r="RMJ66"/>
      <c r="RMK66"/>
      <c r="RML66"/>
      <c r="RMM66"/>
      <c r="RMN66"/>
      <c r="RMO66"/>
      <c r="RMP66"/>
      <c r="RMQ66"/>
      <c r="RMR66"/>
      <c r="RMS66"/>
      <c r="RMT66"/>
      <c r="RMU66"/>
      <c r="RMV66"/>
      <c r="RMW66"/>
      <c r="RMX66"/>
      <c r="RMY66"/>
      <c r="RMZ66"/>
      <c r="RNA66"/>
      <c r="RNB66"/>
      <c r="RNC66"/>
      <c r="RND66"/>
      <c r="RNE66"/>
      <c r="RNF66"/>
      <c r="RNG66"/>
      <c r="RNH66"/>
      <c r="RNI66"/>
      <c r="RNJ66"/>
      <c r="RNK66"/>
      <c r="RNL66"/>
      <c r="RNM66"/>
      <c r="RNN66"/>
      <c r="RNO66"/>
      <c r="RNP66"/>
      <c r="RNQ66"/>
      <c r="RNR66"/>
      <c r="RNS66"/>
      <c r="RNT66"/>
      <c r="RNU66"/>
      <c r="RNV66"/>
      <c r="RNW66"/>
      <c r="RNX66"/>
      <c r="RNY66"/>
      <c r="RNZ66"/>
      <c r="ROA66"/>
      <c r="ROB66"/>
      <c r="ROC66"/>
      <c r="ROD66"/>
      <c r="ROE66"/>
      <c r="ROF66"/>
      <c r="ROG66"/>
      <c r="ROH66"/>
      <c r="ROI66"/>
      <c r="ROJ66"/>
      <c r="ROK66"/>
      <c r="ROL66"/>
      <c r="ROM66"/>
      <c r="RON66"/>
      <c r="ROO66"/>
      <c r="ROP66"/>
      <c r="ROQ66"/>
      <c r="ROR66"/>
      <c r="ROS66"/>
      <c r="ROT66"/>
      <c r="ROU66"/>
      <c r="ROV66"/>
      <c r="ROW66"/>
      <c r="ROX66"/>
      <c r="ROY66"/>
      <c r="ROZ66"/>
      <c r="RPA66"/>
      <c r="RPB66"/>
      <c r="RPC66"/>
      <c r="RPD66"/>
      <c r="RPE66"/>
      <c r="RPF66"/>
      <c r="RPG66"/>
      <c r="RPH66"/>
      <c r="RPI66"/>
      <c r="RPJ66"/>
      <c r="RPK66"/>
      <c r="RPL66"/>
      <c r="RPM66"/>
      <c r="RPN66"/>
      <c r="RPO66"/>
      <c r="RPP66"/>
      <c r="RPQ66"/>
      <c r="RPR66"/>
      <c r="RPS66"/>
      <c r="RPT66"/>
      <c r="RPU66"/>
      <c r="RPV66"/>
      <c r="RPW66"/>
      <c r="RPX66"/>
      <c r="RPY66"/>
      <c r="RPZ66"/>
      <c r="RQA66"/>
      <c r="RQB66"/>
      <c r="RQC66"/>
      <c r="RQD66"/>
      <c r="RQE66"/>
      <c r="RQF66"/>
      <c r="RQG66"/>
      <c r="RQH66"/>
      <c r="RQI66"/>
      <c r="RQJ66"/>
      <c r="RQK66"/>
      <c r="RQL66"/>
      <c r="RQM66"/>
      <c r="RQN66"/>
      <c r="RQO66"/>
      <c r="RQP66"/>
      <c r="RQQ66"/>
      <c r="RQR66"/>
      <c r="RQS66"/>
      <c r="RQT66"/>
      <c r="RQU66"/>
      <c r="RQV66"/>
      <c r="RQW66"/>
      <c r="RQX66"/>
      <c r="RQY66"/>
      <c r="RQZ66"/>
      <c r="RRA66"/>
      <c r="RRB66"/>
      <c r="RRC66"/>
      <c r="RRD66"/>
      <c r="RRE66"/>
      <c r="RRF66"/>
      <c r="RRG66"/>
      <c r="RRH66"/>
      <c r="RRI66"/>
      <c r="RRJ66"/>
      <c r="RRK66"/>
      <c r="RRL66"/>
      <c r="RRM66"/>
      <c r="RRN66"/>
      <c r="RRO66"/>
      <c r="RRP66"/>
      <c r="RRQ66"/>
      <c r="RRR66"/>
      <c r="RRS66"/>
      <c r="RRT66"/>
      <c r="RRU66"/>
      <c r="RRV66"/>
      <c r="RRW66"/>
      <c r="RRX66"/>
      <c r="RRY66"/>
      <c r="RRZ66"/>
      <c r="RSA66"/>
      <c r="RSB66"/>
      <c r="RSC66"/>
      <c r="RSD66"/>
      <c r="RSE66"/>
      <c r="RSF66"/>
      <c r="RSG66"/>
      <c r="RSH66"/>
      <c r="RSI66"/>
      <c r="RSJ66"/>
      <c r="RSK66"/>
      <c r="RSL66"/>
      <c r="RSM66"/>
      <c r="RSN66"/>
      <c r="RSO66"/>
      <c r="RSP66"/>
      <c r="RSQ66"/>
      <c r="RSR66"/>
      <c r="RSS66"/>
      <c r="RST66"/>
      <c r="RSU66"/>
      <c r="RSV66"/>
      <c r="RSW66"/>
      <c r="RSX66"/>
      <c r="RSY66"/>
      <c r="RSZ66"/>
      <c r="RTA66"/>
      <c r="RTB66"/>
      <c r="RTC66"/>
      <c r="RTD66"/>
      <c r="RTE66"/>
      <c r="RTF66"/>
      <c r="RTG66"/>
      <c r="RTH66"/>
      <c r="RTI66"/>
      <c r="RTJ66"/>
      <c r="RTK66"/>
      <c r="RTL66"/>
      <c r="RTM66"/>
      <c r="RTN66"/>
      <c r="RTO66"/>
      <c r="RTP66"/>
      <c r="RTQ66"/>
      <c r="RTR66"/>
      <c r="RTS66"/>
      <c r="RTT66"/>
      <c r="RTU66"/>
      <c r="RTV66"/>
      <c r="RTW66"/>
      <c r="RTX66"/>
      <c r="RTY66"/>
      <c r="RTZ66"/>
      <c r="RUA66"/>
      <c r="RUB66"/>
      <c r="RUC66"/>
      <c r="RUD66"/>
      <c r="RUE66"/>
      <c r="RUF66"/>
      <c r="RUG66"/>
      <c r="RUH66"/>
      <c r="RUI66"/>
      <c r="RUJ66"/>
      <c r="RUK66"/>
      <c r="RUL66"/>
      <c r="RUM66"/>
      <c r="RUN66"/>
      <c r="RUO66"/>
      <c r="RUP66"/>
      <c r="RUQ66"/>
      <c r="RUR66"/>
      <c r="RUS66"/>
      <c r="RUT66"/>
      <c r="RUU66"/>
      <c r="RUV66"/>
      <c r="RUW66"/>
      <c r="RUX66"/>
      <c r="RUY66"/>
      <c r="RUZ66"/>
      <c r="RVA66"/>
      <c r="RVB66"/>
      <c r="RVC66"/>
      <c r="RVD66"/>
      <c r="RVE66"/>
      <c r="RVF66"/>
      <c r="RVG66"/>
      <c r="RVH66"/>
      <c r="RVI66"/>
      <c r="RVJ66"/>
      <c r="RVK66"/>
      <c r="RVL66"/>
      <c r="RVM66"/>
      <c r="RVN66"/>
      <c r="RVO66"/>
      <c r="RVP66"/>
      <c r="RVQ66"/>
      <c r="RVR66"/>
      <c r="RVS66"/>
      <c r="RVT66"/>
      <c r="RVU66"/>
      <c r="RVV66"/>
      <c r="RVW66"/>
      <c r="RVX66"/>
      <c r="RVY66"/>
      <c r="RVZ66"/>
      <c r="RWA66"/>
      <c r="RWB66"/>
      <c r="RWC66"/>
      <c r="RWD66"/>
      <c r="RWE66"/>
      <c r="RWF66"/>
      <c r="RWG66"/>
      <c r="RWH66"/>
      <c r="RWI66"/>
      <c r="RWJ66"/>
      <c r="RWK66"/>
      <c r="RWL66"/>
      <c r="RWM66"/>
      <c r="RWN66"/>
      <c r="RWO66"/>
      <c r="RWP66"/>
      <c r="RWQ66"/>
      <c r="RWR66"/>
      <c r="RWS66"/>
      <c r="RWT66"/>
      <c r="RWU66"/>
      <c r="RWV66"/>
      <c r="RWW66"/>
      <c r="RWX66"/>
      <c r="RWY66"/>
      <c r="RWZ66"/>
      <c r="RXA66"/>
      <c r="RXB66"/>
      <c r="RXC66"/>
      <c r="RXD66"/>
      <c r="RXE66"/>
      <c r="RXF66"/>
      <c r="RXG66"/>
      <c r="RXH66"/>
      <c r="RXI66"/>
      <c r="RXJ66"/>
      <c r="RXK66"/>
      <c r="RXL66"/>
      <c r="RXM66"/>
      <c r="RXN66"/>
      <c r="RXO66"/>
      <c r="RXP66"/>
      <c r="RXQ66"/>
      <c r="RXR66"/>
      <c r="RXS66"/>
      <c r="RXT66"/>
      <c r="RXU66"/>
      <c r="RXV66"/>
      <c r="RXW66"/>
      <c r="RXX66"/>
      <c r="RXY66"/>
      <c r="RXZ66"/>
      <c r="RYA66"/>
      <c r="RYB66"/>
      <c r="RYC66"/>
      <c r="RYD66"/>
      <c r="RYE66"/>
      <c r="RYF66"/>
      <c r="RYG66"/>
      <c r="RYH66"/>
      <c r="RYI66"/>
      <c r="RYJ66"/>
      <c r="RYK66"/>
      <c r="RYL66"/>
      <c r="RYM66"/>
      <c r="RYN66"/>
      <c r="RYO66"/>
      <c r="RYP66"/>
      <c r="RYQ66"/>
      <c r="RYR66"/>
      <c r="RYS66"/>
      <c r="RYT66"/>
      <c r="RYU66"/>
      <c r="RYV66"/>
      <c r="RYW66"/>
      <c r="RYX66"/>
      <c r="RYY66"/>
      <c r="RYZ66"/>
      <c r="RZA66"/>
      <c r="RZB66"/>
      <c r="RZC66"/>
      <c r="RZD66"/>
      <c r="RZE66"/>
      <c r="RZF66"/>
      <c r="RZG66"/>
      <c r="RZH66"/>
      <c r="RZI66"/>
      <c r="RZJ66"/>
      <c r="RZK66"/>
      <c r="RZL66"/>
      <c r="RZM66"/>
      <c r="RZN66"/>
      <c r="RZO66"/>
      <c r="RZP66"/>
      <c r="RZQ66"/>
      <c r="RZR66"/>
      <c r="RZS66"/>
      <c r="RZT66"/>
      <c r="RZU66"/>
      <c r="RZV66"/>
      <c r="RZW66"/>
      <c r="RZX66"/>
      <c r="RZY66"/>
      <c r="RZZ66"/>
      <c r="SAA66"/>
      <c r="SAB66"/>
      <c r="SAC66"/>
      <c r="SAD66"/>
      <c r="SAE66"/>
      <c r="SAF66"/>
      <c r="SAG66"/>
      <c r="SAH66"/>
      <c r="SAI66"/>
      <c r="SAJ66"/>
      <c r="SAK66"/>
      <c r="SAL66"/>
      <c r="SAM66"/>
      <c r="SAN66"/>
      <c r="SAO66"/>
      <c r="SAP66"/>
      <c r="SAQ66"/>
      <c r="SAR66"/>
      <c r="SAS66"/>
      <c r="SAT66"/>
      <c r="SAU66"/>
      <c r="SAV66"/>
      <c r="SAW66"/>
      <c r="SAX66"/>
      <c r="SAY66"/>
      <c r="SAZ66"/>
      <c r="SBA66"/>
      <c r="SBB66"/>
      <c r="SBC66"/>
      <c r="SBD66"/>
      <c r="SBE66"/>
      <c r="SBF66"/>
      <c r="SBG66"/>
      <c r="SBH66"/>
      <c r="SBI66"/>
      <c r="SBJ66"/>
      <c r="SBK66"/>
      <c r="SBL66"/>
      <c r="SBM66"/>
      <c r="SBN66"/>
      <c r="SBO66"/>
      <c r="SBP66"/>
      <c r="SBQ66"/>
      <c r="SBR66"/>
      <c r="SBS66"/>
      <c r="SBT66"/>
      <c r="SBU66"/>
      <c r="SBV66"/>
      <c r="SBW66"/>
      <c r="SBX66"/>
      <c r="SBY66"/>
      <c r="SBZ66"/>
      <c r="SCA66"/>
      <c r="SCB66"/>
      <c r="SCC66"/>
      <c r="SCD66"/>
      <c r="SCE66"/>
      <c r="SCF66"/>
      <c r="SCG66"/>
      <c r="SCH66"/>
      <c r="SCI66"/>
      <c r="SCJ66"/>
      <c r="SCK66"/>
      <c r="SCL66"/>
      <c r="SCM66"/>
      <c r="SCN66"/>
      <c r="SCO66"/>
      <c r="SCP66"/>
      <c r="SCQ66"/>
      <c r="SCR66"/>
      <c r="SCS66"/>
      <c r="SCT66"/>
      <c r="SCU66"/>
      <c r="SCV66"/>
      <c r="SCW66"/>
      <c r="SCX66"/>
      <c r="SCY66"/>
      <c r="SCZ66"/>
      <c r="SDA66"/>
      <c r="SDB66"/>
      <c r="SDC66"/>
      <c r="SDD66"/>
      <c r="SDE66"/>
      <c r="SDF66"/>
      <c r="SDG66"/>
      <c r="SDH66"/>
      <c r="SDI66"/>
      <c r="SDJ66"/>
      <c r="SDK66"/>
      <c r="SDL66"/>
      <c r="SDM66"/>
      <c r="SDN66"/>
      <c r="SDO66"/>
      <c r="SDP66"/>
      <c r="SDQ66"/>
      <c r="SDR66"/>
      <c r="SDS66"/>
      <c r="SDT66"/>
      <c r="SDU66"/>
      <c r="SDV66"/>
      <c r="SDW66"/>
      <c r="SDX66"/>
      <c r="SDY66"/>
      <c r="SDZ66"/>
      <c r="SEA66"/>
      <c r="SEB66"/>
      <c r="SEC66"/>
      <c r="SED66"/>
      <c r="SEE66"/>
      <c r="SEF66"/>
      <c r="SEG66"/>
      <c r="SEH66"/>
      <c r="SEI66"/>
      <c r="SEJ66"/>
      <c r="SEK66"/>
      <c r="SEL66"/>
      <c r="SEM66"/>
      <c r="SEN66"/>
      <c r="SEO66"/>
      <c r="SEP66"/>
      <c r="SEQ66"/>
      <c r="SER66"/>
      <c r="SES66"/>
      <c r="SET66"/>
      <c r="SEU66"/>
      <c r="SEV66"/>
      <c r="SEW66"/>
      <c r="SEX66"/>
      <c r="SEY66"/>
      <c r="SEZ66"/>
      <c r="SFA66"/>
      <c r="SFB66"/>
      <c r="SFC66"/>
      <c r="SFD66"/>
      <c r="SFE66"/>
      <c r="SFF66"/>
      <c r="SFG66"/>
      <c r="SFH66"/>
      <c r="SFI66"/>
      <c r="SFJ66"/>
      <c r="SFK66"/>
      <c r="SFL66"/>
      <c r="SFM66"/>
      <c r="SFN66"/>
      <c r="SFO66"/>
      <c r="SFP66"/>
      <c r="SFQ66"/>
      <c r="SFR66"/>
      <c r="SFS66"/>
      <c r="SFT66"/>
      <c r="SFU66"/>
      <c r="SFV66"/>
      <c r="SFW66"/>
      <c r="SFX66"/>
      <c r="SFY66"/>
      <c r="SFZ66"/>
      <c r="SGA66"/>
      <c r="SGB66"/>
      <c r="SGC66"/>
      <c r="SGD66"/>
      <c r="SGE66"/>
      <c r="SGF66"/>
      <c r="SGG66"/>
      <c r="SGH66"/>
      <c r="SGI66"/>
      <c r="SGJ66"/>
      <c r="SGK66"/>
      <c r="SGL66"/>
      <c r="SGM66"/>
      <c r="SGN66"/>
      <c r="SGO66"/>
      <c r="SGP66"/>
      <c r="SGQ66"/>
      <c r="SGR66"/>
      <c r="SGS66"/>
      <c r="SGT66"/>
      <c r="SGU66"/>
      <c r="SGV66"/>
      <c r="SGW66"/>
      <c r="SGX66"/>
      <c r="SGY66"/>
      <c r="SGZ66"/>
      <c r="SHA66"/>
      <c r="SHB66"/>
      <c r="SHC66"/>
      <c r="SHD66"/>
      <c r="SHE66"/>
      <c r="SHF66"/>
      <c r="SHG66"/>
      <c r="SHH66"/>
      <c r="SHI66"/>
      <c r="SHJ66"/>
      <c r="SHK66"/>
      <c r="SHL66"/>
      <c r="SHM66"/>
      <c r="SHN66"/>
      <c r="SHO66"/>
      <c r="SHP66"/>
      <c r="SHQ66"/>
      <c r="SHR66"/>
      <c r="SHS66"/>
      <c r="SHT66"/>
      <c r="SHU66"/>
      <c r="SHV66"/>
      <c r="SHW66"/>
      <c r="SHX66"/>
      <c r="SHY66"/>
      <c r="SHZ66"/>
      <c r="SIA66"/>
      <c r="SIB66"/>
      <c r="SIC66"/>
      <c r="SID66"/>
      <c r="SIE66"/>
      <c r="SIF66"/>
      <c r="SIG66"/>
      <c r="SIH66"/>
      <c r="SII66"/>
      <c r="SIJ66"/>
      <c r="SIK66"/>
      <c r="SIL66"/>
      <c r="SIM66"/>
      <c r="SIN66"/>
      <c r="SIO66"/>
      <c r="SIP66"/>
      <c r="SIQ66"/>
      <c r="SIR66"/>
      <c r="SIS66"/>
      <c r="SIT66"/>
      <c r="SIU66"/>
      <c r="SIV66"/>
      <c r="SIW66"/>
      <c r="SIX66"/>
      <c r="SIY66"/>
      <c r="SIZ66"/>
      <c r="SJA66"/>
      <c r="SJB66"/>
      <c r="SJC66"/>
      <c r="SJD66"/>
      <c r="SJE66"/>
      <c r="SJF66"/>
      <c r="SJG66"/>
      <c r="SJH66"/>
      <c r="SJI66"/>
      <c r="SJJ66"/>
      <c r="SJK66"/>
      <c r="SJL66"/>
      <c r="SJM66"/>
      <c r="SJN66"/>
      <c r="SJO66"/>
      <c r="SJP66"/>
      <c r="SJQ66"/>
      <c r="SJR66"/>
      <c r="SJS66"/>
      <c r="SJT66"/>
      <c r="SJU66"/>
      <c r="SJV66"/>
      <c r="SJW66"/>
      <c r="SJX66"/>
      <c r="SJY66"/>
      <c r="SJZ66"/>
      <c r="SKA66"/>
      <c r="SKB66"/>
      <c r="SKC66"/>
      <c r="SKD66"/>
      <c r="SKE66"/>
      <c r="SKF66"/>
      <c r="SKG66"/>
      <c r="SKH66"/>
      <c r="SKI66"/>
      <c r="SKJ66"/>
      <c r="SKK66"/>
      <c r="SKL66"/>
      <c r="SKM66"/>
      <c r="SKN66"/>
      <c r="SKO66"/>
      <c r="SKP66"/>
      <c r="SKQ66"/>
      <c r="SKR66"/>
      <c r="SKS66"/>
      <c r="SKT66"/>
      <c r="SKU66"/>
      <c r="SKV66"/>
      <c r="SKW66"/>
      <c r="SKX66"/>
      <c r="SKY66"/>
      <c r="SKZ66"/>
      <c r="SLA66"/>
      <c r="SLB66"/>
      <c r="SLC66"/>
      <c r="SLD66"/>
      <c r="SLE66"/>
      <c r="SLF66"/>
      <c r="SLG66"/>
      <c r="SLH66"/>
      <c r="SLI66"/>
      <c r="SLJ66"/>
      <c r="SLK66"/>
      <c r="SLL66"/>
      <c r="SLM66"/>
      <c r="SLN66"/>
      <c r="SLO66"/>
      <c r="SLP66"/>
      <c r="SLQ66"/>
      <c r="SLR66"/>
      <c r="SLS66"/>
      <c r="SLT66"/>
      <c r="SLU66"/>
      <c r="SLV66"/>
      <c r="SLW66"/>
      <c r="SLX66"/>
      <c r="SLY66"/>
      <c r="SLZ66"/>
      <c r="SMA66"/>
      <c r="SMB66"/>
      <c r="SMC66"/>
      <c r="SMD66"/>
      <c r="SME66"/>
      <c r="SMF66"/>
      <c r="SMG66"/>
      <c r="SMH66"/>
      <c r="SMI66"/>
      <c r="SMJ66"/>
      <c r="SMK66"/>
      <c r="SML66"/>
      <c r="SMM66"/>
      <c r="SMN66"/>
      <c r="SMO66"/>
      <c r="SMP66"/>
      <c r="SMQ66"/>
      <c r="SMR66"/>
      <c r="SMS66"/>
      <c r="SMT66"/>
      <c r="SMU66"/>
      <c r="SMV66"/>
      <c r="SMW66"/>
      <c r="SMX66"/>
      <c r="SMY66"/>
      <c r="SMZ66"/>
      <c r="SNA66"/>
      <c r="SNB66"/>
      <c r="SNC66"/>
      <c r="SND66"/>
      <c r="SNE66"/>
      <c r="SNF66"/>
      <c r="SNG66"/>
      <c r="SNH66"/>
      <c r="SNI66"/>
      <c r="SNJ66"/>
      <c r="SNK66"/>
      <c r="SNL66"/>
      <c r="SNM66"/>
      <c r="SNN66"/>
      <c r="SNO66"/>
      <c r="SNP66"/>
      <c r="SNQ66"/>
      <c r="SNR66"/>
      <c r="SNS66"/>
      <c r="SNT66"/>
      <c r="SNU66"/>
      <c r="SNV66"/>
      <c r="SNW66"/>
      <c r="SNX66"/>
      <c r="SNY66"/>
      <c r="SNZ66"/>
      <c r="SOA66"/>
      <c r="SOB66"/>
      <c r="SOC66"/>
      <c r="SOD66"/>
      <c r="SOE66"/>
      <c r="SOF66"/>
      <c r="SOG66"/>
      <c r="SOH66"/>
      <c r="SOI66"/>
      <c r="SOJ66"/>
      <c r="SOK66"/>
      <c r="SOL66"/>
      <c r="SOM66"/>
      <c r="SON66"/>
      <c r="SOO66"/>
      <c r="SOP66"/>
      <c r="SOQ66"/>
      <c r="SOR66"/>
      <c r="SOS66"/>
      <c r="SOT66"/>
      <c r="SOU66"/>
      <c r="SOV66"/>
      <c r="SOW66"/>
      <c r="SOX66"/>
      <c r="SOY66"/>
      <c r="SOZ66"/>
      <c r="SPA66"/>
      <c r="SPB66"/>
      <c r="SPC66"/>
      <c r="SPD66"/>
      <c r="SPE66"/>
      <c r="SPF66"/>
      <c r="SPG66"/>
      <c r="SPH66"/>
      <c r="SPI66"/>
      <c r="SPJ66"/>
      <c r="SPK66"/>
      <c r="SPL66"/>
      <c r="SPM66"/>
      <c r="SPN66"/>
      <c r="SPO66"/>
      <c r="SPP66"/>
      <c r="SPQ66"/>
      <c r="SPR66"/>
      <c r="SPS66"/>
      <c r="SPT66"/>
      <c r="SPU66"/>
      <c r="SPV66"/>
      <c r="SPW66"/>
      <c r="SPX66"/>
      <c r="SPY66"/>
      <c r="SPZ66"/>
      <c r="SQA66"/>
      <c r="SQB66"/>
      <c r="SQC66"/>
      <c r="SQD66"/>
      <c r="SQE66"/>
      <c r="SQF66"/>
      <c r="SQG66"/>
      <c r="SQH66"/>
      <c r="SQI66"/>
      <c r="SQJ66"/>
      <c r="SQK66"/>
      <c r="SQL66"/>
      <c r="SQM66"/>
      <c r="SQN66"/>
      <c r="SQO66"/>
      <c r="SQP66"/>
      <c r="SQQ66"/>
      <c r="SQR66"/>
      <c r="SQS66"/>
      <c r="SQT66"/>
      <c r="SQU66"/>
      <c r="SQV66"/>
      <c r="SQW66"/>
      <c r="SQX66"/>
      <c r="SQY66"/>
      <c r="SQZ66"/>
      <c r="SRA66"/>
      <c r="SRB66"/>
      <c r="SRC66"/>
      <c r="SRD66"/>
      <c r="SRE66"/>
      <c r="SRF66"/>
      <c r="SRG66"/>
      <c r="SRH66"/>
      <c r="SRI66"/>
      <c r="SRJ66"/>
      <c r="SRK66"/>
      <c r="SRL66"/>
      <c r="SRM66"/>
      <c r="SRN66"/>
      <c r="SRO66"/>
      <c r="SRP66"/>
      <c r="SRQ66"/>
      <c r="SRR66"/>
      <c r="SRS66"/>
      <c r="SRT66"/>
      <c r="SRU66"/>
      <c r="SRV66"/>
      <c r="SRW66"/>
      <c r="SRX66"/>
      <c r="SRY66"/>
      <c r="SRZ66"/>
      <c r="SSA66"/>
      <c r="SSB66"/>
      <c r="SSC66"/>
      <c r="SSD66"/>
      <c r="SSE66"/>
      <c r="SSF66"/>
      <c r="SSG66"/>
      <c r="SSH66"/>
      <c r="SSI66"/>
      <c r="SSJ66"/>
      <c r="SSK66"/>
      <c r="SSL66"/>
      <c r="SSM66"/>
      <c r="SSN66"/>
      <c r="SSO66"/>
      <c r="SSP66"/>
      <c r="SSQ66"/>
      <c r="SSR66"/>
      <c r="SSS66"/>
      <c r="SST66"/>
      <c r="SSU66"/>
      <c r="SSV66"/>
      <c r="SSW66"/>
      <c r="SSX66"/>
      <c r="SSY66"/>
      <c r="SSZ66"/>
      <c r="STA66"/>
      <c r="STB66"/>
      <c r="STC66"/>
      <c r="STD66"/>
      <c r="STE66"/>
      <c r="STF66"/>
      <c r="STG66"/>
      <c r="STH66"/>
      <c r="STI66"/>
      <c r="STJ66"/>
      <c r="STK66"/>
      <c r="STL66"/>
      <c r="STM66"/>
      <c r="STN66"/>
      <c r="STO66"/>
      <c r="STP66"/>
      <c r="STQ66"/>
      <c r="STR66"/>
      <c r="STS66"/>
      <c r="STT66"/>
      <c r="STU66"/>
      <c r="STV66"/>
      <c r="STW66"/>
      <c r="STX66"/>
      <c r="STY66"/>
      <c r="STZ66"/>
      <c r="SUA66"/>
      <c r="SUB66"/>
      <c r="SUC66"/>
      <c r="SUD66"/>
      <c r="SUE66"/>
      <c r="SUF66"/>
      <c r="SUG66"/>
      <c r="SUH66"/>
      <c r="SUI66"/>
      <c r="SUJ66"/>
      <c r="SUK66"/>
      <c r="SUL66"/>
      <c r="SUM66"/>
      <c r="SUN66"/>
      <c r="SUO66"/>
      <c r="SUP66"/>
      <c r="SUQ66"/>
      <c r="SUR66"/>
      <c r="SUS66"/>
      <c r="SUT66"/>
      <c r="SUU66"/>
      <c r="SUV66"/>
      <c r="SUW66"/>
      <c r="SUX66"/>
      <c r="SUY66"/>
      <c r="SUZ66"/>
      <c r="SVA66"/>
      <c r="SVB66"/>
      <c r="SVC66"/>
      <c r="SVD66"/>
      <c r="SVE66"/>
      <c r="SVF66"/>
      <c r="SVG66"/>
      <c r="SVH66"/>
      <c r="SVI66"/>
      <c r="SVJ66"/>
      <c r="SVK66"/>
      <c r="SVL66"/>
      <c r="SVM66"/>
      <c r="SVN66"/>
      <c r="SVO66"/>
      <c r="SVP66"/>
      <c r="SVQ66"/>
      <c r="SVR66"/>
      <c r="SVS66"/>
      <c r="SVT66"/>
      <c r="SVU66"/>
      <c r="SVV66"/>
      <c r="SVW66"/>
      <c r="SVX66"/>
      <c r="SVY66"/>
      <c r="SVZ66"/>
      <c r="SWA66"/>
      <c r="SWB66"/>
      <c r="SWC66"/>
      <c r="SWD66"/>
      <c r="SWE66"/>
      <c r="SWF66"/>
      <c r="SWG66"/>
      <c r="SWH66"/>
      <c r="SWI66"/>
      <c r="SWJ66"/>
      <c r="SWK66"/>
      <c r="SWL66"/>
      <c r="SWM66"/>
      <c r="SWN66"/>
      <c r="SWO66"/>
      <c r="SWP66"/>
      <c r="SWQ66"/>
      <c r="SWR66"/>
      <c r="SWS66"/>
      <c r="SWT66"/>
      <c r="SWU66"/>
      <c r="SWV66"/>
      <c r="SWW66"/>
      <c r="SWX66"/>
      <c r="SWY66"/>
      <c r="SWZ66"/>
      <c r="SXA66"/>
      <c r="SXB66"/>
      <c r="SXC66"/>
      <c r="SXD66"/>
      <c r="SXE66"/>
      <c r="SXF66"/>
      <c r="SXG66"/>
      <c r="SXH66"/>
      <c r="SXI66"/>
      <c r="SXJ66"/>
      <c r="SXK66"/>
      <c r="SXL66"/>
      <c r="SXM66"/>
      <c r="SXN66"/>
      <c r="SXO66"/>
      <c r="SXP66"/>
      <c r="SXQ66"/>
      <c r="SXR66"/>
      <c r="SXS66"/>
      <c r="SXT66"/>
      <c r="SXU66"/>
      <c r="SXV66"/>
      <c r="SXW66"/>
      <c r="SXX66"/>
      <c r="SXY66"/>
      <c r="SXZ66"/>
      <c r="SYA66"/>
      <c r="SYB66"/>
      <c r="SYC66"/>
      <c r="SYD66"/>
      <c r="SYE66"/>
      <c r="SYF66"/>
      <c r="SYG66"/>
      <c r="SYH66"/>
      <c r="SYI66"/>
      <c r="SYJ66"/>
      <c r="SYK66"/>
      <c r="SYL66"/>
      <c r="SYM66"/>
      <c r="SYN66"/>
      <c r="SYO66"/>
      <c r="SYP66"/>
      <c r="SYQ66"/>
      <c r="SYR66"/>
      <c r="SYS66"/>
      <c r="SYT66"/>
      <c r="SYU66"/>
      <c r="SYV66"/>
      <c r="SYW66"/>
      <c r="SYX66"/>
      <c r="SYY66"/>
      <c r="SYZ66"/>
      <c r="SZA66"/>
      <c r="SZB66"/>
      <c r="SZC66"/>
      <c r="SZD66"/>
      <c r="SZE66"/>
      <c r="SZF66"/>
      <c r="SZG66"/>
      <c r="SZH66"/>
      <c r="SZI66"/>
      <c r="SZJ66"/>
      <c r="SZK66"/>
      <c r="SZL66"/>
      <c r="SZM66"/>
      <c r="SZN66"/>
      <c r="SZO66"/>
      <c r="SZP66"/>
      <c r="SZQ66"/>
      <c r="SZR66"/>
      <c r="SZS66"/>
      <c r="SZT66"/>
      <c r="SZU66"/>
      <c r="SZV66"/>
      <c r="SZW66"/>
      <c r="SZX66"/>
      <c r="SZY66"/>
      <c r="SZZ66"/>
      <c r="TAA66"/>
      <c r="TAB66"/>
      <c r="TAC66"/>
      <c r="TAD66"/>
      <c r="TAE66"/>
      <c r="TAF66"/>
      <c r="TAG66"/>
      <c r="TAH66"/>
      <c r="TAI66"/>
      <c r="TAJ66"/>
      <c r="TAK66"/>
      <c r="TAL66"/>
      <c r="TAM66"/>
      <c r="TAN66"/>
      <c r="TAO66"/>
      <c r="TAP66"/>
      <c r="TAQ66"/>
      <c r="TAR66"/>
      <c r="TAS66"/>
      <c r="TAT66"/>
      <c r="TAU66"/>
      <c r="TAV66"/>
      <c r="TAW66"/>
      <c r="TAX66"/>
      <c r="TAY66"/>
      <c r="TAZ66"/>
      <c r="TBA66"/>
      <c r="TBB66"/>
      <c r="TBC66"/>
      <c r="TBD66"/>
      <c r="TBE66"/>
      <c r="TBF66"/>
      <c r="TBG66"/>
      <c r="TBH66"/>
      <c r="TBI66"/>
      <c r="TBJ66"/>
      <c r="TBK66"/>
      <c r="TBL66"/>
      <c r="TBM66"/>
      <c r="TBN66"/>
      <c r="TBO66"/>
      <c r="TBP66"/>
      <c r="TBQ66"/>
      <c r="TBR66"/>
      <c r="TBS66"/>
      <c r="TBT66"/>
      <c r="TBU66"/>
      <c r="TBV66"/>
      <c r="TBW66"/>
      <c r="TBX66"/>
      <c r="TBY66"/>
      <c r="TBZ66"/>
      <c r="TCA66"/>
      <c r="TCB66"/>
      <c r="TCC66"/>
      <c r="TCD66"/>
      <c r="TCE66"/>
      <c r="TCF66"/>
      <c r="TCG66"/>
      <c r="TCH66"/>
      <c r="TCI66"/>
      <c r="TCJ66"/>
      <c r="TCK66"/>
      <c r="TCL66"/>
      <c r="TCM66"/>
      <c r="TCN66"/>
      <c r="TCO66"/>
      <c r="TCP66"/>
      <c r="TCQ66"/>
      <c r="TCR66"/>
      <c r="TCS66"/>
      <c r="TCT66"/>
      <c r="TCU66"/>
      <c r="TCV66"/>
      <c r="TCW66"/>
      <c r="TCX66"/>
      <c r="TCY66"/>
      <c r="TCZ66"/>
      <c r="TDA66"/>
      <c r="TDB66"/>
      <c r="TDC66"/>
      <c r="TDD66"/>
      <c r="TDE66"/>
      <c r="TDF66"/>
      <c r="TDG66"/>
      <c r="TDH66"/>
      <c r="TDI66"/>
      <c r="TDJ66"/>
      <c r="TDK66"/>
      <c r="TDL66"/>
      <c r="TDM66"/>
      <c r="TDN66"/>
      <c r="TDO66"/>
      <c r="TDP66"/>
      <c r="TDQ66"/>
      <c r="TDR66"/>
      <c r="TDS66"/>
      <c r="TDT66"/>
      <c r="TDU66"/>
      <c r="TDV66"/>
      <c r="TDW66"/>
      <c r="TDX66"/>
      <c r="TDY66"/>
      <c r="TDZ66"/>
      <c r="TEA66"/>
      <c r="TEB66"/>
      <c r="TEC66"/>
      <c r="TED66"/>
      <c r="TEE66"/>
      <c r="TEF66"/>
      <c r="TEG66"/>
      <c r="TEH66"/>
      <c r="TEI66"/>
      <c r="TEJ66"/>
      <c r="TEK66"/>
      <c r="TEL66"/>
      <c r="TEM66"/>
      <c r="TEN66"/>
      <c r="TEO66"/>
      <c r="TEP66"/>
      <c r="TEQ66"/>
      <c r="TER66"/>
      <c r="TES66"/>
      <c r="TET66"/>
      <c r="TEU66"/>
      <c r="TEV66"/>
      <c r="TEW66"/>
      <c r="TEX66"/>
      <c r="TEY66"/>
      <c r="TEZ66"/>
      <c r="TFA66"/>
      <c r="TFB66"/>
      <c r="TFC66"/>
      <c r="TFD66"/>
      <c r="TFE66"/>
      <c r="TFF66"/>
      <c r="TFG66"/>
      <c r="TFH66"/>
      <c r="TFI66"/>
      <c r="TFJ66"/>
      <c r="TFK66"/>
      <c r="TFL66"/>
      <c r="TFM66"/>
      <c r="TFN66"/>
      <c r="TFO66"/>
      <c r="TFP66"/>
      <c r="TFQ66"/>
      <c r="TFR66"/>
      <c r="TFS66"/>
      <c r="TFT66"/>
      <c r="TFU66"/>
      <c r="TFV66"/>
      <c r="TFW66"/>
      <c r="TFX66"/>
      <c r="TFY66"/>
      <c r="TFZ66"/>
      <c r="TGA66"/>
      <c r="TGB66"/>
      <c r="TGC66"/>
      <c r="TGD66"/>
      <c r="TGE66"/>
      <c r="TGF66"/>
      <c r="TGG66"/>
      <c r="TGH66"/>
      <c r="TGI66"/>
      <c r="TGJ66"/>
      <c r="TGK66"/>
      <c r="TGL66"/>
      <c r="TGM66"/>
      <c r="TGN66"/>
      <c r="TGO66"/>
      <c r="TGP66"/>
      <c r="TGQ66"/>
      <c r="TGR66"/>
      <c r="TGS66"/>
      <c r="TGT66"/>
      <c r="TGU66"/>
      <c r="TGV66"/>
      <c r="TGW66"/>
      <c r="TGX66"/>
      <c r="TGY66"/>
      <c r="TGZ66"/>
      <c r="THA66"/>
      <c r="THB66"/>
      <c r="THC66"/>
      <c r="THD66"/>
      <c r="THE66"/>
      <c r="THF66"/>
      <c r="THG66"/>
      <c r="THH66"/>
      <c r="THI66"/>
      <c r="THJ66"/>
      <c r="THK66"/>
      <c r="THL66"/>
      <c r="THM66"/>
      <c r="THN66"/>
      <c r="THO66"/>
      <c r="THP66"/>
      <c r="THQ66"/>
      <c r="THR66"/>
      <c r="THS66"/>
      <c r="THT66"/>
      <c r="THU66"/>
      <c r="THV66"/>
      <c r="THW66"/>
      <c r="THX66"/>
      <c r="THY66"/>
      <c r="THZ66"/>
      <c r="TIA66"/>
      <c r="TIB66"/>
      <c r="TIC66"/>
      <c r="TID66"/>
      <c r="TIE66"/>
      <c r="TIF66"/>
      <c r="TIG66"/>
      <c r="TIH66"/>
      <c r="TII66"/>
      <c r="TIJ66"/>
      <c r="TIK66"/>
      <c r="TIL66"/>
      <c r="TIM66"/>
      <c r="TIN66"/>
      <c r="TIO66"/>
      <c r="TIP66"/>
      <c r="TIQ66"/>
      <c r="TIR66"/>
      <c r="TIS66"/>
      <c r="TIT66"/>
      <c r="TIU66"/>
      <c r="TIV66"/>
      <c r="TIW66"/>
      <c r="TIX66"/>
      <c r="TIY66"/>
      <c r="TIZ66"/>
      <c r="TJA66"/>
      <c r="TJB66"/>
      <c r="TJC66"/>
      <c r="TJD66"/>
      <c r="TJE66"/>
      <c r="TJF66"/>
      <c r="TJG66"/>
      <c r="TJH66"/>
      <c r="TJI66"/>
      <c r="TJJ66"/>
      <c r="TJK66"/>
      <c r="TJL66"/>
      <c r="TJM66"/>
      <c r="TJN66"/>
      <c r="TJO66"/>
      <c r="TJP66"/>
      <c r="TJQ66"/>
      <c r="TJR66"/>
      <c r="TJS66"/>
      <c r="TJT66"/>
      <c r="TJU66"/>
      <c r="TJV66"/>
      <c r="TJW66"/>
      <c r="TJX66"/>
      <c r="TJY66"/>
      <c r="TJZ66"/>
      <c r="TKA66"/>
      <c r="TKB66"/>
      <c r="TKC66"/>
      <c r="TKD66"/>
      <c r="TKE66"/>
      <c r="TKF66"/>
      <c r="TKG66"/>
      <c r="TKH66"/>
      <c r="TKI66"/>
      <c r="TKJ66"/>
      <c r="TKK66"/>
      <c r="TKL66"/>
      <c r="TKM66"/>
      <c r="TKN66"/>
      <c r="TKO66"/>
      <c r="TKP66"/>
      <c r="TKQ66"/>
      <c r="TKR66"/>
      <c r="TKS66"/>
      <c r="TKT66"/>
      <c r="TKU66"/>
      <c r="TKV66"/>
      <c r="TKW66"/>
      <c r="TKX66"/>
      <c r="TKY66"/>
      <c r="TKZ66"/>
      <c r="TLA66"/>
      <c r="TLB66"/>
      <c r="TLC66"/>
      <c r="TLD66"/>
      <c r="TLE66"/>
      <c r="TLF66"/>
      <c r="TLG66"/>
      <c r="TLH66"/>
      <c r="TLI66"/>
      <c r="TLJ66"/>
      <c r="TLK66"/>
      <c r="TLL66"/>
      <c r="TLM66"/>
      <c r="TLN66"/>
      <c r="TLO66"/>
      <c r="TLP66"/>
      <c r="TLQ66"/>
      <c r="TLR66"/>
      <c r="TLS66"/>
      <c r="TLT66"/>
      <c r="TLU66"/>
      <c r="TLV66"/>
      <c r="TLW66"/>
      <c r="TLX66"/>
      <c r="TLY66"/>
      <c r="TLZ66"/>
      <c r="TMA66"/>
      <c r="TMB66"/>
      <c r="TMC66"/>
      <c r="TMD66"/>
      <c r="TME66"/>
      <c r="TMF66"/>
      <c r="TMG66"/>
      <c r="TMH66"/>
      <c r="TMI66"/>
      <c r="TMJ66"/>
      <c r="TMK66"/>
      <c r="TML66"/>
      <c r="TMM66"/>
      <c r="TMN66"/>
      <c r="TMO66"/>
      <c r="TMP66"/>
      <c r="TMQ66"/>
      <c r="TMR66"/>
      <c r="TMS66"/>
      <c r="TMT66"/>
      <c r="TMU66"/>
      <c r="TMV66"/>
      <c r="TMW66"/>
      <c r="TMX66"/>
      <c r="TMY66"/>
      <c r="TMZ66"/>
      <c r="TNA66"/>
      <c r="TNB66"/>
      <c r="TNC66"/>
      <c r="TND66"/>
      <c r="TNE66"/>
      <c r="TNF66"/>
      <c r="TNG66"/>
      <c r="TNH66"/>
      <c r="TNI66"/>
      <c r="TNJ66"/>
      <c r="TNK66"/>
      <c r="TNL66"/>
      <c r="TNM66"/>
      <c r="TNN66"/>
      <c r="TNO66"/>
      <c r="TNP66"/>
      <c r="TNQ66"/>
      <c r="TNR66"/>
      <c r="TNS66"/>
      <c r="TNT66"/>
      <c r="TNU66"/>
      <c r="TNV66"/>
      <c r="TNW66"/>
      <c r="TNX66"/>
      <c r="TNY66"/>
      <c r="TNZ66"/>
      <c r="TOA66"/>
      <c r="TOB66"/>
      <c r="TOC66"/>
      <c r="TOD66"/>
      <c r="TOE66"/>
      <c r="TOF66"/>
      <c r="TOG66"/>
      <c r="TOH66"/>
      <c r="TOI66"/>
      <c r="TOJ66"/>
      <c r="TOK66"/>
      <c r="TOL66"/>
      <c r="TOM66"/>
      <c r="TON66"/>
      <c r="TOO66"/>
      <c r="TOP66"/>
      <c r="TOQ66"/>
      <c r="TOR66"/>
      <c r="TOS66"/>
      <c r="TOT66"/>
      <c r="TOU66"/>
      <c r="TOV66"/>
      <c r="TOW66"/>
      <c r="TOX66"/>
      <c r="TOY66"/>
      <c r="TOZ66"/>
      <c r="TPA66"/>
      <c r="TPB66"/>
      <c r="TPC66"/>
      <c r="TPD66"/>
      <c r="TPE66"/>
      <c r="TPF66"/>
      <c r="TPG66"/>
      <c r="TPH66"/>
      <c r="TPI66"/>
      <c r="TPJ66"/>
      <c r="TPK66"/>
      <c r="TPL66"/>
      <c r="TPM66"/>
      <c r="TPN66"/>
      <c r="TPO66"/>
      <c r="TPP66"/>
      <c r="TPQ66"/>
      <c r="TPR66"/>
      <c r="TPS66"/>
      <c r="TPT66"/>
      <c r="TPU66"/>
      <c r="TPV66"/>
      <c r="TPW66"/>
      <c r="TPX66"/>
      <c r="TPY66"/>
      <c r="TPZ66"/>
      <c r="TQA66"/>
      <c r="TQB66"/>
      <c r="TQC66"/>
      <c r="TQD66"/>
      <c r="TQE66"/>
      <c r="TQF66"/>
      <c r="TQG66"/>
      <c r="TQH66"/>
      <c r="TQI66"/>
      <c r="TQJ66"/>
      <c r="TQK66"/>
      <c r="TQL66"/>
      <c r="TQM66"/>
      <c r="TQN66"/>
      <c r="TQO66"/>
      <c r="TQP66"/>
      <c r="TQQ66"/>
      <c r="TQR66"/>
      <c r="TQS66"/>
      <c r="TQT66"/>
      <c r="TQU66"/>
      <c r="TQV66"/>
      <c r="TQW66"/>
      <c r="TQX66"/>
      <c r="TQY66"/>
      <c r="TQZ66"/>
      <c r="TRA66"/>
      <c r="TRB66"/>
      <c r="TRC66"/>
      <c r="TRD66"/>
      <c r="TRE66"/>
      <c r="TRF66"/>
      <c r="TRG66"/>
      <c r="TRH66"/>
      <c r="TRI66"/>
      <c r="TRJ66"/>
      <c r="TRK66"/>
      <c r="TRL66"/>
      <c r="TRM66"/>
      <c r="TRN66"/>
      <c r="TRO66"/>
      <c r="TRP66"/>
      <c r="TRQ66"/>
      <c r="TRR66"/>
      <c r="TRS66"/>
      <c r="TRT66"/>
      <c r="TRU66"/>
      <c r="TRV66"/>
      <c r="TRW66"/>
      <c r="TRX66"/>
      <c r="TRY66"/>
      <c r="TRZ66"/>
      <c r="TSA66"/>
      <c r="TSB66"/>
      <c r="TSC66"/>
      <c r="TSD66"/>
      <c r="TSE66"/>
      <c r="TSF66"/>
      <c r="TSG66"/>
      <c r="TSH66"/>
      <c r="TSI66"/>
      <c r="TSJ66"/>
      <c r="TSK66"/>
      <c r="TSL66"/>
      <c r="TSM66"/>
      <c r="TSN66"/>
      <c r="TSO66"/>
      <c r="TSP66"/>
      <c r="TSQ66"/>
      <c r="TSR66"/>
      <c r="TSS66"/>
      <c r="TST66"/>
      <c r="TSU66"/>
      <c r="TSV66"/>
      <c r="TSW66"/>
      <c r="TSX66"/>
      <c r="TSY66"/>
      <c r="TSZ66"/>
      <c r="TTA66"/>
      <c r="TTB66"/>
      <c r="TTC66"/>
      <c r="TTD66"/>
      <c r="TTE66"/>
      <c r="TTF66"/>
      <c r="TTG66"/>
      <c r="TTH66"/>
      <c r="TTI66"/>
      <c r="TTJ66"/>
      <c r="TTK66"/>
      <c r="TTL66"/>
      <c r="TTM66"/>
      <c r="TTN66"/>
      <c r="TTO66"/>
      <c r="TTP66"/>
      <c r="TTQ66"/>
      <c r="TTR66"/>
      <c r="TTS66"/>
      <c r="TTT66"/>
      <c r="TTU66"/>
      <c r="TTV66"/>
      <c r="TTW66"/>
      <c r="TTX66"/>
      <c r="TTY66"/>
      <c r="TTZ66"/>
      <c r="TUA66"/>
      <c r="TUB66"/>
      <c r="TUC66"/>
      <c r="TUD66"/>
      <c r="TUE66"/>
      <c r="TUF66"/>
      <c r="TUG66"/>
      <c r="TUH66"/>
      <c r="TUI66"/>
      <c r="TUJ66"/>
      <c r="TUK66"/>
      <c r="TUL66"/>
      <c r="TUM66"/>
      <c r="TUN66"/>
      <c r="TUO66"/>
      <c r="TUP66"/>
      <c r="TUQ66"/>
      <c r="TUR66"/>
      <c r="TUS66"/>
      <c r="TUT66"/>
      <c r="TUU66"/>
      <c r="TUV66"/>
      <c r="TUW66"/>
      <c r="TUX66"/>
      <c r="TUY66"/>
      <c r="TUZ66"/>
      <c r="TVA66"/>
      <c r="TVB66"/>
      <c r="TVC66"/>
      <c r="TVD66"/>
      <c r="TVE66"/>
      <c r="TVF66"/>
      <c r="TVG66"/>
      <c r="TVH66"/>
      <c r="TVI66"/>
      <c r="TVJ66"/>
      <c r="TVK66"/>
      <c r="TVL66"/>
      <c r="TVM66"/>
      <c r="TVN66"/>
      <c r="TVO66"/>
      <c r="TVP66"/>
      <c r="TVQ66"/>
      <c r="TVR66"/>
      <c r="TVS66"/>
      <c r="TVT66"/>
      <c r="TVU66"/>
      <c r="TVV66"/>
      <c r="TVW66"/>
      <c r="TVX66"/>
      <c r="TVY66"/>
      <c r="TVZ66"/>
      <c r="TWA66"/>
      <c r="TWB66"/>
      <c r="TWC66"/>
      <c r="TWD66"/>
      <c r="TWE66"/>
      <c r="TWF66"/>
      <c r="TWG66"/>
      <c r="TWH66"/>
      <c r="TWI66"/>
      <c r="TWJ66"/>
      <c r="TWK66"/>
      <c r="TWL66"/>
      <c r="TWM66"/>
      <c r="TWN66"/>
      <c r="TWO66"/>
      <c r="TWP66"/>
      <c r="TWQ66"/>
      <c r="TWR66"/>
      <c r="TWS66"/>
      <c r="TWT66"/>
      <c r="TWU66"/>
      <c r="TWV66"/>
      <c r="TWW66"/>
      <c r="TWX66"/>
      <c r="TWY66"/>
      <c r="TWZ66"/>
      <c r="TXA66"/>
      <c r="TXB66"/>
      <c r="TXC66"/>
      <c r="TXD66"/>
      <c r="TXE66"/>
      <c r="TXF66"/>
      <c r="TXG66"/>
      <c r="TXH66"/>
      <c r="TXI66"/>
      <c r="TXJ66"/>
      <c r="TXK66"/>
      <c r="TXL66"/>
      <c r="TXM66"/>
      <c r="TXN66"/>
      <c r="TXO66"/>
      <c r="TXP66"/>
      <c r="TXQ66"/>
      <c r="TXR66"/>
      <c r="TXS66"/>
      <c r="TXT66"/>
      <c r="TXU66"/>
      <c r="TXV66"/>
      <c r="TXW66"/>
      <c r="TXX66"/>
      <c r="TXY66"/>
      <c r="TXZ66"/>
      <c r="TYA66"/>
      <c r="TYB66"/>
      <c r="TYC66"/>
      <c r="TYD66"/>
      <c r="TYE66"/>
      <c r="TYF66"/>
      <c r="TYG66"/>
      <c r="TYH66"/>
      <c r="TYI66"/>
      <c r="TYJ66"/>
      <c r="TYK66"/>
      <c r="TYL66"/>
      <c r="TYM66"/>
      <c r="TYN66"/>
      <c r="TYO66"/>
      <c r="TYP66"/>
      <c r="TYQ66"/>
      <c r="TYR66"/>
      <c r="TYS66"/>
      <c r="TYT66"/>
      <c r="TYU66"/>
      <c r="TYV66"/>
      <c r="TYW66"/>
      <c r="TYX66"/>
      <c r="TYY66"/>
      <c r="TYZ66"/>
      <c r="TZA66"/>
      <c r="TZB66"/>
      <c r="TZC66"/>
      <c r="TZD66"/>
      <c r="TZE66"/>
      <c r="TZF66"/>
      <c r="TZG66"/>
      <c r="TZH66"/>
      <c r="TZI66"/>
      <c r="TZJ66"/>
      <c r="TZK66"/>
      <c r="TZL66"/>
      <c r="TZM66"/>
      <c r="TZN66"/>
      <c r="TZO66"/>
      <c r="TZP66"/>
      <c r="TZQ66"/>
      <c r="TZR66"/>
      <c r="TZS66"/>
      <c r="TZT66"/>
      <c r="TZU66"/>
      <c r="TZV66"/>
      <c r="TZW66"/>
      <c r="TZX66"/>
      <c r="TZY66"/>
      <c r="TZZ66"/>
      <c r="UAA66"/>
      <c r="UAB66"/>
      <c r="UAC66"/>
      <c r="UAD66"/>
      <c r="UAE66"/>
      <c r="UAF66"/>
      <c r="UAG66"/>
      <c r="UAH66"/>
      <c r="UAI66"/>
      <c r="UAJ66"/>
      <c r="UAK66"/>
      <c r="UAL66"/>
      <c r="UAM66"/>
      <c r="UAN66"/>
      <c r="UAO66"/>
      <c r="UAP66"/>
      <c r="UAQ66"/>
      <c r="UAR66"/>
      <c r="UAS66"/>
      <c r="UAT66"/>
      <c r="UAU66"/>
      <c r="UAV66"/>
      <c r="UAW66"/>
      <c r="UAX66"/>
      <c r="UAY66"/>
      <c r="UAZ66"/>
      <c r="UBA66"/>
      <c r="UBB66"/>
      <c r="UBC66"/>
      <c r="UBD66"/>
      <c r="UBE66"/>
      <c r="UBF66"/>
      <c r="UBG66"/>
      <c r="UBH66"/>
      <c r="UBI66"/>
      <c r="UBJ66"/>
      <c r="UBK66"/>
      <c r="UBL66"/>
      <c r="UBM66"/>
      <c r="UBN66"/>
      <c r="UBO66"/>
      <c r="UBP66"/>
      <c r="UBQ66"/>
      <c r="UBR66"/>
      <c r="UBS66"/>
      <c r="UBT66"/>
      <c r="UBU66"/>
      <c r="UBV66"/>
      <c r="UBW66"/>
      <c r="UBX66"/>
      <c r="UBY66"/>
      <c r="UBZ66"/>
      <c r="UCA66"/>
      <c r="UCB66"/>
      <c r="UCC66"/>
      <c r="UCD66"/>
      <c r="UCE66"/>
      <c r="UCF66"/>
      <c r="UCG66"/>
      <c r="UCH66"/>
      <c r="UCI66"/>
      <c r="UCJ66"/>
      <c r="UCK66"/>
      <c r="UCL66"/>
      <c r="UCM66"/>
      <c r="UCN66"/>
      <c r="UCO66"/>
      <c r="UCP66"/>
      <c r="UCQ66"/>
      <c r="UCR66"/>
      <c r="UCS66"/>
      <c r="UCT66"/>
      <c r="UCU66"/>
      <c r="UCV66"/>
      <c r="UCW66"/>
      <c r="UCX66"/>
      <c r="UCY66"/>
      <c r="UCZ66"/>
      <c r="UDA66"/>
      <c r="UDB66"/>
      <c r="UDC66"/>
      <c r="UDD66"/>
      <c r="UDE66"/>
      <c r="UDF66"/>
      <c r="UDG66"/>
      <c r="UDH66"/>
      <c r="UDI66"/>
      <c r="UDJ66"/>
      <c r="UDK66"/>
      <c r="UDL66"/>
      <c r="UDM66"/>
      <c r="UDN66"/>
      <c r="UDO66"/>
      <c r="UDP66"/>
      <c r="UDQ66"/>
      <c r="UDR66"/>
      <c r="UDS66"/>
      <c r="UDT66"/>
      <c r="UDU66"/>
      <c r="UDV66"/>
      <c r="UDW66"/>
      <c r="UDX66"/>
      <c r="UDY66"/>
      <c r="UDZ66"/>
      <c r="UEA66"/>
      <c r="UEB66"/>
      <c r="UEC66"/>
      <c r="UED66"/>
      <c r="UEE66"/>
      <c r="UEF66"/>
      <c r="UEG66"/>
      <c r="UEH66"/>
      <c r="UEI66"/>
      <c r="UEJ66"/>
      <c r="UEK66"/>
      <c r="UEL66"/>
      <c r="UEM66"/>
      <c r="UEN66"/>
      <c r="UEO66"/>
      <c r="UEP66"/>
      <c r="UEQ66"/>
      <c r="UER66"/>
      <c r="UES66"/>
      <c r="UET66"/>
      <c r="UEU66"/>
      <c r="UEV66"/>
      <c r="UEW66"/>
      <c r="UEX66"/>
      <c r="UEY66"/>
      <c r="UEZ66"/>
      <c r="UFA66"/>
      <c r="UFB66"/>
      <c r="UFC66"/>
      <c r="UFD66"/>
      <c r="UFE66"/>
      <c r="UFF66"/>
      <c r="UFG66"/>
      <c r="UFH66"/>
      <c r="UFI66"/>
      <c r="UFJ66"/>
      <c r="UFK66"/>
      <c r="UFL66"/>
      <c r="UFM66"/>
      <c r="UFN66"/>
      <c r="UFO66"/>
      <c r="UFP66"/>
      <c r="UFQ66"/>
      <c r="UFR66"/>
      <c r="UFS66"/>
      <c r="UFT66"/>
      <c r="UFU66"/>
      <c r="UFV66"/>
      <c r="UFW66"/>
      <c r="UFX66"/>
      <c r="UFY66"/>
      <c r="UFZ66"/>
      <c r="UGA66"/>
      <c r="UGB66"/>
      <c r="UGC66"/>
      <c r="UGD66"/>
      <c r="UGE66"/>
      <c r="UGF66"/>
      <c r="UGG66"/>
      <c r="UGH66"/>
      <c r="UGI66"/>
      <c r="UGJ66"/>
      <c r="UGK66"/>
      <c r="UGL66"/>
      <c r="UGM66"/>
      <c r="UGN66"/>
      <c r="UGO66"/>
      <c r="UGP66"/>
      <c r="UGQ66"/>
      <c r="UGR66"/>
      <c r="UGS66"/>
      <c r="UGT66"/>
      <c r="UGU66"/>
      <c r="UGV66"/>
      <c r="UGW66"/>
      <c r="UGX66"/>
      <c r="UGY66"/>
      <c r="UGZ66"/>
      <c r="UHA66"/>
      <c r="UHB66"/>
      <c r="UHC66"/>
      <c r="UHD66"/>
      <c r="UHE66"/>
      <c r="UHF66"/>
      <c r="UHG66"/>
      <c r="UHH66"/>
      <c r="UHI66"/>
      <c r="UHJ66"/>
      <c r="UHK66"/>
      <c r="UHL66"/>
      <c r="UHM66"/>
      <c r="UHN66"/>
      <c r="UHO66"/>
      <c r="UHP66"/>
      <c r="UHQ66"/>
      <c r="UHR66"/>
      <c r="UHS66"/>
      <c r="UHT66"/>
      <c r="UHU66"/>
      <c r="UHV66"/>
      <c r="UHW66"/>
      <c r="UHX66"/>
      <c r="UHY66"/>
      <c r="UHZ66"/>
      <c r="UIA66"/>
      <c r="UIB66"/>
      <c r="UIC66"/>
      <c r="UID66"/>
      <c r="UIE66"/>
      <c r="UIF66"/>
      <c r="UIG66"/>
      <c r="UIH66"/>
      <c r="UII66"/>
      <c r="UIJ66"/>
      <c r="UIK66"/>
      <c r="UIL66"/>
      <c r="UIM66"/>
      <c r="UIN66"/>
      <c r="UIO66"/>
      <c r="UIP66"/>
      <c r="UIQ66"/>
      <c r="UIR66"/>
      <c r="UIS66"/>
      <c r="UIT66"/>
      <c r="UIU66"/>
      <c r="UIV66"/>
      <c r="UIW66"/>
      <c r="UIX66"/>
      <c r="UIY66"/>
      <c r="UIZ66"/>
      <c r="UJA66"/>
      <c r="UJB66"/>
      <c r="UJC66"/>
      <c r="UJD66"/>
      <c r="UJE66"/>
      <c r="UJF66"/>
      <c r="UJG66"/>
      <c r="UJH66"/>
      <c r="UJI66"/>
      <c r="UJJ66"/>
      <c r="UJK66"/>
      <c r="UJL66"/>
      <c r="UJM66"/>
      <c r="UJN66"/>
      <c r="UJO66"/>
      <c r="UJP66"/>
      <c r="UJQ66"/>
      <c r="UJR66"/>
      <c r="UJS66"/>
      <c r="UJT66"/>
      <c r="UJU66"/>
      <c r="UJV66"/>
      <c r="UJW66"/>
      <c r="UJX66"/>
      <c r="UJY66"/>
      <c r="UJZ66"/>
      <c r="UKA66"/>
      <c r="UKB66"/>
      <c r="UKC66"/>
      <c r="UKD66"/>
      <c r="UKE66"/>
      <c r="UKF66"/>
      <c r="UKG66"/>
      <c r="UKH66"/>
      <c r="UKI66"/>
      <c r="UKJ66"/>
      <c r="UKK66"/>
      <c r="UKL66"/>
      <c r="UKM66"/>
      <c r="UKN66"/>
      <c r="UKO66"/>
      <c r="UKP66"/>
      <c r="UKQ66"/>
      <c r="UKR66"/>
      <c r="UKS66"/>
      <c r="UKT66"/>
      <c r="UKU66"/>
      <c r="UKV66"/>
      <c r="UKW66"/>
      <c r="UKX66"/>
      <c r="UKY66"/>
      <c r="UKZ66"/>
      <c r="ULA66"/>
      <c r="ULB66"/>
      <c r="ULC66"/>
      <c r="ULD66"/>
      <c r="ULE66"/>
      <c r="ULF66"/>
      <c r="ULG66"/>
      <c r="ULH66"/>
      <c r="ULI66"/>
      <c r="ULJ66"/>
      <c r="ULK66"/>
      <c r="ULL66"/>
      <c r="ULM66"/>
      <c r="ULN66"/>
      <c r="ULO66"/>
      <c r="ULP66"/>
      <c r="ULQ66"/>
      <c r="ULR66"/>
      <c r="ULS66"/>
      <c r="ULT66"/>
      <c r="ULU66"/>
      <c r="ULV66"/>
      <c r="ULW66"/>
      <c r="ULX66"/>
      <c r="ULY66"/>
      <c r="ULZ66"/>
      <c r="UMA66"/>
      <c r="UMB66"/>
      <c r="UMC66"/>
      <c r="UMD66"/>
      <c r="UME66"/>
      <c r="UMF66"/>
      <c r="UMG66"/>
      <c r="UMH66"/>
      <c r="UMI66"/>
      <c r="UMJ66"/>
      <c r="UMK66"/>
      <c r="UML66"/>
      <c r="UMM66"/>
      <c r="UMN66"/>
      <c r="UMO66"/>
      <c r="UMP66"/>
      <c r="UMQ66"/>
      <c r="UMR66"/>
      <c r="UMS66"/>
      <c r="UMT66"/>
      <c r="UMU66"/>
      <c r="UMV66"/>
      <c r="UMW66"/>
      <c r="UMX66"/>
      <c r="UMY66"/>
      <c r="UMZ66"/>
      <c r="UNA66"/>
      <c r="UNB66"/>
      <c r="UNC66"/>
      <c r="UND66"/>
      <c r="UNE66"/>
      <c r="UNF66"/>
      <c r="UNG66"/>
      <c r="UNH66"/>
      <c r="UNI66"/>
      <c r="UNJ66"/>
      <c r="UNK66"/>
      <c r="UNL66"/>
      <c r="UNM66"/>
      <c r="UNN66"/>
      <c r="UNO66"/>
      <c r="UNP66"/>
      <c r="UNQ66"/>
      <c r="UNR66"/>
      <c r="UNS66"/>
      <c r="UNT66"/>
      <c r="UNU66"/>
      <c r="UNV66"/>
      <c r="UNW66"/>
      <c r="UNX66"/>
      <c r="UNY66"/>
      <c r="UNZ66"/>
      <c r="UOA66"/>
      <c r="UOB66"/>
      <c r="UOC66"/>
      <c r="UOD66"/>
      <c r="UOE66"/>
      <c r="UOF66"/>
      <c r="UOG66"/>
      <c r="UOH66"/>
      <c r="UOI66"/>
      <c r="UOJ66"/>
      <c r="UOK66"/>
      <c r="UOL66"/>
      <c r="UOM66"/>
      <c r="UON66"/>
      <c r="UOO66"/>
      <c r="UOP66"/>
      <c r="UOQ66"/>
      <c r="UOR66"/>
      <c r="UOS66"/>
      <c r="UOT66"/>
      <c r="UOU66"/>
      <c r="UOV66"/>
      <c r="UOW66"/>
      <c r="UOX66"/>
      <c r="UOY66"/>
      <c r="UOZ66"/>
      <c r="UPA66"/>
      <c r="UPB66"/>
      <c r="UPC66"/>
      <c r="UPD66"/>
      <c r="UPE66"/>
      <c r="UPF66"/>
      <c r="UPG66"/>
      <c r="UPH66"/>
      <c r="UPI66"/>
      <c r="UPJ66"/>
      <c r="UPK66"/>
      <c r="UPL66"/>
      <c r="UPM66"/>
      <c r="UPN66"/>
      <c r="UPO66"/>
      <c r="UPP66"/>
      <c r="UPQ66"/>
      <c r="UPR66"/>
      <c r="UPS66"/>
      <c r="UPT66"/>
      <c r="UPU66"/>
      <c r="UPV66"/>
      <c r="UPW66"/>
      <c r="UPX66"/>
      <c r="UPY66"/>
      <c r="UPZ66"/>
      <c r="UQA66"/>
      <c r="UQB66"/>
      <c r="UQC66"/>
      <c r="UQD66"/>
      <c r="UQE66"/>
      <c r="UQF66"/>
      <c r="UQG66"/>
      <c r="UQH66"/>
      <c r="UQI66"/>
      <c r="UQJ66"/>
      <c r="UQK66"/>
      <c r="UQL66"/>
      <c r="UQM66"/>
      <c r="UQN66"/>
      <c r="UQO66"/>
      <c r="UQP66"/>
      <c r="UQQ66"/>
      <c r="UQR66"/>
      <c r="UQS66"/>
      <c r="UQT66"/>
      <c r="UQU66"/>
      <c r="UQV66"/>
      <c r="UQW66"/>
      <c r="UQX66"/>
      <c r="UQY66"/>
      <c r="UQZ66"/>
      <c r="URA66"/>
      <c r="URB66"/>
      <c r="URC66"/>
      <c r="URD66"/>
      <c r="URE66"/>
      <c r="URF66"/>
      <c r="URG66"/>
      <c r="URH66"/>
      <c r="URI66"/>
      <c r="URJ66"/>
      <c r="URK66"/>
      <c r="URL66"/>
      <c r="URM66"/>
      <c r="URN66"/>
      <c r="URO66"/>
      <c r="URP66"/>
      <c r="URQ66"/>
      <c r="URR66"/>
      <c r="URS66"/>
      <c r="URT66"/>
      <c r="URU66"/>
      <c r="URV66"/>
      <c r="URW66"/>
      <c r="URX66"/>
      <c r="URY66"/>
      <c r="URZ66"/>
      <c r="USA66"/>
      <c r="USB66"/>
      <c r="USC66"/>
      <c r="USD66"/>
      <c r="USE66"/>
      <c r="USF66"/>
      <c r="USG66"/>
      <c r="USH66"/>
      <c r="USI66"/>
      <c r="USJ66"/>
      <c r="USK66"/>
      <c r="USL66"/>
      <c r="USM66"/>
      <c r="USN66"/>
      <c r="USO66"/>
      <c r="USP66"/>
      <c r="USQ66"/>
      <c r="USR66"/>
      <c r="USS66"/>
      <c r="UST66"/>
      <c r="USU66"/>
      <c r="USV66"/>
      <c r="USW66"/>
      <c r="USX66"/>
      <c r="USY66"/>
      <c r="USZ66"/>
      <c r="UTA66"/>
      <c r="UTB66"/>
      <c r="UTC66"/>
      <c r="UTD66"/>
      <c r="UTE66"/>
      <c r="UTF66"/>
      <c r="UTG66"/>
      <c r="UTH66"/>
      <c r="UTI66"/>
      <c r="UTJ66"/>
      <c r="UTK66"/>
      <c r="UTL66"/>
      <c r="UTM66"/>
      <c r="UTN66"/>
      <c r="UTO66"/>
      <c r="UTP66"/>
      <c r="UTQ66"/>
      <c r="UTR66"/>
      <c r="UTS66"/>
      <c r="UTT66"/>
      <c r="UTU66"/>
      <c r="UTV66"/>
      <c r="UTW66"/>
      <c r="UTX66"/>
      <c r="UTY66"/>
      <c r="UTZ66"/>
      <c r="UUA66"/>
      <c r="UUB66"/>
      <c r="UUC66"/>
      <c r="UUD66"/>
      <c r="UUE66"/>
      <c r="UUF66"/>
      <c r="UUG66"/>
      <c r="UUH66"/>
      <c r="UUI66"/>
      <c r="UUJ66"/>
      <c r="UUK66"/>
      <c r="UUL66"/>
      <c r="UUM66"/>
      <c r="UUN66"/>
      <c r="UUO66"/>
      <c r="UUP66"/>
      <c r="UUQ66"/>
      <c r="UUR66"/>
      <c r="UUS66"/>
      <c r="UUT66"/>
      <c r="UUU66"/>
      <c r="UUV66"/>
      <c r="UUW66"/>
      <c r="UUX66"/>
      <c r="UUY66"/>
      <c r="UUZ66"/>
      <c r="UVA66"/>
      <c r="UVB66"/>
      <c r="UVC66"/>
      <c r="UVD66"/>
      <c r="UVE66"/>
      <c r="UVF66"/>
      <c r="UVG66"/>
      <c r="UVH66"/>
      <c r="UVI66"/>
      <c r="UVJ66"/>
      <c r="UVK66"/>
      <c r="UVL66"/>
      <c r="UVM66"/>
      <c r="UVN66"/>
      <c r="UVO66"/>
      <c r="UVP66"/>
      <c r="UVQ66"/>
      <c r="UVR66"/>
      <c r="UVS66"/>
      <c r="UVT66"/>
      <c r="UVU66"/>
      <c r="UVV66"/>
      <c r="UVW66"/>
      <c r="UVX66"/>
      <c r="UVY66"/>
      <c r="UVZ66"/>
      <c r="UWA66"/>
      <c r="UWB66"/>
      <c r="UWC66"/>
      <c r="UWD66"/>
      <c r="UWE66"/>
      <c r="UWF66"/>
      <c r="UWG66"/>
      <c r="UWH66"/>
      <c r="UWI66"/>
      <c r="UWJ66"/>
      <c r="UWK66"/>
      <c r="UWL66"/>
      <c r="UWM66"/>
      <c r="UWN66"/>
      <c r="UWO66"/>
      <c r="UWP66"/>
      <c r="UWQ66"/>
      <c r="UWR66"/>
      <c r="UWS66"/>
      <c r="UWT66"/>
      <c r="UWU66"/>
      <c r="UWV66"/>
      <c r="UWW66"/>
      <c r="UWX66"/>
      <c r="UWY66"/>
      <c r="UWZ66"/>
      <c r="UXA66"/>
      <c r="UXB66"/>
      <c r="UXC66"/>
      <c r="UXD66"/>
      <c r="UXE66"/>
      <c r="UXF66"/>
      <c r="UXG66"/>
      <c r="UXH66"/>
      <c r="UXI66"/>
      <c r="UXJ66"/>
      <c r="UXK66"/>
      <c r="UXL66"/>
      <c r="UXM66"/>
      <c r="UXN66"/>
      <c r="UXO66"/>
      <c r="UXP66"/>
      <c r="UXQ66"/>
      <c r="UXR66"/>
      <c r="UXS66"/>
      <c r="UXT66"/>
      <c r="UXU66"/>
      <c r="UXV66"/>
      <c r="UXW66"/>
      <c r="UXX66"/>
      <c r="UXY66"/>
      <c r="UXZ66"/>
      <c r="UYA66"/>
      <c r="UYB66"/>
      <c r="UYC66"/>
      <c r="UYD66"/>
      <c r="UYE66"/>
      <c r="UYF66"/>
      <c r="UYG66"/>
      <c r="UYH66"/>
      <c r="UYI66"/>
      <c r="UYJ66"/>
      <c r="UYK66"/>
      <c r="UYL66"/>
      <c r="UYM66"/>
      <c r="UYN66"/>
      <c r="UYO66"/>
      <c r="UYP66"/>
      <c r="UYQ66"/>
      <c r="UYR66"/>
      <c r="UYS66"/>
      <c r="UYT66"/>
      <c r="UYU66"/>
      <c r="UYV66"/>
      <c r="UYW66"/>
      <c r="UYX66"/>
      <c r="UYY66"/>
      <c r="UYZ66"/>
      <c r="UZA66"/>
      <c r="UZB66"/>
      <c r="UZC66"/>
      <c r="UZD66"/>
      <c r="UZE66"/>
      <c r="UZF66"/>
      <c r="UZG66"/>
      <c r="UZH66"/>
      <c r="UZI66"/>
      <c r="UZJ66"/>
      <c r="UZK66"/>
      <c r="UZL66"/>
      <c r="UZM66"/>
      <c r="UZN66"/>
      <c r="UZO66"/>
      <c r="UZP66"/>
      <c r="UZQ66"/>
      <c r="UZR66"/>
      <c r="UZS66"/>
      <c r="UZT66"/>
      <c r="UZU66"/>
      <c r="UZV66"/>
      <c r="UZW66"/>
      <c r="UZX66"/>
      <c r="UZY66"/>
      <c r="UZZ66"/>
      <c r="VAA66"/>
      <c r="VAB66"/>
      <c r="VAC66"/>
      <c r="VAD66"/>
      <c r="VAE66"/>
      <c r="VAF66"/>
      <c r="VAG66"/>
      <c r="VAH66"/>
      <c r="VAI66"/>
      <c r="VAJ66"/>
      <c r="VAK66"/>
      <c r="VAL66"/>
      <c r="VAM66"/>
      <c r="VAN66"/>
      <c r="VAO66"/>
      <c r="VAP66"/>
      <c r="VAQ66"/>
      <c r="VAR66"/>
      <c r="VAS66"/>
      <c r="VAT66"/>
      <c r="VAU66"/>
      <c r="VAV66"/>
      <c r="VAW66"/>
      <c r="VAX66"/>
      <c r="VAY66"/>
      <c r="VAZ66"/>
      <c r="VBA66"/>
      <c r="VBB66"/>
      <c r="VBC66"/>
      <c r="VBD66"/>
      <c r="VBE66"/>
      <c r="VBF66"/>
      <c r="VBG66"/>
      <c r="VBH66"/>
      <c r="VBI66"/>
      <c r="VBJ66"/>
      <c r="VBK66"/>
      <c r="VBL66"/>
      <c r="VBM66"/>
      <c r="VBN66"/>
      <c r="VBO66"/>
      <c r="VBP66"/>
      <c r="VBQ66"/>
      <c r="VBR66"/>
      <c r="VBS66"/>
      <c r="VBT66"/>
      <c r="VBU66"/>
      <c r="VBV66"/>
      <c r="VBW66"/>
      <c r="VBX66"/>
      <c r="VBY66"/>
      <c r="VBZ66"/>
      <c r="VCA66"/>
      <c r="VCB66"/>
      <c r="VCC66"/>
      <c r="VCD66"/>
      <c r="VCE66"/>
      <c r="VCF66"/>
      <c r="VCG66"/>
      <c r="VCH66"/>
      <c r="VCI66"/>
      <c r="VCJ66"/>
      <c r="VCK66"/>
      <c r="VCL66"/>
      <c r="VCM66"/>
      <c r="VCN66"/>
      <c r="VCO66"/>
      <c r="VCP66"/>
      <c r="VCQ66"/>
      <c r="VCR66"/>
      <c r="VCS66"/>
      <c r="VCT66"/>
      <c r="VCU66"/>
      <c r="VCV66"/>
      <c r="VCW66"/>
      <c r="VCX66"/>
      <c r="VCY66"/>
      <c r="VCZ66"/>
      <c r="VDA66"/>
      <c r="VDB66"/>
      <c r="VDC66"/>
      <c r="VDD66"/>
      <c r="VDE66"/>
      <c r="VDF66"/>
      <c r="VDG66"/>
      <c r="VDH66"/>
      <c r="VDI66"/>
      <c r="VDJ66"/>
      <c r="VDK66"/>
      <c r="VDL66"/>
      <c r="VDM66"/>
      <c r="VDN66"/>
      <c r="VDO66"/>
      <c r="VDP66"/>
      <c r="VDQ66"/>
      <c r="VDR66"/>
      <c r="VDS66"/>
      <c r="VDT66"/>
      <c r="VDU66"/>
      <c r="VDV66"/>
      <c r="VDW66"/>
      <c r="VDX66"/>
      <c r="VDY66"/>
      <c r="VDZ66"/>
      <c r="VEA66"/>
      <c r="VEB66"/>
      <c r="VEC66"/>
      <c r="VED66"/>
      <c r="VEE66"/>
      <c r="VEF66"/>
      <c r="VEG66"/>
      <c r="VEH66"/>
      <c r="VEI66"/>
      <c r="VEJ66"/>
      <c r="VEK66"/>
      <c r="VEL66"/>
      <c r="VEM66"/>
      <c r="VEN66"/>
      <c r="VEO66"/>
      <c r="VEP66"/>
      <c r="VEQ66"/>
      <c r="VER66"/>
      <c r="VES66"/>
      <c r="VET66"/>
      <c r="VEU66"/>
      <c r="VEV66"/>
      <c r="VEW66"/>
      <c r="VEX66"/>
      <c r="VEY66"/>
      <c r="VEZ66"/>
      <c r="VFA66"/>
      <c r="VFB66"/>
      <c r="VFC66"/>
      <c r="VFD66"/>
      <c r="VFE66"/>
      <c r="VFF66"/>
      <c r="VFG66"/>
      <c r="VFH66"/>
      <c r="VFI66"/>
      <c r="VFJ66"/>
      <c r="VFK66"/>
      <c r="VFL66"/>
      <c r="VFM66"/>
      <c r="VFN66"/>
      <c r="VFO66"/>
      <c r="VFP66"/>
      <c r="VFQ66"/>
      <c r="VFR66"/>
      <c r="VFS66"/>
      <c r="VFT66"/>
      <c r="VFU66"/>
      <c r="VFV66"/>
      <c r="VFW66"/>
      <c r="VFX66"/>
      <c r="VFY66"/>
      <c r="VFZ66"/>
      <c r="VGA66"/>
      <c r="VGB66"/>
      <c r="VGC66"/>
      <c r="VGD66"/>
      <c r="VGE66"/>
      <c r="VGF66"/>
      <c r="VGG66"/>
      <c r="VGH66"/>
      <c r="VGI66"/>
      <c r="VGJ66"/>
      <c r="VGK66"/>
      <c r="VGL66"/>
      <c r="VGM66"/>
      <c r="VGN66"/>
      <c r="VGO66"/>
      <c r="VGP66"/>
      <c r="VGQ66"/>
      <c r="VGR66"/>
      <c r="VGS66"/>
      <c r="VGT66"/>
      <c r="VGU66"/>
      <c r="VGV66"/>
      <c r="VGW66"/>
      <c r="VGX66"/>
      <c r="VGY66"/>
      <c r="VGZ66"/>
      <c r="VHA66"/>
      <c r="VHB66"/>
      <c r="VHC66"/>
      <c r="VHD66"/>
      <c r="VHE66"/>
      <c r="VHF66"/>
      <c r="VHG66"/>
      <c r="VHH66"/>
      <c r="VHI66"/>
      <c r="VHJ66"/>
      <c r="VHK66"/>
      <c r="VHL66"/>
      <c r="VHM66"/>
      <c r="VHN66"/>
      <c r="VHO66"/>
      <c r="VHP66"/>
      <c r="VHQ66"/>
      <c r="VHR66"/>
      <c r="VHS66"/>
      <c r="VHT66"/>
      <c r="VHU66"/>
      <c r="VHV66"/>
      <c r="VHW66"/>
      <c r="VHX66"/>
      <c r="VHY66"/>
      <c r="VHZ66"/>
      <c r="VIA66"/>
      <c r="VIB66"/>
      <c r="VIC66"/>
      <c r="VID66"/>
      <c r="VIE66"/>
      <c r="VIF66"/>
      <c r="VIG66"/>
      <c r="VIH66"/>
      <c r="VII66"/>
      <c r="VIJ66"/>
      <c r="VIK66"/>
      <c r="VIL66"/>
      <c r="VIM66"/>
      <c r="VIN66"/>
      <c r="VIO66"/>
      <c r="VIP66"/>
      <c r="VIQ66"/>
      <c r="VIR66"/>
      <c r="VIS66"/>
      <c r="VIT66"/>
      <c r="VIU66"/>
      <c r="VIV66"/>
      <c r="VIW66"/>
      <c r="VIX66"/>
      <c r="VIY66"/>
      <c r="VIZ66"/>
      <c r="VJA66"/>
      <c r="VJB66"/>
      <c r="VJC66"/>
      <c r="VJD66"/>
      <c r="VJE66"/>
      <c r="VJF66"/>
      <c r="VJG66"/>
      <c r="VJH66"/>
      <c r="VJI66"/>
      <c r="VJJ66"/>
      <c r="VJK66"/>
      <c r="VJL66"/>
      <c r="VJM66"/>
      <c r="VJN66"/>
      <c r="VJO66"/>
      <c r="VJP66"/>
      <c r="VJQ66"/>
      <c r="VJR66"/>
      <c r="VJS66"/>
      <c r="VJT66"/>
      <c r="VJU66"/>
      <c r="VJV66"/>
      <c r="VJW66"/>
      <c r="VJX66"/>
      <c r="VJY66"/>
      <c r="VJZ66"/>
      <c r="VKA66"/>
      <c r="VKB66"/>
      <c r="VKC66"/>
      <c r="VKD66"/>
      <c r="VKE66"/>
      <c r="VKF66"/>
      <c r="VKG66"/>
      <c r="VKH66"/>
      <c r="VKI66"/>
      <c r="VKJ66"/>
      <c r="VKK66"/>
      <c r="VKL66"/>
      <c r="VKM66"/>
      <c r="VKN66"/>
      <c r="VKO66"/>
      <c r="VKP66"/>
      <c r="VKQ66"/>
      <c r="VKR66"/>
      <c r="VKS66"/>
      <c r="VKT66"/>
      <c r="VKU66"/>
      <c r="VKV66"/>
      <c r="VKW66"/>
      <c r="VKX66"/>
      <c r="VKY66"/>
      <c r="VKZ66"/>
      <c r="VLA66"/>
      <c r="VLB66"/>
      <c r="VLC66"/>
      <c r="VLD66"/>
      <c r="VLE66"/>
      <c r="VLF66"/>
      <c r="VLG66"/>
      <c r="VLH66"/>
      <c r="VLI66"/>
      <c r="VLJ66"/>
      <c r="VLK66"/>
      <c r="VLL66"/>
      <c r="VLM66"/>
      <c r="VLN66"/>
      <c r="VLO66"/>
      <c r="VLP66"/>
      <c r="VLQ66"/>
      <c r="VLR66"/>
      <c r="VLS66"/>
      <c r="VLT66"/>
      <c r="VLU66"/>
      <c r="VLV66"/>
      <c r="VLW66"/>
      <c r="VLX66"/>
      <c r="VLY66"/>
      <c r="VLZ66"/>
      <c r="VMA66"/>
      <c r="VMB66"/>
      <c r="VMC66"/>
      <c r="VMD66"/>
      <c r="VME66"/>
      <c r="VMF66"/>
      <c r="VMG66"/>
      <c r="VMH66"/>
      <c r="VMI66"/>
      <c r="VMJ66"/>
      <c r="VMK66"/>
      <c r="VML66"/>
      <c r="VMM66"/>
      <c r="VMN66"/>
      <c r="VMO66"/>
      <c r="VMP66"/>
      <c r="VMQ66"/>
      <c r="VMR66"/>
      <c r="VMS66"/>
      <c r="VMT66"/>
      <c r="VMU66"/>
      <c r="VMV66"/>
      <c r="VMW66"/>
      <c r="VMX66"/>
      <c r="VMY66"/>
      <c r="VMZ66"/>
      <c r="VNA66"/>
      <c r="VNB66"/>
      <c r="VNC66"/>
      <c r="VND66"/>
      <c r="VNE66"/>
      <c r="VNF66"/>
      <c r="VNG66"/>
      <c r="VNH66"/>
      <c r="VNI66"/>
      <c r="VNJ66"/>
      <c r="VNK66"/>
      <c r="VNL66"/>
      <c r="VNM66"/>
      <c r="VNN66"/>
      <c r="VNO66"/>
      <c r="VNP66"/>
      <c r="VNQ66"/>
      <c r="VNR66"/>
      <c r="VNS66"/>
      <c r="VNT66"/>
      <c r="VNU66"/>
      <c r="VNV66"/>
      <c r="VNW66"/>
      <c r="VNX66"/>
      <c r="VNY66"/>
      <c r="VNZ66"/>
      <c r="VOA66"/>
      <c r="VOB66"/>
      <c r="VOC66"/>
      <c r="VOD66"/>
      <c r="VOE66"/>
      <c r="VOF66"/>
      <c r="VOG66"/>
      <c r="VOH66"/>
      <c r="VOI66"/>
      <c r="VOJ66"/>
      <c r="VOK66"/>
      <c r="VOL66"/>
      <c r="VOM66"/>
      <c r="VON66"/>
      <c r="VOO66"/>
      <c r="VOP66"/>
      <c r="VOQ66"/>
      <c r="VOR66"/>
      <c r="VOS66"/>
      <c r="VOT66"/>
      <c r="VOU66"/>
      <c r="VOV66"/>
      <c r="VOW66"/>
      <c r="VOX66"/>
      <c r="VOY66"/>
      <c r="VOZ66"/>
      <c r="VPA66"/>
      <c r="VPB66"/>
      <c r="VPC66"/>
      <c r="VPD66"/>
      <c r="VPE66"/>
      <c r="VPF66"/>
      <c r="VPG66"/>
      <c r="VPH66"/>
      <c r="VPI66"/>
      <c r="VPJ66"/>
      <c r="VPK66"/>
      <c r="VPL66"/>
      <c r="VPM66"/>
      <c r="VPN66"/>
      <c r="VPO66"/>
      <c r="VPP66"/>
      <c r="VPQ66"/>
      <c r="VPR66"/>
      <c r="VPS66"/>
      <c r="VPT66"/>
      <c r="VPU66"/>
      <c r="VPV66"/>
      <c r="VPW66"/>
      <c r="VPX66"/>
      <c r="VPY66"/>
      <c r="VPZ66"/>
      <c r="VQA66"/>
      <c r="VQB66"/>
      <c r="VQC66"/>
      <c r="VQD66"/>
      <c r="VQE66"/>
      <c r="VQF66"/>
      <c r="VQG66"/>
      <c r="VQH66"/>
      <c r="VQI66"/>
      <c r="VQJ66"/>
      <c r="VQK66"/>
      <c r="VQL66"/>
      <c r="VQM66"/>
      <c r="VQN66"/>
      <c r="VQO66"/>
      <c r="VQP66"/>
      <c r="VQQ66"/>
      <c r="VQR66"/>
      <c r="VQS66"/>
      <c r="VQT66"/>
      <c r="VQU66"/>
      <c r="VQV66"/>
      <c r="VQW66"/>
      <c r="VQX66"/>
      <c r="VQY66"/>
      <c r="VQZ66"/>
      <c r="VRA66"/>
      <c r="VRB66"/>
      <c r="VRC66"/>
      <c r="VRD66"/>
      <c r="VRE66"/>
      <c r="VRF66"/>
      <c r="VRG66"/>
      <c r="VRH66"/>
      <c r="VRI66"/>
      <c r="VRJ66"/>
      <c r="VRK66"/>
      <c r="VRL66"/>
      <c r="VRM66"/>
      <c r="VRN66"/>
      <c r="VRO66"/>
      <c r="VRP66"/>
      <c r="VRQ66"/>
      <c r="VRR66"/>
      <c r="VRS66"/>
      <c r="VRT66"/>
      <c r="VRU66"/>
      <c r="VRV66"/>
      <c r="VRW66"/>
      <c r="VRX66"/>
      <c r="VRY66"/>
      <c r="VRZ66"/>
      <c r="VSA66"/>
      <c r="VSB66"/>
      <c r="VSC66"/>
      <c r="VSD66"/>
      <c r="VSE66"/>
      <c r="VSF66"/>
      <c r="VSG66"/>
      <c r="VSH66"/>
      <c r="VSI66"/>
      <c r="VSJ66"/>
      <c r="VSK66"/>
      <c r="VSL66"/>
      <c r="VSM66"/>
      <c r="VSN66"/>
      <c r="VSO66"/>
      <c r="VSP66"/>
      <c r="VSQ66"/>
      <c r="VSR66"/>
      <c r="VSS66"/>
      <c r="VST66"/>
      <c r="VSU66"/>
      <c r="VSV66"/>
      <c r="VSW66"/>
      <c r="VSX66"/>
      <c r="VSY66"/>
      <c r="VSZ66"/>
      <c r="VTA66"/>
      <c r="VTB66"/>
      <c r="VTC66"/>
      <c r="VTD66"/>
      <c r="VTE66"/>
      <c r="VTF66"/>
      <c r="VTG66"/>
      <c r="VTH66"/>
      <c r="VTI66"/>
      <c r="VTJ66"/>
      <c r="VTK66"/>
      <c r="VTL66"/>
      <c r="VTM66"/>
      <c r="VTN66"/>
      <c r="VTO66"/>
      <c r="VTP66"/>
      <c r="VTQ66"/>
      <c r="VTR66"/>
      <c r="VTS66"/>
      <c r="VTT66"/>
      <c r="VTU66"/>
      <c r="VTV66"/>
      <c r="VTW66"/>
      <c r="VTX66"/>
      <c r="VTY66"/>
      <c r="VTZ66"/>
      <c r="VUA66"/>
      <c r="VUB66"/>
      <c r="VUC66"/>
      <c r="VUD66"/>
      <c r="VUE66"/>
      <c r="VUF66"/>
      <c r="VUG66"/>
      <c r="VUH66"/>
      <c r="VUI66"/>
      <c r="VUJ66"/>
      <c r="VUK66"/>
      <c r="VUL66"/>
      <c r="VUM66"/>
      <c r="VUN66"/>
      <c r="VUO66"/>
      <c r="VUP66"/>
      <c r="VUQ66"/>
      <c r="VUR66"/>
      <c r="VUS66"/>
      <c r="VUT66"/>
      <c r="VUU66"/>
      <c r="VUV66"/>
      <c r="VUW66"/>
      <c r="VUX66"/>
      <c r="VUY66"/>
      <c r="VUZ66"/>
      <c r="VVA66"/>
      <c r="VVB66"/>
      <c r="VVC66"/>
      <c r="VVD66"/>
      <c r="VVE66"/>
      <c r="VVF66"/>
      <c r="VVG66"/>
      <c r="VVH66"/>
      <c r="VVI66"/>
      <c r="VVJ66"/>
      <c r="VVK66"/>
      <c r="VVL66"/>
      <c r="VVM66"/>
      <c r="VVN66"/>
      <c r="VVO66"/>
      <c r="VVP66"/>
      <c r="VVQ66"/>
      <c r="VVR66"/>
      <c r="VVS66"/>
      <c r="VVT66"/>
      <c r="VVU66"/>
      <c r="VVV66"/>
      <c r="VVW66"/>
      <c r="VVX66"/>
      <c r="VVY66"/>
      <c r="VVZ66"/>
      <c r="VWA66"/>
      <c r="VWB66"/>
      <c r="VWC66"/>
      <c r="VWD66"/>
      <c r="VWE66"/>
      <c r="VWF66"/>
      <c r="VWG66"/>
      <c r="VWH66"/>
      <c r="VWI66"/>
      <c r="VWJ66"/>
      <c r="VWK66"/>
      <c r="VWL66"/>
      <c r="VWM66"/>
      <c r="VWN66"/>
      <c r="VWO66"/>
      <c r="VWP66"/>
      <c r="VWQ66"/>
      <c r="VWR66"/>
      <c r="VWS66"/>
      <c r="VWT66"/>
      <c r="VWU66"/>
      <c r="VWV66"/>
      <c r="VWW66"/>
      <c r="VWX66"/>
      <c r="VWY66"/>
      <c r="VWZ66"/>
      <c r="VXA66"/>
      <c r="VXB66"/>
      <c r="VXC66"/>
      <c r="VXD66"/>
      <c r="VXE66"/>
      <c r="VXF66"/>
      <c r="VXG66"/>
      <c r="VXH66"/>
      <c r="VXI66"/>
      <c r="VXJ66"/>
      <c r="VXK66"/>
      <c r="VXL66"/>
      <c r="VXM66"/>
      <c r="VXN66"/>
      <c r="VXO66"/>
      <c r="VXP66"/>
      <c r="VXQ66"/>
      <c r="VXR66"/>
      <c r="VXS66"/>
      <c r="VXT66"/>
      <c r="VXU66"/>
      <c r="VXV66"/>
      <c r="VXW66"/>
      <c r="VXX66"/>
      <c r="VXY66"/>
      <c r="VXZ66"/>
      <c r="VYA66"/>
      <c r="VYB66"/>
      <c r="VYC66"/>
      <c r="VYD66"/>
      <c r="VYE66"/>
      <c r="VYF66"/>
      <c r="VYG66"/>
      <c r="VYH66"/>
      <c r="VYI66"/>
      <c r="VYJ66"/>
      <c r="VYK66"/>
      <c r="VYL66"/>
      <c r="VYM66"/>
      <c r="VYN66"/>
      <c r="VYO66"/>
      <c r="VYP66"/>
      <c r="VYQ66"/>
      <c r="VYR66"/>
      <c r="VYS66"/>
      <c r="VYT66"/>
      <c r="VYU66"/>
      <c r="VYV66"/>
      <c r="VYW66"/>
      <c r="VYX66"/>
      <c r="VYY66"/>
      <c r="VYZ66"/>
      <c r="VZA66"/>
      <c r="VZB66"/>
      <c r="VZC66"/>
      <c r="VZD66"/>
      <c r="VZE66"/>
      <c r="VZF66"/>
      <c r="VZG66"/>
      <c r="VZH66"/>
      <c r="VZI66"/>
      <c r="VZJ66"/>
      <c r="VZK66"/>
      <c r="VZL66"/>
      <c r="VZM66"/>
      <c r="VZN66"/>
      <c r="VZO66"/>
      <c r="VZP66"/>
      <c r="VZQ66"/>
      <c r="VZR66"/>
      <c r="VZS66"/>
      <c r="VZT66"/>
      <c r="VZU66"/>
      <c r="VZV66"/>
      <c r="VZW66"/>
      <c r="VZX66"/>
      <c r="VZY66"/>
      <c r="VZZ66"/>
      <c r="WAA66"/>
      <c r="WAB66"/>
      <c r="WAC66"/>
      <c r="WAD66"/>
      <c r="WAE66"/>
      <c r="WAF66"/>
      <c r="WAG66"/>
      <c r="WAH66"/>
      <c r="WAI66"/>
      <c r="WAJ66"/>
      <c r="WAK66"/>
      <c r="WAL66"/>
      <c r="WAM66"/>
      <c r="WAN66"/>
      <c r="WAO66"/>
      <c r="WAP66"/>
      <c r="WAQ66"/>
      <c r="WAR66"/>
      <c r="WAS66"/>
      <c r="WAT66"/>
      <c r="WAU66"/>
      <c r="WAV66"/>
      <c r="WAW66"/>
      <c r="WAX66"/>
      <c r="WAY66"/>
      <c r="WAZ66"/>
      <c r="WBA66"/>
      <c r="WBB66"/>
      <c r="WBC66"/>
      <c r="WBD66"/>
      <c r="WBE66"/>
      <c r="WBF66"/>
      <c r="WBG66"/>
      <c r="WBH66"/>
      <c r="WBI66"/>
      <c r="WBJ66"/>
      <c r="WBK66"/>
      <c r="WBL66"/>
      <c r="WBM66"/>
      <c r="WBN66"/>
      <c r="WBO66"/>
      <c r="WBP66"/>
      <c r="WBQ66"/>
      <c r="WBR66"/>
      <c r="WBS66"/>
      <c r="WBT66"/>
      <c r="WBU66"/>
      <c r="WBV66"/>
      <c r="WBW66"/>
      <c r="WBX66"/>
      <c r="WBY66"/>
      <c r="WBZ66"/>
      <c r="WCA66"/>
      <c r="WCB66"/>
      <c r="WCC66"/>
      <c r="WCD66"/>
      <c r="WCE66"/>
      <c r="WCF66"/>
      <c r="WCG66"/>
      <c r="WCH66"/>
      <c r="WCI66"/>
      <c r="WCJ66"/>
      <c r="WCK66"/>
      <c r="WCL66"/>
      <c r="WCM66"/>
      <c r="WCN66"/>
      <c r="WCO66"/>
      <c r="WCP66"/>
      <c r="WCQ66"/>
      <c r="WCR66"/>
      <c r="WCS66"/>
      <c r="WCT66"/>
      <c r="WCU66"/>
      <c r="WCV66"/>
      <c r="WCW66"/>
      <c r="WCX66"/>
      <c r="WCY66"/>
      <c r="WCZ66"/>
      <c r="WDA66"/>
      <c r="WDB66"/>
      <c r="WDC66"/>
      <c r="WDD66"/>
      <c r="WDE66"/>
      <c r="WDF66"/>
      <c r="WDG66"/>
      <c r="WDH66"/>
      <c r="WDI66"/>
      <c r="WDJ66"/>
      <c r="WDK66"/>
      <c r="WDL66"/>
      <c r="WDM66"/>
      <c r="WDN66"/>
      <c r="WDO66"/>
      <c r="WDP66"/>
      <c r="WDQ66"/>
      <c r="WDR66"/>
      <c r="WDS66"/>
      <c r="WDT66"/>
      <c r="WDU66"/>
      <c r="WDV66"/>
      <c r="WDW66"/>
      <c r="WDX66"/>
      <c r="WDY66"/>
      <c r="WDZ66"/>
      <c r="WEA66"/>
      <c r="WEB66"/>
      <c r="WEC66"/>
      <c r="WED66"/>
      <c r="WEE66"/>
      <c r="WEF66"/>
      <c r="WEG66"/>
      <c r="WEH66"/>
      <c r="WEI66"/>
      <c r="WEJ66"/>
      <c r="WEK66"/>
      <c r="WEL66"/>
      <c r="WEM66"/>
      <c r="WEN66"/>
      <c r="WEO66"/>
      <c r="WEP66"/>
      <c r="WEQ66"/>
      <c r="WER66"/>
      <c r="WES66"/>
      <c r="WET66"/>
      <c r="WEU66"/>
      <c r="WEV66"/>
      <c r="WEW66"/>
      <c r="WEX66"/>
      <c r="WEY66"/>
      <c r="WEZ66"/>
      <c r="WFA66"/>
      <c r="WFB66"/>
      <c r="WFC66"/>
      <c r="WFD66"/>
      <c r="WFE66"/>
      <c r="WFF66"/>
      <c r="WFG66"/>
      <c r="WFH66"/>
      <c r="WFI66"/>
      <c r="WFJ66"/>
      <c r="WFK66"/>
      <c r="WFL66"/>
      <c r="WFM66"/>
      <c r="WFN66"/>
      <c r="WFO66"/>
      <c r="WFP66"/>
      <c r="WFQ66"/>
      <c r="WFR66"/>
      <c r="WFS66"/>
      <c r="WFT66"/>
      <c r="WFU66"/>
      <c r="WFV66"/>
      <c r="WFW66"/>
      <c r="WFX66"/>
      <c r="WFY66"/>
      <c r="WFZ66"/>
      <c r="WGA66"/>
      <c r="WGB66"/>
      <c r="WGC66"/>
      <c r="WGD66"/>
      <c r="WGE66"/>
      <c r="WGF66"/>
      <c r="WGG66"/>
      <c r="WGH66"/>
      <c r="WGI66"/>
      <c r="WGJ66"/>
      <c r="WGK66"/>
      <c r="WGL66"/>
      <c r="WGM66"/>
      <c r="WGN66"/>
      <c r="WGO66"/>
      <c r="WGP66"/>
      <c r="WGQ66"/>
      <c r="WGR66"/>
      <c r="WGS66"/>
      <c r="WGT66"/>
      <c r="WGU66"/>
      <c r="WGV66"/>
      <c r="WGW66"/>
      <c r="WGX66"/>
      <c r="WGY66"/>
      <c r="WGZ66"/>
      <c r="WHA66"/>
      <c r="WHB66"/>
      <c r="WHC66"/>
      <c r="WHD66"/>
      <c r="WHE66"/>
      <c r="WHF66"/>
      <c r="WHG66"/>
      <c r="WHH66"/>
      <c r="WHI66"/>
      <c r="WHJ66"/>
      <c r="WHK66"/>
      <c r="WHL66"/>
      <c r="WHM66"/>
      <c r="WHN66"/>
      <c r="WHO66"/>
      <c r="WHP66"/>
      <c r="WHQ66"/>
      <c r="WHR66"/>
      <c r="WHS66"/>
      <c r="WHT66"/>
      <c r="WHU66"/>
      <c r="WHV66"/>
      <c r="WHW66"/>
      <c r="WHX66"/>
      <c r="WHY66"/>
      <c r="WHZ66"/>
      <c r="WIA66"/>
      <c r="WIB66"/>
      <c r="WIC66"/>
      <c r="WID66"/>
      <c r="WIE66"/>
      <c r="WIF66"/>
      <c r="WIG66"/>
      <c r="WIH66"/>
      <c r="WII66"/>
      <c r="WIJ66"/>
      <c r="WIK66"/>
      <c r="WIL66"/>
      <c r="WIM66"/>
      <c r="WIN66"/>
      <c r="WIO66"/>
      <c r="WIP66"/>
      <c r="WIQ66"/>
      <c r="WIR66"/>
      <c r="WIS66"/>
      <c r="WIT66"/>
      <c r="WIU66"/>
      <c r="WIV66"/>
      <c r="WIW66"/>
      <c r="WIX66"/>
      <c r="WIY66"/>
      <c r="WIZ66"/>
      <c r="WJA66"/>
      <c r="WJB66"/>
      <c r="WJC66"/>
      <c r="WJD66"/>
      <c r="WJE66"/>
      <c r="WJF66"/>
      <c r="WJG66"/>
      <c r="WJH66"/>
      <c r="WJI66"/>
      <c r="WJJ66"/>
      <c r="WJK66"/>
      <c r="WJL66"/>
      <c r="WJM66"/>
      <c r="WJN66"/>
      <c r="WJO66"/>
      <c r="WJP66"/>
      <c r="WJQ66"/>
      <c r="WJR66"/>
      <c r="WJS66"/>
      <c r="WJT66"/>
      <c r="WJU66"/>
      <c r="WJV66"/>
      <c r="WJW66"/>
      <c r="WJX66"/>
      <c r="WJY66"/>
      <c r="WJZ66"/>
      <c r="WKA66"/>
      <c r="WKB66"/>
      <c r="WKC66"/>
      <c r="WKD66"/>
      <c r="WKE66"/>
      <c r="WKF66"/>
      <c r="WKG66"/>
      <c r="WKH66"/>
      <c r="WKI66"/>
      <c r="WKJ66"/>
      <c r="WKK66"/>
      <c r="WKL66"/>
      <c r="WKM66"/>
      <c r="WKN66"/>
      <c r="WKO66"/>
      <c r="WKP66"/>
      <c r="WKQ66"/>
      <c r="WKR66"/>
      <c r="WKS66"/>
      <c r="WKT66"/>
      <c r="WKU66"/>
      <c r="WKV66"/>
      <c r="WKW66"/>
      <c r="WKX66"/>
      <c r="WKY66"/>
      <c r="WKZ66"/>
      <c r="WLA66"/>
      <c r="WLB66"/>
      <c r="WLC66"/>
      <c r="WLD66"/>
      <c r="WLE66"/>
      <c r="WLF66"/>
      <c r="WLG66"/>
      <c r="WLH66"/>
      <c r="WLI66"/>
      <c r="WLJ66"/>
      <c r="WLK66"/>
      <c r="WLL66"/>
      <c r="WLM66"/>
      <c r="WLN66"/>
      <c r="WLO66"/>
      <c r="WLP66"/>
      <c r="WLQ66"/>
      <c r="WLR66"/>
      <c r="WLS66"/>
      <c r="WLT66"/>
      <c r="WLU66"/>
      <c r="WLV66"/>
      <c r="WLW66"/>
      <c r="WLX66"/>
      <c r="WLY66"/>
      <c r="WLZ66"/>
      <c r="WMA66"/>
      <c r="WMB66"/>
      <c r="WMC66"/>
      <c r="WMD66"/>
      <c r="WME66"/>
      <c r="WMF66"/>
      <c r="WMG66"/>
      <c r="WMH66"/>
      <c r="WMI66"/>
      <c r="WMJ66"/>
      <c r="WMK66"/>
      <c r="WML66"/>
      <c r="WMM66"/>
      <c r="WMN66"/>
      <c r="WMO66"/>
      <c r="WMP66"/>
      <c r="WMQ66"/>
      <c r="WMR66"/>
      <c r="WMS66"/>
      <c r="WMT66"/>
      <c r="WMU66"/>
      <c r="WMV66"/>
      <c r="WMW66"/>
      <c r="WMX66"/>
      <c r="WMY66"/>
      <c r="WMZ66"/>
      <c r="WNA66"/>
      <c r="WNB66"/>
      <c r="WNC66"/>
      <c r="WND66"/>
      <c r="WNE66"/>
      <c r="WNF66"/>
      <c r="WNG66"/>
      <c r="WNH66"/>
      <c r="WNI66"/>
      <c r="WNJ66"/>
      <c r="WNK66"/>
      <c r="WNL66"/>
      <c r="WNM66"/>
      <c r="WNN66"/>
      <c r="WNO66"/>
      <c r="WNP66"/>
      <c r="WNQ66"/>
      <c r="WNR66"/>
      <c r="WNS66"/>
      <c r="WNT66"/>
      <c r="WNU66"/>
      <c r="WNV66"/>
      <c r="WNW66"/>
      <c r="WNX66"/>
      <c r="WNY66"/>
      <c r="WNZ66"/>
      <c r="WOA66"/>
      <c r="WOB66"/>
      <c r="WOC66"/>
      <c r="WOD66"/>
      <c r="WOE66"/>
      <c r="WOF66"/>
      <c r="WOG66"/>
      <c r="WOH66"/>
      <c r="WOI66"/>
      <c r="WOJ66"/>
      <c r="WOK66"/>
      <c r="WOL66"/>
      <c r="WOM66"/>
      <c r="WON66"/>
      <c r="WOO66"/>
      <c r="WOP66"/>
      <c r="WOQ66"/>
      <c r="WOR66"/>
      <c r="WOS66"/>
      <c r="WOT66"/>
      <c r="WOU66"/>
      <c r="WOV66"/>
      <c r="WOW66"/>
      <c r="WOX66"/>
      <c r="WOY66"/>
      <c r="WOZ66"/>
      <c r="WPA66"/>
      <c r="WPB66"/>
      <c r="WPC66"/>
      <c r="WPD66"/>
      <c r="WPE66"/>
      <c r="WPF66"/>
      <c r="WPG66"/>
      <c r="WPH66"/>
      <c r="WPI66"/>
      <c r="WPJ66"/>
      <c r="WPK66"/>
      <c r="WPL66"/>
      <c r="WPM66"/>
      <c r="WPN66"/>
      <c r="WPO66"/>
      <c r="WPP66"/>
      <c r="WPQ66"/>
      <c r="WPR66"/>
      <c r="WPS66"/>
      <c r="WPT66"/>
      <c r="WPU66"/>
      <c r="WPV66"/>
      <c r="WPW66"/>
      <c r="WPX66"/>
      <c r="WPY66"/>
      <c r="WPZ66"/>
      <c r="WQA66"/>
      <c r="WQB66"/>
      <c r="WQC66"/>
      <c r="WQD66"/>
      <c r="WQE66"/>
      <c r="WQF66"/>
      <c r="WQG66"/>
      <c r="WQH66"/>
      <c r="WQI66"/>
      <c r="WQJ66"/>
      <c r="WQK66"/>
      <c r="WQL66"/>
      <c r="WQM66"/>
      <c r="WQN66"/>
      <c r="WQO66"/>
      <c r="WQP66"/>
      <c r="WQQ66"/>
      <c r="WQR66"/>
      <c r="WQS66"/>
      <c r="WQT66"/>
      <c r="WQU66"/>
      <c r="WQV66"/>
      <c r="WQW66"/>
      <c r="WQX66"/>
      <c r="WQY66"/>
      <c r="WQZ66"/>
      <c r="WRA66"/>
      <c r="WRB66"/>
      <c r="WRC66"/>
      <c r="WRD66"/>
      <c r="WRE66"/>
      <c r="WRF66"/>
      <c r="WRG66"/>
      <c r="WRH66"/>
      <c r="WRI66"/>
      <c r="WRJ66"/>
      <c r="WRK66"/>
      <c r="WRL66"/>
      <c r="WRM66"/>
      <c r="WRN66"/>
      <c r="WRO66"/>
      <c r="WRP66"/>
      <c r="WRQ66"/>
      <c r="WRR66"/>
      <c r="WRS66"/>
      <c r="WRT66"/>
      <c r="WRU66"/>
      <c r="WRV66"/>
      <c r="WRW66"/>
      <c r="WRX66"/>
      <c r="WRY66"/>
      <c r="WRZ66"/>
      <c r="WSA66"/>
      <c r="WSB66"/>
      <c r="WSC66"/>
      <c r="WSD66"/>
      <c r="WSE66"/>
      <c r="WSF66"/>
      <c r="WSG66"/>
      <c r="WSH66"/>
      <c r="WSI66"/>
      <c r="WSJ66"/>
      <c r="WSK66"/>
      <c r="WSL66"/>
      <c r="WSM66"/>
      <c r="WSN66"/>
      <c r="WSO66"/>
      <c r="WSP66"/>
      <c r="WSQ66"/>
      <c r="WSR66"/>
      <c r="WSS66"/>
      <c r="WST66"/>
      <c r="WSU66"/>
      <c r="WSV66"/>
      <c r="WSW66"/>
      <c r="WSX66"/>
      <c r="WSY66"/>
      <c r="WSZ66"/>
      <c r="WTA66"/>
      <c r="WTB66"/>
      <c r="WTC66"/>
      <c r="WTD66"/>
      <c r="WTE66"/>
      <c r="WTF66"/>
      <c r="WTG66"/>
      <c r="WTH66"/>
      <c r="WTI66"/>
      <c r="WTJ66"/>
      <c r="WTK66"/>
      <c r="WTL66"/>
      <c r="WTM66"/>
      <c r="WTN66"/>
      <c r="WTO66"/>
      <c r="WTP66"/>
      <c r="WTQ66"/>
      <c r="WTR66"/>
      <c r="WTS66"/>
      <c r="WTT66"/>
      <c r="WTU66"/>
      <c r="WTV66"/>
      <c r="WTW66"/>
      <c r="WTX66"/>
      <c r="WTY66"/>
      <c r="WTZ66"/>
      <c r="WUA66"/>
      <c r="WUB66"/>
      <c r="WUC66"/>
      <c r="WUD66"/>
      <c r="WUE66"/>
      <c r="WUF66"/>
      <c r="WUG66"/>
      <c r="WUH66"/>
      <c r="WUI66"/>
      <c r="WUJ66"/>
      <c r="WUK66"/>
      <c r="WUL66"/>
      <c r="WUM66"/>
      <c r="WUN66"/>
      <c r="WUO66"/>
      <c r="WUP66"/>
      <c r="WUQ66"/>
      <c r="WUR66"/>
      <c r="WUS66"/>
      <c r="WUT66"/>
      <c r="WUU66"/>
      <c r="WUV66"/>
      <c r="WUW66"/>
      <c r="WUX66"/>
      <c r="WUY66"/>
      <c r="WUZ66"/>
      <c r="WVA66"/>
      <c r="WVB66"/>
      <c r="WVC66"/>
      <c r="WVD66"/>
      <c r="WVE66"/>
      <c r="WVF66"/>
      <c r="WVG66"/>
      <c r="WVH66"/>
      <c r="WVI66"/>
      <c r="WVJ66"/>
      <c r="WVK66"/>
      <c r="WVL66"/>
      <c r="WVM66"/>
      <c r="WVN66"/>
      <c r="WVO66"/>
      <c r="WVP66"/>
      <c r="WVQ66"/>
      <c r="WVR66"/>
      <c r="WVS66"/>
      <c r="WVT66"/>
      <c r="WVU66"/>
      <c r="WVV66"/>
    </row>
  </sheetData>
  <customSheetViews>
    <customSheetView guid="{42A1920E-D2D2-4E7B-9A8E-1E3FF8B331D0}" scale="85" showPageBreaks="1" fitToPage="1" printArea="1" hiddenRows="1" hiddenColumns="1" state="hidden" view="pageBreakPreview" topLeftCell="C34">
      <selection activeCell="F33" sqref="F33"/>
      <rowBreaks count="1" manualBreakCount="1">
        <brk id="46" max="27" man="1"/>
      </rowBreaks>
      <pageMargins left="0.19685039370078741" right="0.19685039370078741" top="0.39370078740157483" bottom="0.19685039370078741" header="0.31496062992125984" footer="0.31496062992125984"/>
      <printOptions horizontalCentered="1"/>
      <pageSetup paperSize="9" scale="54" fitToHeight="2" orientation="landscape" r:id="rId1"/>
    </customSheetView>
    <customSheetView guid="{EF326D7E-D76F-4649-85A8-DE252C102192}" scale="85" showPageBreaks="1" fitToPage="1" printArea="1" hiddenRows="1" hiddenColumns="1" state="hidden" view="pageBreakPreview" topLeftCell="C34">
      <selection activeCell="F33" sqref="F33"/>
      <rowBreaks count="1" manualBreakCount="1">
        <brk id="46" max="27" man="1"/>
      </rowBreaks>
      <pageMargins left="0.19685039370078741" right="0.19685039370078741" top="0.39370078740157483" bottom="0.19685039370078741" header="0.31496062992125984" footer="0.31496062992125984"/>
      <printOptions horizontalCentered="1"/>
      <pageSetup paperSize="9" scale="54" fitToHeight="2" orientation="landscape" r:id="rId2"/>
    </customSheetView>
    <customSheetView guid="{696F54C5-6E69-4E5B-8291-5C65C2A15EC1}" scale="85" showPageBreaks="1" fitToPage="1" printArea="1" hiddenRows="1" hiddenColumns="1" state="hidden" view="pageBreakPreview" topLeftCell="C34">
      <selection activeCell="F33" sqref="F33"/>
      <rowBreaks count="1" manualBreakCount="1">
        <brk id="46" max="27" man="1"/>
      </rowBreaks>
      <pageMargins left="0.19685039370078741" right="0.19685039370078741" top="0.39370078740157483" bottom="0.19685039370078741" header="0.31496062992125984" footer="0.31496062992125984"/>
      <printOptions horizontalCentered="1"/>
      <pageSetup paperSize="9" scale="54" fitToHeight="2" orientation="landscape" r:id="rId3"/>
    </customSheetView>
  </customSheetViews>
  <mergeCells count="26">
    <mergeCell ref="D66:E66"/>
    <mergeCell ref="M14:M15"/>
    <mergeCell ref="N14:N15"/>
    <mergeCell ref="O14:O15"/>
    <mergeCell ref="P14:W14"/>
    <mergeCell ref="C58:D58"/>
    <mergeCell ref="P62:Q62"/>
    <mergeCell ref="R62:S62"/>
    <mergeCell ref="T62:U62"/>
    <mergeCell ref="V62:W62"/>
    <mergeCell ref="AB14:AB16"/>
    <mergeCell ref="P15:Q15"/>
    <mergeCell ref="R15:S15"/>
    <mergeCell ref="T15:U15"/>
    <mergeCell ref="V15:W15"/>
    <mergeCell ref="C11:AA11"/>
    <mergeCell ref="A14:A16"/>
    <mergeCell ref="C14:C16"/>
    <mergeCell ref="D14:D16"/>
    <mergeCell ref="E14:E15"/>
    <mergeCell ref="F14:G15"/>
    <mergeCell ref="I14:I16"/>
    <mergeCell ref="J14:J16"/>
    <mergeCell ref="K14:K15"/>
    <mergeCell ref="L14:L15"/>
    <mergeCell ref="X14:AA14"/>
  </mergeCells>
  <printOptions horizontalCentered="1"/>
  <pageMargins left="0.19685039370078741" right="0.19685039370078741" top="0.39370078740157483" bottom="0.19685039370078741" header="0.31496062992125984" footer="0.31496062992125984"/>
  <pageSetup paperSize="9" scale="54" fitToHeight="2" orientation="landscape" r:id="rId4"/>
  <rowBreaks count="1" manualBreakCount="1">
    <brk id="46" max="27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V48"/>
  <sheetViews>
    <sheetView view="pageBreakPreview" zoomScaleNormal="70" zoomScaleSheetLayoutView="100" workbookViewId="0">
      <pane xSplit="8" ySplit="15" topLeftCell="I16" activePane="bottomRight" state="frozen"/>
      <selection pane="topRight" activeCell="I1" sqref="I1"/>
      <selection pane="bottomLeft" activeCell="A16" sqref="A16"/>
      <selection pane="bottomRight" activeCell="BV41" sqref="BV41"/>
    </sheetView>
  </sheetViews>
  <sheetFormatPr defaultRowHeight="12.75" outlineLevelRow="1" outlineLevelCol="1"/>
  <cols>
    <col min="1" max="1" width="4.85546875" style="45" customWidth="1"/>
    <col min="2" max="2" width="33" style="45" customWidth="1"/>
    <col min="3" max="7" width="10.140625" style="45" hidden="1" customWidth="1" outlineLevel="1"/>
    <col min="8" max="8" width="10.140625" style="79" hidden="1" customWidth="1" outlineLevel="1"/>
    <col min="9" max="9" width="9.7109375" style="75" customWidth="1" collapsed="1"/>
    <col min="10" max="13" width="9.7109375" style="75" customWidth="1"/>
    <col min="14" max="18" width="9.7109375" style="47" customWidth="1"/>
    <col min="19" max="23" width="9.7109375" style="75" hidden="1" customWidth="1" outlineLevel="1"/>
    <col min="24" max="28" width="9.7109375" style="183" hidden="1" customWidth="1" outlineLevel="1"/>
    <col min="29" max="38" width="9.7109375" style="47" hidden="1" customWidth="1" outlineLevel="1"/>
    <col min="39" max="39" width="9.7109375" style="47" customWidth="1" collapsed="1"/>
    <col min="40" max="43" width="9.7109375" style="47" customWidth="1"/>
    <col min="44" max="48" width="9.7109375" style="75" customWidth="1"/>
    <col min="49" max="53" width="9.7109375" style="47" hidden="1" customWidth="1" outlineLevel="1"/>
    <col min="54" max="58" width="9.7109375" style="171" hidden="1" customWidth="1" outlineLevel="1"/>
    <col min="59" max="68" width="9.7109375" style="47" hidden="1" customWidth="1" outlineLevel="1"/>
    <col min="69" max="69" width="9.7109375" style="47" hidden="1" customWidth="1" outlineLevel="1" collapsed="1"/>
    <col min="70" max="72" width="9.7109375" style="47" hidden="1" customWidth="1" outlineLevel="1"/>
    <col min="73" max="73" width="9.7109375" style="47" customWidth="1" collapsed="1"/>
    <col min="74" max="76" width="9.7109375" style="47" customWidth="1"/>
    <col min="77" max="77" width="9.7109375" style="99" customWidth="1"/>
    <col min="78" max="82" width="9.7109375" style="47" customWidth="1"/>
    <col min="83" max="83" width="17.140625" style="47" customWidth="1"/>
    <col min="84" max="84" width="9.140625" style="47"/>
    <col min="85" max="85" width="18.28515625" style="47" customWidth="1"/>
    <col min="86" max="88" width="9.140625" style="47"/>
    <col min="89" max="89" width="17.140625" style="47" customWidth="1"/>
    <col min="90" max="90" width="10.5703125" style="47" bestFit="1" customWidth="1"/>
    <col min="91" max="93" width="9.140625" style="47"/>
    <col min="94" max="94" width="7.5703125" style="47" bestFit="1" customWidth="1"/>
    <col min="95" max="99" width="9.140625" style="47"/>
    <col min="100" max="100" width="25.7109375" style="250" customWidth="1"/>
    <col min="101" max="303" width="9.140625" style="47"/>
    <col min="304" max="304" width="5.7109375" style="47" customWidth="1"/>
    <col min="305" max="305" width="48.7109375" style="47" customWidth="1"/>
    <col min="306" max="306" width="10.140625" style="47" bestFit="1" customWidth="1"/>
    <col min="307" max="307" width="9.28515625" style="47" bestFit="1" customWidth="1"/>
    <col min="308" max="308" width="10.140625" style="47" bestFit="1" customWidth="1"/>
    <col min="309" max="338" width="9.28515625" style="47" bestFit="1" customWidth="1"/>
    <col min="339" max="339" width="11.42578125" style="47" customWidth="1"/>
    <col min="340" max="559" width="9.140625" style="47"/>
    <col min="560" max="560" width="5.7109375" style="47" customWidth="1"/>
    <col min="561" max="561" width="48.7109375" style="47" customWidth="1"/>
    <col min="562" max="562" width="10.140625" style="47" bestFit="1" customWidth="1"/>
    <col min="563" max="563" width="9.28515625" style="47" bestFit="1" customWidth="1"/>
    <col min="564" max="564" width="10.140625" style="47" bestFit="1" customWidth="1"/>
    <col min="565" max="594" width="9.28515625" style="47" bestFit="1" customWidth="1"/>
    <col min="595" max="595" width="11.42578125" style="47" customWidth="1"/>
    <col min="596" max="815" width="9.140625" style="47"/>
    <col min="816" max="816" width="5.7109375" style="47" customWidth="1"/>
    <col min="817" max="817" width="48.7109375" style="47" customWidth="1"/>
    <col min="818" max="818" width="10.140625" style="47" bestFit="1" customWidth="1"/>
    <col min="819" max="819" width="9.28515625" style="47" bestFit="1" customWidth="1"/>
    <col min="820" max="820" width="10.140625" style="47" bestFit="1" customWidth="1"/>
    <col min="821" max="850" width="9.28515625" style="47" bestFit="1" customWidth="1"/>
    <col min="851" max="851" width="11.42578125" style="47" customWidth="1"/>
    <col min="852" max="1071" width="9.140625" style="47"/>
    <col min="1072" max="1072" width="5.7109375" style="47" customWidth="1"/>
    <col min="1073" max="1073" width="48.7109375" style="47" customWidth="1"/>
    <col min="1074" max="1074" width="10.140625" style="47" bestFit="1" customWidth="1"/>
    <col min="1075" max="1075" width="9.28515625" style="47" bestFit="1" customWidth="1"/>
    <col min="1076" max="1076" width="10.140625" style="47" bestFit="1" customWidth="1"/>
    <col min="1077" max="1106" width="9.28515625" style="47" bestFit="1" customWidth="1"/>
    <col min="1107" max="1107" width="11.42578125" style="47" customWidth="1"/>
    <col min="1108" max="1327" width="9.140625" style="47"/>
    <col min="1328" max="1328" width="5.7109375" style="47" customWidth="1"/>
    <col min="1329" max="1329" width="48.7109375" style="47" customWidth="1"/>
    <col min="1330" max="1330" width="10.140625" style="47" bestFit="1" customWidth="1"/>
    <col min="1331" max="1331" width="9.28515625" style="47" bestFit="1" customWidth="1"/>
    <col min="1332" max="1332" width="10.140625" style="47" bestFit="1" customWidth="1"/>
    <col min="1333" max="1362" width="9.28515625" style="47" bestFit="1" customWidth="1"/>
    <col min="1363" max="1363" width="11.42578125" style="47" customWidth="1"/>
    <col min="1364" max="1583" width="9.140625" style="47"/>
    <col min="1584" max="1584" width="5.7109375" style="47" customWidth="1"/>
    <col min="1585" max="1585" width="48.7109375" style="47" customWidth="1"/>
    <col min="1586" max="1586" width="10.140625" style="47" bestFit="1" customWidth="1"/>
    <col min="1587" max="1587" width="9.28515625" style="47" bestFit="1" customWidth="1"/>
    <col min="1588" max="1588" width="10.140625" style="47" bestFit="1" customWidth="1"/>
    <col min="1589" max="1618" width="9.28515625" style="47" bestFit="1" customWidth="1"/>
    <col min="1619" max="1619" width="11.42578125" style="47" customWidth="1"/>
    <col min="1620" max="1839" width="9.140625" style="47"/>
    <col min="1840" max="1840" width="5.7109375" style="47" customWidth="1"/>
    <col min="1841" max="1841" width="48.7109375" style="47" customWidth="1"/>
    <col min="1842" max="1842" width="10.140625" style="47" bestFit="1" customWidth="1"/>
    <col min="1843" max="1843" width="9.28515625" style="47" bestFit="1" customWidth="1"/>
    <col min="1844" max="1844" width="10.140625" style="47" bestFit="1" customWidth="1"/>
    <col min="1845" max="1874" width="9.28515625" style="47" bestFit="1" customWidth="1"/>
    <col min="1875" max="1875" width="11.42578125" style="47" customWidth="1"/>
    <col min="1876" max="2095" width="9.140625" style="47"/>
    <col min="2096" max="2096" width="5.7109375" style="47" customWidth="1"/>
    <col min="2097" max="2097" width="48.7109375" style="47" customWidth="1"/>
    <col min="2098" max="2098" width="10.140625" style="47" bestFit="1" customWidth="1"/>
    <col min="2099" max="2099" width="9.28515625" style="47" bestFit="1" customWidth="1"/>
    <col min="2100" max="2100" width="10.140625" style="47" bestFit="1" customWidth="1"/>
    <col min="2101" max="2130" width="9.28515625" style="47" bestFit="1" customWidth="1"/>
    <col min="2131" max="2131" width="11.42578125" style="47" customWidth="1"/>
    <col min="2132" max="2351" width="9.140625" style="47"/>
    <col min="2352" max="2352" width="5.7109375" style="47" customWidth="1"/>
    <col min="2353" max="2353" width="48.7109375" style="47" customWidth="1"/>
    <col min="2354" max="2354" width="10.140625" style="47" bestFit="1" customWidth="1"/>
    <col min="2355" max="2355" width="9.28515625" style="47" bestFit="1" customWidth="1"/>
    <col min="2356" max="2356" width="10.140625" style="47" bestFit="1" customWidth="1"/>
    <col min="2357" max="2386" width="9.28515625" style="47" bestFit="1" customWidth="1"/>
    <col min="2387" max="2387" width="11.42578125" style="47" customWidth="1"/>
    <col min="2388" max="2607" width="9.140625" style="47"/>
    <col min="2608" max="2608" width="5.7109375" style="47" customWidth="1"/>
    <col min="2609" max="2609" width="48.7109375" style="47" customWidth="1"/>
    <col min="2610" max="2610" width="10.140625" style="47" bestFit="1" customWidth="1"/>
    <col min="2611" max="2611" width="9.28515625" style="47" bestFit="1" customWidth="1"/>
    <col min="2612" max="2612" width="10.140625" style="47" bestFit="1" customWidth="1"/>
    <col min="2613" max="2642" width="9.28515625" style="47" bestFit="1" customWidth="1"/>
    <col min="2643" max="2643" width="11.42578125" style="47" customWidth="1"/>
    <col min="2644" max="2863" width="9.140625" style="47"/>
    <col min="2864" max="2864" width="5.7109375" style="47" customWidth="1"/>
    <col min="2865" max="2865" width="48.7109375" style="47" customWidth="1"/>
    <col min="2866" max="2866" width="10.140625" style="47" bestFit="1" customWidth="1"/>
    <col min="2867" max="2867" width="9.28515625" style="47" bestFit="1" customWidth="1"/>
    <col min="2868" max="2868" width="10.140625" style="47" bestFit="1" customWidth="1"/>
    <col min="2869" max="2898" width="9.28515625" style="47" bestFit="1" customWidth="1"/>
    <col min="2899" max="2899" width="11.42578125" style="47" customWidth="1"/>
    <col min="2900" max="3119" width="9.140625" style="47"/>
    <col min="3120" max="3120" width="5.7109375" style="47" customWidth="1"/>
    <col min="3121" max="3121" width="48.7109375" style="47" customWidth="1"/>
    <col min="3122" max="3122" width="10.140625" style="47" bestFit="1" customWidth="1"/>
    <col min="3123" max="3123" width="9.28515625" style="47" bestFit="1" customWidth="1"/>
    <col min="3124" max="3124" width="10.140625" style="47" bestFit="1" customWidth="1"/>
    <col min="3125" max="3154" width="9.28515625" style="47" bestFit="1" customWidth="1"/>
    <col min="3155" max="3155" width="11.42578125" style="47" customWidth="1"/>
    <col min="3156" max="3375" width="9.140625" style="47"/>
    <col min="3376" max="3376" width="5.7109375" style="47" customWidth="1"/>
    <col min="3377" max="3377" width="48.7109375" style="47" customWidth="1"/>
    <col min="3378" max="3378" width="10.140625" style="47" bestFit="1" customWidth="1"/>
    <col min="3379" max="3379" width="9.28515625" style="47" bestFit="1" customWidth="1"/>
    <col min="3380" max="3380" width="10.140625" style="47" bestFit="1" customWidth="1"/>
    <col min="3381" max="3410" width="9.28515625" style="47" bestFit="1" customWidth="1"/>
    <col min="3411" max="3411" width="11.42578125" style="47" customWidth="1"/>
    <col min="3412" max="3631" width="9.140625" style="47"/>
    <col min="3632" max="3632" width="5.7109375" style="47" customWidth="1"/>
    <col min="3633" max="3633" width="48.7109375" style="47" customWidth="1"/>
    <col min="3634" max="3634" width="10.140625" style="47" bestFit="1" customWidth="1"/>
    <col min="3635" max="3635" width="9.28515625" style="47" bestFit="1" customWidth="1"/>
    <col min="3636" max="3636" width="10.140625" style="47" bestFit="1" customWidth="1"/>
    <col min="3637" max="3666" width="9.28515625" style="47" bestFit="1" customWidth="1"/>
    <col min="3667" max="3667" width="11.42578125" style="47" customWidth="1"/>
    <col min="3668" max="3887" width="9.140625" style="47"/>
    <col min="3888" max="3888" width="5.7109375" style="47" customWidth="1"/>
    <col min="3889" max="3889" width="48.7109375" style="47" customWidth="1"/>
    <col min="3890" max="3890" width="10.140625" style="47" bestFit="1" customWidth="1"/>
    <col min="3891" max="3891" width="9.28515625" style="47" bestFit="1" customWidth="1"/>
    <col min="3892" max="3892" width="10.140625" style="47" bestFit="1" customWidth="1"/>
    <col min="3893" max="3922" width="9.28515625" style="47" bestFit="1" customWidth="1"/>
    <col min="3923" max="3923" width="11.42578125" style="47" customWidth="1"/>
    <col min="3924" max="4143" width="9.140625" style="47"/>
    <col min="4144" max="4144" width="5.7109375" style="47" customWidth="1"/>
    <col min="4145" max="4145" width="48.7109375" style="47" customWidth="1"/>
    <col min="4146" max="4146" width="10.140625" style="47" bestFit="1" customWidth="1"/>
    <col min="4147" max="4147" width="9.28515625" style="47" bestFit="1" customWidth="1"/>
    <col min="4148" max="4148" width="10.140625" style="47" bestFit="1" customWidth="1"/>
    <col min="4149" max="4178" width="9.28515625" style="47" bestFit="1" customWidth="1"/>
    <col min="4179" max="4179" width="11.42578125" style="47" customWidth="1"/>
    <col min="4180" max="4399" width="9.140625" style="47"/>
    <col min="4400" max="4400" width="5.7109375" style="47" customWidth="1"/>
    <col min="4401" max="4401" width="48.7109375" style="47" customWidth="1"/>
    <col min="4402" max="4402" width="10.140625" style="47" bestFit="1" customWidth="1"/>
    <col min="4403" max="4403" width="9.28515625" style="47" bestFit="1" customWidth="1"/>
    <col min="4404" max="4404" width="10.140625" style="47" bestFit="1" customWidth="1"/>
    <col min="4405" max="4434" width="9.28515625" style="47" bestFit="1" customWidth="1"/>
    <col min="4435" max="4435" width="11.42578125" style="47" customWidth="1"/>
    <col min="4436" max="4655" width="9.140625" style="47"/>
    <col min="4656" max="4656" width="5.7109375" style="47" customWidth="1"/>
    <col min="4657" max="4657" width="48.7109375" style="47" customWidth="1"/>
    <col min="4658" max="4658" width="10.140625" style="47" bestFit="1" customWidth="1"/>
    <col min="4659" max="4659" width="9.28515625" style="47" bestFit="1" customWidth="1"/>
    <col min="4660" max="4660" width="10.140625" style="47" bestFit="1" customWidth="1"/>
    <col min="4661" max="4690" width="9.28515625" style="47" bestFit="1" customWidth="1"/>
    <col min="4691" max="4691" width="11.42578125" style="47" customWidth="1"/>
    <col min="4692" max="4911" width="9.140625" style="47"/>
    <col min="4912" max="4912" width="5.7109375" style="47" customWidth="1"/>
    <col min="4913" max="4913" width="48.7109375" style="47" customWidth="1"/>
    <col min="4914" max="4914" width="10.140625" style="47" bestFit="1" customWidth="1"/>
    <col min="4915" max="4915" width="9.28515625" style="47" bestFit="1" customWidth="1"/>
    <col min="4916" max="4916" width="10.140625" style="47" bestFit="1" customWidth="1"/>
    <col min="4917" max="4946" width="9.28515625" style="47" bestFit="1" customWidth="1"/>
    <col min="4947" max="4947" width="11.42578125" style="47" customWidth="1"/>
    <col min="4948" max="5167" width="9.140625" style="47"/>
    <col min="5168" max="5168" width="5.7109375" style="47" customWidth="1"/>
    <col min="5169" max="5169" width="48.7109375" style="47" customWidth="1"/>
    <col min="5170" max="5170" width="10.140625" style="47" bestFit="1" customWidth="1"/>
    <col min="5171" max="5171" width="9.28515625" style="47" bestFit="1" customWidth="1"/>
    <col min="5172" max="5172" width="10.140625" style="47" bestFit="1" customWidth="1"/>
    <col min="5173" max="5202" width="9.28515625" style="47" bestFit="1" customWidth="1"/>
    <col min="5203" max="5203" width="11.42578125" style="47" customWidth="1"/>
    <col min="5204" max="5423" width="9.140625" style="47"/>
    <col min="5424" max="5424" width="5.7109375" style="47" customWidth="1"/>
    <col min="5425" max="5425" width="48.7109375" style="47" customWidth="1"/>
    <col min="5426" max="5426" width="10.140625" style="47" bestFit="1" customWidth="1"/>
    <col min="5427" max="5427" width="9.28515625" style="47" bestFit="1" customWidth="1"/>
    <col min="5428" max="5428" width="10.140625" style="47" bestFit="1" customWidth="1"/>
    <col min="5429" max="5458" width="9.28515625" style="47" bestFit="1" customWidth="1"/>
    <col min="5459" max="5459" width="11.42578125" style="47" customWidth="1"/>
    <col min="5460" max="5679" width="9.140625" style="47"/>
    <col min="5680" max="5680" width="5.7109375" style="47" customWidth="1"/>
    <col min="5681" max="5681" width="48.7109375" style="47" customWidth="1"/>
    <col min="5682" max="5682" width="10.140625" style="47" bestFit="1" customWidth="1"/>
    <col min="5683" max="5683" width="9.28515625" style="47" bestFit="1" customWidth="1"/>
    <col min="5684" max="5684" width="10.140625" style="47" bestFit="1" customWidth="1"/>
    <col min="5685" max="5714" width="9.28515625" style="47" bestFit="1" customWidth="1"/>
    <col min="5715" max="5715" width="11.42578125" style="47" customWidth="1"/>
    <col min="5716" max="5935" width="9.140625" style="47"/>
    <col min="5936" max="5936" width="5.7109375" style="47" customWidth="1"/>
    <col min="5937" max="5937" width="48.7109375" style="47" customWidth="1"/>
    <col min="5938" max="5938" width="10.140625" style="47" bestFit="1" customWidth="1"/>
    <col min="5939" max="5939" width="9.28515625" style="47" bestFit="1" customWidth="1"/>
    <col min="5940" max="5940" width="10.140625" style="47" bestFit="1" customWidth="1"/>
    <col min="5941" max="5970" width="9.28515625" style="47" bestFit="1" customWidth="1"/>
    <col min="5971" max="5971" width="11.42578125" style="47" customWidth="1"/>
    <col min="5972" max="6191" width="9.140625" style="47"/>
    <col min="6192" max="6192" width="5.7109375" style="47" customWidth="1"/>
    <col min="6193" max="6193" width="48.7109375" style="47" customWidth="1"/>
    <col min="6194" max="6194" width="10.140625" style="47" bestFit="1" customWidth="1"/>
    <col min="6195" max="6195" width="9.28515625" style="47" bestFit="1" customWidth="1"/>
    <col min="6196" max="6196" width="10.140625" style="47" bestFit="1" customWidth="1"/>
    <col min="6197" max="6226" width="9.28515625" style="47" bestFit="1" customWidth="1"/>
    <col min="6227" max="6227" width="11.42578125" style="47" customWidth="1"/>
    <col min="6228" max="6447" width="9.140625" style="47"/>
    <col min="6448" max="6448" width="5.7109375" style="47" customWidth="1"/>
    <col min="6449" max="6449" width="48.7109375" style="47" customWidth="1"/>
    <col min="6450" max="6450" width="10.140625" style="47" bestFit="1" customWidth="1"/>
    <col min="6451" max="6451" width="9.28515625" style="47" bestFit="1" customWidth="1"/>
    <col min="6452" max="6452" width="10.140625" style="47" bestFit="1" customWidth="1"/>
    <col min="6453" max="6482" width="9.28515625" style="47" bestFit="1" customWidth="1"/>
    <col min="6483" max="6483" width="11.42578125" style="47" customWidth="1"/>
    <col min="6484" max="6703" width="9.140625" style="47"/>
    <col min="6704" max="6704" width="5.7109375" style="47" customWidth="1"/>
    <col min="6705" max="6705" width="48.7109375" style="47" customWidth="1"/>
    <col min="6706" max="6706" width="10.140625" style="47" bestFit="1" customWidth="1"/>
    <col min="6707" max="6707" width="9.28515625" style="47" bestFit="1" customWidth="1"/>
    <col min="6708" max="6708" width="10.140625" style="47" bestFit="1" customWidth="1"/>
    <col min="6709" max="6738" width="9.28515625" style="47" bestFit="1" customWidth="1"/>
    <col min="6739" max="6739" width="11.42578125" style="47" customWidth="1"/>
    <col min="6740" max="6959" width="9.140625" style="47"/>
    <col min="6960" max="6960" width="5.7109375" style="47" customWidth="1"/>
    <col min="6961" max="6961" width="48.7109375" style="47" customWidth="1"/>
    <col min="6962" max="6962" width="10.140625" style="47" bestFit="1" customWidth="1"/>
    <col min="6963" max="6963" width="9.28515625" style="47" bestFit="1" customWidth="1"/>
    <col min="6964" max="6964" width="10.140625" style="47" bestFit="1" customWidth="1"/>
    <col min="6965" max="6994" width="9.28515625" style="47" bestFit="1" customWidth="1"/>
    <col min="6995" max="6995" width="11.42578125" style="47" customWidth="1"/>
    <col min="6996" max="7215" width="9.140625" style="47"/>
    <col min="7216" max="7216" width="5.7109375" style="47" customWidth="1"/>
    <col min="7217" max="7217" width="48.7109375" style="47" customWidth="1"/>
    <col min="7218" max="7218" width="10.140625" style="47" bestFit="1" customWidth="1"/>
    <col min="7219" max="7219" width="9.28515625" style="47" bestFit="1" customWidth="1"/>
    <col min="7220" max="7220" width="10.140625" style="47" bestFit="1" customWidth="1"/>
    <col min="7221" max="7250" width="9.28515625" style="47" bestFit="1" customWidth="1"/>
    <col min="7251" max="7251" width="11.42578125" style="47" customWidth="1"/>
    <col min="7252" max="7471" width="9.140625" style="47"/>
    <col min="7472" max="7472" width="5.7109375" style="47" customWidth="1"/>
    <col min="7473" max="7473" width="48.7109375" style="47" customWidth="1"/>
    <col min="7474" max="7474" width="10.140625" style="47" bestFit="1" customWidth="1"/>
    <col min="7475" max="7475" width="9.28515625" style="47" bestFit="1" customWidth="1"/>
    <col min="7476" max="7476" width="10.140625" style="47" bestFit="1" customWidth="1"/>
    <col min="7477" max="7506" width="9.28515625" style="47" bestFit="1" customWidth="1"/>
    <col min="7507" max="7507" width="11.42578125" style="47" customWidth="1"/>
    <col min="7508" max="7727" width="9.140625" style="47"/>
    <col min="7728" max="7728" width="5.7109375" style="47" customWidth="1"/>
    <col min="7729" max="7729" width="48.7109375" style="47" customWidth="1"/>
    <col min="7730" max="7730" width="10.140625" style="47" bestFit="1" customWidth="1"/>
    <col min="7731" max="7731" width="9.28515625" style="47" bestFit="1" customWidth="1"/>
    <col min="7732" max="7732" width="10.140625" style="47" bestFit="1" customWidth="1"/>
    <col min="7733" max="7762" width="9.28515625" style="47" bestFit="1" customWidth="1"/>
    <col min="7763" max="7763" width="11.42578125" style="47" customWidth="1"/>
    <col min="7764" max="7983" width="9.140625" style="47"/>
    <col min="7984" max="7984" width="5.7109375" style="47" customWidth="1"/>
    <col min="7985" max="7985" width="48.7109375" style="47" customWidth="1"/>
    <col min="7986" max="7986" width="10.140625" style="47" bestFit="1" customWidth="1"/>
    <col min="7987" max="7987" width="9.28515625" style="47" bestFit="1" customWidth="1"/>
    <col min="7988" max="7988" width="10.140625" style="47" bestFit="1" customWidth="1"/>
    <col min="7989" max="8018" width="9.28515625" style="47" bestFit="1" customWidth="1"/>
    <col min="8019" max="8019" width="11.42578125" style="47" customWidth="1"/>
    <col min="8020" max="8239" width="9.140625" style="47"/>
    <col min="8240" max="8240" width="5.7109375" style="47" customWidth="1"/>
    <col min="8241" max="8241" width="48.7109375" style="47" customWidth="1"/>
    <col min="8242" max="8242" width="10.140625" style="47" bestFit="1" customWidth="1"/>
    <col min="8243" max="8243" width="9.28515625" style="47" bestFit="1" customWidth="1"/>
    <col min="8244" max="8244" width="10.140625" style="47" bestFit="1" customWidth="1"/>
    <col min="8245" max="8274" width="9.28515625" style="47" bestFit="1" customWidth="1"/>
    <col min="8275" max="8275" width="11.42578125" style="47" customWidth="1"/>
    <col min="8276" max="8495" width="9.140625" style="47"/>
    <col min="8496" max="8496" width="5.7109375" style="47" customWidth="1"/>
    <col min="8497" max="8497" width="48.7109375" style="47" customWidth="1"/>
    <col min="8498" max="8498" width="10.140625" style="47" bestFit="1" customWidth="1"/>
    <col min="8499" max="8499" width="9.28515625" style="47" bestFit="1" customWidth="1"/>
    <col min="8500" max="8500" width="10.140625" style="47" bestFit="1" customWidth="1"/>
    <col min="8501" max="8530" width="9.28515625" style="47" bestFit="1" customWidth="1"/>
    <col min="8531" max="8531" width="11.42578125" style="47" customWidth="1"/>
    <col min="8532" max="8751" width="9.140625" style="47"/>
    <col min="8752" max="8752" width="5.7109375" style="47" customWidth="1"/>
    <col min="8753" max="8753" width="48.7109375" style="47" customWidth="1"/>
    <col min="8754" max="8754" width="10.140625" style="47" bestFit="1" customWidth="1"/>
    <col min="8755" max="8755" width="9.28515625" style="47" bestFit="1" customWidth="1"/>
    <col min="8756" max="8756" width="10.140625" style="47" bestFit="1" customWidth="1"/>
    <col min="8757" max="8786" width="9.28515625" style="47" bestFit="1" customWidth="1"/>
    <col min="8787" max="8787" width="11.42578125" style="47" customWidth="1"/>
    <col min="8788" max="9007" width="9.140625" style="47"/>
    <col min="9008" max="9008" width="5.7109375" style="47" customWidth="1"/>
    <col min="9009" max="9009" width="48.7109375" style="47" customWidth="1"/>
    <col min="9010" max="9010" width="10.140625" style="47" bestFit="1" customWidth="1"/>
    <col min="9011" max="9011" width="9.28515625" style="47" bestFit="1" customWidth="1"/>
    <col min="9012" max="9012" width="10.140625" style="47" bestFit="1" customWidth="1"/>
    <col min="9013" max="9042" width="9.28515625" style="47" bestFit="1" customWidth="1"/>
    <col min="9043" max="9043" width="11.42578125" style="47" customWidth="1"/>
    <col min="9044" max="9263" width="9.140625" style="47"/>
    <col min="9264" max="9264" width="5.7109375" style="47" customWidth="1"/>
    <col min="9265" max="9265" width="48.7109375" style="47" customWidth="1"/>
    <col min="9266" max="9266" width="10.140625" style="47" bestFit="1" customWidth="1"/>
    <col min="9267" max="9267" width="9.28515625" style="47" bestFit="1" customWidth="1"/>
    <col min="9268" max="9268" width="10.140625" style="47" bestFit="1" customWidth="1"/>
    <col min="9269" max="9298" width="9.28515625" style="47" bestFit="1" customWidth="1"/>
    <col min="9299" max="9299" width="11.42578125" style="47" customWidth="1"/>
    <col min="9300" max="9519" width="9.140625" style="47"/>
    <col min="9520" max="9520" width="5.7109375" style="47" customWidth="1"/>
    <col min="9521" max="9521" width="48.7109375" style="47" customWidth="1"/>
    <col min="9522" max="9522" width="10.140625" style="47" bestFit="1" customWidth="1"/>
    <col min="9523" max="9523" width="9.28515625" style="47" bestFit="1" customWidth="1"/>
    <col min="9524" max="9524" width="10.140625" style="47" bestFit="1" customWidth="1"/>
    <col min="9525" max="9554" width="9.28515625" style="47" bestFit="1" customWidth="1"/>
    <col min="9555" max="9555" width="11.42578125" style="47" customWidth="1"/>
    <col min="9556" max="9775" width="9.140625" style="47"/>
    <col min="9776" max="9776" width="5.7109375" style="47" customWidth="1"/>
    <col min="9777" max="9777" width="48.7109375" style="47" customWidth="1"/>
    <col min="9778" max="9778" width="10.140625" style="47" bestFit="1" customWidth="1"/>
    <col min="9779" max="9779" width="9.28515625" style="47" bestFit="1" customWidth="1"/>
    <col min="9780" max="9780" width="10.140625" style="47" bestFit="1" customWidth="1"/>
    <col min="9781" max="9810" width="9.28515625" style="47" bestFit="1" customWidth="1"/>
    <col min="9811" max="9811" width="11.42578125" style="47" customWidth="1"/>
    <col min="9812" max="10031" width="9.140625" style="47"/>
    <col min="10032" max="10032" width="5.7109375" style="47" customWidth="1"/>
    <col min="10033" max="10033" width="48.7109375" style="47" customWidth="1"/>
    <col min="10034" max="10034" width="10.140625" style="47" bestFit="1" customWidth="1"/>
    <col min="10035" max="10035" width="9.28515625" style="47" bestFit="1" customWidth="1"/>
    <col min="10036" max="10036" width="10.140625" style="47" bestFit="1" customWidth="1"/>
    <col min="10037" max="10066" width="9.28515625" style="47" bestFit="1" customWidth="1"/>
    <col min="10067" max="10067" width="11.42578125" style="47" customWidth="1"/>
    <col min="10068" max="10287" width="9.140625" style="47"/>
    <col min="10288" max="10288" width="5.7109375" style="47" customWidth="1"/>
    <col min="10289" max="10289" width="48.7109375" style="47" customWidth="1"/>
    <col min="10290" max="10290" width="10.140625" style="47" bestFit="1" customWidth="1"/>
    <col min="10291" max="10291" width="9.28515625" style="47" bestFit="1" customWidth="1"/>
    <col min="10292" max="10292" width="10.140625" style="47" bestFit="1" customWidth="1"/>
    <col min="10293" max="10322" width="9.28515625" style="47" bestFit="1" customWidth="1"/>
    <col min="10323" max="10323" width="11.42578125" style="47" customWidth="1"/>
    <col min="10324" max="10543" width="9.140625" style="47"/>
    <col min="10544" max="10544" width="5.7109375" style="47" customWidth="1"/>
    <col min="10545" max="10545" width="48.7109375" style="47" customWidth="1"/>
    <col min="10546" max="10546" width="10.140625" style="47" bestFit="1" customWidth="1"/>
    <col min="10547" max="10547" width="9.28515625" style="47" bestFit="1" customWidth="1"/>
    <col min="10548" max="10548" width="10.140625" style="47" bestFit="1" customWidth="1"/>
    <col min="10549" max="10578" width="9.28515625" style="47" bestFit="1" customWidth="1"/>
    <col min="10579" max="10579" width="11.42578125" style="47" customWidth="1"/>
    <col min="10580" max="10799" width="9.140625" style="47"/>
    <col min="10800" max="10800" width="5.7109375" style="47" customWidth="1"/>
    <col min="10801" max="10801" width="48.7109375" style="47" customWidth="1"/>
    <col min="10802" max="10802" width="10.140625" style="47" bestFit="1" customWidth="1"/>
    <col min="10803" max="10803" width="9.28515625" style="47" bestFit="1" customWidth="1"/>
    <col min="10804" max="10804" width="10.140625" style="47" bestFit="1" customWidth="1"/>
    <col min="10805" max="10834" width="9.28515625" style="47" bestFit="1" customWidth="1"/>
    <col min="10835" max="10835" width="11.42578125" style="47" customWidth="1"/>
    <col min="10836" max="11055" width="9.140625" style="47"/>
    <col min="11056" max="11056" width="5.7109375" style="47" customWidth="1"/>
    <col min="11057" max="11057" width="48.7109375" style="47" customWidth="1"/>
    <col min="11058" max="11058" width="10.140625" style="47" bestFit="1" customWidth="1"/>
    <col min="11059" max="11059" width="9.28515625" style="47" bestFit="1" customWidth="1"/>
    <col min="11060" max="11060" width="10.140625" style="47" bestFit="1" customWidth="1"/>
    <col min="11061" max="11090" width="9.28515625" style="47" bestFit="1" customWidth="1"/>
    <col min="11091" max="11091" width="11.42578125" style="47" customWidth="1"/>
    <col min="11092" max="11311" width="9.140625" style="47"/>
    <col min="11312" max="11312" width="5.7109375" style="47" customWidth="1"/>
    <col min="11313" max="11313" width="48.7109375" style="47" customWidth="1"/>
    <col min="11314" max="11314" width="10.140625" style="47" bestFit="1" customWidth="1"/>
    <col min="11315" max="11315" width="9.28515625" style="47" bestFit="1" customWidth="1"/>
    <col min="11316" max="11316" width="10.140625" style="47" bestFit="1" customWidth="1"/>
    <col min="11317" max="11346" width="9.28515625" style="47" bestFit="1" customWidth="1"/>
    <col min="11347" max="11347" width="11.42578125" style="47" customWidth="1"/>
    <col min="11348" max="11567" width="9.140625" style="47"/>
    <col min="11568" max="11568" width="5.7109375" style="47" customWidth="1"/>
    <col min="11569" max="11569" width="48.7109375" style="47" customWidth="1"/>
    <col min="11570" max="11570" width="10.140625" style="47" bestFit="1" customWidth="1"/>
    <col min="11571" max="11571" width="9.28515625" style="47" bestFit="1" customWidth="1"/>
    <col min="11572" max="11572" width="10.140625" style="47" bestFit="1" customWidth="1"/>
    <col min="11573" max="11602" width="9.28515625" style="47" bestFit="1" customWidth="1"/>
    <col min="11603" max="11603" width="11.42578125" style="47" customWidth="1"/>
    <col min="11604" max="11823" width="9.140625" style="47"/>
    <col min="11824" max="11824" width="5.7109375" style="47" customWidth="1"/>
    <col min="11825" max="11825" width="48.7109375" style="47" customWidth="1"/>
    <col min="11826" max="11826" width="10.140625" style="47" bestFit="1" customWidth="1"/>
    <col min="11827" max="11827" width="9.28515625" style="47" bestFit="1" customWidth="1"/>
    <col min="11828" max="11828" width="10.140625" style="47" bestFit="1" customWidth="1"/>
    <col min="11829" max="11858" width="9.28515625" style="47" bestFit="1" customWidth="1"/>
    <col min="11859" max="11859" width="11.42578125" style="47" customWidth="1"/>
    <col min="11860" max="12079" width="9.140625" style="47"/>
    <col min="12080" max="12080" width="5.7109375" style="47" customWidth="1"/>
    <col min="12081" max="12081" width="48.7109375" style="47" customWidth="1"/>
    <col min="12082" max="12082" width="10.140625" style="47" bestFit="1" customWidth="1"/>
    <col min="12083" max="12083" width="9.28515625" style="47" bestFit="1" customWidth="1"/>
    <col min="12084" max="12084" width="10.140625" style="47" bestFit="1" customWidth="1"/>
    <col min="12085" max="12114" width="9.28515625" style="47" bestFit="1" customWidth="1"/>
    <col min="12115" max="12115" width="11.42578125" style="47" customWidth="1"/>
    <col min="12116" max="12335" width="9.140625" style="47"/>
    <col min="12336" max="12336" width="5.7109375" style="47" customWidth="1"/>
    <col min="12337" max="12337" width="48.7109375" style="47" customWidth="1"/>
    <col min="12338" max="12338" width="10.140625" style="47" bestFit="1" customWidth="1"/>
    <col min="12339" max="12339" width="9.28515625" style="47" bestFit="1" customWidth="1"/>
    <col min="12340" max="12340" width="10.140625" style="47" bestFit="1" customWidth="1"/>
    <col min="12341" max="12370" width="9.28515625" style="47" bestFit="1" customWidth="1"/>
    <col min="12371" max="12371" width="11.42578125" style="47" customWidth="1"/>
    <col min="12372" max="12591" width="9.140625" style="47"/>
    <col min="12592" max="12592" width="5.7109375" style="47" customWidth="1"/>
    <col min="12593" max="12593" width="48.7109375" style="47" customWidth="1"/>
    <col min="12594" max="12594" width="10.140625" style="47" bestFit="1" customWidth="1"/>
    <col min="12595" max="12595" width="9.28515625" style="47" bestFit="1" customWidth="1"/>
    <col min="12596" max="12596" width="10.140625" style="47" bestFit="1" customWidth="1"/>
    <col min="12597" max="12626" width="9.28515625" style="47" bestFit="1" customWidth="1"/>
    <col min="12627" max="12627" width="11.42578125" style="47" customWidth="1"/>
    <col min="12628" max="12847" width="9.140625" style="47"/>
    <col min="12848" max="12848" width="5.7109375" style="47" customWidth="1"/>
    <col min="12849" max="12849" width="48.7109375" style="47" customWidth="1"/>
    <col min="12850" max="12850" width="10.140625" style="47" bestFit="1" customWidth="1"/>
    <col min="12851" max="12851" width="9.28515625" style="47" bestFit="1" customWidth="1"/>
    <col min="12852" max="12852" width="10.140625" style="47" bestFit="1" customWidth="1"/>
    <col min="12853" max="12882" width="9.28515625" style="47" bestFit="1" customWidth="1"/>
    <col min="12883" max="12883" width="11.42578125" style="47" customWidth="1"/>
    <col min="12884" max="13103" width="9.140625" style="47"/>
    <col min="13104" max="13104" width="5.7109375" style="47" customWidth="1"/>
    <col min="13105" max="13105" width="48.7109375" style="47" customWidth="1"/>
    <col min="13106" max="13106" width="10.140625" style="47" bestFit="1" customWidth="1"/>
    <col min="13107" max="13107" width="9.28515625" style="47" bestFit="1" customWidth="1"/>
    <col min="13108" max="13108" width="10.140625" style="47" bestFit="1" customWidth="1"/>
    <col min="13109" max="13138" width="9.28515625" style="47" bestFit="1" customWidth="1"/>
    <col min="13139" max="13139" width="11.42578125" style="47" customWidth="1"/>
    <col min="13140" max="13359" width="9.140625" style="47"/>
    <col min="13360" max="13360" width="5.7109375" style="47" customWidth="1"/>
    <col min="13361" max="13361" width="48.7109375" style="47" customWidth="1"/>
    <col min="13362" max="13362" width="10.140625" style="47" bestFit="1" customWidth="1"/>
    <col min="13363" max="13363" width="9.28515625" style="47" bestFit="1" customWidth="1"/>
    <col min="13364" max="13364" width="10.140625" style="47" bestFit="1" customWidth="1"/>
    <col min="13365" max="13394" width="9.28515625" style="47" bestFit="1" customWidth="1"/>
    <col min="13395" max="13395" width="11.42578125" style="47" customWidth="1"/>
    <col min="13396" max="13615" width="9.140625" style="47"/>
    <col min="13616" max="13616" width="5.7109375" style="47" customWidth="1"/>
    <col min="13617" max="13617" width="48.7109375" style="47" customWidth="1"/>
    <col min="13618" max="13618" width="10.140625" style="47" bestFit="1" customWidth="1"/>
    <col min="13619" max="13619" width="9.28515625" style="47" bestFit="1" customWidth="1"/>
    <col min="13620" max="13620" width="10.140625" style="47" bestFit="1" customWidth="1"/>
    <col min="13621" max="13650" width="9.28515625" style="47" bestFit="1" customWidth="1"/>
    <col min="13651" max="13651" width="11.42578125" style="47" customWidth="1"/>
    <col min="13652" max="13871" width="9.140625" style="47"/>
    <col min="13872" max="13872" width="5.7109375" style="47" customWidth="1"/>
    <col min="13873" max="13873" width="48.7109375" style="47" customWidth="1"/>
    <col min="13874" max="13874" width="10.140625" style="47" bestFit="1" customWidth="1"/>
    <col min="13875" max="13875" width="9.28515625" style="47" bestFit="1" customWidth="1"/>
    <col min="13876" max="13876" width="10.140625" style="47" bestFit="1" customWidth="1"/>
    <col min="13877" max="13906" width="9.28515625" style="47" bestFit="1" customWidth="1"/>
    <col min="13907" max="13907" width="11.42578125" style="47" customWidth="1"/>
    <col min="13908" max="14127" width="9.140625" style="47"/>
    <col min="14128" max="14128" width="5.7109375" style="47" customWidth="1"/>
    <col min="14129" max="14129" width="48.7109375" style="47" customWidth="1"/>
    <col min="14130" max="14130" width="10.140625" style="47" bestFit="1" customWidth="1"/>
    <col min="14131" max="14131" width="9.28515625" style="47" bestFit="1" customWidth="1"/>
    <col min="14132" max="14132" width="10.140625" style="47" bestFit="1" customWidth="1"/>
    <col min="14133" max="14162" width="9.28515625" style="47" bestFit="1" customWidth="1"/>
    <col min="14163" max="14163" width="11.42578125" style="47" customWidth="1"/>
    <col min="14164" max="14383" width="9.140625" style="47"/>
    <col min="14384" max="14384" width="5.7109375" style="47" customWidth="1"/>
    <col min="14385" max="14385" width="48.7109375" style="47" customWidth="1"/>
    <col min="14386" max="14386" width="10.140625" style="47" bestFit="1" customWidth="1"/>
    <col min="14387" max="14387" width="9.28515625" style="47" bestFit="1" customWidth="1"/>
    <col min="14388" max="14388" width="10.140625" style="47" bestFit="1" customWidth="1"/>
    <col min="14389" max="14418" width="9.28515625" style="47" bestFit="1" customWidth="1"/>
    <col min="14419" max="14419" width="11.42578125" style="47" customWidth="1"/>
    <col min="14420" max="14639" width="9.140625" style="47"/>
    <col min="14640" max="14640" width="5.7109375" style="47" customWidth="1"/>
    <col min="14641" max="14641" width="48.7109375" style="47" customWidth="1"/>
    <col min="14642" max="14642" width="10.140625" style="47" bestFit="1" customWidth="1"/>
    <col min="14643" max="14643" width="9.28515625" style="47" bestFit="1" customWidth="1"/>
    <col min="14644" max="14644" width="10.140625" style="47" bestFit="1" customWidth="1"/>
    <col min="14645" max="14674" width="9.28515625" style="47" bestFit="1" customWidth="1"/>
    <col min="14675" max="14675" width="11.42578125" style="47" customWidth="1"/>
    <col min="14676" max="14895" width="9.140625" style="47"/>
    <col min="14896" max="14896" width="5.7109375" style="47" customWidth="1"/>
    <col min="14897" max="14897" width="48.7109375" style="47" customWidth="1"/>
    <col min="14898" max="14898" width="10.140625" style="47" bestFit="1" customWidth="1"/>
    <col min="14899" max="14899" width="9.28515625" style="47" bestFit="1" customWidth="1"/>
    <col min="14900" max="14900" width="10.140625" style="47" bestFit="1" customWidth="1"/>
    <col min="14901" max="14930" width="9.28515625" style="47" bestFit="1" customWidth="1"/>
    <col min="14931" max="14931" width="11.42578125" style="47" customWidth="1"/>
    <col min="14932" max="15151" width="9.140625" style="47"/>
    <col min="15152" max="15152" width="5.7109375" style="47" customWidth="1"/>
    <col min="15153" max="15153" width="48.7109375" style="47" customWidth="1"/>
    <col min="15154" max="15154" width="10.140625" style="47" bestFit="1" customWidth="1"/>
    <col min="15155" max="15155" width="9.28515625" style="47" bestFit="1" customWidth="1"/>
    <col min="15156" max="15156" width="10.140625" style="47" bestFit="1" customWidth="1"/>
    <col min="15157" max="15186" width="9.28515625" style="47" bestFit="1" customWidth="1"/>
    <col min="15187" max="15187" width="11.42578125" style="47" customWidth="1"/>
    <col min="15188" max="15407" width="9.140625" style="47"/>
    <col min="15408" max="15408" width="5.7109375" style="47" customWidth="1"/>
    <col min="15409" max="15409" width="48.7109375" style="47" customWidth="1"/>
    <col min="15410" max="15410" width="10.140625" style="47" bestFit="1" customWidth="1"/>
    <col min="15411" max="15411" width="9.28515625" style="47" bestFit="1" customWidth="1"/>
    <col min="15412" max="15412" width="10.140625" style="47" bestFit="1" customWidth="1"/>
    <col min="15413" max="15442" width="9.28515625" style="47" bestFit="1" customWidth="1"/>
    <col min="15443" max="15443" width="11.42578125" style="47" customWidth="1"/>
    <col min="15444" max="15663" width="9.140625" style="47"/>
    <col min="15664" max="15664" width="5.7109375" style="47" customWidth="1"/>
    <col min="15665" max="15665" width="48.7109375" style="47" customWidth="1"/>
    <col min="15666" max="15666" width="10.140625" style="47" bestFit="1" customWidth="1"/>
    <col min="15667" max="15667" width="9.28515625" style="47" bestFit="1" customWidth="1"/>
    <col min="15668" max="15668" width="10.140625" style="47" bestFit="1" customWidth="1"/>
    <col min="15669" max="15698" width="9.28515625" style="47" bestFit="1" customWidth="1"/>
    <col min="15699" max="15699" width="11.42578125" style="47" customWidth="1"/>
    <col min="15700" max="15919" width="9.140625" style="47"/>
    <col min="15920" max="15920" width="5.7109375" style="47" customWidth="1"/>
    <col min="15921" max="15921" width="48.7109375" style="47" customWidth="1"/>
    <col min="15922" max="15922" width="10.140625" style="47" bestFit="1" customWidth="1"/>
    <col min="15923" max="15923" width="9.28515625" style="47" bestFit="1" customWidth="1"/>
    <col min="15924" max="15924" width="10.140625" style="47" bestFit="1" customWidth="1"/>
    <col min="15925" max="15954" width="9.28515625" style="47" bestFit="1" customWidth="1"/>
    <col min="15955" max="15955" width="11.42578125" style="47" customWidth="1"/>
    <col min="15956" max="16175" width="9.140625" style="47"/>
    <col min="16176" max="16176" width="5.7109375" style="47" customWidth="1"/>
    <col min="16177" max="16177" width="48.7109375" style="47" customWidth="1"/>
    <col min="16178" max="16178" width="10.140625" style="47" bestFit="1" customWidth="1"/>
    <col min="16179" max="16179" width="9.28515625" style="47" bestFit="1" customWidth="1"/>
    <col min="16180" max="16180" width="10.140625" style="47" bestFit="1" customWidth="1"/>
    <col min="16181" max="16210" width="9.28515625" style="47" bestFit="1" customWidth="1"/>
    <col min="16211" max="16211" width="11.42578125" style="47" customWidth="1"/>
    <col min="16212" max="16384" width="9.140625" style="47"/>
  </cols>
  <sheetData>
    <row r="1" spans="1:100">
      <c r="I1" s="79"/>
      <c r="J1" s="79"/>
      <c r="K1" s="79"/>
      <c r="L1" s="79"/>
      <c r="M1" s="79"/>
      <c r="N1" s="45"/>
      <c r="O1" s="45"/>
      <c r="P1" s="45"/>
      <c r="Q1" s="45"/>
      <c r="R1" s="45"/>
      <c r="S1" s="79"/>
      <c r="T1" s="79"/>
      <c r="U1" s="79"/>
      <c r="V1" s="79"/>
      <c r="W1" s="79"/>
      <c r="X1" s="182"/>
      <c r="Y1" s="182"/>
      <c r="Z1" s="182"/>
      <c r="AA1" s="182"/>
      <c r="AB1" s="182"/>
      <c r="AC1" s="45"/>
      <c r="AD1" s="45"/>
      <c r="AE1" s="45"/>
      <c r="AF1" s="45"/>
      <c r="AG1" s="45"/>
      <c r="AH1" s="45"/>
      <c r="AI1" s="45"/>
      <c r="AJ1" s="45"/>
      <c r="AK1" s="45"/>
      <c r="AL1" s="45"/>
      <c r="AM1" s="45"/>
      <c r="AN1" s="45"/>
      <c r="AO1" s="45"/>
      <c r="AP1" s="45"/>
      <c r="AQ1" s="45"/>
      <c r="AR1" s="79"/>
      <c r="AS1" s="79"/>
      <c r="AT1" s="79"/>
      <c r="AU1" s="79"/>
      <c r="AV1" s="46"/>
      <c r="AW1" s="45"/>
      <c r="AX1" s="45"/>
      <c r="AY1" s="45"/>
      <c r="AZ1" s="45"/>
      <c r="BA1" s="46"/>
      <c r="BB1" s="169"/>
      <c r="BC1" s="169"/>
      <c r="BD1" s="169"/>
      <c r="BE1" s="169"/>
      <c r="BF1" s="170"/>
      <c r="BG1" s="45"/>
      <c r="BH1" s="45"/>
      <c r="BI1" s="45"/>
      <c r="BJ1" s="45"/>
      <c r="BK1" s="46"/>
      <c r="BL1" s="45"/>
      <c r="BM1" s="45"/>
      <c r="BN1" s="45"/>
      <c r="BO1" s="45"/>
      <c r="BP1" s="46"/>
      <c r="CD1" s="48" t="s">
        <v>68</v>
      </c>
      <c r="CE1" s="48"/>
    </row>
    <row r="2" spans="1:100" ht="12.75" hidden="1" customHeight="1" outlineLevel="1">
      <c r="I2" s="79"/>
      <c r="J2" s="79"/>
      <c r="K2" s="79"/>
      <c r="L2" s="79"/>
      <c r="M2" s="79"/>
      <c r="N2" s="45"/>
      <c r="O2" s="45"/>
      <c r="P2" s="45"/>
      <c r="Q2" s="45"/>
      <c r="R2" s="45"/>
      <c r="S2" s="79"/>
      <c r="T2" s="79"/>
      <c r="U2" s="79"/>
      <c r="V2" s="79"/>
      <c r="W2" s="79"/>
      <c r="X2" s="182"/>
      <c r="Y2" s="182"/>
      <c r="Z2" s="182"/>
      <c r="AA2" s="182"/>
      <c r="AB2" s="182"/>
      <c r="AC2" s="45"/>
      <c r="AD2" s="45"/>
      <c r="AE2" s="45"/>
      <c r="AF2" s="45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79"/>
      <c r="AS2" s="79"/>
      <c r="AT2" s="79"/>
      <c r="AW2" s="45"/>
      <c r="AX2" s="45"/>
      <c r="AY2" s="45"/>
      <c r="BB2" s="169"/>
      <c r="BC2" s="169"/>
      <c r="BD2" s="169"/>
      <c r="BG2" s="45"/>
      <c r="BH2" s="45"/>
      <c r="BI2" s="45"/>
      <c r="BL2" s="45"/>
      <c r="BM2" s="45"/>
      <c r="BN2" s="45"/>
      <c r="CB2" s="45"/>
      <c r="CC2" s="46"/>
      <c r="CD2" s="46" t="s">
        <v>1</v>
      </c>
      <c r="CE2" s="46"/>
    </row>
    <row r="3" spans="1:100" ht="12.75" hidden="1" customHeight="1" outlineLevel="1">
      <c r="I3" s="79"/>
      <c r="J3" s="79"/>
      <c r="K3" s="79"/>
      <c r="L3" s="79"/>
      <c r="M3" s="79"/>
      <c r="N3" s="45"/>
      <c r="O3" s="45"/>
      <c r="P3" s="45"/>
      <c r="Q3" s="45"/>
      <c r="R3" s="45"/>
      <c r="S3" s="79"/>
      <c r="T3" s="79"/>
      <c r="U3" s="79"/>
      <c r="V3" s="79"/>
      <c r="W3" s="79"/>
      <c r="X3" s="182"/>
      <c r="Y3" s="182"/>
      <c r="Z3" s="182"/>
      <c r="AA3" s="182"/>
      <c r="AB3" s="182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79"/>
      <c r="AS3" s="79"/>
      <c r="AT3" s="79"/>
      <c r="AW3" s="45"/>
      <c r="AX3" s="45"/>
      <c r="AY3" s="45"/>
      <c r="BB3" s="169"/>
      <c r="BC3" s="169"/>
      <c r="BD3" s="169"/>
      <c r="BG3" s="45"/>
      <c r="BH3" s="45"/>
      <c r="BI3" s="45"/>
      <c r="BL3" s="45"/>
      <c r="BM3" s="45"/>
      <c r="BN3" s="45"/>
      <c r="CB3" s="45"/>
      <c r="CC3" s="46"/>
      <c r="CD3" s="46" t="s">
        <v>2</v>
      </c>
      <c r="CE3" s="46"/>
    </row>
    <row r="4" spans="1:100" ht="32.25" customHeight="1" collapsed="1">
      <c r="A4" s="1298" t="s">
        <v>194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  <c r="N4" s="1242"/>
      <c r="O4" s="1242"/>
      <c r="P4" s="1242"/>
      <c r="Q4" s="1242"/>
      <c r="R4" s="1242"/>
      <c r="S4" s="1242"/>
      <c r="T4" s="1242"/>
      <c r="U4" s="1242"/>
      <c r="V4" s="1242"/>
      <c r="W4" s="1242"/>
      <c r="X4" s="1242"/>
      <c r="Y4" s="1242"/>
      <c r="Z4" s="1242"/>
      <c r="AA4" s="1242"/>
      <c r="AB4" s="1242"/>
      <c r="AC4" s="1242"/>
      <c r="AD4" s="1242"/>
      <c r="AE4" s="1242"/>
      <c r="AF4" s="1242"/>
      <c r="AG4" s="1242"/>
      <c r="AH4" s="1242"/>
      <c r="AI4" s="1242"/>
      <c r="AJ4" s="1242"/>
      <c r="AK4" s="1242"/>
      <c r="AL4" s="1242"/>
      <c r="AM4" s="1242"/>
      <c r="AN4" s="1242"/>
      <c r="AO4" s="1242"/>
      <c r="AP4" s="1242"/>
      <c r="AQ4" s="1242"/>
      <c r="AR4" s="1242"/>
      <c r="AS4" s="1242"/>
      <c r="AT4" s="1242"/>
      <c r="AU4" s="1242"/>
      <c r="AV4" s="1242"/>
      <c r="AW4" s="1242"/>
      <c r="AX4" s="1242"/>
      <c r="AY4" s="1242"/>
      <c r="AZ4" s="1242"/>
      <c r="BA4" s="1242"/>
      <c r="BB4" s="1242"/>
      <c r="BC4" s="1242"/>
      <c r="BD4" s="1242"/>
      <c r="BE4" s="1242"/>
      <c r="BF4" s="1242"/>
      <c r="BG4" s="1242"/>
      <c r="BH4" s="1242"/>
      <c r="BI4" s="1242"/>
      <c r="BJ4" s="1242"/>
      <c r="BK4" s="1242"/>
      <c r="BL4" s="1242"/>
      <c r="BM4" s="1242"/>
      <c r="BN4" s="1242"/>
      <c r="BO4" s="1242"/>
      <c r="BP4" s="1242"/>
      <c r="BQ4" s="1242"/>
      <c r="BR4" s="1242"/>
      <c r="BS4" s="1242"/>
      <c r="BT4" s="1242"/>
      <c r="BU4" s="1242"/>
      <c r="BV4" s="1242"/>
      <c r="BW4" s="1242"/>
      <c r="BX4" s="1242"/>
      <c r="BY4" s="1242"/>
      <c r="BZ4" s="1242"/>
      <c r="CA4" s="1242"/>
      <c r="CB4" s="1242"/>
      <c r="CC4" s="1242"/>
      <c r="CD4" s="1242"/>
      <c r="CE4" s="49"/>
    </row>
    <row r="5" spans="1:100">
      <c r="I5" s="79"/>
      <c r="J5" s="79"/>
      <c r="K5" s="79"/>
      <c r="L5" s="79"/>
      <c r="M5" s="79"/>
      <c r="N5" s="45"/>
      <c r="O5" s="45"/>
      <c r="P5" s="45"/>
      <c r="Q5" s="45"/>
      <c r="R5" s="45"/>
      <c r="S5" s="79"/>
      <c r="T5" s="79"/>
      <c r="U5" s="79"/>
      <c r="V5" s="79"/>
      <c r="W5" s="79"/>
      <c r="X5" s="235">
        <f>X6-X16</f>
        <v>0</v>
      </c>
      <c r="Y5" s="182"/>
      <c r="Z5" s="182"/>
      <c r="AA5" s="182"/>
      <c r="AB5" s="182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79"/>
      <c r="AS5" s="79"/>
      <c r="AT5" s="79"/>
      <c r="AU5" s="79"/>
      <c r="AV5" s="1243"/>
      <c r="AW5" s="1243"/>
      <c r="AX5" s="1243"/>
      <c r="AY5" s="1243"/>
      <c r="AZ5" s="1243"/>
      <c r="BA5" s="1243"/>
      <c r="BB5" s="1243"/>
      <c r="BC5" s="1243"/>
      <c r="BD5" s="1243"/>
      <c r="BE5" s="1243"/>
      <c r="BF5" s="1243"/>
      <c r="BG5" s="1243"/>
      <c r="BH5" s="1243"/>
      <c r="BI5" s="1243"/>
      <c r="BJ5" s="1243"/>
      <c r="BK5" s="1243"/>
      <c r="BL5" s="1243"/>
      <c r="BM5" s="1243"/>
      <c r="BN5" s="1243"/>
      <c r="BO5" s="1243"/>
      <c r="BP5" s="1243"/>
      <c r="BQ5" s="1243"/>
    </row>
    <row r="6" spans="1:100" ht="15.75">
      <c r="I6" s="79"/>
      <c r="J6" s="79"/>
      <c r="K6" s="79"/>
      <c r="L6" s="79"/>
      <c r="M6" s="79"/>
      <c r="N6" s="45"/>
      <c r="O6" s="45"/>
      <c r="P6" s="45"/>
      <c r="Q6" s="45"/>
      <c r="R6" s="45"/>
      <c r="S6" s="79"/>
      <c r="T6" s="79"/>
      <c r="U6" s="79"/>
      <c r="V6" s="79"/>
      <c r="W6" s="79"/>
      <c r="X6" s="182">
        <v>14.28187385</v>
      </c>
      <c r="Y6" s="182"/>
      <c r="Z6" s="182"/>
      <c r="AA6" s="182"/>
      <c r="AB6" s="182"/>
      <c r="AC6" s="45"/>
      <c r="AD6" s="45"/>
      <c r="AE6" s="45"/>
      <c r="AF6" s="45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79"/>
      <c r="AW6" s="45"/>
      <c r="BB6" s="169">
        <f>BB7*1000000</f>
        <v>0</v>
      </c>
      <c r="BG6" s="45"/>
      <c r="BL6" s="45"/>
      <c r="BZ6" s="45"/>
      <c r="CB6" s="45"/>
      <c r="CC6" s="50"/>
      <c r="CD6" s="50" t="s">
        <v>3</v>
      </c>
    </row>
    <row r="7" spans="1:100" ht="39.75" customHeight="1">
      <c r="I7" s="79"/>
      <c r="J7" s="79"/>
      <c r="K7" s="79"/>
      <c r="L7" s="79"/>
      <c r="M7" s="79"/>
      <c r="N7" s="45"/>
      <c r="O7" s="45"/>
      <c r="P7" s="45"/>
      <c r="Q7" s="45"/>
      <c r="R7" s="45"/>
      <c r="S7" s="79"/>
      <c r="T7" s="79"/>
      <c r="U7" s="79"/>
      <c r="V7" s="79"/>
      <c r="W7" s="79"/>
      <c r="X7" s="235">
        <f>X8-X28*1000000</f>
        <v>0</v>
      </c>
      <c r="Y7" s="182"/>
      <c r="Z7" s="182"/>
      <c r="AA7" s="182"/>
      <c r="AB7" s="182"/>
      <c r="AC7" s="45"/>
      <c r="AD7" s="45"/>
      <c r="AE7" s="45"/>
      <c r="AF7" s="45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79"/>
      <c r="AW7" s="45"/>
      <c r="BB7" s="278">
        <f>BB8-BB43</f>
        <v>0</v>
      </c>
      <c r="BG7" s="45"/>
      <c r="BL7" s="45"/>
      <c r="BY7" s="1244" t="s">
        <v>69</v>
      </c>
      <c r="BZ7" s="1244"/>
      <c r="CA7" s="1244"/>
      <c r="CB7" s="1244"/>
      <c r="CC7" s="1244"/>
      <c r="CD7" s="1244"/>
    </row>
    <row r="8" spans="1:100" ht="15.75">
      <c r="I8" s="79"/>
      <c r="J8" s="79"/>
      <c r="K8" s="79"/>
      <c r="L8" s="79"/>
      <c r="M8" s="79"/>
      <c r="N8" s="277"/>
      <c r="O8" s="45"/>
      <c r="P8" s="253"/>
      <c r="Q8" s="45"/>
      <c r="R8" s="45"/>
      <c r="S8" s="79"/>
      <c r="T8" s="79"/>
      <c r="U8" s="79"/>
      <c r="V8" s="79"/>
      <c r="W8" s="79"/>
      <c r="X8" s="182">
        <v>5969914.0999999996</v>
      </c>
      <c r="Y8" s="182"/>
      <c r="Z8" s="182"/>
      <c r="AA8" s="182"/>
      <c r="AB8" s="182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276"/>
      <c r="AW8" s="45"/>
      <c r="BB8" s="169">
        <v>10.404011649999999</v>
      </c>
      <c r="BG8" s="45"/>
      <c r="BL8" s="45"/>
      <c r="BZ8" s="45"/>
      <c r="CB8" s="45"/>
      <c r="CC8" s="50"/>
      <c r="CD8" s="7" t="s">
        <v>5</v>
      </c>
    </row>
    <row r="9" spans="1:100" ht="15.75">
      <c r="I9" s="79"/>
      <c r="J9" s="89">
        <v>0.2</v>
      </c>
      <c r="K9" s="79"/>
      <c r="L9" s="79"/>
      <c r="M9" s="79"/>
      <c r="N9" s="252"/>
      <c r="O9" s="45"/>
      <c r="P9" s="45"/>
      <c r="Q9" s="45"/>
      <c r="R9" s="45"/>
      <c r="S9" s="79"/>
      <c r="T9" s="79"/>
      <c r="U9" s="79"/>
      <c r="V9" s="79"/>
      <c r="W9" s="79"/>
      <c r="X9" s="192">
        <f>X10-X16</f>
        <v>0</v>
      </c>
      <c r="Y9" s="182"/>
      <c r="Z9" s="182"/>
      <c r="AA9" s="182"/>
      <c r="AB9" s="182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274"/>
      <c r="AW9" s="45"/>
      <c r="BB9" s="169">
        <v>10.47533185</v>
      </c>
      <c r="BG9" s="45"/>
      <c r="BL9" s="45"/>
      <c r="BZ9" s="45"/>
      <c r="CB9" s="45"/>
      <c r="CC9" s="12"/>
      <c r="CD9" s="12" t="s">
        <v>6</v>
      </c>
    </row>
    <row r="10" spans="1:100" ht="15.75">
      <c r="I10" s="79"/>
      <c r="J10" s="79"/>
      <c r="K10" s="79"/>
      <c r="L10" s="79"/>
      <c r="M10" s="79"/>
      <c r="N10" s="45"/>
      <c r="O10" s="45"/>
      <c r="P10" s="45"/>
      <c r="Q10" s="45"/>
      <c r="R10" s="45"/>
      <c r="S10" s="79"/>
      <c r="T10" s="79"/>
      <c r="U10" s="79"/>
      <c r="V10" s="79"/>
      <c r="W10" s="79"/>
      <c r="X10" s="182">
        <v>14.28187385</v>
      </c>
      <c r="Y10" s="235"/>
      <c r="Z10" s="182"/>
      <c r="AA10" s="182"/>
      <c r="AB10" s="182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79"/>
      <c r="AW10" s="45"/>
      <c r="BB10" s="200">
        <f>(BB9-BB16)*100000</f>
        <v>2859.0130000001323</v>
      </c>
      <c r="BG10" s="45"/>
      <c r="BL10" s="45"/>
      <c r="BZ10" s="45"/>
      <c r="CB10" s="45"/>
      <c r="CC10" s="52"/>
      <c r="CD10" s="52" t="s">
        <v>7</v>
      </c>
    </row>
    <row r="11" spans="1:100" ht="13.5" thickBot="1"/>
    <row r="12" spans="1:100" s="54" customFormat="1" ht="12" customHeight="1">
      <c r="A12" s="1299" t="s">
        <v>9</v>
      </c>
      <c r="B12" s="1297" t="s">
        <v>10</v>
      </c>
      <c r="C12" s="1297" t="s">
        <v>70</v>
      </c>
      <c r="D12" s="1297"/>
      <c r="E12" s="1297"/>
      <c r="F12" s="1297"/>
      <c r="G12" s="1297"/>
      <c r="H12" s="1300" t="s">
        <v>71</v>
      </c>
      <c r="I12" s="1147" t="s">
        <v>103</v>
      </c>
      <c r="J12" s="1147"/>
      <c r="K12" s="1147"/>
      <c r="L12" s="1147"/>
      <c r="M12" s="1147"/>
      <c r="N12" s="1297" t="s">
        <v>72</v>
      </c>
      <c r="O12" s="1297"/>
      <c r="P12" s="1297"/>
      <c r="Q12" s="1297"/>
      <c r="R12" s="1297"/>
      <c r="S12" s="1147" t="s">
        <v>73</v>
      </c>
      <c r="T12" s="1147"/>
      <c r="U12" s="1147"/>
      <c r="V12" s="1147"/>
      <c r="W12" s="1147"/>
      <c r="X12" s="1309" t="s">
        <v>74</v>
      </c>
      <c r="Y12" s="1309"/>
      <c r="Z12" s="1309"/>
      <c r="AA12" s="1309"/>
      <c r="AB12" s="1309"/>
      <c r="AC12" s="1297" t="s">
        <v>75</v>
      </c>
      <c r="AD12" s="1297"/>
      <c r="AE12" s="1297"/>
      <c r="AF12" s="1297"/>
      <c r="AG12" s="1297"/>
      <c r="AH12" s="1297" t="s">
        <v>76</v>
      </c>
      <c r="AI12" s="1297"/>
      <c r="AJ12" s="1297"/>
      <c r="AK12" s="1297"/>
      <c r="AL12" s="1297"/>
      <c r="AM12" s="1297" t="s">
        <v>77</v>
      </c>
      <c r="AN12" s="1297"/>
      <c r="AO12" s="1297"/>
      <c r="AP12" s="1297"/>
      <c r="AQ12" s="1297"/>
      <c r="AR12" s="1147" t="s">
        <v>78</v>
      </c>
      <c r="AS12" s="1147"/>
      <c r="AT12" s="1147"/>
      <c r="AU12" s="1147"/>
      <c r="AV12" s="1147"/>
      <c r="AW12" s="1297" t="s">
        <v>79</v>
      </c>
      <c r="AX12" s="1297"/>
      <c r="AY12" s="1297"/>
      <c r="AZ12" s="1297"/>
      <c r="BA12" s="1297"/>
      <c r="BB12" s="1296" t="s">
        <v>80</v>
      </c>
      <c r="BC12" s="1296"/>
      <c r="BD12" s="1296"/>
      <c r="BE12" s="1296"/>
      <c r="BF12" s="1296"/>
      <c r="BG12" s="1297" t="s">
        <v>81</v>
      </c>
      <c r="BH12" s="1297"/>
      <c r="BI12" s="1297"/>
      <c r="BJ12" s="1297"/>
      <c r="BK12" s="1297"/>
      <c r="BL12" s="1297" t="s">
        <v>82</v>
      </c>
      <c r="BM12" s="1297"/>
      <c r="BN12" s="1297"/>
      <c r="BO12" s="1297"/>
      <c r="BP12" s="1297"/>
      <c r="BQ12" s="1302" t="s">
        <v>83</v>
      </c>
      <c r="BR12" s="1302"/>
      <c r="BS12" s="1302"/>
      <c r="BT12" s="1302"/>
      <c r="BU12" s="1302"/>
      <c r="BV12" s="1302"/>
      <c r="BW12" s="1302"/>
      <c r="BX12" s="1302"/>
      <c r="BY12" s="1302"/>
      <c r="BZ12" s="1302"/>
      <c r="CA12" s="1302"/>
      <c r="CB12" s="1302"/>
      <c r="CC12" s="1302"/>
      <c r="CD12" s="1303"/>
      <c r="CE12" s="53"/>
      <c r="CV12" s="246"/>
    </row>
    <row r="13" spans="1:100" s="54" customFormat="1" ht="20.25" customHeight="1">
      <c r="A13" s="1169"/>
      <c r="B13" s="1155"/>
      <c r="C13" s="1155"/>
      <c r="D13" s="1155"/>
      <c r="E13" s="1155"/>
      <c r="F13" s="1155"/>
      <c r="G13" s="1155"/>
      <c r="H13" s="1301"/>
      <c r="I13" s="1150"/>
      <c r="J13" s="1150"/>
      <c r="K13" s="1150"/>
      <c r="L13" s="1150"/>
      <c r="M13" s="1150"/>
      <c r="N13" s="1155"/>
      <c r="O13" s="1155"/>
      <c r="P13" s="1155"/>
      <c r="Q13" s="1155"/>
      <c r="R13" s="1155"/>
      <c r="S13" s="1150"/>
      <c r="T13" s="1150"/>
      <c r="U13" s="1150"/>
      <c r="V13" s="1150"/>
      <c r="W13" s="1150"/>
      <c r="X13" s="1294"/>
      <c r="Y13" s="1294"/>
      <c r="Z13" s="1294"/>
      <c r="AA13" s="1294"/>
      <c r="AB13" s="1294"/>
      <c r="AC13" s="1155"/>
      <c r="AD13" s="1155"/>
      <c r="AE13" s="1155"/>
      <c r="AF13" s="1155"/>
      <c r="AG13" s="1155"/>
      <c r="AH13" s="1155"/>
      <c r="AI13" s="1155"/>
      <c r="AJ13" s="1155"/>
      <c r="AK13" s="1155"/>
      <c r="AL13" s="1155"/>
      <c r="AM13" s="1155"/>
      <c r="AN13" s="1155"/>
      <c r="AO13" s="1155"/>
      <c r="AP13" s="1155"/>
      <c r="AQ13" s="1155"/>
      <c r="AR13" s="1150"/>
      <c r="AS13" s="1150"/>
      <c r="AT13" s="1150"/>
      <c r="AU13" s="1150"/>
      <c r="AV13" s="1150"/>
      <c r="AW13" s="1155"/>
      <c r="AX13" s="1155"/>
      <c r="AY13" s="1155"/>
      <c r="AZ13" s="1155"/>
      <c r="BA13" s="1155"/>
      <c r="BB13" s="1292"/>
      <c r="BC13" s="1292"/>
      <c r="BD13" s="1292"/>
      <c r="BE13" s="1292"/>
      <c r="BF13" s="1292"/>
      <c r="BG13" s="1155"/>
      <c r="BH13" s="1155"/>
      <c r="BI13" s="1155"/>
      <c r="BJ13" s="1155"/>
      <c r="BK13" s="1155"/>
      <c r="BL13" s="1155"/>
      <c r="BM13" s="1155"/>
      <c r="BN13" s="1155"/>
      <c r="BO13" s="1155"/>
      <c r="BP13" s="1155"/>
      <c r="BQ13" s="1304" t="s">
        <v>84</v>
      </c>
      <c r="BR13" s="1305"/>
      <c r="BS13" s="1305"/>
      <c r="BT13" s="1306"/>
      <c r="BU13" s="1307" t="s">
        <v>85</v>
      </c>
      <c r="BV13" s="1307"/>
      <c r="BW13" s="1307"/>
      <c r="BX13" s="1307"/>
      <c r="BY13" s="1307" t="s">
        <v>86</v>
      </c>
      <c r="BZ13" s="1307"/>
      <c r="CA13" s="1307"/>
      <c r="CB13" s="1307"/>
      <c r="CC13" s="1307"/>
      <c r="CD13" s="1157" t="s">
        <v>87</v>
      </c>
      <c r="CE13" s="53"/>
      <c r="CV13" s="246"/>
    </row>
    <row r="14" spans="1:100" s="54" customFormat="1" ht="12" customHeight="1">
      <c r="A14" s="1169"/>
      <c r="B14" s="1155"/>
      <c r="C14" s="1155" t="s">
        <v>15</v>
      </c>
      <c r="D14" s="1155" t="s">
        <v>88</v>
      </c>
      <c r="E14" s="1155" t="s">
        <v>89</v>
      </c>
      <c r="F14" s="1155" t="s">
        <v>90</v>
      </c>
      <c r="G14" s="1155" t="s">
        <v>91</v>
      </c>
      <c r="H14" s="1150"/>
      <c r="I14" s="1150" t="s">
        <v>15</v>
      </c>
      <c r="J14" s="1150" t="s">
        <v>88</v>
      </c>
      <c r="K14" s="1150" t="s">
        <v>89</v>
      </c>
      <c r="L14" s="1150" t="s">
        <v>90</v>
      </c>
      <c r="M14" s="1150" t="s">
        <v>91</v>
      </c>
      <c r="N14" s="1155" t="s">
        <v>15</v>
      </c>
      <c r="O14" s="1155" t="s">
        <v>88</v>
      </c>
      <c r="P14" s="1155" t="s">
        <v>89</v>
      </c>
      <c r="Q14" s="1155" t="s">
        <v>90</v>
      </c>
      <c r="R14" s="1155" t="s">
        <v>91</v>
      </c>
      <c r="S14" s="1150" t="s">
        <v>15</v>
      </c>
      <c r="T14" s="1150" t="s">
        <v>88</v>
      </c>
      <c r="U14" s="1150" t="s">
        <v>89</v>
      </c>
      <c r="V14" s="1150" t="s">
        <v>90</v>
      </c>
      <c r="W14" s="1150" t="s">
        <v>91</v>
      </c>
      <c r="X14" s="1294" t="s">
        <v>15</v>
      </c>
      <c r="Y14" s="1294" t="s">
        <v>88</v>
      </c>
      <c r="Z14" s="1294" t="s">
        <v>89</v>
      </c>
      <c r="AA14" s="1294" t="s">
        <v>90</v>
      </c>
      <c r="AB14" s="1294" t="s">
        <v>91</v>
      </c>
      <c r="AC14" s="1155" t="s">
        <v>15</v>
      </c>
      <c r="AD14" s="1155" t="s">
        <v>88</v>
      </c>
      <c r="AE14" s="1155" t="s">
        <v>89</v>
      </c>
      <c r="AF14" s="1155" t="s">
        <v>90</v>
      </c>
      <c r="AG14" s="1155" t="s">
        <v>91</v>
      </c>
      <c r="AH14" s="1155" t="s">
        <v>15</v>
      </c>
      <c r="AI14" s="1155" t="s">
        <v>88</v>
      </c>
      <c r="AJ14" s="1155" t="s">
        <v>89</v>
      </c>
      <c r="AK14" s="1155" t="s">
        <v>90</v>
      </c>
      <c r="AL14" s="1155" t="s">
        <v>91</v>
      </c>
      <c r="AM14" s="1155" t="s">
        <v>15</v>
      </c>
      <c r="AN14" s="1155" t="s">
        <v>88</v>
      </c>
      <c r="AO14" s="1155" t="s">
        <v>89</v>
      </c>
      <c r="AP14" s="1155" t="s">
        <v>90</v>
      </c>
      <c r="AQ14" s="1155" t="s">
        <v>91</v>
      </c>
      <c r="AR14" s="1150" t="s">
        <v>15</v>
      </c>
      <c r="AS14" s="1150" t="s">
        <v>88</v>
      </c>
      <c r="AT14" s="1150" t="s">
        <v>89</v>
      </c>
      <c r="AU14" s="1150" t="s">
        <v>90</v>
      </c>
      <c r="AV14" s="1150" t="s">
        <v>91</v>
      </c>
      <c r="AW14" s="1155" t="s">
        <v>15</v>
      </c>
      <c r="AX14" s="1155" t="s">
        <v>88</v>
      </c>
      <c r="AY14" s="1155" t="s">
        <v>89</v>
      </c>
      <c r="AZ14" s="1155" t="s">
        <v>90</v>
      </c>
      <c r="BA14" s="1155" t="s">
        <v>91</v>
      </c>
      <c r="BB14" s="1292" t="s">
        <v>15</v>
      </c>
      <c r="BC14" s="1292" t="s">
        <v>88</v>
      </c>
      <c r="BD14" s="1292" t="s">
        <v>89</v>
      </c>
      <c r="BE14" s="1292" t="s">
        <v>90</v>
      </c>
      <c r="BF14" s="1292" t="s">
        <v>91</v>
      </c>
      <c r="BG14" s="1155" t="s">
        <v>15</v>
      </c>
      <c r="BH14" s="1155" t="s">
        <v>88</v>
      </c>
      <c r="BI14" s="1155" t="s">
        <v>89</v>
      </c>
      <c r="BJ14" s="1155" t="s">
        <v>90</v>
      </c>
      <c r="BK14" s="1155" t="s">
        <v>91</v>
      </c>
      <c r="BL14" s="1155" t="s">
        <v>15</v>
      </c>
      <c r="BM14" s="1155" t="s">
        <v>88</v>
      </c>
      <c r="BN14" s="1155" t="s">
        <v>89</v>
      </c>
      <c r="BO14" s="1155" t="s">
        <v>90</v>
      </c>
      <c r="BP14" s="1155" t="s">
        <v>91</v>
      </c>
      <c r="BQ14" s="1180" t="s">
        <v>92</v>
      </c>
      <c r="BR14" s="1180" t="s">
        <v>93</v>
      </c>
      <c r="BS14" s="1180" t="s">
        <v>94</v>
      </c>
      <c r="BT14" s="1180" t="s">
        <v>95</v>
      </c>
      <c r="BU14" s="1180" t="s">
        <v>92</v>
      </c>
      <c r="BV14" s="1155" t="s">
        <v>93</v>
      </c>
      <c r="BW14" s="1155" t="s">
        <v>96</v>
      </c>
      <c r="BX14" s="1155" t="s">
        <v>97</v>
      </c>
      <c r="BY14" s="1159" t="s">
        <v>92</v>
      </c>
      <c r="BZ14" s="1155" t="s">
        <v>93</v>
      </c>
      <c r="CA14" s="1155" t="s">
        <v>98</v>
      </c>
      <c r="CB14" s="1155" t="s">
        <v>99</v>
      </c>
      <c r="CC14" s="1155" t="s">
        <v>100</v>
      </c>
      <c r="CD14" s="1308"/>
      <c r="CE14" s="53"/>
      <c r="CV14" s="246"/>
    </row>
    <row r="15" spans="1:100" s="54" customFormat="1" ht="80.25" customHeight="1" thickBot="1">
      <c r="A15" s="1170"/>
      <c r="B15" s="1171"/>
      <c r="C15" s="1171"/>
      <c r="D15" s="1171"/>
      <c r="E15" s="1171"/>
      <c r="F15" s="1171"/>
      <c r="G15" s="1171"/>
      <c r="H15" s="1162"/>
      <c r="I15" s="1162"/>
      <c r="J15" s="1162"/>
      <c r="K15" s="1162"/>
      <c r="L15" s="1162"/>
      <c r="M15" s="1162"/>
      <c r="N15" s="1171"/>
      <c r="O15" s="1171"/>
      <c r="P15" s="1171"/>
      <c r="Q15" s="1171"/>
      <c r="R15" s="1171"/>
      <c r="S15" s="1162"/>
      <c r="T15" s="1162"/>
      <c r="U15" s="1162"/>
      <c r="V15" s="1162"/>
      <c r="W15" s="1162"/>
      <c r="X15" s="1295"/>
      <c r="Y15" s="1295"/>
      <c r="Z15" s="1295"/>
      <c r="AA15" s="1295"/>
      <c r="AB15" s="1295"/>
      <c r="AC15" s="1171"/>
      <c r="AD15" s="1171"/>
      <c r="AE15" s="1171"/>
      <c r="AF15" s="1171"/>
      <c r="AG15" s="1171"/>
      <c r="AH15" s="1171"/>
      <c r="AI15" s="1171"/>
      <c r="AJ15" s="1171"/>
      <c r="AK15" s="1171"/>
      <c r="AL15" s="1171"/>
      <c r="AM15" s="1171"/>
      <c r="AN15" s="1171"/>
      <c r="AO15" s="1171"/>
      <c r="AP15" s="1171"/>
      <c r="AQ15" s="1171"/>
      <c r="AR15" s="1162"/>
      <c r="AS15" s="1162"/>
      <c r="AT15" s="1162"/>
      <c r="AU15" s="1162"/>
      <c r="AV15" s="1162"/>
      <c r="AW15" s="1171"/>
      <c r="AX15" s="1171"/>
      <c r="AY15" s="1171"/>
      <c r="AZ15" s="1171"/>
      <c r="BA15" s="1171"/>
      <c r="BB15" s="1293"/>
      <c r="BC15" s="1293"/>
      <c r="BD15" s="1293"/>
      <c r="BE15" s="1293"/>
      <c r="BF15" s="1293"/>
      <c r="BG15" s="1171"/>
      <c r="BH15" s="1171"/>
      <c r="BI15" s="1171"/>
      <c r="BJ15" s="1171"/>
      <c r="BK15" s="1171"/>
      <c r="BL15" s="1171"/>
      <c r="BM15" s="1171"/>
      <c r="BN15" s="1171"/>
      <c r="BO15" s="1171"/>
      <c r="BP15" s="1171"/>
      <c r="BQ15" s="1181"/>
      <c r="BR15" s="1181"/>
      <c r="BS15" s="1181"/>
      <c r="BT15" s="1181"/>
      <c r="BU15" s="1181"/>
      <c r="BV15" s="1156"/>
      <c r="BW15" s="1156"/>
      <c r="BX15" s="1156"/>
      <c r="BY15" s="1160"/>
      <c r="BZ15" s="1156"/>
      <c r="CA15" s="1156"/>
      <c r="CB15" s="1156"/>
      <c r="CC15" s="1156"/>
      <c r="CD15" s="1158"/>
      <c r="CE15" s="53"/>
      <c r="CL15" s="249" t="s">
        <v>195</v>
      </c>
      <c r="CQ15" s="249" t="s">
        <v>196</v>
      </c>
      <c r="CV15" s="246"/>
    </row>
    <row r="16" spans="1:100" ht="20.100000000000001" customHeight="1">
      <c r="A16" s="204"/>
      <c r="B16" s="197" t="s">
        <v>30</v>
      </c>
      <c r="C16" s="254">
        <v>264.39999999999998</v>
      </c>
      <c r="D16" s="254">
        <v>26.37</v>
      </c>
      <c r="E16" s="254">
        <v>142.13</v>
      </c>
      <c r="F16" s="254">
        <v>40.269999999999996</v>
      </c>
      <c r="G16" s="254">
        <v>55.63000000000001</v>
      </c>
      <c r="H16" s="254">
        <v>90.250000000000014</v>
      </c>
      <c r="I16" s="197">
        <f>I17+I25</f>
        <v>87.35</v>
      </c>
      <c r="J16" s="197">
        <f>J17+J25</f>
        <v>8.7335290985834142</v>
      </c>
      <c r="K16" s="197">
        <f t="shared" ref="K16:M16" si="0">K17+K25</f>
        <v>50.937233847695424</v>
      </c>
      <c r="L16" s="197">
        <f t="shared" si="0"/>
        <v>11.362534642041592</v>
      </c>
      <c r="M16" s="197">
        <f t="shared" si="0"/>
        <v>16.316702411679561</v>
      </c>
      <c r="N16" s="179">
        <f>N17+N25</f>
        <v>70.036812763200004</v>
      </c>
      <c r="O16" s="179">
        <f t="shared" ref="O16:R16" si="1">O17+O25</f>
        <v>1.40017302</v>
      </c>
      <c r="P16" s="179">
        <f t="shared" si="1"/>
        <v>20.06507753</v>
      </c>
      <c r="Q16" s="179">
        <f t="shared" si="1"/>
        <v>45.607690393200002</v>
      </c>
      <c r="R16" s="179">
        <f t="shared" si="1"/>
        <v>2.9638718199999996</v>
      </c>
      <c r="S16" s="197">
        <f t="shared" ref="S16:X16" si="2">S17+S25</f>
        <v>55.754938913200007</v>
      </c>
      <c r="T16" s="197">
        <f t="shared" si="2"/>
        <v>1.3771144</v>
      </c>
      <c r="U16" s="197">
        <f t="shared" si="2"/>
        <v>17.15990175</v>
      </c>
      <c r="V16" s="197">
        <f t="shared" si="2"/>
        <v>34.498818703200001</v>
      </c>
      <c r="W16" s="197">
        <f t="shared" si="2"/>
        <v>2.7191040599999998</v>
      </c>
      <c r="X16" s="255">
        <f t="shared" si="2"/>
        <v>14.281873849999998</v>
      </c>
      <c r="Y16" s="255">
        <f t="shared" ref="Y16:AB16" si="3">Y17+Y25</f>
        <v>2.3058619999999998E-2</v>
      </c>
      <c r="Z16" s="255">
        <f t="shared" si="3"/>
        <v>2.9051757799999995</v>
      </c>
      <c r="AA16" s="255">
        <f>AA17+AA25</f>
        <v>11.108871689999999</v>
      </c>
      <c r="AB16" s="255">
        <f t="shared" si="3"/>
        <v>0.24476776</v>
      </c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>
        <f>N16-I16</f>
        <v>-17.31318723679999</v>
      </c>
      <c r="AN16" s="179">
        <f>O16-J16</f>
        <v>-7.3333560785834138</v>
      </c>
      <c r="AO16" s="179">
        <f>P16-K16</f>
        <v>-30.872156317695424</v>
      </c>
      <c r="AP16" s="179">
        <f>Q16-L16</f>
        <v>34.245155751158407</v>
      </c>
      <c r="AQ16" s="179">
        <f>R16-M16</f>
        <v>-13.352830591679561</v>
      </c>
      <c r="AR16" s="197">
        <f>AR17+AR25</f>
        <v>77.402734809999998</v>
      </c>
      <c r="AS16" s="197">
        <f t="shared" ref="AS16:AV16" si="4">AS17+AS25</f>
        <v>1.3191629499999999</v>
      </c>
      <c r="AT16" s="197">
        <f t="shared" si="4"/>
        <v>17.50660383</v>
      </c>
      <c r="AU16" s="197">
        <f t="shared" si="4"/>
        <v>55.349959470000002</v>
      </c>
      <c r="AV16" s="197">
        <f t="shared" si="4"/>
        <v>3.2270085599999998</v>
      </c>
      <c r="AW16" s="197">
        <f>AW17+AW25</f>
        <v>66.955993090000007</v>
      </c>
      <c r="AX16" s="197">
        <f t="shared" ref="AX16:BT16" si="5">AX17+AX25</f>
        <v>1.0901235300000001</v>
      </c>
      <c r="AY16" s="197">
        <f t="shared" si="5"/>
        <v>14.793966279999999</v>
      </c>
      <c r="AZ16" s="197">
        <f t="shared" si="5"/>
        <v>48.367799220000002</v>
      </c>
      <c r="BA16" s="197">
        <f t="shared" si="5"/>
        <v>2.7041040599999997</v>
      </c>
      <c r="BB16" s="197">
        <f>BB17+BB25</f>
        <v>10.446741719999999</v>
      </c>
      <c r="BC16" s="197">
        <f t="shared" ref="BC16:BF16" si="6">BC17+BC25</f>
        <v>0.22903941999999999</v>
      </c>
      <c r="BD16" s="197">
        <f t="shared" si="6"/>
        <v>2.7126375500000002</v>
      </c>
      <c r="BE16" s="197">
        <f t="shared" si="6"/>
        <v>6.9821602499999997</v>
      </c>
      <c r="BF16" s="197">
        <f t="shared" si="6"/>
        <v>0.52290449999999999</v>
      </c>
      <c r="BG16" s="179"/>
      <c r="BH16" s="179"/>
      <c r="BI16" s="179"/>
      <c r="BJ16" s="179"/>
      <c r="BK16" s="179"/>
      <c r="BL16" s="179"/>
      <c r="BM16" s="179"/>
      <c r="BN16" s="179"/>
      <c r="BO16" s="179"/>
      <c r="BP16" s="179"/>
      <c r="BQ16" s="179">
        <f t="shared" si="5"/>
        <v>0</v>
      </c>
      <c r="BR16" s="179">
        <f t="shared" si="5"/>
        <v>0</v>
      </c>
      <c r="BS16" s="179">
        <f t="shared" si="5"/>
        <v>0</v>
      </c>
      <c r="BT16" s="179">
        <f t="shared" si="5"/>
        <v>0</v>
      </c>
      <c r="BU16" s="179">
        <f t="shared" ref="BU16:CD16" si="7">BU17+BU25</f>
        <v>0</v>
      </c>
      <c r="BV16" s="179">
        <f t="shared" si="7"/>
        <v>0</v>
      </c>
      <c r="BW16" s="179">
        <f t="shared" si="7"/>
        <v>0</v>
      </c>
      <c r="BX16" s="179">
        <f t="shared" si="7"/>
        <v>0</v>
      </c>
      <c r="BY16" s="256"/>
      <c r="BZ16" s="179">
        <f t="shared" si="7"/>
        <v>0</v>
      </c>
      <c r="CA16" s="179">
        <f t="shared" si="7"/>
        <v>0</v>
      </c>
      <c r="CB16" s="179">
        <f t="shared" si="7"/>
        <v>0</v>
      </c>
      <c r="CC16" s="179">
        <f t="shared" ref="CC16" si="8">CC17+CC25</f>
        <v>7.3999999999999996E-2</v>
      </c>
      <c r="CD16" s="205">
        <f t="shared" si="7"/>
        <v>0</v>
      </c>
      <c r="CE16" s="164" t="e">
        <f>N16-#REF!</f>
        <v>#REF!</v>
      </c>
      <c r="CF16" s="55"/>
      <c r="CG16" s="247">
        <f>N16-AR16</f>
        <v>-7.3659220467999944</v>
      </c>
      <c r="CH16" s="247">
        <f t="shared" ref="CH16:CK16" si="9">O16-AS16</f>
        <v>8.1010070000000045E-2</v>
      </c>
      <c r="CI16" s="247">
        <f t="shared" si="9"/>
        <v>2.5584737000000004</v>
      </c>
      <c r="CJ16" s="247">
        <f t="shared" si="9"/>
        <v>-9.7422690767999995</v>
      </c>
      <c r="CK16" s="247">
        <f t="shared" si="9"/>
        <v>-0.2631367400000002</v>
      </c>
      <c r="CL16" s="248" t="e">
        <f>AR16-BB16-#REF!</f>
        <v>#REF!</v>
      </c>
      <c r="CM16" s="248" t="e">
        <f>AS16-BC16-#REF!</f>
        <v>#REF!</v>
      </c>
      <c r="CN16" s="248" t="e">
        <f>AT16-BD16-#REF!</f>
        <v>#REF!</v>
      </c>
      <c r="CO16" s="248" t="e">
        <f>AU16-BE16-#REF!</f>
        <v>#REF!</v>
      </c>
      <c r="CP16" s="248" t="e">
        <f>AV16-BF16-#REF!</f>
        <v>#REF!</v>
      </c>
      <c r="CR16" s="248" t="e">
        <f>N16-X16-#REF!</f>
        <v>#REF!</v>
      </c>
      <c r="CS16" s="248" t="e">
        <f>O16-Y16-#REF!</f>
        <v>#REF!</v>
      </c>
      <c r="CT16" s="248" t="e">
        <f>P16-Z16-#REF!</f>
        <v>#REF!</v>
      </c>
      <c r="CU16" s="248" t="e">
        <f>Q16-AA16-#REF!</f>
        <v>#REF!</v>
      </c>
      <c r="CV16" s="26" t="e">
        <f>R16-AB16-#REF!</f>
        <v>#REF!</v>
      </c>
    </row>
    <row r="17" spans="1:100" ht="25.5">
      <c r="A17" s="15">
        <v>1</v>
      </c>
      <c r="B17" s="16" t="s">
        <v>31</v>
      </c>
      <c r="C17" s="158">
        <v>28.5</v>
      </c>
      <c r="D17" s="158">
        <v>2.85</v>
      </c>
      <c r="E17" s="158">
        <v>24.23</v>
      </c>
      <c r="F17" s="158">
        <v>0</v>
      </c>
      <c r="G17" s="158">
        <v>1.4199999999999982</v>
      </c>
      <c r="H17" s="78">
        <v>20</v>
      </c>
      <c r="I17" s="80">
        <f>I18</f>
        <v>8.5</v>
      </c>
      <c r="J17" s="80">
        <f t="shared" ref="J17:M17" si="10">J18</f>
        <v>0.85</v>
      </c>
      <c r="K17" s="80">
        <f t="shared" si="10"/>
        <v>7.2264912280701754</v>
      </c>
      <c r="L17" s="80">
        <f t="shared" si="10"/>
        <v>0</v>
      </c>
      <c r="M17" s="80">
        <f t="shared" si="10"/>
        <v>0.423508771929824</v>
      </c>
      <c r="N17" s="17">
        <f t="shared" ref="N17:CD17" si="11">N18+N22+N23+N24</f>
        <v>0</v>
      </c>
      <c r="O17" s="17">
        <f t="shared" si="11"/>
        <v>0</v>
      </c>
      <c r="P17" s="17">
        <f t="shared" si="11"/>
        <v>0</v>
      </c>
      <c r="Q17" s="17">
        <f t="shared" si="11"/>
        <v>0</v>
      </c>
      <c r="R17" s="17">
        <f t="shared" si="11"/>
        <v>0</v>
      </c>
      <c r="S17" s="80"/>
      <c r="T17" s="80"/>
      <c r="U17" s="80"/>
      <c r="V17" s="80"/>
      <c r="W17" s="80"/>
      <c r="X17" s="184"/>
      <c r="Y17" s="184"/>
      <c r="Z17" s="184"/>
      <c r="AA17" s="184"/>
      <c r="AB17" s="184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>
        <f>N17-I17</f>
        <v>-8.5</v>
      </c>
      <c r="AN17" s="17">
        <f t="shared" ref="AN17" si="12">O17-J17</f>
        <v>-0.85</v>
      </c>
      <c r="AO17" s="17">
        <f t="shared" ref="AO17" si="13">P17-K17</f>
        <v>-7.2264912280701754</v>
      </c>
      <c r="AP17" s="17">
        <f t="shared" ref="AP17" si="14">Q17-L17</f>
        <v>0</v>
      </c>
      <c r="AQ17" s="17">
        <f t="shared" ref="AQ17" si="15">R17-M17</f>
        <v>-0.423508771929824</v>
      </c>
      <c r="AR17" s="80">
        <f>AR18+AR22+AR23+AR24</f>
        <v>0</v>
      </c>
      <c r="AS17" s="80">
        <f t="shared" si="11"/>
        <v>0</v>
      </c>
      <c r="AT17" s="80">
        <f t="shared" si="11"/>
        <v>0</v>
      </c>
      <c r="AU17" s="80">
        <f t="shared" si="11"/>
        <v>0</v>
      </c>
      <c r="AV17" s="80">
        <f t="shared" si="11"/>
        <v>0</v>
      </c>
      <c r="AW17" s="17"/>
      <c r="AX17" s="17"/>
      <c r="AY17" s="17"/>
      <c r="AZ17" s="17"/>
      <c r="BA17" s="17"/>
      <c r="BB17" s="172"/>
      <c r="BC17" s="172"/>
      <c r="BD17" s="172"/>
      <c r="BE17" s="172"/>
      <c r="BF17" s="172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>
        <f t="shared" si="11"/>
        <v>0</v>
      </c>
      <c r="BR17" s="17">
        <f t="shared" si="11"/>
        <v>0</v>
      </c>
      <c r="BS17" s="17">
        <f t="shared" si="11"/>
        <v>0</v>
      </c>
      <c r="BT17" s="17">
        <f t="shared" si="11"/>
        <v>0</v>
      </c>
      <c r="BU17" s="17">
        <f t="shared" si="11"/>
        <v>0</v>
      </c>
      <c r="BV17" s="17">
        <f t="shared" si="11"/>
        <v>0</v>
      </c>
      <c r="BW17" s="17">
        <f t="shared" si="11"/>
        <v>0</v>
      </c>
      <c r="BX17" s="17">
        <f t="shared" si="11"/>
        <v>0</v>
      </c>
      <c r="BY17" s="95"/>
      <c r="BZ17" s="17">
        <f t="shared" si="11"/>
        <v>0</v>
      </c>
      <c r="CA17" s="17">
        <f t="shared" si="11"/>
        <v>0</v>
      </c>
      <c r="CB17" s="17">
        <f t="shared" si="11"/>
        <v>0</v>
      </c>
      <c r="CC17" s="17">
        <f t="shared" ref="CC17" si="16">CC18+CC22+CC23+CC24</f>
        <v>0</v>
      </c>
      <c r="CD17" s="18">
        <f t="shared" si="11"/>
        <v>0</v>
      </c>
      <c r="CE17" s="164" t="e">
        <f>N17-#REF!</f>
        <v>#REF!</v>
      </c>
      <c r="CF17" s="55"/>
      <c r="CG17" s="247">
        <f>N17-AR17</f>
        <v>0</v>
      </c>
      <c r="CH17" s="247">
        <f t="shared" ref="CH17:CH43" si="17">O17-AS17</f>
        <v>0</v>
      </c>
      <c r="CI17" s="247">
        <f t="shared" ref="CI17:CI43" si="18">P17-AT17</f>
        <v>0</v>
      </c>
      <c r="CJ17" s="247">
        <f t="shared" ref="CJ17:CJ43" si="19">Q17-AU17</f>
        <v>0</v>
      </c>
      <c r="CK17" s="247">
        <f t="shared" ref="CK17:CK43" si="20">R17-AV17</f>
        <v>0</v>
      </c>
      <c r="CL17" s="248" t="e">
        <f>AR17-BB17-#REF!</f>
        <v>#REF!</v>
      </c>
      <c r="CM17" s="248" t="e">
        <f>AS17-BC17-#REF!</f>
        <v>#REF!</v>
      </c>
      <c r="CN17" s="248" t="e">
        <f>AT17-BD17-#REF!</f>
        <v>#REF!</v>
      </c>
      <c r="CO17" s="248" t="e">
        <f>AU17-BE17-#REF!</f>
        <v>#REF!</v>
      </c>
      <c r="CP17" s="248" t="e">
        <f>AV17-BF17-#REF!</f>
        <v>#REF!</v>
      </c>
      <c r="CR17" s="248" t="e">
        <f>N17-X17-#REF!</f>
        <v>#REF!</v>
      </c>
      <c r="CS17" s="248" t="e">
        <f>O17-Y17-#REF!</f>
        <v>#REF!</v>
      </c>
      <c r="CT17" s="248" t="e">
        <f>P17-Z17-#REF!</f>
        <v>#REF!</v>
      </c>
      <c r="CU17" s="248" t="e">
        <f>Q17-AA17-#REF!</f>
        <v>#REF!</v>
      </c>
      <c r="CV17" s="26" t="e">
        <f>R17-AB17-#REF!</f>
        <v>#REF!</v>
      </c>
    </row>
    <row r="18" spans="1:100" ht="30.75" customHeight="1" thickBot="1">
      <c r="A18" s="257" t="s">
        <v>32</v>
      </c>
      <c r="B18" s="258" t="s">
        <v>33</v>
      </c>
      <c r="C18" s="259">
        <v>28.5</v>
      </c>
      <c r="D18" s="259">
        <v>2.85</v>
      </c>
      <c r="E18" s="259">
        <v>24.23</v>
      </c>
      <c r="F18" s="259">
        <v>0</v>
      </c>
      <c r="G18" s="259">
        <v>1.4199999999999982</v>
      </c>
      <c r="H18" s="260">
        <v>20</v>
      </c>
      <c r="I18" s="261">
        <f>I21</f>
        <v>8.5</v>
      </c>
      <c r="J18" s="261">
        <f t="shared" ref="J18:M18" si="21">J21</f>
        <v>0.85</v>
      </c>
      <c r="K18" s="261">
        <f t="shared" si="21"/>
        <v>7.2264912280701754</v>
      </c>
      <c r="L18" s="261">
        <f t="shared" si="21"/>
        <v>0</v>
      </c>
      <c r="M18" s="261">
        <f t="shared" si="21"/>
        <v>0.423508771929824</v>
      </c>
      <c r="N18" s="166">
        <f>N21</f>
        <v>0</v>
      </c>
      <c r="O18" s="166">
        <f t="shared" ref="O18:CD18" si="22">O21</f>
        <v>0</v>
      </c>
      <c r="P18" s="166">
        <f t="shared" si="22"/>
        <v>0</v>
      </c>
      <c r="Q18" s="166">
        <f t="shared" si="22"/>
        <v>0</v>
      </c>
      <c r="R18" s="166">
        <f t="shared" si="22"/>
        <v>0</v>
      </c>
      <c r="S18" s="261"/>
      <c r="T18" s="261"/>
      <c r="U18" s="261"/>
      <c r="V18" s="261"/>
      <c r="W18" s="261"/>
      <c r="X18" s="262"/>
      <c r="Y18" s="262"/>
      <c r="Z18" s="262"/>
      <c r="AA18" s="262"/>
      <c r="AB18" s="262"/>
      <c r="AC18" s="166"/>
      <c r="AD18" s="166"/>
      <c r="AE18" s="166"/>
      <c r="AF18" s="166"/>
      <c r="AG18" s="166"/>
      <c r="AH18" s="166"/>
      <c r="AI18" s="166"/>
      <c r="AJ18" s="166"/>
      <c r="AK18" s="166"/>
      <c r="AL18" s="166"/>
      <c r="AM18" s="166">
        <f>N18-I18</f>
        <v>-8.5</v>
      </c>
      <c r="AN18" s="166">
        <f t="shared" ref="AN18" si="23">O18-J18</f>
        <v>-0.85</v>
      </c>
      <c r="AO18" s="166">
        <f t="shared" ref="AO18" si="24">P18-K18</f>
        <v>-7.2264912280701754</v>
      </c>
      <c r="AP18" s="166">
        <f t="shared" ref="AP18" si="25">Q18-L18</f>
        <v>0</v>
      </c>
      <c r="AQ18" s="166">
        <f t="shared" ref="AQ18" si="26">R18-M18</f>
        <v>-0.423508771929824</v>
      </c>
      <c r="AR18" s="261">
        <f>AR21</f>
        <v>0</v>
      </c>
      <c r="AS18" s="261">
        <f t="shared" si="22"/>
        <v>0</v>
      </c>
      <c r="AT18" s="261">
        <f t="shared" si="22"/>
        <v>0</v>
      </c>
      <c r="AU18" s="261">
        <f t="shared" si="22"/>
        <v>0</v>
      </c>
      <c r="AV18" s="261">
        <f t="shared" si="22"/>
        <v>0</v>
      </c>
      <c r="AW18" s="166"/>
      <c r="AX18" s="166"/>
      <c r="AY18" s="166"/>
      <c r="AZ18" s="166"/>
      <c r="BA18" s="166"/>
      <c r="BB18" s="263"/>
      <c r="BC18" s="263"/>
      <c r="BD18" s="263"/>
      <c r="BE18" s="263"/>
      <c r="BF18" s="263"/>
      <c r="BG18" s="166"/>
      <c r="BH18" s="166"/>
      <c r="BI18" s="166"/>
      <c r="BJ18" s="166"/>
      <c r="BK18" s="166"/>
      <c r="BL18" s="166"/>
      <c r="BM18" s="166"/>
      <c r="BN18" s="166"/>
      <c r="BO18" s="166"/>
      <c r="BP18" s="166"/>
      <c r="BQ18" s="166">
        <f t="shared" si="22"/>
        <v>0</v>
      </c>
      <c r="BR18" s="166">
        <f t="shared" si="22"/>
        <v>0</v>
      </c>
      <c r="BS18" s="166">
        <f t="shared" si="22"/>
        <v>0</v>
      </c>
      <c r="BT18" s="166">
        <f t="shared" si="22"/>
        <v>0</v>
      </c>
      <c r="BU18" s="166">
        <f t="shared" si="22"/>
        <v>0</v>
      </c>
      <c r="BV18" s="166">
        <f t="shared" si="22"/>
        <v>0</v>
      </c>
      <c r="BW18" s="166">
        <f t="shared" si="22"/>
        <v>0</v>
      </c>
      <c r="BX18" s="166">
        <f t="shared" si="22"/>
        <v>0</v>
      </c>
      <c r="BY18" s="264"/>
      <c r="BZ18" s="166">
        <f t="shared" si="22"/>
        <v>0</v>
      </c>
      <c r="CA18" s="166">
        <f t="shared" si="22"/>
        <v>0</v>
      </c>
      <c r="CB18" s="166">
        <f t="shared" si="22"/>
        <v>0</v>
      </c>
      <c r="CC18" s="166">
        <f t="shared" ref="CC18" si="27">CC21</f>
        <v>0</v>
      </c>
      <c r="CD18" s="265">
        <f t="shared" si="22"/>
        <v>0</v>
      </c>
      <c r="CE18" s="164" t="e">
        <f>N18-#REF!</f>
        <v>#REF!</v>
      </c>
      <c r="CF18" s="55"/>
      <c r="CG18" s="247">
        <f t="shared" ref="CG18:CG43" si="28">N18-AR18</f>
        <v>0</v>
      </c>
      <c r="CH18" s="247">
        <f t="shared" si="17"/>
        <v>0</v>
      </c>
      <c r="CI18" s="247">
        <f t="shared" si="18"/>
        <v>0</v>
      </c>
      <c r="CJ18" s="247">
        <f t="shared" si="19"/>
        <v>0</v>
      </c>
      <c r="CK18" s="247">
        <f t="shared" si="20"/>
        <v>0</v>
      </c>
      <c r="CL18" s="248" t="e">
        <f>AR18-BB18-#REF!</f>
        <v>#REF!</v>
      </c>
      <c r="CM18" s="248" t="e">
        <f>AS18-BC18-#REF!</f>
        <v>#REF!</v>
      </c>
      <c r="CN18" s="248" t="e">
        <f>AT18-BD18-#REF!</f>
        <v>#REF!</v>
      </c>
      <c r="CO18" s="248" t="e">
        <f>AU18-BE18-#REF!</f>
        <v>#REF!</v>
      </c>
      <c r="CP18" s="248" t="e">
        <f>AV18-BF18-#REF!</f>
        <v>#REF!</v>
      </c>
      <c r="CR18" s="248" t="e">
        <f>N18-X18-#REF!</f>
        <v>#REF!</v>
      </c>
      <c r="CS18" s="248" t="e">
        <f>O18-Y18-#REF!</f>
        <v>#REF!</v>
      </c>
      <c r="CT18" s="248" t="e">
        <f>P18-Z18-#REF!</f>
        <v>#REF!</v>
      </c>
      <c r="CU18" s="248" t="e">
        <f>Q18-AA18-#REF!</f>
        <v>#REF!</v>
      </c>
      <c r="CV18" s="26" t="e">
        <f>R18-AB18-#REF!</f>
        <v>#REF!</v>
      </c>
    </row>
    <row r="19" spans="1:100" ht="20.100000000000001" customHeight="1">
      <c r="A19" s="266"/>
      <c r="B19" s="267" t="s">
        <v>34</v>
      </c>
      <c r="C19" s="268"/>
      <c r="D19" s="268"/>
      <c r="E19" s="268"/>
      <c r="F19" s="268"/>
      <c r="G19" s="268"/>
      <c r="H19" s="269"/>
      <c r="I19" s="269"/>
      <c r="J19" s="269"/>
      <c r="K19" s="269"/>
      <c r="L19" s="269"/>
      <c r="M19" s="269"/>
      <c r="N19" s="269"/>
      <c r="O19" s="269"/>
      <c r="P19" s="269"/>
      <c r="Q19" s="269"/>
      <c r="R19" s="269"/>
      <c r="S19" s="269"/>
      <c r="T19" s="269"/>
      <c r="U19" s="269"/>
      <c r="V19" s="269"/>
      <c r="W19" s="269"/>
      <c r="X19" s="270"/>
      <c r="Y19" s="270"/>
      <c r="Z19" s="270"/>
      <c r="AA19" s="270"/>
      <c r="AB19" s="270"/>
      <c r="AC19" s="269"/>
      <c r="AD19" s="269"/>
      <c r="AE19" s="269"/>
      <c r="AF19" s="269"/>
      <c r="AG19" s="269"/>
      <c r="AH19" s="269"/>
      <c r="AI19" s="269"/>
      <c r="AJ19" s="269"/>
      <c r="AK19" s="269"/>
      <c r="AL19" s="269"/>
      <c r="AM19" s="269"/>
      <c r="AN19" s="269"/>
      <c r="AO19" s="269"/>
      <c r="AP19" s="269"/>
      <c r="AQ19" s="269"/>
      <c r="AR19" s="269"/>
      <c r="AS19" s="269"/>
      <c r="AT19" s="269"/>
      <c r="AU19" s="269"/>
      <c r="AV19" s="269"/>
      <c r="AW19" s="269"/>
      <c r="AX19" s="269"/>
      <c r="AY19" s="269"/>
      <c r="AZ19" s="269"/>
      <c r="BA19" s="269"/>
      <c r="BB19" s="271"/>
      <c r="BC19" s="271"/>
      <c r="BD19" s="271"/>
      <c r="BE19" s="271"/>
      <c r="BF19" s="271"/>
      <c r="BG19" s="269"/>
      <c r="BH19" s="269"/>
      <c r="BI19" s="269"/>
      <c r="BJ19" s="269"/>
      <c r="BK19" s="269"/>
      <c r="BL19" s="269"/>
      <c r="BM19" s="269"/>
      <c r="BN19" s="269"/>
      <c r="BO19" s="269"/>
      <c r="BP19" s="269"/>
      <c r="BQ19" s="269"/>
      <c r="BR19" s="269"/>
      <c r="BS19" s="269"/>
      <c r="BT19" s="269"/>
      <c r="BU19" s="269"/>
      <c r="BV19" s="269"/>
      <c r="BW19" s="269"/>
      <c r="BX19" s="269"/>
      <c r="BY19" s="272"/>
      <c r="BZ19" s="269"/>
      <c r="CA19" s="269"/>
      <c r="CB19" s="269"/>
      <c r="CC19" s="269"/>
      <c r="CD19" s="273"/>
      <c r="CE19" s="164" t="e">
        <f>N19-#REF!</f>
        <v>#REF!</v>
      </c>
      <c r="CF19" s="55"/>
      <c r="CG19" s="247">
        <f t="shared" si="28"/>
        <v>0</v>
      </c>
      <c r="CH19" s="247">
        <f t="shared" si="17"/>
        <v>0</v>
      </c>
      <c r="CI19" s="247">
        <f t="shared" si="18"/>
        <v>0</v>
      </c>
      <c r="CJ19" s="247">
        <f t="shared" si="19"/>
        <v>0</v>
      </c>
      <c r="CK19" s="247">
        <f t="shared" si="20"/>
        <v>0</v>
      </c>
      <c r="CL19" s="248" t="e">
        <f>AR19-BB19-#REF!</f>
        <v>#REF!</v>
      </c>
      <c r="CM19" s="248" t="e">
        <f>AS19-BC19-#REF!</f>
        <v>#REF!</v>
      </c>
      <c r="CN19" s="248" t="e">
        <f>AT19-BD19-#REF!</f>
        <v>#REF!</v>
      </c>
      <c r="CO19" s="248" t="e">
        <f>AU19-BE19-#REF!</f>
        <v>#REF!</v>
      </c>
      <c r="CP19" s="248" t="e">
        <f>AV19-BF19-#REF!</f>
        <v>#REF!</v>
      </c>
      <c r="CR19" s="248" t="e">
        <f>N19-X19-#REF!</f>
        <v>#REF!</v>
      </c>
      <c r="CS19" s="248" t="e">
        <f>O19-Y19-#REF!</f>
        <v>#REF!</v>
      </c>
      <c r="CT19" s="248" t="e">
        <f>P19-Z19-#REF!</f>
        <v>#REF!</v>
      </c>
      <c r="CU19" s="248" t="e">
        <f>Q19-AA19-#REF!</f>
        <v>#REF!</v>
      </c>
      <c r="CV19" s="26" t="e">
        <f>R19-AB19-#REF!</f>
        <v>#REF!</v>
      </c>
    </row>
    <row r="20" spans="1:100" ht="38.25">
      <c r="A20" s="24" t="s">
        <v>35</v>
      </c>
      <c r="B20" s="57" t="s">
        <v>36</v>
      </c>
      <c r="C20" s="58">
        <v>28.5</v>
      </c>
      <c r="D20" s="58">
        <v>2.85</v>
      </c>
      <c r="E20" s="58">
        <v>24.23</v>
      </c>
      <c r="F20" s="58">
        <v>0</v>
      </c>
      <c r="G20" s="58">
        <v>1.4199999999999982</v>
      </c>
      <c r="H20" s="58">
        <v>20</v>
      </c>
      <c r="I20" s="41">
        <v>8.5</v>
      </c>
      <c r="J20" s="41">
        <f>$I$20/$C$20*D20</f>
        <v>0.85</v>
      </c>
      <c r="K20" s="41">
        <f t="shared" ref="K20:M20" si="29">$I$20/$C$20*E20</f>
        <v>7.2264912280701754</v>
      </c>
      <c r="L20" s="41">
        <f t="shared" si="29"/>
        <v>0</v>
      </c>
      <c r="M20" s="41">
        <f t="shared" si="29"/>
        <v>0.423508771929824</v>
      </c>
      <c r="N20" s="26">
        <f>O20+P20+Q20+R20</f>
        <v>0</v>
      </c>
      <c r="O20" s="26">
        <f t="shared" ref="O20:R24" si="30">T20+Y20+AD20+AI20</f>
        <v>0</v>
      </c>
      <c r="P20" s="26">
        <f t="shared" si="30"/>
        <v>0</v>
      </c>
      <c r="Q20" s="26">
        <f t="shared" si="30"/>
        <v>0</v>
      </c>
      <c r="R20" s="26">
        <f t="shared" si="30"/>
        <v>0</v>
      </c>
      <c r="S20" s="41"/>
      <c r="T20" s="41"/>
      <c r="U20" s="41"/>
      <c r="V20" s="41"/>
      <c r="W20" s="41"/>
      <c r="X20" s="186"/>
      <c r="Y20" s="186"/>
      <c r="Z20" s="186"/>
      <c r="AA20" s="186"/>
      <c r="AB20" s="18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>
        <f t="shared" ref="AM20:AQ21" si="31">N20-I20</f>
        <v>-8.5</v>
      </c>
      <c r="AN20" s="26">
        <f t="shared" si="31"/>
        <v>-0.85</v>
      </c>
      <c r="AO20" s="26">
        <f t="shared" si="31"/>
        <v>-7.2264912280701754</v>
      </c>
      <c r="AP20" s="26">
        <f t="shared" si="31"/>
        <v>0</v>
      </c>
      <c r="AQ20" s="26">
        <f t="shared" si="31"/>
        <v>-0.423508771929824</v>
      </c>
      <c r="AR20" s="41">
        <f>AS20+AT20+AU20+AV20</f>
        <v>0</v>
      </c>
      <c r="AS20" s="81">
        <f>AX20+BC20+BH20+BM20</f>
        <v>0</v>
      </c>
      <c r="AT20" s="41">
        <f>AY20+BD20+BI20+BN20</f>
        <v>0</v>
      </c>
      <c r="AU20" s="41">
        <f>AZ20+BE20+BJ20+BO20</f>
        <v>0</v>
      </c>
      <c r="AV20" s="41">
        <f>BA20+BF20+BK20+BP20</f>
        <v>0</v>
      </c>
      <c r="AW20" s="26"/>
      <c r="AX20" s="26"/>
      <c r="AY20" s="26"/>
      <c r="AZ20" s="26"/>
      <c r="BA20" s="26"/>
      <c r="BB20" s="174"/>
      <c r="BC20" s="174"/>
      <c r="BD20" s="174"/>
      <c r="BE20" s="174"/>
      <c r="BF20" s="174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94"/>
      <c r="BZ20" s="26"/>
      <c r="CA20" s="26"/>
      <c r="CB20" s="26"/>
      <c r="CC20" s="26"/>
      <c r="CD20" s="27"/>
      <c r="CE20" s="164" t="e">
        <f>N20-#REF!</f>
        <v>#REF!</v>
      </c>
      <c r="CF20" s="55"/>
      <c r="CG20" s="247">
        <f t="shared" si="28"/>
        <v>0</v>
      </c>
      <c r="CH20" s="247">
        <f t="shared" si="17"/>
        <v>0</v>
      </c>
      <c r="CI20" s="247">
        <f t="shared" si="18"/>
        <v>0</v>
      </c>
      <c r="CJ20" s="247">
        <f t="shared" si="19"/>
        <v>0</v>
      </c>
      <c r="CK20" s="247">
        <f t="shared" si="20"/>
        <v>0</v>
      </c>
      <c r="CL20" s="248" t="e">
        <f>AR20-BB20-#REF!</f>
        <v>#REF!</v>
      </c>
      <c r="CM20" s="248" t="e">
        <f>AS20-BC20-#REF!</f>
        <v>#REF!</v>
      </c>
      <c r="CN20" s="248" t="e">
        <f>AT20-BD20-#REF!</f>
        <v>#REF!</v>
      </c>
      <c r="CO20" s="248" t="e">
        <f>AU20-BE20-#REF!</f>
        <v>#REF!</v>
      </c>
      <c r="CP20" s="248" t="e">
        <f>AV20-BF20-#REF!</f>
        <v>#REF!</v>
      </c>
      <c r="CR20" s="248" t="e">
        <f>N20-X20-#REF!</f>
        <v>#REF!</v>
      </c>
      <c r="CS20" s="248" t="e">
        <f>O20-Y20-#REF!</f>
        <v>#REF!</v>
      </c>
      <c r="CT20" s="248" t="e">
        <f>P20-Z20-#REF!</f>
        <v>#REF!</v>
      </c>
      <c r="CU20" s="248" t="e">
        <f>Q20-AA20-#REF!</f>
        <v>#REF!</v>
      </c>
      <c r="CV20" s="26" t="e">
        <f>R20-AB20-#REF!</f>
        <v>#REF!</v>
      </c>
    </row>
    <row r="21" spans="1:100" s="92" customFormat="1" ht="18.75" customHeight="1">
      <c r="A21" s="28"/>
      <c r="B21" s="29" t="s">
        <v>37</v>
      </c>
      <c r="C21" s="59">
        <v>28.5</v>
      </c>
      <c r="D21" s="59">
        <v>2.85</v>
      </c>
      <c r="E21" s="59">
        <v>24.23</v>
      </c>
      <c r="F21" s="59">
        <v>0</v>
      </c>
      <c r="G21" s="59">
        <v>1.4199999999999982</v>
      </c>
      <c r="H21" s="78">
        <v>20</v>
      </c>
      <c r="I21" s="80">
        <f>I20</f>
        <v>8.5</v>
      </c>
      <c r="J21" s="80">
        <f>J20</f>
        <v>0.85</v>
      </c>
      <c r="K21" s="80">
        <f t="shared" ref="K21:M21" si="32">K20</f>
        <v>7.2264912280701754</v>
      </c>
      <c r="L21" s="80">
        <f t="shared" si="32"/>
        <v>0</v>
      </c>
      <c r="M21" s="80">
        <f t="shared" si="32"/>
        <v>0.423508771929824</v>
      </c>
      <c r="N21" s="17">
        <f>S21+X21+AC21</f>
        <v>0</v>
      </c>
      <c r="O21" s="17">
        <f t="shared" si="30"/>
        <v>0</v>
      </c>
      <c r="P21" s="17">
        <f t="shared" si="30"/>
        <v>0</v>
      </c>
      <c r="Q21" s="17">
        <f t="shared" si="30"/>
        <v>0</v>
      </c>
      <c r="R21" s="17">
        <f t="shared" si="30"/>
        <v>0</v>
      </c>
      <c r="S21" s="80"/>
      <c r="T21" s="80"/>
      <c r="U21" s="80"/>
      <c r="V21" s="80"/>
      <c r="W21" s="80"/>
      <c r="X21" s="184"/>
      <c r="Y21" s="184"/>
      <c r="Z21" s="184"/>
      <c r="AA21" s="184"/>
      <c r="AB21" s="184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>
        <f t="shared" si="31"/>
        <v>-8.5</v>
      </c>
      <c r="AN21" s="17">
        <f t="shared" si="31"/>
        <v>-0.85</v>
      </c>
      <c r="AO21" s="17">
        <f t="shared" si="31"/>
        <v>-7.2264912280701754</v>
      </c>
      <c r="AP21" s="17">
        <f t="shared" si="31"/>
        <v>0</v>
      </c>
      <c r="AQ21" s="17">
        <f t="shared" si="31"/>
        <v>-0.423508771929824</v>
      </c>
      <c r="AR21" s="80">
        <f t="shared" ref="AR21:CD21" si="33">SUM(AR20:AR20)</f>
        <v>0</v>
      </c>
      <c r="AS21" s="80">
        <f t="shared" si="33"/>
        <v>0</v>
      </c>
      <c r="AT21" s="80">
        <f t="shared" si="33"/>
        <v>0</v>
      </c>
      <c r="AU21" s="80">
        <f t="shared" si="33"/>
        <v>0</v>
      </c>
      <c r="AV21" s="80">
        <f t="shared" si="33"/>
        <v>0</v>
      </c>
      <c r="AW21" s="17"/>
      <c r="AX21" s="17"/>
      <c r="AY21" s="17"/>
      <c r="AZ21" s="17"/>
      <c r="BA21" s="17"/>
      <c r="BB21" s="172"/>
      <c r="BC21" s="172"/>
      <c r="BD21" s="172"/>
      <c r="BE21" s="172"/>
      <c r="BF21" s="172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>
        <f t="shared" si="33"/>
        <v>0</v>
      </c>
      <c r="BR21" s="17">
        <f t="shared" si="33"/>
        <v>0</v>
      </c>
      <c r="BS21" s="17">
        <f t="shared" si="33"/>
        <v>0</v>
      </c>
      <c r="BT21" s="17">
        <f t="shared" si="33"/>
        <v>0</v>
      </c>
      <c r="BU21" s="17">
        <f t="shared" si="33"/>
        <v>0</v>
      </c>
      <c r="BV21" s="17">
        <f t="shared" si="33"/>
        <v>0</v>
      </c>
      <c r="BW21" s="17">
        <f t="shared" si="33"/>
        <v>0</v>
      </c>
      <c r="BX21" s="17">
        <f t="shared" si="33"/>
        <v>0</v>
      </c>
      <c r="BY21" s="17">
        <f t="shared" si="33"/>
        <v>0</v>
      </c>
      <c r="BZ21" s="17">
        <f t="shared" si="33"/>
        <v>0</v>
      </c>
      <c r="CA21" s="17">
        <f t="shared" si="33"/>
        <v>0</v>
      </c>
      <c r="CB21" s="17">
        <f t="shared" si="33"/>
        <v>0</v>
      </c>
      <c r="CC21" s="17">
        <f t="shared" si="33"/>
        <v>0</v>
      </c>
      <c r="CD21" s="18">
        <f t="shared" si="33"/>
        <v>0</v>
      </c>
      <c r="CE21" s="164" t="e">
        <f>N21-#REF!</f>
        <v>#REF!</v>
      </c>
      <c r="CF21" s="91"/>
      <c r="CG21" s="247">
        <f t="shared" si="28"/>
        <v>0</v>
      </c>
      <c r="CH21" s="247">
        <f t="shared" si="17"/>
        <v>0</v>
      </c>
      <c r="CI21" s="247">
        <f t="shared" si="18"/>
        <v>0</v>
      </c>
      <c r="CJ21" s="247">
        <f t="shared" si="19"/>
        <v>0</v>
      </c>
      <c r="CK21" s="247">
        <f t="shared" si="20"/>
        <v>0</v>
      </c>
      <c r="CL21" s="248" t="e">
        <f>AR21-BB21-#REF!</f>
        <v>#REF!</v>
      </c>
      <c r="CM21" s="248" t="e">
        <f>AS21-BC21-#REF!</f>
        <v>#REF!</v>
      </c>
      <c r="CN21" s="248" t="e">
        <f>AT21-BD21-#REF!</f>
        <v>#REF!</v>
      </c>
      <c r="CO21" s="248" t="e">
        <f>AU21-BE21-#REF!</f>
        <v>#REF!</v>
      </c>
      <c r="CP21" s="248" t="e">
        <f>AV21-BF21-#REF!</f>
        <v>#REF!</v>
      </c>
      <c r="CR21" s="248" t="e">
        <f>N21-X21-#REF!</f>
        <v>#REF!</v>
      </c>
      <c r="CS21" s="248" t="e">
        <f>O21-Y21-#REF!</f>
        <v>#REF!</v>
      </c>
      <c r="CT21" s="248" t="e">
        <f>P21-Z21-#REF!</f>
        <v>#REF!</v>
      </c>
      <c r="CU21" s="248" t="e">
        <f>Q21-AA21-#REF!</f>
        <v>#REF!</v>
      </c>
      <c r="CV21" s="26" t="e">
        <f>R21-AB21-#REF!</f>
        <v>#REF!</v>
      </c>
    </row>
    <row r="22" spans="1:100" s="75" customFormat="1" ht="25.5">
      <c r="A22" s="76" t="s">
        <v>38</v>
      </c>
      <c r="B22" s="77" t="s">
        <v>39</v>
      </c>
      <c r="C22" s="77"/>
      <c r="D22" s="77"/>
      <c r="E22" s="77"/>
      <c r="F22" s="77"/>
      <c r="G22" s="77"/>
      <c r="H22" s="78"/>
      <c r="I22" s="41">
        <v>0</v>
      </c>
      <c r="J22" s="41">
        <v>0</v>
      </c>
      <c r="K22" s="41">
        <v>0</v>
      </c>
      <c r="L22" s="41">
        <v>0</v>
      </c>
      <c r="M22" s="41">
        <v>0</v>
      </c>
      <c r="N22" s="41">
        <f>O22+P22+Q22+R22</f>
        <v>0</v>
      </c>
      <c r="O22" s="41">
        <f t="shared" si="30"/>
        <v>0</v>
      </c>
      <c r="P22" s="41">
        <f t="shared" si="30"/>
        <v>0</v>
      </c>
      <c r="Q22" s="41">
        <f t="shared" si="30"/>
        <v>0</v>
      </c>
      <c r="R22" s="41">
        <f t="shared" si="30"/>
        <v>0</v>
      </c>
      <c r="S22" s="41"/>
      <c r="T22" s="41"/>
      <c r="U22" s="41"/>
      <c r="V22" s="41"/>
      <c r="W22" s="41"/>
      <c r="X22" s="186"/>
      <c r="Y22" s="186"/>
      <c r="Z22" s="186"/>
      <c r="AA22" s="186"/>
      <c r="AB22" s="186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17">
        <f t="shared" ref="AM22:AM25" si="34">N22-I22</f>
        <v>0</v>
      </c>
      <c r="AN22" s="17">
        <f t="shared" ref="AN22:AQ25" si="35">O22-J22</f>
        <v>0</v>
      </c>
      <c r="AO22" s="17">
        <f t="shared" si="35"/>
        <v>0</v>
      </c>
      <c r="AP22" s="17">
        <f t="shared" si="35"/>
        <v>0</v>
      </c>
      <c r="AQ22" s="17">
        <f t="shared" si="35"/>
        <v>0</v>
      </c>
      <c r="AR22" s="41">
        <f>AS22+AT22+AU22+AV22</f>
        <v>0</v>
      </c>
      <c r="AS22" s="41">
        <f>AX22+BC22+BH22+BM22</f>
        <v>0</v>
      </c>
      <c r="AT22" s="41">
        <f t="shared" ref="AT22:AV24" si="36">AY22+BD22+BI22+BN22</f>
        <v>0</v>
      </c>
      <c r="AU22" s="41">
        <f t="shared" si="36"/>
        <v>0</v>
      </c>
      <c r="AV22" s="41">
        <f t="shared" si="36"/>
        <v>0</v>
      </c>
      <c r="AW22" s="41"/>
      <c r="AX22" s="41"/>
      <c r="AY22" s="41"/>
      <c r="AZ22" s="41"/>
      <c r="BA22" s="41"/>
      <c r="BB22" s="174"/>
      <c r="BC22" s="174"/>
      <c r="BD22" s="174"/>
      <c r="BE22" s="174"/>
      <c r="BF22" s="174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97"/>
      <c r="BZ22" s="41"/>
      <c r="CA22" s="41"/>
      <c r="CB22" s="41"/>
      <c r="CC22" s="41"/>
      <c r="CD22" s="93"/>
      <c r="CE22" s="164" t="e">
        <f>N22-#REF!</f>
        <v>#REF!</v>
      </c>
      <c r="CF22" s="74"/>
      <c r="CG22" s="247">
        <f t="shared" si="28"/>
        <v>0</v>
      </c>
      <c r="CH22" s="247">
        <f t="shared" si="17"/>
        <v>0</v>
      </c>
      <c r="CI22" s="247">
        <f t="shared" si="18"/>
        <v>0</v>
      </c>
      <c r="CJ22" s="247">
        <f t="shared" si="19"/>
        <v>0</v>
      </c>
      <c r="CK22" s="247">
        <f t="shared" si="20"/>
        <v>0</v>
      </c>
      <c r="CL22" s="248" t="e">
        <f>AR22-BB22-#REF!</f>
        <v>#REF!</v>
      </c>
      <c r="CM22" s="248" t="e">
        <f>AS22-BC22-#REF!</f>
        <v>#REF!</v>
      </c>
      <c r="CN22" s="248" t="e">
        <f>AT22-BD22-#REF!</f>
        <v>#REF!</v>
      </c>
      <c r="CO22" s="248" t="e">
        <f>AU22-BE22-#REF!</f>
        <v>#REF!</v>
      </c>
      <c r="CP22" s="248" t="e">
        <f>AV22-BF22-#REF!</f>
        <v>#REF!</v>
      </c>
      <c r="CR22" s="248" t="e">
        <f>N22-X22-#REF!</f>
        <v>#REF!</v>
      </c>
      <c r="CS22" s="248" t="e">
        <f>O22-Y22-#REF!</f>
        <v>#REF!</v>
      </c>
      <c r="CT22" s="248" t="e">
        <f>P22-Z22-#REF!</f>
        <v>#REF!</v>
      </c>
      <c r="CU22" s="248" t="e">
        <f>Q22-AA22-#REF!</f>
        <v>#REF!</v>
      </c>
      <c r="CV22" s="26" t="e">
        <f>R22-AB22-#REF!</f>
        <v>#REF!</v>
      </c>
    </row>
    <row r="23" spans="1:100" s="75" customFormat="1" ht="25.5">
      <c r="A23" s="76" t="s">
        <v>40</v>
      </c>
      <c r="B23" s="77" t="s">
        <v>41</v>
      </c>
      <c r="C23" s="77"/>
      <c r="D23" s="77"/>
      <c r="E23" s="77"/>
      <c r="F23" s="77"/>
      <c r="G23" s="77"/>
      <c r="H23" s="78"/>
      <c r="I23" s="41">
        <v>0</v>
      </c>
      <c r="J23" s="41">
        <v>0</v>
      </c>
      <c r="K23" s="41">
        <v>0</v>
      </c>
      <c r="L23" s="41">
        <v>0</v>
      </c>
      <c r="M23" s="41">
        <v>0</v>
      </c>
      <c r="N23" s="41">
        <f>O23+P23+Q23+R23</f>
        <v>0</v>
      </c>
      <c r="O23" s="41">
        <f t="shared" si="30"/>
        <v>0</v>
      </c>
      <c r="P23" s="41">
        <f t="shared" si="30"/>
        <v>0</v>
      </c>
      <c r="Q23" s="41">
        <f t="shared" si="30"/>
        <v>0</v>
      </c>
      <c r="R23" s="41">
        <f t="shared" si="30"/>
        <v>0</v>
      </c>
      <c r="S23" s="41"/>
      <c r="T23" s="41"/>
      <c r="U23" s="41"/>
      <c r="V23" s="41"/>
      <c r="W23" s="41"/>
      <c r="X23" s="186"/>
      <c r="Y23" s="186"/>
      <c r="Z23" s="186"/>
      <c r="AA23" s="186"/>
      <c r="AB23" s="186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17">
        <f t="shared" si="34"/>
        <v>0</v>
      </c>
      <c r="AN23" s="17">
        <f t="shared" si="35"/>
        <v>0</v>
      </c>
      <c r="AO23" s="17">
        <f t="shared" si="35"/>
        <v>0</v>
      </c>
      <c r="AP23" s="17">
        <f t="shared" si="35"/>
        <v>0</v>
      </c>
      <c r="AQ23" s="17">
        <f t="shared" si="35"/>
        <v>0</v>
      </c>
      <c r="AR23" s="41">
        <f>AS23+AT23+AU23+AV23</f>
        <v>0</v>
      </c>
      <c r="AS23" s="41">
        <f>AX23+BC23+BH23+BM23</f>
        <v>0</v>
      </c>
      <c r="AT23" s="41">
        <f t="shared" si="36"/>
        <v>0</v>
      </c>
      <c r="AU23" s="41">
        <f t="shared" si="36"/>
        <v>0</v>
      </c>
      <c r="AV23" s="41">
        <f t="shared" si="36"/>
        <v>0</v>
      </c>
      <c r="AW23" s="41"/>
      <c r="AX23" s="41"/>
      <c r="AY23" s="41"/>
      <c r="AZ23" s="41"/>
      <c r="BA23" s="41"/>
      <c r="BB23" s="174"/>
      <c r="BC23" s="174"/>
      <c r="BD23" s="174"/>
      <c r="BE23" s="174"/>
      <c r="BF23" s="174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97"/>
      <c r="BZ23" s="41"/>
      <c r="CA23" s="41"/>
      <c r="CB23" s="41"/>
      <c r="CC23" s="41"/>
      <c r="CD23" s="93"/>
      <c r="CE23" s="164" t="e">
        <f>N23-#REF!</f>
        <v>#REF!</v>
      </c>
      <c r="CF23" s="74"/>
      <c r="CG23" s="247">
        <f t="shared" si="28"/>
        <v>0</v>
      </c>
      <c r="CH23" s="247">
        <f t="shared" si="17"/>
        <v>0</v>
      </c>
      <c r="CI23" s="247">
        <f t="shared" si="18"/>
        <v>0</v>
      </c>
      <c r="CJ23" s="247">
        <f t="shared" si="19"/>
        <v>0</v>
      </c>
      <c r="CK23" s="247">
        <f t="shared" si="20"/>
        <v>0</v>
      </c>
      <c r="CL23" s="248" t="e">
        <f>AR23-BB23-#REF!</f>
        <v>#REF!</v>
      </c>
      <c r="CM23" s="248" t="e">
        <f>AS23-BC23-#REF!</f>
        <v>#REF!</v>
      </c>
      <c r="CN23" s="248" t="e">
        <f>AT23-BD23-#REF!</f>
        <v>#REF!</v>
      </c>
      <c r="CO23" s="248" t="e">
        <f>AU23-BE23-#REF!</f>
        <v>#REF!</v>
      </c>
      <c r="CP23" s="248" t="e">
        <f>AV23-BF23-#REF!</f>
        <v>#REF!</v>
      </c>
      <c r="CR23" s="248" t="e">
        <f>N23-X23-#REF!</f>
        <v>#REF!</v>
      </c>
      <c r="CS23" s="248" t="e">
        <f>O23-Y23-#REF!</f>
        <v>#REF!</v>
      </c>
      <c r="CT23" s="248" t="e">
        <f>P23-Z23-#REF!</f>
        <v>#REF!</v>
      </c>
      <c r="CU23" s="248" t="e">
        <f>Q23-AA23-#REF!</f>
        <v>#REF!</v>
      </c>
      <c r="CV23" s="26" t="e">
        <f>R23-AB23-#REF!</f>
        <v>#REF!</v>
      </c>
    </row>
    <row r="24" spans="1:100" s="75" customFormat="1" ht="38.25">
      <c r="A24" s="76" t="s">
        <v>42</v>
      </c>
      <c r="B24" s="77" t="s">
        <v>43</v>
      </c>
      <c r="C24" s="77"/>
      <c r="D24" s="77"/>
      <c r="E24" s="77"/>
      <c r="F24" s="77"/>
      <c r="G24" s="77"/>
      <c r="H24" s="78"/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f>O24+P24+Q24+R24</f>
        <v>0</v>
      </c>
      <c r="O24" s="41">
        <f t="shared" si="30"/>
        <v>0</v>
      </c>
      <c r="P24" s="41">
        <f t="shared" si="30"/>
        <v>0</v>
      </c>
      <c r="Q24" s="41">
        <f t="shared" si="30"/>
        <v>0</v>
      </c>
      <c r="R24" s="41">
        <f t="shared" si="30"/>
        <v>0</v>
      </c>
      <c r="S24" s="41"/>
      <c r="T24" s="41"/>
      <c r="U24" s="41"/>
      <c r="V24" s="41"/>
      <c r="W24" s="41"/>
      <c r="X24" s="186"/>
      <c r="Y24" s="186"/>
      <c r="Z24" s="186"/>
      <c r="AA24" s="186"/>
      <c r="AB24" s="186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17">
        <f t="shared" si="34"/>
        <v>0</v>
      </c>
      <c r="AN24" s="17">
        <f t="shared" si="35"/>
        <v>0</v>
      </c>
      <c r="AO24" s="17">
        <f t="shared" si="35"/>
        <v>0</v>
      </c>
      <c r="AP24" s="17">
        <f t="shared" si="35"/>
        <v>0</v>
      </c>
      <c r="AQ24" s="17">
        <f t="shared" si="35"/>
        <v>0</v>
      </c>
      <c r="AR24" s="41">
        <f>AS24+AT24+AU24+AV24</f>
        <v>0</v>
      </c>
      <c r="AS24" s="41">
        <f>AX24+BC24+BH24+BM24</f>
        <v>0</v>
      </c>
      <c r="AT24" s="41">
        <f t="shared" si="36"/>
        <v>0</v>
      </c>
      <c r="AU24" s="41">
        <f t="shared" si="36"/>
        <v>0</v>
      </c>
      <c r="AV24" s="41">
        <f t="shared" si="36"/>
        <v>0</v>
      </c>
      <c r="AW24" s="41"/>
      <c r="AX24" s="41"/>
      <c r="AY24" s="41"/>
      <c r="AZ24" s="41"/>
      <c r="BA24" s="41"/>
      <c r="BB24" s="174"/>
      <c r="BC24" s="174"/>
      <c r="BD24" s="174"/>
      <c r="BE24" s="174"/>
      <c r="BF24" s="174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97"/>
      <c r="BZ24" s="41"/>
      <c r="CA24" s="41"/>
      <c r="CB24" s="41"/>
      <c r="CC24" s="41"/>
      <c r="CD24" s="93"/>
      <c r="CE24" s="164" t="e">
        <f>N24-#REF!</f>
        <v>#REF!</v>
      </c>
      <c r="CF24" s="74"/>
      <c r="CG24" s="247">
        <f t="shared" si="28"/>
        <v>0</v>
      </c>
      <c r="CH24" s="247">
        <f t="shared" si="17"/>
        <v>0</v>
      </c>
      <c r="CI24" s="247">
        <f t="shared" si="18"/>
        <v>0</v>
      </c>
      <c r="CJ24" s="247">
        <f t="shared" si="19"/>
        <v>0</v>
      </c>
      <c r="CK24" s="247">
        <f t="shared" si="20"/>
        <v>0</v>
      </c>
      <c r="CL24" s="248" t="e">
        <f>AR24-BB24-#REF!</f>
        <v>#REF!</v>
      </c>
      <c r="CM24" s="248" t="e">
        <f>AS24-BC24-#REF!</f>
        <v>#REF!</v>
      </c>
      <c r="CN24" s="248" t="e">
        <f>AT24-BD24-#REF!</f>
        <v>#REF!</v>
      </c>
      <c r="CO24" s="248" t="e">
        <f>AU24-BE24-#REF!</f>
        <v>#REF!</v>
      </c>
      <c r="CP24" s="248" t="e">
        <f>AV24-BF24-#REF!</f>
        <v>#REF!</v>
      </c>
      <c r="CR24" s="248" t="e">
        <f>N24-X24-#REF!</f>
        <v>#REF!</v>
      </c>
      <c r="CS24" s="248" t="e">
        <f>O24-Y24-#REF!</f>
        <v>#REF!</v>
      </c>
      <c r="CT24" s="248" t="e">
        <f>P24-Z24-#REF!</f>
        <v>#REF!</v>
      </c>
      <c r="CU24" s="248" t="e">
        <f>Q24-AA24-#REF!</f>
        <v>#REF!</v>
      </c>
      <c r="CV24" s="26" t="e">
        <f>R24-AB24-#REF!</f>
        <v>#REF!</v>
      </c>
    </row>
    <row r="25" spans="1:100" ht="20.100000000000001" customHeight="1">
      <c r="A25" s="30" t="s">
        <v>44</v>
      </c>
      <c r="B25" s="245" t="s">
        <v>45</v>
      </c>
      <c r="C25" s="245">
        <v>235.9</v>
      </c>
      <c r="D25" s="245">
        <v>23.52</v>
      </c>
      <c r="E25" s="245">
        <v>117.89999999999999</v>
      </c>
      <c r="F25" s="245">
        <v>40.269999999999996</v>
      </c>
      <c r="G25" s="245">
        <v>54.210000000000015</v>
      </c>
      <c r="H25" s="83">
        <v>70.250000000000014</v>
      </c>
      <c r="I25" s="80">
        <f>I26</f>
        <v>78.849999999999994</v>
      </c>
      <c r="J25" s="80">
        <f t="shared" ref="J25:M25" si="37">J26</f>
        <v>7.8835290985834146</v>
      </c>
      <c r="K25" s="80">
        <f t="shared" si="37"/>
        <v>43.71074261962525</v>
      </c>
      <c r="L25" s="80">
        <f t="shared" si="37"/>
        <v>11.362534642041592</v>
      </c>
      <c r="M25" s="80">
        <f t="shared" si="37"/>
        <v>15.893193639749738</v>
      </c>
      <c r="N25" s="17">
        <f t="shared" ref="N25:CD25" si="38">N26</f>
        <v>70.036812763200004</v>
      </c>
      <c r="O25" s="17">
        <f t="shared" si="38"/>
        <v>1.40017302</v>
      </c>
      <c r="P25" s="17">
        <f t="shared" si="38"/>
        <v>20.06507753</v>
      </c>
      <c r="Q25" s="17">
        <f t="shared" si="38"/>
        <v>45.607690393200002</v>
      </c>
      <c r="R25" s="17">
        <f>R26</f>
        <v>2.9638718199999996</v>
      </c>
      <c r="S25" s="80">
        <f>S26</f>
        <v>55.754938913200007</v>
      </c>
      <c r="T25" s="80">
        <f t="shared" si="38"/>
        <v>1.3771144</v>
      </c>
      <c r="U25" s="80">
        <f t="shared" si="38"/>
        <v>17.15990175</v>
      </c>
      <c r="V25" s="80">
        <f>V26</f>
        <v>34.498818703200001</v>
      </c>
      <c r="W25" s="80">
        <f>W26</f>
        <v>2.7191040599999998</v>
      </c>
      <c r="X25" s="184">
        <f t="shared" si="38"/>
        <v>14.281873849999998</v>
      </c>
      <c r="Y25" s="184">
        <f t="shared" si="38"/>
        <v>2.3058619999999998E-2</v>
      </c>
      <c r="Z25" s="184">
        <f t="shared" si="38"/>
        <v>2.9051757799999995</v>
      </c>
      <c r="AA25" s="184">
        <f>AA26</f>
        <v>11.108871689999999</v>
      </c>
      <c r="AB25" s="184">
        <f t="shared" si="38"/>
        <v>0.24476776</v>
      </c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>
        <f t="shared" si="34"/>
        <v>-8.8131872367999904</v>
      </c>
      <c r="AN25" s="17">
        <f t="shared" si="35"/>
        <v>-6.4833560785834141</v>
      </c>
      <c r="AO25" s="17">
        <f t="shared" si="35"/>
        <v>-23.64566508962525</v>
      </c>
      <c r="AP25" s="17">
        <f t="shared" si="35"/>
        <v>34.245155751158407</v>
      </c>
      <c r="AQ25" s="17">
        <f t="shared" si="35"/>
        <v>-12.929321819749738</v>
      </c>
      <c r="AR25" s="80">
        <f t="shared" si="38"/>
        <v>77.402734809999998</v>
      </c>
      <c r="AS25" s="80">
        <f t="shared" si="38"/>
        <v>1.3191629499999999</v>
      </c>
      <c r="AT25" s="80">
        <f t="shared" si="38"/>
        <v>17.50660383</v>
      </c>
      <c r="AU25" s="80">
        <f t="shared" si="38"/>
        <v>55.349959470000002</v>
      </c>
      <c r="AV25" s="80">
        <f t="shared" si="38"/>
        <v>3.2270085599999998</v>
      </c>
      <c r="AW25" s="17">
        <f>AW26</f>
        <v>66.955993090000007</v>
      </c>
      <c r="AX25" s="17">
        <f t="shared" ref="AX25:BF25" si="39">AX26</f>
        <v>1.0901235300000001</v>
      </c>
      <c r="AY25" s="17">
        <f t="shared" si="39"/>
        <v>14.793966279999999</v>
      </c>
      <c r="AZ25" s="17">
        <f t="shared" si="39"/>
        <v>48.367799220000002</v>
      </c>
      <c r="BA25" s="17">
        <f t="shared" si="39"/>
        <v>2.7041040599999997</v>
      </c>
      <c r="BB25" s="17">
        <f>BB26</f>
        <v>10.446741719999999</v>
      </c>
      <c r="BC25" s="17">
        <f t="shared" si="39"/>
        <v>0.22903941999999999</v>
      </c>
      <c r="BD25" s="17">
        <f t="shared" si="39"/>
        <v>2.7126375500000002</v>
      </c>
      <c r="BE25" s="17">
        <f t="shared" si="39"/>
        <v>6.9821602499999997</v>
      </c>
      <c r="BF25" s="17">
        <f t="shared" si="39"/>
        <v>0.52290449999999999</v>
      </c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>
        <f t="shared" si="38"/>
        <v>0</v>
      </c>
      <c r="BR25" s="17">
        <f t="shared" si="38"/>
        <v>0</v>
      </c>
      <c r="BS25" s="17">
        <f t="shared" si="38"/>
        <v>0</v>
      </c>
      <c r="BT25" s="17">
        <f t="shared" si="38"/>
        <v>0</v>
      </c>
      <c r="BU25" s="17">
        <f t="shared" si="38"/>
        <v>0</v>
      </c>
      <c r="BV25" s="17">
        <f t="shared" si="38"/>
        <v>0</v>
      </c>
      <c r="BW25" s="17">
        <f t="shared" si="38"/>
        <v>0</v>
      </c>
      <c r="BX25" s="17">
        <f t="shared" si="38"/>
        <v>0</v>
      </c>
      <c r="BY25" s="17">
        <f t="shared" si="38"/>
        <v>0</v>
      </c>
      <c r="BZ25" s="17">
        <f t="shared" si="38"/>
        <v>0</v>
      </c>
      <c r="CA25" s="17">
        <f t="shared" si="38"/>
        <v>0</v>
      </c>
      <c r="CB25" s="17">
        <f t="shared" si="38"/>
        <v>0</v>
      </c>
      <c r="CC25" s="17">
        <f t="shared" si="38"/>
        <v>7.3999999999999996E-2</v>
      </c>
      <c r="CD25" s="18">
        <f t="shared" si="38"/>
        <v>0</v>
      </c>
      <c r="CE25" s="164" t="e">
        <f>N25-#REF!</f>
        <v>#REF!</v>
      </c>
      <c r="CF25" s="55"/>
      <c r="CG25" s="247">
        <f t="shared" si="28"/>
        <v>-7.3659220467999944</v>
      </c>
      <c r="CH25" s="247">
        <f t="shared" si="17"/>
        <v>8.1010070000000045E-2</v>
      </c>
      <c r="CI25" s="247">
        <f t="shared" si="18"/>
        <v>2.5584737000000004</v>
      </c>
      <c r="CJ25" s="247">
        <f t="shared" si="19"/>
        <v>-9.7422690767999995</v>
      </c>
      <c r="CK25" s="247">
        <f t="shared" si="20"/>
        <v>-0.2631367400000002</v>
      </c>
      <c r="CL25" s="248" t="e">
        <f>AR25-BB25-#REF!</f>
        <v>#REF!</v>
      </c>
      <c r="CM25" s="248" t="e">
        <f>AS25-BC25-#REF!</f>
        <v>#REF!</v>
      </c>
      <c r="CN25" s="248" t="e">
        <f>AT25-BD25-#REF!</f>
        <v>#REF!</v>
      </c>
      <c r="CO25" s="248" t="e">
        <f>AU25-BE25-#REF!</f>
        <v>#REF!</v>
      </c>
      <c r="CP25" s="248" t="e">
        <f>AV25-BF25-#REF!</f>
        <v>#REF!</v>
      </c>
      <c r="CR25" s="248" t="e">
        <f>N25-X25-#REF!</f>
        <v>#REF!</v>
      </c>
      <c r="CS25" s="248" t="e">
        <f>O25-Y25-#REF!</f>
        <v>#REF!</v>
      </c>
      <c r="CT25" s="248" t="e">
        <f>P25-Z25-#REF!</f>
        <v>#REF!</v>
      </c>
      <c r="CU25" s="248" t="e">
        <f>Q25-AA25-#REF!</f>
        <v>#REF!</v>
      </c>
      <c r="CV25" s="248" t="e">
        <f>R25-AB25-#REF!</f>
        <v>#REF!</v>
      </c>
    </row>
    <row r="26" spans="1:100" ht="29.25" customHeight="1">
      <c r="A26" s="30" t="s">
        <v>46</v>
      </c>
      <c r="B26" s="244" t="s">
        <v>33</v>
      </c>
      <c r="C26" s="244">
        <v>235.9</v>
      </c>
      <c r="D26" s="244">
        <v>23.52</v>
      </c>
      <c r="E26" s="244">
        <v>117.89999999999999</v>
      </c>
      <c r="F26" s="244">
        <v>40.269999999999996</v>
      </c>
      <c r="G26" s="244">
        <v>54.210000000000015</v>
      </c>
      <c r="H26" s="78">
        <v>70.250000000000014</v>
      </c>
      <c r="I26" s="80">
        <f>I33+I43+I36</f>
        <v>78.849999999999994</v>
      </c>
      <c r="J26" s="80">
        <f t="shared" ref="J26:M26" si="40">J33+J43+J36</f>
        <v>7.8835290985834146</v>
      </c>
      <c r="K26" s="80">
        <f t="shared" si="40"/>
        <v>43.71074261962525</v>
      </c>
      <c r="L26" s="80">
        <f t="shared" si="40"/>
        <v>11.362534642041592</v>
      </c>
      <c r="M26" s="80">
        <f t="shared" si="40"/>
        <v>15.893193639749738</v>
      </c>
      <c r="N26" s="17">
        <f>N33+N36+N43</f>
        <v>70.036812763200004</v>
      </c>
      <c r="O26" s="17">
        <f t="shared" ref="O26:Q26" si="41">O33+O36+O43</f>
        <v>1.40017302</v>
      </c>
      <c r="P26" s="17">
        <f t="shared" si="41"/>
        <v>20.06507753</v>
      </c>
      <c r="Q26" s="17">
        <f t="shared" si="41"/>
        <v>45.607690393200002</v>
      </c>
      <c r="R26" s="17">
        <f>R33+R36+R43</f>
        <v>2.9638718199999996</v>
      </c>
      <c r="S26" s="80">
        <f>S33+S36+S43</f>
        <v>55.754938913200007</v>
      </c>
      <c r="T26" s="80">
        <f>T33+T36+T43</f>
        <v>1.3771144</v>
      </c>
      <c r="U26" s="80">
        <f>U33+U36+U43</f>
        <v>17.15990175</v>
      </c>
      <c r="V26" s="80">
        <f t="shared" ref="V26:W26" si="42">V33+V36+V43</f>
        <v>34.498818703200001</v>
      </c>
      <c r="W26" s="80">
        <f t="shared" si="42"/>
        <v>2.7191040599999998</v>
      </c>
      <c r="X26" s="184">
        <f>X33+X36+X43</f>
        <v>14.281873849999998</v>
      </c>
      <c r="Y26" s="184">
        <f t="shared" ref="Y26:AB26" si="43">Y33+Y36+Y43</f>
        <v>2.3058619999999998E-2</v>
      </c>
      <c r="Z26" s="184">
        <f t="shared" si="43"/>
        <v>2.9051757799999995</v>
      </c>
      <c r="AA26" s="184">
        <f t="shared" si="43"/>
        <v>11.108871689999999</v>
      </c>
      <c r="AB26" s="184">
        <f t="shared" si="43"/>
        <v>0.24476776</v>
      </c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>
        <f>N26-I26</f>
        <v>-8.8131872367999904</v>
      </c>
      <c r="AN26" s="17">
        <f t="shared" ref="AN26:AQ26" si="44">O26-J26</f>
        <v>-6.4833560785834141</v>
      </c>
      <c r="AO26" s="17">
        <f t="shared" si="44"/>
        <v>-23.64566508962525</v>
      </c>
      <c r="AP26" s="17">
        <f t="shared" si="44"/>
        <v>34.245155751158407</v>
      </c>
      <c r="AQ26" s="17">
        <f t="shared" si="44"/>
        <v>-12.929321819749738</v>
      </c>
      <c r="AR26" s="80">
        <f>AR33+AR36+AR43</f>
        <v>77.402734809999998</v>
      </c>
      <c r="AS26" s="80">
        <f t="shared" ref="AS26:AV26" si="45">AS33+AS36+AS43</f>
        <v>1.3191629499999999</v>
      </c>
      <c r="AT26" s="80">
        <f t="shared" si="45"/>
        <v>17.50660383</v>
      </c>
      <c r="AU26" s="80">
        <f t="shared" si="45"/>
        <v>55.349959470000002</v>
      </c>
      <c r="AV26" s="80">
        <f t="shared" si="45"/>
        <v>3.2270085599999998</v>
      </c>
      <c r="AW26" s="17">
        <f>AW33+AW36+AW43</f>
        <v>66.955993090000007</v>
      </c>
      <c r="AX26" s="17">
        <f t="shared" ref="AX26:BA26" si="46">AX33+AX36+AX43</f>
        <v>1.0901235300000001</v>
      </c>
      <c r="AY26" s="17">
        <f t="shared" si="46"/>
        <v>14.793966279999999</v>
      </c>
      <c r="AZ26" s="17">
        <f t="shared" si="46"/>
        <v>48.367799220000002</v>
      </c>
      <c r="BA26" s="17">
        <f t="shared" si="46"/>
        <v>2.7041040599999997</v>
      </c>
      <c r="BB26" s="17">
        <f>BB33+BB36+BB43</f>
        <v>10.446741719999999</v>
      </c>
      <c r="BC26" s="17">
        <f t="shared" ref="BC26:BF26" si="47">BC33+BC36+BC43</f>
        <v>0.22903941999999999</v>
      </c>
      <c r="BD26" s="17">
        <f t="shared" si="47"/>
        <v>2.7126375500000002</v>
      </c>
      <c r="BE26" s="17">
        <f t="shared" si="47"/>
        <v>6.9821602499999997</v>
      </c>
      <c r="BF26" s="17">
        <f t="shared" si="47"/>
        <v>0.52290449999999999</v>
      </c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>
        <f t="shared" ref="BQ26:CD26" si="48">BQ33+BQ36+BQ37</f>
        <v>0</v>
      </c>
      <c r="BR26" s="26">
        <f t="shared" si="48"/>
        <v>0</v>
      </c>
      <c r="BS26" s="26">
        <f t="shared" si="48"/>
        <v>0</v>
      </c>
      <c r="BT26" s="26">
        <f t="shared" si="48"/>
        <v>0</v>
      </c>
      <c r="BU26" s="26">
        <f t="shared" si="48"/>
        <v>0</v>
      </c>
      <c r="BV26" s="26">
        <f t="shared" si="48"/>
        <v>0</v>
      </c>
      <c r="BW26" s="26">
        <f t="shared" si="48"/>
        <v>0</v>
      </c>
      <c r="BX26" s="26">
        <f t="shared" si="48"/>
        <v>0</v>
      </c>
      <c r="BY26" s="26">
        <f t="shared" ref="BY26" si="49">BY33+BY36+BY37</f>
        <v>0</v>
      </c>
      <c r="BZ26" s="26">
        <f t="shared" si="48"/>
        <v>0</v>
      </c>
      <c r="CA26" s="26">
        <f t="shared" si="48"/>
        <v>0</v>
      </c>
      <c r="CB26" s="26">
        <f t="shared" si="48"/>
        <v>0</v>
      </c>
      <c r="CC26" s="26">
        <f t="shared" si="48"/>
        <v>7.3999999999999996E-2</v>
      </c>
      <c r="CD26" s="27">
        <f t="shared" si="48"/>
        <v>0</v>
      </c>
      <c r="CE26" s="164" t="e">
        <f>N26-#REF!</f>
        <v>#REF!</v>
      </c>
      <c r="CF26" s="55"/>
      <c r="CG26" s="247">
        <f t="shared" si="28"/>
        <v>-7.3659220467999944</v>
      </c>
      <c r="CH26" s="247">
        <f t="shared" si="17"/>
        <v>8.1010070000000045E-2</v>
      </c>
      <c r="CI26" s="247">
        <f t="shared" si="18"/>
        <v>2.5584737000000004</v>
      </c>
      <c r="CJ26" s="247">
        <f t="shared" si="19"/>
        <v>-9.7422690767999995</v>
      </c>
      <c r="CK26" s="247">
        <f t="shared" si="20"/>
        <v>-0.2631367400000002</v>
      </c>
      <c r="CL26" s="248" t="e">
        <f>AR26-BB26-#REF!</f>
        <v>#REF!</v>
      </c>
      <c r="CM26" s="248" t="e">
        <f>AS26-BC26-#REF!</f>
        <v>#REF!</v>
      </c>
      <c r="CN26" s="248" t="e">
        <f>AT26-BD26-#REF!</f>
        <v>#REF!</v>
      </c>
      <c r="CO26" s="248" t="e">
        <f>AU26-BE26-#REF!</f>
        <v>#REF!</v>
      </c>
      <c r="CP26" s="248" t="e">
        <f>AV26-BF26-#REF!</f>
        <v>#REF!</v>
      </c>
      <c r="CR26" s="248" t="e">
        <f>N26-X26-#REF!</f>
        <v>#REF!</v>
      </c>
      <c r="CS26" s="248" t="e">
        <f>O26-Y26-#REF!</f>
        <v>#REF!</v>
      </c>
      <c r="CT26" s="248" t="e">
        <f>P26-Z26-#REF!</f>
        <v>#REF!</v>
      </c>
      <c r="CU26" s="248" t="e">
        <f>Q26-AA26-#REF!</f>
        <v>#REF!</v>
      </c>
      <c r="CV26" s="248" t="e">
        <f>R26-AB26-#REF!</f>
        <v>#REF!</v>
      </c>
    </row>
    <row r="27" spans="1:100" ht="20.100000000000001" customHeight="1">
      <c r="A27" s="56"/>
      <c r="B27" s="21" t="s">
        <v>34</v>
      </c>
      <c r="C27" s="22"/>
      <c r="D27" s="22"/>
      <c r="E27" s="22"/>
      <c r="F27" s="22"/>
      <c r="G27" s="22"/>
      <c r="H27" s="22"/>
      <c r="I27" s="22"/>
      <c r="J27" s="22"/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185"/>
      <c r="Y27" s="185"/>
      <c r="Z27" s="185"/>
      <c r="AA27" s="185"/>
      <c r="AB27" s="185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173"/>
      <c r="BC27" s="173"/>
      <c r="BD27" s="173"/>
      <c r="BE27" s="173"/>
      <c r="BF27" s="173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96"/>
      <c r="BZ27" s="22"/>
      <c r="CA27" s="22"/>
      <c r="CB27" s="22"/>
      <c r="CC27" s="22"/>
      <c r="CD27" s="23"/>
      <c r="CE27" s="164" t="e">
        <f>N27-#REF!</f>
        <v>#REF!</v>
      </c>
      <c r="CF27" s="55"/>
      <c r="CG27" s="247">
        <f t="shared" si="28"/>
        <v>0</v>
      </c>
      <c r="CH27" s="247">
        <f t="shared" si="17"/>
        <v>0</v>
      </c>
      <c r="CI27" s="247">
        <f t="shared" si="18"/>
        <v>0</v>
      </c>
      <c r="CJ27" s="247">
        <f t="shared" si="19"/>
        <v>0</v>
      </c>
      <c r="CK27" s="247">
        <f t="shared" si="20"/>
        <v>0</v>
      </c>
      <c r="CL27" s="248" t="e">
        <f>AR27-BB27-#REF!</f>
        <v>#REF!</v>
      </c>
      <c r="CM27" s="248" t="e">
        <f>AS27-BC27-#REF!</f>
        <v>#REF!</v>
      </c>
      <c r="CN27" s="248" t="e">
        <f>AT27-BD27-#REF!</f>
        <v>#REF!</v>
      </c>
      <c r="CO27" s="248" t="e">
        <f>AU27-BE27-#REF!</f>
        <v>#REF!</v>
      </c>
      <c r="CP27" s="248" t="e">
        <f>AV27-BF27-#REF!</f>
        <v>#REF!</v>
      </c>
      <c r="CR27" s="248" t="e">
        <f>N27-X27-#REF!</f>
        <v>#REF!</v>
      </c>
      <c r="CS27" s="248" t="e">
        <f>O27-Y27-#REF!</f>
        <v>#REF!</v>
      </c>
      <c r="CT27" s="248" t="e">
        <f>P27-Z27-#REF!</f>
        <v>#REF!</v>
      </c>
      <c r="CU27" s="248" t="e">
        <f>Q27-AA27-#REF!</f>
        <v>#REF!</v>
      </c>
      <c r="CV27" s="26" t="e">
        <f>R27-AB27-#REF!</f>
        <v>#REF!</v>
      </c>
    </row>
    <row r="28" spans="1:100" s="75" customFormat="1" ht="40.5" customHeight="1">
      <c r="A28" s="60">
        <f>A20+1</f>
        <v>2</v>
      </c>
      <c r="B28" s="32" t="s">
        <v>47</v>
      </c>
      <c r="C28" s="61">
        <v>98.740000000000009</v>
      </c>
      <c r="D28" s="61">
        <v>9.8699999999999992</v>
      </c>
      <c r="E28" s="61">
        <v>26.36</v>
      </c>
      <c r="F28" s="61">
        <v>15.3</v>
      </c>
      <c r="G28" s="61">
        <v>47.210000000000008</v>
      </c>
      <c r="H28" s="58">
        <v>21.1</v>
      </c>
      <c r="I28" s="41">
        <v>27.9</v>
      </c>
      <c r="J28" s="41">
        <f>$I$28/$C$28*D28</f>
        <v>2.7888697589629321</v>
      </c>
      <c r="K28" s="41">
        <f t="shared" ref="K28:M28" si="50">$I$28/$C$28*E28</f>
        <v>7.4482884342718236</v>
      </c>
      <c r="L28" s="41">
        <f t="shared" si="50"/>
        <v>4.3231719667814454</v>
      </c>
      <c r="M28" s="41">
        <f t="shared" si="50"/>
        <v>13.339669839983797</v>
      </c>
      <c r="N28" s="41">
        <f>O28+P28+Q28+R28</f>
        <v>28.891075023200003</v>
      </c>
      <c r="O28" s="41">
        <f>T28+Y28+AD28+AI28</f>
        <v>0</v>
      </c>
      <c r="P28" s="41">
        <f>U28+Z28+AE28+AJ28</f>
        <v>6.5496159599999997</v>
      </c>
      <c r="Q28" s="41">
        <f>V28+AA28+AF28+AK28</f>
        <v>20.467256023200001</v>
      </c>
      <c r="R28" s="41">
        <f>W28+AB28+AG28+AL28</f>
        <v>1.8742030399999998</v>
      </c>
      <c r="S28" s="41">
        <f>T28+U28+V28+W28</f>
        <v>22.921160923200006</v>
      </c>
      <c r="T28" s="41"/>
      <c r="U28" s="41">
        <v>3.7885447299999999</v>
      </c>
      <c r="V28" s="41">
        <f>(21047472.26*0.82)/1000000</f>
        <v>17.258927253200003</v>
      </c>
      <c r="W28" s="41">
        <f>(17092.6+986035.14+870561.2)/1000000</f>
        <v>1.8736889399999999</v>
      </c>
      <c r="X28" s="186">
        <f>Y28+Z28+AA28+AB28</f>
        <v>5.9699140999999996</v>
      </c>
      <c r="Y28" s="186"/>
      <c r="Z28" s="186">
        <f>6.54961596-3.78854473</f>
        <v>2.7610712299999998</v>
      </c>
      <c r="AA28" s="186">
        <f>5969914.1/1000000-Z28-AB28</f>
        <v>3.2083287699999996</v>
      </c>
      <c r="AB28" s="186">
        <f>514.1/1000000</f>
        <v>5.1409999999999997E-4</v>
      </c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>
        <f>N28-I28</f>
        <v>0.99107502320000407</v>
      </c>
      <c r="AN28" s="41">
        <f t="shared" ref="AN28:AQ28" si="51">O28-J28</f>
        <v>-2.7888697589629321</v>
      </c>
      <c r="AO28" s="41">
        <f t="shared" si="51"/>
        <v>-0.89867247427182395</v>
      </c>
      <c r="AP28" s="41">
        <f t="shared" si="51"/>
        <v>16.144084056418556</v>
      </c>
      <c r="AQ28" s="41">
        <f t="shared" si="51"/>
        <v>-11.465466799983798</v>
      </c>
      <c r="AR28" s="41">
        <f>AS28+AT28+AU28+AV28</f>
        <v>48.891778070000001</v>
      </c>
      <c r="AS28" s="41">
        <f>AX28+BC28+BH28+BM28</f>
        <v>0</v>
      </c>
      <c r="AT28" s="41">
        <f>AY28+BD28+BI28+BN28</f>
        <v>6.5496159599999997</v>
      </c>
      <c r="AU28" s="41">
        <f>AZ28+BE28+BJ28+BO28</f>
        <v>40.467256300000003</v>
      </c>
      <c r="AV28" s="41">
        <f>BA28+BF28+BK28+BP28</f>
        <v>1.8749058099999998</v>
      </c>
      <c r="AW28" s="41">
        <f>AX28+AY28+AZ28+BA28</f>
        <v>48.8905612</v>
      </c>
      <c r="AX28" s="41"/>
      <c r="AY28" s="41">
        <v>6.5496159599999997</v>
      </c>
      <c r="AZ28" s="41">
        <v>40.467256300000003</v>
      </c>
      <c r="BA28" s="41">
        <f>(17092.6+986035.14+870561.2)/1000000</f>
        <v>1.8736889399999999</v>
      </c>
      <c r="BB28" s="232">
        <f>BC28+BD28+BE28+BF28</f>
        <v>1.2168699999999999E-3</v>
      </c>
      <c r="BC28" s="174"/>
      <c r="BD28" s="174"/>
      <c r="BE28" s="174"/>
      <c r="BF28" s="232">
        <f>1216.87/1000000</f>
        <v>1.2168699999999999E-3</v>
      </c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97"/>
      <c r="BZ28" s="41"/>
      <c r="CA28" s="41"/>
      <c r="CB28" s="41"/>
      <c r="CC28" s="41"/>
      <c r="CD28" s="93"/>
      <c r="CE28" s="164" t="e">
        <f>N28-#REF!</f>
        <v>#REF!</v>
      </c>
      <c r="CF28" s="74"/>
      <c r="CG28" s="247">
        <f t="shared" si="28"/>
        <v>-20.000703046799998</v>
      </c>
      <c r="CH28" s="247">
        <f t="shared" si="17"/>
        <v>0</v>
      </c>
      <c r="CI28" s="247">
        <f t="shared" si="18"/>
        <v>0</v>
      </c>
      <c r="CJ28" s="247">
        <f t="shared" si="19"/>
        <v>-20.000000276800002</v>
      </c>
      <c r="CK28" s="247">
        <f t="shared" si="20"/>
        <v>-7.027699999999637E-4</v>
      </c>
      <c r="CL28" s="248" t="e">
        <f>AR28-BB28-#REF!</f>
        <v>#REF!</v>
      </c>
      <c r="CM28" s="248" t="e">
        <f>AS28-BC28-#REF!</f>
        <v>#REF!</v>
      </c>
      <c r="CN28" s="248" t="e">
        <f>AT28-BD28-#REF!</f>
        <v>#REF!</v>
      </c>
      <c r="CO28" s="248" t="e">
        <f>AU28-BE28-#REF!</f>
        <v>#REF!</v>
      </c>
      <c r="CP28" s="248" t="e">
        <f>AV28-BF28-#REF!</f>
        <v>#REF!</v>
      </c>
      <c r="CR28" s="248" t="e">
        <f>N28-X28-#REF!</f>
        <v>#REF!</v>
      </c>
      <c r="CS28" s="248" t="e">
        <f>O28-Y28-#REF!</f>
        <v>#REF!</v>
      </c>
      <c r="CT28" s="248" t="e">
        <f>P28-Z28-#REF!</f>
        <v>#REF!</v>
      </c>
      <c r="CU28" s="248" t="e">
        <f>Q28-AA28-#REF!</f>
        <v>#REF!</v>
      </c>
      <c r="CV28" s="26" t="e">
        <f>R28-AB28-#REF!</f>
        <v>#REF!</v>
      </c>
    </row>
    <row r="29" spans="1:100" ht="38.25">
      <c r="A29" s="60">
        <f>A28+1</f>
        <v>3</v>
      </c>
      <c r="B29" s="32" t="s">
        <v>48</v>
      </c>
      <c r="C29" s="61">
        <v>7.76</v>
      </c>
      <c r="D29" s="61">
        <v>0.78</v>
      </c>
      <c r="E29" s="61">
        <v>6.6</v>
      </c>
      <c r="F29" s="61">
        <v>0</v>
      </c>
      <c r="G29" s="61">
        <v>0.37999999999999989</v>
      </c>
      <c r="H29" s="58">
        <v>5</v>
      </c>
      <c r="I29" s="41">
        <v>2.76</v>
      </c>
      <c r="J29" s="41">
        <f>$I$29/$C$29*D29</f>
        <v>0.27742268041237111</v>
      </c>
      <c r="K29" s="41">
        <f t="shared" ref="K29:M29" si="52">$I$29/$C$29*E29</f>
        <v>2.3474226804123708</v>
      </c>
      <c r="L29" s="41">
        <f t="shared" si="52"/>
        <v>0</v>
      </c>
      <c r="M29" s="41">
        <f t="shared" si="52"/>
        <v>0.13515463917525769</v>
      </c>
      <c r="N29" s="26">
        <f>O29+P29+Q29+R29</f>
        <v>0</v>
      </c>
      <c r="O29" s="26">
        <f t="shared" ref="O29:R32" si="53">T29+Y29+AD29+AI29</f>
        <v>0</v>
      </c>
      <c r="P29" s="26">
        <f>U29+Z29+AE29+AJ29</f>
        <v>0</v>
      </c>
      <c r="Q29" s="26">
        <f t="shared" si="53"/>
        <v>0</v>
      </c>
      <c r="R29" s="26">
        <f t="shared" si="53"/>
        <v>0</v>
      </c>
      <c r="S29" s="41"/>
      <c r="T29" s="41"/>
      <c r="U29" s="41"/>
      <c r="V29" s="41"/>
      <c r="W29" s="41"/>
      <c r="X29" s="186"/>
      <c r="Y29" s="186"/>
      <c r="Z29" s="186"/>
      <c r="AA29" s="186"/>
      <c r="AB29" s="18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41">
        <f>N29-I29</f>
        <v>-2.76</v>
      </c>
      <c r="AN29" s="41">
        <f t="shared" ref="AN29:AN32" si="54">O29-J29</f>
        <v>-0.27742268041237111</v>
      </c>
      <c r="AO29" s="41">
        <f t="shared" ref="AO29:AO32" si="55">P29-K29</f>
        <v>-2.3474226804123708</v>
      </c>
      <c r="AP29" s="41">
        <f t="shared" ref="AP29:AP32" si="56">Q29-L29</f>
        <v>0</v>
      </c>
      <c r="AQ29" s="41">
        <f t="shared" ref="AQ29:AQ32" si="57">R29-M29</f>
        <v>-0.13515463917525769</v>
      </c>
      <c r="AR29" s="41">
        <f>AS29+AT29+AU29+AV29</f>
        <v>0</v>
      </c>
      <c r="AS29" s="41">
        <f t="shared" ref="AS29:AV32" si="58">AX29+BC29+BH29+BM29</f>
        <v>0</v>
      </c>
      <c r="AT29" s="41">
        <f t="shared" si="58"/>
        <v>0</v>
      </c>
      <c r="AU29" s="41">
        <f t="shared" si="58"/>
        <v>0</v>
      </c>
      <c r="AV29" s="41">
        <f t="shared" si="58"/>
        <v>0</v>
      </c>
      <c r="AW29" s="26"/>
      <c r="AX29" s="26"/>
      <c r="AY29" s="26"/>
      <c r="AZ29" s="26"/>
      <c r="BA29" s="26"/>
      <c r="BB29" s="174"/>
      <c r="BC29" s="174"/>
      <c r="BD29" s="174"/>
      <c r="BE29" s="174"/>
      <c r="BF29" s="174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94"/>
      <c r="BZ29" s="26"/>
      <c r="CA29" s="26"/>
      <c r="CB29" s="26"/>
      <c r="CC29" s="26"/>
      <c r="CD29" s="27"/>
      <c r="CE29" s="164" t="e">
        <f>N29-#REF!</f>
        <v>#REF!</v>
      </c>
      <c r="CF29" s="55"/>
      <c r="CG29" s="247">
        <f t="shared" si="28"/>
        <v>0</v>
      </c>
      <c r="CH29" s="247">
        <f t="shared" si="17"/>
        <v>0</v>
      </c>
      <c r="CI29" s="247">
        <f t="shared" si="18"/>
        <v>0</v>
      </c>
      <c r="CJ29" s="247">
        <f t="shared" si="19"/>
        <v>0</v>
      </c>
      <c r="CK29" s="247">
        <f t="shared" si="20"/>
        <v>0</v>
      </c>
      <c r="CL29" s="248" t="e">
        <f>AR29-BB29-#REF!</f>
        <v>#REF!</v>
      </c>
      <c r="CM29" s="248" t="e">
        <f>AS29-BC29-#REF!</f>
        <v>#REF!</v>
      </c>
      <c r="CN29" s="248" t="e">
        <f>AT29-BD29-#REF!</f>
        <v>#REF!</v>
      </c>
      <c r="CO29" s="248" t="e">
        <f>AU29-BE29-#REF!</f>
        <v>#REF!</v>
      </c>
      <c r="CP29" s="248" t="e">
        <f>AV29-BF29-#REF!</f>
        <v>#REF!</v>
      </c>
      <c r="CR29" s="248" t="e">
        <f>N29-X29-#REF!</f>
        <v>#REF!</v>
      </c>
      <c r="CS29" s="248" t="e">
        <f>O29-Y29-#REF!</f>
        <v>#REF!</v>
      </c>
      <c r="CT29" s="248" t="e">
        <f>P29-Z29-#REF!</f>
        <v>#REF!</v>
      </c>
      <c r="CU29" s="248" t="e">
        <f>Q29-AA29-#REF!</f>
        <v>#REF!</v>
      </c>
      <c r="CV29" s="26" t="e">
        <f>R29-AB29-#REF!</f>
        <v>#REF!</v>
      </c>
    </row>
    <row r="30" spans="1:100" ht="38.25">
      <c r="A30" s="60">
        <f>A29+1</f>
        <v>4</v>
      </c>
      <c r="B30" s="32" t="s">
        <v>49</v>
      </c>
      <c r="C30" s="61">
        <v>6.84</v>
      </c>
      <c r="D30" s="61">
        <v>0.68</v>
      </c>
      <c r="E30" s="61">
        <v>5.81</v>
      </c>
      <c r="F30" s="61">
        <v>0</v>
      </c>
      <c r="G30" s="61">
        <v>0.35000000000000053</v>
      </c>
      <c r="H30" s="58">
        <v>5</v>
      </c>
      <c r="I30" s="41">
        <v>1.84</v>
      </c>
      <c r="J30" s="41">
        <f>$I$30/$C$30*D30</f>
        <v>0.18292397660818718</v>
      </c>
      <c r="K30" s="41">
        <f t="shared" ref="K30:M30" si="59">$I$30/$C$30*E30</f>
        <v>1.5629239766081873</v>
      </c>
      <c r="L30" s="41">
        <f t="shared" si="59"/>
        <v>0</v>
      </c>
      <c r="M30" s="41">
        <f t="shared" si="59"/>
        <v>9.415204678362589E-2</v>
      </c>
      <c r="N30" s="26">
        <f>O30+P30+Q30+R30</f>
        <v>0</v>
      </c>
      <c r="O30" s="26">
        <f t="shared" si="53"/>
        <v>0</v>
      </c>
      <c r="P30" s="26">
        <f t="shared" si="53"/>
        <v>0</v>
      </c>
      <c r="Q30" s="26">
        <f t="shared" si="53"/>
        <v>0</v>
      </c>
      <c r="R30" s="26">
        <f t="shared" si="53"/>
        <v>0</v>
      </c>
      <c r="S30" s="41"/>
      <c r="T30" s="41"/>
      <c r="U30" s="41"/>
      <c r="V30" s="41"/>
      <c r="W30" s="41"/>
      <c r="X30" s="186"/>
      <c r="Y30" s="186"/>
      <c r="Z30" s="186"/>
      <c r="AA30" s="186"/>
      <c r="AB30" s="18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41">
        <f>N30-I30</f>
        <v>-1.84</v>
      </c>
      <c r="AN30" s="41">
        <f t="shared" si="54"/>
        <v>-0.18292397660818718</v>
      </c>
      <c r="AO30" s="41">
        <f t="shared" si="55"/>
        <v>-1.5629239766081873</v>
      </c>
      <c r="AP30" s="41">
        <f t="shared" si="56"/>
        <v>0</v>
      </c>
      <c r="AQ30" s="41">
        <f t="shared" si="57"/>
        <v>-9.415204678362589E-2</v>
      </c>
      <c r="AR30" s="41">
        <f>AS30+AT30+AU30+AV30</f>
        <v>0</v>
      </c>
      <c r="AS30" s="41">
        <f t="shared" si="58"/>
        <v>0</v>
      </c>
      <c r="AT30" s="41">
        <f t="shared" si="58"/>
        <v>0</v>
      </c>
      <c r="AU30" s="41">
        <f t="shared" si="58"/>
        <v>0</v>
      </c>
      <c r="AV30" s="41">
        <f t="shared" si="58"/>
        <v>0</v>
      </c>
      <c r="AW30" s="26"/>
      <c r="AX30" s="26"/>
      <c r="AY30" s="26"/>
      <c r="AZ30" s="26"/>
      <c r="BA30" s="26"/>
      <c r="BB30" s="174"/>
      <c r="BC30" s="174"/>
      <c r="BD30" s="174"/>
      <c r="BE30" s="174"/>
      <c r="BF30" s="174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94"/>
      <c r="BZ30" s="26"/>
      <c r="CA30" s="26"/>
      <c r="CB30" s="26"/>
      <c r="CC30" s="26"/>
      <c r="CD30" s="27"/>
      <c r="CE30" s="164" t="e">
        <f>N30-#REF!</f>
        <v>#REF!</v>
      </c>
      <c r="CF30" s="55"/>
      <c r="CG30" s="247">
        <f t="shared" si="28"/>
        <v>0</v>
      </c>
      <c r="CH30" s="247">
        <f t="shared" si="17"/>
        <v>0</v>
      </c>
      <c r="CI30" s="247">
        <f t="shared" si="18"/>
        <v>0</v>
      </c>
      <c r="CJ30" s="247">
        <f t="shared" si="19"/>
        <v>0</v>
      </c>
      <c r="CK30" s="247">
        <f t="shared" si="20"/>
        <v>0</v>
      </c>
      <c r="CL30" s="248" t="e">
        <f>AR30-BB30-#REF!</f>
        <v>#REF!</v>
      </c>
      <c r="CM30" s="248" t="e">
        <f>AS30-BC30-#REF!</f>
        <v>#REF!</v>
      </c>
      <c r="CN30" s="248" t="e">
        <f>AT30-BD30-#REF!</f>
        <v>#REF!</v>
      </c>
      <c r="CO30" s="248" t="e">
        <f>AU30-BE30-#REF!</f>
        <v>#REF!</v>
      </c>
      <c r="CP30" s="248" t="e">
        <f>AV30-BF30-#REF!</f>
        <v>#REF!</v>
      </c>
      <c r="CR30" s="248" t="e">
        <f>N30-X30-#REF!</f>
        <v>#REF!</v>
      </c>
      <c r="CS30" s="248" t="e">
        <f>O30-Y30-#REF!</f>
        <v>#REF!</v>
      </c>
      <c r="CT30" s="248" t="e">
        <f>P30-Z30-#REF!</f>
        <v>#REF!</v>
      </c>
      <c r="CU30" s="248" t="e">
        <f>Q30-AA30-#REF!</f>
        <v>#REF!</v>
      </c>
      <c r="CV30" s="26" t="e">
        <f>R30-AB30-#REF!</f>
        <v>#REF!</v>
      </c>
    </row>
    <row r="31" spans="1:100" ht="51">
      <c r="A31" s="60">
        <f>A30+1</f>
        <v>5</v>
      </c>
      <c r="B31" s="32" t="s">
        <v>50</v>
      </c>
      <c r="C31" s="61">
        <v>25.27</v>
      </c>
      <c r="D31" s="61">
        <v>2.5299999999999998</v>
      </c>
      <c r="E31" s="61">
        <v>19.62</v>
      </c>
      <c r="F31" s="61">
        <v>1.86</v>
      </c>
      <c r="G31" s="61">
        <v>1.2599999999999973</v>
      </c>
      <c r="H31" s="58">
        <v>11.270000000000001</v>
      </c>
      <c r="I31" s="41">
        <v>14</v>
      </c>
      <c r="J31" s="41">
        <f>$I$31/$C$31*D31</f>
        <v>1.4016620498614958</v>
      </c>
      <c r="K31" s="41">
        <f t="shared" ref="K31:M31" si="60">$I$31/$C$31*E31</f>
        <v>10.869806094182827</v>
      </c>
      <c r="L31" s="41">
        <f t="shared" si="60"/>
        <v>1.030470914127424</v>
      </c>
      <c r="M31" s="41">
        <f t="shared" si="60"/>
        <v>0.6980609418282534</v>
      </c>
      <c r="N31" s="26">
        <f>O31+P31+Q31+R31</f>
        <v>0</v>
      </c>
      <c r="O31" s="26">
        <f t="shared" si="53"/>
        <v>0</v>
      </c>
      <c r="P31" s="26">
        <f t="shared" si="53"/>
        <v>0</v>
      </c>
      <c r="Q31" s="26">
        <f t="shared" si="53"/>
        <v>0</v>
      </c>
      <c r="R31" s="26">
        <f t="shared" si="53"/>
        <v>0</v>
      </c>
      <c r="S31" s="41"/>
      <c r="T31" s="41"/>
      <c r="U31" s="41"/>
      <c r="V31" s="41"/>
      <c r="W31" s="41"/>
      <c r="X31" s="186"/>
      <c r="Y31" s="186"/>
      <c r="Z31" s="186"/>
      <c r="AA31" s="186"/>
      <c r="AB31" s="18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41">
        <f>N31-I31</f>
        <v>-14</v>
      </c>
      <c r="AN31" s="41">
        <f t="shared" si="54"/>
        <v>-1.4016620498614958</v>
      </c>
      <c r="AO31" s="41">
        <f t="shared" si="55"/>
        <v>-10.869806094182827</v>
      </c>
      <c r="AP31" s="41">
        <f t="shared" si="56"/>
        <v>-1.030470914127424</v>
      </c>
      <c r="AQ31" s="41">
        <f t="shared" si="57"/>
        <v>-0.6980609418282534</v>
      </c>
      <c r="AR31" s="41">
        <f>AS31+AT31+AU31+AV31</f>
        <v>0</v>
      </c>
      <c r="AS31" s="41">
        <f t="shared" si="58"/>
        <v>0</v>
      </c>
      <c r="AT31" s="41">
        <f t="shared" si="58"/>
        <v>0</v>
      </c>
      <c r="AU31" s="41">
        <f t="shared" si="58"/>
        <v>0</v>
      </c>
      <c r="AV31" s="41">
        <f t="shared" si="58"/>
        <v>0</v>
      </c>
      <c r="AW31" s="26"/>
      <c r="AX31" s="26"/>
      <c r="AY31" s="26"/>
      <c r="AZ31" s="26"/>
      <c r="BA31" s="26"/>
      <c r="BB31" s="174"/>
      <c r="BC31" s="174"/>
      <c r="BD31" s="174"/>
      <c r="BE31" s="174"/>
      <c r="BF31" s="174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94"/>
      <c r="BZ31" s="26"/>
      <c r="CA31" s="26"/>
      <c r="CB31" s="26"/>
      <c r="CC31" s="26"/>
      <c r="CD31" s="27"/>
      <c r="CE31" s="164" t="e">
        <f>N31-#REF!</f>
        <v>#REF!</v>
      </c>
      <c r="CF31" s="55"/>
      <c r="CG31" s="247">
        <f t="shared" si="28"/>
        <v>0</v>
      </c>
      <c r="CH31" s="247">
        <f t="shared" si="17"/>
        <v>0</v>
      </c>
      <c r="CI31" s="247">
        <f t="shared" si="18"/>
        <v>0</v>
      </c>
      <c r="CJ31" s="247">
        <f t="shared" si="19"/>
        <v>0</v>
      </c>
      <c r="CK31" s="247">
        <f t="shared" si="20"/>
        <v>0</v>
      </c>
      <c r="CL31" s="248" t="e">
        <f>AR31-BB31-#REF!</f>
        <v>#REF!</v>
      </c>
      <c r="CM31" s="248" t="e">
        <f>AS31-BC31-#REF!</f>
        <v>#REF!</v>
      </c>
      <c r="CN31" s="248" t="e">
        <f>AT31-BD31-#REF!</f>
        <v>#REF!</v>
      </c>
      <c r="CO31" s="248" t="e">
        <f>AU31-BE31-#REF!</f>
        <v>#REF!</v>
      </c>
      <c r="CP31" s="248" t="e">
        <f>AV31-BF31-#REF!</f>
        <v>#REF!</v>
      </c>
      <c r="CR31" s="248" t="e">
        <f>N31-X31-#REF!</f>
        <v>#REF!</v>
      </c>
      <c r="CS31" s="248" t="e">
        <f>O31-Y31-#REF!</f>
        <v>#REF!</v>
      </c>
      <c r="CT31" s="248" t="e">
        <f>P31-Z31-#REF!</f>
        <v>#REF!</v>
      </c>
      <c r="CU31" s="248" t="e">
        <f>Q31-AA31-#REF!</f>
        <v>#REF!</v>
      </c>
      <c r="CV31" s="26" t="e">
        <f>R31-AB31-#REF!</f>
        <v>#REF!</v>
      </c>
    </row>
    <row r="32" spans="1:100" ht="51">
      <c r="A32" s="60">
        <f>A31+1</f>
        <v>6</v>
      </c>
      <c r="B32" s="32" t="s">
        <v>51</v>
      </c>
      <c r="C32" s="61">
        <v>18.600000000000005</v>
      </c>
      <c r="D32" s="61">
        <v>1.86</v>
      </c>
      <c r="E32" s="61">
        <v>15.03</v>
      </c>
      <c r="F32" s="61">
        <v>0.78</v>
      </c>
      <c r="G32" s="61">
        <v>0.9300000000000026</v>
      </c>
      <c r="H32" s="58">
        <v>1.6</v>
      </c>
      <c r="I32" s="41">
        <v>8</v>
      </c>
      <c r="J32" s="41">
        <f>$I$32/$C$32*D32</f>
        <v>0.79999999999999982</v>
      </c>
      <c r="K32" s="41">
        <f t="shared" ref="K32:M32" si="61">$I$32/$C$32*E32</f>
        <v>6.4645161290322566</v>
      </c>
      <c r="L32" s="41">
        <f t="shared" si="61"/>
        <v>0.33548387096774185</v>
      </c>
      <c r="M32" s="41">
        <f t="shared" si="61"/>
        <v>0.40000000000000102</v>
      </c>
      <c r="N32" s="26">
        <f>O32+P32+Q32+R32</f>
        <v>0</v>
      </c>
      <c r="O32" s="26">
        <f t="shared" si="53"/>
        <v>0</v>
      </c>
      <c r="P32" s="26">
        <f t="shared" si="53"/>
        <v>0</v>
      </c>
      <c r="Q32" s="26">
        <f t="shared" si="53"/>
        <v>0</v>
      </c>
      <c r="R32" s="26">
        <f t="shared" si="53"/>
        <v>0</v>
      </c>
      <c r="S32" s="41"/>
      <c r="T32" s="41"/>
      <c r="U32" s="41"/>
      <c r="V32" s="41"/>
      <c r="W32" s="41"/>
      <c r="X32" s="186"/>
      <c r="Y32" s="186"/>
      <c r="Z32" s="186"/>
      <c r="AA32" s="186"/>
      <c r="AB32" s="18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41">
        <f>N32-I32</f>
        <v>-8</v>
      </c>
      <c r="AN32" s="41">
        <f t="shared" si="54"/>
        <v>-0.79999999999999982</v>
      </c>
      <c r="AO32" s="41">
        <f t="shared" si="55"/>
        <v>-6.4645161290322566</v>
      </c>
      <c r="AP32" s="41">
        <f t="shared" si="56"/>
        <v>-0.33548387096774185</v>
      </c>
      <c r="AQ32" s="41">
        <f t="shared" si="57"/>
        <v>-0.40000000000000102</v>
      </c>
      <c r="AR32" s="41">
        <f>AS32+AT32+AU32+AV32</f>
        <v>0</v>
      </c>
      <c r="AS32" s="41">
        <f t="shared" si="58"/>
        <v>0</v>
      </c>
      <c r="AT32" s="41">
        <f t="shared" si="58"/>
        <v>0</v>
      </c>
      <c r="AU32" s="41">
        <f t="shared" si="58"/>
        <v>0</v>
      </c>
      <c r="AV32" s="41">
        <f t="shared" si="58"/>
        <v>0</v>
      </c>
      <c r="AW32" s="26"/>
      <c r="AX32" s="26"/>
      <c r="AY32" s="26"/>
      <c r="AZ32" s="26"/>
      <c r="BA32" s="26"/>
      <c r="BB32" s="174"/>
      <c r="BC32" s="174"/>
      <c r="BD32" s="174"/>
      <c r="BE32" s="174"/>
      <c r="BF32" s="174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94"/>
      <c r="BZ32" s="26"/>
      <c r="CA32" s="26"/>
      <c r="CB32" s="26"/>
      <c r="CC32" s="26"/>
      <c r="CD32" s="27"/>
      <c r="CE32" s="164" t="e">
        <f>N32-#REF!</f>
        <v>#REF!</v>
      </c>
      <c r="CF32" s="55"/>
      <c r="CG32" s="247">
        <f t="shared" si="28"/>
        <v>0</v>
      </c>
      <c r="CH32" s="247">
        <f t="shared" si="17"/>
        <v>0</v>
      </c>
      <c r="CI32" s="247">
        <f t="shared" si="18"/>
        <v>0</v>
      </c>
      <c r="CJ32" s="247">
        <f t="shared" si="19"/>
        <v>0</v>
      </c>
      <c r="CK32" s="247">
        <f t="shared" si="20"/>
        <v>0</v>
      </c>
      <c r="CL32" s="248" t="e">
        <f>AR32-BB32-#REF!</f>
        <v>#REF!</v>
      </c>
      <c r="CM32" s="248" t="e">
        <f>AS32-BC32-#REF!</f>
        <v>#REF!</v>
      </c>
      <c r="CN32" s="248" t="e">
        <f>AT32-BD32-#REF!</f>
        <v>#REF!</v>
      </c>
      <c r="CO32" s="248" t="e">
        <f>AU32-BE32-#REF!</f>
        <v>#REF!</v>
      </c>
      <c r="CP32" s="248" t="e">
        <f>AV32-BF32-#REF!</f>
        <v>#REF!</v>
      </c>
      <c r="CR32" s="248" t="e">
        <f>N32-X32-#REF!</f>
        <v>#REF!</v>
      </c>
      <c r="CS32" s="248" t="e">
        <f>O32-Y32-#REF!</f>
        <v>#REF!</v>
      </c>
      <c r="CT32" s="248" t="e">
        <f>P32-Z32-#REF!</f>
        <v>#REF!</v>
      </c>
      <c r="CU32" s="248" t="e">
        <f>Q32-AA32-#REF!</f>
        <v>#REF!</v>
      </c>
      <c r="CV32" s="26" t="e">
        <f>R32-AB32-#REF!</f>
        <v>#REF!</v>
      </c>
    </row>
    <row r="33" spans="1:100" s="92" customFormat="1">
      <c r="A33" s="33"/>
      <c r="B33" s="16" t="s">
        <v>37</v>
      </c>
      <c r="C33" s="16">
        <v>157.21</v>
      </c>
      <c r="D33" s="16">
        <v>15.719999999999997</v>
      </c>
      <c r="E33" s="16">
        <v>73.42</v>
      </c>
      <c r="F33" s="16">
        <v>17.940000000000001</v>
      </c>
      <c r="G33" s="16">
        <v>50.13000000000001</v>
      </c>
      <c r="H33" s="78">
        <v>43.970000000000006</v>
      </c>
      <c r="I33" s="80">
        <f>SUM(I28:I32)</f>
        <v>54.5</v>
      </c>
      <c r="J33" s="80">
        <f>SUM(J28:J32)</f>
        <v>5.450878465844986</v>
      </c>
      <c r="K33" s="80">
        <f>SUM(K28:K32)</f>
        <v>28.692957314507467</v>
      </c>
      <c r="L33" s="80">
        <f>SUM(L28:L32)</f>
        <v>5.6891267518766107</v>
      </c>
      <c r="M33" s="80">
        <f>SUM(M28:M32)</f>
        <v>14.667037467770934</v>
      </c>
      <c r="N33" s="17">
        <f t="shared" ref="N33:CD33" si="62">SUM(N28:N32)</f>
        <v>28.891075023200003</v>
      </c>
      <c r="O33" s="17">
        <f t="shared" si="62"/>
        <v>0</v>
      </c>
      <c r="P33" s="17">
        <f t="shared" si="62"/>
        <v>6.5496159599999997</v>
      </c>
      <c r="Q33" s="17">
        <f t="shared" si="62"/>
        <v>20.467256023200001</v>
      </c>
      <c r="R33" s="17">
        <f>SUM(R28:R32)</f>
        <v>1.8742030399999998</v>
      </c>
      <c r="S33" s="80">
        <f>SUM(S28:S32)</f>
        <v>22.921160923200006</v>
      </c>
      <c r="T33" s="80">
        <f>SUM(T28:T32)</f>
        <v>0</v>
      </c>
      <c r="U33" s="80">
        <f>SUM(U28:U32)</f>
        <v>3.7885447299999999</v>
      </c>
      <c r="V33" s="80">
        <f>SUM(V28:V32)</f>
        <v>17.258927253200003</v>
      </c>
      <c r="W33" s="80">
        <f t="shared" ref="W33" si="63">SUM(W28:W32)</f>
        <v>1.8736889399999999</v>
      </c>
      <c r="X33" s="184">
        <f>SUM(X28:X32)</f>
        <v>5.9699140999999996</v>
      </c>
      <c r="Y33" s="184">
        <f>SUM(Y28:Y32)</f>
        <v>0</v>
      </c>
      <c r="Z33" s="184">
        <f>SUM(Z28:Z32)</f>
        <v>2.7610712299999998</v>
      </c>
      <c r="AA33" s="184">
        <f>SUM(AA28:AA32)</f>
        <v>3.2083287699999996</v>
      </c>
      <c r="AB33" s="184">
        <f>SUM(AB28:AB32)</f>
        <v>5.1409999999999997E-4</v>
      </c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>
        <f t="shared" ref="AM33" si="64">N33-I33</f>
        <v>-25.608924976799997</v>
      </c>
      <c r="AN33" s="17">
        <f t="shared" ref="AN33" si="65">O33-J33</f>
        <v>-5.450878465844986</v>
      </c>
      <c r="AO33" s="17">
        <f t="shared" ref="AO33" si="66">P33-K33</f>
        <v>-22.143341354507466</v>
      </c>
      <c r="AP33" s="17">
        <f t="shared" ref="AP33" si="67">Q33-L33</f>
        <v>14.77812927132339</v>
      </c>
      <c r="AQ33" s="17">
        <f t="shared" ref="AQ33" si="68">R33-M33</f>
        <v>-12.792834427770934</v>
      </c>
      <c r="AR33" s="80">
        <f>SUM(AR28:AR32)</f>
        <v>48.891778070000001</v>
      </c>
      <c r="AS33" s="80">
        <f t="shared" si="62"/>
        <v>0</v>
      </c>
      <c r="AT33" s="80">
        <f t="shared" si="62"/>
        <v>6.5496159599999997</v>
      </c>
      <c r="AU33" s="80">
        <f t="shared" si="62"/>
        <v>40.467256300000003</v>
      </c>
      <c r="AV33" s="80">
        <f t="shared" si="62"/>
        <v>1.8749058099999998</v>
      </c>
      <c r="AW33" s="17">
        <f t="shared" ref="AW33:BF33" si="69">SUM(AW28:AW32)</f>
        <v>48.8905612</v>
      </c>
      <c r="AX33" s="17">
        <f t="shared" si="69"/>
        <v>0</v>
      </c>
      <c r="AY33" s="17">
        <f t="shared" si="69"/>
        <v>6.5496159599999997</v>
      </c>
      <c r="AZ33" s="17">
        <f t="shared" si="69"/>
        <v>40.467256300000003</v>
      </c>
      <c r="BA33" s="17">
        <f t="shared" si="69"/>
        <v>1.8736889399999999</v>
      </c>
      <c r="BB33" s="172">
        <f t="shared" si="69"/>
        <v>1.2168699999999999E-3</v>
      </c>
      <c r="BC33" s="172">
        <f t="shared" si="69"/>
        <v>0</v>
      </c>
      <c r="BD33" s="172">
        <f t="shared" si="69"/>
        <v>0</v>
      </c>
      <c r="BE33" s="172">
        <f t="shared" si="69"/>
        <v>0</v>
      </c>
      <c r="BF33" s="172">
        <f t="shared" si="69"/>
        <v>1.2168699999999999E-3</v>
      </c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>
        <f t="shared" si="62"/>
        <v>0</v>
      </c>
      <c r="BR33" s="17">
        <f t="shared" si="62"/>
        <v>0</v>
      </c>
      <c r="BS33" s="17">
        <f t="shared" si="62"/>
        <v>0</v>
      </c>
      <c r="BT33" s="17">
        <f t="shared" si="62"/>
        <v>0</v>
      </c>
      <c r="BU33" s="17">
        <f t="shared" si="62"/>
        <v>0</v>
      </c>
      <c r="BV33" s="17">
        <f t="shared" si="62"/>
        <v>0</v>
      </c>
      <c r="BW33" s="17">
        <f t="shared" si="62"/>
        <v>0</v>
      </c>
      <c r="BX33" s="17">
        <f t="shared" si="62"/>
        <v>0</v>
      </c>
      <c r="BY33" s="17">
        <f t="shared" si="62"/>
        <v>0</v>
      </c>
      <c r="BZ33" s="17">
        <f t="shared" si="62"/>
        <v>0</v>
      </c>
      <c r="CA33" s="17">
        <f t="shared" si="62"/>
        <v>0</v>
      </c>
      <c r="CB33" s="17">
        <f t="shared" si="62"/>
        <v>0</v>
      </c>
      <c r="CC33" s="17">
        <f t="shared" si="62"/>
        <v>0</v>
      </c>
      <c r="CD33" s="18">
        <f t="shared" si="62"/>
        <v>0</v>
      </c>
      <c r="CE33" s="164" t="e">
        <f>N33-#REF!</f>
        <v>#REF!</v>
      </c>
      <c r="CF33" s="91"/>
      <c r="CG33" s="247">
        <f t="shared" si="28"/>
        <v>-20.000703046799998</v>
      </c>
      <c r="CH33" s="247">
        <f t="shared" si="17"/>
        <v>0</v>
      </c>
      <c r="CI33" s="247">
        <f t="shared" si="18"/>
        <v>0</v>
      </c>
      <c r="CJ33" s="247">
        <f t="shared" si="19"/>
        <v>-20.000000276800002</v>
      </c>
      <c r="CK33" s="247">
        <f t="shared" si="20"/>
        <v>-7.027699999999637E-4</v>
      </c>
      <c r="CL33" s="248" t="e">
        <f>AR33-BB33-#REF!</f>
        <v>#REF!</v>
      </c>
      <c r="CM33" s="248" t="e">
        <f>AS33-BC33-#REF!</f>
        <v>#REF!</v>
      </c>
      <c r="CN33" s="248" t="e">
        <f>AT33-BD33-#REF!</f>
        <v>#REF!</v>
      </c>
      <c r="CO33" s="248" t="e">
        <f>AU33-BE33-#REF!</f>
        <v>#REF!</v>
      </c>
      <c r="CP33" s="248" t="e">
        <f>AV33-BF33-#REF!</f>
        <v>#REF!</v>
      </c>
      <c r="CR33" s="248" t="e">
        <f>N33-X33-#REF!</f>
        <v>#REF!</v>
      </c>
      <c r="CS33" s="248" t="e">
        <f>O33-Y33-#REF!</f>
        <v>#REF!</v>
      </c>
      <c r="CT33" s="248" t="e">
        <f>P33-Z33-#REF!</f>
        <v>#REF!</v>
      </c>
      <c r="CU33" s="248" t="e">
        <f>Q33-AA33-#REF!</f>
        <v>#REF!</v>
      </c>
      <c r="CV33" s="26" t="e">
        <f>R33-AB33-#REF!</f>
        <v>#REF!</v>
      </c>
    </row>
    <row r="34" spans="1:100" ht="20.100000000000001" customHeight="1">
      <c r="A34" s="20"/>
      <c r="B34" s="21" t="s">
        <v>52</v>
      </c>
      <c r="C34" s="21"/>
      <c r="D34" s="88"/>
      <c r="E34" s="88"/>
      <c r="F34" s="88"/>
      <c r="G34" s="88"/>
      <c r="H34" s="88"/>
      <c r="I34" s="88"/>
      <c r="J34" s="88"/>
      <c r="K34" s="88"/>
      <c r="L34" s="88"/>
      <c r="M34" s="88"/>
      <c r="N34" s="88"/>
      <c r="O34" s="22"/>
      <c r="P34" s="22"/>
      <c r="Q34" s="22"/>
      <c r="R34" s="22"/>
      <c r="S34" s="22"/>
      <c r="T34" s="22"/>
      <c r="U34" s="22"/>
      <c r="V34" s="22"/>
      <c r="W34" s="22"/>
      <c r="X34" s="185"/>
      <c r="Y34" s="185"/>
      <c r="Z34" s="185"/>
      <c r="AA34" s="185"/>
      <c r="AB34" s="185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173"/>
      <c r="BC34" s="173"/>
      <c r="BD34" s="173"/>
      <c r="BE34" s="173"/>
      <c r="BF34" s="173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96"/>
      <c r="BZ34" s="22"/>
      <c r="CA34" s="22"/>
      <c r="CB34" s="22"/>
      <c r="CC34" s="22"/>
      <c r="CD34" s="23"/>
      <c r="CE34" s="164" t="e">
        <f>N34-#REF!</f>
        <v>#REF!</v>
      </c>
      <c r="CF34" s="55"/>
      <c r="CG34" s="247">
        <f t="shared" si="28"/>
        <v>0</v>
      </c>
      <c r="CH34" s="247">
        <f t="shared" si="17"/>
        <v>0</v>
      </c>
      <c r="CI34" s="247">
        <f t="shared" si="18"/>
        <v>0</v>
      </c>
      <c r="CJ34" s="247">
        <f t="shared" si="19"/>
        <v>0</v>
      </c>
      <c r="CK34" s="247">
        <f t="shared" si="20"/>
        <v>0</v>
      </c>
      <c r="CL34" s="248" t="e">
        <f>AR34-BB34-#REF!</f>
        <v>#REF!</v>
      </c>
      <c r="CM34" s="248" t="e">
        <f>AS34-BC34-#REF!</f>
        <v>#REF!</v>
      </c>
      <c r="CN34" s="248" t="e">
        <f>AT34-BD34-#REF!</f>
        <v>#REF!</v>
      </c>
      <c r="CO34" s="248" t="e">
        <f>AU34-BE34-#REF!</f>
        <v>#REF!</v>
      </c>
      <c r="CP34" s="248" t="e">
        <f>AV34-BF34-#REF!</f>
        <v>#REF!</v>
      </c>
      <c r="CR34" s="248" t="e">
        <f>N34-X34-#REF!</f>
        <v>#REF!</v>
      </c>
      <c r="CS34" s="248" t="e">
        <f>O34-Y34-#REF!</f>
        <v>#REF!</v>
      </c>
      <c r="CT34" s="248" t="e">
        <f>P34-Z34-#REF!</f>
        <v>#REF!</v>
      </c>
      <c r="CU34" s="248" t="e">
        <f>Q34-AA34-#REF!</f>
        <v>#REF!</v>
      </c>
      <c r="CV34" s="26" t="e">
        <f>R34-AB34-#REF!</f>
        <v>#REF!</v>
      </c>
    </row>
    <row r="35" spans="1:100" s="75" customFormat="1" ht="38.25">
      <c r="A35" s="60">
        <f>A32+1</f>
        <v>7</v>
      </c>
      <c r="B35" s="32" t="s">
        <v>53</v>
      </c>
      <c r="C35" s="61">
        <v>35.230000000000004</v>
      </c>
      <c r="D35" s="61">
        <v>3.52</v>
      </c>
      <c r="E35" s="61">
        <v>26.74</v>
      </c>
      <c r="F35" s="61">
        <v>3.2</v>
      </c>
      <c r="G35" s="61">
        <v>1.7700000000000058</v>
      </c>
      <c r="H35" s="58">
        <v>4.5199999999999996</v>
      </c>
      <c r="I35" s="41">
        <v>13.5</v>
      </c>
      <c r="J35" s="41">
        <f>$I$35/$C$35*D35</f>
        <v>1.3488504115810387</v>
      </c>
      <c r="K35" s="41">
        <f t="shared" ref="K35:M35" si="70">$I$35/$C$35*E35</f>
        <v>10.246664774340049</v>
      </c>
      <c r="L35" s="41">
        <f t="shared" si="70"/>
        <v>1.2262276468918536</v>
      </c>
      <c r="M35" s="41">
        <f t="shared" si="70"/>
        <v>0.67825716718705864</v>
      </c>
      <c r="N35" s="41">
        <f>O35+P35+Q35+R35</f>
        <v>18.10694509</v>
      </c>
      <c r="O35" s="41">
        <f>T35+Y35+AD35+AI35</f>
        <v>1.0901235300000001</v>
      </c>
      <c r="P35" s="41">
        <f t="shared" ref="P35:R35" si="71">U35+Z35+AE35+AJ35</f>
        <v>8.2443503200000006</v>
      </c>
      <c r="Q35" s="41">
        <f t="shared" si="71"/>
        <v>7.9005429200000004</v>
      </c>
      <c r="R35" s="41">
        <f t="shared" si="71"/>
        <v>0.87192832000000009</v>
      </c>
      <c r="S35" s="41">
        <f>T35+U35+V35+W35</f>
        <v>18.065431890000003</v>
      </c>
      <c r="T35" s="41">
        <v>1.0901235300000001</v>
      </c>
      <c r="U35" s="41">
        <v>8.2443503200000006</v>
      </c>
      <c r="V35" s="41">
        <v>7.9005429200000004</v>
      </c>
      <c r="W35" s="41">
        <f>(528041.56+302373.56)/1000000</f>
        <v>0.83041512000000006</v>
      </c>
      <c r="X35" s="232">
        <f>Y35+Z35+AA35+AB35</f>
        <v>4.15132E-2</v>
      </c>
      <c r="Y35" s="186"/>
      <c r="Z35" s="186"/>
      <c r="AA35" s="186"/>
      <c r="AB35" s="232">
        <f>(70103.33-28590.13)/1000000</f>
        <v>4.15132E-2</v>
      </c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>
        <f>N35-I35</f>
        <v>4.60694509</v>
      </c>
      <c r="AN35" s="41">
        <f>O35-J35</f>
        <v>-0.25872688158103863</v>
      </c>
      <c r="AO35" s="41">
        <f>P35-K35</f>
        <v>-2.0023144543400484</v>
      </c>
      <c r="AP35" s="41">
        <f>Q35-L35</f>
        <v>6.6743152731081468</v>
      </c>
      <c r="AQ35" s="41">
        <f>R35-M35</f>
        <v>0.19367115281294145</v>
      </c>
      <c r="AR35" s="41">
        <f>AS35+AT35+AU35+AV35</f>
        <v>18.10694509</v>
      </c>
      <c r="AS35" s="41">
        <f>AX35+BC35+BH35+BM35</f>
        <v>1.0901235300000001</v>
      </c>
      <c r="AT35" s="41">
        <f>AY35+BD35+BI35+BN35</f>
        <v>8.2443503200000006</v>
      </c>
      <c r="AU35" s="41">
        <f>AZ35+BE35+BJ35+BO35</f>
        <v>7.9005429200000004</v>
      </c>
      <c r="AV35" s="41">
        <f>BA35+BF35+BK35+BP35</f>
        <v>0.87192832000000009</v>
      </c>
      <c r="AW35" s="41">
        <f>AX35+AY35+AZ35+BA35</f>
        <v>18.065431890000003</v>
      </c>
      <c r="AX35" s="41">
        <v>1.0901235300000001</v>
      </c>
      <c r="AY35" s="41">
        <v>8.2443503200000006</v>
      </c>
      <c r="AZ35" s="41">
        <v>7.9005429200000004</v>
      </c>
      <c r="BA35" s="41">
        <f>(528041.56+302373.56)/1000000</f>
        <v>0.83041512000000006</v>
      </c>
      <c r="BB35" s="232">
        <f>BC35+BD35+BE35+BF35</f>
        <v>4.15132E-2</v>
      </c>
      <c r="BC35" s="174"/>
      <c r="BD35" s="174"/>
      <c r="BE35" s="174"/>
      <c r="BF35" s="232">
        <f>(70103.33-28590.13)/1000000</f>
        <v>4.15132E-2</v>
      </c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97"/>
      <c r="BZ35" s="41"/>
      <c r="CA35" s="41"/>
      <c r="CB35" s="41"/>
      <c r="CC35" s="41"/>
      <c r="CD35" s="93"/>
      <c r="CE35" s="164" t="e">
        <f>N35-#REF!</f>
        <v>#REF!</v>
      </c>
      <c r="CF35" s="74"/>
      <c r="CG35" s="247">
        <f t="shared" si="28"/>
        <v>0</v>
      </c>
      <c r="CH35" s="247">
        <f t="shared" si="17"/>
        <v>0</v>
      </c>
      <c r="CI35" s="247">
        <f t="shared" si="18"/>
        <v>0</v>
      </c>
      <c r="CJ35" s="247">
        <f t="shared" si="19"/>
        <v>0</v>
      </c>
      <c r="CK35" s="247">
        <f t="shared" si="20"/>
        <v>0</v>
      </c>
      <c r="CL35" s="248" t="e">
        <f>AR35-BB35-#REF!</f>
        <v>#REF!</v>
      </c>
      <c r="CM35" s="248" t="e">
        <f>AS35-BC35-#REF!</f>
        <v>#REF!</v>
      </c>
      <c r="CN35" s="248" t="e">
        <f>AT35-BD35-#REF!</f>
        <v>#REF!</v>
      </c>
      <c r="CO35" s="248" t="e">
        <f>AU35-BE35-#REF!</f>
        <v>#REF!</v>
      </c>
      <c r="CP35" s="248" t="e">
        <f>AV35-BF35-#REF!</f>
        <v>#REF!</v>
      </c>
      <c r="CR35" s="248" t="e">
        <f>N35-X35-#REF!</f>
        <v>#REF!</v>
      </c>
      <c r="CS35" s="248" t="e">
        <f>O35-Y35-#REF!</f>
        <v>#REF!</v>
      </c>
      <c r="CT35" s="248" t="e">
        <f>P35-Z35-#REF!</f>
        <v>#REF!</v>
      </c>
      <c r="CU35" s="248" t="e">
        <f>Q35-AA35-#REF!</f>
        <v>#REF!</v>
      </c>
      <c r="CV35" s="26" t="e">
        <f>R35-AB35-#REF!</f>
        <v>#REF!</v>
      </c>
    </row>
    <row r="36" spans="1:100" s="92" customFormat="1">
      <c r="A36" s="30"/>
      <c r="B36" s="244" t="s">
        <v>54</v>
      </c>
      <c r="C36" s="244">
        <v>35.230000000000004</v>
      </c>
      <c r="D36" s="244">
        <v>3.52</v>
      </c>
      <c r="E36" s="244">
        <v>26.74</v>
      </c>
      <c r="F36" s="244">
        <v>3.2</v>
      </c>
      <c r="G36" s="244">
        <v>1.7700000000000058</v>
      </c>
      <c r="H36" s="78">
        <v>4.5199999999999996</v>
      </c>
      <c r="I36" s="80">
        <f>I35</f>
        <v>13.5</v>
      </c>
      <c r="J36" s="80">
        <f t="shared" ref="J36:M36" si="72">J35</f>
        <v>1.3488504115810387</v>
      </c>
      <c r="K36" s="80">
        <f t="shared" si="72"/>
        <v>10.246664774340049</v>
      </c>
      <c r="L36" s="80">
        <f t="shared" si="72"/>
        <v>1.2262276468918536</v>
      </c>
      <c r="M36" s="80">
        <f t="shared" si="72"/>
        <v>0.67825716718705864</v>
      </c>
      <c r="N36" s="17">
        <f>S36+X36+AC36</f>
        <v>18.106945090000004</v>
      </c>
      <c r="O36" s="17">
        <f t="shared" ref="O36:R36" si="73">T36+Y36+AD36</f>
        <v>1.0901235300000001</v>
      </c>
      <c r="P36" s="17">
        <f t="shared" si="73"/>
        <v>8.2443503200000006</v>
      </c>
      <c r="Q36" s="17">
        <f t="shared" si="73"/>
        <v>7.9005429200000004</v>
      </c>
      <c r="R36" s="17">
        <f t="shared" si="73"/>
        <v>0.87192832000000009</v>
      </c>
      <c r="S36" s="80">
        <f t="shared" ref="S36:Y36" si="74">SUM(S35)</f>
        <v>18.065431890000003</v>
      </c>
      <c r="T36" s="80">
        <f t="shared" si="74"/>
        <v>1.0901235300000001</v>
      </c>
      <c r="U36" s="80">
        <f t="shared" si="74"/>
        <v>8.2443503200000006</v>
      </c>
      <c r="V36" s="80">
        <f t="shared" si="74"/>
        <v>7.9005429200000004</v>
      </c>
      <c r="W36" s="80">
        <f t="shared" si="74"/>
        <v>0.83041512000000006</v>
      </c>
      <c r="X36" s="80">
        <f t="shared" si="74"/>
        <v>4.15132E-2</v>
      </c>
      <c r="Y36" s="80">
        <f t="shared" si="74"/>
        <v>0</v>
      </c>
      <c r="Z36" s="80">
        <f t="shared" ref="Z36:AA36" si="75">SUM(Z35)</f>
        <v>0</v>
      </c>
      <c r="AA36" s="80">
        <f t="shared" si="75"/>
        <v>0</v>
      </c>
      <c r="AB36" s="80">
        <f>SUM(AB35)</f>
        <v>4.15132E-2</v>
      </c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80">
        <f>N36-I36</f>
        <v>4.6069450900000035</v>
      </c>
      <c r="AN36" s="80">
        <f t="shared" ref="AN36" si="76">O36-J36</f>
        <v>-0.25872688158103863</v>
      </c>
      <c r="AO36" s="80">
        <f t="shared" ref="AO36" si="77">P36-K36</f>
        <v>-2.0023144543400484</v>
      </c>
      <c r="AP36" s="80">
        <f t="shared" ref="AP36" si="78">Q36-L36</f>
        <v>6.6743152731081468</v>
      </c>
      <c r="AQ36" s="80">
        <f t="shared" ref="AQ36" si="79">R36-M36</f>
        <v>0.19367115281294145</v>
      </c>
      <c r="AR36" s="80">
        <f t="shared" ref="AR36:CD36" si="80">AR35</f>
        <v>18.10694509</v>
      </c>
      <c r="AS36" s="80">
        <f t="shared" si="80"/>
        <v>1.0901235300000001</v>
      </c>
      <c r="AT36" s="80">
        <f t="shared" si="80"/>
        <v>8.2443503200000006</v>
      </c>
      <c r="AU36" s="80">
        <f t="shared" si="80"/>
        <v>7.9005429200000004</v>
      </c>
      <c r="AV36" s="80">
        <f t="shared" si="80"/>
        <v>0.87192832000000009</v>
      </c>
      <c r="AW36" s="17">
        <f t="shared" ref="AW36:BF36" si="81">AW35</f>
        <v>18.065431890000003</v>
      </c>
      <c r="AX36" s="17">
        <f t="shared" si="81"/>
        <v>1.0901235300000001</v>
      </c>
      <c r="AY36" s="17">
        <f t="shared" si="81"/>
        <v>8.2443503200000006</v>
      </c>
      <c r="AZ36" s="17">
        <f t="shared" si="81"/>
        <v>7.9005429200000004</v>
      </c>
      <c r="BA36" s="17">
        <f t="shared" si="81"/>
        <v>0.83041512000000006</v>
      </c>
      <c r="BB36" s="17">
        <f t="shared" si="81"/>
        <v>4.15132E-2</v>
      </c>
      <c r="BC36" s="17">
        <f t="shared" si="81"/>
        <v>0</v>
      </c>
      <c r="BD36" s="17">
        <f t="shared" si="81"/>
        <v>0</v>
      </c>
      <c r="BE36" s="17">
        <f t="shared" si="81"/>
        <v>0</v>
      </c>
      <c r="BF36" s="17">
        <f t="shared" si="81"/>
        <v>4.15132E-2</v>
      </c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>
        <f t="shared" si="80"/>
        <v>0</v>
      </c>
      <c r="BR36" s="17">
        <f t="shared" si="80"/>
        <v>0</v>
      </c>
      <c r="BS36" s="17">
        <f t="shared" si="80"/>
        <v>0</v>
      </c>
      <c r="BT36" s="17">
        <f t="shared" si="80"/>
        <v>0</v>
      </c>
      <c r="BU36" s="17">
        <f t="shared" si="80"/>
        <v>0</v>
      </c>
      <c r="BV36" s="17">
        <f t="shared" si="80"/>
        <v>0</v>
      </c>
      <c r="BW36" s="17">
        <f t="shared" si="80"/>
        <v>0</v>
      </c>
      <c r="BX36" s="17">
        <f t="shared" si="80"/>
        <v>0</v>
      </c>
      <c r="BY36" s="17">
        <f t="shared" si="80"/>
        <v>0</v>
      </c>
      <c r="BZ36" s="17">
        <f t="shared" si="80"/>
        <v>0</v>
      </c>
      <c r="CA36" s="17">
        <f t="shared" si="80"/>
        <v>0</v>
      </c>
      <c r="CB36" s="17">
        <f t="shared" si="80"/>
        <v>0</v>
      </c>
      <c r="CC36" s="17">
        <f t="shared" si="80"/>
        <v>0</v>
      </c>
      <c r="CD36" s="18">
        <f t="shared" si="80"/>
        <v>0</v>
      </c>
      <c r="CE36" s="164" t="e">
        <f>N36-#REF!</f>
        <v>#REF!</v>
      </c>
      <c r="CF36" s="91"/>
      <c r="CG36" s="247">
        <f t="shared" si="28"/>
        <v>0</v>
      </c>
      <c r="CH36" s="247">
        <f t="shared" si="17"/>
        <v>0</v>
      </c>
      <c r="CI36" s="247">
        <f t="shared" si="18"/>
        <v>0</v>
      </c>
      <c r="CJ36" s="247">
        <f t="shared" si="19"/>
        <v>0</v>
      </c>
      <c r="CK36" s="247">
        <f t="shared" si="20"/>
        <v>0</v>
      </c>
      <c r="CL36" s="248" t="e">
        <f>AR36-BB36-#REF!</f>
        <v>#REF!</v>
      </c>
      <c r="CM36" s="248" t="e">
        <f>AS36-BC36-#REF!</f>
        <v>#REF!</v>
      </c>
      <c r="CN36" s="248" t="e">
        <f>AT36-BD36-#REF!</f>
        <v>#REF!</v>
      </c>
      <c r="CO36" s="248" t="e">
        <f>AU36-BE36-#REF!</f>
        <v>#REF!</v>
      </c>
      <c r="CP36" s="248" t="e">
        <f>AV36-BF36-#REF!</f>
        <v>#REF!</v>
      </c>
      <c r="CR36" s="248" t="e">
        <f>N36-X36-#REF!</f>
        <v>#REF!</v>
      </c>
      <c r="CS36" s="248" t="e">
        <f>O36-Y36-#REF!</f>
        <v>#REF!</v>
      </c>
      <c r="CT36" s="248" t="e">
        <f>P36-Z36-#REF!</f>
        <v>#REF!</v>
      </c>
      <c r="CU36" s="248" t="e">
        <f>Q36-AA36-#REF!</f>
        <v>#REF!</v>
      </c>
      <c r="CV36" s="26" t="e">
        <f>R36-AB36-#REF!</f>
        <v>#REF!</v>
      </c>
    </row>
    <row r="37" spans="1:100" ht="20.100000000000001" customHeight="1">
      <c r="A37" s="20"/>
      <c r="B37" s="21" t="s">
        <v>55</v>
      </c>
      <c r="C37" s="21"/>
      <c r="D37" s="21"/>
      <c r="E37" s="21"/>
      <c r="F37" s="21"/>
      <c r="G37" s="21"/>
      <c r="H37" s="88"/>
      <c r="I37" s="88"/>
      <c r="J37" s="88"/>
      <c r="K37" s="88"/>
      <c r="L37" s="88"/>
      <c r="M37" s="88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185"/>
      <c r="Y37" s="185"/>
      <c r="Z37" s="185"/>
      <c r="AA37" s="185"/>
      <c r="AB37" s="185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>
        <f t="shared" ref="BQ37:CD37" si="82">BQ43</f>
        <v>0</v>
      </c>
      <c r="BR37" s="22">
        <f t="shared" si="82"/>
        <v>0</v>
      </c>
      <c r="BS37" s="22">
        <f t="shared" si="82"/>
        <v>0</v>
      </c>
      <c r="BT37" s="22">
        <f t="shared" si="82"/>
        <v>0</v>
      </c>
      <c r="BU37" s="22">
        <f t="shared" si="82"/>
        <v>0</v>
      </c>
      <c r="BV37" s="22">
        <f t="shared" si="82"/>
        <v>0</v>
      </c>
      <c r="BW37" s="22">
        <f t="shared" si="82"/>
        <v>0</v>
      </c>
      <c r="BX37" s="22">
        <f t="shared" si="82"/>
        <v>0</v>
      </c>
      <c r="BY37" s="22">
        <f t="shared" si="82"/>
        <v>0</v>
      </c>
      <c r="BZ37" s="22">
        <f t="shared" si="82"/>
        <v>0</v>
      </c>
      <c r="CA37" s="22">
        <f t="shared" si="82"/>
        <v>0</v>
      </c>
      <c r="CB37" s="22">
        <f t="shared" si="82"/>
        <v>0</v>
      </c>
      <c r="CC37" s="22">
        <f t="shared" si="82"/>
        <v>7.3999999999999996E-2</v>
      </c>
      <c r="CD37" s="23">
        <f t="shared" si="82"/>
        <v>0</v>
      </c>
      <c r="CE37" s="164" t="e">
        <f>N37-#REF!</f>
        <v>#REF!</v>
      </c>
      <c r="CF37" s="55"/>
      <c r="CG37" s="247">
        <f t="shared" si="28"/>
        <v>0</v>
      </c>
      <c r="CH37" s="247">
        <f t="shared" si="17"/>
        <v>0</v>
      </c>
      <c r="CI37" s="247">
        <f t="shared" si="18"/>
        <v>0</v>
      </c>
      <c r="CJ37" s="247">
        <f t="shared" si="19"/>
        <v>0</v>
      </c>
      <c r="CK37" s="247">
        <f t="shared" si="20"/>
        <v>0</v>
      </c>
      <c r="CL37" s="248" t="e">
        <f>AR37-BB37-#REF!</f>
        <v>#REF!</v>
      </c>
      <c r="CM37" s="248" t="e">
        <f>AS37-BC37-#REF!</f>
        <v>#REF!</v>
      </c>
      <c r="CN37" s="248" t="e">
        <f>AT37-BD37-#REF!</f>
        <v>#REF!</v>
      </c>
      <c r="CO37" s="248" t="e">
        <f>AU37-BE37-#REF!</f>
        <v>#REF!</v>
      </c>
      <c r="CP37" s="248" t="e">
        <f>AV37-BF37-#REF!</f>
        <v>#REF!</v>
      </c>
      <c r="CR37" s="248" t="e">
        <f>N37-X37-#REF!</f>
        <v>#REF!</v>
      </c>
      <c r="CS37" s="248" t="e">
        <f>O37-Y37-#REF!</f>
        <v>#REF!</v>
      </c>
      <c r="CT37" s="248" t="e">
        <f>P37-Z37-#REF!</f>
        <v>#REF!</v>
      </c>
      <c r="CU37" s="248" t="e">
        <f>Q37-AA37-#REF!</f>
        <v>#REF!</v>
      </c>
      <c r="CV37" s="26" t="e">
        <f>R37-AB37-#REF!</f>
        <v>#REF!</v>
      </c>
    </row>
    <row r="38" spans="1:100" ht="38.25">
      <c r="A38" s="62">
        <f>A35+1</f>
        <v>8</v>
      </c>
      <c r="B38" s="34" t="s">
        <v>56</v>
      </c>
      <c r="C38" s="63">
        <v>27.130000000000003</v>
      </c>
      <c r="D38" s="63">
        <v>2.71</v>
      </c>
      <c r="E38" s="63">
        <v>11.93</v>
      </c>
      <c r="F38" s="63">
        <v>11.12</v>
      </c>
      <c r="G38" s="63">
        <v>1.3700000000000028</v>
      </c>
      <c r="H38" s="58">
        <v>5.43</v>
      </c>
      <c r="I38" s="41">
        <v>10.85</v>
      </c>
      <c r="J38" s="41">
        <f>$I$38/$C$38*D38</f>
        <v>1.0838002211573903</v>
      </c>
      <c r="K38" s="41">
        <f t="shared" ref="K38:L38" si="83">$I$38/$C$38*E38</f>
        <v>4.7711205307777362</v>
      </c>
      <c r="L38" s="41">
        <f t="shared" si="83"/>
        <v>4.4471802432731282</v>
      </c>
      <c r="M38" s="41">
        <f>$I$38/$C$38*G38</f>
        <v>0.54789900479174447</v>
      </c>
      <c r="N38" s="26">
        <f>O38+P38+Q38+R38</f>
        <v>12.588454629999999</v>
      </c>
      <c r="O38" s="26">
        <f>T38+Y38+AD38+AI38</f>
        <v>0.28699087000000001</v>
      </c>
      <c r="P38" s="26">
        <f t="shared" ref="P38:R38" si="84">U38+Z38+AE38+AJ38</f>
        <v>5.1270066999999999</v>
      </c>
      <c r="Q38" s="26">
        <f t="shared" si="84"/>
        <v>6.9821602499999997</v>
      </c>
      <c r="R38" s="26">
        <f t="shared" si="84"/>
        <v>0.19229680999999998</v>
      </c>
      <c r="S38" s="41">
        <f>T38+U38+V38+W38</f>
        <v>5.4289975699999999</v>
      </c>
      <c r="T38" s="41">
        <f>286990.87/1000000</f>
        <v>0.28699087000000001</v>
      </c>
      <c r="U38" s="41">
        <f>5127006.7/1000000</f>
        <v>5.1270066999999999</v>
      </c>
      <c r="V38" s="41"/>
      <c r="W38" s="41">
        <f>15000/1000000</f>
        <v>1.4999999999999999E-2</v>
      </c>
      <c r="X38" s="232">
        <f>Y38+Z38+AA38+AB38</f>
        <v>7.1594570599999994</v>
      </c>
      <c r="Y38" s="186"/>
      <c r="Z38" s="186"/>
      <c r="AA38" s="232">
        <v>6.9821602499999997</v>
      </c>
      <c r="AB38" s="232">
        <f>177296.81/1000000</f>
        <v>0.17729681</v>
      </c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>
        <f>N38-I38</f>
        <v>1.7384546299999997</v>
      </c>
      <c r="AN38" s="26">
        <f t="shared" ref="AN38:AQ38" si="85">O38-J38</f>
        <v>-0.79680935115739027</v>
      </c>
      <c r="AO38" s="26">
        <f t="shared" si="85"/>
        <v>0.35588616922226368</v>
      </c>
      <c r="AP38" s="26">
        <f t="shared" si="85"/>
        <v>2.5349800067268715</v>
      </c>
      <c r="AQ38" s="26">
        <f t="shared" si="85"/>
        <v>-0.35560219479174449</v>
      </c>
      <c r="AR38" s="41">
        <f>AS38+AT38+AU38+AV38</f>
        <v>10.211404829999999</v>
      </c>
      <c r="AS38" s="41">
        <f t="shared" ref="AS38:AV40" si="86">AX38+BC38+BH38+BM38</f>
        <v>0.20598079999999999</v>
      </c>
      <c r="AT38" s="41">
        <f t="shared" si="86"/>
        <v>2.568533</v>
      </c>
      <c r="AU38" s="41">
        <f t="shared" si="86"/>
        <v>6.9821602499999997</v>
      </c>
      <c r="AV38" s="41">
        <f t="shared" si="86"/>
        <v>0.45473078</v>
      </c>
      <c r="AW38" s="26"/>
      <c r="AX38" s="26"/>
      <c r="AY38" s="26"/>
      <c r="AZ38" s="26"/>
      <c r="BA38" s="26"/>
      <c r="BB38" s="251">
        <f>BC38+BD38+BE38+BF38</f>
        <v>10.211404829999999</v>
      </c>
      <c r="BC38" s="232">
        <f>205980.8/1000000</f>
        <v>0.20598079999999999</v>
      </c>
      <c r="BD38" s="232">
        <v>2.568533</v>
      </c>
      <c r="BE38" s="232">
        <f>6.98216025</f>
        <v>6.9821602499999997</v>
      </c>
      <c r="BF38" s="232">
        <f>(225486.2+51947.77+177296.81)/1000000</f>
        <v>0.45473078</v>
      </c>
      <c r="BG38" s="26"/>
      <c r="BH38" s="26"/>
      <c r="BI38" s="26"/>
      <c r="BJ38" s="26"/>
      <c r="BK38" s="26"/>
      <c r="BL38" s="64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94"/>
      <c r="BZ38" s="26"/>
      <c r="CA38" s="26"/>
      <c r="CB38" s="26"/>
      <c r="CC38" s="26"/>
      <c r="CD38" s="27"/>
      <c r="CE38" s="164" t="e">
        <f>N38-#REF!</f>
        <v>#REF!</v>
      </c>
      <c r="CF38" s="55"/>
      <c r="CG38" s="247">
        <f t="shared" si="28"/>
        <v>2.3770498</v>
      </c>
      <c r="CH38" s="247">
        <f t="shared" si="17"/>
        <v>8.1010070000000017E-2</v>
      </c>
      <c r="CI38" s="247">
        <f t="shared" si="18"/>
        <v>2.5584737</v>
      </c>
      <c r="CJ38" s="247">
        <f t="shared" si="19"/>
        <v>0</v>
      </c>
      <c r="CK38" s="247">
        <f t="shared" si="20"/>
        <v>-0.26243397000000002</v>
      </c>
      <c r="CL38" s="248" t="e">
        <f>AR38-BB38-#REF!</f>
        <v>#REF!</v>
      </c>
      <c r="CM38" s="248" t="e">
        <f>AS38-BC38-#REF!</f>
        <v>#REF!</v>
      </c>
      <c r="CN38" s="248" t="e">
        <f>AT38-BD38-#REF!</f>
        <v>#REF!</v>
      </c>
      <c r="CO38" s="248" t="e">
        <f>AU38-BE38-#REF!</f>
        <v>#REF!</v>
      </c>
      <c r="CP38" s="248" t="e">
        <f>AV38-BF38-#REF!</f>
        <v>#REF!</v>
      </c>
      <c r="CR38" s="248" t="e">
        <f>N38-X38-#REF!</f>
        <v>#REF!</v>
      </c>
      <c r="CS38" s="248" t="e">
        <f>O38-Y38-#REF!</f>
        <v>#REF!</v>
      </c>
      <c r="CT38" s="248" t="e">
        <f>P38-Z38-#REF!</f>
        <v>#REF!</v>
      </c>
      <c r="CU38" s="248" t="e">
        <f>Q38-AA38-#REF!</f>
        <v>#REF!</v>
      </c>
      <c r="CV38" s="275">
        <f>R38-W38-AB38</f>
        <v>0</v>
      </c>
    </row>
    <row r="39" spans="1:100" ht="38.25">
      <c r="A39" s="65">
        <f>A38+1</f>
        <v>9</v>
      </c>
      <c r="B39" s="34" t="s">
        <v>57</v>
      </c>
      <c r="C39" s="63">
        <v>15.710000000000003</v>
      </c>
      <c r="D39" s="63">
        <v>1.57</v>
      </c>
      <c r="E39" s="63">
        <v>5.81</v>
      </c>
      <c r="F39" s="63">
        <v>8.01</v>
      </c>
      <c r="G39" s="63">
        <v>0.32000000000000206</v>
      </c>
      <c r="H39" s="58">
        <v>15.71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26">
        <f t="shared" ref="N39:N40" si="87">O39+P39+Q39+R39</f>
        <v>0</v>
      </c>
      <c r="O39" s="26">
        <f t="shared" ref="O39:O40" si="88">T39+Y39+AD39+AI39</f>
        <v>0</v>
      </c>
      <c r="P39" s="26">
        <f t="shared" ref="P39:P42" si="89">U39+Z39+AE39+AJ39</f>
        <v>0</v>
      </c>
      <c r="Q39" s="26">
        <f t="shared" ref="Q39:Q42" si="90">V39+AA39+AF39+AK39</f>
        <v>0</v>
      </c>
      <c r="R39" s="26">
        <f t="shared" ref="R39:R42" si="91">W39+AB39+AG39+AL39</f>
        <v>0</v>
      </c>
      <c r="S39" s="41"/>
      <c r="T39" s="41"/>
      <c r="U39" s="41"/>
      <c r="V39" s="41"/>
      <c r="W39" s="41"/>
      <c r="X39" s="186">
        <f t="shared" ref="X39:X41" si="92">Y39+Z39+AA39+AB39</f>
        <v>0</v>
      </c>
      <c r="Y39" s="186"/>
      <c r="Z39" s="186"/>
      <c r="AA39" s="186"/>
      <c r="AB39" s="18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>
        <f t="shared" ref="AM39:AM40" si="93">N39-I39</f>
        <v>0</v>
      </c>
      <c r="AN39" s="26">
        <f t="shared" ref="AN39:AN41" si="94">O39-J39</f>
        <v>0</v>
      </c>
      <c r="AO39" s="26">
        <f t="shared" ref="AO39:AO41" si="95">P39-K39</f>
        <v>0</v>
      </c>
      <c r="AP39" s="26">
        <f t="shared" ref="AP39:AP41" si="96">Q39-L39</f>
        <v>0</v>
      </c>
      <c r="AQ39" s="26">
        <f t="shared" ref="AQ39:AQ41" si="97">R39-M39</f>
        <v>0</v>
      </c>
      <c r="AR39" s="41">
        <f>AS39+AT39+AU39+AV39</f>
        <v>0</v>
      </c>
      <c r="AS39" s="41">
        <f t="shared" si="86"/>
        <v>0</v>
      </c>
      <c r="AT39" s="41">
        <f t="shared" si="86"/>
        <v>0</v>
      </c>
      <c r="AU39" s="41">
        <f t="shared" si="86"/>
        <v>0</v>
      </c>
      <c r="AV39" s="41">
        <f t="shared" si="86"/>
        <v>0</v>
      </c>
      <c r="AW39" s="26"/>
      <c r="AX39" s="26"/>
      <c r="AY39" s="26"/>
      <c r="AZ39" s="26"/>
      <c r="BA39" s="26"/>
      <c r="BB39" s="174"/>
      <c r="BC39" s="174"/>
      <c r="BD39" s="174"/>
      <c r="BE39" s="174"/>
      <c r="BF39" s="174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94"/>
      <c r="BZ39" s="26"/>
      <c r="CA39" s="26"/>
      <c r="CB39" s="26"/>
      <c r="CC39" s="26"/>
      <c r="CD39" s="27"/>
      <c r="CE39" s="164" t="e">
        <f>N39-#REF!</f>
        <v>#REF!</v>
      </c>
      <c r="CF39" s="55"/>
      <c r="CG39" s="247">
        <f t="shared" si="28"/>
        <v>0</v>
      </c>
      <c r="CH39" s="247">
        <f t="shared" si="17"/>
        <v>0</v>
      </c>
      <c r="CI39" s="247">
        <f t="shared" si="18"/>
        <v>0</v>
      </c>
      <c r="CJ39" s="247">
        <f t="shared" si="19"/>
        <v>0</v>
      </c>
      <c r="CK39" s="247">
        <f t="shared" si="20"/>
        <v>0</v>
      </c>
      <c r="CL39" s="248" t="e">
        <f>AR39-BB39-#REF!</f>
        <v>#REF!</v>
      </c>
      <c r="CM39" s="248" t="e">
        <f>AS39-BC39-#REF!</f>
        <v>#REF!</v>
      </c>
      <c r="CN39" s="248" t="e">
        <f>AT39-BD39-#REF!</f>
        <v>#REF!</v>
      </c>
      <c r="CO39" s="248" t="e">
        <f>AU39-BE39-#REF!</f>
        <v>#REF!</v>
      </c>
      <c r="CP39" s="248" t="e">
        <f>AV39-BF39-#REF!</f>
        <v>#REF!</v>
      </c>
      <c r="CR39" s="248" t="e">
        <f>N39-X39-#REF!</f>
        <v>#REF!</v>
      </c>
      <c r="CS39" s="248" t="e">
        <f>O39-Y39-#REF!</f>
        <v>#REF!</v>
      </c>
      <c r="CT39" s="248" t="e">
        <f>P39-Z39-#REF!</f>
        <v>#REF!</v>
      </c>
      <c r="CU39" s="248" t="e">
        <f>Q39-AA39-#REF!</f>
        <v>#REF!</v>
      </c>
      <c r="CV39" s="26" t="e">
        <f>R39-AB39-#REF!</f>
        <v>#REF!</v>
      </c>
    </row>
    <row r="40" spans="1:100" ht="51">
      <c r="A40" s="65">
        <f>A39+1</f>
        <v>10</v>
      </c>
      <c r="B40" s="34" t="s">
        <v>58</v>
      </c>
      <c r="C40" s="63">
        <v>0.62</v>
      </c>
      <c r="D40" s="63">
        <v>0</v>
      </c>
      <c r="E40" s="63">
        <v>0</v>
      </c>
      <c r="F40" s="63">
        <v>0</v>
      </c>
      <c r="G40" s="63">
        <v>0.62</v>
      </c>
      <c r="H40" s="58">
        <v>0.62</v>
      </c>
      <c r="I40" s="41">
        <v>0</v>
      </c>
      <c r="J40" s="41">
        <v>0</v>
      </c>
      <c r="K40" s="41">
        <v>0</v>
      </c>
      <c r="L40" s="41">
        <v>0</v>
      </c>
      <c r="M40" s="41">
        <v>0</v>
      </c>
      <c r="N40" s="26">
        <f t="shared" si="87"/>
        <v>0</v>
      </c>
      <c r="O40" s="26">
        <f t="shared" si="88"/>
        <v>0</v>
      </c>
      <c r="P40" s="26">
        <f t="shared" si="89"/>
        <v>0</v>
      </c>
      <c r="Q40" s="26">
        <f t="shared" si="90"/>
        <v>0</v>
      </c>
      <c r="R40" s="26">
        <f t="shared" si="91"/>
        <v>0</v>
      </c>
      <c r="S40" s="41"/>
      <c r="T40" s="41"/>
      <c r="U40" s="41"/>
      <c r="V40" s="41"/>
      <c r="W40" s="64"/>
      <c r="X40" s="186">
        <f t="shared" si="92"/>
        <v>0</v>
      </c>
      <c r="Y40" s="186"/>
      <c r="Z40" s="186"/>
      <c r="AA40" s="186"/>
      <c r="AB40" s="187"/>
      <c r="AC40" s="26"/>
      <c r="AD40" s="26"/>
      <c r="AE40" s="26"/>
      <c r="AF40" s="26"/>
      <c r="AG40" s="64"/>
      <c r="AH40" s="26"/>
      <c r="AI40" s="26"/>
      <c r="AJ40" s="26"/>
      <c r="AK40" s="26"/>
      <c r="AL40" s="64"/>
      <c r="AM40" s="26">
        <f t="shared" si="93"/>
        <v>0</v>
      </c>
      <c r="AN40" s="26">
        <f t="shared" si="94"/>
        <v>0</v>
      </c>
      <c r="AO40" s="26">
        <f t="shared" si="95"/>
        <v>0</v>
      </c>
      <c r="AP40" s="26">
        <f t="shared" si="96"/>
        <v>0</v>
      </c>
      <c r="AQ40" s="26">
        <f t="shared" si="97"/>
        <v>0</v>
      </c>
      <c r="AR40" s="41">
        <f>AS40+AT40+AU40+AV40</f>
        <v>0</v>
      </c>
      <c r="AS40" s="41">
        <f t="shared" si="86"/>
        <v>0</v>
      </c>
      <c r="AT40" s="41">
        <f t="shared" si="86"/>
        <v>0</v>
      </c>
      <c r="AU40" s="41">
        <f t="shared" si="86"/>
        <v>0</v>
      </c>
      <c r="AV40" s="41">
        <f t="shared" si="86"/>
        <v>0</v>
      </c>
      <c r="AW40" s="64"/>
      <c r="AX40" s="26"/>
      <c r="AY40" s="26"/>
      <c r="AZ40" s="26"/>
      <c r="BA40" s="64"/>
      <c r="BB40" s="175"/>
      <c r="BC40" s="174"/>
      <c r="BD40" s="174"/>
      <c r="BE40" s="174"/>
      <c r="BF40" s="174"/>
      <c r="BG40" s="64"/>
      <c r="BH40" s="26"/>
      <c r="BI40" s="26"/>
      <c r="BJ40" s="26"/>
      <c r="BK40" s="26"/>
      <c r="BL40" s="64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94"/>
      <c r="BZ40" s="26"/>
      <c r="CA40" s="26"/>
      <c r="CB40" s="26"/>
      <c r="CC40" s="26"/>
      <c r="CD40" s="27"/>
      <c r="CE40" s="164" t="e">
        <f>N40-#REF!</f>
        <v>#REF!</v>
      </c>
      <c r="CF40" s="55"/>
      <c r="CG40" s="247">
        <f t="shared" si="28"/>
        <v>0</v>
      </c>
      <c r="CH40" s="247">
        <f t="shared" si="17"/>
        <v>0</v>
      </c>
      <c r="CI40" s="247">
        <f t="shared" si="18"/>
        <v>0</v>
      </c>
      <c r="CJ40" s="247">
        <f t="shared" si="19"/>
        <v>0</v>
      </c>
      <c r="CK40" s="247">
        <f t="shared" si="20"/>
        <v>0</v>
      </c>
      <c r="CL40" s="248" t="e">
        <f>AR40-BB40-#REF!</f>
        <v>#REF!</v>
      </c>
      <c r="CM40" s="248" t="e">
        <f>AS40-BC40-#REF!</f>
        <v>#REF!</v>
      </c>
      <c r="CN40" s="248" t="e">
        <f>AT40-BD40-#REF!</f>
        <v>#REF!</v>
      </c>
      <c r="CO40" s="248" t="e">
        <f>AU40-BE40-#REF!</f>
        <v>#REF!</v>
      </c>
      <c r="CP40" s="248" t="e">
        <f>AV40-BF40-#REF!</f>
        <v>#REF!</v>
      </c>
      <c r="CR40" s="248" t="e">
        <f>N40-X40-#REF!</f>
        <v>#REF!</v>
      </c>
      <c r="CS40" s="248" t="e">
        <f>O40-Y40-#REF!</f>
        <v>#REF!</v>
      </c>
      <c r="CT40" s="248" t="e">
        <f>P40-Z40-#REF!</f>
        <v>#REF!</v>
      </c>
      <c r="CU40" s="248" t="e">
        <f>Q40-AA40-#REF!</f>
        <v>#REF!</v>
      </c>
      <c r="CV40" s="26" t="e">
        <f>R40-AB40-#REF!</f>
        <v>#REF!</v>
      </c>
    </row>
    <row r="41" spans="1:100" ht="42" customHeight="1">
      <c r="A41" s="71">
        <f>A40+1</f>
        <v>11</v>
      </c>
      <c r="B41" s="191" t="s">
        <v>182</v>
      </c>
      <c r="C41" s="72"/>
      <c r="D41" s="72"/>
      <c r="E41" s="72"/>
      <c r="F41" s="72"/>
      <c r="G41" s="72"/>
      <c r="H41" s="84"/>
      <c r="I41" s="41">
        <v>0</v>
      </c>
      <c r="J41" s="41">
        <v>0</v>
      </c>
      <c r="K41" s="41">
        <v>0</v>
      </c>
      <c r="L41" s="41">
        <v>0</v>
      </c>
      <c r="M41" s="41">
        <v>0</v>
      </c>
      <c r="N41" s="26">
        <f>O41+P41+Q41+R41</f>
        <v>0.19260682000000001</v>
      </c>
      <c r="O41" s="26">
        <f>T41+Y41+AD41+AI41</f>
        <v>2.3058619999999998E-2</v>
      </c>
      <c r="P41" s="26">
        <f t="shared" si="89"/>
        <v>0.14410455</v>
      </c>
      <c r="Q41" s="26">
        <f t="shared" si="90"/>
        <v>0</v>
      </c>
      <c r="R41" s="26">
        <f t="shared" si="91"/>
        <v>2.5443650000000002E-2</v>
      </c>
      <c r="S41" s="41"/>
      <c r="T41" s="42"/>
      <c r="U41" s="42"/>
      <c r="V41" s="42"/>
      <c r="W41" s="73"/>
      <c r="X41" s="232">
        <f t="shared" si="92"/>
        <v>0.19260682000000001</v>
      </c>
      <c r="Y41" s="233">
        <f>23058.62/1000000</f>
        <v>2.3058619999999998E-2</v>
      </c>
      <c r="Z41" s="233">
        <v>0.14410455</v>
      </c>
      <c r="AA41" s="188"/>
      <c r="AB41" s="233">
        <f>(2702.34+17838.18+4903.13)/1000000</f>
        <v>2.5443650000000002E-2</v>
      </c>
      <c r="AC41" s="38"/>
      <c r="AD41" s="38"/>
      <c r="AE41" s="38"/>
      <c r="AF41" s="38"/>
      <c r="AG41" s="73"/>
      <c r="AH41" s="38"/>
      <c r="AI41" s="38"/>
      <c r="AJ41" s="38"/>
      <c r="AK41" s="38"/>
      <c r="AL41" s="73"/>
      <c r="AM41" s="26">
        <f>N41-I41</f>
        <v>0.19260682000000001</v>
      </c>
      <c r="AN41" s="26">
        <f t="shared" si="94"/>
        <v>2.3058619999999998E-2</v>
      </c>
      <c r="AO41" s="26">
        <f t="shared" si="95"/>
        <v>0.14410455</v>
      </c>
      <c r="AP41" s="26">
        <f t="shared" si="96"/>
        <v>0</v>
      </c>
      <c r="AQ41" s="26">
        <f t="shared" si="97"/>
        <v>2.5443650000000002E-2</v>
      </c>
      <c r="AR41" s="41">
        <f>AS41+AT41+AU41+AV41</f>
        <v>0.19260682000000001</v>
      </c>
      <c r="AS41" s="41">
        <f t="shared" ref="AS41:AS42" si="98">AX41+BC41+BH41+BM41</f>
        <v>2.3058619999999998E-2</v>
      </c>
      <c r="AT41" s="41">
        <f t="shared" ref="AT41:AT42" si="99">AY41+BD41+BI41+BN41</f>
        <v>0.14410455</v>
      </c>
      <c r="AU41" s="41">
        <f t="shared" ref="AU41:AU42" si="100">AZ41+BE41+BJ41+BO41</f>
        <v>0</v>
      </c>
      <c r="AV41" s="41">
        <f t="shared" ref="AV41:AV42" si="101">BA41+BF41+BK41+BP41</f>
        <v>2.5443650000000002E-2</v>
      </c>
      <c r="AW41" s="73"/>
      <c r="AX41" s="38"/>
      <c r="AY41" s="38"/>
      <c r="AZ41" s="38"/>
      <c r="BA41" s="73"/>
      <c r="BB41" s="280">
        <f>BC41+BD41+BF41</f>
        <v>0.19260682000000001</v>
      </c>
      <c r="BC41" s="234">
        <f>23058.62/1000000</f>
        <v>2.3058619999999998E-2</v>
      </c>
      <c r="BD41" s="234">
        <f>0.14410455</f>
        <v>0.14410455</v>
      </c>
      <c r="BE41" s="234"/>
      <c r="BF41" s="234">
        <f>(2702.34+17838.18+4903.13)/1000000</f>
        <v>2.5443650000000002E-2</v>
      </c>
      <c r="BG41" s="73"/>
      <c r="BH41" s="38"/>
      <c r="BI41" s="38"/>
      <c r="BJ41" s="38"/>
      <c r="BK41" s="38"/>
      <c r="BL41" s="73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98">
        <v>2013</v>
      </c>
      <c r="BZ41" s="281">
        <f>121/12</f>
        <v>10.083333333333334</v>
      </c>
      <c r="CA41" s="98" t="s">
        <v>197</v>
      </c>
      <c r="CB41" s="98" t="s">
        <v>198</v>
      </c>
      <c r="CC41" s="281">
        <v>7.3999999999999996E-2</v>
      </c>
      <c r="CD41" s="39"/>
      <c r="CE41" s="164"/>
      <c r="CF41" s="55"/>
      <c r="CG41" s="247">
        <f t="shared" si="28"/>
        <v>0</v>
      </c>
      <c r="CH41" s="247">
        <f t="shared" si="17"/>
        <v>0</v>
      </c>
      <c r="CI41" s="247">
        <f t="shared" si="18"/>
        <v>0</v>
      </c>
      <c r="CJ41" s="247">
        <f t="shared" si="19"/>
        <v>0</v>
      </c>
      <c r="CK41" s="247">
        <f t="shared" si="20"/>
        <v>0</v>
      </c>
      <c r="CL41" s="248" t="e">
        <f>AR41-BB41-#REF!</f>
        <v>#REF!</v>
      </c>
      <c r="CM41" s="248" t="e">
        <f>AS41-BC41-#REF!</f>
        <v>#REF!</v>
      </c>
      <c r="CN41" s="248" t="e">
        <f>AT41-BD41-#REF!</f>
        <v>#REF!</v>
      </c>
      <c r="CO41" s="248" t="e">
        <f>AU41-BE41-#REF!</f>
        <v>#REF!</v>
      </c>
      <c r="CP41" s="248" t="e">
        <f>AV41-BF41-#REF!</f>
        <v>#REF!</v>
      </c>
      <c r="CR41" s="248">
        <f>N41-X41</f>
        <v>0</v>
      </c>
      <c r="CS41" s="248">
        <f t="shared" ref="CS41:CV41" si="102">O41-Y41</f>
        <v>0</v>
      </c>
      <c r="CT41" s="248">
        <f t="shared" si="102"/>
        <v>0</v>
      </c>
      <c r="CU41" s="248">
        <f t="shared" si="102"/>
        <v>0</v>
      </c>
      <c r="CV41" s="26">
        <f t="shared" si="102"/>
        <v>0</v>
      </c>
    </row>
    <row r="42" spans="1:100" ht="25.5">
      <c r="A42" s="71">
        <f>A41+1</f>
        <v>12</v>
      </c>
      <c r="B42" s="37" t="s">
        <v>67</v>
      </c>
      <c r="C42" s="72"/>
      <c r="D42" s="72"/>
      <c r="E42" s="72"/>
      <c r="F42" s="72"/>
      <c r="G42" s="72"/>
      <c r="H42" s="84"/>
      <c r="I42" s="42">
        <v>0</v>
      </c>
      <c r="J42" s="41">
        <v>0</v>
      </c>
      <c r="K42" s="41">
        <v>0</v>
      </c>
      <c r="L42" s="41">
        <v>0</v>
      </c>
      <c r="M42" s="41">
        <v>0</v>
      </c>
      <c r="N42" s="26">
        <f>O42+P42+Q42+R42</f>
        <v>10.257731199999998</v>
      </c>
      <c r="O42" s="26">
        <f>T42+Y42+AD42+AI42</f>
        <v>0</v>
      </c>
      <c r="P42" s="26">
        <f t="shared" si="89"/>
        <v>0</v>
      </c>
      <c r="Q42" s="26">
        <f t="shared" si="90"/>
        <v>10.257731199999998</v>
      </c>
      <c r="R42" s="26">
        <f t="shared" si="91"/>
        <v>0</v>
      </c>
      <c r="S42" s="41">
        <f>T42+U42+V42+W42</f>
        <v>9.3393485299999988</v>
      </c>
      <c r="T42" s="42"/>
      <c r="U42" s="42"/>
      <c r="V42" s="42">
        <f>17.23989145-7.90054292</f>
        <v>9.3393485299999988</v>
      </c>
      <c r="W42" s="73"/>
      <c r="X42" s="232">
        <f>Y42+Z42+AA42+AB42</f>
        <v>0.91838266999999996</v>
      </c>
      <c r="Y42" s="188"/>
      <c r="Z42" s="188"/>
      <c r="AA42" s="232">
        <f>2637052.2/1000000-2637052.2/1000000+(5025527.88-6982160.25)/1000000+2.84642491+28590.13/1000000</f>
        <v>0.91838266999999996</v>
      </c>
      <c r="AB42" s="189"/>
      <c r="AC42" s="38"/>
      <c r="AD42" s="38"/>
      <c r="AE42" s="38"/>
      <c r="AF42" s="38"/>
      <c r="AG42" s="73"/>
      <c r="AH42" s="38"/>
      <c r="AI42" s="38"/>
      <c r="AJ42" s="38"/>
      <c r="AK42" s="38"/>
      <c r="AL42" s="73"/>
      <c r="AM42" s="26">
        <f>N42-I42</f>
        <v>10.257731199999998</v>
      </c>
      <c r="AN42" s="26">
        <f t="shared" ref="AN42" si="103">O42-J42</f>
        <v>0</v>
      </c>
      <c r="AO42" s="26">
        <f t="shared" ref="AO42" si="104">P42-K42</f>
        <v>0</v>
      </c>
      <c r="AP42" s="26">
        <f t="shared" ref="AP42" si="105">Q42-L42</f>
        <v>10.257731199999998</v>
      </c>
      <c r="AQ42" s="26">
        <f t="shared" ref="AQ42" si="106">R42-M42</f>
        <v>0</v>
      </c>
      <c r="AR42" s="41">
        <f t="shared" ref="AR42" si="107">AS42+AT42+AU42+AV42</f>
        <v>0</v>
      </c>
      <c r="AS42" s="41">
        <f t="shared" si="98"/>
        <v>0</v>
      </c>
      <c r="AT42" s="41">
        <f t="shared" si="99"/>
        <v>0</v>
      </c>
      <c r="AU42" s="41">
        <f t="shared" si="100"/>
        <v>0</v>
      </c>
      <c r="AV42" s="41">
        <f t="shared" si="101"/>
        <v>0</v>
      </c>
      <c r="AW42" s="73"/>
      <c r="AX42" s="38"/>
      <c r="AY42" s="38"/>
      <c r="AZ42" s="38"/>
      <c r="BA42" s="73"/>
      <c r="BB42" s="176"/>
      <c r="BC42" s="177"/>
      <c r="BD42" s="177"/>
      <c r="BE42" s="177"/>
      <c r="BF42" s="177"/>
      <c r="BG42" s="73"/>
      <c r="BH42" s="38"/>
      <c r="BI42" s="38"/>
      <c r="BJ42" s="38"/>
      <c r="BK42" s="38"/>
      <c r="BL42" s="73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98"/>
      <c r="BZ42" s="38"/>
      <c r="CA42" s="38"/>
      <c r="CB42" s="38"/>
      <c r="CC42" s="38"/>
      <c r="CD42" s="39"/>
      <c r="CE42" s="164" t="e">
        <f>N42-#REF!</f>
        <v>#REF!</v>
      </c>
      <c r="CF42" s="55"/>
      <c r="CG42" s="247">
        <f t="shared" si="28"/>
        <v>10.257731199999998</v>
      </c>
      <c r="CH42" s="247">
        <f t="shared" si="17"/>
        <v>0</v>
      </c>
      <c r="CI42" s="247">
        <f t="shared" si="18"/>
        <v>0</v>
      </c>
      <c r="CJ42" s="247">
        <f t="shared" si="19"/>
        <v>10.257731199999998</v>
      </c>
      <c r="CK42" s="247">
        <f t="shared" si="20"/>
        <v>0</v>
      </c>
      <c r="CL42" s="248" t="e">
        <f>AR42-BB42-#REF!</f>
        <v>#REF!</v>
      </c>
      <c r="CM42" s="248" t="e">
        <f>AS42-BC42-#REF!</f>
        <v>#REF!</v>
      </c>
      <c r="CN42" s="248" t="e">
        <f>AT42-BD42-#REF!</f>
        <v>#REF!</v>
      </c>
      <c r="CO42" s="248" t="e">
        <f>AU42-BE42-#REF!</f>
        <v>#REF!</v>
      </c>
      <c r="CP42" s="248" t="e">
        <f>AV42-BF42-#REF!</f>
        <v>#REF!</v>
      </c>
      <c r="CR42" s="248" t="e">
        <f>N42-X42-#REF!</f>
        <v>#REF!</v>
      </c>
      <c r="CS42" s="248" t="e">
        <f>O42-Y42-#REF!</f>
        <v>#REF!</v>
      </c>
      <c r="CT42" s="248" t="e">
        <f>P42-Z42-#REF!</f>
        <v>#REF!</v>
      </c>
      <c r="CU42" s="248" t="e">
        <f>Q42-AA42-#REF!</f>
        <v>#REF!</v>
      </c>
      <c r="CV42" s="26" t="e">
        <f>R42-AB42-#REF!</f>
        <v>#REF!</v>
      </c>
    </row>
    <row r="43" spans="1:100" ht="20.25" customHeight="1" thickBot="1">
      <c r="A43" s="35"/>
      <c r="B43" s="36" t="s">
        <v>59</v>
      </c>
      <c r="C43" s="66">
        <v>43.46</v>
      </c>
      <c r="D43" s="66">
        <v>4.28</v>
      </c>
      <c r="E43" s="66">
        <v>17.739999999999998</v>
      </c>
      <c r="F43" s="66">
        <v>19.13</v>
      </c>
      <c r="G43" s="66">
        <v>2.3100000000000049</v>
      </c>
      <c r="H43" s="85">
        <v>21.76</v>
      </c>
      <c r="I43" s="90">
        <f>SUM(I38:I42)</f>
        <v>10.85</v>
      </c>
      <c r="J43" s="90">
        <f t="shared" ref="J43:M43" si="108">SUM(J38:J42)</f>
        <v>1.0838002211573903</v>
      </c>
      <c r="K43" s="90">
        <f t="shared" si="108"/>
        <v>4.7711205307777362</v>
      </c>
      <c r="L43" s="90">
        <f t="shared" si="108"/>
        <v>4.4471802432731282</v>
      </c>
      <c r="M43" s="90">
        <f t="shared" si="108"/>
        <v>0.54789900479174447</v>
      </c>
      <c r="N43" s="44">
        <f>S43+X43+AC43+AH43</f>
        <v>23.038792649999998</v>
      </c>
      <c r="O43" s="44">
        <f>T43+Y43+AD43</f>
        <v>0.31004948999999998</v>
      </c>
      <c r="P43" s="44">
        <f t="shared" ref="P43" si="109">U43+Z43+AE43</f>
        <v>5.2711112499999997</v>
      </c>
      <c r="Q43" s="44">
        <f>V43+AA43+AF43</f>
        <v>17.239891449999998</v>
      </c>
      <c r="R43" s="44">
        <f>W43+AB43+AG43</f>
        <v>0.21774046000000002</v>
      </c>
      <c r="S43" s="90">
        <f t="shared" ref="S43:AB43" si="110">SUM(S38:S42)</f>
        <v>14.768346099999999</v>
      </c>
      <c r="T43" s="90">
        <f t="shared" si="110"/>
        <v>0.28699087000000001</v>
      </c>
      <c r="U43" s="90">
        <f t="shared" si="110"/>
        <v>5.1270066999999999</v>
      </c>
      <c r="V43" s="90">
        <f t="shared" si="110"/>
        <v>9.3393485299999988</v>
      </c>
      <c r="W43" s="90">
        <f t="shared" si="110"/>
        <v>1.4999999999999999E-2</v>
      </c>
      <c r="X43" s="90">
        <f t="shared" si="110"/>
        <v>8.2704465499999991</v>
      </c>
      <c r="Y43" s="90">
        <f t="shared" si="110"/>
        <v>2.3058619999999998E-2</v>
      </c>
      <c r="Z43" s="90">
        <f t="shared" si="110"/>
        <v>0.14410455</v>
      </c>
      <c r="AA43" s="90">
        <f t="shared" si="110"/>
        <v>7.9005429199999995</v>
      </c>
      <c r="AB43" s="90">
        <f t="shared" si="110"/>
        <v>0.20274046000000001</v>
      </c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>
        <f>N43-I43</f>
        <v>12.188792649999998</v>
      </c>
      <c r="AN43" s="44">
        <f>O43-J43</f>
        <v>-0.77375073115739035</v>
      </c>
      <c r="AO43" s="44">
        <f>P43-K43</f>
        <v>0.49999071922226346</v>
      </c>
      <c r="AP43" s="44">
        <f>Q43-L43</f>
        <v>12.792711206726871</v>
      </c>
      <c r="AQ43" s="44">
        <f>R43-M43</f>
        <v>-0.33015854479174445</v>
      </c>
      <c r="AR43" s="82">
        <f t="shared" ref="AR43:AW43" si="111">SUM(AR38:AR42)</f>
        <v>10.404011649999999</v>
      </c>
      <c r="AS43" s="82">
        <f t="shared" si="111"/>
        <v>0.22903941999999999</v>
      </c>
      <c r="AT43" s="82">
        <f t="shared" si="111"/>
        <v>2.7126375500000002</v>
      </c>
      <c r="AU43" s="82">
        <f t="shared" si="111"/>
        <v>6.9821602499999997</v>
      </c>
      <c r="AV43" s="82">
        <f t="shared" si="111"/>
        <v>0.48017442999999999</v>
      </c>
      <c r="AW43" s="67">
        <f t="shared" si="111"/>
        <v>0</v>
      </c>
      <c r="AX43" s="67">
        <f t="shared" ref="AX43:AZ43" si="112">SUM(AX38:AX42)</f>
        <v>0</v>
      </c>
      <c r="AY43" s="67">
        <f t="shared" si="112"/>
        <v>0</v>
      </c>
      <c r="AZ43" s="67">
        <f t="shared" si="112"/>
        <v>0</v>
      </c>
      <c r="BA43" s="67">
        <f t="shared" ref="BA43:BF43" si="113">SUM(BA38:BA42)</f>
        <v>0</v>
      </c>
      <c r="BB43" s="279">
        <f t="shared" si="113"/>
        <v>10.404011649999999</v>
      </c>
      <c r="BC43" s="67">
        <f t="shared" si="113"/>
        <v>0.22903941999999999</v>
      </c>
      <c r="BD43" s="67">
        <f t="shared" si="113"/>
        <v>2.7126375500000002</v>
      </c>
      <c r="BE43" s="67">
        <f t="shared" si="113"/>
        <v>6.9821602499999997</v>
      </c>
      <c r="BF43" s="67">
        <f t="shared" si="113"/>
        <v>0.48017442999999999</v>
      </c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>
        <f t="shared" ref="BQ43:CD43" si="114">SUM(BQ38:BQ40)</f>
        <v>0</v>
      </c>
      <c r="BR43" s="67">
        <f t="shared" si="114"/>
        <v>0</v>
      </c>
      <c r="BS43" s="67">
        <f t="shared" si="114"/>
        <v>0</v>
      </c>
      <c r="BT43" s="67">
        <f t="shared" si="114"/>
        <v>0</v>
      </c>
      <c r="BU43" s="67">
        <f t="shared" si="114"/>
        <v>0</v>
      </c>
      <c r="BV43" s="67">
        <f t="shared" si="114"/>
        <v>0</v>
      </c>
      <c r="BW43" s="67">
        <f t="shared" si="114"/>
        <v>0</v>
      </c>
      <c r="BX43" s="67">
        <f t="shared" si="114"/>
        <v>0</v>
      </c>
      <c r="BY43" s="67">
        <f>SUM(BY38:BY40)</f>
        <v>0</v>
      </c>
      <c r="BZ43" s="67">
        <f>SUM(BZ38:BZ40)</f>
        <v>0</v>
      </c>
      <c r="CA43" s="67">
        <f t="shared" si="114"/>
        <v>0</v>
      </c>
      <c r="CB43" s="67">
        <f t="shared" si="114"/>
        <v>0</v>
      </c>
      <c r="CC43" s="67">
        <f>SUM(CC38:CC42)</f>
        <v>7.3999999999999996E-2</v>
      </c>
      <c r="CD43" s="68">
        <f t="shared" si="114"/>
        <v>0</v>
      </c>
      <c r="CE43" s="164" t="e">
        <f>N43-#REF!</f>
        <v>#REF!</v>
      </c>
      <c r="CF43" s="55"/>
      <c r="CG43" s="247">
        <f t="shared" si="28"/>
        <v>12.634780999999998</v>
      </c>
      <c r="CH43" s="247">
        <f t="shared" si="17"/>
        <v>8.101006999999999E-2</v>
      </c>
      <c r="CI43" s="247">
        <f t="shared" si="18"/>
        <v>2.5584736999999995</v>
      </c>
      <c r="CJ43" s="247">
        <f t="shared" si="19"/>
        <v>10.257731199999998</v>
      </c>
      <c r="CK43" s="247">
        <f t="shared" si="20"/>
        <v>-0.26243396999999996</v>
      </c>
      <c r="CL43" s="248" t="e">
        <f>AR43-BB43-#REF!</f>
        <v>#REF!</v>
      </c>
      <c r="CM43" s="248" t="e">
        <f>AS43-BC43-#REF!</f>
        <v>#REF!</v>
      </c>
      <c r="CN43" s="248" t="e">
        <f>AT43-BD43-#REF!</f>
        <v>#REF!</v>
      </c>
      <c r="CO43" s="248" t="e">
        <f>AU43-BE43-#REF!</f>
        <v>#REF!</v>
      </c>
      <c r="CP43" s="248" t="e">
        <f>AV43-BF43-#REF!</f>
        <v>#REF!</v>
      </c>
      <c r="CR43" s="248" t="e">
        <f>N43-X43-#REF!</f>
        <v>#REF!</v>
      </c>
      <c r="CS43" s="248" t="e">
        <f>O43-Y43-#REF!</f>
        <v>#REF!</v>
      </c>
      <c r="CT43" s="248" t="e">
        <f>P43-Z43-#REF!</f>
        <v>#REF!</v>
      </c>
      <c r="CU43" s="248" t="e">
        <f>Q43-AA43-#REF!</f>
        <v>#REF!</v>
      </c>
      <c r="CV43" s="26">
        <f>R43-W43-AB43</f>
        <v>0</v>
      </c>
    </row>
    <row r="45" spans="1:100">
      <c r="A45" s="69" t="s">
        <v>60</v>
      </c>
      <c r="B45" s="1291" t="s">
        <v>101</v>
      </c>
      <c r="C45" s="1291"/>
      <c r="D45" s="1291"/>
      <c r="E45" s="1291"/>
      <c r="F45" s="1291"/>
      <c r="G45" s="1291"/>
      <c r="H45" s="1291"/>
      <c r="I45" s="1291"/>
      <c r="J45" s="1291"/>
      <c r="K45" s="1291"/>
      <c r="L45" s="1291"/>
      <c r="M45" s="1291"/>
      <c r="N45" s="70"/>
      <c r="O45" s="70"/>
      <c r="S45" s="86"/>
      <c r="T45" s="86"/>
      <c r="X45" s="190"/>
      <c r="Y45" s="190"/>
      <c r="AC45" s="70"/>
      <c r="AD45" s="70"/>
    </row>
    <row r="46" spans="1:100">
      <c r="A46" s="69" t="s">
        <v>62</v>
      </c>
      <c r="B46" s="1291" t="s">
        <v>102</v>
      </c>
      <c r="C46" s="1291"/>
      <c r="D46" s="1291"/>
      <c r="E46" s="1291"/>
      <c r="F46" s="1291"/>
      <c r="G46" s="1291"/>
      <c r="H46" s="1291"/>
      <c r="I46" s="1291"/>
      <c r="J46" s="1291"/>
      <c r="K46" s="1291"/>
      <c r="L46" s="1291"/>
      <c r="M46" s="1291"/>
      <c r="N46" s="1291"/>
      <c r="O46" s="1291"/>
      <c r="BB46" s="201"/>
    </row>
    <row r="48" spans="1:100">
      <c r="D48" s="87"/>
      <c r="E48" s="87"/>
      <c r="F48" s="87"/>
      <c r="G48" s="87"/>
      <c r="H48" s="87"/>
    </row>
  </sheetData>
  <customSheetViews>
    <customSheetView guid="{42A1920E-D2D2-4E7B-9A8E-1E3FF8B331D0}" showPageBreaks="1" fitToPage="1" printArea="1" hiddenRows="1" hiddenColumns="1" state="hidden" view="pageBreakPreview">
      <pane xSplit="7" ySplit="15" topLeftCell="I16" activePane="bottomRight" state="frozen"/>
      <selection pane="bottomRight" activeCell="BV41" sqref="BV41"/>
      <pageMargins left="0" right="0" top="0.39370078740157483" bottom="0" header="0.31496062992125984" footer="0.31496062992125984"/>
      <printOptions horizontalCentered="1"/>
      <pageSetup paperSize="9" scale="43" fitToHeight="10" orientation="landscape" r:id="rId1"/>
    </customSheetView>
    <customSheetView guid="{EF326D7E-D76F-4649-85A8-DE252C102192}" showPageBreaks="1" fitToPage="1" printArea="1" hiddenRows="1" hiddenColumns="1" state="hidden" view="pageBreakPreview">
      <pane xSplit="7" ySplit="15" topLeftCell="I16" activePane="bottomRight" state="frozen"/>
      <selection pane="bottomRight" activeCell="BV41" sqref="BV41"/>
      <pageMargins left="0" right="0" top="0.39370078740157483" bottom="0" header="0.31496062992125984" footer="0.31496062992125984"/>
      <printOptions horizontalCentered="1"/>
      <pageSetup paperSize="9" scale="43" fitToHeight="10" orientation="landscape" r:id="rId2"/>
    </customSheetView>
    <customSheetView guid="{696F54C5-6E69-4E5B-8291-5C65C2A15EC1}" showPageBreaks="1" fitToPage="1" printArea="1" hiddenRows="1" hiddenColumns="1" state="hidden" view="pageBreakPreview">
      <pane xSplit="7" ySplit="15" topLeftCell="I16" activePane="bottomRight" state="frozen"/>
      <selection pane="bottomRight" activeCell="BV41" sqref="BV41"/>
      <pageMargins left="0" right="0" top="0.39370078740157483" bottom="0" header="0.31496062992125984" footer="0.31496062992125984"/>
      <printOptions horizontalCentered="1"/>
      <pageSetup paperSize="9" scale="43" fitToHeight="10" orientation="landscape" r:id="rId3"/>
    </customSheetView>
  </customSheetViews>
  <mergeCells count="105">
    <mergeCell ref="A4:CD4"/>
    <mergeCell ref="AV5:BQ5"/>
    <mergeCell ref="BY7:CD7"/>
    <mergeCell ref="A12:A15"/>
    <mergeCell ref="B12:B15"/>
    <mergeCell ref="C12:G13"/>
    <mergeCell ref="H12:H13"/>
    <mergeCell ref="I12:M13"/>
    <mergeCell ref="N12:R13"/>
    <mergeCell ref="S12:W13"/>
    <mergeCell ref="BQ12:CD12"/>
    <mergeCell ref="BQ13:BT13"/>
    <mergeCell ref="BU13:BX13"/>
    <mergeCell ref="BY13:CC13"/>
    <mergeCell ref="CD13:CD15"/>
    <mergeCell ref="BE14:BE15"/>
    <mergeCell ref="BF14:BF15"/>
    <mergeCell ref="X12:AB13"/>
    <mergeCell ref="AC12:AG13"/>
    <mergeCell ref="AH12:AL13"/>
    <mergeCell ref="AM12:AQ13"/>
    <mergeCell ref="AR12:AV13"/>
    <mergeCell ref="AW12:BA13"/>
    <mergeCell ref="C14:C15"/>
    <mergeCell ref="D14:D15"/>
    <mergeCell ref="E14:E15"/>
    <mergeCell ref="F14:F15"/>
    <mergeCell ref="G14:G15"/>
    <mergeCell ref="H14:H15"/>
    <mergeCell ref="BB12:BF13"/>
    <mergeCell ref="BG12:BK13"/>
    <mergeCell ref="BL12:BP13"/>
    <mergeCell ref="O14:O15"/>
    <mergeCell ref="P14:P15"/>
    <mergeCell ref="Q14:Q15"/>
    <mergeCell ref="R14:R15"/>
    <mergeCell ref="S14:S15"/>
    <mergeCell ref="T14:T15"/>
    <mergeCell ref="I14:I15"/>
    <mergeCell ref="J14:J15"/>
    <mergeCell ref="K14:K15"/>
    <mergeCell ref="L14:L15"/>
    <mergeCell ref="M14:M15"/>
    <mergeCell ref="N14:N15"/>
    <mergeCell ref="AA14:AA15"/>
    <mergeCell ref="AB14:AB15"/>
    <mergeCell ref="AC14:AC15"/>
    <mergeCell ref="AD14:AD15"/>
    <mergeCell ref="AE14:AE15"/>
    <mergeCell ref="AF14:AF15"/>
    <mergeCell ref="U14:U15"/>
    <mergeCell ref="V14:V15"/>
    <mergeCell ref="W14:W15"/>
    <mergeCell ref="X14:X15"/>
    <mergeCell ref="Y14:Y15"/>
    <mergeCell ref="Z14:Z15"/>
    <mergeCell ref="AM14:AM15"/>
    <mergeCell ref="AN14:AN15"/>
    <mergeCell ref="AO14:AO15"/>
    <mergeCell ref="AP14:AP15"/>
    <mergeCell ref="AQ14:AQ15"/>
    <mergeCell ref="AR14:AR15"/>
    <mergeCell ref="AG14:AG15"/>
    <mergeCell ref="AH14:AH15"/>
    <mergeCell ref="AI14:AI15"/>
    <mergeCell ref="AJ14:AJ15"/>
    <mergeCell ref="AK14:AK15"/>
    <mergeCell ref="AL14:AL15"/>
    <mergeCell ref="BL14:BL15"/>
    <mergeCell ref="AY14:AY15"/>
    <mergeCell ref="AZ14:AZ15"/>
    <mergeCell ref="BA14:BA15"/>
    <mergeCell ref="BB14:BB15"/>
    <mergeCell ref="BC14:BC15"/>
    <mergeCell ref="BD14:BD15"/>
    <mergeCell ref="AS14:AS15"/>
    <mergeCell ref="AT14:AT15"/>
    <mergeCell ref="AU14:AU15"/>
    <mergeCell ref="AV14:AV15"/>
    <mergeCell ref="AW14:AW15"/>
    <mergeCell ref="AX14:AX15"/>
    <mergeCell ref="B46:O46"/>
    <mergeCell ref="BY14:BY15"/>
    <mergeCell ref="BZ14:BZ15"/>
    <mergeCell ref="CA14:CA15"/>
    <mergeCell ref="CB14:CB15"/>
    <mergeCell ref="CC14:CC15"/>
    <mergeCell ref="B45:M45"/>
    <mergeCell ref="BS14:BS15"/>
    <mergeCell ref="BT14:BT15"/>
    <mergeCell ref="BU14:BU15"/>
    <mergeCell ref="BV14:BV15"/>
    <mergeCell ref="BW14:BW15"/>
    <mergeCell ref="BX14:BX15"/>
    <mergeCell ref="BM14:BM15"/>
    <mergeCell ref="BN14:BN15"/>
    <mergeCell ref="BO14:BO15"/>
    <mergeCell ref="BP14:BP15"/>
    <mergeCell ref="BQ14:BQ15"/>
    <mergeCell ref="BR14:BR15"/>
    <mergeCell ref="BG14:BG15"/>
    <mergeCell ref="BH14:BH15"/>
    <mergeCell ref="BI14:BI15"/>
    <mergeCell ref="BJ14:BJ15"/>
    <mergeCell ref="BK14:BK15"/>
  </mergeCells>
  <printOptions horizontalCentered="1"/>
  <pageMargins left="0" right="0" top="0.39370078740157483" bottom="0" header="0.31496062992125984" footer="0.31496062992125984"/>
  <pageSetup paperSize="9" scale="43" fitToHeight="10" orientation="landscape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O61"/>
  <sheetViews>
    <sheetView view="pageBreakPreview" topLeftCell="AN1" zoomScale="80" zoomScaleNormal="90" zoomScaleSheetLayoutView="80" workbookViewId="0">
      <selection activeCell="CC52" sqref="CC52"/>
    </sheetView>
  </sheetViews>
  <sheetFormatPr defaultRowHeight="12" outlineLevelRow="1" outlineLevelCol="1"/>
  <cols>
    <col min="1" max="1" width="5.28515625" style="1" customWidth="1"/>
    <col min="2" max="2" width="43.140625" style="1" customWidth="1" collapsed="1"/>
    <col min="3" max="7" width="9.28515625" style="484" bestFit="1" customWidth="1"/>
    <col min="8" max="12" width="9.28515625" style="484" hidden="1" customWidth="1"/>
    <col min="13" max="17" width="9.28515625" style="484" customWidth="1"/>
    <col min="18" max="18" width="8.140625" style="484" hidden="1" customWidth="1"/>
    <col min="19" max="20" width="9.28515625" style="484" hidden="1" customWidth="1"/>
    <col min="21" max="21" width="12.5703125" style="484" hidden="1" customWidth="1"/>
    <col min="22" max="37" width="9.28515625" style="484" hidden="1" customWidth="1"/>
    <col min="38" max="42" width="9.28515625" style="484" customWidth="1"/>
    <col min="43" max="47" width="9.28515625" style="484" hidden="1" customWidth="1"/>
    <col min="48" max="48" width="10.140625" style="484" bestFit="1" customWidth="1"/>
    <col min="49" max="52" width="9.28515625" style="484" customWidth="1"/>
    <col min="53" max="62" width="9.28515625" style="484" hidden="1" customWidth="1" outlineLevel="1"/>
    <col min="63" max="63" width="13.5703125" style="484" hidden="1" customWidth="1" outlineLevel="1"/>
    <col min="64" max="66" width="13.42578125" style="484" hidden="1" customWidth="1" outlineLevel="1"/>
    <col min="67" max="67" width="10" style="484" hidden="1" customWidth="1" outlineLevel="1"/>
    <col min="68" max="72" width="9.28515625" style="484" hidden="1" customWidth="1" outlineLevel="1"/>
    <col min="73" max="73" width="9.140625" style="484" hidden="1" customWidth="1" outlineLevel="1"/>
    <col min="74" max="74" width="12.140625" style="484" hidden="1" customWidth="1" outlineLevel="1"/>
    <col min="75" max="76" width="9.140625" style="484" hidden="1" customWidth="1" outlineLevel="1"/>
    <col min="77" max="77" width="8.7109375" style="484" customWidth="1" collapsed="1"/>
    <col min="78" max="78" width="8.7109375" style="484" customWidth="1"/>
    <col min="79" max="79" width="13" style="484" customWidth="1"/>
    <col min="80" max="85" width="8.7109375" style="484" customWidth="1"/>
    <col min="86" max="86" width="9.140625" style="484" hidden="1" customWidth="1" outlineLevel="1"/>
    <col min="87" max="87" width="15.140625" style="484" bestFit="1" customWidth="1" collapsed="1"/>
    <col min="88" max="88" width="16.85546875" style="484" bestFit="1" customWidth="1"/>
    <col min="89" max="90" width="9.7109375" style="484" bestFit="1" customWidth="1"/>
    <col min="91" max="92" width="16.85546875" style="484" bestFit="1" customWidth="1"/>
    <col min="93" max="16384" width="9.140625" style="484"/>
  </cols>
  <sheetData>
    <row r="1" spans="1:92" ht="12.75">
      <c r="CG1" s="5" t="s">
        <v>68</v>
      </c>
    </row>
    <row r="3" spans="1:92" ht="51" customHeight="1">
      <c r="A3" s="1068" t="s">
        <v>275</v>
      </c>
      <c r="B3" s="1068"/>
      <c r="C3" s="1068"/>
      <c r="D3" s="1068"/>
      <c r="E3" s="1068"/>
      <c r="F3" s="1068"/>
      <c r="G3" s="1068"/>
      <c r="H3" s="1068"/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1068"/>
      <c r="Z3" s="1068"/>
      <c r="AA3" s="1068"/>
      <c r="AB3" s="1068"/>
      <c r="AC3" s="1068"/>
      <c r="AD3" s="1068"/>
      <c r="AE3" s="1068"/>
      <c r="AF3" s="1068"/>
      <c r="AG3" s="1068"/>
      <c r="AH3" s="1068"/>
      <c r="AI3" s="1068"/>
      <c r="AJ3" s="1068"/>
      <c r="AK3" s="1068"/>
      <c r="AL3" s="1068"/>
      <c r="AM3" s="1068"/>
      <c r="AN3" s="1068"/>
      <c r="AO3" s="1068"/>
      <c r="AP3" s="1068"/>
      <c r="AQ3" s="1068"/>
      <c r="AR3" s="1068"/>
      <c r="AS3" s="1068"/>
      <c r="AT3" s="1068"/>
      <c r="AU3" s="1068"/>
      <c r="AV3" s="1068"/>
      <c r="AW3" s="1068"/>
      <c r="AX3" s="1068"/>
      <c r="AY3" s="1068"/>
      <c r="AZ3" s="1068"/>
      <c r="BA3" s="1068"/>
      <c r="BB3" s="1068"/>
      <c r="BC3" s="1068"/>
      <c r="BD3" s="1068"/>
      <c r="BE3" s="1068"/>
      <c r="BF3" s="1068"/>
      <c r="BG3" s="1068"/>
      <c r="BH3" s="1068"/>
      <c r="BI3" s="1068"/>
      <c r="BJ3" s="1068"/>
      <c r="BK3" s="1068"/>
      <c r="BL3" s="1068"/>
      <c r="BM3" s="1068"/>
      <c r="BN3" s="1068"/>
      <c r="BO3" s="1068"/>
      <c r="BP3" s="1068"/>
      <c r="BQ3" s="1068"/>
      <c r="BR3" s="1068"/>
      <c r="BS3" s="1068"/>
      <c r="BT3" s="1068"/>
      <c r="BU3" s="1068"/>
      <c r="BV3" s="1068"/>
      <c r="BW3" s="1068"/>
      <c r="BX3" s="1068"/>
      <c r="BY3" s="1068"/>
      <c r="BZ3" s="1068"/>
      <c r="CA3" s="1068"/>
      <c r="CB3" s="1068"/>
      <c r="CC3" s="1068"/>
      <c r="CD3" s="1068"/>
      <c r="CE3" s="1068"/>
      <c r="CF3" s="1068"/>
      <c r="CG3" s="1068"/>
      <c r="CH3" s="1068"/>
    </row>
    <row r="4" spans="1:92" ht="15.75">
      <c r="A4" s="484"/>
      <c r="B4" s="484"/>
      <c r="CG4" s="50" t="s">
        <v>3</v>
      </c>
      <c r="CH4" s="45"/>
      <c r="CI4" s="47"/>
      <c r="CJ4" s="45"/>
      <c r="CK4" s="50"/>
    </row>
    <row r="5" spans="1:92" ht="30.75" customHeight="1">
      <c r="A5" s="485"/>
      <c r="B5" s="485"/>
      <c r="CC5" s="1244" t="s">
        <v>69</v>
      </c>
      <c r="CD5" s="1244"/>
      <c r="CE5" s="1244"/>
      <c r="CF5" s="1244"/>
      <c r="CG5" s="1244"/>
      <c r="CH5" s="482"/>
      <c r="CI5" s="482"/>
      <c r="CJ5" s="482"/>
      <c r="CK5" s="482"/>
      <c r="CL5" s="482"/>
    </row>
    <row r="6" spans="1:92" ht="15.75">
      <c r="CG6" s="7" t="s">
        <v>5</v>
      </c>
      <c r="CH6" s="45"/>
      <c r="CI6" s="47"/>
      <c r="CJ6" s="45"/>
      <c r="CK6" s="50"/>
    </row>
    <row r="7" spans="1:92" ht="15.75">
      <c r="A7" s="8"/>
      <c r="B7" s="8"/>
      <c r="CG7" s="12" t="s">
        <v>6</v>
      </c>
      <c r="CH7" s="45"/>
      <c r="CI7" s="47"/>
      <c r="CJ7" s="45"/>
      <c r="CK7" s="12"/>
    </row>
    <row r="8" spans="1:92" ht="15.75">
      <c r="CG8" s="52" t="s">
        <v>7</v>
      </c>
      <c r="CH8" s="45"/>
      <c r="CI8" s="47"/>
      <c r="CJ8" s="45"/>
      <c r="CK8" s="52"/>
    </row>
    <row r="9" spans="1:92" ht="15.75">
      <c r="CC9" s="99"/>
      <c r="CD9" s="45"/>
      <c r="CE9" s="47"/>
      <c r="CF9" s="45"/>
      <c r="CG9" s="52"/>
      <c r="CH9" s="52"/>
    </row>
    <row r="10" spans="1:92" hidden="1" outlineLevel="1">
      <c r="C10" s="486">
        <f>C17-C11</f>
        <v>0</v>
      </c>
      <c r="D10" s="486">
        <f t="shared" ref="D10:G10" si="0">D17-D11</f>
        <v>0</v>
      </c>
      <c r="E10" s="486">
        <f t="shared" si="0"/>
        <v>0</v>
      </c>
      <c r="F10" s="486">
        <f t="shared" si="0"/>
        <v>0</v>
      </c>
      <c r="G10" s="486">
        <f t="shared" si="0"/>
        <v>0</v>
      </c>
      <c r="M10" s="486">
        <f>M17-M11</f>
        <v>0</v>
      </c>
      <c r="AL10" s="487">
        <f>AL17-AL11</f>
        <v>-2.4424906541753444E-15</v>
      </c>
      <c r="AM10" s="487">
        <f t="shared" ref="AM10:AP10" si="1">AM17-AM11</f>
        <v>-2.55351295663786E-15</v>
      </c>
      <c r="AN10" s="487">
        <f t="shared" si="1"/>
        <v>0</v>
      </c>
      <c r="AO10" s="487">
        <f t="shared" si="1"/>
        <v>-2.1316282072803006E-14</v>
      </c>
      <c r="AP10" s="487">
        <f t="shared" si="1"/>
        <v>9.1593399531575415E-16</v>
      </c>
      <c r="AV10" s="486">
        <f>AV17-AV11</f>
        <v>0</v>
      </c>
      <c r="CB10" s="486">
        <f>CB17-CB11</f>
        <v>0</v>
      </c>
      <c r="CG10" s="486">
        <f>CG17-CG11</f>
        <v>0</v>
      </c>
    </row>
    <row r="11" spans="1:92" hidden="1" outlineLevel="1">
      <c r="C11" s="484">
        <v>87.349998999999983</v>
      </c>
      <c r="D11" s="484">
        <v>9.3814163919555682</v>
      </c>
      <c r="E11" s="484">
        <v>36.698876442713498</v>
      </c>
      <c r="F11" s="484">
        <v>36.801607711088216</v>
      </c>
      <c r="G11" s="484">
        <v>4.4680984542426998</v>
      </c>
      <c r="M11" s="484">
        <v>87.721861340000004</v>
      </c>
      <c r="AL11" s="486">
        <f>M17-C17</f>
        <v>0.37186234000000695</v>
      </c>
      <c r="AM11" s="486">
        <f t="shared" ref="AM11:AP11" si="2">N17-D17</f>
        <v>-0.32867537195556729</v>
      </c>
      <c r="AN11" s="486">
        <f t="shared" si="2"/>
        <v>-11.050169072713494</v>
      </c>
      <c r="AO11" s="486">
        <f t="shared" si="2"/>
        <v>11.93186360891179</v>
      </c>
      <c r="AP11" s="486">
        <f t="shared" si="2"/>
        <v>-0.18115682424270041</v>
      </c>
      <c r="AV11" s="484">
        <v>102.29355554</v>
      </c>
      <c r="CB11" s="484">
        <v>0.63</v>
      </c>
      <c r="CG11" s="484">
        <v>0.23399999999999999</v>
      </c>
    </row>
    <row r="12" spans="1:92" ht="12.75" collapsed="1" thickBot="1"/>
    <row r="13" spans="1:92" ht="15" customHeight="1" thickBot="1">
      <c r="A13" s="1185" t="s">
        <v>9</v>
      </c>
      <c r="B13" s="1185" t="s">
        <v>10</v>
      </c>
      <c r="C13" s="1195" t="s">
        <v>103</v>
      </c>
      <c r="D13" s="1147"/>
      <c r="E13" s="1147"/>
      <c r="F13" s="1147"/>
      <c r="G13" s="1147"/>
      <c r="H13" s="1310" t="s">
        <v>266</v>
      </c>
      <c r="I13" s="1311"/>
      <c r="J13" s="1311"/>
      <c r="K13" s="1311"/>
      <c r="L13" s="1312"/>
      <c r="M13" s="1310" t="s">
        <v>72</v>
      </c>
      <c r="N13" s="1311"/>
      <c r="O13" s="1311"/>
      <c r="P13" s="1311"/>
      <c r="Q13" s="1312"/>
      <c r="R13" s="1147" t="s">
        <v>73</v>
      </c>
      <c r="S13" s="1147"/>
      <c r="T13" s="1147"/>
      <c r="U13" s="1147"/>
      <c r="V13" s="1147"/>
      <c r="W13" s="1309" t="s">
        <v>74</v>
      </c>
      <c r="X13" s="1309"/>
      <c r="Y13" s="1309"/>
      <c r="Z13" s="1309"/>
      <c r="AA13" s="1309"/>
      <c r="AB13" s="1297" t="s">
        <v>75</v>
      </c>
      <c r="AC13" s="1297"/>
      <c r="AD13" s="1297"/>
      <c r="AE13" s="1297"/>
      <c r="AF13" s="1297"/>
      <c r="AG13" s="1297" t="s">
        <v>76</v>
      </c>
      <c r="AH13" s="1297"/>
      <c r="AI13" s="1297"/>
      <c r="AJ13" s="1297"/>
      <c r="AK13" s="1297"/>
      <c r="AL13" s="1297" t="s">
        <v>77</v>
      </c>
      <c r="AM13" s="1297"/>
      <c r="AN13" s="1297"/>
      <c r="AO13" s="1297"/>
      <c r="AP13" s="1297"/>
      <c r="AQ13" s="1147" t="s">
        <v>267</v>
      </c>
      <c r="AR13" s="1147"/>
      <c r="AS13" s="1147"/>
      <c r="AT13" s="1147"/>
      <c r="AU13" s="1147"/>
      <c r="AV13" s="1147" t="s">
        <v>78</v>
      </c>
      <c r="AW13" s="1147"/>
      <c r="AX13" s="1147"/>
      <c r="AY13" s="1147"/>
      <c r="AZ13" s="1147"/>
      <c r="BA13" s="1297" t="s">
        <v>79</v>
      </c>
      <c r="BB13" s="1297"/>
      <c r="BC13" s="1297"/>
      <c r="BD13" s="1297"/>
      <c r="BE13" s="1297"/>
      <c r="BF13" s="1296" t="s">
        <v>80</v>
      </c>
      <c r="BG13" s="1296"/>
      <c r="BH13" s="1296"/>
      <c r="BI13" s="1296"/>
      <c r="BJ13" s="1296"/>
      <c r="BK13" s="1297" t="s">
        <v>81</v>
      </c>
      <c r="BL13" s="1297"/>
      <c r="BM13" s="1297"/>
      <c r="BN13" s="1297"/>
      <c r="BO13" s="1297"/>
      <c r="BP13" s="1297" t="s">
        <v>82</v>
      </c>
      <c r="BQ13" s="1297"/>
      <c r="BR13" s="1297"/>
      <c r="BS13" s="1297"/>
      <c r="BT13" s="1297"/>
      <c r="BU13" s="1319" t="s">
        <v>83</v>
      </c>
      <c r="BV13" s="1320"/>
      <c r="BW13" s="1320"/>
      <c r="BX13" s="1320"/>
      <c r="BY13" s="1320"/>
      <c r="BZ13" s="1320"/>
      <c r="CA13" s="1320"/>
      <c r="CB13" s="1320"/>
      <c r="CC13" s="1320"/>
      <c r="CD13" s="1320"/>
      <c r="CE13" s="1320"/>
      <c r="CF13" s="1320"/>
      <c r="CG13" s="1321"/>
      <c r="CH13" s="488"/>
      <c r="CI13" s="489"/>
    </row>
    <row r="14" spans="1:92" ht="15" customHeight="1">
      <c r="A14" s="1186"/>
      <c r="B14" s="1186"/>
      <c r="C14" s="1165"/>
      <c r="D14" s="1150"/>
      <c r="E14" s="1150"/>
      <c r="F14" s="1150"/>
      <c r="G14" s="1150"/>
      <c r="H14" s="1313"/>
      <c r="I14" s="1314"/>
      <c r="J14" s="1314"/>
      <c r="K14" s="1314"/>
      <c r="L14" s="1315"/>
      <c r="M14" s="1313"/>
      <c r="N14" s="1314"/>
      <c r="O14" s="1314"/>
      <c r="P14" s="1314"/>
      <c r="Q14" s="1315"/>
      <c r="R14" s="1150"/>
      <c r="S14" s="1150"/>
      <c r="T14" s="1150"/>
      <c r="U14" s="1150"/>
      <c r="V14" s="1150"/>
      <c r="W14" s="1294"/>
      <c r="X14" s="1294"/>
      <c r="Y14" s="1294"/>
      <c r="Z14" s="1294"/>
      <c r="AA14" s="1294"/>
      <c r="AB14" s="1155"/>
      <c r="AC14" s="1155"/>
      <c r="AD14" s="1155"/>
      <c r="AE14" s="1155"/>
      <c r="AF14" s="1155"/>
      <c r="AG14" s="1155"/>
      <c r="AH14" s="1155"/>
      <c r="AI14" s="1155"/>
      <c r="AJ14" s="1155"/>
      <c r="AK14" s="1155"/>
      <c r="AL14" s="1155"/>
      <c r="AM14" s="1155"/>
      <c r="AN14" s="1155"/>
      <c r="AO14" s="1155"/>
      <c r="AP14" s="1155"/>
      <c r="AQ14" s="1150"/>
      <c r="AR14" s="1150"/>
      <c r="AS14" s="1150"/>
      <c r="AT14" s="1150"/>
      <c r="AU14" s="1150"/>
      <c r="AV14" s="1150"/>
      <c r="AW14" s="1150"/>
      <c r="AX14" s="1150"/>
      <c r="AY14" s="1150"/>
      <c r="AZ14" s="1150"/>
      <c r="BA14" s="1155"/>
      <c r="BB14" s="1155"/>
      <c r="BC14" s="1155"/>
      <c r="BD14" s="1155"/>
      <c r="BE14" s="1155"/>
      <c r="BF14" s="1292"/>
      <c r="BG14" s="1292"/>
      <c r="BH14" s="1292"/>
      <c r="BI14" s="1292"/>
      <c r="BJ14" s="1292"/>
      <c r="BK14" s="1155"/>
      <c r="BL14" s="1155"/>
      <c r="BM14" s="1155"/>
      <c r="BN14" s="1155"/>
      <c r="BO14" s="1155"/>
      <c r="BP14" s="1155"/>
      <c r="BQ14" s="1155"/>
      <c r="BR14" s="1155"/>
      <c r="BS14" s="1155"/>
      <c r="BT14" s="1155"/>
      <c r="BU14" s="1304" t="s">
        <v>84</v>
      </c>
      <c r="BV14" s="1305"/>
      <c r="BW14" s="1305"/>
      <c r="BX14" s="1306"/>
      <c r="BY14" s="1307" t="s">
        <v>85</v>
      </c>
      <c r="BZ14" s="1307"/>
      <c r="CA14" s="1307"/>
      <c r="CB14" s="1307"/>
      <c r="CC14" s="1307" t="s">
        <v>86</v>
      </c>
      <c r="CD14" s="1307"/>
      <c r="CE14" s="1307"/>
      <c r="CF14" s="1307"/>
      <c r="CG14" s="1308"/>
      <c r="CH14" s="1316" t="s">
        <v>87</v>
      </c>
    </row>
    <row r="15" spans="1:92" ht="33.75" customHeight="1">
      <c r="A15" s="1186"/>
      <c r="B15" s="1186"/>
      <c r="C15" s="1165" t="s">
        <v>15</v>
      </c>
      <c r="D15" s="1150" t="s">
        <v>88</v>
      </c>
      <c r="E15" s="1150" t="s">
        <v>89</v>
      </c>
      <c r="F15" s="1150" t="s">
        <v>90</v>
      </c>
      <c r="G15" s="1150" t="s">
        <v>91</v>
      </c>
      <c r="H15" s="1150" t="s">
        <v>15</v>
      </c>
      <c r="I15" s="1150" t="s">
        <v>88</v>
      </c>
      <c r="J15" s="1150" t="s">
        <v>89</v>
      </c>
      <c r="K15" s="1150" t="s">
        <v>90</v>
      </c>
      <c r="L15" s="1150" t="s">
        <v>91</v>
      </c>
      <c r="M15" s="1180" t="s">
        <v>15</v>
      </c>
      <c r="N15" s="1180" t="s">
        <v>88</v>
      </c>
      <c r="O15" s="1180" t="s">
        <v>89</v>
      </c>
      <c r="P15" s="1180" t="s">
        <v>90</v>
      </c>
      <c r="Q15" s="1180" t="s">
        <v>91</v>
      </c>
      <c r="R15" s="1150" t="s">
        <v>15</v>
      </c>
      <c r="S15" s="1150" t="s">
        <v>88</v>
      </c>
      <c r="T15" s="1150" t="s">
        <v>89</v>
      </c>
      <c r="U15" s="1150" t="s">
        <v>90</v>
      </c>
      <c r="V15" s="1150" t="s">
        <v>91</v>
      </c>
      <c r="W15" s="1294" t="s">
        <v>15</v>
      </c>
      <c r="X15" s="1294" t="s">
        <v>88</v>
      </c>
      <c r="Y15" s="1294" t="s">
        <v>89</v>
      </c>
      <c r="Z15" s="1294" t="s">
        <v>90</v>
      </c>
      <c r="AA15" s="1294" t="s">
        <v>91</v>
      </c>
      <c r="AB15" s="1155" t="s">
        <v>15</v>
      </c>
      <c r="AC15" s="1155" t="s">
        <v>88</v>
      </c>
      <c r="AD15" s="1155" t="s">
        <v>89</v>
      </c>
      <c r="AE15" s="1155" t="s">
        <v>90</v>
      </c>
      <c r="AF15" s="1155" t="s">
        <v>91</v>
      </c>
      <c r="AG15" s="1155" t="s">
        <v>15</v>
      </c>
      <c r="AH15" s="1155" t="s">
        <v>88</v>
      </c>
      <c r="AI15" s="1155" t="s">
        <v>89</v>
      </c>
      <c r="AJ15" s="1155" t="s">
        <v>90</v>
      </c>
      <c r="AK15" s="1155" t="s">
        <v>91</v>
      </c>
      <c r="AL15" s="1155" t="s">
        <v>15</v>
      </c>
      <c r="AM15" s="1155" t="s">
        <v>88</v>
      </c>
      <c r="AN15" s="1155" t="s">
        <v>89</v>
      </c>
      <c r="AO15" s="1155" t="s">
        <v>90</v>
      </c>
      <c r="AP15" s="1155" t="s">
        <v>91</v>
      </c>
      <c r="AQ15" s="1150" t="s">
        <v>15</v>
      </c>
      <c r="AR15" s="1150" t="s">
        <v>88</v>
      </c>
      <c r="AS15" s="1150" t="s">
        <v>89</v>
      </c>
      <c r="AT15" s="1150" t="s">
        <v>90</v>
      </c>
      <c r="AU15" s="1150" t="s">
        <v>91</v>
      </c>
      <c r="AV15" s="1150" t="s">
        <v>15</v>
      </c>
      <c r="AW15" s="1150" t="s">
        <v>88</v>
      </c>
      <c r="AX15" s="1150" t="s">
        <v>89</v>
      </c>
      <c r="AY15" s="1150" t="s">
        <v>90</v>
      </c>
      <c r="AZ15" s="1150" t="s">
        <v>91</v>
      </c>
      <c r="BA15" s="1155" t="s">
        <v>15</v>
      </c>
      <c r="BB15" s="1155" t="s">
        <v>88</v>
      </c>
      <c r="BC15" s="1155" t="s">
        <v>89</v>
      </c>
      <c r="BD15" s="1155" t="s">
        <v>90</v>
      </c>
      <c r="BE15" s="1155" t="s">
        <v>91</v>
      </c>
      <c r="BF15" s="1292" t="s">
        <v>15</v>
      </c>
      <c r="BG15" s="1292" t="s">
        <v>88</v>
      </c>
      <c r="BH15" s="1292" t="s">
        <v>89</v>
      </c>
      <c r="BI15" s="1292" t="s">
        <v>90</v>
      </c>
      <c r="BJ15" s="1292" t="s">
        <v>91</v>
      </c>
      <c r="BK15" s="1155" t="s">
        <v>15</v>
      </c>
      <c r="BL15" s="1155" t="s">
        <v>88</v>
      </c>
      <c r="BM15" s="1155" t="s">
        <v>89</v>
      </c>
      <c r="BN15" s="1155" t="s">
        <v>90</v>
      </c>
      <c r="BO15" s="1155" t="s">
        <v>91</v>
      </c>
      <c r="BP15" s="1155" t="s">
        <v>15</v>
      </c>
      <c r="BQ15" s="1155" t="s">
        <v>88</v>
      </c>
      <c r="BR15" s="1155" t="s">
        <v>89</v>
      </c>
      <c r="BS15" s="1155" t="s">
        <v>90</v>
      </c>
      <c r="BT15" s="1155" t="s">
        <v>91</v>
      </c>
      <c r="BU15" s="1180" t="s">
        <v>92</v>
      </c>
      <c r="BV15" s="1180" t="s">
        <v>93</v>
      </c>
      <c r="BW15" s="1180" t="s">
        <v>94</v>
      </c>
      <c r="BX15" s="1180" t="s">
        <v>95</v>
      </c>
      <c r="BY15" s="1180" t="s">
        <v>92</v>
      </c>
      <c r="BZ15" s="1155" t="s">
        <v>93</v>
      </c>
      <c r="CA15" s="1155" t="s">
        <v>268</v>
      </c>
      <c r="CB15" s="1155" t="s">
        <v>97</v>
      </c>
      <c r="CC15" s="1159" t="s">
        <v>92</v>
      </c>
      <c r="CD15" s="1155" t="s">
        <v>93</v>
      </c>
      <c r="CE15" s="1155" t="s">
        <v>98</v>
      </c>
      <c r="CF15" s="1155" t="s">
        <v>99</v>
      </c>
      <c r="CG15" s="1157" t="s">
        <v>100</v>
      </c>
      <c r="CH15" s="1317"/>
      <c r="CJ15" s="1155" t="s">
        <v>15</v>
      </c>
      <c r="CK15" s="1155" t="s">
        <v>88</v>
      </c>
      <c r="CL15" s="1155" t="s">
        <v>89</v>
      </c>
      <c r="CM15" s="1155" t="s">
        <v>90</v>
      </c>
      <c r="CN15" s="1155" t="s">
        <v>91</v>
      </c>
    </row>
    <row r="16" spans="1:92" ht="33.75" customHeight="1" thickBot="1">
      <c r="A16" s="1187"/>
      <c r="B16" s="1187"/>
      <c r="C16" s="1166"/>
      <c r="D16" s="1162"/>
      <c r="E16" s="1162"/>
      <c r="F16" s="1162"/>
      <c r="G16" s="1162"/>
      <c r="H16" s="1162"/>
      <c r="I16" s="1162"/>
      <c r="J16" s="1162"/>
      <c r="K16" s="1162"/>
      <c r="L16" s="1162"/>
      <c r="M16" s="1181"/>
      <c r="N16" s="1181"/>
      <c r="O16" s="1181"/>
      <c r="P16" s="1181"/>
      <c r="Q16" s="1181"/>
      <c r="R16" s="1162"/>
      <c r="S16" s="1162"/>
      <c r="T16" s="1162"/>
      <c r="U16" s="1162"/>
      <c r="V16" s="1162"/>
      <c r="W16" s="1295"/>
      <c r="X16" s="1295"/>
      <c r="Y16" s="1295"/>
      <c r="Z16" s="1295"/>
      <c r="AA16" s="1295"/>
      <c r="AB16" s="1171"/>
      <c r="AC16" s="1171"/>
      <c r="AD16" s="1171"/>
      <c r="AE16" s="1171"/>
      <c r="AF16" s="1171"/>
      <c r="AG16" s="1171"/>
      <c r="AH16" s="1171"/>
      <c r="AI16" s="1171"/>
      <c r="AJ16" s="1171"/>
      <c r="AK16" s="1171"/>
      <c r="AL16" s="1171"/>
      <c r="AM16" s="1171"/>
      <c r="AN16" s="1171"/>
      <c r="AO16" s="1171"/>
      <c r="AP16" s="1171"/>
      <c r="AQ16" s="1162"/>
      <c r="AR16" s="1162"/>
      <c r="AS16" s="1162"/>
      <c r="AT16" s="1162"/>
      <c r="AU16" s="1162"/>
      <c r="AV16" s="1162"/>
      <c r="AW16" s="1162"/>
      <c r="AX16" s="1162"/>
      <c r="AY16" s="1162"/>
      <c r="AZ16" s="1162"/>
      <c r="BA16" s="1171"/>
      <c r="BB16" s="1171"/>
      <c r="BC16" s="1171"/>
      <c r="BD16" s="1171"/>
      <c r="BE16" s="1171"/>
      <c r="BF16" s="1293"/>
      <c r="BG16" s="1293"/>
      <c r="BH16" s="1293"/>
      <c r="BI16" s="1293"/>
      <c r="BJ16" s="1293"/>
      <c r="BK16" s="1171"/>
      <c r="BL16" s="1171"/>
      <c r="BM16" s="1171"/>
      <c r="BN16" s="1171"/>
      <c r="BO16" s="1171"/>
      <c r="BP16" s="1171"/>
      <c r="BQ16" s="1171"/>
      <c r="BR16" s="1171"/>
      <c r="BS16" s="1171"/>
      <c r="BT16" s="1171"/>
      <c r="BU16" s="1181"/>
      <c r="BV16" s="1181"/>
      <c r="BW16" s="1181"/>
      <c r="BX16" s="1181"/>
      <c r="BY16" s="1181"/>
      <c r="BZ16" s="1156"/>
      <c r="CA16" s="1156"/>
      <c r="CB16" s="1156"/>
      <c r="CC16" s="1160"/>
      <c r="CD16" s="1156"/>
      <c r="CE16" s="1156"/>
      <c r="CF16" s="1156"/>
      <c r="CG16" s="1158"/>
      <c r="CH16" s="1318"/>
      <c r="CJ16" s="1180"/>
      <c r="CK16" s="1180"/>
      <c r="CL16" s="1180"/>
      <c r="CM16" s="1180"/>
      <c r="CN16" s="1180"/>
    </row>
    <row r="17" spans="1:93" ht="12.75">
      <c r="A17" s="490"/>
      <c r="B17" s="491" t="s">
        <v>30</v>
      </c>
      <c r="C17" s="316">
        <f t="shared" ref="C17:BN17" si="3">C18+C31</f>
        <v>87.349998999999997</v>
      </c>
      <c r="D17" s="316">
        <f t="shared" si="3"/>
        <v>9.3814163919555682</v>
      </c>
      <c r="E17" s="316">
        <f t="shared" si="3"/>
        <v>36.698876442713498</v>
      </c>
      <c r="F17" s="316">
        <f t="shared" si="3"/>
        <v>36.801607711088216</v>
      </c>
      <c r="G17" s="316">
        <f t="shared" si="3"/>
        <v>4.4680984542426998</v>
      </c>
      <c r="H17" s="316">
        <f t="shared" si="3"/>
        <v>20.576966484000003</v>
      </c>
      <c r="I17" s="316">
        <f t="shared" si="3"/>
        <v>0</v>
      </c>
      <c r="J17" s="316">
        <f t="shared" si="3"/>
        <v>0</v>
      </c>
      <c r="K17" s="316">
        <f t="shared" si="3"/>
        <v>20</v>
      </c>
      <c r="L17" s="316">
        <f t="shared" si="3"/>
        <v>0.57696648399999995</v>
      </c>
      <c r="M17" s="316">
        <f>R17+W17+AB17+AG17</f>
        <v>87.721861340000004</v>
      </c>
      <c r="N17" s="316">
        <f t="shared" ref="N17:Q32" si="4">S17+X17+AC17+AH17</f>
        <v>9.0527410200000009</v>
      </c>
      <c r="O17" s="316">
        <f t="shared" si="4"/>
        <v>25.648707370000004</v>
      </c>
      <c r="P17" s="316">
        <f t="shared" si="4"/>
        <v>48.733471320000007</v>
      </c>
      <c r="Q17" s="316">
        <f t="shared" si="4"/>
        <v>4.2869416299999994</v>
      </c>
      <c r="R17" s="316">
        <f t="shared" si="3"/>
        <v>55.754939190000002</v>
      </c>
      <c r="S17" s="316">
        <f t="shared" si="3"/>
        <v>1.3771144</v>
      </c>
      <c r="T17" s="316">
        <f t="shared" si="3"/>
        <v>17.159901750000003</v>
      </c>
      <c r="U17" s="316">
        <f t="shared" si="3"/>
        <v>34.498818980000003</v>
      </c>
      <c r="V17" s="316">
        <f t="shared" si="3"/>
        <v>2.7191040599999998</v>
      </c>
      <c r="W17" s="316">
        <f t="shared" si="3"/>
        <v>14.281873849999998</v>
      </c>
      <c r="X17" s="316">
        <f t="shared" si="3"/>
        <v>2.3058619999999998E-2</v>
      </c>
      <c r="Y17" s="316">
        <f t="shared" si="3"/>
        <v>2.9051757799999995</v>
      </c>
      <c r="Z17" s="316">
        <f t="shared" si="3"/>
        <v>11.108871689999999</v>
      </c>
      <c r="AA17" s="316">
        <f t="shared" si="3"/>
        <v>0.24476776</v>
      </c>
      <c r="AB17" s="316">
        <v>17.685048299999998</v>
      </c>
      <c r="AC17" s="316">
        <f t="shared" si="3"/>
        <v>7.6525680000000005</v>
      </c>
      <c r="AD17" s="316">
        <f t="shared" si="3"/>
        <v>5.5836298400000004</v>
      </c>
      <c r="AE17" s="316">
        <f t="shared" si="3"/>
        <v>3.1257806499999998</v>
      </c>
      <c r="AF17" s="316">
        <f t="shared" si="3"/>
        <v>1.3230698099999998</v>
      </c>
      <c r="AG17" s="316">
        <f t="shared" si="3"/>
        <v>0</v>
      </c>
      <c r="AH17" s="316">
        <f t="shared" si="3"/>
        <v>0</v>
      </c>
      <c r="AI17" s="316">
        <f t="shared" si="3"/>
        <v>0</v>
      </c>
      <c r="AJ17" s="316">
        <f t="shared" si="3"/>
        <v>0</v>
      </c>
      <c r="AK17" s="316">
        <f t="shared" si="3"/>
        <v>0</v>
      </c>
      <c r="AL17" s="316">
        <f t="shared" si="3"/>
        <v>0.37186234000000451</v>
      </c>
      <c r="AM17" s="316">
        <f t="shared" si="3"/>
        <v>-0.32867537195556984</v>
      </c>
      <c r="AN17" s="316">
        <f t="shared" si="3"/>
        <v>-11.050169072713501</v>
      </c>
      <c r="AO17" s="316">
        <f t="shared" si="3"/>
        <v>11.931863608911769</v>
      </c>
      <c r="AP17" s="316">
        <f t="shared" si="3"/>
        <v>-0.18115682424269949</v>
      </c>
      <c r="AQ17" s="316">
        <f t="shared" si="3"/>
        <v>6.0059640539999997</v>
      </c>
      <c r="AR17" s="316">
        <f t="shared" si="3"/>
        <v>0.28699087000000001</v>
      </c>
      <c r="AS17" s="316">
        <f t="shared" si="3"/>
        <v>3.8917106800000001</v>
      </c>
      <c r="AT17" s="316">
        <f t="shared" si="3"/>
        <v>1.1598614</v>
      </c>
      <c r="AU17" s="316">
        <f t="shared" si="3"/>
        <v>0.66740110399999997</v>
      </c>
      <c r="AV17" s="316">
        <f>BA17+BF17+BK17+BP17</f>
        <v>102.29355554000001</v>
      </c>
      <c r="AW17" s="316">
        <f t="shared" ref="AW17:AZ54" si="5">BB17+BG17+BL17+BQ17</f>
        <v>8.7657501500000006</v>
      </c>
      <c r="AX17" s="316">
        <f t="shared" si="5"/>
        <v>21.756996690000001</v>
      </c>
      <c r="AY17" s="316">
        <f t="shared" si="5"/>
        <v>67.573609919999996</v>
      </c>
      <c r="AZ17" s="316">
        <f t="shared" si="5"/>
        <v>4.1971987799999999</v>
      </c>
      <c r="BA17" s="316">
        <f t="shared" si="3"/>
        <v>66.955993090000007</v>
      </c>
      <c r="BB17" s="316">
        <f t="shared" si="3"/>
        <v>1.0901235300000001</v>
      </c>
      <c r="BC17" s="316">
        <f t="shared" si="3"/>
        <v>14.793966279999999</v>
      </c>
      <c r="BD17" s="316">
        <f t="shared" si="3"/>
        <v>48.367799220000002</v>
      </c>
      <c r="BE17" s="316">
        <f t="shared" si="3"/>
        <v>2.7041040599999997</v>
      </c>
      <c r="BF17" s="316">
        <f t="shared" si="3"/>
        <v>10.44674172</v>
      </c>
      <c r="BG17" s="316">
        <f t="shared" si="3"/>
        <v>0.22903941999999999</v>
      </c>
      <c r="BH17" s="316">
        <f t="shared" si="3"/>
        <v>2.7126375500000002</v>
      </c>
      <c r="BI17" s="316">
        <f t="shared" si="3"/>
        <v>6.9821602499999997</v>
      </c>
      <c r="BJ17" s="316">
        <f t="shared" si="3"/>
        <v>0.52290449999999999</v>
      </c>
      <c r="BK17" s="316">
        <f t="shared" si="3"/>
        <v>24.890820730000002</v>
      </c>
      <c r="BL17" s="316">
        <f t="shared" si="3"/>
        <v>7.4465872000000006</v>
      </c>
      <c r="BM17" s="316">
        <f t="shared" si="3"/>
        <v>4.2503928599999998</v>
      </c>
      <c r="BN17" s="316">
        <f t="shared" si="3"/>
        <v>12.223650450000001</v>
      </c>
      <c r="BO17" s="316">
        <f t="shared" ref="BO17:BT17" si="6">BO18+BO31</f>
        <v>0.9701902200000001</v>
      </c>
      <c r="BP17" s="316">
        <f t="shared" si="6"/>
        <v>0</v>
      </c>
      <c r="BQ17" s="316">
        <f t="shared" si="6"/>
        <v>0</v>
      </c>
      <c r="BR17" s="316">
        <f t="shared" si="6"/>
        <v>0</v>
      </c>
      <c r="BS17" s="316">
        <f t="shared" si="6"/>
        <v>0</v>
      </c>
      <c r="BT17" s="316">
        <f t="shared" si="6"/>
        <v>0</v>
      </c>
      <c r="BU17" s="316"/>
      <c r="BV17" s="316"/>
      <c r="BW17" s="316"/>
      <c r="BX17" s="316"/>
      <c r="BY17" s="316"/>
      <c r="BZ17" s="316"/>
      <c r="CA17" s="316"/>
      <c r="CB17" s="316">
        <f t="shared" ref="CB17" si="7">CB18+CB31</f>
        <v>0.63</v>
      </c>
      <c r="CC17" s="316"/>
      <c r="CD17" s="316"/>
      <c r="CE17" s="316"/>
      <c r="CF17" s="316"/>
      <c r="CG17" s="317">
        <f t="shared" ref="CG17" si="8">CG18+CG31</f>
        <v>0.23399999999999999</v>
      </c>
      <c r="CH17" s="492"/>
      <c r="CI17" s="486">
        <f>AV17-'[77]7.1. '!AA16</f>
        <v>0</v>
      </c>
      <c r="CJ17" s="486">
        <f>H17+M17-AQ17-AV17</f>
        <v>-6.9177000001729994E-4</v>
      </c>
      <c r="CK17" s="486">
        <f t="shared" ref="CK17:CN32" si="9">I17+N17-AR17-AW17</f>
        <v>0</v>
      </c>
      <c r="CL17" s="486">
        <f t="shared" si="9"/>
        <v>0</v>
      </c>
      <c r="CM17" s="486">
        <f t="shared" si="9"/>
        <v>0</v>
      </c>
      <c r="CN17" s="486">
        <f t="shared" si="9"/>
        <v>-6.9177000000042455E-4</v>
      </c>
      <c r="CO17" s="486">
        <f>M17-'[77]7.1. '!F16</f>
        <v>0</v>
      </c>
    </row>
    <row r="18" spans="1:93" ht="12.75">
      <c r="A18" s="493">
        <v>1</v>
      </c>
      <c r="B18" s="494" t="s">
        <v>31</v>
      </c>
      <c r="C18" s="323">
        <f t="shared" ref="C18:BN18" si="10">C19</f>
        <v>1.1261048654699999</v>
      </c>
      <c r="D18" s="323">
        <f t="shared" si="10"/>
        <v>0.13706499999999999</v>
      </c>
      <c r="E18" s="323">
        <f t="shared" si="10"/>
        <v>0.45257196180000003</v>
      </c>
      <c r="F18" s="323">
        <f t="shared" si="10"/>
        <v>0.42835837999999998</v>
      </c>
      <c r="G18" s="323">
        <f t="shared" si="10"/>
        <v>0.10810952367000004</v>
      </c>
      <c r="H18" s="323">
        <f t="shared" si="10"/>
        <v>0</v>
      </c>
      <c r="I18" s="323">
        <f t="shared" si="10"/>
        <v>0</v>
      </c>
      <c r="J18" s="323">
        <f t="shared" si="10"/>
        <v>0</v>
      </c>
      <c r="K18" s="323">
        <f t="shared" si="10"/>
        <v>0</v>
      </c>
      <c r="L18" s="323">
        <f t="shared" si="10"/>
        <v>0</v>
      </c>
      <c r="M18" s="323">
        <f t="shared" ref="M18:Q54" si="11">R18+W18+AB18+AG18</f>
        <v>0.62385246000000005</v>
      </c>
      <c r="N18" s="323">
        <f t="shared" si="4"/>
        <v>0.11453670000000001</v>
      </c>
      <c r="O18" s="323">
        <f t="shared" si="4"/>
        <v>5.2571960000000001E-2</v>
      </c>
      <c r="P18" s="323">
        <f t="shared" si="4"/>
        <v>0.41835837999999997</v>
      </c>
      <c r="Q18" s="323">
        <f t="shared" si="4"/>
        <v>3.8385420000000101E-2</v>
      </c>
      <c r="R18" s="323">
        <f t="shared" si="10"/>
        <v>0</v>
      </c>
      <c r="S18" s="323">
        <f t="shared" si="10"/>
        <v>0</v>
      </c>
      <c r="T18" s="323">
        <f t="shared" si="10"/>
        <v>0</v>
      </c>
      <c r="U18" s="323">
        <f t="shared" si="10"/>
        <v>0</v>
      </c>
      <c r="V18" s="323">
        <f t="shared" si="10"/>
        <v>0</v>
      </c>
      <c r="W18" s="323">
        <f t="shared" si="10"/>
        <v>0</v>
      </c>
      <c r="X18" s="323">
        <f t="shared" si="10"/>
        <v>0</v>
      </c>
      <c r="Y18" s="323">
        <f t="shared" si="10"/>
        <v>0</v>
      </c>
      <c r="Z18" s="323">
        <f t="shared" si="10"/>
        <v>0</v>
      </c>
      <c r="AA18" s="323">
        <f t="shared" si="10"/>
        <v>0</v>
      </c>
      <c r="AB18" s="323">
        <v>0.62385246000000005</v>
      </c>
      <c r="AC18" s="323">
        <f t="shared" si="10"/>
        <v>0.11453670000000001</v>
      </c>
      <c r="AD18" s="323">
        <f t="shared" si="10"/>
        <v>5.2571960000000001E-2</v>
      </c>
      <c r="AE18" s="323">
        <f t="shared" si="10"/>
        <v>0.41835837999999997</v>
      </c>
      <c r="AF18" s="323">
        <f t="shared" si="10"/>
        <v>3.8385420000000101E-2</v>
      </c>
      <c r="AG18" s="323">
        <f t="shared" si="10"/>
        <v>0</v>
      </c>
      <c r="AH18" s="323">
        <f t="shared" si="10"/>
        <v>0</v>
      </c>
      <c r="AI18" s="323">
        <f t="shared" si="10"/>
        <v>0</v>
      </c>
      <c r="AJ18" s="323">
        <f t="shared" si="10"/>
        <v>0</v>
      </c>
      <c r="AK18" s="323">
        <f t="shared" si="10"/>
        <v>0</v>
      </c>
      <c r="AL18" s="323">
        <f t="shared" si="10"/>
        <v>-0.50225240546999994</v>
      </c>
      <c r="AM18" s="323">
        <f t="shared" si="10"/>
        <v>-2.2528299999999994E-2</v>
      </c>
      <c r="AN18" s="323">
        <f t="shared" si="10"/>
        <v>-0.4000000018</v>
      </c>
      <c r="AO18" s="323">
        <f t="shared" si="10"/>
        <v>-0.01</v>
      </c>
      <c r="AP18" s="323">
        <f t="shared" si="10"/>
        <v>-6.9724103669999954E-2</v>
      </c>
      <c r="AQ18" s="323">
        <f t="shared" si="10"/>
        <v>0</v>
      </c>
      <c r="AR18" s="323">
        <f t="shared" si="10"/>
        <v>0</v>
      </c>
      <c r="AS18" s="323">
        <f t="shared" si="10"/>
        <v>0</v>
      </c>
      <c r="AT18" s="323">
        <f t="shared" si="10"/>
        <v>0</v>
      </c>
      <c r="AU18" s="323">
        <f t="shared" si="10"/>
        <v>0</v>
      </c>
      <c r="AV18" s="323">
        <f t="shared" ref="AV18:AV54" si="12">BA18+BF18+BK18+BP18</f>
        <v>0.62385246000000005</v>
      </c>
      <c r="AW18" s="323">
        <f t="shared" si="5"/>
        <v>0.11453670000000001</v>
      </c>
      <c r="AX18" s="323">
        <f t="shared" si="5"/>
        <v>5.2571960000000001E-2</v>
      </c>
      <c r="AY18" s="323">
        <f t="shared" si="5"/>
        <v>0.41835837999999997</v>
      </c>
      <c r="AZ18" s="323">
        <f t="shared" si="5"/>
        <v>3.8385420000000059E-2</v>
      </c>
      <c r="BA18" s="323">
        <f t="shared" si="10"/>
        <v>0</v>
      </c>
      <c r="BB18" s="323">
        <f t="shared" si="10"/>
        <v>0</v>
      </c>
      <c r="BC18" s="323">
        <f t="shared" si="10"/>
        <v>0</v>
      </c>
      <c r="BD18" s="323">
        <f t="shared" si="10"/>
        <v>0</v>
      </c>
      <c r="BE18" s="323">
        <f t="shared" si="10"/>
        <v>0</v>
      </c>
      <c r="BF18" s="323">
        <f t="shared" si="10"/>
        <v>0</v>
      </c>
      <c r="BG18" s="323">
        <f t="shared" si="10"/>
        <v>0</v>
      </c>
      <c r="BH18" s="323">
        <f t="shared" si="10"/>
        <v>0</v>
      </c>
      <c r="BI18" s="323">
        <f t="shared" si="10"/>
        <v>0</v>
      </c>
      <c r="BJ18" s="323">
        <f t="shared" si="10"/>
        <v>0</v>
      </c>
      <c r="BK18" s="323">
        <f t="shared" si="10"/>
        <v>0.62385246000000005</v>
      </c>
      <c r="BL18" s="323">
        <f t="shared" si="10"/>
        <v>0.11453670000000001</v>
      </c>
      <c r="BM18" s="323">
        <f t="shared" si="10"/>
        <v>5.2571960000000001E-2</v>
      </c>
      <c r="BN18" s="323">
        <f t="shared" si="10"/>
        <v>0.41835837999999997</v>
      </c>
      <c r="BO18" s="323">
        <f t="shared" ref="BO18:BT18" si="13">BO19</f>
        <v>3.8385420000000059E-2</v>
      </c>
      <c r="BP18" s="323">
        <f t="shared" si="13"/>
        <v>0</v>
      </c>
      <c r="BQ18" s="323">
        <f t="shared" si="13"/>
        <v>0</v>
      </c>
      <c r="BR18" s="323">
        <f t="shared" si="13"/>
        <v>0</v>
      </c>
      <c r="BS18" s="323">
        <f t="shared" si="13"/>
        <v>0</v>
      </c>
      <c r="BT18" s="323">
        <f t="shared" si="13"/>
        <v>0</v>
      </c>
      <c r="BU18" s="323"/>
      <c r="BV18" s="323"/>
      <c r="BW18" s="323"/>
      <c r="BX18" s="323"/>
      <c r="BY18" s="323"/>
      <c r="BZ18" s="323"/>
      <c r="CA18" s="323"/>
      <c r="CB18" s="323">
        <f t="shared" ref="CB18" si="14">CB19</f>
        <v>0.63</v>
      </c>
      <c r="CC18" s="323"/>
      <c r="CD18" s="323"/>
      <c r="CE18" s="323"/>
      <c r="CF18" s="323"/>
      <c r="CG18" s="324">
        <f t="shared" ref="CG18" si="15">CG19</f>
        <v>0</v>
      </c>
      <c r="CH18" s="495"/>
      <c r="CI18" s="486">
        <f>AV18-'[77]7.1. '!AA17</f>
        <v>0</v>
      </c>
      <c r="CJ18" s="486">
        <f t="shared" ref="CJ18:CN54" si="16">H18+M18-AQ18-AV18</f>
        <v>0</v>
      </c>
      <c r="CK18" s="486">
        <f t="shared" si="9"/>
        <v>0</v>
      </c>
      <c r="CL18" s="486">
        <f t="shared" si="9"/>
        <v>0</v>
      </c>
      <c r="CM18" s="486">
        <f t="shared" si="9"/>
        <v>0</v>
      </c>
      <c r="CN18" s="486">
        <f t="shared" si="9"/>
        <v>0</v>
      </c>
      <c r="CO18" s="486">
        <f>M18-'[77]7.1. '!F17</f>
        <v>0</v>
      </c>
    </row>
    <row r="19" spans="1:93" ht="24">
      <c r="A19" s="496" t="s">
        <v>32</v>
      </c>
      <c r="B19" s="494" t="s">
        <v>33</v>
      </c>
      <c r="C19" s="323">
        <f t="shared" ref="C19:BN19" si="17">C22+C25</f>
        <v>1.1261048654699999</v>
      </c>
      <c r="D19" s="323">
        <f t="shared" si="17"/>
        <v>0.13706499999999999</v>
      </c>
      <c r="E19" s="323">
        <f t="shared" si="17"/>
        <v>0.45257196180000003</v>
      </c>
      <c r="F19" s="323">
        <f t="shared" si="17"/>
        <v>0.42835837999999998</v>
      </c>
      <c r="G19" s="323">
        <f t="shared" si="17"/>
        <v>0.10810952367000004</v>
      </c>
      <c r="H19" s="323">
        <f t="shared" si="17"/>
        <v>0</v>
      </c>
      <c r="I19" s="323">
        <f t="shared" si="17"/>
        <v>0</v>
      </c>
      <c r="J19" s="323">
        <f t="shared" si="17"/>
        <v>0</v>
      </c>
      <c r="K19" s="323">
        <f t="shared" si="17"/>
        <v>0</v>
      </c>
      <c r="L19" s="323">
        <f t="shared" si="17"/>
        <v>0</v>
      </c>
      <c r="M19" s="323">
        <f t="shared" si="11"/>
        <v>0.62385246000000005</v>
      </c>
      <c r="N19" s="323">
        <f t="shared" si="4"/>
        <v>0.11453670000000001</v>
      </c>
      <c r="O19" s="323">
        <f t="shared" si="4"/>
        <v>5.2571960000000001E-2</v>
      </c>
      <c r="P19" s="323">
        <f t="shared" si="4"/>
        <v>0.41835837999999997</v>
      </c>
      <c r="Q19" s="323">
        <f t="shared" si="4"/>
        <v>3.8385420000000101E-2</v>
      </c>
      <c r="R19" s="323">
        <f t="shared" si="17"/>
        <v>0</v>
      </c>
      <c r="S19" s="323">
        <f t="shared" si="17"/>
        <v>0</v>
      </c>
      <c r="T19" s="323">
        <f t="shared" si="17"/>
        <v>0</v>
      </c>
      <c r="U19" s="323">
        <f t="shared" si="17"/>
        <v>0</v>
      </c>
      <c r="V19" s="323">
        <f t="shared" si="17"/>
        <v>0</v>
      </c>
      <c r="W19" s="323">
        <f t="shared" si="17"/>
        <v>0</v>
      </c>
      <c r="X19" s="323">
        <f t="shared" si="17"/>
        <v>0</v>
      </c>
      <c r="Y19" s="323">
        <f t="shared" si="17"/>
        <v>0</v>
      </c>
      <c r="Z19" s="323">
        <f t="shared" si="17"/>
        <v>0</v>
      </c>
      <c r="AA19" s="323">
        <f t="shared" si="17"/>
        <v>0</v>
      </c>
      <c r="AB19" s="323">
        <v>0.62385246000000005</v>
      </c>
      <c r="AC19" s="323">
        <f t="shared" si="17"/>
        <v>0.11453670000000001</v>
      </c>
      <c r="AD19" s="323">
        <f t="shared" si="17"/>
        <v>5.2571960000000001E-2</v>
      </c>
      <c r="AE19" s="323">
        <f t="shared" si="17"/>
        <v>0.41835837999999997</v>
      </c>
      <c r="AF19" s="323">
        <f t="shared" si="17"/>
        <v>3.8385420000000101E-2</v>
      </c>
      <c r="AG19" s="323">
        <f t="shared" si="17"/>
        <v>0</v>
      </c>
      <c r="AH19" s="323">
        <f t="shared" si="17"/>
        <v>0</v>
      </c>
      <c r="AI19" s="323">
        <f t="shared" si="17"/>
        <v>0</v>
      </c>
      <c r="AJ19" s="323">
        <f t="shared" si="17"/>
        <v>0</v>
      </c>
      <c r="AK19" s="323">
        <f t="shared" si="17"/>
        <v>0</v>
      </c>
      <c r="AL19" s="323">
        <f t="shared" si="17"/>
        <v>-0.50225240546999994</v>
      </c>
      <c r="AM19" s="323">
        <f t="shared" si="17"/>
        <v>-2.2528299999999994E-2</v>
      </c>
      <c r="AN19" s="323">
        <f t="shared" si="17"/>
        <v>-0.4000000018</v>
      </c>
      <c r="AO19" s="323">
        <f t="shared" si="17"/>
        <v>-0.01</v>
      </c>
      <c r="AP19" s="323">
        <f t="shared" si="17"/>
        <v>-6.9724103669999954E-2</v>
      </c>
      <c r="AQ19" s="323">
        <f t="shared" si="17"/>
        <v>0</v>
      </c>
      <c r="AR19" s="323">
        <f t="shared" si="17"/>
        <v>0</v>
      </c>
      <c r="AS19" s="323">
        <f t="shared" si="17"/>
        <v>0</v>
      </c>
      <c r="AT19" s="323">
        <f t="shared" si="17"/>
        <v>0</v>
      </c>
      <c r="AU19" s="323">
        <f t="shared" si="17"/>
        <v>0</v>
      </c>
      <c r="AV19" s="323">
        <f t="shared" si="12"/>
        <v>0.62385246000000005</v>
      </c>
      <c r="AW19" s="323">
        <f t="shared" si="5"/>
        <v>0.11453670000000001</v>
      </c>
      <c r="AX19" s="323">
        <f t="shared" si="5"/>
        <v>5.2571960000000001E-2</v>
      </c>
      <c r="AY19" s="323">
        <f t="shared" si="5"/>
        <v>0.41835837999999997</v>
      </c>
      <c r="AZ19" s="323">
        <f t="shared" si="5"/>
        <v>3.8385420000000059E-2</v>
      </c>
      <c r="BA19" s="323">
        <f t="shared" si="17"/>
        <v>0</v>
      </c>
      <c r="BB19" s="323">
        <f t="shared" si="17"/>
        <v>0</v>
      </c>
      <c r="BC19" s="323">
        <f t="shared" si="17"/>
        <v>0</v>
      </c>
      <c r="BD19" s="323">
        <f t="shared" si="17"/>
        <v>0</v>
      </c>
      <c r="BE19" s="323">
        <f t="shared" si="17"/>
        <v>0</v>
      </c>
      <c r="BF19" s="323">
        <f t="shared" si="17"/>
        <v>0</v>
      </c>
      <c r="BG19" s="323">
        <f t="shared" si="17"/>
        <v>0</v>
      </c>
      <c r="BH19" s="323">
        <f t="shared" si="17"/>
        <v>0</v>
      </c>
      <c r="BI19" s="323">
        <f t="shared" si="17"/>
        <v>0</v>
      </c>
      <c r="BJ19" s="323">
        <f t="shared" si="17"/>
        <v>0</v>
      </c>
      <c r="BK19" s="323">
        <f t="shared" si="17"/>
        <v>0.62385246000000005</v>
      </c>
      <c r="BL19" s="323">
        <f t="shared" si="17"/>
        <v>0.11453670000000001</v>
      </c>
      <c r="BM19" s="323">
        <f t="shared" si="17"/>
        <v>5.2571960000000001E-2</v>
      </c>
      <c r="BN19" s="323">
        <f t="shared" si="17"/>
        <v>0.41835837999999997</v>
      </c>
      <c r="BO19" s="323">
        <f t="shared" ref="BO19:BT19" si="18">BO22+BO25</f>
        <v>3.8385420000000059E-2</v>
      </c>
      <c r="BP19" s="323">
        <f t="shared" si="18"/>
        <v>0</v>
      </c>
      <c r="BQ19" s="323">
        <f t="shared" si="18"/>
        <v>0</v>
      </c>
      <c r="BR19" s="323">
        <f t="shared" si="18"/>
        <v>0</v>
      </c>
      <c r="BS19" s="323">
        <f t="shared" si="18"/>
        <v>0</v>
      </c>
      <c r="BT19" s="323">
        <f t="shared" si="18"/>
        <v>0</v>
      </c>
      <c r="BU19" s="323"/>
      <c r="BV19" s="323"/>
      <c r="BW19" s="323"/>
      <c r="BX19" s="323"/>
      <c r="BY19" s="323"/>
      <c r="BZ19" s="323"/>
      <c r="CA19" s="323"/>
      <c r="CB19" s="323">
        <f t="shared" ref="CB19" si="19">CB22+CB25</f>
        <v>0.63</v>
      </c>
      <c r="CC19" s="323"/>
      <c r="CD19" s="323"/>
      <c r="CE19" s="323"/>
      <c r="CF19" s="323"/>
      <c r="CG19" s="324">
        <f t="shared" ref="CG19" si="20">CG22+CG25</f>
        <v>0</v>
      </c>
      <c r="CH19" s="495"/>
      <c r="CI19" s="486">
        <f>AV19-'[77]7.1. '!AA18</f>
        <v>0</v>
      </c>
      <c r="CJ19" s="486">
        <f t="shared" si="16"/>
        <v>0</v>
      </c>
      <c r="CK19" s="486">
        <f t="shared" si="9"/>
        <v>0</v>
      </c>
      <c r="CL19" s="486">
        <f t="shared" si="9"/>
        <v>0</v>
      </c>
      <c r="CM19" s="486">
        <f t="shared" si="9"/>
        <v>0</v>
      </c>
      <c r="CN19" s="486">
        <f t="shared" si="9"/>
        <v>0</v>
      </c>
      <c r="CO19" s="486">
        <f>M19-'[77]7.1. '!F18</f>
        <v>0</v>
      </c>
    </row>
    <row r="20" spans="1:93" ht="12.75">
      <c r="A20" s="497"/>
      <c r="B20" s="498" t="s">
        <v>227</v>
      </c>
      <c r="C20" s="167"/>
      <c r="D20" s="167"/>
      <c r="E20" s="167"/>
      <c r="F20" s="167"/>
      <c r="G20" s="167"/>
      <c r="H20" s="167"/>
      <c r="I20" s="167"/>
      <c r="J20" s="167"/>
      <c r="K20" s="167"/>
      <c r="L20" s="167"/>
      <c r="M20" s="167">
        <f t="shared" si="11"/>
        <v>0</v>
      </c>
      <c r="N20" s="167">
        <f t="shared" si="4"/>
        <v>0</v>
      </c>
      <c r="O20" s="167">
        <f t="shared" si="4"/>
        <v>0</v>
      </c>
      <c r="P20" s="167">
        <f t="shared" si="4"/>
        <v>0</v>
      </c>
      <c r="Q20" s="167">
        <f t="shared" si="4"/>
        <v>0</v>
      </c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>
        <f t="shared" si="12"/>
        <v>0</v>
      </c>
      <c r="AW20" s="167">
        <f t="shared" si="5"/>
        <v>0</v>
      </c>
      <c r="AX20" s="167">
        <f t="shared" si="5"/>
        <v>0</v>
      </c>
      <c r="AY20" s="167">
        <f t="shared" si="5"/>
        <v>0</v>
      </c>
      <c r="AZ20" s="167">
        <f t="shared" si="5"/>
        <v>0</v>
      </c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427"/>
      <c r="CH20" s="499"/>
      <c r="CI20" s="486">
        <f>AV20-'[77]7.1. '!AA19</f>
        <v>0</v>
      </c>
      <c r="CJ20" s="486">
        <f t="shared" si="16"/>
        <v>0</v>
      </c>
      <c r="CK20" s="486">
        <f t="shared" si="9"/>
        <v>0</v>
      </c>
      <c r="CL20" s="486">
        <f t="shared" si="9"/>
        <v>0</v>
      </c>
      <c r="CM20" s="486">
        <f t="shared" si="9"/>
        <v>0</v>
      </c>
      <c r="CN20" s="486">
        <f t="shared" si="9"/>
        <v>0</v>
      </c>
      <c r="CO20" s="486">
        <f>M20-'[77]7.1. '!F19</f>
        <v>0</v>
      </c>
    </row>
    <row r="21" spans="1:93" ht="24">
      <c r="A21" s="500">
        <v>1</v>
      </c>
      <c r="B21" s="501" t="s">
        <v>228</v>
      </c>
      <c r="C21" s="346">
        <v>0.5</v>
      </c>
      <c r="D21" s="346">
        <v>0.04</v>
      </c>
      <c r="E21" s="346">
        <v>0.4</v>
      </c>
      <c r="F21" s="346">
        <v>0.01</v>
      </c>
      <c r="G21" s="346">
        <v>4.9999999999999996E-2</v>
      </c>
      <c r="H21" s="346"/>
      <c r="I21" s="346"/>
      <c r="J21" s="346"/>
      <c r="K21" s="346"/>
      <c r="L21" s="346"/>
      <c r="M21" s="346">
        <f t="shared" si="11"/>
        <v>0</v>
      </c>
      <c r="N21" s="346">
        <f t="shared" si="4"/>
        <v>0</v>
      </c>
      <c r="O21" s="346">
        <f t="shared" si="4"/>
        <v>0</v>
      </c>
      <c r="P21" s="346">
        <f t="shared" si="4"/>
        <v>0</v>
      </c>
      <c r="Q21" s="346">
        <f t="shared" si="4"/>
        <v>0</v>
      </c>
      <c r="R21" s="346"/>
      <c r="S21" s="346"/>
      <c r="T21" s="346"/>
      <c r="U21" s="346"/>
      <c r="V21" s="346"/>
      <c r="W21" s="346"/>
      <c r="X21" s="346"/>
      <c r="Y21" s="346"/>
      <c r="Z21" s="346"/>
      <c r="AA21" s="346"/>
      <c r="AB21" s="346"/>
      <c r="AC21" s="346"/>
      <c r="AD21" s="346"/>
      <c r="AE21" s="346"/>
      <c r="AF21" s="346"/>
      <c r="AG21" s="346"/>
      <c r="AH21" s="346"/>
      <c r="AI21" s="346"/>
      <c r="AJ21" s="346"/>
      <c r="AK21" s="346"/>
      <c r="AL21" s="346">
        <f>M21-C21</f>
        <v>-0.5</v>
      </c>
      <c r="AM21" s="346">
        <f t="shared" ref="AM21:AP21" si="21">N21-D21</f>
        <v>-0.04</v>
      </c>
      <c r="AN21" s="346">
        <f t="shared" si="21"/>
        <v>-0.4</v>
      </c>
      <c r="AO21" s="346">
        <f t="shared" si="21"/>
        <v>-0.01</v>
      </c>
      <c r="AP21" s="346">
        <f t="shared" si="21"/>
        <v>-4.9999999999999996E-2</v>
      </c>
      <c r="AQ21" s="346"/>
      <c r="AR21" s="346"/>
      <c r="AS21" s="346"/>
      <c r="AT21" s="346"/>
      <c r="AU21" s="346"/>
      <c r="AV21" s="346">
        <f t="shared" si="12"/>
        <v>0</v>
      </c>
      <c r="AW21" s="346">
        <f t="shared" si="5"/>
        <v>0</v>
      </c>
      <c r="AX21" s="346">
        <f t="shared" si="5"/>
        <v>0</v>
      </c>
      <c r="AY21" s="346">
        <f t="shared" si="5"/>
        <v>0</v>
      </c>
      <c r="AZ21" s="346">
        <f t="shared" si="5"/>
        <v>0</v>
      </c>
      <c r="BA21" s="346"/>
      <c r="BB21" s="346"/>
      <c r="BC21" s="346"/>
      <c r="BD21" s="346"/>
      <c r="BE21" s="346"/>
      <c r="BF21" s="346"/>
      <c r="BG21" s="346"/>
      <c r="BH21" s="346"/>
      <c r="BI21" s="346"/>
      <c r="BJ21" s="346"/>
      <c r="BK21" s="346"/>
      <c r="BL21" s="346"/>
      <c r="BM21" s="346"/>
      <c r="BN21" s="346"/>
      <c r="BO21" s="346"/>
      <c r="BP21" s="346"/>
      <c r="BQ21" s="346"/>
      <c r="BR21" s="346"/>
      <c r="BS21" s="346"/>
      <c r="BT21" s="346"/>
      <c r="BU21" s="346"/>
      <c r="BV21" s="346"/>
      <c r="BW21" s="346"/>
      <c r="BX21" s="346"/>
      <c r="BY21" s="346"/>
      <c r="BZ21" s="346"/>
      <c r="CA21" s="346"/>
      <c r="CB21" s="346"/>
      <c r="CC21" s="346"/>
      <c r="CD21" s="346"/>
      <c r="CE21" s="346"/>
      <c r="CF21" s="346"/>
      <c r="CG21" s="349"/>
      <c r="CH21" s="502"/>
      <c r="CI21" s="486">
        <f>AV21-'[77]7.1. '!AA20</f>
        <v>0</v>
      </c>
      <c r="CJ21" s="486">
        <f t="shared" si="16"/>
        <v>0</v>
      </c>
      <c r="CK21" s="486">
        <f t="shared" si="9"/>
        <v>0</v>
      </c>
      <c r="CL21" s="486">
        <f t="shared" si="9"/>
        <v>0</v>
      </c>
      <c r="CM21" s="486">
        <f t="shared" si="9"/>
        <v>0</v>
      </c>
      <c r="CN21" s="486">
        <f t="shared" si="9"/>
        <v>0</v>
      </c>
      <c r="CO21" s="486">
        <f>M21-'[77]7.1. '!F20</f>
        <v>0</v>
      </c>
    </row>
    <row r="22" spans="1:93" ht="12.75">
      <c r="A22" s="503"/>
      <c r="B22" s="504" t="s">
        <v>230</v>
      </c>
      <c r="C22" s="80">
        <f>C21</f>
        <v>0.5</v>
      </c>
      <c r="D22" s="80">
        <f t="shared" ref="D22:G22" si="22">D21</f>
        <v>0.04</v>
      </c>
      <c r="E22" s="80">
        <f t="shared" si="22"/>
        <v>0.4</v>
      </c>
      <c r="F22" s="80">
        <f t="shared" si="22"/>
        <v>0.01</v>
      </c>
      <c r="G22" s="80">
        <f t="shared" si="22"/>
        <v>4.9999999999999996E-2</v>
      </c>
      <c r="H22" s="80"/>
      <c r="I22" s="80"/>
      <c r="J22" s="80"/>
      <c r="K22" s="80"/>
      <c r="L22" s="80"/>
      <c r="M22" s="80">
        <f t="shared" si="11"/>
        <v>0</v>
      </c>
      <c r="N22" s="80">
        <f t="shared" si="4"/>
        <v>0</v>
      </c>
      <c r="O22" s="80">
        <f t="shared" si="4"/>
        <v>0</v>
      </c>
      <c r="P22" s="80">
        <f t="shared" si="4"/>
        <v>0</v>
      </c>
      <c r="Q22" s="80">
        <f t="shared" si="4"/>
        <v>0</v>
      </c>
      <c r="R22" s="80"/>
      <c r="S22" s="80"/>
      <c r="T22" s="80"/>
      <c r="U22" s="80"/>
      <c r="V22" s="80"/>
      <c r="W22" s="80"/>
      <c r="X22" s="80"/>
      <c r="Y22" s="80"/>
      <c r="Z22" s="80"/>
      <c r="AA22" s="80"/>
      <c r="AB22" s="80">
        <v>0</v>
      </c>
      <c r="AC22" s="80"/>
      <c r="AD22" s="80"/>
      <c r="AE22" s="80"/>
      <c r="AF22" s="80"/>
      <c r="AG22" s="80"/>
      <c r="AH22" s="80"/>
      <c r="AI22" s="80"/>
      <c r="AJ22" s="80"/>
      <c r="AK22" s="80"/>
      <c r="AL22" s="80">
        <f t="shared" ref="AL22:AP22" si="23">AL21</f>
        <v>-0.5</v>
      </c>
      <c r="AM22" s="80">
        <f t="shared" si="23"/>
        <v>-0.04</v>
      </c>
      <c r="AN22" s="80">
        <f t="shared" si="23"/>
        <v>-0.4</v>
      </c>
      <c r="AO22" s="80">
        <f t="shared" si="23"/>
        <v>-0.01</v>
      </c>
      <c r="AP22" s="80">
        <f t="shared" si="23"/>
        <v>-4.9999999999999996E-2</v>
      </c>
      <c r="AQ22" s="80"/>
      <c r="AR22" s="80"/>
      <c r="AS22" s="80"/>
      <c r="AT22" s="80"/>
      <c r="AU22" s="80"/>
      <c r="AV22" s="80">
        <f t="shared" si="12"/>
        <v>0</v>
      </c>
      <c r="AW22" s="80">
        <f t="shared" si="5"/>
        <v>0</v>
      </c>
      <c r="AX22" s="80">
        <f t="shared" si="5"/>
        <v>0</v>
      </c>
      <c r="AY22" s="80">
        <f t="shared" si="5"/>
        <v>0</v>
      </c>
      <c r="AZ22" s="80">
        <f t="shared" si="5"/>
        <v>0</v>
      </c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  <c r="BZ22" s="80"/>
      <c r="CA22" s="80"/>
      <c r="CB22" s="80"/>
      <c r="CC22" s="80"/>
      <c r="CD22" s="80"/>
      <c r="CE22" s="80"/>
      <c r="CF22" s="80"/>
      <c r="CG22" s="438"/>
      <c r="CH22" s="505"/>
      <c r="CI22" s="486">
        <f>AV22-'[77]7.1. '!AA21</f>
        <v>0</v>
      </c>
      <c r="CJ22" s="486">
        <f t="shared" si="16"/>
        <v>0</v>
      </c>
      <c r="CK22" s="486">
        <f t="shared" si="9"/>
        <v>0</v>
      </c>
      <c r="CL22" s="486">
        <f t="shared" si="9"/>
        <v>0</v>
      </c>
      <c r="CM22" s="486">
        <f t="shared" si="9"/>
        <v>0</v>
      </c>
      <c r="CN22" s="486">
        <f t="shared" si="9"/>
        <v>0</v>
      </c>
      <c r="CO22" s="486">
        <f>M22-'[77]7.1. '!F21</f>
        <v>0</v>
      </c>
    </row>
    <row r="23" spans="1:93" ht="12.75">
      <c r="A23" s="497"/>
      <c r="B23" s="498" t="s">
        <v>231</v>
      </c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>
        <f t="shared" si="11"/>
        <v>0</v>
      </c>
      <c r="N23" s="167">
        <f t="shared" si="4"/>
        <v>0</v>
      </c>
      <c r="O23" s="167">
        <f t="shared" si="4"/>
        <v>0</v>
      </c>
      <c r="P23" s="167">
        <f t="shared" si="4"/>
        <v>0</v>
      </c>
      <c r="Q23" s="167">
        <f t="shared" si="4"/>
        <v>0</v>
      </c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>
        <f t="shared" si="12"/>
        <v>0</v>
      </c>
      <c r="AW23" s="167">
        <f t="shared" si="5"/>
        <v>0</v>
      </c>
      <c r="AX23" s="167">
        <f t="shared" si="5"/>
        <v>0</v>
      </c>
      <c r="AY23" s="167">
        <f t="shared" si="5"/>
        <v>0</v>
      </c>
      <c r="AZ23" s="167">
        <f t="shared" si="5"/>
        <v>0</v>
      </c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427"/>
      <c r="CH23" s="499"/>
      <c r="CI23" s="486">
        <f>AV23-'[77]7.1. '!AA22</f>
        <v>0</v>
      </c>
      <c r="CJ23" s="486">
        <f t="shared" si="16"/>
        <v>0</v>
      </c>
      <c r="CK23" s="486">
        <f t="shared" si="9"/>
        <v>0</v>
      </c>
      <c r="CL23" s="486">
        <f t="shared" si="9"/>
        <v>0</v>
      </c>
      <c r="CM23" s="486">
        <f t="shared" si="9"/>
        <v>0</v>
      </c>
      <c r="CN23" s="486">
        <f t="shared" si="9"/>
        <v>0</v>
      </c>
      <c r="CO23" s="486">
        <f>M23-'[77]7.1. '!F22</f>
        <v>0</v>
      </c>
    </row>
    <row r="24" spans="1:93" ht="36">
      <c r="A24" s="500">
        <f>A21+1</f>
        <v>2</v>
      </c>
      <c r="B24" s="506" t="s">
        <v>232</v>
      </c>
      <c r="C24" s="346">
        <v>0.62610486546999999</v>
      </c>
      <c r="D24" s="346">
        <v>9.7064999999999999E-2</v>
      </c>
      <c r="E24" s="346">
        <v>5.2571961799999997E-2</v>
      </c>
      <c r="F24" s="346">
        <v>0.41835837999999997</v>
      </c>
      <c r="G24" s="346">
        <v>5.8109523670000052E-2</v>
      </c>
      <c r="H24" s="346"/>
      <c r="I24" s="346"/>
      <c r="J24" s="346"/>
      <c r="K24" s="346"/>
      <c r="L24" s="346"/>
      <c r="M24" s="346">
        <f t="shared" si="11"/>
        <v>0.62385246000000005</v>
      </c>
      <c r="N24" s="346">
        <f t="shared" si="4"/>
        <v>0.11453670000000001</v>
      </c>
      <c r="O24" s="346">
        <f t="shared" si="4"/>
        <v>5.2571960000000001E-2</v>
      </c>
      <c r="P24" s="346">
        <f t="shared" si="4"/>
        <v>0.41835837999999997</v>
      </c>
      <c r="Q24" s="346">
        <f t="shared" si="4"/>
        <v>3.8385420000000101E-2</v>
      </c>
      <c r="R24" s="346"/>
      <c r="S24" s="346"/>
      <c r="T24" s="346"/>
      <c r="U24" s="346"/>
      <c r="V24" s="346"/>
      <c r="W24" s="346"/>
      <c r="X24" s="346"/>
      <c r="Y24" s="346"/>
      <c r="Z24" s="346"/>
      <c r="AA24" s="346"/>
      <c r="AB24" s="346">
        <v>0.62385246000000005</v>
      </c>
      <c r="AC24" s="346">
        <v>0.11453670000000001</v>
      </c>
      <c r="AD24" s="346">
        <v>5.2571960000000001E-2</v>
      </c>
      <c r="AE24" s="346">
        <v>0.41835837999999997</v>
      </c>
      <c r="AF24" s="346">
        <v>3.8385420000000101E-2</v>
      </c>
      <c r="AG24" s="346"/>
      <c r="AH24" s="346"/>
      <c r="AI24" s="346"/>
      <c r="AJ24" s="346"/>
      <c r="AK24" s="346"/>
      <c r="AL24" s="346">
        <f>M24-C24</f>
        <v>-2.2524054699999407E-3</v>
      </c>
      <c r="AM24" s="346">
        <f t="shared" ref="AM24:AP24" si="24">N24-D24</f>
        <v>1.7471700000000007E-2</v>
      </c>
      <c r="AN24" s="346">
        <f t="shared" si="24"/>
        <v>-1.7999999962770019E-9</v>
      </c>
      <c r="AO24" s="346">
        <f t="shared" si="24"/>
        <v>0</v>
      </c>
      <c r="AP24" s="346">
        <f t="shared" si="24"/>
        <v>-1.9724103669999951E-2</v>
      </c>
      <c r="AQ24" s="346"/>
      <c r="AR24" s="346"/>
      <c r="AS24" s="346"/>
      <c r="AT24" s="346"/>
      <c r="AU24" s="346"/>
      <c r="AV24" s="346">
        <f t="shared" si="12"/>
        <v>0.62385246000000005</v>
      </c>
      <c r="AW24" s="346">
        <f t="shared" si="5"/>
        <v>0.11453670000000001</v>
      </c>
      <c r="AX24" s="346">
        <f t="shared" si="5"/>
        <v>5.2571960000000001E-2</v>
      </c>
      <c r="AY24" s="346">
        <f t="shared" si="5"/>
        <v>0.41835837999999997</v>
      </c>
      <c r="AZ24" s="346">
        <f t="shared" si="5"/>
        <v>3.8385420000000059E-2</v>
      </c>
      <c r="BA24" s="346"/>
      <c r="BB24" s="346"/>
      <c r="BC24" s="346"/>
      <c r="BD24" s="346"/>
      <c r="BE24" s="346"/>
      <c r="BF24" s="346"/>
      <c r="BG24" s="346"/>
      <c r="BH24" s="346"/>
      <c r="BI24" s="346"/>
      <c r="BJ24" s="346"/>
      <c r="BK24" s="346">
        <v>0.62385246000000005</v>
      </c>
      <c r="BL24" s="346">
        <v>0.11453670000000001</v>
      </c>
      <c r="BM24" s="346">
        <f>0.05257196</f>
        <v>5.2571960000000001E-2</v>
      </c>
      <c r="BN24" s="346">
        <f>0.41835838</f>
        <v>0.41835837999999997</v>
      </c>
      <c r="BO24" s="346">
        <v>3.8385420000000059E-2</v>
      </c>
      <c r="BP24" s="346"/>
      <c r="BQ24" s="346"/>
      <c r="BR24" s="346"/>
      <c r="BS24" s="346"/>
      <c r="BT24" s="346"/>
      <c r="BU24" s="346"/>
      <c r="BV24" s="346"/>
      <c r="BW24" s="346"/>
      <c r="BX24" s="346"/>
      <c r="BY24" s="507">
        <v>2013</v>
      </c>
      <c r="BZ24" s="346">
        <f>209/12</f>
        <v>17.416666666666668</v>
      </c>
      <c r="CA24" s="346" t="s">
        <v>269</v>
      </c>
      <c r="CB24" s="346">
        <v>0.63</v>
      </c>
      <c r="CC24" s="346"/>
      <c r="CD24" s="346"/>
      <c r="CE24" s="346"/>
      <c r="CF24" s="346"/>
      <c r="CG24" s="349"/>
      <c r="CH24" s="502"/>
      <c r="CI24" s="486">
        <f>AV24-'[77]7.1. '!AA23</f>
        <v>0</v>
      </c>
      <c r="CJ24" s="486">
        <f t="shared" si="16"/>
        <v>0</v>
      </c>
      <c r="CK24" s="486">
        <f t="shared" si="9"/>
        <v>0</v>
      </c>
      <c r="CL24" s="486">
        <f t="shared" si="9"/>
        <v>0</v>
      </c>
      <c r="CM24" s="486">
        <f t="shared" si="9"/>
        <v>0</v>
      </c>
      <c r="CN24" s="486">
        <f t="shared" si="9"/>
        <v>0</v>
      </c>
      <c r="CO24" s="486">
        <f>M24-'[77]7.1. '!F23</f>
        <v>0</v>
      </c>
    </row>
    <row r="25" spans="1:93" ht="12.75">
      <c r="A25" s="503"/>
      <c r="B25" s="504" t="s">
        <v>234</v>
      </c>
      <c r="C25" s="80">
        <f>C24</f>
        <v>0.62610486546999999</v>
      </c>
      <c r="D25" s="80">
        <f t="shared" ref="D25:BO25" si="25">D24</f>
        <v>9.7064999999999999E-2</v>
      </c>
      <c r="E25" s="80">
        <f t="shared" si="25"/>
        <v>5.2571961799999997E-2</v>
      </c>
      <c r="F25" s="80">
        <f t="shared" si="25"/>
        <v>0.41835837999999997</v>
      </c>
      <c r="G25" s="80">
        <f t="shared" si="25"/>
        <v>5.8109523670000052E-2</v>
      </c>
      <c r="H25" s="80">
        <f t="shared" si="25"/>
        <v>0</v>
      </c>
      <c r="I25" s="80">
        <f t="shared" si="25"/>
        <v>0</v>
      </c>
      <c r="J25" s="80">
        <f t="shared" si="25"/>
        <v>0</v>
      </c>
      <c r="K25" s="80">
        <f t="shared" si="25"/>
        <v>0</v>
      </c>
      <c r="L25" s="80">
        <f t="shared" si="25"/>
        <v>0</v>
      </c>
      <c r="M25" s="80">
        <f t="shared" si="11"/>
        <v>0.62385246000000005</v>
      </c>
      <c r="N25" s="80">
        <f t="shared" si="4"/>
        <v>0.11453670000000001</v>
      </c>
      <c r="O25" s="80">
        <f t="shared" si="4"/>
        <v>5.2571960000000001E-2</v>
      </c>
      <c r="P25" s="80">
        <f t="shared" si="4"/>
        <v>0.41835837999999997</v>
      </c>
      <c r="Q25" s="80">
        <f t="shared" si="4"/>
        <v>3.8385420000000101E-2</v>
      </c>
      <c r="R25" s="80">
        <f t="shared" si="25"/>
        <v>0</v>
      </c>
      <c r="S25" s="80">
        <f t="shared" si="25"/>
        <v>0</v>
      </c>
      <c r="T25" s="80">
        <f t="shared" si="25"/>
        <v>0</v>
      </c>
      <c r="U25" s="80">
        <f t="shared" si="25"/>
        <v>0</v>
      </c>
      <c r="V25" s="80">
        <f t="shared" si="25"/>
        <v>0</v>
      </c>
      <c r="W25" s="80">
        <f t="shared" si="25"/>
        <v>0</v>
      </c>
      <c r="X25" s="80">
        <f t="shared" si="25"/>
        <v>0</v>
      </c>
      <c r="Y25" s="80">
        <f t="shared" si="25"/>
        <v>0</v>
      </c>
      <c r="Z25" s="80">
        <f t="shared" si="25"/>
        <v>0</v>
      </c>
      <c r="AA25" s="80">
        <f t="shared" si="25"/>
        <v>0</v>
      </c>
      <c r="AB25" s="80">
        <v>0.62385246000000005</v>
      </c>
      <c r="AC25" s="80">
        <f t="shared" si="25"/>
        <v>0.11453670000000001</v>
      </c>
      <c r="AD25" s="80">
        <f t="shared" si="25"/>
        <v>5.2571960000000001E-2</v>
      </c>
      <c r="AE25" s="80">
        <f t="shared" si="25"/>
        <v>0.41835837999999997</v>
      </c>
      <c r="AF25" s="80">
        <f t="shared" si="25"/>
        <v>3.8385420000000101E-2</v>
      </c>
      <c r="AG25" s="80">
        <f t="shared" si="25"/>
        <v>0</v>
      </c>
      <c r="AH25" s="80">
        <f t="shared" si="25"/>
        <v>0</v>
      </c>
      <c r="AI25" s="80">
        <f t="shared" si="25"/>
        <v>0</v>
      </c>
      <c r="AJ25" s="80">
        <f t="shared" si="25"/>
        <v>0</v>
      </c>
      <c r="AK25" s="80">
        <f t="shared" si="25"/>
        <v>0</v>
      </c>
      <c r="AL25" s="80">
        <f t="shared" si="25"/>
        <v>-2.2524054699999407E-3</v>
      </c>
      <c r="AM25" s="80">
        <f t="shared" si="25"/>
        <v>1.7471700000000007E-2</v>
      </c>
      <c r="AN25" s="80">
        <f t="shared" si="25"/>
        <v>-1.7999999962770019E-9</v>
      </c>
      <c r="AO25" s="80">
        <f t="shared" si="25"/>
        <v>0</v>
      </c>
      <c r="AP25" s="80">
        <f t="shared" si="25"/>
        <v>-1.9724103669999951E-2</v>
      </c>
      <c r="AQ25" s="80">
        <f t="shared" si="25"/>
        <v>0</v>
      </c>
      <c r="AR25" s="80">
        <f t="shared" si="25"/>
        <v>0</v>
      </c>
      <c r="AS25" s="80">
        <f t="shared" si="25"/>
        <v>0</v>
      </c>
      <c r="AT25" s="80">
        <f t="shared" si="25"/>
        <v>0</v>
      </c>
      <c r="AU25" s="80">
        <f t="shared" si="25"/>
        <v>0</v>
      </c>
      <c r="AV25" s="80">
        <f t="shared" si="12"/>
        <v>0.62385246000000005</v>
      </c>
      <c r="AW25" s="80">
        <f t="shared" si="5"/>
        <v>0.11453670000000001</v>
      </c>
      <c r="AX25" s="80">
        <f t="shared" si="5"/>
        <v>5.2571960000000001E-2</v>
      </c>
      <c r="AY25" s="80">
        <f t="shared" si="5"/>
        <v>0.41835837999999997</v>
      </c>
      <c r="AZ25" s="80">
        <f t="shared" si="5"/>
        <v>3.8385420000000059E-2</v>
      </c>
      <c r="BA25" s="80">
        <f t="shared" si="25"/>
        <v>0</v>
      </c>
      <c r="BB25" s="80">
        <f t="shared" si="25"/>
        <v>0</v>
      </c>
      <c r="BC25" s="80">
        <f t="shared" si="25"/>
        <v>0</v>
      </c>
      <c r="BD25" s="80">
        <f t="shared" si="25"/>
        <v>0</v>
      </c>
      <c r="BE25" s="80">
        <f t="shared" si="25"/>
        <v>0</v>
      </c>
      <c r="BF25" s="80">
        <f t="shared" si="25"/>
        <v>0</v>
      </c>
      <c r="BG25" s="80">
        <f t="shared" si="25"/>
        <v>0</v>
      </c>
      <c r="BH25" s="80">
        <f t="shared" si="25"/>
        <v>0</v>
      </c>
      <c r="BI25" s="80">
        <f t="shared" si="25"/>
        <v>0</v>
      </c>
      <c r="BJ25" s="80">
        <f t="shared" si="25"/>
        <v>0</v>
      </c>
      <c r="BK25" s="80">
        <f t="shared" si="25"/>
        <v>0.62385246000000005</v>
      </c>
      <c r="BL25" s="80">
        <f t="shared" si="25"/>
        <v>0.11453670000000001</v>
      </c>
      <c r="BM25" s="80">
        <f t="shared" si="25"/>
        <v>5.2571960000000001E-2</v>
      </c>
      <c r="BN25" s="80">
        <f t="shared" si="25"/>
        <v>0.41835837999999997</v>
      </c>
      <c r="BO25" s="80">
        <f t="shared" si="25"/>
        <v>3.8385420000000059E-2</v>
      </c>
      <c r="BP25" s="80">
        <f t="shared" ref="BP25:BT25" si="26">BP24</f>
        <v>0</v>
      </c>
      <c r="BQ25" s="80">
        <f t="shared" si="26"/>
        <v>0</v>
      </c>
      <c r="BR25" s="80">
        <f t="shared" si="26"/>
        <v>0</v>
      </c>
      <c r="BS25" s="80">
        <f t="shared" si="26"/>
        <v>0</v>
      </c>
      <c r="BT25" s="80">
        <f t="shared" si="26"/>
        <v>0</v>
      </c>
      <c r="BU25" s="80"/>
      <c r="BV25" s="80"/>
      <c r="BW25" s="80"/>
      <c r="BX25" s="80"/>
      <c r="BY25" s="80"/>
      <c r="BZ25" s="80"/>
      <c r="CA25" s="80"/>
      <c r="CB25" s="80">
        <f t="shared" ref="CB25" si="27">CB24</f>
        <v>0.63</v>
      </c>
      <c r="CC25" s="80"/>
      <c r="CD25" s="80"/>
      <c r="CE25" s="80"/>
      <c r="CF25" s="80"/>
      <c r="CG25" s="438">
        <f t="shared" ref="CG25" si="28">CG24</f>
        <v>0</v>
      </c>
      <c r="CH25" s="505"/>
      <c r="CI25" s="486">
        <f>AV25-'[77]7.1. '!AA24</f>
        <v>0</v>
      </c>
      <c r="CJ25" s="486">
        <f t="shared" si="16"/>
        <v>0</v>
      </c>
      <c r="CK25" s="486">
        <f t="shared" si="9"/>
        <v>0</v>
      </c>
      <c r="CL25" s="486">
        <f t="shared" si="9"/>
        <v>0</v>
      </c>
      <c r="CM25" s="486">
        <f t="shared" si="9"/>
        <v>0</v>
      </c>
      <c r="CN25" s="486">
        <f t="shared" si="9"/>
        <v>0</v>
      </c>
      <c r="CO25" s="486">
        <f>M25-'[77]7.1. '!F24</f>
        <v>0</v>
      </c>
    </row>
    <row r="26" spans="1:93" ht="12.75" hidden="1">
      <c r="A26" s="508" t="s">
        <v>35</v>
      </c>
      <c r="B26" s="509"/>
      <c r="C26" s="433"/>
      <c r="D26" s="433"/>
      <c r="E26" s="433"/>
      <c r="F26" s="433"/>
      <c r="G26" s="433"/>
      <c r="H26" s="433"/>
      <c r="I26" s="433"/>
      <c r="J26" s="433"/>
      <c r="K26" s="433"/>
      <c r="L26" s="433"/>
      <c r="M26" s="433">
        <f t="shared" si="11"/>
        <v>0</v>
      </c>
      <c r="N26" s="433">
        <f t="shared" si="4"/>
        <v>0</v>
      </c>
      <c r="O26" s="433">
        <f t="shared" si="4"/>
        <v>0</v>
      </c>
      <c r="P26" s="433">
        <f t="shared" si="4"/>
        <v>0</v>
      </c>
      <c r="Q26" s="433">
        <f t="shared" si="4"/>
        <v>0</v>
      </c>
      <c r="R26" s="433"/>
      <c r="S26" s="433"/>
      <c r="T26" s="433"/>
      <c r="U26" s="433"/>
      <c r="V26" s="433"/>
      <c r="W26" s="433"/>
      <c r="X26" s="433"/>
      <c r="Y26" s="433"/>
      <c r="Z26" s="433"/>
      <c r="AA26" s="433"/>
      <c r="AB26" s="433"/>
      <c r="AC26" s="433"/>
      <c r="AD26" s="433"/>
      <c r="AE26" s="433"/>
      <c r="AF26" s="433"/>
      <c r="AG26" s="433"/>
      <c r="AH26" s="433"/>
      <c r="AI26" s="433"/>
      <c r="AJ26" s="433"/>
      <c r="AK26" s="433"/>
      <c r="AL26" s="433"/>
      <c r="AM26" s="433"/>
      <c r="AN26" s="433"/>
      <c r="AO26" s="433"/>
      <c r="AP26" s="433"/>
      <c r="AQ26" s="433"/>
      <c r="AR26" s="433"/>
      <c r="AS26" s="433"/>
      <c r="AT26" s="433"/>
      <c r="AU26" s="433"/>
      <c r="AV26" s="433">
        <f t="shared" si="12"/>
        <v>0</v>
      </c>
      <c r="AW26" s="433">
        <f t="shared" si="5"/>
        <v>0</v>
      </c>
      <c r="AX26" s="433">
        <f t="shared" si="5"/>
        <v>0</v>
      </c>
      <c r="AY26" s="433">
        <f t="shared" si="5"/>
        <v>0</v>
      </c>
      <c r="AZ26" s="433">
        <f t="shared" si="5"/>
        <v>0</v>
      </c>
      <c r="BA26" s="433"/>
      <c r="BB26" s="433"/>
      <c r="BC26" s="433"/>
      <c r="BD26" s="433"/>
      <c r="BE26" s="433"/>
      <c r="BF26" s="433"/>
      <c r="BG26" s="433"/>
      <c r="BH26" s="433"/>
      <c r="BI26" s="433"/>
      <c r="BJ26" s="433"/>
      <c r="BK26" s="433"/>
      <c r="BL26" s="433"/>
      <c r="BM26" s="433"/>
      <c r="BN26" s="433"/>
      <c r="BO26" s="433"/>
      <c r="BP26" s="433"/>
      <c r="BQ26" s="433"/>
      <c r="BR26" s="433"/>
      <c r="BS26" s="433"/>
      <c r="BT26" s="433"/>
      <c r="BU26" s="433"/>
      <c r="BV26" s="433"/>
      <c r="BW26" s="433"/>
      <c r="BX26" s="433"/>
      <c r="BY26" s="433"/>
      <c r="BZ26" s="433"/>
      <c r="CA26" s="433"/>
      <c r="CB26" s="433"/>
      <c r="CC26" s="433"/>
      <c r="CD26" s="433"/>
      <c r="CE26" s="433"/>
      <c r="CF26" s="433"/>
      <c r="CG26" s="510"/>
      <c r="CH26" s="511"/>
      <c r="CI26" s="486">
        <f>AV26-'[77]7.1. '!AA25</f>
        <v>0</v>
      </c>
      <c r="CJ26" s="486">
        <f t="shared" si="16"/>
        <v>0</v>
      </c>
      <c r="CK26" s="486">
        <f t="shared" si="9"/>
        <v>0</v>
      </c>
      <c r="CL26" s="486">
        <f t="shared" si="9"/>
        <v>0</v>
      </c>
      <c r="CM26" s="486">
        <f t="shared" si="9"/>
        <v>0</v>
      </c>
      <c r="CN26" s="486">
        <f t="shared" si="9"/>
        <v>0</v>
      </c>
      <c r="CO26" s="486">
        <f>M26-'[77]7.1. '!F25</f>
        <v>0</v>
      </c>
    </row>
    <row r="27" spans="1:93" ht="12.75" hidden="1">
      <c r="A27" s="512"/>
      <c r="B27" s="513"/>
      <c r="C27" s="80"/>
      <c r="D27" s="80"/>
      <c r="E27" s="80"/>
      <c r="F27" s="80"/>
      <c r="G27" s="80"/>
      <c r="H27" s="80"/>
      <c r="I27" s="80"/>
      <c r="J27" s="80"/>
      <c r="K27" s="80"/>
      <c r="L27" s="80"/>
      <c r="M27" s="80">
        <f t="shared" si="11"/>
        <v>0</v>
      </c>
      <c r="N27" s="80">
        <f t="shared" si="4"/>
        <v>0</v>
      </c>
      <c r="O27" s="80">
        <f t="shared" si="4"/>
        <v>0</v>
      </c>
      <c r="P27" s="80">
        <f t="shared" si="4"/>
        <v>0</v>
      </c>
      <c r="Q27" s="80">
        <f t="shared" si="4"/>
        <v>0</v>
      </c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>
        <v>0</v>
      </c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>
        <f t="shared" si="12"/>
        <v>0</v>
      </c>
      <c r="AW27" s="80">
        <f t="shared" si="5"/>
        <v>0</v>
      </c>
      <c r="AX27" s="80">
        <f t="shared" si="5"/>
        <v>0</v>
      </c>
      <c r="AY27" s="80">
        <f t="shared" si="5"/>
        <v>0</v>
      </c>
      <c r="AZ27" s="80">
        <f t="shared" si="5"/>
        <v>0</v>
      </c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438"/>
      <c r="CH27" s="505"/>
      <c r="CI27" s="486">
        <f>AV27-'[77]7.1. '!AA26</f>
        <v>0</v>
      </c>
      <c r="CJ27" s="486">
        <f t="shared" si="16"/>
        <v>0</v>
      </c>
      <c r="CK27" s="486">
        <f t="shared" si="9"/>
        <v>0</v>
      </c>
      <c r="CL27" s="486">
        <f t="shared" si="9"/>
        <v>0</v>
      </c>
      <c r="CM27" s="486">
        <f t="shared" si="9"/>
        <v>0</v>
      </c>
      <c r="CN27" s="486">
        <f t="shared" si="9"/>
        <v>0</v>
      </c>
      <c r="CO27" s="486">
        <f>M27-'[77]7.1. '!F26</f>
        <v>0</v>
      </c>
    </row>
    <row r="28" spans="1:93" ht="12.75" hidden="1">
      <c r="A28" s="514" t="s">
        <v>38</v>
      </c>
      <c r="B28" s="515"/>
      <c r="C28" s="80"/>
      <c r="D28" s="80"/>
      <c r="E28" s="80"/>
      <c r="F28" s="80"/>
      <c r="G28" s="80"/>
      <c r="H28" s="80"/>
      <c r="I28" s="80"/>
      <c r="J28" s="80"/>
      <c r="K28" s="80"/>
      <c r="L28" s="80"/>
      <c r="M28" s="80">
        <f t="shared" si="11"/>
        <v>0</v>
      </c>
      <c r="N28" s="80">
        <f t="shared" si="4"/>
        <v>0</v>
      </c>
      <c r="O28" s="80">
        <f t="shared" si="4"/>
        <v>0</v>
      </c>
      <c r="P28" s="80">
        <f t="shared" si="4"/>
        <v>0</v>
      </c>
      <c r="Q28" s="80">
        <f t="shared" si="4"/>
        <v>0</v>
      </c>
      <c r="R28" s="80"/>
      <c r="S28" s="80"/>
      <c r="T28" s="80"/>
      <c r="U28" s="80"/>
      <c r="V28" s="80"/>
      <c r="W28" s="80"/>
      <c r="X28" s="80"/>
      <c r="Y28" s="80"/>
      <c r="Z28" s="80"/>
      <c r="AA28" s="80"/>
      <c r="AB28" s="80">
        <v>0</v>
      </c>
      <c r="AC28" s="80"/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>
        <f t="shared" si="12"/>
        <v>0</v>
      </c>
      <c r="AW28" s="80">
        <f t="shared" si="5"/>
        <v>0</v>
      </c>
      <c r="AX28" s="80">
        <f t="shared" si="5"/>
        <v>0</v>
      </c>
      <c r="AY28" s="80">
        <f t="shared" si="5"/>
        <v>0</v>
      </c>
      <c r="AZ28" s="80">
        <f t="shared" si="5"/>
        <v>0</v>
      </c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  <c r="BZ28" s="80"/>
      <c r="CA28" s="80"/>
      <c r="CB28" s="80"/>
      <c r="CC28" s="80"/>
      <c r="CD28" s="80"/>
      <c r="CE28" s="80"/>
      <c r="CF28" s="80"/>
      <c r="CG28" s="438"/>
      <c r="CH28" s="505"/>
      <c r="CI28" s="486">
        <f>AV28-'[77]7.1. '!AA27</f>
        <v>0</v>
      </c>
      <c r="CJ28" s="486">
        <f t="shared" si="16"/>
        <v>0</v>
      </c>
      <c r="CK28" s="486">
        <f t="shared" si="9"/>
        <v>0</v>
      </c>
      <c r="CL28" s="486">
        <f t="shared" si="9"/>
        <v>0</v>
      </c>
      <c r="CM28" s="486">
        <f t="shared" si="9"/>
        <v>0</v>
      </c>
      <c r="CN28" s="486">
        <f t="shared" si="9"/>
        <v>0</v>
      </c>
      <c r="CO28" s="486">
        <f>M28-'[77]7.1. '!F27</f>
        <v>0</v>
      </c>
    </row>
    <row r="29" spans="1:93" ht="12.75" hidden="1">
      <c r="A29" s="514" t="s">
        <v>40</v>
      </c>
      <c r="B29" s="515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>
        <f t="shared" si="11"/>
        <v>0</v>
      </c>
      <c r="N29" s="80">
        <f t="shared" si="4"/>
        <v>0</v>
      </c>
      <c r="O29" s="80">
        <f t="shared" si="4"/>
        <v>0</v>
      </c>
      <c r="P29" s="80">
        <f t="shared" si="4"/>
        <v>0</v>
      </c>
      <c r="Q29" s="80">
        <f t="shared" si="4"/>
        <v>0</v>
      </c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>
        <v>0</v>
      </c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>
        <f t="shared" si="12"/>
        <v>0</v>
      </c>
      <c r="AW29" s="80">
        <f t="shared" si="5"/>
        <v>0</v>
      </c>
      <c r="AX29" s="80">
        <f t="shared" si="5"/>
        <v>0</v>
      </c>
      <c r="AY29" s="80">
        <f t="shared" si="5"/>
        <v>0</v>
      </c>
      <c r="AZ29" s="80">
        <f t="shared" si="5"/>
        <v>0</v>
      </c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  <c r="BZ29" s="80"/>
      <c r="CA29" s="80"/>
      <c r="CB29" s="80"/>
      <c r="CC29" s="80"/>
      <c r="CD29" s="80"/>
      <c r="CE29" s="80"/>
      <c r="CF29" s="80"/>
      <c r="CG29" s="438"/>
      <c r="CH29" s="505"/>
      <c r="CI29" s="486">
        <f>AV29-'[77]7.1. '!AA28</f>
        <v>0</v>
      </c>
      <c r="CJ29" s="486">
        <f t="shared" si="16"/>
        <v>0</v>
      </c>
      <c r="CK29" s="486">
        <f t="shared" si="9"/>
        <v>0</v>
      </c>
      <c r="CL29" s="486">
        <f t="shared" si="9"/>
        <v>0</v>
      </c>
      <c r="CM29" s="486">
        <f t="shared" si="9"/>
        <v>0</v>
      </c>
      <c r="CN29" s="486">
        <f t="shared" si="9"/>
        <v>0</v>
      </c>
      <c r="CO29" s="486">
        <f>M29-'[77]7.1. '!F28</f>
        <v>0</v>
      </c>
    </row>
    <row r="30" spans="1:93" ht="12.75" hidden="1">
      <c r="A30" s="514" t="s">
        <v>42</v>
      </c>
      <c r="B30" s="515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>
        <f t="shared" si="11"/>
        <v>0</v>
      </c>
      <c r="N30" s="80">
        <f t="shared" si="4"/>
        <v>0</v>
      </c>
      <c r="O30" s="80">
        <f t="shared" si="4"/>
        <v>0</v>
      </c>
      <c r="P30" s="80">
        <f t="shared" si="4"/>
        <v>0</v>
      </c>
      <c r="Q30" s="80">
        <f t="shared" si="4"/>
        <v>0</v>
      </c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>
        <v>0</v>
      </c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>
        <f t="shared" si="12"/>
        <v>0</v>
      </c>
      <c r="AW30" s="80">
        <f t="shared" si="5"/>
        <v>0</v>
      </c>
      <c r="AX30" s="80">
        <f t="shared" si="5"/>
        <v>0</v>
      </c>
      <c r="AY30" s="80">
        <f t="shared" si="5"/>
        <v>0</v>
      </c>
      <c r="AZ30" s="80">
        <f t="shared" si="5"/>
        <v>0</v>
      </c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  <c r="BZ30" s="80"/>
      <c r="CA30" s="80"/>
      <c r="CB30" s="80"/>
      <c r="CC30" s="80"/>
      <c r="CD30" s="80"/>
      <c r="CE30" s="80"/>
      <c r="CF30" s="80"/>
      <c r="CG30" s="438"/>
      <c r="CH30" s="505"/>
      <c r="CI30" s="486">
        <f>AV30-'[77]7.1. '!AA29</f>
        <v>0</v>
      </c>
      <c r="CJ30" s="486">
        <f t="shared" si="16"/>
        <v>0</v>
      </c>
      <c r="CK30" s="486">
        <f t="shared" si="9"/>
        <v>0</v>
      </c>
      <c r="CL30" s="486">
        <f t="shared" si="9"/>
        <v>0</v>
      </c>
      <c r="CM30" s="486">
        <f t="shared" si="9"/>
        <v>0</v>
      </c>
      <c r="CN30" s="486">
        <f t="shared" si="9"/>
        <v>0</v>
      </c>
      <c r="CO30" s="486">
        <f>M30-'[77]7.1. '!F29</f>
        <v>0</v>
      </c>
    </row>
    <row r="31" spans="1:93" ht="12.75">
      <c r="A31" s="514" t="s">
        <v>44</v>
      </c>
      <c r="B31" s="516" t="s">
        <v>45</v>
      </c>
      <c r="C31" s="323">
        <f>C32</f>
        <v>86.223894134529999</v>
      </c>
      <c r="D31" s="323">
        <f t="shared" ref="D31:BO31" si="29">D32</f>
        <v>9.2443513919555684</v>
      </c>
      <c r="E31" s="323">
        <f t="shared" si="29"/>
        <v>36.246304480913501</v>
      </c>
      <c r="F31" s="323">
        <f t="shared" si="29"/>
        <v>36.373249331088218</v>
      </c>
      <c r="G31" s="323">
        <f t="shared" si="29"/>
        <v>4.3599889305726993</v>
      </c>
      <c r="H31" s="323">
        <f t="shared" si="29"/>
        <v>20.576966484000003</v>
      </c>
      <c r="I31" s="323">
        <f t="shared" si="29"/>
        <v>0</v>
      </c>
      <c r="J31" s="323">
        <f t="shared" si="29"/>
        <v>0</v>
      </c>
      <c r="K31" s="323">
        <f t="shared" si="29"/>
        <v>20</v>
      </c>
      <c r="L31" s="323">
        <f t="shared" si="29"/>
        <v>0.57696648399999995</v>
      </c>
      <c r="M31" s="323">
        <f t="shared" si="11"/>
        <v>87.098008879999995</v>
      </c>
      <c r="N31" s="323">
        <f t="shared" si="4"/>
        <v>8.9382043200000005</v>
      </c>
      <c r="O31" s="323">
        <f t="shared" si="4"/>
        <v>25.596135410000002</v>
      </c>
      <c r="P31" s="323">
        <f t="shared" si="4"/>
        <v>48.315112940000006</v>
      </c>
      <c r="Q31" s="323">
        <f t="shared" si="4"/>
        <v>4.2485562099999994</v>
      </c>
      <c r="R31" s="323">
        <f t="shared" si="29"/>
        <v>55.754939190000002</v>
      </c>
      <c r="S31" s="323">
        <f t="shared" si="29"/>
        <v>1.3771144</v>
      </c>
      <c r="T31" s="323">
        <f t="shared" si="29"/>
        <v>17.159901750000003</v>
      </c>
      <c r="U31" s="323">
        <f t="shared" si="29"/>
        <v>34.498818980000003</v>
      </c>
      <c r="V31" s="323">
        <f t="shared" si="29"/>
        <v>2.7191040599999998</v>
      </c>
      <c r="W31" s="323">
        <f t="shared" si="29"/>
        <v>14.281873849999998</v>
      </c>
      <c r="X31" s="323">
        <f t="shared" si="29"/>
        <v>2.3058619999999998E-2</v>
      </c>
      <c r="Y31" s="323">
        <f t="shared" si="29"/>
        <v>2.9051757799999995</v>
      </c>
      <c r="Z31" s="323">
        <f t="shared" si="29"/>
        <v>11.108871689999999</v>
      </c>
      <c r="AA31" s="323">
        <f t="shared" si="29"/>
        <v>0.24476776</v>
      </c>
      <c r="AB31" s="323">
        <v>17.06119584</v>
      </c>
      <c r="AC31" s="323">
        <f t="shared" si="29"/>
        <v>7.5380313000000001</v>
      </c>
      <c r="AD31" s="323">
        <f t="shared" si="29"/>
        <v>5.5310578800000005</v>
      </c>
      <c r="AE31" s="323">
        <f t="shared" si="29"/>
        <v>2.7074222699999999</v>
      </c>
      <c r="AF31" s="323">
        <f t="shared" si="29"/>
        <v>1.2846843899999998</v>
      </c>
      <c r="AG31" s="323">
        <f t="shared" si="29"/>
        <v>0</v>
      </c>
      <c r="AH31" s="323">
        <f t="shared" si="29"/>
        <v>0</v>
      </c>
      <c r="AI31" s="323">
        <f t="shared" si="29"/>
        <v>0</v>
      </c>
      <c r="AJ31" s="323">
        <f t="shared" si="29"/>
        <v>0</v>
      </c>
      <c r="AK31" s="323">
        <f t="shared" si="29"/>
        <v>0</v>
      </c>
      <c r="AL31" s="323">
        <f t="shared" si="29"/>
        <v>0.87411474547000445</v>
      </c>
      <c r="AM31" s="323">
        <f t="shared" si="29"/>
        <v>-0.30614707195556984</v>
      </c>
      <c r="AN31" s="323">
        <f t="shared" si="29"/>
        <v>-10.650169070913501</v>
      </c>
      <c r="AO31" s="323">
        <f t="shared" si="29"/>
        <v>11.941863608911769</v>
      </c>
      <c r="AP31" s="323">
        <f t="shared" si="29"/>
        <v>-0.11143272057269954</v>
      </c>
      <c r="AQ31" s="323">
        <f t="shared" si="29"/>
        <v>6.0059640539999997</v>
      </c>
      <c r="AR31" s="323">
        <f t="shared" si="29"/>
        <v>0.28699087000000001</v>
      </c>
      <c r="AS31" s="323">
        <f t="shared" si="29"/>
        <v>3.8917106800000001</v>
      </c>
      <c r="AT31" s="323">
        <f t="shared" si="29"/>
        <v>1.1598614</v>
      </c>
      <c r="AU31" s="323">
        <f t="shared" si="29"/>
        <v>0.66740110399999997</v>
      </c>
      <c r="AV31" s="323">
        <f t="shared" si="12"/>
        <v>101.66970308000002</v>
      </c>
      <c r="AW31" s="323">
        <f t="shared" si="5"/>
        <v>8.6512134500000002</v>
      </c>
      <c r="AX31" s="323">
        <f t="shared" si="5"/>
        <v>21.704424729999999</v>
      </c>
      <c r="AY31" s="323">
        <f t="shared" si="5"/>
        <v>67.155251539999995</v>
      </c>
      <c r="AZ31" s="323">
        <f t="shared" si="5"/>
        <v>4.1588133599999999</v>
      </c>
      <c r="BA31" s="323">
        <f t="shared" si="29"/>
        <v>66.955993090000007</v>
      </c>
      <c r="BB31" s="323">
        <f t="shared" si="29"/>
        <v>1.0901235300000001</v>
      </c>
      <c r="BC31" s="323">
        <f t="shared" si="29"/>
        <v>14.793966279999999</v>
      </c>
      <c r="BD31" s="323">
        <f t="shared" si="29"/>
        <v>48.367799220000002</v>
      </c>
      <c r="BE31" s="323">
        <f t="shared" si="29"/>
        <v>2.7041040599999997</v>
      </c>
      <c r="BF31" s="323">
        <f t="shared" si="29"/>
        <v>10.44674172</v>
      </c>
      <c r="BG31" s="323">
        <f t="shared" si="29"/>
        <v>0.22903941999999999</v>
      </c>
      <c r="BH31" s="323">
        <f t="shared" si="29"/>
        <v>2.7126375500000002</v>
      </c>
      <c r="BI31" s="323">
        <f t="shared" si="29"/>
        <v>6.9821602499999997</v>
      </c>
      <c r="BJ31" s="323">
        <f t="shared" si="29"/>
        <v>0.52290449999999999</v>
      </c>
      <c r="BK31" s="323">
        <f t="shared" si="29"/>
        <v>24.266968270000003</v>
      </c>
      <c r="BL31" s="323">
        <f t="shared" si="29"/>
        <v>7.3320505000000002</v>
      </c>
      <c r="BM31" s="323">
        <f t="shared" si="29"/>
        <v>4.1978209</v>
      </c>
      <c r="BN31" s="323">
        <f t="shared" si="29"/>
        <v>11.80529207</v>
      </c>
      <c r="BO31" s="323">
        <f t="shared" si="29"/>
        <v>0.93180479999999999</v>
      </c>
      <c r="BP31" s="323">
        <f t="shared" ref="BP31:BT31" si="30">BP32</f>
        <v>0</v>
      </c>
      <c r="BQ31" s="323">
        <f t="shared" si="30"/>
        <v>0</v>
      </c>
      <c r="BR31" s="323">
        <f t="shared" si="30"/>
        <v>0</v>
      </c>
      <c r="BS31" s="323">
        <f t="shared" si="30"/>
        <v>0</v>
      </c>
      <c r="BT31" s="323">
        <f t="shared" si="30"/>
        <v>0</v>
      </c>
      <c r="BU31" s="323"/>
      <c r="BV31" s="323"/>
      <c r="BW31" s="323"/>
      <c r="BX31" s="323"/>
      <c r="BY31" s="323"/>
      <c r="BZ31" s="323"/>
      <c r="CA31" s="323"/>
      <c r="CB31" s="323">
        <f t="shared" ref="CB31" si="31">CB32</f>
        <v>0</v>
      </c>
      <c r="CC31" s="323"/>
      <c r="CD31" s="323"/>
      <c r="CE31" s="323"/>
      <c r="CF31" s="323"/>
      <c r="CG31" s="324">
        <f t="shared" ref="CG31" si="32">CG32</f>
        <v>0.23399999999999999</v>
      </c>
      <c r="CH31" s="495"/>
      <c r="CI31" s="486">
        <f>AV31-'[77]7.1. '!AA30</f>
        <v>0</v>
      </c>
      <c r="CJ31" s="486">
        <f t="shared" si="16"/>
        <v>-6.9177000001729994E-4</v>
      </c>
      <c r="CK31" s="486">
        <f t="shared" si="9"/>
        <v>0</v>
      </c>
      <c r="CL31" s="486">
        <f t="shared" si="9"/>
        <v>0</v>
      </c>
      <c r="CM31" s="486">
        <f t="shared" si="9"/>
        <v>0</v>
      </c>
      <c r="CN31" s="486">
        <f t="shared" si="9"/>
        <v>-6.9177000000042455E-4</v>
      </c>
      <c r="CO31" s="486">
        <f>M31-'[77]7.1. '!F30</f>
        <v>0</v>
      </c>
    </row>
    <row r="32" spans="1:93" ht="24">
      <c r="A32" s="514" t="s">
        <v>46</v>
      </c>
      <c r="B32" s="517" t="s">
        <v>33</v>
      </c>
      <c r="C32" s="17">
        <f t="shared" ref="C32:BN32" si="33">C43+C49+C54</f>
        <v>86.223894134529999</v>
      </c>
      <c r="D32" s="17">
        <f t="shared" si="33"/>
        <v>9.2443513919555684</v>
      </c>
      <c r="E32" s="17">
        <f t="shared" si="33"/>
        <v>36.246304480913501</v>
      </c>
      <c r="F32" s="17">
        <f t="shared" si="33"/>
        <v>36.373249331088218</v>
      </c>
      <c r="G32" s="17">
        <f t="shared" si="33"/>
        <v>4.3599889305726993</v>
      </c>
      <c r="H32" s="17">
        <f t="shared" si="33"/>
        <v>20.576966484000003</v>
      </c>
      <c r="I32" s="17">
        <f t="shared" si="33"/>
        <v>0</v>
      </c>
      <c r="J32" s="17">
        <f t="shared" si="33"/>
        <v>0</v>
      </c>
      <c r="K32" s="17">
        <f t="shared" si="33"/>
        <v>20</v>
      </c>
      <c r="L32" s="17">
        <f t="shared" si="33"/>
        <v>0.57696648399999995</v>
      </c>
      <c r="M32" s="17">
        <f t="shared" si="11"/>
        <v>87.098008879999995</v>
      </c>
      <c r="N32" s="17">
        <f t="shared" si="4"/>
        <v>8.9382043200000005</v>
      </c>
      <c r="O32" s="17">
        <f t="shared" si="4"/>
        <v>25.596135410000002</v>
      </c>
      <c r="P32" s="17">
        <f t="shared" si="4"/>
        <v>48.315112940000006</v>
      </c>
      <c r="Q32" s="17">
        <f t="shared" si="4"/>
        <v>4.2485562099999994</v>
      </c>
      <c r="R32" s="17">
        <f t="shared" si="33"/>
        <v>55.754939190000002</v>
      </c>
      <c r="S32" s="17">
        <f t="shared" si="33"/>
        <v>1.3771144</v>
      </c>
      <c r="T32" s="17">
        <f t="shared" si="33"/>
        <v>17.159901750000003</v>
      </c>
      <c r="U32" s="17">
        <f t="shared" si="33"/>
        <v>34.498818980000003</v>
      </c>
      <c r="V32" s="17">
        <f t="shared" si="33"/>
        <v>2.7191040599999998</v>
      </c>
      <c r="W32" s="17">
        <f t="shared" si="33"/>
        <v>14.281873849999998</v>
      </c>
      <c r="X32" s="17">
        <f t="shared" si="33"/>
        <v>2.3058619999999998E-2</v>
      </c>
      <c r="Y32" s="17">
        <f t="shared" si="33"/>
        <v>2.9051757799999995</v>
      </c>
      <c r="Z32" s="17">
        <f t="shared" si="33"/>
        <v>11.108871689999999</v>
      </c>
      <c r="AA32" s="17">
        <f t="shared" si="33"/>
        <v>0.24476776</v>
      </c>
      <c r="AB32" s="17">
        <v>17.06119584</v>
      </c>
      <c r="AC32" s="17">
        <f t="shared" si="33"/>
        <v>7.5380313000000001</v>
      </c>
      <c r="AD32" s="17">
        <f t="shared" si="33"/>
        <v>5.5310578800000005</v>
      </c>
      <c r="AE32" s="17">
        <f t="shared" si="33"/>
        <v>2.7074222699999999</v>
      </c>
      <c r="AF32" s="17">
        <f t="shared" si="33"/>
        <v>1.2846843899999998</v>
      </c>
      <c r="AG32" s="17">
        <f t="shared" si="33"/>
        <v>0</v>
      </c>
      <c r="AH32" s="17">
        <f t="shared" si="33"/>
        <v>0</v>
      </c>
      <c r="AI32" s="17">
        <f t="shared" si="33"/>
        <v>0</v>
      </c>
      <c r="AJ32" s="17">
        <f t="shared" si="33"/>
        <v>0</v>
      </c>
      <c r="AK32" s="17">
        <f t="shared" si="33"/>
        <v>0</v>
      </c>
      <c r="AL32" s="17">
        <f t="shared" si="33"/>
        <v>0.87411474547000445</v>
      </c>
      <c r="AM32" s="17">
        <f t="shared" si="33"/>
        <v>-0.30614707195556984</v>
      </c>
      <c r="AN32" s="17">
        <f t="shared" si="33"/>
        <v>-10.650169070913501</v>
      </c>
      <c r="AO32" s="17">
        <f t="shared" si="33"/>
        <v>11.941863608911769</v>
      </c>
      <c r="AP32" s="17">
        <f t="shared" si="33"/>
        <v>-0.11143272057269954</v>
      </c>
      <c r="AQ32" s="17">
        <f>AQ43+AQ49+AQ54</f>
        <v>6.0059640539999997</v>
      </c>
      <c r="AR32" s="17">
        <f t="shared" si="33"/>
        <v>0.28699087000000001</v>
      </c>
      <c r="AS32" s="17">
        <f t="shared" si="33"/>
        <v>3.8917106800000001</v>
      </c>
      <c r="AT32" s="17">
        <f t="shared" si="33"/>
        <v>1.1598614</v>
      </c>
      <c r="AU32" s="17">
        <f t="shared" si="33"/>
        <v>0.66740110399999997</v>
      </c>
      <c r="AV32" s="17">
        <f t="shared" si="12"/>
        <v>101.66970308000002</v>
      </c>
      <c r="AW32" s="17">
        <f t="shared" si="5"/>
        <v>8.6512134500000002</v>
      </c>
      <c r="AX32" s="17">
        <f t="shared" si="5"/>
        <v>21.704424729999999</v>
      </c>
      <c r="AY32" s="17">
        <f t="shared" si="5"/>
        <v>67.155251539999995</v>
      </c>
      <c r="AZ32" s="17">
        <f t="shared" si="5"/>
        <v>4.1588133599999999</v>
      </c>
      <c r="BA32" s="17">
        <f t="shared" si="33"/>
        <v>66.955993090000007</v>
      </c>
      <c r="BB32" s="17">
        <f t="shared" si="33"/>
        <v>1.0901235300000001</v>
      </c>
      <c r="BC32" s="17">
        <f t="shared" si="33"/>
        <v>14.793966279999999</v>
      </c>
      <c r="BD32" s="17">
        <f t="shared" si="33"/>
        <v>48.367799220000002</v>
      </c>
      <c r="BE32" s="17">
        <f t="shared" si="33"/>
        <v>2.7041040599999997</v>
      </c>
      <c r="BF32" s="17">
        <f t="shared" si="33"/>
        <v>10.44674172</v>
      </c>
      <c r="BG32" s="17">
        <f t="shared" si="33"/>
        <v>0.22903941999999999</v>
      </c>
      <c r="BH32" s="17">
        <f t="shared" si="33"/>
        <v>2.7126375500000002</v>
      </c>
      <c r="BI32" s="17">
        <f t="shared" si="33"/>
        <v>6.9821602499999997</v>
      </c>
      <c r="BJ32" s="17">
        <f t="shared" si="33"/>
        <v>0.52290449999999999</v>
      </c>
      <c r="BK32" s="17">
        <f t="shared" si="33"/>
        <v>24.266968270000003</v>
      </c>
      <c r="BL32" s="17">
        <f t="shared" si="33"/>
        <v>7.3320505000000002</v>
      </c>
      <c r="BM32" s="17">
        <f t="shared" si="33"/>
        <v>4.1978209</v>
      </c>
      <c r="BN32" s="17">
        <f t="shared" si="33"/>
        <v>11.80529207</v>
      </c>
      <c r="BO32" s="17">
        <f t="shared" ref="BO32:BT32" si="34">BO43+BO49+BO54</f>
        <v>0.93180479999999999</v>
      </c>
      <c r="BP32" s="17">
        <f t="shared" si="34"/>
        <v>0</v>
      </c>
      <c r="BQ32" s="17">
        <f t="shared" si="34"/>
        <v>0</v>
      </c>
      <c r="BR32" s="17">
        <f t="shared" si="34"/>
        <v>0</v>
      </c>
      <c r="BS32" s="17">
        <f t="shared" si="34"/>
        <v>0</v>
      </c>
      <c r="BT32" s="17">
        <f t="shared" si="34"/>
        <v>0</v>
      </c>
      <c r="BU32" s="17"/>
      <c r="BV32" s="17"/>
      <c r="BW32" s="17"/>
      <c r="BX32" s="17"/>
      <c r="BY32" s="17"/>
      <c r="BZ32" s="17"/>
      <c r="CA32" s="17"/>
      <c r="CB32" s="17">
        <f t="shared" ref="CB32" si="35">CB43+CB49+CB54</f>
        <v>0</v>
      </c>
      <c r="CC32" s="17"/>
      <c r="CD32" s="17"/>
      <c r="CE32" s="17"/>
      <c r="CF32" s="17"/>
      <c r="CG32" s="18">
        <f t="shared" ref="CG32" si="36">CG43+CG49+CG54</f>
        <v>0.23399999999999999</v>
      </c>
      <c r="CH32" s="518"/>
      <c r="CI32" s="486">
        <f>AV32-'[77]7.1. '!AA31</f>
        <v>0</v>
      </c>
      <c r="CJ32" s="486">
        <f t="shared" si="16"/>
        <v>-6.9177000001729994E-4</v>
      </c>
      <c r="CK32" s="486">
        <f t="shared" si="9"/>
        <v>0</v>
      </c>
      <c r="CL32" s="486">
        <f t="shared" si="9"/>
        <v>0</v>
      </c>
      <c r="CM32" s="486">
        <f t="shared" si="9"/>
        <v>0</v>
      </c>
      <c r="CN32" s="486">
        <f t="shared" si="9"/>
        <v>-6.9177000000042455E-4</v>
      </c>
      <c r="CO32" s="486">
        <f>M32-'[77]7.1. '!F31</f>
        <v>0</v>
      </c>
    </row>
    <row r="33" spans="1:93" ht="12.75">
      <c r="A33" s="519"/>
      <c r="B33" s="520" t="s">
        <v>34</v>
      </c>
      <c r="C33" s="22"/>
      <c r="D33" s="22"/>
      <c r="E33" s="22"/>
      <c r="F33" s="22"/>
      <c r="G33" s="22"/>
      <c r="H33" s="22"/>
      <c r="I33" s="22"/>
      <c r="J33" s="22"/>
      <c r="K33" s="22"/>
      <c r="L33" s="22"/>
      <c r="M33" s="22">
        <f t="shared" si="11"/>
        <v>0</v>
      </c>
      <c r="N33" s="22">
        <f t="shared" si="11"/>
        <v>0</v>
      </c>
      <c r="O33" s="22">
        <f t="shared" si="11"/>
        <v>0</v>
      </c>
      <c r="P33" s="22">
        <f t="shared" si="11"/>
        <v>0</v>
      </c>
      <c r="Q33" s="22">
        <f t="shared" si="11"/>
        <v>0</v>
      </c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>
        <f t="shared" si="12"/>
        <v>0</v>
      </c>
      <c r="AW33" s="22">
        <f t="shared" si="5"/>
        <v>0</v>
      </c>
      <c r="AX33" s="22">
        <f t="shared" si="5"/>
        <v>0</v>
      </c>
      <c r="AY33" s="22">
        <f t="shared" si="5"/>
        <v>0</v>
      </c>
      <c r="AZ33" s="22">
        <f t="shared" si="5"/>
        <v>0</v>
      </c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3"/>
      <c r="CH33" s="521"/>
      <c r="CI33" s="486">
        <f>AV33-'[77]7.1. '!AA32</f>
        <v>0</v>
      </c>
      <c r="CJ33" s="486">
        <f t="shared" si="16"/>
        <v>0</v>
      </c>
      <c r="CK33" s="486">
        <f t="shared" si="16"/>
        <v>0</v>
      </c>
      <c r="CL33" s="486">
        <f t="shared" si="16"/>
        <v>0</v>
      </c>
      <c r="CM33" s="486">
        <f t="shared" si="16"/>
        <v>0</v>
      </c>
      <c r="CN33" s="486">
        <f t="shared" si="16"/>
        <v>0</v>
      </c>
      <c r="CO33" s="486">
        <f>M33-'[77]7.1. '!F32</f>
        <v>0</v>
      </c>
    </row>
    <row r="34" spans="1:93" ht="24">
      <c r="A34" s="522">
        <v>3</v>
      </c>
      <c r="B34" s="501" t="s">
        <v>47</v>
      </c>
      <c r="C34" s="346">
        <v>28.892075300000002</v>
      </c>
      <c r="D34" s="346">
        <v>0</v>
      </c>
      <c r="E34" s="346">
        <v>6.5496159599999997</v>
      </c>
      <c r="F34" s="346">
        <v>20.467256299999995</v>
      </c>
      <c r="G34" s="346">
        <v>1.8752030400000002</v>
      </c>
      <c r="H34" s="346">
        <f>I34+J34+K34+L34</f>
        <v>20.099916029999999</v>
      </c>
      <c r="I34" s="346"/>
      <c r="J34" s="346"/>
      <c r="K34" s="346">
        <v>20</v>
      </c>
      <c r="L34" s="346">
        <v>9.9916030000000003E-2</v>
      </c>
      <c r="M34" s="346">
        <f t="shared" si="11"/>
        <v>28.891778070000001</v>
      </c>
      <c r="N34" s="346">
        <f t="shared" si="11"/>
        <v>0</v>
      </c>
      <c r="O34" s="346">
        <f t="shared" si="11"/>
        <v>6.5496159599999997</v>
      </c>
      <c r="P34" s="346">
        <f t="shared" si="11"/>
        <v>20.467256300000003</v>
      </c>
      <c r="Q34" s="346">
        <f t="shared" si="11"/>
        <v>1.8749058099999998</v>
      </c>
      <c r="R34" s="346">
        <f>S34+T34+U34+V34</f>
        <v>22.9211612</v>
      </c>
      <c r="S34" s="346"/>
      <c r="T34" s="346">
        <v>3.7885447299999999</v>
      </c>
      <c r="U34" s="346">
        <f>22.9211612-S34-T34-V34</f>
        <v>17.258927530000001</v>
      </c>
      <c r="V34" s="346">
        <f>(17092.6+986035.14+870561.2)/1000000</f>
        <v>1.8736889399999999</v>
      </c>
      <c r="W34" s="346">
        <f>X34+Y34+Z34+AA34</f>
        <v>5.9699140999999996</v>
      </c>
      <c r="X34" s="346"/>
      <c r="Y34" s="346">
        <f>6.54961596-3.78854473</f>
        <v>2.7610712299999998</v>
      </c>
      <c r="Z34" s="346">
        <f>5969914.1/1000000-Y34-AA34</f>
        <v>3.2083287699999996</v>
      </c>
      <c r="AA34" s="346">
        <f>514.1/1000000</f>
        <v>5.1409999999999997E-4</v>
      </c>
      <c r="AB34" s="346">
        <v>7.0277000000000002E-4</v>
      </c>
      <c r="AC34" s="346"/>
      <c r="AD34" s="346"/>
      <c r="AE34" s="346"/>
      <c r="AF34" s="346">
        <v>7.0277000000000002E-4</v>
      </c>
      <c r="AG34" s="346"/>
      <c r="AH34" s="346"/>
      <c r="AI34" s="346"/>
      <c r="AJ34" s="346"/>
      <c r="AK34" s="346"/>
      <c r="AL34" s="346">
        <f>M34-C34</f>
        <v>-2.9723000000103639E-4</v>
      </c>
      <c r="AM34" s="346">
        <f t="shared" ref="AM34:AP42" si="37">N34-D34</f>
        <v>0</v>
      </c>
      <c r="AN34" s="346">
        <f t="shared" si="37"/>
        <v>0</v>
      </c>
      <c r="AO34" s="346">
        <f t="shared" si="37"/>
        <v>0</v>
      </c>
      <c r="AP34" s="346">
        <f t="shared" si="37"/>
        <v>-2.9723000000037025E-4</v>
      </c>
      <c r="AQ34" s="346">
        <v>9.9916030000000003E-2</v>
      </c>
      <c r="AR34" s="346">
        <v>0</v>
      </c>
      <c r="AS34" s="346">
        <v>0</v>
      </c>
      <c r="AT34" s="346">
        <v>0</v>
      </c>
      <c r="AU34" s="346">
        <v>9.9916030000000003E-2</v>
      </c>
      <c r="AV34" s="346">
        <f t="shared" si="12"/>
        <v>48.892469840000004</v>
      </c>
      <c r="AW34" s="346">
        <f t="shared" si="5"/>
        <v>0</v>
      </c>
      <c r="AX34" s="346">
        <f t="shared" si="5"/>
        <v>6.5496159599999997</v>
      </c>
      <c r="AY34" s="346">
        <f t="shared" si="5"/>
        <v>40.467256300000003</v>
      </c>
      <c r="AZ34" s="346">
        <f t="shared" si="5"/>
        <v>1.8755975799999998</v>
      </c>
      <c r="BA34" s="346">
        <f>BB34+BC34+BD34+BE34</f>
        <v>48.8905612</v>
      </c>
      <c r="BB34" s="346"/>
      <c r="BC34" s="346">
        <v>6.5496159599999997</v>
      </c>
      <c r="BD34" s="346">
        <v>40.467256300000003</v>
      </c>
      <c r="BE34" s="346">
        <f>(17092.6+986035.14+870561.2)/1000000</f>
        <v>1.8736889399999999</v>
      </c>
      <c r="BF34" s="346">
        <f>BG34+BH34+BI34+BJ34</f>
        <v>1.2168699999999999E-3</v>
      </c>
      <c r="BG34" s="346"/>
      <c r="BH34" s="346"/>
      <c r="BI34" s="346"/>
      <c r="BJ34" s="346">
        <f>1216.87/1000000</f>
        <v>1.2168699999999999E-3</v>
      </c>
      <c r="BK34" s="346">
        <v>6.9176999999999997E-4</v>
      </c>
      <c r="BL34" s="346"/>
      <c r="BM34" s="346"/>
      <c r="BN34" s="346"/>
      <c r="BO34" s="346">
        <v>6.9176999999999997E-4</v>
      </c>
      <c r="BP34" s="346"/>
      <c r="BQ34" s="346"/>
      <c r="BR34" s="346"/>
      <c r="BS34" s="346"/>
      <c r="BT34" s="346"/>
      <c r="BU34" s="346"/>
      <c r="BV34" s="346"/>
      <c r="BW34" s="346"/>
      <c r="BX34" s="346"/>
      <c r="BY34" s="346"/>
      <c r="BZ34" s="346"/>
      <c r="CA34" s="346"/>
      <c r="CB34" s="346"/>
      <c r="CC34" s="346"/>
      <c r="CD34" s="346"/>
      <c r="CE34" s="346"/>
      <c r="CF34" s="346"/>
      <c r="CG34" s="349"/>
      <c r="CH34" s="502"/>
      <c r="CI34" s="486">
        <f>AV34-'[77]7.1. '!AA33</f>
        <v>0</v>
      </c>
      <c r="CJ34" s="523">
        <f t="shared" si="16"/>
        <v>-6.9177000000308908E-4</v>
      </c>
      <c r="CK34" s="523">
        <f t="shared" si="16"/>
        <v>0</v>
      </c>
      <c r="CL34" s="523">
        <f t="shared" si="16"/>
        <v>0</v>
      </c>
      <c r="CM34" s="523">
        <f t="shared" si="16"/>
        <v>0</v>
      </c>
      <c r="CN34" s="523">
        <f t="shared" si="16"/>
        <v>-6.9176999999998046E-4</v>
      </c>
      <c r="CO34" s="486">
        <f>M34-'[77]7.1. '!F33</f>
        <v>0</v>
      </c>
    </row>
    <row r="35" spans="1:93" ht="24">
      <c r="A35" s="522">
        <v>4</v>
      </c>
      <c r="B35" s="501" t="s">
        <v>239</v>
      </c>
      <c r="C35" s="346"/>
      <c r="D35" s="346"/>
      <c r="E35" s="346"/>
      <c r="F35" s="346"/>
      <c r="G35" s="346"/>
      <c r="H35" s="346"/>
      <c r="I35" s="346"/>
      <c r="J35" s="346"/>
      <c r="K35" s="346"/>
      <c r="L35" s="346"/>
      <c r="M35" s="346">
        <f t="shared" si="11"/>
        <v>0</v>
      </c>
      <c r="N35" s="346">
        <f t="shared" si="11"/>
        <v>0</v>
      </c>
      <c r="O35" s="346">
        <f t="shared" si="11"/>
        <v>0</v>
      </c>
      <c r="P35" s="346">
        <f t="shared" si="11"/>
        <v>0</v>
      </c>
      <c r="Q35" s="346">
        <f t="shared" si="11"/>
        <v>0</v>
      </c>
      <c r="R35" s="346"/>
      <c r="S35" s="346"/>
      <c r="T35" s="346"/>
      <c r="U35" s="346"/>
      <c r="V35" s="346"/>
      <c r="W35" s="346"/>
      <c r="X35" s="346"/>
      <c r="Y35" s="346"/>
      <c r="Z35" s="346"/>
      <c r="AA35" s="346"/>
      <c r="AB35" s="346"/>
      <c r="AC35" s="346"/>
      <c r="AD35" s="346"/>
      <c r="AE35" s="346"/>
      <c r="AF35" s="346"/>
      <c r="AG35" s="346"/>
      <c r="AH35" s="346"/>
      <c r="AI35" s="346"/>
      <c r="AJ35" s="346"/>
      <c r="AK35" s="346"/>
      <c r="AL35" s="346">
        <f t="shared" ref="AL35:AL42" si="38">M35-C35</f>
        <v>0</v>
      </c>
      <c r="AM35" s="346">
        <f t="shared" si="37"/>
        <v>0</v>
      </c>
      <c r="AN35" s="346">
        <f t="shared" si="37"/>
        <v>0</v>
      </c>
      <c r="AO35" s="346">
        <f t="shared" si="37"/>
        <v>0</v>
      </c>
      <c r="AP35" s="346">
        <f t="shared" si="37"/>
        <v>0</v>
      </c>
      <c r="AQ35" s="346"/>
      <c r="AR35" s="346"/>
      <c r="AS35" s="346"/>
      <c r="AT35" s="346"/>
      <c r="AU35" s="346"/>
      <c r="AV35" s="346">
        <f t="shared" si="12"/>
        <v>0</v>
      </c>
      <c r="AW35" s="346">
        <f t="shared" si="5"/>
        <v>0</v>
      </c>
      <c r="AX35" s="346">
        <f t="shared" si="5"/>
        <v>0</v>
      </c>
      <c r="AY35" s="346">
        <f t="shared" si="5"/>
        <v>0</v>
      </c>
      <c r="AZ35" s="346">
        <f t="shared" si="5"/>
        <v>0</v>
      </c>
      <c r="BA35" s="346"/>
      <c r="BB35" s="346"/>
      <c r="BC35" s="346"/>
      <c r="BD35" s="346"/>
      <c r="BE35" s="346"/>
      <c r="BF35" s="346"/>
      <c r="BG35" s="346"/>
      <c r="BH35" s="346"/>
      <c r="BI35" s="346"/>
      <c r="BJ35" s="346"/>
      <c r="BK35" s="346"/>
      <c r="BL35" s="346"/>
      <c r="BM35" s="346"/>
      <c r="BN35" s="346"/>
      <c r="BO35" s="346"/>
      <c r="BP35" s="346"/>
      <c r="BQ35" s="346"/>
      <c r="BR35" s="346"/>
      <c r="BS35" s="346"/>
      <c r="BT35" s="346"/>
      <c r="BU35" s="346"/>
      <c r="BV35" s="346"/>
      <c r="BW35" s="346"/>
      <c r="BX35" s="346"/>
      <c r="BY35" s="346"/>
      <c r="BZ35" s="346"/>
      <c r="CA35" s="346"/>
      <c r="CB35" s="346"/>
      <c r="CC35" s="346"/>
      <c r="CD35" s="346"/>
      <c r="CE35" s="346"/>
      <c r="CF35" s="346"/>
      <c r="CG35" s="349"/>
      <c r="CH35" s="502"/>
      <c r="CI35" s="486">
        <f>AV35-'[77]7.1. '!AA34</f>
        <v>0</v>
      </c>
      <c r="CJ35" s="486">
        <f t="shared" si="16"/>
        <v>0</v>
      </c>
      <c r="CK35" s="486">
        <f t="shared" si="16"/>
        <v>0</v>
      </c>
      <c r="CL35" s="486">
        <f t="shared" si="16"/>
        <v>0</v>
      </c>
      <c r="CM35" s="486">
        <f t="shared" si="16"/>
        <v>0</v>
      </c>
      <c r="CN35" s="486">
        <f t="shared" si="16"/>
        <v>0</v>
      </c>
      <c r="CO35" s="486">
        <f>M35-'[77]7.1. '!F34</f>
        <v>0</v>
      </c>
    </row>
    <row r="36" spans="1:93" ht="24">
      <c r="A36" s="522">
        <v>5</v>
      </c>
      <c r="B36" s="501" t="s">
        <v>240</v>
      </c>
      <c r="C36" s="346">
        <v>1.3961018000000001</v>
      </c>
      <c r="D36" s="346">
        <v>1.3961018000000001</v>
      </c>
      <c r="E36" s="346"/>
      <c r="F36" s="346"/>
      <c r="G36" s="346"/>
      <c r="H36" s="346"/>
      <c r="I36" s="346"/>
      <c r="J36" s="346"/>
      <c r="K36" s="346"/>
      <c r="L36" s="346"/>
      <c r="M36" s="346">
        <f t="shared" si="11"/>
        <v>1.3961018000000001</v>
      </c>
      <c r="N36" s="346">
        <f t="shared" si="11"/>
        <v>1.3961018000000001</v>
      </c>
      <c r="O36" s="346">
        <f t="shared" si="11"/>
        <v>0</v>
      </c>
      <c r="P36" s="346">
        <f t="shared" si="11"/>
        <v>0</v>
      </c>
      <c r="Q36" s="346">
        <f t="shared" si="11"/>
        <v>0</v>
      </c>
      <c r="R36" s="346"/>
      <c r="S36" s="346"/>
      <c r="T36" s="346"/>
      <c r="U36" s="346"/>
      <c r="V36" s="346"/>
      <c r="W36" s="346"/>
      <c r="X36" s="346"/>
      <c r="Y36" s="346"/>
      <c r="Z36" s="346"/>
      <c r="AA36" s="346"/>
      <c r="AB36" s="346">
        <v>1.3961018000000001</v>
      </c>
      <c r="AC36" s="346">
        <v>1.3961018000000001</v>
      </c>
      <c r="AD36" s="346"/>
      <c r="AE36" s="346"/>
      <c r="AF36" s="346"/>
      <c r="AG36" s="346"/>
      <c r="AH36" s="346"/>
      <c r="AI36" s="346"/>
      <c r="AJ36" s="346"/>
      <c r="AK36" s="346"/>
      <c r="AL36" s="346">
        <f t="shared" si="38"/>
        <v>0</v>
      </c>
      <c r="AM36" s="346">
        <f t="shared" si="37"/>
        <v>0</v>
      </c>
      <c r="AN36" s="346">
        <f t="shared" si="37"/>
        <v>0</v>
      </c>
      <c r="AO36" s="346">
        <f t="shared" si="37"/>
        <v>0</v>
      </c>
      <c r="AP36" s="346">
        <f t="shared" si="37"/>
        <v>0</v>
      </c>
      <c r="AQ36" s="346"/>
      <c r="AR36" s="346"/>
      <c r="AS36" s="346"/>
      <c r="AT36" s="346"/>
      <c r="AU36" s="346"/>
      <c r="AV36" s="346">
        <f t="shared" si="12"/>
        <v>1.3961018000000001</v>
      </c>
      <c r="AW36" s="346">
        <f t="shared" si="5"/>
        <v>1.3961018000000001</v>
      </c>
      <c r="AX36" s="346">
        <f t="shared" si="5"/>
        <v>0</v>
      </c>
      <c r="AY36" s="346">
        <f t="shared" si="5"/>
        <v>0</v>
      </c>
      <c r="AZ36" s="346">
        <f t="shared" si="5"/>
        <v>0</v>
      </c>
      <c r="BA36" s="346"/>
      <c r="BB36" s="346"/>
      <c r="BC36" s="346"/>
      <c r="BD36" s="346"/>
      <c r="BE36" s="346"/>
      <c r="BF36" s="346"/>
      <c r="BG36" s="346"/>
      <c r="BH36" s="346"/>
      <c r="BI36" s="346"/>
      <c r="BJ36" s="346"/>
      <c r="BK36" s="346">
        <v>1.3961018000000001</v>
      </c>
      <c r="BL36" s="346">
        <v>1.3961018000000001</v>
      </c>
      <c r="BM36" s="346"/>
      <c r="BN36" s="346"/>
      <c r="BO36" s="346"/>
      <c r="BP36" s="346"/>
      <c r="BQ36" s="346"/>
      <c r="BR36" s="346"/>
      <c r="BS36" s="346"/>
      <c r="BT36" s="346"/>
      <c r="BU36" s="346"/>
      <c r="BV36" s="346"/>
      <c r="BW36" s="346"/>
      <c r="BX36" s="346"/>
      <c r="BY36" s="346"/>
      <c r="BZ36" s="346"/>
      <c r="CA36" s="346"/>
      <c r="CB36" s="346"/>
      <c r="CC36" s="346"/>
      <c r="CD36" s="346"/>
      <c r="CE36" s="346"/>
      <c r="CF36" s="346"/>
      <c r="CG36" s="349"/>
      <c r="CH36" s="502"/>
      <c r="CI36" s="486">
        <f>AV36-'[77]7.1. '!AA35</f>
        <v>0</v>
      </c>
      <c r="CJ36" s="486">
        <f t="shared" si="16"/>
        <v>0</v>
      </c>
      <c r="CK36" s="486">
        <f t="shared" si="16"/>
        <v>0</v>
      </c>
      <c r="CL36" s="486">
        <f t="shared" si="16"/>
        <v>0</v>
      </c>
      <c r="CM36" s="486">
        <f t="shared" si="16"/>
        <v>0</v>
      </c>
      <c r="CN36" s="486">
        <f t="shared" si="16"/>
        <v>0</v>
      </c>
      <c r="CO36" s="486">
        <f>M36-'[77]7.1. '!F35</f>
        <v>0</v>
      </c>
    </row>
    <row r="37" spans="1:93" ht="24">
      <c r="A37" s="522">
        <v>6</v>
      </c>
      <c r="B37" s="501" t="s">
        <v>49</v>
      </c>
      <c r="C37" s="346">
        <v>1.33455054</v>
      </c>
      <c r="D37" s="346">
        <v>1.33455054</v>
      </c>
      <c r="E37" s="346"/>
      <c r="F37" s="346"/>
      <c r="G37" s="346"/>
      <c r="H37" s="346"/>
      <c r="I37" s="346"/>
      <c r="J37" s="346"/>
      <c r="K37" s="346"/>
      <c r="L37" s="346"/>
      <c r="M37" s="346">
        <f t="shared" si="11"/>
        <v>1.33455054</v>
      </c>
      <c r="N37" s="346">
        <f t="shared" si="11"/>
        <v>1.33455054</v>
      </c>
      <c r="O37" s="346">
        <f t="shared" si="11"/>
        <v>0</v>
      </c>
      <c r="P37" s="346">
        <f t="shared" si="11"/>
        <v>0</v>
      </c>
      <c r="Q37" s="346">
        <f t="shared" si="11"/>
        <v>0</v>
      </c>
      <c r="R37" s="346"/>
      <c r="S37" s="346"/>
      <c r="T37" s="346"/>
      <c r="U37" s="346"/>
      <c r="V37" s="346"/>
      <c r="W37" s="346"/>
      <c r="X37" s="346"/>
      <c r="Y37" s="346"/>
      <c r="Z37" s="346"/>
      <c r="AA37" s="346"/>
      <c r="AB37" s="346">
        <v>1.33455054</v>
      </c>
      <c r="AC37" s="346">
        <v>1.33455054</v>
      </c>
      <c r="AD37" s="346"/>
      <c r="AE37" s="346"/>
      <c r="AF37" s="346"/>
      <c r="AG37" s="346"/>
      <c r="AH37" s="346"/>
      <c r="AI37" s="346"/>
      <c r="AJ37" s="346"/>
      <c r="AK37" s="346"/>
      <c r="AL37" s="346">
        <f t="shared" si="38"/>
        <v>0</v>
      </c>
      <c r="AM37" s="346">
        <f t="shared" si="37"/>
        <v>0</v>
      </c>
      <c r="AN37" s="346">
        <f t="shared" si="37"/>
        <v>0</v>
      </c>
      <c r="AO37" s="346">
        <f t="shared" si="37"/>
        <v>0</v>
      </c>
      <c r="AP37" s="346">
        <f t="shared" si="37"/>
        <v>0</v>
      </c>
      <c r="AQ37" s="346"/>
      <c r="AR37" s="346"/>
      <c r="AS37" s="346"/>
      <c r="AT37" s="346"/>
      <c r="AU37" s="346"/>
      <c r="AV37" s="346">
        <f t="shared" si="12"/>
        <v>1.33455054</v>
      </c>
      <c r="AW37" s="346">
        <f t="shared" si="5"/>
        <v>1.33455054</v>
      </c>
      <c r="AX37" s="346">
        <f t="shared" si="5"/>
        <v>0</v>
      </c>
      <c r="AY37" s="346">
        <f t="shared" si="5"/>
        <v>0</v>
      </c>
      <c r="AZ37" s="346">
        <f t="shared" si="5"/>
        <v>0</v>
      </c>
      <c r="BA37" s="346"/>
      <c r="BB37" s="346"/>
      <c r="BC37" s="346"/>
      <c r="BD37" s="346"/>
      <c r="BE37" s="346"/>
      <c r="BF37" s="346"/>
      <c r="BG37" s="346"/>
      <c r="BH37" s="346"/>
      <c r="BI37" s="346"/>
      <c r="BJ37" s="346"/>
      <c r="BK37" s="346">
        <v>1.33455054</v>
      </c>
      <c r="BL37" s="346">
        <v>1.33455054</v>
      </c>
      <c r="BM37" s="346"/>
      <c r="BN37" s="346"/>
      <c r="BO37" s="346"/>
      <c r="BP37" s="346"/>
      <c r="BQ37" s="346"/>
      <c r="BR37" s="346"/>
      <c r="BS37" s="346"/>
      <c r="BT37" s="346"/>
      <c r="BU37" s="346"/>
      <c r="BV37" s="346"/>
      <c r="BW37" s="346"/>
      <c r="BX37" s="346"/>
      <c r="BY37" s="346"/>
      <c r="BZ37" s="346"/>
      <c r="CA37" s="346"/>
      <c r="CB37" s="346"/>
      <c r="CC37" s="346"/>
      <c r="CD37" s="346"/>
      <c r="CE37" s="346"/>
      <c r="CF37" s="346"/>
      <c r="CG37" s="349"/>
      <c r="CH37" s="502"/>
      <c r="CI37" s="486">
        <f>AV37-'[77]7.1. '!AA36</f>
        <v>0</v>
      </c>
      <c r="CJ37" s="486">
        <f t="shared" si="16"/>
        <v>0</v>
      </c>
      <c r="CK37" s="486">
        <f t="shared" si="16"/>
        <v>0</v>
      </c>
      <c r="CL37" s="486">
        <f t="shared" si="16"/>
        <v>0</v>
      </c>
      <c r="CM37" s="486">
        <f t="shared" si="16"/>
        <v>0</v>
      </c>
      <c r="CN37" s="486">
        <f t="shared" si="16"/>
        <v>0</v>
      </c>
      <c r="CO37" s="486">
        <f>M37-'[77]7.1. '!F36</f>
        <v>0</v>
      </c>
    </row>
    <row r="38" spans="1:93" ht="36">
      <c r="A38" s="522">
        <v>7</v>
      </c>
      <c r="B38" s="501" t="s">
        <v>242</v>
      </c>
      <c r="C38" s="346">
        <v>2.4746155299999999</v>
      </c>
      <c r="D38" s="346">
        <v>2.4746155299999999</v>
      </c>
      <c r="E38" s="346"/>
      <c r="F38" s="346"/>
      <c r="G38" s="346"/>
      <c r="H38" s="346"/>
      <c r="I38" s="346"/>
      <c r="J38" s="346"/>
      <c r="K38" s="346"/>
      <c r="L38" s="346"/>
      <c r="M38" s="346">
        <f t="shared" si="11"/>
        <v>2.4746155299999999</v>
      </c>
      <c r="N38" s="346">
        <f t="shared" si="11"/>
        <v>2.4746155299999999</v>
      </c>
      <c r="O38" s="346">
        <f t="shared" si="11"/>
        <v>0</v>
      </c>
      <c r="P38" s="346">
        <f t="shared" si="11"/>
        <v>0</v>
      </c>
      <c r="Q38" s="346">
        <f t="shared" si="11"/>
        <v>0</v>
      </c>
      <c r="R38" s="346"/>
      <c r="S38" s="346"/>
      <c r="T38" s="346"/>
      <c r="U38" s="346"/>
      <c r="V38" s="346"/>
      <c r="W38" s="346"/>
      <c r="X38" s="346"/>
      <c r="Y38" s="346"/>
      <c r="Z38" s="346"/>
      <c r="AA38" s="346"/>
      <c r="AB38" s="346">
        <v>2.4746155299999999</v>
      </c>
      <c r="AC38" s="346">
        <v>2.4746155299999999</v>
      </c>
      <c r="AD38" s="346"/>
      <c r="AE38" s="346"/>
      <c r="AF38" s="346"/>
      <c r="AG38" s="346"/>
      <c r="AH38" s="346"/>
      <c r="AI38" s="346"/>
      <c r="AJ38" s="346"/>
      <c r="AK38" s="346"/>
      <c r="AL38" s="346">
        <f t="shared" si="38"/>
        <v>0</v>
      </c>
      <c r="AM38" s="346">
        <f t="shared" si="37"/>
        <v>0</v>
      </c>
      <c r="AN38" s="346">
        <f t="shared" si="37"/>
        <v>0</v>
      </c>
      <c r="AO38" s="346">
        <f t="shared" si="37"/>
        <v>0</v>
      </c>
      <c r="AP38" s="346">
        <f t="shared" si="37"/>
        <v>0</v>
      </c>
      <c r="AQ38" s="346"/>
      <c r="AR38" s="346"/>
      <c r="AS38" s="346"/>
      <c r="AT38" s="346"/>
      <c r="AU38" s="346"/>
      <c r="AV38" s="346">
        <f t="shared" si="12"/>
        <v>2.4746155299999999</v>
      </c>
      <c r="AW38" s="346">
        <f t="shared" si="5"/>
        <v>2.4746155299999999</v>
      </c>
      <c r="AX38" s="346">
        <f t="shared" si="5"/>
        <v>0</v>
      </c>
      <c r="AY38" s="346">
        <f t="shared" si="5"/>
        <v>0</v>
      </c>
      <c r="AZ38" s="346">
        <f t="shared" si="5"/>
        <v>0</v>
      </c>
      <c r="BA38" s="346"/>
      <c r="BB38" s="346"/>
      <c r="BC38" s="346"/>
      <c r="BD38" s="346"/>
      <c r="BE38" s="346"/>
      <c r="BF38" s="346"/>
      <c r="BG38" s="346"/>
      <c r="BH38" s="346"/>
      <c r="BI38" s="346"/>
      <c r="BJ38" s="346"/>
      <c r="BK38" s="346">
        <v>2.4746155299999999</v>
      </c>
      <c r="BL38" s="346">
        <v>2.4746155299999999</v>
      </c>
      <c r="BM38" s="346"/>
      <c r="BN38" s="346"/>
      <c r="BO38" s="346"/>
      <c r="BP38" s="346"/>
      <c r="BQ38" s="346"/>
      <c r="BR38" s="346"/>
      <c r="BS38" s="346"/>
      <c r="BT38" s="346"/>
      <c r="BU38" s="346"/>
      <c r="BV38" s="346"/>
      <c r="BW38" s="346"/>
      <c r="BX38" s="346"/>
      <c r="BY38" s="346"/>
      <c r="BZ38" s="346"/>
      <c r="CA38" s="346"/>
      <c r="CB38" s="346"/>
      <c r="CC38" s="346"/>
      <c r="CD38" s="346"/>
      <c r="CE38" s="346"/>
      <c r="CF38" s="346"/>
      <c r="CG38" s="349"/>
      <c r="CH38" s="502"/>
      <c r="CI38" s="486">
        <f>AV38-'[77]7.1. '!AA37</f>
        <v>0</v>
      </c>
      <c r="CJ38" s="486">
        <f t="shared" si="16"/>
        <v>0</v>
      </c>
      <c r="CK38" s="486">
        <f t="shared" si="16"/>
        <v>0</v>
      </c>
      <c r="CL38" s="486">
        <f t="shared" si="16"/>
        <v>0</v>
      </c>
      <c r="CM38" s="486">
        <f t="shared" si="16"/>
        <v>0</v>
      </c>
      <c r="CN38" s="486">
        <f t="shared" si="16"/>
        <v>0</v>
      </c>
      <c r="CO38" s="486">
        <f>M38-'[77]7.1. '!F37</f>
        <v>0</v>
      </c>
    </row>
    <row r="39" spans="1:93" ht="36">
      <c r="A39" s="522">
        <f>A38+1</f>
        <v>8</v>
      </c>
      <c r="B39" s="501" t="s">
        <v>243</v>
      </c>
      <c r="C39" s="346">
        <v>1.69473213</v>
      </c>
      <c r="D39" s="346">
        <v>1.69473213</v>
      </c>
      <c r="E39" s="346"/>
      <c r="F39" s="346"/>
      <c r="G39" s="346"/>
      <c r="H39" s="346"/>
      <c r="I39" s="346"/>
      <c r="J39" s="346"/>
      <c r="K39" s="346"/>
      <c r="L39" s="346"/>
      <c r="M39" s="346">
        <f t="shared" si="11"/>
        <v>1.6947321299999998</v>
      </c>
      <c r="N39" s="346">
        <f t="shared" si="11"/>
        <v>1.6947321299999998</v>
      </c>
      <c r="O39" s="346">
        <f t="shared" si="11"/>
        <v>0</v>
      </c>
      <c r="P39" s="346">
        <f t="shared" si="11"/>
        <v>0</v>
      </c>
      <c r="Q39" s="346">
        <f t="shared" si="11"/>
        <v>0</v>
      </c>
      <c r="R39" s="346"/>
      <c r="S39" s="346"/>
      <c r="T39" s="346"/>
      <c r="U39" s="346"/>
      <c r="V39" s="346"/>
      <c r="W39" s="346"/>
      <c r="X39" s="346"/>
      <c r="Y39" s="346"/>
      <c r="Z39" s="346"/>
      <c r="AA39" s="346"/>
      <c r="AB39" s="346">
        <v>1.6947321299999998</v>
      </c>
      <c r="AC39" s="346">
        <v>1.6947321299999998</v>
      </c>
      <c r="AD39" s="346"/>
      <c r="AE39" s="346"/>
      <c r="AF39" s="346"/>
      <c r="AG39" s="346"/>
      <c r="AH39" s="346"/>
      <c r="AI39" s="346"/>
      <c r="AJ39" s="346"/>
      <c r="AK39" s="346"/>
      <c r="AL39" s="346">
        <f t="shared" si="38"/>
        <v>0</v>
      </c>
      <c r="AM39" s="346">
        <f t="shared" si="37"/>
        <v>0</v>
      </c>
      <c r="AN39" s="346">
        <f t="shared" si="37"/>
        <v>0</v>
      </c>
      <c r="AO39" s="346">
        <f t="shared" si="37"/>
        <v>0</v>
      </c>
      <c r="AP39" s="346">
        <f t="shared" si="37"/>
        <v>0</v>
      </c>
      <c r="AQ39" s="346"/>
      <c r="AR39" s="346"/>
      <c r="AS39" s="346"/>
      <c r="AT39" s="346"/>
      <c r="AU39" s="346"/>
      <c r="AV39" s="346">
        <f t="shared" si="12"/>
        <v>1.6947321299999998</v>
      </c>
      <c r="AW39" s="346">
        <f t="shared" si="5"/>
        <v>1.6947321299999998</v>
      </c>
      <c r="AX39" s="346">
        <f t="shared" si="5"/>
        <v>0</v>
      </c>
      <c r="AY39" s="346">
        <f t="shared" si="5"/>
        <v>0</v>
      </c>
      <c r="AZ39" s="346">
        <f t="shared" si="5"/>
        <v>0</v>
      </c>
      <c r="BA39" s="346"/>
      <c r="BB39" s="346"/>
      <c r="BC39" s="346"/>
      <c r="BD39" s="346"/>
      <c r="BE39" s="346"/>
      <c r="BF39" s="346"/>
      <c r="BG39" s="346"/>
      <c r="BH39" s="346"/>
      <c r="BI39" s="346"/>
      <c r="BJ39" s="346"/>
      <c r="BK39" s="346">
        <v>1.6947321299999998</v>
      </c>
      <c r="BL39" s="346">
        <v>1.6947321299999998</v>
      </c>
      <c r="BM39" s="346"/>
      <c r="BN39" s="346"/>
      <c r="BO39" s="346"/>
      <c r="BP39" s="346"/>
      <c r="BQ39" s="346"/>
      <c r="BR39" s="346"/>
      <c r="BS39" s="346"/>
      <c r="BT39" s="346"/>
      <c r="BU39" s="346"/>
      <c r="BV39" s="346"/>
      <c r="BW39" s="346"/>
      <c r="BX39" s="346"/>
      <c r="BY39" s="346"/>
      <c r="BZ39" s="346"/>
      <c r="CA39" s="346"/>
      <c r="CB39" s="346"/>
      <c r="CC39" s="346"/>
      <c r="CD39" s="346"/>
      <c r="CE39" s="346"/>
      <c r="CF39" s="346"/>
      <c r="CG39" s="349"/>
      <c r="CH39" s="502"/>
      <c r="CI39" s="486">
        <f>AV39-'[77]7.1. '!AA38</f>
        <v>0</v>
      </c>
      <c r="CJ39" s="486">
        <f t="shared" si="16"/>
        <v>0</v>
      </c>
      <c r="CK39" s="486">
        <f t="shared" si="16"/>
        <v>0</v>
      </c>
      <c r="CL39" s="486">
        <f t="shared" si="16"/>
        <v>0</v>
      </c>
      <c r="CM39" s="486">
        <f t="shared" si="16"/>
        <v>0</v>
      </c>
      <c r="CN39" s="486">
        <f t="shared" si="16"/>
        <v>0</v>
      </c>
      <c r="CO39" s="486">
        <f>M39-'[77]7.1. '!F38</f>
        <v>0</v>
      </c>
    </row>
    <row r="40" spans="1:93" ht="24">
      <c r="A40" s="522">
        <v>9</v>
      </c>
      <c r="B40" s="501" t="s">
        <v>270</v>
      </c>
      <c r="C40" s="346">
        <v>29.19336929</v>
      </c>
      <c r="D40" s="346">
        <v>0.69895246799999999</v>
      </c>
      <c r="E40" s="346">
        <v>12.0786037348</v>
      </c>
      <c r="F40" s="346">
        <v>15.216892594200001</v>
      </c>
      <c r="G40" s="346">
        <v>1.1989204929999993</v>
      </c>
      <c r="H40" s="346"/>
      <c r="I40" s="346"/>
      <c r="J40" s="346"/>
      <c r="K40" s="346"/>
      <c r="L40" s="346"/>
      <c r="M40" s="346">
        <f t="shared" si="11"/>
        <v>29.193369289999996</v>
      </c>
      <c r="N40" s="346">
        <f t="shared" si="11"/>
        <v>0.69895247000000005</v>
      </c>
      <c r="O40" s="346">
        <f t="shared" si="11"/>
        <v>8.8957434800000001</v>
      </c>
      <c r="P40" s="346">
        <f t="shared" si="11"/>
        <v>18.399752849999999</v>
      </c>
      <c r="Q40" s="346">
        <f t="shared" si="11"/>
        <v>1.1989204899999999</v>
      </c>
      <c r="R40" s="346">
        <f>S40+T40+U40+V40</f>
        <v>14.768346099999999</v>
      </c>
      <c r="S40" s="346">
        <f>286990.87/1000000</f>
        <v>0.28699087000000001</v>
      </c>
      <c r="T40" s="346">
        <f>5127006.7/1000000</f>
        <v>5.1270066999999999</v>
      </c>
      <c r="U40" s="346">
        <f>(17.23989145-7.90054292)</f>
        <v>9.3393485299999988</v>
      </c>
      <c r="V40" s="346">
        <f>15000/1000000</f>
        <v>1.4999999999999999E-2</v>
      </c>
      <c r="W40" s="346">
        <f>X40+Y40+Z40+AA40</f>
        <v>8.0778397299999991</v>
      </c>
      <c r="X40" s="346"/>
      <c r="Y40" s="346"/>
      <c r="Z40" s="346">
        <f>6.98216025+(2637052.2/1000000-2637052.2/1000000+(5025527.88-6982160.25)/1000000+2.84642491+28590.13/1000000)</f>
        <v>7.9005429199999995</v>
      </c>
      <c r="AA40" s="346">
        <f>177296.81/1000000</f>
        <v>0.17729681</v>
      </c>
      <c r="AB40" s="346">
        <v>6.3471834600000001</v>
      </c>
      <c r="AC40" s="346">
        <v>0.41196159999999998</v>
      </c>
      <c r="AD40" s="346">
        <v>3.7687367799999998</v>
      </c>
      <c r="AE40" s="346">
        <v>1.1598614</v>
      </c>
      <c r="AF40" s="346">
        <v>1.0066236799999999</v>
      </c>
      <c r="AG40" s="346"/>
      <c r="AH40" s="346"/>
      <c r="AI40" s="346"/>
      <c r="AJ40" s="346"/>
      <c r="AK40" s="346"/>
      <c r="AL40" s="346">
        <f t="shared" si="38"/>
        <v>0</v>
      </c>
      <c r="AM40" s="346">
        <f t="shared" si="37"/>
        <v>2.0000000544584395E-9</v>
      </c>
      <c r="AN40" s="346">
        <f t="shared" si="37"/>
        <v>-3.1828602547999996</v>
      </c>
      <c r="AO40" s="346">
        <f t="shared" si="37"/>
        <v>3.1828602557999979</v>
      </c>
      <c r="AP40" s="346">
        <f t="shared" si="37"/>
        <v>-2.9999993600426933E-9</v>
      </c>
      <c r="AQ40" s="346">
        <v>5.4289975699999999</v>
      </c>
      <c r="AR40" s="346">
        <v>0.28699087000000001</v>
      </c>
      <c r="AS40" s="346">
        <v>3.8917106800000001</v>
      </c>
      <c r="AT40" s="346">
        <v>1.1598614</v>
      </c>
      <c r="AU40" s="346">
        <v>9.0434619999999993E-2</v>
      </c>
      <c r="AV40" s="346">
        <f t="shared" si="12"/>
        <v>23.76437172</v>
      </c>
      <c r="AW40" s="346">
        <f t="shared" si="5"/>
        <v>0.41196159999999998</v>
      </c>
      <c r="AX40" s="346">
        <f t="shared" si="5"/>
        <v>5.0040328000000001</v>
      </c>
      <c r="AY40" s="346">
        <f t="shared" si="5"/>
        <v>17.239891450000002</v>
      </c>
      <c r="AZ40" s="346">
        <f t="shared" si="5"/>
        <v>1.10848587</v>
      </c>
      <c r="BA40" s="346"/>
      <c r="BB40" s="346"/>
      <c r="BC40" s="346"/>
      <c r="BD40" s="346"/>
      <c r="BE40" s="346"/>
      <c r="BF40" s="346">
        <f>BG40+BH40+BI40+BJ40</f>
        <v>10.211404829999999</v>
      </c>
      <c r="BG40" s="346">
        <f>205980.8/1000000</f>
        <v>0.20598079999999999</v>
      </c>
      <c r="BH40" s="346">
        <v>2.568533</v>
      </c>
      <c r="BI40" s="346">
        <f>6.98216025</f>
        <v>6.9821602499999997</v>
      </c>
      <c r="BJ40" s="346">
        <f>(225486.2+51947.77+177296.81)/1000000</f>
        <v>0.45473078</v>
      </c>
      <c r="BK40" s="346">
        <v>13.55296689</v>
      </c>
      <c r="BL40" s="346">
        <v>0.20598079999999999</v>
      </c>
      <c r="BM40" s="346">
        <v>2.4354998000000001</v>
      </c>
      <c r="BN40" s="346">
        <v>10.2577312</v>
      </c>
      <c r="BO40" s="346">
        <f>0.23670124+0.05853445+0.3585194</f>
        <v>0.65375508999999998</v>
      </c>
      <c r="BP40" s="346"/>
      <c r="BQ40" s="346"/>
      <c r="BR40" s="346"/>
      <c r="BS40" s="346"/>
      <c r="BT40" s="346"/>
      <c r="BU40" s="346"/>
      <c r="BV40" s="346"/>
      <c r="BW40" s="346"/>
      <c r="BX40" s="346"/>
      <c r="BY40" s="346"/>
      <c r="BZ40" s="346"/>
      <c r="CA40" s="346"/>
      <c r="CB40" s="346"/>
      <c r="CC40" s="346"/>
      <c r="CD40" s="346"/>
      <c r="CE40" s="346"/>
      <c r="CF40" s="346"/>
      <c r="CG40" s="349"/>
      <c r="CH40" s="502"/>
      <c r="CI40" s="486">
        <f>AV40-'[77]7.1. '!AA39</f>
        <v>0</v>
      </c>
      <c r="CJ40" s="486">
        <f t="shared" si="16"/>
        <v>0</v>
      </c>
      <c r="CK40" s="486">
        <f t="shared" si="16"/>
        <v>0</v>
      </c>
      <c r="CL40" s="486">
        <f t="shared" si="16"/>
        <v>0</v>
      </c>
      <c r="CM40" s="486">
        <f t="shared" si="16"/>
        <v>0</v>
      </c>
      <c r="CN40" s="486">
        <f t="shared" si="16"/>
        <v>0</v>
      </c>
      <c r="CO40" s="486">
        <f>M40-'[77]7.1. '!F39</f>
        <v>0</v>
      </c>
    </row>
    <row r="41" spans="1:93" ht="36">
      <c r="A41" s="522">
        <v>10</v>
      </c>
      <c r="B41" s="524" t="s">
        <v>245</v>
      </c>
      <c r="C41" s="346">
        <v>0</v>
      </c>
      <c r="D41" s="346">
        <v>0</v>
      </c>
      <c r="E41" s="346">
        <v>0</v>
      </c>
      <c r="F41" s="346">
        <v>0</v>
      </c>
      <c r="G41" s="346">
        <v>0</v>
      </c>
      <c r="H41" s="346"/>
      <c r="I41" s="346"/>
      <c r="J41" s="346"/>
      <c r="K41" s="346"/>
      <c r="L41" s="346"/>
      <c r="M41" s="346">
        <f t="shared" si="11"/>
        <v>0</v>
      </c>
      <c r="N41" s="346">
        <f t="shared" si="11"/>
        <v>0</v>
      </c>
      <c r="O41" s="346">
        <f t="shared" si="11"/>
        <v>0</v>
      </c>
      <c r="P41" s="346">
        <f t="shared" si="11"/>
        <v>0</v>
      </c>
      <c r="Q41" s="346">
        <f t="shared" si="11"/>
        <v>0</v>
      </c>
      <c r="R41" s="346"/>
      <c r="S41" s="346"/>
      <c r="T41" s="346"/>
      <c r="U41" s="346"/>
      <c r="V41" s="346"/>
      <c r="W41" s="346"/>
      <c r="X41" s="346"/>
      <c r="Y41" s="346"/>
      <c r="Z41" s="346"/>
      <c r="AA41" s="346"/>
      <c r="AB41" s="346"/>
      <c r="AC41" s="346"/>
      <c r="AD41" s="346"/>
      <c r="AE41" s="346"/>
      <c r="AF41" s="346"/>
      <c r="AG41" s="346"/>
      <c r="AH41" s="346"/>
      <c r="AI41" s="346"/>
      <c r="AJ41" s="346"/>
      <c r="AK41" s="346"/>
      <c r="AL41" s="346">
        <f t="shared" si="38"/>
        <v>0</v>
      </c>
      <c r="AM41" s="346">
        <f t="shared" si="37"/>
        <v>0</v>
      </c>
      <c r="AN41" s="346">
        <f t="shared" si="37"/>
        <v>0</v>
      </c>
      <c r="AO41" s="346">
        <f t="shared" si="37"/>
        <v>0</v>
      </c>
      <c r="AP41" s="346">
        <f t="shared" si="37"/>
        <v>0</v>
      </c>
      <c r="AQ41" s="346"/>
      <c r="AR41" s="346"/>
      <c r="AS41" s="346"/>
      <c r="AT41" s="346"/>
      <c r="AU41" s="346"/>
      <c r="AV41" s="346">
        <f t="shared" si="12"/>
        <v>0</v>
      </c>
      <c r="AW41" s="346">
        <f t="shared" si="5"/>
        <v>0</v>
      </c>
      <c r="AX41" s="346">
        <f t="shared" si="5"/>
        <v>0</v>
      </c>
      <c r="AY41" s="346">
        <f t="shared" si="5"/>
        <v>0</v>
      </c>
      <c r="AZ41" s="346">
        <f t="shared" si="5"/>
        <v>0</v>
      </c>
      <c r="BA41" s="346"/>
      <c r="BB41" s="346"/>
      <c r="BC41" s="346"/>
      <c r="BD41" s="346"/>
      <c r="BE41" s="346"/>
      <c r="BF41" s="346"/>
      <c r="BG41" s="346"/>
      <c r="BH41" s="346"/>
      <c r="BI41" s="346"/>
      <c r="BJ41" s="346"/>
      <c r="BK41" s="346"/>
      <c r="BL41" s="346"/>
      <c r="BM41" s="346"/>
      <c r="BN41" s="346"/>
      <c r="BO41" s="346"/>
      <c r="BP41" s="346"/>
      <c r="BQ41" s="346"/>
      <c r="BR41" s="346"/>
      <c r="BS41" s="346"/>
      <c r="BT41" s="346"/>
      <c r="BU41" s="346"/>
      <c r="BV41" s="346"/>
      <c r="BW41" s="346"/>
      <c r="BX41" s="346"/>
      <c r="BY41" s="346"/>
      <c r="BZ41" s="346"/>
      <c r="CA41" s="346"/>
      <c r="CB41" s="346"/>
      <c r="CC41" s="346"/>
      <c r="CD41" s="346"/>
      <c r="CE41" s="346"/>
      <c r="CF41" s="346"/>
      <c r="CG41" s="349"/>
      <c r="CH41" s="502"/>
      <c r="CI41" s="486">
        <f>AV41-'[77]7.1. '!AA40</f>
        <v>0</v>
      </c>
      <c r="CJ41" s="486">
        <f t="shared" si="16"/>
        <v>0</v>
      </c>
      <c r="CK41" s="486">
        <f t="shared" si="16"/>
        <v>0</v>
      </c>
      <c r="CL41" s="486">
        <f t="shared" si="16"/>
        <v>0</v>
      </c>
      <c r="CM41" s="486">
        <f t="shared" si="16"/>
        <v>0</v>
      </c>
      <c r="CN41" s="486">
        <f t="shared" si="16"/>
        <v>0</v>
      </c>
      <c r="CO41" s="486">
        <f>M41-'[77]7.1. '!F40</f>
        <v>0</v>
      </c>
    </row>
    <row r="42" spans="1:93" ht="24">
      <c r="A42" s="522">
        <v>11</v>
      </c>
      <c r="B42" s="525" t="s">
        <v>58</v>
      </c>
      <c r="C42" s="346">
        <v>0</v>
      </c>
      <c r="D42" s="346">
        <v>0</v>
      </c>
      <c r="E42" s="346">
        <v>0</v>
      </c>
      <c r="F42" s="346">
        <v>0</v>
      </c>
      <c r="G42" s="346">
        <v>0</v>
      </c>
      <c r="H42" s="346">
        <f>I42+J42+K42+L42</f>
        <v>0.34879154000000001</v>
      </c>
      <c r="I42" s="346"/>
      <c r="J42" s="346"/>
      <c r="K42" s="346"/>
      <c r="L42" s="346">
        <f>348.79154/1000</f>
        <v>0.34879154000000001</v>
      </c>
      <c r="M42" s="346">
        <f t="shared" si="11"/>
        <v>0</v>
      </c>
      <c r="N42" s="346">
        <f t="shared" si="11"/>
        <v>0</v>
      </c>
      <c r="O42" s="346">
        <f t="shared" si="11"/>
        <v>0</v>
      </c>
      <c r="P42" s="346">
        <f t="shared" si="11"/>
        <v>0</v>
      </c>
      <c r="Q42" s="346">
        <f t="shared" si="11"/>
        <v>0</v>
      </c>
      <c r="R42" s="346"/>
      <c r="S42" s="346"/>
      <c r="T42" s="346"/>
      <c r="U42" s="346"/>
      <c r="V42" s="346"/>
      <c r="W42" s="346"/>
      <c r="X42" s="346"/>
      <c r="Y42" s="346"/>
      <c r="Z42" s="346"/>
      <c r="AA42" s="346"/>
      <c r="AB42" s="346"/>
      <c r="AC42" s="346"/>
      <c r="AD42" s="346"/>
      <c r="AE42" s="346"/>
      <c r="AF42" s="346"/>
      <c r="AG42" s="346"/>
      <c r="AH42" s="346"/>
      <c r="AI42" s="346"/>
      <c r="AJ42" s="346"/>
      <c r="AK42" s="346"/>
      <c r="AL42" s="346">
        <f t="shared" si="38"/>
        <v>0</v>
      </c>
      <c r="AM42" s="346">
        <f t="shared" si="37"/>
        <v>0</v>
      </c>
      <c r="AN42" s="346">
        <f t="shared" si="37"/>
        <v>0</v>
      </c>
      <c r="AO42" s="346">
        <f t="shared" si="37"/>
        <v>0</v>
      </c>
      <c r="AP42" s="346">
        <f t="shared" si="37"/>
        <v>0</v>
      </c>
      <c r="AQ42" s="346">
        <f>AR42+AS42+AT42+AU42</f>
        <v>0.34879154000000001</v>
      </c>
      <c r="AR42" s="346"/>
      <c r="AS42" s="346"/>
      <c r="AT42" s="346"/>
      <c r="AU42" s="346">
        <f>348.79154/1000</f>
        <v>0.34879154000000001</v>
      </c>
      <c r="AV42" s="346">
        <f t="shared" si="12"/>
        <v>0</v>
      </c>
      <c r="AW42" s="346">
        <f t="shared" si="5"/>
        <v>0</v>
      </c>
      <c r="AX42" s="346">
        <f t="shared" si="5"/>
        <v>0</v>
      </c>
      <c r="AY42" s="346">
        <f t="shared" si="5"/>
        <v>0</v>
      </c>
      <c r="AZ42" s="346">
        <f t="shared" si="5"/>
        <v>0</v>
      </c>
      <c r="BA42" s="346"/>
      <c r="BB42" s="346"/>
      <c r="BC42" s="346"/>
      <c r="BD42" s="346"/>
      <c r="BE42" s="346"/>
      <c r="BF42" s="346"/>
      <c r="BG42" s="346"/>
      <c r="BH42" s="346"/>
      <c r="BI42" s="346"/>
      <c r="BJ42" s="346"/>
      <c r="BK42" s="346"/>
      <c r="BL42" s="346"/>
      <c r="BM42" s="346"/>
      <c r="BN42" s="346"/>
      <c r="BO42" s="346"/>
      <c r="BP42" s="346"/>
      <c r="BQ42" s="346"/>
      <c r="BR42" s="346"/>
      <c r="BS42" s="346"/>
      <c r="BT42" s="346"/>
      <c r="BU42" s="346"/>
      <c r="BV42" s="346"/>
      <c r="BW42" s="346"/>
      <c r="BX42" s="346"/>
      <c r="BY42" s="346"/>
      <c r="BZ42" s="346"/>
      <c r="CA42" s="346"/>
      <c r="CB42" s="346"/>
      <c r="CC42" s="346"/>
      <c r="CD42" s="346"/>
      <c r="CE42" s="346"/>
      <c r="CF42" s="346"/>
      <c r="CG42" s="349"/>
      <c r="CH42" s="502"/>
      <c r="CI42" s="486">
        <f>AV42-'[77]7.1. '!AA41</f>
        <v>0</v>
      </c>
      <c r="CJ42" s="486">
        <f t="shared" si="16"/>
        <v>0</v>
      </c>
      <c r="CK42" s="486">
        <f t="shared" si="16"/>
        <v>0</v>
      </c>
      <c r="CL42" s="486">
        <f t="shared" si="16"/>
        <v>0</v>
      </c>
      <c r="CM42" s="486">
        <f t="shared" si="16"/>
        <v>0</v>
      </c>
      <c r="CN42" s="486">
        <f t="shared" si="16"/>
        <v>0</v>
      </c>
      <c r="CO42" s="486">
        <f>M42-'[77]7.1. '!F41</f>
        <v>0</v>
      </c>
    </row>
    <row r="43" spans="1:93" ht="12.75">
      <c r="A43" s="526"/>
      <c r="B43" s="494" t="s">
        <v>37</v>
      </c>
      <c r="C43" s="323">
        <f t="shared" ref="C43:AH43" si="39">SUM(C34:C42)</f>
        <v>64.98544459</v>
      </c>
      <c r="D43" s="323">
        <f t="shared" si="39"/>
        <v>7.5989524680000002</v>
      </c>
      <c r="E43" s="323">
        <f t="shared" si="39"/>
        <v>18.628219694799999</v>
      </c>
      <c r="F43" s="323">
        <f t="shared" si="39"/>
        <v>35.684148894199993</v>
      </c>
      <c r="G43" s="323">
        <f t="shared" si="39"/>
        <v>3.0741235329999994</v>
      </c>
      <c r="H43" s="323">
        <f t="shared" si="39"/>
        <v>20.44870757</v>
      </c>
      <c r="I43" s="323">
        <f t="shared" si="39"/>
        <v>0</v>
      </c>
      <c r="J43" s="323">
        <f t="shared" si="39"/>
        <v>0</v>
      </c>
      <c r="K43" s="323">
        <f t="shared" si="39"/>
        <v>20</v>
      </c>
      <c r="L43" s="323">
        <f t="shared" si="39"/>
        <v>0.44870757</v>
      </c>
      <c r="M43" s="323">
        <f t="shared" si="11"/>
        <v>64.985147359999999</v>
      </c>
      <c r="N43" s="323">
        <f t="shared" si="11"/>
        <v>7.5989524700000004</v>
      </c>
      <c r="O43" s="323">
        <f t="shared" si="11"/>
        <v>15.445359439999999</v>
      </c>
      <c r="P43" s="323">
        <f t="shared" si="11"/>
        <v>38.867009149999994</v>
      </c>
      <c r="Q43" s="323">
        <f t="shared" si="11"/>
        <v>3.0738262999999995</v>
      </c>
      <c r="R43" s="323">
        <f t="shared" si="39"/>
        <v>37.689507300000002</v>
      </c>
      <c r="S43" s="323">
        <f t="shared" si="39"/>
        <v>0.28699087000000001</v>
      </c>
      <c r="T43" s="323">
        <f t="shared" si="39"/>
        <v>8.9155514300000007</v>
      </c>
      <c r="U43" s="323">
        <f t="shared" si="39"/>
        <v>26.59827606</v>
      </c>
      <c r="V43" s="323">
        <f t="shared" si="39"/>
        <v>1.8886889399999998</v>
      </c>
      <c r="W43" s="323">
        <f t="shared" si="39"/>
        <v>14.047753829999998</v>
      </c>
      <c r="X43" s="323">
        <f t="shared" si="39"/>
        <v>0</v>
      </c>
      <c r="Y43" s="323">
        <f t="shared" si="39"/>
        <v>2.7610712299999998</v>
      </c>
      <c r="Z43" s="323">
        <f t="shared" si="39"/>
        <v>11.108871689999999</v>
      </c>
      <c r="AA43" s="323">
        <f t="shared" si="39"/>
        <v>0.17781090999999999</v>
      </c>
      <c r="AB43" s="323">
        <v>13.247886230000001</v>
      </c>
      <c r="AC43" s="323">
        <f t="shared" si="39"/>
        <v>7.3119616000000001</v>
      </c>
      <c r="AD43" s="323">
        <f t="shared" si="39"/>
        <v>3.7687367799999998</v>
      </c>
      <c r="AE43" s="323">
        <f t="shared" si="39"/>
        <v>1.1598614</v>
      </c>
      <c r="AF43" s="323">
        <f t="shared" si="39"/>
        <v>1.0073264499999999</v>
      </c>
      <c r="AG43" s="323">
        <f t="shared" si="39"/>
        <v>0</v>
      </c>
      <c r="AH43" s="323">
        <f t="shared" si="39"/>
        <v>0</v>
      </c>
      <c r="AI43" s="323">
        <f t="shared" ref="AI43:BT43" si="40">SUM(AI34:AI42)</f>
        <v>0</v>
      </c>
      <c r="AJ43" s="323">
        <f t="shared" si="40"/>
        <v>0</v>
      </c>
      <c r="AK43" s="323">
        <f t="shared" si="40"/>
        <v>0</v>
      </c>
      <c r="AL43" s="323">
        <f t="shared" si="40"/>
        <v>-2.9723000000103639E-4</v>
      </c>
      <c r="AM43" s="323">
        <f t="shared" si="40"/>
        <v>2.0000000544584395E-9</v>
      </c>
      <c r="AN43" s="323">
        <f t="shared" si="40"/>
        <v>-3.1828602547999996</v>
      </c>
      <c r="AO43" s="323">
        <f t="shared" si="40"/>
        <v>3.1828602557999979</v>
      </c>
      <c r="AP43" s="323">
        <f t="shared" si="40"/>
        <v>-2.972329999997303E-4</v>
      </c>
      <c r="AQ43" s="323">
        <f t="shared" si="40"/>
        <v>5.8777051399999998</v>
      </c>
      <c r="AR43" s="323">
        <f t="shared" si="40"/>
        <v>0.28699087000000001</v>
      </c>
      <c r="AS43" s="323">
        <f t="shared" si="40"/>
        <v>3.8917106800000001</v>
      </c>
      <c r="AT43" s="323">
        <f t="shared" si="40"/>
        <v>1.1598614</v>
      </c>
      <c r="AU43" s="323">
        <f t="shared" si="40"/>
        <v>0.53914218999999997</v>
      </c>
      <c r="AV43" s="323">
        <f t="shared" si="12"/>
        <v>79.556841560000009</v>
      </c>
      <c r="AW43" s="323">
        <f t="shared" si="5"/>
        <v>7.3119616000000001</v>
      </c>
      <c r="AX43" s="323">
        <f t="shared" si="5"/>
        <v>11.55364876</v>
      </c>
      <c r="AY43" s="323">
        <f t="shared" si="5"/>
        <v>57.707147750000004</v>
      </c>
      <c r="AZ43" s="323">
        <f t="shared" si="5"/>
        <v>2.98408345</v>
      </c>
      <c r="BA43" s="323">
        <f t="shared" si="40"/>
        <v>48.8905612</v>
      </c>
      <c r="BB43" s="323">
        <f t="shared" si="40"/>
        <v>0</v>
      </c>
      <c r="BC43" s="323">
        <f t="shared" si="40"/>
        <v>6.5496159599999997</v>
      </c>
      <c r="BD43" s="323">
        <f t="shared" si="40"/>
        <v>40.467256300000003</v>
      </c>
      <c r="BE43" s="323">
        <f t="shared" si="40"/>
        <v>1.8736889399999999</v>
      </c>
      <c r="BF43" s="323">
        <f t="shared" si="40"/>
        <v>10.2126217</v>
      </c>
      <c r="BG43" s="323">
        <f t="shared" si="40"/>
        <v>0.20598079999999999</v>
      </c>
      <c r="BH43" s="323">
        <f t="shared" si="40"/>
        <v>2.568533</v>
      </c>
      <c r="BI43" s="323">
        <f t="shared" si="40"/>
        <v>6.9821602499999997</v>
      </c>
      <c r="BJ43" s="323">
        <f t="shared" si="40"/>
        <v>0.45594764999999998</v>
      </c>
      <c r="BK43" s="323">
        <f t="shared" si="40"/>
        <v>20.453658660000002</v>
      </c>
      <c r="BL43" s="323">
        <f t="shared" si="40"/>
        <v>7.1059808000000002</v>
      </c>
      <c r="BM43" s="323">
        <f t="shared" si="40"/>
        <v>2.4354998000000001</v>
      </c>
      <c r="BN43" s="323">
        <f t="shared" si="40"/>
        <v>10.2577312</v>
      </c>
      <c r="BO43" s="323">
        <f t="shared" si="40"/>
        <v>0.65444685999999996</v>
      </c>
      <c r="BP43" s="323">
        <f t="shared" si="40"/>
        <v>0</v>
      </c>
      <c r="BQ43" s="323">
        <f t="shared" si="40"/>
        <v>0</v>
      </c>
      <c r="BR43" s="323">
        <f t="shared" si="40"/>
        <v>0</v>
      </c>
      <c r="BS43" s="323">
        <f t="shared" si="40"/>
        <v>0</v>
      </c>
      <c r="BT43" s="323">
        <f t="shared" si="40"/>
        <v>0</v>
      </c>
      <c r="BU43" s="323"/>
      <c r="BV43" s="323"/>
      <c r="BW43" s="323"/>
      <c r="BX43" s="323"/>
      <c r="BY43" s="323"/>
      <c r="BZ43" s="323"/>
      <c r="CA43" s="323"/>
      <c r="CB43" s="323">
        <f t="shared" ref="CB43" si="41">SUM(CB34:CB42)</f>
        <v>0</v>
      </c>
      <c r="CC43" s="323"/>
      <c r="CD43" s="323"/>
      <c r="CE43" s="323"/>
      <c r="CF43" s="323"/>
      <c r="CG43" s="324">
        <f t="shared" ref="CG43" si="42">SUM(CG34:CG42)</f>
        <v>0</v>
      </c>
      <c r="CH43" s="495"/>
      <c r="CI43" s="486">
        <f>AV43-'[77]7.1. '!AA42</f>
        <v>0</v>
      </c>
      <c r="CJ43" s="486">
        <f t="shared" si="16"/>
        <v>-6.9177000001729994E-4</v>
      </c>
      <c r="CK43" s="486">
        <f t="shared" si="16"/>
        <v>0</v>
      </c>
      <c r="CL43" s="486">
        <f t="shared" si="16"/>
        <v>0</v>
      </c>
      <c r="CM43" s="486">
        <f t="shared" si="16"/>
        <v>0</v>
      </c>
      <c r="CN43" s="486">
        <f t="shared" si="16"/>
        <v>-6.9177000000042455E-4</v>
      </c>
      <c r="CO43" s="486">
        <f>M43-'[77]7.1. '!F42</f>
        <v>0</v>
      </c>
    </row>
    <row r="44" spans="1:93" ht="12.75">
      <c r="A44" s="519"/>
      <c r="B44" s="520" t="s">
        <v>52</v>
      </c>
      <c r="C44" s="337"/>
      <c r="D44" s="337"/>
      <c r="E44" s="337"/>
      <c r="F44" s="337"/>
      <c r="G44" s="337"/>
      <c r="H44" s="337"/>
      <c r="I44" s="337"/>
      <c r="J44" s="337"/>
      <c r="K44" s="337"/>
      <c r="L44" s="337"/>
      <c r="M44" s="337">
        <f t="shared" si="11"/>
        <v>0</v>
      </c>
      <c r="N44" s="337">
        <f t="shared" si="11"/>
        <v>0</v>
      </c>
      <c r="O44" s="337">
        <f t="shared" si="11"/>
        <v>0</v>
      </c>
      <c r="P44" s="337">
        <f t="shared" si="11"/>
        <v>0</v>
      </c>
      <c r="Q44" s="337">
        <f t="shared" si="11"/>
        <v>0</v>
      </c>
      <c r="R44" s="337"/>
      <c r="S44" s="337"/>
      <c r="T44" s="337"/>
      <c r="U44" s="337"/>
      <c r="V44" s="337"/>
      <c r="W44" s="337"/>
      <c r="X44" s="337"/>
      <c r="Y44" s="337"/>
      <c r="Z44" s="337"/>
      <c r="AA44" s="337"/>
      <c r="AB44" s="337"/>
      <c r="AC44" s="337"/>
      <c r="AD44" s="337"/>
      <c r="AE44" s="337"/>
      <c r="AF44" s="337"/>
      <c r="AG44" s="337"/>
      <c r="AH44" s="337"/>
      <c r="AI44" s="337"/>
      <c r="AJ44" s="337"/>
      <c r="AK44" s="337"/>
      <c r="AL44" s="337"/>
      <c r="AM44" s="337"/>
      <c r="AN44" s="337"/>
      <c r="AO44" s="337"/>
      <c r="AP44" s="337"/>
      <c r="AQ44" s="337"/>
      <c r="AR44" s="337"/>
      <c r="AS44" s="337"/>
      <c r="AT44" s="337"/>
      <c r="AU44" s="337"/>
      <c r="AV44" s="337">
        <f t="shared" si="12"/>
        <v>0</v>
      </c>
      <c r="AW44" s="337">
        <f t="shared" si="5"/>
        <v>0</v>
      </c>
      <c r="AX44" s="337">
        <f t="shared" si="5"/>
        <v>0</v>
      </c>
      <c r="AY44" s="337">
        <f t="shared" si="5"/>
        <v>0</v>
      </c>
      <c r="AZ44" s="337">
        <f t="shared" si="5"/>
        <v>0</v>
      </c>
      <c r="BA44" s="337"/>
      <c r="BB44" s="337"/>
      <c r="BC44" s="337"/>
      <c r="BD44" s="337"/>
      <c r="BE44" s="337"/>
      <c r="BF44" s="337"/>
      <c r="BG44" s="337"/>
      <c r="BH44" s="337"/>
      <c r="BI44" s="337"/>
      <c r="BJ44" s="337"/>
      <c r="BK44" s="337"/>
      <c r="BL44" s="337"/>
      <c r="BM44" s="337"/>
      <c r="BN44" s="337"/>
      <c r="BO44" s="337"/>
      <c r="BP44" s="337"/>
      <c r="BQ44" s="337"/>
      <c r="BR44" s="337"/>
      <c r="BS44" s="337"/>
      <c r="BT44" s="337"/>
      <c r="BU44" s="337"/>
      <c r="BV44" s="337"/>
      <c r="BW44" s="337"/>
      <c r="BX44" s="337"/>
      <c r="BY44" s="337"/>
      <c r="BZ44" s="337"/>
      <c r="CA44" s="337"/>
      <c r="CB44" s="337"/>
      <c r="CC44" s="337"/>
      <c r="CD44" s="337"/>
      <c r="CE44" s="337"/>
      <c r="CF44" s="337"/>
      <c r="CG44" s="339"/>
      <c r="CH44" s="527"/>
      <c r="CI44" s="486">
        <f>AV44-'[77]7.1. '!AA43</f>
        <v>0</v>
      </c>
      <c r="CJ44" s="486">
        <f t="shared" si="16"/>
        <v>0</v>
      </c>
      <c r="CK44" s="486">
        <f t="shared" si="16"/>
        <v>0</v>
      </c>
      <c r="CL44" s="486">
        <f t="shared" si="16"/>
        <v>0</v>
      </c>
      <c r="CM44" s="486">
        <f t="shared" si="16"/>
        <v>0</v>
      </c>
      <c r="CN44" s="486">
        <f t="shared" si="16"/>
        <v>0</v>
      </c>
      <c r="CO44" s="486">
        <f>M44-'[77]7.1. '!F43</f>
        <v>0</v>
      </c>
    </row>
    <row r="45" spans="1:93" ht="24">
      <c r="A45" s="522">
        <v>12</v>
      </c>
      <c r="B45" s="501" t="s">
        <v>53</v>
      </c>
      <c r="C45" s="346">
        <v>18.206732089999999</v>
      </c>
      <c r="D45" s="346">
        <v>1.0901235300000001</v>
      </c>
      <c r="E45" s="346">
        <v>15.9546265</v>
      </c>
      <c r="F45" s="346">
        <v>0.19026673999999999</v>
      </c>
      <c r="G45" s="346">
        <v>0.97171531999999994</v>
      </c>
      <c r="H45" s="346"/>
      <c r="I45" s="346"/>
      <c r="J45" s="346"/>
      <c r="K45" s="346"/>
      <c r="L45" s="346"/>
      <c r="M45" s="346">
        <f t="shared" si="11"/>
        <v>21.136690810000005</v>
      </c>
      <c r="N45" s="346">
        <f t="shared" si="11"/>
        <v>1.2186249300000001</v>
      </c>
      <c r="O45" s="346">
        <f t="shared" si="11"/>
        <v>9.3860875999999998</v>
      </c>
      <c r="P45" s="346">
        <f t="shared" si="11"/>
        <v>9.4029947500000013</v>
      </c>
      <c r="Q45" s="346">
        <f t="shared" si="11"/>
        <v>1.1289835300000002</v>
      </c>
      <c r="R45" s="346">
        <f>S45+T45+U45+V45</f>
        <v>18.065431890000003</v>
      </c>
      <c r="S45" s="346">
        <v>1.0901235300000001</v>
      </c>
      <c r="T45" s="346">
        <v>8.2443503200000006</v>
      </c>
      <c r="U45" s="346">
        <v>7.9005429200000004</v>
      </c>
      <c r="V45" s="346">
        <f>(528041.56+302373.56)/1000000</f>
        <v>0.83041512000000006</v>
      </c>
      <c r="W45" s="346">
        <f>X45+Y45+Z45+AA45</f>
        <v>4.15132E-2</v>
      </c>
      <c r="X45" s="346"/>
      <c r="Y45" s="346"/>
      <c r="Z45" s="346"/>
      <c r="AA45" s="346">
        <f>(70103.33-28590.13)/1000000</f>
        <v>4.15132E-2</v>
      </c>
      <c r="AB45" s="346">
        <v>3.0297457199999998</v>
      </c>
      <c r="AC45" s="346">
        <v>0.12850139999999999</v>
      </c>
      <c r="AD45" s="346">
        <v>1.1417372800000001</v>
      </c>
      <c r="AE45" s="346">
        <v>1.50245183</v>
      </c>
      <c r="AF45" s="346">
        <v>0.25705520999999998</v>
      </c>
      <c r="AG45" s="346"/>
      <c r="AH45" s="346"/>
      <c r="AI45" s="346"/>
      <c r="AJ45" s="346"/>
      <c r="AK45" s="346"/>
      <c r="AL45" s="346">
        <f t="shared" ref="AL45:AP48" si="43">M45-C45</f>
        <v>2.9299587200000055</v>
      </c>
      <c r="AM45" s="346">
        <f t="shared" si="43"/>
        <v>0.12850139999999999</v>
      </c>
      <c r="AN45" s="346">
        <f t="shared" si="43"/>
        <v>-6.5685389000000001</v>
      </c>
      <c r="AO45" s="346">
        <f t="shared" si="43"/>
        <v>9.2127280100000011</v>
      </c>
      <c r="AP45" s="346">
        <f t="shared" si="43"/>
        <v>0.15726821000000024</v>
      </c>
      <c r="AQ45" s="346"/>
      <c r="AR45" s="346"/>
      <c r="AS45" s="346"/>
      <c r="AT45" s="346"/>
      <c r="AU45" s="346"/>
      <c r="AV45" s="346">
        <f t="shared" si="12"/>
        <v>21.136690810000005</v>
      </c>
      <c r="AW45" s="346">
        <f t="shared" si="5"/>
        <v>1.2186249300000001</v>
      </c>
      <c r="AX45" s="346">
        <f t="shared" si="5"/>
        <v>9.3860875999999998</v>
      </c>
      <c r="AY45" s="346">
        <f t="shared" si="5"/>
        <v>9.4029947499999995</v>
      </c>
      <c r="AZ45" s="346">
        <f t="shared" si="5"/>
        <v>1.1289835300000002</v>
      </c>
      <c r="BA45" s="346">
        <f>BB45+BC45+BD45+BE45</f>
        <v>18.065431890000003</v>
      </c>
      <c r="BB45" s="346">
        <v>1.0901235300000001</v>
      </c>
      <c r="BC45" s="346">
        <v>8.2443503200000006</v>
      </c>
      <c r="BD45" s="346">
        <v>7.9005429200000004</v>
      </c>
      <c r="BE45" s="346">
        <f>(528041.56+302373.56)/1000000</f>
        <v>0.83041512000000006</v>
      </c>
      <c r="BF45" s="346">
        <f>BG45+BH45+BI45+BJ45</f>
        <v>4.15132E-2</v>
      </c>
      <c r="BG45" s="346"/>
      <c r="BH45" s="346"/>
      <c r="BI45" s="346"/>
      <c r="BJ45" s="346">
        <f>(70103.33-28590.13)/1000000</f>
        <v>4.15132E-2</v>
      </c>
      <c r="BK45" s="346">
        <v>3.0297457200000002</v>
      </c>
      <c r="BL45" s="346">
        <v>0.12850139999999999</v>
      </c>
      <c r="BM45" s="346">
        <v>1.1417372800000001</v>
      </c>
      <c r="BN45" s="346">
        <f>1.45199+0.05046183</f>
        <v>1.5024518299999998</v>
      </c>
      <c r="BO45" s="346">
        <f>0.05167857+0.20537664</f>
        <v>0.25705520999999998</v>
      </c>
      <c r="BP45" s="346"/>
      <c r="BQ45" s="346"/>
      <c r="BR45" s="346"/>
      <c r="BS45" s="346"/>
      <c r="BT45" s="346"/>
      <c r="BU45" s="346"/>
      <c r="BV45" s="346"/>
      <c r="BW45" s="346"/>
      <c r="BX45" s="346"/>
      <c r="BY45" s="346"/>
      <c r="BZ45" s="346"/>
      <c r="CA45" s="346"/>
      <c r="CB45" s="346"/>
      <c r="CC45" s="346"/>
      <c r="CD45" s="346"/>
      <c r="CE45" s="346"/>
      <c r="CF45" s="346"/>
      <c r="CG45" s="349"/>
      <c r="CH45" s="502"/>
      <c r="CI45" s="486">
        <f>AV45-'[77]7.1. '!AA44</f>
        <v>0</v>
      </c>
      <c r="CJ45" s="486">
        <f t="shared" si="16"/>
        <v>0</v>
      </c>
      <c r="CK45" s="486">
        <f t="shared" si="16"/>
        <v>0</v>
      </c>
      <c r="CL45" s="486">
        <f t="shared" si="16"/>
        <v>0</v>
      </c>
      <c r="CM45" s="486">
        <f t="shared" si="16"/>
        <v>0</v>
      </c>
      <c r="CN45" s="486">
        <f t="shared" si="16"/>
        <v>0</v>
      </c>
      <c r="CO45" s="486">
        <f>M45-'[77]7.1. '!F44</f>
        <v>0</v>
      </c>
    </row>
    <row r="46" spans="1:93" ht="24">
      <c r="A46" s="522">
        <v>13</v>
      </c>
      <c r="B46" s="501" t="s">
        <v>270</v>
      </c>
      <c r="C46" s="346">
        <v>0</v>
      </c>
      <c r="D46" s="346">
        <v>0</v>
      </c>
      <c r="E46" s="346">
        <v>0</v>
      </c>
      <c r="F46" s="346">
        <v>0</v>
      </c>
      <c r="G46" s="346">
        <v>0</v>
      </c>
      <c r="H46" s="346"/>
      <c r="I46" s="346"/>
      <c r="J46" s="346"/>
      <c r="K46" s="346"/>
      <c r="L46" s="346"/>
      <c r="M46" s="346">
        <f t="shared" si="11"/>
        <v>0</v>
      </c>
      <c r="N46" s="346">
        <f t="shared" si="11"/>
        <v>0</v>
      </c>
      <c r="O46" s="346">
        <f t="shared" si="11"/>
        <v>0</v>
      </c>
      <c r="P46" s="346">
        <f t="shared" si="11"/>
        <v>0</v>
      </c>
      <c r="Q46" s="346">
        <f t="shared" si="11"/>
        <v>0</v>
      </c>
      <c r="R46" s="346"/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>
        <f t="shared" si="43"/>
        <v>0</v>
      </c>
      <c r="AM46" s="346">
        <f t="shared" si="43"/>
        <v>0</v>
      </c>
      <c r="AN46" s="346">
        <f t="shared" si="43"/>
        <v>0</v>
      </c>
      <c r="AO46" s="346">
        <f t="shared" si="43"/>
        <v>0</v>
      </c>
      <c r="AP46" s="346">
        <f t="shared" si="43"/>
        <v>0</v>
      </c>
      <c r="AQ46" s="346"/>
      <c r="AR46" s="346"/>
      <c r="AS46" s="346"/>
      <c r="AT46" s="346"/>
      <c r="AU46" s="346"/>
      <c r="AV46" s="346">
        <f t="shared" si="12"/>
        <v>0</v>
      </c>
      <c r="AW46" s="346">
        <f t="shared" si="5"/>
        <v>0</v>
      </c>
      <c r="AX46" s="346">
        <f t="shared" si="5"/>
        <v>0</v>
      </c>
      <c r="AY46" s="346">
        <f t="shared" si="5"/>
        <v>0</v>
      </c>
      <c r="AZ46" s="346">
        <f t="shared" si="5"/>
        <v>0</v>
      </c>
      <c r="BA46" s="346"/>
      <c r="BB46" s="346"/>
      <c r="BC46" s="346"/>
      <c r="BD46" s="346"/>
      <c r="BE46" s="346"/>
      <c r="BF46" s="346"/>
      <c r="BG46" s="346"/>
      <c r="BH46" s="346"/>
      <c r="BI46" s="346"/>
      <c r="BJ46" s="346"/>
      <c r="BK46" s="346"/>
      <c r="BL46" s="346"/>
      <c r="BM46" s="346"/>
      <c r="BN46" s="346"/>
      <c r="BO46" s="346"/>
      <c r="BP46" s="346"/>
      <c r="BQ46" s="346"/>
      <c r="BR46" s="346"/>
      <c r="BS46" s="346"/>
      <c r="BT46" s="346"/>
      <c r="BU46" s="346"/>
      <c r="BV46" s="346"/>
      <c r="BW46" s="346"/>
      <c r="BX46" s="346"/>
      <c r="BY46" s="346"/>
      <c r="BZ46" s="346"/>
      <c r="CA46" s="346"/>
      <c r="CB46" s="346"/>
      <c r="CC46" s="346"/>
      <c r="CD46" s="346"/>
      <c r="CE46" s="346"/>
      <c r="CF46" s="346"/>
      <c r="CG46" s="349"/>
      <c r="CH46" s="502"/>
      <c r="CI46" s="486">
        <f>AV46-'[77]7.1. '!AA45</f>
        <v>0</v>
      </c>
      <c r="CJ46" s="486">
        <f t="shared" si="16"/>
        <v>0</v>
      </c>
      <c r="CK46" s="486">
        <f t="shared" si="16"/>
        <v>0</v>
      </c>
      <c r="CL46" s="486">
        <f t="shared" si="16"/>
        <v>0</v>
      </c>
      <c r="CM46" s="486">
        <f t="shared" si="16"/>
        <v>0</v>
      </c>
      <c r="CN46" s="486">
        <f t="shared" si="16"/>
        <v>0</v>
      </c>
      <c r="CO46" s="486">
        <f>M46-'[77]7.1. '!F45</f>
        <v>0</v>
      </c>
    </row>
    <row r="47" spans="1:93" ht="43.5" customHeight="1">
      <c r="A47" s="522">
        <v>14</v>
      </c>
      <c r="B47" s="506" t="s">
        <v>246</v>
      </c>
      <c r="C47" s="346">
        <v>0.19260682000000001</v>
      </c>
      <c r="D47" s="346">
        <v>0.02</v>
      </c>
      <c r="E47" s="346">
        <v>0.14000000000000001</v>
      </c>
      <c r="F47" s="346">
        <v>0</v>
      </c>
      <c r="G47" s="346">
        <v>3.2606820000000009E-2</v>
      </c>
      <c r="H47" s="346"/>
      <c r="I47" s="346"/>
      <c r="J47" s="346"/>
      <c r="K47" s="346"/>
      <c r="L47" s="346"/>
      <c r="M47" s="346">
        <f t="shared" si="11"/>
        <v>0.19260682000000001</v>
      </c>
      <c r="N47" s="346">
        <f t="shared" si="11"/>
        <v>2.3058619999999998E-2</v>
      </c>
      <c r="O47" s="346">
        <f t="shared" si="11"/>
        <v>0.14410455</v>
      </c>
      <c r="P47" s="346">
        <f t="shared" si="11"/>
        <v>0</v>
      </c>
      <c r="Q47" s="346">
        <f t="shared" si="11"/>
        <v>2.5443650000000002E-2</v>
      </c>
      <c r="R47" s="346"/>
      <c r="S47" s="346"/>
      <c r="T47" s="346"/>
      <c r="U47" s="346"/>
      <c r="V47" s="346"/>
      <c r="W47" s="346">
        <f>X47+Y47+Z47+AA47</f>
        <v>0.19260682000000001</v>
      </c>
      <c r="X47" s="346">
        <f>23058.62/1000000</f>
        <v>2.3058619999999998E-2</v>
      </c>
      <c r="Y47" s="346">
        <v>0.14410455</v>
      </c>
      <c r="Z47" s="346"/>
      <c r="AA47" s="346">
        <f>(2702.34+17838.18+4903.13)/1000000</f>
        <v>2.5443650000000002E-2</v>
      </c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>
        <f t="shared" si="43"/>
        <v>0</v>
      </c>
      <c r="AM47" s="346">
        <f t="shared" si="43"/>
        <v>3.058619999999998E-3</v>
      </c>
      <c r="AN47" s="346">
        <f t="shared" si="43"/>
        <v>4.1045499999999846E-3</v>
      </c>
      <c r="AO47" s="346">
        <f t="shared" si="43"/>
        <v>0</v>
      </c>
      <c r="AP47" s="346">
        <f t="shared" si="43"/>
        <v>-7.1631700000000069E-3</v>
      </c>
      <c r="AQ47" s="346"/>
      <c r="AR47" s="346"/>
      <c r="AS47" s="346"/>
      <c r="AT47" s="346"/>
      <c r="AU47" s="346"/>
      <c r="AV47" s="346">
        <f t="shared" si="12"/>
        <v>0.19260682000000001</v>
      </c>
      <c r="AW47" s="346">
        <f t="shared" si="5"/>
        <v>2.3058619999999998E-2</v>
      </c>
      <c r="AX47" s="346">
        <f t="shared" si="5"/>
        <v>0.14410455</v>
      </c>
      <c r="AY47" s="346">
        <f t="shared" si="5"/>
        <v>0</v>
      </c>
      <c r="AZ47" s="346">
        <f t="shared" si="5"/>
        <v>2.5443650000000002E-2</v>
      </c>
      <c r="BA47" s="346"/>
      <c r="BB47" s="346"/>
      <c r="BC47" s="346"/>
      <c r="BD47" s="346"/>
      <c r="BE47" s="346"/>
      <c r="BF47" s="346">
        <f>BG47+BH47+BJ47</f>
        <v>0.19260682000000001</v>
      </c>
      <c r="BG47" s="346">
        <f>23058.62/1000000</f>
        <v>2.3058619999999998E-2</v>
      </c>
      <c r="BH47" s="346">
        <f>0.14410455</f>
        <v>0.14410455</v>
      </c>
      <c r="BI47" s="346"/>
      <c r="BJ47" s="346">
        <f>(2702.34+17838.18+4903.13)/1000000</f>
        <v>2.5443650000000002E-2</v>
      </c>
      <c r="BK47" s="346"/>
      <c r="BL47" s="346"/>
      <c r="BM47" s="346"/>
      <c r="BN47" s="346"/>
      <c r="BO47" s="346"/>
      <c r="BP47" s="346"/>
      <c r="BQ47" s="346"/>
      <c r="BR47" s="346"/>
      <c r="BS47" s="346"/>
      <c r="BT47" s="346"/>
      <c r="BU47" s="346"/>
      <c r="BV47" s="346"/>
      <c r="BW47" s="346"/>
      <c r="BX47" s="346"/>
      <c r="BY47" s="346"/>
      <c r="BZ47" s="346"/>
      <c r="CA47" s="346"/>
      <c r="CB47" s="346"/>
      <c r="CC47" s="507">
        <v>2013</v>
      </c>
      <c r="CD47" s="346">
        <f>121/12</f>
        <v>10.083333333333334</v>
      </c>
      <c r="CE47" s="528" t="s">
        <v>271</v>
      </c>
      <c r="CF47" s="346" t="s">
        <v>272</v>
      </c>
      <c r="CG47" s="349">
        <v>7.3999999999999996E-2</v>
      </c>
      <c r="CH47" s="502"/>
      <c r="CI47" s="529">
        <f>AV47-'[77]7.1. '!AA46</f>
        <v>0</v>
      </c>
      <c r="CJ47" s="486">
        <f t="shared" si="16"/>
        <v>0</v>
      </c>
      <c r="CK47" s="486">
        <f t="shared" si="16"/>
        <v>0</v>
      </c>
      <c r="CL47" s="486">
        <f t="shared" si="16"/>
        <v>0</v>
      </c>
      <c r="CM47" s="486">
        <f t="shared" si="16"/>
        <v>0</v>
      </c>
      <c r="CN47" s="486">
        <f t="shared" si="16"/>
        <v>0</v>
      </c>
      <c r="CO47" s="486">
        <f>M47-'[77]7.1. '!F46</f>
        <v>0</v>
      </c>
    </row>
    <row r="48" spans="1:93" ht="24">
      <c r="A48" s="522">
        <v>15</v>
      </c>
      <c r="B48" s="525" t="s">
        <v>58</v>
      </c>
      <c r="C48" s="346">
        <v>0</v>
      </c>
      <c r="D48" s="346">
        <v>0</v>
      </c>
      <c r="E48" s="346">
        <v>0</v>
      </c>
      <c r="F48" s="346">
        <v>0</v>
      </c>
      <c r="G48" s="346">
        <v>0</v>
      </c>
      <c r="H48" s="346">
        <f>I48+J48+K48+L48</f>
        <v>1.402021E-2</v>
      </c>
      <c r="I48" s="346"/>
      <c r="J48" s="346"/>
      <c r="K48" s="346"/>
      <c r="L48" s="346">
        <f>14.02021/1000</f>
        <v>1.402021E-2</v>
      </c>
      <c r="M48" s="346">
        <f t="shared" si="11"/>
        <v>0</v>
      </c>
      <c r="N48" s="346">
        <f t="shared" si="11"/>
        <v>0</v>
      </c>
      <c r="O48" s="346">
        <f t="shared" si="11"/>
        <v>0</v>
      </c>
      <c r="P48" s="346">
        <f t="shared" si="11"/>
        <v>0</v>
      </c>
      <c r="Q48" s="346">
        <f t="shared" si="11"/>
        <v>0</v>
      </c>
      <c r="R48" s="346"/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>
        <f t="shared" si="43"/>
        <v>0</v>
      </c>
      <c r="AM48" s="346">
        <f t="shared" si="43"/>
        <v>0</v>
      </c>
      <c r="AN48" s="346">
        <f t="shared" si="43"/>
        <v>0</v>
      </c>
      <c r="AO48" s="346">
        <f t="shared" si="43"/>
        <v>0</v>
      </c>
      <c r="AP48" s="346">
        <f t="shared" si="43"/>
        <v>0</v>
      </c>
      <c r="AQ48" s="346">
        <f>AR48+AS48+AT48+AU48</f>
        <v>1.402021E-2</v>
      </c>
      <c r="AR48" s="346"/>
      <c r="AS48" s="346"/>
      <c r="AT48" s="346"/>
      <c r="AU48" s="346">
        <f>14.02021/1000</f>
        <v>1.402021E-2</v>
      </c>
      <c r="AV48" s="346">
        <f t="shared" si="12"/>
        <v>0</v>
      </c>
      <c r="AW48" s="346">
        <f t="shared" si="5"/>
        <v>0</v>
      </c>
      <c r="AX48" s="346">
        <f t="shared" si="5"/>
        <v>0</v>
      </c>
      <c r="AY48" s="346">
        <f t="shared" si="5"/>
        <v>0</v>
      </c>
      <c r="AZ48" s="346">
        <f t="shared" si="5"/>
        <v>0</v>
      </c>
      <c r="BA48" s="346"/>
      <c r="BB48" s="346"/>
      <c r="BC48" s="346"/>
      <c r="BD48" s="346"/>
      <c r="BE48" s="346"/>
      <c r="BF48" s="346"/>
      <c r="BG48" s="346"/>
      <c r="BH48" s="346"/>
      <c r="BI48" s="346"/>
      <c r="BJ48" s="346"/>
      <c r="BK48" s="346"/>
      <c r="BL48" s="346"/>
      <c r="BM48" s="346"/>
      <c r="BN48" s="346"/>
      <c r="BO48" s="346"/>
      <c r="BP48" s="346"/>
      <c r="BQ48" s="346"/>
      <c r="BR48" s="346"/>
      <c r="BS48" s="346"/>
      <c r="BT48" s="346"/>
      <c r="BU48" s="346"/>
      <c r="BV48" s="346"/>
      <c r="BW48" s="346"/>
      <c r="BX48" s="346"/>
      <c r="BY48" s="346"/>
      <c r="BZ48" s="346"/>
      <c r="CA48" s="346"/>
      <c r="CB48" s="346"/>
      <c r="CC48" s="530"/>
      <c r="CD48" s="346"/>
      <c r="CE48" s="528"/>
      <c r="CF48" s="346"/>
      <c r="CG48" s="349"/>
      <c r="CH48" s="502"/>
      <c r="CI48" s="486">
        <f>AV48-'[77]7.1. '!AA47</f>
        <v>0</v>
      </c>
      <c r="CJ48" s="486">
        <f t="shared" si="16"/>
        <v>0</v>
      </c>
      <c r="CK48" s="486">
        <f t="shared" si="16"/>
        <v>0</v>
      </c>
      <c r="CL48" s="486">
        <f t="shared" si="16"/>
        <v>0</v>
      </c>
      <c r="CM48" s="486">
        <f t="shared" si="16"/>
        <v>0</v>
      </c>
      <c r="CN48" s="486">
        <f t="shared" si="16"/>
        <v>0</v>
      </c>
      <c r="CO48" s="486">
        <f>M48-'[77]7.1. '!F47</f>
        <v>0</v>
      </c>
    </row>
    <row r="49" spans="1:93" ht="12.75">
      <c r="A49" s="514"/>
      <c r="B49" s="515" t="s">
        <v>54</v>
      </c>
      <c r="C49" s="323">
        <f t="shared" ref="C49:AH49" si="44">SUM(C45:C48)</f>
        <v>18.399338910000001</v>
      </c>
      <c r="D49" s="323">
        <f t="shared" si="44"/>
        <v>1.1101235300000001</v>
      </c>
      <c r="E49" s="323">
        <f t="shared" si="44"/>
        <v>16.0946265</v>
      </c>
      <c r="F49" s="323">
        <f t="shared" si="44"/>
        <v>0.19026673999999999</v>
      </c>
      <c r="G49" s="323">
        <f t="shared" si="44"/>
        <v>1.00432214</v>
      </c>
      <c r="H49" s="323">
        <f t="shared" si="44"/>
        <v>1.402021E-2</v>
      </c>
      <c r="I49" s="323">
        <f t="shared" si="44"/>
        <v>0</v>
      </c>
      <c r="J49" s="323">
        <f t="shared" si="44"/>
        <v>0</v>
      </c>
      <c r="K49" s="323">
        <f t="shared" si="44"/>
        <v>0</v>
      </c>
      <c r="L49" s="323">
        <f t="shared" si="44"/>
        <v>1.402021E-2</v>
      </c>
      <c r="M49" s="323">
        <f t="shared" si="11"/>
        <v>21.329297630000003</v>
      </c>
      <c r="N49" s="323">
        <f t="shared" si="11"/>
        <v>1.2416835500000001</v>
      </c>
      <c r="O49" s="323">
        <f t="shared" si="11"/>
        <v>9.5301921500000013</v>
      </c>
      <c r="P49" s="323">
        <f t="shared" si="11"/>
        <v>9.4029947500000013</v>
      </c>
      <c r="Q49" s="323">
        <f t="shared" si="11"/>
        <v>1.1544271799999999</v>
      </c>
      <c r="R49" s="323">
        <f t="shared" si="44"/>
        <v>18.065431890000003</v>
      </c>
      <c r="S49" s="323">
        <f t="shared" si="44"/>
        <v>1.0901235300000001</v>
      </c>
      <c r="T49" s="323">
        <f t="shared" si="44"/>
        <v>8.2443503200000006</v>
      </c>
      <c r="U49" s="323">
        <f t="shared" si="44"/>
        <v>7.9005429200000004</v>
      </c>
      <c r="V49" s="323">
        <f t="shared" si="44"/>
        <v>0.83041512000000006</v>
      </c>
      <c r="W49" s="323">
        <f t="shared" si="44"/>
        <v>0.23412002000000001</v>
      </c>
      <c r="X49" s="323">
        <f t="shared" si="44"/>
        <v>2.3058619999999998E-2</v>
      </c>
      <c r="Y49" s="323">
        <f t="shared" si="44"/>
        <v>0.14410455</v>
      </c>
      <c r="Z49" s="323">
        <f t="shared" si="44"/>
        <v>0</v>
      </c>
      <c r="AA49" s="323">
        <f t="shared" si="44"/>
        <v>6.6956849999999998E-2</v>
      </c>
      <c r="AB49" s="323">
        <v>3.0297457199999998</v>
      </c>
      <c r="AC49" s="323">
        <f t="shared" si="44"/>
        <v>0.12850139999999999</v>
      </c>
      <c r="AD49" s="323">
        <f t="shared" si="44"/>
        <v>1.1417372800000001</v>
      </c>
      <c r="AE49" s="323">
        <f t="shared" si="44"/>
        <v>1.50245183</v>
      </c>
      <c r="AF49" s="323">
        <f t="shared" si="44"/>
        <v>0.25705520999999998</v>
      </c>
      <c r="AG49" s="323">
        <f t="shared" si="44"/>
        <v>0</v>
      </c>
      <c r="AH49" s="323">
        <f t="shared" si="44"/>
        <v>0</v>
      </c>
      <c r="AI49" s="323">
        <f t="shared" ref="AI49:BT49" si="45">SUM(AI45:AI48)</f>
        <v>0</v>
      </c>
      <c r="AJ49" s="323">
        <f t="shared" si="45"/>
        <v>0</v>
      </c>
      <c r="AK49" s="323">
        <f t="shared" si="45"/>
        <v>0</v>
      </c>
      <c r="AL49" s="323">
        <f t="shared" si="45"/>
        <v>2.9299587200000055</v>
      </c>
      <c r="AM49" s="323">
        <f t="shared" si="45"/>
        <v>0.13156002</v>
      </c>
      <c r="AN49" s="323">
        <f t="shared" si="45"/>
        <v>-6.56443435</v>
      </c>
      <c r="AO49" s="323">
        <f t="shared" si="45"/>
        <v>9.2127280100000011</v>
      </c>
      <c r="AP49" s="323">
        <f t="shared" si="45"/>
        <v>0.15010504000000024</v>
      </c>
      <c r="AQ49" s="323">
        <f t="shared" si="45"/>
        <v>1.402021E-2</v>
      </c>
      <c r="AR49" s="323">
        <f t="shared" si="45"/>
        <v>0</v>
      </c>
      <c r="AS49" s="323">
        <f t="shared" si="45"/>
        <v>0</v>
      </c>
      <c r="AT49" s="323">
        <f t="shared" si="45"/>
        <v>0</v>
      </c>
      <c r="AU49" s="323">
        <f t="shared" si="45"/>
        <v>1.402021E-2</v>
      </c>
      <c r="AV49" s="323">
        <f t="shared" si="12"/>
        <v>21.329297630000003</v>
      </c>
      <c r="AW49" s="323">
        <f t="shared" si="5"/>
        <v>1.2416835500000001</v>
      </c>
      <c r="AX49" s="323">
        <f t="shared" si="5"/>
        <v>9.5301921500000013</v>
      </c>
      <c r="AY49" s="323">
        <f t="shared" si="5"/>
        <v>9.4029947499999995</v>
      </c>
      <c r="AZ49" s="323">
        <f t="shared" si="5"/>
        <v>1.1544271799999999</v>
      </c>
      <c r="BA49" s="323">
        <f t="shared" si="45"/>
        <v>18.065431890000003</v>
      </c>
      <c r="BB49" s="323">
        <f t="shared" si="45"/>
        <v>1.0901235300000001</v>
      </c>
      <c r="BC49" s="323">
        <f t="shared" si="45"/>
        <v>8.2443503200000006</v>
      </c>
      <c r="BD49" s="323">
        <f t="shared" si="45"/>
        <v>7.9005429200000004</v>
      </c>
      <c r="BE49" s="323">
        <f t="shared" si="45"/>
        <v>0.83041512000000006</v>
      </c>
      <c r="BF49" s="323">
        <f t="shared" si="45"/>
        <v>0.23412002000000001</v>
      </c>
      <c r="BG49" s="323">
        <f t="shared" si="45"/>
        <v>2.3058619999999998E-2</v>
      </c>
      <c r="BH49" s="323">
        <f t="shared" si="45"/>
        <v>0.14410455</v>
      </c>
      <c r="BI49" s="323">
        <f t="shared" si="45"/>
        <v>0</v>
      </c>
      <c r="BJ49" s="323">
        <f t="shared" si="45"/>
        <v>6.6956849999999998E-2</v>
      </c>
      <c r="BK49" s="323">
        <f t="shared" si="45"/>
        <v>3.0297457200000002</v>
      </c>
      <c r="BL49" s="323">
        <f t="shared" si="45"/>
        <v>0.12850139999999999</v>
      </c>
      <c r="BM49" s="323">
        <f t="shared" si="45"/>
        <v>1.1417372800000001</v>
      </c>
      <c r="BN49" s="323">
        <f t="shared" si="45"/>
        <v>1.5024518299999998</v>
      </c>
      <c r="BO49" s="323">
        <f t="shared" si="45"/>
        <v>0.25705520999999998</v>
      </c>
      <c r="BP49" s="323">
        <f t="shared" si="45"/>
        <v>0</v>
      </c>
      <c r="BQ49" s="323">
        <f t="shared" si="45"/>
        <v>0</v>
      </c>
      <c r="BR49" s="323">
        <f t="shared" si="45"/>
        <v>0</v>
      </c>
      <c r="BS49" s="323">
        <f t="shared" si="45"/>
        <v>0</v>
      </c>
      <c r="BT49" s="323">
        <f t="shared" si="45"/>
        <v>0</v>
      </c>
      <c r="BU49" s="323"/>
      <c r="BV49" s="323"/>
      <c r="BW49" s="323"/>
      <c r="BX49" s="323"/>
      <c r="BY49" s="323"/>
      <c r="BZ49" s="323"/>
      <c r="CA49" s="323"/>
      <c r="CB49" s="323">
        <f t="shared" ref="CB49" si="46">SUM(CB45:CB48)</f>
        <v>0</v>
      </c>
      <c r="CC49" s="531"/>
      <c r="CD49" s="323"/>
      <c r="CE49" s="532"/>
      <c r="CF49" s="323"/>
      <c r="CG49" s="324">
        <f t="shared" ref="CG49" si="47">SUM(CG45:CG48)</f>
        <v>7.3999999999999996E-2</v>
      </c>
      <c r="CH49" s="495"/>
      <c r="CI49" s="486">
        <f>AV49-'[77]7.1. '!AA48</f>
        <v>0</v>
      </c>
      <c r="CJ49" s="486">
        <f t="shared" si="16"/>
        <v>0</v>
      </c>
      <c r="CK49" s="486">
        <f t="shared" si="16"/>
        <v>0</v>
      </c>
      <c r="CL49" s="486">
        <f t="shared" si="16"/>
        <v>0</v>
      </c>
      <c r="CM49" s="486">
        <f t="shared" si="16"/>
        <v>0</v>
      </c>
      <c r="CN49" s="486">
        <f t="shared" si="16"/>
        <v>0</v>
      </c>
      <c r="CO49" s="486">
        <f>M49-'[77]7.1. '!F48</f>
        <v>0</v>
      </c>
    </row>
    <row r="50" spans="1:93" ht="12.75">
      <c r="A50" s="533"/>
      <c r="B50" s="498" t="s">
        <v>231</v>
      </c>
      <c r="C50" s="337"/>
      <c r="D50" s="337"/>
      <c r="E50" s="337"/>
      <c r="F50" s="337"/>
      <c r="G50" s="337"/>
      <c r="H50" s="337"/>
      <c r="I50" s="337"/>
      <c r="J50" s="337"/>
      <c r="K50" s="337"/>
      <c r="L50" s="337"/>
      <c r="M50" s="337">
        <f t="shared" si="11"/>
        <v>0</v>
      </c>
      <c r="N50" s="337">
        <f t="shared" si="11"/>
        <v>0</v>
      </c>
      <c r="O50" s="337">
        <f t="shared" si="11"/>
        <v>0</v>
      </c>
      <c r="P50" s="337">
        <f t="shared" si="11"/>
        <v>0</v>
      </c>
      <c r="Q50" s="337">
        <f t="shared" si="11"/>
        <v>0</v>
      </c>
      <c r="R50" s="337"/>
      <c r="S50" s="337"/>
      <c r="T50" s="337"/>
      <c r="U50" s="337"/>
      <c r="V50" s="337"/>
      <c r="W50" s="337"/>
      <c r="X50" s="337"/>
      <c r="Y50" s="337"/>
      <c r="Z50" s="337"/>
      <c r="AA50" s="337"/>
      <c r="AB50" s="337"/>
      <c r="AC50" s="337"/>
      <c r="AD50" s="337"/>
      <c r="AE50" s="337"/>
      <c r="AF50" s="337"/>
      <c r="AG50" s="337"/>
      <c r="AH50" s="337"/>
      <c r="AI50" s="337"/>
      <c r="AJ50" s="337"/>
      <c r="AK50" s="337"/>
      <c r="AL50" s="337"/>
      <c r="AM50" s="337"/>
      <c r="AN50" s="337"/>
      <c r="AO50" s="337"/>
      <c r="AP50" s="337"/>
      <c r="AQ50" s="337">
        <f t="shared" ref="AQ50:AQ52" si="48">AR50+AS50+AT50+AU50</f>
        <v>0</v>
      </c>
      <c r="AR50" s="337"/>
      <c r="AS50" s="337"/>
      <c r="AT50" s="337"/>
      <c r="AU50" s="337"/>
      <c r="AV50" s="337">
        <f t="shared" si="12"/>
        <v>0</v>
      </c>
      <c r="AW50" s="337">
        <f t="shared" si="5"/>
        <v>0</v>
      </c>
      <c r="AX50" s="337">
        <f t="shared" si="5"/>
        <v>0</v>
      </c>
      <c r="AY50" s="337">
        <f t="shared" si="5"/>
        <v>0</v>
      </c>
      <c r="AZ50" s="337">
        <f t="shared" si="5"/>
        <v>0</v>
      </c>
      <c r="BA50" s="337"/>
      <c r="BB50" s="337"/>
      <c r="BC50" s="337"/>
      <c r="BD50" s="337"/>
      <c r="BE50" s="337"/>
      <c r="BF50" s="337"/>
      <c r="BG50" s="337"/>
      <c r="BH50" s="337"/>
      <c r="BI50" s="337"/>
      <c r="BJ50" s="337"/>
      <c r="BK50" s="337"/>
      <c r="BL50" s="337"/>
      <c r="BM50" s="337"/>
      <c r="BN50" s="337"/>
      <c r="BO50" s="337"/>
      <c r="BP50" s="337"/>
      <c r="BQ50" s="337"/>
      <c r="BR50" s="337"/>
      <c r="BS50" s="337"/>
      <c r="BT50" s="337"/>
      <c r="BU50" s="337"/>
      <c r="BV50" s="337"/>
      <c r="BW50" s="337"/>
      <c r="BX50" s="337"/>
      <c r="BY50" s="337"/>
      <c r="BZ50" s="337"/>
      <c r="CA50" s="337"/>
      <c r="CB50" s="337"/>
      <c r="CC50" s="534"/>
      <c r="CD50" s="337"/>
      <c r="CE50" s="372"/>
      <c r="CF50" s="337"/>
      <c r="CG50" s="339"/>
      <c r="CH50" s="527"/>
      <c r="CI50" s="486">
        <f>AV50-'[77]7.1. '!AA49</f>
        <v>0</v>
      </c>
      <c r="CJ50" s="486">
        <f t="shared" si="16"/>
        <v>0</v>
      </c>
      <c r="CK50" s="486">
        <f t="shared" si="16"/>
        <v>0</v>
      </c>
      <c r="CL50" s="486">
        <f t="shared" si="16"/>
        <v>0</v>
      </c>
      <c r="CM50" s="486">
        <f t="shared" si="16"/>
        <v>0</v>
      </c>
      <c r="CN50" s="486">
        <f t="shared" si="16"/>
        <v>0</v>
      </c>
      <c r="CO50" s="486">
        <f>M50-'[77]7.1. '!F49</f>
        <v>0</v>
      </c>
    </row>
    <row r="51" spans="1:93" ht="24">
      <c r="A51" s="535" t="s">
        <v>258</v>
      </c>
      <c r="B51" s="501" t="s">
        <v>270</v>
      </c>
      <c r="C51" s="346">
        <v>0</v>
      </c>
      <c r="D51" s="346">
        <v>0</v>
      </c>
      <c r="E51" s="346">
        <v>0</v>
      </c>
      <c r="F51" s="346">
        <v>0</v>
      </c>
      <c r="G51" s="346">
        <v>0</v>
      </c>
      <c r="H51" s="346"/>
      <c r="I51" s="346"/>
      <c r="J51" s="346"/>
      <c r="K51" s="346"/>
      <c r="L51" s="346"/>
      <c r="M51" s="346">
        <f t="shared" si="11"/>
        <v>0</v>
      </c>
      <c r="N51" s="346">
        <f t="shared" si="11"/>
        <v>0</v>
      </c>
      <c r="O51" s="346">
        <f t="shared" si="11"/>
        <v>0</v>
      </c>
      <c r="P51" s="346">
        <f t="shared" si="11"/>
        <v>0</v>
      </c>
      <c r="Q51" s="346">
        <f t="shared" si="11"/>
        <v>0</v>
      </c>
      <c r="R51" s="346"/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>
        <f t="shared" ref="AL51:AP53" si="49">M51-C51</f>
        <v>0</v>
      </c>
      <c r="AM51" s="346">
        <f t="shared" si="49"/>
        <v>0</v>
      </c>
      <c r="AN51" s="346">
        <f t="shared" si="49"/>
        <v>0</v>
      </c>
      <c r="AO51" s="346">
        <f t="shared" si="49"/>
        <v>0</v>
      </c>
      <c r="AP51" s="346">
        <f t="shared" si="49"/>
        <v>0</v>
      </c>
      <c r="AQ51" s="346">
        <f t="shared" si="48"/>
        <v>0</v>
      </c>
      <c r="AR51" s="346"/>
      <c r="AS51" s="346"/>
      <c r="AT51" s="346"/>
      <c r="AU51" s="346"/>
      <c r="AV51" s="346">
        <f t="shared" si="12"/>
        <v>0</v>
      </c>
      <c r="AW51" s="346">
        <f t="shared" si="5"/>
        <v>0</v>
      </c>
      <c r="AX51" s="346">
        <f t="shared" si="5"/>
        <v>0</v>
      </c>
      <c r="AY51" s="346">
        <f t="shared" si="5"/>
        <v>0</v>
      </c>
      <c r="AZ51" s="346">
        <f t="shared" si="5"/>
        <v>0</v>
      </c>
      <c r="BA51" s="346"/>
      <c r="BB51" s="346"/>
      <c r="BC51" s="346"/>
      <c r="BD51" s="346"/>
      <c r="BE51" s="346"/>
      <c r="BF51" s="346"/>
      <c r="BG51" s="346"/>
      <c r="BH51" s="346"/>
      <c r="BI51" s="346"/>
      <c r="BJ51" s="346"/>
      <c r="BK51" s="346"/>
      <c r="BL51" s="346"/>
      <c r="BM51" s="346"/>
      <c r="BN51" s="346"/>
      <c r="BO51" s="346"/>
      <c r="BP51" s="346"/>
      <c r="BQ51" s="346"/>
      <c r="BR51" s="346"/>
      <c r="BS51" s="346"/>
      <c r="BT51" s="346"/>
      <c r="BU51" s="346"/>
      <c r="BV51" s="346"/>
      <c r="BW51" s="346"/>
      <c r="BX51" s="346"/>
      <c r="BY51" s="346"/>
      <c r="BZ51" s="346"/>
      <c r="CA51" s="346"/>
      <c r="CB51" s="346"/>
      <c r="CC51" s="530"/>
      <c r="CD51" s="346"/>
      <c r="CE51" s="528"/>
      <c r="CF51" s="346"/>
      <c r="CG51" s="349"/>
      <c r="CH51" s="502"/>
      <c r="CI51" s="486">
        <f>AV51-'[77]7.1. '!AA50</f>
        <v>0</v>
      </c>
      <c r="CJ51" s="486">
        <f t="shared" si="16"/>
        <v>0</v>
      </c>
      <c r="CK51" s="486">
        <f t="shared" si="16"/>
        <v>0</v>
      </c>
      <c r="CL51" s="486">
        <f t="shared" si="16"/>
        <v>0</v>
      </c>
      <c r="CM51" s="486">
        <f t="shared" si="16"/>
        <v>0</v>
      </c>
      <c r="CN51" s="486">
        <f t="shared" si="16"/>
        <v>0</v>
      </c>
      <c r="CO51" s="486">
        <f>M51-'[77]7.1. '!F50</f>
        <v>0</v>
      </c>
    </row>
    <row r="52" spans="1:93" ht="45" customHeight="1">
      <c r="A52" s="522" t="s">
        <v>259</v>
      </c>
      <c r="B52" s="506" t="s">
        <v>232</v>
      </c>
      <c r="C52" s="346">
        <v>2.8391106345299999</v>
      </c>
      <c r="D52" s="346">
        <v>0.53527539395556989</v>
      </c>
      <c r="E52" s="346">
        <v>1.5234582861134998</v>
      </c>
      <c r="F52" s="346">
        <v>0.49883369688823009</v>
      </c>
      <c r="G52" s="346">
        <v>0.28154325757270016</v>
      </c>
      <c r="H52" s="346"/>
      <c r="I52" s="346"/>
      <c r="J52" s="346"/>
      <c r="K52" s="346"/>
      <c r="L52" s="346"/>
      <c r="M52" s="346">
        <f t="shared" si="11"/>
        <v>0.78356389000000004</v>
      </c>
      <c r="N52" s="346">
        <f t="shared" si="11"/>
        <v>9.7568299999999997E-2</v>
      </c>
      <c r="O52" s="346">
        <f t="shared" si="11"/>
        <v>0.62058382000000001</v>
      </c>
      <c r="P52" s="346">
        <f t="shared" si="11"/>
        <v>4.5109040000000003E-2</v>
      </c>
      <c r="Q52" s="346">
        <f t="shared" si="11"/>
        <v>2.0302730000000099E-2</v>
      </c>
      <c r="R52" s="346"/>
      <c r="S52" s="346"/>
      <c r="T52" s="346"/>
      <c r="U52" s="346"/>
      <c r="V52" s="346"/>
      <c r="W52" s="346"/>
      <c r="X52" s="346"/>
      <c r="Y52" s="346"/>
      <c r="Z52" s="346"/>
      <c r="AA52" s="346"/>
      <c r="AB52" s="346">
        <v>0.78356389000000004</v>
      </c>
      <c r="AC52" s="346">
        <v>9.7568299999999997E-2</v>
      </c>
      <c r="AD52" s="346">
        <v>0.62058382000000001</v>
      </c>
      <c r="AE52" s="346">
        <v>4.5109040000000003E-2</v>
      </c>
      <c r="AF52" s="346">
        <v>2.0302730000000099E-2</v>
      </c>
      <c r="AG52" s="346"/>
      <c r="AH52" s="346"/>
      <c r="AI52" s="346"/>
      <c r="AJ52" s="346"/>
      <c r="AK52" s="346"/>
      <c r="AL52" s="346">
        <f t="shared" si="49"/>
        <v>-2.05554674453</v>
      </c>
      <c r="AM52" s="346">
        <f t="shared" si="49"/>
        <v>-0.43770709395556989</v>
      </c>
      <c r="AN52" s="346">
        <f t="shared" si="49"/>
        <v>-0.90287446611349975</v>
      </c>
      <c r="AO52" s="346">
        <f t="shared" si="49"/>
        <v>-0.4537246568882301</v>
      </c>
      <c r="AP52" s="346">
        <f t="shared" si="49"/>
        <v>-0.26124052757270005</v>
      </c>
      <c r="AQ52" s="346">
        <f t="shared" si="48"/>
        <v>0</v>
      </c>
      <c r="AR52" s="346"/>
      <c r="AS52" s="346"/>
      <c r="AT52" s="346"/>
      <c r="AU52" s="346"/>
      <c r="AV52" s="346">
        <f t="shared" si="12"/>
        <v>0.78356389000000004</v>
      </c>
      <c r="AW52" s="346">
        <f t="shared" si="5"/>
        <v>9.7568299999999997E-2</v>
      </c>
      <c r="AX52" s="346">
        <f t="shared" si="5"/>
        <v>0.62058382000000001</v>
      </c>
      <c r="AY52" s="346">
        <f t="shared" si="5"/>
        <v>4.5109040000000003E-2</v>
      </c>
      <c r="AZ52" s="346">
        <f t="shared" si="5"/>
        <v>2.0302730000000088E-2</v>
      </c>
      <c r="BA52" s="346"/>
      <c r="BB52" s="346"/>
      <c r="BC52" s="346"/>
      <c r="BD52" s="346"/>
      <c r="BE52" s="346"/>
      <c r="BF52" s="346"/>
      <c r="BG52" s="346"/>
      <c r="BH52" s="346"/>
      <c r="BI52" s="346"/>
      <c r="BJ52" s="346"/>
      <c r="BK52" s="346">
        <v>0.78356389000000004</v>
      </c>
      <c r="BL52" s="346">
        <v>9.7568299999999997E-2</v>
      </c>
      <c r="BM52" s="346">
        <v>0.62058382000000001</v>
      </c>
      <c r="BN52" s="346">
        <v>4.5109040000000003E-2</v>
      </c>
      <c r="BO52" s="346">
        <v>2.0302730000000088E-2</v>
      </c>
      <c r="BP52" s="346"/>
      <c r="BQ52" s="346"/>
      <c r="BR52" s="346"/>
      <c r="BS52" s="346"/>
      <c r="BT52" s="346"/>
      <c r="BU52" s="346"/>
      <c r="BV52" s="346"/>
      <c r="BW52" s="346"/>
      <c r="BX52" s="346"/>
      <c r="BY52" s="346"/>
      <c r="BZ52" s="346"/>
      <c r="CA52" s="346"/>
      <c r="CB52" s="346"/>
      <c r="CC52" s="507">
        <v>2013</v>
      </c>
      <c r="CD52" s="346">
        <f>121/12</f>
        <v>10.083333333333334</v>
      </c>
      <c r="CE52" s="528" t="s">
        <v>273</v>
      </c>
      <c r="CF52" s="346" t="s">
        <v>274</v>
      </c>
      <c r="CG52" s="349">
        <v>0.16</v>
      </c>
      <c r="CH52" s="502"/>
      <c r="CI52" s="486">
        <f>AV52-'[77]7.1. '!AA51</f>
        <v>0</v>
      </c>
      <c r="CJ52" s="486">
        <f t="shared" si="16"/>
        <v>0</v>
      </c>
      <c r="CK52" s="486">
        <f t="shared" si="16"/>
        <v>0</v>
      </c>
      <c r="CL52" s="486">
        <f t="shared" si="16"/>
        <v>0</v>
      </c>
      <c r="CM52" s="486">
        <f t="shared" si="16"/>
        <v>0</v>
      </c>
      <c r="CN52" s="486">
        <f t="shared" si="16"/>
        <v>0</v>
      </c>
      <c r="CO52" s="486">
        <f>M52-'[77]7.1. '!F51</f>
        <v>0</v>
      </c>
    </row>
    <row r="53" spans="1:93" ht="24">
      <c r="A53" s="535" t="s">
        <v>260</v>
      </c>
      <c r="B53" s="525" t="s">
        <v>58</v>
      </c>
      <c r="C53" s="346">
        <v>0</v>
      </c>
      <c r="D53" s="346">
        <v>0</v>
      </c>
      <c r="E53" s="346">
        <v>0</v>
      </c>
      <c r="F53" s="346">
        <v>0</v>
      </c>
      <c r="G53" s="346">
        <v>0</v>
      </c>
      <c r="H53" s="346">
        <f>I53+J53+K53+L53</f>
        <v>0.114238704</v>
      </c>
      <c r="I53" s="346"/>
      <c r="J53" s="346"/>
      <c r="K53" s="346"/>
      <c r="L53" s="346">
        <f>0.477050454-L42-L48</f>
        <v>0.114238704</v>
      </c>
      <c r="M53" s="346">
        <f t="shared" si="11"/>
        <v>0</v>
      </c>
      <c r="N53" s="346">
        <f t="shared" si="11"/>
        <v>0</v>
      </c>
      <c r="O53" s="346">
        <f t="shared" si="11"/>
        <v>0</v>
      </c>
      <c r="P53" s="346">
        <f t="shared" si="11"/>
        <v>0</v>
      </c>
      <c r="Q53" s="346">
        <f t="shared" si="11"/>
        <v>0</v>
      </c>
      <c r="R53" s="346"/>
      <c r="S53" s="346"/>
      <c r="T53" s="346"/>
      <c r="U53" s="346"/>
      <c r="V53" s="346"/>
      <c r="W53" s="346"/>
      <c r="X53" s="346"/>
      <c r="Y53" s="346"/>
      <c r="Z53" s="346"/>
      <c r="AA53" s="346"/>
      <c r="AB53" s="346"/>
      <c r="AC53" s="346"/>
      <c r="AD53" s="346"/>
      <c r="AE53" s="346"/>
      <c r="AF53" s="346"/>
      <c r="AG53" s="346"/>
      <c r="AH53" s="346"/>
      <c r="AI53" s="346"/>
      <c r="AJ53" s="346"/>
      <c r="AK53" s="346"/>
      <c r="AL53" s="346">
        <f t="shared" si="49"/>
        <v>0</v>
      </c>
      <c r="AM53" s="346">
        <f t="shared" si="49"/>
        <v>0</v>
      </c>
      <c r="AN53" s="346">
        <f t="shared" si="49"/>
        <v>0</v>
      </c>
      <c r="AO53" s="346">
        <f t="shared" si="49"/>
        <v>0</v>
      </c>
      <c r="AP53" s="346">
        <f t="shared" si="49"/>
        <v>0</v>
      </c>
      <c r="AQ53" s="346">
        <f>AR53+AS53+AT53+AU53</f>
        <v>0.114238704</v>
      </c>
      <c r="AR53" s="346"/>
      <c r="AS53" s="346"/>
      <c r="AT53" s="346"/>
      <c r="AU53" s="346">
        <f>0.477050454-AU42-AU48</f>
        <v>0.114238704</v>
      </c>
      <c r="AV53" s="346">
        <f t="shared" si="12"/>
        <v>0</v>
      </c>
      <c r="AW53" s="346">
        <f t="shared" si="5"/>
        <v>0</v>
      </c>
      <c r="AX53" s="346">
        <f t="shared" si="5"/>
        <v>0</v>
      </c>
      <c r="AY53" s="346">
        <f t="shared" si="5"/>
        <v>0</v>
      </c>
      <c r="AZ53" s="346">
        <f t="shared" si="5"/>
        <v>0</v>
      </c>
      <c r="BA53" s="346"/>
      <c r="BB53" s="346"/>
      <c r="BC53" s="346"/>
      <c r="BD53" s="346"/>
      <c r="BE53" s="346"/>
      <c r="BF53" s="346"/>
      <c r="BG53" s="346"/>
      <c r="BH53" s="346"/>
      <c r="BI53" s="346"/>
      <c r="BJ53" s="346"/>
      <c r="BK53" s="346"/>
      <c r="BL53" s="346"/>
      <c r="BM53" s="346"/>
      <c r="BN53" s="346"/>
      <c r="BO53" s="346"/>
      <c r="BP53" s="346"/>
      <c r="BQ53" s="346"/>
      <c r="BR53" s="346"/>
      <c r="BS53" s="346"/>
      <c r="BT53" s="346"/>
      <c r="BU53" s="346"/>
      <c r="BV53" s="346"/>
      <c r="BW53" s="346"/>
      <c r="BX53" s="346"/>
      <c r="BY53" s="346"/>
      <c r="BZ53" s="346"/>
      <c r="CA53" s="346"/>
      <c r="CB53" s="346"/>
      <c r="CC53" s="346"/>
      <c r="CD53" s="346"/>
      <c r="CE53" s="346"/>
      <c r="CF53" s="346"/>
      <c r="CG53" s="349"/>
      <c r="CH53" s="502"/>
      <c r="CI53" s="486">
        <f>AV53-'[77]7.1. '!AA52</f>
        <v>0</v>
      </c>
      <c r="CJ53" s="486">
        <f t="shared" si="16"/>
        <v>0</v>
      </c>
      <c r="CK53" s="486">
        <f t="shared" si="16"/>
        <v>0</v>
      </c>
      <c r="CL53" s="486">
        <f t="shared" si="16"/>
        <v>0</v>
      </c>
      <c r="CM53" s="486">
        <f t="shared" si="16"/>
        <v>0</v>
      </c>
      <c r="CN53" s="486">
        <f t="shared" si="16"/>
        <v>0</v>
      </c>
      <c r="CO53" s="486">
        <f>M53-'[77]7.1. '!F52</f>
        <v>0</v>
      </c>
    </row>
    <row r="54" spans="1:93" ht="13.5" thickBot="1">
      <c r="A54" s="536"/>
      <c r="B54" s="537" t="s">
        <v>234</v>
      </c>
      <c r="C54" s="440">
        <f t="shared" ref="C54:AH54" si="50">SUM(C51:C53)</f>
        <v>2.8391106345299999</v>
      </c>
      <c r="D54" s="440">
        <f t="shared" si="50"/>
        <v>0.53527539395556989</v>
      </c>
      <c r="E54" s="440">
        <f t="shared" si="50"/>
        <v>1.5234582861134998</v>
      </c>
      <c r="F54" s="440">
        <f t="shared" si="50"/>
        <v>0.49883369688823009</v>
      </c>
      <c r="G54" s="440">
        <f t="shared" si="50"/>
        <v>0.28154325757270016</v>
      </c>
      <c r="H54" s="440">
        <f t="shared" si="50"/>
        <v>0.114238704</v>
      </c>
      <c r="I54" s="440">
        <f t="shared" si="50"/>
        <v>0</v>
      </c>
      <c r="J54" s="440">
        <f t="shared" si="50"/>
        <v>0</v>
      </c>
      <c r="K54" s="440">
        <f t="shared" si="50"/>
        <v>0</v>
      </c>
      <c r="L54" s="440">
        <f t="shared" si="50"/>
        <v>0.114238704</v>
      </c>
      <c r="M54" s="440">
        <f t="shared" si="11"/>
        <v>0.78356389000000004</v>
      </c>
      <c r="N54" s="440">
        <f t="shared" si="11"/>
        <v>9.7568299999999997E-2</v>
      </c>
      <c r="O54" s="440">
        <f t="shared" si="11"/>
        <v>0.62058382000000001</v>
      </c>
      <c r="P54" s="440">
        <f t="shared" si="11"/>
        <v>4.5109040000000003E-2</v>
      </c>
      <c r="Q54" s="440">
        <f t="shared" si="11"/>
        <v>2.0302730000000099E-2</v>
      </c>
      <c r="R54" s="440">
        <f t="shared" si="50"/>
        <v>0</v>
      </c>
      <c r="S54" s="440">
        <f t="shared" si="50"/>
        <v>0</v>
      </c>
      <c r="T54" s="440">
        <f t="shared" si="50"/>
        <v>0</v>
      </c>
      <c r="U54" s="440">
        <f t="shared" si="50"/>
        <v>0</v>
      </c>
      <c r="V54" s="440">
        <f t="shared" si="50"/>
        <v>0</v>
      </c>
      <c r="W54" s="440">
        <f t="shared" si="50"/>
        <v>0</v>
      </c>
      <c r="X54" s="440">
        <f t="shared" si="50"/>
        <v>0</v>
      </c>
      <c r="Y54" s="440">
        <f t="shared" si="50"/>
        <v>0</v>
      </c>
      <c r="Z54" s="440">
        <f t="shared" si="50"/>
        <v>0</v>
      </c>
      <c r="AA54" s="440">
        <f t="shared" si="50"/>
        <v>0</v>
      </c>
      <c r="AB54" s="440">
        <v>0.78356389000000004</v>
      </c>
      <c r="AC54" s="440">
        <f t="shared" si="50"/>
        <v>9.7568299999999997E-2</v>
      </c>
      <c r="AD54" s="440">
        <f t="shared" si="50"/>
        <v>0.62058382000000001</v>
      </c>
      <c r="AE54" s="440">
        <f t="shared" si="50"/>
        <v>4.5109040000000003E-2</v>
      </c>
      <c r="AF54" s="440">
        <f t="shared" si="50"/>
        <v>2.0302730000000099E-2</v>
      </c>
      <c r="AG54" s="440">
        <f t="shared" si="50"/>
        <v>0</v>
      </c>
      <c r="AH54" s="440">
        <f t="shared" si="50"/>
        <v>0</v>
      </c>
      <c r="AI54" s="440">
        <f t="shared" ref="AI54:BT54" si="51">SUM(AI51:AI53)</f>
        <v>0</v>
      </c>
      <c r="AJ54" s="440">
        <f t="shared" si="51"/>
        <v>0</v>
      </c>
      <c r="AK54" s="440">
        <f t="shared" si="51"/>
        <v>0</v>
      </c>
      <c r="AL54" s="440">
        <f t="shared" si="51"/>
        <v>-2.05554674453</v>
      </c>
      <c r="AM54" s="440">
        <f t="shared" si="51"/>
        <v>-0.43770709395556989</v>
      </c>
      <c r="AN54" s="440">
        <f t="shared" si="51"/>
        <v>-0.90287446611349975</v>
      </c>
      <c r="AO54" s="440">
        <f t="shared" si="51"/>
        <v>-0.4537246568882301</v>
      </c>
      <c r="AP54" s="440">
        <f t="shared" si="51"/>
        <v>-0.26124052757270005</v>
      </c>
      <c r="AQ54" s="440">
        <f t="shared" si="51"/>
        <v>0.114238704</v>
      </c>
      <c r="AR54" s="440">
        <f t="shared" si="51"/>
        <v>0</v>
      </c>
      <c r="AS54" s="440">
        <f t="shared" si="51"/>
        <v>0</v>
      </c>
      <c r="AT54" s="440">
        <f t="shared" si="51"/>
        <v>0</v>
      </c>
      <c r="AU54" s="440">
        <f t="shared" si="51"/>
        <v>0.114238704</v>
      </c>
      <c r="AV54" s="440">
        <f t="shared" si="12"/>
        <v>0.78356389000000004</v>
      </c>
      <c r="AW54" s="440">
        <f t="shared" si="5"/>
        <v>9.7568299999999997E-2</v>
      </c>
      <c r="AX54" s="440">
        <f t="shared" si="5"/>
        <v>0.62058382000000001</v>
      </c>
      <c r="AY54" s="440">
        <f t="shared" si="5"/>
        <v>4.5109040000000003E-2</v>
      </c>
      <c r="AZ54" s="440">
        <f t="shared" si="5"/>
        <v>2.0302730000000088E-2</v>
      </c>
      <c r="BA54" s="440">
        <f t="shared" si="51"/>
        <v>0</v>
      </c>
      <c r="BB54" s="440">
        <f t="shared" si="51"/>
        <v>0</v>
      </c>
      <c r="BC54" s="440">
        <f t="shared" si="51"/>
        <v>0</v>
      </c>
      <c r="BD54" s="440">
        <f t="shared" si="51"/>
        <v>0</v>
      </c>
      <c r="BE54" s="440">
        <f t="shared" si="51"/>
        <v>0</v>
      </c>
      <c r="BF54" s="440">
        <f t="shared" si="51"/>
        <v>0</v>
      </c>
      <c r="BG54" s="440">
        <f t="shared" si="51"/>
        <v>0</v>
      </c>
      <c r="BH54" s="440">
        <f t="shared" si="51"/>
        <v>0</v>
      </c>
      <c r="BI54" s="440">
        <f t="shared" si="51"/>
        <v>0</v>
      </c>
      <c r="BJ54" s="440">
        <f t="shared" si="51"/>
        <v>0</v>
      </c>
      <c r="BK54" s="440">
        <f t="shared" si="51"/>
        <v>0.78356389000000004</v>
      </c>
      <c r="BL54" s="440">
        <f t="shared" si="51"/>
        <v>9.7568299999999997E-2</v>
      </c>
      <c r="BM54" s="440">
        <f t="shared" si="51"/>
        <v>0.62058382000000001</v>
      </c>
      <c r="BN54" s="440">
        <f t="shared" si="51"/>
        <v>4.5109040000000003E-2</v>
      </c>
      <c r="BO54" s="440">
        <f t="shared" si="51"/>
        <v>2.0302730000000088E-2</v>
      </c>
      <c r="BP54" s="440">
        <f t="shared" si="51"/>
        <v>0</v>
      </c>
      <c r="BQ54" s="440">
        <f t="shared" si="51"/>
        <v>0</v>
      </c>
      <c r="BR54" s="440">
        <f t="shared" si="51"/>
        <v>0</v>
      </c>
      <c r="BS54" s="440">
        <f t="shared" si="51"/>
        <v>0</v>
      </c>
      <c r="BT54" s="440">
        <f t="shared" si="51"/>
        <v>0</v>
      </c>
      <c r="BU54" s="440"/>
      <c r="BV54" s="440"/>
      <c r="BW54" s="440"/>
      <c r="BX54" s="440"/>
      <c r="BY54" s="440"/>
      <c r="BZ54" s="440"/>
      <c r="CA54" s="440"/>
      <c r="CB54" s="440">
        <f t="shared" ref="CB54" si="52">SUM(CB51:CB53)</f>
        <v>0</v>
      </c>
      <c r="CC54" s="440"/>
      <c r="CD54" s="440"/>
      <c r="CE54" s="440"/>
      <c r="CF54" s="440"/>
      <c r="CG54" s="441">
        <f t="shared" ref="CG54" si="53">SUM(CG51:CG53)</f>
        <v>0.16</v>
      </c>
      <c r="CH54" s="538"/>
      <c r="CI54" s="486">
        <f>AV54-'[77]7.1. '!AA53</f>
        <v>0</v>
      </c>
      <c r="CJ54" s="486">
        <f t="shared" si="16"/>
        <v>0</v>
      </c>
      <c r="CK54" s="486">
        <f t="shared" si="16"/>
        <v>0</v>
      </c>
      <c r="CL54" s="486">
        <f t="shared" si="16"/>
        <v>0</v>
      </c>
      <c r="CM54" s="486">
        <f t="shared" si="16"/>
        <v>0</v>
      </c>
      <c r="CN54" s="486">
        <f t="shared" si="16"/>
        <v>0</v>
      </c>
      <c r="CO54" s="486">
        <f>M54-'[77]7.1. '!F53</f>
        <v>0</v>
      </c>
    </row>
    <row r="56" spans="1:93">
      <c r="A56" s="8" t="s">
        <v>60</v>
      </c>
      <c r="B56" s="1" t="s">
        <v>61</v>
      </c>
      <c r="M56" s="484" t="s">
        <v>262</v>
      </c>
      <c r="CF56" s="484" t="s">
        <v>262</v>
      </c>
    </row>
    <row r="57" spans="1:93">
      <c r="A57" s="8" t="s">
        <v>62</v>
      </c>
      <c r="B57" s="1" t="s">
        <v>63</v>
      </c>
      <c r="E57" s="484" t="s">
        <v>262</v>
      </c>
    </row>
    <row r="58" spans="1:93">
      <c r="A58" s="8" t="s">
        <v>64</v>
      </c>
      <c r="B58" s="1" t="s">
        <v>65</v>
      </c>
      <c r="AP58" s="484" t="s">
        <v>262</v>
      </c>
    </row>
    <row r="61" spans="1:93">
      <c r="BM61" s="484" t="s">
        <v>262</v>
      </c>
    </row>
  </sheetData>
  <customSheetViews>
    <customSheetView guid="{42A1920E-D2D2-4E7B-9A8E-1E3FF8B331D0}" scale="80" showPageBreaks="1" fitToPage="1" printArea="1" hiddenRows="1" hiddenColumns="1" state="hidden" view="pageBreakPreview" topLeftCell="AN1">
      <selection activeCell="CC52" sqref="CC52"/>
      <pageMargins left="0" right="0" top="0.39370078740157483" bottom="0" header="0.31496062992125984" footer="0.31496062992125984"/>
      <printOptions horizontalCentered="1"/>
      <pageSetup paperSize="9" scale="45" orientation="landscape" r:id="rId1"/>
    </customSheetView>
    <customSheetView guid="{EF326D7E-D76F-4649-85A8-DE252C102192}" scale="80" showPageBreaks="1" fitToPage="1" printArea="1" hiddenRows="1" hiddenColumns="1" state="hidden" view="pageBreakPreview" topLeftCell="AN1">
      <selection activeCell="CC52" sqref="CC52"/>
      <pageMargins left="0" right="0" top="0.39370078740157483" bottom="0" header="0.31496062992125984" footer="0.31496062992125984"/>
      <printOptions horizontalCentered="1"/>
      <pageSetup paperSize="9" scale="45" orientation="landscape" r:id="rId2"/>
    </customSheetView>
    <customSheetView guid="{696F54C5-6E69-4E5B-8291-5C65C2A15EC1}" scale="80" showPageBreaks="1" fitToPage="1" printArea="1" hiddenRows="1" hiddenColumns="1" state="hidden" view="pageBreakPreview" topLeftCell="AN1">
      <selection activeCell="CC52" sqref="CC52"/>
      <pageMargins left="0" right="0" top="0.39370078740157483" bottom="0" header="0.31496062992125984" footer="0.31496062992125984"/>
      <printOptions horizontalCentered="1"/>
      <pageSetup paperSize="9" scale="45" orientation="landscape" r:id="rId3"/>
    </customSheetView>
  </customSheetViews>
  <mergeCells count="111">
    <mergeCell ref="CN15:CN16"/>
    <mergeCell ref="CF15:CF16"/>
    <mergeCell ref="CG15:CG16"/>
    <mergeCell ref="CJ15:CJ16"/>
    <mergeCell ref="CK15:CK16"/>
    <mergeCell ref="CL15:CL16"/>
    <mergeCell ref="CM15:CM16"/>
    <mergeCell ref="BZ15:BZ16"/>
    <mergeCell ref="CA15:CA16"/>
    <mergeCell ref="CB15:CB16"/>
    <mergeCell ref="CC15:CC16"/>
    <mergeCell ref="CD15:CD16"/>
    <mergeCell ref="CE15:CE16"/>
    <mergeCell ref="BT15:BT16"/>
    <mergeCell ref="BU15:BU16"/>
    <mergeCell ref="BV15:BV16"/>
    <mergeCell ref="BW15:BW16"/>
    <mergeCell ref="BX15:BX16"/>
    <mergeCell ref="BY15:BY16"/>
    <mergeCell ref="BN15:BN16"/>
    <mergeCell ref="BO15:BO16"/>
    <mergeCell ref="BP15:BP16"/>
    <mergeCell ref="BQ15:BQ16"/>
    <mergeCell ref="BR15:BR16"/>
    <mergeCell ref="BS15:BS16"/>
    <mergeCell ref="BH15:BH16"/>
    <mergeCell ref="BI15:BI16"/>
    <mergeCell ref="BJ15:BJ16"/>
    <mergeCell ref="BK15:BK16"/>
    <mergeCell ref="BL15:BL16"/>
    <mergeCell ref="BM15:BM16"/>
    <mergeCell ref="BB15:BB16"/>
    <mergeCell ref="BC15:BC16"/>
    <mergeCell ref="BD15:BD16"/>
    <mergeCell ref="BE15:BE16"/>
    <mergeCell ref="BF15:BF16"/>
    <mergeCell ref="BG15:BG16"/>
    <mergeCell ref="AV15:AV16"/>
    <mergeCell ref="AW15:AW16"/>
    <mergeCell ref="AX15:AX16"/>
    <mergeCell ref="AY15:AY16"/>
    <mergeCell ref="AZ15:AZ16"/>
    <mergeCell ref="BA15:BA16"/>
    <mergeCell ref="AP15:AP16"/>
    <mergeCell ref="AQ15:AQ16"/>
    <mergeCell ref="AR15:AR16"/>
    <mergeCell ref="AS15:AS16"/>
    <mergeCell ref="AT15:AT16"/>
    <mergeCell ref="AU15:AU16"/>
    <mergeCell ref="V15:V16"/>
    <mergeCell ref="W15:W16"/>
    <mergeCell ref="AJ15:AJ16"/>
    <mergeCell ref="AK15:AK16"/>
    <mergeCell ref="AL15:AL16"/>
    <mergeCell ref="AM15:AM16"/>
    <mergeCell ref="AN15:AN16"/>
    <mergeCell ref="AO15:AO16"/>
    <mergeCell ref="AD15:AD16"/>
    <mergeCell ref="AE15:AE16"/>
    <mergeCell ref="AF15:AF16"/>
    <mergeCell ref="AG15:AG16"/>
    <mergeCell ref="AH15:AH16"/>
    <mergeCell ref="AI15:AI16"/>
    <mergeCell ref="F15:F16"/>
    <mergeCell ref="G15:G16"/>
    <mergeCell ref="H15:H16"/>
    <mergeCell ref="I15:I16"/>
    <mergeCell ref="J15:J16"/>
    <mergeCell ref="K15:K16"/>
    <mergeCell ref="BK13:BO14"/>
    <mergeCell ref="BP13:BT14"/>
    <mergeCell ref="BU13:CG13"/>
    <mergeCell ref="BU14:BX14"/>
    <mergeCell ref="BY14:CB14"/>
    <mergeCell ref="CC14:CG14"/>
    <mergeCell ref="AG13:AK14"/>
    <mergeCell ref="AL13:AP14"/>
    <mergeCell ref="X15:X16"/>
    <mergeCell ref="Y15:Y16"/>
    <mergeCell ref="Z15:Z16"/>
    <mergeCell ref="AA15:AA16"/>
    <mergeCell ref="AB15:AB16"/>
    <mergeCell ref="AC15:AC16"/>
    <mergeCell ref="R15:R16"/>
    <mergeCell ref="S15:S16"/>
    <mergeCell ref="T15:T16"/>
    <mergeCell ref="U15:U16"/>
    <mergeCell ref="AQ13:AU14"/>
    <mergeCell ref="AV13:AZ14"/>
    <mergeCell ref="BA13:BE14"/>
    <mergeCell ref="BF13:BJ14"/>
    <mergeCell ref="A3:CH3"/>
    <mergeCell ref="CC5:CG5"/>
    <mergeCell ref="A13:A16"/>
    <mergeCell ref="B13:B16"/>
    <mergeCell ref="C13:G14"/>
    <mergeCell ref="H13:L14"/>
    <mergeCell ref="M13:Q14"/>
    <mergeCell ref="R13:V14"/>
    <mergeCell ref="W13:AA14"/>
    <mergeCell ref="AB13:AF14"/>
    <mergeCell ref="L15:L16"/>
    <mergeCell ref="M15:M16"/>
    <mergeCell ref="N15:N16"/>
    <mergeCell ref="O15:O16"/>
    <mergeCell ref="P15:P16"/>
    <mergeCell ref="Q15:Q16"/>
    <mergeCell ref="CH14:CH16"/>
    <mergeCell ref="C15:C16"/>
    <mergeCell ref="D15:D16"/>
    <mergeCell ref="E15:E16"/>
  </mergeCells>
  <printOptions horizontalCentered="1"/>
  <pageMargins left="0" right="0" top="0.39370078740157483" bottom="0" header="0.31496062992125984" footer="0.31496062992125984"/>
  <pageSetup paperSize="9" scale="45" orientation="landscape"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W108"/>
  <sheetViews>
    <sheetView view="pageBreakPreview" topLeftCell="A7" zoomScale="80" zoomScaleNormal="70" zoomScaleSheetLayoutView="80" workbookViewId="0">
      <selection activeCell="CC52" sqref="CC52"/>
    </sheetView>
  </sheetViews>
  <sheetFormatPr defaultRowHeight="15.75" outlineLevelRow="1" outlineLevelCol="1"/>
  <cols>
    <col min="1" max="1" width="11" style="148" customWidth="1"/>
    <col min="2" max="2" width="60.140625" style="149" customWidth="1"/>
    <col min="3" max="6" width="12.7109375" style="149" customWidth="1"/>
    <col min="7" max="12" width="12.7109375" style="102" customWidth="1"/>
    <col min="13" max="13" width="25" style="102" hidden="1" customWidth="1" outlineLevel="1"/>
    <col min="14" max="14" width="13.28515625" style="102" customWidth="1" collapsed="1"/>
    <col min="15" max="15" width="11.7109375" style="102" customWidth="1"/>
    <col min="16" max="16" width="9.140625" style="102"/>
    <col min="17" max="17" width="15.7109375" style="102" customWidth="1"/>
    <col min="18" max="256" width="9.140625" style="102"/>
    <col min="257" max="257" width="11" style="102" customWidth="1"/>
    <col min="258" max="258" width="60.140625" style="102" customWidth="1"/>
    <col min="259" max="268" width="12.28515625" style="102" customWidth="1"/>
    <col min="269" max="269" width="25" style="102" customWidth="1"/>
    <col min="270" max="512" width="9.140625" style="102"/>
    <col min="513" max="513" width="11" style="102" customWidth="1"/>
    <col min="514" max="514" width="60.140625" style="102" customWidth="1"/>
    <col min="515" max="524" width="12.28515625" style="102" customWidth="1"/>
    <col min="525" max="525" width="25" style="102" customWidth="1"/>
    <col min="526" max="768" width="9.140625" style="102"/>
    <col min="769" max="769" width="11" style="102" customWidth="1"/>
    <col min="770" max="770" width="60.140625" style="102" customWidth="1"/>
    <col min="771" max="780" width="12.28515625" style="102" customWidth="1"/>
    <col min="781" max="781" width="25" style="102" customWidth="1"/>
    <col min="782" max="1024" width="9.140625" style="102"/>
    <col min="1025" max="1025" width="11" style="102" customWidth="1"/>
    <col min="1026" max="1026" width="60.140625" style="102" customWidth="1"/>
    <col min="1027" max="1036" width="12.28515625" style="102" customWidth="1"/>
    <col min="1037" max="1037" width="25" style="102" customWidth="1"/>
    <col min="1038" max="1280" width="9.140625" style="102"/>
    <col min="1281" max="1281" width="11" style="102" customWidth="1"/>
    <col min="1282" max="1282" width="60.140625" style="102" customWidth="1"/>
    <col min="1283" max="1292" width="12.28515625" style="102" customWidth="1"/>
    <col min="1293" max="1293" width="25" style="102" customWidth="1"/>
    <col min="1294" max="1536" width="9.140625" style="102"/>
    <col min="1537" max="1537" width="11" style="102" customWidth="1"/>
    <col min="1538" max="1538" width="60.140625" style="102" customWidth="1"/>
    <col min="1539" max="1548" width="12.28515625" style="102" customWidth="1"/>
    <col min="1549" max="1549" width="25" style="102" customWidth="1"/>
    <col min="1550" max="1792" width="9.140625" style="102"/>
    <col min="1793" max="1793" width="11" style="102" customWidth="1"/>
    <col min="1794" max="1794" width="60.140625" style="102" customWidth="1"/>
    <col min="1795" max="1804" width="12.28515625" style="102" customWidth="1"/>
    <col min="1805" max="1805" width="25" style="102" customWidth="1"/>
    <col min="1806" max="2048" width="9.140625" style="102"/>
    <col min="2049" max="2049" width="11" style="102" customWidth="1"/>
    <col min="2050" max="2050" width="60.140625" style="102" customWidth="1"/>
    <col min="2051" max="2060" width="12.28515625" style="102" customWidth="1"/>
    <col min="2061" max="2061" width="25" style="102" customWidth="1"/>
    <col min="2062" max="2304" width="9.140625" style="102"/>
    <col min="2305" max="2305" width="11" style="102" customWidth="1"/>
    <col min="2306" max="2306" width="60.140625" style="102" customWidth="1"/>
    <col min="2307" max="2316" width="12.28515625" style="102" customWidth="1"/>
    <col min="2317" max="2317" width="25" style="102" customWidth="1"/>
    <col min="2318" max="2560" width="9.140625" style="102"/>
    <col min="2561" max="2561" width="11" style="102" customWidth="1"/>
    <col min="2562" max="2562" width="60.140625" style="102" customWidth="1"/>
    <col min="2563" max="2572" width="12.28515625" style="102" customWidth="1"/>
    <col min="2573" max="2573" width="25" style="102" customWidth="1"/>
    <col min="2574" max="2816" width="9.140625" style="102"/>
    <col min="2817" max="2817" width="11" style="102" customWidth="1"/>
    <col min="2818" max="2818" width="60.140625" style="102" customWidth="1"/>
    <col min="2819" max="2828" width="12.28515625" style="102" customWidth="1"/>
    <col min="2829" max="2829" width="25" style="102" customWidth="1"/>
    <col min="2830" max="3072" width="9.140625" style="102"/>
    <col min="3073" max="3073" width="11" style="102" customWidth="1"/>
    <col min="3074" max="3074" width="60.140625" style="102" customWidth="1"/>
    <col min="3075" max="3084" width="12.28515625" style="102" customWidth="1"/>
    <col min="3085" max="3085" width="25" style="102" customWidth="1"/>
    <col min="3086" max="3328" width="9.140625" style="102"/>
    <col min="3329" max="3329" width="11" style="102" customWidth="1"/>
    <col min="3330" max="3330" width="60.140625" style="102" customWidth="1"/>
    <col min="3331" max="3340" width="12.28515625" style="102" customWidth="1"/>
    <col min="3341" max="3341" width="25" style="102" customWidth="1"/>
    <col min="3342" max="3584" width="9.140625" style="102"/>
    <col min="3585" max="3585" width="11" style="102" customWidth="1"/>
    <col min="3586" max="3586" width="60.140625" style="102" customWidth="1"/>
    <col min="3587" max="3596" width="12.28515625" style="102" customWidth="1"/>
    <col min="3597" max="3597" width="25" style="102" customWidth="1"/>
    <col min="3598" max="3840" width="9.140625" style="102"/>
    <col min="3841" max="3841" width="11" style="102" customWidth="1"/>
    <col min="3842" max="3842" width="60.140625" style="102" customWidth="1"/>
    <col min="3843" max="3852" width="12.28515625" style="102" customWidth="1"/>
    <col min="3853" max="3853" width="25" style="102" customWidth="1"/>
    <col min="3854" max="4096" width="9.140625" style="102"/>
    <col min="4097" max="4097" width="11" style="102" customWidth="1"/>
    <col min="4098" max="4098" width="60.140625" style="102" customWidth="1"/>
    <col min="4099" max="4108" width="12.28515625" style="102" customWidth="1"/>
    <col min="4109" max="4109" width="25" style="102" customWidth="1"/>
    <col min="4110" max="4352" width="9.140625" style="102"/>
    <col min="4353" max="4353" width="11" style="102" customWidth="1"/>
    <col min="4354" max="4354" width="60.140625" style="102" customWidth="1"/>
    <col min="4355" max="4364" width="12.28515625" style="102" customWidth="1"/>
    <col min="4365" max="4365" width="25" style="102" customWidth="1"/>
    <col min="4366" max="4608" width="9.140625" style="102"/>
    <col min="4609" max="4609" width="11" style="102" customWidth="1"/>
    <col min="4610" max="4610" width="60.140625" style="102" customWidth="1"/>
    <col min="4611" max="4620" width="12.28515625" style="102" customWidth="1"/>
    <col min="4621" max="4621" width="25" style="102" customWidth="1"/>
    <col min="4622" max="4864" width="9.140625" style="102"/>
    <col min="4865" max="4865" width="11" style="102" customWidth="1"/>
    <col min="4866" max="4866" width="60.140625" style="102" customWidth="1"/>
    <col min="4867" max="4876" width="12.28515625" style="102" customWidth="1"/>
    <col min="4877" max="4877" width="25" style="102" customWidth="1"/>
    <col min="4878" max="5120" width="9.140625" style="102"/>
    <col min="5121" max="5121" width="11" style="102" customWidth="1"/>
    <col min="5122" max="5122" width="60.140625" style="102" customWidth="1"/>
    <col min="5123" max="5132" width="12.28515625" style="102" customWidth="1"/>
    <col min="5133" max="5133" width="25" style="102" customWidth="1"/>
    <col min="5134" max="5376" width="9.140625" style="102"/>
    <col min="5377" max="5377" width="11" style="102" customWidth="1"/>
    <col min="5378" max="5378" width="60.140625" style="102" customWidth="1"/>
    <col min="5379" max="5388" width="12.28515625" style="102" customWidth="1"/>
    <col min="5389" max="5389" width="25" style="102" customWidth="1"/>
    <col min="5390" max="5632" width="9.140625" style="102"/>
    <col min="5633" max="5633" width="11" style="102" customWidth="1"/>
    <col min="5634" max="5634" width="60.140625" style="102" customWidth="1"/>
    <col min="5635" max="5644" width="12.28515625" style="102" customWidth="1"/>
    <col min="5645" max="5645" width="25" style="102" customWidth="1"/>
    <col min="5646" max="5888" width="9.140625" style="102"/>
    <col min="5889" max="5889" width="11" style="102" customWidth="1"/>
    <col min="5890" max="5890" width="60.140625" style="102" customWidth="1"/>
    <col min="5891" max="5900" width="12.28515625" style="102" customWidth="1"/>
    <col min="5901" max="5901" width="25" style="102" customWidth="1"/>
    <col min="5902" max="6144" width="9.140625" style="102"/>
    <col min="6145" max="6145" width="11" style="102" customWidth="1"/>
    <col min="6146" max="6146" width="60.140625" style="102" customWidth="1"/>
    <col min="6147" max="6156" width="12.28515625" style="102" customWidth="1"/>
    <col min="6157" max="6157" width="25" style="102" customWidth="1"/>
    <col min="6158" max="6400" width="9.140625" style="102"/>
    <col min="6401" max="6401" width="11" style="102" customWidth="1"/>
    <col min="6402" max="6402" width="60.140625" style="102" customWidth="1"/>
    <col min="6403" max="6412" width="12.28515625" style="102" customWidth="1"/>
    <col min="6413" max="6413" width="25" style="102" customWidth="1"/>
    <col min="6414" max="6656" width="9.140625" style="102"/>
    <col min="6657" max="6657" width="11" style="102" customWidth="1"/>
    <col min="6658" max="6658" width="60.140625" style="102" customWidth="1"/>
    <col min="6659" max="6668" width="12.28515625" style="102" customWidth="1"/>
    <col min="6669" max="6669" width="25" style="102" customWidth="1"/>
    <col min="6670" max="6912" width="9.140625" style="102"/>
    <col min="6913" max="6913" width="11" style="102" customWidth="1"/>
    <col min="6914" max="6914" width="60.140625" style="102" customWidth="1"/>
    <col min="6915" max="6924" width="12.28515625" style="102" customWidth="1"/>
    <col min="6925" max="6925" width="25" style="102" customWidth="1"/>
    <col min="6926" max="7168" width="9.140625" style="102"/>
    <col min="7169" max="7169" width="11" style="102" customWidth="1"/>
    <col min="7170" max="7170" width="60.140625" style="102" customWidth="1"/>
    <col min="7171" max="7180" width="12.28515625" style="102" customWidth="1"/>
    <col min="7181" max="7181" width="25" style="102" customWidth="1"/>
    <col min="7182" max="7424" width="9.140625" style="102"/>
    <col min="7425" max="7425" width="11" style="102" customWidth="1"/>
    <col min="7426" max="7426" width="60.140625" style="102" customWidth="1"/>
    <col min="7427" max="7436" width="12.28515625" style="102" customWidth="1"/>
    <col min="7437" max="7437" width="25" style="102" customWidth="1"/>
    <col min="7438" max="7680" width="9.140625" style="102"/>
    <col min="7681" max="7681" width="11" style="102" customWidth="1"/>
    <col min="7682" max="7682" width="60.140625" style="102" customWidth="1"/>
    <col min="7683" max="7692" width="12.28515625" style="102" customWidth="1"/>
    <col min="7693" max="7693" width="25" style="102" customWidth="1"/>
    <col min="7694" max="7936" width="9.140625" style="102"/>
    <col min="7937" max="7937" width="11" style="102" customWidth="1"/>
    <col min="7938" max="7938" width="60.140625" style="102" customWidth="1"/>
    <col min="7939" max="7948" width="12.28515625" style="102" customWidth="1"/>
    <col min="7949" max="7949" width="25" style="102" customWidth="1"/>
    <col min="7950" max="8192" width="9.140625" style="102"/>
    <col min="8193" max="8193" width="11" style="102" customWidth="1"/>
    <col min="8194" max="8194" width="60.140625" style="102" customWidth="1"/>
    <col min="8195" max="8204" width="12.28515625" style="102" customWidth="1"/>
    <col min="8205" max="8205" width="25" style="102" customWidth="1"/>
    <col min="8206" max="8448" width="9.140625" style="102"/>
    <col min="8449" max="8449" width="11" style="102" customWidth="1"/>
    <col min="8450" max="8450" width="60.140625" style="102" customWidth="1"/>
    <col min="8451" max="8460" width="12.28515625" style="102" customWidth="1"/>
    <col min="8461" max="8461" width="25" style="102" customWidth="1"/>
    <col min="8462" max="8704" width="9.140625" style="102"/>
    <col min="8705" max="8705" width="11" style="102" customWidth="1"/>
    <col min="8706" max="8706" width="60.140625" style="102" customWidth="1"/>
    <col min="8707" max="8716" width="12.28515625" style="102" customWidth="1"/>
    <col min="8717" max="8717" width="25" style="102" customWidth="1"/>
    <col min="8718" max="8960" width="9.140625" style="102"/>
    <col min="8961" max="8961" width="11" style="102" customWidth="1"/>
    <col min="8962" max="8962" width="60.140625" style="102" customWidth="1"/>
    <col min="8963" max="8972" width="12.28515625" style="102" customWidth="1"/>
    <col min="8973" max="8973" width="25" style="102" customWidth="1"/>
    <col min="8974" max="9216" width="9.140625" style="102"/>
    <col min="9217" max="9217" width="11" style="102" customWidth="1"/>
    <col min="9218" max="9218" width="60.140625" style="102" customWidth="1"/>
    <col min="9219" max="9228" width="12.28515625" style="102" customWidth="1"/>
    <col min="9229" max="9229" width="25" style="102" customWidth="1"/>
    <col min="9230" max="9472" width="9.140625" style="102"/>
    <col min="9473" max="9473" width="11" style="102" customWidth="1"/>
    <col min="9474" max="9474" width="60.140625" style="102" customWidth="1"/>
    <col min="9475" max="9484" width="12.28515625" style="102" customWidth="1"/>
    <col min="9485" max="9485" width="25" style="102" customWidth="1"/>
    <col min="9486" max="9728" width="9.140625" style="102"/>
    <col min="9729" max="9729" width="11" style="102" customWidth="1"/>
    <col min="9730" max="9730" width="60.140625" style="102" customWidth="1"/>
    <col min="9731" max="9740" width="12.28515625" style="102" customWidth="1"/>
    <col min="9741" max="9741" width="25" style="102" customWidth="1"/>
    <col min="9742" max="9984" width="9.140625" style="102"/>
    <col min="9985" max="9985" width="11" style="102" customWidth="1"/>
    <col min="9986" max="9986" width="60.140625" style="102" customWidth="1"/>
    <col min="9987" max="9996" width="12.28515625" style="102" customWidth="1"/>
    <col min="9997" max="9997" width="25" style="102" customWidth="1"/>
    <col min="9998" max="10240" width="9.140625" style="102"/>
    <col min="10241" max="10241" width="11" style="102" customWidth="1"/>
    <col min="10242" max="10242" width="60.140625" style="102" customWidth="1"/>
    <col min="10243" max="10252" width="12.28515625" style="102" customWidth="1"/>
    <col min="10253" max="10253" width="25" style="102" customWidth="1"/>
    <col min="10254" max="10496" width="9.140625" style="102"/>
    <col min="10497" max="10497" width="11" style="102" customWidth="1"/>
    <col min="10498" max="10498" width="60.140625" style="102" customWidth="1"/>
    <col min="10499" max="10508" width="12.28515625" style="102" customWidth="1"/>
    <col min="10509" max="10509" width="25" style="102" customWidth="1"/>
    <col min="10510" max="10752" width="9.140625" style="102"/>
    <col min="10753" max="10753" width="11" style="102" customWidth="1"/>
    <col min="10754" max="10754" width="60.140625" style="102" customWidth="1"/>
    <col min="10755" max="10764" width="12.28515625" style="102" customWidth="1"/>
    <col min="10765" max="10765" width="25" style="102" customWidth="1"/>
    <col min="10766" max="11008" width="9.140625" style="102"/>
    <col min="11009" max="11009" width="11" style="102" customWidth="1"/>
    <col min="11010" max="11010" width="60.140625" style="102" customWidth="1"/>
    <col min="11011" max="11020" width="12.28515625" style="102" customWidth="1"/>
    <col min="11021" max="11021" width="25" style="102" customWidth="1"/>
    <col min="11022" max="11264" width="9.140625" style="102"/>
    <col min="11265" max="11265" width="11" style="102" customWidth="1"/>
    <col min="11266" max="11266" width="60.140625" style="102" customWidth="1"/>
    <col min="11267" max="11276" width="12.28515625" style="102" customWidth="1"/>
    <col min="11277" max="11277" width="25" style="102" customWidth="1"/>
    <col min="11278" max="11520" width="9.140625" style="102"/>
    <col min="11521" max="11521" width="11" style="102" customWidth="1"/>
    <col min="11522" max="11522" width="60.140625" style="102" customWidth="1"/>
    <col min="11523" max="11532" width="12.28515625" style="102" customWidth="1"/>
    <col min="11533" max="11533" width="25" style="102" customWidth="1"/>
    <col min="11534" max="11776" width="9.140625" style="102"/>
    <col min="11777" max="11777" width="11" style="102" customWidth="1"/>
    <col min="11778" max="11778" width="60.140625" style="102" customWidth="1"/>
    <col min="11779" max="11788" width="12.28515625" style="102" customWidth="1"/>
    <col min="11789" max="11789" width="25" style="102" customWidth="1"/>
    <col min="11790" max="12032" width="9.140625" style="102"/>
    <col min="12033" max="12033" width="11" style="102" customWidth="1"/>
    <col min="12034" max="12034" width="60.140625" style="102" customWidth="1"/>
    <col min="12035" max="12044" width="12.28515625" style="102" customWidth="1"/>
    <col min="12045" max="12045" width="25" style="102" customWidth="1"/>
    <col min="12046" max="12288" width="9.140625" style="102"/>
    <col min="12289" max="12289" width="11" style="102" customWidth="1"/>
    <col min="12290" max="12290" width="60.140625" style="102" customWidth="1"/>
    <col min="12291" max="12300" width="12.28515625" style="102" customWidth="1"/>
    <col min="12301" max="12301" width="25" style="102" customWidth="1"/>
    <col min="12302" max="12544" width="9.140625" style="102"/>
    <col min="12545" max="12545" width="11" style="102" customWidth="1"/>
    <col min="12546" max="12546" width="60.140625" style="102" customWidth="1"/>
    <col min="12547" max="12556" width="12.28515625" style="102" customWidth="1"/>
    <col min="12557" max="12557" width="25" style="102" customWidth="1"/>
    <col min="12558" max="12800" width="9.140625" style="102"/>
    <col min="12801" max="12801" width="11" style="102" customWidth="1"/>
    <col min="12802" max="12802" width="60.140625" style="102" customWidth="1"/>
    <col min="12803" max="12812" width="12.28515625" style="102" customWidth="1"/>
    <col min="12813" max="12813" width="25" style="102" customWidth="1"/>
    <col min="12814" max="13056" width="9.140625" style="102"/>
    <col min="13057" max="13057" width="11" style="102" customWidth="1"/>
    <col min="13058" max="13058" width="60.140625" style="102" customWidth="1"/>
    <col min="13059" max="13068" width="12.28515625" style="102" customWidth="1"/>
    <col min="13069" max="13069" width="25" style="102" customWidth="1"/>
    <col min="13070" max="13312" width="9.140625" style="102"/>
    <col min="13313" max="13313" width="11" style="102" customWidth="1"/>
    <col min="13314" max="13314" width="60.140625" style="102" customWidth="1"/>
    <col min="13315" max="13324" width="12.28515625" style="102" customWidth="1"/>
    <col min="13325" max="13325" width="25" style="102" customWidth="1"/>
    <col min="13326" max="13568" width="9.140625" style="102"/>
    <col min="13569" max="13569" width="11" style="102" customWidth="1"/>
    <col min="13570" max="13570" width="60.140625" style="102" customWidth="1"/>
    <col min="13571" max="13580" width="12.28515625" style="102" customWidth="1"/>
    <col min="13581" max="13581" width="25" style="102" customWidth="1"/>
    <col min="13582" max="13824" width="9.140625" style="102"/>
    <col min="13825" max="13825" width="11" style="102" customWidth="1"/>
    <col min="13826" max="13826" width="60.140625" style="102" customWidth="1"/>
    <col min="13827" max="13836" width="12.28515625" style="102" customWidth="1"/>
    <col min="13837" max="13837" width="25" style="102" customWidth="1"/>
    <col min="13838" max="14080" width="9.140625" style="102"/>
    <col min="14081" max="14081" width="11" style="102" customWidth="1"/>
    <col min="14082" max="14082" width="60.140625" style="102" customWidth="1"/>
    <col min="14083" max="14092" width="12.28515625" style="102" customWidth="1"/>
    <col min="14093" max="14093" width="25" style="102" customWidth="1"/>
    <col min="14094" max="14336" width="9.140625" style="102"/>
    <col min="14337" max="14337" width="11" style="102" customWidth="1"/>
    <col min="14338" max="14338" width="60.140625" style="102" customWidth="1"/>
    <col min="14339" max="14348" width="12.28515625" style="102" customWidth="1"/>
    <col min="14349" max="14349" width="25" style="102" customWidth="1"/>
    <col min="14350" max="14592" width="9.140625" style="102"/>
    <col min="14593" max="14593" width="11" style="102" customWidth="1"/>
    <col min="14594" max="14594" width="60.140625" style="102" customWidth="1"/>
    <col min="14595" max="14604" width="12.28515625" style="102" customWidth="1"/>
    <col min="14605" max="14605" width="25" style="102" customWidth="1"/>
    <col min="14606" max="14848" width="9.140625" style="102"/>
    <col min="14849" max="14849" width="11" style="102" customWidth="1"/>
    <col min="14850" max="14850" width="60.140625" style="102" customWidth="1"/>
    <col min="14851" max="14860" width="12.28515625" style="102" customWidth="1"/>
    <col min="14861" max="14861" width="25" style="102" customWidth="1"/>
    <col min="14862" max="15104" width="9.140625" style="102"/>
    <col min="15105" max="15105" width="11" style="102" customWidth="1"/>
    <col min="15106" max="15106" width="60.140625" style="102" customWidth="1"/>
    <col min="15107" max="15116" width="12.28515625" style="102" customWidth="1"/>
    <col min="15117" max="15117" width="25" style="102" customWidth="1"/>
    <col min="15118" max="15360" width="9.140625" style="102"/>
    <col min="15361" max="15361" width="11" style="102" customWidth="1"/>
    <col min="15362" max="15362" width="60.140625" style="102" customWidth="1"/>
    <col min="15363" max="15372" width="12.28515625" style="102" customWidth="1"/>
    <col min="15373" max="15373" width="25" style="102" customWidth="1"/>
    <col min="15374" max="15616" width="9.140625" style="102"/>
    <col min="15617" max="15617" width="11" style="102" customWidth="1"/>
    <col min="15618" max="15618" width="60.140625" style="102" customWidth="1"/>
    <col min="15619" max="15628" width="12.28515625" style="102" customWidth="1"/>
    <col min="15629" max="15629" width="25" style="102" customWidth="1"/>
    <col min="15630" max="15872" width="9.140625" style="102"/>
    <col min="15873" max="15873" width="11" style="102" customWidth="1"/>
    <col min="15874" max="15874" width="60.140625" style="102" customWidth="1"/>
    <col min="15875" max="15884" width="12.28515625" style="102" customWidth="1"/>
    <col min="15885" max="15885" width="25" style="102" customWidth="1"/>
    <col min="15886" max="16128" width="9.140625" style="102"/>
    <col min="16129" max="16129" width="11" style="102" customWidth="1"/>
    <col min="16130" max="16130" width="60.140625" style="102" customWidth="1"/>
    <col min="16131" max="16140" width="12.28515625" style="102" customWidth="1"/>
    <col min="16141" max="16141" width="25" style="102" customWidth="1"/>
    <col min="16142" max="16384" width="9.140625" style="102"/>
  </cols>
  <sheetData>
    <row r="1" spans="1:23" ht="12.75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8" t="s">
        <v>114</v>
      </c>
      <c r="N1" s="45"/>
      <c r="O1" s="45"/>
      <c r="P1" s="45"/>
      <c r="Q1" s="45"/>
      <c r="R1" s="45"/>
      <c r="S1" s="45"/>
    </row>
    <row r="2" spans="1:23" ht="12.75" hidden="1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6"/>
      <c r="M2" s="46" t="s">
        <v>1</v>
      </c>
      <c r="N2" s="45"/>
      <c r="O2" s="45"/>
      <c r="P2" s="45"/>
      <c r="Q2" s="45"/>
      <c r="R2" s="45"/>
      <c r="S2" s="45"/>
    </row>
    <row r="3" spans="1:23" ht="12.75" hidden="1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6"/>
      <c r="M3" s="46" t="s">
        <v>2</v>
      </c>
      <c r="N3" s="45"/>
      <c r="O3" s="45"/>
      <c r="P3" s="45"/>
      <c r="Q3" s="45"/>
      <c r="R3" s="45"/>
      <c r="S3" s="45"/>
    </row>
    <row r="4" spans="1:23">
      <c r="A4" s="1242" t="s">
        <v>115</v>
      </c>
      <c r="B4" s="1242"/>
      <c r="C4" s="1242"/>
      <c r="D4" s="1242"/>
      <c r="E4" s="1242"/>
      <c r="F4" s="1242"/>
      <c r="G4" s="1242"/>
      <c r="H4" s="1242"/>
      <c r="I4" s="1242"/>
      <c r="J4" s="1242"/>
      <c r="K4" s="1242"/>
      <c r="L4" s="1242"/>
      <c r="M4" s="1242"/>
      <c r="N4" s="116"/>
      <c r="O4" s="116"/>
      <c r="P4" s="116"/>
      <c r="Q4" s="116"/>
      <c r="R4" s="116"/>
      <c r="S4" s="116"/>
      <c r="T4" s="116"/>
      <c r="U4" s="116"/>
      <c r="V4" s="116"/>
      <c r="W4" s="116"/>
    </row>
    <row r="5" spans="1:23">
      <c r="A5" s="1242" t="s">
        <v>281</v>
      </c>
      <c r="B5" s="1242"/>
      <c r="C5" s="1242"/>
      <c r="D5" s="1242"/>
      <c r="E5" s="1242"/>
      <c r="F5" s="1242"/>
      <c r="G5" s="1242"/>
      <c r="H5" s="1242"/>
      <c r="I5" s="1242"/>
      <c r="J5" s="1242"/>
      <c r="K5" s="1242"/>
      <c r="L5" s="1242"/>
      <c r="M5" s="1242"/>
      <c r="N5" s="45"/>
      <c r="O5" s="45"/>
      <c r="P5" s="45"/>
      <c r="Q5" s="45"/>
      <c r="R5" s="45"/>
      <c r="S5" s="45"/>
      <c r="T5" s="45"/>
      <c r="U5" s="45"/>
      <c r="V5" s="1243"/>
      <c r="W5" s="1243"/>
    </row>
    <row r="6" spans="1:23">
      <c r="A6" s="45"/>
      <c r="B6" s="45"/>
      <c r="C6" s="45"/>
      <c r="D6" s="45"/>
      <c r="E6" s="45"/>
      <c r="F6" s="45"/>
      <c r="G6" s="45"/>
      <c r="H6" s="45"/>
      <c r="I6" s="45"/>
      <c r="J6" s="45"/>
      <c r="K6" s="45"/>
      <c r="L6" s="50" t="s">
        <v>3</v>
      </c>
      <c r="N6" s="45"/>
      <c r="O6" s="45"/>
      <c r="P6" s="45"/>
      <c r="Q6" s="45"/>
      <c r="R6" s="45"/>
    </row>
    <row r="7" spans="1:23" ht="33.75" customHeight="1" outlineLevel="1">
      <c r="A7" s="45"/>
      <c r="B7" s="45"/>
      <c r="C7" s="45"/>
      <c r="D7" s="45"/>
      <c r="E7" s="45"/>
      <c r="F7" s="45"/>
      <c r="G7" s="45"/>
      <c r="H7" s="1244" t="s">
        <v>69</v>
      </c>
      <c r="I7" s="1244"/>
      <c r="J7" s="1244"/>
      <c r="K7" s="1244"/>
      <c r="L7" s="1244"/>
      <c r="M7" s="117"/>
      <c r="N7" s="117"/>
      <c r="O7" s="117"/>
      <c r="P7" s="45"/>
      <c r="Q7" s="45"/>
      <c r="R7" s="45"/>
    </row>
    <row r="8" spans="1:23" outlineLevel="1">
      <c r="A8" s="45"/>
      <c r="B8" s="45"/>
      <c r="C8" s="45"/>
      <c r="D8" s="45"/>
      <c r="E8" s="45"/>
      <c r="F8" s="45"/>
      <c r="G8" s="45"/>
      <c r="H8" s="45"/>
      <c r="I8" s="45"/>
      <c r="J8" s="45"/>
      <c r="K8" s="45"/>
      <c r="L8" s="7" t="s">
        <v>5</v>
      </c>
      <c r="M8" s="7"/>
      <c r="N8" s="45"/>
      <c r="O8" s="45"/>
      <c r="P8" s="45"/>
      <c r="Q8" s="45"/>
      <c r="R8" s="45"/>
    </row>
    <row r="9" spans="1:23" outlineLevel="1">
      <c r="A9" s="45"/>
      <c r="B9" s="45"/>
      <c r="C9" s="45"/>
      <c r="D9" s="51">
        <v>0.2</v>
      </c>
      <c r="E9" s="45"/>
      <c r="F9" s="45"/>
      <c r="G9" s="45"/>
      <c r="H9" s="45"/>
      <c r="I9" s="45"/>
      <c r="J9" s="45"/>
      <c r="K9" s="45"/>
      <c r="L9" s="12" t="s">
        <v>6</v>
      </c>
      <c r="M9" s="12"/>
      <c r="N9" s="45"/>
      <c r="O9" s="45"/>
      <c r="P9" s="45"/>
      <c r="Q9" s="45"/>
      <c r="R9" s="45"/>
    </row>
    <row r="10" spans="1:23" outlineLevel="1">
      <c r="A10" s="45"/>
      <c r="B10" s="45"/>
      <c r="C10" s="45"/>
      <c r="D10" s="51"/>
      <c r="E10" s="45"/>
      <c r="F10" s="45"/>
      <c r="G10" s="45"/>
      <c r="H10" s="45"/>
      <c r="I10" s="45"/>
      <c r="J10" s="45"/>
      <c r="K10" s="45"/>
      <c r="L10" s="12"/>
      <c r="M10" s="12"/>
      <c r="N10" s="45"/>
      <c r="O10" s="45"/>
      <c r="P10" s="45"/>
      <c r="Q10" s="45"/>
      <c r="R10" s="45"/>
    </row>
    <row r="11" spans="1:23" ht="18" customHeight="1" outlineLevel="1">
      <c r="A11" s="45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52" t="s">
        <v>7</v>
      </c>
      <c r="M11" s="52"/>
      <c r="N11" s="45"/>
      <c r="O11" s="45"/>
      <c r="P11" s="45"/>
      <c r="Q11" s="45"/>
      <c r="R11" s="45"/>
    </row>
    <row r="12" spans="1:23" ht="18" customHeight="1">
      <c r="A12" s="45"/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52"/>
      <c r="M12" s="52"/>
      <c r="N12" s="45"/>
      <c r="O12" s="45"/>
      <c r="P12" s="45"/>
      <c r="Q12" s="45"/>
      <c r="R12" s="45"/>
    </row>
    <row r="13" spans="1:23" ht="16.5" thickBot="1">
      <c r="A13" s="1245"/>
      <c r="B13" s="1246"/>
      <c r="C13" s="1246"/>
      <c r="D13" s="1246"/>
      <c r="E13" s="1246"/>
      <c r="F13" s="1246"/>
      <c r="L13" s="52" t="s">
        <v>20</v>
      </c>
      <c r="M13" s="52"/>
    </row>
    <row r="14" spans="1:23" ht="12.75">
      <c r="A14" s="1247" t="s">
        <v>116</v>
      </c>
      <c r="B14" s="1250" t="s">
        <v>117</v>
      </c>
      <c r="C14" s="1253" t="s">
        <v>66</v>
      </c>
      <c r="D14" s="1253"/>
      <c r="E14" s="1253"/>
      <c r="F14" s="1253"/>
      <c r="G14" s="1253"/>
      <c r="H14" s="1253"/>
      <c r="I14" s="1253"/>
      <c r="J14" s="1253"/>
      <c r="K14" s="1253"/>
      <c r="L14" s="1253"/>
      <c r="M14" s="1120" t="s">
        <v>118</v>
      </c>
    </row>
    <row r="15" spans="1:23" ht="12.75">
      <c r="A15" s="1248"/>
      <c r="B15" s="1251"/>
      <c r="C15" s="1240" t="s">
        <v>15</v>
      </c>
      <c r="D15" s="1240"/>
      <c r="E15" s="1240" t="s">
        <v>16</v>
      </c>
      <c r="F15" s="1240"/>
      <c r="G15" s="1066" t="s">
        <v>17</v>
      </c>
      <c r="H15" s="1066"/>
      <c r="I15" s="1066" t="s">
        <v>18</v>
      </c>
      <c r="J15" s="1066"/>
      <c r="K15" s="1066" t="s">
        <v>19</v>
      </c>
      <c r="L15" s="1066"/>
      <c r="M15" s="1124"/>
    </row>
    <row r="16" spans="1:23" ht="13.5" thickBot="1">
      <c r="A16" s="1249"/>
      <c r="B16" s="1252"/>
      <c r="C16" s="159" t="s">
        <v>110</v>
      </c>
      <c r="D16" s="159" t="s">
        <v>119</v>
      </c>
      <c r="E16" s="159" t="s">
        <v>26</v>
      </c>
      <c r="F16" s="159" t="s">
        <v>27</v>
      </c>
      <c r="G16" s="159" t="s">
        <v>26</v>
      </c>
      <c r="H16" s="159" t="s">
        <v>27</v>
      </c>
      <c r="I16" s="159" t="s">
        <v>26</v>
      </c>
      <c r="J16" s="159" t="s">
        <v>27</v>
      </c>
      <c r="K16" s="159" t="s">
        <v>26</v>
      </c>
      <c r="L16" s="159" t="s">
        <v>27</v>
      </c>
      <c r="M16" s="1322"/>
    </row>
    <row r="17" spans="1:17">
      <c r="A17" s="118" t="s">
        <v>35</v>
      </c>
      <c r="B17" s="119" t="s">
        <v>120</v>
      </c>
      <c r="C17" s="550">
        <f t="shared" ref="C17:L17" si="0">C18+C25+C29+C30+C32</f>
        <v>32.591691371355921</v>
      </c>
      <c r="D17" s="550">
        <f t="shared" si="0"/>
        <v>59.388858959999993</v>
      </c>
      <c r="E17" s="550">
        <f t="shared" si="0"/>
        <v>15.423795273779696</v>
      </c>
      <c r="F17" s="550">
        <f t="shared" si="0"/>
        <v>45.887261780000003</v>
      </c>
      <c r="G17" s="550">
        <f t="shared" si="0"/>
        <v>4.3486066399999999</v>
      </c>
      <c r="H17" s="550">
        <f t="shared" si="0"/>
        <v>5.7010455100000001</v>
      </c>
      <c r="I17" s="550">
        <f t="shared" si="0"/>
        <v>3.8662507874530476</v>
      </c>
      <c r="J17" s="550">
        <f t="shared" si="0"/>
        <v>2.9614322099999986</v>
      </c>
      <c r="K17" s="550">
        <f t="shared" si="0"/>
        <v>8.9530386701231777</v>
      </c>
      <c r="L17" s="550">
        <f t="shared" si="0"/>
        <v>4.839119459999992</v>
      </c>
      <c r="M17" s="120"/>
      <c r="N17" s="121"/>
      <c r="O17" s="121"/>
      <c r="P17" s="122"/>
      <c r="Q17" s="122"/>
    </row>
    <row r="18" spans="1:17">
      <c r="A18" s="123" t="s">
        <v>32</v>
      </c>
      <c r="B18" s="124" t="s">
        <v>121</v>
      </c>
      <c r="C18" s="126">
        <f t="shared" ref="C18:L18" si="1">C19+C20+C21+C24</f>
        <v>6.8369099999999996</v>
      </c>
      <c r="D18" s="126">
        <f t="shared" si="1"/>
        <v>29.699866929999999</v>
      </c>
      <c r="E18" s="126">
        <f t="shared" si="1"/>
        <v>0.23315273677969905</v>
      </c>
      <c r="F18" s="126">
        <f t="shared" si="1"/>
        <v>0</v>
      </c>
      <c r="G18" s="126">
        <f t="shared" si="1"/>
        <v>0.20787262000000001</v>
      </c>
      <c r="H18" s="126">
        <f t="shared" si="1"/>
        <v>0</v>
      </c>
      <c r="I18" s="126">
        <f t="shared" si="1"/>
        <v>0.71063632220334849</v>
      </c>
      <c r="J18" s="126">
        <f t="shared" si="1"/>
        <v>0</v>
      </c>
      <c r="K18" s="126">
        <f t="shared" si="1"/>
        <v>5.6852483210169522</v>
      </c>
      <c r="L18" s="126">
        <f t="shared" si="1"/>
        <v>29.699866929999999</v>
      </c>
      <c r="M18" s="125"/>
      <c r="N18" s="121"/>
      <c r="O18" s="121"/>
      <c r="P18" s="122"/>
      <c r="Q18" s="122"/>
    </row>
    <row r="19" spans="1:17">
      <c r="A19" s="123" t="s">
        <v>122</v>
      </c>
      <c r="B19" s="124" t="s">
        <v>123</v>
      </c>
      <c r="C19" s="126">
        <f>E19+G19+I19+K19</f>
        <v>6.8369099999999996</v>
      </c>
      <c r="D19" s="126">
        <f>F19+H19+J19+L19</f>
        <v>29.699866929999999</v>
      </c>
      <c r="E19" s="551">
        <v>0.23315273677969905</v>
      </c>
      <c r="F19" s="552"/>
      <c r="G19" s="551">
        <v>0.20787262000000001</v>
      </c>
      <c r="H19" s="551"/>
      <c r="I19" s="551">
        <v>0.71063632220334849</v>
      </c>
      <c r="J19" s="551"/>
      <c r="K19" s="551">
        <f>N19/1000-E19-G19-I19</f>
        <v>5.6852483210169522</v>
      </c>
      <c r="L19" s="551">
        <f>29.69986693</f>
        <v>29.699866929999999</v>
      </c>
      <c r="M19" s="125"/>
      <c r="N19" s="121">
        <v>6836.91</v>
      </c>
      <c r="O19" s="121"/>
      <c r="P19" s="122"/>
      <c r="Q19" s="122"/>
    </row>
    <row r="20" spans="1:17">
      <c r="A20" s="123" t="s">
        <v>124</v>
      </c>
      <c r="B20" s="124" t="s">
        <v>125</v>
      </c>
      <c r="C20" s="126"/>
      <c r="D20" s="126"/>
      <c r="E20" s="126"/>
      <c r="F20" s="127"/>
      <c r="G20" s="551"/>
      <c r="H20" s="551"/>
      <c r="I20" s="551"/>
      <c r="J20" s="551"/>
      <c r="K20" s="551"/>
      <c r="L20" s="551"/>
      <c r="M20" s="125"/>
      <c r="N20" s="121"/>
      <c r="O20" s="121"/>
      <c r="P20" s="122"/>
      <c r="Q20" s="122"/>
    </row>
    <row r="21" spans="1:17" ht="31.5">
      <c r="A21" s="123" t="s">
        <v>126</v>
      </c>
      <c r="B21" s="128" t="s">
        <v>127</v>
      </c>
      <c r="C21" s="126"/>
      <c r="D21" s="126"/>
      <c r="E21" s="126"/>
      <c r="F21" s="127"/>
      <c r="G21" s="551"/>
      <c r="H21" s="551"/>
      <c r="I21" s="551"/>
      <c r="J21" s="551"/>
      <c r="K21" s="551"/>
      <c r="L21" s="551"/>
      <c r="M21" s="125"/>
      <c r="N21" s="121"/>
      <c r="O21" s="121"/>
      <c r="P21" s="122"/>
      <c r="Q21" s="122"/>
    </row>
    <row r="22" spans="1:17">
      <c r="A22" s="129" t="s">
        <v>128</v>
      </c>
      <c r="B22" s="130" t="s">
        <v>129</v>
      </c>
      <c r="C22" s="553"/>
      <c r="D22" s="553"/>
      <c r="E22" s="553"/>
      <c r="F22" s="554"/>
      <c r="G22" s="551"/>
      <c r="H22" s="551"/>
      <c r="I22" s="551"/>
      <c r="J22" s="551"/>
      <c r="K22" s="551"/>
      <c r="L22" s="551"/>
      <c r="M22" s="125"/>
      <c r="N22" s="121"/>
      <c r="O22" s="121"/>
      <c r="P22" s="122"/>
      <c r="Q22" s="122"/>
    </row>
    <row r="23" spans="1:17">
      <c r="A23" s="129" t="s">
        <v>130</v>
      </c>
      <c r="B23" s="130" t="s">
        <v>131</v>
      </c>
      <c r="C23" s="553"/>
      <c r="D23" s="553"/>
      <c r="E23" s="553"/>
      <c r="F23" s="554"/>
      <c r="G23" s="551"/>
      <c r="H23" s="551"/>
      <c r="I23" s="551"/>
      <c r="J23" s="551"/>
      <c r="K23" s="551"/>
      <c r="L23" s="551"/>
      <c r="M23" s="125"/>
      <c r="N23" s="121"/>
      <c r="O23" s="121"/>
      <c r="P23" s="122"/>
      <c r="Q23" s="122"/>
    </row>
    <row r="24" spans="1:17">
      <c r="A24" s="123" t="s">
        <v>132</v>
      </c>
      <c r="B24" s="124" t="s">
        <v>133</v>
      </c>
      <c r="C24" s="126"/>
      <c r="D24" s="126"/>
      <c r="E24" s="126"/>
      <c r="F24" s="127"/>
      <c r="G24" s="551"/>
      <c r="H24" s="551"/>
      <c r="I24" s="551"/>
      <c r="J24" s="551"/>
      <c r="K24" s="551"/>
      <c r="L24" s="551"/>
      <c r="M24" s="125"/>
      <c r="N24" s="121"/>
      <c r="O24" s="121"/>
      <c r="P24" s="122"/>
      <c r="Q24" s="122"/>
    </row>
    <row r="25" spans="1:17">
      <c r="A25" s="123" t="s">
        <v>38</v>
      </c>
      <c r="B25" s="124" t="s">
        <v>134</v>
      </c>
      <c r="C25" s="126">
        <f>C26+C27+C28</f>
        <v>12.43020525423729</v>
      </c>
      <c r="D25" s="126">
        <f>D26+D27+D28</f>
        <v>15.711058269999999</v>
      </c>
      <c r="E25" s="126">
        <f>E26+E27+E28</f>
        <v>6.8668621969999997</v>
      </c>
      <c r="F25" s="126">
        <f t="shared" ref="F25:L25" si="2">F26+F27+F28</f>
        <v>6.9800062499999997</v>
      </c>
      <c r="G25" s="126">
        <f t="shared" si="2"/>
        <v>1.9987326199999997</v>
      </c>
      <c r="H25" s="126">
        <f t="shared" si="2"/>
        <v>2.0607863399999999</v>
      </c>
      <c r="I25" s="126">
        <f t="shared" si="2"/>
        <v>1.8906680329999994</v>
      </c>
      <c r="J25" s="126">
        <f t="shared" si="2"/>
        <v>0.35645291999999945</v>
      </c>
      <c r="K25" s="126">
        <f t="shared" si="2"/>
        <v>1.673942404237291</v>
      </c>
      <c r="L25" s="126">
        <f t="shared" si="2"/>
        <v>6.3138127600000002</v>
      </c>
      <c r="M25" s="125"/>
      <c r="N25" s="121"/>
      <c r="O25" s="121"/>
      <c r="P25" s="122"/>
      <c r="Q25" s="122"/>
    </row>
    <row r="26" spans="1:17">
      <c r="A26" s="123" t="s">
        <v>135</v>
      </c>
      <c r="B26" s="124" t="s">
        <v>136</v>
      </c>
      <c r="C26" s="126">
        <f>E26+G26+I26+K26</f>
        <v>12.43020525423729</v>
      </c>
      <c r="D26" s="126">
        <f>F26+H26+J26+L26</f>
        <v>15.711058269999999</v>
      </c>
      <c r="E26" s="126">
        <v>6.8668621969999997</v>
      </c>
      <c r="F26" s="126">
        <v>6.9800062499999997</v>
      </c>
      <c r="G26" s="551">
        <v>1.9987326199999997</v>
      </c>
      <c r="H26" s="551">
        <f>2.06078634+F64</f>
        <v>2.0607863399999999</v>
      </c>
      <c r="I26" s="551">
        <v>1.8906680329999994</v>
      </c>
      <c r="J26" s="551">
        <v>0.35645291999999945</v>
      </c>
      <c r="K26" s="551">
        <f>N26/1000-E26-G26-I26</f>
        <v>1.673942404237291</v>
      </c>
      <c r="L26" s="551">
        <f>15.71105827-F26-H26-J26</f>
        <v>6.3138127600000002</v>
      </c>
      <c r="M26" s="125"/>
      <c r="N26" s="121">
        <v>12430.205254237289</v>
      </c>
      <c r="O26" s="121">
        <f>N26-E26*1000</f>
        <v>5563.3430572372899</v>
      </c>
      <c r="P26" s="122"/>
      <c r="Q26" s="240">
        <v>70.036813039999998</v>
      </c>
    </row>
    <row r="27" spans="1:17">
      <c r="A27" s="123" t="s">
        <v>137</v>
      </c>
      <c r="B27" s="124" t="s">
        <v>138</v>
      </c>
      <c r="C27" s="126"/>
      <c r="D27" s="126"/>
      <c r="E27" s="126"/>
      <c r="F27" s="127"/>
      <c r="G27" s="551"/>
      <c r="H27" s="551"/>
      <c r="I27" s="551"/>
      <c r="J27" s="551"/>
      <c r="K27" s="551"/>
      <c r="L27" s="551"/>
      <c r="M27" s="125"/>
      <c r="N27" s="121"/>
      <c r="O27" s="121">
        <f>O26/3</f>
        <v>1854.4476857457632</v>
      </c>
      <c r="P27" s="122"/>
      <c r="Q27" s="122"/>
    </row>
    <row r="28" spans="1:17">
      <c r="A28" s="123" t="s">
        <v>139</v>
      </c>
      <c r="B28" s="124" t="s">
        <v>140</v>
      </c>
      <c r="C28" s="126"/>
      <c r="D28" s="126"/>
      <c r="E28" s="126"/>
      <c r="F28" s="127"/>
      <c r="G28" s="551"/>
      <c r="H28" s="551"/>
      <c r="I28" s="551"/>
      <c r="J28" s="551"/>
      <c r="K28" s="551"/>
      <c r="L28" s="551"/>
      <c r="M28" s="125"/>
      <c r="N28" s="121"/>
      <c r="O28" s="121"/>
      <c r="P28" s="122"/>
      <c r="Q28" s="122"/>
    </row>
    <row r="29" spans="1:17">
      <c r="A29" s="123" t="s">
        <v>40</v>
      </c>
      <c r="B29" s="124" t="s">
        <v>141</v>
      </c>
      <c r="C29" s="126">
        <f>E29+G29+I29+K29</f>
        <v>13.324576117118632</v>
      </c>
      <c r="D29" s="126">
        <f>F29+H29+J29+L29</f>
        <v>13.977933759999999</v>
      </c>
      <c r="E29" s="126">
        <v>8.3237803399999972</v>
      </c>
      <c r="F29" s="551">
        <v>8.323780339999999</v>
      </c>
      <c r="G29" s="551">
        <v>2.1420013999999998</v>
      </c>
      <c r="H29" s="551">
        <v>2.1420013999999998</v>
      </c>
      <c r="I29" s="551">
        <v>1.2649464322496997</v>
      </c>
      <c r="J29" s="551">
        <v>2.6049792899999993</v>
      </c>
      <c r="K29" s="551">
        <f>N29/1000-E29-G29-I29</f>
        <v>1.5938479448689349</v>
      </c>
      <c r="L29" s="551">
        <f>94.15659199-80.17865823-F29-H29-J29</f>
        <v>0.90717273000000098</v>
      </c>
      <c r="M29" s="125"/>
      <c r="N29" s="121">
        <v>13324.576117118631</v>
      </c>
      <c r="O29" s="121"/>
      <c r="P29" s="122"/>
      <c r="Q29" s="122"/>
    </row>
    <row r="30" spans="1:17">
      <c r="A30" s="123" t="s">
        <v>42</v>
      </c>
      <c r="B30" s="124" t="s">
        <v>142</v>
      </c>
      <c r="C30" s="126"/>
      <c r="D30" s="126">
        <f>F30+H30+J30+L30</f>
        <v>0</v>
      </c>
      <c r="E30" s="126"/>
      <c r="F30" s="551">
        <v>30.583475190000001</v>
      </c>
      <c r="G30" s="551"/>
      <c r="H30" s="551">
        <v>1.4982577699999999</v>
      </c>
      <c r="I30" s="551"/>
      <c r="J30" s="551"/>
      <c r="K30" s="551"/>
      <c r="L30" s="551">
        <f>-Q31</f>
        <v>-32.081732960000004</v>
      </c>
      <c r="M30" s="125"/>
      <c r="N30" s="121"/>
      <c r="O30" s="121">
        <v>9.456525423728813</v>
      </c>
      <c r="P30" s="122"/>
      <c r="Q30" s="122"/>
    </row>
    <row r="31" spans="1:17">
      <c r="A31" s="123" t="s">
        <v>143</v>
      </c>
      <c r="B31" s="124" t="s">
        <v>144</v>
      </c>
      <c r="C31" s="126"/>
      <c r="D31" s="126"/>
      <c r="E31" s="126"/>
      <c r="F31" s="127"/>
      <c r="G31" s="551"/>
      <c r="H31" s="551"/>
      <c r="I31" s="551"/>
      <c r="J31" s="551"/>
      <c r="K31" s="551"/>
      <c r="L31" s="551"/>
      <c r="M31" s="125"/>
      <c r="N31" s="121"/>
      <c r="O31" s="121"/>
      <c r="P31" s="122"/>
      <c r="Q31" s="122">
        <v>32.081732960000004</v>
      </c>
    </row>
    <row r="32" spans="1:17" ht="16.5" thickBot="1">
      <c r="A32" s="131" t="s">
        <v>145</v>
      </c>
      <c r="B32" s="132" t="s">
        <v>146</v>
      </c>
      <c r="C32" s="555"/>
      <c r="D32" s="555"/>
      <c r="E32" s="555"/>
      <c r="F32" s="556"/>
      <c r="G32" s="551"/>
      <c r="H32" s="551"/>
      <c r="I32" s="551"/>
      <c r="J32" s="551"/>
      <c r="K32" s="551"/>
      <c r="L32" s="551"/>
      <c r="M32" s="133"/>
      <c r="N32" s="121"/>
      <c r="O32" s="121"/>
      <c r="P32" s="122"/>
      <c r="Q32" s="122"/>
    </row>
    <row r="33" spans="1:17">
      <c r="A33" s="134" t="s">
        <v>44</v>
      </c>
      <c r="B33" s="135" t="s">
        <v>147</v>
      </c>
      <c r="C33" s="557">
        <f>C34+C35+C36+C37+C38+C39+C40</f>
        <v>54.758308474576268</v>
      </c>
      <c r="D33" s="557">
        <f>D34+D35+D36+D37+D38+D39+D40</f>
        <v>34.767733040000003</v>
      </c>
      <c r="E33" s="557">
        <f>E34+E35+E36+E37+E38+E39+E40</f>
        <v>40.331143916220299</v>
      </c>
      <c r="F33" s="557">
        <f t="shared" ref="F33:L33" si="3">F34+F35+F36+F37+F38+F39+F40</f>
        <v>9.8676774100000006</v>
      </c>
      <c r="G33" s="557">
        <f t="shared" si="3"/>
        <v>9.9332672100000003</v>
      </c>
      <c r="H33" s="557">
        <f t="shared" si="3"/>
        <v>8.5808283400000001</v>
      </c>
      <c r="I33" s="557">
        <f t="shared" si="3"/>
        <v>4.0617484280169922</v>
      </c>
      <c r="J33" s="557">
        <f t="shared" si="3"/>
        <v>14.723616090000002</v>
      </c>
      <c r="K33" s="557">
        <f t="shared" si="3"/>
        <v>0.43214892033898344</v>
      </c>
      <c r="L33" s="557">
        <f t="shared" si="3"/>
        <v>1.5956112000000022</v>
      </c>
      <c r="M33" s="136"/>
      <c r="N33" s="121"/>
      <c r="O33" s="121"/>
      <c r="P33" s="122"/>
      <c r="Q33" s="122"/>
    </row>
    <row r="34" spans="1:17">
      <c r="A34" s="123" t="s">
        <v>46</v>
      </c>
      <c r="B34" s="124" t="s">
        <v>148</v>
      </c>
      <c r="C34" s="126">
        <f>E34+G34+I34+K34</f>
        <v>54.758308474576268</v>
      </c>
      <c r="D34" s="126">
        <f>F34+H34+J34+L34</f>
        <v>34.767733040000003</v>
      </c>
      <c r="E34" s="126">
        <v>40.331143916220299</v>
      </c>
      <c r="F34" s="558">
        <v>9.8676774100000006</v>
      </c>
      <c r="G34" s="551">
        <v>9.9332672100000003</v>
      </c>
      <c r="H34" s="551">
        <v>8.5808283400000001</v>
      </c>
      <c r="I34" s="551">
        <v>4.0617484280169922</v>
      </c>
      <c r="J34" s="551">
        <v>14.723616090000002</v>
      </c>
      <c r="K34" s="551">
        <f>N34/1000-E34-G34-I34</f>
        <v>0.43214892033898344</v>
      </c>
      <c r="L34" s="551">
        <f>34.76773304-F34-H34-J34</f>
        <v>1.5956112000000022</v>
      </c>
      <c r="M34" s="125"/>
      <c r="N34" s="121">
        <v>54758.308474576275</v>
      </c>
      <c r="O34" s="121"/>
      <c r="P34" s="122"/>
      <c r="Q34" s="122"/>
    </row>
    <row r="35" spans="1:17">
      <c r="A35" s="123" t="s">
        <v>149</v>
      </c>
      <c r="B35" s="124" t="s">
        <v>150</v>
      </c>
      <c r="C35" s="126"/>
      <c r="D35" s="126"/>
      <c r="E35" s="126"/>
      <c r="F35" s="127"/>
      <c r="G35" s="551"/>
      <c r="H35" s="551"/>
      <c r="I35" s="551"/>
      <c r="J35" s="551"/>
      <c r="K35" s="551"/>
      <c r="L35" s="551"/>
      <c r="M35" s="125"/>
      <c r="N35" s="121"/>
      <c r="O35" s="121"/>
      <c r="P35" s="122"/>
      <c r="Q35" s="122"/>
    </row>
    <row r="36" spans="1:17">
      <c r="A36" s="123" t="s">
        <v>151</v>
      </c>
      <c r="B36" s="124" t="s">
        <v>152</v>
      </c>
      <c r="C36" s="126"/>
      <c r="D36" s="126"/>
      <c r="E36" s="126"/>
      <c r="F36" s="127"/>
      <c r="G36" s="551"/>
      <c r="H36" s="551"/>
      <c r="I36" s="551"/>
      <c r="J36" s="551"/>
      <c r="K36" s="551"/>
      <c r="L36" s="551"/>
      <c r="M36" s="125"/>
      <c r="N36" s="121"/>
      <c r="O36" s="121"/>
      <c r="P36" s="122"/>
      <c r="Q36" s="122"/>
    </row>
    <row r="37" spans="1:17">
      <c r="A37" s="123" t="s">
        <v>153</v>
      </c>
      <c r="B37" s="124" t="s">
        <v>154</v>
      </c>
      <c r="C37" s="126"/>
      <c r="D37" s="126"/>
      <c r="E37" s="126"/>
      <c r="F37" s="127"/>
      <c r="G37" s="551"/>
      <c r="H37" s="551"/>
      <c r="I37" s="551"/>
      <c r="J37" s="551"/>
      <c r="K37" s="551"/>
      <c r="L37" s="551"/>
      <c r="M37" s="125"/>
      <c r="N37" s="121"/>
      <c r="O37" s="121"/>
      <c r="P37" s="122"/>
      <c r="Q37" s="122"/>
    </row>
    <row r="38" spans="1:17">
      <c r="A38" s="123" t="s">
        <v>155</v>
      </c>
      <c r="B38" s="124" t="s">
        <v>156</v>
      </c>
      <c r="C38" s="126"/>
      <c r="D38" s="126"/>
      <c r="E38" s="126"/>
      <c r="F38" s="127"/>
      <c r="G38" s="551"/>
      <c r="H38" s="551"/>
      <c r="I38" s="551"/>
      <c r="J38" s="551"/>
      <c r="K38" s="551"/>
      <c r="L38" s="551"/>
      <c r="M38" s="125"/>
      <c r="N38" s="121"/>
      <c r="O38" s="121"/>
      <c r="P38" s="122"/>
      <c r="Q38" s="122"/>
    </row>
    <row r="39" spans="1:17">
      <c r="A39" s="123" t="s">
        <v>157</v>
      </c>
      <c r="B39" s="124" t="s">
        <v>158</v>
      </c>
      <c r="C39" s="126"/>
      <c r="D39" s="126"/>
      <c r="E39" s="126"/>
      <c r="F39" s="127"/>
      <c r="G39" s="551"/>
      <c r="H39" s="551"/>
      <c r="I39" s="551"/>
      <c r="J39" s="551"/>
      <c r="K39" s="551"/>
      <c r="L39" s="551"/>
      <c r="M39" s="125"/>
      <c r="N39" s="121"/>
      <c r="O39" s="121"/>
      <c r="P39" s="122"/>
      <c r="Q39" s="122"/>
    </row>
    <row r="40" spans="1:17" ht="16.5" thickBot="1">
      <c r="A40" s="137" t="s">
        <v>159</v>
      </c>
      <c r="B40" s="138" t="s">
        <v>160</v>
      </c>
      <c r="C40" s="559"/>
      <c r="D40" s="559"/>
      <c r="E40" s="559"/>
      <c r="F40" s="560"/>
      <c r="G40" s="560"/>
      <c r="H40" s="560"/>
      <c r="I40" s="560"/>
      <c r="J40" s="560"/>
      <c r="K40" s="560"/>
      <c r="L40" s="560"/>
      <c r="M40" s="139"/>
      <c r="N40" s="121"/>
      <c r="O40" s="121"/>
      <c r="P40" s="122"/>
      <c r="Q40" s="122"/>
    </row>
    <row r="41" spans="1:17">
      <c r="A41" s="118"/>
      <c r="B41" s="119" t="s">
        <v>161</v>
      </c>
      <c r="C41" s="550">
        <f>C17+C33</f>
        <v>87.349999845932189</v>
      </c>
      <c r="D41" s="550">
        <f>D17+D33</f>
        <v>94.156591999999989</v>
      </c>
      <c r="E41" s="550">
        <f>E17+E33</f>
        <v>55.754939189999995</v>
      </c>
      <c r="F41" s="550">
        <f t="shared" ref="F41:L41" si="4">F17+F33</f>
        <v>55.754939190000002</v>
      </c>
      <c r="G41" s="550">
        <f t="shared" si="4"/>
        <v>14.28187385</v>
      </c>
      <c r="H41" s="550">
        <f t="shared" si="4"/>
        <v>14.28187385</v>
      </c>
      <c r="I41" s="550">
        <f t="shared" si="4"/>
        <v>7.9279992154700398</v>
      </c>
      <c r="J41" s="550">
        <f t="shared" si="4"/>
        <v>17.685048300000002</v>
      </c>
      <c r="K41" s="550">
        <f t="shared" si="4"/>
        <v>9.3851875904621611</v>
      </c>
      <c r="L41" s="550">
        <f t="shared" si="4"/>
        <v>6.4347306599999943</v>
      </c>
      <c r="M41" s="120"/>
      <c r="N41" s="121"/>
      <c r="O41" s="121"/>
      <c r="P41" s="122"/>
      <c r="Q41" s="122"/>
    </row>
    <row r="42" spans="1:17">
      <c r="A42" s="123"/>
      <c r="B42" s="124" t="s">
        <v>162</v>
      </c>
      <c r="C42" s="140"/>
      <c r="D42" s="140"/>
      <c r="E42" s="140"/>
      <c r="F42" s="141"/>
      <c r="G42" s="142"/>
      <c r="H42" s="142"/>
      <c r="I42" s="142"/>
      <c r="J42" s="142"/>
      <c r="K42" s="142"/>
      <c r="L42" s="142"/>
      <c r="M42" s="125"/>
      <c r="N42" s="121"/>
      <c r="O42" s="121"/>
      <c r="P42" s="122"/>
      <c r="Q42" s="122"/>
    </row>
    <row r="43" spans="1:17">
      <c r="A43" s="123"/>
      <c r="B43" s="143" t="s">
        <v>163</v>
      </c>
      <c r="C43" s="140"/>
      <c r="D43" s="140"/>
      <c r="E43" s="140"/>
      <c r="F43" s="141"/>
      <c r="G43" s="142"/>
      <c r="H43" s="142"/>
      <c r="I43" s="142"/>
      <c r="J43" s="142"/>
      <c r="K43" s="142"/>
      <c r="L43" s="142"/>
      <c r="M43" s="125"/>
      <c r="N43" s="121"/>
      <c r="O43" s="121"/>
      <c r="P43" s="122"/>
      <c r="Q43" s="122"/>
    </row>
    <row r="44" spans="1:17" ht="16.5" thickBot="1">
      <c r="A44" s="137"/>
      <c r="B44" s="144" t="s">
        <v>164</v>
      </c>
      <c r="C44" s="145"/>
      <c r="D44" s="145"/>
      <c r="E44" s="145"/>
      <c r="F44" s="146"/>
      <c r="G44" s="147"/>
      <c r="H44" s="147"/>
      <c r="I44" s="147"/>
      <c r="J44" s="147"/>
      <c r="K44" s="147"/>
      <c r="L44" s="147"/>
      <c r="M44" s="139"/>
      <c r="N44" s="121"/>
      <c r="O44" s="121"/>
      <c r="P44" s="122"/>
      <c r="Q44" s="122"/>
    </row>
    <row r="45" spans="1:17" hidden="1" outlineLevel="1">
      <c r="C45" s="150" t="s">
        <v>25</v>
      </c>
      <c r="D45" s="150"/>
      <c r="E45" s="150"/>
      <c r="F45" s="150"/>
      <c r="G45" s="150"/>
      <c r="H45" s="150"/>
      <c r="I45" s="150"/>
      <c r="J45" s="150"/>
      <c r="K45" s="150"/>
      <c r="L45" s="150"/>
    </row>
    <row r="46" spans="1:17" hidden="1" outlineLevel="1">
      <c r="C46" s="150" t="s">
        <v>165</v>
      </c>
      <c r="D46" s="150"/>
      <c r="E46" s="150"/>
      <c r="F46" s="150"/>
      <c r="G46" s="150"/>
      <c r="H46" s="150"/>
      <c r="I46" s="150"/>
      <c r="J46" s="150"/>
      <c r="K46" s="150"/>
      <c r="L46" s="150"/>
    </row>
    <row r="47" spans="1:17" hidden="1" outlineLevel="1">
      <c r="C47" s="151"/>
      <c r="D47" s="151"/>
      <c r="E47" s="151"/>
      <c r="F47" s="151"/>
      <c r="G47" s="151"/>
      <c r="H47" s="151"/>
      <c r="I47" s="151"/>
      <c r="J47" s="151"/>
      <c r="K47" s="151"/>
      <c r="L47" s="151"/>
    </row>
    <row r="48" spans="1:17" ht="15" collapsed="1">
      <c r="A48" s="152"/>
      <c r="B48" s="152"/>
      <c r="C48" s="152"/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  <c r="O48" s="152"/>
      <c r="P48" s="152"/>
      <c r="Q48" s="152"/>
    </row>
    <row r="49" spans="1:15" s="92" customFormat="1" ht="34.5" hidden="1" customHeight="1" outlineLevel="1">
      <c r="A49" s="1257" t="s">
        <v>166</v>
      </c>
      <c r="B49" s="1257"/>
      <c r="C49" s="153"/>
      <c r="D49" s="153"/>
      <c r="E49" s="153"/>
      <c r="F49" s="153"/>
      <c r="M49" s="154" t="s">
        <v>167</v>
      </c>
    </row>
    <row r="50" spans="1:15" hidden="1" outlineLevel="1"/>
    <row r="51" spans="1:15" collapsed="1">
      <c r="A51" s="155" t="s">
        <v>168</v>
      </c>
      <c r="B51" s="155"/>
      <c r="C51" s="155"/>
      <c r="D51" s="155"/>
      <c r="E51" s="155"/>
      <c r="F51" s="155"/>
    </row>
    <row r="52" spans="1:15">
      <c r="A52" s="1241" t="s">
        <v>169</v>
      </c>
      <c r="B52" s="1241"/>
    </row>
    <row r="53" spans="1:15">
      <c r="D53" s="156"/>
      <c r="E53" s="452">
        <v>55.754939190000002</v>
      </c>
      <c r="F53" s="452">
        <v>55.754939190000002</v>
      </c>
      <c r="G53" s="452">
        <v>14.28187385</v>
      </c>
      <c r="H53" s="452">
        <v>14.28187385</v>
      </c>
      <c r="I53" s="452">
        <v>7.9279992154700016</v>
      </c>
      <c r="J53" s="452">
        <v>17.685048299999998</v>
      </c>
      <c r="K53" s="452"/>
      <c r="L53" s="452"/>
    </row>
    <row r="54" spans="1:15">
      <c r="B54" s="451"/>
      <c r="C54" s="451"/>
      <c r="D54" s="156"/>
      <c r="E54" s="156">
        <f>E41-E53</f>
        <v>0</v>
      </c>
      <c r="F54" s="156">
        <f t="shared" ref="F54:J54" si="5">F41-F53</f>
        <v>0</v>
      </c>
      <c r="G54" s="156">
        <f t="shared" si="5"/>
        <v>0</v>
      </c>
      <c r="H54" s="156">
        <f t="shared" si="5"/>
        <v>0</v>
      </c>
      <c r="I54" s="453">
        <f t="shared" si="5"/>
        <v>3.8191672047105385E-14</v>
      </c>
      <c r="J54" s="156">
        <f t="shared" si="5"/>
        <v>0</v>
      </c>
      <c r="K54" s="157"/>
      <c r="L54" s="156"/>
    </row>
    <row r="55" spans="1:15">
      <c r="B55" s="451"/>
      <c r="C55" s="451"/>
      <c r="D55" s="156"/>
      <c r="E55" s="156"/>
      <c r="F55" s="156"/>
      <c r="G55" s="157"/>
      <c r="H55" s="156"/>
      <c r="I55" s="157"/>
      <c r="J55" s="156"/>
      <c r="K55" s="157"/>
      <c r="L55" s="156"/>
    </row>
    <row r="56" spans="1:15">
      <c r="B56" s="202"/>
      <c r="C56" s="1240" t="s">
        <v>15</v>
      </c>
      <c r="D56" s="1240"/>
      <c r="E56" s="1240" t="s">
        <v>16</v>
      </c>
      <c r="F56" s="1240"/>
      <c r="G56" s="1066" t="s">
        <v>17</v>
      </c>
      <c r="H56" s="1066"/>
      <c r="I56" s="1066" t="s">
        <v>18</v>
      </c>
      <c r="J56" s="1066"/>
      <c r="K56" s="1066" t="s">
        <v>19</v>
      </c>
      <c r="L56" s="1066"/>
    </row>
    <row r="57" spans="1:15" ht="16.5" thickBot="1">
      <c r="B57" s="202"/>
      <c r="C57" s="203" t="s">
        <v>110</v>
      </c>
      <c r="D57" s="203" t="s">
        <v>119</v>
      </c>
      <c r="E57" s="203" t="s">
        <v>26</v>
      </c>
      <c r="F57" s="203" t="s">
        <v>27</v>
      </c>
      <c r="G57" s="203" t="s">
        <v>26</v>
      </c>
      <c r="H57" s="203" t="s">
        <v>27</v>
      </c>
      <c r="I57" s="203" t="s">
        <v>26</v>
      </c>
      <c r="J57" s="203" t="s">
        <v>27</v>
      </c>
      <c r="K57" s="203" t="s">
        <v>26</v>
      </c>
      <c r="L57" s="203" t="s">
        <v>27</v>
      </c>
    </row>
    <row r="58" spans="1:15" ht="31.5">
      <c r="A58" s="148" t="s">
        <v>191</v>
      </c>
      <c r="C58" s="156" t="s">
        <v>189</v>
      </c>
      <c r="O58" s="102">
        <v>-0.46322737999999974</v>
      </c>
    </row>
    <row r="59" spans="1:15">
      <c r="A59" s="209">
        <v>11850.457646288956</v>
      </c>
      <c r="B59" s="207" t="s">
        <v>185</v>
      </c>
      <c r="C59" s="126">
        <v>9748.15</v>
      </c>
      <c r="D59" s="210"/>
      <c r="E59" s="221">
        <f>1.05056816+3.6779661</f>
        <v>4.72853426</v>
      </c>
      <c r="F59" s="479">
        <f>4.60313353+1.67760191</f>
        <v>6.2807354399999999</v>
      </c>
      <c r="G59" s="221">
        <f>1.22542373+0.91949153</f>
        <v>2.1449152599999999</v>
      </c>
      <c r="H59" s="221">
        <f>1.65884664</f>
        <v>1.6588466399999999</v>
      </c>
      <c r="I59" s="221"/>
      <c r="J59" s="221"/>
      <c r="K59" s="221"/>
      <c r="L59" s="221"/>
      <c r="M59" s="225">
        <f>E59+G59+I59+K59-C59/1000</f>
        <v>-2.8747004799999996</v>
      </c>
    </row>
    <row r="60" spans="1:15">
      <c r="A60" s="209">
        <v>48179.955284195377</v>
      </c>
      <c r="B60" s="207" t="s">
        <v>186</v>
      </c>
      <c r="C60" s="126">
        <v>964.1</v>
      </c>
      <c r="D60" s="210"/>
      <c r="E60" s="221">
        <v>0.24604201000000001</v>
      </c>
      <c r="F60" s="221">
        <v>0.56308676000000002</v>
      </c>
      <c r="G60" s="221">
        <v>0.31704474999999999</v>
      </c>
      <c r="H60" s="221">
        <f>0.33988598</f>
        <v>0.33988597999999998</v>
      </c>
      <c r="I60" s="221"/>
      <c r="J60" s="221"/>
      <c r="K60" s="221"/>
      <c r="L60" s="221"/>
      <c r="M60" s="225">
        <f t="shared" ref="M60:M62" si="6">E60+G60+I60+K60-C60/1000</f>
        <v>-0.40101324000000005</v>
      </c>
    </row>
    <row r="61" spans="1:15" ht="18" customHeight="1">
      <c r="A61" s="209">
        <v>12300.095544091939</v>
      </c>
      <c r="B61" s="207" t="s">
        <v>187</v>
      </c>
      <c r="C61" s="126">
        <v>23.04</v>
      </c>
      <c r="D61" s="210"/>
      <c r="E61" s="221"/>
      <c r="F61" s="221">
        <v>0.13618405</v>
      </c>
      <c r="G61" s="221">
        <v>2.3040000000000001E-2</v>
      </c>
      <c r="H61" s="221">
        <f>0.0415132+0.02054052</f>
        <v>6.205372E-2</v>
      </c>
      <c r="I61" s="221"/>
      <c r="J61" s="221"/>
      <c r="K61" s="221"/>
      <c r="L61" s="221"/>
      <c r="M61" s="225">
        <f t="shared" si="6"/>
        <v>0</v>
      </c>
    </row>
    <row r="62" spans="1:15">
      <c r="A62" s="209">
        <v>1694.9152542372883</v>
      </c>
      <c r="B62" s="208" t="s">
        <v>188</v>
      </c>
      <c r="C62" s="126">
        <v>1694.9152542372883</v>
      </c>
      <c r="D62" s="210"/>
      <c r="E62" s="221"/>
      <c r="F62" s="221"/>
      <c r="G62" s="221"/>
      <c r="H62" s="221"/>
      <c r="I62" s="221"/>
      <c r="J62" s="221"/>
      <c r="K62" s="221"/>
      <c r="L62" s="221"/>
      <c r="M62" s="225">
        <f t="shared" si="6"/>
        <v>-1.6949152542372883</v>
      </c>
    </row>
    <row r="63" spans="1:15">
      <c r="C63" s="211">
        <f>SUM(C59:C62)</f>
        <v>12430.205254237289</v>
      </c>
      <c r="D63" s="210"/>
      <c r="E63" s="217">
        <f t="shared" ref="E63:L63" si="7">SUM(E59:E62)</f>
        <v>4.97457627</v>
      </c>
      <c r="F63" s="217">
        <f t="shared" si="7"/>
        <v>6.9800062499999997</v>
      </c>
      <c r="G63" s="217">
        <f t="shared" si="7"/>
        <v>2.4850000099999998</v>
      </c>
      <c r="H63" s="217">
        <f t="shared" si="7"/>
        <v>2.0607863399999999</v>
      </c>
      <c r="I63" s="217">
        <f t="shared" si="7"/>
        <v>0</v>
      </c>
      <c r="J63" s="217">
        <f t="shared" si="7"/>
        <v>0</v>
      </c>
      <c r="K63" s="217">
        <f t="shared" si="7"/>
        <v>0</v>
      </c>
      <c r="L63" s="217">
        <f t="shared" si="7"/>
        <v>0</v>
      </c>
    </row>
    <row r="64" spans="1:15">
      <c r="B64" s="202"/>
      <c r="C64" s="211"/>
      <c r="D64" s="210"/>
      <c r="E64" s="238">
        <f>E63-E26</f>
        <v>-1.8922859269999996</v>
      </c>
      <c r="F64" s="238">
        <f>F63-F26</f>
        <v>0</v>
      </c>
      <c r="G64" s="238">
        <f>G63-G26</f>
        <v>0.48626739000000008</v>
      </c>
      <c r="H64" s="238">
        <f>H63-H26</f>
        <v>0</v>
      </c>
      <c r="I64" s="217"/>
      <c r="J64" s="217"/>
      <c r="K64" s="217"/>
      <c r="L64" s="217"/>
    </row>
    <row r="65" spans="2:13">
      <c r="B65" s="202"/>
      <c r="C65" s="210"/>
      <c r="D65" s="210"/>
      <c r="E65" s="219"/>
      <c r="F65" s="219"/>
      <c r="G65" s="223"/>
      <c r="H65" s="223"/>
      <c r="I65" s="223"/>
      <c r="J65" s="223"/>
      <c r="K65" s="223"/>
      <c r="L65" s="223"/>
    </row>
    <row r="66" spans="2:13">
      <c r="B66" s="202"/>
      <c r="C66" s="210" t="s">
        <v>192</v>
      </c>
      <c r="D66" s="210"/>
      <c r="E66" s="219"/>
      <c r="F66" s="219"/>
      <c r="G66" s="223"/>
      <c r="H66" s="223"/>
      <c r="I66" s="223"/>
      <c r="J66" s="223"/>
      <c r="K66" s="223"/>
      <c r="L66" s="223"/>
    </row>
    <row r="67" spans="2:13">
      <c r="B67" s="207" t="s">
        <v>185</v>
      </c>
      <c r="C67" s="126"/>
      <c r="D67" s="210"/>
      <c r="E67" s="221"/>
      <c r="F67" s="221"/>
      <c r="G67" s="222"/>
      <c r="H67" s="222"/>
      <c r="I67" s="222"/>
      <c r="J67" s="222"/>
      <c r="K67" s="226"/>
      <c r="L67" s="222"/>
      <c r="M67" s="225">
        <f t="shared" ref="M67:M70" si="8">E67+G67+I67+K67-C67/1000</f>
        <v>0</v>
      </c>
    </row>
    <row r="68" spans="2:13">
      <c r="B68" s="207" t="s">
        <v>186</v>
      </c>
      <c r="C68" s="126">
        <v>6366.91</v>
      </c>
      <c r="D68" s="210"/>
      <c r="E68" s="221"/>
      <c r="F68" s="221"/>
      <c r="G68" s="222"/>
      <c r="H68" s="222"/>
      <c r="I68" s="222"/>
      <c r="J68" s="222"/>
      <c r="K68" s="227">
        <f>C68/1000</f>
        <v>6.3669099999999998</v>
      </c>
      <c r="L68" s="222"/>
      <c r="M68" s="225">
        <f t="shared" si="8"/>
        <v>0</v>
      </c>
    </row>
    <row r="69" spans="2:13">
      <c r="B69" s="207" t="s">
        <v>187</v>
      </c>
      <c r="C69" s="126">
        <v>470</v>
      </c>
      <c r="D69" s="210"/>
      <c r="E69" s="221"/>
      <c r="F69" s="221"/>
      <c r="G69" s="222"/>
      <c r="H69" s="222"/>
      <c r="I69" s="222"/>
      <c r="J69" s="222"/>
      <c r="K69" s="227">
        <f>C69/1000</f>
        <v>0.47</v>
      </c>
      <c r="L69" s="222"/>
      <c r="M69" s="225">
        <f t="shared" si="8"/>
        <v>0</v>
      </c>
    </row>
    <row r="70" spans="2:13">
      <c r="B70" s="208" t="s">
        <v>188</v>
      </c>
      <c r="C70" s="126"/>
      <c r="D70" s="210"/>
      <c r="E70" s="221"/>
      <c r="F70" s="221"/>
      <c r="G70" s="222"/>
      <c r="H70" s="222"/>
      <c r="I70" s="222"/>
      <c r="J70" s="222"/>
      <c r="K70" s="226"/>
      <c r="L70" s="222"/>
      <c r="M70" s="225">
        <f t="shared" si="8"/>
        <v>0</v>
      </c>
    </row>
    <row r="71" spans="2:13">
      <c r="B71" s="202"/>
      <c r="C71" s="211">
        <f>SUM(C67:C70)</f>
        <v>6836.91</v>
      </c>
      <c r="D71" s="210"/>
      <c r="E71" s="217">
        <f t="shared" ref="E71:L71" si="9">SUM(E67:E70)</f>
        <v>0</v>
      </c>
      <c r="F71" s="217">
        <f t="shared" si="9"/>
        <v>0</v>
      </c>
      <c r="G71" s="217">
        <f t="shared" si="9"/>
        <v>0</v>
      </c>
      <c r="H71" s="217">
        <f t="shared" si="9"/>
        <v>0</v>
      </c>
      <c r="I71" s="217">
        <f t="shared" si="9"/>
        <v>0</v>
      </c>
      <c r="J71" s="217">
        <f t="shared" si="9"/>
        <v>0</v>
      </c>
      <c r="K71" s="228">
        <f t="shared" si="9"/>
        <v>6.8369099999999996</v>
      </c>
      <c r="L71" s="217">
        <f t="shared" si="9"/>
        <v>0</v>
      </c>
    </row>
    <row r="72" spans="2:13">
      <c r="B72" s="202"/>
      <c r="C72" s="210"/>
      <c r="D72" s="210"/>
      <c r="E72" s="219"/>
      <c r="F72" s="219"/>
      <c r="G72" s="223"/>
      <c r="H72" s="223"/>
      <c r="I72" s="223"/>
      <c r="J72" s="223"/>
      <c r="K72" s="229"/>
      <c r="L72" s="223"/>
    </row>
    <row r="73" spans="2:13">
      <c r="C73" s="210" t="s">
        <v>190</v>
      </c>
      <c r="D73" s="210"/>
      <c r="E73" s="219"/>
      <c r="F73" s="219"/>
      <c r="G73" s="223"/>
      <c r="H73" s="223"/>
      <c r="I73" s="223"/>
      <c r="J73" s="223"/>
      <c r="K73" s="229"/>
      <c r="L73" s="223"/>
    </row>
    <row r="74" spans="2:13">
      <c r="B74" s="207" t="s">
        <v>185</v>
      </c>
      <c r="C74" s="126">
        <f>A59-C59</f>
        <v>2102.3076462889567</v>
      </c>
      <c r="D74" s="210"/>
      <c r="E74" s="221"/>
      <c r="F74" s="221"/>
      <c r="G74" s="222"/>
      <c r="H74" s="222"/>
      <c r="I74" s="222"/>
      <c r="J74" s="222"/>
      <c r="K74" s="226"/>
      <c r="L74" s="222"/>
      <c r="M74" s="225">
        <f t="shared" ref="M74:M77" si="10">E74+G74+I74+K74-C74/1000</f>
        <v>-2.1023076462889567</v>
      </c>
    </row>
    <row r="75" spans="2:13">
      <c r="B75" s="207" t="s">
        <v>186</v>
      </c>
      <c r="C75" s="126">
        <f>A60-C60-C68</f>
        <v>40848.945284195375</v>
      </c>
      <c r="D75" s="210"/>
      <c r="E75" s="221">
        <v>6.1355932199999996</v>
      </c>
      <c r="F75" s="221">
        <v>1.5096134999999999</v>
      </c>
      <c r="G75" s="221">
        <v>5.2422772899999996</v>
      </c>
      <c r="H75" s="221">
        <f>5.05881356+3.37619588</f>
        <v>8.43500944</v>
      </c>
      <c r="I75" s="222"/>
      <c r="J75" s="222"/>
      <c r="K75" s="226"/>
      <c r="L75" s="222"/>
      <c r="M75" s="225">
        <f t="shared" si="10"/>
        <v>-29.471074774195372</v>
      </c>
    </row>
    <row r="76" spans="2:13">
      <c r="B76" s="207" t="s">
        <v>187</v>
      </c>
      <c r="C76" s="126">
        <f>A61-C61-C69</f>
        <v>11807.055544091938</v>
      </c>
      <c r="D76" s="210"/>
      <c r="E76" s="221">
        <v>4.2372881400000004</v>
      </c>
      <c r="F76" s="221">
        <v>8.3580639100000003</v>
      </c>
      <c r="G76" s="221">
        <v>4.2142481399999996</v>
      </c>
      <c r="H76" s="221">
        <v>0.1458189</v>
      </c>
      <c r="I76" s="222"/>
      <c r="J76" s="222"/>
      <c r="K76" s="226"/>
      <c r="L76" s="222"/>
      <c r="M76" s="225">
        <f t="shared" si="10"/>
        <v>-3.3555192640919387</v>
      </c>
    </row>
    <row r="77" spans="2:13">
      <c r="B77" s="208" t="s">
        <v>188</v>
      </c>
      <c r="C77" s="126">
        <f>A62-C62-C70</f>
        <v>0</v>
      </c>
      <c r="D77" s="210"/>
      <c r="E77" s="221"/>
      <c r="F77" s="221"/>
      <c r="G77" s="221"/>
      <c r="H77" s="221"/>
      <c r="I77" s="222"/>
      <c r="J77" s="222"/>
      <c r="K77" s="226"/>
      <c r="L77" s="222"/>
      <c r="M77" s="225">
        <f t="shared" si="10"/>
        <v>0</v>
      </c>
    </row>
    <row r="78" spans="2:13">
      <c r="C78" s="127">
        <f>SUM(C74:C77)</f>
        <v>54758.308474576275</v>
      </c>
      <c r="D78" s="210"/>
      <c r="E78" s="218">
        <f t="shared" ref="E78:M78" si="11">SUM(E74:E77)</f>
        <v>10.372881360000001</v>
      </c>
      <c r="F78" s="218">
        <f t="shared" si="11"/>
        <v>9.8676774100000006</v>
      </c>
      <c r="G78" s="218">
        <f t="shared" si="11"/>
        <v>9.4565254299999992</v>
      </c>
      <c r="H78" s="218">
        <f t="shared" si="11"/>
        <v>8.5808283400000001</v>
      </c>
      <c r="I78" s="218">
        <f t="shared" si="11"/>
        <v>0</v>
      </c>
      <c r="J78" s="218">
        <f t="shared" si="11"/>
        <v>0</v>
      </c>
      <c r="K78" s="230">
        <f t="shared" si="11"/>
        <v>0</v>
      </c>
      <c r="L78" s="218">
        <f t="shared" si="11"/>
        <v>0</v>
      </c>
      <c r="M78" s="218">
        <f t="shared" si="11"/>
        <v>-34.928901684576267</v>
      </c>
    </row>
    <row r="79" spans="2:13">
      <c r="C79" s="210"/>
      <c r="D79" s="210"/>
      <c r="E79" s="238">
        <f>E78-E34</f>
        <v>-29.958262556220298</v>
      </c>
      <c r="F79" s="238">
        <f>F78-F34</f>
        <v>0</v>
      </c>
      <c r="G79" s="238">
        <f>G78-G34</f>
        <v>-0.47674178000000111</v>
      </c>
      <c r="H79" s="238">
        <f>H78-H34</f>
        <v>0</v>
      </c>
      <c r="I79" s="223"/>
      <c r="J79" s="223"/>
      <c r="K79" s="229"/>
      <c r="L79" s="223"/>
    </row>
    <row r="80" spans="2:13">
      <c r="B80" s="202"/>
      <c r="C80" s="210"/>
      <c r="D80" s="210"/>
      <c r="E80" s="219"/>
      <c r="F80" s="219"/>
      <c r="G80" s="223"/>
      <c r="H80" s="223"/>
      <c r="I80" s="223"/>
      <c r="J80" s="223"/>
      <c r="K80" s="229"/>
      <c r="L80" s="223"/>
    </row>
    <row r="81" spans="1:15">
      <c r="B81" s="202"/>
      <c r="C81" s="210" t="s">
        <v>91</v>
      </c>
      <c r="D81" s="210"/>
      <c r="E81" s="219"/>
      <c r="F81" s="219"/>
      <c r="G81" s="223"/>
      <c r="H81" s="223"/>
      <c r="I81" s="223"/>
      <c r="J81" s="223"/>
      <c r="K81" s="229"/>
      <c r="L81" s="223"/>
    </row>
    <row r="82" spans="1:15">
      <c r="B82" s="207" t="s">
        <v>185</v>
      </c>
      <c r="C82" s="126"/>
      <c r="D82" s="210"/>
      <c r="E82" s="221"/>
      <c r="F82" s="221">
        <v>4.60313353</v>
      </c>
      <c r="G82" s="221"/>
      <c r="H82" s="221">
        <f>49.7408/1000</f>
        <v>4.9740800000000002E-2</v>
      </c>
      <c r="I82" s="221"/>
      <c r="J82" s="221"/>
      <c r="K82" s="221"/>
      <c r="L82" s="221"/>
      <c r="O82" s="102">
        <f>59098.81/1000000</f>
        <v>5.9098809999999995E-2</v>
      </c>
    </row>
    <row r="83" spans="1:15">
      <c r="B83" s="207" t="s">
        <v>186</v>
      </c>
      <c r="C83" s="126"/>
      <c r="D83" s="210"/>
      <c r="E83" s="221"/>
      <c r="F83" s="221">
        <f>18.99442359</f>
        <v>18.99442359</v>
      </c>
      <c r="G83" s="221"/>
      <c r="H83" s="221">
        <f>0.0005141+1.32044686+127.55601/1000</f>
        <v>1.44851697</v>
      </c>
      <c r="I83" s="221"/>
      <c r="J83" s="221"/>
      <c r="K83" s="221"/>
      <c r="L83" s="221"/>
      <c r="O83" s="102">
        <f>118.198/1000</f>
        <v>0.118198</v>
      </c>
    </row>
    <row r="84" spans="1:15">
      <c r="B84" s="207" t="s">
        <v>187</v>
      </c>
      <c r="C84" s="126"/>
      <c r="D84" s="210"/>
      <c r="E84" s="221"/>
      <c r="F84" s="221">
        <v>6.8615648699999996</v>
      </c>
      <c r="G84" s="221"/>
      <c r="H84" s="221"/>
      <c r="I84" s="221"/>
      <c r="J84" s="221"/>
      <c r="K84" s="221"/>
      <c r="L84" s="221"/>
    </row>
    <row r="85" spans="1:15">
      <c r="B85" s="208" t="s">
        <v>188</v>
      </c>
      <c r="C85" s="126"/>
      <c r="D85" s="210"/>
      <c r="E85" s="221"/>
      <c r="F85" s="221">
        <f>124.3532/1000</f>
        <v>0.1243532</v>
      </c>
      <c r="G85" s="221"/>
      <c r="H85" s="221"/>
      <c r="I85" s="221"/>
      <c r="J85" s="221"/>
      <c r="K85" s="221"/>
      <c r="L85" s="221"/>
    </row>
    <row r="86" spans="1:15">
      <c r="B86" s="202"/>
      <c r="C86" s="127">
        <f>SUM(C82:C85)</f>
        <v>0</v>
      </c>
      <c r="D86" s="210"/>
      <c r="E86" s="218">
        <f t="shared" ref="E86" si="12">SUM(E82:E85)</f>
        <v>0</v>
      </c>
      <c r="F86" s="218">
        <f t="shared" ref="F86" si="13">SUM(F82:F85)</f>
        <v>30.583475190000001</v>
      </c>
      <c r="G86" s="218">
        <f t="shared" ref="G86" si="14">SUM(G82:G85)</f>
        <v>0</v>
      </c>
      <c r="H86" s="218">
        <f t="shared" ref="H86" si="15">SUM(H82:H85)</f>
        <v>1.4982577699999999</v>
      </c>
      <c r="I86" s="218">
        <f t="shared" ref="I86" si="16">SUM(I82:I85)</f>
        <v>0</v>
      </c>
      <c r="J86" s="218">
        <f t="shared" ref="J86" si="17">SUM(J82:J85)</f>
        <v>0</v>
      </c>
      <c r="K86" s="230">
        <f t="shared" ref="K86" si="18">SUM(K82:K85)</f>
        <v>0</v>
      </c>
      <c r="L86" s="218">
        <f t="shared" ref="L86" si="19">SUM(L82:L85)</f>
        <v>0</v>
      </c>
    </row>
    <row r="87" spans="1:15" s="216" customFormat="1">
      <c r="A87" s="212"/>
      <c r="B87" s="213"/>
      <c r="C87" s="214"/>
      <c r="D87" s="215"/>
      <c r="E87" s="220">
        <f>E86-E30</f>
        <v>0</v>
      </c>
      <c r="F87" s="220">
        <f>F86-F30</f>
        <v>0</v>
      </c>
      <c r="G87" s="220">
        <f t="shared" ref="G87:H87" si="20">G86-G30</f>
        <v>0</v>
      </c>
      <c r="H87" s="220">
        <f t="shared" si="20"/>
        <v>0</v>
      </c>
      <c r="I87" s="224"/>
      <c r="J87" s="224"/>
      <c r="K87" s="231"/>
      <c r="L87" s="224"/>
    </row>
    <row r="88" spans="1:15" s="216" customFormat="1">
      <c r="A88" s="212"/>
      <c r="B88" s="213"/>
      <c r="C88" s="214"/>
      <c r="D88" s="215"/>
      <c r="E88" s="224"/>
      <c r="F88" s="224"/>
      <c r="G88" s="224"/>
      <c r="H88" s="224"/>
      <c r="I88" s="224"/>
      <c r="J88" s="224"/>
      <c r="K88" s="231"/>
      <c r="L88" s="224"/>
    </row>
    <row r="89" spans="1:15">
      <c r="B89" s="149" t="s">
        <v>30</v>
      </c>
      <c r="C89" s="126">
        <f>C59+C67+C74</f>
        <v>11850.457646288956</v>
      </c>
      <c r="D89" s="210"/>
      <c r="E89" s="206">
        <f>E59+E67+E74</f>
        <v>4.72853426</v>
      </c>
      <c r="F89" s="206">
        <f>F59+F67+F74+F82</f>
        <v>10.88386897</v>
      </c>
      <c r="G89" s="206">
        <f t="shared" ref="G89:L89" si="21">G59+G67+G74+G82</f>
        <v>2.1449152599999999</v>
      </c>
      <c r="H89" s="206">
        <f t="shared" si="21"/>
        <v>1.7085874399999998</v>
      </c>
      <c r="I89" s="206">
        <f t="shared" si="21"/>
        <v>0</v>
      </c>
      <c r="J89" s="206">
        <f t="shared" si="21"/>
        <v>0</v>
      </c>
      <c r="K89" s="227">
        <f t="shared" si="21"/>
        <v>0</v>
      </c>
      <c r="L89" s="206">
        <f t="shared" si="21"/>
        <v>0</v>
      </c>
    </row>
    <row r="90" spans="1:15">
      <c r="C90" s="126">
        <f>C60+C68+C75</f>
        <v>48179.955284195377</v>
      </c>
      <c r="D90" s="210"/>
      <c r="E90" s="206">
        <f>E60+E68+E75</f>
        <v>6.3816352299999997</v>
      </c>
      <c r="F90" s="206">
        <f>F60+F68+F75+F83</f>
        <v>21.067123850000002</v>
      </c>
      <c r="G90" s="206">
        <f t="shared" ref="G90:L92" si="22">G60+G68+G75+G83</f>
        <v>5.5593220399999996</v>
      </c>
      <c r="H90" s="206">
        <f t="shared" si="22"/>
        <v>10.22341239</v>
      </c>
      <c r="I90" s="206">
        <f t="shared" si="22"/>
        <v>0</v>
      </c>
      <c r="J90" s="206">
        <f t="shared" si="22"/>
        <v>0</v>
      </c>
      <c r="K90" s="227">
        <f t="shared" si="22"/>
        <v>6.3669099999999998</v>
      </c>
      <c r="L90" s="206">
        <f t="shared" si="22"/>
        <v>0</v>
      </c>
    </row>
    <row r="91" spans="1:15">
      <c r="C91" s="126">
        <f>C61+C69+C76</f>
        <v>12300.095544091939</v>
      </c>
      <c r="D91" s="210"/>
      <c r="E91" s="206">
        <f>E61+E69+E76</f>
        <v>4.2372881400000004</v>
      </c>
      <c r="F91" s="206">
        <f>F61+F69+F76+F84</f>
        <v>15.355812830000001</v>
      </c>
      <c r="G91" s="206">
        <f t="shared" si="22"/>
        <v>4.2372881399999995</v>
      </c>
      <c r="H91" s="206">
        <f t="shared" si="22"/>
        <v>0.20787262000000001</v>
      </c>
      <c r="I91" s="206">
        <f t="shared" si="22"/>
        <v>0</v>
      </c>
      <c r="J91" s="206">
        <f t="shared" si="22"/>
        <v>0</v>
      </c>
      <c r="K91" s="227">
        <f t="shared" si="22"/>
        <v>0.47</v>
      </c>
      <c r="L91" s="206">
        <f t="shared" si="22"/>
        <v>0</v>
      </c>
    </row>
    <row r="92" spans="1:15">
      <c r="C92" s="126">
        <f>C62+C70+C77</f>
        <v>1694.9152542372883</v>
      </c>
      <c r="D92" s="210"/>
      <c r="E92" s="206">
        <f>E62+E70+E77</f>
        <v>0</v>
      </c>
      <c r="F92" s="206">
        <f>F62+F70+F77+F85</f>
        <v>0.1243532</v>
      </c>
      <c r="G92" s="206">
        <f t="shared" si="22"/>
        <v>0</v>
      </c>
      <c r="H92" s="206">
        <f t="shared" si="22"/>
        <v>0</v>
      </c>
      <c r="I92" s="206">
        <f t="shared" si="22"/>
        <v>0</v>
      </c>
      <c r="J92" s="206">
        <f t="shared" si="22"/>
        <v>0</v>
      </c>
      <c r="K92" s="227">
        <f t="shared" si="22"/>
        <v>0</v>
      </c>
      <c r="L92" s="206">
        <f t="shared" si="22"/>
        <v>0</v>
      </c>
    </row>
    <row r="93" spans="1:15">
      <c r="C93" s="127">
        <f>SUM(C89:C92)</f>
        <v>74025.423728813563</v>
      </c>
      <c r="D93" s="210"/>
      <c r="E93" s="218">
        <f t="shared" ref="E93:L93" si="23">SUM(E89:E92)</f>
        <v>15.347457630000001</v>
      </c>
      <c r="F93" s="218">
        <f t="shared" si="23"/>
        <v>47.431158850000003</v>
      </c>
      <c r="G93" s="218">
        <f t="shared" si="23"/>
        <v>11.941525439999999</v>
      </c>
      <c r="H93" s="218">
        <f t="shared" si="23"/>
        <v>12.13987245</v>
      </c>
      <c r="I93" s="218">
        <f t="shared" si="23"/>
        <v>0</v>
      </c>
      <c r="J93" s="218">
        <f t="shared" si="23"/>
        <v>0</v>
      </c>
      <c r="K93" s="218">
        <f t="shared" si="23"/>
        <v>6.8369099999999996</v>
      </c>
      <c r="L93" s="218">
        <f t="shared" si="23"/>
        <v>0</v>
      </c>
    </row>
    <row r="94" spans="1:15">
      <c r="C94" s="210"/>
      <c r="D94" s="210"/>
      <c r="E94" s="219"/>
      <c r="F94" s="219"/>
      <c r="G94" s="223"/>
      <c r="H94" s="223"/>
      <c r="I94" s="223"/>
      <c r="J94" s="223"/>
      <c r="K94" s="229"/>
      <c r="L94" s="223"/>
    </row>
    <row r="95" spans="1:15">
      <c r="B95" s="202"/>
      <c r="C95" s="210" t="s">
        <v>193</v>
      </c>
      <c r="D95" s="210"/>
      <c r="E95" s="219"/>
      <c r="F95" s="219"/>
      <c r="G95" s="223"/>
      <c r="H95" s="223"/>
      <c r="I95" s="223"/>
      <c r="J95" s="223"/>
      <c r="K95" s="229"/>
      <c r="L95" s="223"/>
    </row>
    <row r="96" spans="1:15">
      <c r="B96" s="207" t="s">
        <v>185</v>
      </c>
      <c r="C96" s="126">
        <f>C89*1.18-C89</f>
        <v>2133.0823763320113</v>
      </c>
      <c r="D96" s="210"/>
      <c r="E96" s="221">
        <f>0.23338983+0.6620339</f>
        <v>0.89542372999999997</v>
      </c>
      <c r="F96" s="221">
        <f>0.8258604+1.13053238</f>
        <v>1.9563927800000001</v>
      </c>
      <c r="G96" s="221">
        <f>0.22057627+0.16550547</f>
        <v>0.38608173999999995</v>
      </c>
      <c r="H96" s="221">
        <v>0.29859239999999998</v>
      </c>
      <c r="I96" s="221"/>
      <c r="J96" s="221"/>
      <c r="K96" s="221"/>
      <c r="L96" s="221"/>
      <c r="M96" s="225">
        <f t="shared" ref="M96:M99" si="24">E96+G96+I96+K96-C96/1000</f>
        <v>-0.85157690633201133</v>
      </c>
    </row>
    <row r="97" spans="2:13">
      <c r="B97" s="207" t="s">
        <v>186</v>
      </c>
      <c r="C97" s="126">
        <f t="shared" ref="C97:C99" si="25">C90*1.18-C90</f>
        <v>8672.3919511551649</v>
      </c>
      <c r="D97" s="210"/>
      <c r="E97" s="221">
        <v>1.1044067799999999</v>
      </c>
      <c r="F97" s="221">
        <f>3.36365085+294.11401/1000</f>
        <v>3.6577648599999999</v>
      </c>
      <c r="G97" s="221">
        <v>1.0006779699999999</v>
      </c>
      <c r="H97" s="221">
        <f>0.91058644+0.90657516</f>
        <v>1.8171615999999999</v>
      </c>
      <c r="I97" s="221"/>
      <c r="J97" s="221"/>
      <c r="K97" s="221"/>
      <c r="L97" s="221"/>
      <c r="M97" s="225">
        <f t="shared" si="24"/>
        <v>-6.567307201155165</v>
      </c>
    </row>
    <row r="98" spans="2:13">
      <c r="B98" s="207" t="s">
        <v>187</v>
      </c>
      <c r="C98" s="126">
        <f t="shared" si="25"/>
        <v>2214.0171979365477</v>
      </c>
      <c r="D98" s="210"/>
      <c r="E98" s="221">
        <v>0.76271186000000002</v>
      </c>
      <c r="F98" s="221">
        <v>2.7096190600000001</v>
      </c>
      <c r="G98" s="221">
        <v>0.76271186000000002</v>
      </c>
      <c r="H98" s="221">
        <v>2.6247400000000001E-2</v>
      </c>
      <c r="I98" s="221"/>
      <c r="J98" s="221"/>
      <c r="K98" s="221"/>
      <c r="L98" s="221"/>
      <c r="M98" s="225">
        <f t="shared" si="24"/>
        <v>-0.68859347793654768</v>
      </c>
    </row>
    <row r="99" spans="2:13">
      <c r="B99" s="208" t="s">
        <v>188</v>
      </c>
      <c r="C99" s="126">
        <f t="shared" si="25"/>
        <v>305.08474576271169</v>
      </c>
      <c r="D99" s="210"/>
      <c r="E99" s="221"/>
      <c r="F99" s="221"/>
      <c r="G99" s="221"/>
      <c r="H99" s="221"/>
      <c r="I99" s="221"/>
      <c r="J99" s="221"/>
      <c r="K99" s="221"/>
      <c r="L99" s="221"/>
      <c r="M99" s="225">
        <f t="shared" si="24"/>
        <v>-0.30508474576271172</v>
      </c>
    </row>
    <row r="100" spans="2:13">
      <c r="B100" s="202"/>
      <c r="C100" s="127">
        <f>SUM(C96:C99)</f>
        <v>13324.576271186435</v>
      </c>
      <c r="D100" s="210"/>
      <c r="E100" s="218">
        <f t="shared" ref="E100:M100" si="26">SUM(E96:E99)</f>
        <v>2.7625423699999998</v>
      </c>
      <c r="F100" s="218">
        <f t="shared" si="26"/>
        <v>8.3237766999999998</v>
      </c>
      <c r="G100" s="218">
        <f t="shared" si="26"/>
        <v>2.1494715699999998</v>
      </c>
      <c r="H100" s="218">
        <f t="shared" si="26"/>
        <v>2.1420013999999998</v>
      </c>
      <c r="I100" s="218">
        <f t="shared" si="26"/>
        <v>0</v>
      </c>
      <c r="J100" s="218">
        <f t="shared" si="26"/>
        <v>0</v>
      </c>
      <c r="K100" s="230">
        <f t="shared" si="26"/>
        <v>0</v>
      </c>
      <c r="L100" s="218">
        <f t="shared" si="26"/>
        <v>0</v>
      </c>
      <c r="M100" s="218">
        <f t="shared" si="26"/>
        <v>-8.4125623311864359</v>
      </c>
    </row>
    <row r="101" spans="2:13">
      <c r="C101" s="210"/>
      <c r="D101" s="210"/>
      <c r="E101" s="220">
        <f>E100-E29</f>
        <v>-5.561237969999997</v>
      </c>
      <c r="F101" s="220">
        <f>F100-F29</f>
        <v>-3.6399999991942877E-6</v>
      </c>
      <c r="G101" s="220">
        <f>G100-G29</f>
        <v>7.4701699999999427E-3</v>
      </c>
      <c r="H101" s="220">
        <f>H100-H29</f>
        <v>0</v>
      </c>
      <c r="I101" s="223"/>
      <c r="J101" s="223"/>
      <c r="K101" s="229"/>
      <c r="L101" s="223"/>
    </row>
    <row r="102" spans="2:13">
      <c r="B102" s="202"/>
      <c r="C102" s="210" t="s">
        <v>30</v>
      </c>
      <c r="D102" s="210"/>
      <c r="E102" s="219"/>
      <c r="F102" s="219"/>
      <c r="G102" s="223"/>
      <c r="H102" s="223"/>
      <c r="I102" s="223"/>
      <c r="J102" s="223"/>
      <c r="K102" s="229"/>
      <c r="L102" s="223"/>
    </row>
    <row r="103" spans="2:13">
      <c r="B103" s="207" t="s">
        <v>185</v>
      </c>
      <c r="C103" s="126">
        <f>C89+C96</f>
        <v>13983.540022620968</v>
      </c>
      <c r="D103" s="210"/>
      <c r="E103" s="206">
        <f t="shared" ref="E103:L103" si="27">E89+E96</f>
        <v>5.6239579900000001</v>
      </c>
      <c r="F103" s="206">
        <f t="shared" si="27"/>
        <v>12.84026175</v>
      </c>
      <c r="G103" s="206">
        <f t="shared" si="27"/>
        <v>2.5309969999999997</v>
      </c>
      <c r="H103" s="206">
        <f t="shared" si="27"/>
        <v>2.00717984</v>
      </c>
      <c r="I103" s="206">
        <f t="shared" si="27"/>
        <v>0</v>
      </c>
      <c r="J103" s="206">
        <f t="shared" si="27"/>
        <v>0</v>
      </c>
      <c r="K103" s="227">
        <f t="shared" si="27"/>
        <v>0</v>
      </c>
      <c r="L103" s="206">
        <f t="shared" si="27"/>
        <v>0</v>
      </c>
      <c r="M103" s="225">
        <f t="shared" ref="M103:M106" si="28">E103+G103+I103+K103-C103/1000</f>
        <v>-5.8285850326209676</v>
      </c>
    </row>
    <row r="104" spans="2:13">
      <c r="B104" s="207" t="s">
        <v>186</v>
      </c>
      <c r="C104" s="126">
        <f t="shared" ref="C104:L106" si="29">C90+C97</f>
        <v>56852.347235350542</v>
      </c>
      <c r="D104" s="210"/>
      <c r="E104" s="206">
        <f t="shared" si="29"/>
        <v>7.4860420099999994</v>
      </c>
      <c r="F104" s="206">
        <f t="shared" si="29"/>
        <v>24.724888710000002</v>
      </c>
      <c r="G104" s="206">
        <f t="shared" si="29"/>
        <v>6.5600000099999995</v>
      </c>
      <c r="H104" s="206">
        <f t="shared" si="29"/>
        <v>12.04057399</v>
      </c>
      <c r="I104" s="206">
        <f t="shared" si="29"/>
        <v>0</v>
      </c>
      <c r="J104" s="206">
        <f t="shared" si="29"/>
        <v>0</v>
      </c>
      <c r="K104" s="227">
        <f t="shared" si="29"/>
        <v>6.3669099999999998</v>
      </c>
      <c r="L104" s="206">
        <f t="shared" si="29"/>
        <v>0</v>
      </c>
      <c r="M104" s="225">
        <f t="shared" si="28"/>
        <v>-36.439395215350544</v>
      </c>
    </row>
    <row r="105" spans="2:13">
      <c r="B105" s="207" t="s">
        <v>187</v>
      </c>
      <c r="C105" s="126">
        <f t="shared" si="29"/>
        <v>14514.112742028487</v>
      </c>
      <c r="D105" s="210"/>
      <c r="E105" s="206">
        <f t="shared" si="29"/>
        <v>5</v>
      </c>
      <c r="F105" s="206">
        <f t="shared" si="29"/>
        <v>18.065431890000003</v>
      </c>
      <c r="G105" s="206">
        <f t="shared" si="29"/>
        <v>5</v>
      </c>
      <c r="H105" s="206">
        <f t="shared" si="29"/>
        <v>0.23412002000000001</v>
      </c>
      <c r="I105" s="206">
        <f t="shared" si="29"/>
        <v>0</v>
      </c>
      <c r="J105" s="206">
        <f t="shared" si="29"/>
        <v>0</v>
      </c>
      <c r="K105" s="227">
        <f t="shared" si="29"/>
        <v>0.47</v>
      </c>
      <c r="L105" s="206">
        <f t="shared" si="29"/>
        <v>0</v>
      </c>
      <c r="M105" s="225">
        <f t="shared" si="28"/>
        <v>-4.044112742028485</v>
      </c>
    </row>
    <row r="106" spans="2:13">
      <c r="B106" s="208" t="s">
        <v>188</v>
      </c>
      <c r="C106" s="126">
        <f t="shared" si="29"/>
        <v>2000</v>
      </c>
      <c r="D106" s="210"/>
      <c r="E106" s="206">
        <f t="shared" si="29"/>
        <v>0</v>
      </c>
      <c r="F106" s="206">
        <f t="shared" si="29"/>
        <v>0.1243532</v>
      </c>
      <c r="G106" s="206">
        <f t="shared" si="29"/>
        <v>0</v>
      </c>
      <c r="H106" s="206">
        <f t="shared" si="29"/>
        <v>0</v>
      </c>
      <c r="I106" s="206">
        <f t="shared" si="29"/>
        <v>0</v>
      </c>
      <c r="J106" s="206">
        <f t="shared" si="29"/>
        <v>0</v>
      </c>
      <c r="K106" s="227">
        <f t="shared" si="29"/>
        <v>0</v>
      </c>
      <c r="L106" s="206">
        <f t="shared" si="29"/>
        <v>0</v>
      </c>
      <c r="M106" s="225">
        <f t="shared" si="28"/>
        <v>-2</v>
      </c>
    </row>
    <row r="107" spans="2:13">
      <c r="B107" s="202"/>
      <c r="C107" s="127">
        <f>SUM(C103:C106)</f>
        <v>87350</v>
      </c>
      <c r="D107" s="210"/>
      <c r="E107" s="218">
        <f t="shared" ref="E107:M107" si="30">SUM(E103:E106)</f>
        <v>18.11</v>
      </c>
      <c r="F107" s="218">
        <f t="shared" si="30"/>
        <v>55.754935549999999</v>
      </c>
      <c r="G107" s="218">
        <f t="shared" si="30"/>
        <v>14.090997009999999</v>
      </c>
      <c r="H107" s="218">
        <f t="shared" si="30"/>
        <v>14.281873850000002</v>
      </c>
      <c r="I107" s="218">
        <f t="shared" si="30"/>
        <v>0</v>
      </c>
      <c r="J107" s="218">
        <f t="shared" si="30"/>
        <v>0</v>
      </c>
      <c r="K107" s="230">
        <f t="shared" si="30"/>
        <v>6.8369099999999996</v>
      </c>
      <c r="L107" s="218">
        <f t="shared" si="30"/>
        <v>0</v>
      </c>
      <c r="M107" s="218">
        <f t="shared" si="30"/>
        <v>-48.312092989999996</v>
      </c>
    </row>
    <row r="108" spans="2:13">
      <c r="E108" s="239">
        <f>E107-E41</f>
        <v>-37.644939189999995</v>
      </c>
      <c r="F108" s="239">
        <f>F107-F41</f>
        <v>-3.6400000027470014E-6</v>
      </c>
      <c r="G108" s="239">
        <f>G107-G41</f>
        <v>-0.19087684000000138</v>
      </c>
      <c r="H108" s="239">
        <f>H107-H41</f>
        <v>0</v>
      </c>
      <c r="I108" s="223"/>
      <c r="J108" s="223"/>
      <c r="K108" s="223"/>
      <c r="L108" s="223"/>
    </row>
  </sheetData>
  <customSheetViews>
    <customSheetView guid="{42A1920E-D2D2-4E7B-9A8E-1E3FF8B331D0}" scale="80" showPageBreaks="1" fitToPage="1" printArea="1" hiddenRows="1" hiddenColumns="1" state="hidden" view="pageBreakPreview" topLeftCell="A7">
      <selection activeCell="CC52" sqref="CC52"/>
      <colBreaks count="1" manualBreakCount="1">
        <brk id="13" max="1048575" man="1"/>
      </colBreaks>
      <pageMargins left="0" right="0" top="0.39370078740157483" bottom="0" header="0.31496062992125984" footer="0.31496062992125984"/>
      <printOptions horizontalCentered="1"/>
      <pageSetup paperSize="9" scale="72" orientation="landscape" r:id="rId1"/>
    </customSheetView>
    <customSheetView guid="{EF326D7E-D76F-4649-85A8-DE252C102192}" scale="80" showPageBreaks="1" fitToPage="1" printArea="1" hiddenRows="1" hiddenColumns="1" state="hidden" view="pageBreakPreview" topLeftCell="A7">
      <selection activeCell="CC52" sqref="CC52"/>
      <colBreaks count="1" manualBreakCount="1">
        <brk id="13" max="1048575" man="1"/>
      </colBreaks>
      <pageMargins left="0" right="0" top="0.39370078740157483" bottom="0" header="0.31496062992125984" footer="0.31496062992125984"/>
      <printOptions horizontalCentered="1"/>
      <pageSetup paperSize="9" scale="72" orientation="landscape" r:id="rId2"/>
    </customSheetView>
    <customSheetView guid="{696F54C5-6E69-4E5B-8291-5C65C2A15EC1}" scale="80" showPageBreaks="1" fitToPage="1" printArea="1" hiddenRows="1" hiddenColumns="1" state="hidden" view="pageBreakPreview" topLeftCell="A7">
      <selection activeCell="CC52" sqref="CC52"/>
      <colBreaks count="1" manualBreakCount="1">
        <brk id="13" max="1048575" man="1"/>
      </colBreaks>
      <pageMargins left="0" right="0" top="0.39370078740157483" bottom="0" header="0.31496062992125984" footer="0.31496062992125984"/>
      <printOptions horizontalCentered="1"/>
      <pageSetup paperSize="9" scale="72" orientation="landscape" r:id="rId3"/>
    </customSheetView>
  </customSheetViews>
  <mergeCells count="21">
    <mergeCell ref="H7:L7"/>
    <mergeCell ref="A52:B52"/>
    <mergeCell ref="A4:M4"/>
    <mergeCell ref="A5:M5"/>
    <mergeCell ref="V5:W5"/>
    <mergeCell ref="A13:F13"/>
    <mergeCell ref="A14:A16"/>
    <mergeCell ref="B14:B16"/>
    <mergeCell ref="C14:L14"/>
    <mergeCell ref="M14:M16"/>
    <mergeCell ref="C15:D15"/>
    <mergeCell ref="E15:F15"/>
    <mergeCell ref="G15:H15"/>
    <mergeCell ref="I15:J15"/>
    <mergeCell ref="K15:L15"/>
    <mergeCell ref="A49:B49"/>
    <mergeCell ref="C56:D56"/>
    <mergeCell ref="E56:F56"/>
    <mergeCell ref="G56:H56"/>
    <mergeCell ref="I56:J56"/>
    <mergeCell ref="K56:L56"/>
  </mergeCells>
  <printOptions horizontalCentered="1"/>
  <pageMargins left="0" right="0" top="0.39370078740157483" bottom="0" header="0.31496062992125984" footer="0.31496062992125984"/>
  <pageSetup paperSize="9" scale="72" orientation="landscape" r:id="rId4"/>
  <colBreaks count="1" manualBreakCount="1">
    <brk id="1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T33"/>
  <sheetViews>
    <sheetView view="pageBreakPreview" zoomScale="83" zoomScaleNormal="60" zoomScaleSheetLayoutView="83" workbookViewId="0">
      <selection activeCell="CC52" sqref="CC52"/>
    </sheetView>
  </sheetViews>
  <sheetFormatPr defaultRowHeight="15" outlineLevelCol="1"/>
  <cols>
    <col min="1" max="1" width="4.85546875" style="100" customWidth="1"/>
    <col min="2" max="2" width="47.42578125" style="100" customWidth="1"/>
    <col min="3" max="8" width="11" style="100" hidden="1" customWidth="1" outlineLevel="1"/>
    <col min="9" max="9" width="11" style="100" customWidth="1" collapsed="1"/>
    <col min="10" max="10" width="11" style="100" customWidth="1"/>
    <col min="11" max="11" width="10.7109375" style="100" customWidth="1"/>
    <col min="12" max="12" width="12.85546875" style="100" customWidth="1"/>
    <col min="13" max="16" width="12.85546875" style="100" hidden="1" customWidth="1" outlineLevel="1"/>
    <col min="17" max="18" width="10.7109375" style="100" hidden="1" customWidth="1" outlineLevel="1"/>
    <col min="19" max="19" width="10.7109375" style="100" customWidth="1" collapsed="1"/>
    <col min="20" max="22" width="10.7109375" style="100" customWidth="1"/>
    <col min="23" max="23" width="10.85546875" style="100" hidden="1" customWidth="1" outlineLevel="1"/>
    <col min="24" max="26" width="10.7109375" style="100" hidden="1" customWidth="1" outlineLevel="1"/>
    <col min="27" max="28" width="10.7109375" style="101" hidden="1" customWidth="1" outlineLevel="1"/>
    <col min="29" max="29" width="10.7109375" style="101" customWidth="1" collapsed="1"/>
    <col min="30" max="31" width="10.7109375" style="101" customWidth="1"/>
    <col min="32" max="32" width="11.140625" style="101" customWidth="1"/>
    <col min="33" max="36" width="11.140625" style="101" hidden="1" customWidth="1" outlineLevel="1"/>
    <col min="37" max="37" width="12.7109375" style="101" hidden="1" customWidth="1" outlineLevel="1"/>
    <col min="38" max="38" width="10.7109375" style="101" hidden="1" customWidth="1" outlineLevel="1"/>
    <col min="39" max="39" width="10.7109375" style="101" customWidth="1" collapsed="1"/>
    <col min="40" max="42" width="10.7109375" style="101" customWidth="1"/>
    <col min="43" max="280" width="9.140625" style="102"/>
    <col min="281" max="281" width="6" style="102" customWidth="1"/>
    <col min="282" max="282" width="47.42578125" style="102" customWidth="1"/>
    <col min="283" max="285" width="10.7109375" style="102" customWidth="1"/>
    <col min="286" max="286" width="12.85546875" style="102" customWidth="1"/>
    <col min="287" max="293" width="10.7109375" style="102" customWidth="1"/>
    <col min="294" max="295" width="12.7109375" style="102" customWidth="1"/>
    <col min="296" max="298" width="10.7109375" style="102" customWidth="1"/>
    <col min="299" max="536" width="9.140625" style="102"/>
    <col min="537" max="537" width="6" style="102" customWidth="1"/>
    <col min="538" max="538" width="47.42578125" style="102" customWidth="1"/>
    <col min="539" max="541" width="10.7109375" style="102" customWidth="1"/>
    <col min="542" max="542" width="12.85546875" style="102" customWidth="1"/>
    <col min="543" max="549" width="10.7109375" style="102" customWidth="1"/>
    <col min="550" max="551" width="12.7109375" style="102" customWidth="1"/>
    <col min="552" max="554" width="10.7109375" style="102" customWidth="1"/>
    <col min="555" max="792" width="9.140625" style="102"/>
    <col min="793" max="793" width="6" style="102" customWidth="1"/>
    <col min="794" max="794" width="47.42578125" style="102" customWidth="1"/>
    <col min="795" max="797" width="10.7109375" style="102" customWidth="1"/>
    <col min="798" max="798" width="12.85546875" style="102" customWidth="1"/>
    <col min="799" max="805" width="10.7109375" style="102" customWidth="1"/>
    <col min="806" max="807" width="12.7109375" style="102" customWidth="1"/>
    <col min="808" max="810" width="10.7109375" style="102" customWidth="1"/>
    <col min="811" max="1048" width="9.140625" style="102"/>
    <col min="1049" max="1049" width="6" style="102" customWidth="1"/>
    <col min="1050" max="1050" width="47.42578125" style="102" customWidth="1"/>
    <col min="1051" max="1053" width="10.7109375" style="102" customWidth="1"/>
    <col min="1054" max="1054" width="12.85546875" style="102" customWidth="1"/>
    <col min="1055" max="1061" width="10.7109375" style="102" customWidth="1"/>
    <col min="1062" max="1063" width="12.7109375" style="102" customWidth="1"/>
    <col min="1064" max="1066" width="10.7109375" style="102" customWidth="1"/>
    <col min="1067" max="1304" width="9.140625" style="102"/>
    <col min="1305" max="1305" width="6" style="102" customWidth="1"/>
    <col min="1306" max="1306" width="47.42578125" style="102" customWidth="1"/>
    <col min="1307" max="1309" width="10.7109375" style="102" customWidth="1"/>
    <col min="1310" max="1310" width="12.85546875" style="102" customWidth="1"/>
    <col min="1311" max="1317" width="10.7109375" style="102" customWidth="1"/>
    <col min="1318" max="1319" width="12.7109375" style="102" customWidth="1"/>
    <col min="1320" max="1322" width="10.7109375" style="102" customWidth="1"/>
    <col min="1323" max="1560" width="9.140625" style="102"/>
    <col min="1561" max="1561" width="6" style="102" customWidth="1"/>
    <col min="1562" max="1562" width="47.42578125" style="102" customWidth="1"/>
    <col min="1563" max="1565" width="10.7109375" style="102" customWidth="1"/>
    <col min="1566" max="1566" width="12.85546875" style="102" customWidth="1"/>
    <col min="1567" max="1573" width="10.7109375" style="102" customWidth="1"/>
    <col min="1574" max="1575" width="12.7109375" style="102" customWidth="1"/>
    <col min="1576" max="1578" width="10.7109375" style="102" customWidth="1"/>
    <col min="1579" max="1816" width="9.140625" style="102"/>
    <col min="1817" max="1817" width="6" style="102" customWidth="1"/>
    <col min="1818" max="1818" width="47.42578125" style="102" customWidth="1"/>
    <col min="1819" max="1821" width="10.7109375" style="102" customWidth="1"/>
    <col min="1822" max="1822" width="12.85546875" style="102" customWidth="1"/>
    <col min="1823" max="1829" width="10.7109375" style="102" customWidth="1"/>
    <col min="1830" max="1831" width="12.7109375" style="102" customWidth="1"/>
    <col min="1832" max="1834" width="10.7109375" style="102" customWidth="1"/>
    <col min="1835" max="2072" width="9.140625" style="102"/>
    <col min="2073" max="2073" width="6" style="102" customWidth="1"/>
    <col min="2074" max="2074" width="47.42578125" style="102" customWidth="1"/>
    <col min="2075" max="2077" width="10.7109375" style="102" customWidth="1"/>
    <col min="2078" max="2078" width="12.85546875" style="102" customWidth="1"/>
    <col min="2079" max="2085" width="10.7109375" style="102" customWidth="1"/>
    <col min="2086" max="2087" width="12.7109375" style="102" customWidth="1"/>
    <col min="2088" max="2090" width="10.7109375" style="102" customWidth="1"/>
    <col min="2091" max="2328" width="9.140625" style="102"/>
    <col min="2329" max="2329" width="6" style="102" customWidth="1"/>
    <col min="2330" max="2330" width="47.42578125" style="102" customWidth="1"/>
    <col min="2331" max="2333" width="10.7109375" style="102" customWidth="1"/>
    <col min="2334" max="2334" width="12.85546875" style="102" customWidth="1"/>
    <col min="2335" max="2341" width="10.7109375" style="102" customWidth="1"/>
    <col min="2342" max="2343" width="12.7109375" style="102" customWidth="1"/>
    <col min="2344" max="2346" width="10.7109375" style="102" customWidth="1"/>
    <col min="2347" max="2584" width="9.140625" style="102"/>
    <col min="2585" max="2585" width="6" style="102" customWidth="1"/>
    <col min="2586" max="2586" width="47.42578125" style="102" customWidth="1"/>
    <col min="2587" max="2589" width="10.7109375" style="102" customWidth="1"/>
    <col min="2590" max="2590" width="12.85546875" style="102" customWidth="1"/>
    <col min="2591" max="2597" width="10.7109375" style="102" customWidth="1"/>
    <col min="2598" max="2599" width="12.7109375" style="102" customWidth="1"/>
    <col min="2600" max="2602" width="10.7109375" style="102" customWidth="1"/>
    <col min="2603" max="2840" width="9.140625" style="102"/>
    <col min="2841" max="2841" width="6" style="102" customWidth="1"/>
    <col min="2842" max="2842" width="47.42578125" style="102" customWidth="1"/>
    <col min="2843" max="2845" width="10.7109375" style="102" customWidth="1"/>
    <col min="2846" max="2846" width="12.85546875" style="102" customWidth="1"/>
    <col min="2847" max="2853" width="10.7109375" style="102" customWidth="1"/>
    <col min="2854" max="2855" width="12.7109375" style="102" customWidth="1"/>
    <col min="2856" max="2858" width="10.7109375" style="102" customWidth="1"/>
    <col min="2859" max="3096" width="9.140625" style="102"/>
    <col min="3097" max="3097" width="6" style="102" customWidth="1"/>
    <col min="3098" max="3098" width="47.42578125" style="102" customWidth="1"/>
    <col min="3099" max="3101" width="10.7109375" style="102" customWidth="1"/>
    <col min="3102" max="3102" width="12.85546875" style="102" customWidth="1"/>
    <col min="3103" max="3109" width="10.7109375" style="102" customWidth="1"/>
    <col min="3110" max="3111" width="12.7109375" style="102" customWidth="1"/>
    <col min="3112" max="3114" width="10.7109375" style="102" customWidth="1"/>
    <col min="3115" max="3352" width="9.140625" style="102"/>
    <col min="3353" max="3353" width="6" style="102" customWidth="1"/>
    <col min="3354" max="3354" width="47.42578125" style="102" customWidth="1"/>
    <col min="3355" max="3357" width="10.7109375" style="102" customWidth="1"/>
    <col min="3358" max="3358" width="12.85546875" style="102" customWidth="1"/>
    <col min="3359" max="3365" width="10.7109375" style="102" customWidth="1"/>
    <col min="3366" max="3367" width="12.7109375" style="102" customWidth="1"/>
    <col min="3368" max="3370" width="10.7109375" style="102" customWidth="1"/>
    <col min="3371" max="3608" width="9.140625" style="102"/>
    <col min="3609" max="3609" width="6" style="102" customWidth="1"/>
    <col min="3610" max="3610" width="47.42578125" style="102" customWidth="1"/>
    <col min="3611" max="3613" width="10.7109375" style="102" customWidth="1"/>
    <col min="3614" max="3614" width="12.85546875" style="102" customWidth="1"/>
    <col min="3615" max="3621" width="10.7109375" style="102" customWidth="1"/>
    <col min="3622" max="3623" width="12.7109375" style="102" customWidth="1"/>
    <col min="3624" max="3626" width="10.7109375" style="102" customWidth="1"/>
    <col min="3627" max="3864" width="9.140625" style="102"/>
    <col min="3865" max="3865" width="6" style="102" customWidth="1"/>
    <col min="3866" max="3866" width="47.42578125" style="102" customWidth="1"/>
    <col min="3867" max="3869" width="10.7109375" style="102" customWidth="1"/>
    <col min="3870" max="3870" width="12.85546875" style="102" customWidth="1"/>
    <col min="3871" max="3877" width="10.7109375" style="102" customWidth="1"/>
    <col min="3878" max="3879" width="12.7109375" style="102" customWidth="1"/>
    <col min="3880" max="3882" width="10.7109375" style="102" customWidth="1"/>
    <col min="3883" max="4120" width="9.140625" style="102"/>
    <col min="4121" max="4121" width="6" style="102" customWidth="1"/>
    <col min="4122" max="4122" width="47.42578125" style="102" customWidth="1"/>
    <col min="4123" max="4125" width="10.7109375" style="102" customWidth="1"/>
    <col min="4126" max="4126" width="12.85546875" style="102" customWidth="1"/>
    <col min="4127" max="4133" width="10.7109375" style="102" customWidth="1"/>
    <col min="4134" max="4135" width="12.7109375" style="102" customWidth="1"/>
    <col min="4136" max="4138" width="10.7109375" style="102" customWidth="1"/>
    <col min="4139" max="4376" width="9.140625" style="102"/>
    <col min="4377" max="4377" width="6" style="102" customWidth="1"/>
    <col min="4378" max="4378" width="47.42578125" style="102" customWidth="1"/>
    <col min="4379" max="4381" width="10.7109375" style="102" customWidth="1"/>
    <col min="4382" max="4382" width="12.85546875" style="102" customWidth="1"/>
    <col min="4383" max="4389" width="10.7109375" style="102" customWidth="1"/>
    <col min="4390" max="4391" width="12.7109375" style="102" customWidth="1"/>
    <col min="4392" max="4394" width="10.7109375" style="102" customWidth="1"/>
    <col min="4395" max="4632" width="9.140625" style="102"/>
    <col min="4633" max="4633" width="6" style="102" customWidth="1"/>
    <col min="4634" max="4634" width="47.42578125" style="102" customWidth="1"/>
    <col min="4635" max="4637" width="10.7109375" style="102" customWidth="1"/>
    <col min="4638" max="4638" width="12.85546875" style="102" customWidth="1"/>
    <col min="4639" max="4645" width="10.7109375" style="102" customWidth="1"/>
    <col min="4646" max="4647" width="12.7109375" style="102" customWidth="1"/>
    <col min="4648" max="4650" width="10.7109375" style="102" customWidth="1"/>
    <col min="4651" max="4888" width="9.140625" style="102"/>
    <col min="4889" max="4889" width="6" style="102" customWidth="1"/>
    <col min="4890" max="4890" width="47.42578125" style="102" customWidth="1"/>
    <col min="4891" max="4893" width="10.7109375" style="102" customWidth="1"/>
    <col min="4894" max="4894" width="12.85546875" style="102" customWidth="1"/>
    <col min="4895" max="4901" width="10.7109375" style="102" customWidth="1"/>
    <col min="4902" max="4903" width="12.7109375" style="102" customWidth="1"/>
    <col min="4904" max="4906" width="10.7109375" style="102" customWidth="1"/>
    <col min="4907" max="5144" width="9.140625" style="102"/>
    <col min="5145" max="5145" width="6" style="102" customWidth="1"/>
    <col min="5146" max="5146" width="47.42578125" style="102" customWidth="1"/>
    <col min="5147" max="5149" width="10.7109375" style="102" customWidth="1"/>
    <col min="5150" max="5150" width="12.85546875" style="102" customWidth="1"/>
    <col min="5151" max="5157" width="10.7109375" style="102" customWidth="1"/>
    <col min="5158" max="5159" width="12.7109375" style="102" customWidth="1"/>
    <col min="5160" max="5162" width="10.7109375" style="102" customWidth="1"/>
    <col min="5163" max="5400" width="9.140625" style="102"/>
    <col min="5401" max="5401" width="6" style="102" customWidth="1"/>
    <col min="5402" max="5402" width="47.42578125" style="102" customWidth="1"/>
    <col min="5403" max="5405" width="10.7109375" style="102" customWidth="1"/>
    <col min="5406" max="5406" width="12.85546875" style="102" customWidth="1"/>
    <col min="5407" max="5413" width="10.7109375" style="102" customWidth="1"/>
    <col min="5414" max="5415" width="12.7109375" style="102" customWidth="1"/>
    <col min="5416" max="5418" width="10.7109375" style="102" customWidth="1"/>
    <col min="5419" max="5656" width="9.140625" style="102"/>
    <col min="5657" max="5657" width="6" style="102" customWidth="1"/>
    <col min="5658" max="5658" width="47.42578125" style="102" customWidth="1"/>
    <col min="5659" max="5661" width="10.7109375" style="102" customWidth="1"/>
    <col min="5662" max="5662" width="12.85546875" style="102" customWidth="1"/>
    <col min="5663" max="5669" width="10.7109375" style="102" customWidth="1"/>
    <col min="5670" max="5671" width="12.7109375" style="102" customWidth="1"/>
    <col min="5672" max="5674" width="10.7109375" style="102" customWidth="1"/>
    <col min="5675" max="5912" width="9.140625" style="102"/>
    <col min="5913" max="5913" width="6" style="102" customWidth="1"/>
    <col min="5914" max="5914" width="47.42578125" style="102" customWidth="1"/>
    <col min="5915" max="5917" width="10.7109375" style="102" customWidth="1"/>
    <col min="5918" max="5918" width="12.85546875" style="102" customWidth="1"/>
    <col min="5919" max="5925" width="10.7109375" style="102" customWidth="1"/>
    <col min="5926" max="5927" width="12.7109375" style="102" customWidth="1"/>
    <col min="5928" max="5930" width="10.7109375" style="102" customWidth="1"/>
    <col min="5931" max="6168" width="9.140625" style="102"/>
    <col min="6169" max="6169" width="6" style="102" customWidth="1"/>
    <col min="6170" max="6170" width="47.42578125" style="102" customWidth="1"/>
    <col min="6171" max="6173" width="10.7109375" style="102" customWidth="1"/>
    <col min="6174" max="6174" width="12.85546875" style="102" customWidth="1"/>
    <col min="6175" max="6181" width="10.7109375" style="102" customWidth="1"/>
    <col min="6182" max="6183" width="12.7109375" style="102" customWidth="1"/>
    <col min="6184" max="6186" width="10.7109375" style="102" customWidth="1"/>
    <col min="6187" max="6424" width="9.140625" style="102"/>
    <col min="6425" max="6425" width="6" style="102" customWidth="1"/>
    <col min="6426" max="6426" width="47.42578125" style="102" customWidth="1"/>
    <col min="6427" max="6429" width="10.7109375" style="102" customWidth="1"/>
    <col min="6430" max="6430" width="12.85546875" style="102" customWidth="1"/>
    <col min="6431" max="6437" width="10.7109375" style="102" customWidth="1"/>
    <col min="6438" max="6439" width="12.7109375" style="102" customWidth="1"/>
    <col min="6440" max="6442" width="10.7109375" style="102" customWidth="1"/>
    <col min="6443" max="6680" width="9.140625" style="102"/>
    <col min="6681" max="6681" width="6" style="102" customWidth="1"/>
    <col min="6682" max="6682" width="47.42578125" style="102" customWidth="1"/>
    <col min="6683" max="6685" width="10.7109375" style="102" customWidth="1"/>
    <col min="6686" max="6686" width="12.85546875" style="102" customWidth="1"/>
    <col min="6687" max="6693" width="10.7109375" style="102" customWidth="1"/>
    <col min="6694" max="6695" width="12.7109375" style="102" customWidth="1"/>
    <col min="6696" max="6698" width="10.7109375" style="102" customWidth="1"/>
    <col min="6699" max="6936" width="9.140625" style="102"/>
    <col min="6937" max="6937" width="6" style="102" customWidth="1"/>
    <col min="6938" max="6938" width="47.42578125" style="102" customWidth="1"/>
    <col min="6939" max="6941" width="10.7109375" style="102" customWidth="1"/>
    <col min="6942" max="6942" width="12.85546875" style="102" customWidth="1"/>
    <col min="6943" max="6949" width="10.7109375" style="102" customWidth="1"/>
    <col min="6950" max="6951" width="12.7109375" style="102" customWidth="1"/>
    <col min="6952" max="6954" width="10.7109375" style="102" customWidth="1"/>
    <col min="6955" max="7192" width="9.140625" style="102"/>
    <col min="7193" max="7193" width="6" style="102" customWidth="1"/>
    <col min="7194" max="7194" width="47.42578125" style="102" customWidth="1"/>
    <col min="7195" max="7197" width="10.7109375" style="102" customWidth="1"/>
    <col min="7198" max="7198" width="12.85546875" style="102" customWidth="1"/>
    <col min="7199" max="7205" width="10.7109375" style="102" customWidth="1"/>
    <col min="7206" max="7207" width="12.7109375" style="102" customWidth="1"/>
    <col min="7208" max="7210" width="10.7109375" style="102" customWidth="1"/>
    <col min="7211" max="7448" width="9.140625" style="102"/>
    <col min="7449" max="7449" width="6" style="102" customWidth="1"/>
    <col min="7450" max="7450" width="47.42578125" style="102" customWidth="1"/>
    <col min="7451" max="7453" width="10.7109375" style="102" customWidth="1"/>
    <col min="7454" max="7454" width="12.85546875" style="102" customWidth="1"/>
    <col min="7455" max="7461" width="10.7109375" style="102" customWidth="1"/>
    <col min="7462" max="7463" width="12.7109375" style="102" customWidth="1"/>
    <col min="7464" max="7466" width="10.7109375" style="102" customWidth="1"/>
    <col min="7467" max="7704" width="9.140625" style="102"/>
    <col min="7705" max="7705" width="6" style="102" customWidth="1"/>
    <col min="7706" max="7706" width="47.42578125" style="102" customWidth="1"/>
    <col min="7707" max="7709" width="10.7109375" style="102" customWidth="1"/>
    <col min="7710" max="7710" width="12.85546875" style="102" customWidth="1"/>
    <col min="7711" max="7717" width="10.7109375" style="102" customWidth="1"/>
    <col min="7718" max="7719" width="12.7109375" style="102" customWidth="1"/>
    <col min="7720" max="7722" width="10.7109375" style="102" customWidth="1"/>
    <col min="7723" max="7960" width="9.140625" style="102"/>
    <col min="7961" max="7961" width="6" style="102" customWidth="1"/>
    <col min="7962" max="7962" width="47.42578125" style="102" customWidth="1"/>
    <col min="7963" max="7965" width="10.7109375" style="102" customWidth="1"/>
    <col min="7966" max="7966" width="12.85546875" style="102" customWidth="1"/>
    <col min="7967" max="7973" width="10.7109375" style="102" customWidth="1"/>
    <col min="7974" max="7975" width="12.7109375" style="102" customWidth="1"/>
    <col min="7976" max="7978" width="10.7109375" style="102" customWidth="1"/>
    <col min="7979" max="8216" width="9.140625" style="102"/>
    <col min="8217" max="8217" width="6" style="102" customWidth="1"/>
    <col min="8218" max="8218" width="47.42578125" style="102" customWidth="1"/>
    <col min="8219" max="8221" width="10.7109375" style="102" customWidth="1"/>
    <col min="8222" max="8222" width="12.85546875" style="102" customWidth="1"/>
    <col min="8223" max="8229" width="10.7109375" style="102" customWidth="1"/>
    <col min="8230" max="8231" width="12.7109375" style="102" customWidth="1"/>
    <col min="8232" max="8234" width="10.7109375" style="102" customWidth="1"/>
    <col min="8235" max="8472" width="9.140625" style="102"/>
    <col min="8473" max="8473" width="6" style="102" customWidth="1"/>
    <col min="8474" max="8474" width="47.42578125" style="102" customWidth="1"/>
    <col min="8475" max="8477" width="10.7109375" style="102" customWidth="1"/>
    <col min="8478" max="8478" width="12.85546875" style="102" customWidth="1"/>
    <col min="8479" max="8485" width="10.7109375" style="102" customWidth="1"/>
    <col min="8486" max="8487" width="12.7109375" style="102" customWidth="1"/>
    <col min="8488" max="8490" width="10.7109375" style="102" customWidth="1"/>
    <col min="8491" max="8728" width="9.140625" style="102"/>
    <col min="8729" max="8729" width="6" style="102" customWidth="1"/>
    <col min="8730" max="8730" width="47.42578125" style="102" customWidth="1"/>
    <col min="8731" max="8733" width="10.7109375" style="102" customWidth="1"/>
    <col min="8734" max="8734" width="12.85546875" style="102" customWidth="1"/>
    <col min="8735" max="8741" width="10.7109375" style="102" customWidth="1"/>
    <col min="8742" max="8743" width="12.7109375" style="102" customWidth="1"/>
    <col min="8744" max="8746" width="10.7109375" style="102" customWidth="1"/>
    <col min="8747" max="8984" width="9.140625" style="102"/>
    <col min="8985" max="8985" width="6" style="102" customWidth="1"/>
    <col min="8986" max="8986" width="47.42578125" style="102" customWidth="1"/>
    <col min="8987" max="8989" width="10.7109375" style="102" customWidth="1"/>
    <col min="8990" max="8990" width="12.85546875" style="102" customWidth="1"/>
    <col min="8991" max="8997" width="10.7109375" style="102" customWidth="1"/>
    <col min="8998" max="8999" width="12.7109375" style="102" customWidth="1"/>
    <col min="9000" max="9002" width="10.7109375" style="102" customWidth="1"/>
    <col min="9003" max="9240" width="9.140625" style="102"/>
    <col min="9241" max="9241" width="6" style="102" customWidth="1"/>
    <col min="9242" max="9242" width="47.42578125" style="102" customWidth="1"/>
    <col min="9243" max="9245" width="10.7109375" style="102" customWidth="1"/>
    <col min="9246" max="9246" width="12.85546875" style="102" customWidth="1"/>
    <col min="9247" max="9253" width="10.7109375" style="102" customWidth="1"/>
    <col min="9254" max="9255" width="12.7109375" style="102" customWidth="1"/>
    <col min="9256" max="9258" width="10.7109375" style="102" customWidth="1"/>
    <col min="9259" max="9496" width="9.140625" style="102"/>
    <col min="9497" max="9497" width="6" style="102" customWidth="1"/>
    <col min="9498" max="9498" width="47.42578125" style="102" customWidth="1"/>
    <col min="9499" max="9501" width="10.7109375" style="102" customWidth="1"/>
    <col min="9502" max="9502" width="12.85546875" style="102" customWidth="1"/>
    <col min="9503" max="9509" width="10.7109375" style="102" customWidth="1"/>
    <col min="9510" max="9511" width="12.7109375" style="102" customWidth="1"/>
    <col min="9512" max="9514" width="10.7109375" style="102" customWidth="1"/>
    <col min="9515" max="9752" width="9.140625" style="102"/>
    <col min="9753" max="9753" width="6" style="102" customWidth="1"/>
    <col min="9754" max="9754" width="47.42578125" style="102" customWidth="1"/>
    <col min="9755" max="9757" width="10.7109375" style="102" customWidth="1"/>
    <col min="9758" max="9758" width="12.85546875" style="102" customWidth="1"/>
    <col min="9759" max="9765" width="10.7109375" style="102" customWidth="1"/>
    <col min="9766" max="9767" width="12.7109375" style="102" customWidth="1"/>
    <col min="9768" max="9770" width="10.7109375" style="102" customWidth="1"/>
    <col min="9771" max="10008" width="9.140625" style="102"/>
    <col min="10009" max="10009" width="6" style="102" customWidth="1"/>
    <col min="10010" max="10010" width="47.42578125" style="102" customWidth="1"/>
    <col min="10011" max="10013" width="10.7109375" style="102" customWidth="1"/>
    <col min="10014" max="10014" width="12.85546875" style="102" customWidth="1"/>
    <col min="10015" max="10021" width="10.7109375" style="102" customWidth="1"/>
    <col min="10022" max="10023" width="12.7109375" style="102" customWidth="1"/>
    <col min="10024" max="10026" width="10.7109375" style="102" customWidth="1"/>
    <col min="10027" max="10264" width="9.140625" style="102"/>
    <col min="10265" max="10265" width="6" style="102" customWidth="1"/>
    <col min="10266" max="10266" width="47.42578125" style="102" customWidth="1"/>
    <col min="10267" max="10269" width="10.7109375" style="102" customWidth="1"/>
    <col min="10270" max="10270" width="12.85546875" style="102" customWidth="1"/>
    <col min="10271" max="10277" width="10.7109375" style="102" customWidth="1"/>
    <col min="10278" max="10279" width="12.7109375" style="102" customWidth="1"/>
    <col min="10280" max="10282" width="10.7109375" style="102" customWidth="1"/>
    <col min="10283" max="10520" width="9.140625" style="102"/>
    <col min="10521" max="10521" width="6" style="102" customWidth="1"/>
    <col min="10522" max="10522" width="47.42578125" style="102" customWidth="1"/>
    <col min="10523" max="10525" width="10.7109375" style="102" customWidth="1"/>
    <col min="10526" max="10526" width="12.85546875" style="102" customWidth="1"/>
    <col min="10527" max="10533" width="10.7109375" style="102" customWidth="1"/>
    <col min="10534" max="10535" width="12.7109375" style="102" customWidth="1"/>
    <col min="10536" max="10538" width="10.7109375" style="102" customWidth="1"/>
    <col min="10539" max="10776" width="9.140625" style="102"/>
    <col min="10777" max="10777" width="6" style="102" customWidth="1"/>
    <col min="10778" max="10778" width="47.42578125" style="102" customWidth="1"/>
    <col min="10779" max="10781" width="10.7109375" style="102" customWidth="1"/>
    <col min="10782" max="10782" width="12.85546875" style="102" customWidth="1"/>
    <col min="10783" max="10789" width="10.7109375" style="102" customWidth="1"/>
    <col min="10790" max="10791" width="12.7109375" style="102" customWidth="1"/>
    <col min="10792" max="10794" width="10.7109375" style="102" customWidth="1"/>
    <col min="10795" max="11032" width="9.140625" style="102"/>
    <col min="11033" max="11033" width="6" style="102" customWidth="1"/>
    <col min="11034" max="11034" width="47.42578125" style="102" customWidth="1"/>
    <col min="11035" max="11037" width="10.7109375" style="102" customWidth="1"/>
    <col min="11038" max="11038" width="12.85546875" style="102" customWidth="1"/>
    <col min="11039" max="11045" width="10.7109375" style="102" customWidth="1"/>
    <col min="11046" max="11047" width="12.7109375" style="102" customWidth="1"/>
    <col min="11048" max="11050" width="10.7109375" style="102" customWidth="1"/>
    <col min="11051" max="11288" width="9.140625" style="102"/>
    <col min="11289" max="11289" width="6" style="102" customWidth="1"/>
    <col min="11290" max="11290" width="47.42578125" style="102" customWidth="1"/>
    <col min="11291" max="11293" width="10.7109375" style="102" customWidth="1"/>
    <col min="11294" max="11294" width="12.85546875" style="102" customWidth="1"/>
    <col min="11295" max="11301" width="10.7109375" style="102" customWidth="1"/>
    <col min="11302" max="11303" width="12.7109375" style="102" customWidth="1"/>
    <col min="11304" max="11306" width="10.7109375" style="102" customWidth="1"/>
    <col min="11307" max="11544" width="9.140625" style="102"/>
    <col min="11545" max="11545" width="6" style="102" customWidth="1"/>
    <col min="11546" max="11546" width="47.42578125" style="102" customWidth="1"/>
    <col min="11547" max="11549" width="10.7109375" style="102" customWidth="1"/>
    <col min="11550" max="11550" width="12.85546875" style="102" customWidth="1"/>
    <col min="11551" max="11557" width="10.7109375" style="102" customWidth="1"/>
    <col min="11558" max="11559" width="12.7109375" style="102" customWidth="1"/>
    <col min="11560" max="11562" width="10.7109375" style="102" customWidth="1"/>
    <col min="11563" max="11800" width="9.140625" style="102"/>
    <col min="11801" max="11801" width="6" style="102" customWidth="1"/>
    <col min="11802" max="11802" width="47.42578125" style="102" customWidth="1"/>
    <col min="11803" max="11805" width="10.7109375" style="102" customWidth="1"/>
    <col min="11806" max="11806" width="12.85546875" style="102" customWidth="1"/>
    <col min="11807" max="11813" width="10.7109375" style="102" customWidth="1"/>
    <col min="11814" max="11815" width="12.7109375" style="102" customWidth="1"/>
    <col min="11816" max="11818" width="10.7109375" style="102" customWidth="1"/>
    <col min="11819" max="12056" width="9.140625" style="102"/>
    <col min="12057" max="12057" width="6" style="102" customWidth="1"/>
    <col min="12058" max="12058" width="47.42578125" style="102" customWidth="1"/>
    <col min="12059" max="12061" width="10.7109375" style="102" customWidth="1"/>
    <col min="12062" max="12062" width="12.85546875" style="102" customWidth="1"/>
    <col min="12063" max="12069" width="10.7109375" style="102" customWidth="1"/>
    <col min="12070" max="12071" width="12.7109375" style="102" customWidth="1"/>
    <col min="12072" max="12074" width="10.7109375" style="102" customWidth="1"/>
    <col min="12075" max="12312" width="9.140625" style="102"/>
    <col min="12313" max="12313" width="6" style="102" customWidth="1"/>
    <col min="12314" max="12314" width="47.42578125" style="102" customWidth="1"/>
    <col min="12315" max="12317" width="10.7109375" style="102" customWidth="1"/>
    <col min="12318" max="12318" width="12.85546875" style="102" customWidth="1"/>
    <col min="12319" max="12325" width="10.7109375" style="102" customWidth="1"/>
    <col min="12326" max="12327" width="12.7109375" style="102" customWidth="1"/>
    <col min="12328" max="12330" width="10.7109375" style="102" customWidth="1"/>
    <col min="12331" max="12568" width="9.140625" style="102"/>
    <col min="12569" max="12569" width="6" style="102" customWidth="1"/>
    <col min="12570" max="12570" width="47.42578125" style="102" customWidth="1"/>
    <col min="12571" max="12573" width="10.7109375" style="102" customWidth="1"/>
    <col min="12574" max="12574" width="12.85546875" style="102" customWidth="1"/>
    <col min="12575" max="12581" width="10.7109375" style="102" customWidth="1"/>
    <col min="12582" max="12583" width="12.7109375" style="102" customWidth="1"/>
    <col min="12584" max="12586" width="10.7109375" style="102" customWidth="1"/>
    <col min="12587" max="12824" width="9.140625" style="102"/>
    <col min="12825" max="12825" width="6" style="102" customWidth="1"/>
    <col min="12826" max="12826" width="47.42578125" style="102" customWidth="1"/>
    <col min="12827" max="12829" width="10.7109375" style="102" customWidth="1"/>
    <col min="12830" max="12830" width="12.85546875" style="102" customWidth="1"/>
    <col min="12831" max="12837" width="10.7109375" style="102" customWidth="1"/>
    <col min="12838" max="12839" width="12.7109375" style="102" customWidth="1"/>
    <col min="12840" max="12842" width="10.7109375" style="102" customWidth="1"/>
    <col min="12843" max="13080" width="9.140625" style="102"/>
    <col min="13081" max="13081" width="6" style="102" customWidth="1"/>
    <col min="13082" max="13082" width="47.42578125" style="102" customWidth="1"/>
    <col min="13083" max="13085" width="10.7109375" style="102" customWidth="1"/>
    <col min="13086" max="13086" width="12.85546875" style="102" customWidth="1"/>
    <col min="13087" max="13093" width="10.7109375" style="102" customWidth="1"/>
    <col min="13094" max="13095" width="12.7109375" style="102" customWidth="1"/>
    <col min="13096" max="13098" width="10.7109375" style="102" customWidth="1"/>
    <col min="13099" max="13336" width="9.140625" style="102"/>
    <col min="13337" max="13337" width="6" style="102" customWidth="1"/>
    <col min="13338" max="13338" width="47.42578125" style="102" customWidth="1"/>
    <col min="13339" max="13341" width="10.7109375" style="102" customWidth="1"/>
    <col min="13342" max="13342" width="12.85546875" style="102" customWidth="1"/>
    <col min="13343" max="13349" width="10.7109375" style="102" customWidth="1"/>
    <col min="13350" max="13351" width="12.7109375" style="102" customWidth="1"/>
    <col min="13352" max="13354" width="10.7109375" style="102" customWidth="1"/>
    <col min="13355" max="13592" width="9.140625" style="102"/>
    <col min="13593" max="13593" width="6" style="102" customWidth="1"/>
    <col min="13594" max="13594" width="47.42578125" style="102" customWidth="1"/>
    <col min="13595" max="13597" width="10.7109375" style="102" customWidth="1"/>
    <col min="13598" max="13598" width="12.85546875" style="102" customWidth="1"/>
    <col min="13599" max="13605" width="10.7109375" style="102" customWidth="1"/>
    <col min="13606" max="13607" width="12.7109375" style="102" customWidth="1"/>
    <col min="13608" max="13610" width="10.7109375" style="102" customWidth="1"/>
    <col min="13611" max="13848" width="9.140625" style="102"/>
    <col min="13849" max="13849" width="6" style="102" customWidth="1"/>
    <col min="13850" max="13850" width="47.42578125" style="102" customWidth="1"/>
    <col min="13851" max="13853" width="10.7109375" style="102" customWidth="1"/>
    <col min="13854" max="13854" width="12.85546875" style="102" customWidth="1"/>
    <col min="13855" max="13861" width="10.7109375" style="102" customWidth="1"/>
    <col min="13862" max="13863" width="12.7109375" style="102" customWidth="1"/>
    <col min="13864" max="13866" width="10.7109375" style="102" customWidth="1"/>
    <col min="13867" max="14104" width="9.140625" style="102"/>
    <col min="14105" max="14105" width="6" style="102" customWidth="1"/>
    <col min="14106" max="14106" width="47.42578125" style="102" customWidth="1"/>
    <col min="14107" max="14109" width="10.7109375" style="102" customWidth="1"/>
    <col min="14110" max="14110" width="12.85546875" style="102" customWidth="1"/>
    <col min="14111" max="14117" width="10.7109375" style="102" customWidth="1"/>
    <col min="14118" max="14119" width="12.7109375" style="102" customWidth="1"/>
    <col min="14120" max="14122" width="10.7109375" style="102" customWidth="1"/>
    <col min="14123" max="14360" width="9.140625" style="102"/>
    <col min="14361" max="14361" width="6" style="102" customWidth="1"/>
    <col min="14362" max="14362" width="47.42578125" style="102" customWidth="1"/>
    <col min="14363" max="14365" width="10.7109375" style="102" customWidth="1"/>
    <col min="14366" max="14366" width="12.85546875" style="102" customWidth="1"/>
    <col min="14367" max="14373" width="10.7109375" style="102" customWidth="1"/>
    <col min="14374" max="14375" width="12.7109375" style="102" customWidth="1"/>
    <col min="14376" max="14378" width="10.7109375" style="102" customWidth="1"/>
    <col min="14379" max="14616" width="9.140625" style="102"/>
    <col min="14617" max="14617" width="6" style="102" customWidth="1"/>
    <col min="14618" max="14618" width="47.42578125" style="102" customWidth="1"/>
    <col min="14619" max="14621" width="10.7109375" style="102" customWidth="1"/>
    <col min="14622" max="14622" width="12.85546875" style="102" customWidth="1"/>
    <col min="14623" max="14629" width="10.7109375" style="102" customWidth="1"/>
    <col min="14630" max="14631" width="12.7109375" style="102" customWidth="1"/>
    <col min="14632" max="14634" width="10.7109375" style="102" customWidth="1"/>
    <col min="14635" max="14872" width="9.140625" style="102"/>
    <col min="14873" max="14873" width="6" style="102" customWidth="1"/>
    <col min="14874" max="14874" width="47.42578125" style="102" customWidth="1"/>
    <col min="14875" max="14877" width="10.7109375" style="102" customWidth="1"/>
    <col min="14878" max="14878" width="12.85546875" style="102" customWidth="1"/>
    <col min="14879" max="14885" width="10.7109375" style="102" customWidth="1"/>
    <col min="14886" max="14887" width="12.7109375" style="102" customWidth="1"/>
    <col min="14888" max="14890" width="10.7109375" style="102" customWidth="1"/>
    <col min="14891" max="15128" width="9.140625" style="102"/>
    <col min="15129" max="15129" width="6" style="102" customWidth="1"/>
    <col min="15130" max="15130" width="47.42578125" style="102" customWidth="1"/>
    <col min="15131" max="15133" width="10.7109375" style="102" customWidth="1"/>
    <col min="15134" max="15134" width="12.85546875" style="102" customWidth="1"/>
    <col min="15135" max="15141" width="10.7109375" style="102" customWidth="1"/>
    <col min="15142" max="15143" width="12.7109375" style="102" customWidth="1"/>
    <col min="15144" max="15146" width="10.7109375" style="102" customWidth="1"/>
    <col min="15147" max="15384" width="9.140625" style="102"/>
    <col min="15385" max="15385" width="6" style="102" customWidth="1"/>
    <col min="15386" max="15386" width="47.42578125" style="102" customWidth="1"/>
    <col min="15387" max="15389" width="10.7109375" style="102" customWidth="1"/>
    <col min="15390" max="15390" width="12.85546875" style="102" customWidth="1"/>
    <col min="15391" max="15397" width="10.7109375" style="102" customWidth="1"/>
    <col min="15398" max="15399" width="12.7109375" style="102" customWidth="1"/>
    <col min="15400" max="15402" width="10.7109375" style="102" customWidth="1"/>
    <col min="15403" max="15640" width="9.140625" style="102"/>
    <col min="15641" max="15641" width="6" style="102" customWidth="1"/>
    <col min="15642" max="15642" width="47.42578125" style="102" customWidth="1"/>
    <col min="15643" max="15645" width="10.7109375" style="102" customWidth="1"/>
    <col min="15646" max="15646" width="12.85546875" style="102" customWidth="1"/>
    <col min="15647" max="15653" width="10.7109375" style="102" customWidth="1"/>
    <col min="15654" max="15655" width="12.7109375" style="102" customWidth="1"/>
    <col min="15656" max="15658" width="10.7109375" style="102" customWidth="1"/>
    <col min="15659" max="15896" width="9.140625" style="102"/>
    <col min="15897" max="15897" width="6" style="102" customWidth="1"/>
    <col min="15898" max="15898" width="47.42578125" style="102" customWidth="1"/>
    <col min="15899" max="15901" width="10.7109375" style="102" customWidth="1"/>
    <col min="15902" max="15902" width="12.85546875" style="102" customWidth="1"/>
    <col min="15903" max="15909" width="10.7109375" style="102" customWidth="1"/>
    <col min="15910" max="15911" width="12.7109375" style="102" customWidth="1"/>
    <col min="15912" max="15914" width="10.7109375" style="102" customWidth="1"/>
    <col min="15915" max="16152" width="9.140625" style="102"/>
    <col min="16153" max="16153" width="6" style="102" customWidth="1"/>
    <col min="16154" max="16154" width="47.42578125" style="102" customWidth="1"/>
    <col min="16155" max="16157" width="10.7109375" style="102" customWidth="1"/>
    <col min="16158" max="16158" width="12.85546875" style="102" customWidth="1"/>
    <col min="16159" max="16165" width="10.7109375" style="102" customWidth="1"/>
    <col min="16166" max="16167" width="12.7109375" style="102" customWidth="1"/>
    <col min="16168" max="16170" width="10.7109375" style="102" customWidth="1"/>
    <col min="16171" max="16384" width="9.140625" style="102"/>
  </cols>
  <sheetData>
    <row r="1" spans="1:42">
      <c r="AP1" s="48" t="s">
        <v>104</v>
      </c>
    </row>
    <row r="2" spans="1:42" hidden="1"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260"/>
      <c r="AB2" s="1260"/>
      <c r="AC2" s="1260"/>
      <c r="AD2" s="1260"/>
      <c r="AE2" s="1260"/>
      <c r="AF2" s="1260"/>
      <c r="AG2" s="1260"/>
      <c r="AH2" s="1260"/>
      <c r="AI2" s="1260"/>
      <c r="AJ2" s="1260"/>
      <c r="AK2" s="1260"/>
      <c r="AL2" s="168"/>
      <c r="AM2" s="480"/>
      <c r="AN2" s="480"/>
      <c r="AP2" s="46" t="s">
        <v>1</v>
      </c>
    </row>
    <row r="3" spans="1:42" hidden="1"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5"/>
      <c r="AM3" s="105"/>
      <c r="AN3" s="105"/>
      <c r="AP3" s="46" t="s">
        <v>2</v>
      </c>
    </row>
    <row r="4" spans="1:42"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7"/>
      <c r="AM4" s="107"/>
      <c r="AN4" s="107"/>
    </row>
    <row r="5" spans="1:42" ht="39" customHeight="1">
      <c r="A5" s="1261" t="s">
        <v>265</v>
      </c>
      <c r="B5" s="1262"/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  <c r="S5" s="1262"/>
      <c r="T5" s="1262"/>
      <c r="U5" s="1262"/>
      <c r="V5" s="1262"/>
      <c r="W5" s="1262"/>
      <c r="X5" s="1262"/>
      <c r="Y5" s="1262"/>
      <c r="Z5" s="1262"/>
      <c r="AA5" s="1262"/>
      <c r="AB5" s="1262"/>
      <c r="AC5" s="1262"/>
      <c r="AD5" s="1262"/>
      <c r="AE5" s="1262"/>
      <c r="AF5" s="1262"/>
      <c r="AG5" s="1262"/>
      <c r="AH5" s="1262"/>
      <c r="AI5" s="1262"/>
      <c r="AJ5" s="1262"/>
      <c r="AK5" s="1262"/>
      <c r="AL5" s="1262"/>
      <c r="AM5" s="1262"/>
      <c r="AN5" s="1262"/>
      <c r="AO5" s="1262"/>
      <c r="AP5" s="1262"/>
    </row>
    <row r="6" spans="1:42" ht="18.7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</row>
    <row r="7" spans="1:42" ht="18.7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50" t="s">
        <v>105</v>
      </c>
    </row>
    <row r="8" spans="1:42" ht="35.25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8"/>
      <c r="AF8" s="1244" t="s">
        <v>4</v>
      </c>
      <c r="AG8" s="1244"/>
      <c r="AH8" s="1244"/>
      <c r="AI8" s="1244"/>
      <c r="AJ8" s="1244"/>
      <c r="AK8" s="1244"/>
      <c r="AL8" s="1244"/>
      <c r="AM8" s="1244"/>
      <c r="AN8" s="1244"/>
      <c r="AO8" s="1244"/>
      <c r="AP8" s="1244"/>
    </row>
    <row r="9" spans="1:42" ht="18.75">
      <c r="A9" s="108"/>
      <c r="B9" s="108"/>
      <c r="C9" s="108"/>
      <c r="D9" s="108"/>
      <c r="E9" s="108"/>
      <c r="F9" s="108"/>
      <c r="G9" s="108" t="s">
        <v>262</v>
      </c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50" t="s">
        <v>179</v>
      </c>
    </row>
    <row r="10" spans="1:42" ht="18.75">
      <c r="A10" s="108"/>
      <c r="B10" s="108"/>
      <c r="C10" s="108"/>
      <c r="D10" s="108"/>
      <c r="E10" s="108"/>
      <c r="F10" s="108"/>
      <c r="G10" s="108"/>
      <c r="H10" s="108" t="s">
        <v>262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 t="s">
        <v>262</v>
      </c>
      <c r="W10" s="108"/>
      <c r="X10" s="108"/>
      <c r="Y10" s="108"/>
      <c r="Z10" s="108"/>
      <c r="AA10" s="108"/>
      <c r="AB10" s="108"/>
      <c r="AC10" s="108"/>
      <c r="AD10" s="108"/>
      <c r="AE10" s="108" t="s">
        <v>262</v>
      </c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2" t="s">
        <v>6</v>
      </c>
    </row>
    <row r="11" spans="1:42" ht="15.7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P11" s="52" t="s">
        <v>7</v>
      </c>
    </row>
    <row r="12" spans="1:42" ht="15.75" thickBot="1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</row>
    <row r="13" spans="1:42" ht="14.25" customHeight="1" thickBot="1">
      <c r="A13" s="1325" t="s">
        <v>106</v>
      </c>
      <c r="B13" s="1336" t="s">
        <v>107</v>
      </c>
      <c r="C13" s="1328" t="s">
        <v>108</v>
      </c>
      <c r="D13" s="1329"/>
      <c r="E13" s="1329"/>
      <c r="F13" s="1329"/>
      <c r="G13" s="1329"/>
      <c r="H13" s="1329"/>
      <c r="I13" s="1329"/>
      <c r="J13" s="1329"/>
      <c r="K13" s="1329"/>
      <c r="L13" s="1329"/>
      <c r="M13" s="1329"/>
      <c r="N13" s="1329"/>
      <c r="O13" s="1329"/>
      <c r="P13" s="1329"/>
      <c r="Q13" s="1329"/>
      <c r="R13" s="1329"/>
      <c r="S13" s="1329"/>
      <c r="T13" s="1329"/>
      <c r="U13" s="1329"/>
      <c r="V13" s="1330"/>
      <c r="W13" s="1328" t="s">
        <v>109</v>
      </c>
      <c r="X13" s="1329"/>
      <c r="Y13" s="1329"/>
      <c r="Z13" s="1329"/>
      <c r="AA13" s="1329"/>
      <c r="AB13" s="1329"/>
      <c r="AC13" s="1329"/>
      <c r="AD13" s="1329"/>
      <c r="AE13" s="1329"/>
      <c r="AF13" s="1329"/>
      <c r="AG13" s="1329"/>
      <c r="AH13" s="1329"/>
      <c r="AI13" s="1329"/>
      <c r="AJ13" s="1329"/>
      <c r="AK13" s="1329"/>
      <c r="AL13" s="1329"/>
      <c r="AM13" s="1329"/>
      <c r="AN13" s="1329"/>
      <c r="AO13" s="1329"/>
      <c r="AP13" s="1330"/>
    </row>
    <row r="14" spans="1:42" ht="15" customHeight="1">
      <c r="A14" s="1334"/>
      <c r="B14" s="1337"/>
      <c r="C14" s="1325" t="s">
        <v>110</v>
      </c>
      <c r="D14" s="1326"/>
      <c r="E14" s="1326"/>
      <c r="F14" s="1326"/>
      <c r="G14" s="1326"/>
      <c r="H14" s="1326"/>
      <c r="I14" s="1326"/>
      <c r="J14" s="1326"/>
      <c r="K14" s="1326"/>
      <c r="L14" s="1327"/>
      <c r="M14" s="1325" t="s">
        <v>27</v>
      </c>
      <c r="N14" s="1326"/>
      <c r="O14" s="1326"/>
      <c r="P14" s="1326"/>
      <c r="Q14" s="1326"/>
      <c r="R14" s="1326"/>
      <c r="S14" s="1326"/>
      <c r="T14" s="1326"/>
      <c r="U14" s="1326"/>
      <c r="V14" s="1327"/>
      <c r="W14" s="1325" t="s">
        <v>110</v>
      </c>
      <c r="X14" s="1326"/>
      <c r="Y14" s="1326"/>
      <c r="Z14" s="1326"/>
      <c r="AA14" s="1326"/>
      <c r="AB14" s="1326"/>
      <c r="AC14" s="1326"/>
      <c r="AD14" s="1326"/>
      <c r="AE14" s="1326"/>
      <c r="AF14" s="1327"/>
      <c r="AG14" s="1325" t="s">
        <v>27</v>
      </c>
      <c r="AH14" s="1326"/>
      <c r="AI14" s="1326"/>
      <c r="AJ14" s="1326"/>
      <c r="AK14" s="1326"/>
      <c r="AL14" s="1326"/>
      <c r="AM14" s="1326"/>
      <c r="AN14" s="1326"/>
      <c r="AO14" s="1326"/>
      <c r="AP14" s="1327"/>
    </row>
    <row r="15" spans="1:42" ht="14.25">
      <c r="A15" s="1334"/>
      <c r="B15" s="1337"/>
      <c r="C15" s="1332" t="s">
        <v>16</v>
      </c>
      <c r="D15" s="1331"/>
      <c r="E15" s="1331" t="s">
        <v>17</v>
      </c>
      <c r="F15" s="1331"/>
      <c r="G15" s="1331" t="s">
        <v>18</v>
      </c>
      <c r="H15" s="1331"/>
      <c r="I15" s="1331" t="s">
        <v>19</v>
      </c>
      <c r="J15" s="1331"/>
      <c r="K15" s="1331">
        <v>2013</v>
      </c>
      <c r="L15" s="1333"/>
      <c r="M15" s="1332" t="s">
        <v>16</v>
      </c>
      <c r="N15" s="1331"/>
      <c r="O15" s="1331" t="s">
        <v>17</v>
      </c>
      <c r="P15" s="1331"/>
      <c r="Q15" s="1331" t="s">
        <v>18</v>
      </c>
      <c r="R15" s="1331"/>
      <c r="S15" s="1331" t="s">
        <v>19</v>
      </c>
      <c r="T15" s="1331"/>
      <c r="U15" s="1331">
        <v>2013</v>
      </c>
      <c r="V15" s="1333"/>
      <c r="W15" s="1332" t="s">
        <v>16</v>
      </c>
      <c r="X15" s="1331"/>
      <c r="Y15" s="1331" t="s">
        <v>17</v>
      </c>
      <c r="Z15" s="1331"/>
      <c r="AA15" s="1331" t="s">
        <v>18</v>
      </c>
      <c r="AB15" s="1331"/>
      <c r="AC15" s="1323" t="s">
        <v>19</v>
      </c>
      <c r="AD15" s="1324"/>
      <c r="AE15" s="1331">
        <v>2013</v>
      </c>
      <c r="AF15" s="1333"/>
      <c r="AG15" s="1332" t="s">
        <v>16</v>
      </c>
      <c r="AH15" s="1331"/>
      <c r="AI15" s="1331" t="s">
        <v>17</v>
      </c>
      <c r="AJ15" s="1331"/>
      <c r="AK15" s="1331" t="s">
        <v>18</v>
      </c>
      <c r="AL15" s="1331"/>
      <c r="AM15" s="1323" t="s">
        <v>19</v>
      </c>
      <c r="AN15" s="1324"/>
      <c r="AO15" s="1331">
        <v>2013</v>
      </c>
      <c r="AP15" s="1333"/>
    </row>
    <row r="16" spans="1:42" thickBot="1">
      <c r="A16" s="1335"/>
      <c r="B16" s="1338"/>
      <c r="C16" s="460" t="s">
        <v>111</v>
      </c>
      <c r="D16" s="456" t="s">
        <v>112</v>
      </c>
      <c r="E16" s="456" t="s">
        <v>111</v>
      </c>
      <c r="F16" s="456" t="s">
        <v>112</v>
      </c>
      <c r="G16" s="456" t="s">
        <v>111</v>
      </c>
      <c r="H16" s="456" t="s">
        <v>112</v>
      </c>
      <c r="I16" s="456" t="s">
        <v>111</v>
      </c>
      <c r="J16" s="456" t="s">
        <v>112</v>
      </c>
      <c r="K16" s="456" t="s">
        <v>111</v>
      </c>
      <c r="L16" s="461" t="s">
        <v>112</v>
      </c>
      <c r="M16" s="460" t="s">
        <v>111</v>
      </c>
      <c r="N16" s="456" t="s">
        <v>112</v>
      </c>
      <c r="O16" s="456" t="s">
        <v>111</v>
      </c>
      <c r="P16" s="456" t="s">
        <v>112</v>
      </c>
      <c r="Q16" s="456" t="s">
        <v>111</v>
      </c>
      <c r="R16" s="456" t="s">
        <v>112</v>
      </c>
      <c r="S16" s="456" t="s">
        <v>111</v>
      </c>
      <c r="T16" s="456" t="s">
        <v>112</v>
      </c>
      <c r="U16" s="456" t="s">
        <v>111</v>
      </c>
      <c r="V16" s="461" t="s">
        <v>112</v>
      </c>
      <c r="W16" s="460" t="s">
        <v>111</v>
      </c>
      <c r="X16" s="456" t="s">
        <v>112</v>
      </c>
      <c r="Y16" s="456" t="s">
        <v>111</v>
      </c>
      <c r="Z16" s="456" t="s">
        <v>112</v>
      </c>
      <c r="AA16" s="456" t="s">
        <v>111</v>
      </c>
      <c r="AB16" s="456" t="s">
        <v>112</v>
      </c>
      <c r="AC16" s="456" t="s">
        <v>111</v>
      </c>
      <c r="AD16" s="456" t="s">
        <v>112</v>
      </c>
      <c r="AE16" s="456" t="s">
        <v>111</v>
      </c>
      <c r="AF16" s="461" t="s">
        <v>112</v>
      </c>
      <c r="AG16" s="460" t="s">
        <v>111</v>
      </c>
      <c r="AH16" s="456" t="s">
        <v>112</v>
      </c>
      <c r="AI16" s="456" t="s">
        <v>111</v>
      </c>
      <c r="AJ16" s="456" t="s">
        <v>112</v>
      </c>
      <c r="AK16" s="456" t="s">
        <v>111</v>
      </c>
      <c r="AL16" s="456" t="s">
        <v>112</v>
      </c>
      <c r="AM16" s="456" t="s">
        <v>111</v>
      </c>
      <c r="AN16" s="456" t="s">
        <v>112</v>
      </c>
      <c r="AO16" s="456" t="s">
        <v>111</v>
      </c>
      <c r="AP16" s="461" t="s">
        <v>112</v>
      </c>
    </row>
    <row r="17" spans="1:46" thickBot="1">
      <c r="A17" s="193">
        <v>1</v>
      </c>
      <c r="B17" s="475">
        <v>2</v>
      </c>
      <c r="C17" s="462"/>
      <c r="D17" s="463"/>
      <c r="E17" s="463">
        <v>3</v>
      </c>
      <c r="F17" s="463">
        <f t="shared" ref="F17:AP17" si="0">E17+1</f>
        <v>4</v>
      </c>
      <c r="G17" s="463"/>
      <c r="H17" s="463"/>
      <c r="I17" s="463">
        <v>3</v>
      </c>
      <c r="J17" s="463">
        <v>4</v>
      </c>
      <c r="K17" s="463">
        <f>F17+1</f>
        <v>5</v>
      </c>
      <c r="L17" s="464">
        <f t="shared" si="0"/>
        <v>6</v>
      </c>
      <c r="M17" s="467"/>
      <c r="N17" s="463"/>
      <c r="O17" s="463"/>
      <c r="P17" s="463"/>
      <c r="Q17" s="463"/>
      <c r="R17" s="463"/>
      <c r="S17" s="463">
        <v>7</v>
      </c>
      <c r="T17" s="463">
        <v>8</v>
      </c>
      <c r="U17" s="463">
        <v>9</v>
      </c>
      <c r="V17" s="464">
        <v>10</v>
      </c>
      <c r="W17" s="466">
        <f>P17+1</f>
        <v>1</v>
      </c>
      <c r="X17" s="457">
        <f t="shared" ref="X17" si="1">W17+1</f>
        <v>2</v>
      </c>
      <c r="Y17" s="457">
        <f>R17+1</f>
        <v>1</v>
      </c>
      <c r="Z17" s="457">
        <f t="shared" ref="Z17" si="2">Y17+1</f>
        <v>2</v>
      </c>
      <c r="AA17" s="457">
        <f>V17+1</f>
        <v>11</v>
      </c>
      <c r="AB17" s="457">
        <f t="shared" si="0"/>
        <v>12</v>
      </c>
      <c r="AC17" s="457">
        <v>11</v>
      </c>
      <c r="AD17" s="457">
        <v>12</v>
      </c>
      <c r="AE17" s="457">
        <v>13</v>
      </c>
      <c r="AF17" s="458">
        <f t="shared" si="0"/>
        <v>14</v>
      </c>
      <c r="AG17" s="462">
        <f>Z17+1</f>
        <v>3</v>
      </c>
      <c r="AH17" s="463">
        <f t="shared" ref="AH17" si="3">AG17+1</f>
        <v>4</v>
      </c>
      <c r="AI17" s="463">
        <f>AB17+1</f>
        <v>13</v>
      </c>
      <c r="AJ17" s="463">
        <f t="shared" ref="AJ17" si="4">AI17+1</f>
        <v>14</v>
      </c>
      <c r="AK17" s="463">
        <f>AF17+1</f>
        <v>15</v>
      </c>
      <c r="AL17" s="463">
        <f t="shared" ref="AL17" si="5">AK17+1</f>
        <v>16</v>
      </c>
      <c r="AM17" s="457">
        <v>15</v>
      </c>
      <c r="AN17" s="457">
        <v>16</v>
      </c>
      <c r="AO17" s="463">
        <f>AL17+1</f>
        <v>17</v>
      </c>
      <c r="AP17" s="464">
        <f t="shared" si="0"/>
        <v>18</v>
      </c>
    </row>
    <row r="18" spans="1:46">
      <c r="A18" s="472"/>
      <c r="B18" s="476" t="s">
        <v>113</v>
      </c>
      <c r="C18" s="113">
        <f t="shared" ref="C18:H18" si="6">SUM(C19:C30)</f>
        <v>0</v>
      </c>
      <c r="D18" s="112">
        <f t="shared" si="6"/>
        <v>0</v>
      </c>
      <c r="E18" s="112">
        <f t="shared" si="6"/>
        <v>7.0000000000000007E-2</v>
      </c>
      <c r="F18" s="112">
        <f t="shared" si="6"/>
        <v>0</v>
      </c>
      <c r="G18" s="112">
        <f t="shared" si="6"/>
        <v>0.16</v>
      </c>
      <c r="H18" s="112">
        <f t="shared" si="6"/>
        <v>0.63</v>
      </c>
      <c r="I18" s="112"/>
      <c r="J18" s="112"/>
      <c r="K18" s="112">
        <f>SUM(K19:K30)</f>
        <v>0.91000000000000014</v>
      </c>
      <c r="L18" s="114">
        <f t="shared" ref="L18" si="7">SUM(L19:L30)</f>
        <v>1.03</v>
      </c>
      <c r="M18" s="113">
        <f t="shared" ref="M18" si="8">SUM(M19:M30)</f>
        <v>0</v>
      </c>
      <c r="N18" s="112">
        <f t="shared" ref="N18" si="9">SUM(N19:N30)</f>
        <v>0</v>
      </c>
      <c r="O18" s="112">
        <f t="shared" ref="O18" si="10">SUM(O19:O30)</f>
        <v>7.3999999999999996E-2</v>
      </c>
      <c r="P18" s="112">
        <f t="shared" ref="P18" si="11">SUM(P19:P30)</f>
        <v>0</v>
      </c>
      <c r="Q18" s="112">
        <f t="shared" ref="Q18" si="12">SUM(Q19:Q30)</f>
        <v>0.16</v>
      </c>
      <c r="R18" s="112">
        <f t="shared" ref="R18" si="13">SUM(R19:R30)</f>
        <v>0.63</v>
      </c>
      <c r="S18" s="112">
        <f>SUM(S19:S30)</f>
        <v>0.53699999999999992</v>
      </c>
      <c r="T18" s="112">
        <f>SUM(T19:T30)</f>
        <v>4.4000000000000004</v>
      </c>
      <c r="U18" s="112">
        <f>SUM(U19:U30)</f>
        <v>0.77099999999999991</v>
      </c>
      <c r="V18" s="114">
        <f t="shared" ref="V18" si="14">SUM(V19:V30)</f>
        <v>5.03</v>
      </c>
      <c r="W18" s="113"/>
      <c r="X18" s="112"/>
      <c r="Y18" s="112"/>
      <c r="Z18" s="112"/>
      <c r="AA18" s="112">
        <f t="shared" ref="AA18:AB18" si="15">SUM(AA19:AA30)</f>
        <v>0</v>
      </c>
      <c r="AB18" s="112">
        <f t="shared" si="15"/>
        <v>0.25</v>
      </c>
      <c r="AC18" s="112"/>
      <c r="AD18" s="112"/>
      <c r="AE18" s="112">
        <f t="shared" ref="AE18" si="16">SUM(AE19:AE30)</f>
        <v>0.53</v>
      </c>
      <c r="AF18" s="114">
        <f t="shared" ref="AF18:AL18" si="17">SUM(AF19:AF30)</f>
        <v>0.25</v>
      </c>
      <c r="AG18" s="113">
        <f t="shared" si="17"/>
        <v>0</v>
      </c>
      <c r="AH18" s="112">
        <f t="shared" si="17"/>
        <v>0</v>
      </c>
      <c r="AI18" s="112">
        <f t="shared" si="17"/>
        <v>0</v>
      </c>
      <c r="AJ18" s="112">
        <f t="shared" si="17"/>
        <v>0</v>
      </c>
      <c r="AK18" s="112">
        <f t="shared" si="17"/>
        <v>0</v>
      </c>
      <c r="AL18" s="112">
        <f t="shared" si="17"/>
        <v>0.25</v>
      </c>
      <c r="AM18" s="112"/>
      <c r="AN18" s="112"/>
      <c r="AO18" s="470">
        <f t="shared" ref="AO18:AP30" si="18">AG18+AI18+AK18</f>
        <v>0</v>
      </c>
      <c r="AP18" s="471">
        <f t="shared" si="18"/>
        <v>0.25</v>
      </c>
      <c r="AQ18" s="122">
        <f>C18+E18+G18</f>
        <v>0.23</v>
      </c>
      <c r="AR18" s="122">
        <f t="shared" ref="AR18" si="19">D18+F18+H18</f>
        <v>0.63</v>
      </c>
      <c r="AS18" s="122">
        <f>M18+O18+Q18</f>
        <v>0.23399999999999999</v>
      </c>
      <c r="AT18" s="122">
        <f>N18+P18+R18</f>
        <v>0.63</v>
      </c>
    </row>
    <row r="19" spans="1:46" ht="25.5">
      <c r="A19" s="473">
        <v>1</v>
      </c>
      <c r="B19" s="477" t="s">
        <v>228</v>
      </c>
      <c r="C19" s="236">
        <v>0</v>
      </c>
      <c r="D19" s="115">
        <v>0</v>
      </c>
      <c r="E19" s="115">
        <v>0</v>
      </c>
      <c r="F19" s="115">
        <v>0</v>
      </c>
      <c r="G19" s="115">
        <v>0</v>
      </c>
      <c r="H19" s="115">
        <v>0</v>
      </c>
      <c r="I19" s="115"/>
      <c r="J19" s="115"/>
      <c r="K19" s="367">
        <v>0.53</v>
      </c>
      <c r="L19" s="370">
        <v>0</v>
      </c>
      <c r="M19" s="236">
        <v>0</v>
      </c>
      <c r="N19" s="115">
        <v>0</v>
      </c>
      <c r="O19" s="115">
        <v>0</v>
      </c>
      <c r="P19" s="115">
        <v>0</v>
      </c>
      <c r="Q19" s="115">
        <v>0</v>
      </c>
      <c r="R19" s="115">
        <v>0</v>
      </c>
      <c r="S19" s="115"/>
      <c r="T19" s="115"/>
      <c r="U19" s="115">
        <f t="shared" ref="U19:U29" si="20">M19+O19+Q19+S19</f>
        <v>0</v>
      </c>
      <c r="V19" s="237">
        <f t="shared" ref="V19:V29" si="21">N19+P19+R19+T19</f>
        <v>0</v>
      </c>
      <c r="W19" s="236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/>
      <c r="AD19" s="115"/>
      <c r="AE19" s="367">
        <v>0.53</v>
      </c>
      <c r="AF19" s="455">
        <v>0</v>
      </c>
      <c r="AG19" s="236">
        <v>0</v>
      </c>
      <c r="AH19" s="115">
        <v>0</v>
      </c>
      <c r="AI19" s="115">
        <v>0</v>
      </c>
      <c r="AJ19" s="115">
        <v>0</v>
      </c>
      <c r="AK19" s="115">
        <v>0</v>
      </c>
      <c r="AL19" s="115">
        <v>0</v>
      </c>
      <c r="AM19" s="115"/>
      <c r="AN19" s="115"/>
      <c r="AO19" s="115">
        <f t="shared" si="18"/>
        <v>0</v>
      </c>
      <c r="AP19" s="237">
        <f t="shared" si="18"/>
        <v>0</v>
      </c>
    </row>
    <row r="20" spans="1:46" ht="38.25">
      <c r="A20" s="473">
        <v>2</v>
      </c>
      <c r="B20" s="477" t="s">
        <v>232</v>
      </c>
      <c r="C20" s="236">
        <v>0</v>
      </c>
      <c r="D20" s="115">
        <v>0</v>
      </c>
      <c r="E20" s="115">
        <v>0</v>
      </c>
      <c r="F20" s="115">
        <v>0</v>
      </c>
      <c r="G20" s="115">
        <v>0</v>
      </c>
      <c r="H20" s="465">
        <v>0.63</v>
      </c>
      <c r="I20" s="115"/>
      <c r="J20" s="465"/>
      <c r="K20" s="367">
        <v>0</v>
      </c>
      <c r="L20" s="370">
        <v>0.63</v>
      </c>
      <c r="M20" s="236">
        <v>0</v>
      </c>
      <c r="N20" s="115">
        <v>0</v>
      </c>
      <c r="O20" s="115">
        <v>0</v>
      </c>
      <c r="P20" s="115">
        <v>0</v>
      </c>
      <c r="Q20" s="115">
        <v>0</v>
      </c>
      <c r="R20" s="465">
        <v>0.63</v>
      </c>
      <c r="S20" s="115"/>
      <c r="T20" s="465"/>
      <c r="U20" s="115">
        <f t="shared" si="20"/>
        <v>0</v>
      </c>
      <c r="V20" s="483">
        <f t="shared" si="21"/>
        <v>0.63</v>
      </c>
      <c r="W20" s="236">
        <v>0</v>
      </c>
      <c r="X20" s="115">
        <v>0</v>
      </c>
      <c r="Y20" s="115">
        <v>0</v>
      </c>
      <c r="Z20" s="115">
        <v>0</v>
      </c>
      <c r="AA20" s="115">
        <v>0</v>
      </c>
      <c r="AB20" s="369">
        <v>0.25</v>
      </c>
      <c r="AC20" s="369"/>
      <c r="AD20" s="369"/>
      <c r="AE20" s="367">
        <v>0</v>
      </c>
      <c r="AF20" s="455">
        <v>0.25</v>
      </c>
      <c r="AG20" s="236">
        <v>0</v>
      </c>
      <c r="AH20" s="115">
        <v>0</v>
      </c>
      <c r="AI20" s="115">
        <v>0</v>
      </c>
      <c r="AJ20" s="115">
        <v>0</v>
      </c>
      <c r="AK20" s="115">
        <v>0</v>
      </c>
      <c r="AL20" s="369">
        <v>0.25</v>
      </c>
      <c r="AM20" s="369"/>
      <c r="AN20" s="369"/>
      <c r="AO20" s="115">
        <f t="shared" si="18"/>
        <v>0</v>
      </c>
      <c r="AP20" s="237">
        <f t="shared" si="18"/>
        <v>0.25</v>
      </c>
    </row>
    <row r="21" spans="1:46" ht="25.5">
      <c r="A21" s="473">
        <v>3</v>
      </c>
      <c r="B21" s="477" t="s">
        <v>47</v>
      </c>
      <c r="C21" s="236">
        <v>0</v>
      </c>
      <c r="D21" s="115">
        <v>0</v>
      </c>
      <c r="E21" s="115">
        <v>0</v>
      </c>
      <c r="F21" s="115">
        <v>0</v>
      </c>
      <c r="G21" s="115">
        <v>0</v>
      </c>
      <c r="H21" s="115">
        <v>0</v>
      </c>
      <c r="I21" s="115"/>
      <c r="J21" s="115"/>
      <c r="K21" s="367">
        <v>0</v>
      </c>
      <c r="L21" s="370">
        <v>0</v>
      </c>
      <c r="M21" s="236">
        <v>0</v>
      </c>
      <c r="N21" s="115">
        <v>0</v>
      </c>
      <c r="O21" s="115">
        <v>0</v>
      </c>
      <c r="P21" s="115">
        <v>0</v>
      </c>
      <c r="Q21" s="115">
        <v>0</v>
      </c>
      <c r="R21" s="115">
        <v>0</v>
      </c>
      <c r="S21" s="115">
        <v>0.247</v>
      </c>
      <c r="T21" s="115">
        <v>4</v>
      </c>
      <c r="U21" s="115">
        <f>M21+O21+Q21+S21</f>
        <v>0.247</v>
      </c>
      <c r="V21" s="237">
        <f t="shared" si="21"/>
        <v>4</v>
      </c>
      <c r="W21" s="236">
        <v>0</v>
      </c>
      <c r="X21" s="115">
        <v>0</v>
      </c>
      <c r="Y21" s="115">
        <v>0</v>
      </c>
      <c r="Z21" s="115">
        <v>0</v>
      </c>
      <c r="AA21" s="115">
        <v>0</v>
      </c>
      <c r="AB21" s="115">
        <v>0</v>
      </c>
      <c r="AC21" s="115"/>
      <c r="AD21" s="115"/>
      <c r="AE21" s="115">
        <v>0</v>
      </c>
      <c r="AF21" s="237">
        <v>0</v>
      </c>
      <c r="AG21" s="236">
        <v>0</v>
      </c>
      <c r="AH21" s="115">
        <v>0</v>
      </c>
      <c r="AI21" s="115">
        <v>0</v>
      </c>
      <c r="AJ21" s="115">
        <v>0</v>
      </c>
      <c r="AK21" s="115">
        <v>0</v>
      </c>
      <c r="AL21" s="115">
        <v>0</v>
      </c>
      <c r="AM21" s="115"/>
      <c r="AN21" s="115"/>
      <c r="AO21" s="115">
        <f t="shared" si="18"/>
        <v>0</v>
      </c>
      <c r="AP21" s="237">
        <f t="shared" si="18"/>
        <v>0</v>
      </c>
      <c r="AQ21" s="102" t="s">
        <v>262</v>
      </c>
    </row>
    <row r="22" spans="1:46" ht="25.5">
      <c r="A22" s="473">
        <v>4</v>
      </c>
      <c r="B22" s="477" t="s">
        <v>239</v>
      </c>
      <c r="C22" s="236">
        <v>0</v>
      </c>
      <c r="D22" s="115">
        <v>0</v>
      </c>
      <c r="E22" s="115">
        <v>0</v>
      </c>
      <c r="F22" s="115">
        <v>0</v>
      </c>
      <c r="G22" s="115">
        <v>0</v>
      </c>
      <c r="H22" s="115">
        <v>0</v>
      </c>
      <c r="I22" s="115"/>
      <c r="J22" s="115"/>
      <c r="K22" s="367">
        <v>0</v>
      </c>
      <c r="L22" s="370">
        <v>0</v>
      </c>
      <c r="M22" s="236">
        <v>0</v>
      </c>
      <c r="N22" s="115">
        <v>0</v>
      </c>
      <c r="O22" s="115">
        <v>0</v>
      </c>
      <c r="P22" s="115">
        <v>0</v>
      </c>
      <c r="Q22" s="115">
        <v>0</v>
      </c>
      <c r="R22" s="115">
        <v>0</v>
      </c>
      <c r="S22" s="115"/>
      <c r="T22" s="115"/>
      <c r="U22" s="115">
        <f t="shared" si="20"/>
        <v>0</v>
      </c>
      <c r="V22" s="237">
        <f t="shared" si="21"/>
        <v>0</v>
      </c>
      <c r="W22" s="236">
        <v>0</v>
      </c>
      <c r="X22" s="115">
        <v>0</v>
      </c>
      <c r="Y22" s="115">
        <v>0</v>
      </c>
      <c r="Z22" s="115">
        <v>0</v>
      </c>
      <c r="AA22" s="115">
        <v>0</v>
      </c>
      <c r="AB22" s="115">
        <v>0</v>
      </c>
      <c r="AC22" s="115"/>
      <c r="AD22" s="115"/>
      <c r="AE22" s="115">
        <v>0</v>
      </c>
      <c r="AF22" s="237">
        <v>0</v>
      </c>
      <c r="AG22" s="236">
        <v>0</v>
      </c>
      <c r="AH22" s="115">
        <v>0</v>
      </c>
      <c r="AI22" s="115">
        <v>0</v>
      </c>
      <c r="AJ22" s="115">
        <v>0</v>
      </c>
      <c r="AK22" s="115">
        <v>0</v>
      </c>
      <c r="AL22" s="115">
        <v>0</v>
      </c>
      <c r="AM22" s="115"/>
      <c r="AN22" s="115"/>
      <c r="AO22" s="115">
        <f t="shared" si="18"/>
        <v>0</v>
      </c>
      <c r="AP22" s="237">
        <f t="shared" si="18"/>
        <v>0</v>
      </c>
    </row>
    <row r="23" spans="1:46" ht="25.5">
      <c r="A23" s="473">
        <v>5</v>
      </c>
      <c r="B23" s="477" t="s">
        <v>240</v>
      </c>
      <c r="C23" s="236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/>
      <c r="J23" s="115"/>
      <c r="K23" s="367">
        <v>0</v>
      </c>
      <c r="L23" s="370">
        <v>0</v>
      </c>
      <c r="M23" s="236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/>
      <c r="T23" s="115"/>
      <c r="U23" s="115">
        <f t="shared" si="20"/>
        <v>0</v>
      </c>
      <c r="V23" s="237">
        <f t="shared" si="21"/>
        <v>0</v>
      </c>
      <c r="W23" s="236">
        <v>0</v>
      </c>
      <c r="X23" s="115">
        <v>0</v>
      </c>
      <c r="Y23" s="115">
        <v>0</v>
      </c>
      <c r="Z23" s="115">
        <v>0</v>
      </c>
      <c r="AA23" s="115">
        <v>0</v>
      </c>
      <c r="AB23" s="115">
        <v>0</v>
      </c>
      <c r="AC23" s="115"/>
      <c r="AD23" s="115"/>
      <c r="AE23" s="115">
        <v>0</v>
      </c>
      <c r="AF23" s="237">
        <v>0</v>
      </c>
      <c r="AG23" s="236">
        <v>0</v>
      </c>
      <c r="AH23" s="115">
        <v>0</v>
      </c>
      <c r="AI23" s="115">
        <v>0</v>
      </c>
      <c r="AJ23" s="115">
        <v>0</v>
      </c>
      <c r="AK23" s="115">
        <v>0</v>
      </c>
      <c r="AL23" s="115">
        <v>0</v>
      </c>
      <c r="AM23" s="115"/>
      <c r="AN23" s="115"/>
      <c r="AO23" s="115">
        <f t="shared" si="18"/>
        <v>0</v>
      </c>
      <c r="AP23" s="237">
        <f t="shared" si="18"/>
        <v>0</v>
      </c>
    </row>
    <row r="24" spans="1:46" ht="25.5">
      <c r="A24" s="473">
        <v>6</v>
      </c>
      <c r="B24" s="477" t="s">
        <v>49</v>
      </c>
      <c r="C24" s="236">
        <v>0</v>
      </c>
      <c r="D24" s="115">
        <v>0</v>
      </c>
      <c r="E24" s="115">
        <v>0</v>
      </c>
      <c r="F24" s="115">
        <v>0</v>
      </c>
      <c r="G24" s="115">
        <v>0</v>
      </c>
      <c r="H24" s="115">
        <v>0</v>
      </c>
      <c r="I24" s="115"/>
      <c r="J24" s="115"/>
      <c r="K24" s="367">
        <v>0</v>
      </c>
      <c r="L24" s="370">
        <v>0</v>
      </c>
      <c r="M24" s="236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/>
      <c r="T24" s="115"/>
      <c r="U24" s="115">
        <f t="shared" si="20"/>
        <v>0</v>
      </c>
      <c r="V24" s="237">
        <f t="shared" si="21"/>
        <v>0</v>
      </c>
      <c r="W24" s="236">
        <v>0</v>
      </c>
      <c r="X24" s="115">
        <v>0</v>
      </c>
      <c r="Y24" s="115">
        <v>0</v>
      </c>
      <c r="Z24" s="115">
        <v>0</v>
      </c>
      <c r="AA24" s="115">
        <v>0</v>
      </c>
      <c r="AB24" s="115">
        <v>0</v>
      </c>
      <c r="AC24" s="115"/>
      <c r="AD24" s="115"/>
      <c r="AE24" s="115">
        <v>0</v>
      </c>
      <c r="AF24" s="237">
        <v>0</v>
      </c>
      <c r="AG24" s="236">
        <v>0</v>
      </c>
      <c r="AH24" s="115">
        <v>0</v>
      </c>
      <c r="AI24" s="115">
        <v>0</v>
      </c>
      <c r="AJ24" s="115">
        <v>0</v>
      </c>
      <c r="AK24" s="115">
        <v>0</v>
      </c>
      <c r="AL24" s="115">
        <v>0</v>
      </c>
      <c r="AM24" s="115"/>
      <c r="AN24" s="115"/>
      <c r="AO24" s="115">
        <f t="shared" si="18"/>
        <v>0</v>
      </c>
      <c r="AP24" s="237">
        <f t="shared" si="18"/>
        <v>0</v>
      </c>
    </row>
    <row r="25" spans="1:46" ht="38.25">
      <c r="A25" s="473">
        <v>7</v>
      </c>
      <c r="B25" s="477" t="s">
        <v>242</v>
      </c>
      <c r="C25" s="236">
        <v>0</v>
      </c>
      <c r="D25" s="115">
        <v>0</v>
      </c>
      <c r="E25" s="115">
        <v>0</v>
      </c>
      <c r="F25" s="115">
        <v>0</v>
      </c>
      <c r="G25" s="115">
        <v>0</v>
      </c>
      <c r="H25" s="115">
        <v>0</v>
      </c>
      <c r="I25" s="115"/>
      <c r="J25" s="115"/>
      <c r="K25" s="367">
        <v>0</v>
      </c>
      <c r="L25" s="370">
        <v>0</v>
      </c>
      <c r="M25" s="236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/>
      <c r="T25" s="115"/>
      <c r="U25" s="115">
        <f t="shared" si="20"/>
        <v>0</v>
      </c>
      <c r="V25" s="237">
        <f t="shared" si="21"/>
        <v>0</v>
      </c>
      <c r="W25" s="236">
        <v>0</v>
      </c>
      <c r="X25" s="115">
        <v>0</v>
      </c>
      <c r="Y25" s="115">
        <v>0</v>
      </c>
      <c r="Z25" s="115">
        <v>0</v>
      </c>
      <c r="AA25" s="115">
        <v>0</v>
      </c>
      <c r="AB25" s="115">
        <v>0</v>
      </c>
      <c r="AC25" s="115"/>
      <c r="AD25" s="115"/>
      <c r="AE25" s="115">
        <v>0</v>
      </c>
      <c r="AF25" s="237">
        <v>0</v>
      </c>
      <c r="AG25" s="236">
        <v>0</v>
      </c>
      <c r="AH25" s="115">
        <v>0</v>
      </c>
      <c r="AI25" s="115">
        <v>0</v>
      </c>
      <c r="AJ25" s="115">
        <v>0</v>
      </c>
      <c r="AK25" s="115">
        <v>0</v>
      </c>
      <c r="AL25" s="115">
        <v>0</v>
      </c>
      <c r="AM25" s="115"/>
      <c r="AN25" s="115"/>
      <c r="AO25" s="115">
        <f t="shared" si="18"/>
        <v>0</v>
      </c>
      <c r="AP25" s="237">
        <f t="shared" si="18"/>
        <v>0</v>
      </c>
    </row>
    <row r="26" spans="1:46" ht="38.25">
      <c r="A26" s="473">
        <v>8</v>
      </c>
      <c r="B26" s="477" t="s">
        <v>243</v>
      </c>
      <c r="C26" s="236">
        <v>0</v>
      </c>
      <c r="D26" s="115">
        <v>0</v>
      </c>
      <c r="E26" s="115">
        <v>0</v>
      </c>
      <c r="F26" s="115">
        <v>0</v>
      </c>
      <c r="G26" s="115">
        <v>0</v>
      </c>
      <c r="H26" s="115">
        <v>0</v>
      </c>
      <c r="I26" s="115"/>
      <c r="J26" s="115"/>
      <c r="K26" s="367">
        <v>0</v>
      </c>
      <c r="L26" s="370">
        <v>0</v>
      </c>
      <c r="M26" s="236">
        <v>0</v>
      </c>
      <c r="N26" s="115">
        <v>0</v>
      </c>
      <c r="O26" s="115">
        <v>0</v>
      </c>
      <c r="P26" s="115">
        <v>0</v>
      </c>
      <c r="Q26" s="115">
        <v>0</v>
      </c>
      <c r="R26" s="115">
        <v>0</v>
      </c>
      <c r="S26" s="115"/>
      <c r="T26" s="115"/>
      <c r="U26" s="115">
        <f t="shared" si="20"/>
        <v>0</v>
      </c>
      <c r="V26" s="237">
        <f t="shared" si="21"/>
        <v>0</v>
      </c>
      <c r="W26" s="236">
        <v>0</v>
      </c>
      <c r="X26" s="115">
        <v>0</v>
      </c>
      <c r="Y26" s="115">
        <v>0</v>
      </c>
      <c r="Z26" s="115">
        <v>0</v>
      </c>
      <c r="AA26" s="115">
        <v>0</v>
      </c>
      <c r="AB26" s="115">
        <v>0</v>
      </c>
      <c r="AC26" s="115"/>
      <c r="AD26" s="115"/>
      <c r="AE26" s="115">
        <v>0</v>
      </c>
      <c r="AF26" s="237">
        <v>0</v>
      </c>
      <c r="AG26" s="236">
        <v>0</v>
      </c>
      <c r="AH26" s="115">
        <v>0</v>
      </c>
      <c r="AI26" s="115">
        <v>0</v>
      </c>
      <c r="AJ26" s="115">
        <v>0</v>
      </c>
      <c r="AK26" s="115">
        <v>0</v>
      </c>
      <c r="AL26" s="115">
        <v>0</v>
      </c>
      <c r="AM26" s="115"/>
      <c r="AN26" s="115"/>
      <c r="AO26" s="115">
        <f t="shared" si="18"/>
        <v>0</v>
      </c>
      <c r="AP26" s="237">
        <f t="shared" si="18"/>
        <v>0</v>
      </c>
    </row>
    <row r="27" spans="1:46" ht="38.25">
      <c r="A27" s="473">
        <v>9</v>
      </c>
      <c r="B27" s="477" t="s">
        <v>245</v>
      </c>
      <c r="C27" s="236">
        <v>0</v>
      </c>
      <c r="D27" s="115">
        <v>0</v>
      </c>
      <c r="E27" s="115">
        <v>0</v>
      </c>
      <c r="F27" s="115">
        <v>0</v>
      </c>
      <c r="G27" s="115">
        <v>0</v>
      </c>
      <c r="H27" s="115">
        <v>0</v>
      </c>
      <c r="I27" s="115"/>
      <c r="J27" s="115"/>
      <c r="K27" s="367">
        <v>0</v>
      </c>
      <c r="L27" s="370">
        <v>0</v>
      </c>
      <c r="M27" s="236">
        <v>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f>0.09+0.08+0.12</f>
        <v>0.28999999999999998</v>
      </c>
      <c r="T27" s="115"/>
      <c r="U27" s="115">
        <f t="shared" si="20"/>
        <v>0.28999999999999998</v>
      </c>
      <c r="V27" s="237">
        <f t="shared" si="21"/>
        <v>0</v>
      </c>
      <c r="W27" s="236">
        <v>0</v>
      </c>
      <c r="X27" s="115">
        <v>0</v>
      </c>
      <c r="Y27" s="115">
        <v>0</v>
      </c>
      <c r="Z27" s="115">
        <v>0</v>
      </c>
      <c r="AA27" s="115">
        <v>0</v>
      </c>
      <c r="AB27" s="115">
        <v>0</v>
      </c>
      <c r="AC27" s="115"/>
      <c r="AD27" s="115"/>
      <c r="AE27" s="115">
        <v>0</v>
      </c>
      <c r="AF27" s="237">
        <v>0</v>
      </c>
      <c r="AG27" s="236">
        <v>0</v>
      </c>
      <c r="AH27" s="115">
        <v>0</v>
      </c>
      <c r="AI27" s="115">
        <v>0</v>
      </c>
      <c r="AJ27" s="115">
        <v>0</v>
      </c>
      <c r="AK27" s="115">
        <v>0</v>
      </c>
      <c r="AL27" s="115">
        <v>0</v>
      </c>
      <c r="AM27" s="115"/>
      <c r="AN27" s="115"/>
      <c r="AO27" s="115">
        <f t="shared" si="18"/>
        <v>0</v>
      </c>
      <c r="AP27" s="237">
        <f t="shared" si="18"/>
        <v>0</v>
      </c>
    </row>
    <row r="28" spans="1:46" ht="25.5">
      <c r="A28" s="473">
        <v>10</v>
      </c>
      <c r="B28" s="477" t="s">
        <v>53</v>
      </c>
      <c r="C28" s="236">
        <v>0</v>
      </c>
      <c r="D28" s="115">
        <v>0</v>
      </c>
      <c r="E28" s="115">
        <v>0</v>
      </c>
      <c r="F28" s="115">
        <v>0</v>
      </c>
      <c r="G28" s="115">
        <v>0</v>
      </c>
      <c r="H28" s="115">
        <v>0</v>
      </c>
      <c r="I28" s="115"/>
      <c r="J28" s="115"/>
      <c r="K28" s="367">
        <v>0</v>
      </c>
      <c r="L28" s="370">
        <v>0</v>
      </c>
      <c r="M28" s="236">
        <v>0</v>
      </c>
      <c r="N28" s="115">
        <v>0</v>
      </c>
      <c r="O28" s="115">
        <v>0</v>
      </c>
      <c r="P28" s="115">
        <v>0</v>
      </c>
      <c r="Q28" s="115">
        <v>0</v>
      </c>
      <c r="R28" s="115">
        <v>0</v>
      </c>
      <c r="S28" s="115"/>
      <c r="T28" s="115"/>
      <c r="U28" s="115">
        <f t="shared" si="20"/>
        <v>0</v>
      </c>
      <c r="V28" s="237">
        <f t="shared" si="21"/>
        <v>0</v>
      </c>
      <c r="W28" s="236">
        <v>0</v>
      </c>
      <c r="X28" s="115">
        <v>0</v>
      </c>
      <c r="Y28" s="115">
        <v>0</v>
      </c>
      <c r="Z28" s="115">
        <v>0</v>
      </c>
      <c r="AA28" s="115">
        <v>0</v>
      </c>
      <c r="AB28" s="115">
        <v>0</v>
      </c>
      <c r="AC28" s="115"/>
      <c r="AD28" s="115"/>
      <c r="AE28" s="115">
        <v>0</v>
      </c>
      <c r="AF28" s="237">
        <v>0</v>
      </c>
      <c r="AG28" s="236">
        <v>0</v>
      </c>
      <c r="AH28" s="115">
        <v>0</v>
      </c>
      <c r="AI28" s="115">
        <v>0</v>
      </c>
      <c r="AJ28" s="115">
        <v>0</v>
      </c>
      <c r="AK28" s="115">
        <v>0</v>
      </c>
      <c r="AL28" s="115">
        <v>0</v>
      </c>
      <c r="AM28" s="115"/>
      <c r="AN28" s="115"/>
      <c r="AO28" s="115">
        <f t="shared" si="18"/>
        <v>0</v>
      </c>
      <c r="AP28" s="237">
        <f t="shared" si="18"/>
        <v>0</v>
      </c>
    </row>
    <row r="29" spans="1:46" ht="38.25">
      <c r="A29" s="473">
        <v>11</v>
      </c>
      <c r="B29" s="477" t="s">
        <v>246</v>
      </c>
      <c r="C29" s="236">
        <v>0</v>
      </c>
      <c r="D29" s="115">
        <v>0</v>
      </c>
      <c r="E29" s="465">
        <v>7.0000000000000007E-2</v>
      </c>
      <c r="F29" s="115">
        <v>0</v>
      </c>
      <c r="G29" s="115">
        <v>0</v>
      </c>
      <c r="H29" s="115">
        <v>0</v>
      </c>
      <c r="I29" s="115"/>
      <c r="J29" s="115"/>
      <c r="K29" s="367">
        <v>7.0000000000000007E-2</v>
      </c>
      <c r="L29" s="370">
        <v>0</v>
      </c>
      <c r="M29" s="236">
        <v>0</v>
      </c>
      <c r="N29" s="115">
        <v>0</v>
      </c>
      <c r="O29" s="115">
        <v>7.3999999999999996E-2</v>
      </c>
      <c r="P29" s="115">
        <v>0</v>
      </c>
      <c r="Q29" s="115">
        <v>0</v>
      </c>
      <c r="R29" s="115">
        <v>0</v>
      </c>
      <c r="S29" s="115"/>
      <c r="T29" s="115"/>
      <c r="U29" s="115">
        <f t="shared" si="20"/>
        <v>7.3999999999999996E-2</v>
      </c>
      <c r="V29" s="237">
        <f t="shared" si="21"/>
        <v>0</v>
      </c>
      <c r="W29" s="236">
        <v>0</v>
      </c>
      <c r="X29" s="115">
        <v>0</v>
      </c>
      <c r="Y29" s="115">
        <v>0</v>
      </c>
      <c r="Z29" s="115">
        <v>0</v>
      </c>
      <c r="AA29" s="115">
        <v>0</v>
      </c>
      <c r="AB29" s="115">
        <v>0</v>
      </c>
      <c r="AC29" s="115"/>
      <c r="AD29" s="115"/>
      <c r="AE29" s="115">
        <v>0</v>
      </c>
      <c r="AF29" s="237">
        <v>0</v>
      </c>
      <c r="AG29" s="236">
        <v>0</v>
      </c>
      <c r="AH29" s="115">
        <v>0</v>
      </c>
      <c r="AI29" s="115">
        <v>0</v>
      </c>
      <c r="AJ29" s="115">
        <v>0</v>
      </c>
      <c r="AK29" s="115">
        <v>0</v>
      </c>
      <c r="AL29" s="115">
        <v>0</v>
      </c>
      <c r="AM29" s="115"/>
      <c r="AN29" s="115"/>
      <c r="AO29" s="115">
        <f t="shared" si="18"/>
        <v>0</v>
      </c>
      <c r="AP29" s="237">
        <f t="shared" si="18"/>
        <v>0</v>
      </c>
    </row>
    <row r="30" spans="1:46" ht="39" thickBot="1">
      <c r="A30" s="474">
        <v>12</v>
      </c>
      <c r="B30" s="478" t="s">
        <v>232</v>
      </c>
      <c r="C30" s="242">
        <v>0</v>
      </c>
      <c r="D30" s="241">
        <v>0</v>
      </c>
      <c r="E30" s="241">
        <v>0</v>
      </c>
      <c r="F30" s="241">
        <v>0</v>
      </c>
      <c r="G30" s="468">
        <v>0.16</v>
      </c>
      <c r="H30" s="241">
        <v>0</v>
      </c>
      <c r="I30" s="468"/>
      <c r="J30" s="454"/>
      <c r="K30" s="469">
        <v>0.31</v>
      </c>
      <c r="L30" s="459">
        <v>0.4</v>
      </c>
      <c r="M30" s="242">
        <v>0</v>
      </c>
      <c r="N30" s="241">
        <v>0</v>
      </c>
      <c r="O30" s="241">
        <v>0</v>
      </c>
      <c r="P30" s="241">
        <v>0</v>
      </c>
      <c r="Q30" s="468">
        <v>0.16</v>
      </c>
      <c r="R30" s="454"/>
      <c r="S30" s="468"/>
      <c r="T30" s="468">
        <v>0.4</v>
      </c>
      <c r="U30" s="468">
        <f>M30+O30+Q30+S30</f>
        <v>0.16</v>
      </c>
      <c r="V30" s="243">
        <f>N30+P30+R30+T30</f>
        <v>0.4</v>
      </c>
      <c r="W30" s="242">
        <v>0</v>
      </c>
      <c r="X30" s="241">
        <v>0</v>
      </c>
      <c r="Y30" s="241">
        <v>0</v>
      </c>
      <c r="Z30" s="241">
        <v>0</v>
      </c>
      <c r="AA30" s="241">
        <v>0</v>
      </c>
      <c r="AB30" s="241">
        <v>0</v>
      </c>
      <c r="AC30" s="241"/>
      <c r="AD30" s="241"/>
      <c r="AE30" s="241">
        <v>0</v>
      </c>
      <c r="AF30" s="243">
        <v>0</v>
      </c>
      <c r="AG30" s="242">
        <v>0</v>
      </c>
      <c r="AH30" s="241">
        <v>0</v>
      </c>
      <c r="AI30" s="241">
        <v>0</v>
      </c>
      <c r="AJ30" s="241">
        <v>0</v>
      </c>
      <c r="AK30" s="241">
        <v>0</v>
      </c>
      <c r="AL30" s="241">
        <v>0</v>
      </c>
      <c r="AM30" s="241"/>
      <c r="AN30" s="241"/>
      <c r="AO30" s="241">
        <f t="shared" si="18"/>
        <v>0</v>
      </c>
      <c r="AP30" s="243">
        <f t="shared" si="18"/>
        <v>0</v>
      </c>
    </row>
    <row r="33" spans="17:17">
      <c r="Q33" s="100" t="s">
        <v>262</v>
      </c>
    </row>
  </sheetData>
  <customSheetViews>
    <customSheetView guid="{42A1920E-D2D2-4E7B-9A8E-1E3FF8B331D0}" scale="83" showPageBreaks="1" fitToPage="1" printArea="1" hiddenRows="1" hiddenColumns="1" state="hidden" view="pageBreakPreview">
      <selection activeCell="CC52" sqref="CC52"/>
      <pageMargins left="0" right="0" top="0.19685039370078741" bottom="0.19685039370078741" header="0.31496062992125984" footer="0.31496062992125984"/>
      <printOptions horizontalCentered="1"/>
      <pageSetup paperSize="9" scale="63" orientation="landscape" r:id="rId1"/>
    </customSheetView>
    <customSheetView guid="{EF326D7E-D76F-4649-85A8-DE252C102192}" scale="83" showPageBreaks="1" fitToPage="1" printArea="1" hiddenRows="1" hiddenColumns="1" state="hidden" view="pageBreakPreview">
      <selection activeCell="CC52" sqref="CC52"/>
      <pageMargins left="0" right="0" top="0.19685039370078741" bottom="0.19685039370078741" header="0.31496062992125984" footer="0.31496062992125984"/>
      <printOptions horizontalCentered="1"/>
      <pageSetup paperSize="9" scale="63" orientation="landscape" r:id="rId2"/>
    </customSheetView>
    <customSheetView guid="{696F54C5-6E69-4E5B-8291-5C65C2A15EC1}" scale="83" showPageBreaks="1" fitToPage="1" printArea="1" hiddenRows="1" hiddenColumns="1" state="hidden" view="pageBreakPreview">
      <selection activeCell="CC52" sqref="CC52"/>
      <pageMargins left="0" right="0" top="0.19685039370078741" bottom="0.19685039370078741" header="0.31496062992125984" footer="0.31496062992125984"/>
      <printOptions horizontalCentered="1"/>
      <pageSetup paperSize="9" scale="63" orientation="landscape" r:id="rId3"/>
    </customSheetView>
  </customSheetViews>
  <mergeCells count="31">
    <mergeCell ref="AA2:AK2"/>
    <mergeCell ref="A5:AP5"/>
    <mergeCell ref="AF8:AP8"/>
    <mergeCell ref="A13:A16"/>
    <mergeCell ref="B13:B16"/>
    <mergeCell ref="E15:F15"/>
    <mergeCell ref="K15:L15"/>
    <mergeCell ref="Q15:R15"/>
    <mergeCell ref="U15:V15"/>
    <mergeCell ref="AA15:AB15"/>
    <mergeCell ref="AE15:AF15"/>
    <mergeCell ref="AK15:AL15"/>
    <mergeCell ref="C15:D15"/>
    <mergeCell ref="G15:H15"/>
    <mergeCell ref="M15:N15"/>
    <mergeCell ref="I15:J15"/>
    <mergeCell ref="AC15:AD15"/>
    <mergeCell ref="AM15:AN15"/>
    <mergeCell ref="M14:V14"/>
    <mergeCell ref="C13:V13"/>
    <mergeCell ref="W13:AP13"/>
    <mergeCell ref="W14:AF14"/>
    <mergeCell ref="AG14:AP14"/>
    <mergeCell ref="C14:L14"/>
    <mergeCell ref="O15:P15"/>
    <mergeCell ref="Y15:Z15"/>
    <mergeCell ref="W15:X15"/>
    <mergeCell ref="AG15:AH15"/>
    <mergeCell ref="AI15:AJ15"/>
    <mergeCell ref="S15:T15"/>
    <mergeCell ref="AO15:AP15"/>
  </mergeCells>
  <printOptions horizontalCentered="1"/>
  <pageMargins left="0" right="0" top="0.19685039370078741" bottom="0.19685039370078741" header="0.31496062992125984" footer="0.31496062992125984"/>
  <pageSetup paperSize="9" scale="63" orientation="landscape"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AT33"/>
  <sheetViews>
    <sheetView view="pageBreakPreview" zoomScale="83" zoomScaleNormal="60" zoomScaleSheetLayoutView="83" workbookViewId="0">
      <selection activeCell="CC52" sqref="CC52"/>
    </sheetView>
  </sheetViews>
  <sheetFormatPr defaultRowHeight="15" outlineLevelCol="1"/>
  <cols>
    <col min="1" max="1" width="4.85546875" style="100" customWidth="1"/>
    <col min="2" max="2" width="47.42578125" style="100" customWidth="1"/>
    <col min="3" max="10" width="11" style="100" hidden="1" customWidth="1" outlineLevel="1"/>
    <col min="11" max="11" width="10.7109375" style="100" customWidth="1" collapsed="1"/>
    <col min="12" max="12" width="12.85546875" style="100" customWidth="1"/>
    <col min="13" max="16" width="12.85546875" style="100" hidden="1" customWidth="1" outlineLevel="1"/>
    <col min="17" max="20" width="10.7109375" style="100" hidden="1" customWidth="1" outlineLevel="1"/>
    <col min="21" max="21" width="10.7109375" style="100" customWidth="1" collapsed="1"/>
    <col min="22" max="22" width="10.7109375" style="100" customWidth="1"/>
    <col min="23" max="23" width="10.85546875" style="100" hidden="1" customWidth="1" outlineLevel="1"/>
    <col min="24" max="26" width="10.7109375" style="100" hidden="1" customWidth="1" outlineLevel="1"/>
    <col min="27" max="30" width="10.7109375" style="101" hidden="1" customWidth="1" outlineLevel="1"/>
    <col min="31" max="31" width="10.7109375" style="101" customWidth="1" collapsed="1"/>
    <col min="32" max="32" width="11.140625" style="101" customWidth="1"/>
    <col min="33" max="36" width="11.140625" style="101" hidden="1" customWidth="1" outlineLevel="1"/>
    <col min="37" max="37" width="12.7109375" style="101" hidden="1" customWidth="1" outlineLevel="1"/>
    <col min="38" max="40" width="10.7109375" style="101" hidden="1" customWidth="1" outlineLevel="1"/>
    <col min="41" max="41" width="10.7109375" style="101" customWidth="1" collapsed="1"/>
    <col min="42" max="42" width="10.7109375" style="101" customWidth="1"/>
    <col min="43" max="280" width="9.140625" style="102"/>
    <col min="281" max="281" width="6" style="102" customWidth="1"/>
    <col min="282" max="282" width="47.42578125" style="102" customWidth="1"/>
    <col min="283" max="285" width="10.7109375" style="102" customWidth="1"/>
    <col min="286" max="286" width="12.85546875" style="102" customWidth="1"/>
    <col min="287" max="293" width="10.7109375" style="102" customWidth="1"/>
    <col min="294" max="295" width="12.7109375" style="102" customWidth="1"/>
    <col min="296" max="298" width="10.7109375" style="102" customWidth="1"/>
    <col min="299" max="536" width="9.140625" style="102"/>
    <col min="537" max="537" width="6" style="102" customWidth="1"/>
    <col min="538" max="538" width="47.42578125" style="102" customWidth="1"/>
    <col min="539" max="541" width="10.7109375" style="102" customWidth="1"/>
    <col min="542" max="542" width="12.85546875" style="102" customWidth="1"/>
    <col min="543" max="549" width="10.7109375" style="102" customWidth="1"/>
    <col min="550" max="551" width="12.7109375" style="102" customWidth="1"/>
    <col min="552" max="554" width="10.7109375" style="102" customWidth="1"/>
    <col min="555" max="792" width="9.140625" style="102"/>
    <col min="793" max="793" width="6" style="102" customWidth="1"/>
    <col min="794" max="794" width="47.42578125" style="102" customWidth="1"/>
    <col min="795" max="797" width="10.7109375" style="102" customWidth="1"/>
    <col min="798" max="798" width="12.85546875" style="102" customWidth="1"/>
    <col min="799" max="805" width="10.7109375" style="102" customWidth="1"/>
    <col min="806" max="807" width="12.7109375" style="102" customWidth="1"/>
    <col min="808" max="810" width="10.7109375" style="102" customWidth="1"/>
    <col min="811" max="1048" width="9.140625" style="102"/>
    <col min="1049" max="1049" width="6" style="102" customWidth="1"/>
    <col min="1050" max="1050" width="47.42578125" style="102" customWidth="1"/>
    <col min="1051" max="1053" width="10.7109375" style="102" customWidth="1"/>
    <col min="1054" max="1054" width="12.85546875" style="102" customWidth="1"/>
    <col min="1055" max="1061" width="10.7109375" style="102" customWidth="1"/>
    <col min="1062" max="1063" width="12.7109375" style="102" customWidth="1"/>
    <col min="1064" max="1066" width="10.7109375" style="102" customWidth="1"/>
    <col min="1067" max="1304" width="9.140625" style="102"/>
    <col min="1305" max="1305" width="6" style="102" customWidth="1"/>
    <col min="1306" max="1306" width="47.42578125" style="102" customWidth="1"/>
    <col min="1307" max="1309" width="10.7109375" style="102" customWidth="1"/>
    <col min="1310" max="1310" width="12.85546875" style="102" customWidth="1"/>
    <col min="1311" max="1317" width="10.7109375" style="102" customWidth="1"/>
    <col min="1318" max="1319" width="12.7109375" style="102" customWidth="1"/>
    <col min="1320" max="1322" width="10.7109375" style="102" customWidth="1"/>
    <col min="1323" max="1560" width="9.140625" style="102"/>
    <col min="1561" max="1561" width="6" style="102" customWidth="1"/>
    <col min="1562" max="1562" width="47.42578125" style="102" customWidth="1"/>
    <col min="1563" max="1565" width="10.7109375" style="102" customWidth="1"/>
    <col min="1566" max="1566" width="12.85546875" style="102" customWidth="1"/>
    <col min="1567" max="1573" width="10.7109375" style="102" customWidth="1"/>
    <col min="1574" max="1575" width="12.7109375" style="102" customWidth="1"/>
    <col min="1576" max="1578" width="10.7109375" style="102" customWidth="1"/>
    <col min="1579" max="1816" width="9.140625" style="102"/>
    <col min="1817" max="1817" width="6" style="102" customWidth="1"/>
    <col min="1818" max="1818" width="47.42578125" style="102" customWidth="1"/>
    <col min="1819" max="1821" width="10.7109375" style="102" customWidth="1"/>
    <col min="1822" max="1822" width="12.85546875" style="102" customWidth="1"/>
    <col min="1823" max="1829" width="10.7109375" style="102" customWidth="1"/>
    <col min="1830" max="1831" width="12.7109375" style="102" customWidth="1"/>
    <col min="1832" max="1834" width="10.7109375" style="102" customWidth="1"/>
    <col min="1835" max="2072" width="9.140625" style="102"/>
    <col min="2073" max="2073" width="6" style="102" customWidth="1"/>
    <col min="2074" max="2074" width="47.42578125" style="102" customWidth="1"/>
    <col min="2075" max="2077" width="10.7109375" style="102" customWidth="1"/>
    <col min="2078" max="2078" width="12.85546875" style="102" customWidth="1"/>
    <col min="2079" max="2085" width="10.7109375" style="102" customWidth="1"/>
    <col min="2086" max="2087" width="12.7109375" style="102" customWidth="1"/>
    <col min="2088" max="2090" width="10.7109375" style="102" customWidth="1"/>
    <col min="2091" max="2328" width="9.140625" style="102"/>
    <col min="2329" max="2329" width="6" style="102" customWidth="1"/>
    <col min="2330" max="2330" width="47.42578125" style="102" customWidth="1"/>
    <col min="2331" max="2333" width="10.7109375" style="102" customWidth="1"/>
    <col min="2334" max="2334" width="12.85546875" style="102" customWidth="1"/>
    <col min="2335" max="2341" width="10.7109375" style="102" customWidth="1"/>
    <col min="2342" max="2343" width="12.7109375" style="102" customWidth="1"/>
    <col min="2344" max="2346" width="10.7109375" style="102" customWidth="1"/>
    <col min="2347" max="2584" width="9.140625" style="102"/>
    <col min="2585" max="2585" width="6" style="102" customWidth="1"/>
    <col min="2586" max="2586" width="47.42578125" style="102" customWidth="1"/>
    <col min="2587" max="2589" width="10.7109375" style="102" customWidth="1"/>
    <col min="2590" max="2590" width="12.85546875" style="102" customWidth="1"/>
    <col min="2591" max="2597" width="10.7109375" style="102" customWidth="1"/>
    <col min="2598" max="2599" width="12.7109375" style="102" customWidth="1"/>
    <col min="2600" max="2602" width="10.7109375" style="102" customWidth="1"/>
    <col min="2603" max="2840" width="9.140625" style="102"/>
    <col min="2841" max="2841" width="6" style="102" customWidth="1"/>
    <col min="2842" max="2842" width="47.42578125" style="102" customWidth="1"/>
    <col min="2843" max="2845" width="10.7109375" style="102" customWidth="1"/>
    <col min="2846" max="2846" width="12.85546875" style="102" customWidth="1"/>
    <col min="2847" max="2853" width="10.7109375" style="102" customWidth="1"/>
    <col min="2854" max="2855" width="12.7109375" style="102" customWidth="1"/>
    <col min="2856" max="2858" width="10.7109375" style="102" customWidth="1"/>
    <col min="2859" max="3096" width="9.140625" style="102"/>
    <col min="3097" max="3097" width="6" style="102" customWidth="1"/>
    <col min="3098" max="3098" width="47.42578125" style="102" customWidth="1"/>
    <col min="3099" max="3101" width="10.7109375" style="102" customWidth="1"/>
    <col min="3102" max="3102" width="12.85546875" style="102" customWidth="1"/>
    <col min="3103" max="3109" width="10.7109375" style="102" customWidth="1"/>
    <col min="3110" max="3111" width="12.7109375" style="102" customWidth="1"/>
    <col min="3112" max="3114" width="10.7109375" style="102" customWidth="1"/>
    <col min="3115" max="3352" width="9.140625" style="102"/>
    <col min="3353" max="3353" width="6" style="102" customWidth="1"/>
    <col min="3354" max="3354" width="47.42578125" style="102" customWidth="1"/>
    <col min="3355" max="3357" width="10.7109375" style="102" customWidth="1"/>
    <col min="3358" max="3358" width="12.85546875" style="102" customWidth="1"/>
    <col min="3359" max="3365" width="10.7109375" style="102" customWidth="1"/>
    <col min="3366" max="3367" width="12.7109375" style="102" customWidth="1"/>
    <col min="3368" max="3370" width="10.7109375" style="102" customWidth="1"/>
    <col min="3371" max="3608" width="9.140625" style="102"/>
    <col min="3609" max="3609" width="6" style="102" customWidth="1"/>
    <col min="3610" max="3610" width="47.42578125" style="102" customWidth="1"/>
    <col min="3611" max="3613" width="10.7109375" style="102" customWidth="1"/>
    <col min="3614" max="3614" width="12.85546875" style="102" customWidth="1"/>
    <col min="3615" max="3621" width="10.7109375" style="102" customWidth="1"/>
    <col min="3622" max="3623" width="12.7109375" style="102" customWidth="1"/>
    <col min="3624" max="3626" width="10.7109375" style="102" customWidth="1"/>
    <col min="3627" max="3864" width="9.140625" style="102"/>
    <col min="3865" max="3865" width="6" style="102" customWidth="1"/>
    <col min="3866" max="3866" width="47.42578125" style="102" customWidth="1"/>
    <col min="3867" max="3869" width="10.7109375" style="102" customWidth="1"/>
    <col min="3870" max="3870" width="12.85546875" style="102" customWidth="1"/>
    <col min="3871" max="3877" width="10.7109375" style="102" customWidth="1"/>
    <col min="3878" max="3879" width="12.7109375" style="102" customWidth="1"/>
    <col min="3880" max="3882" width="10.7109375" style="102" customWidth="1"/>
    <col min="3883" max="4120" width="9.140625" style="102"/>
    <col min="4121" max="4121" width="6" style="102" customWidth="1"/>
    <col min="4122" max="4122" width="47.42578125" style="102" customWidth="1"/>
    <col min="4123" max="4125" width="10.7109375" style="102" customWidth="1"/>
    <col min="4126" max="4126" width="12.85546875" style="102" customWidth="1"/>
    <col min="4127" max="4133" width="10.7109375" style="102" customWidth="1"/>
    <col min="4134" max="4135" width="12.7109375" style="102" customWidth="1"/>
    <col min="4136" max="4138" width="10.7109375" style="102" customWidth="1"/>
    <col min="4139" max="4376" width="9.140625" style="102"/>
    <col min="4377" max="4377" width="6" style="102" customWidth="1"/>
    <col min="4378" max="4378" width="47.42578125" style="102" customWidth="1"/>
    <col min="4379" max="4381" width="10.7109375" style="102" customWidth="1"/>
    <col min="4382" max="4382" width="12.85546875" style="102" customWidth="1"/>
    <col min="4383" max="4389" width="10.7109375" style="102" customWidth="1"/>
    <col min="4390" max="4391" width="12.7109375" style="102" customWidth="1"/>
    <col min="4392" max="4394" width="10.7109375" style="102" customWidth="1"/>
    <col min="4395" max="4632" width="9.140625" style="102"/>
    <col min="4633" max="4633" width="6" style="102" customWidth="1"/>
    <col min="4634" max="4634" width="47.42578125" style="102" customWidth="1"/>
    <col min="4635" max="4637" width="10.7109375" style="102" customWidth="1"/>
    <col min="4638" max="4638" width="12.85546875" style="102" customWidth="1"/>
    <col min="4639" max="4645" width="10.7109375" style="102" customWidth="1"/>
    <col min="4646" max="4647" width="12.7109375" style="102" customWidth="1"/>
    <col min="4648" max="4650" width="10.7109375" style="102" customWidth="1"/>
    <col min="4651" max="4888" width="9.140625" style="102"/>
    <col min="4889" max="4889" width="6" style="102" customWidth="1"/>
    <col min="4890" max="4890" width="47.42578125" style="102" customWidth="1"/>
    <col min="4891" max="4893" width="10.7109375" style="102" customWidth="1"/>
    <col min="4894" max="4894" width="12.85546875" style="102" customWidth="1"/>
    <col min="4895" max="4901" width="10.7109375" style="102" customWidth="1"/>
    <col min="4902" max="4903" width="12.7109375" style="102" customWidth="1"/>
    <col min="4904" max="4906" width="10.7109375" style="102" customWidth="1"/>
    <col min="4907" max="5144" width="9.140625" style="102"/>
    <col min="5145" max="5145" width="6" style="102" customWidth="1"/>
    <col min="5146" max="5146" width="47.42578125" style="102" customWidth="1"/>
    <col min="5147" max="5149" width="10.7109375" style="102" customWidth="1"/>
    <col min="5150" max="5150" width="12.85546875" style="102" customWidth="1"/>
    <col min="5151" max="5157" width="10.7109375" style="102" customWidth="1"/>
    <col min="5158" max="5159" width="12.7109375" style="102" customWidth="1"/>
    <col min="5160" max="5162" width="10.7109375" style="102" customWidth="1"/>
    <col min="5163" max="5400" width="9.140625" style="102"/>
    <col min="5401" max="5401" width="6" style="102" customWidth="1"/>
    <col min="5402" max="5402" width="47.42578125" style="102" customWidth="1"/>
    <col min="5403" max="5405" width="10.7109375" style="102" customWidth="1"/>
    <col min="5406" max="5406" width="12.85546875" style="102" customWidth="1"/>
    <col min="5407" max="5413" width="10.7109375" style="102" customWidth="1"/>
    <col min="5414" max="5415" width="12.7109375" style="102" customWidth="1"/>
    <col min="5416" max="5418" width="10.7109375" style="102" customWidth="1"/>
    <col min="5419" max="5656" width="9.140625" style="102"/>
    <col min="5657" max="5657" width="6" style="102" customWidth="1"/>
    <col min="5658" max="5658" width="47.42578125" style="102" customWidth="1"/>
    <col min="5659" max="5661" width="10.7109375" style="102" customWidth="1"/>
    <col min="5662" max="5662" width="12.85546875" style="102" customWidth="1"/>
    <col min="5663" max="5669" width="10.7109375" style="102" customWidth="1"/>
    <col min="5670" max="5671" width="12.7109375" style="102" customWidth="1"/>
    <col min="5672" max="5674" width="10.7109375" style="102" customWidth="1"/>
    <col min="5675" max="5912" width="9.140625" style="102"/>
    <col min="5913" max="5913" width="6" style="102" customWidth="1"/>
    <col min="5914" max="5914" width="47.42578125" style="102" customWidth="1"/>
    <col min="5915" max="5917" width="10.7109375" style="102" customWidth="1"/>
    <col min="5918" max="5918" width="12.85546875" style="102" customWidth="1"/>
    <col min="5919" max="5925" width="10.7109375" style="102" customWidth="1"/>
    <col min="5926" max="5927" width="12.7109375" style="102" customWidth="1"/>
    <col min="5928" max="5930" width="10.7109375" style="102" customWidth="1"/>
    <col min="5931" max="6168" width="9.140625" style="102"/>
    <col min="6169" max="6169" width="6" style="102" customWidth="1"/>
    <col min="6170" max="6170" width="47.42578125" style="102" customWidth="1"/>
    <col min="6171" max="6173" width="10.7109375" style="102" customWidth="1"/>
    <col min="6174" max="6174" width="12.85546875" style="102" customWidth="1"/>
    <col min="6175" max="6181" width="10.7109375" style="102" customWidth="1"/>
    <col min="6182" max="6183" width="12.7109375" style="102" customWidth="1"/>
    <col min="6184" max="6186" width="10.7109375" style="102" customWidth="1"/>
    <col min="6187" max="6424" width="9.140625" style="102"/>
    <col min="6425" max="6425" width="6" style="102" customWidth="1"/>
    <col min="6426" max="6426" width="47.42578125" style="102" customWidth="1"/>
    <col min="6427" max="6429" width="10.7109375" style="102" customWidth="1"/>
    <col min="6430" max="6430" width="12.85546875" style="102" customWidth="1"/>
    <col min="6431" max="6437" width="10.7109375" style="102" customWidth="1"/>
    <col min="6438" max="6439" width="12.7109375" style="102" customWidth="1"/>
    <col min="6440" max="6442" width="10.7109375" style="102" customWidth="1"/>
    <col min="6443" max="6680" width="9.140625" style="102"/>
    <col min="6681" max="6681" width="6" style="102" customWidth="1"/>
    <col min="6682" max="6682" width="47.42578125" style="102" customWidth="1"/>
    <col min="6683" max="6685" width="10.7109375" style="102" customWidth="1"/>
    <col min="6686" max="6686" width="12.85546875" style="102" customWidth="1"/>
    <col min="6687" max="6693" width="10.7109375" style="102" customWidth="1"/>
    <col min="6694" max="6695" width="12.7109375" style="102" customWidth="1"/>
    <col min="6696" max="6698" width="10.7109375" style="102" customWidth="1"/>
    <col min="6699" max="6936" width="9.140625" style="102"/>
    <col min="6937" max="6937" width="6" style="102" customWidth="1"/>
    <col min="6938" max="6938" width="47.42578125" style="102" customWidth="1"/>
    <col min="6939" max="6941" width="10.7109375" style="102" customWidth="1"/>
    <col min="6942" max="6942" width="12.85546875" style="102" customWidth="1"/>
    <col min="6943" max="6949" width="10.7109375" style="102" customWidth="1"/>
    <col min="6950" max="6951" width="12.7109375" style="102" customWidth="1"/>
    <col min="6952" max="6954" width="10.7109375" style="102" customWidth="1"/>
    <col min="6955" max="7192" width="9.140625" style="102"/>
    <col min="7193" max="7193" width="6" style="102" customWidth="1"/>
    <col min="7194" max="7194" width="47.42578125" style="102" customWidth="1"/>
    <col min="7195" max="7197" width="10.7109375" style="102" customWidth="1"/>
    <col min="7198" max="7198" width="12.85546875" style="102" customWidth="1"/>
    <col min="7199" max="7205" width="10.7109375" style="102" customWidth="1"/>
    <col min="7206" max="7207" width="12.7109375" style="102" customWidth="1"/>
    <col min="7208" max="7210" width="10.7109375" style="102" customWidth="1"/>
    <col min="7211" max="7448" width="9.140625" style="102"/>
    <col min="7449" max="7449" width="6" style="102" customWidth="1"/>
    <col min="7450" max="7450" width="47.42578125" style="102" customWidth="1"/>
    <col min="7451" max="7453" width="10.7109375" style="102" customWidth="1"/>
    <col min="7454" max="7454" width="12.85546875" style="102" customWidth="1"/>
    <col min="7455" max="7461" width="10.7109375" style="102" customWidth="1"/>
    <col min="7462" max="7463" width="12.7109375" style="102" customWidth="1"/>
    <col min="7464" max="7466" width="10.7109375" style="102" customWidth="1"/>
    <col min="7467" max="7704" width="9.140625" style="102"/>
    <col min="7705" max="7705" width="6" style="102" customWidth="1"/>
    <col min="7706" max="7706" width="47.42578125" style="102" customWidth="1"/>
    <col min="7707" max="7709" width="10.7109375" style="102" customWidth="1"/>
    <col min="7710" max="7710" width="12.85546875" style="102" customWidth="1"/>
    <col min="7711" max="7717" width="10.7109375" style="102" customWidth="1"/>
    <col min="7718" max="7719" width="12.7109375" style="102" customWidth="1"/>
    <col min="7720" max="7722" width="10.7109375" style="102" customWidth="1"/>
    <col min="7723" max="7960" width="9.140625" style="102"/>
    <col min="7961" max="7961" width="6" style="102" customWidth="1"/>
    <col min="7962" max="7962" width="47.42578125" style="102" customWidth="1"/>
    <col min="7963" max="7965" width="10.7109375" style="102" customWidth="1"/>
    <col min="7966" max="7966" width="12.85546875" style="102" customWidth="1"/>
    <col min="7967" max="7973" width="10.7109375" style="102" customWidth="1"/>
    <col min="7974" max="7975" width="12.7109375" style="102" customWidth="1"/>
    <col min="7976" max="7978" width="10.7109375" style="102" customWidth="1"/>
    <col min="7979" max="8216" width="9.140625" style="102"/>
    <col min="8217" max="8217" width="6" style="102" customWidth="1"/>
    <col min="8218" max="8218" width="47.42578125" style="102" customWidth="1"/>
    <col min="8219" max="8221" width="10.7109375" style="102" customWidth="1"/>
    <col min="8222" max="8222" width="12.85546875" style="102" customWidth="1"/>
    <col min="8223" max="8229" width="10.7109375" style="102" customWidth="1"/>
    <col min="8230" max="8231" width="12.7109375" style="102" customWidth="1"/>
    <col min="8232" max="8234" width="10.7109375" style="102" customWidth="1"/>
    <col min="8235" max="8472" width="9.140625" style="102"/>
    <col min="8473" max="8473" width="6" style="102" customWidth="1"/>
    <col min="8474" max="8474" width="47.42578125" style="102" customWidth="1"/>
    <col min="8475" max="8477" width="10.7109375" style="102" customWidth="1"/>
    <col min="8478" max="8478" width="12.85546875" style="102" customWidth="1"/>
    <col min="8479" max="8485" width="10.7109375" style="102" customWidth="1"/>
    <col min="8486" max="8487" width="12.7109375" style="102" customWidth="1"/>
    <col min="8488" max="8490" width="10.7109375" style="102" customWidth="1"/>
    <col min="8491" max="8728" width="9.140625" style="102"/>
    <col min="8729" max="8729" width="6" style="102" customWidth="1"/>
    <col min="8730" max="8730" width="47.42578125" style="102" customWidth="1"/>
    <col min="8731" max="8733" width="10.7109375" style="102" customWidth="1"/>
    <col min="8734" max="8734" width="12.85546875" style="102" customWidth="1"/>
    <col min="8735" max="8741" width="10.7109375" style="102" customWidth="1"/>
    <col min="8742" max="8743" width="12.7109375" style="102" customWidth="1"/>
    <col min="8744" max="8746" width="10.7109375" style="102" customWidth="1"/>
    <col min="8747" max="8984" width="9.140625" style="102"/>
    <col min="8985" max="8985" width="6" style="102" customWidth="1"/>
    <col min="8986" max="8986" width="47.42578125" style="102" customWidth="1"/>
    <col min="8987" max="8989" width="10.7109375" style="102" customWidth="1"/>
    <col min="8990" max="8990" width="12.85546875" style="102" customWidth="1"/>
    <col min="8991" max="8997" width="10.7109375" style="102" customWidth="1"/>
    <col min="8998" max="8999" width="12.7109375" style="102" customWidth="1"/>
    <col min="9000" max="9002" width="10.7109375" style="102" customWidth="1"/>
    <col min="9003" max="9240" width="9.140625" style="102"/>
    <col min="9241" max="9241" width="6" style="102" customWidth="1"/>
    <col min="9242" max="9242" width="47.42578125" style="102" customWidth="1"/>
    <col min="9243" max="9245" width="10.7109375" style="102" customWidth="1"/>
    <col min="9246" max="9246" width="12.85546875" style="102" customWidth="1"/>
    <col min="9247" max="9253" width="10.7109375" style="102" customWidth="1"/>
    <col min="9254" max="9255" width="12.7109375" style="102" customWidth="1"/>
    <col min="9256" max="9258" width="10.7109375" style="102" customWidth="1"/>
    <col min="9259" max="9496" width="9.140625" style="102"/>
    <col min="9497" max="9497" width="6" style="102" customWidth="1"/>
    <col min="9498" max="9498" width="47.42578125" style="102" customWidth="1"/>
    <col min="9499" max="9501" width="10.7109375" style="102" customWidth="1"/>
    <col min="9502" max="9502" width="12.85546875" style="102" customWidth="1"/>
    <col min="9503" max="9509" width="10.7109375" style="102" customWidth="1"/>
    <col min="9510" max="9511" width="12.7109375" style="102" customWidth="1"/>
    <col min="9512" max="9514" width="10.7109375" style="102" customWidth="1"/>
    <col min="9515" max="9752" width="9.140625" style="102"/>
    <col min="9753" max="9753" width="6" style="102" customWidth="1"/>
    <col min="9754" max="9754" width="47.42578125" style="102" customWidth="1"/>
    <col min="9755" max="9757" width="10.7109375" style="102" customWidth="1"/>
    <col min="9758" max="9758" width="12.85546875" style="102" customWidth="1"/>
    <col min="9759" max="9765" width="10.7109375" style="102" customWidth="1"/>
    <col min="9766" max="9767" width="12.7109375" style="102" customWidth="1"/>
    <col min="9768" max="9770" width="10.7109375" style="102" customWidth="1"/>
    <col min="9771" max="10008" width="9.140625" style="102"/>
    <col min="10009" max="10009" width="6" style="102" customWidth="1"/>
    <col min="10010" max="10010" width="47.42578125" style="102" customWidth="1"/>
    <col min="10011" max="10013" width="10.7109375" style="102" customWidth="1"/>
    <col min="10014" max="10014" width="12.85546875" style="102" customWidth="1"/>
    <col min="10015" max="10021" width="10.7109375" style="102" customWidth="1"/>
    <col min="10022" max="10023" width="12.7109375" style="102" customWidth="1"/>
    <col min="10024" max="10026" width="10.7109375" style="102" customWidth="1"/>
    <col min="10027" max="10264" width="9.140625" style="102"/>
    <col min="10265" max="10265" width="6" style="102" customWidth="1"/>
    <col min="10266" max="10266" width="47.42578125" style="102" customWidth="1"/>
    <col min="10267" max="10269" width="10.7109375" style="102" customWidth="1"/>
    <col min="10270" max="10270" width="12.85546875" style="102" customWidth="1"/>
    <col min="10271" max="10277" width="10.7109375" style="102" customWidth="1"/>
    <col min="10278" max="10279" width="12.7109375" style="102" customWidth="1"/>
    <col min="10280" max="10282" width="10.7109375" style="102" customWidth="1"/>
    <col min="10283" max="10520" width="9.140625" style="102"/>
    <col min="10521" max="10521" width="6" style="102" customWidth="1"/>
    <col min="10522" max="10522" width="47.42578125" style="102" customWidth="1"/>
    <col min="10523" max="10525" width="10.7109375" style="102" customWidth="1"/>
    <col min="10526" max="10526" width="12.85546875" style="102" customWidth="1"/>
    <col min="10527" max="10533" width="10.7109375" style="102" customWidth="1"/>
    <col min="10534" max="10535" width="12.7109375" style="102" customWidth="1"/>
    <col min="10536" max="10538" width="10.7109375" style="102" customWidth="1"/>
    <col min="10539" max="10776" width="9.140625" style="102"/>
    <col min="10777" max="10777" width="6" style="102" customWidth="1"/>
    <col min="10778" max="10778" width="47.42578125" style="102" customWidth="1"/>
    <col min="10779" max="10781" width="10.7109375" style="102" customWidth="1"/>
    <col min="10782" max="10782" width="12.85546875" style="102" customWidth="1"/>
    <col min="10783" max="10789" width="10.7109375" style="102" customWidth="1"/>
    <col min="10790" max="10791" width="12.7109375" style="102" customWidth="1"/>
    <col min="10792" max="10794" width="10.7109375" style="102" customWidth="1"/>
    <col min="10795" max="11032" width="9.140625" style="102"/>
    <col min="11033" max="11033" width="6" style="102" customWidth="1"/>
    <col min="11034" max="11034" width="47.42578125" style="102" customWidth="1"/>
    <col min="11035" max="11037" width="10.7109375" style="102" customWidth="1"/>
    <col min="11038" max="11038" width="12.85546875" style="102" customWidth="1"/>
    <col min="11039" max="11045" width="10.7109375" style="102" customWidth="1"/>
    <col min="11046" max="11047" width="12.7109375" style="102" customWidth="1"/>
    <col min="11048" max="11050" width="10.7109375" style="102" customWidth="1"/>
    <col min="11051" max="11288" width="9.140625" style="102"/>
    <col min="11289" max="11289" width="6" style="102" customWidth="1"/>
    <col min="11290" max="11290" width="47.42578125" style="102" customWidth="1"/>
    <col min="11291" max="11293" width="10.7109375" style="102" customWidth="1"/>
    <col min="11294" max="11294" width="12.85546875" style="102" customWidth="1"/>
    <col min="11295" max="11301" width="10.7109375" style="102" customWidth="1"/>
    <col min="11302" max="11303" width="12.7109375" style="102" customWidth="1"/>
    <col min="11304" max="11306" width="10.7109375" style="102" customWidth="1"/>
    <col min="11307" max="11544" width="9.140625" style="102"/>
    <col min="11545" max="11545" width="6" style="102" customWidth="1"/>
    <col min="11546" max="11546" width="47.42578125" style="102" customWidth="1"/>
    <col min="11547" max="11549" width="10.7109375" style="102" customWidth="1"/>
    <col min="11550" max="11550" width="12.85546875" style="102" customWidth="1"/>
    <col min="11551" max="11557" width="10.7109375" style="102" customWidth="1"/>
    <col min="11558" max="11559" width="12.7109375" style="102" customWidth="1"/>
    <col min="11560" max="11562" width="10.7109375" style="102" customWidth="1"/>
    <col min="11563" max="11800" width="9.140625" style="102"/>
    <col min="11801" max="11801" width="6" style="102" customWidth="1"/>
    <col min="11802" max="11802" width="47.42578125" style="102" customWidth="1"/>
    <col min="11803" max="11805" width="10.7109375" style="102" customWidth="1"/>
    <col min="11806" max="11806" width="12.85546875" style="102" customWidth="1"/>
    <col min="11807" max="11813" width="10.7109375" style="102" customWidth="1"/>
    <col min="11814" max="11815" width="12.7109375" style="102" customWidth="1"/>
    <col min="11816" max="11818" width="10.7109375" style="102" customWidth="1"/>
    <col min="11819" max="12056" width="9.140625" style="102"/>
    <col min="12057" max="12057" width="6" style="102" customWidth="1"/>
    <col min="12058" max="12058" width="47.42578125" style="102" customWidth="1"/>
    <col min="12059" max="12061" width="10.7109375" style="102" customWidth="1"/>
    <col min="12062" max="12062" width="12.85546875" style="102" customWidth="1"/>
    <col min="12063" max="12069" width="10.7109375" style="102" customWidth="1"/>
    <col min="12070" max="12071" width="12.7109375" style="102" customWidth="1"/>
    <col min="12072" max="12074" width="10.7109375" style="102" customWidth="1"/>
    <col min="12075" max="12312" width="9.140625" style="102"/>
    <col min="12313" max="12313" width="6" style="102" customWidth="1"/>
    <col min="12314" max="12314" width="47.42578125" style="102" customWidth="1"/>
    <col min="12315" max="12317" width="10.7109375" style="102" customWidth="1"/>
    <col min="12318" max="12318" width="12.85546875" style="102" customWidth="1"/>
    <col min="12319" max="12325" width="10.7109375" style="102" customWidth="1"/>
    <col min="12326" max="12327" width="12.7109375" style="102" customWidth="1"/>
    <col min="12328" max="12330" width="10.7109375" style="102" customWidth="1"/>
    <col min="12331" max="12568" width="9.140625" style="102"/>
    <col min="12569" max="12569" width="6" style="102" customWidth="1"/>
    <col min="12570" max="12570" width="47.42578125" style="102" customWidth="1"/>
    <col min="12571" max="12573" width="10.7109375" style="102" customWidth="1"/>
    <col min="12574" max="12574" width="12.85546875" style="102" customWidth="1"/>
    <col min="12575" max="12581" width="10.7109375" style="102" customWidth="1"/>
    <col min="12582" max="12583" width="12.7109375" style="102" customWidth="1"/>
    <col min="12584" max="12586" width="10.7109375" style="102" customWidth="1"/>
    <col min="12587" max="12824" width="9.140625" style="102"/>
    <col min="12825" max="12825" width="6" style="102" customWidth="1"/>
    <col min="12826" max="12826" width="47.42578125" style="102" customWidth="1"/>
    <col min="12827" max="12829" width="10.7109375" style="102" customWidth="1"/>
    <col min="12830" max="12830" width="12.85546875" style="102" customWidth="1"/>
    <col min="12831" max="12837" width="10.7109375" style="102" customWidth="1"/>
    <col min="12838" max="12839" width="12.7109375" style="102" customWidth="1"/>
    <col min="12840" max="12842" width="10.7109375" style="102" customWidth="1"/>
    <col min="12843" max="13080" width="9.140625" style="102"/>
    <col min="13081" max="13081" width="6" style="102" customWidth="1"/>
    <col min="13082" max="13082" width="47.42578125" style="102" customWidth="1"/>
    <col min="13083" max="13085" width="10.7109375" style="102" customWidth="1"/>
    <col min="13086" max="13086" width="12.85546875" style="102" customWidth="1"/>
    <col min="13087" max="13093" width="10.7109375" style="102" customWidth="1"/>
    <col min="13094" max="13095" width="12.7109375" style="102" customWidth="1"/>
    <col min="13096" max="13098" width="10.7109375" style="102" customWidth="1"/>
    <col min="13099" max="13336" width="9.140625" style="102"/>
    <col min="13337" max="13337" width="6" style="102" customWidth="1"/>
    <col min="13338" max="13338" width="47.42578125" style="102" customWidth="1"/>
    <col min="13339" max="13341" width="10.7109375" style="102" customWidth="1"/>
    <col min="13342" max="13342" width="12.85546875" style="102" customWidth="1"/>
    <col min="13343" max="13349" width="10.7109375" style="102" customWidth="1"/>
    <col min="13350" max="13351" width="12.7109375" style="102" customWidth="1"/>
    <col min="13352" max="13354" width="10.7109375" style="102" customWidth="1"/>
    <col min="13355" max="13592" width="9.140625" style="102"/>
    <col min="13593" max="13593" width="6" style="102" customWidth="1"/>
    <col min="13594" max="13594" width="47.42578125" style="102" customWidth="1"/>
    <col min="13595" max="13597" width="10.7109375" style="102" customWidth="1"/>
    <col min="13598" max="13598" width="12.85546875" style="102" customWidth="1"/>
    <col min="13599" max="13605" width="10.7109375" style="102" customWidth="1"/>
    <col min="13606" max="13607" width="12.7109375" style="102" customWidth="1"/>
    <col min="13608" max="13610" width="10.7109375" style="102" customWidth="1"/>
    <col min="13611" max="13848" width="9.140625" style="102"/>
    <col min="13849" max="13849" width="6" style="102" customWidth="1"/>
    <col min="13850" max="13850" width="47.42578125" style="102" customWidth="1"/>
    <col min="13851" max="13853" width="10.7109375" style="102" customWidth="1"/>
    <col min="13854" max="13854" width="12.85546875" style="102" customWidth="1"/>
    <col min="13855" max="13861" width="10.7109375" style="102" customWidth="1"/>
    <col min="13862" max="13863" width="12.7109375" style="102" customWidth="1"/>
    <col min="13864" max="13866" width="10.7109375" style="102" customWidth="1"/>
    <col min="13867" max="14104" width="9.140625" style="102"/>
    <col min="14105" max="14105" width="6" style="102" customWidth="1"/>
    <col min="14106" max="14106" width="47.42578125" style="102" customWidth="1"/>
    <col min="14107" max="14109" width="10.7109375" style="102" customWidth="1"/>
    <col min="14110" max="14110" width="12.85546875" style="102" customWidth="1"/>
    <col min="14111" max="14117" width="10.7109375" style="102" customWidth="1"/>
    <col min="14118" max="14119" width="12.7109375" style="102" customWidth="1"/>
    <col min="14120" max="14122" width="10.7109375" style="102" customWidth="1"/>
    <col min="14123" max="14360" width="9.140625" style="102"/>
    <col min="14361" max="14361" width="6" style="102" customWidth="1"/>
    <col min="14362" max="14362" width="47.42578125" style="102" customWidth="1"/>
    <col min="14363" max="14365" width="10.7109375" style="102" customWidth="1"/>
    <col min="14366" max="14366" width="12.85546875" style="102" customWidth="1"/>
    <col min="14367" max="14373" width="10.7109375" style="102" customWidth="1"/>
    <col min="14374" max="14375" width="12.7109375" style="102" customWidth="1"/>
    <col min="14376" max="14378" width="10.7109375" style="102" customWidth="1"/>
    <col min="14379" max="14616" width="9.140625" style="102"/>
    <col min="14617" max="14617" width="6" style="102" customWidth="1"/>
    <col min="14618" max="14618" width="47.42578125" style="102" customWidth="1"/>
    <col min="14619" max="14621" width="10.7109375" style="102" customWidth="1"/>
    <col min="14622" max="14622" width="12.85546875" style="102" customWidth="1"/>
    <col min="14623" max="14629" width="10.7109375" style="102" customWidth="1"/>
    <col min="14630" max="14631" width="12.7109375" style="102" customWidth="1"/>
    <col min="14632" max="14634" width="10.7109375" style="102" customWidth="1"/>
    <col min="14635" max="14872" width="9.140625" style="102"/>
    <col min="14873" max="14873" width="6" style="102" customWidth="1"/>
    <col min="14874" max="14874" width="47.42578125" style="102" customWidth="1"/>
    <col min="14875" max="14877" width="10.7109375" style="102" customWidth="1"/>
    <col min="14878" max="14878" width="12.85546875" style="102" customWidth="1"/>
    <col min="14879" max="14885" width="10.7109375" style="102" customWidth="1"/>
    <col min="14886" max="14887" width="12.7109375" style="102" customWidth="1"/>
    <col min="14888" max="14890" width="10.7109375" style="102" customWidth="1"/>
    <col min="14891" max="15128" width="9.140625" style="102"/>
    <col min="15129" max="15129" width="6" style="102" customWidth="1"/>
    <col min="15130" max="15130" width="47.42578125" style="102" customWidth="1"/>
    <col min="15131" max="15133" width="10.7109375" style="102" customWidth="1"/>
    <col min="15134" max="15134" width="12.85546875" style="102" customWidth="1"/>
    <col min="15135" max="15141" width="10.7109375" style="102" customWidth="1"/>
    <col min="15142" max="15143" width="12.7109375" style="102" customWidth="1"/>
    <col min="15144" max="15146" width="10.7109375" style="102" customWidth="1"/>
    <col min="15147" max="15384" width="9.140625" style="102"/>
    <col min="15385" max="15385" width="6" style="102" customWidth="1"/>
    <col min="15386" max="15386" width="47.42578125" style="102" customWidth="1"/>
    <col min="15387" max="15389" width="10.7109375" style="102" customWidth="1"/>
    <col min="15390" max="15390" width="12.85546875" style="102" customWidth="1"/>
    <col min="15391" max="15397" width="10.7109375" style="102" customWidth="1"/>
    <col min="15398" max="15399" width="12.7109375" style="102" customWidth="1"/>
    <col min="15400" max="15402" width="10.7109375" style="102" customWidth="1"/>
    <col min="15403" max="15640" width="9.140625" style="102"/>
    <col min="15641" max="15641" width="6" style="102" customWidth="1"/>
    <col min="15642" max="15642" width="47.42578125" style="102" customWidth="1"/>
    <col min="15643" max="15645" width="10.7109375" style="102" customWidth="1"/>
    <col min="15646" max="15646" width="12.85546875" style="102" customWidth="1"/>
    <col min="15647" max="15653" width="10.7109375" style="102" customWidth="1"/>
    <col min="15654" max="15655" width="12.7109375" style="102" customWidth="1"/>
    <col min="15656" max="15658" width="10.7109375" style="102" customWidth="1"/>
    <col min="15659" max="15896" width="9.140625" style="102"/>
    <col min="15897" max="15897" width="6" style="102" customWidth="1"/>
    <col min="15898" max="15898" width="47.42578125" style="102" customWidth="1"/>
    <col min="15899" max="15901" width="10.7109375" style="102" customWidth="1"/>
    <col min="15902" max="15902" width="12.85546875" style="102" customWidth="1"/>
    <col min="15903" max="15909" width="10.7109375" style="102" customWidth="1"/>
    <col min="15910" max="15911" width="12.7109375" style="102" customWidth="1"/>
    <col min="15912" max="15914" width="10.7109375" style="102" customWidth="1"/>
    <col min="15915" max="16152" width="9.140625" style="102"/>
    <col min="16153" max="16153" width="6" style="102" customWidth="1"/>
    <col min="16154" max="16154" width="47.42578125" style="102" customWidth="1"/>
    <col min="16155" max="16157" width="10.7109375" style="102" customWidth="1"/>
    <col min="16158" max="16158" width="12.85546875" style="102" customWidth="1"/>
    <col min="16159" max="16165" width="10.7109375" style="102" customWidth="1"/>
    <col min="16166" max="16167" width="12.7109375" style="102" customWidth="1"/>
    <col min="16168" max="16170" width="10.7109375" style="102" customWidth="1"/>
    <col min="16171" max="16384" width="9.140625" style="102"/>
  </cols>
  <sheetData>
    <row r="1" spans="1:42">
      <c r="AP1" s="48" t="s">
        <v>279</v>
      </c>
    </row>
    <row r="2" spans="1:42" hidden="1"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260"/>
      <c r="AB2" s="1260"/>
      <c r="AC2" s="1260"/>
      <c r="AD2" s="1260"/>
      <c r="AE2" s="1260"/>
      <c r="AF2" s="1260"/>
      <c r="AG2" s="1260"/>
      <c r="AH2" s="1260"/>
      <c r="AI2" s="1260"/>
      <c r="AJ2" s="1260"/>
      <c r="AK2" s="1260"/>
      <c r="AL2" s="540"/>
      <c r="AM2" s="540"/>
      <c r="AN2" s="540"/>
      <c r="AP2" s="46" t="s">
        <v>1</v>
      </c>
    </row>
    <row r="3" spans="1:42" hidden="1"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  <c r="AG3" s="104"/>
      <c r="AH3" s="104"/>
      <c r="AI3" s="104"/>
      <c r="AJ3" s="104"/>
      <c r="AK3" s="104"/>
      <c r="AL3" s="105"/>
      <c r="AM3" s="105"/>
      <c r="AN3" s="105"/>
      <c r="AP3" s="46" t="s">
        <v>2</v>
      </c>
    </row>
    <row r="4" spans="1:42"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6"/>
      <c r="AF4" s="106"/>
      <c r="AG4" s="106"/>
      <c r="AH4" s="106"/>
      <c r="AI4" s="106"/>
      <c r="AJ4" s="106"/>
      <c r="AK4" s="106"/>
      <c r="AL4" s="107"/>
      <c r="AM4" s="107"/>
      <c r="AN4" s="107"/>
    </row>
    <row r="5" spans="1:42" ht="39" customHeight="1">
      <c r="A5" s="1261" t="s">
        <v>278</v>
      </c>
      <c r="B5" s="1262"/>
      <c r="C5" s="1262"/>
      <c r="D5" s="1262"/>
      <c r="E5" s="1262"/>
      <c r="F5" s="1262"/>
      <c r="G5" s="1262"/>
      <c r="H5" s="1262"/>
      <c r="I5" s="1262"/>
      <c r="J5" s="1262"/>
      <c r="K5" s="1262"/>
      <c r="L5" s="1262"/>
      <c r="M5" s="1262"/>
      <c r="N5" s="1262"/>
      <c r="O5" s="1262"/>
      <c r="P5" s="1262"/>
      <c r="Q5" s="1262"/>
      <c r="R5" s="1262"/>
      <c r="S5" s="1262"/>
      <c r="T5" s="1262"/>
      <c r="U5" s="1262"/>
      <c r="V5" s="1262"/>
      <c r="W5" s="1262"/>
      <c r="X5" s="1262"/>
      <c r="Y5" s="1262"/>
      <c r="Z5" s="1262"/>
      <c r="AA5" s="1262"/>
      <c r="AB5" s="1262"/>
      <c r="AC5" s="1262"/>
      <c r="AD5" s="1262"/>
      <c r="AE5" s="1262"/>
      <c r="AF5" s="1262"/>
      <c r="AG5" s="1262"/>
      <c r="AH5" s="1262"/>
      <c r="AI5" s="1262"/>
      <c r="AJ5" s="1262"/>
      <c r="AK5" s="1262"/>
      <c r="AL5" s="1262"/>
      <c r="AM5" s="1262"/>
      <c r="AN5" s="1262"/>
      <c r="AO5" s="1262"/>
      <c r="AP5" s="1262"/>
    </row>
    <row r="6" spans="1:42" ht="18.75">
      <c r="A6" s="108"/>
      <c r="B6" s="108"/>
      <c r="C6" s="108"/>
      <c r="D6" s="108"/>
      <c r="E6" s="108"/>
      <c r="F6" s="108"/>
      <c r="G6" s="108"/>
      <c r="H6" s="108"/>
      <c r="I6" s="108"/>
      <c r="J6" s="108"/>
      <c r="K6" s="108"/>
      <c r="L6" s="108"/>
      <c r="M6" s="108"/>
      <c r="N6" s="108"/>
      <c r="O6" s="108"/>
      <c r="P6" s="108"/>
      <c r="Q6" s="108"/>
      <c r="R6" s="108"/>
      <c r="S6" s="108"/>
      <c r="T6" s="108"/>
      <c r="U6" s="108"/>
      <c r="V6" s="108"/>
      <c r="W6" s="108"/>
      <c r="X6" s="108"/>
      <c r="Y6" s="108"/>
      <c r="Z6" s="108"/>
      <c r="AA6" s="108"/>
      <c r="AB6" s="108"/>
      <c r="AC6" s="108"/>
      <c r="AD6" s="108"/>
      <c r="AE6" s="108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</row>
    <row r="7" spans="1:42" ht="18.75">
      <c r="A7" s="108"/>
      <c r="B7" s="108"/>
      <c r="C7" s="108"/>
      <c r="D7" s="108"/>
      <c r="E7" s="108"/>
      <c r="F7" s="108"/>
      <c r="G7" s="108"/>
      <c r="H7" s="108"/>
      <c r="I7" s="108"/>
      <c r="J7" s="108"/>
      <c r="K7" s="108"/>
      <c r="L7" s="108"/>
      <c r="M7" s="108"/>
      <c r="N7" s="108"/>
      <c r="O7" s="108"/>
      <c r="P7" s="108"/>
      <c r="Q7" s="108"/>
      <c r="R7" s="108"/>
      <c r="S7" s="108"/>
      <c r="T7" s="108"/>
      <c r="U7" s="108"/>
      <c r="V7" s="108"/>
      <c r="W7" s="108"/>
      <c r="X7" s="108"/>
      <c r="Y7" s="108"/>
      <c r="Z7" s="108"/>
      <c r="AA7" s="108"/>
      <c r="AB7" s="108"/>
      <c r="AC7" s="108"/>
      <c r="AD7" s="108"/>
      <c r="AE7" s="108"/>
      <c r="AF7" s="108"/>
      <c r="AG7" s="108"/>
      <c r="AH7" s="108"/>
      <c r="AI7" s="108"/>
      <c r="AJ7" s="108"/>
      <c r="AK7" s="108"/>
      <c r="AL7" s="108"/>
      <c r="AM7" s="108"/>
      <c r="AN7" s="108"/>
      <c r="AO7" s="108"/>
      <c r="AP7" s="50" t="s">
        <v>105</v>
      </c>
    </row>
    <row r="8" spans="1:42" ht="36" customHeight="1">
      <c r="A8" s="108"/>
      <c r="B8" s="108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108"/>
      <c r="AC8" s="108"/>
      <c r="AD8" s="108"/>
      <c r="AE8" s="1069" t="s">
        <v>4</v>
      </c>
      <c r="AF8" s="1069"/>
      <c r="AG8" s="1069"/>
      <c r="AH8" s="1069"/>
      <c r="AI8" s="1069"/>
      <c r="AJ8" s="1069"/>
      <c r="AK8" s="1069"/>
      <c r="AL8" s="1069"/>
      <c r="AM8" s="1069"/>
      <c r="AN8" s="1069"/>
      <c r="AO8" s="1069"/>
      <c r="AP8" s="1069"/>
    </row>
    <row r="9" spans="1:42" ht="18.75">
      <c r="A9" s="108"/>
      <c r="B9" s="108"/>
      <c r="C9" s="108"/>
      <c r="D9" s="108"/>
      <c r="E9" s="108"/>
      <c r="F9" s="108"/>
      <c r="G9" s="108" t="s">
        <v>262</v>
      </c>
      <c r="H9" s="108"/>
      <c r="I9" s="108"/>
      <c r="J9" s="108"/>
      <c r="K9" s="108"/>
      <c r="L9" s="108"/>
      <c r="M9" s="108"/>
      <c r="N9" s="108"/>
      <c r="O9" s="108"/>
      <c r="P9" s="108"/>
      <c r="Q9" s="108"/>
      <c r="R9" s="108"/>
      <c r="S9" s="108"/>
      <c r="T9" s="108"/>
      <c r="U9" s="108"/>
      <c r="V9" s="108"/>
      <c r="W9" s="108"/>
      <c r="X9" s="108"/>
      <c r="Y9" s="108"/>
      <c r="Z9" s="108"/>
      <c r="AA9" s="108"/>
      <c r="AB9" s="108"/>
      <c r="AC9" s="108"/>
      <c r="AD9" s="108"/>
      <c r="AE9" s="108"/>
      <c r="AF9" s="108"/>
      <c r="AG9" s="108"/>
      <c r="AH9" s="108"/>
      <c r="AI9" s="108"/>
      <c r="AJ9" s="108"/>
      <c r="AK9" s="108"/>
      <c r="AL9" s="108"/>
      <c r="AM9" s="108"/>
      <c r="AN9" s="108"/>
      <c r="AO9" s="108"/>
      <c r="AP9" s="50" t="s">
        <v>179</v>
      </c>
    </row>
    <row r="10" spans="1:42" ht="18.75">
      <c r="A10" s="108"/>
      <c r="B10" s="108"/>
      <c r="C10" s="108"/>
      <c r="D10" s="108"/>
      <c r="E10" s="108"/>
      <c r="F10" s="108"/>
      <c r="G10" s="108"/>
      <c r="H10" s="108" t="s">
        <v>262</v>
      </c>
      <c r="I10" s="108"/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 t="s">
        <v>262</v>
      </c>
      <c r="W10" s="108"/>
      <c r="X10" s="108"/>
      <c r="Y10" s="108"/>
      <c r="Z10" s="108"/>
      <c r="AA10" s="108"/>
      <c r="AB10" s="108"/>
      <c r="AC10" s="108"/>
      <c r="AD10" s="108"/>
      <c r="AE10" s="108" t="s">
        <v>262</v>
      </c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2" t="s">
        <v>280</v>
      </c>
    </row>
    <row r="11" spans="1:42" ht="15.75">
      <c r="A11" s="109"/>
      <c r="B11" s="109"/>
      <c r="C11" s="109"/>
      <c r="D11" s="109"/>
      <c r="E11" s="109"/>
      <c r="F11" s="109"/>
      <c r="G11" s="109"/>
      <c r="H11" s="109"/>
      <c r="I11" s="109"/>
      <c r="J11" s="109"/>
      <c r="K11" s="109"/>
      <c r="L11" s="109"/>
      <c r="M11" s="109"/>
      <c r="N11" s="109"/>
      <c r="O11" s="109"/>
      <c r="P11" s="109"/>
      <c r="Q11" s="109"/>
      <c r="R11" s="109"/>
      <c r="S11" s="109"/>
      <c r="T11" s="109"/>
      <c r="U11" s="109"/>
      <c r="V11" s="109"/>
      <c r="W11" s="109"/>
      <c r="X11" s="109"/>
      <c r="Y11" s="109"/>
      <c r="Z11" s="109"/>
      <c r="AP11" s="52" t="s">
        <v>7</v>
      </c>
    </row>
    <row r="12" spans="1:42" ht="15.75" thickBot="1">
      <c r="A12" s="110"/>
      <c r="B12" s="110"/>
      <c r="C12" s="110"/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</row>
    <row r="13" spans="1:42" ht="14.25" customHeight="1" thickBot="1">
      <c r="A13" s="1325" t="s">
        <v>106</v>
      </c>
      <c r="B13" s="1336" t="s">
        <v>107</v>
      </c>
      <c r="C13" s="1328" t="s">
        <v>108</v>
      </c>
      <c r="D13" s="1329"/>
      <c r="E13" s="1329"/>
      <c r="F13" s="1329"/>
      <c r="G13" s="1329"/>
      <c r="H13" s="1329"/>
      <c r="I13" s="1329"/>
      <c r="J13" s="1329"/>
      <c r="K13" s="1329"/>
      <c r="L13" s="1329"/>
      <c r="M13" s="1329"/>
      <c r="N13" s="1329"/>
      <c r="O13" s="1329"/>
      <c r="P13" s="1329"/>
      <c r="Q13" s="1329"/>
      <c r="R13" s="1329"/>
      <c r="S13" s="1329"/>
      <c r="T13" s="1329"/>
      <c r="U13" s="1329"/>
      <c r="V13" s="1330"/>
      <c r="W13" s="1328" t="s">
        <v>109</v>
      </c>
      <c r="X13" s="1329"/>
      <c r="Y13" s="1329"/>
      <c r="Z13" s="1329"/>
      <c r="AA13" s="1329"/>
      <c r="AB13" s="1329"/>
      <c r="AC13" s="1329"/>
      <c r="AD13" s="1329"/>
      <c r="AE13" s="1329"/>
      <c r="AF13" s="1329"/>
      <c r="AG13" s="1329"/>
      <c r="AH13" s="1329"/>
      <c r="AI13" s="1329"/>
      <c r="AJ13" s="1329"/>
      <c r="AK13" s="1329"/>
      <c r="AL13" s="1329"/>
      <c r="AM13" s="1329"/>
      <c r="AN13" s="1329"/>
      <c r="AO13" s="1329"/>
      <c r="AP13" s="1330"/>
    </row>
    <row r="14" spans="1:42" ht="15" customHeight="1">
      <c r="A14" s="1334"/>
      <c r="B14" s="1337"/>
      <c r="C14" s="1325" t="s">
        <v>110</v>
      </c>
      <c r="D14" s="1326"/>
      <c r="E14" s="1326"/>
      <c r="F14" s="1326"/>
      <c r="G14" s="1326"/>
      <c r="H14" s="1326"/>
      <c r="I14" s="1326"/>
      <c r="J14" s="1326"/>
      <c r="K14" s="1326"/>
      <c r="L14" s="1327"/>
      <c r="M14" s="1325" t="s">
        <v>27</v>
      </c>
      <c r="N14" s="1326"/>
      <c r="O14" s="1326"/>
      <c r="P14" s="1326"/>
      <c r="Q14" s="1326"/>
      <c r="R14" s="1326"/>
      <c r="S14" s="1326"/>
      <c r="T14" s="1326"/>
      <c r="U14" s="1326"/>
      <c r="V14" s="1327"/>
      <c r="W14" s="1325" t="s">
        <v>110</v>
      </c>
      <c r="X14" s="1326"/>
      <c r="Y14" s="1326"/>
      <c r="Z14" s="1326"/>
      <c r="AA14" s="1326"/>
      <c r="AB14" s="1326"/>
      <c r="AC14" s="1326"/>
      <c r="AD14" s="1326"/>
      <c r="AE14" s="1326"/>
      <c r="AF14" s="1327"/>
      <c r="AG14" s="1325" t="s">
        <v>27</v>
      </c>
      <c r="AH14" s="1326"/>
      <c r="AI14" s="1326"/>
      <c r="AJ14" s="1326"/>
      <c r="AK14" s="1326"/>
      <c r="AL14" s="1326"/>
      <c r="AM14" s="1326"/>
      <c r="AN14" s="1326"/>
      <c r="AO14" s="1326"/>
      <c r="AP14" s="1327"/>
    </row>
    <row r="15" spans="1:42" ht="14.25">
      <c r="A15" s="1334"/>
      <c r="B15" s="1337"/>
      <c r="C15" s="1332" t="s">
        <v>16</v>
      </c>
      <c r="D15" s="1331"/>
      <c r="E15" s="1331" t="s">
        <v>17</v>
      </c>
      <c r="F15" s="1331"/>
      <c r="G15" s="1331" t="s">
        <v>18</v>
      </c>
      <c r="H15" s="1331"/>
      <c r="I15" s="1331" t="s">
        <v>19</v>
      </c>
      <c r="J15" s="1331"/>
      <c r="K15" s="1331">
        <v>2013</v>
      </c>
      <c r="L15" s="1333"/>
      <c r="M15" s="1332" t="s">
        <v>16</v>
      </c>
      <c r="N15" s="1331"/>
      <c r="O15" s="1331" t="s">
        <v>17</v>
      </c>
      <c r="P15" s="1331"/>
      <c r="Q15" s="1331" t="s">
        <v>18</v>
      </c>
      <c r="R15" s="1331"/>
      <c r="S15" s="1331" t="s">
        <v>19</v>
      </c>
      <c r="T15" s="1331"/>
      <c r="U15" s="1331">
        <v>2013</v>
      </c>
      <c r="V15" s="1333"/>
      <c r="W15" s="1332" t="s">
        <v>16</v>
      </c>
      <c r="X15" s="1331"/>
      <c r="Y15" s="1331" t="s">
        <v>17</v>
      </c>
      <c r="Z15" s="1331"/>
      <c r="AA15" s="1331" t="s">
        <v>18</v>
      </c>
      <c r="AB15" s="1331"/>
      <c r="AC15" s="1323" t="s">
        <v>19</v>
      </c>
      <c r="AD15" s="1324"/>
      <c r="AE15" s="1331">
        <v>2013</v>
      </c>
      <c r="AF15" s="1333"/>
      <c r="AG15" s="1332" t="s">
        <v>16</v>
      </c>
      <c r="AH15" s="1331"/>
      <c r="AI15" s="1331" t="s">
        <v>17</v>
      </c>
      <c r="AJ15" s="1331"/>
      <c r="AK15" s="1331" t="s">
        <v>18</v>
      </c>
      <c r="AL15" s="1331"/>
      <c r="AM15" s="1323" t="s">
        <v>19</v>
      </c>
      <c r="AN15" s="1324"/>
      <c r="AO15" s="1331">
        <v>2013</v>
      </c>
      <c r="AP15" s="1333"/>
    </row>
    <row r="16" spans="1:42" thickBot="1">
      <c r="A16" s="1335"/>
      <c r="B16" s="1338"/>
      <c r="C16" s="460" t="s">
        <v>111</v>
      </c>
      <c r="D16" s="456" t="s">
        <v>112</v>
      </c>
      <c r="E16" s="456" t="s">
        <v>111</v>
      </c>
      <c r="F16" s="456" t="s">
        <v>112</v>
      </c>
      <c r="G16" s="456" t="s">
        <v>111</v>
      </c>
      <c r="H16" s="456" t="s">
        <v>112</v>
      </c>
      <c r="I16" s="456" t="s">
        <v>111</v>
      </c>
      <c r="J16" s="456" t="s">
        <v>112</v>
      </c>
      <c r="K16" s="456" t="s">
        <v>111</v>
      </c>
      <c r="L16" s="461" t="s">
        <v>112</v>
      </c>
      <c r="M16" s="460" t="s">
        <v>111</v>
      </c>
      <c r="N16" s="456" t="s">
        <v>112</v>
      </c>
      <c r="O16" s="456" t="s">
        <v>111</v>
      </c>
      <c r="P16" s="456" t="s">
        <v>112</v>
      </c>
      <c r="Q16" s="456" t="s">
        <v>111</v>
      </c>
      <c r="R16" s="456" t="s">
        <v>112</v>
      </c>
      <c r="S16" s="456" t="s">
        <v>111</v>
      </c>
      <c r="T16" s="456" t="s">
        <v>112</v>
      </c>
      <c r="U16" s="456" t="s">
        <v>111</v>
      </c>
      <c r="V16" s="461" t="s">
        <v>112</v>
      </c>
      <c r="W16" s="460" t="s">
        <v>111</v>
      </c>
      <c r="X16" s="456" t="s">
        <v>112</v>
      </c>
      <c r="Y16" s="456" t="s">
        <v>111</v>
      </c>
      <c r="Z16" s="456" t="s">
        <v>112</v>
      </c>
      <c r="AA16" s="456" t="s">
        <v>111</v>
      </c>
      <c r="AB16" s="456" t="s">
        <v>112</v>
      </c>
      <c r="AC16" s="456" t="s">
        <v>111</v>
      </c>
      <c r="AD16" s="456" t="s">
        <v>112</v>
      </c>
      <c r="AE16" s="456" t="s">
        <v>111</v>
      </c>
      <c r="AF16" s="461" t="s">
        <v>112</v>
      </c>
      <c r="AG16" s="460" t="s">
        <v>111</v>
      </c>
      <c r="AH16" s="456" t="s">
        <v>112</v>
      </c>
      <c r="AI16" s="456" t="s">
        <v>111</v>
      </c>
      <c r="AJ16" s="456" t="s">
        <v>112</v>
      </c>
      <c r="AK16" s="456" t="s">
        <v>111</v>
      </c>
      <c r="AL16" s="456" t="s">
        <v>112</v>
      </c>
      <c r="AM16" s="456" t="s">
        <v>111</v>
      </c>
      <c r="AN16" s="456" t="s">
        <v>112</v>
      </c>
      <c r="AO16" s="456" t="s">
        <v>111</v>
      </c>
      <c r="AP16" s="461" t="s">
        <v>112</v>
      </c>
    </row>
    <row r="17" spans="1:46" thickBot="1">
      <c r="A17" s="193">
        <v>1</v>
      </c>
      <c r="B17" s="475">
        <v>2</v>
      </c>
      <c r="C17" s="462"/>
      <c r="D17" s="463"/>
      <c r="E17" s="463">
        <v>3</v>
      </c>
      <c r="F17" s="463">
        <f t="shared" ref="F17:AB17" si="0">E17+1</f>
        <v>4</v>
      </c>
      <c r="G17" s="463"/>
      <c r="H17" s="463"/>
      <c r="I17" s="463">
        <v>3</v>
      </c>
      <c r="J17" s="463">
        <v>4</v>
      </c>
      <c r="K17" s="463">
        <v>3</v>
      </c>
      <c r="L17" s="464">
        <v>4</v>
      </c>
      <c r="M17" s="467"/>
      <c r="N17" s="463"/>
      <c r="O17" s="463"/>
      <c r="P17" s="463"/>
      <c r="Q17" s="463"/>
      <c r="R17" s="463"/>
      <c r="S17" s="463">
        <v>7</v>
      </c>
      <c r="T17" s="463">
        <v>8</v>
      </c>
      <c r="U17" s="463">
        <v>5</v>
      </c>
      <c r="V17" s="464">
        <v>6</v>
      </c>
      <c r="W17" s="466">
        <f>P17+1</f>
        <v>1</v>
      </c>
      <c r="X17" s="457">
        <f t="shared" ref="X17" si="1">W17+1</f>
        <v>2</v>
      </c>
      <c r="Y17" s="457">
        <f>R17+1</f>
        <v>1</v>
      </c>
      <c r="Z17" s="457">
        <f t="shared" ref="Z17" si="2">Y17+1</f>
        <v>2</v>
      </c>
      <c r="AA17" s="457">
        <f>V17+1</f>
        <v>7</v>
      </c>
      <c r="AB17" s="457">
        <f t="shared" si="0"/>
        <v>8</v>
      </c>
      <c r="AC17" s="457">
        <v>11</v>
      </c>
      <c r="AD17" s="457">
        <v>12</v>
      </c>
      <c r="AE17" s="457">
        <v>7</v>
      </c>
      <c r="AF17" s="458">
        <v>8</v>
      </c>
      <c r="AG17" s="462">
        <f>Z17+1</f>
        <v>3</v>
      </c>
      <c r="AH17" s="463">
        <f t="shared" ref="AH17" si="3">AG17+1</f>
        <v>4</v>
      </c>
      <c r="AI17" s="463">
        <f>AB17+1</f>
        <v>9</v>
      </c>
      <c r="AJ17" s="463">
        <f t="shared" ref="AJ17" si="4">AI17+1</f>
        <v>10</v>
      </c>
      <c r="AK17" s="463">
        <f>AF17+1</f>
        <v>9</v>
      </c>
      <c r="AL17" s="463">
        <f t="shared" ref="AL17" si="5">AK17+1</f>
        <v>10</v>
      </c>
      <c r="AM17" s="457">
        <v>15</v>
      </c>
      <c r="AN17" s="457">
        <v>16</v>
      </c>
      <c r="AO17" s="463">
        <v>9</v>
      </c>
      <c r="AP17" s="464">
        <v>10</v>
      </c>
    </row>
    <row r="18" spans="1:46">
      <c r="A18" s="472"/>
      <c r="B18" s="476" t="s">
        <v>113</v>
      </c>
      <c r="C18" s="113">
        <f t="shared" ref="C18:H18" si="6">SUM(C19:C30)</f>
        <v>0</v>
      </c>
      <c r="D18" s="112">
        <f t="shared" si="6"/>
        <v>0</v>
      </c>
      <c r="E18" s="112">
        <f t="shared" si="6"/>
        <v>7.0000000000000007E-2</v>
      </c>
      <c r="F18" s="112">
        <f t="shared" si="6"/>
        <v>0</v>
      </c>
      <c r="G18" s="112">
        <f t="shared" si="6"/>
        <v>0.16</v>
      </c>
      <c r="H18" s="112">
        <f t="shared" si="6"/>
        <v>0.63</v>
      </c>
      <c r="I18" s="112"/>
      <c r="J18" s="112"/>
      <c r="K18" s="112">
        <f>SUM(K19:K30)</f>
        <v>0.91000000000000014</v>
      </c>
      <c r="L18" s="114">
        <f t="shared" ref="L18:R18" si="7">SUM(L19:L30)</f>
        <v>1.03</v>
      </c>
      <c r="M18" s="113">
        <f t="shared" si="7"/>
        <v>0</v>
      </c>
      <c r="N18" s="112">
        <f t="shared" si="7"/>
        <v>0</v>
      </c>
      <c r="O18" s="112">
        <f t="shared" si="7"/>
        <v>7.3999999999999996E-2</v>
      </c>
      <c r="P18" s="112">
        <f t="shared" si="7"/>
        <v>0</v>
      </c>
      <c r="Q18" s="112">
        <f t="shared" si="7"/>
        <v>0.16</v>
      </c>
      <c r="R18" s="112">
        <f t="shared" si="7"/>
        <v>0.63</v>
      </c>
      <c r="S18" s="112">
        <f>SUM(S19:S30)</f>
        <v>0.53699999999999992</v>
      </c>
      <c r="T18" s="112">
        <f>SUM(T19:T30)</f>
        <v>4.4000000000000004</v>
      </c>
      <c r="U18" s="112">
        <f>SUM(U19:U30)</f>
        <v>0.77099999999999991</v>
      </c>
      <c r="V18" s="114">
        <f t="shared" ref="V18" si="8">SUM(V19:V30)</f>
        <v>5.03</v>
      </c>
      <c r="W18" s="113"/>
      <c r="X18" s="112"/>
      <c r="Y18" s="112"/>
      <c r="Z18" s="112"/>
      <c r="AA18" s="112">
        <f t="shared" ref="AA18:AB18" si="9">SUM(AA19:AA30)</f>
        <v>0</v>
      </c>
      <c r="AB18" s="112">
        <f t="shared" si="9"/>
        <v>0.25</v>
      </c>
      <c r="AC18" s="112"/>
      <c r="AD18" s="112"/>
      <c r="AE18" s="112">
        <f t="shared" ref="AE18:AL18" si="10">SUM(AE19:AE30)</f>
        <v>0.53</v>
      </c>
      <c r="AF18" s="114">
        <f t="shared" si="10"/>
        <v>0.25</v>
      </c>
      <c r="AG18" s="113">
        <f t="shared" si="10"/>
        <v>0</v>
      </c>
      <c r="AH18" s="112">
        <f t="shared" si="10"/>
        <v>0</v>
      </c>
      <c r="AI18" s="112">
        <f t="shared" si="10"/>
        <v>0</v>
      </c>
      <c r="AJ18" s="112">
        <f t="shared" si="10"/>
        <v>0</v>
      </c>
      <c r="AK18" s="112">
        <f t="shared" si="10"/>
        <v>0</v>
      </c>
      <c r="AL18" s="112">
        <f t="shared" si="10"/>
        <v>0.25</v>
      </c>
      <c r="AM18" s="112"/>
      <c r="AN18" s="112"/>
      <c r="AO18" s="470">
        <f t="shared" ref="AO18:AP30" si="11">AG18+AI18+AK18</f>
        <v>0</v>
      </c>
      <c r="AP18" s="471">
        <f t="shared" si="11"/>
        <v>0.25</v>
      </c>
      <c r="AQ18" s="122">
        <f>C18+E18+G18</f>
        <v>0.23</v>
      </c>
      <c r="AR18" s="122">
        <f t="shared" ref="AR18" si="12">D18+F18+H18</f>
        <v>0.63</v>
      </c>
      <c r="AS18" s="122">
        <f>M18+O18+Q18</f>
        <v>0.23399999999999999</v>
      </c>
      <c r="AT18" s="122">
        <f>N18+P18+R18</f>
        <v>0.63</v>
      </c>
    </row>
    <row r="19" spans="1:46" ht="25.5">
      <c r="A19" s="473">
        <v>1</v>
      </c>
      <c r="B19" s="477" t="s">
        <v>228</v>
      </c>
      <c r="C19" s="236">
        <v>0</v>
      </c>
      <c r="D19" s="115">
        <v>0</v>
      </c>
      <c r="E19" s="115">
        <v>0</v>
      </c>
      <c r="F19" s="115">
        <v>0</v>
      </c>
      <c r="G19" s="115">
        <v>0</v>
      </c>
      <c r="H19" s="115">
        <v>0</v>
      </c>
      <c r="I19" s="115"/>
      <c r="J19" s="115"/>
      <c r="K19" s="367">
        <v>0.53</v>
      </c>
      <c r="L19" s="370">
        <v>0</v>
      </c>
      <c r="M19" s="236">
        <v>0</v>
      </c>
      <c r="N19" s="115">
        <v>0</v>
      </c>
      <c r="O19" s="115">
        <v>0</v>
      </c>
      <c r="P19" s="115">
        <v>0</v>
      </c>
      <c r="Q19" s="115">
        <v>0</v>
      </c>
      <c r="R19" s="115">
        <v>0</v>
      </c>
      <c r="S19" s="115"/>
      <c r="T19" s="115"/>
      <c r="U19" s="115">
        <f t="shared" ref="U19:V29" si="13">M19+O19+Q19+S19</f>
        <v>0</v>
      </c>
      <c r="V19" s="237">
        <f t="shared" si="13"/>
        <v>0</v>
      </c>
      <c r="W19" s="236">
        <v>0</v>
      </c>
      <c r="X19" s="115">
        <v>0</v>
      </c>
      <c r="Y19" s="115">
        <v>0</v>
      </c>
      <c r="Z19" s="115">
        <v>0</v>
      </c>
      <c r="AA19" s="115">
        <v>0</v>
      </c>
      <c r="AB19" s="115">
        <v>0</v>
      </c>
      <c r="AC19" s="115"/>
      <c r="AD19" s="115"/>
      <c r="AE19" s="367">
        <v>0.53</v>
      </c>
      <c r="AF19" s="455">
        <v>0</v>
      </c>
      <c r="AG19" s="236">
        <v>0</v>
      </c>
      <c r="AH19" s="115">
        <v>0</v>
      </c>
      <c r="AI19" s="115">
        <v>0</v>
      </c>
      <c r="AJ19" s="115">
        <v>0</v>
      </c>
      <c r="AK19" s="115">
        <v>0</v>
      </c>
      <c r="AL19" s="115">
        <v>0</v>
      </c>
      <c r="AM19" s="115"/>
      <c r="AN19" s="115"/>
      <c r="AO19" s="115">
        <f t="shared" si="11"/>
        <v>0</v>
      </c>
      <c r="AP19" s="237">
        <f t="shared" si="11"/>
        <v>0</v>
      </c>
    </row>
    <row r="20" spans="1:46" ht="38.25">
      <c r="A20" s="473">
        <v>2</v>
      </c>
      <c r="B20" s="477" t="s">
        <v>232</v>
      </c>
      <c r="C20" s="236">
        <v>0</v>
      </c>
      <c r="D20" s="115">
        <v>0</v>
      </c>
      <c r="E20" s="115">
        <v>0</v>
      </c>
      <c r="F20" s="115">
        <v>0</v>
      </c>
      <c r="G20" s="115">
        <v>0</v>
      </c>
      <c r="H20" s="465">
        <v>0.63</v>
      </c>
      <c r="I20" s="115"/>
      <c r="J20" s="465"/>
      <c r="K20" s="367">
        <v>0</v>
      </c>
      <c r="L20" s="370">
        <v>0.63</v>
      </c>
      <c r="M20" s="236">
        <v>0</v>
      </c>
      <c r="N20" s="115">
        <v>0</v>
      </c>
      <c r="O20" s="115">
        <v>0</v>
      </c>
      <c r="P20" s="115">
        <v>0</v>
      </c>
      <c r="Q20" s="115">
        <v>0</v>
      </c>
      <c r="R20" s="465">
        <v>0.63</v>
      </c>
      <c r="S20" s="115"/>
      <c r="T20" s="465"/>
      <c r="U20" s="115">
        <f t="shared" si="13"/>
        <v>0</v>
      </c>
      <c r="V20" s="483">
        <f t="shared" si="13"/>
        <v>0.63</v>
      </c>
      <c r="W20" s="236">
        <v>0</v>
      </c>
      <c r="X20" s="115">
        <v>0</v>
      </c>
      <c r="Y20" s="115">
        <v>0</v>
      </c>
      <c r="Z20" s="115">
        <v>0</v>
      </c>
      <c r="AA20" s="115">
        <v>0</v>
      </c>
      <c r="AB20" s="369">
        <v>0.25</v>
      </c>
      <c r="AC20" s="369"/>
      <c r="AD20" s="369"/>
      <c r="AE20" s="367">
        <v>0</v>
      </c>
      <c r="AF20" s="455">
        <v>0.25</v>
      </c>
      <c r="AG20" s="236">
        <v>0</v>
      </c>
      <c r="AH20" s="115">
        <v>0</v>
      </c>
      <c r="AI20" s="115">
        <v>0</v>
      </c>
      <c r="AJ20" s="115">
        <v>0</v>
      </c>
      <c r="AK20" s="115">
        <v>0</v>
      </c>
      <c r="AL20" s="369">
        <v>0.25</v>
      </c>
      <c r="AM20" s="369"/>
      <c r="AN20" s="369"/>
      <c r="AO20" s="115">
        <f t="shared" si="11"/>
        <v>0</v>
      </c>
      <c r="AP20" s="237">
        <f t="shared" si="11"/>
        <v>0.25</v>
      </c>
    </row>
    <row r="21" spans="1:46" ht="25.5">
      <c r="A21" s="473">
        <v>3</v>
      </c>
      <c r="B21" s="477" t="s">
        <v>47</v>
      </c>
      <c r="C21" s="236">
        <v>0</v>
      </c>
      <c r="D21" s="115">
        <v>0</v>
      </c>
      <c r="E21" s="115">
        <v>0</v>
      </c>
      <c r="F21" s="115">
        <v>0</v>
      </c>
      <c r="G21" s="115">
        <v>0</v>
      </c>
      <c r="H21" s="115">
        <v>0</v>
      </c>
      <c r="I21" s="115"/>
      <c r="J21" s="115"/>
      <c r="K21" s="367">
        <v>0</v>
      </c>
      <c r="L21" s="370">
        <v>0</v>
      </c>
      <c r="M21" s="236">
        <v>0</v>
      </c>
      <c r="N21" s="115">
        <v>0</v>
      </c>
      <c r="O21" s="115">
        <v>0</v>
      </c>
      <c r="P21" s="115">
        <v>0</v>
      </c>
      <c r="Q21" s="115">
        <v>0</v>
      </c>
      <c r="R21" s="115">
        <v>0</v>
      </c>
      <c r="S21" s="115">
        <v>0.247</v>
      </c>
      <c r="T21" s="115">
        <v>4</v>
      </c>
      <c r="U21" s="115">
        <f>M21+O21+Q21+S21</f>
        <v>0.247</v>
      </c>
      <c r="V21" s="237">
        <f t="shared" si="13"/>
        <v>4</v>
      </c>
      <c r="W21" s="236">
        <v>0</v>
      </c>
      <c r="X21" s="115">
        <v>0</v>
      </c>
      <c r="Y21" s="115">
        <v>0</v>
      </c>
      <c r="Z21" s="115">
        <v>0</v>
      </c>
      <c r="AA21" s="115">
        <v>0</v>
      </c>
      <c r="AB21" s="115">
        <v>0</v>
      </c>
      <c r="AC21" s="115"/>
      <c r="AD21" s="115"/>
      <c r="AE21" s="115">
        <v>0</v>
      </c>
      <c r="AF21" s="237">
        <v>0</v>
      </c>
      <c r="AG21" s="236">
        <v>0</v>
      </c>
      <c r="AH21" s="115">
        <v>0</v>
      </c>
      <c r="AI21" s="115">
        <v>0</v>
      </c>
      <c r="AJ21" s="115">
        <v>0</v>
      </c>
      <c r="AK21" s="115">
        <v>0</v>
      </c>
      <c r="AL21" s="115">
        <v>0</v>
      </c>
      <c r="AM21" s="115"/>
      <c r="AN21" s="115"/>
      <c r="AO21" s="115">
        <f t="shared" si="11"/>
        <v>0</v>
      </c>
      <c r="AP21" s="237">
        <f t="shared" si="11"/>
        <v>0</v>
      </c>
      <c r="AQ21" s="102" t="s">
        <v>262</v>
      </c>
    </row>
    <row r="22" spans="1:46" ht="25.5">
      <c r="A22" s="473">
        <v>4</v>
      </c>
      <c r="B22" s="477" t="s">
        <v>239</v>
      </c>
      <c r="C22" s="236">
        <v>0</v>
      </c>
      <c r="D22" s="115">
        <v>0</v>
      </c>
      <c r="E22" s="115">
        <v>0</v>
      </c>
      <c r="F22" s="115">
        <v>0</v>
      </c>
      <c r="G22" s="115">
        <v>0</v>
      </c>
      <c r="H22" s="115">
        <v>0</v>
      </c>
      <c r="I22" s="115"/>
      <c r="J22" s="115"/>
      <c r="K22" s="367">
        <v>0</v>
      </c>
      <c r="L22" s="370">
        <v>0</v>
      </c>
      <c r="M22" s="236">
        <v>0</v>
      </c>
      <c r="N22" s="115">
        <v>0</v>
      </c>
      <c r="O22" s="115">
        <v>0</v>
      </c>
      <c r="P22" s="115">
        <v>0</v>
      </c>
      <c r="Q22" s="115">
        <v>0</v>
      </c>
      <c r="R22" s="115">
        <v>0</v>
      </c>
      <c r="S22" s="115"/>
      <c r="T22" s="115"/>
      <c r="U22" s="115">
        <f t="shared" si="13"/>
        <v>0</v>
      </c>
      <c r="V22" s="237">
        <f t="shared" si="13"/>
        <v>0</v>
      </c>
      <c r="W22" s="236">
        <v>0</v>
      </c>
      <c r="X22" s="115">
        <v>0</v>
      </c>
      <c r="Y22" s="115">
        <v>0</v>
      </c>
      <c r="Z22" s="115">
        <v>0</v>
      </c>
      <c r="AA22" s="115">
        <v>0</v>
      </c>
      <c r="AB22" s="115">
        <v>0</v>
      </c>
      <c r="AC22" s="115"/>
      <c r="AD22" s="115"/>
      <c r="AE22" s="115">
        <v>0</v>
      </c>
      <c r="AF22" s="237">
        <v>0</v>
      </c>
      <c r="AG22" s="236">
        <v>0</v>
      </c>
      <c r="AH22" s="115">
        <v>0</v>
      </c>
      <c r="AI22" s="115">
        <v>0</v>
      </c>
      <c r="AJ22" s="115">
        <v>0</v>
      </c>
      <c r="AK22" s="115">
        <v>0</v>
      </c>
      <c r="AL22" s="115">
        <v>0</v>
      </c>
      <c r="AM22" s="115"/>
      <c r="AN22" s="115"/>
      <c r="AO22" s="115">
        <f t="shared" si="11"/>
        <v>0</v>
      </c>
      <c r="AP22" s="237">
        <f t="shared" si="11"/>
        <v>0</v>
      </c>
    </row>
    <row r="23" spans="1:46" ht="25.5">
      <c r="A23" s="473">
        <v>5</v>
      </c>
      <c r="B23" s="477" t="s">
        <v>240</v>
      </c>
      <c r="C23" s="236">
        <v>0</v>
      </c>
      <c r="D23" s="115">
        <v>0</v>
      </c>
      <c r="E23" s="115">
        <v>0</v>
      </c>
      <c r="F23" s="115">
        <v>0</v>
      </c>
      <c r="G23" s="115">
        <v>0</v>
      </c>
      <c r="H23" s="115">
        <v>0</v>
      </c>
      <c r="I23" s="115"/>
      <c r="J23" s="115"/>
      <c r="K23" s="367">
        <v>0</v>
      </c>
      <c r="L23" s="370">
        <v>0</v>
      </c>
      <c r="M23" s="236">
        <v>0</v>
      </c>
      <c r="N23" s="115">
        <v>0</v>
      </c>
      <c r="O23" s="115">
        <v>0</v>
      </c>
      <c r="P23" s="115">
        <v>0</v>
      </c>
      <c r="Q23" s="115">
        <v>0</v>
      </c>
      <c r="R23" s="115">
        <v>0</v>
      </c>
      <c r="S23" s="115"/>
      <c r="T23" s="115"/>
      <c r="U23" s="115">
        <f t="shared" si="13"/>
        <v>0</v>
      </c>
      <c r="V23" s="237">
        <f t="shared" si="13"/>
        <v>0</v>
      </c>
      <c r="W23" s="236">
        <v>0</v>
      </c>
      <c r="X23" s="115">
        <v>0</v>
      </c>
      <c r="Y23" s="115">
        <v>0</v>
      </c>
      <c r="Z23" s="115">
        <v>0</v>
      </c>
      <c r="AA23" s="115">
        <v>0</v>
      </c>
      <c r="AB23" s="115">
        <v>0</v>
      </c>
      <c r="AC23" s="115"/>
      <c r="AD23" s="115"/>
      <c r="AE23" s="115">
        <v>0</v>
      </c>
      <c r="AF23" s="237">
        <v>0</v>
      </c>
      <c r="AG23" s="236">
        <v>0</v>
      </c>
      <c r="AH23" s="115">
        <v>0</v>
      </c>
      <c r="AI23" s="115">
        <v>0</v>
      </c>
      <c r="AJ23" s="115">
        <v>0</v>
      </c>
      <c r="AK23" s="115">
        <v>0</v>
      </c>
      <c r="AL23" s="115">
        <v>0</v>
      </c>
      <c r="AM23" s="115"/>
      <c r="AN23" s="115"/>
      <c r="AO23" s="115">
        <f t="shared" si="11"/>
        <v>0</v>
      </c>
      <c r="AP23" s="237">
        <f t="shared" si="11"/>
        <v>0</v>
      </c>
    </row>
    <row r="24" spans="1:46" ht="25.5">
      <c r="A24" s="473">
        <v>6</v>
      </c>
      <c r="B24" s="477" t="s">
        <v>49</v>
      </c>
      <c r="C24" s="236">
        <v>0</v>
      </c>
      <c r="D24" s="115">
        <v>0</v>
      </c>
      <c r="E24" s="115">
        <v>0</v>
      </c>
      <c r="F24" s="115">
        <v>0</v>
      </c>
      <c r="G24" s="115">
        <v>0</v>
      </c>
      <c r="H24" s="115">
        <v>0</v>
      </c>
      <c r="I24" s="115"/>
      <c r="J24" s="115"/>
      <c r="K24" s="367">
        <v>0</v>
      </c>
      <c r="L24" s="370">
        <v>0</v>
      </c>
      <c r="M24" s="236">
        <v>0</v>
      </c>
      <c r="N24" s="115">
        <v>0</v>
      </c>
      <c r="O24" s="115">
        <v>0</v>
      </c>
      <c r="P24" s="115">
        <v>0</v>
      </c>
      <c r="Q24" s="115">
        <v>0</v>
      </c>
      <c r="R24" s="115">
        <v>0</v>
      </c>
      <c r="S24" s="115"/>
      <c r="T24" s="115"/>
      <c r="U24" s="115">
        <f t="shared" si="13"/>
        <v>0</v>
      </c>
      <c r="V24" s="237">
        <f t="shared" si="13"/>
        <v>0</v>
      </c>
      <c r="W24" s="236">
        <v>0</v>
      </c>
      <c r="X24" s="115">
        <v>0</v>
      </c>
      <c r="Y24" s="115">
        <v>0</v>
      </c>
      <c r="Z24" s="115">
        <v>0</v>
      </c>
      <c r="AA24" s="115">
        <v>0</v>
      </c>
      <c r="AB24" s="115">
        <v>0</v>
      </c>
      <c r="AC24" s="115"/>
      <c r="AD24" s="115"/>
      <c r="AE24" s="115">
        <v>0</v>
      </c>
      <c r="AF24" s="237">
        <v>0</v>
      </c>
      <c r="AG24" s="236">
        <v>0</v>
      </c>
      <c r="AH24" s="115">
        <v>0</v>
      </c>
      <c r="AI24" s="115">
        <v>0</v>
      </c>
      <c r="AJ24" s="115">
        <v>0</v>
      </c>
      <c r="AK24" s="115">
        <v>0</v>
      </c>
      <c r="AL24" s="115">
        <v>0</v>
      </c>
      <c r="AM24" s="115"/>
      <c r="AN24" s="115"/>
      <c r="AO24" s="115">
        <f t="shared" si="11"/>
        <v>0</v>
      </c>
      <c r="AP24" s="237">
        <f t="shared" si="11"/>
        <v>0</v>
      </c>
    </row>
    <row r="25" spans="1:46" ht="38.25">
      <c r="A25" s="473">
        <v>7</v>
      </c>
      <c r="B25" s="477" t="s">
        <v>242</v>
      </c>
      <c r="C25" s="236">
        <v>0</v>
      </c>
      <c r="D25" s="115">
        <v>0</v>
      </c>
      <c r="E25" s="115">
        <v>0</v>
      </c>
      <c r="F25" s="115">
        <v>0</v>
      </c>
      <c r="G25" s="115">
        <v>0</v>
      </c>
      <c r="H25" s="115">
        <v>0</v>
      </c>
      <c r="I25" s="115"/>
      <c r="J25" s="115"/>
      <c r="K25" s="367">
        <v>0</v>
      </c>
      <c r="L25" s="370">
        <v>0</v>
      </c>
      <c r="M25" s="236">
        <v>0</v>
      </c>
      <c r="N25" s="115">
        <v>0</v>
      </c>
      <c r="O25" s="115">
        <v>0</v>
      </c>
      <c r="P25" s="115">
        <v>0</v>
      </c>
      <c r="Q25" s="115">
        <v>0</v>
      </c>
      <c r="R25" s="115">
        <v>0</v>
      </c>
      <c r="S25" s="115"/>
      <c r="T25" s="115"/>
      <c r="U25" s="115">
        <f t="shared" si="13"/>
        <v>0</v>
      </c>
      <c r="V25" s="237">
        <f t="shared" si="13"/>
        <v>0</v>
      </c>
      <c r="W25" s="236">
        <v>0</v>
      </c>
      <c r="X25" s="115">
        <v>0</v>
      </c>
      <c r="Y25" s="115">
        <v>0</v>
      </c>
      <c r="Z25" s="115">
        <v>0</v>
      </c>
      <c r="AA25" s="115">
        <v>0</v>
      </c>
      <c r="AB25" s="115">
        <v>0</v>
      </c>
      <c r="AC25" s="115"/>
      <c r="AD25" s="115"/>
      <c r="AE25" s="115">
        <v>0</v>
      </c>
      <c r="AF25" s="237">
        <v>0</v>
      </c>
      <c r="AG25" s="236">
        <v>0</v>
      </c>
      <c r="AH25" s="115">
        <v>0</v>
      </c>
      <c r="AI25" s="115">
        <v>0</v>
      </c>
      <c r="AJ25" s="115">
        <v>0</v>
      </c>
      <c r="AK25" s="115">
        <v>0</v>
      </c>
      <c r="AL25" s="115">
        <v>0</v>
      </c>
      <c r="AM25" s="115"/>
      <c r="AN25" s="115"/>
      <c r="AO25" s="115">
        <f t="shared" si="11"/>
        <v>0</v>
      </c>
      <c r="AP25" s="237">
        <f t="shared" si="11"/>
        <v>0</v>
      </c>
    </row>
    <row r="26" spans="1:46" ht="38.25">
      <c r="A26" s="473">
        <v>8</v>
      </c>
      <c r="B26" s="477" t="s">
        <v>243</v>
      </c>
      <c r="C26" s="236">
        <v>0</v>
      </c>
      <c r="D26" s="115">
        <v>0</v>
      </c>
      <c r="E26" s="115">
        <v>0</v>
      </c>
      <c r="F26" s="115">
        <v>0</v>
      </c>
      <c r="G26" s="115">
        <v>0</v>
      </c>
      <c r="H26" s="115">
        <v>0</v>
      </c>
      <c r="I26" s="115"/>
      <c r="J26" s="115"/>
      <c r="K26" s="367">
        <v>0</v>
      </c>
      <c r="L26" s="370">
        <v>0</v>
      </c>
      <c r="M26" s="236">
        <v>0</v>
      </c>
      <c r="N26" s="115">
        <v>0</v>
      </c>
      <c r="O26" s="115">
        <v>0</v>
      </c>
      <c r="P26" s="115">
        <v>0</v>
      </c>
      <c r="Q26" s="115">
        <v>0</v>
      </c>
      <c r="R26" s="115">
        <v>0</v>
      </c>
      <c r="S26" s="115"/>
      <c r="T26" s="115"/>
      <c r="U26" s="115">
        <f t="shared" si="13"/>
        <v>0</v>
      </c>
      <c r="V26" s="237">
        <f t="shared" si="13"/>
        <v>0</v>
      </c>
      <c r="W26" s="236">
        <v>0</v>
      </c>
      <c r="X26" s="115">
        <v>0</v>
      </c>
      <c r="Y26" s="115">
        <v>0</v>
      </c>
      <c r="Z26" s="115">
        <v>0</v>
      </c>
      <c r="AA26" s="115">
        <v>0</v>
      </c>
      <c r="AB26" s="115">
        <v>0</v>
      </c>
      <c r="AC26" s="115"/>
      <c r="AD26" s="115"/>
      <c r="AE26" s="115">
        <v>0</v>
      </c>
      <c r="AF26" s="237">
        <v>0</v>
      </c>
      <c r="AG26" s="236">
        <v>0</v>
      </c>
      <c r="AH26" s="115">
        <v>0</v>
      </c>
      <c r="AI26" s="115">
        <v>0</v>
      </c>
      <c r="AJ26" s="115">
        <v>0</v>
      </c>
      <c r="AK26" s="115">
        <v>0</v>
      </c>
      <c r="AL26" s="115">
        <v>0</v>
      </c>
      <c r="AM26" s="115"/>
      <c r="AN26" s="115"/>
      <c r="AO26" s="115">
        <f t="shared" si="11"/>
        <v>0</v>
      </c>
      <c r="AP26" s="237">
        <f t="shared" si="11"/>
        <v>0</v>
      </c>
    </row>
    <row r="27" spans="1:46" ht="38.25">
      <c r="A27" s="473">
        <v>9</v>
      </c>
      <c r="B27" s="477" t="s">
        <v>245</v>
      </c>
      <c r="C27" s="236">
        <v>0</v>
      </c>
      <c r="D27" s="115">
        <v>0</v>
      </c>
      <c r="E27" s="115">
        <v>0</v>
      </c>
      <c r="F27" s="115">
        <v>0</v>
      </c>
      <c r="G27" s="115">
        <v>0</v>
      </c>
      <c r="H27" s="115">
        <v>0</v>
      </c>
      <c r="I27" s="115"/>
      <c r="J27" s="115"/>
      <c r="K27" s="367">
        <v>0</v>
      </c>
      <c r="L27" s="370">
        <v>0</v>
      </c>
      <c r="M27" s="236">
        <v>0</v>
      </c>
      <c r="N27" s="115">
        <v>0</v>
      </c>
      <c r="O27" s="115">
        <v>0</v>
      </c>
      <c r="P27" s="115">
        <v>0</v>
      </c>
      <c r="Q27" s="115">
        <v>0</v>
      </c>
      <c r="R27" s="115">
        <v>0</v>
      </c>
      <c r="S27" s="115">
        <f>0.09+0.08+0.12</f>
        <v>0.28999999999999998</v>
      </c>
      <c r="T27" s="115"/>
      <c r="U27" s="115">
        <f t="shared" si="13"/>
        <v>0.28999999999999998</v>
      </c>
      <c r="V27" s="237">
        <f t="shared" si="13"/>
        <v>0</v>
      </c>
      <c r="W27" s="236">
        <v>0</v>
      </c>
      <c r="X27" s="115">
        <v>0</v>
      </c>
      <c r="Y27" s="115">
        <v>0</v>
      </c>
      <c r="Z27" s="115">
        <v>0</v>
      </c>
      <c r="AA27" s="115">
        <v>0</v>
      </c>
      <c r="AB27" s="115">
        <v>0</v>
      </c>
      <c r="AC27" s="115"/>
      <c r="AD27" s="115"/>
      <c r="AE27" s="115">
        <v>0</v>
      </c>
      <c r="AF27" s="237">
        <v>0</v>
      </c>
      <c r="AG27" s="236">
        <v>0</v>
      </c>
      <c r="AH27" s="115">
        <v>0</v>
      </c>
      <c r="AI27" s="115">
        <v>0</v>
      </c>
      <c r="AJ27" s="115">
        <v>0</v>
      </c>
      <c r="AK27" s="115">
        <v>0</v>
      </c>
      <c r="AL27" s="115">
        <v>0</v>
      </c>
      <c r="AM27" s="115"/>
      <c r="AN27" s="115"/>
      <c r="AO27" s="115">
        <f t="shared" si="11"/>
        <v>0</v>
      </c>
      <c r="AP27" s="237">
        <f t="shared" si="11"/>
        <v>0</v>
      </c>
    </row>
    <row r="28" spans="1:46" ht="25.5">
      <c r="A28" s="473">
        <v>10</v>
      </c>
      <c r="B28" s="477" t="s">
        <v>53</v>
      </c>
      <c r="C28" s="236">
        <v>0</v>
      </c>
      <c r="D28" s="115">
        <v>0</v>
      </c>
      <c r="E28" s="115">
        <v>0</v>
      </c>
      <c r="F28" s="115">
        <v>0</v>
      </c>
      <c r="G28" s="115">
        <v>0</v>
      </c>
      <c r="H28" s="115">
        <v>0</v>
      </c>
      <c r="I28" s="115"/>
      <c r="J28" s="115"/>
      <c r="K28" s="367">
        <v>0</v>
      </c>
      <c r="L28" s="370">
        <v>0</v>
      </c>
      <c r="M28" s="236">
        <v>0</v>
      </c>
      <c r="N28" s="115">
        <v>0</v>
      </c>
      <c r="O28" s="115">
        <v>0</v>
      </c>
      <c r="P28" s="115">
        <v>0</v>
      </c>
      <c r="Q28" s="115">
        <v>0</v>
      </c>
      <c r="R28" s="115">
        <v>0</v>
      </c>
      <c r="S28" s="115"/>
      <c r="T28" s="115"/>
      <c r="U28" s="115">
        <f t="shared" si="13"/>
        <v>0</v>
      </c>
      <c r="V28" s="237">
        <f t="shared" si="13"/>
        <v>0</v>
      </c>
      <c r="W28" s="236">
        <v>0</v>
      </c>
      <c r="X28" s="115">
        <v>0</v>
      </c>
      <c r="Y28" s="115">
        <v>0</v>
      </c>
      <c r="Z28" s="115">
        <v>0</v>
      </c>
      <c r="AA28" s="115">
        <v>0</v>
      </c>
      <c r="AB28" s="115">
        <v>0</v>
      </c>
      <c r="AC28" s="115"/>
      <c r="AD28" s="115"/>
      <c r="AE28" s="115">
        <v>0</v>
      </c>
      <c r="AF28" s="237">
        <v>0</v>
      </c>
      <c r="AG28" s="236">
        <v>0</v>
      </c>
      <c r="AH28" s="115">
        <v>0</v>
      </c>
      <c r="AI28" s="115">
        <v>0</v>
      </c>
      <c r="AJ28" s="115">
        <v>0</v>
      </c>
      <c r="AK28" s="115">
        <v>0</v>
      </c>
      <c r="AL28" s="115">
        <v>0</v>
      </c>
      <c r="AM28" s="115"/>
      <c r="AN28" s="115"/>
      <c r="AO28" s="115">
        <f t="shared" si="11"/>
        <v>0</v>
      </c>
      <c r="AP28" s="237">
        <f t="shared" si="11"/>
        <v>0</v>
      </c>
    </row>
    <row r="29" spans="1:46" ht="38.25">
      <c r="A29" s="473">
        <v>11</v>
      </c>
      <c r="B29" s="477" t="s">
        <v>246</v>
      </c>
      <c r="C29" s="236">
        <v>0</v>
      </c>
      <c r="D29" s="115">
        <v>0</v>
      </c>
      <c r="E29" s="465">
        <v>7.0000000000000007E-2</v>
      </c>
      <c r="F29" s="115">
        <v>0</v>
      </c>
      <c r="G29" s="115">
        <v>0</v>
      </c>
      <c r="H29" s="115">
        <v>0</v>
      </c>
      <c r="I29" s="115"/>
      <c r="J29" s="115"/>
      <c r="K29" s="367">
        <v>7.0000000000000007E-2</v>
      </c>
      <c r="L29" s="370">
        <v>0</v>
      </c>
      <c r="M29" s="236">
        <v>0</v>
      </c>
      <c r="N29" s="115">
        <v>0</v>
      </c>
      <c r="O29" s="115">
        <v>7.3999999999999996E-2</v>
      </c>
      <c r="P29" s="115">
        <v>0</v>
      </c>
      <c r="Q29" s="115">
        <v>0</v>
      </c>
      <c r="R29" s="115">
        <v>0</v>
      </c>
      <c r="S29" s="115"/>
      <c r="T29" s="115"/>
      <c r="U29" s="115">
        <f t="shared" si="13"/>
        <v>7.3999999999999996E-2</v>
      </c>
      <c r="V29" s="237">
        <f t="shared" si="13"/>
        <v>0</v>
      </c>
      <c r="W29" s="236">
        <v>0</v>
      </c>
      <c r="X29" s="115">
        <v>0</v>
      </c>
      <c r="Y29" s="115">
        <v>0</v>
      </c>
      <c r="Z29" s="115">
        <v>0</v>
      </c>
      <c r="AA29" s="115">
        <v>0</v>
      </c>
      <c r="AB29" s="115">
        <v>0</v>
      </c>
      <c r="AC29" s="115"/>
      <c r="AD29" s="115"/>
      <c r="AE29" s="115">
        <v>0</v>
      </c>
      <c r="AF29" s="237">
        <v>0</v>
      </c>
      <c r="AG29" s="236">
        <v>0</v>
      </c>
      <c r="AH29" s="115">
        <v>0</v>
      </c>
      <c r="AI29" s="115">
        <v>0</v>
      </c>
      <c r="AJ29" s="115">
        <v>0</v>
      </c>
      <c r="AK29" s="115">
        <v>0</v>
      </c>
      <c r="AL29" s="115">
        <v>0</v>
      </c>
      <c r="AM29" s="115"/>
      <c r="AN29" s="115"/>
      <c r="AO29" s="115">
        <f t="shared" si="11"/>
        <v>0</v>
      </c>
      <c r="AP29" s="237">
        <f t="shared" si="11"/>
        <v>0</v>
      </c>
    </row>
    <row r="30" spans="1:46" ht="39" thickBot="1">
      <c r="A30" s="474">
        <v>12</v>
      </c>
      <c r="B30" s="478" t="s">
        <v>232</v>
      </c>
      <c r="C30" s="242">
        <v>0</v>
      </c>
      <c r="D30" s="241">
        <v>0</v>
      </c>
      <c r="E30" s="241">
        <v>0</v>
      </c>
      <c r="F30" s="241">
        <v>0</v>
      </c>
      <c r="G30" s="468">
        <v>0.16</v>
      </c>
      <c r="H30" s="241">
        <v>0</v>
      </c>
      <c r="I30" s="468"/>
      <c r="J30" s="454"/>
      <c r="K30" s="469">
        <v>0.31</v>
      </c>
      <c r="L30" s="459">
        <v>0.4</v>
      </c>
      <c r="M30" s="242">
        <v>0</v>
      </c>
      <c r="N30" s="241">
        <v>0</v>
      </c>
      <c r="O30" s="241">
        <v>0</v>
      </c>
      <c r="P30" s="241">
        <v>0</v>
      </c>
      <c r="Q30" s="468">
        <v>0.16</v>
      </c>
      <c r="R30" s="454"/>
      <c r="S30" s="468"/>
      <c r="T30" s="468">
        <v>0.4</v>
      </c>
      <c r="U30" s="468">
        <f>M30+O30+Q30+S30</f>
        <v>0.16</v>
      </c>
      <c r="V30" s="243">
        <f>N30+P30+R30+T30</f>
        <v>0.4</v>
      </c>
      <c r="W30" s="242">
        <v>0</v>
      </c>
      <c r="X30" s="241">
        <v>0</v>
      </c>
      <c r="Y30" s="241">
        <v>0</v>
      </c>
      <c r="Z30" s="241">
        <v>0</v>
      </c>
      <c r="AA30" s="241">
        <v>0</v>
      </c>
      <c r="AB30" s="241">
        <v>0</v>
      </c>
      <c r="AC30" s="241"/>
      <c r="AD30" s="241"/>
      <c r="AE30" s="241">
        <v>0</v>
      </c>
      <c r="AF30" s="243">
        <v>0</v>
      </c>
      <c r="AG30" s="242">
        <v>0</v>
      </c>
      <c r="AH30" s="241">
        <v>0</v>
      </c>
      <c r="AI30" s="241">
        <v>0</v>
      </c>
      <c r="AJ30" s="241">
        <v>0</v>
      </c>
      <c r="AK30" s="241">
        <v>0</v>
      </c>
      <c r="AL30" s="241">
        <v>0</v>
      </c>
      <c r="AM30" s="241"/>
      <c r="AN30" s="241"/>
      <c r="AO30" s="241">
        <f t="shared" si="11"/>
        <v>0</v>
      </c>
      <c r="AP30" s="243">
        <f t="shared" si="11"/>
        <v>0</v>
      </c>
    </row>
    <row r="33" spans="17:17">
      <c r="Q33" s="100" t="s">
        <v>262</v>
      </c>
    </row>
  </sheetData>
  <customSheetViews>
    <customSheetView guid="{42A1920E-D2D2-4E7B-9A8E-1E3FF8B331D0}" scale="83" showPageBreaks="1" fitToPage="1" printArea="1" hiddenRows="1" hiddenColumns="1" state="hidden" view="pageBreakPreview">
      <selection activeCell="CC52" sqref="CC52"/>
      <pageMargins left="0" right="0" top="0.19685039370078741" bottom="0.19685039370078741" header="0.31496062992125984" footer="0.31496062992125984"/>
      <printOptions horizontalCentered="1"/>
      <pageSetup paperSize="9" scale="77" orientation="landscape" r:id="rId1"/>
    </customSheetView>
    <customSheetView guid="{EF326D7E-D76F-4649-85A8-DE252C102192}" scale="83" showPageBreaks="1" fitToPage="1" printArea="1" hiddenRows="1" hiddenColumns="1" state="hidden" view="pageBreakPreview">
      <selection activeCell="CC52" sqref="CC52"/>
      <pageMargins left="0" right="0" top="0.19685039370078741" bottom="0.19685039370078741" header="0.31496062992125984" footer="0.31496062992125984"/>
      <printOptions horizontalCentered="1"/>
      <pageSetup paperSize="9" scale="77" orientation="landscape" r:id="rId2"/>
    </customSheetView>
    <customSheetView guid="{696F54C5-6E69-4E5B-8291-5C65C2A15EC1}" scale="83" showPageBreaks="1" fitToPage="1" printArea="1" hiddenRows="1" hiddenColumns="1" state="hidden" view="pageBreakPreview">
      <selection activeCell="CC52" sqref="CC52"/>
      <pageMargins left="0" right="0" top="0.19685039370078741" bottom="0.19685039370078741" header="0.31496062992125984" footer="0.31496062992125984"/>
      <printOptions horizontalCentered="1"/>
      <pageSetup paperSize="9" scale="77" orientation="landscape" r:id="rId3"/>
    </customSheetView>
  </customSheetViews>
  <mergeCells count="31">
    <mergeCell ref="AA2:AK2"/>
    <mergeCell ref="A5:AP5"/>
    <mergeCell ref="A13:A16"/>
    <mergeCell ref="B13:B16"/>
    <mergeCell ref="C13:V13"/>
    <mergeCell ref="W13:AP13"/>
    <mergeCell ref="C14:L14"/>
    <mergeCell ref="M14:V14"/>
    <mergeCell ref="W14:AF14"/>
    <mergeCell ref="C15:D15"/>
    <mergeCell ref="E15:F15"/>
    <mergeCell ref="G15:H15"/>
    <mergeCell ref="I15:J15"/>
    <mergeCell ref="K15:L15"/>
    <mergeCell ref="M15:N15"/>
    <mergeCell ref="O15:P15"/>
    <mergeCell ref="Q15:R15"/>
    <mergeCell ref="S15:T15"/>
    <mergeCell ref="AE8:AP8"/>
    <mergeCell ref="U15:V15"/>
    <mergeCell ref="W15:X15"/>
    <mergeCell ref="Y15:Z15"/>
    <mergeCell ref="AA15:AB15"/>
    <mergeCell ref="AC15:AD15"/>
    <mergeCell ref="AE15:AF15"/>
    <mergeCell ref="AG14:AP14"/>
    <mergeCell ref="AG15:AH15"/>
    <mergeCell ref="AI15:AJ15"/>
    <mergeCell ref="AK15:AL15"/>
    <mergeCell ref="AM15:AN15"/>
    <mergeCell ref="AO15:AP15"/>
  </mergeCells>
  <printOptions horizontalCentered="1"/>
  <pageMargins left="0" right="0" top="0.19685039370078741" bottom="0.19685039370078741" header="0.31496062992125984" footer="0.31496062992125984"/>
  <pageSetup paperSize="9" scale="77" orientation="landscape" r:id="rId4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K12"/>
  <sheetViews>
    <sheetView workbookViewId="0">
      <selection activeCell="E16" sqref="E16"/>
    </sheetView>
  </sheetViews>
  <sheetFormatPr defaultRowHeight="15"/>
  <cols>
    <col min="4" max="4" width="14.85546875" bestFit="1" customWidth="1"/>
  </cols>
  <sheetData>
    <row r="4" spans="1:11">
      <c r="A4" t="s">
        <v>170</v>
      </c>
    </row>
    <row r="5" spans="1:11">
      <c r="B5" s="1339" t="s">
        <v>171</v>
      </c>
      <c r="C5" s="1339"/>
      <c r="D5" s="1339"/>
      <c r="E5" s="1339"/>
      <c r="F5" s="1339"/>
      <c r="G5" s="1339"/>
      <c r="H5" s="1339"/>
      <c r="I5" s="1339"/>
      <c r="J5" s="1339"/>
      <c r="K5" t="s">
        <v>172</v>
      </c>
    </row>
    <row r="6" spans="1:11">
      <c r="B6">
        <v>2013</v>
      </c>
      <c r="C6" s="1339" t="s">
        <v>173</v>
      </c>
      <c r="D6" s="1339"/>
      <c r="E6" s="1339" t="s">
        <v>174</v>
      </c>
      <c r="F6" s="1339"/>
      <c r="G6" s="1339" t="s">
        <v>175</v>
      </c>
      <c r="H6" s="1339"/>
      <c r="I6" s="1339" t="s">
        <v>176</v>
      </c>
      <c r="J6" s="1339"/>
      <c r="K6" s="161" t="s">
        <v>173</v>
      </c>
    </row>
    <row r="7" spans="1:11">
      <c r="B7" t="s">
        <v>26</v>
      </c>
      <c r="C7" t="s">
        <v>26</v>
      </c>
      <c r="D7" t="s">
        <v>27</v>
      </c>
      <c r="E7" t="s">
        <v>26</v>
      </c>
      <c r="F7" t="s">
        <v>27</v>
      </c>
      <c r="G7" t="s">
        <v>26</v>
      </c>
      <c r="H7" t="s">
        <v>27</v>
      </c>
      <c r="I7" t="s">
        <v>26</v>
      </c>
      <c r="J7" t="s">
        <v>27</v>
      </c>
      <c r="K7" t="s">
        <v>27</v>
      </c>
    </row>
    <row r="8" spans="1:11">
      <c r="A8" t="s">
        <v>177</v>
      </c>
      <c r="B8" s="162" t="e">
        <f>#REF!</f>
        <v>#REF!</v>
      </c>
      <c r="C8" s="162" t="e">
        <f>#REF!</f>
        <v>#REF!</v>
      </c>
      <c r="D8" s="162" t="e">
        <f>#REF!</f>
        <v>#REF!</v>
      </c>
      <c r="E8" s="162" t="e">
        <f>#REF!</f>
        <v>#REF!</v>
      </c>
      <c r="F8" s="162" t="e">
        <f>#REF!</f>
        <v>#REF!</v>
      </c>
      <c r="G8" s="162" t="e">
        <f>#REF!</f>
        <v>#REF!</v>
      </c>
      <c r="H8" s="162" t="e">
        <f>#REF!</f>
        <v>#REF!</v>
      </c>
      <c r="I8" s="162" t="e">
        <f>#REF!</f>
        <v>#REF!</v>
      </c>
      <c r="J8" s="162" t="e">
        <f>#REF!</f>
        <v>#REF!</v>
      </c>
      <c r="K8" s="162" t="e">
        <f>#REF!</f>
        <v>#REF!</v>
      </c>
    </row>
    <row r="9" spans="1:11">
      <c r="A9" t="s">
        <v>178</v>
      </c>
      <c r="B9" s="162">
        <f>'7.2. '!I16</f>
        <v>87.35</v>
      </c>
      <c r="C9" s="162"/>
      <c r="D9" s="162">
        <f>'7.2. '!N16</f>
        <v>70.036812763200004</v>
      </c>
      <c r="K9" s="162">
        <f>'7.2. '!AR16</f>
        <v>77.402734809999998</v>
      </c>
    </row>
    <row r="10" spans="1:11">
      <c r="B10" s="162" t="e">
        <f>B9-B8</f>
        <v>#REF!</v>
      </c>
      <c r="C10" s="162"/>
      <c r="D10" s="165" t="e">
        <f>D9-D8</f>
        <v>#REF!</v>
      </c>
      <c r="K10" s="163" t="e">
        <f>K9-K8</f>
        <v>#REF!</v>
      </c>
    </row>
    <row r="11" spans="1:11">
      <c r="A11">
        <v>8</v>
      </c>
      <c r="B11" s="162">
        <f>'8.'!C41</f>
        <v>87.349999845932189</v>
      </c>
      <c r="C11" s="162">
        <f>'8.'!E41</f>
        <v>55.754939189999995</v>
      </c>
      <c r="D11" s="162">
        <f>'8.'!F41</f>
        <v>55.754939190000002</v>
      </c>
      <c r="E11" s="162">
        <f>'8.'!G41</f>
        <v>14.28187385</v>
      </c>
      <c r="F11" s="162">
        <f>'8.'!H41</f>
        <v>14.28187385</v>
      </c>
      <c r="G11" s="162">
        <f>'8.'!I41</f>
        <v>7.9279992154700398</v>
      </c>
      <c r="H11" s="162">
        <f>'8.'!J41</f>
        <v>17.685048300000002</v>
      </c>
      <c r="I11" s="162">
        <f>'8.'!K41</f>
        <v>9.3851875904621611</v>
      </c>
      <c r="J11" s="162">
        <f>'8.'!L41</f>
        <v>6.4347306599999943</v>
      </c>
    </row>
    <row r="12" spans="1:11">
      <c r="B12" s="162" t="e">
        <f>B11-B8</f>
        <v>#REF!</v>
      </c>
      <c r="C12" s="162" t="e">
        <f t="shared" ref="C12:J12" si="0">C11-C8</f>
        <v>#REF!</v>
      </c>
      <c r="D12" s="162" t="e">
        <f t="shared" si="0"/>
        <v>#REF!</v>
      </c>
      <c r="E12" s="162" t="e">
        <f t="shared" si="0"/>
        <v>#REF!</v>
      </c>
      <c r="F12" s="162" t="e">
        <f t="shared" si="0"/>
        <v>#REF!</v>
      </c>
      <c r="G12" s="162" t="e">
        <f t="shared" si="0"/>
        <v>#REF!</v>
      </c>
      <c r="H12" s="162" t="e">
        <f t="shared" si="0"/>
        <v>#REF!</v>
      </c>
      <c r="I12" s="162" t="e">
        <f t="shared" si="0"/>
        <v>#REF!</v>
      </c>
      <c r="J12" s="162" t="e">
        <f t="shared" si="0"/>
        <v>#REF!</v>
      </c>
    </row>
  </sheetData>
  <customSheetViews>
    <customSheetView guid="{42A1920E-D2D2-4E7B-9A8E-1E3FF8B331D0}" state="hidden">
      <selection activeCell="E16" sqref="E16"/>
      <pageMargins left="0.7" right="0.7" top="0.75" bottom="0.75" header="0.3" footer="0.3"/>
    </customSheetView>
    <customSheetView guid="{EF326D7E-D76F-4649-85A8-DE252C102192}" state="hidden">
      <selection activeCell="E16" sqref="E16"/>
      <pageMargins left="0.7" right="0.7" top="0.75" bottom="0.75" header="0.3" footer="0.3"/>
    </customSheetView>
    <customSheetView guid="{696F54C5-6E69-4E5B-8291-5C65C2A15EC1}" state="hidden">
      <selection activeCell="E16" sqref="E16"/>
      <pageMargins left="0.7" right="0.7" top="0.75" bottom="0.75" header="0.3" footer="0.3"/>
    </customSheetView>
  </customSheetViews>
  <mergeCells count="5">
    <mergeCell ref="B5:J5"/>
    <mergeCell ref="C6:D6"/>
    <mergeCell ref="E6:F6"/>
    <mergeCell ref="G6:H6"/>
    <mergeCell ref="I6:J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XP71"/>
  <sheetViews>
    <sheetView view="pageBreakPreview" zoomScale="70" zoomScaleNormal="60" zoomScaleSheetLayoutView="70" workbookViewId="0">
      <selection activeCell="I21" sqref="I21"/>
    </sheetView>
  </sheetViews>
  <sheetFormatPr defaultRowHeight="12.75" outlineLevelRow="2" outlineLevelCol="2"/>
  <cols>
    <col min="1" max="1" width="4.7109375" style="609" customWidth="1"/>
    <col min="2" max="2" width="44.28515625" style="609" hidden="1" customWidth="1" outlineLevel="1"/>
    <col min="3" max="3" width="47.85546875" style="609" customWidth="1" collapsed="1"/>
    <col min="4" max="4" width="12" style="2" customWidth="1"/>
    <col min="5" max="5" width="11.7109375" style="411" hidden="1" customWidth="1"/>
    <col min="6" max="6" width="13.85546875" style="411" hidden="1" customWidth="1"/>
    <col min="7" max="7" width="14.7109375" style="546" hidden="1" customWidth="1" outlineLevel="1"/>
    <col min="8" max="8" width="14.7109375" style="416" hidden="1" customWidth="1" outlineLevel="2"/>
    <col min="9" max="10" width="14.7109375" style="196" hidden="1" customWidth="1" outlineLevel="2"/>
    <col min="11" max="11" width="11.7109375" style="6" hidden="1" customWidth="1"/>
    <col min="12" max="12" width="11.7109375" style="196" hidden="1" customWidth="1"/>
    <col min="13" max="13" width="14.7109375" style="6" hidden="1" customWidth="1" outlineLevel="1"/>
    <col min="14" max="14" width="15.7109375" style="541" hidden="1" customWidth="1" outlineLevel="2"/>
    <col min="15" max="16" width="11.7109375" style="196" hidden="1" customWidth="1"/>
    <col min="17" max="17" width="15.7109375" style="541" hidden="1" customWidth="1" outlineLevel="1"/>
    <col min="18" max="18" width="14.7109375" style="196" hidden="1" customWidth="1" outlineLevel="1"/>
    <col min="19" max="22" width="14.7109375" style="196" customWidth="1" outlineLevel="1"/>
    <col min="23" max="23" width="40.7109375" style="196" customWidth="1" outlineLevel="1"/>
    <col min="24" max="24" width="11.7109375" style="6" hidden="1" customWidth="1"/>
    <col min="25" max="25" width="11.5703125" style="196" hidden="1" customWidth="1"/>
    <col min="26" max="27" width="14.7109375" style="6" hidden="1" customWidth="1" outlineLevel="1"/>
    <col min="28" max="28" width="11.7109375" style="6" hidden="1" customWidth="1" collapsed="1"/>
    <col min="29" max="29" width="11.7109375" style="6" hidden="1" customWidth="1"/>
    <col min="30" max="31" width="14.7109375" style="6" hidden="1" customWidth="1" outlineLevel="1"/>
    <col min="32" max="32" width="11.85546875" style="196" customWidth="1" collapsed="1"/>
    <col min="33" max="38" width="14.7109375" style="196" customWidth="1" outlineLevel="1"/>
    <col min="39" max="39" width="11.85546875" style="196" customWidth="1"/>
    <col min="40" max="40" width="11.7109375" style="6" customWidth="1"/>
    <col min="41" max="41" width="11.7109375" style="6" hidden="1" customWidth="1" outlineLevel="1"/>
    <col min="42" max="42" width="14.7109375" style="6" hidden="1" customWidth="1" outlineLevel="1"/>
    <col min="43" max="48" width="14.7109375" style="196" hidden="1" customWidth="1" outlineLevel="1"/>
    <col min="49" max="49" width="11.7109375" style="6" customWidth="1" collapsed="1"/>
    <col min="50" max="52" width="12.7109375" style="6" customWidth="1"/>
    <col min="53" max="53" width="40.7109375" style="6" customWidth="1"/>
    <col min="54" max="54" width="15.42578125" style="6" hidden="1" customWidth="1"/>
    <col min="55" max="55" width="11.7109375" style="6" hidden="1" customWidth="1"/>
    <col min="56" max="56" width="11.7109375" style="14" hidden="1" customWidth="1"/>
    <col min="57" max="58" width="14.7109375" style="14" hidden="1" customWidth="1" outlineLevel="1"/>
    <col min="59" max="59" width="14.7109375" style="6" hidden="1" customWidth="1" outlineLevel="1" collapsed="1"/>
    <col min="60" max="60" width="14.7109375" style="6" hidden="1" customWidth="1" outlineLevel="1"/>
    <col min="61" max="61" width="14.7109375" style="6" customWidth="1" collapsed="1"/>
    <col min="62" max="62" width="6.28515625" style="6" customWidth="1"/>
    <col min="63" max="63" width="15" style="6" customWidth="1"/>
    <col min="64" max="64" width="20" style="6" customWidth="1"/>
    <col min="65" max="65" width="15.7109375" style="6" customWidth="1"/>
    <col min="66" max="66" width="14.5703125" style="6" bestFit="1" customWidth="1"/>
    <col min="67" max="293" width="9.140625" style="6"/>
    <col min="294" max="294" width="5.7109375" style="6" customWidth="1"/>
    <col min="295" max="295" width="45.28515625" style="6" customWidth="1"/>
    <col min="296" max="296" width="13.85546875" style="6" customWidth="1"/>
    <col min="297" max="306" width="9.140625" style="6"/>
    <col min="307" max="310" width="17.28515625" style="6" customWidth="1"/>
    <col min="311" max="311" width="12.5703125" style="6" customWidth="1"/>
    <col min="312" max="313" width="9.140625" style="6"/>
    <col min="314" max="315" width="18.7109375" style="6" customWidth="1"/>
    <col min="316" max="316" width="19" style="6" bestFit="1" customWidth="1"/>
    <col min="317" max="549" width="9.140625" style="6"/>
    <col min="550" max="550" width="5.7109375" style="6" customWidth="1"/>
    <col min="551" max="551" width="45.28515625" style="6" customWidth="1"/>
    <col min="552" max="552" width="13.85546875" style="6" customWidth="1"/>
    <col min="553" max="562" width="9.140625" style="6"/>
    <col min="563" max="566" width="17.28515625" style="6" customWidth="1"/>
    <col min="567" max="567" width="12.5703125" style="6" customWidth="1"/>
    <col min="568" max="569" width="9.140625" style="6"/>
    <col min="570" max="571" width="18.7109375" style="6" customWidth="1"/>
    <col min="572" max="572" width="19" style="6" bestFit="1" customWidth="1"/>
    <col min="573" max="805" width="9.140625" style="6"/>
    <col min="806" max="806" width="5.7109375" style="6" customWidth="1"/>
    <col min="807" max="807" width="45.28515625" style="6" customWidth="1"/>
    <col min="808" max="808" width="13.85546875" style="6" customWidth="1"/>
    <col min="809" max="818" width="9.140625" style="6"/>
    <col min="819" max="822" width="17.28515625" style="6" customWidth="1"/>
    <col min="823" max="823" width="12.5703125" style="6" customWidth="1"/>
    <col min="824" max="825" width="9.140625" style="6"/>
    <col min="826" max="827" width="18.7109375" style="6" customWidth="1"/>
    <col min="828" max="828" width="19" style="6" bestFit="1" customWidth="1"/>
    <col min="829" max="1061" width="9.140625" style="6"/>
    <col min="1062" max="1062" width="5.7109375" style="6" customWidth="1"/>
    <col min="1063" max="1063" width="45.28515625" style="6" customWidth="1"/>
    <col min="1064" max="1064" width="13.85546875" style="6" customWidth="1"/>
    <col min="1065" max="1074" width="9.140625" style="6"/>
    <col min="1075" max="1078" width="17.28515625" style="6" customWidth="1"/>
    <col min="1079" max="1079" width="12.5703125" style="6" customWidth="1"/>
    <col min="1080" max="1081" width="9.140625" style="6"/>
    <col min="1082" max="1083" width="18.7109375" style="6" customWidth="1"/>
    <col min="1084" max="1084" width="19" style="6" bestFit="1" customWidth="1"/>
    <col min="1085" max="1317" width="9.140625" style="6"/>
    <col min="1318" max="1318" width="5.7109375" style="6" customWidth="1"/>
    <col min="1319" max="1319" width="45.28515625" style="6" customWidth="1"/>
    <col min="1320" max="1320" width="13.85546875" style="6" customWidth="1"/>
    <col min="1321" max="1330" width="9.140625" style="6"/>
    <col min="1331" max="1334" width="17.28515625" style="6" customWidth="1"/>
    <col min="1335" max="1335" width="12.5703125" style="6" customWidth="1"/>
    <col min="1336" max="1337" width="9.140625" style="6"/>
    <col min="1338" max="1339" width="18.7109375" style="6" customWidth="1"/>
    <col min="1340" max="1340" width="19" style="6" bestFit="1" customWidth="1"/>
    <col min="1341" max="1573" width="9.140625" style="6"/>
    <col min="1574" max="1574" width="5.7109375" style="6" customWidth="1"/>
    <col min="1575" max="1575" width="45.28515625" style="6" customWidth="1"/>
    <col min="1576" max="1576" width="13.85546875" style="6" customWidth="1"/>
    <col min="1577" max="1586" width="9.140625" style="6"/>
    <col min="1587" max="1590" width="17.28515625" style="6" customWidth="1"/>
    <col min="1591" max="1591" width="12.5703125" style="6" customWidth="1"/>
    <col min="1592" max="1593" width="9.140625" style="6"/>
    <col min="1594" max="1595" width="18.7109375" style="6" customWidth="1"/>
    <col min="1596" max="1596" width="19" style="6" bestFit="1" customWidth="1"/>
    <col min="1597" max="1829" width="9.140625" style="6"/>
    <col min="1830" max="1830" width="5.7109375" style="6" customWidth="1"/>
    <col min="1831" max="1831" width="45.28515625" style="6" customWidth="1"/>
    <col min="1832" max="1832" width="13.85546875" style="6" customWidth="1"/>
    <col min="1833" max="1842" width="9.140625" style="6"/>
    <col min="1843" max="1846" width="17.28515625" style="6" customWidth="1"/>
    <col min="1847" max="1847" width="12.5703125" style="6" customWidth="1"/>
    <col min="1848" max="1849" width="9.140625" style="6"/>
    <col min="1850" max="1851" width="18.7109375" style="6" customWidth="1"/>
    <col min="1852" max="1852" width="19" style="6" bestFit="1" customWidth="1"/>
    <col min="1853" max="2085" width="9.140625" style="6"/>
    <col min="2086" max="2086" width="5.7109375" style="6" customWidth="1"/>
    <col min="2087" max="2087" width="45.28515625" style="6" customWidth="1"/>
    <col min="2088" max="2088" width="13.85546875" style="6" customWidth="1"/>
    <col min="2089" max="2098" width="9.140625" style="6"/>
    <col min="2099" max="2102" width="17.28515625" style="6" customWidth="1"/>
    <col min="2103" max="2103" width="12.5703125" style="6" customWidth="1"/>
    <col min="2104" max="2105" width="9.140625" style="6"/>
    <col min="2106" max="2107" width="18.7109375" style="6" customWidth="1"/>
    <col min="2108" max="2108" width="19" style="6" bestFit="1" customWidth="1"/>
    <col min="2109" max="2341" width="9.140625" style="6"/>
    <col min="2342" max="2342" width="5.7109375" style="6" customWidth="1"/>
    <col min="2343" max="2343" width="45.28515625" style="6" customWidth="1"/>
    <col min="2344" max="2344" width="13.85546875" style="6" customWidth="1"/>
    <col min="2345" max="2354" width="9.140625" style="6"/>
    <col min="2355" max="2358" width="17.28515625" style="6" customWidth="1"/>
    <col min="2359" max="2359" width="12.5703125" style="6" customWidth="1"/>
    <col min="2360" max="2361" width="9.140625" style="6"/>
    <col min="2362" max="2363" width="18.7109375" style="6" customWidth="1"/>
    <col min="2364" max="2364" width="19" style="6" bestFit="1" customWidth="1"/>
    <col min="2365" max="2597" width="9.140625" style="6"/>
    <col min="2598" max="2598" width="5.7109375" style="6" customWidth="1"/>
    <col min="2599" max="2599" width="45.28515625" style="6" customWidth="1"/>
    <col min="2600" max="2600" width="13.85546875" style="6" customWidth="1"/>
    <col min="2601" max="2610" width="9.140625" style="6"/>
    <col min="2611" max="2614" width="17.28515625" style="6" customWidth="1"/>
    <col min="2615" max="2615" width="12.5703125" style="6" customWidth="1"/>
    <col min="2616" max="2617" width="9.140625" style="6"/>
    <col min="2618" max="2619" width="18.7109375" style="6" customWidth="1"/>
    <col min="2620" max="2620" width="19" style="6" bestFit="1" customWidth="1"/>
    <col min="2621" max="2853" width="9.140625" style="6"/>
    <col min="2854" max="2854" width="5.7109375" style="6" customWidth="1"/>
    <col min="2855" max="2855" width="45.28515625" style="6" customWidth="1"/>
    <col min="2856" max="2856" width="13.85546875" style="6" customWidth="1"/>
    <col min="2857" max="2866" width="9.140625" style="6"/>
    <col min="2867" max="2870" width="17.28515625" style="6" customWidth="1"/>
    <col min="2871" max="2871" width="12.5703125" style="6" customWidth="1"/>
    <col min="2872" max="2873" width="9.140625" style="6"/>
    <col min="2874" max="2875" width="18.7109375" style="6" customWidth="1"/>
    <col min="2876" max="2876" width="19" style="6" bestFit="1" customWidth="1"/>
    <col min="2877" max="3109" width="9.140625" style="6"/>
    <col min="3110" max="3110" width="5.7109375" style="6" customWidth="1"/>
    <col min="3111" max="3111" width="45.28515625" style="6" customWidth="1"/>
    <col min="3112" max="3112" width="13.85546875" style="6" customWidth="1"/>
    <col min="3113" max="3122" width="9.140625" style="6"/>
    <col min="3123" max="3126" width="17.28515625" style="6" customWidth="1"/>
    <col min="3127" max="3127" width="12.5703125" style="6" customWidth="1"/>
    <col min="3128" max="3129" width="9.140625" style="6"/>
    <col min="3130" max="3131" width="18.7109375" style="6" customWidth="1"/>
    <col min="3132" max="3132" width="19" style="6" bestFit="1" customWidth="1"/>
    <col min="3133" max="3365" width="9.140625" style="6"/>
    <col min="3366" max="3366" width="5.7109375" style="6" customWidth="1"/>
    <col min="3367" max="3367" width="45.28515625" style="6" customWidth="1"/>
    <col min="3368" max="3368" width="13.85546875" style="6" customWidth="1"/>
    <col min="3369" max="3378" width="9.140625" style="6"/>
    <col min="3379" max="3382" width="17.28515625" style="6" customWidth="1"/>
    <col min="3383" max="3383" width="12.5703125" style="6" customWidth="1"/>
    <col min="3384" max="3385" width="9.140625" style="6"/>
    <col min="3386" max="3387" width="18.7109375" style="6" customWidth="1"/>
    <col min="3388" max="3388" width="19" style="6" bestFit="1" customWidth="1"/>
    <col min="3389" max="3621" width="9.140625" style="6"/>
    <col min="3622" max="3622" width="5.7109375" style="6" customWidth="1"/>
    <col min="3623" max="3623" width="45.28515625" style="6" customWidth="1"/>
    <col min="3624" max="3624" width="13.85546875" style="6" customWidth="1"/>
    <col min="3625" max="3634" width="9.140625" style="6"/>
    <col min="3635" max="3638" width="17.28515625" style="6" customWidth="1"/>
    <col min="3639" max="3639" width="12.5703125" style="6" customWidth="1"/>
    <col min="3640" max="3641" width="9.140625" style="6"/>
    <col min="3642" max="3643" width="18.7109375" style="6" customWidth="1"/>
    <col min="3644" max="3644" width="19" style="6" bestFit="1" customWidth="1"/>
    <col min="3645" max="3877" width="9.140625" style="6"/>
    <col min="3878" max="3878" width="5.7109375" style="6" customWidth="1"/>
    <col min="3879" max="3879" width="45.28515625" style="6" customWidth="1"/>
    <col min="3880" max="3880" width="13.85546875" style="6" customWidth="1"/>
    <col min="3881" max="3890" width="9.140625" style="6"/>
    <col min="3891" max="3894" width="17.28515625" style="6" customWidth="1"/>
    <col min="3895" max="3895" width="12.5703125" style="6" customWidth="1"/>
    <col min="3896" max="3897" width="9.140625" style="6"/>
    <col min="3898" max="3899" width="18.7109375" style="6" customWidth="1"/>
    <col min="3900" max="3900" width="19" style="6" bestFit="1" customWidth="1"/>
    <col min="3901" max="4133" width="9.140625" style="6"/>
    <col min="4134" max="4134" width="5.7109375" style="6" customWidth="1"/>
    <col min="4135" max="4135" width="45.28515625" style="6" customWidth="1"/>
    <col min="4136" max="4136" width="13.85546875" style="6" customWidth="1"/>
    <col min="4137" max="4146" width="9.140625" style="6"/>
    <col min="4147" max="4150" width="17.28515625" style="6" customWidth="1"/>
    <col min="4151" max="4151" width="12.5703125" style="6" customWidth="1"/>
    <col min="4152" max="4153" width="9.140625" style="6"/>
    <col min="4154" max="4155" width="18.7109375" style="6" customWidth="1"/>
    <col min="4156" max="4156" width="19" style="6" bestFit="1" customWidth="1"/>
    <col min="4157" max="4389" width="9.140625" style="6"/>
    <col min="4390" max="4390" width="5.7109375" style="6" customWidth="1"/>
    <col min="4391" max="4391" width="45.28515625" style="6" customWidth="1"/>
    <col min="4392" max="4392" width="13.85546875" style="6" customWidth="1"/>
    <col min="4393" max="4402" width="9.140625" style="6"/>
    <col min="4403" max="4406" width="17.28515625" style="6" customWidth="1"/>
    <col min="4407" max="4407" width="12.5703125" style="6" customWidth="1"/>
    <col min="4408" max="4409" width="9.140625" style="6"/>
    <col min="4410" max="4411" width="18.7109375" style="6" customWidth="1"/>
    <col min="4412" max="4412" width="19" style="6" bestFit="1" customWidth="1"/>
    <col min="4413" max="4645" width="9.140625" style="6"/>
    <col min="4646" max="4646" width="5.7109375" style="6" customWidth="1"/>
    <col min="4647" max="4647" width="45.28515625" style="6" customWidth="1"/>
    <col min="4648" max="4648" width="13.85546875" style="6" customWidth="1"/>
    <col min="4649" max="4658" width="9.140625" style="6"/>
    <col min="4659" max="4662" width="17.28515625" style="6" customWidth="1"/>
    <col min="4663" max="4663" width="12.5703125" style="6" customWidth="1"/>
    <col min="4664" max="4665" width="9.140625" style="6"/>
    <col min="4666" max="4667" width="18.7109375" style="6" customWidth="1"/>
    <col min="4668" max="4668" width="19" style="6" bestFit="1" customWidth="1"/>
    <col min="4669" max="4901" width="9.140625" style="6"/>
    <col min="4902" max="4902" width="5.7109375" style="6" customWidth="1"/>
    <col min="4903" max="4903" width="45.28515625" style="6" customWidth="1"/>
    <col min="4904" max="4904" width="13.85546875" style="6" customWidth="1"/>
    <col min="4905" max="4914" width="9.140625" style="6"/>
    <col min="4915" max="4918" width="17.28515625" style="6" customWidth="1"/>
    <col min="4919" max="4919" width="12.5703125" style="6" customWidth="1"/>
    <col min="4920" max="4921" width="9.140625" style="6"/>
    <col min="4922" max="4923" width="18.7109375" style="6" customWidth="1"/>
    <col min="4924" max="4924" width="19" style="6" bestFit="1" customWidth="1"/>
    <col min="4925" max="5157" width="9.140625" style="6"/>
    <col min="5158" max="5158" width="5.7109375" style="6" customWidth="1"/>
    <col min="5159" max="5159" width="45.28515625" style="6" customWidth="1"/>
    <col min="5160" max="5160" width="13.85546875" style="6" customWidth="1"/>
    <col min="5161" max="5170" width="9.140625" style="6"/>
    <col min="5171" max="5174" width="17.28515625" style="6" customWidth="1"/>
    <col min="5175" max="5175" width="12.5703125" style="6" customWidth="1"/>
    <col min="5176" max="5177" width="9.140625" style="6"/>
    <col min="5178" max="5179" width="18.7109375" style="6" customWidth="1"/>
    <col min="5180" max="5180" width="19" style="6" bestFit="1" customWidth="1"/>
    <col min="5181" max="5413" width="9.140625" style="6"/>
    <col min="5414" max="5414" width="5.7109375" style="6" customWidth="1"/>
    <col min="5415" max="5415" width="45.28515625" style="6" customWidth="1"/>
    <col min="5416" max="5416" width="13.85546875" style="6" customWidth="1"/>
    <col min="5417" max="5426" width="9.140625" style="6"/>
    <col min="5427" max="5430" width="17.28515625" style="6" customWidth="1"/>
    <col min="5431" max="5431" width="12.5703125" style="6" customWidth="1"/>
    <col min="5432" max="5433" width="9.140625" style="6"/>
    <col min="5434" max="5435" width="18.7109375" style="6" customWidth="1"/>
    <col min="5436" max="5436" width="19" style="6" bestFit="1" customWidth="1"/>
    <col min="5437" max="5669" width="9.140625" style="6"/>
    <col min="5670" max="5670" width="5.7109375" style="6" customWidth="1"/>
    <col min="5671" max="5671" width="45.28515625" style="6" customWidth="1"/>
    <col min="5672" max="5672" width="13.85546875" style="6" customWidth="1"/>
    <col min="5673" max="5682" width="9.140625" style="6"/>
    <col min="5683" max="5686" width="17.28515625" style="6" customWidth="1"/>
    <col min="5687" max="5687" width="12.5703125" style="6" customWidth="1"/>
    <col min="5688" max="5689" width="9.140625" style="6"/>
    <col min="5690" max="5691" width="18.7109375" style="6" customWidth="1"/>
    <col min="5692" max="5692" width="19" style="6" bestFit="1" customWidth="1"/>
    <col min="5693" max="5925" width="9.140625" style="6"/>
    <col min="5926" max="5926" width="5.7109375" style="6" customWidth="1"/>
    <col min="5927" max="5927" width="45.28515625" style="6" customWidth="1"/>
    <col min="5928" max="5928" width="13.85546875" style="6" customWidth="1"/>
    <col min="5929" max="5938" width="9.140625" style="6"/>
    <col min="5939" max="5942" width="17.28515625" style="6" customWidth="1"/>
    <col min="5943" max="5943" width="12.5703125" style="6" customWidth="1"/>
    <col min="5944" max="5945" width="9.140625" style="6"/>
    <col min="5946" max="5947" width="18.7109375" style="6" customWidth="1"/>
    <col min="5948" max="5948" width="19" style="6" bestFit="1" customWidth="1"/>
    <col min="5949" max="6181" width="9.140625" style="6"/>
    <col min="6182" max="6182" width="5.7109375" style="6" customWidth="1"/>
    <col min="6183" max="6183" width="45.28515625" style="6" customWidth="1"/>
    <col min="6184" max="6184" width="13.85546875" style="6" customWidth="1"/>
    <col min="6185" max="6194" width="9.140625" style="6"/>
    <col min="6195" max="6198" width="17.28515625" style="6" customWidth="1"/>
    <col min="6199" max="6199" width="12.5703125" style="6" customWidth="1"/>
    <col min="6200" max="6201" width="9.140625" style="6"/>
    <col min="6202" max="6203" width="18.7109375" style="6" customWidth="1"/>
    <col min="6204" max="6204" width="19" style="6" bestFit="1" customWidth="1"/>
    <col min="6205" max="6437" width="9.140625" style="6"/>
    <col min="6438" max="6438" width="5.7109375" style="6" customWidth="1"/>
    <col min="6439" max="6439" width="45.28515625" style="6" customWidth="1"/>
    <col min="6440" max="6440" width="13.85546875" style="6" customWidth="1"/>
    <col min="6441" max="6450" width="9.140625" style="6"/>
    <col min="6451" max="6454" width="17.28515625" style="6" customWidth="1"/>
    <col min="6455" max="6455" width="12.5703125" style="6" customWidth="1"/>
    <col min="6456" max="6457" width="9.140625" style="6"/>
    <col min="6458" max="6459" width="18.7109375" style="6" customWidth="1"/>
    <col min="6460" max="6460" width="19" style="6" bestFit="1" customWidth="1"/>
    <col min="6461" max="6693" width="9.140625" style="6"/>
    <col min="6694" max="6694" width="5.7109375" style="6" customWidth="1"/>
    <col min="6695" max="6695" width="45.28515625" style="6" customWidth="1"/>
    <col min="6696" max="6696" width="13.85546875" style="6" customWidth="1"/>
    <col min="6697" max="6706" width="9.140625" style="6"/>
    <col min="6707" max="6710" width="17.28515625" style="6" customWidth="1"/>
    <col min="6711" max="6711" width="12.5703125" style="6" customWidth="1"/>
    <col min="6712" max="6713" width="9.140625" style="6"/>
    <col min="6714" max="6715" width="18.7109375" style="6" customWidth="1"/>
    <col min="6716" max="6716" width="19" style="6" bestFit="1" customWidth="1"/>
    <col min="6717" max="6949" width="9.140625" style="6"/>
    <col min="6950" max="6950" width="5.7109375" style="6" customWidth="1"/>
    <col min="6951" max="6951" width="45.28515625" style="6" customWidth="1"/>
    <col min="6952" max="6952" width="13.85546875" style="6" customWidth="1"/>
    <col min="6953" max="6962" width="9.140625" style="6"/>
    <col min="6963" max="6966" width="17.28515625" style="6" customWidth="1"/>
    <col min="6967" max="6967" width="12.5703125" style="6" customWidth="1"/>
    <col min="6968" max="6969" width="9.140625" style="6"/>
    <col min="6970" max="6971" width="18.7109375" style="6" customWidth="1"/>
    <col min="6972" max="6972" width="19" style="6" bestFit="1" customWidth="1"/>
    <col min="6973" max="7205" width="9.140625" style="6"/>
    <col min="7206" max="7206" width="5.7109375" style="6" customWidth="1"/>
    <col min="7207" max="7207" width="45.28515625" style="6" customWidth="1"/>
    <col min="7208" max="7208" width="13.85546875" style="6" customWidth="1"/>
    <col min="7209" max="7218" width="9.140625" style="6"/>
    <col min="7219" max="7222" width="17.28515625" style="6" customWidth="1"/>
    <col min="7223" max="7223" width="12.5703125" style="6" customWidth="1"/>
    <col min="7224" max="7225" width="9.140625" style="6"/>
    <col min="7226" max="7227" width="18.7109375" style="6" customWidth="1"/>
    <col min="7228" max="7228" width="19" style="6" bestFit="1" customWidth="1"/>
    <col min="7229" max="7461" width="9.140625" style="6"/>
    <col min="7462" max="7462" width="5.7109375" style="6" customWidth="1"/>
    <col min="7463" max="7463" width="45.28515625" style="6" customWidth="1"/>
    <col min="7464" max="7464" width="13.85546875" style="6" customWidth="1"/>
    <col min="7465" max="7474" width="9.140625" style="6"/>
    <col min="7475" max="7478" width="17.28515625" style="6" customWidth="1"/>
    <col min="7479" max="7479" width="12.5703125" style="6" customWidth="1"/>
    <col min="7480" max="7481" width="9.140625" style="6"/>
    <col min="7482" max="7483" width="18.7109375" style="6" customWidth="1"/>
    <col min="7484" max="7484" width="19" style="6" bestFit="1" customWidth="1"/>
    <col min="7485" max="7717" width="9.140625" style="6"/>
    <col min="7718" max="7718" width="5.7109375" style="6" customWidth="1"/>
    <col min="7719" max="7719" width="45.28515625" style="6" customWidth="1"/>
    <col min="7720" max="7720" width="13.85546875" style="6" customWidth="1"/>
    <col min="7721" max="7730" width="9.140625" style="6"/>
    <col min="7731" max="7734" width="17.28515625" style="6" customWidth="1"/>
    <col min="7735" max="7735" width="12.5703125" style="6" customWidth="1"/>
    <col min="7736" max="7737" width="9.140625" style="6"/>
    <col min="7738" max="7739" width="18.7109375" style="6" customWidth="1"/>
    <col min="7740" max="7740" width="19" style="6" bestFit="1" customWidth="1"/>
    <col min="7741" max="7973" width="9.140625" style="6"/>
    <col min="7974" max="7974" width="5.7109375" style="6" customWidth="1"/>
    <col min="7975" max="7975" width="45.28515625" style="6" customWidth="1"/>
    <col min="7976" max="7976" width="13.85546875" style="6" customWidth="1"/>
    <col min="7977" max="7986" width="9.140625" style="6"/>
    <col min="7987" max="7990" width="17.28515625" style="6" customWidth="1"/>
    <col min="7991" max="7991" width="12.5703125" style="6" customWidth="1"/>
    <col min="7992" max="7993" width="9.140625" style="6"/>
    <col min="7994" max="7995" width="18.7109375" style="6" customWidth="1"/>
    <col min="7996" max="7996" width="19" style="6" bestFit="1" customWidth="1"/>
    <col min="7997" max="8229" width="9.140625" style="6"/>
    <col min="8230" max="8230" width="5.7109375" style="6" customWidth="1"/>
    <col min="8231" max="8231" width="45.28515625" style="6" customWidth="1"/>
    <col min="8232" max="8232" width="13.85546875" style="6" customWidth="1"/>
    <col min="8233" max="8242" width="9.140625" style="6"/>
    <col min="8243" max="8246" width="17.28515625" style="6" customWidth="1"/>
    <col min="8247" max="8247" width="12.5703125" style="6" customWidth="1"/>
    <col min="8248" max="8249" width="9.140625" style="6"/>
    <col min="8250" max="8251" width="18.7109375" style="6" customWidth="1"/>
    <col min="8252" max="8252" width="19" style="6" bestFit="1" customWidth="1"/>
    <col min="8253" max="8485" width="9.140625" style="6"/>
    <col min="8486" max="8486" width="5.7109375" style="6" customWidth="1"/>
    <col min="8487" max="8487" width="45.28515625" style="6" customWidth="1"/>
    <col min="8488" max="8488" width="13.85546875" style="6" customWidth="1"/>
    <col min="8489" max="8498" width="9.140625" style="6"/>
    <col min="8499" max="8502" width="17.28515625" style="6" customWidth="1"/>
    <col min="8503" max="8503" width="12.5703125" style="6" customWidth="1"/>
    <col min="8504" max="8505" width="9.140625" style="6"/>
    <col min="8506" max="8507" width="18.7109375" style="6" customWidth="1"/>
    <col min="8508" max="8508" width="19" style="6" bestFit="1" customWidth="1"/>
    <col min="8509" max="8741" width="9.140625" style="6"/>
    <col min="8742" max="8742" width="5.7109375" style="6" customWidth="1"/>
    <col min="8743" max="8743" width="45.28515625" style="6" customWidth="1"/>
    <col min="8744" max="8744" width="13.85546875" style="6" customWidth="1"/>
    <col min="8745" max="8754" width="9.140625" style="6"/>
    <col min="8755" max="8758" width="17.28515625" style="6" customWidth="1"/>
    <col min="8759" max="8759" width="12.5703125" style="6" customWidth="1"/>
    <col min="8760" max="8761" width="9.140625" style="6"/>
    <col min="8762" max="8763" width="18.7109375" style="6" customWidth="1"/>
    <col min="8764" max="8764" width="19" style="6" bestFit="1" customWidth="1"/>
    <col min="8765" max="8997" width="9.140625" style="6"/>
    <col min="8998" max="8998" width="5.7109375" style="6" customWidth="1"/>
    <col min="8999" max="8999" width="45.28515625" style="6" customWidth="1"/>
    <col min="9000" max="9000" width="13.85546875" style="6" customWidth="1"/>
    <col min="9001" max="9010" width="9.140625" style="6"/>
    <col min="9011" max="9014" width="17.28515625" style="6" customWidth="1"/>
    <col min="9015" max="9015" width="12.5703125" style="6" customWidth="1"/>
    <col min="9016" max="9017" width="9.140625" style="6"/>
    <col min="9018" max="9019" width="18.7109375" style="6" customWidth="1"/>
    <col min="9020" max="9020" width="19" style="6" bestFit="1" customWidth="1"/>
    <col min="9021" max="9253" width="9.140625" style="6"/>
    <col min="9254" max="9254" width="5.7109375" style="6" customWidth="1"/>
    <col min="9255" max="9255" width="45.28515625" style="6" customWidth="1"/>
    <col min="9256" max="9256" width="13.85546875" style="6" customWidth="1"/>
    <col min="9257" max="9266" width="9.140625" style="6"/>
    <col min="9267" max="9270" width="17.28515625" style="6" customWidth="1"/>
    <col min="9271" max="9271" width="12.5703125" style="6" customWidth="1"/>
    <col min="9272" max="9273" width="9.140625" style="6"/>
    <col min="9274" max="9275" width="18.7109375" style="6" customWidth="1"/>
    <col min="9276" max="9276" width="19" style="6" bestFit="1" customWidth="1"/>
    <col min="9277" max="9509" width="9.140625" style="6"/>
    <col min="9510" max="9510" width="5.7109375" style="6" customWidth="1"/>
    <col min="9511" max="9511" width="45.28515625" style="6" customWidth="1"/>
    <col min="9512" max="9512" width="13.85546875" style="6" customWidth="1"/>
    <col min="9513" max="9522" width="9.140625" style="6"/>
    <col min="9523" max="9526" width="17.28515625" style="6" customWidth="1"/>
    <col min="9527" max="9527" width="12.5703125" style="6" customWidth="1"/>
    <col min="9528" max="9529" width="9.140625" style="6"/>
    <col min="9530" max="9531" width="18.7109375" style="6" customWidth="1"/>
    <col min="9532" max="9532" width="19" style="6" bestFit="1" customWidth="1"/>
    <col min="9533" max="9765" width="9.140625" style="6"/>
    <col min="9766" max="9766" width="5.7109375" style="6" customWidth="1"/>
    <col min="9767" max="9767" width="45.28515625" style="6" customWidth="1"/>
    <col min="9768" max="9768" width="13.85546875" style="6" customWidth="1"/>
    <col min="9769" max="9778" width="9.140625" style="6"/>
    <col min="9779" max="9782" width="17.28515625" style="6" customWidth="1"/>
    <col min="9783" max="9783" width="12.5703125" style="6" customWidth="1"/>
    <col min="9784" max="9785" width="9.140625" style="6"/>
    <col min="9786" max="9787" width="18.7109375" style="6" customWidth="1"/>
    <col min="9788" max="9788" width="19" style="6" bestFit="1" customWidth="1"/>
    <col min="9789" max="10021" width="9.140625" style="6"/>
    <col min="10022" max="10022" width="5.7109375" style="6" customWidth="1"/>
    <col min="10023" max="10023" width="45.28515625" style="6" customWidth="1"/>
    <col min="10024" max="10024" width="13.85546875" style="6" customWidth="1"/>
    <col min="10025" max="10034" width="9.140625" style="6"/>
    <col min="10035" max="10038" width="17.28515625" style="6" customWidth="1"/>
    <col min="10039" max="10039" width="12.5703125" style="6" customWidth="1"/>
    <col min="10040" max="10041" width="9.140625" style="6"/>
    <col min="10042" max="10043" width="18.7109375" style="6" customWidth="1"/>
    <col min="10044" max="10044" width="19" style="6" bestFit="1" customWidth="1"/>
    <col min="10045" max="10277" width="9.140625" style="6"/>
    <col min="10278" max="10278" width="5.7109375" style="6" customWidth="1"/>
    <col min="10279" max="10279" width="45.28515625" style="6" customWidth="1"/>
    <col min="10280" max="10280" width="13.85546875" style="6" customWidth="1"/>
    <col min="10281" max="10290" width="9.140625" style="6"/>
    <col min="10291" max="10294" width="17.28515625" style="6" customWidth="1"/>
    <col min="10295" max="10295" width="12.5703125" style="6" customWidth="1"/>
    <col min="10296" max="10297" width="9.140625" style="6"/>
    <col min="10298" max="10299" width="18.7109375" style="6" customWidth="1"/>
    <col min="10300" max="10300" width="19" style="6" bestFit="1" customWidth="1"/>
    <col min="10301" max="10533" width="9.140625" style="6"/>
    <col min="10534" max="10534" width="5.7109375" style="6" customWidth="1"/>
    <col min="10535" max="10535" width="45.28515625" style="6" customWidth="1"/>
    <col min="10536" max="10536" width="13.85546875" style="6" customWidth="1"/>
    <col min="10537" max="10546" width="9.140625" style="6"/>
    <col min="10547" max="10550" width="17.28515625" style="6" customWidth="1"/>
    <col min="10551" max="10551" width="12.5703125" style="6" customWidth="1"/>
    <col min="10552" max="10553" width="9.140625" style="6"/>
    <col min="10554" max="10555" width="18.7109375" style="6" customWidth="1"/>
    <col min="10556" max="10556" width="19" style="6" bestFit="1" customWidth="1"/>
    <col min="10557" max="10789" width="9.140625" style="6"/>
    <col min="10790" max="10790" width="5.7109375" style="6" customWidth="1"/>
    <col min="10791" max="10791" width="45.28515625" style="6" customWidth="1"/>
    <col min="10792" max="10792" width="13.85546875" style="6" customWidth="1"/>
    <col min="10793" max="10802" width="9.140625" style="6"/>
    <col min="10803" max="10806" width="17.28515625" style="6" customWidth="1"/>
    <col min="10807" max="10807" width="12.5703125" style="6" customWidth="1"/>
    <col min="10808" max="10809" width="9.140625" style="6"/>
    <col min="10810" max="10811" width="18.7109375" style="6" customWidth="1"/>
    <col min="10812" max="10812" width="19" style="6" bestFit="1" customWidth="1"/>
    <col min="10813" max="11045" width="9.140625" style="6"/>
    <col min="11046" max="11046" width="5.7109375" style="6" customWidth="1"/>
    <col min="11047" max="11047" width="45.28515625" style="6" customWidth="1"/>
    <col min="11048" max="11048" width="13.85546875" style="6" customWidth="1"/>
    <col min="11049" max="11058" width="9.140625" style="6"/>
    <col min="11059" max="11062" width="17.28515625" style="6" customWidth="1"/>
    <col min="11063" max="11063" width="12.5703125" style="6" customWidth="1"/>
    <col min="11064" max="11065" width="9.140625" style="6"/>
    <col min="11066" max="11067" width="18.7109375" style="6" customWidth="1"/>
    <col min="11068" max="11068" width="19" style="6" bestFit="1" customWidth="1"/>
    <col min="11069" max="11301" width="9.140625" style="6"/>
    <col min="11302" max="11302" width="5.7109375" style="6" customWidth="1"/>
    <col min="11303" max="11303" width="45.28515625" style="6" customWidth="1"/>
    <col min="11304" max="11304" width="13.85546875" style="6" customWidth="1"/>
    <col min="11305" max="11314" width="9.140625" style="6"/>
    <col min="11315" max="11318" width="17.28515625" style="6" customWidth="1"/>
    <col min="11319" max="11319" width="12.5703125" style="6" customWidth="1"/>
    <col min="11320" max="11321" width="9.140625" style="6"/>
    <col min="11322" max="11323" width="18.7109375" style="6" customWidth="1"/>
    <col min="11324" max="11324" width="19" style="6" bestFit="1" customWidth="1"/>
    <col min="11325" max="11557" width="9.140625" style="6"/>
    <col min="11558" max="11558" width="5.7109375" style="6" customWidth="1"/>
    <col min="11559" max="11559" width="45.28515625" style="6" customWidth="1"/>
    <col min="11560" max="11560" width="13.85546875" style="6" customWidth="1"/>
    <col min="11561" max="11570" width="9.140625" style="6"/>
    <col min="11571" max="11574" width="17.28515625" style="6" customWidth="1"/>
    <col min="11575" max="11575" width="12.5703125" style="6" customWidth="1"/>
    <col min="11576" max="11577" width="9.140625" style="6"/>
    <col min="11578" max="11579" width="18.7109375" style="6" customWidth="1"/>
    <col min="11580" max="11580" width="19" style="6" bestFit="1" customWidth="1"/>
    <col min="11581" max="11813" width="9.140625" style="6"/>
    <col min="11814" max="11814" width="5.7109375" style="6" customWidth="1"/>
    <col min="11815" max="11815" width="45.28515625" style="6" customWidth="1"/>
    <col min="11816" max="11816" width="13.85546875" style="6" customWidth="1"/>
    <col min="11817" max="11826" width="9.140625" style="6"/>
    <col min="11827" max="11830" width="17.28515625" style="6" customWidth="1"/>
    <col min="11831" max="11831" width="12.5703125" style="6" customWidth="1"/>
    <col min="11832" max="11833" width="9.140625" style="6"/>
    <col min="11834" max="11835" width="18.7109375" style="6" customWidth="1"/>
    <col min="11836" max="11836" width="19" style="6" bestFit="1" customWidth="1"/>
    <col min="11837" max="12069" width="9.140625" style="6"/>
    <col min="12070" max="12070" width="5.7109375" style="6" customWidth="1"/>
    <col min="12071" max="12071" width="45.28515625" style="6" customWidth="1"/>
    <col min="12072" max="12072" width="13.85546875" style="6" customWidth="1"/>
    <col min="12073" max="12082" width="9.140625" style="6"/>
    <col min="12083" max="12086" width="17.28515625" style="6" customWidth="1"/>
    <col min="12087" max="12087" width="12.5703125" style="6" customWidth="1"/>
    <col min="12088" max="12089" width="9.140625" style="6"/>
    <col min="12090" max="12091" width="18.7109375" style="6" customWidth="1"/>
    <col min="12092" max="12092" width="19" style="6" bestFit="1" customWidth="1"/>
    <col min="12093" max="12325" width="9.140625" style="6"/>
    <col min="12326" max="12326" width="5.7109375" style="6" customWidth="1"/>
    <col min="12327" max="12327" width="45.28515625" style="6" customWidth="1"/>
    <col min="12328" max="12328" width="13.85546875" style="6" customWidth="1"/>
    <col min="12329" max="12338" width="9.140625" style="6"/>
    <col min="12339" max="12342" width="17.28515625" style="6" customWidth="1"/>
    <col min="12343" max="12343" width="12.5703125" style="6" customWidth="1"/>
    <col min="12344" max="12345" width="9.140625" style="6"/>
    <col min="12346" max="12347" width="18.7109375" style="6" customWidth="1"/>
    <col min="12348" max="12348" width="19" style="6" bestFit="1" customWidth="1"/>
    <col min="12349" max="12581" width="9.140625" style="6"/>
    <col min="12582" max="12582" width="5.7109375" style="6" customWidth="1"/>
    <col min="12583" max="12583" width="45.28515625" style="6" customWidth="1"/>
    <col min="12584" max="12584" width="13.85546875" style="6" customWidth="1"/>
    <col min="12585" max="12594" width="9.140625" style="6"/>
    <col min="12595" max="12598" width="17.28515625" style="6" customWidth="1"/>
    <col min="12599" max="12599" width="12.5703125" style="6" customWidth="1"/>
    <col min="12600" max="12601" width="9.140625" style="6"/>
    <col min="12602" max="12603" width="18.7109375" style="6" customWidth="1"/>
    <col min="12604" max="12604" width="19" style="6" bestFit="1" customWidth="1"/>
    <col min="12605" max="12837" width="9.140625" style="6"/>
    <col min="12838" max="12838" width="5.7109375" style="6" customWidth="1"/>
    <col min="12839" max="12839" width="45.28515625" style="6" customWidth="1"/>
    <col min="12840" max="12840" width="13.85546875" style="6" customWidth="1"/>
    <col min="12841" max="12850" width="9.140625" style="6"/>
    <col min="12851" max="12854" width="17.28515625" style="6" customWidth="1"/>
    <col min="12855" max="12855" width="12.5703125" style="6" customWidth="1"/>
    <col min="12856" max="12857" width="9.140625" style="6"/>
    <col min="12858" max="12859" width="18.7109375" style="6" customWidth="1"/>
    <col min="12860" max="12860" width="19" style="6" bestFit="1" customWidth="1"/>
    <col min="12861" max="13093" width="9.140625" style="6"/>
    <col min="13094" max="13094" width="5.7109375" style="6" customWidth="1"/>
    <col min="13095" max="13095" width="45.28515625" style="6" customWidth="1"/>
    <col min="13096" max="13096" width="13.85546875" style="6" customWidth="1"/>
    <col min="13097" max="13106" width="9.140625" style="6"/>
    <col min="13107" max="13110" width="17.28515625" style="6" customWidth="1"/>
    <col min="13111" max="13111" width="12.5703125" style="6" customWidth="1"/>
    <col min="13112" max="13113" width="9.140625" style="6"/>
    <col min="13114" max="13115" width="18.7109375" style="6" customWidth="1"/>
    <col min="13116" max="13116" width="19" style="6" bestFit="1" customWidth="1"/>
    <col min="13117" max="13349" width="9.140625" style="6"/>
    <col min="13350" max="13350" width="5.7109375" style="6" customWidth="1"/>
    <col min="13351" max="13351" width="45.28515625" style="6" customWidth="1"/>
    <col min="13352" max="13352" width="13.85546875" style="6" customWidth="1"/>
    <col min="13353" max="13362" width="9.140625" style="6"/>
    <col min="13363" max="13366" width="17.28515625" style="6" customWidth="1"/>
    <col min="13367" max="13367" width="12.5703125" style="6" customWidth="1"/>
    <col min="13368" max="13369" width="9.140625" style="6"/>
    <col min="13370" max="13371" width="18.7109375" style="6" customWidth="1"/>
    <col min="13372" max="13372" width="19" style="6" bestFit="1" customWidth="1"/>
    <col min="13373" max="13605" width="9.140625" style="6"/>
    <col min="13606" max="13606" width="5.7109375" style="6" customWidth="1"/>
    <col min="13607" max="13607" width="45.28515625" style="6" customWidth="1"/>
    <col min="13608" max="13608" width="13.85546875" style="6" customWidth="1"/>
    <col min="13609" max="13618" width="9.140625" style="6"/>
    <col min="13619" max="13622" width="17.28515625" style="6" customWidth="1"/>
    <col min="13623" max="13623" width="12.5703125" style="6" customWidth="1"/>
    <col min="13624" max="13625" width="9.140625" style="6"/>
    <col min="13626" max="13627" width="18.7109375" style="6" customWidth="1"/>
    <col min="13628" max="13628" width="19" style="6" bestFit="1" customWidth="1"/>
    <col min="13629" max="13861" width="9.140625" style="6"/>
    <col min="13862" max="13862" width="5.7109375" style="6" customWidth="1"/>
    <col min="13863" max="13863" width="45.28515625" style="6" customWidth="1"/>
    <col min="13864" max="13864" width="13.85546875" style="6" customWidth="1"/>
    <col min="13865" max="13874" width="9.140625" style="6"/>
    <col min="13875" max="13878" width="17.28515625" style="6" customWidth="1"/>
    <col min="13879" max="13879" width="12.5703125" style="6" customWidth="1"/>
    <col min="13880" max="13881" width="9.140625" style="6"/>
    <col min="13882" max="13883" width="18.7109375" style="6" customWidth="1"/>
    <col min="13884" max="13884" width="19" style="6" bestFit="1" customWidth="1"/>
    <col min="13885" max="14117" width="9.140625" style="6"/>
    <col min="14118" max="14118" width="5.7109375" style="6" customWidth="1"/>
    <col min="14119" max="14119" width="45.28515625" style="6" customWidth="1"/>
    <col min="14120" max="14120" width="13.85546875" style="6" customWidth="1"/>
    <col min="14121" max="14130" width="9.140625" style="6"/>
    <col min="14131" max="14134" width="17.28515625" style="6" customWidth="1"/>
    <col min="14135" max="14135" width="12.5703125" style="6" customWidth="1"/>
    <col min="14136" max="14137" width="9.140625" style="6"/>
    <col min="14138" max="14139" width="18.7109375" style="6" customWidth="1"/>
    <col min="14140" max="14140" width="19" style="6" bestFit="1" customWidth="1"/>
    <col min="14141" max="14373" width="9.140625" style="6"/>
    <col min="14374" max="14374" width="5.7109375" style="6" customWidth="1"/>
    <col min="14375" max="14375" width="45.28515625" style="6" customWidth="1"/>
    <col min="14376" max="14376" width="13.85546875" style="6" customWidth="1"/>
    <col min="14377" max="14386" width="9.140625" style="6"/>
    <col min="14387" max="14390" width="17.28515625" style="6" customWidth="1"/>
    <col min="14391" max="14391" width="12.5703125" style="6" customWidth="1"/>
    <col min="14392" max="14393" width="9.140625" style="6"/>
    <col min="14394" max="14395" width="18.7109375" style="6" customWidth="1"/>
    <col min="14396" max="14396" width="19" style="6" bestFit="1" customWidth="1"/>
    <col min="14397" max="14629" width="9.140625" style="6"/>
    <col min="14630" max="14630" width="5.7109375" style="6" customWidth="1"/>
    <col min="14631" max="14631" width="45.28515625" style="6" customWidth="1"/>
    <col min="14632" max="14632" width="13.85546875" style="6" customWidth="1"/>
    <col min="14633" max="14642" width="9.140625" style="6"/>
    <col min="14643" max="14646" width="17.28515625" style="6" customWidth="1"/>
    <col min="14647" max="14647" width="12.5703125" style="6" customWidth="1"/>
    <col min="14648" max="14649" width="9.140625" style="6"/>
    <col min="14650" max="14651" width="18.7109375" style="6" customWidth="1"/>
    <col min="14652" max="14652" width="19" style="6" bestFit="1" customWidth="1"/>
    <col min="14653" max="14885" width="9.140625" style="6"/>
    <col min="14886" max="14886" width="5.7109375" style="6" customWidth="1"/>
    <col min="14887" max="14887" width="45.28515625" style="6" customWidth="1"/>
    <col min="14888" max="14888" width="13.85546875" style="6" customWidth="1"/>
    <col min="14889" max="14898" width="9.140625" style="6"/>
    <col min="14899" max="14902" width="17.28515625" style="6" customWidth="1"/>
    <col min="14903" max="14903" width="12.5703125" style="6" customWidth="1"/>
    <col min="14904" max="14905" width="9.140625" style="6"/>
    <col min="14906" max="14907" width="18.7109375" style="6" customWidth="1"/>
    <col min="14908" max="14908" width="19" style="6" bestFit="1" customWidth="1"/>
    <col min="14909" max="15141" width="9.140625" style="6"/>
    <col min="15142" max="15142" width="5.7109375" style="6" customWidth="1"/>
    <col min="15143" max="15143" width="45.28515625" style="6" customWidth="1"/>
    <col min="15144" max="15144" width="13.85546875" style="6" customWidth="1"/>
    <col min="15145" max="15154" width="9.140625" style="6"/>
    <col min="15155" max="15158" width="17.28515625" style="6" customWidth="1"/>
    <col min="15159" max="15159" width="12.5703125" style="6" customWidth="1"/>
    <col min="15160" max="15161" width="9.140625" style="6"/>
    <col min="15162" max="15163" width="18.7109375" style="6" customWidth="1"/>
    <col min="15164" max="15164" width="19" style="6" bestFit="1" customWidth="1"/>
    <col min="15165" max="15397" width="9.140625" style="6"/>
    <col min="15398" max="15398" width="5.7109375" style="6" customWidth="1"/>
    <col min="15399" max="15399" width="45.28515625" style="6" customWidth="1"/>
    <col min="15400" max="15400" width="13.85546875" style="6" customWidth="1"/>
    <col min="15401" max="15410" width="9.140625" style="6"/>
    <col min="15411" max="15414" width="17.28515625" style="6" customWidth="1"/>
    <col min="15415" max="15415" width="12.5703125" style="6" customWidth="1"/>
    <col min="15416" max="15417" width="9.140625" style="6"/>
    <col min="15418" max="15419" width="18.7109375" style="6" customWidth="1"/>
    <col min="15420" max="15420" width="19" style="6" bestFit="1" customWidth="1"/>
    <col min="15421" max="15653" width="9.140625" style="6"/>
    <col min="15654" max="15654" width="5.7109375" style="6" customWidth="1"/>
    <col min="15655" max="15655" width="45.28515625" style="6" customWidth="1"/>
    <col min="15656" max="15656" width="13.85546875" style="6" customWidth="1"/>
    <col min="15657" max="15666" width="9.140625" style="6"/>
    <col min="15667" max="15670" width="17.28515625" style="6" customWidth="1"/>
    <col min="15671" max="15671" width="12.5703125" style="6" customWidth="1"/>
    <col min="15672" max="15673" width="9.140625" style="6"/>
    <col min="15674" max="15675" width="18.7109375" style="6" customWidth="1"/>
    <col min="15676" max="15676" width="19" style="6" bestFit="1" customWidth="1"/>
    <col min="15677" max="15909" width="9.140625" style="6"/>
    <col min="15910" max="15910" width="5.7109375" style="6" customWidth="1"/>
    <col min="15911" max="15911" width="45.28515625" style="6" customWidth="1"/>
    <col min="15912" max="15912" width="13.85546875" style="6" customWidth="1"/>
    <col min="15913" max="15922" width="9.140625" style="6"/>
    <col min="15923" max="15926" width="17.28515625" style="6" customWidth="1"/>
    <col min="15927" max="15927" width="12.5703125" style="6" customWidth="1"/>
    <col min="15928" max="15929" width="9.140625" style="6"/>
    <col min="15930" max="15931" width="18.7109375" style="6" customWidth="1"/>
    <col min="15932" max="15932" width="19" style="6" bestFit="1" customWidth="1"/>
    <col min="15933" max="16165" width="9.140625" style="6"/>
    <col min="16166" max="16166" width="5.7109375" style="6" customWidth="1"/>
    <col min="16167" max="16167" width="45.28515625" style="6" customWidth="1"/>
    <col min="16168" max="16168" width="13.85546875" style="6" customWidth="1"/>
    <col min="16169" max="16178" width="9.140625" style="6"/>
    <col min="16179" max="16182" width="17.28515625" style="6" customWidth="1"/>
    <col min="16183" max="16183" width="12.5703125" style="6" customWidth="1"/>
    <col min="16184" max="16185" width="9.140625" style="6"/>
    <col min="16186" max="16187" width="18.7109375" style="6" customWidth="1"/>
    <col min="16188" max="16188" width="19" style="6" bestFit="1" customWidth="1"/>
    <col min="16189" max="16384" width="9.140625" style="6"/>
  </cols>
  <sheetData>
    <row r="1" spans="1:66" ht="22.5" customHeight="1">
      <c r="H1" s="413"/>
      <c r="I1" s="194"/>
      <c r="J1" s="194"/>
      <c r="K1" s="609"/>
      <c r="L1" s="194"/>
      <c r="M1" s="609"/>
      <c r="N1" s="542"/>
      <c r="O1" s="194"/>
      <c r="P1" s="194"/>
      <c r="Q1" s="542"/>
      <c r="R1" s="194"/>
      <c r="S1" s="194"/>
      <c r="T1" s="194"/>
      <c r="U1" s="194"/>
      <c r="V1" s="194"/>
      <c r="W1" s="194"/>
      <c r="X1" s="609"/>
      <c r="Y1" s="194"/>
      <c r="Z1" s="609"/>
      <c r="AA1" s="609"/>
      <c r="AB1" s="609"/>
      <c r="AC1" s="609"/>
      <c r="AD1" s="609"/>
      <c r="AE1" s="609"/>
      <c r="AF1" s="194"/>
      <c r="AG1" s="194"/>
      <c r="AH1" s="194"/>
      <c r="AI1" s="194"/>
      <c r="AJ1" s="194"/>
      <c r="AK1" s="194"/>
      <c r="AL1" s="194"/>
      <c r="AM1" s="194"/>
      <c r="AN1" s="609"/>
      <c r="AO1" s="609"/>
      <c r="AP1" s="609"/>
      <c r="AQ1" s="194"/>
      <c r="AR1" s="194"/>
      <c r="AS1" s="194"/>
      <c r="AT1" s="194"/>
      <c r="AU1" s="194"/>
      <c r="AV1" s="194"/>
      <c r="AW1" s="609"/>
      <c r="AX1" s="609"/>
      <c r="AY1" s="609"/>
      <c r="AZ1" s="609"/>
      <c r="BA1" s="609"/>
      <c r="BB1" s="609"/>
      <c r="BC1" s="609"/>
      <c r="BD1" s="5" t="s">
        <v>0</v>
      </c>
      <c r="BE1" s="3"/>
      <c r="BF1" s="3"/>
      <c r="BG1" s="609"/>
      <c r="BH1" s="4"/>
    </row>
    <row r="2" spans="1:66" hidden="1" outlineLevel="1">
      <c r="H2" s="413"/>
      <c r="I2" s="194"/>
      <c r="J2" s="194"/>
      <c r="K2" s="609"/>
      <c r="L2" s="194"/>
      <c r="M2" s="609"/>
      <c r="N2" s="542"/>
      <c r="O2" s="194"/>
      <c r="P2" s="194"/>
      <c r="Q2" s="542"/>
      <c r="R2" s="194"/>
      <c r="S2" s="194"/>
      <c r="T2" s="194"/>
      <c r="U2" s="194"/>
      <c r="V2" s="194"/>
      <c r="W2" s="194"/>
      <c r="X2" s="609"/>
      <c r="Y2" s="194"/>
      <c r="Z2" s="609"/>
      <c r="AA2" s="609"/>
      <c r="AB2" s="609"/>
      <c r="AC2" s="609"/>
      <c r="AD2" s="609"/>
      <c r="AE2" s="609"/>
      <c r="AF2" s="194"/>
      <c r="AG2" s="194"/>
      <c r="AH2" s="194"/>
      <c r="AI2" s="194"/>
      <c r="AJ2" s="194"/>
      <c r="AK2" s="194"/>
      <c r="AL2" s="194"/>
      <c r="AM2" s="194"/>
      <c r="AN2" s="609"/>
      <c r="AO2" s="609"/>
      <c r="AP2" s="609"/>
      <c r="AQ2" s="194"/>
      <c r="AR2" s="194"/>
      <c r="AS2" s="194"/>
      <c r="AT2" s="194"/>
      <c r="AU2" s="194"/>
      <c r="AV2" s="194"/>
      <c r="AW2" s="609"/>
      <c r="AX2" s="609"/>
      <c r="AY2" s="609"/>
      <c r="AZ2" s="609"/>
      <c r="BA2" s="609"/>
      <c r="BB2" s="609"/>
      <c r="BC2" s="609"/>
      <c r="BD2" s="3"/>
      <c r="BE2" s="3"/>
      <c r="BF2" s="3"/>
      <c r="BG2" s="609"/>
      <c r="BH2" s="4"/>
      <c r="BI2" s="4" t="s">
        <v>1</v>
      </c>
    </row>
    <row r="3" spans="1:66" hidden="1" outlineLevel="1">
      <c r="H3" s="413"/>
      <c r="I3" s="194"/>
      <c r="J3" s="194"/>
      <c r="K3" s="609"/>
      <c r="L3" s="194"/>
      <c r="M3" s="609"/>
      <c r="N3" s="542"/>
      <c r="O3" s="194"/>
      <c r="P3" s="194"/>
      <c r="Q3" s="542"/>
      <c r="R3" s="194"/>
      <c r="S3" s="194"/>
      <c r="T3" s="194"/>
      <c r="U3" s="194"/>
      <c r="V3" s="194"/>
      <c r="W3" s="194"/>
      <c r="X3" s="609"/>
      <c r="Y3" s="194"/>
      <c r="Z3" s="609"/>
      <c r="AA3" s="609"/>
      <c r="AB3" s="609"/>
      <c r="AC3" s="609"/>
      <c r="AD3" s="609"/>
      <c r="AE3" s="609"/>
      <c r="AF3" s="194"/>
      <c r="AG3" s="194"/>
      <c r="AH3" s="194"/>
      <c r="AI3" s="194"/>
      <c r="AJ3" s="194"/>
      <c r="AK3" s="194"/>
      <c r="AL3" s="194"/>
      <c r="AM3" s="194"/>
      <c r="AN3" s="609"/>
      <c r="AO3" s="609"/>
      <c r="AP3" s="609"/>
      <c r="AQ3" s="194"/>
      <c r="AR3" s="194"/>
      <c r="AS3" s="194"/>
      <c r="AT3" s="194"/>
      <c r="AU3" s="194"/>
      <c r="AV3" s="194"/>
      <c r="AW3" s="609"/>
      <c r="AX3" s="609"/>
      <c r="AY3" s="609"/>
      <c r="AZ3" s="609"/>
      <c r="BA3" s="609"/>
      <c r="BB3" s="609"/>
      <c r="BC3" s="609"/>
      <c r="BD3" s="3"/>
      <c r="BE3" s="3"/>
      <c r="BF3" s="3"/>
      <c r="BG3" s="609"/>
      <c r="BH3" s="4"/>
      <c r="BI3" s="4" t="s">
        <v>2</v>
      </c>
    </row>
    <row r="4" spans="1:66" ht="37.5" customHeight="1" collapsed="1">
      <c r="A4" s="1068" t="s">
        <v>305</v>
      </c>
      <c r="B4" s="1068"/>
      <c r="C4" s="1068"/>
      <c r="D4" s="1068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1068"/>
      <c r="BE4" s="443"/>
      <c r="BF4" s="443"/>
      <c r="BG4" s="443"/>
      <c r="BH4" s="443"/>
      <c r="BI4" s="443"/>
    </row>
    <row r="5" spans="1:66" ht="12.75" customHeight="1">
      <c r="A5" s="443"/>
      <c r="B5" s="443"/>
      <c r="C5" s="443"/>
      <c r="D5" s="443"/>
      <c r="E5" s="443"/>
      <c r="F5" s="443"/>
      <c r="G5" s="543"/>
      <c r="H5" s="443"/>
      <c r="I5" s="443"/>
      <c r="J5" s="443"/>
      <c r="K5" s="443"/>
      <c r="L5" s="443"/>
      <c r="M5" s="443"/>
      <c r="N5" s="543"/>
      <c r="O5" s="443"/>
      <c r="P5" s="443"/>
      <c r="Q5" s="5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Q5" s="443"/>
      <c r="AR5" s="443"/>
      <c r="AS5" s="443"/>
      <c r="AT5" s="443"/>
      <c r="AU5" s="443"/>
      <c r="AV5" s="443"/>
      <c r="AW5" s="443"/>
      <c r="AX5" s="443"/>
      <c r="AY5" s="443"/>
      <c r="AZ5" s="443"/>
      <c r="BA5" s="443"/>
      <c r="BB5" s="443"/>
      <c r="BC5" s="443"/>
      <c r="BD5" s="443"/>
      <c r="BE5" s="443"/>
      <c r="BF5" s="443"/>
      <c r="BG5" s="443"/>
      <c r="BH5" s="443"/>
      <c r="BI5" s="443"/>
    </row>
    <row r="6" spans="1:66" ht="15.75" hidden="1" outlineLevel="1">
      <c r="H6" s="413"/>
      <c r="I6" s="194"/>
      <c r="J6" s="194"/>
      <c r="K6" s="609"/>
      <c r="L6" s="194"/>
      <c r="M6" s="609"/>
      <c r="N6" s="542"/>
      <c r="O6" s="194"/>
      <c r="P6" s="194"/>
      <c r="Q6" s="542"/>
      <c r="R6" s="194"/>
      <c r="S6" s="194"/>
      <c r="T6" s="194"/>
      <c r="U6" s="194"/>
      <c r="V6" s="194"/>
      <c r="W6" s="194"/>
      <c r="X6" s="609"/>
      <c r="Y6" s="194"/>
      <c r="Z6" s="609"/>
      <c r="AA6" s="609"/>
      <c r="AB6" s="609"/>
      <c r="AC6" s="609"/>
      <c r="AD6" s="609"/>
      <c r="AE6" s="609"/>
      <c r="AF6" s="194"/>
      <c r="AG6" s="194"/>
      <c r="AH6" s="194"/>
      <c r="AI6" s="194"/>
      <c r="AJ6" s="194"/>
      <c r="AK6" s="194"/>
      <c r="AL6" s="194"/>
      <c r="AM6" s="194"/>
      <c r="AN6" s="609"/>
      <c r="AO6" s="609"/>
      <c r="AP6" s="609"/>
      <c r="AQ6" s="194"/>
      <c r="AR6" s="194"/>
      <c r="AS6" s="194"/>
      <c r="AT6" s="194"/>
      <c r="AU6" s="194"/>
      <c r="AV6" s="194"/>
      <c r="AW6" s="609"/>
      <c r="AX6" s="609"/>
      <c r="AY6" s="609"/>
      <c r="AZ6" s="609"/>
      <c r="BA6" s="609"/>
      <c r="BB6" s="609"/>
      <c r="BC6" s="609"/>
      <c r="BD6" s="565" t="s">
        <v>3</v>
      </c>
      <c r="BE6" s="3"/>
      <c r="BF6" s="3"/>
      <c r="BG6" s="609"/>
      <c r="BH6" s="7"/>
    </row>
    <row r="7" spans="1:66" s="10" customFormat="1" ht="30.75" hidden="1" customHeight="1" outlineLevel="1">
      <c r="A7" s="610"/>
      <c r="B7" s="610"/>
      <c r="C7" s="610"/>
      <c r="D7" s="9"/>
      <c r="E7" s="412"/>
      <c r="F7" s="412"/>
      <c r="G7" s="547"/>
      <c r="H7" s="414"/>
      <c r="I7" s="195"/>
      <c r="J7" s="195"/>
      <c r="K7" s="610"/>
      <c r="L7" s="195"/>
      <c r="M7" s="610">
        <f>17.23989145/1.18</f>
        <v>14.610077499999999</v>
      </c>
      <c r="N7" s="544"/>
      <c r="O7" s="195"/>
      <c r="P7" s="195"/>
      <c r="Q7" s="544"/>
      <c r="R7" s="195"/>
      <c r="S7" s="195"/>
      <c r="T7" s="195"/>
      <c r="U7" s="195"/>
      <c r="V7" s="195"/>
      <c r="W7" s="195"/>
      <c r="X7" s="610"/>
      <c r="Y7" s="195"/>
      <c r="Z7" s="610"/>
      <c r="AA7" s="610"/>
      <c r="AB7" s="610"/>
      <c r="AC7" s="610"/>
      <c r="AD7" s="610"/>
      <c r="AE7" s="610"/>
      <c r="AF7" s="195"/>
      <c r="AG7" s="195"/>
      <c r="AH7" s="195"/>
      <c r="AI7" s="195"/>
      <c r="AJ7" s="195"/>
      <c r="AK7" s="195"/>
      <c r="AL7" s="195"/>
      <c r="AM7" s="195"/>
      <c r="AN7" s="610"/>
      <c r="AO7" s="610"/>
      <c r="AP7" s="610"/>
      <c r="AQ7" s="195"/>
      <c r="AR7" s="195"/>
      <c r="AS7" s="195"/>
      <c r="AT7" s="195"/>
      <c r="AU7" s="195"/>
      <c r="AV7" s="195"/>
      <c r="AW7" s="1069" t="s">
        <v>4</v>
      </c>
      <c r="AX7" s="1069"/>
      <c r="AY7" s="1069"/>
      <c r="AZ7" s="1069"/>
      <c r="BA7" s="1069"/>
      <c r="BB7" s="1069"/>
      <c r="BC7" s="1069"/>
      <c r="BD7" s="1069"/>
      <c r="BE7" s="442"/>
      <c r="BF7" s="442"/>
      <c r="BG7" s="442"/>
      <c r="BH7" s="442"/>
      <c r="BI7" s="442"/>
      <c r="BL7" s="641"/>
    </row>
    <row r="8" spans="1:66" ht="15.75" hidden="1" outlineLevel="1">
      <c r="H8" s="413"/>
      <c r="I8" s="194"/>
      <c r="J8" s="194"/>
      <c r="K8" s="609"/>
      <c r="L8" s="194"/>
      <c r="M8" s="198">
        <f>K8/1.18</f>
        <v>0</v>
      </c>
      <c r="N8" s="542"/>
      <c r="O8" s="194"/>
      <c r="P8" s="194"/>
      <c r="Q8" s="542"/>
      <c r="R8" s="194"/>
      <c r="S8" s="194"/>
      <c r="T8" s="194"/>
      <c r="U8" s="194"/>
      <c r="V8" s="194"/>
      <c r="W8" s="194"/>
      <c r="X8" s="609"/>
      <c r="Y8" s="194"/>
      <c r="Z8" s="609"/>
      <c r="AA8" s="609"/>
      <c r="AB8" s="609"/>
      <c r="AC8" s="609"/>
      <c r="AD8" s="609"/>
      <c r="AE8" s="609"/>
      <c r="AF8" s="194"/>
      <c r="AG8" s="194"/>
      <c r="AH8" s="194"/>
      <c r="AI8" s="194"/>
      <c r="AJ8" s="194"/>
      <c r="AK8" s="194"/>
      <c r="AL8" s="194"/>
      <c r="AM8" s="194"/>
      <c r="AN8" s="609"/>
      <c r="AO8" s="609"/>
      <c r="AP8" s="609"/>
      <c r="AQ8" s="194"/>
      <c r="AR8" s="194"/>
      <c r="AS8" s="194"/>
      <c r="AT8" s="194"/>
      <c r="AU8" s="194"/>
      <c r="AV8" s="194"/>
      <c r="AW8" s="566"/>
      <c r="AX8" s="566"/>
      <c r="AY8" s="566"/>
      <c r="AZ8" s="566"/>
      <c r="BA8" s="566"/>
      <c r="BB8" s="7"/>
      <c r="BC8" s="7"/>
      <c r="BD8" s="7" t="s">
        <v>5</v>
      </c>
      <c r="BE8" s="3"/>
      <c r="BF8" s="3"/>
      <c r="BG8" s="609"/>
      <c r="BH8" s="7"/>
    </row>
    <row r="9" spans="1:66" ht="15.75" hidden="1" outlineLevel="1">
      <c r="H9" s="415">
        <v>0.2</v>
      </c>
      <c r="I9" s="194"/>
      <c r="J9" s="194"/>
      <c r="K9" s="609"/>
      <c r="L9" s="194"/>
      <c r="M9" s="609"/>
      <c r="N9" s="542"/>
      <c r="O9" s="194"/>
      <c r="P9" s="194"/>
      <c r="Q9" s="542"/>
      <c r="R9" s="194"/>
      <c r="S9" s="194"/>
      <c r="T9" s="194"/>
      <c r="U9" s="194"/>
      <c r="V9" s="194"/>
      <c r="W9" s="194"/>
      <c r="X9" s="609"/>
      <c r="Y9" s="194"/>
      <c r="Z9" s="609"/>
      <c r="AA9" s="609"/>
      <c r="AB9" s="609"/>
      <c r="AC9" s="609"/>
      <c r="AD9" s="609"/>
      <c r="AE9" s="609"/>
      <c r="AF9" s="194"/>
      <c r="AG9" s="194"/>
      <c r="AH9" s="194"/>
      <c r="AI9" s="194"/>
      <c r="AJ9" s="194"/>
      <c r="AK9" s="194"/>
      <c r="AL9" s="194"/>
      <c r="AM9" s="194"/>
      <c r="AN9" s="609"/>
      <c r="AO9" s="609"/>
      <c r="AP9" s="609"/>
      <c r="AQ9" s="194"/>
      <c r="AR9" s="194"/>
      <c r="AS9" s="194"/>
      <c r="AT9" s="194"/>
      <c r="AU9" s="194"/>
      <c r="AV9" s="194"/>
      <c r="AW9" s="566"/>
      <c r="AX9" s="566"/>
      <c r="AY9" s="566"/>
      <c r="AZ9" s="566"/>
      <c r="BA9" s="566"/>
      <c r="BB9" s="566"/>
      <c r="BC9" s="566"/>
      <c r="BD9" s="12" t="s">
        <v>283</v>
      </c>
      <c r="BE9" s="3"/>
      <c r="BF9" s="3"/>
      <c r="BG9" s="609"/>
      <c r="BH9" s="11"/>
    </row>
    <row r="10" spans="1:66" ht="15.75" hidden="1" outlineLevel="1">
      <c r="H10" s="413"/>
      <c r="I10" s="194"/>
      <c r="J10" s="194"/>
      <c r="K10" s="609"/>
      <c r="L10" s="194"/>
      <c r="M10" s="609"/>
      <c r="N10" s="542"/>
      <c r="O10" s="194"/>
      <c r="P10" s="194"/>
      <c r="Q10" s="542"/>
      <c r="R10" s="194"/>
      <c r="S10" s="194"/>
      <c r="T10" s="194"/>
      <c r="U10" s="194"/>
      <c r="V10" s="194"/>
      <c r="W10" s="194"/>
      <c r="X10" s="609"/>
      <c r="Y10" s="410"/>
      <c r="Z10" s="199"/>
      <c r="AA10" s="199"/>
      <c r="AB10" s="609"/>
      <c r="AC10" s="609"/>
      <c r="AD10" s="609"/>
      <c r="AE10" s="609"/>
      <c r="AF10" s="194"/>
      <c r="AG10" s="194"/>
      <c r="AH10" s="194"/>
      <c r="AI10" s="194"/>
      <c r="AJ10" s="194"/>
      <c r="AK10" s="194"/>
      <c r="AL10" s="194"/>
      <c r="AM10" s="420"/>
      <c r="AN10" s="609"/>
      <c r="AO10" s="609"/>
      <c r="AP10" s="609"/>
      <c r="AQ10" s="194"/>
      <c r="AR10" s="194"/>
      <c r="AS10" s="194"/>
      <c r="AT10" s="194"/>
      <c r="AU10" s="194"/>
      <c r="AV10" s="194"/>
      <c r="AW10" s="609"/>
      <c r="AX10" s="609"/>
      <c r="AY10" s="609"/>
      <c r="AZ10" s="609"/>
      <c r="BA10" s="609"/>
      <c r="BB10" s="609"/>
      <c r="BC10" s="609"/>
      <c r="BD10" s="13" t="s">
        <v>7</v>
      </c>
      <c r="BE10" s="3"/>
      <c r="BF10" s="3"/>
      <c r="BG10" s="609"/>
      <c r="BH10" s="13"/>
    </row>
    <row r="11" spans="1:66" ht="17.25" collapsed="1">
      <c r="H11" s="413"/>
      <c r="I11" s="410"/>
      <c r="J11" s="410"/>
      <c r="K11" s="609"/>
      <c r="L11" s="194"/>
      <c r="M11" s="609"/>
      <c r="N11" s="542"/>
      <c r="O11" s="426"/>
      <c r="P11" s="424"/>
      <c r="Q11" s="542"/>
      <c r="R11" s="194"/>
      <c r="S11" s="194"/>
      <c r="T11" s="194"/>
      <c r="U11" s="194"/>
      <c r="V11" s="194"/>
      <c r="W11" s="194"/>
      <c r="X11" s="160"/>
      <c r="Y11" s="194"/>
      <c r="Z11" s="609"/>
      <c r="AA11" s="609"/>
      <c r="AB11" s="160"/>
      <c r="AC11" s="199"/>
      <c r="AD11" s="199"/>
      <c r="AE11" s="199"/>
      <c r="AF11" s="194"/>
      <c r="AG11" s="194"/>
      <c r="AH11" s="194"/>
      <c r="AI11" s="194"/>
      <c r="AJ11" s="194"/>
      <c r="AK11" s="420"/>
      <c r="AL11" s="420"/>
      <c r="AM11" s="194"/>
      <c r="AN11" s="609"/>
      <c r="AO11" s="609"/>
      <c r="AP11" s="609"/>
      <c r="AQ11" s="194"/>
      <c r="AR11" s="194"/>
      <c r="AS11" s="194"/>
      <c r="AT11" s="194"/>
      <c r="AU11" s="194"/>
      <c r="AV11" s="194"/>
      <c r="AW11" s="609"/>
      <c r="AX11" s="609"/>
      <c r="AY11" s="609"/>
      <c r="AZ11" s="609"/>
      <c r="BA11" s="609"/>
      <c r="BB11" s="609"/>
      <c r="BC11" s="609"/>
      <c r="BD11" s="13"/>
      <c r="BE11" s="3"/>
      <c r="BF11" s="3"/>
      <c r="BG11" s="609"/>
      <c r="BH11" s="13"/>
    </row>
    <row r="12" spans="1:66" ht="15.75" customHeight="1" thickBot="1">
      <c r="P12" s="425"/>
      <c r="Z12" s="579"/>
      <c r="AA12" s="579"/>
      <c r="BD12" s="13" t="s">
        <v>8</v>
      </c>
      <c r="BK12" s="1070" t="s">
        <v>287</v>
      </c>
      <c r="BL12" s="1070"/>
      <c r="BM12" s="1070"/>
    </row>
    <row r="13" spans="1:66" ht="24.75" customHeight="1" thickBot="1">
      <c r="A13" s="1071" t="s">
        <v>9</v>
      </c>
      <c r="B13" s="1074" t="s">
        <v>10</v>
      </c>
      <c r="C13" s="1071" t="s">
        <v>10</v>
      </c>
      <c r="D13" s="1077" t="s">
        <v>11</v>
      </c>
      <c r="E13" s="1080" t="s">
        <v>282</v>
      </c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2"/>
      <c r="AF13" s="1083" t="s">
        <v>12</v>
      </c>
      <c r="AG13" s="1084"/>
      <c r="AH13" s="1084"/>
      <c r="AI13" s="1084"/>
      <c r="AJ13" s="1084"/>
      <c r="AK13" s="1085"/>
      <c r="AL13" s="1085"/>
      <c r="AM13" s="1086"/>
      <c r="AN13" s="1092" t="s">
        <v>13</v>
      </c>
      <c r="AO13" s="1093"/>
      <c r="AP13" s="1093"/>
      <c r="AQ13" s="1093"/>
      <c r="AR13" s="1093"/>
      <c r="AS13" s="1093"/>
      <c r="AT13" s="1093"/>
      <c r="AU13" s="1093"/>
      <c r="AV13" s="1093"/>
      <c r="AW13" s="1093"/>
      <c r="AX13" s="1093"/>
      <c r="AY13" s="1093"/>
      <c r="AZ13" s="1093"/>
      <c r="BA13" s="1094"/>
      <c r="BB13" s="1074" t="s">
        <v>183</v>
      </c>
      <c r="BC13" s="1110" t="s">
        <v>284</v>
      </c>
      <c r="BD13" s="1111"/>
      <c r="BE13" s="647"/>
      <c r="BF13" s="647"/>
      <c r="BG13" s="647"/>
      <c r="BH13" s="648"/>
      <c r="BI13" s="1063" t="s">
        <v>14</v>
      </c>
      <c r="BK13" s="1066">
        <v>2012</v>
      </c>
      <c r="BL13" s="1066">
        <v>2013</v>
      </c>
      <c r="BM13" s="1067" t="s">
        <v>286</v>
      </c>
    </row>
    <row r="14" spans="1:66" ht="28.5" customHeight="1">
      <c r="A14" s="1072"/>
      <c r="B14" s="1075"/>
      <c r="C14" s="1072"/>
      <c r="D14" s="1078"/>
      <c r="E14" s="1098" t="s">
        <v>15</v>
      </c>
      <c r="F14" s="1099"/>
      <c r="G14" s="548"/>
      <c r="H14" s="1100" t="s">
        <v>15</v>
      </c>
      <c r="I14" s="1101"/>
      <c r="J14" s="668"/>
      <c r="K14" s="1102" t="s">
        <v>16</v>
      </c>
      <c r="L14" s="1103"/>
      <c r="M14" s="1103"/>
      <c r="N14" s="1104"/>
      <c r="O14" s="1102" t="s">
        <v>17</v>
      </c>
      <c r="P14" s="1103"/>
      <c r="Q14" s="1103"/>
      <c r="R14" s="1104"/>
      <c r="S14" s="1102" t="s">
        <v>292</v>
      </c>
      <c r="T14" s="1103"/>
      <c r="U14" s="1103"/>
      <c r="V14" s="1103"/>
      <c r="W14" s="1104"/>
      <c r="X14" s="1102" t="s">
        <v>18</v>
      </c>
      <c r="Y14" s="1103"/>
      <c r="Z14" s="1103"/>
      <c r="AA14" s="1104"/>
      <c r="AB14" s="1102" t="s">
        <v>19</v>
      </c>
      <c r="AC14" s="1103"/>
      <c r="AD14" s="1103"/>
      <c r="AE14" s="1112"/>
      <c r="AF14" s="1087"/>
      <c r="AG14" s="1088"/>
      <c r="AH14" s="1088"/>
      <c r="AI14" s="1088"/>
      <c r="AJ14" s="1088"/>
      <c r="AK14" s="1089"/>
      <c r="AL14" s="1089"/>
      <c r="AM14" s="1090"/>
      <c r="AN14" s="1095"/>
      <c r="AO14" s="1096"/>
      <c r="AP14" s="1096"/>
      <c r="AQ14" s="1096"/>
      <c r="AR14" s="1096"/>
      <c r="AS14" s="1096"/>
      <c r="AT14" s="1096"/>
      <c r="AU14" s="1096"/>
      <c r="AV14" s="1096"/>
      <c r="AW14" s="1096"/>
      <c r="AX14" s="1096"/>
      <c r="AY14" s="1096"/>
      <c r="AZ14" s="1096"/>
      <c r="BA14" s="1097"/>
      <c r="BB14" s="1108"/>
      <c r="BC14" s="1113" t="s">
        <v>20</v>
      </c>
      <c r="BD14" s="1091" t="s">
        <v>21</v>
      </c>
      <c r="BE14" s="1105" t="s">
        <v>20</v>
      </c>
      <c r="BF14" s="1067" t="s">
        <v>21</v>
      </c>
      <c r="BG14" s="1067" t="s">
        <v>22</v>
      </c>
      <c r="BH14" s="1091"/>
      <c r="BI14" s="1064"/>
      <c r="BK14" s="1066"/>
      <c r="BL14" s="1066"/>
      <c r="BM14" s="1066"/>
    </row>
    <row r="15" spans="1:66" ht="44.25" customHeight="1" thickBot="1">
      <c r="A15" s="1073"/>
      <c r="B15" s="1076"/>
      <c r="C15" s="1073"/>
      <c r="D15" s="1079"/>
      <c r="E15" s="431" t="s">
        <v>23</v>
      </c>
      <c r="F15" s="397" t="s">
        <v>24</v>
      </c>
      <c r="G15" s="549" t="s">
        <v>25</v>
      </c>
      <c r="H15" s="430" t="s">
        <v>23</v>
      </c>
      <c r="I15" s="397" t="s">
        <v>24</v>
      </c>
      <c r="J15" s="397" t="s">
        <v>25</v>
      </c>
      <c r="K15" s="178" t="s">
        <v>26</v>
      </c>
      <c r="L15" s="397" t="s">
        <v>27</v>
      </c>
      <c r="M15" s="178" t="s">
        <v>25</v>
      </c>
      <c r="N15" s="545" t="s">
        <v>193</v>
      </c>
      <c r="O15" s="397" t="s">
        <v>26</v>
      </c>
      <c r="P15" s="397" t="s">
        <v>27</v>
      </c>
      <c r="Q15" s="178" t="s">
        <v>25</v>
      </c>
      <c r="R15" s="545" t="s">
        <v>193</v>
      </c>
      <c r="S15" s="397" t="s">
        <v>26</v>
      </c>
      <c r="T15" s="397" t="s">
        <v>27</v>
      </c>
      <c r="U15" s="561" t="s">
        <v>293</v>
      </c>
      <c r="V15" s="561" t="s">
        <v>295</v>
      </c>
      <c r="W15" s="561" t="s">
        <v>294</v>
      </c>
      <c r="X15" s="178" t="s">
        <v>26</v>
      </c>
      <c r="Y15" s="397" t="s">
        <v>27</v>
      </c>
      <c r="Z15" s="178" t="s">
        <v>25</v>
      </c>
      <c r="AA15" s="545" t="s">
        <v>193</v>
      </c>
      <c r="AB15" s="562" t="s">
        <v>26</v>
      </c>
      <c r="AC15" s="563" t="s">
        <v>27</v>
      </c>
      <c r="AD15" s="562" t="s">
        <v>25</v>
      </c>
      <c r="AE15" s="564" t="s">
        <v>193</v>
      </c>
      <c r="AF15" s="421" t="s">
        <v>15</v>
      </c>
      <c r="AG15" s="397" t="s">
        <v>180</v>
      </c>
      <c r="AH15" s="397" t="s">
        <v>181</v>
      </c>
      <c r="AI15" s="561" t="s">
        <v>276</v>
      </c>
      <c r="AJ15" s="397" t="s">
        <v>257</v>
      </c>
      <c r="AK15" s="397" t="s">
        <v>263</v>
      </c>
      <c r="AL15" s="481"/>
      <c r="AM15" s="422" t="s">
        <v>28</v>
      </c>
      <c r="AN15" s="180" t="s">
        <v>15</v>
      </c>
      <c r="AO15" s="561" t="s">
        <v>277</v>
      </c>
      <c r="AP15" s="178" t="s">
        <v>180</v>
      </c>
      <c r="AQ15" s="397" t="s">
        <v>181</v>
      </c>
      <c r="AR15" s="437" t="s">
        <v>276</v>
      </c>
      <c r="AS15" s="397" t="s">
        <v>257</v>
      </c>
      <c r="AT15" s="437" t="s">
        <v>261</v>
      </c>
      <c r="AU15" s="397" t="s">
        <v>263</v>
      </c>
      <c r="AV15" s="437" t="s">
        <v>264</v>
      </c>
      <c r="AW15" s="666" t="s">
        <v>28</v>
      </c>
      <c r="AX15" s="397" t="s">
        <v>26</v>
      </c>
      <c r="AY15" s="561" t="s">
        <v>293</v>
      </c>
      <c r="AZ15" s="561" t="s">
        <v>295</v>
      </c>
      <c r="BA15" s="422" t="s">
        <v>294</v>
      </c>
      <c r="BB15" s="1109"/>
      <c r="BC15" s="1114"/>
      <c r="BD15" s="1115"/>
      <c r="BE15" s="1106"/>
      <c r="BF15" s="1107"/>
      <c r="BG15" s="181" t="s">
        <v>184</v>
      </c>
      <c r="BH15" s="429" t="s">
        <v>29</v>
      </c>
      <c r="BI15" s="1065"/>
      <c r="BK15" s="1066"/>
      <c r="BL15" s="1066"/>
      <c r="BM15" s="1066"/>
    </row>
    <row r="16" spans="1:66" ht="20.100000000000001" customHeight="1">
      <c r="A16" s="204"/>
      <c r="B16" s="197" t="s">
        <v>30</v>
      </c>
      <c r="C16" s="197" t="s">
        <v>30</v>
      </c>
      <c r="D16" s="625">
        <f>D17+D30</f>
        <v>220.53587364999998</v>
      </c>
      <c r="E16" s="625">
        <f t="shared" ref="E16:AW16" si="0">E17+E30</f>
        <v>129.21247</v>
      </c>
      <c r="F16" s="625">
        <f t="shared" si="0"/>
        <v>2.6101867599999999</v>
      </c>
      <c r="G16" s="625">
        <f t="shared" si="0"/>
        <v>2.11151138</v>
      </c>
      <c r="H16" s="625">
        <f t="shared" si="0"/>
        <v>78.849999999999994</v>
      </c>
      <c r="I16" s="625">
        <f t="shared" si="0"/>
        <v>76.056713790000003</v>
      </c>
      <c r="J16" s="625">
        <f t="shared" si="0"/>
        <v>56.727513260000002</v>
      </c>
      <c r="K16" s="625">
        <f t="shared" si="0"/>
        <v>25.842489999999998</v>
      </c>
      <c r="L16" s="625">
        <f t="shared" si="0"/>
        <v>0.20273089</v>
      </c>
      <c r="M16" s="625">
        <f t="shared" si="0"/>
        <v>0.20273089</v>
      </c>
      <c r="N16" s="625">
        <f t="shared" si="0"/>
        <v>0</v>
      </c>
      <c r="O16" s="625">
        <f t="shared" si="0"/>
        <v>32.303120000000007</v>
      </c>
      <c r="P16" s="625">
        <f t="shared" si="0"/>
        <v>2.4074558699999997</v>
      </c>
      <c r="Q16" s="625">
        <f t="shared" si="0"/>
        <v>2.11151138</v>
      </c>
      <c r="R16" s="625">
        <f t="shared" si="0"/>
        <v>0</v>
      </c>
      <c r="S16" s="625">
        <f t="shared" si="0"/>
        <v>58.145609999999998</v>
      </c>
      <c r="T16" s="625">
        <f t="shared" si="0"/>
        <v>2.6101867599999999</v>
      </c>
      <c r="U16" s="625">
        <f t="shared" si="0"/>
        <v>-56.358033479999996</v>
      </c>
      <c r="V16" s="625">
        <f t="shared" ref="V16:V22" si="1">IF(S16=0,"-",T16/S16*100-100)</f>
        <v>-95.510947842838007</v>
      </c>
      <c r="W16" s="625"/>
      <c r="X16" s="625">
        <f t="shared" si="0"/>
        <v>25.842489999999998</v>
      </c>
      <c r="Y16" s="625">
        <f t="shared" si="0"/>
        <v>0</v>
      </c>
      <c r="Z16" s="625">
        <f t="shared" si="0"/>
        <v>0</v>
      </c>
      <c r="AA16" s="625">
        <f t="shared" si="0"/>
        <v>0</v>
      </c>
      <c r="AB16" s="625">
        <f t="shared" si="0"/>
        <v>45.22437</v>
      </c>
      <c r="AC16" s="625">
        <f t="shared" si="0"/>
        <v>0</v>
      </c>
      <c r="AD16" s="625">
        <f t="shared" si="0"/>
        <v>0</v>
      </c>
      <c r="AE16" s="625">
        <f t="shared" si="0"/>
        <v>0</v>
      </c>
      <c r="AF16" s="625">
        <f t="shared" si="0"/>
        <v>5.1922080000000008</v>
      </c>
      <c r="AG16" s="625">
        <f t="shared" si="0"/>
        <v>0.14992727</v>
      </c>
      <c r="AH16" s="625">
        <f t="shared" si="0"/>
        <v>5.0422807300000008</v>
      </c>
      <c r="AI16" s="625">
        <f t="shared" si="0"/>
        <v>4.4532867099999995</v>
      </c>
      <c r="AJ16" s="625">
        <f t="shared" si="0"/>
        <v>0</v>
      </c>
      <c r="AK16" s="625">
        <f t="shared" si="0"/>
        <v>0</v>
      </c>
      <c r="AL16" s="625">
        <f t="shared" si="0"/>
        <v>0</v>
      </c>
      <c r="AM16" s="625">
        <f t="shared" si="0"/>
        <v>5.0422807300000008</v>
      </c>
      <c r="AN16" s="625">
        <f t="shared" si="0"/>
        <v>0</v>
      </c>
      <c r="AO16" s="625">
        <f t="shared" si="0"/>
        <v>0</v>
      </c>
      <c r="AP16" s="625">
        <f t="shared" si="0"/>
        <v>0</v>
      </c>
      <c r="AQ16" s="625">
        <f t="shared" si="0"/>
        <v>0</v>
      </c>
      <c r="AR16" s="625">
        <f t="shared" si="0"/>
        <v>0</v>
      </c>
      <c r="AS16" s="625">
        <f t="shared" si="0"/>
        <v>0</v>
      </c>
      <c r="AT16" s="625">
        <f t="shared" si="0"/>
        <v>0</v>
      </c>
      <c r="AU16" s="625">
        <f t="shared" si="0"/>
        <v>0</v>
      </c>
      <c r="AV16" s="625">
        <f t="shared" si="0"/>
        <v>0</v>
      </c>
      <c r="AW16" s="625">
        <f t="shared" si="0"/>
        <v>0</v>
      </c>
      <c r="AX16" s="625">
        <f t="shared" ref="AX16:AY16" si="2">AX17+AX30</f>
        <v>88.274094609999992</v>
      </c>
      <c r="AY16" s="625">
        <f t="shared" si="2"/>
        <v>-88.274094609999992</v>
      </c>
      <c r="AZ16" s="625">
        <f t="shared" ref="AZ16:AZ18" si="3">IF(AX16=0,"-",((AP16+AQ16)/AX16*100-100))</f>
        <v>-100</v>
      </c>
      <c r="BA16" s="626"/>
      <c r="BB16" s="612">
        <f>D16-F16</f>
        <v>217.92568688999998</v>
      </c>
      <c r="BC16" s="625">
        <f>L16-K16</f>
        <v>-25.639759109999996</v>
      </c>
      <c r="BD16" s="636">
        <f>IF(K16=0,"-",L16/K16*100-100)</f>
        <v>-99.215513327082647</v>
      </c>
      <c r="BE16" s="649"/>
      <c r="BF16" s="179"/>
      <c r="BG16" s="179"/>
      <c r="BH16" s="205"/>
      <c r="BI16" s="444"/>
      <c r="BJ16" s="579"/>
      <c r="BK16" s="627">
        <f>BK17+BK30</f>
        <v>6.0059640499999993</v>
      </c>
      <c r="BL16" s="627">
        <f>BL17+BL30</f>
        <v>104.86998077000001</v>
      </c>
      <c r="BM16" s="627">
        <f>BM17+BM30</f>
        <v>115.95022316000002</v>
      </c>
      <c r="BN16" s="579">
        <f>BM16*1000</f>
        <v>115950.22316000002</v>
      </c>
    </row>
    <row r="17" spans="1:66" ht="27" customHeight="1">
      <c r="A17" s="15">
        <v>1</v>
      </c>
      <c r="B17" s="16" t="s">
        <v>31</v>
      </c>
      <c r="C17" s="16" t="s">
        <v>31</v>
      </c>
      <c r="D17" s="627">
        <f>D18</f>
        <v>2.5022524054699997</v>
      </c>
      <c r="E17" s="627">
        <f t="shared" ref="E17:AY17" si="4">E18</f>
        <v>2</v>
      </c>
      <c r="F17" s="627">
        <f t="shared" si="4"/>
        <v>0.82261024000000005</v>
      </c>
      <c r="G17" s="627">
        <f t="shared" si="4"/>
        <v>0.70053604000000003</v>
      </c>
      <c r="H17" s="627">
        <f t="shared" si="4"/>
        <v>0</v>
      </c>
      <c r="I17" s="627">
        <f t="shared" si="4"/>
        <v>0</v>
      </c>
      <c r="J17" s="627">
        <f t="shared" si="4"/>
        <v>0</v>
      </c>
      <c r="K17" s="627">
        <f t="shared" si="4"/>
        <v>0.4</v>
      </c>
      <c r="L17" s="627">
        <f t="shared" si="4"/>
        <v>2.7308899999999997E-3</v>
      </c>
      <c r="M17" s="627">
        <f t="shared" si="4"/>
        <v>2.7308899999999997E-3</v>
      </c>
      <c r="N17" s="627">
        <f t="shared" si="4"/>
        <v>0</v>
      </c>
      <c r="O17" s="627">
        <f t="shared" si="4"/>
        <v>0.5</v>
      </c>
      <c r="P17" s="627">
        <f t="shared" si="4"/>
        <v>0.81987935000000001</v>
      </c>
      <c r="Q17" s="627">
        <f t="shared" si="4"/>
        <v>0.70053604000000003</v>
      </c>
      <c r="R17" s="627">
        <f t="shared" si="4"/>
        <v>0</v>
      </c>
      <c r="S17" s="627">
        <f t="shared" si="4"/>
        <v>0.9</v>
      </c>
      <c r="T17" s="627">
        <f t="shared" si="4"/>
        <v>0.82261024000000005</v>
      </c>
      <c r="U17" s="627">
        <f t="shared" si="4"/>
        <v>-0.9</v>
      </c>
      <c r="V17" s="627">
        <f t="shared" si="1"/>
        <v>-8.5988622222222091</v>
      </c>
      <c r="W17" s="627"/>
      <c r="X17" s="627">
        <f t="shared" si="4"/>
        <v>0.4</v>
      </c>
      <c r="Y17" s="627">
        <f t="shared" si="4"/>
        <v>0</v>
      </c>
      <c r="Z17" s="627">
        <f t="shared" si="4"/>
        <v>0</v>
      </c>
      <c r="AA17" s="627">
        <f t="shared" si="4"/>
        <v>0</v>
      </c>
      <c r="AB17" s="627">
        <f t="shared" si="4"/>
        <v>0.7</v>
      </c>
      <c r="AC17" s="627">
        <f t="shared" si="4"/>
        <v>0</v>
      </c>
      <c r="AD17" s="627">
        <f t="shared" si="4"/>
        <v>0</v>
      </c>
      <c r="AE17" s="627">
        <f t="shared" si="4"/>
        <v>0</v>
      </c>
      <c r="AF17" s="627">
        <f t="shared" si="4"/>
        <v>0.82261023999999994</v>
      </c>
      <c r="AG17" s="627">
        <f t="shared" si="4"/>
        <v>0.12797277000000001</v>
      </c>
      <c r="AH17" s="627">
        <f t="shared" si="4"/>
        <v>0.69463746999999998</v>
      </c>
      <c r="AI17" s="627">
        <f t="shared" si="4"/>
        <v>0.59056326999999997</v>
      </c>
      <c r="AJ17" s="627">
        <f t="shared" si="4"/>
        <v>0</v>
      </c>
      <c r="AK17" s="627">
        <f t="shared" si="4"/>
        <v>0</v>
      </c>
      <c r="AL17" s="627">
        <f t="shared" si="4"/>
        <v>0</v>
      </c>
      <c r="AM17" s="627">
        <f t="shared" si="4"/>
        <v>0.69463746999999998</v>
      </c>
      <c r="AN17" s="627">
        <f t="shared" si="4"/>
        <v>0</v>
      </c>
      <c r="AO17" s="627">
        <f t="shared" si="4"/>
        <v>0</v>
      </c>
      <c r="AP17" s="627">
        <f t="shared" si="4"/>
        <v>0</v>
      </c>
      <c r="AQ17" s="627">
        <f t="shared" si="4"/>
        <v>0</v>
      </c>
      <c r="AR17" s="627">
        <f t="shared" si="4"/>
        <v>0</v>
      </c>
      <c r="AS17" s="627">
        <f t="shared" si="4"/>
        <v>0</v>
      </c>
      <c r="AT17" s="627">
        <f t="shared" si="4"/>
        <v>0</v>
      </c>
      <c r="AU17" s="627">
        <f t="shared" si="4"/>
        <v>0</v>
      </c>
      <c r="AV17" s="627">
        <f t="shared" si="4"/>
        <v>0</v>
      </c>
      <c r="AW17" s="627">
        <f t="shared" si="4"/>
        <v>0</v>
      </c>
      <c r="AX17" s="627">
        <f t="shared" si="4"/>
        <v>0</v>
      </c>
      <c r="AY17" s="627">
        <f t="shared" si="4"/>
        <v>0</v>
      </c>
      <c r="AZ17" s="627" t="str">
        <f t="shared" si="3"/>
        <v>-</v>
      </c>
      <c r="BA17" s="628"/>
      <c r="BB17" s="583">
        <f>D17-F17</f>
        <v>1.6796421654699998</v>
      </c>
      <c r="BC17" s="627">
        <f>L17-K17</f>
        <v>-0.39726911000000004</v>
      </c>
      <c r="BD17" s="636">
        <f>IF(K17=0,"-",L17/K17*100-100)</f>
        <v>-99.317277500000003</v>
      </c>
      <c r="BE17" s="583">
        <f t="shared" ref="BE17:BI17" si="5">BE18</f>
        <v>0</v>
      </c>
      <c r="BF17" s="627">
        <f t="shared" si="5"/>
        <v>0</v>
      </c>
      <c r="BG17" s="627">
        <f t="shared" si="5"/>
        <v>0</v>
      </c>
      <c r="BH17" s="628">
        <f t="shared" si="5"/>
        <v>0</v>
      </c>
      <c r="BI17" s="445">
        <f t="shared" si="5"/>
        <v>0</v>
      </c>
      <c r="BJ17" s="579"/>
      <c r="BK17" s="627">
        <f>BK18</f>
        <v>0</v>
      </c>
      <c r="BL17" s="627">
        <f>BL18</f>
        <v>0.62385246000000005</v>
      </c>
      <c r="BM17" s="627">
        <f>BM18</f>
        <v>1.4464627000000001</v>
      </c>
      <c r="BN17" s="579">
        <f t="shared" ref="BN17:BN56" si="6">BM17*1000</f>
        <v>1446.4627</v>
      </c>
    </row>
    <row r="18" spans="1:66" ht="25.5">
      <c r="A18" s="19" t="s">
        <v>32</v>
      </c>
      <c r="B18" s="16" t="s">
        <v>33</v>
      </c>
      <c r="C18" s="16" t="s">
        <v>33</v>
      </c>
      <c r="D18" s="629">
        <f t="shared" ref="D18:AW18" si="7">D21+D24</f>
        <v>2.5022524054699997</v>
      </c>
      <c r="E18" s="629">
        <f t="shared" si="7"/>
        <v>2</v>
      </c>
      <c r="F18" s="629">
        <f t="shared" si="7"/>
        <v>0.82261024000000005</v>
      </c>
      <c r="G18" s="629">
        <f t="shared" si="7"/>
        <v>0.70053604000000003</v>
      </c>
      <c r="H18" s="629">
        <f t="shared" si="7"/>
        <v>0</v>
      </c>
      <c r="I18" s="629">
        <f t="shared" si="7"/>
        <v>0</v>
      </c>
      <c r="J18" s="629">
        <f t="shared" si="7"/>
        <v>0</v>
      </c>
      <c r="K18" s="629">
        <f t="shared" si="7"/>
        <v>0.4</v>
      </c>
      <c r="L18" s="629">
        <f t="shared" si="7"/>
        <v>2.7308899999999997E-3</v>
      </c>
      <c r="M18" s="629">
        <f t="shared" si="7"/>
        <v>2.7308899999999997E-3</v>
      </c>
      <c r="N18" s="629">
        <f t="shared" si="7"/>
        <v>0</v>
      </c>
      <c r="O18" s="629">
        <f t="shared" si="7"/>
        <v>0.5</v>
      </c>
      <c r="P18" s="629">
        <f t="shared" si="7"/>
        <v>0.81987935000000001</v>
      </c>
      <c r="Q18" s="629">
        <f t="shared" si="7"/>
        <v>0.70053604000000003</v>
      </c>
      <c r="R18" s="629">
        <f t="shared" si="7"/>
        <v>0</v>
      </c>
      <c r="S18" s="629">
        <f t="shared" si="7"/>
        <v>0.9</v>
      </c>
      <c r="T18" s="629">
        <f t="shared" si="7"/>
        <v>0.82261024000000005</v>
      </c>
      <c r="U18" s="629">
        <f t="shared" si="7"/>
        <v>-0.9</v>
      </c>
      <c r="V18" s="629">
        <f t="shared" si="1"/>
        <v>-8.5988622222222091</v>
      </c>
      <c r="W18" s="629"/>
      <c r="X18" s="629">
        <f t="shared" si="7"/>
        <v>0.4</v>
      </c>
      <c r="Y18" s="629">
        <f t="shared" si="7"/>
        <v>0</v>
      </c>
      <c r="Z18" s="629">
        <f t="shared" si="7"/>
        <v>0</v>
      </c>
      <c r="AA18" s="629">
        <f t="shared" si="7"/>
        <v>0</v>
      </c>
      <c r="AB18" s="629">
        <f t="shared" si="7"/>
        <v>0.7</v>
      </c>
      <c r="AC18" s="629">
        <f t="shared" si="7"/>
        <v>0</v>
      </c>
      <c r="AD18" s="629">
        <f t="shared" si="7"/>
        <v>0</v>
      </c>
      <c r="AE18" s="629">
        <f t="shared" si="7"/>
        <v>0</v>
      </c>
      <c r="AF18" s="629">
        <f t="shared" si="7"/>
        <v>0.82261023999999994</v>
      </c>
      <c r="AG18" s="629">
        <f t="shared" si="7"/>
        <v>0.12797277000000001</v>
      </c>
      <c r="AH18" s="629">
        <f t="shared" si="7"/>
        <v>0.69463746999999998</v>
      </c>
      <c r="AI18" s="629">
        <f t="shared" si="7"/>
        <v>0.59056326999999997</v>
      </c>
      <c r="AJ18" s="629">
        <f t="shared" si="7"/>
        <v>0</v>
      </c>
      <c r="AK18" s="629">
        <f t="shared" si="7"/>
        <v>0</v>
      </c>
      <c r="AL18" s="629">
        <f t="shared" si="7"/>
        <v>0</v>
      </c>
      <c r="AM18" s="629">
        <f t="shared" si="7"/>
        <v>0.69463746999999998</v>
      </c>
      <c r="AN18" s="629">
        <f t="shared" si="7"/>
        <v>0</v>
      </c>
      <c r="AO18" s="629">
        <f t="shared" si="7"/>
        <v>0</v>
      </c>
      <c r="AP18" s="629">
        <f t="shared" si="7"/>
        <v>0</v>
      </c>
      <c r="AQ18" s="629">
        <f t="shared" si="7"/>
        <v>0</v>
      </c>
      <c r="AR18" s="629">
        <f t="shared" si="7"/>
        <v>0</v>
      </c>
      <c r="AS18" s="629">
        <f t="shared" si="7"/>
        <v>0</v>
      </c>
      <c r="AT18" s="629">
        <f t="shared" si="7"/>
        <v>0</v>
      </c>
      <c r="AU18" s="629">
        <f t="shared" si="7"/>
        <v>0</v>
      </c>
      <c r="AV18" s="629">
        <f t="shared" si="7"/>
        <v>0</v>
      </c>
      <c r="AW18" s="629">
        <f t="shared" si="7"/>
        <v>0</v>
      </c>
      <c r="AX18" s="629">
        <f t="shared" ref="AX18:AY18" si="8">AX21+AX24</f>
        <v>0</v>
      </c>
      <c r="AY18" s="629">
        <f t="shared" si="8"/>
        <v>0</v>
      </c>
      <c r="AZ18" s="629" t="str">
        <f t="shared" si="3"/>
        <v>-</v>
      </c>
      <c r="BA18" s="630"/>
      <c r="BB18" s="720">
        <f>D18-F18</f>
        <v>1.6796421654699998</v>
      </c>
      <c r="BC18" s="629">
        <f>L18-K18</f>
        <v>-0.39726911000000004</v>
      </c>
      <c r="BD18" s="636">
        <f>IF(K18=0,"-",L18/K18*100-100)</f>
        <v>-99.317277500000003</v>
      </c>
      <c r="BE18" s="583">
        <f t="shared" ref="BE18:BI18" si="9">BE21+BE24</f>
        <v>0</v>
      </c>
      <c r="BF18" s="627">
        <f t="shared" si="9"/>
        <v>0</v>
      </c>
      <c r="BG18" s="627">
        <f t="shared" si="9"/>
        <v>0</v>
      </c>
      <c r="BH18" s="628">
        <f t="shared" si="9"/>
        <v>0</v>
      </c>
      <c r="BI18" s="445">
        <f t="shared" si="9"/>
        <v>0</v>
      </c>
      <c r="BJ18" s="579"/>
      <c r="BK18" s="629">
        <f t="shared" ref="BK18:BM18" si="10">BK21+BK24</f>
        <v>0</v>
      </c>
      <c r="BL18" s="629">
        <f t="shared" si="10"/>
        <v>0.62385246000000005</v>
      </c>
      <c r="BM18" s="629">
        <f t="shared" si="10"/>
        <v>1.4464627000000001</v>
      </c>
      <c r="BN18" s="579">
        <f t="shared" si="6"/>
        <v>1446.4627</v>
      </c>
    </row>
    <row r="19" spans="1:66">
      <c r="A19" s="334"/>
      <c r="B19" s="335"/>
      <c r="C19" s="335" t="s">
        <v>227</v>
      </c>
      <c r="D19" s="639"/>
      <c r="E19" s="639"/>
      <c r="F19" s="633">
        <f>L19+P19+Y19+AC19</f>
        <v>0</v>
      </c>
      <c r="G19" s="633">
        <f>N19+Q19+Z19+AD19</f>
        <v>0</v>
      </c>
      <c r="H19" s="639"/>
      <c r="I19" s="639"/>
      <c r="J19" s="639"/>
      <c r="K19" s="639"/>
      <c r="L19" s="396"/>
      <c r="M19" s="396"/>
      <c r="N19" s="396"/>
      <c r="O19" s="396"/>
      <c r="P19" s="396"/>
      <c r="Q19" s="396"/>
      <c r="R19" s="639"/>
      <c r="S19" s="639"/>
      <c r="T19" s="639"/>
      <c r="U19" s="639"/>
      <c r="V19" s="639" t="str">
        <f t="shared" si="1"/>
        <v>-</v>
      </c>
      <c r="W19" s="639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721"/>
      <c r="BB19" s="611"/>
      <c r="BC19" s="639">
        <f>F19-E19</f>
        <v>0</v>
      </c>
      <c r="BD19" s="640" t="str">
        <f>IF(E19=0,"-",F19/E19*100-100)</f>
        <v>-</v>
      </c>
      <c r="BE19" s="611"/>
      <c r="BF19" s="639"/>
      <c r="BG19" s="639"/>
      <c r="BH19" s="640"/>
      <c r="BI19" s="446"/>
      <c r="BJ19" s="579"/>
      <c r="BK19" s="572"/>
      <c r="BL19" s="571"/>
      <c r="BM19" s="571"/>
      <c r="BN19" s="579">
        <f t="shared" si="6"/>
        <v>0</v>
      </c>
    </row>
    <row r="20" spans="1:66" ht="30" customHeight="1">
      <c r="A20" s="343">
        <v>1</v>
      </c>
      <c r="B20" s="344"/>
      <c r="C20" s="344" t="s">
        <v>228</v>
      </c>
      <c r="D20" s="576">
        <v>0.5</v>
      </c>
      <c r="E20" s="631">
        <f>K20+O20+X20+AB20</f>
        <v>0</v>
      </c>
      <c r="F20" s="631">
        <f>L20+P20+Y20+AC20</f>
        <v>0.82261024000000005</v>
      </c>
      <c r="G20" s="631">
        <f>N20+Q20+Z20+AD20</f>
        <v>0.70053604000000003</v>
      </c>
      <c r="H20" s="418"/>
      <c r="I20" s="577"/>
      <c r="J20" s="577"/>
      <c r="K20" s="576"/>
      <c r="L20" s="577">
        <f>2730.89/1000000</f>
        <v>2.7308899999999997E-3</v>
      </c>
      <c r="M20" s="576">
        <f>2730.89/1000000</f>
        <v>2.7308899999999997E-3</v>
      </c>
      <c r="N20" s="576">
        <f>L20-M20</f>
        <v>0</v>
      </c>
      <c r="O20" s="577"/>
      <c r="P20" s="577">
        <f>819879.35/1000000</f>
        <v>0.81987935000000001</v>
      </c>
      <c r="Q20" s="576">
        <f>700536.04/1000000</f>
        <v>0.70053604000000003</v>
      </c>
      <c r="R20" s="577"/>
      <c r="S20" s="577">
        <f>K20+O20</f>
        <v>0</v>
      </c>
      <c r="T20" s="577">
        <f>L20+P20</f>
        <v>0.82261024000000005</v>
      </c>
      <c r="U20" s="577">
        <f>T20-S20</f>
        <v>0.82261024000000005</v>
      </c>
      <c r="V20" s="577" t="str">
        <f t="shared" si="1"/>
        <v>-</v>
      </c>
      <c r="W20" s="577"/>
      <c r="X20" s="576"/>
      <c r="Y20" s="577"/>
      <c r="Z20" s="576"/>
      <c r="AA20" s="576"/>
      <c r="AB20" s="576"/>
      <c r="AC20" s="576"/>
      <c r="AD20" s="576"/>
      <c r="AE20" s="576"/>
      <c r="AF20" s="577">
        <f>AG20+AH20+AJ20+AK20</f>
        <v>0.82261023999999994</v>
      </c>
      <c r="AG20" s="577">
        <f>127972.77/1000000</f>
        <v>0.12797277000000001</v>
      </c>
      <c r="AH20" s="577">
        <f>694637.47/1000000</f>
        <v>0.69463746999999998</v>
      </c>
      <c r="AI20" s="577">
        <f>590563.27/1000000</f>
        <v>0.59056326999999997</v>
      </c>
      <c r="AJ20" s="577"/>
      <c r="AK20" s="577"/>
      <c r="AL20" s="577"/>
      <c r="AM20" s="577">
        <f>AH20</f>
        <v>0.69463746999999998</v>
      </c>
      <c r="AN20" s="576">
        <f>AP20+AQ20+AS20+AU20</f>
        <v>0</v>
      </c>
      <c r="AO20" s="576"/>
      <c r="AP20" s="576"/>
      <c r="AQ20" s="577"/>
      <c r="AR20" s="577"/>
      <c r="AS20" s="577"/>
      <c r="AT20" s="577"/>
      <c r="AU20" s="577"/>
      <c r="AV20" s="577"/>
      <c r="AW20" s="576">
        <f>AQ20</f>
        <v>0</v>
      </c>
      <c r="AX20" s="576">
        <f>'IV-ДЦ'!AJ14+'IV-ДЦ'!AK14</f>
        <v>0</v>
      </c>
      <c r="AY20" s="576">
        <f>AP20+AQ20-AX20</f>
        <v>0</v>
      </c>
      <c r="AZ20" s="576" t="str">
        <f>IF(AX20=0,"-",((AP20+AQ20)/AX20*100-100))</f>
        <v>-</v>
      </c>
      <c r="BA20" s="93"/>
      <c r="BB20" s="650">
        <f>D20-F20</f>
        <v>-0.32261024000000005</v>
      </c>
      <c r="BC20" s="576">
        <f>L20-K20</f>
        <v>2.7308899999999997E-3</v>
      </c>
      <c r="BD20" s="27" t="str">
        <f>IF(K20=0,"-",L20/K20*100-100)</f>
        <v>-</v>
      </c>
      <c r="BE20" s="650"/>
      <c r="BF20" s="576"/>
      <c r="BG20" s="576"/>
      <c r="BH20" s="27"/>
      <c r="BI20" s="447"/>
      <c r="BJ20" s="579"/>
      <c r="BK20" s="572"/>
      <c r="BL20" s="571"/>
      <c r="BM20" s="572">
        <f>BK20+BL20+AF20</f>
        <v>0.82261023999999994</v>
      </c>
      <c r="BN20" s="579">
        <f t="shared" si="6"/>
        <v>822.61023999999998</v>
      </c>
    </row>
    <row r="21" spans="1:66">
      <c r="A21" s="327"/>
      <c r="B21" s="351"/>
      <c r="C21" s="351" t="s">
        <v>230</v>
      </c>
      <c r="D21" s="635">
        <f>D20</f>
        <v>0.5</v>
      </c>
      <c r="E21" s="635">
        <f t="shared" ref="E21:AY21" si="11">E20</f>
        <v>0</v>
      </c>
      <c r="F21" s="635">
        <f t="shared" si="11"/>
        <v>0.82261024000000005</v>
      </c>
      <c r="G21" s="635">
        <f t="shared" si="11"/>
        <v>0.70053604000000003</v>
      </c>
      <c r="H21" s="635">
        <f t="shared" si="11"/>
        <v>0</v>
      </c>
      <c r="I21" s="635">
        <f t="shared" si="11"/>
        <v>0</v>
      </c>
      <c r="J21" s="635">
        <f t="shared" si="11"/>
        <v>0</v>
      </c>
      <c r="K21" s="635">
        <f t="shared" si="11"/>
        <v>0</v>
      </c>
      <c r="L21" s="635">
        <f t="shared" si="11"/>
        <v>2.7308899999999997E-3</v>
      </c>
      <c r="M21" s="635">
        <f t="shared" si="11"/>
        <v>2.7308899999999997E-3</v>
      </c>
      <c r="N21" s="635">
        <f t="shared" si="11"/>
        <v>0</v>
      </c>
      <c r="O21" s="635">
        <f t="shared" si="11"/>
        <v>0</v>
      </c>
      <c r="P21" s="635">
        <f t="shared" si="11"/>
        <v>0.81987935000000001</v>
      </c>
      <c r="Q21" s="635">
        <f t="shared" si="11"/>
        <v>0.70053604000000003</v>
      </c>
      <c r="R21" s="635">
        <f t="shared" si="11"/>
        <v>0</v>
      </c>
      <c r="S21" s="635">
        <f t="shared" si="11"/>
        <v>0</v>
      </c>
      <c r="T21" s="635">
        <f t="shared" si="11"/>
        <v>0.82261024000000005</v>
      </c>
      <c r="U21" s="635"/>
      <c r="V21" s="635" t="str">
        <f t="shared" si="1"/>
        <v>-</v>
      </c>
      <c r="W21" s="635"/>
      <c r="X21" s="635">
        <f t="shared" si="11"/>
        <v>0</v>
      </c>
      <c r="Y21" s="635">
        <f t="shared" si="11"/>
        <v>0</v>
      </c>
      <c r="Z21" s="635">
        <f t="shared" si="11"/>
        <v>0</v>
      </c>
      <c r="AA21" s="635">
        <f t="shared" si="11"/>
        <v>0</v>
      </c>
      <c r="AB21" s="635">
        <f t="shared" si="11"/>
        <v>0</v>
      </c>
      <c r="AC21" s="635">
        <f t="shared" si="11"/>
        <v>0</v>
      </c>
      <c r="AD21" s="635">
        <f t="shared" si="11"/>
        <v>0</v>
      </c>
      <c r="AE21" s="635">
        <f t="shared" si="11"/>
        <v>0</v>
      </c>
      <c r="AF21" s="635">
        <f t="shared" si="11"/>
        <v>0.82261023999999994</v>
      </c>
      <c r="AG21" s="635">
        <f t="shared" si="11"/>
        <v>0.12797277000000001</v>
      </c>
      <c r="AH21" s="635">
        <f t="shared" si="11"/>
        <v>0.69463746999999998</v>
      </c>
      <c r="AI21" s="635">
        <f t="shared" si="11"/>
        <v>0.59056326999999997</v>
      </c>
      <c r="AJ21" s="635">
        <f t="shared" si="11"/>
        <v>0</v>
      </c>
      <c r="AK21" s="635">
        <f t="shared" si="11"/>
        <v>0</v>
      </c>
      <c r="AL21" s="635">
        <f t="shared" si="11"/>
        <v>0</v>
      </c>
      <c r="AM21" s="635">
        <f t="shared" si="11"/>
        <v>0.69463746999999998</v>
      </c>
      <c r="AN21" s="635">
        <f t="shared" si="11"/>
        <v>0</v>
      </c>
      <c r="AO21" s="635">
        <f t="shared" si="11"/>
        <v>0</v>
      </c>
      <c r="AP21" s="635">
        <f t="shared" si="11"/>
        <v>0</v>
      </c>
      <c r="AQ21" s="635">
        <f t="shared" si="11"/>
        <v>0</v>
      </c>
      <c r="AR21" s="635">
        <f t="shared" si="11"/>
        <v>0</v>
      </c>
      <c r="AS21" s="635">
        <f t="shared" si="11"/>
        <v>0</v>
      </c>
      <c r="AT21" s="635">
        <f t="shared" si="11"/>
        <v>0</v>
      </c>
      <c r="AU21" s="635">
        <f t="shared" si="11"/>
        <v>0</v>
      </c>
      <c r="AV21" s="635">
        <f t="shared" si="11"/>
        <v>0</v>
      </c>
      <c r="AW21" s="635">
        <f t="shared" si="11"/>
        <v>0</v>
      </c>
      <c r="AX21" s="635">
        <f t="shared" si="11"/>
        <v>0</v>
      </c>
      <c r="AY21" s="635">
        <f t="shared" si="11"/>
        <v>0</v>
      </c>
      <c r="AZ21" s="576" t="str">
        <f>IF(AX21=0,"-",((AP21+AQ21)/AX21*100-100))</f>
        <v>-</v>
      </c>
      <c r="BA21" s="636"/>
      <c r="BB21" s="586">
        <f>D21-F21</f>
        <v>-0.32261024000000005</v>
      </c>
      <c r="BC21" s="635">
        <f>L21-K21</f>
        <v>2.7308899999999997E-3</v>
      </c>
      <c r="BD21" s="636" t="str">
        <f>IF(K21=0,"-",L21/K21*100-100)</f>
        <v>-</v>
      </c>
      <c r="BE21" s="585">
        <f t="shared" ref="BE21:BM21" si="12">BE20</f>
        <v>0</v>
      </c>
      <c r="BF21" s="578">
        <f t="shared" si="12"/>
        <v>0</v>
      </c>
      <c r="BG21" s="578">
        <f t="shared" si="12"/>
        <v>0</v>
      </c>
      <c r="BH21" s="438">
        <f t="shared" si="12"/>
        <v>0</v>
      </c>
      <c r="BI21" s="448">
        <f t="shared" si="12"/>
        <v>0</v>
      </c>
      <c r="BJ21" s="575"/>
      <c r="BK21" s="578">
        <f t="shared" si="12"/>
        <v>0</v>
      </c>
      <c r="BL21" s="578">
        <f t="shared" si="12"/>
        <v>0</v>
      </c>
      <c r="BM21" s="578">
        <f t="shared" si="12"/>
        <v>0.82261023999999994</v>
      </c>
      <c r="BN21" s="579">
        <f t="shared" si="6"/>
        <v>822.61023999999998</v>
      </c>
    </row>
    <row r="22" spans="1:66">
      <c r="A22" s="334"/>
      <c r="B22" s="335"/>
      <c r="C22" s="335" t="s">
        <v>231</v>
      </c>
      <c r="D22" s="639"/>
      <c r="E22" s="639"/>
      <c r="F22" s="633">
        <f>L22+P22+Y22+AC22</f>
        <v>0</v>
      </c>
      <c r="G22" s="633">
        <f>N22+Q22+Z22+AD22</f>
        <v>0</v>
      </c>
      <c r="H22" s="639"/>
      <c r="I22" s="639"/>
      <c r="J22" s="639"/>
      <c r="K22" s="639"/>
      <c r="L22" s="396"/>
      <c r="M22" s="396"/>
      <c r="N22" s="396"/>
      <c r="O22" s="396"/>
      <c r="P22" s="396"/>
      <c r="Q22" s="396"/>
      <c r="R22" s="639"/>
      <c r="S22" s="639"/>
      <c r="T22" s="639"/>
      <c r="U22" s="639"/>
      <c r="V22" s="639" t="str">
        <f t="shared" si="1"/>
        <v>-</v>
      </c>
      <c r="W22" s="639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721"/>
      <c r="BB22" s="611"/>
      <c r="BC22" s="639"/>
      <c r="BD22" s="640"/>
      <c r="BE22" s="611"/>
      <c r="BF22" s="639"/>
      <c r="BG22" s="639"/>
      <c r="BH22" s="640"/>
      <c r="BI22" s="446"/>
      <c r="BJ22" s="579"/>
      <c r="BK22" s="572"/>
      <c r="BL22" s="571"/>
      <c r="BM22" s="571"/>
      <c r="BN22" s="579">
        <f t="shared" si="6"/>
        <v>0</v>
      </c>
    </row>
    <row r="23" spans="1:66" ht="39.950000000000003" customHeight="1">
      <c r="A23" s="343">
        <f>A20+1</f>
        <v>2</v>
      </c>
      <c r="B23" s="352"/>
      <c r="C23" s="352" t="s">
        <v>232</v>
      </c>
      <c r="D23" s="576">
        <v>2.0022524054699997</v>
      </c>
      <c r="E23" s="631">
        <f>K23+O23+X23+AB23</f>
        <v>2</v>
      </c>
      <c r="F23" s="631">
        <f>L23+P23+Y23+AC23</f>
        <v>0</v>
      </c>
      <c r="G23" s="567">
        <f>N23+Q23+Z23+AD23</f>
        <v>0</v>
      </c>
      <c r="H23" s="418"/>
      <c r="I23" s="577"/>
      <c r="J23" s="577"/>
      <c r="K23" s="576">
        <f>400/1000</f>
        <v>0.4</v>
      </c>
      <c r="L23" s="577"/>
      <c r="M23" s="576"/>
      <c r="N23" s="576"/>
      <c r="O23" s="577">
        <f>500/1000</f>
        <v>0.5</v>
      </c>
      <c r="P23" s="577"/>
      <c r="Q23" s="576"/>
      <c r="R23" s="577"/>
      <c r="S23" s="577">
        <f>K23+O23</f>
        <v>0.9</v>
      </c>
      <c r="T23" s="577">
        <f>L23+P23</f>
        <v>0</v>
      </c>
      <c r="U23" s="577">
        <f>T23-S23</f>
        <v>-0.9</v>
      </c>
      <c r="V23" s="435">
        <f>IF(S23=0,"-",T23/S23*100-100)</f>
        <v>-100</v>
      </c>
      <c r="W23" s="722" t="s">
        <v>306</v>
      </c>
      <c r="X23" s="576">
        <f>400/1000</f>
        <v>0.4</v>
      </c>
      <c r="Y23" s="577"/>
      <c r="Z23" s="577"/>
      <c r="AA23" s="577"/>
      <c r="AB23" s="576">
        <f>700/1000</f>
        <v>0.7</v>
      </c>
      <c r="AC23" s="576"/>
      <c r="AD23" s="576"/>
      <c r="AE23" s="576"/>
      <c r="AF23" s="577">
        <f>AG23+AH23+AJ23+AK23</f>
        <v>0</v>
      </c>
      <c r="AG23" s="577"/>
      <c r="AH23" s="577"/>
      <c r="AI23" s="577"/>
      <c r="AJ23" s="577">
        <f>Y23</f>
        <v>0</v>
      </c>
      <c r="AK23" s="577"/>
      <c r="AL23" s="577"/>
      <c r="AM23" s="577">
        <f>AH23</f>
        <v>0</v>
      </c>
      <c r="AN23" s="576">
        <f>AP23+AQ23+AS23+AU23</f>
        <v>0</v>
      </c>
      <c r="AO23" s="576">
        <f>AR23+AT23+AV23</f>
        <v>0</v>
      </c>
      <c r="AP23" s="576"/>
      <c r="AQ23" s="577"/>
      <c r="AR23" s="577"/>
      <c r="AS23" s="539">
        <f>Y23</f>
        <v>0</v>
      </c>
      <c r="AT23" s="539">
        <f>Z23</f>
        <v>0</v>
      </c>
      <c r="AU23" s="435"/>
      <c r="AV23" s="435"/>
      <c r="AW23" s="576">
        <f>AQ23</f>
        <v>0</v>
      </c>
      <c r="AX23" s="576">
        <f>'IV-ДЦ'!AJ17+'IV-ДЦ'!AK17</f>
        <v>0</v>
      </c>
      <c r="AY23" s="576">
        <f>AP23+AQ23-AX23</f>
        <v>0</v>
      </c>
      <c r="AZ23" s="576" t="str">
        <f>IF(AX23=0,"-",((AP23+AQ23)/AX23*100-100))</f>
        <v>-</v>
      </c>
      <c r="BA23" s="27"/>
      <c r="BB23" s="650">
        <f t="shared" ref="BB23:BB30" si="13">D23-F23</f>
        <v>2.0022524054699997</v>
      </c>
      <c r="BC23" s="576">
        <f t="shared" ref="BC23:BC31" si="14">L23-K23</f>
        <v>-0.4</v>
      </c>
      <c r="BD23" s="27">
        <f t="shared" ref="BD23:BD31" si="15">IF(K23=0,"-",L23/K23*100-100)</f>
        <v>-100</v>
      </c>
      <c r="BE23" s="650"/>
      <c r="BF23" s="576"/>
      <c r="BG23" s="576"/>
      <c r="BH23" s="27"/>
      <c r="BI23" s="447"/>
      <c r="BJ23" s="579"/>
      <c r="BK23" s="572"/>
      <c r="BL23" s="577">
        <v>0.62385246000000005</v>
      </c>
      <c r="BM23" s="572">
        <f>BK23+BL23+AF23</f>
        <v>0.62385246000000005</v>
      </c>
      <c r="BN23" s="579">
        <f t="shared" si="6"/>
        <v>623.85246000000006</v>
      </c>
    </row>
    <row r="24" spans="1:66">
      <c r="A24" s="327"/>
      <c r="B24" s="351"/>
      <c r="C24" s="351" t="s">
        <v>234</v>
      </c>
      <c r="D24" s="635">
        <f>D23</f>
        <v>2.0022524054699997</v>
      </c>
      <c r="E24" s="635">
        <f t="shared" ref="E24:AW24" si="16">E23</f>
        <v>2</v>
      </c>
      <c r="F24" s="635">
        <f t="shared" si="16"/>
        <v>0</v>
      </c>
      <c r="G24" s="635">
        <f t="shared" si="16"/>
        <v>0</v>
      </c>
      <c r="H24" s="635">
        <f t="shared" si="16"/>
        <v>0</v>
      </c>
      <c r="I24" s="635">
        <f t="shared" si="16"/>
        <v>0</v>
      </c>
      <c r="J24" s="635">
        <f t="shared" si="16"/>
        <v>0</v>
      </c>
      <c r="K24" s="635">
        <f t="shared" si="16"/>
        <v>0.4</v>
      </c>
      <c r="L24" s="635">
        <f t="shared" si="16"/>
        <v>0</v>
      </c>
      <c r="M24" s="635">
        <f t="shared" si="16"/>
        <v>0</v>
      </c>
      <c r="N24" s="635">
        <f t="shared" si="16"/>
        <v>0</v>
      </c>
      <c r="O24" s="635">
        <f t="shared" si="16"/>
        <v>0.5</v>
      </c>
      <c r="P24" s="635">
        <f t="shared" si="16"/>
        <v>0</v>
      </c>
      <c r="Q24" s="635">
        <f t="shared" si="16"/>
        <v>0</v>
      </c>
      <c r="R24" s="635">
        <f t="shared" si="16"/>
        <v>0</v>
      </c>
      <c r="S24" s="635">
        <f t="shared" si="16"/>
        <v>0.9</v>
      </c>
      <c r="T24" s="635">
        <f t="shared" si="16"/>
        <v>0</v>
      </c>
      <c r="U24" s="635">
        <f t="shared" si="16"/>
        <v>-0.9</v>
      </c>
      <c r="V24" s="635">
        <f t="shared" ref="V24:V56" si="17">IF(S24=0,"-",T24/S24*100-100)</f>
        <v>-100</v>
      </c>
      <c r="W24" s="635"/>
      <c r="X24" s="635">
        <f t="shared" si="16"/>
        <v>0.4</v>
      </c>
      <c r="Y24" s="635">
        <f t="shared" si="16"/>
        <v>0</v>
      </c>
      <c r="Z24" s="635">
        <f t="shared" si="16"/>
        <v>0</v>
      </c>
      <c r="AA24" s="635">
        <f t="shared" si="16"/>
        <v>0</v>
      </c>
      <c r="AB24" s="635">
        <f t="shared" si="16"/>
        <v>0.7</v>
      </c>
      <c r="AC24" s="635">
        <f t="shared" si="16"/>
        <v>0</v>
      </c>
      <c r="AD24" s="635">
        <f t="shared" si="16"/>
        <v>0</v>
      </c>
      <c r="AE24" s="635">
        <f t="shared" si="16"/>
        <v>0</v>
      </c>
      <c r="AF24" s="635">
        <f t="shared" si="16"/>
        <v>0</v>
      </c>
      <c r="AG24" s="635">
        <f t="shared" si="16"/>
        <v>0</v>
      </c>
      <c r="AH24" s="635">
        <f t="shared" si="16"/>
        <v>0</v>
      </c>
      <c r="AI24" s="635">
        <f t="shared" si="16"/>
        <v>0</v>
      </c>
      <c r="AJ24" s="635">
        <f t="shared" si="16"/>
        <v>0</v>
      </c>
      <c r="AK24" s="635">
        <f t="shared" si="16"/>
        <v>0</v>
      </c>
      <c r="AL24" s="635">
        <f t="shared" si="16"/>
        <v>0</v>
      </c>
      <c r="AM24" s="635">
        <f t="shared" si="16"/>
        <v>0</v>
      </c>
      <c r="AN24" s="635">
        <f t="shared" si="16"/>
        <v>0</v>
      </c>
      <c r="AO24" s="635">
        <f t="shared" si="16"/>
        <v>0</v>
      </c>
      <c r="AP24" s="635">
        <f t="shared" si="16"/>
        <v>0</v>
      </c>
      <c r="AQ24" s="635">
        <f t="shared" si="16"/>
        <v>0</v>
      </c>
      <c r="AR24" s="635">
        <f t="shared" si="16"/>
        <v>0</v>
      </c>
      <c r="AS24" s="635">
        <f t="shared" si="16"/>
        <v>0</v>
      </c>
      <c r="AT24" s="635">
        <f t="shared" si="16"/>
        <v>0</v>
      </c>
      <c r="AU24" s="635">
        <f t="shared" si="16"/>
        <v>0</v>
      </c>
      <c r="AV24" s="635">
        <f t="shared" si="16"/>
        <v>0</v>
      </c>
      <c r="AW24" s="635">
        <f t="shared" si="16"/>
        <v>0</v>
      </c>
      <c r="AX24" s="635">
        <f t="shared" ref="AX24:AY24" si="18">AX23</f>
        <v>0</v>
      </c>
      <c r="AY24" s="635">
        <f t="shared" si="18"/>
        <v>0</v>
      </c>
      <c r="AZ24" s="635" t="str">
        <f t="shared" ref="AZ24:AZ42" si="19">IF(AX24=0,"-",((AP24+AQ24)/AX24*100-100))</f>
        <v>-</v>
      </c>
      <c r="BA24" s="636"/>
      <c r="BB24" s="586">
        <f t="shared" si="13"/>
        <v>2.0022524054699997</v>
      </c>
      <c r="BC24" s="635">
        <f t="shared" si="14"/>
        <v>-0.4</v>
      </c>
      <c r="BD24" s="636">
        <f t="shared" si="15"/>
        <v>-100</v>
      </c>
      <c r="BE24" s="585">
        <f t="shared" ref="BE24:BI24" si="20">BE23</f>
        <v>0</v>
      </c>
      <c r="BF24" s="578">
        <f t="shared" si="20"/>
        <v>0</v>
      </c>
      <c r="BG24" s="578">
        <f t="shared" si="20"/>
        <v>0</v>
      </c>
      <c r="BH24" s="438">
        <f t="shared" si="20"/>
        <v>0</v>
      </c>
      <c r="BI24" s="448">
        <f t="shared" si="20"/>
        <v>0</v>
      </c>
      <c r="BJ24" s="579"/>
      <c r="BK24" s="635">
        <f>BK23</f>
        <v>0</v>
      </c>
      <c r="BL24" s="635">
        <f>BL23</f>
        <v>0.62385246000000005</v>
      </c>
      <c r="BM24" s="635">
        <f>BM23</f>
        <v>0.62385246000000005</v>
      </c>
      <c r="BN24" s="579">
        <f t="shared" si="6"/>
        <v>623.85246000000006</v>
      </c>
    </row>
    <row r="25" spans="1:66" ht="32.25" hidden="1" customHeight="1" outlineLevel="2">
      <c r="A25" s="24" t="s">
        <v>35</v>
      </c>
      <c r="B25" s="25" t="s">
        <v>36</v>
      </c>
      <c r="C25" s="25"/>
      <c r="D25" s="43"/>
      <c r="E25" s="433"/>
      <c r="F25" s="627">
        <f>L25+P25+Y25+AC25</f>
        <v>0</v>
      </c>
      <c r="G25" s="627">
        <f>N25+Q25+Z25+AD25</f>
        <v>0</v>
      </c>
      <c r="H25" s="418">
        <v>8.5</v>
      </c>
      <c r="I25" s="577">
        <v>0</v>
      </c>
      <c r="J25" s="578">
        <v>0</v>
      </c>
      <c r="K25" s="576"/>
      <c r="L25" s="577">
        <v>0</v>
      </c>
      <c r="M25" s="576"/>
      <c r="N25" s="576"/>
      <c r="O25" s="577"/>
      <c r="P25" s="577"/>
      <c r="Q25" s="576"/>
      <c r="R25" s="577"/>
      <c r="S25" s="577"/>
      <c r="T25" s="577"/>
      <c r="U25" s="577"/>
      <c r="V25" s="577" t="str">
        <f t="shared" si="17"/>
        <v>-</v>
      </c>
      <c r="W25" s="577"/>
      <c r="X25" s="576"/>
      <c r="Y25" s="577"/>
      <c r="Z25" s="576"/>
      <c r="AA25" s="576"/>
      <c r="AB25" s="576"/>
      <c r="AC25" s="576"/>
      <c r="AD25" s="576"/>
      <c r="AE25" s="576"/>
      <c r="AF25" s="577">
        <f t="shared" ref="AF25:AF29" si="21">AG25+AH25</f>
        <v>0</v>
      </c>
      <c r="AG25" s="577">
        <v>0</v>
      </c>
      <c r="AH25" s="577"/>
      <c r="AI25" s="577"/>
      <c r="AJ25" s="577"/>
      <c r="AK25" s="577"/>
      <c r="AL25" s="577"/>
      <c r="AM25" s="577">
        <v>0</v>
      </c>
      <c r="AN25" s="576">
        <v>0</v>
      </c>
      <c r="AO25" s="576">
        <v>1</v>
      </c>
      <c r="AP25" s="576"/>
      <c r="AQ25" s="577">
        <v>0</v>
      </c>
      <c r="AR25" s="577">
        <v>0</v>
      </c>
      <c r="AS25" s="577"/>
      <c r="AT25" s="577"/>
      <c r="AU25" s="577"/>
      <c r="AV25" s="577"/>
      <c r="AW25" s="576">
        <v>0</v>
      </c>
      <c r="AX25" s="576">
        <v>0</v>
      </c>
      <c r="AY25" s="576">
        <v>0</v>
      </c>
      <c r="AZ25" s="576" t="str">
        <f t="shared" si="19"/>
        <v>-</v>
      </c>
      <c r="BA25" s="27"/>
      <c r="BB25" s="586">
        <f t="shared" si="13"/>
        <v>0</v>
      </c>
      <c r="BC25" s="635">
        <f t="shared" si="14"/>
        <v>0</v>
      </c>
      <c r="BD25" s="636" t="str">
        <f t="shared" si="15"/>
        <v>-</v>
      </c>
      <c r="BE25" s="586"/>
      <c r="BF25" s="635"/>
      <c r="BG25" s="576"/>
      <c r="BH25" s="27"/>
      <c r="BI25" s="447"/>
      <c r="BJ25" s="579"/>
      <c r="BK25" s="43"/>
      <c r="BL25" s="43"/>
      <c r="BM25" s="43"/>
      <c r="BN25" s="579">
        <f t="shared" si="6"/>
        <v>0</v>
      </c>
    </row>
    <row r="26" spans="1:66" hidden="1" outlineLevel="2">
      <c r="A26" s="28"/>
      <c r="B26" s="29" t="s">
        <v>37</v>
      </c>
      <c r="C26" s="29"/>
      <c r="D26" s="635"/>
      <c r="E26" s="578"/>
      <c r="F26" s="627">
        <f>L26+P26+Y26+AC26</f>
        <v>0</v>
      </c>
      <c r="G26" s="627">
        <f>N26+Q26+Z26+AD26</f>
        <v>0</v>
      </c>
      <c r="H26" s="417">
        <v>8.5</v>
      </c>
      <c r="I26" s="577">
        <v>0</v>
      </c>
      <c r="J26" s="578">
        <v>0</v>
      </c>
      <c r="K26" s="635">
        <f t="shared" ref="K26:AD26" si="22">SUM(K25:K25)</f>
        <v>0</v>
      </c>
      <c r="L26" s="578">
        <f t="shared" si="22"/>
        <v>0</v>
      </c>
      <c r="M26" s="635"/>
      <c r="N26" s="635">
        <f>SUM(N25:N25)</f>
        <v>0</v>
      </c>
      <c r="O26" s="578">
        <f t="shared" si="22"/>
        <v>0</v>
      </c>
      <c r="P26" s="578"/>
      <c r="Q26" s="635"/>
      <c r="R26" s="578"/>
      <c r="S26" s="578"/>
      <c r="T26" s="578"/>
      <c r="U26" s="578"/>
      <c r="V26" s="578" t="str">
        <f t="shared" si="17"/>
        <v>-</v>
      </c>
      <c r="W26" s="578"/>
      <c r="X26" s="635">
        <f t="shared" si="22"/>
        <v>0</v>
      </c>
      <c r="Y26" s="578"/>
      <c r="Z26" s="635"/>
      <c r="AA26" s="635"/>
      <c r="AB26" s="635"/>
      <c r="AC26" s="635">
        <f t="shared" si="22"/>
        <v>0</v>
      </c>
      <c r="AD26" s="635">
        <f t="shared" si="22"/>
        <v>0</v>
      </c>
      <c r="AE26" s="635"/>
      <c r="AF26" s="578">
        <f t="shared" si="21"/>
        <v>0</v>
      </c>
      <c r="AG26" s="578"/>
      <c r="AH26" s="578"/>
      <c r="AI26" s="578"/>
      <c r="AJ26" s="578"/>
      <c r="AK26" s="578"/>
      <c r="AL26" s="578"/>
      <c r="AM26" s="578">
        <f>SUM(AM25:AM25)</f>
        <v>0</v>
      </c>
      <c r="AN26" s="635">
        <f>SUM(AN25:AN25)</f>
        <v>0</v>
      </c>
      <c r="AO26" s="635">
        <f>SUM(AO25:AO25)</f>
        <v>1</v>
      </c>
      <c r="AP26" s="635"/>
      <c r="AQ26" s="578"/>
      <c r="AR26" s="578"/>
      <c r="AS26" s="578"/>
      <c r="AT26" s="578"/>
      <c r="AU26" s="578"/>
      <c r="AV26" s="578"/>
      <c r="AW26" s="635">
        <f>SUM(AW25:AW25)</f>
        <v>0</v>
      </c>
      <c r="AX26" s="635">
        <f t="shared" ref="AX26:AY26" si="23">SUM(AX25:AX25)</f>
        <v>0</v>
      </c>
      <c r="AY26" s="635">
        <f t="shared" si="23"/>
        <v>0</v>
      </c>
      <c r="AZ26" s="635" t="str">
        <f t="shared" si="19"/>
        <v>-</v>
      </c>
      <c r="BA26" s="636"/>
      <c r="BB26" s="586">
        <f t="shared" si="13"/>
        <v>0</v>
      </c>
      <c r="BC26" s="635">
        <f t="shared" si="14"/>
        <v>0</v>
      </c>
      <c r="BD26" s="636" t="str">
        <f t="shared" si="15"/>
        <v>-</v>
      </c>
      <c r="BE26" s="586"/>
      <c r="BF26" s="635"/>
      <c r="BG26" s="635"/>
      <c r="BH26" s="636"/>
      <c r="BI26" s="449"/>
      <c r="BJ26" s="579"/>
      <c r="BK26" s="635"/>
      <c r="BL26" s="635"/>
      <c r="BM26" s="635"/>
      <c r="BN26" s="579">
        <f t="shared" si="6"/>
        <v>0</v>
      </c>
    </row>
    <row r="27" spans="1:66" ht="25.5" hidden="1" outlineLevel="2">
      <c r="A27" s="30" t="s">
        <v>38</v>
      </c>
      <c r="B27" s="665" t="s">
        <v>39</v>
      </c>
      <c r="C27" s="665"/>
      <c r="D27" s="576"/>
      <c r="E27" s="578"/>
      <c r="F27" s="627">
        <f>L27+P27+Y27+AC27</f>
        <v>0</v>
      </c>
      <c r="G27" s="627">
        <f>N27+Q27+Z27+AD27</f>
        <v>0</v>
      </c>
      <c r="H27" s="418">
        <v>0</v>
      </c>
      <c r="I27" s="577">
        <v>0</v>
      </c>
      <c r="J27" s="578">
        <v>0</v>
      </c>
      <c r="K27" s="576">
        <v>0</v>
      </c>
      <c r="L27" s="577">
        <v>0</v>
      </c>
      <c r="M27" s="576">
        <v>0</v>
      </c>
      <c r="N27" s="576">
        <v>0</v>
      </c>
      <c r="O27" s="577">
        <v>0</v>
      </c>
      <c r="P27" s="577"/>
      <c r="Q27" s="576"/>
      <c r="R27" s="577"/>
      <c r="S27" s="577"/>
      <c r="T27" s="577"/>
      <c r="U27" s="577"/>
      <c r="V27" s="577" t="str">
        <f t="shared" si="17"/>
        <v>-</v>
      </c>
      <c r="W27" s="577"/>
      <c r="X27" s="576">
        <v>0</v>
      </c>
      <c r="Y27" s="577"/>
      <c r="Z27" s="576"/>
      <c r="AA27" s="576"/>
      <c r="AB27" s="576"/>
      <c r="AC27" s="576">
        <v>0</v>
      </c>
      <c r="AD27" s="576">
        <v>0</v>
      </c>
      <c r="AE27" s="576"/>
      <c r="AF27" s="577">
        <f t="shared" si="21"/>
        <v>0</v>
      </c>
      <c r="AG27" s="577">
        <v>0</v>
      </c>
      <c r="AH27" s="577"/>
      <c r="AI27" s="577"/>
      <c r="AJ27" s="577"/>
      <c r="AK27" s="577"/>
      <c r="AL27" s="577"/>
      <c r="AM27" s="577">
        <v>0</v>
      </c>
      <c r="AN27" s="576">
        <v>0</v>
      </c>
      <c r="AO27" s="576">
        <v>0</v>
      </c>
      <c r="AP27" s="576"/>
      <c r="AQ27" s="577">
        <v>0</v>
      </c>
      <c r="AR27" s="577">
        <v>0</v>
      </c>
      <c r="AS27" s="577"/>
      <c r="AT27" s="577"/>
      <c r="AU27" s="577"/>
      <c r="AV27" s="577"/>
      <c r="AW27" s="576">
        <v>0</v>
      </c>
      <c r="AX27" s="576">
        <v>0</v>
      </c>
      <c r="AY27" s="576">
        <v>0</v>
      </c>
      <c r="AZ27" s="576" t="str">
        <f t="shared" si="19"/>
        <v>-</v>
      </c>
      <c r="BA27" s="27"/>
      <c r="BB27" s="586">
        <f t="shared" si="13"/>
        <v>0</v>
      </c>
      <c r="BC27" s="635">
        <f t="shared" si="14"/>
        <v>0</v>
      </c>
      <c r="BD27" s="636" t="str">
        <f t="shared" si="15"/>
        <v>-</v>
      </c>
      <c r="BE27" s="586"/>
      <c r="BF27" s="635"/>
      <c r="BG27" s="576"/>
      <c r="BH27" s="27"/>
      <c r="BI27" s="447"/>
      <c r="BJ27" s="579"/>
      <c r="BK27" s="576"/>
      <c r="BL27" s="576"/>
      <c r="BM27" s="576"/>
      <c r="BN27" s="579">
        <f t="shared" si="6"/>
        <v>0</v>
      </c>
    </row>
    <row r="28" spans="1:66" ht="20.100000000000001" hidden="1" customHeight="1" outlineLevel="2">
      <c r="A28" s="30" t="s">
        <v>40</v>
      </c>
      <c r="B28" s="665" t="s">
        <v>41</v>
      </c>
      <c r="C28" s="665"/>
      <c r="D28" s="576"/>
      <c r="E28" s="578"/>
      <c r="F28" s="627">
        <f>L28+P28+Y28+AC28</f>
        <v>0</v>
      </c>
      <c r="G28" s="627">
        <f>N28+Q28+Z28+AD28</f>
        <v>0</v>
      </c>
      <c r="H28" s="418">
        <v>0</v>
      </c>
      <c r="I28" s="577">
        <v>0</v>
      </c>
      <c r="J28" s="578">
        <v>0</v>
      </c>
      <c r="K28" s="576">
        <v>0</v>
      </c>
      <c r="L28" s="577">
        <v>0</v>
      </c>
      <c r="M28" s="576">
        <v>0</v>
      </c>
      <c r="N28" s="576">
        <v>0</v>
      </c>
      <c r="O28" s="577">
        <v>0</v>
      </c>
      <c r="P28" s="577"/>
      <c r="Q28" s="576"/>
      <c r="R28" s="577"/>
      <c r="S28" s="577"/>
      <c r="T28" s="577"/>
      <c r="U28" s="577"/>
      <c r="V28" s="577" t="str">
        <f t="shared" si="17"/>
        <v>-</v>
      </c>
      <c r="W28" s="577"/>
      <c r="X28" s="576">
        <v>0</v>
      </c>
      <c r="Y28" s="577"/>
      <c r="Z28" s="576"/>
      <c r="AA28" s="576"/>
      <c r="AB28" s="576"/>
      <c r="AC28" s="576">
        <v>0</v>
      </c>
      <c r="AD28" s="576">
        <v>0</v>
      </c>
      <c r="AE28" s="576"/>
      <c r="AF28" s="577">
        <f t="shared" si="21"/>
        <v>0</v>
      </c>
      <c r="AG28" s="577">
        <v>0</v>
      </c>
      <c r="AH28" s="577"/>
      <c r="AI28" s="577"/>
      <c r="AJ28" s="577"/>
      <c r="AK28" s="577"/>
      <c r="AL28" s="577"/>
      <c r="AM28" s="577">
        <v>0</v>
      </c>
      <c r="AN28" s="576">
        <v>0</v>
      </c>
      <c r="AO28" s="576">
        <v>0</v>
      </c>
      <c r="AP28" s="576"/>
      <c r="AQ28" s="577">
        <v>0</v>
      </c>
      <c r="AR28" s="577">
        <v>0</v>
      </c>
      <c r="AS28" s="577"/>
      <c r="AT28" s="577"/>
      <c r="AU28" s="577"/>
      <c r="AV28" s="577"/>
      <c r="AW28" s="576">
        <v>0</v>
      </c>
      <c r="AX28" s="576">
        <v>0</v>
      </c>
      <c r="AY28" s="576">
        <v>0</v>
      </c>
      <c r="AZ28" s="576" t="str">
        <f t="shared" si="19"/>
        <v>-</v>
      </c>
      <c r="BA28" s="27"/>
      <c r="BB28" s="586">
        <f t="shared" si="13"/>
        <v>0</v>
      </c>
      <c r="BC28" s="635">
        <f t="shared" si="14"/>
        <v>0</v>
      </c>
      <c r="BD28" s="636" t="str">
        <f t="shared" si="15"/>
        <v>-</v>
      </c>
      <c r="BE28" s="586"/>
      <c r="BF28" s="635"/>
      <c r="BG28" s="576"/>
      <c r="BH28" s="27"/>
      <c r="BI28" s="447"/>
      <c r="BJ28" s="579"/>
      <c r="BK28" s="576"/>
      <c r="BL28" s="576"/>
      <c r="BM28" s="576"/>
      <c r="BN28" s="579">
        <f t="shared" si="6"/>
        <v>0</v>
      </c>
    </row>
    <row r="29" spans="1:66" ht="25.5" hidden="1" outlineLevel="2">
      <c r="A29" s="30" t="s">
        <v>42</v>
      </c>
      <c r="B29" s="665" t="s">
        <v>43</v>
      </c>
      <c r="C29" s="665"/>
      <c r="D29" s="576"/>
      <c r="E29" s="578"/>
      <c r="F29" s="627">
        <f>L29+P29+Y29+AC29</f>
        <v>0</v>
      </c>
      <c r="G29" s="627">
        <f>N29+Q29+Z29+AD29</f>
        <v>0</v>
      </c>
      <c r="H29" s="418">
        <v>0</v>
      </c>
      <c r="I29" s="577">
        <v>0</v>
      </c>
      <c r="J29" s="578">
        <v>0</v>
      </c>
      <c r="K29" s="576">
        <v>0</v>
      </c>
      <c r="L29" s="577">
        <v>0</v>
      </c>
      <c r="M29" s="576">
        <v>0</v>
      </c>
      <c r="N29" s="576">
        <v>0</v>
      </c>
      <c r="O29" s="577">
        <v>0</v>
      </c>
      <c r="P29" s="577"/>
      <c r="Q29" s="576"/>
      <c r="R29" s="577"/>
      <c r="S29" s="577"/>
      <c r="T29" s="577"/>
      <c r="U29" s="577"/>
      <c r="V29" s="577" t="str">
        <f t="shared" si="17"/>
        <v>-</v>
      </c>
      <c r="W29" s="577"/>
      <c r="X29" s="576">
        <v>0</v>
      </c>
      <c r="Y29" s="577"/>
      <c r="Z29" s="576"/>
      <c r="AA29" s="576"/>
      <c r="AB29" s="576"/>
      <c r="AC29" s="576">
        <v>0</v>
      </c>
      <c r="AD29" s="576">
        <v>0</v>
      </c>
      <c r="AE29" s="576"/>
      <c r="AF29" s="577">
        <f t="shared" si="21"/>
        <v>0</v>
      </c>
      <c r="AG29" s="577">
        <v>0</v>
      </c>
      <c r="AH29" s="577"/>
      <c r="AI29" s="577"/>
      <c r="AJ29" s="577"/>
      <c r="AK29" s="577"/>
      <c r="AL29" s="577"/>
      <c r="AM29" s="577">
        <v>0</v>
      </c>
      <c r="AN29" s="576">
        <v>0</v>
      </c>
      <c r="AO29" s="576">
        <v>0</v>
      </c>
      <c r="AP29" s="576"/>
      <c r="AQ29" s="577">
        <v>0</v>
      </c>
      <c r="AR29" s="577">
        <v>0</v>
      </c>
      <c r="AS29" s="577"/>
      <c r="AT29" s="577"/>
      <c r="AU29" s="577"/>
      <c r="AV29" s="577"/>
      <c r="AW29" s="576">
        <v>0</v>
      </c>
      <c r="AX29" s="576">
        <v>0</v>
      </c>
      <c r="AY29" s="576">
        <v>0</v>
      </c>
      <c r="AZ29" s="576" t="str">
        <f t="shared" si="19"/>
        <v>-</v>
      </c>
      <c r="BA29" s="27"/>
      <c r="BB29" s="586">
        <f t="shared" si="13"/>
        <v>0</v>
      </c>
      <c r="BC29" s="635">
        <f t="shared" si="14"/>
        <v>0</v>
      </c>
      <c r="BD29" s="636" t="str">
        <f t="shared" si="15"/>
        <v>-</v>
      </c>
      <c r="BE29" s="586"/>
      <c r="BF29" s="635"/>
      <c r="BG29" s="576"/>
      <c r="BH29" s="27"/>
      <c r="BI29" s="447"/>
      <c r="BJ29" s="579"/>
      <c r="BK29" s="576"/>
      <c r="BL29" s="576"/>
      <c r="BM29" s="576"/>
      <c r="BN29" s="579">
        <f t="shared" si="6"/>
        <v>0</v>
      </c>
    </row>
    <row r="30" spans="1:66" ht="20.100000000000001" customHeight="1" collapsed="1">
      <c r="A30" s="30" t="s">
        <v>44</v>
      </c>
      <c r="B30" s="664" t="s">
        <v>45</v>
      </c>
      <c r="C30" s="356" t="s">
        <v>45</v>
      </c>
      <c r="D30" s="627">
        <f>D31</f>
        <v>218.03362124453</v>
      </c>
      <c r="E30" s="627">
        <f t="shared" ref="E30:AY30" si="24">E31</f>
        <v>127.21246999999998</v>
      </c>
      <c r="F30" s="627">
        <f t="shared" si="24"/>
        <v>1.78757652</v>
      </c>
      <c r="G30" s="627">
        <f t="shared" si="24"/>
        <v>1.41097534</v>
      </c>
      <c r="H30" s="627">
        <f t="shared" si="24"/>
        <v>78.849999999999994</v>
      </c>
      <c r="I30" s="627">
        <f t="shared" si="24"/>
        <v>76.056713790000003</v>
      </c>
      <c r="J30" s="627">
        <f t="shared" si="24"/>
        <v>56.727513260000002</v>
      </c>
      <c r="K30" s="627">
        <f t="shared" si="24"/>
        <v>25.442489999999999</v>
      </c>
      <c r="L30" s="627">
        <f t="shared" si="24"/>
        <v>0.2</v>
      </c>
      <c r="M30" s="627">
        <f t="shared" si="24"/>
        <v>0.2</v>
      </c>
      <c r="N30" s="627">
        <f t="shared" si="24"/>
        <v>0</v>
      </c>
      <c r="O30" s="627">
        <f t="shared" si="24"/>
        <v>31.803120000000003</v>
      </c>
      <c r="P30" s="627">
        <f t="shared" si="24"/>
        <v>1.5875765199999998</v>
      </c>
      <c r="Q30" s="627">
        <f t="shared" si="24"/>
        <v>1.41097534</v>
      </c>
      <c r="R30" s="627">
        <f t="shared" si="24"/>
        <v>0</v>
      </c>
      <c r="S30" s="627">
        <f t="shared" si="24"/>
        <v>57.245609999999999</v>
      </c>
      <c r="T30" s="627">
        <f t="shared" si="24"/>
        <v>1.78757652</v>
      </c>
      <c r="U30" s="627">
        <f t="shared" si="24"/>
        <v>-55.458033479999997</v>
      </c>
      <c r="V30" s="627">
        <f t="shared" si="17"/>
        <v>-96.877356150104788</v>
      </c>
      <c r="W30" s="627"/>
      <c r="X30" s="627">
        <f t="shared" si="24"/>
        <v>25.442489999999999</v>
      </c>
      <c r="Y30" s="627">
        <f t="shared" si="24"/>
        <v>0</v>
      </c>
      <c r="Z30" s="627">
        <f t="shared" si="24"/>
        <v>0</v>
      </c>
      <c r="AA30" s="627">
        <f t="shared" si="24"/>
        <v>0</v>
      </c>
      <c r="AB30" s="627">
        <f t="shared" si="24"/>
        <v>44.524369999999998</v>
      </c>
      <c r="AC30" s="627">
        <f t="shared" si="24"/>
        <v>0</v>
      </c>
      <c r="AD30" s="627">
        <f t="shared" si="24"/>
        <v>0</v>
      </c>
      <c r="AE30" s="627">
        <f t="shared" si="24"/>
        <v>0</v>
      </c>
      <c r="AF30" s="627">
        <f t="shared" si="24"/>
        <v>4.3695977600000004</v>
      </c>
      <c r="AG30" s="627">
        <f t="shared" si="24"/>
        <v>2.1954499999999998E-2</v>
      </c>
      <c r="AH30" s="627">
        <f t="shared" si="24"/>
        <v>4.3476432600000008</v>
      </c>
      <c r="AI30" s="627">
        <f t="shared" si="24"/>
        <v>3.8627234399999999</v>
      </c>
      <c r="AJ30" s="627">
        <f t="shared" si="24"/>
        <v>0</v>
      </c>
      <c r="AK30" s="627">
        <f t="shared" si="24"/>
        <v>0</v>
      </c>
      <c r="AL30" s="627">
        <f t="shared" si="24"/>
        <v>0</v>
      </c>
      <c r="AM30" s="627">
        <f t="shared" si="24"/>
        <v>4.3476432600000008</v>
      </c>
      <c r="AN30" s="627">
        <f t="shared" si="24"/>
        <v>0</v>
      </c>
      <c r="AO30" s="627">
        <f t="shared" si="24"/>
        <v>0</v>
      </c>
      <c r="AP30" s="627">
        <f t="shared" si="24"/>
        <v>0</v>
      </c>
      <c r="AQ30" s="627">
        <f t="shared" si="24"/>
        <v>0</v>
      </c>
      <c r="AR30" s="627">
        <f t="shared" si="24"/>
        <v>0</v>
      </c>
      <c r="AS30" s="627">
        <f t="shared" si="24"/>
        <v>0</v>
      </c>
      <c r="AT30" s="627">
        <f t="shared" si="24"/>
        <v>0</v>
      </c>
      <c r="AU30" s="627">
        <f t="shared" si="24"/>
        <v>0</v>
      </c>
      <c r="AV30" s="627">
        <f t="shared" si="24"/>
        <v>0</v>
      </c>
      <c r="AW30" s="627">
        <f t="shared" si="24"/>
        <v>0</v>
      </c>
      <c r="AX30" s="627">
        <f t="shared" si="24"/>
        <v>88.274094609999992</v>
      </c>
      <c r="AY30" s="627">
        <f t="shared" si="24"/>
        <v>-88.274094609999992</v>
      </c>
      <c r="AZ30" s="627">
        <f t="shared" si="19"/>
        <v>-100</v>
      </c>
      <c r="BA30" s="628"/>
      <c r="BB30" s="583">
        <f t="shared" si="13"/>
        <v>216.24604472453001</v>
      </c>
      <c r="BC30" s="627">
        <f t="shared" si="14"/>
        <v>-25.24249</v>
      </c>
      <c r="BD30" s="628">
        <f t="shared" si="15"/>
        <v>-99.213913418065601</v>
      </c>
      <c r="BE30" s="586"/>
      <c r="BF30" s="635"/>
      <c r="BG30" s="635"/>
      <c r="BH30" s="636"/>
      <c r="BI30" s="449"/>
      <c r="BJ30" s="579"/>
      <c r="BK30" s="627">
        <f>BK31</f>
        <v>6.0059640499999993</v>
      </c>
      <c r="BL30" s="627">
        <f>BL31</f>
        <v>104.24612831000002</v>
      </c>
      <c r="BM30" s="627">
        <f>BM31</f>
        <v>114.50376046000002</v>
      </c>
      <c r="BN30" s="579">
        <f t="shared" si="6"/>
        <v>114503.76046000002</v>
      </c>
    </row>
    <row r="31" spans="1:66" ht="25.5">
      <c r="A31" s="30" t="s">
        <v>46</v>
      </c>
      <c r="B31" s="665" t="s">
        <v>33</v>
      </c>
      <c r="C31" s="669" t="s">
        <v>33</v>
      </c>
      <c r="D31" s="635">
        <f t="shared" ref="D31:O31" si="25">D42+D48+D53+D56</f>
        <v>218.03362124453</v>
      </c>
      <c r="E31" s="635">
        <f t="shared" si="25"/>
        <v>127.21246999999998</v>
      </c>
      <c r="F31" s="635">
        <f t="shared" si="25"/>
        <v>1.78757652</v>
      </c>
      <c r="G31" s="635">
        <f t="shared" si="25"/>
        <v>1.41097534</v>
      </c>
      <c r="H31" s="635">
        <f t="shared" si="25"/>
        <v>78.849999999999994</v>
      </c>
      <c r="I31" s="635">
        <f t="shared" si="25"/>
        <v>76.056713790000003</v>
      </c>
      <c r="J31" s="635">
        <f t="shared" si="25"/>
        <v>56.727513260000002</v>
      </c>
      <c r="K31" s="635">
        <f t="shared" si="25"/>
        <v>25.442489999999999</v>
      </c>
      <c r="L31" s="635">
        <f t="shared" si="25"/>
        <v>0.2</v>
      </c>
      <c r="M31" s="635">
        <f t="shared" si="25"/>
        <v>0.2</v>
      </c>
      <c r="N31" s="635">
        <f t="shared" si="25"/>
        <v>0</v>
      </c>
      <c r="O31" s="635">
        <f t="shared" si="25"/>
        <v>31.803120000000003</v>
      </c>
      <c r="P31" s="635">
        <f>P42+P48+P53+P56</f>
        <v>1.5875765199999998</v>
      </c>
      <c r="Q31" s="635">
        <f t="shared" ref="Q31:BB31" si="26">Q42+Q48+Q53+Q56</f>
        <v>1.41097534</v>
      </c>
      <c r="R31" s="635">
        <f t="shared" si="26"/>
        <v>0</v>
      </c>
      <c r="S31" s="635">
        <f t="shared" si="26"/>
        <v>57.245609999999999</v>
      </c>
      <c r="T31" s="635">
        <f t="shared" si="26"/>
        <v>1.78757652</v>
      </c>
      <c r="U31" s="635">
        <f t="shared" si="26"/>
        <v>-55.458033479999997</v>
      </c>
      <c r="V31" s="635">
        <f t="shared" si="17"/>
        <v>-96.877356150104788</v>
      </c>
      <c r="W31" s="635"/>
      <c r="X31" s="635">
        <f t="shared" si="26"/>
        <v>25.442489999999999</v>
      </c>
      <c r="Y31" s="635">
        <f t="shared" si="26"/>
        <v>0</v>
      </c>
      <c r="Z31" s="635">
        <f t="shared" si="26"/>
        <v>0</v>
      </c>
      <c r="AA31" s="635">
        <f t="shared" si="26"/>
        <v>0</v>
      </c>
      <c r="AB31" s="635">
        <f t="shared" si="26"/>
        <v>44.524369999999998</v>
      </c>
      <c r="AC31" s="635">
        <f t="shared" si="26"/>
        <v>0</v>
      </c>
      <c r="AD31" s="635">
        <f t="shared" si="26"/>
        <v>0</v>
      </c>
      <c r="AE31" s="635">
        <f t="shared" si="26"/>
        <v>0</v>
      </c>
      <c r="AF31" s="635">
        <f t="shared" si="26"/>
        <v>4.3695977600000004</v>
      </c>
      <c r="AG31" s="635">
        <f t="shared" si="26"/>
        <v>2.1954499999999998E-2</v>
      </c>
      <c r="AH31" s="635">
        <f t="shared" si="26"/>
        <v>4.3476432600000008</v>
      </c>
      <c r="AI31" s="635">
        <f t="shared" si="26"/>
        <v>3.8627234399999999</v>
      </c>
      <c r="AJ31" s="635">
        <f t="shared" si="26"/>
        <v>0</v>
      </c>
      <c r="AK31" s="635">
        <f t="shared" si="26"/>
        <v>0</v>
      </c>
      <c r="AL31" s="635">
        <f t="shared" si="26"/>
        <v>0</v>
      </c>
      <c r="AM31" s="635">
        <f t="shared" si="26"/>
        <v>4.3476432600000008</v>
      </c>
      <c r="AN31" s="635">
        <f t="shared" si="26"/>
        <v>0</v>
      </c>
      <c r="AO31" s="635">
        <f t="shared" si="26"/>
        <v>0</v>
      </c>
      <c r="AP31" s="635">
        <f t="shared" si="26"/>
        <v>0</v>
      </c>
      <c r="AQ31" s="635">
        <f t="shared" si="26"/>
        <v>0</v>
      </c>
      <c r="AR31" s="635">
        <f t="shared" si="26"/>
        <v>0</v>
      </c>
      <c r="AS31" s="635">
        <f t="shared" si="26"/>
        <v>0</v>
      </c>
      <c r="AT31" s="635">
        <f t="shared" si="26"/>
        <v>0</v>
      </c>
      <c r="AU31" s="635">
        <f t="shared" si="26"/>
        <v>0</v>
      </c>
      <c r="AV31" s="635">
        <f t="shared" si="26"/>
        <v>0</v>
      </c>
      <c r="AW31" s="635">
        <f t="shared" si="26"/>
        <v>0</v>
      </c>
      <c r="AX31" s="635">
        <f t="shared" ref="AX31:AY31" si="27">AX42+AX48+AX53+AX56</f>
        <v>88.274094609999992</v>
      </c>
      <c r="AY31" s="635">
        <f t="shared" si="27"/>
        <v>-88.274094609999992</v>
      </c>
      <c r="AZ31" s="635">
        <f t="shared" si="19"/>
        <v>-100</v>
      </c>
      <c r="BA31" s="636"/>
      <c r="BB31" s="586">
        <f t="shared" si="26"/>
        <v>216.24604472453001</v>
      </c>
      <c r="BC31" s="635">
        <f t="shared" si="14"/>
        <v>-25.24249</v>
      </c>
      <c r="BD31" s="635">
        <f t="shared" si="15"/>
        <v>-99.213913418065601</v>
      </c>
      <c r="BE31" s="586">
        <f t="shared" ref="BE31:BH31" si="28">BE42+BE48+BE53</f>
        <v>0</v>
      </c>
      <c r="BF31" s="635">
        <f t="shared" si="28"/>
        <v>0</v>
      </c>
      <c r="BG31" s="635">
        <f t="shared" si="28"/>
        <v>0</v>
      </c>
      <c r="BH31" s="636">
        <f t="shared" si="28"/>
        <v>0</v>
      </c>
      <c r="BI31" s="449">
        <f>BI42+BI48+BI53</f>
        <v>0</v>
      </c>
      <c r="BJ31" s="579"/>
      <c r="BK31" s="635">
        <f>BK42+BK48+BK53</f>
        <v>6.0059640499999993</v>
      </c>
      <c r="BL31" s="635">
        <f>BL42+BL48+BL53</f>
        <v>104.24612831000002</v>
      </c>
      <c r="BM31" s="635">
        <f>BM42+BM48+BM53</f>
        <v>114.50376046000002</v>
      </c>
      <c r="BN31" s="579">
        <f t="shared" si="6"/>
        <v>114503.76046000002</v>
      </c>
    </row>
    <row r="32" spans="1:66" ht="20.100000000000001" customHeight="1">
      <c r="A32" s="20"/>
      <c r="B32" s="21" t="s">
        <v>34</v>
      </c>
      <c r="C32" s="21" t="s">
        <v>34</v>
      </c>
      <c r="D32" s="637"/>
      <c r="E32" s="637"/>
      <c r="F32" s="633"/>
      <c r="G32" s="633"/>
      <c r="H32" s="637"/>
      <c r="I32" s="637"/>
      <c r="J32" s="637"/>
      <c r="K32" s="637"/>
      <c r="L32" s="637"/>
      <c r="M32" s="637"/>
      <c r="N32" s="637"/>
      <c r="O32" s="637"/>
      <c r="P32" s="637"/>
      <c r="Q32" s="637"/>
      <c r="R32" s="637"/>
      <c r="S32" s="637"/>
      <c r="T32" s="637"/>
      <c r="U32" s="637"/>
      <c r="V32" s="637" t="str">
        <f t="shared" si="17"/>
        <v>-</v>
      </c>
      <c r="W32" s="637"/>
      <c r="X32" s="637"/>
      <c r="Y32" s="637"/>
      <c r="Z32" s="637"/>
      <c r="AA32" s="637"/>
      <c r="AB32" s="637"/>
      <c r="AC32" s="637"/>
      <c r="AD32" s="637"/>
      <c r="AE32" s="637"/>
      <c r="AF32" s="637"/>
      <c r="AG32" s="637"/>
      <c r="AH32" s="637"/>
      <c r="AI32" s="637"/>
      <c r="AJ32" s="637"/>
      <c r="AK32" s="637"/>
      <c r="AL32" s="637"/>
      <c r="AM32" s="637"/>
      <c r="AN32" s="637"/>
      <c r="AO32" s="637"/>
      <c r="AP32" s="637"/>
      <c r="AQ32" s="637"/>
      <c r="AR32" s="637"/>
      <c r="AS32" s="637"/>
      <c r="AT32" s="637"/>
      <c r="AU32" s="637"/>
      <c r="AV32" s="637"/>
      <c r="AW32" s="637"/>
      <c r="AX32" s="637"/>
      <c r="AY32" s="637"/>
      <c r="AZ32" s="637"/>
      <c r="BA32" s="638"/>
      <c r="BB32" s="611"/>
      <c r="BC32" s="639"/>
      <c r="BD32" s="640"/>
      <c r="BE32" s="611"/>
      <c r="BF32" s="639"/>
      <c r="BG32" s="637"/>
      <c r="BH32" s="638"/>
      <c r="BI32" s="450"/>
      <c r="BJ32" s="579"/>
      <c r="BK32" s="572"/>
      <c r="BL32" s="571"/>
      <c r="BM32" s="571"/>
      <c r="BN32" s="579">
        <f t="shared" si="6"/>
        <v>0</v>
      </c>
    </row>
    <row r="33" spans="1:66" ht="30" customHeight="1">
      <c r="A33" s="31">
        <v>3</v>
      </c>
      <c r="B33" s="32" t="s">
        <v>47</v>
      </c>
      <c r="C33" s="344" t="s">
        <v>47</v>
      </c>
      <c r="D33" s="631">
        <v>-0.10062512999999385</v>
      </c>
      <c r="E33" s="631">
        <f t="shared" ref="E33:E41" si="29">K33+O33+X33+AB33</f>
        <v>0</v>
      </c>
      <c r="F33" s="631">
        <f t="shared" ref="F33:F41" si="30">L33+P33+Y33+AC33</f>
        <v>0</v>
      </c>
      <c r="G33" s="567">
        <f t="shared" ref="G33:G41" si="31">N33+Q33+Z33+AD33</f>
        <v>0</v>
      </c>
      <c r="H33" s="419">
        <v>27.9</v>
      </c>
      <c r="I33" s="577">
        <v>28.891778070000001</v>
      </c>
      <c r="J33" s="577">
        <v>23.746979580000001</v>
      </c>
      <c r="K33" s="577"/>
      <c r="L33" s="577"/>
      <c r="M33" s="576"/>
      <c r="N33" s="576"/>
      <c r="O33" s="577"/>
      <c r="P33" s="577"/>
      <c r="Q33" s="577"/>
      <c r="R33" s="40"/>
      <c r="S33" s="577">
        <f t="shared" ref="S33:T41" si="32">K33+O33</f>
        <v>0</v>
      </c>
      <c r="T33" s="577">
        <f t="shared" si="32"/>
        <v>0</v>
      </c>
      <c r="U33" s="577">
        <f t="shared" ref="U33:U41" si="33">T33-S33</f>
        <v>0</v>
      </c>
      <c r="V33" s="40" t="str">
        <f t="shared" si="17"/>
        <v>-</v>
      </c>
      <c r="W33" s="40"/>
      <c r="X33" s="576"/>
      <c r="Y33" s="577"/>
      <c r="Z33" s="577"/>
      <c r="AA33" s="577"/>
      <c r="AB33" s="576"/>
      <c r="AC33" s="577"/>
      <c r="AD33" s="576"/>
      <c r="AE33" s="576"/>
      <c r="AF33" s="577">
        <f t="shared" ref="AF33:AF41" si="34">AG33+AH33+AJ33+AK33</f>
        <v>0</v>
      </c>
      <c r="AG33" s="577"/>
      <c r="AH33" s="577"/>
      <c r="AI33" s="577"/>
      <c r="AJ33" s="577"/>
      <c r="AK33" s="577"/>
      <c r="AL33" s="577"/>
      <c r="AM33" s="577">
        <f t="shared" ref="AM33:AM41" si="35">AH33</f>
        <v>0</v>
      </c>
      <c r="AN33" s="576"/>
      <c r="AO33" s="576"/>
      <c r="AP33" s="576"/>
      <c r="AQ33" s="577"/>
      <c r="AR33" s="577"/>
      <c r="AS33" s="577"/>
      <c r="AT33" s="577"/>
      <c r="AU33" s="539"/>
      <c r="AV33" s="539"/>
      <c r="AW33" s="576">
        <f t="shared" ref="AW33:AW41" si="36">AQ33</f>
        <v>0</v>
      </c>
      <c r="AX33" s="576">
        <f>'IV-ДЦ'!AJ22+'IV-ДЦ'!AK22</f>
        <v>48.991991330000005</v>
      </c>
      <c r="AY33" s="576">
        <f t="shared" ref="AY33:AY41" si="37">AP33+AQ33-AX33</f>
        <v>-48.991991330000005</v>
      </c>
      <c r="AZ33" s="435">
        <f t="shared" si="19"/>
        <v>-100</v>
      </c>
      <c r="BA33" s="723" t="s">
        <v>308</v>
      </c>
      <c r="BB33" s="650">
        <f t="shared" ref="BB33:BB42" si="38">D33-F33</f>
        <v>-0.10062512999999385</v>
      </c>
      <c r="BC33" s="576">
        <f t="shared" ref="BC33:BC42" si="39">L33-K33</f>
        <v>0</v>
      </c>
      <c r="BD33" s="27" t="str">
        <f t="shared" ref="BD33:BD42" si="40">IF(K33=0,"-",L33/K33*100-100)</f>
        <v>-</v>
      </c>
      <c r="BE33" s="650"/>
      <c r="BF33" s="576"/>
      <c r="BG33" s="576"/>
      <c r="BH33" s="27"/>
      <c r="BI33" s="447"/>
      <c r="BJ33" s="579"/>
      <c r="BK33" s="572">
        <v>9.9916030000000003E-2</v>
      </c>
      <c r="BL33" s="577">
        <v>48.992700430000006</v>
      </c>
      <c r="BM33" s="572">
        <f t="shared" ref="BM33:BM41" si="41">BK33+BL33+AF33</f>
        <v>49.092616460000009</v>
      </c>
      <c r="BN33" s="579">
        <f t="shared" si="6"/>
        <v>49092.616460000012</v>
      </c>
    </row>
    <row r="34" spans="1:66" ht="30" customHeight="1">
      <c r="A34" s="31">
        <v>4</v>
      </c>
      <c r="B34" s="32"/>
      <c r="C34" s="344" t="s">
        <v>239</v>
      </c>
      <c r="D34" s="631">
        <v>138.13</v>
      </c>
      <c r="E34" s="631">
        <f t="shared" si="29"/>
        <v>40</v>
      </c>
      <c r="F34" s="631">
        <f t="shared" si="30"/>
        <v>0</v>
      </c>
      <c r="G34" s="631">
        <f t="shared" si="31"/>
        <v>0</v>
      </c>
      <c r="H34" s="419"/>
      <c r="I34" s="577"/>
      <c r="J34" s="577"/>
      <c r="K34" s="576">
        <f>8000/1000</f>
        <v>8</v>
      </c>
      <c r="L34" s="577"/>
      <c r="M34" s="576"/>
      <c r="N34" s="576"/>
      <c r="O34" s="577">
        <f>10000/1000</f>
        <v>10</v>
      </c>
      <c r="P34" s="577"/>
      <c r="Q34" s="577"/>
      <c r="R34" s="40"/>
      <c r="S34" s="577">
        <f t="shared" si="32"/>
        <v>18</v>
      </c>
      <c r="T34" s="577">
        <f t="shared" si="32"/>
        <v>0</v>
      </c>
      <c r="U34" s="577">
        <f t="shared" si="33"/>
        <v>-18</v>
      </c>
      <c r="V34" s="670">
        <f t="shared" si="17"/>
        <v>-100</v>
      </c>
      <c r="W34" s="40"/>
      <c r="X34" s="576">
        <f>8000/1000</f>
        <v>8</v>
      </c>
      <c r="Y34" s="577"/>
      <c r="Z34" s="576"/>
      <c r="AA34" s="576"/>
      <c r="AB34" s="576">
        <f>14000/1000</f>
        <v>14</v>
      </c>
      <c r="AC34" s="577"/>
      <c r="AD34" s="576"/>
      <c r="AE34" s="576"/>
      <c r="AF34" s="577">
        <f t="shared" si="34"/>
        <v>0</v>
      </c>
      <c r="AG34" s="577"/>
      <c r="AH34" s="577"/>
      <c r="AI34" s="577"/>
      <c r="AJ34" s="577"/>
      <c r="AK34" s="577"/>
      <c r="AL34" s="577"/>
      <c r="AM34" s="577">
        <f t="shared" si="35"/>
        <v>0</v>
      </c>
      <c r="AN34" s="576"/>
      <c r="AO34" s="576"/>
      <c r="AP34" s="576"/>
      <c r="AQ34" s="577"/>
      <c r="AR34" s="577"/>
      <c r="AS34" s="577"/>
      <c r="AT34" s="577"/>
      <c r="AU34" s="577"/>
      <c r="AV34" s="577"/>
      <c r="AW34" s="576">
        <f t="shared" si="36"/>
        <v>0</v>
      </c>
      <c r="AX34" s="576">
        <f>'IV-ДЦ'!AJ23+'IV-ДЦ'!AK23</f>
        <v>0</v>
      </c>
      <c r="AY34" s="576">
        <f t="shared" si="37"/>
        <v>0</v>
      </c>
      <c r="AZ34" s="576" t="str">
        <f t="shared" si="19"/>
        <v>-</v>
      </c>
      <c r="BA34" s="27"/>
      <c r="BB34" s="650">
        <f t="shared" si="38"/>
        <v>138.13</v>
      </c>
      <c r="BC34" s="576">
        <f t="shared" si="39"/>
        <v>-8</v>
      </c>
      <c r="BD34" s="27">
        <f t="shared" si="40"/>
        <v>-100</v>
      </c>
      <c r="BE34" s="650"/>
      <c r="BF34" s="576"/>
      <c r="BG34" s="576"/>
      <c r="BH34" s="27"/>
      <c r="BI34" s="447"/>
      <c r="BJ34" s="579"/>
      <c r="BK34" s="572"/>
      <c r="BL34" s="571"/>
      <c r="BM34" s="572">
        <f t="shared" si="41"/>
        <v>0</v>
      </c>
      <c r="BN34" s="579">
        <f t="shared" si="6"/>
        <v>0</v>
      </c>
    </row>
    <row r="35" spans="1:66" ht="30" customHeight="1">
      <c r="A35" s="31">
        <v>5</v>
      </c>
      <c r="B35" s="32" t="s">
        <v>48</v>
      </c>
      <c r="C35" s="344" t="s">
        <v>240</v>
      </c>
      <c r="D35" s="631">
        <v>6.2638981999999999</v>
      </c>
      <c r="E35" s="631">
        <f t="shared" si="29"/>
        <v>6.3638999999999992</v>
      </c>
      <c r="F35" s="631">
        <f t="shared" si="30"/>
        <v>0.11872171000000001</v>
      </c>
      <c r="G35" s="567">
        <f t="shared" si="31"/>
        <v>0.11872171000000001</v>
      </c>
      <c r="H35" s="419">
        <v>2.76</v>
      </c>
      <c r="I35" s="577">
        <v>1.3961018000000001</v>
      </c>
      <c r="J35" s="577">
        <v>1.18313712</v>
      </c>
      <c r="K35" s="576">
        <f>1272.77/1000</f>
        <v>1.27277</v>
      </c>
      <c r="L35" s="577"/>
      <c r="M35" s="576"/>
      <c r="N35" s="576"/>
      <c r="O35" s="577">
        <f>1590.97/1000</f>
        <v>1.59097</v>
      </c>
      <c r="P35" s="577">
        <f>118721.71/1000000</f>
        <v>0.11872171000000001</v>
      </c>
      <c r="Q35" s="577">
        <f>118721.71/1000000</f>
        <v>0.11872171000000001</v>
      </c>
      <c r="R35" s="40"/>
      <c r="S35" s="577">
        <f t="shared" si="32"/>
        <v>2.86374</v>
      </c>
      <c r="T35" s="577">
        <f t="shared" si="32"/>
        <v>0.11872171000000001</v>
      </c>
      <c r="U35" s="577">
        <f t="shared" si="33"/>
        <v>-2.74501829</v>
      </c>
      <c r="V35" s="670">
        <f t="shared" si="17"/>
        <v>-95.854312542339741</v>
      </c>
      <c r="W35" s="40"/>
      <c r="X35" s="631">
        <f>1272.77/1000</f>
        <v>1.27277</v>
      </c>
      <c r="Y35" s="577"/>
      <c r="Z35" s="577"/>
      <c r="AA35" s="577"/>
      <c r="AB35" s="576">
        <f>2227.39/1000</f>
        <v>2.2273899999999998</v>
      </c>
      <c r="AC35" s="577"/>
      <c r="AD35" s="576"/>
      <c r="AE35" s="576"/>
      <c r="AF35" s="577">
        <f t="shared" si="34"/>
        <v>1.5989308600000001</v>
      </c>
      <c r="AG35" s="577"/>
      <c r="AH35" s="577">
        <f>1598930.86/1000000</f>
        <v>1.5989308600000001</v>
      </c>
      <c r="AI35" s="577">
        <f>1377744.42/1000000</f>
        <v>1.37774442</v>
      </c>
      <c r="AJ35" s="577"/>
      <c r="AK35" s="577"/>
      <c r="AL35" s="577"/>
      <c r="AM35" s="577">
        <f t="shared" si="35"/>
        <v>1.5989308600000001</v>
      </c>
      <c r="AN35" s="576"/>
      <c r="AO35" s="576"/>
      <c r="AP35" s="576"/>
      <c r="AQ35" s="577"/>
      <c r="AR35" s="577"/>
      <c r="AS35" s="577"/>
      <c r="AT35" s="577"/>
      <c r="AU35" s="577"/>
      <c r="AV35" s="577"/>
      <c r="AW35" s="576">
        <f t="shared" si="36"/>
        <v>0</v>
      </c>
      <c r="AX35" s="576">
        <f>'IV-ДЦ'!AJ24+'IV-ДЦ'!AK24</f>
        <v>0</v>
      </c>
      <c r="AY35" s="576">
        <f t="shared" si="37"/>
        <v>0</v>
      </c>
      <c r="AZ35" s="576" t="str">
        <f t="shared" si="19"/>
        <v>-</v>
      </c>
      <c r="BA35" s="723" t="s">
        <v>309</v>
      </c>
      <c r="BB35" s="650">
        <f t="shared" si="38"/>
        <v>6.1451764899999999</v>
      </c>
      <c r="BC35" s="576">
        <f t="shared" si="39"/>
        <v>-1.27277</v>
      </c>
      <c r="BD35" s="27">
        <f t="shared" si="40"/>
        <v>-100</v>
      </c>
      <c r="BE35" s="650"/>
      <c r="BF35" s="576"/>
      <c r="BG35" s="576"/>
      <c r="BH35" s="27"/>
      <c r="BI35" s="447"/>
      <c r="BJ35" s="579"/>
      <c r="BK35" s="572"/>
      <c r="BL35" s="577">
        <v>1.4961018000000001</v>
      </c>
      <c r="BM35" s="572">
        <f t="shared" si="41"/>
        <v>3.0950326600000002</v>
      </c>
      <c r="BN35" s="579">
        <f t="shared" si="6"/>
        <v>3095.0326600000003</v>
      </c>
    </row>
    <row r="36" spans="1:66" ht="30" customHeight="1">
      <c r="A36" s="31">
        <v>6</v>
      </c>
      <c r="B36" s="32" t="s">
        <v>49</v>
      </c>
      <c r="C36" s="344" t="s">
        <v>49</v>
      </c>
      <c r="D36" s="631">
        <v>5.4054494599999998</v>
      </c>
      <c r="E36" s="631">
        <f t="shared" si="29"/>
        <v>5.5054499999999997</v>
      </c>
      <c r="F36" s="631">
        <f t="shared" si="30"/>
        <v>0.86181004999999999</v>
      </c>
      <c r="G36" s="567">
        <f t="shared" si="31"/>
        <v>0.74301005000000009</v>
      </c>
      <c r="H36" s="419">
        <v>1.84</v>
      </c>
      <c r="I36" s="577">
        <v>1.33455054</v>
      </c>
      <c r="J36" s="577">
        <v>1.1309750300000001</v>
      </c>
      <c r="K36" s="576">
        <f>1101.08/1000</f>
        <v>1.1010799999999998</v>
      </c>
      <c r="L36" s="577"/>
      <c r="M36" s="576"/>
      <c r="N36" s="576"/>
      <c r="O36" s="577">
        <f>1376.35/1000</f>
        <v>1.37635</v>
      </c>
      <c r="P36" s="577">
        <f>861810.05/1000000</f>
        <v>0.86181004999999999</v>
      </c>
      <c r="Q36" s="577">
        <f>743010.05/1000000</f>
        <v>0.74301005000000009</v>
      </c>
      <c r="R36" s="40"/>
      <c r="S36" s="577">
        <f t="shared" si="32"/>
        <v>2.47743</v>
      </c>
      <c r="T36" s="577">
        <f t="shared" si="32"/>
        <v>0.86181004999999999</v>
      </c>
      <c r="U36" s="577">
        <f t="shared" si="33"/>
        <v>-1.6156199500000001</v>
      </c>
      <c r="V36" s="670">
        <f t="shared" si="17"/>
        <v>-65.213545892315835</v>
      </c>
      <c r="W36" s="40"/>
      <c r="X36" s="631">
        <f>1101.08/1000</f>
        <v>1.1010799999999998</v>
      </c>
      <c r="Y36" s="577"/>
      <c r="Z36" s="577"/>
      <c r="AA36" s="577"/>
      <c r="AB36" s="576">
        <f>1926.94/1000</f>
        <v>1.9269400000000001</v>
      </c>
      <c r="AC36" s="577"/>
      <c r="AD36" s="576"/>
      <c r="AE36" s="576"/>
      <c r="AF36" s="577">
        <f t="shared" si="34"/>
        <v>1.43301005</v>
      </c>
      <c r="AG36" s="577"/>
      <c r="AH36" s="577">
        <f>1433010.05/1000000</f>
        <v>1.43301005</v>
      </c>
      <c r="AI36" s="577">
        <f>1227077.85/1000000</f>
        <v>1.2270778500000001</v>
      </c>
      <c r="AJ36" s="577"/>
      <c r="AK36" s="577"/>
      <c r="AL36" s="577"/>
      <c r="AM36" s="577">
        <f t="shared" si="35"/>
        <v>1.43301005</v>
      </c>
      <c r="AN36" s="576"/>
      <c r="AO36" s="576"/>
      <c r="AP36" s="576"/>
      <c r="AQ36" s="577"/>
      <c r="AR36" s="577"/>
      <c r="AS36" s="577"/>
      <c r="AT36" s="577"/>
      <c r="AU36" s="577"/>
      <c r="AV36" s="577"/>
      <c r="AW36" s="576">
        <f t="shared" si="36"/>
        <v>0</v>
      </c>
      <c r="AX36" s="576">
        <f>'IV-ДЦ'!AJ25+'IV-ДЦ'!AK25</f>
        <v>0</v>
      </c>
      <c r="AY36" s="576">
        <f t="shared" si="37"/>
        <v>0</v>
      </c>
      <c r="AZ36" s="576" t="str">
        <f t="shared" si="19"/>
        <v>-</v>
      </c>
      <c r="BA36" s="723" t="s">
        <v>309</v>
      </c>
      <c r="BB36" s="650">
        <f t="shared" si="38"/>
        <v>4.5436394099999999</v>
      </c>
      <c r="BC36" s="576">
        <f t="shared" si="39"/>
        <v>-1.1010799999999998</v>
      </c>
      <c r="BD36" s="27">
        <f t="shared" si="40"/>
        <v>-100</v>
      </c>
      <c r="BE36" s="650"/>
      <c r="BF36" s="576"/>
      <c r="BG36" s="576"/>
      <c r="BH36" s="27"/>
      <c r="BI36" s="447"/>
      <c r="BJ36" s="579"/>
      <c r="BK36" s="572"/>
      <c r="BL36" s="577">
        <v>1.43455054</v>
      </c>
      <c r="BM36" s="572">
        <f t="shared" si="41"/>
        <v>2.8675605900000001</v>
      </c>
      <c r="BN36" s="579">
        <f t="shared" si="6"/>
        <v>2867.56059</v>
      </c>
    </row>
    <row r="37" spans="1:66" ht="39.950000000000003" customHeight="1">
      <c r="A37" s="31">
        <v>7</v>
      </c>
      <c r="B37" s="32" t="s">
        <v>50</v>
      </c>
      <c r="C37" s="344" t="s">
        <v>242</v>
      </c>
      <c r="D37" s="631">
        <v>22.795384469999998</v>
      </c>
      <c r="E37" s="631">
        <f t="shared" si="29"/>
        <v>22.795380000000002</v>
      </c>
      <c r="F37" s="631">
        <f t="shared" si="30"/>
        <v>0.1</v>
      </c>
      <c r="G37" s="567">
        <f t="shared" si="31"/>
        <v>0</v>
      </c>
      <c r="H37" s="419">
        <v>14</v>
      </c>
      <c r="I37" s="577">
        <v>2.4746155299999999</v>
      </c>
      <c r="J37" s="577">
        <v>2.09713181</v>
      </c>
      <c r="K37" s="576">
        <f>4559.08/1000</f>
        <v>4.5590799999999998</v>
      </c>
      <c r="L37" s="577">
        <f>100000/1000000</f>
        <v>0.1</v>
      </c>
      <c r="M37" s="577">
        <f>100000/1000000</f>
        <v>0.1</v>
      </c>
      <c r="N37" s="576">
        <f>L37-M37</f>
        <v>0</v>
      </c>
      <c r="O37" s="577">
        <f>5698.85/1000</f>
        <v>5.6988500000000002</v>
      </c>
      <c r="P37" s="577"/>
      <c r="Q37" s="577"/>
      <c r="R37" s="40"/>
      <c r="S37" s="577">
        <f t="shared" si="32"/>
        <v>10.25793</v>
      </c>
      <c r="T37" s="577">
        <f t="shared" si="32"/>
        <v>0.1</v>
      </c>
      <c r="U37" s="577">
        <f t="shared" si="33"/>
        <v>-10.15793</v>
      </c>
      <c r="V37" s="670">
        <f t="shared" si="17"/>
        <v>-99.02514444922123</v>
      </c>
      <c r="W37" s="40"/>
      <c r="X37" s="631">
        <f>4559.08/1000</f>
        <v>4.5590799999999998</v>
      </c>
      <c r="Y37" s="577"/>
      <c r="Z37" s="577"/>
      <c r="AA37" s="577"/>
      <c r="AB37" s="576">
        <f>7978.37/1000</f>
        <v>7.97837</v>
      </c>
      <c r="AC37" s="576"/>
      <c r="AD37" s="576"/>
      <c r="AE37" s="576"/>
      <c r="AF37" s="577">
        <f t="shared" si="34"/>
        <v>0.68700000000000006</v>
      </c>
      <c r="AG37" s="577"/>
      <c r="AH37" s="577">
        <f>687000/1000000</f>
        <v>0.68700000000000006</v>
      </c>
      <c r="AI37" s="577">
        <f>687000/1000000</f>
        <v>0.68700000000000006</v>
      </c>
      <c r="AJ37" s="577"/>
      <c r="AK37" s="577"/>
      <c r="AL37" s="577"/>
      <c r="AM37" s="577">
        <f t="shared" si="35"/>
        <v>0.68700000000000006</v>
      </c>
      <c r="AN37" s="576"/>
      <c r="AO37" s="576"/>
      <c r="AP37" s="576"/>
      <c r="AQ37" s="577"/>
      <c r="AR37" s="577"/>
      <c r="AS37" s="577"/>
      <c r="AT37" s="577"/>
      <c r="AU37" s="577"/>
      <c r="AV37" s="577"/>
      <c r="AW37" s="576">
        <f t="shared" si="36"/>
        <v>0</v>
      </c>
      <c r="AX37" s="576">
        <f>'IV-ДЦ'!AJ26+'IV-ДЦ'!AK26</f>
        <v>0</v>
      </c>
      <c r="AY37" s="576">
        <f t="shared" si="37"/>
        <v>0</v>
      </c>
      <c r="AZ37" s="576" t="str">
        <f t="shared" si="19"/>
        <v>-</v>
      </c>
      <c r="BA37" s="27"/>
      <c r="BB37" s="650">
        <f t="shared" si="38"/>
        <v>22.695384469999997</v>
      </c>
      <c r="BC37" s="576">
        <f t="shared" si="39"/>
        <v>-4.4590800000000002</v>
      </c>
      <c r="BD37" s="27">
        <f t="shared" si="40"/>
        <v>-97.806575010747778</v>
      </c>
      <c r="BE37" s="650"/>
      <c r="BF37" s="576"/>
      <c r="BG37" s="576"/>
      <c r="BH37" s="27"/>
      <c r="BI37" s="447"/>
      <c r="BJ37" s="579"/>
      <c r="BK37" s="572"/>
      <c r="BL37" s="577">
        <v>2.57461553</v>
      </c>
      <c r="BM37" s="572">
        <f t="shared" si="41"/>
        <v>3.2616155300000003</v>
      </c>
      <c r="BN37" s="579">
        <f t="shared" si="6"/>
        <v>3261.61553</v>
      </c>
    </row>
    <row r="38" spans="1:66" ht="39.950000000000003" customHeight="1">
      <c r="A38" s="31">
        <f>A37+1</f>
        <v>8</v>
      </c>
      <c r="B38" s="32" t="s">
        <v>51</v>
      </c>
      <c r="C38" s="344" t="s">
        <v>243</v>
      </c>
      <c r="D38" s="631">
        <v>16.905267870000003</v>
      </c>
      <c r="E38" s="631">
        <f t="shared" si="29"/>
        <v>16.905270000000002</v>
      </c>
      <c r="F38" s="631">
        <f t="shared" si="30"/>
        <v>0.1</v>
      </c>
      <c r="G38" s="567">
        <f t="shared" si="31"/>
        <v>0</v>
      </c>
      <c r="H38" s="419">
        <v>8</v>
      </c>
      <c r="I38" s="577">
        <v>1.6947321299999998</v>
      </c>
      <c r="J38" s="577">
        <v>1.4362136699999999</v>
      </c>
      <c r="K38" s="576">
        <f>3381.05/1000</f>
        <v>3.3810500000000001</v>
      </c>
      <c r="L38" s="577">
        <f>100000/1000000</f>
        <v>0.1</v>
      </c>
      <c r="M38" s="577">
        <f>100000/1000000</f>
        <v>0.1</v>
      </c>
      <c r="N38" s="576">
        <f>L38-M38</f>
        <v>0</v>
      </c>
      <c r="O38" s="577">
        <f>4226.32/1000</f>
        <v>4.2263199999999994</v>
      </c>
      <c r="P38" s="577"/>
      <c r="Q38" s="577"/>
      <c r="R38" s="40"/>
      <c r="S38" s="577">
        <f t="shared" si="32"/>
        <v>7.6073699999999995</v>
      </c>
      <c r="T38" s="577">
        <f t="shared" si="32"/>
        <v>0.1</v>
      </c>
      <c r="U38" s="577">
        <f t="shared" si="33"/>
        <v>-7.5073699999999999</v>
      </c>
      <c r="V38" s="670">
        <f t="shared" si="17"/>
        <v>-98.68548525968896</v>
      </c>
      <c r="W38" s="40"/>
      <c r="X38" s="631">
        <f>3381.05/1000</f>
        <v>3.3810500000000001</v>
      </c>
      <c r="Y38" s="577"/>
      <c r="Z38" s="577"/>
      <c r="AA38" s="577"/>
      <c r="AB38" s="576">
        <f>5916.85/1000</f>
        <v>5.9168500000000002</v>
      </c>
      <c r="AC38" s="576"/>
      <c r="AD38" s="576"/>
      <c r="AE38" s="576"/>
      <c r="AF38" s="577">
        <f t="shared" si="34"/>
        <v>0.217</v>
      </c>
      <c r="AG38" s="577"/>
      <c r="AH38" s="577">
        <f>217000/1000000</f>
        <v>0.217</v>
      </c>
      <c r="AI38" s="577">
        <f>217000/1000000</f>
        <v>0.217</v>
      </c>
      <c r="AJ38" s="577"/>
      <c r="AK38" s="577"/>
      <c r="AL38" s="577"/>
      <c r="AM38" s="577">
        <f t="shared" si="35"/>
        <v>0.217</v>
      </c>
      <c r="AN38" s="576"/>
      <c r="AO38" s="576"/>
      <c r="AP38" s="576"/>
      <c r="AQ38" s="577"/>
      <c r="AR38" s="577"/>
      <c r="AS38" s="577"/>
      <c r="AT38" s="577"/>
      <c r="AU38" s="577"/>
      <c r="AV38" s="577"/>
      <c r="AW38" s="576">
        <f t="shared" si="36"/>
        <v>0</v>
      </c>
      <c r="AX38" s="576">
        <f>'IV-ДЦ'!AJ27+'IV-ДЦ'!AK27</f>
        <v>0</v>
      </c>
      <c r="AY38" s="576">
        <f t="shared" si="37"/>
        <v>0</v>
      </c>
      <c r="AZ38" s="576" t="str">
        <f t="shared" si="19"/>
        <v>-</v>
      </c>
      <c r="BA38" s="27"/>
      <c r="BB38" s="650">
        <f t="shared" si="38"/>
        <v>16.805267870000002</v>
      </c>
      <c r="BC38" s="576">
        <f t="shared" si="39"/>
        <v>-3.28105</v>
      </c>
      <c r="BD38" s="27">
        <f t="shared" si="40"/>
        <v>-97.042338918383336</v>
      </c>
      <c r="BE38" s="650"/>
      <c r="BF38" s="576"/>
      <c r="BG38" s="576"/>
      <c r="BH38" s="27"/>
      <c r="BI38" s="447"/>
      <c r="BJ38" s="579"/>
      <c r="BK38" s="572"/>
      <c r="BL38" s="577">
        <v>1.7947321299999999</v>
      </c>
      <c r="BM38" s="572">
        <f t="shared" si="41"/>
        <v>2.01173213</v>
      </c>
      <c r="BN38" s="579">
        <f t="shared" si="6"/>
        <v>2011.7321299999999</v>
      </c>
    </row>
    <row r="39" spans="1:66" ht="30" customHeight="1">
      <c r="A39" s="31">
        <v>9</v>
      </c>
      <c r="B39" s="32"/>
      <c r="C39" s="344" t="s">
        <v>244</v>
      </c>
      <c r="D39" s="631">
        <v>4.5500000000000007</v>
      </c>
      <c r="E39" s="631">
        <f t="shared" si="29"/>
        <v>4.55</v>
      </c>
      <c r="F39" s="631">
        <f t="shared" si="30"/>
        <v>0</v>
      </c>
      <c r="G39" s="567">
        <f t="shared" si="31"/>
        <v>0</v>
      </c>
      <c r="H39" s="419">
        <v>10.85</v>
      </c>
      <c r="I39" s="577">
        <v>18.935638089999998</v>
      </c>
      <c r="J39" s="577">
        <v>16.12944452</v>
      </c>
      <c r="K39" s="576">
        <f>910/1000</f>
        <v>0.91</v>
      </c>
      <c r="L39" s="577"/>
      <c r="M39" s="576"/>
      <c r="N39" s="576"/>
      <c r="O39" s="577">
        <f>1137.5/1000</f>
        <v>1.1375</v>
      </c>
      <c r="P39" s="577"/>
      <c r="Q39" s="577"/>
      <c r="R39" s="40"/>
      <c r="S39" s="577">
        <f t="shared" si="32"/>
        <v>2.0474999999999999</v>
      </c>
      <c r="T39" s="577">
        <f t="shared" si="32"/>
        <v>0</v>
      </c>
      <c r="U39" s="577">
        <f t="shared" si="33"/>
        <v>-2.0474999999999999</v>
      </c>
      <c r="V39" s="670">
        <f t="shared" si="17"/>
        <v>-100</v>
      </c>
      <c r="W39" s="40"/>
      <c r="X39" s="576">
        <f>910/1000</f>
        <v>0.91</v>
      </c>
      <c r="Y39" s="577"/>
      <c r="Z39" s="577"/>
      <c r="AA39" s="577"/>
      <c r="AB39" s="576">
        <f>1592.5/1000</f>
        <v>1.5925</v>
      </c>
      <c r="AC39" s="576"/>
      <c r="AD39" s="576"/>
      <c r="AE39" s="576"/>
      <c r="AF39" s="577">
        <f t="shared" si="34"/>
        <v>0</v>
      </c>
      <c r="AG39" s="577"/>
      <c r="AH39" s="577"/>
      <c r="AI39" s="577"/>
      <c r="AJ39" s="577"/>
      <c r="AK39" s="577"/>
      <c r="AL39" s="577"/>
      <c r="AM39" s="577">
        <f t="shared" si="35"/>
        <v>0</v>
      </c>
      <c r="AN39" s="576"/>
      <c r="AO39" s="576"/>
      <c r="AP39" s="576"/>
      <c r="AQ39" s="539"/>
      <c r="AR39" s="539"/>
      <c r="AS39" s="539"/>
      <c r="AT39" s="539"/>
      <c r="AU39" s="435"/>
      <c r="AV39" s="435"/>
      <c r="AW39" s="576">
        <f t="shared" si="36"/>
        <v>0</v>
      </c>
      <c r="AX39" s="576">
        <f>'IV-ДЦ'!AJ28+'IV-ДЦ'!AK28</f>
        <v>0</v>
      </c>
      <c r="AY39" s="576">
        <f t="shared" si="37"/>
        <v>0</v>
      </c>
      <c r="AZ39" s="576" t="str">
        <f t="shared" si="19"/>
        <v>-</v>
      </c>
      <c r="BA39" s="27"/>
      <c r="BB39" s="650">
        <f t="shared" si="38"/>
        <v>4.5500000000000007</v>
      </c>
      <c r="BC39" s="576">
        <f t="shared" si="39"/>
        <v>-0.91</v>
      </c>
      <c r="BD39" s="27">
        <f t="shared" si="40"/>
        <v>-100</v>
      </c>
      <c r="BE39" s="650"/>
      <c r="BF39" s="576"/>
      <c r="BG39" s="576"/>
      <c r="BH39" s="27"/>
      <c r="BI39" s="447"/>
      <c r="BJ39" s="579"/>
      <c r="BK39" s="573">
        <v>5.4289975699999999</v>
      </c>
      <c r="BL39" s="577">
        <v>23.76437172</v>
      </c>
      <c r="BM39" s="572">
        <f t="shared" si="41"/>
        <v>29.19336929</v>
      </c>
      <c r="BN39" s="579">
        <f t="shared" si="6"/>
        <v>29193.369289999999</v>
      </c>
    </row>
    <row r="40" spans="1:66" ht="38.25">
      <c r="A40" s="31">
        <v>10</v>
      </c>
      <c r="B40" s="32"/>
      <c r="C40" s="364" t="s">
        <v>245</v>
      </c>
      <c r="D40" s="631">
        <v>-0.15341224000000009</v>
      </c>
      <c r="E40" s="631">
        <f t="shared" si="29"/>
        <v>0.58289999999999997</v>
      </c>
      <c r="F40" s="631">
        <f t="shared" si="30"/>
        <v>0.27157425000000002</v>
      </c>
      <c r="G40" s="567">
        <f t="shared" si="31"/>
        <v>0.23125964999999998</v>
      </c>
      <c r="H40" s="419"/>
      <c r="I40" s="577"/>
      <c r="J40" s="577"/>
      <c r="K40" s="576">
        <f>116.59/1000</f>
        <v>0.11659</v>
      </c>
      <c r="L40" s="577"/>
      <c r="M40" s="576"/>
      <c r="N40" s="576"/>
      <c r="O40" s="577">
        <f>145.73/1000</f>
        <v>0.14573</v>
      </c>
      <c r="P40" s="577">
        <f>271574.25/1000000</f>
        <v>0.27157425000000002</v>
      </c>
      <c r="Q40" s="576">
        <f>231259.65/1000000</f>
        <v>0.23125964999999998</v>
      </c>
      <c r="R40" s="40"/>
      <c r="S40" s="577">
        <f t="shared" si="32"/>
        <v>0.26232</v>
      </c>
      <c r="T40" s="577">
        <f t="shared" si="32"/>
        <v>0.27157425000000002</v>
      </c>
      <c r="U40" s="577">
        <f t="shared" si="33"/>
        <v>9.2542500000000194E-3</v>
      </c>
      <c r="V40" s="40">
        <f t="shared" si="17"/>
        <v>3.5278476669716525</v>
      </c>
      <c r="W40" s="722" t="s">
        <v>307</v>
      </c>
      <c r="X40" s="576">
        <f>116.59/1000</f>
        <v>0.11659</v>
      </c>
      <c r="Y40" s="577"/>
      <c r="Z40" s="576"/>
      <c r="AA40" s="576"/>
      <c r="AB40" s="576">
        <f>203.99/1000</f>
        <v>0.20399</v>
      </c>
      <c r="AC40" s="577"/>
      <c r="AD40" s="576"/>
      <c r="AE40" s="576"/>
      <c r="AF40" s="577">
        <f t="shared" si="34"/>
        <v>0.27157425000000002</v>
      </c>
      <c r="AG40" s="577"/>
      <c r="AH40" s="577">
        <f>271574.25/1000000</f>
        <v>0.27157425000000002</v>
      </c>
      <c r="AI40" s="577">
        <f>231259.65/1000000</f>
        <v>0.23125964999999998</v>
      </c>
      <c r="AJ40" s="577"/>
      <c r="AK40" s="577"/>
      <c r="AL40" s="577"/>
      <c r="AM40" s="577">
        <f t="shared" si="35"/>
        <v>0.27157425000000002</v>
      </c>
      <c r="AN40" s="576"/>
      <c r="AO40" s="576"/>
      <c r="AP40" s="576"/>
      <c r="AQ40" s="577"/>
      <c r="AR40" s="577"/>
      <c r="AS40" s="577"/>
      <c r="AT40" s="577"/>
      <c r="AU40" s="539"/>
      <c r="AV40" s="539"/>
      <c r="AW40" s="576">
        <f t="shared" si="36"/>
        <v>0</v>
      </c>
      <c r="AX40" s="576">
        <f>'IV-ДЦ'!AJ29+'IV-ДЦ'!AK29</f>
        <v>0.58290454999999997</v>
      </c>
      <c r="AY40" s="576">
        <f t="shared" si="37"/>
        <v>-0.58290454999999997</v>
      </c>
      <c r="AZ40" s="435">
        <f t="shared" si="19"/>
        <v>-100</v>
      </c>
      <c r="BA40" s="722" t="s">
        <v>307</v>
      </c>
      <c r="BB40" s="650">
        <f t="shared" si="38"/>
        <v>-0.42498649000000011</v>
      </c>
      <c r="BC40" s="576">
        <f t="shared" si="39"/>
        <v>-0.11659</v>
      </c>
      <c r="BD40" s="27">
        <f t="shared" si="40"/>
        <v>-100</v>
      </c>
      <c r="BE40" s="650"/>
      <c r="BF40" s="576"/>
      <c r="BG40" s="576"/>
      <c r="BH40" s="27"/>
      <c r="BI40" s="447"/>
      <c r="BJ40" s="579"/>
      <c r="BK40" s="573"/>
      <c r="BL40" s="577">
        <v>0.73631679000000005</v>
      </c>
      <c r="BM40" s="572">
        <f t="shared" si="41"/>
        <v>1.0078910400000001</v>
      </c>
      <c r="BN40" s="579">
        <f t="shared" si="6"/>
        <v>1007.8910400000001</v>
      </c>
    </row>
    <row r="41" spans="1:66" ht="41.25" customHeight="1">
      <c r="A41" s="31">
        <v>11</v>
      </c>
      <c r="B41" s="32"/>
      <c r="C41" s="371" t="s">
        <v>58</v>
      </c>
      <c r="D41" s="631">
        <v>0</v>
      </c>
      <c r="E41" s="631">
        <f t="shared" si="29"/>
        <v>0</v>
      </c>
      <c r="F41" s="631">
        <f t="shared" si="30"/>
        <v>0</v>
      </c>
      <c r="G41" s="631">
        <f t="shared" si="31"/>
        <v>0</v>
      </c>
      <c r="H41" s="419"/>
      <c r="I41" s="577"/>
      <c r="J41" s="577"/>
      <c r="K41" s="576"/>
      <c r="L41" s="577"/>
      <c r="M41" s="576"/>
      <c r="N41" s="576"/>
      <c r="O41" s="577"/>
      <c r="P41" s="577"/>
      <c r="Q41" s="576"/>
      <c r="R41" s="40"/>
      <c r="S41" s="577">
        <f t="shared" si="32"/>
        <v>0</v>
      </c>
      <c r="T41" s="577">
        <f t="shared" si="32"/>
        <v>0</v>
      </c>
      <c r="U41" s="577">
        <f t="shared" si="33"/>
        <v>0</v>
      </c>
      <c r="V41" s="40" t="str">
        <f t="shared" si="17"/>
        <v>-</v>
      </c>
      <c r="W41" s="40"/>
      <c r="X41" s="576"/>
      <c r="Y41" s="577"/>
      <c r="Z41" s="576"/>
      <c r="AA41" s="576"/>
      <c r="AB41" s="576"/>
      <c r="AC41" s="576"/>
      <c r="AD41" s="576"/>
      <c r="AE41" s="576"/>
      <c r="AF41" s="577">
        <f t="shared" si="34"/>
        <v>0</v>
      </c>
      <c r="AG41" s="577"/>
      <c r="AH41" s="577"/>
      <c r="AI41" s="577"/>
      <c r="AJ41" s="577"/>
      <c r="AK41" s="577"/>
      <c r="AL41" s="577"/>
      <c r="AM41" s="577">
        <f t="shared" si="35"/>
        <v>0</v>
      </c>
      <c r="AN41" s="576"/>
      <c r="AO41" s="576"/>
      <c r="AP41" s="576"/>
      <c r="AQ41" s="577"/>
      <c r="AR41" s="577"/>
      <c r="AS41" s="577"/>
      <c r="AT41" s="577"/>
      <c r="AU41" s="577"/>
      <c r="AV41" s="577"/>
      <c r="AW41" s="576">
        <f t="shared" si="36"/>
        <v>0</v>
      </c>
      <c r="AX41" s="576">
        <f>'IV-ДЦ'!AJ30+'IV-ДЦ'!AK30</f>
        <v>0</v>
      </c>
      <c r="AY41" s="576">
        <f t="shared" si="37"/>
        <v>0</v>
      </c>
      <c r="AZ41" s="576" t="str">
        <f t="shared" si="19"/>
        <v>-</v>
      </c>
      <c r="BA41" s="27"/>
      <c r="BB41" s="650">
        <f t="shared" si="38"/>
        <v>0</v>
      </c>
      <c r="BC41" s="576">
        <f t="shared" si="39"/>
        <v>0</v>
      </c>
      <c r="BD41" s="27" t="str">
        <f t="shared" si="40"/>
        <v>-</v>
      </c>
      <c r="BE41" s="650"/>
      <c r="BF41" s="576"/>
      <c r="BG41" s="576"/>
      <c r="BH41" s="27"/>
      <c r="BI41" s="447"/>
      <c r="BJ41" s="579"/>
      <c r="BK41" s="573">
        <f>348.79154/1000</f>
        <v>0.34879154000000001</v>
      </c>
      <c r="BL41" s="571"/>
      <c r="BM41" s="572">
        <f t="shared" si="41"/>
        <v>0.34879154000000001</v>
      </c>
      <c r="BN41" s="579">
        <f t="shared" si="6"/>
        <v>348.79154</v>
      </c>
    </row>
    <row r="42" spans="1:66">
      <c r="A42" s="33"/>
      <c r="B42" s="16" t="s">
        <v>37</v>
      </c>
      <c r="C42" s="16" t="s">
        <v>37</v>
      </c>
      <c r="D42" s="629">
        <f>SUM(D33:D41)</f>
        <v>193.79596262999999</v>
      </c>
      <c r="E42" s="629">
        <f t="shared" ref="E42:AY42" si="42">SUM(E33:E41)</f>
        <v>96.702899999999985</v>
      </c>
      <c r="F42" s="629">
        <f t="shared" si="42"/>
        <v>1.4521060100000001</v>
      </c>
      <c r="G42" s="629">
        <f t="shared" si="42"/>
        <v>1.09299141</v>
      </c>
      <c r="H42" s="629">
        <f t="shared" si="42"/>
        <v>65.349999999999994</v>
      </c>
      <c r="I42" s="629">
        <f t="shared" si="42"/>
        <v>54.727416159999997</v>
      </c>
      <c r="J42" s="629">
        <f t="shared" si="42"/>
        <v>45.723881730000002</v>
      </c>
      <c r="K42" s="629">
        <f t="shared" si="42"/>
        <v>19.34057</v>
      </c>
      <c r="L42" s="629">
        <f t="shared" si="42"/>
        <v>0.2</v>
      </c>
      <c r="M42" s="629">
        <f t="shared" si="42"/>
        <v>0.2</v>
      </c>
      <c r="N42" s="629">
        <f t="shared" si="42"/>
        <v>0</v>
      </c>
      <c r="O42" s="629">
        <f t="shared" si="42"/>
        <v>24.175720000000002</v>
      </c>
      <c r="P42" s="629">
        <f t="shared" si="42"/>
        <v>1.2521060099999999</v>
      </c>
      <c r="Q42" s="629">
        <f t="shared" si="42"/>
        <v>1.09299141</v>
      </c>
      <c r="R42" s="629">
        <f t="shared" si="42"/>
        <v>0</v>
      </c>
      <c r="S42" s="629">
        <f t="shared" si="42"/>
        <v>43.516289999999998</v>
      </c>
      <c r="T42" s="629">
        <f t="shared" si="42"/>
        <v>1.4521060100000001</v>
      </c>
      <c r="U42" s="629">
        <f t="shared" si="42"/>
        <v>-42.064183990000004</v>
      </c>
      <c r="V42" s="629">
        <f t="shared" si="17"/>
        <v>-96.663074885290087</v>
      </c>
      <c r="W42" s="629"/>
      <c r="X42" s="629">
        <f t="shared" si="42"/>
        <v>19.34057</v>
      </c>
      <c r="Y42" s="629">
        <f t="shared" si="42"/>
        <v>0</v>
      </c>
      <c r="Z42" s="629">
        <f t="shared" si="42"/>
        <v>0</v>
      </c>
      <c r="AA42" s="629">
        <f t="shared" si="42"/>
        <v>0</v>
      </c>
      <c r="AB42" s="629">
        <f t="shared" si="42"/>
        <v>33.846039999999995</v>
      </c>
      <c r="AC42" s="629">
        <f t="shared" si="42"/>
        <v>0</v>
      </c>
      <c r="AD42" s="629">
        <f t="shared" si="42"/>
        <v>0</v>
      </c>
      <c r="AE42" s="629">
        <f t="shared" si="42"/>
        <v>0</v>
      </c>
      <c r="AF42" s="629">
        <f t="shared" si="42"/>
        <v>4.2075151600000007</v>
      </c>
      <c r="AG42" s="629">
        <f t="shared" si="42"/>
        <v>0</v>
      </c>
      <c r="AH42" s="629">
        <f t="shared" si="42"/>
        <v>4.2075151600000007</v>
      </c>
      <c r="AI42" s="629">
        <f t="shared" si="42"/>
        <v>3.7400819200000002</v>
      </c>
      <c r="AJ42" s="629">
        <f t="shared" si="42"/>
        <v>0</v>
      </c>
      <c r="AK42" s="629">
        <f t="shared" si="42"/>
        <v>0</v>
      </c>
      <c r="AL42" s="629">
        <f t="shared" si="42"/>
        <v>0</v>
      </c>
      <c r="AM42" s="629">
        <f t="shared" si="42"/>
        <v>4.2075151600000007</v>
      </c>
      <c r="AN42" s="629">
        <f t="shared" si="42"/>
        <v>0</v>
      </c>
      <c r="AO42" s="629">
        <f t="shared" si="42"/>
        <v>0</v>
      </c>
      <c r="AP42" s="629">
        <f t="shared" si="42"/>
        <v>0</v>
      </c>
      <c r="AQ42" s="629">
        <f t="shared" si="42"/>
        <v>0</v>
      </c>
      <c r="AR42" s="629">
        <f t="shared" si="42"/>
        <v>0</v>
      </c>
      <c r="AS42" s="629">
        <f t="shared" si="42"/>
        <v>0</v>
      </c>
      <c r="AT42" s="629">
        <f t="shared" si="42"/>
        <v>0</v>
      </c>
      <c r="AU42" s="629">
        <f t="shared" si="42"/>
        <v>0</v>
      </c>
      <c r="AV42" s="629">
        <f t="shared" si="42"/>
        <v>0</v>
      </c>
      <c r="AW42" s="629">
        <f t="shared" si="42"/>
        <v>0</v>
      </c>
      <c r="AX42" s="629">
        <f t="shared" si="42"/>
        <v>49.574895880000007</v>
      </c>
      <c r="AY42" s="629">
        <f t="shared" si="42"/>
        <v>-49.574895880000007</v>
      </c>
      <c r="AZ42" s="629">
        <f t="shared" si="19"/>
        <v>-100</v>
      </c>
      <c r="BA42" s="630"/>
      <c r="BB42" s="720">
        <f t="shared" si="38"/>
        <v>192.34385662</v>
      </c>
      <c r="BC42" s="629">
        <f t="shared" si="39"/>
        <v>-19.14057</v>
      </c>
      <c r="BD42" s="630">
        <f t="shared" si="40"/>
        <v>-98.965904314092086</v>
      </c>
      <c r="BE42" s="583">
        <f t="shared" ref="BE42:BM42" si="43">SUM(BE33:BE41)</f>
        <v>0</v>
      </c>
      <c r="BF42" s="627">
        <f t="shared" si="43"/>
        <v>0</v>
      </c>
      <c r="BG42" s="627">
        <f t="shared" si="43"/>
        <v>0</v>
      </c>
      <c r="BH42" s="628">
        <f t="shared" si="43"/>
        <v>0</v>
      </c>
      <c r="BI42" s="445">
        <f t="shared" si="43"/>
        <v>0</v>
      </c>
      <c r="BJ42" s="574"/>
      <c r="BK42" s="627">
        <f t="shared" si="43"/>
        <v>5.8777051399999998</v>
      </c>
      <c r="BL42" s="627">
        <f t="shared" si="43"/>
        <v>80.793388940000014</v>
      </c>
      <c r="BM42" s="627">
        <f t="shared" si="43"/>
        <v>90.878609240000017</v>
      </c>
      <c r="BN42" s="579">
        <f t="shared" si="6"/>
        <v>90878.60924000002</v>
      </c>
    </row>
    <row r="43" spans="1:66" ht="20.100000000000001" customHeight="1">
      <c r="A43" s="20"/>
      <c r="B43" s="21" t="s">
        <v>52</v>
      </c>
      <c r="C43" s="21" t="s">
        <v>52</v>
      </c>
      <c r="D43" s="633"/>
      <c r="E43" s="633"/>
      <c r="F43" s="633"/>
      <c r="G43" s="633"/>
      <c r="H43" s="637"/>
      <c r="I43" s="637"/>
      <c r="J43" s="637"/>
      <c r="K43" s="637"/>
      <c r="L43" s="637"/>
      <c r="M43" s="637"/>
      <c r="N43" s="637"/>
      <c r="O43" s="637"/>
      <c r="P43" s="637"/>
      <c r="Q43" s="637"/>
      <c r="R43" s="637"/>
      <c r="S43" s="637"/>
      <c r="T43" s="637"/>
      <c r="U43" s="637"/>
      <c r="V43" s="637" t="str">
        <f t="shared" si="17"/>
        <v>-</v>
      </c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637"/>
      <c r="AK43" s="637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8"/>
      <c r="BB43" s="611"/>
      <c r="BC43" s="639"/>
      <c r="BD43" s="640"/>
      <c r="BE43" s="611"/>
      <c r="BF43" s="639"/>
      <c r="BG43" s="637"/>
      <c r="BH43" s="638"/>
      <c r="BI43" s="450"/>
      <c r="BJ43" s="579"/>
      <c r="BK43" s="573"/>
      <c r="BL43" s="571"/>
      <c r="BM43" s="571"/>
      <c r="BN43" s="579">
        <f t="shared" si="6"/>
        <v>0</v>
      </c>
    </row>
    <row r="44" spans="1:66" ht="54.75" customHeight="1">
      <c r="A44" s="31">
        <v>12</v>
      </c>
      <c r="B44" s="32" t="s">
        <v>53</v>
      </c>
      <c r="C44" s="344" t="s">
        <v>53</v>
      </c>
      <c r="D44" s="631">
        <v>10.798520919999998</v>
      </c>
      <c r="E44" s="631">
        <f t="shared" ref="E44:F47" si="44">K44+O44+X44+AB44</f>
        <v>17.892469999999999</v>
      </c>
      <c r="F44" s="631">
        <f t="shared" si="44"/>
        <v>0.21754085000000001</v>
      </c>
      <c r="G44" s="567">
        <f>N44+Q44+Z44+AD44</f>
        <v>0.21754085000000001</v>
      </c>
      <c r="H44" s="418">
        <v>13.5</v>
      </c>
      <c r="I44" s="577">
        <v>21.136690810000001</v>
      </c>
      <c r="J44" s="577">
        <v>11.00363153</v>
      </c>
      <c r="K44" s="577">
        <f>3578.49/1000</f>
        <v>3.5784899999999999</v>
      </c>
      <c r="L44" s="577"/>
      <c r="M44" s="576"/>
      <c r="N44" s="576"/>
      <c r="O44" s="577">
        <f>4473.12/1000</f>
        <v>4.4731199999999998</v>
      </c>
      <c r="P44" s="577">
        <f>217540.85/1000000</f>
        <v>0.21754085000000001</v>
      </c>
      <c r="Q44" s="577">
        <f>217540.85/1000000</f>
        <v>0.21754085000000001</v>
      </c>
      <c r="R44" s="577"/>
      <c r="S44" s="577">
        <f t="shared" ref="S44:T47" si="45">K44+O44</f>
        <v>8.0516100000000002</v>
      </c>
      <c r="T44" s="577">
        <f t="shared" si="45"/>
        <v>0.21754085000000001</v>
      </c>
      <c r="U44" s="577">
        <f t="shared" ref="U44:U47" si="46">T44-S44</f>
        <v>-7.8340691500000004</v>
      </c>
      <c r="V44" s="435">
        <f t="shared" si="17"/>
        <v>-97.298169558634854</v>
      </c>
      <c r="W44" s="577"/>
      <c r="X44" s="576">
        <f>3578.49/1000</f>
        <v>3.5784899999999999</v>
      </c>
      <c r="Y44" s="577"/>
      <c r="Z44" s="577"/>
      <c r="AA44" s="577"/>
      <c r="AB44" s="576">
        <f>6262.37/1000</f>
        <v>6.2623699999999998</v>
      </c>
      <c r="AC44" s="577"/>
      <c r="AD44" s="576"/>
      <c r="AE44" s="576"/>
      <c r="AF44" s="577">
        <f t="shared" ref="AF44:AF47" si="47">AG44+AH44+AJ44+AK44</f>
        <v>4.4152940000000002E-2</v>
      </c>
      <c r="AG44" s="577">
        <f>21954.5/1000000</f>
        <v>2.1954499999999998E-2</v>
      </c>
      <c r="AH44" s="577">
        <f>22198.44/1000000</f>
        <v>2.219844E-2</v>
      </c>
      <c r="AI44" s="577">
        <f>22198.44/1000000</f>
        <v>2.219844E-2</v>
      </c>
      <c r="AJ44" s="577"/>
      <c r="AK44" s="577"/>
      <c r="AL44" s="577"/>
      <c r="AM44" s="577">
        <f t="shared" ref="AM44:AM47" si="48">AH44</f>
        <v>2.219844E-2</v>
      </c>
      <c r="AN44" s="576"/>
      <c r="AO44" s="576"/>
      <c r="AP44" s="576"/>
      <c r="AQ44" s="577"/>
      <c r="AR44" s="577"/>
      <c r="AS44" s="577"/>
      <c r="AT44" s="577"/>
      <c r="AU44" s="577"/>
      <c r="AV44" s="577"/>
      <c r="AW44" s="576">
        <f t="shared" ref="AW44:AW47" si="49">AQ44</f>
        <v>0</v>
      </c>
      <c r="AX44" s="576">
        <f>'IV-ДЦ'!AJ33+'IV-ДЦ'!AK33</f>
        <v>36.099198729999998</v>
      </c>
      <c r="AY44" s="576">
        <f t="shared" ref="AY44:AY47" si="50">AP44+AQ44-AX44</f>
        <v>-36.099198729999998</v>
      </c>
      <c r="AZ44" s="435">
        <f t="shared" ref="AZ44:AZ47" si="51">IF(AX44=0,"-",((AP44+AQ44)/AX44*100-100))</f>
        <v>-100</v>
      </c>
      <c r="BA44" s="722" t="s">
        <v>310</v>
      </c>
      <c r="BB44" s="650">
        <f>D44-F44</f>
        <v>10.580980069999997</v>
      </c>
      <c r="BC44" s="576">
        <f>L44-K44</f>
        <v>-3.5784899999999999</v>
      </c>
      <c r="BD44" s="27">
        <f>IF(K44=0,"-",L44/K44*100-100)</f>
        <v>-100</v>
      </c>
      <c r="BE44" s="650"/>
      <c r="BF44" s="576"/>
      <c r="BG44" s="576"/>
      <c r="BH44" s="27"/>
      <c r="BI44" s="447"/>
      <c r="BJ44" s="579"/>
      <c r="BK44" s="573"/>
      <c r="BL44" s="577">
        <v>21.243064159999999</v>
      </c>
      <c r="BM44" s="572">
        <f t="shared" ref="BM44:BM47" si="52">BK44+BL44+AF44</f>
        <v>21.287217099999999</v>
      </c>
      <c r="BN44" s="579">
        <f t="shared" si="6"/>
        <v>21287.217099999998</v>
      </c>
    </row>
    <row r="45" spans="1:66" ht="30" customHeight="1">
      <c r="A45" s="31">
        <v>13</v>
      </c>
      <c r="B45" s="32"/>
      <c r="C45" s="344" t="s">
        <v>244</v>
      </c>
      <c r="D45" s="631">
        <v>2.6</v>
      </c>
      <c r="E45" s="631">
        <f t="shared" si="44"/>
        <v>2.6</v>
      </c>
      <c r="F45" s="631">
        <f t="shared" si="44"/>
        <v>0</v>
      </c>
      <c r="G45" s="631">
        <f>N45+Q45+Z45+AD45</f>
        <v>0</v>
      </c>
      <c r="H45" s="418"/>
      <c r="I45" s="577"/>
      <c r="J45" s="577"/>
      <c r="K45" s="576">
        <f>520/1000</f>
        <v>0.52</v>
      </c>
      <c r="L45" s="577"/>
      <c r="M45" s="576"/>
      <c r="N45" s="576"/>
      <c r="O45" s="577">
        <f>650/1000</f>
        <v>0.65</v>
      </c>
      <c r="P45" s="577"/>
      <c r="Q45" s="577"/>
      <c r="R45" s="577"/>
      <c r="S45" s="577">
        <f t="shared" si="45"/>
        <v>1.17</v>
      </c>
      <c r="T45" s="577">
        <f t="shared" si="45"/>
        <v>0</v>
      </c>
      <c r="U45" s="577">
        <f t="shared" si="46"/>
        <v>-1.17</v>
      </c>
      <c r="V45" s="435">
        <f t="shared" si="17"/>
        <v>-100</v>
      </c>
      <c r="W45" s="577"/>
      <c r="X45" s="576">
        <f>520/1000</f>
        <v>0.52</v>
      </c>
      <c r="Y45" s="577"/>
      <c r="Z45" s="576"/>
      <c r="AA45" s="576"/>
      <c r="AB45" s="576">
        <f>910/1000</f>
        <v>0.91</v>
      </c>
      <c r="AC45" s="576"/>
      <c r="AD45" s="576"/>
      <c r="AE45" s="576"/>
      <c r="AF45" s="577">
        <f t="shared" si="47"/>
        <v>0</v>
      </c>
      <c r="AG45" s="577"/>
      <c r="AH45" s="577"/>
      <c r="AI45" s="577"/>
      <c r="AJ45" s="577"/>
      <c r="AK45" s="577"/>
      <c r="AL45" s="577"/>
      <c r="AM45" s="577">
        <f t="shared" si="48"/>
        <v>0</v>
      </c>
      <c r="AN45" s="576"/>
      <c r="AO45" s="576"/>
      <c r="AP45" s="576"/>
      <c r="AQ45" s="577"/>
      <c r="AR45" s="577"/>
      <c r="AS45" s="577"/>
      <c r="AT45" s="577"/>
      <c r="AU45" s="577"/>
      <c r="AV45" s="577"/>
      <c r="AW45" s="576">
        <f t="shared" si="49"/>
        <v>0</v>
      </c>
      <c r="AX45" s="576">
        <f>'IV-ДЦ'!AJ34+'IV-ДЦ'!AK34</f>
        <v>0</v>
      </c>
      <c r="AY45" s="576">
        <f t="shared" si="50"/>
        <v>0</v>
      </c>
      <c r="AZ45" s="576" t="str">
        <f t="shared" si="51"/>
        <v>-</v>
      </c>
      <c r="BA45" s="27"/>
      <c r="BB45" s="650">
        <f>D45-F45</f>
        <v>2.6</v>
      </c>
      <c r="BC45" s="576">
        <f>L45-K45</f>
        <v>-0.52</v>
      </c>
      <c r="BD45" s="27">
        <f>IF(K45=0,"-",L45/K45*100-100)</f>
        <v>-100</v>
      </c>
      <c r="BE45" s="650"/>
      <c r="BF45" s="576"/>
      <c r="BG45" s="576"/>
      <c r="BH45" s="27"/>
      <c r="BI45" s="447"/>
      <c r="BJ45" s="579"/>
      <c r="BK45" s="573"/>
      <c r="BL45" s="577">
        <v>0</v>
      </c>
      <c r="BM45" s="572">
        <f t="shared" si="52"/>
        <v>0</v>
      </c>
      <c r="BN45" s="579">
        <f t="shared" si="6"/>
        <v>0</v>
      </c>
    </row>
    <row r="46" spans="1:66" ht="39.950000000000003" customHeight="1">
      <c r="A46" s="31">
        <v>14</v>
      </c>
      <c r="B46" s="32"/>
      <c r="C46" s="352" t="s">
        <v>246</v>
      </c>
      <c r="D46" s="631">
        <v>0</v>
      </c>
      <c r="E46" s="631">
        <f t="shared" si="44"/>
        <v>0</v>
      </c>
      <c r="F46" s="631">
        <f t="shared" si="44"/>
        <v>0</v>
      </c>
      <c r="G46" s="567">
        <f>N46+Q46+Z46+AD46</f>
        <v>0</v>
      </c>
      <c r="H46" s="419">
        <v>0</v>
      </c>
      <c r="I46" s="577">
        <v>0.19260682000000001</v>
      </c>
      <c r="J46" s="577"/>
      <c r="K46" s="576"/>
      <c r="L46" s="577"/>
      <c r="M46" s="576"/>
      <c r="N46" s="576"/>
      <c r="O46" s="577"/>
      <c r="P46" s="577"/>
      <c r="Q46" s="577"/>
      <c r="R46" s="577"/>
      <c r="S46" s="577">
        <f t="shared" si="45"/>
        <v>0</v>
      </c>
      <c r="T46" s="577">
        <f t="shared" si="45"/>
        <v>0</v>
      </c>
      <c r="U46" s="577">
        <f t="shared" si="46"/>
        <v>0</v>
      </c>
      <c r="V46" s="577" t="str">
        <f t="shared" si="17"/>
        <v>-</v>
      </c>
      <c r="W46" s="577"/>
      <c r="X46" s="576"/>
      <c r="Y46" s="577"/>
      <c r="Z46" s="576"/>
      <c r="AA46" s="576"/>
      <c r="AB46" s="576"/>
      <c r="AC46" s="576"/>
      <c r="AD46" s="576"/>
      <c r="AE46" s="576"/>
      <c r="AF46" s="577">
        <f t="shared" si="47"/>
        <v>0</v>
      </c>
      <c r="AG46" s="577"/>
      <c r="AH46" s="577"/>
      <c r="AI46" s="577"/>
      <c r="AJ46" s="577"/>
      <c r="AK46" s="577"/>
      <c r="AL46" s="577"/>
      <c r="AM46" s="577">
        <f t="shared" si="48"/>
        <v>0</v>
      </c>
      <c r="AN46" s="576"/>
      <c r="AO46" s="576"/>
      <c r="AP46" s="576"/>
      <c r="AQ46" s="539"/>
      <c r="AR46" s="539"/>
      <c r="AS46" s="577"/>
      <c r="AT46" s="577"/>
      <c r="AU46" s="577"/>
      <c r="AV46" s="577"/>
      <c r="AW46" s="576">
        <f t="shared" si="49"/>
        <v>0</v>
      </c>
      <c r="AX46" s="576">
        <f>'IV-ДЦ'!AJ35+'IV-ДЦ'!AK35</f>
        <v>0</v>
      </c>
      <c r="AY46" s="576">
        <f t="shared" si="50"/>
        <v>0</v>
      </c>
      <c r="AZ46" s="576" t="str">
        <f t="shared" si="51"/>
        <v>-</v>
      </c>
      <c r="BA46" s="27"/>
      <c r="BB46" s="650">
        <f>D46-F46</f>
        <v>0</v>
      </c>
      <c r="BC46" s="576">
        <f>L46-K46</f>
        <v>0</v>
      </c>
      <c r="BD46" s="27" t="str">
        <f>IF(K46=0,"-",L46/K46*100-100)</f>
        <v>-</v>
      </c>
      <c r="BE46" s="650"/>
      <c r="BF46" s="576"/>
      <c r="BG46" s="576"/>
      <c r="BH46" s="27"/>
      <c r="BI46" s="447"/>
      <c r="BJ46" s="579"/>
      <c r="BK46" s="573"/>
      <c r="BL46" s="577">
        <v>0.19260682000000001</v>
      </c>
      <c r="BM46" s="572">
        <f t="shared" si="52"/>
        <v>0.19260682000000001</v>
      </c>
      <c r="BN46" s="579">
        <f t="shared" si="6"/>
        <v>192.60682</v>
      </c>
    </row>
    <row r="47" spans="1:66" ht="42" customHeight="1">
      <c r="A47" s="31">
        <v>15</v>
      </c>
      <c r="B47" s="32"/>
      <c r="C47" s="371" t="s">
        <v>58</v>
      </c>
      <c r="D47" s="631">
        <v>0</v>
      </c>
      <c r="E47" s="631">
        <f t="shared" si="44"/>
        <v>0</v>
      </c>
      <c r="F47" s="631">
        <f t="shared" si="44"/>
        <v>0</v>
      </c>
      <c r="G47" s="631">
        <f>N47+Q47+Z47+AD47</f>
        <v>0</v>
      </c>
      <c r="H47" s="418"/>
      <c r="I47" s="577"/>
      <c r="J47" s="577"/>
      <c r="K47" s="576"/>
      <c r="L47" s="577"/>
      <c r="M47" s="576"/>
      <c r="N47" s="576"/>
      <c r="O47" s="577"/>
      <c r="P47" s="577"/>
      <c r="Q47" s="577"/>
      <c r="R47" s="577"/>
      <c r="S47" s="577">
        <f t="shared" si="45"/>
        <v>0</v>
      </c>
      <c r="T47" s="577">
        <f t="shared" si="45"/>
        <v>0</v>
      </c>
      <c r="U47" s="577">
        <f t="shared" si="46"/>
        <v>0</v>
      </c>
      <c r="V47" s="577" t="str">
        <f t="shared" si="17"/>
        <v>-</v>
      </c>
      <c r="W47" s="577"/>
      <c r="X47" s="576"/>
      <c r="Y47" s="577"/>
      <c r="Z47" s="576"/>
      <c r="AA47" s="576"/>
      <c r="AB47" s="576"/>
      <c r="AC47" s="576"/>
      <c r="AD47" s="576"/>
      <c r="AE47" s="576"/>
      <c r="AF47" s="577">
        <f t="shared" si="47"/>
        <v>0</v>
      </c>
      <c r="AG47" s="577"/>
      <c r="AH47" s="577"/>
      <c r="AI47" s="577"/>
      <c r="AJ47" s="577"/>
      <c r="AK47" s="577"/>
      <c r="AL47" s="577"/>
      <c r="AM47" s="577">
        <f t="shared" si="48"/>
        <v>0</v>
      </c>
      <c r="AN47" s="576"/>
      <c r="AO47" s="576"/>
      <c r="AP47" s="576"/>
      <c r="AQ47" s="577"/>
      <c r="AR47" s="577"/>
      <c r="AS47" s="577"/>
      <c r="AT47" s="577"/>
      <c r="AU47" s="577"/>
      <c r="AV47" s="577"/>
      <c r="AW47" s="576">
        <f t="shared" si="49"/>
        <v>0</v>
      </c>
      <c r="AX47" s="576">
        <f>'IV-ДЦ'!AJ36+'IV-ДЦ'!AK36</f>
        <v>0</v>
      </c>
      <c r="AY47" s="576">
        <f t="shared" si="50"/>
        <v>0</v>
      </c>
      <c r="AZ47" s="576" t="str">
        <f t="shared" si="51"/>
        <v>-</v>
      </c>
      <c r="BA47" s="27"/>
      <c r="BB47" s="650">
        <f>D47-F47</f>
        <v>0</v>
      </c>
      <c r="BC47" s="576">
        <f>L47-K47</f>
        <v>0</v>
      </c>
      <c r="BD47" s="27" t="str">
        <f>IF(K47=0,"-",L47/K47*100-100)</f>
        <v>-</v>
      </c>
      <c r="BE47" s="650"/>
      <c r="BF47" s="576"/>
      <c r="BG47" s="576"/>
      <c r="BH47" s="27"/>
      <c r="BI47" s="447"/>
      <c r="BJ47" s="579"/>
      <c r="BK47" s="573">
        <f>14.02021/1000</f>
        <v>1.402021E-2</v>
      </c>
      <c r="BL47" s="577">
        <v>0</v>
      </c>
      <c r="BM47" s="572">
        <f t="shared" si="52"/>
        <v>1.402021E-2</v>
      </c>
      <c r="BN47" s="579">
        <f t="shared" si="6"/>
        <v>14.020210000000001</v>
      </c>
    </row>
    <row r="48" spans="1:66">
      <c r="A48" s="30"/>
      <c r="B48" s="665" t="s">
        <v>54</v>
      </c>
      <c r="C48" s="665" t="s">
        <v>54</v>
      </c>
      <c r="D48" s="629">
        <f>SUM(D44:D47)</f>
        <v>13.398520919999998</v>
      </c>
      <c r="E48" s="629">
        <f t="shared" ref="E48:AZ48" si="53">SUM(E44:E47)</f>
        <v>20.492470000000001</v>
      </c>
      <c r="F48" s="629">
        <f t="shared" si="53"/>
        <v>0.21754085000000001</v>
      </c>
      <c r="G48" s="629">
        <f t="shared" si="53"/>
        <v>0.21754085000000001</v>
      </c>
      <c r="H48" s="629">
        <f t="shared" si="53"/>
        <v>13.5</v>
      </c>
      <c r="I48" s="629">
        <f t="shared" si="53"/>
        <v>21.329297630000003</v>
      </c>
      <c r="J48" s="629">
        <f t="shared" si="53"/>
        <v>11.00363153</v>
      </c>
      <c r="K48" s="629">
        <f t="shared" si="53"/>
        <v>4.09849</v>
      </c>
      <c r="L48" s="629">
        <f t="shared" si="53"/>
        <v>0</v>
      </c>
      <c r="M48" s="629">
        <f t="shared" si="53"/>
        <v>0</v>
      </c>
      <c r="N48" s="629">
        <f t="shared" si="53"/>
        <v>0</v>
      </c>
      <c r="O48" s="629">
        <f t="shared" si="53"/>
        <v>5.1231200000000001</v>
      </c>
      <c r="P48" s="629">
        <f t="shared" si="53"/>
        <v>0.21754085000000001</v>
      </c>
      <c r="Q48" s="629">
        <f t="shared" si="53"/>
        <v>0.21754085000000001</v>
      </c>
      <c r="R48" s="629">
        <f t="shared" si="53"/>
        <v>0</v>
      </c>
      <c r="S48" s="629">
        <f t="shared" si="53"/>
        <v>9.2216100000000001</v>
      </c>
      <c r="T48" s="629">
        <f t="shared" si="53"/>
        <v>0.21754085000000001</v>
      </c>
      <c r="U48" s="629">
        <f t="shared" si="53"/>
        <v>-9.0040691499999994</v>
      </c>
      <c r="V48" s="629">
        <f t="shared" si="17"/>
        <v>-97.640966707548898</v>
      </c>
      <c r="W48" s="629"/>
      <c r="X48" s="629">
        <f t="shared" si="53"/>
        <v>4.09849</v>
      </c>
      <c r="Y48" s="629">
        <f t="shared" si="53"/>
        <v>0</v>
      </c>
      <c r="Z48" s="629">
        <f t="shared" si="53"/>
        <v>0</v>
      </c>
      <c r="AA48" s="629">
        <f t="shared" si="53"/>
        <v>0</v>
      </c>
      <c r="AB48" s="629">
        <f t="shared" si="53"/>
        <v>7.1723699999999999</v>
      </c>
      <c r="AC48" s="629">
        <f t="shared" si="53"/>
        <v>0</v>
      </c>
      <c r="AD48" s="629">
        <f t="shared" si="53"/>
        <v>0</v>
      </c>
      <c r="AE48" s="629">
        <f t="shared" si="53"/>
        <v>0</v>
      </c>
      <c r="AF48" s="629">
        <f t="shared" si="53"/>
        <v>4.4152940000000002E-2</v>
      </c>
      <c r="AG48" s="629">
        <f t="shared" si="53"/>
        <v>2.1954499999999998E-2</v>
      </c>
      <c r="AH48" s="629">
        <f t="shared" si="53"/>
        <v>2.219844E-2</v>
      </c>
      <c r="AI48" s="629">
        <f t="shared" si="53"/>
        <v>2.219844E-2</v>
      </c>
      <c r="AJ48" s="629">
        <f t="shared" si="53"/>
        <v>0</v>
      </c>
      <c r="AK48" s="629">
        <f t="shared" si="53"/>
        <v>0</v>
      </c>
      <c r="AL48" s="629">
        <f t="shared" si="53"/>
        <v>0</v>
      </c>
      <c r="AM48" s="629">
        <f t="shared" si="53"/>
        <v>2.219844E-2</v>
      </c>
      <c r="AN48" s="629">
        <f t="shared" si="53"/>
        <v>0</v>
      </c>
      <c r="AO48" s="629">
        <f t="shared" si="53"/>
        <v>0</v>
      </c>
      <c r="AP48" s="629">
        <f t="shared" si="53"/>
        <v>0</v>
      </c>
      <c r="AQ48" s="629">
        <f t="shared" si="53"/>
        <v>0</v>
      </c>
      <c r="AR48" s="629">
        <f t="shared" si="53"/>
        <v>0</v>
      </c>
      <c r="AS48" s="629">
        <f t="shared" si="53"/>
        <v>0</v>
      </c>
      <c r="AT48" s="629">
        <f t="shared" si="53"/>
        <v>0</v>
      </c>
      <c r="AU48" s="629">
        <f t="shared" si="53"/>
        <v>0</v>
      </c>
      <c r="AV48" s="629">
        <f t="shared" si="53"/>
        <v>0</v>
      </c>
      <c r="AW48" s="629">
        <f t="shared" si="53"/>
        <v>0</v>
      </c>
      <c r="AX48" s="629">
        <f t="shared" si="53"/>
        <v>36.099198729999998</v>
      </c>
      <c r="AY48" s="629">
        <f t="shared" si="53"/>
        <v>-36.099198729999998</v>
      </c>
      <c r="AZ48" s="629">
        <f t="shared" si="53"/>
        <v>-100</v>
      </c>
      <c r="BA48" s="630"/>
      <c r="BB48" s="720">
        <f>D48-F48</f>
        <v>13.180980069999997</v>
      </c>
      <c r="BC48" s="629">
        <f>L48-K48</f>
        <v>-4.09849</v>
      </c>
      <c r="BD48" s="630">
        <f>IF(K48=0,"-",L48/K48*100-100)</f>
        <v>-100</v>
      </c>
      <c r="BE48" s="583">
        <f t="shared" ref="BE48:BM48" si="54">SUM(BE44:BE47)</f>
        <v>0</v>
      </c>
      <c r="BF48" s="627">
        <f t="shared" si="54"/>
        <v>0</v>
      </c>
      <c r="BG48" s="627">
        <f t="shared" si="54"/>
        <v>0</v>
      </c>
      <c r="BH48" s="628">
        <f t="shared" si="54"/>
        <v>0</v>
      </c>
      <c r="BI48" s="445">
        <f t="shared" si="54"/>
        <v>0</v>
      </c>
      <c r="BJ48" s="574"/>
      <c r="BK48" s="627">
        <f t="shared" si="54"/>
        <v>1.402021E-2</v>
      </c>
      <c r="BL48" s="627">
        <f t="shared" si="54"/>
        <v>21.435670980000001</v>
      </c>
      <c r="BM48" s="627">
        <f t="shared" si="54"/>
        <v>21.493844130000003</v>
      </c>
      <c r="BN48" s="579">
        <f t="shared" si="6"/>
        <v>21493.844130000001</v>
      </c>
    </row>
    <row r="49" spans="1:16188">
      <c r="A49" s="428"/>
      <c r="B49" s="21"/>
      <c r="C49" s="335" t="s">
        <v>231</v>
      </c>
      <c r="D49" s="633"/>
      <c r="E49" s="633"/>
      <c r="F49" s="633"/>
      <c r="G49" s="633"/>
      <c r="H49" s="639"/>
      <c r="I49" s="639"/>
      <c r="J49" s="639"/>
      <c r="K49" s="639"/>
      <c r="L49" s="639"/>
      <c r="M49" s="639"/>
      <c r="N49" s="639"/>
      <c r="O49" s="639"/>
      <c r="P49" s="639"/>
      <c r="Q49" s="639"/>
      <c r="R49" s="639"/>
      <c r="S49" s="639"/>
      <c r="T49" s="639"/>
      <c r="U49" s="639"/>
      <c r="V49" s="639" t="str">
        <f t="shared" si="17"/>
        <v>-</v>
      </c>
      <c r="W49" s="639"/>
      <c r="X49" s="639"/>
      <c r="Y49" s="639"/>
      <c r="Z49" s="639"/>
      <c r="AA49" s="639"/>
      <c r="AB49" s="639"/>
      <c r="AC49" s="639"/>
      <c r="AD49" s="639"/>
      <c r="AE49" s="639"/>
      <c r="AF49" s="639"/>
      <c r="AG49" s="639"/>
      <c r="AH49" s="639"/>
      <c r="AI49" s="639"/>
      <c r="AJ49" s="639"/>
      <c r="AK49" s="639"/>
      <c r="AL49" s="639"/>
      <c r="AM49" s="639"/>
      <c r="AN49" s="639"/>
      <c r="AO49" s="639"/>
      <c r="AP49" s="639"/>
      <c r="AQ49" s="639"/>
      <c r="AR49" s="639"/>
      <c r="AS49" s="639"/>
      <c r="AT49" s="639"/>
      <c r="AU49" s="639"/>
      <c r="AV49" s="639"/>
      <c r="AW49" s="639"/>
      <c r="AX49" s="639"/>
      <c r="AY49" s="639"/>
      <c r="AZ49" s="639"/>
      <c r="BA49" s="640"/>
      <c r="BB49" s="611"/>
      <c r="BC49" s="639"/>
      <c r="BD49" s="640"/>
      <c r="BE49" s="611"/>
      <c r="BF49" s="639"/>
      <c r="BG49" s="639"/>
      <c r="BH49" s="640"/>
      <c r="BI49" s="446"/>
      <c r="BJ49" s="579"/>
      <c r="BK49" s="572"/>
      <c r="BL49" s="571"/>
      <c r="BM49" s="571"/>
      <c r="BN49" s="579">
        <f t="shared" si="6"/>
        <v>0</v>
      </c>
    </row>
    <row r="50" spans="1:16188" ht="30" customHeight="1">
      <c r="A50" s="409" t="s">
        <v>258</v>
      </c>
      <c r="B50" s="434"/>
      <c r="C50" s="344" t="s">
        <v>244</v>
      </c>
      <c r="D50" s="631">
        <v>2.6</v>
      </c>
      <c r="E50" s="631">
        <f t="shared" ref="E50:F52" si="55">K50+O50+X50+AB50</f>
        <v>2.6</v>
      </c>
      <c r="F50" s="631">
        <f t="shared" si="55"/>
        <v>0</v>
      </c>
      <c r="G50" s="631">
        <f>N50+Q50+Z50+AD50</f>
        <v>0</v>
      </c>
      <c r="H50" s="418"/>
      <c r="I50" s="577"/>
      <c r="J50" s="577"/>
      <c r="K50" s="576">
        <f>520/1000</f>
        <v>0.52</v>
      </c>
      <c r="L50" s="577"/>
      <c r="M50" s="576"/>
      <c r="N50" s="576"/>
      <c r="O50" s="577">
        <f>650/1000</f>
        <v>0.65</v>
      </c>
      <c r="P50" s="577"/>
      <c r="Q50" s="576"/>
      <c r="R50" s="577"/>
      <c r="S50" s="577">
        <f t="shared" ref="S50:T52" si="56">K50+O50</f>
        <v>1.17</v>
      </c>
      <c r="T50" s="577">
        <f t="shared" si="56"/>
        <v>0</v>
      </c>
      <c r="U50" s="577">
        <f t="shared" ref="U50:U52" si="57">T50-S50</f>
        <v>-1.17</v>
      </c>
      <c r="V50" s="435">
        <f t="shared" si="17"/>
        <v>-100</v>
      </c>
      <c r="W50" s="577"/>
      <c r="X50" s="576">
        <f>520/1000</f>
        <v>0.52</v>
      </c>
      <c r="Y50" s="577"/>
      <c r="Z50" s="576"/>
      <c r="AA50" s="576"/>
      <c r="AB50" s="576">
        <f>910/1000</f>
        <v>0.91</v>
      </c>
      <c r="AC50" s="576"/>
      <c r="AD50" s="576"/>
      <c r="AE50" s="576"/>
      <c r="AF50" s="577">
        <f t="shared" ref="AF50:AF52" si="58">AG50+AH50+AJ50+AK50</f>
        <v>0</v>
      </c>
      <c r="AG50" s="577"/>
      <c r="AH50" s="577"/>
      <c r="AI50" s="577"/>
      <c r="AJ50" s="577"/>
      <c r="AK50" s="577"/>
      <c r="AL50" s="577"/>
      <c r="AM50" s="577">
        <f t="shared" ref="AM50:AM52" si="59">AH50</f>
        <v>0</v>
      </c>
      <c r="AN50" s="576"/>
      <c r="AO50" s="576"/>
      <c r="AP50" s="576"/>
      <c r="AQ50" s="577"/>
      <c r="AR50" s="577"/>
      <c r="AS50" s="577"/>
      <c r="AT50" s="577"/>
      <c r="AU50" s="577"/>
      <c r="AV50" s="577"/>
      <c r="AW50" s="576">
        <f t="shared" ref="AW50:AW52" si="60">AQ50</f>
        <v>0</v>
      </c>
      <c r="AX50" s="576">
        <f>'IV-ДЦ'!AJ39+'IV-ДЦ'!AK39</f>
        <v>2.6</v>
      </c>
      <c r="AY50" s="576">
        <f t="shared" ref="AY50:AY52" si="61">AP50+AQ50-AX50</f>
        <v>-2.6</v>
      </c>
      <c r="AZ50" s="435">
        <f t="shared" ref="AZ50:AZ52" si="62">IF(AX50=0,"-",((AP50+AQ50)/AX50*100-100))</f>
        <v>-100</v>
      </c>
      <c r="BA50" s="27"/>
      <c r="BB50" s="650">
        <f>D50-F50</f>
        <v>2.6</v>
      </c>
      <c r="BC50" s="576">
        <f>L50-K50</f>
        <v>-0.52</v>
      </c>
      <c r="BD50" s="27">
        <f>IF(K50=0,"-",L50/K50*100-100)</f>
        <v>-100</v>
      </c>
      <c r="BE50" s="650"/>
      <c r="BF50" s="576"/>
      <c r="BG50" s="576"/>
      <c r="BH50" s="27"/>
      <c r="BI50" s="447"/>
      <c r="BJ50" s="579"/>
      <c r="BK50" s="572"/>
      <c r="BL50" s="577">
        <v>0</v>
      </c>
      <c r="BM50" s="572">
        <f t="shared" ref="BM50:BM52" si="63">BK50+BL50+AF50</f>
        <v>0</v>
      </c>
      <c r="BN50" s="579">
        <f t="shared" si="6"/>
        <v>0</v>
      </c>
    </row>
    <row r="51" spans="1:16188" ht="39.950000000000003" customHeight="1">
      <c r="A51" s="31" t="s">
        <v>259</v>
      </c>
      <c r="B51" s="434"/>
      <c r="C51" s="352" t="s">
        <v>232</v>
      </c>
      <c r="D51" s="631">
        <v>8.2391376945299992</v>
      </c>
      <c r="E51" s="631">
        <f t="shared" si="55"/>
        <v>7.4170999999999996</v>
      </c>
      <c r="F51" s="631">
        <f t="shared" si="55"/>
        <v>0</v>
      </c>
      <c r="G51" s="567">
        <f>N51+Q51+Z51+AD51</f>
        <v>0</v>
      </c>
      <c r="H51" s="418"/>
      <c r="I51" s="577"/>
      <c r="J51" s="577"/>
      <c r="K51" s="576">
        <f>1483.43/1000</f>
        <v>1.48343</v>
      </c>
      <c r="L51" s="577"/>
      <c r="M51" s="576"/>
      <c r="N51" s="576"/>
      <c r="O51" s="577">
        <f>1854.28/1000</f>
        <v>1.8542799999999999</v>
      </c>
      <c r="P51" s="577"/>
      <c r="Q51" s="576"/>
      <c r="R51" s="577"/>
      <c r="S51" s="577">
        <f t="shared" si="56"/>
        <v>3.33771</v>
      </c>
      <c r="T51" s="577">
        <f t="shared" si="56"/>
        <v>0</v>
      </c>
      <c r="U51" s="577">
        <f t="shared" si="57"/>
        <v>-3.33771</v>
      </c>
      <c r="V51" s="435">
        <f t="shared" si="17"/>
        <v>-100</v>
      </c>
      <c r="W51" s="577"/>
      <c r="X51" s="576">
        <f>1483.43/1000</f>
        <v>1.48343</v>
      </c>
      <c r="Y51" s="577"/>
      <c r="Z51" s="577"/>
      <c r="AA51" s="577"/>
      <c r="AB51" s="576">
        <f>2595.96/1000</f>
        <v>2.5959599999999998</v>
      </c>
      <c r="AC51" s="577"/>
      <c r="AD51" s="576"/>
      <c r="AE51" s="576"/>
      <c r="AF51" s="577">
        <f t="shared" si="58"/>
        <v>0</v>
      </c>
      <c r="AG51" s="577"/>
      <c r="AH51" s="577"/>
      <c r="AI51" s="577"/>
      <c r="AJ51" s="577"/>
      <c r="AK51" s="577"/>
      <c r="AL51" s="577"/>
      <c r="AM51" s="577">
        <f t="shared" si="59"/>
        <v>0</v>
      </c>
      <c r="AN51" s="576"/>
      <c r="AO51" s="576"/>
      <c r="AP51" s="576"/>
      <c r="AQ51" s="577"/>
      <c r="AR51" s="577"/>
      <c r="AS51" s="539"/>
      <c r="AT51" s="539"/>
      <c r="AU51" s="539"/>
      <c r="AV51" s="539"/>
      <c r="AW51" s="576">
        <f t="shared" si="60"/>
        <v>0</v>
      </c>
      <c r="AX51" s="576">
        <f>'IV-ДЦ'!AJ40+'IV-ДЦ'!AK40</f>
        <v>0</v>
      </c>
      <c r="AY51" s="576">
        <f t="shared" si="61"/>
        <v>0</v>
      </c>
      <c r="AZ51" s="576" t="str">
        <f t="shared" si="62"/>
        <v>-</v>
      </c>
      <c r="BA51" s="27"/>
      <c r="BB51" s="650">
        <f>D51-F51</f>
        <v>8.2391376945299992</v>
      </c>
      <c r="BC51" s="576">
        <f>L51-K51</f>
        <v>-1.48343</v>
      </c>
      <c r="BD51" s="27">
        <f>IF(K51=0,"-",L51/K51*100-100)</f>
        <v>-100</v>
      </c>
      <c r="BE51" s="650"/>
      <c r="BF51" s="576"/>
      <c r="BG51" s="576"/>
      <c r="BH51" s="27"/>
      <c r="BI51" s="447"/>
      <c r="BJ51" s="579"/>
      <c r="BK51" s="572"/>
      <c r="BL51" s="577">
        <v>2.0170683899999999</v>
      </c>
      <c r="BM51" s="572">
        <f t="shared" si="63"/>
        <v>2.0170683899999999</v>
      </c>
      <c r="BN51" s="579">
        <f t="shared" si="6"/>
        <v>2017.0683899999999</v>
      </c>
    </row>
    <row r="52" spans="1:16188" ht="42" customHeight="1">
      <c r="A52" s="409" t="s">
        <v>260</v>
      </c>
      <c r="B52" s="434"/>
      <c r="C52" s="371" t="s">
        <v>58</v>
      </c>
      <c r="D52" s="631">
        <v>0</v>
      </c>
      <c r="E52" s="631">
        <f t="shared" si="55"/>
        <v>0</v>
      </c>
      <c r="F52" s="631">
        <f t="shared" si="55"/>
        <v>0</v>
      </c>
      <c r="G52" s="631">
        <f>N52+Q52+Z52+AD52</f>
        <v>0</v>
      </c>
      <c r="H52" s="418"/>
      <c r="I52" s="577"/>
      <c r="J52" s="577"/>
      <c r="K52" s="576"/>
      <c r="L52" s="577"/>
      <c r="M52" s="576"/>
      <c r="N52" s="576"/>
      <c r="O52" s="577"/>
      <c r="P52" s="577"/>
      <c r="Q52" s="576"/>
      <c r="R52" s="577"/>
      <c r="S52" s="577">
        <f t="shared" si="56"/>
        <v>0</v>
      </c>
      <c r="T52" s="577">
        <f t="shared" si="56"/>
        <v>0</v>
      </c>
      <c r="U52" s="577">
        <f t="shared" si="57"/>
        <v>0</v>
      </c>
      <c r="V52" s="577" t="str">
        <f t="shared" si="17"/>
        <v>-</v>
      </c>
      <c r="W52" s="577"/>
      <c r="X52" s="576"/>
      <c r="Y52" s="577"/>
      <c r="Z52" s="576"/>
      <c r="AA52" s="576"/>
      <c r="AB52" s="576"/>
      <c r="AC52" s="576"/>
      <c r="AD52" s="576"/>
      <c r="AE52" s="576"/>
      <c r="AF52" s="577">
        <f t="shared" si="58"/>
        <v>0</v>
      </c>
      <c r="AG52" s="577"/>
      <c r="AH52" s="577"/>
      <c r="AI52" s="577"/>
      <c r="AJ52" s="577"/>
      <c r="AK52" s="577"/>
      <c r="AL52" s="577"/>
      <c r="AM52" s="577">
        <f t="shared" si="59"/>
        <v>0</v>
      </c>
      <c r="AN52" s="576"/>
      <c r="AO52" s="576"/>
      <c r="AP52" s="576"/>
      <c r="AQ52" s="577"/>
      <c r="AR52" s="577"/>
      <c r="AS52" s="577"/>
      <c r="AT52" s="577"/>
      <c r="AU52" s="577"/>
      <c r="AV52" s="577"/>
      <c r="AW52" s="576">
        <f t="shared" si="60"/>
        <v>0</v>
      </c>
      <c r="AX52" s="576">
        <f>'IV-ДЦ'!AJ41+'IV-ДЦ'!AK41</f>
        <v>0</v>
      </c>
      <c r="AY52" s="576">
        <f t="shared" si="61"/>
        <v>0</v>
      </c>
      <c r="AZ52" s="576" t="str">
        <f t="shared" si="62"/>
        <v>-</v>
      </c>
      <c r="BA52" s="27"/>
      <c r="BB52" s="650">
        <f>D52-F52</f>
        <v>0</v>
      </c>
      <c r="BC52" s="576">
        <f>L52-K52</f>
        <v>0</v>
      </c>
      <c r="BD52" s="27" t="str">
        <f>IF(K52=0,"-",L52/K52*100-100)</f>
        <v>-</v>
      </c>
      <c r="BE52" s="650"/>
      <c r="BF52" s="576"/>
      <c r="BG52" s="576"/>
      <c r="BH52" s="27"/>
      <c r="BI52" s="447"/>
      <c r="BJ52" s="579"/>
      <c r="BK52" s="572">
        <f>114.2387/1000</f>
        <v>0.1142387</v>
      </c>
      <c r="BL52" s="577">
        <v>0</v>
      </c>
      <c r="BM52" s="572">
        <f t="shared" si="63"/>
        <v>0.1142387</v>
      </c>
      <c r="BN52" s="579">
        <f t="shared" si="6"/>
        <v>114.23869999999999</v>
      </c>
    </row>
    <row r="53" spans="1:16188">
      <c r="A53" s="30"/>
      <c r="B53" s="665"/>
      <c r="C53" s="665" t="s">
        <v>234</v>
      </c>
      <c r="D53" s="629">
        <f t="shared" ref="D53:AZ53" si="64">SUM(D50:D52)</f>
        <v>10.839137694529999</v>
      </c>
      <c r="E53" s="629">
        <f t="shared" si="64"/>
        <v>10.017099999999999</v>
      </c>
      <c r="F53" s="629">
        <f t="shared" si="64"/>
        <v>0</v>
      </c>
      <c r="G53" s="629">
        <f t="shared" si="64"/>
        <v>0</v>
      </c>
      <c r="H53" s="629">
        <f t="shared" si="64"/>
        <v>0</v>
      </c>
      <c r="I53" s="629">
        <f t="shared" si="64"/>
        <v>0</v>
      </c>
      <c r="J53" s="629">
        <f t="shared" si="64"/>
        <v>0</v>
      </c>
      <c r="K53" s="629">
        <f t="shared" si="64"/>
        <v>2.0034299999999998</v>
      </c>
      <c r="L53" s="629">
        <f t="shared" si="64"/>
        <v>0</v>
      </c>
      <c r="M53" s="629">
        <f t="shared" si="64"/>
        <v>0</v>
      </c>
      <c r="N53" s="629">
        <f t="shared" si="64"/>
        <v>0</v>
      </c>
      <c r="O53" s="629">
        <f t="shared" si="64"/>
        <v>2.5042800000000001</v>
      </c>
      <c r="P53" s="629">
        <f t="shared" si="64"/>
        <v>0</v>
      </c>
      <c r="Q53" s="629">
        <f t="shared" si="64"/>
        <v>0</v>
      </c>
      <c r="R53" s="629">
        <f t="shared" si="64"/>
        <v>0</v>
      </c>
      <c r="S53" s="629">
        <f t="shared" si="64"/>
        <v>4.5077099999999994</v>
      </c>
      <c r="T53" s="629">
        <f t="shared" si="64"/>
        <v>0</v>
      </c>
      <c r="U53" s="629">
        <f t="shared" si="64"/>
        <v>-4.5077099999999994</v>
      </c>
      <c r="V53" s="629">
        <f t="shared" si="17"/>
        <v>-100</v>
      </c>
      <c r="W53" s="629"/>
      <c r="X53" s="629">
        <f t="shared" si="64"/>
        <v>2.0034299999999998</v>
      </c>
      <c r="Y53" s="629">
        <f t="shared" si="64"/>
        <v>0</v>
      </c>
      <c r="Z53" s="629">
        <f t="shared" si="64"/>
        <v>0</v>
      </c>
      <c r="AA53" s="629">
        <f t="shared" si="64"/>
        <v>0</v>
      </c>
      <c r="AB53" s="629">
        <f t="shared" si="64"/>
        <v>3.50596</v>
      </c>
      <c r="AC53" s="629">
        <f t="shared" si="64"/>
        <v>0</v>
      </c>
      <c r="AD53" s="629">
        <f t="shared" si="64"/>
        <v>0</v>
      </c>
      <c r="AE53" s="629">
        <f t="shared" si="64"/>
        <v>0</v>
      </c>
      <c r="AF53" s="629">
        <f t="shared" si="64"/>
        <v>0</v>
      </c>
      <c r="AG53" s="629">
        <f t="shared" si="64"/>
        <v>0</v>
      </c>
      <c r="AH53" s="629">
        <f t="shared" si="64"/>
        <v>0</v>
      </c>
      <c r="AI53" s="629">
        <f t="shared" si="64"/>
        <v>0</v>
      </c>
      <c r="AJ53" s="629">
        <f t="shared" si="64"/>
        <v>0</v>
      </c>
      <c r="AK53" s="629">
        <f t="shared" si="64"/>
        <v>0</v>
      </c>
      <c r="AL53" s="629">
        <f t="shared" si="64"/>
        <v>0</v>
      </c>
      <c r="AM53" s="629">
        <f t="shared" si="64"/>
        <v>0</v>
      </c>
      <c r="AN53" s="629">
        <f t="shared" si="64"/>
        <v>0</v>
      </c>
      <c r="AO53" s="629">
        <f t="shared" si="64"/>
        <v>0</v>
      </c>
      <c r="AP53" s="629">
        <f t="shared" si="64"/>
        <v>0</v>
      </c>
      <c r="AQ53" s="629">
        <f t="shared" si="64"/>
        <v>0</v>
      </c>
      <c r="AR53" s="629">
        <f t="shared" si="64"/>
        <v>0</v>
      </c>
      <c r="AS53" s="629">
        <f t="shared" si="64"/>
        <v>0</v>
      </c>
      <c r="AT53" s="629">
        <f t="shared" si="64"/>
        <v>0</v>
      </c>
      <c r="AU53" s="629">
        <f t="shared" si="64"/>
        <v>0</v>
      </c>
      <c r="AV53" s="629">
        <f t="shared" si="64"/>
        <v>0</v>
      </c>
      <c r="AW53" s="629">
        <f t="shared" si="64"/>
        <v>0</v>
      </c>
      <c r="AX53" s="629">
        <f t="shared" si="64"/>
        <v>2.6</v>
      </c>
      <c r="AY53" s="629">
        <f t="shared" si="64"/>
        <v>-2.6</v>
      </c>
      <c r="AZ53" s="629">
        <f t="shared" si="64"/>
        <v>-100</v>
      </c>
      <c r="BA53" s="630"/>
      <c r="BB53" s="720">
        <f>D53-F53</f>
        <v>10.839137694529999</v>
      </c>
      <c r="BC53" s="629">
        <f>L53-K53</f>
        <v>-2.0034299999999998</v>
      </c>
      <c r="BD53" s="630">
        <f>IF(K53=0,"-",L53/K53*100-100)</f>
        <v>-100</v>
      </c>
      <c r="BE53" s="583">
        <f t="shared" ref="BE53:BH53" si="65">SUM(BE50:BE52)</f>
        <v>0</v>
      </c>
      <c r="BF53" s="627">
        <f t="shared" si="65"/>
        <v>0</v>
      </c>
      <c r="BG53" s="627">
        <f t="shared" si="65"/>
        <v>0</v>
      </c>
      <c r="BH53" s="628">
        <f t="shared" si="65"/>
        <v>0</v>
      </c>
      <c r="BI53" s="445">
        <f>SUM(BI50:BI52)</f>
        <v>0</v>
      </c>
      <c r="BJ53" s="574"/>
      <c r="BK53" s="627">
        <f t="shared" ref="BK53:BM53" si="66">SUM(BK50:BK52)</f>
        <v>0.1142387</v>
      </c>
      <c r="BL53" s="627">
        <f t="shared" si="66"/>
        <v>2.0170683899999999</v>
      </c>
      <c r="BM53" s="627">
        <f t="shared" si="66"/>
        <v>2.13130709</v>
      </c>
      <c r="BN53" s="579">
        <f t="shared" si="6"/>
        <v>2131.3070899999998</v>
      </c>
    </row>
    <row r="54" spans="1:16188">
      <c r="A54" s="428"/>
      <c r="B54" s="21"/>
      <c r="C54" s="335" t="s">
        <v>290</v>
      </c>
      <c r="D54" s="633"/>
      <c r="E54" s="633"/>
      <c r="F54" s="633"/>
      <c r="G54" s="633"/>
      <c r="H54" s="639"/>
      <c r="I54" s="639"/>
      <c r="J54" s="639"/>
      <c r="K54" s="639"/>
      <c r="L54" s="639"/>
      <c r="M54" s="639"/>
      <c r="N54" s="639"/>
      <c r="O54" s="639"/>
      <c r="P54" s="639"/>
      <c r="Q54" s="639"/>
      <c r="R54" s="639"/>
      <c r="S54" s="639"/>
      <c r="T54" s="639"/>
      <c r="U54" s="639"/>
      <c r="V54" s="639" t="str">
        <f t="shared" si="17"/>
        <v>-</v>
      </c>
      <c r="W54" s="639"/>
      <c r="X54" s="639"/>
      <c r="Y54" s="639"/>
      <c r="Z54" s="639"/>
      <c r="AA54" s="639"/>
      <c r="AB54" s="639"/>
      <c r="AC54" s="639"/>
      <c r="AD54" s="639"/>
      <c r="AE54" s="639"/>
      <c r="AF54" s="639"/>
      <c r="AG54" s="639"/>
      <c r="AH54" s="639"/>
      <c r="AI54" s="639"/>
      <c r="AJ54" s="639"/>
      <c r="AK54" s="639"/>
      <c r="AL54" s="639"/>
      <c r="AM54" s="639"/>
      <c r="AN54" s="639"/>
      <c r="AO54" s="639"/>
      <c r="AP54" s="639"/>
      <c r="AQ54" s="639"/>
      <c r="AR54" s="639"/>
      <c r="AS54" s="639"/>
      <c r="AT54" s="639"/>
      <c r="AU54" s="639"/>
      <c r="AV54" s="639"/>
      <c r="AW54" s="639"/>
      <c r="AX54" s="639"/>
      <c r="AY54" s="639"/>
      <c r="AZ54" s="639"/>
      <c r="BA54" s="640"/>
      <c r="BB54" s="611"/>
      <c r="BC54" s="639"/>
      <c r="BD54" s="640"/>
      <c r="BE54" s="611"/>
      <c r="BF54" s="639"/>
      <c r="BG54" s="639"/>
      <c r="BH54" s="640"/>
      <c r="BI54" s="446"/>
      <c r="BJ54" s="579"/>
      <c r="BK54" s="572"/>
      <c r="BL54" s="571"/>
      <c r="BM54" s="571"/>
      <c r="BN54" s="579">
        <f t="shared" si="6"/>
        <v>0</v>
      </c>
    </row>
    <row r="55" spans="1:16188" ht="42" customHeight="1">
      <c r="A55" s="31">
        <f>A52+1</f>
        <v>19</v>
      </c>
      <c r="B55" s="32"/>
      <c r="C55" s="371" t="s">
        <v>291</v>
      </c>
      <c r="D55" s="631">
        <v>0</v>
      </c>
      <c r="E55" s="631">
        <v>0</v>
      </c>
      <c r="F55" s="631">
        <f>L55+P55+Y55+AC55</f>
        <v>0.11792966000000001</v>
      </c>
      <c r="G55" s="631">
        <f>N55+Q55+Z55+AD55</f>
        <v>0.10044308</v>
      </c>
      <c r="H55" s="418"/>
      <c r="I55" s="577"/>
      <c r="J55" s="577"/>
      <c r="K55" s="576">
        <v>0</v>
      </c>
      <c r="L55" s="577"/>
      <c r="M55" s="576"/>
      <c r="N55" s="576"/>
      <c r="O55" s="577">
        <v>0</v>
      </c>
      <c r="P55" s="577">
        <f>117929.66/1000000</f>
        <v>0.11792966000000001</v>
      </c>
      <c r="Q55" s="577">
        <f>100443.08/1000000</f>
        <v>0.10044308</v>
      </c>
      <c r="R55" s="577"/>
      <c r="S55" s="577">
        <f t="shared" ref="S55:T55" si="67">K55+O55</f>
        <v>0</v>
      </c>
      <c r="T55" s="577">
        <f t="shared" si="67"/>
        <v>0.11792966000000001</v>
      </c>
      <c r="U55" s="577">
        <f t="shared" ref="U55" si="68">T55-S55</f>
        <v>0.11792966000000001</v>
      </c>
      <c r="V55" s="435" t="str">
        <f t="shared" si="17"/>
        <v>-</v>
      </c>
      <c r="W55" s="722" t="s">
        <v>307</v>
      </c>
      <c r="X55" s="576">
        <v>0</v>
      </c>
      <c r="Y55" s="577"/>
      <c r="Z55" s="576"/>
      <c r="AA55" s="576"/>
      <c r="AB55" s="576">
        <v>0</v>
      </c>
      <c r="AC55" s="576"/>
      <c r="AD55" s="576"/>
      <c r="AE55" s="576"/>
      <c r="AF55" s="577">
        <f t="shared" ref="AF55" si="69">AG55+AH55+AJ55+AK55</f>
        <v>0.11792966000000001</v>
      </c>
      <c r="AG55" s="577"/>
      <c r="AH55" s="577">
        <f>117929.66/1000000</f>
        <v>0.11792966000000001</v>
      </c>
      <c r="AI55" s="577">
        <f>100443.08/1000000</f>
        <v>0.10044308</v>
      </c>
      <c r="AJ55" s="577"/>
      <c r="AK55" s="577"/>
      <c r="AL55" s="577"/>
      <c r="AM55" s="577">
        <f t="shared" ref="AM55" si="70">AH55</f>
        <v>0.11792966000000001</v>
      </c>
      <c r="AN55" s="576"/>
      <c r="AO55" s="576"/>
      <c r="AP55" s="576"/>
      <c r="AQ55" s="577"/>
      <c r="AR55" s="577"/>
      <c r="AS55" s="577"/>
      <c r="AT55" s="577"/>
      <c r="AU55" s="577"/>
      <c r="AV55" s="577"/>
      <c r="AW55" s="576">
        <f t="shared" ref="AW55" si="71">AQ55</f>
        <v>0</v>
      </c>
      <c r="AX55" s="576">
        <v>0</v>
      </c>
      <c r="AY55" s="576">
        <f t="shared" ref="AY55" si="72">AP55+AQ55-AX55</f>
        <v>0</v>
      </c>
      <c r="AZ55" s="576" t="str">
        <f t="shared" ref="AZ55" si="73">IF(AX55=0,"-",((AP55+AQ55)/AX55*100-100))</f>
        <v>-</v>
      </c>
      <c r="BA55" s="27"/>
      <c r="BB55" s="650">
        <f>D55-F55</f>
        <v>-0.11792966000000001</v>
      </c>
      <c r="BC55" s="576">
        <f>L55-K55</f>
        <v>0</v>
      </c>
      <c r="BD55" s="27" t="str">
        <f>IF(K55=0,"-",L55/K55*100-100)</f>
        <v>-</v>
      </c>
      <c r="BE55" s="650"/>
      <c r="BF55" s="576"/>
      <c r="BG55" s="576"/>
      <c r="BH55" s="27"/>
      <c r="BI55" s="447"/>
      <c r="BJ55" s="579"/>
      <c r="BK55" s="573"/>
      <c r="BL55" s="577">
        <v>0</v>
      </c>
      <c r="BM55" s="572">
        <f t="shared" ref="BM55" si="74">BK55+BL55+AF55</f>
        <v>0.11792966000000001</v>
      </c>
      <c r="BN55" s="579">
        <f t="shared" si="6"/>
        <v>117.92966000000001</v>
      </c>
    </row>
    <row r="56" spans="1:16188" ht="13.5" thickBot="1">
      <c r="A56" s="439"/>
      <c r="B56" s="667"/>
      <c r="C56" s="667" t="s">
        <v>234</v>
      </c>
      <c r="D56" s="383">
        <f>D55</f>
        <v>0</v>
      </c>
      <c r="E56" s="383">
        <f t="shared" ref="E56:BD56" si="75">E55</f>
        <v>0</v>
      </c>
      <c r="F56" s="383">
        <f t="shared" si="75"/>
        <v>0.11792966000000001</v>
      </c>
      <c r="G56" s="383">
        <f t="shared" si="75"/>
        <v>0.10044308</v>
      </c>
      <c r="H56" s="383">
        <f t="shared" si="75"/>
        <v>0</v>
      </c>
      <c r="I56" s="383">
        <f t="shared" si="75"/>
        <v>0</v>
      </c>
      <c r="J56" s="383">
        <f t="shared" si="75"/>
        <v>0</v>
      </c>
      <c r="K56" s="383">
        <f t="shared" si="75"/>
        <v>0</v>
      </c>
      <c r="L56" s="383">
        <f t="shared" si="75"/>
        <v>0</v>
      </c>
      <c r="M56" s="383">
        <f t="shared" si="75"/>
        <v>0</v>
      </c>
      <c r="N56" s="383">
        <f t="shared" si="75"/>
        <v>0</v>
      </c>
      <c r="O56" s="383">
        <f t="shared" si="75"/>
        <v>0</v>
      </c>
      <c r="P56" s="383">
        <f t="shared" si="75"/>
        <v>0.11792966000000001</v>
      </c>
      <c r="Q56" s="383">
        <f t="shared" si="75"/>
        <v>0.10044308</v>
      </c>
      <c r="R56" s="383">
        <f t="shared" si="75"/>
        <v>0</v>
      </c>
      <c r="S56" s="383">
        <f t="shared" si="75"/>
        <v>0</v>
      </c>
      <c r="T56" s="383">
        <f t="shared" si="75"/>
        <v>0.11792966000000001</v>
      </c>
      <c r="U56" s="383">
        <f t="shared" si="75"/>
        <v>0.11792966000000001</v>
      </c>
      <c r="V56" s="383" t="str">
        <f t="shared" si="17"/>
        <v>-</v>
      </c>
      <c r="W56" s="383"/>
      <c r="X56" s="383">
        <f t="shared" si="75"/>
        <v>0</v>
      </c>
      <c r="Y56" s="383">
        <f t="shared" si="75"/>
        <v>0</v>
      </c>
      <c r="Z56" s="383">
        <f t="shared" si="75"/>
        <v>0</v>
      </c>
      <c r="AA56" s="383">
        <f t="shared" si="75"/>
        <v>0</v>
      </c>
      <c r="AB56" s="383">
        <f t="shared" si="75"/>
        <v>0</v>
      </c>
      <c r="AC56" s="383">
        <f t="shared" si="75"/>
        <v>0</v>
      </c>
      <c r="AD56" s="383">
        <f t="shared" si="75"/>
        <v>0</v>
      </c>
      <c r="AE56" s="383">
        <f t="shared" si="75"/>
        <v>0</v>
      </c>
      <c r="AF56" s="383">
        <f t="shared" si="75"/>
        <v>0.11792966000000001</v>
      </c>
      <c r="AG56" s="383">
        <f t="shared" si="75"/>
        <v>0</v>
      </c>
      <c r="AH56" s="383">
        <f t="shared" si="75"/>
        <v>0.11792966000000001</v>
      </c>
      <c r="AI56" s="383">
        <f t="shared" si="75"/>
        <v>0.10044308</v>
      </c>
      <c r="AJ56" s="383">
        <f t="shared" si="75"/>
        <v>0</v>
      </c>
      <c r="AK56" s="383">
        <f t="shared" si="75"/>
        <v>0</v>
      </c>
      <c r="AL56" s="383">
        <f t="shared" si="75"/>
        <v>0</v>
      </c>
      <c r="AM56" s="383">
        <f t="shared" si="75"/>
        <v>0.11792966000000001</v>
      </c>
      <c r="AN56" s="383">
        <f t="shared" si="75"/>
        <v>0</v>
      </c>
      <c r="AO56" s="383">
        <f t="shared" si="75"/>
        <v>0</v>
      </c>
      <c r="AP56" s="383">
        <f t="shared" si="75"/>
        <v>0</v>
      </c>
      <c r="AQ56" s="383">
        <f t="shared" si="75"/>
        <v>0</v>
      </c>
      <c r="AR56" s="383">
        <f t="shared" si="75"/>
        <v>0</v>
      </c>
      <c r="AS56" s="383">
        <f t="shared" si="75"/>
        <v>0</v>
      </c>
      <c r="AT56" s="383">
        <f t="shared" si="75"/>
        <v>0</v>
      </c>
      <c r="AU56" s="383">
        <f t="shared" si="75"/>
        <v>0</v>
      </c>
      <c r="AV56" s="383">
        <f t="shared" si="75"/>
        <v>0</v>
      </c>
      <c r="AW56" s="383">
        <f t="shared" si="75"/>
        <v>0</v>
      </c>
      <c r="AX56" s="383">
        <f t="shared" ref="AX56" si="76">AX55</f>
        <v>0</v>
      </c>
      <c r="AY56" s="383">
        <f t="shared" ref="AY56" si="77">AY55</f>
        <v>0</v>
      </c>
      <c r="AZ56" s="383" t="str">
        <f t="shared" ref="AZ56" si="78">AZ55</f>
        <v>-</v>
      </c>
      <c r="BA56" s="385"/>
      <c r="BB56" s="720">
        <f t="shared" si="75"/>
        <v>-0.11792966000000001</v>
      </c>
      <c r="BC56" s="629">
        <f t="shared" si="75"/>
        <v>0</v>
      </c>
      <c r="BD56" s="629" t="str">
        <f t="shared" si="75"/>
        <v>-</v>
      </c>
      <c r="BE56" s="583">
        <f t="shared" ref="BE56:BH56" si="79">SUM(BE53:BE55)</f>
        <v>0</v>
      </c>
      <c r="BF56" s="627">
        <f t="shared" si="79"/>
        <v>0</v>
      </c>
      <c r="BG56" s="627">
        <f t="shared" si="79"/>
        <v>0</v>
      </c>
      <c r="BH56" s="628">
        <f t="shared" si="79"/>
        <v>0</v>
      </c>
      <c r="BI56" s="445">
        <f>SUM(BI53:BI55)</f>
        <v>0</v>
      </c>
      <c r="BJ56" s="574"/>
      <c r="BK56" s="627">
        <f t="shared" ref="BK56:BM56" si="80">SUM(BK53:BK55)</f>
        <v>0.1142387</v>
      </c>
      <c r="BL56" s="627">
        <f t="shared" si="80"/>
        <v>2.0170683899999999</v>
      </c>
      <c r="BM56" s="627">
        <f t="shared" si="80"/>
        <v>2.2492367500000001</v>
      </c>
      <c r="BN56" s="579">
        <f t="shared" si="6"/>
        <v>2249.23675</v>
      </c>
    </row>
    <row r="58" spans="1:16188">
      <c r="A58" s="724" t="s">
        <v>311</v>
      </c>
    </row>
    <row r="59" spans="1:16188">
      <c r="A59" s="609" t="s">
        <v>312</v>
      </c>
    </row>
    <row r="60" spans="1:16188" s="2" customFormat="1">
      <c r="A60" s="10" t="s">
        <v>60</v>
      </c>
      <c r="B60" s="6" t="s">
        <v>61</v>
      </c>
      <c r="C60" s="6" t="s">
        <v>61</v>
      </c>
      <c r="E60" s="411"/>
      <c r="F60" s="411"/>
      <c r="G60" s="546"/>
      <c r="H60" s="416"/>
      <c r="I60" s="196"/>
      <c r="J60" s="196"/>
      <c r="K60" s="6"/>
      <c r="L60" s="196"/>
      <c r="M60" s="6"/>
      <c r="N60" s="541"/>
      <c r="O60" s="196"/>
      <c r="P60" s="196"/>
      <c r="Q60" s="541"/>
      <c r="R60" s="196"/>
      <c r="S60" s="196"/>
      <c r="T60" s="196"/>
      <c r="U60" s="196"/>
      <c r="V60" s="196"/>
      <c r="W60" s="196"/>
      <c r="X60" s="6"/>
      <c r="Y60" s="196"/>
      <c r="Z60" s="6"/>
      <c r="AA60" s="6"/>
      <c r="AB60" s="6"/>
      <c r="AC60" s="6"/>
      <c r="AD60" s="6"/>
      <c r="AE60" s="6"/>
      <c r="AF60" s="196"/>
      <c r="AG60" s="196"/>
      <c r="AH60" s="196"/>
      <c r="AI60" s="196"/>
      <c r="AJ60" s="196"/>
      <c r="AK60" s="196"/>
      <c r="AL60" s="196"/>
      <c r="AM60" s="196"/>
      <c r="AN60" s="6"/>
      <c r="AO60" s="6"/>
      <c r="AP60" s="6"/>
      <c r="AQ60" s="196"/>
      <c r="AR60" s="196"/>
      <c r="AS60" s="196"/>
      <c r="AT60" s="196"/>
      <c r="AU60" s="196"/>
      <c r="AV60" s="196"/>
      <c r="AW60" s="6"/>
      <c r="AX60" s="6"/>
      <c r="AY60" s="6"/>
      <c r="AZ60" s="6"/>
      <c r="BA60" s="6"/>
      <c r="BB60" s="6"/>
      <c r="BC60" s="6"/>
      <c r="BD60" s="14"/>
      <c r="BE60" s="14"/>
      <c r="BF60" s="14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/>
      <c r="DY60" s="6"/>
      <c r="DZ60" s="6"/>
      <c r="EA60" s="6"/>
      <c r="EB60" s="6"/>
      <c r="EC60" s="6"/>
      <c r="ED60" s="6"/>
      <c r="EE60" s="6"/>
      <c r="EF60" s="6"/>
      <c r="EG60" s="6"/>
      <c r="EH60" s="6"/>
      <c r="EI60" s="6"/>
      <c r="EJ60" s="6"/>
      <c r="EK60" s="6"/>
      <c r="EL60" s="6"/>
      <c r="EM60" s="6"/>
      <c r="EN60" s="6"/>
      <c r="EO60" s="6"/>
      <c r="EP60" s="6"/>
      <c r="EQ60" s="6"/>
      <c r="ER60" s="6"/>
      <c r="ES60" s="6"/>
      <c r="ET60" s="6"/>
      <c r="EU60" s="6"/>
      <c r="EV60" s="6"/>
      <c r="EW60" s="6"/>
      <c r="EX60" s="6"/>
      <c r="EY60" s="6"/>
      <c r="EZ60" s="6"/>
      <c r="FA60" s="6"/>
      <c r="FB60" s="6"/>
      <c r="FC60" s="6"/>
      <c r="FD60" s="6"/>
      <c r="FE60" s="6"/>
      <c r="FF60" s="6"/>
      <c r="FG60" s="6"/>
      <c r="FH60" s="6"/>
      <c r="FI60" s="6"/>
      <c r="FJ60" s="6"/>
      <c r="FK60" s="6"/>
      <c r="FL60" s="6"/>
      <c r="FM60" s="6"/>
      <c r="FN60" s="6"/>
      <c r="FO60" s="6"/>
      <c r="FP60" s="6"/>
      <c r="FQ60" s="6"/>
      <c r="FR60" s="6"/>
      <c r="FS60" s="6"/>
      <c r="FT60" s="6"/>
      <c r="FU60" s="6"/>
      <c r="FV60" s="6"/>
      <c r="FW60" s="6"/>
      <c r="FX60" s="6"/>
      <c r="FY60" s="6"/>
      <c r="FZ60" s="6"/>
      <c r="GA60" s="6"/>
      <c r="GB60" s="6"/>
      <c r="GC60" s="6"/>
      <c r="GD60" s="6"/>
      <c r="GE60" s="6"/>
      <c r="GF60" s="6"/>
      <c r="GG60" s="6"/>
      <c r="GH60" s="6"/>
      <c r="GI60" s="6"/>
      <c r="GJ60" s="6"/>
      <c r="GK60" s="6"/>
      <c r="GL60" s="6"/>
      <c r="GM60" s="6"/>
      <c r="GN60" s="6"/>
      <c r="GO60" s="6"/>
      <c r="GP60" s="6"/>
      <c r="GQ60" s="6"/>
      <c r="GR60" s="6"/>
      <c r="GS60" s="6"/>
      <c r="GT60" s="6"/>
      <c r="GU60" s="6"/>
      <c r="GV60" s="6"/>
      <c r="GW60" s="6"/>
      <c r="GX60" s="6"/>
      <c r="GY60" s="6"/>
      <c r="GZ60" s="6"/>
      <c r="HA60" s="6"/>
      <c r="HB60" s="6"/>
      <c r="HC60" s="6"/>
      <c r="HD60" s="6"/>
      <c r="HE60" s="6"/>
      <c r="HF60" s="6"/>
      <c r="HG60" s="6"/>
      <c r="HH60" s="6"/>
      <c r="HI60" s="6"/>
      <c r="HJ60" s="6"/>
      <c r="HK60" s="6"/>
      <c r="HL60" s="6"/>
      <c r="HM60" s="6"/>
      <c r="HN60" s="6"/>
      <c r="HO60" s="6"/>
      <c r="HP60" s="6"/>
      <c r="HQ60" s="6"/>
      <c r="HR60" s="6"/>
      <c r="HS60" s="6"/>
      <c r="HT60" s="6"/>
      <c r="HU60" s="6"/>
      <c r="HV60" s="6"/>
      <c r="HW60" s="6"/>
      <c r="HX60" s="6"/>
      <c r="HY60" s="6"/>
      <c r="HZ60" s="6"/>
      <c r="IA60" s="6"/>
      <c r="IB60" s="6"/>
      <c r="IC60" s="6"/>
      <c r="ID60" s="6"/>
      <c r="IE60" s="6"/>
      <c r="IF60" s="6"/>
      <c r="IG60" s="6"/>
      <c r="IH60" s="6"/>
      <c r="II60" s="6"/>
      <c r="IJ60" s="6"/>
      <c r="IK60" s="6"/>
      <c r="IL60" s="6"/>
      <c r="IM60" s="6"/>
      <c r="IN60" s="6"/>
      <c r="IO60" s="6"/>
      <c r="IP60" s="6"/>
      <c r="IQ60" s="6"/>
      <c r="IR60" s="6"/>
      <c r="IS60" s="6"/>
      <c r="IT60" s="6"/>
      <c r="IU60" s="6"/>
      <c r="IV60" s="6"/>
      <c r="IW60" s="6"/>
      <c r="IX60" s="6"/>
      <c r="IY60" s="6"/>
      <c r="IZ60" s="6"/>
      <c r="JA60" s="6"/>
      <c r="JB60" s="6"/>
      <c r="JC60" s="6"/>
      <c r="JD60" s="6"/>
      <c r="JE60" s="6"/>
      <c r="JF60" s="6"/>
      <c r="JG60" s="6"/>
      <c r="JH60" s="6"/>
      <c r="JI60" s="6"/>
      <c r="JJ60" s="6"/>
      <c r="JK60" s="6"/>
      <c r="JL60" s="6"/>
      <c r="JM60" s="6"/>
      <c r="JN60" s="6"/>
      <c r="JO60" s="6"/>
      <c r="JP60" s="6"/>
      <c r="JQ60" s="6"/>
      <c r="JR60" s="6"/>
      <c r="JS60" s="6"/>
      <c r="JT60" s="6"/>
      <c r="JU60" s="6"/>
      <c r="JV60" s="6"/>
      <c r="JW60" s="6"/>
      <c r="JX60" s="6"/>
      <c r="JY60" s="6"/>
      <c r="JZ60" s="6"/>
      <c r="KA60" s="6"/>
      <c r="KB60" s="6"/>
      <c r="KC60" s="6"/>
      <c r="KD60" s="6"/>
      <c r="KE60" s="6"/>
      <c r="KF60" s="6"/>
      <c r="KG60" s="6"/>
      <c r="KH60" s="6"/>
      <c r="KI60" s="6"/>
      <c r="KJ60" s="6"/>
      <c r="KK60" s="6"/>
      <c r="KL60" s="6"/>
      <c r="KM60" s="6"/>
      <c r="KN60" s="6"/>
      <c r="KO60" s="6"/>
      <c r="KP60" s="6"/>
      <c r="KQ60" s="6"/>
      <c r="KR60" s="6"/>
      <c r="KS60" s="6"/>
      <c r="KT60" s="6"/>
      <c r="KU60" s="6"/>
      <c r="KV60" s="6"/>
      <c r="KW60" s="6"/>
      <c r="KX60" s="6"/>
      <c r="KY60" s="6"/>
      <c r="KZ60" s="6"/>
      <c r="LA60" s="6"/>
      <c r="LB60" s="6"/>
      <c r="LC60" s="6"/>
      <c r="LD60" s="6"/>
      <c r="LE60" s="6"/>
      <c r="LF60" s="6"/>
      <c r="LG60" s="6"/>
      <c r="LH60" s="6"/>
      <c r="LI60" s="6"/>
      <c r="LJ60" s="6"/>
      <c r="LK60" s="6"/>
      <c r="LL60" s="6"/>
      <c r="LM60" s="6"/>
      <c r="LN60" s="6"/>
      <c r="LO60" s="6"/>
      <c r="LP60" s="6"/>
      <c r="LQ60" s="6"/>
      <c r="LR60" s="6"/>
      <c r="LS60" s="6"/>
      <c r="LT60" s="6"/>
      <c r="LU60" s="6"/>
      <c r="LV60" s="6"/>
      <c r="LW60" s="6"/>
      <c r="LX60" s="6"/>
      <c r="LY60" s="6"/>
      <c r="LZ60" s="6"/>
      <c r="MA60" s="6"/>
      <c r="MB60" s="6"/>
      <c r="MC60" s="6"/>
      <c r="MD60" s="6"/>
      <c r="ME60" s="6"/>
      <c r="MF60" s="6"/>
      <c r="MG60" s="6"/>
      <c r="MH60" s="6"/>
      <c r="MI60" s="6"/>
      <c r="MJ60" s="6"/>
      <c r="MK60" s="6"/>
      <c r="ML60" s="6"/>
      <c r="MM60" s="6"/>
      <c r="MN60" s="6"/>
      <c r="MO60" s="6"/>
      <c r="MP60" s="6"/>
      <c r="MQ60" s="6"/>
      <c r="MR60" s="6"/>
      <c r="MS60" s="6"/>
      <c r="MT60" s="6"/>
      <c r="MU60" s="6"/>
      <c r="MV60" s="6"/>
      <c r="MW60" s="6"/>
      <c r="MX60" s="6"/>
      <c r="MY60" s="6"/>
      <c r="MZ60" s="6"/>
      <c r="NA60" s="6"/>
      <c r="NB60" s="6"/>
      <c r="NC60" s="6"/>
      <c r="ND60" s="6"/>
      <c r="NE60" s="6"/>
      <c r="NF60" s="6"/>
      <c r="NG60" s="6"/>
      <c r="NH60" s="6"/>
      <c r="NI60" s="6"/>
      <c r="NJ60" s="6"/>
      <c r="NK60" s="6"/>
      <c r="NL60" s="6"/>
      <c r="NM60" s="6"/>
      <c r="NN60" s="6"/>
      <c r="NO60" s="6"/>
      <c r="NP60" s="6"/>
      <c r="NQ60" s="6"/>
      <c r="NR60" s="6"/>
      <c r="NS60" s="6"/>
      <c r="NT60" s="6"/>
      <c r="NU60" s="6"/>
      <c r="NV60" s="6"/>
      <c r="NW60" s="6"/>
      <c r="NX60" s="6"/>
      <c r="NY60" s="6"/>
      <c r="NZ60" s="6"/>
      <c r="OA60" s="6"/>
      <c r="OB60" s="6"/>
      <c r="OC60" s="6"/>
      <c r="OD60" s="6"/>
      <c r="OE60" s="6"/>
      <c r="OF60" s="6"/>
      <c r="OG60" s="6"/>
      <c r="OH60" s="6"/>
      <c r="OI60" s="6"/>
      <c r="OJ60" s="6"/>
      <c r="OK60" s="6"/>
      <c r="OL60" s="6"/>
      <c r="OM60" s="6"/>
      <c r="ON60" s="6"/>
      <c r="OO60" s="6"/>
      <c r="OP60" s="6"/>
      <c r="OQ60" s="6"/>
      <c r="OR60" s="6"/>
      <c r="OS60" s="6"/>
      <c r="OT60" s="6"/>
      <c r="OU60" s="6"/>
      <c r="OV60" s="6"/>
      <c r="OW60" s="6"/>
      <c r="OX60" s="6"/>
      <c r="OY60" s="6"/>
      <c r="OZ60" s="6"/>
      <c r="PA60" s="6"/>
      <c r="PB60" s="6"/>
      <c r="PC60" s="6"/>
      <c r="PD60" s="6"/>
      <c r="PE60" s="6"/>
      <c r="PF60" s="6"/>
      <c r="PG60" s="6"/>
      <c r="PH60" s="6"/>
      <c r="PI60" s="6"/>
      <c r="PJ60" s="6"/>
      <c r="PK60" s="6"/>
      <c r="PL60" s="6"/>
      <c r="PM60" s="6"/>
      <c r="PN60" s="6"/>
      <c r="PO60" s="6"/>
      <c r="PP60" s="6"/>
      <c r="PQ60" s="6"/>
      <c r="PR60" s="6"/>
      <c r="PS60" s="6"/>
      <c r="PT60" s="6"/>
      <c r="PU60" s="6"/>
      <c r="PV60" s="6"/>
      <c r="PW60" s="6"/>
      <c r="PX60" s="6"/>
      <c r="PY60" s="6"/>
      <c r="PZ60" s="6"/>
      <c r="QA60" s="6"/>
      <c r="QB60" s="6"/>
      <c r="QC60" s="6"/>
      <c r="QD60" s="6"/>
      <c r="QE60" s="6"/>
      <c r="QF60" s="6"/>
      <c r="QG60" s="6"/>
      <c r="QH60" s="6"/>
      <c r="QI60" s="6"/>
      <c r="QJ60" s="6"/>
      <c r="QK60" s="6"/>
      <c r="QL60" s="6"/>
      <c r="QM60" s="6"/>
      <c r="QN60" s="6"/>
      <c r="QO60" s="6"/>
      <c r="QP60" s="6"/>
      <c r="QQ60" s="6"/>
      <c r="QR60" s="6"/>
      <c r="QS60" s="6"/>
      <c r="QT60" s="6"/>
      <c r="QU60" s="6"/>
      <c r="QV60" s="6"/>
      <c r="QW60" s="6"/>
      <c r="QX60" s="6"/>
      <c r="QY60" s="6"/>
      <c r="QZ60" s="6"/>
      <c r="RA60" s="6"/>
      <c r="RB60" s="6"/>
      <c r="RC60" s="6"/>
      <c r="RD60" s="6"/>
      <c r="RE60" s="6"/>
      <c r="RF60" s="6"/>
      <c r="RG60" s="6"/>
      <c r="RH60" s="6"/>
      <c r="RI60" s="6"/>
      <c r="RJ60" s="6"/>
      <c r="RK60" s="6"/>
      <c r="RL60" s="6"/>
      <c r="RM60" s="6"/>
      <c r="RN60" s="6"/>
      <c r="RO60" s="6"/>
      <c r="RP60" s="6"/>
      <c r="RQ60" s="6"/>
      <c r="RR60" s="6"/>
      <c r="RS60" s="6"/>
      <c r="RT60" s="6"/>
      <c r="RU60" s="6"/>
      <c r="RV60" s="6"/>
      <c r="RW60" s="6"/>
      <c r="RX60" s="6"/>
      <c r="RY60" s="6"/>
      <c r="RZ60" s="6"/>
      <c r="SA60" s="6"/>
      <c r="SB60" s="6"/>
      <c r="SC60" s="6"/>
      <c r="SD60" s="6"/>
      <c r="SE60" s="6"/>
      <c r="SF60" s="6"/>
      <c r="SG60" s="6"/>
      <c r="SH60" s="6"/>
      <c r="SI60" s="6"/>
      <c r="SJ60" s="6"/>
      <c r="SK60" s="6"/>
      <c r="SL60" s="6"/>
      <c r="SM60" s="6"/>
      <c r="SN60" s="6"/>
      <c r="SO60" s="6"/>
      <c r="SP60" s="6"/>
      <c r="SQ60" s="6"/>
      <c r="SR60" s="6"/>
      <c r="SS60" s="6"/>
      <c r="ST60" s="6"/>
      <c r="SU60" s="6"/>
      <c r="SV60" s="6"/>
      <c r="SW60" s="6"/>
      <c r="SX60" s="6"/>
      <c r="SY60" s="6"/>
      <c r="SZ60" s="6"/>
      <c r="TA60" s="6"/>
      <c r="TB60" s="6"/>
      <c r="TC60" s="6"/>
      <c r="TD60" s="6"/>
      <c r="TE60" s="6"/>
      <c r="TF60" s="6"/>
      <c r="TG60" s="6"/>
      <c r="TH60" s="6"/>
      <c r="TI60" s="6"/>
      <c r="TJ60" s="6"/>
      <c r="TK60" s="6"/>
      <c r="TL60" s="6"/>
      <c r="TM60" s="6"/>
      <c r="TN60" s="6"/>
      <c r="TO60" s="6"/>
      <c r="TP60" s="6"/>
      <c r="TQ60" s="6"/>
      <c r="TR60" s="6"/>
      <c r="TS60" s="6"/>
      <c r="TT60" s="6"/>
      <c r="TU60" s="6"/>
      <c r="TV60" s="6"/>
      <c r="TW60" s="6"/>
      <c r="TX60" s="6"/>
      <c r="TY60" s="6"/>
      <c r="TZ60" s="6"/>
      <c r="UA60" s="6"/>
      <c r="UB60" s="6"/>
      <c r="UC60" s="6"/>
      <c r="UD60" s="6"/>
      <c r="UE60" s="6"/>
      <c r="UF60" s="6"/>
      <c r="UG60" s="6"/>
      <c r="UH60" s="6"/>
      <c r="UI60" s="6"/>
      <c r="UJ60" s="6"/>
      <c r="UK60" s="6"/>
      <c r="UL60" s="6"/>
      <c r="UM60" s="6"/>
      <c r="UN60" s="6"/>
      <c r="UO60" s="6"/>
      <c r="UP60" s="6"/>
      <c r="UQ60" s="6"/>
      <c r="UR60" s="6"/>
      <c r="US60" s="6"/>
      <c r="UT60" s="6"/>
      <c r="UU60" s="6"/>
      <c r="UV60" s="6"/>
      <c r="UW60" s="6"/>
      <c r="UX60" s="6"/>
      <c r="UY60" s="6"/>
      <c r="UZ60" s="6"/>
      <c r="VA60" s="6"/>
      <c r="VB60" s="6"/>
      <c r="VC60" s="6"/>
      <c r="VD60" s="6"/>
      <c r="VE60" s="6"/>
      <c r="VF60" s="6"/>
      <c r="VG60" s="6"/>
      <c r="VH60" s="6"/>
      <c r="VI60" s="6"/>
      <c r="VJ60" s="6"/>
      <c r="VK60" s="6"/>
      <c r="VL60" s="6"/>
      <c r="VM60" s="6"/>
      <c r="VN60" s="6"/>
      <c r="VO60" s="6"/>
      <c r="VP60" s="6"/>
      <c r="VQ60" s="6"/>
      <c r="VR60" s="6"/>
      <c r="VS60" s="6"/>
      <c r="VT60" s="6"/>
      <c r="VU60" s="6"/>
      <c r="VV60" s="6"/>
      <c r="VW60" s="6"/>
      <c r="VX60" s="6"/>
      <c r="VY60" s="6"/>
      <c r="VZ60" s="6"/>
      <c r="WA60" s="6"/>
      <c r="WB60" s="6"/>
      <c r="WC60" s="6"/>
      <c r="WD60" s="6"/>
      <c r="WE60" s="6"/>
      <c r="WF60" s="6"/>
      <c r="WG60" s="6"/>
      <c r="WH60" s="6"/>
      <c r="WI60" s="6"/>
      <c r="WJ60" s="6"/>
      <c r="WK60" s="6"/>
      <c r="WL60" s="6"/>
      <c r="WM60" s="6"/>
      <c r="WN60" s="6"/>
      <c r="WO60" s="6"/>
      <c r="WP60" s="6"/>
      <c r="WQ60" s="6"/>
      <c r="WR60" s="6"/>
      <c r="WS60" s="6"/>
      <c r="WT60" s="6"/>
      <c r="WU60" s="6"/>
      <c r="WV60" s="6"/>
      <c r="WW60" s="6"/>
      <c r="WX60" s="6"/>
      <c r="WY60" s="6"/>
      <c r="WZ60" s="6"/>
      <c r="XA60" s="6"/>
      <c r="XB60" s="6"/>
      <c r="XC60" s="6"/>
      <c r="XD60" s="6"/>
      <c r="XE60" s="6"/>
      <c r="XF60" s="6"/>
      <c r="XG60" s="6"/>
      <c r="XH60" s="6"/>
      <c r="XI60" s="6"/>
      <c r="XJ60" s="6"/>
      <c r="XK60" s="6"/>
      <c r="XL60" s="6"/>
      <c r="XM60" s="6"/>
      <c r="XN60" s="6"/>
      <c r="XO60" s="6"/>
      <c r="XP60" s="6"/>
      <c r="XQ60" s="6"/>
      <c r="XR60" s="6"/>
      <c r="XS60" s="6"/>
      <c r="XT60" s="6"/>
      <c r="XU60" s="6"/>
      <c r="XV60" s="6"/>
      <c r="XW60" s="6"/>
      <c r="XX60" s="6"/>
      <c r="XY60" s="6"/>
      <c r="XZ60" s="6"/>
      <c r="YA60" s="6"/>
      <c r="YB60" s="6"/>
      <c r="YC60" s="6"/>
      <c r="YD60" s="6"/>
      <c r="YE60" s="6"/>
      <c r="YF60" s="6"/>
      <c r="YG60" s="6"/>
      <c r="YH60" s="6"/>
      <c r="YI60" s="6"/>
      <c r="YJ60" s="6"/>
      <c r="YK60" s="6"/>
      <c r="YL60" s="6"/>
      <c r="YM60" s="6"/>
      <c r="YN60" s="6"/>
      <c r="YO60" s="6"/>
      <c r="YP60" s="6"/>
      <c r="YQ60" s="6"/>
      <c r="YR60" s="6"/>
      <c r="YS60" s="6"/>
      <c r="YT60" s="6"/>
      <c r="YU60" s="6"/>
      <c r="YV60" s="6"/>
      <c r="YW60" s="6"/>
      <c r="YX60" s="6"/>
      <c r="YY60" s="6"/>
      <c r="YZ60" s="6"/>
      <c r="ZA60" s="6"/>
      <c r="ZB60" s="6"/>
      <c r="ZC60" s="6"/>
      <c r="ZD60" s="6"/>
      <c r="ZE60" s="6"/>
      <c r="ZF60" s="6"/>
      <c r="ZG60" s="6"/>
      <c r="ZH60" s="6"/>
      <c r="ZI60" s="6"/>
      <c r="ZJ60" s="6"/>
      <c r="ZK60" s="6"/>
      <c r="ZL60" s="6"/>
      <c r="ZM60" s="6"/>
      <c r="ZN60" s="6"/>
      <c r="ZO60" s="6"/>
      <c r="ZP60" s="6"/>
      <c r="ZQ60" s="6"/>
      <c r="ZR60" s="6"/>
      <c r="ZS60" s="6"/>
      <c r="ZT60" s="6"/>
      <c r="ZU60" s="6"/>
      <c r="ZV60" s="6"/>
      <c r="ZW60" s="6"/>
      <c r="ZX60" s="6"/>
      <c r="ZY60" s="6"/>
      <c r="ZZ60" s="6"/>
      <c r="AAA60" s="6"/>
      <c r="AAB60" s="6"/>
      <c r="AAC60" s="6"/>
      <c r="AAD60" s="6"/>
      <c r="AAE60" s="6"/>
      <c r="AAF60" s="6"/>
      <c r="AAG60" s="6"/>
      <c r="AAH60" s="6"/>
      <c r="AAI60" s="6"/>
      <c r="AAJ60" s="6"/>
      <c r="AAK60" s="6"/>
      <c r="AAL60" s="6"/>
      <c r="AAM60" s="6"/>
      <c r="AAN60" s="6"/>
      <c r="AAO60" s="6"/>
      <c r="AAP60" s="6"/>
      <c r="AAQ60" s="6"/>
      <c r="AAR60" s="6"/>
      <c r="AAS60" s="6"/>
      <c r="AAT60" s="6"/>
      <c r="AAU60" s="6"/>
      <c r="AAV60" s="6"/>
      <c r="AAW60" s="6"/>
      <c r="AAX60" s="6"/>
      <c r="AAY60" s="6"/>
      <c r="AAZ60" s="6"/>
      <c r="ABA60" s="6"/>
      <c r="ABB60" s="6"/>
      <c r="ABC60" s="6"/>
      <c r="ABD60" s="6"/>
      <c r="ABE60" s="6"/>
      <c r="ABF60" s="6"/>
      <c r="ABG60" s="6"/>
      <c r="ABH60" s="6"/>
      <c r="ABI60" s="6"/>
      <c r="ABJ60" s="6"/>
      <c r="ABK60" s="6"/>
      <c r="ABL60" s="6"/>
      <c r="ABM60" s="6"/>
      <c r="ABN60" s="6"/>
      <c r="ABO60" s="6"/>
      <c r="ABP60" s="6"/>
      <c r="ABQ60" s="6"/>
      <c r="ABR60" s="6"/>
      <c r="ABS60" s="6"/>
      <c r="ABT60" s="6"/>
      <c r="ABU60" s="6"/>
      <c r="ABV60" s="6"/>
      <c r="ABW60" s="6"/>
      <c r="ABX60" s="6"/>
      <c r="ABY60" s="6"/>
      <c r="ABZ60" s="6"/>
      <c r="ACA60" s="6"/>
      <c r="ACB60" s="6"/>
      <c r="ACC60" s="6"/>
      <c r="ACD60" s="6"/>
      <c r="ACE60" s="6"/>
      <c r="ACF60" s="6"/>
      <c r="ACG60" s="6"/>
      <c r="ACH60" s="6"/>
      <c r="ACI60" s="6"/>
      <c r="ACJ60" s="6"/>
      <c r="ACK60" s="6"/>
      <c r="ACL60" s="6"/>
      <c r="ACM60" s="6"/>
      <c r="ACN60" s="6"/>
      <c r="ACO60" s="6"/>
      <c r="ACP60" s="6"/>
      <c r="ACQ60" s="6"/>
      <c r="ACR60" s="6"/>
      <c r="ACS60" s="6"/>
      <c r="ACT60" s="6"/>
      <c r="ACU60" s="6"/>
      <c r="ACV60" s="6"/>
      <c r="ACW60" s="6"/>
      <c r="ACX60" s="6"/>
      <c r="ACY60" s="6"/>
      <c r="ACZ60" s="6"/>
      <c r="ADA60" s="6"/>
      <c r="ADB60" s="6"/>
      <c r="ADC60" s="6"/>
      <c r="ADD60" s="6"/>
      <c r="ADE60" s="6"/>
      <c r="ADF60" s="6"/>
      <c r="ADG60" s="6"/>
      <c r="ADH60" s="6"/>
      <c r="ADI60" s="6"/>
      <c r="ADJ60" s="6"/>
      <c r="ADK60" s="6"/>
      <c r="ADL60" s="6"/>
      <c r="ADM60" s="6"/>
      <c r="ADN60" s="6"/>
      <c r="ADO60" s="6"/>
      <c r="ADP60" s="6"/>
      <c r="ADQ60" s="6"/>
      <c r="ADR60" s="6"/>
      <c r="ADS60" s="6"/>
      <c r="ADT60" s="6"/>
      <c r="ADU60" s="6"/>
      <c r="ADV60" s="6"/>
      <c r="ADW60" s="6"/>
      <c r="ADX60" s="6"/>
      <c r="ADY60" s="6"/>
      <c r="ADZ60" s="6"/>
      <c r="AEA60" s="6"/>
      <c r="AEB60" s="6"/>
      <c r="AEC60" s="6"/>
      <c r="AED60" s="6"/>
      <c r="AEE60" s="6"/>
      <c r="AEF60" s="6"/>
      <c r="AEG60" s="6"/>
      <c r="AEH60" s="6"/>
      <c r="AEI60" s="6"/>
      <c r="AEJ60" s="6"/>
      <c r="AEK60" s="6"/>
      <c r="AEL60" s="6"/>
      <c r="AEM60" s="6"/>
      <c r="AEN60" s="6"/>
      <c r="AEO60" s="6"/>
      <c r="AEP60" s="6"/>
      <c r="AEQ60" s="6"/>
      <c r="AER60" s="6"/>
      <c r="AES60" s="6"/>
      <c r="AET60" s="6"/>
      <c r="AEU60" s="6"/>
      <c r="AEV60" s="6"/>
      <c r="AEW60" s="6"/>
      <c r="AEX60" s="6"/>
      <c r="AEY60" s="6"/>
      <c r="AEZ60" s="6"/>
      <c r="AFA60" s="6"/>
      <c r="AFB60" s="6"/>
      <c r="AFC60" s="6"/>
      <c r="AFD60" s="6"/>
      <c r="AFE60" s="6"/>
      <c r="AFF60" s="6"/>
      <c r="AFG60" s="6"/>
      <c r="AFH60" s="6"/>
      <c r="AFI60" s="6"/>
      <c r="AFJ60" s="6"/>
      <c r="AFK60" s="6"/>
      <c r="AFL60" s="6"/>
      <c r="AFM60" s="6"/>
      <c r="AFN60" s="6"/>
      <c r="AFO60" s="6"/>
      <c r="AFP60" s="6"/>
      <c r="AFQ60" s="6"/>
      <c r="AFR60" s="6"/>
      <c r="AFS60" s="6"/>
      <c r="AFT60" s="6"/>
      <c r="AFU60" s="6"/>
      <c r="AFV60" s="6"/>
      <c r="AFW60" s="6"/>
      <c r="AFX60" s="6"/>
      <c r="AFY60" s="6"/>
      <c r="AFZ60" s="6"/>
      <c r="AGA60" s="6"/>
      <c r="AGB60" s="6"/>
      <c r="AGC60" s="6"/>
      <c r="AGD60" s="6"/>
      <c r="AGE60" s="6"/>
      <c r="AGF60" s="6"/>
      <c r="AGG60" s="6"/>
      <c r="AGH60" s="6"/>
      <c r="AGI60" s="6"/>
      <c r="AGJ60" s="6"/>
      <c r="AGK60" s="6"/>
      <c r="AGL60" s="6"/>
      <c r="AGM60" s="6"/>
      <c r="AGN60" s="6"/>
      <c r="AGO60" s="6"/>
      <c r="AGP60" s="6"/>
      <c r="AGQ60" s="6"/>
      <c r="AGR60" s="6"/>
      <c r="AGS60" s="6"/>
      <c r="AGT60" s="6"/>
      <c r="AGU60" s="6"/>
      <c r="AGV60" s="6"/>
      <c r="AGW60" s="6"/>
      <c r="AGX60" s="6"/>
      <c r="AGY60" s="6"/>
      <c r="AGZ60" s="6"/>
      <c r="AHA60" s="6"/>
      <c r="AHB60" s="6"/>
      <c r="AHC60" s="6"/>
      <c r="AHD60" s="6"/>
      <c r="AHE60" s="6"/>
      <c r="AHF60" s="6"/>
      <c r="AHG60" s="6"/>
      <c r="AHH60" s="6"/>
      <c r="AHI60" s="6"/>
      <c r="AHJ60" s="6"/>
      <c r="AHK60" s="6"/>
      <c r="AHL60" s="6"/>
      <c r="AHM60" s="6"/>
      <c r="AHN60" s="6"/>
      <c r="AHO60" s="6"/>
      <c r="AHP60" s="6"/>
      <c r="AHQ60" s="6"/>
      <c r="AHR60" s="6"/>
      <c r="AHS60" s="6"/>
      <c r="AHT60" s="6"/>
      <c r="AHU60" s="6"/>
      <c r="AHV60" s="6"/>
      <c r="AHW60" s="6"/>
      <c r="AHX60" s="6"/>
      <c r="AHY60" s="6"/>
      <c r="AHZ60" s="6"/>
      <c r="AIA60" s="6"/>
      <c r="AIB60" s="6"/>
      <c r="AIC60" s="6"/>
      <c r="AID60" s="6"/>
      <c r="AIE60" s="6"/>
      <c r="AIF60" s="6"/>
      <c r="AIG60" s="6"/>
      <c r="AIH60" s="6"/>
      <c r="AII60" s="6"/>
      <c r="AIJ60" s="6"/>
      <c r="AIK60" s="6"/>
      <c r="AIL60" s="6"/>
      <c r="AIM60" s="6"/>
      <c r="AIN60" s="6"/>
      <c r="AIO60" s="6"/>
      <c r="AIP60" s="6"/>
      <c r="AIQ60" s="6"/>
      <c r="AIR60" s="6"/>
      <c r="AIS60" s="6"/>
      <c r="AIT60" s="6"/>
      <c r="AIU60" s="6"/>
      <c r="AIV60" s="6"/>
      <c r="AIW60" s="6"/>
      <c r="AIX60" s="6"/>
      <c r="AIY60" s="6"/>
      <c r="AIZ60" s="6"/>
      <c r="AJA60" s="6"/>
      <c r="AJB60" s="6"/>
      <c r="AJC60" s="6"/>
      <c r="AJD60" s="6"/>
      <c r="AJE60" s="6"/>
      <c r="AJF60" s="6"/>
      <c r="AJG60" s="6"/>
      <c r="AJH60" s="6"/>
      <c r="AJI60" s="6"/>
      <c r="AJJ60" s="6"/>
      <c r="AJK60" s="6"/>
      <c r="AJL60" s="6"/>
      <c r="AJM60" s="6"/>
      <c r="AJN60" s="6"/>
      <c r="AJO60" s="6"/>
      <c r="AJP60" s="6"/>
      <c r="AJQ60" s="6"/>
      <c r="AJR60" s="6"/>
      <c r="AJS60" s="6"/>
      <c r="AJT60" s="6"/>
      <c r="AJU60" s="6"/>
      <c r="AJV60" s="6"/>
      <c r="AJW60" s="6"/>
      <c r="AJX60" s="6"/>
      <c r="AJY60" s="6"/>
      <c r="AJZ60" s="6"/>
      <c r="AKA60" s="6"/>
      <c r="AKB60" s="6"/>
      <c r="AKC60" s="6"/>
      <c r="AKD60" s="6"/>
      <c r="AKE60" s="6"/>
      <c r="AKF60" s="6"/>
      <c r="AKG60" s="6"/>
      <c r="AKH60" s="6"/>
      <c r="AKI60" s="6"/>
      <c r="AKJ60" s="6"/>
      <c r="AKK60" s="6"/>
      <c r="AKL60" s="6"/>
      <c r="AKM60" s="6"/>
      <c r="AKN60" s="6"/>
      <c r="AKO60" s="6"/>
      <c r="AKP60" s="6"/>
      <c r="AKQ60" s="6"/>
      <c r="AKR60" s="6"/>
      <c r="AKS60" s="6"/>
      <c r="AKT60" s="6"/>
      <c r="AKU60" s="6"/>
      <c r="AKV60" s="6"/>
      <c r="AKW60" s="6"/>
      <c r="AKX60" s="6"/>
      <c r="AKY60" s="6"/>
      <c r="AKZ60" s="6"/>
      <c r="ALA60" s="6"/>
      <c r="ALB60" s="6"/>
      <c r="ALC60" s="6"/>
      <c r="ALD60" s="6"/>
      <c r="ALE60" s="6"/>
      <c r="ALF60" s="6"/>
      <c r="ALG60" s="6"/>
      <c r="ALH60" s="6"/>
      <c r="ALI60" s="6"/>
      <c r="ALJ60" s="6"/>
      <c r="ALK60" s="6"/>
      <c r="ALL60" s="6"/>
      <c r="ALM60" s="6"/>
      <c r="ALN60" s="6"/>
      <c r="ALO60" s="6"/>
      <c r="ALP60" s="6"/>
      <c r="ALQ60" s="6"/>
      <c r="ALR60" s="6"/>
      <c r="ALS60" s="6"/>
      <c r="ALT60" s="6"/>
      <c r="ALU60" s="6"/>
      <c r="ALV60" s="6"/>
      <c r="ALW60" s="6"/>
      <c r="ALX60" s="6"/>
      <c r="ALY60" s="6"/>
      <c r="ALZ60" s="6"/>
      <c r="AMA60" s="6"/>
      <c r="AMB60" s="6"/>
      <c r="AMC60" s="6"/>
      <c r="AMD60" s="6"/>
      <c r="AME60" s="6"/>
      <c r="AMF60" s="6"/>
      <c r="AMG60" s="6"/>
      <c r="AMH60" s="6"/>
      <c r="AMI60" s="6"/>
      <c r="AMJ60" s="6"/>
      <c r="AMK60" s="6"/>
      <c r="AML60" s="6"/>
      <c r="AMM60" s="6"/>
      <c r="AMN60" s="6"/>
      <c r="AMO60" s="6"/>
      <c r="AMP60" s="6"/>
      <c r="AMQ60" s="6"/>
      <c r="AMR60" s="6"/>
      <c r="AMS60" s="6"/>
      <c r="AMT60" s="6"/>
      <c r="AMU60" s="6"/>
      <c r="AMV60" s="6"/>
      <c r="AMW60" s="6"/>
      <c r="AMX60" s="6"/>
      <c r="AMY60" s="6"/>
      <c r="AMZ60" s="6"/>
      <c r="ANA60" s="6"/>
      <c r="ANB60" s="6"/>
      <c r="ANC60" s="6"/>
      <c r="AND60" s="6"/>
      <c r="ANE60" s="6"/>
      <c r="ANF60" s="6"/>
      <c r="ANG60" s="6"/>
      <c r="ANH60" s="6"/>
      <c r="ANI60" s="6"/>
      <c r="ANJ60" s="6"/>
      <c r="ANK60" s="6"/>
      <c r="ANL60" s="6"/>
      <c r="ANM60" s="6"/>
      <c r="ANN60" s="6"/>
      <c r="ANO60" s="6"/>
      <c r="ANP60" s="6"/>
      <c r="ANQ60" s="6"/>
      <c r="ANR60" s="6"/>
      <c r="ANS60" s="6"/>
      <c r="ANT60" s="6"/>
      <c r="ANU60" s="6"/>
      <c r="ANV60" s="6"/>
      <c r="ANW60" s="6"/>
      <c r="ANX60" s="6"/>
      <c r="ANY60" s="6"/>
      <c r="ANZ60" s="6"/>
      <c r="AOA60" s="6"/>
      <c r="AOB60" s="6"/>
      <c r="AOC60" s="6"/>
      <c r="AOD60" s="6"/>
      <c r="AOE60" s="6"/>
      <c r="AOF60" s="6"/>
      <c r="AOG60" s="6"/>
      <c r="AOH60" s="6"/>
      <c r="AOI60" s="6"/>
      <c r="AOJ60" s="6"/>
      <c r="AOK60" s="6"/>
      <c r="AOL60" s="6"/>
      <c r="AOM60" s="6"/>
      <c r="AON60" s="6"/>
      <c r="AOO60" s="6"/>
      <c r="AOP60" s="6"/>
      <c r="AOQ60" s="6"/>
      <c r="AOR60" s="6"/>
      <c r="AOS60" s="6"/>
      <c r="AOT60" s="6"/>
      <c r="AOU60" s="6"/>
      <c r="AOV60" s="6"/>
      <c r="AOW60" s="6"/>
      <c r="AOX60" s="6"/>
      <c r="AOY60" s="6"/>
      <c r="AOZ60" s="6"/>
      <c r="APA60" s="6"/>
      <c r="APB60" s="6"/>
      <c r="APC60" s="6"/>
      <c r="APD60" s="6"/>
      <c r="APE60" s="6"/>
      <c r="APF60" s="6"/>
      <c r="APG60" s="6"/>
      <c r="APH60" s="6"/>
      <c r="API60" s="6"/>
      <c r="APJ60" s="6"/>
      <c r="APK60" s="6"/>
      <c r="APL60" s="6"/>
      <c r="APM60" s="6"/>
      <c r="APN60" s="6"/>
      <c r="APO60" s="6"/>
      <c r="APP60" s="6"/>
      <c r="APQ60" s="6"/>
      <c r="APR60" s="6"/>
      <c r="APS60" s="6"/>
      <c r="APT60" s="6"/>
      <c r="APU60" s="6"/>
      <c r="APV60" s="6"/>
      <c r="APW60" s="6"/>
      <c r="APX60" s="6"/>
      <c r="APY60" s="6"/>
      <c r="APZ60" s="6"/>
      <c r="AQA60" s="6"/>
      <c r="AQB60" s="6"/>
      <c r="AQC60" s="6"/>
      <c r="AQD60" s="6"/>
      <c r="AQE60" s="6"/>
      <c r="AQF60" s="6"/>
      <c r="AQG60" s="6"/>
      <c r="AQH60" s="6"/>
      <c r="AQI60" s="6"/>
      <c r="AQJ60" s="6"/>
      <c r="AQK60" s="6"/>
      <c r="AQL60" s="6"/>
      <c r="AQM60" s="6"/>
      <c r="AQN60" s="6"/>
      <c r="AQO60" s="6"/>
      <c r="AQP60" s="6"/>
      <c r="AQQ60" s="6"/>
      <c r="AQR60" s="6"/>
      <c r="AQS60" s="6"/>
      <c r="AQT60" s="6"/>
      <c r="AQU60" s="6"/>
      <c r="AQV60" s="6"/>
      <c r="AQW60" s="6"/>
      <c r="AQX60" s="6"/>
      <c r="AQY60" s="6"/>
      <c r="AQZ60" s="6"/>
      <c r="ARA60" s="6"/>
      <c r="ARB60" s="6"/>
      <c r="ARC60" s="6"/>
      <c r="ARD60" s="6"/>
      <c r="ARE60" s="6"/>
      <c r="ARF60" s="6"/>
      <c r="ARG60" s="6"/>
      <c r="ARH60" s="6"/>
      <c r="ARI60" s="6"/>
      <c r="ARJ60" s="6"/>
      <c r="ARK60" s="6"/>
      <c r="ARL60" s="6"/>
      <c r="ARM60" s="6"/>
      <c r="ARN60" s="6"/>
      <c r="ARO60" s="6"/>
      <c r="ARP60" s="6"/>
      <c r="ARQ60" s="6"/>
      <c r="ARR60" s="6"/>
      <c r="ARS60" s="6"/>
      <c r="ART60" s="6"/>
      <c r="ARU60" s="6"/>
      <c r="ARV60" s="6"/>
      <c r="ARW60" s="6"/>
      <c r="ARX60" s="6"/>
      <c r="ARY60" s="6"/>
      <c r="ARZ60" s="6"/>
      <c r="ASA60" s="6"/>
      <c r="ASB60" s="6"/>
      <c r="ASC60" s="6"/>
      <c r="ASD60" s="6"/>
      <c r="ASE60" s="6"/>
      <c r="ASF60" s="6"/>
      <c r="ASG60" s="6"/>
      <c r="ASH60" s="6"/>
      <c r="ASI60" s="6"/>
      <c r="ASJ60" s="6"/>
      <c r="ASK60" s="6"/>
      <c r="ASL60" s="6"/>
      <c r="ASM60" s="6"/>
      <c r="ASN60" s="6"/>
      <c r="ASO60" s="6"/>
      <c r="ASP60" s="6"/>
      <c r="ASQ60" s="6"/>
      <c r="ASR60" s="6"/>
      <c r="ASS60" s="6"/>
      <c r="AST60" s="6"/>
      <c r="ASU60" s="6"/>
      <c r="ASV60" s="6"/>
      <c r="ASW60" s="6"/>
      <c r="ASX60" s="6"/>
      <c r="ASY60" s="6"/>
      <c r="ASZ60" s="6"/>
      <c r="ATA60" s="6"/>
      <c r="ATB60" s="6"/>
      <c r="ATC60" s="6"/>
      <c r="ATD60" s="6"/>
      <c r="ATE60" s="6"/>
      <c r="ATF60" s="6"/>
      <c r="ATG60" s="6"/>
      <c r="ATH60" s="6"/>
      <c r="ATI60" s="6"/>
      <c r="ATJ60" s="6"/>
      <c r="ATK60" s="6"/>
      <c r="ATL60" s="6"/>
      <c r="ATM60" s="6"/>
      <c r="ATN60" s="6"/>
      <c r="ATO60" s="6"/>
      <c r="ATP60" s="6"/>
      <c r="ATQ60" s="6"/>
      <c r="ATR60" s="6"/>
      <c r="ATS60" s="6"/>
      <c r="ATT60" s="6"/>
      <c r="ATU60" s="6"/>
      <c r="ATV60" s="6"/>
      <c r="ATW60" s="6"/>
      <c r="ATX60" s="6"/>
      <c r="ATY60" s="6"/>
      <c r="ATZ60" s="6"/>
      <c r="AUA60" s="6"/>
      <c r="AUB60" s="6"/>
      <c r="AUC60" s="6"/>
      <c r="AUD60" s="6"/>
      <c r="AUE60" s="6"/>
      <c r="AUF60" s="6"/>
      <c r="AUG60" s="6"/>
      <c r="AUH60" s="6"/>
      <c r="AUI60" s="6"/>
      <c r="AUJ60" s="6"/>
      <c r="AUK60" s="6"/>
      <c r="AUL60" s="6"/>
      <c r="AUM60" s="6"/>
      <c r="AUN60" s="6"/>
      <c r="AUO60" s="6"/>
      <c r="AUP60" s="6"/>
      <c r="AUQ60" s="6"/>
      <c r="AUR60" s="6"/>
      <c r="AUS60" s="6"/>
      <c r="AUT60" s="6"/>
      <c r="AUU60" s="6"/>
      <c r="AUV60" s="6"/>
      <c r="AUW60" s="6"/>
      <c r="AUX60" s="6"/>
      <c r="AUY60" s="6"/>
      <c r="AUZ60" s="6"/>
      <c r="AVA60" s="6"/>
      <c r="AVB60" s="6"/>
      <c r="AVC60" s="6"/>
      <c r="AVD60" s="6"/>
      <c r="AVE60" s="6"/>
      <c r="AVF60" s="6"/>
      <c r="AVG60" s="6"/>
      <c r="AVH60" s="6"/>
      <c r="AVI60" s="6"/>
      <c r="AVJ60" s="6"/>
      <c r="AVK60" s="6"/>
      <c r="AVL60" s="6"/>
      <c r="AVM60" s="6"/>
      <c r="AVN60" s="6"/>
      <c r="AVO60" s="6"/>
      <c r="AVP60" s="6"/>
      <c r="AVQ60" s="6"/>
      <c r="AVR60" s="6"/>
      <c r="AVS60" s="6"/>
      <c r="AVT60" s="6"/>
      <c r="AVU60" s="6"/>
      <c r="AVV60" s="6"/>
      <c r="AVW60" s="6"/>
      <c r="AVX60" s="6"/>
      <c r="AVY60" s="6"/>
      <c r="AVZ60" s="6"/>
      <c r="AWA60" s="6"/>
      <c r="AWB60" s="6"/>
      <c r="AWC60" s="6"/>
      <c r="AWD60" s="6"/>
      <c r="AWE60" s="6"/>
      <c r="AWF60" s="6"/>
      <c r="AWG60" s="6"/>
      <c r="AWH60" s="6"/>
      <c r="AWI60" s="6"/>
      <c r="AWJ60" s="6"/>
      <c r="AWK60" s="6"/>
      <c r="AWL60" s="6"/>
      <c r="AWM60" s="6"/>
      <c r="AWN60" s="6"/>
      <c r="AWO60" s="6"/>
      <c r="AWP60" s="6"/>
      <c r="AWQ60" s="6"/>
      <c r="AWR60" s="6"/>
      <c r="AWS60" s="6"/>
      <c r="AWT60" s="6"/>
      <c r="AWU60" s="6"/>
      <c r="AWV60" s="6"/>
      <c r="AWW60" s="6"/>
      <c r="AWX60" s="6"/>
      <c r="AWY60" s="6"/>
      <c r="AWZ60" s="6"/>
      <c r="AXA60" s="6"/>
      <c r="AXB60" s="6"/>
      <c r="AXC60" s="6"/>
      <c r="AXD60" s="6"/>
      <c r="AXE60" s="6"/>
      <c r="AXF60" s="6"/>
      <c r="AXG60" s="6"/>
      <c r="AXH60" s="6"/>
      <c r="AXI60" s="6"/>
      <c r="AXJ60" s="6"/>
      <c r="AXK60" s="6"/>
      <c r="AXL60" s="6"/>
      <c r="AXM60" s="6"/>
      <c r="AXN60" s="6"/>
      <c r="AXO60" s="6"/>
      <c r="AXP60" s="6"/>
      <c r="AXQ60" s="6"/>
      <c r="AXR60" s="6"/>
      <c r="AXS60" s="6"/>
      <c r="AXT60" s="6"/>
      <c r="AXU60" s="6"/>
      <c r="AXV60" s="6"/>
      <c r="AXW60" s="6"/>
      <c r="AXX60" s="6"/>
      <c r="AXY60" s="6"/>
      <c r="AXZ60" s="6"/>
      <c r="AYA60" s="6"/>
      <c r="AYB60" s="6"/>
      <c r="AYC60" s="6"/>
      <c r="AYD60" s="6"/>
      <c r="AYE60" s="6"/>
      <c r="AYF60" s="6"/>
      <c r="AYG60" s="6"/>
      <c r="AYH60" s="6"/>
      <c r="AYI60" s="6"/>
      <c r="AYJ60" s="6"/>
      <c r="AYK60" s="6"/>
      <c r="AYL60" s="6"/>
      <c r="AYM60" s="6"/>
      <c r="AYN60" s="6"/>
      <c r="AYO60" s="6"/>
      <c r="AYP60" s="6"/>
      <c r="AYQ60" s="6"/>
      <c r="AYR60" s="6"/>
      <c r="AYS60" s="6"/>
      <c r="AYT60" s="6"/>
      <c r="AYU60" s="6"/>
      <c r="AYV60" s="6"/>
      <c r="AYW60" s="6"/>
      <c r="AYX60" s="6"/>
      <c r="AYY60" s="6"/>
      <c r="AYZ60" s="6"/>
      <c r="AZA60" s="6"/>
      <c r="AZB60" s="6"/>
      <c r="AZC60" s="6"/>
      <c r="AZD60" s="6"/>
      <c r="AZE60" s="6"/>
      <c r="AZF60" s="6"/>
      <c r="AZG60" s="6"/>
      <c r="AZH60" s="6"/>
      <c r="AZI60" s="6"/>
      <c r="AZJ60" s="6"/>
      <c r="AZK60" s="6"/>
      <c r="AZL60" s="6"/>
      <c r="AZM60" s="6"/>
      <c r="AZN60" s="6"/>
      <c r="AZO60" s="6"/>
      <c r="AZP60" s="6"/>
      <c r="AZQ60" s="6"/>
      <c r="AZR60" s="6"/>
      <c r="AZS60" s="6"/>
      <c r="AZT60" s="6"/>
      <c r="AZU60" s="6"/>
      <c r="AZV60" s="6"/>
      <c r="AZW60" s="6"/>
      <c r="AZX60" s="6"/>
      <c r="AZY60" s="6"/>
      <c r="AZZ60" s="6"/>
      <c r="BAA60" s="6"/>
      <c r="BAB60" s="6"/>
      <c r="BAC60" s="6"/>
      <c r="BAD60" s="6"/>
      <c r="BAE60" s="6"/>
      <c r="BAF60" s="6"/>
      <c r="BAG60" s="6"/>
      <c r="BAH60" s="6"/>
      <c r="BAI60" s="6"/>
      <c r="BAJ60" s="6"/>
      <c r="BAK60" s="6"/>
      <c r="BAL60" s="6"/>
      <c r="BAM60" s="6"/>
      <c r="BAN60" s="6"/>
      <c r="BAO60" s="6"/>
      <c r="BAP60" s="6"/>
      <c r="BAQ60" s="6"/>
      <c r="BAR60" s="6"/>
      <c r="BAS60" s="6"/>
      <c r="BAT60" s="6"/>
      <c r="BAU60" s="6"/>
      <c r="BAV60" s="6"/>
      <c r="BAW60" s="6"/>
      <c r="BAX60" s="6"/>
      <c r="BAY60" s="6"/>
      <c r="BAZ60" s="6"/>
      <c r="BBA60" s="6"/>
      <c r="BBB60" s="6"/>
      <c r="BBC60" s="6"/>
      <c r="BBD60" s="6"/>
      <c r="BBE60" s="6"/>
      <c r="BBF60" s="6"/>
      <c r="BBG60" s="6"/>
      <c r="BBH60" s="6"/>
      <c r="BBI60" s="6"/>
      <c r="BBJ60" s="6"/>
      <c r="BBK60" s="6"/>
      <c r="BBL60" s="6"/>
      <c r="BBM60" s="6"/>
      <c r="BBN60" s="6"/>
      <c r="BBO60" s="6"/>
      <c r="BBP60" s="6"/>
      <c r="BBQ60" s="6"/>
      <c r="BBR60" s="6"/>
      <c r="BBS60" s="6"/>
      <c r="BBT60" s="6"/>
      <c r="BBU60" s="6"/>
      <c r="BBV60" s="6"/>
      <c r="BBW60" s="6"/>
      <c r="BBX60" s="6"/>
      <c r="BBY60" s="6"/>
      <c r="BBZ60" s="6"/>
      <c r="BCA60" s="6"/>
      <c r="BCB60" s="6"/>
      <c r="BCC60" s="6"/>
      <c r="BCD60" s="6"/>
      <c r="BCE60" s="6"/>
      <c r="BCF60" s="6"/>
      <c r="BCG60" s="6"/>
      <c r="BCH60" s="6"/>
      <c r="BCI60" s="6"/>
      <c r="BCJ60" s="6"/>
      <c r="BCK60" s="6"/>
      <c r="BCL60" s="6"/>
      <c r="BCM60" s="6"/>
      <c r="BCN60" s="6"/>
      <c r="BCO60" s="6"/>
      <c r="BCP60" s="6"/>
      <c r="BCQ60" s="6"/>
      <c r="BCR60" s="6"/>
      <c r="BCS60" s="6"/>
      <c r="BCT60" s="6"/>
      <c r="BCU60" s="6"/>
      <c r="BCV60" s="6"/>
      <c r="BCW60" s="6"/>
      <c r="BCX60" s="6"/>
      <c r="BCY60" s="6"/>
      <c r="BCZ60" s="6"/>
      <c r="BDA60" s="6"/>
      <c r="BDB60" s="6"/>
      <c r="BDC60" s="6"/>
      <c r="BDD60" s="6"/>
      <c r="BDE60" s="6"/>
      <c r="BDF60" s="6"/>
      <c r="BDG60" s="6"/>
      <c r="BDH60" s="6"/>
      <c r="BDI60" s="6"/>
      <c r="BDJ60" s="6"/>
      <c r="BDK60" s="6"/>
      <c r="BDL60" s="6"/>
      <c r="BDM60" s="6"/>
      <c r="BDN60" s="6"/>
      <c r="BDO60" s="6"/>
      <c r="BDP60" s="6"/>
      <c r="BDQ60" s="6"/>
      <c r="BDR60" s="6"/>
      <c r="BDS60" s="6"/>
      <c r="BDT60" s="6"/>
      <c r="BDU60" s="6"/>
      <c r="BDV60" s="6"/>
      <c r="BDW60" s="6"/>
      <c r="BDX60" s="6"/>
      <c r="BDY60" s="6"/>
      <c r="BDZ60" s="6"/>
      <c r="BEA60" s="6"/>
      <c r="BEB60" s="6"/>
      <c r="BEC60" s="6"/>
      <c r="BED60" s="6"/>
      <c r="BEE60" s="6"/>
      <c r="BEF60" s="6"/>
      <c r="BEG60" s="6"/>
      <c r="BEH60" s="6"/>
      <c r="BEI60" s="6"/>
      <c r="BEJ60" s="6"/>
      <c r="BEK60" s="6"/>
      <c r="BEL60" s="6"/>
      <c r="BEM60" s="6"/>
      <c r="BEN60" s="6"/>
      <c r="BEO60" s="6"/>
      <c r="BEP60" s="6"/>
      <c r="BEQ60" s="6"/>
      <c r="BER60" s="6"/>
      <c r="BES60" s="6"/>
      <c r="BET60" s="6"/>
      <c r="BEU60" s="6"/>
      <c r="BEV60" s="6"/>
      <c r="BEW60" s="6"/>
      <c r="BEX60" s="6"/>
      <c r="BEY60" s="6"/>
      <c r="BEZ60" s="6"/>
      <c r="BFA60" s="6"/>
      <c r="BFB60" s="6"/>
      <c r="BFC60" s="6"/>
      <c r="BFD60" s="6"/>
      <c r="BFE60" s="6"/>
      <c r="BFF60" s="6"/>
      <c r="BFG60" s="6"/>
      <c r="BFH60" s="6"/>
      <c r="BFI60" s="6"/>
      <c r="BFJ60" s="6"/>
      <c r="BFK60" s="6"/>
      <c r="BFL60" s="6"/>
      <c r="BFM60" s="6"/>
      <c r="BFN60" s="6"/>
      <c r="BFO60" s="6"/>
      <c r="BFP60" s="6"/>
      <c r="BFQ60" s="6"/>
      <c r="BFR60" s="6"/>
      <c r="BFS60" s="6"/>
      <c r="BFT60" s="6"/>
      <c r="BFU60" s="6"/>
      <c r="BFV60" s="6"/>
      <c r="BFW60" s="6"/>
      <c r="BFX60" s="6"/>
      <c r="BFY60" s="6"/>
      <c r="BFZ60" s="6"/>
      <c r="BGA60" s="6"/>
      <c r="BGB60" s="6"/>
      <c r="BGC60" s="6"/>
      <c r="BGD60" s="6"/>
      <c r="BGE60" s="6"/>
      <c r="BGF60" s="6"/>
      <c r="BGG60" s="6"/>
      <c r="BGH60" s="6"/>
      <c r="BGI60" s="6"/>
      <c r="BGJ60" s="6"/>
      <c r="BGK60" s="6"/>
      <c r="BGL60" s="6"/>
      <c r="BGM60" s="6"/>
      <c r="BGN60" s="6"/>
      <c r="BGO60" s="6"/>
      <c r="BGP60" s="6"/>
      <c r="BGQ60" s="6"/>
      <c r="BGR60" s="6"/>
      <c r="BGS60" s="6"/>
      <c r="BGT60" s="6"/>
      <c r="BGU60" s="6"/>
      <c r="BGV60" s="6"/>
      <c r="BGW60" s="6"/>
      <c r="BGX60" s="6"/>
      <c r="BGY60" s="6"/>
      <c r="BGZ60" s="6"/>
      <c r="BHA60" s="6"/>
      <c r="BHB60" s="6"/>
      <c r="BHC60" s="6"/>
      <c r="BHD60" s="6"/>
      <c r="BHE60" s="6"/>
      <c r="BHF60" s="6"/>
      <c r="BHG60" s="6"/>
      <c r="BHH60" s="6"/>
      <c r="BHI60" s="6"/>
      <c r="BHJ60" s="6"/>
      <c r="BHK60" s="6"/>
      <c r="BHL60" s="6"/>
      <c r="BHM60" s="6"/>
      <c r="BHN60" s="6"/>
      <c r="BHO60" s="6"/>
      <c r="BHP60" s="6"/>
      <c r="BHQ60" s="6"/>
      <c r="BHR60" s="6"/>
      <c r="BHS60" s="6"/>
      <c r="BHT60" s="6"/>
      <c r="BHU60" s="6"/>
      <c r="BHV60" s="6"/>
      <c r="BHW60" s="6"/>
      <c r="BHX60" s="6"/>
      <c r="BHY60" s="6"/>
      <c r="BHZ60" s="6"/>
      <c r="BIA60" s="6"/>
      <c r="BIB60" s="6"/>
      <c r="BIC60" s="6"/>
      <c r="BID60" s="6"/>
      <c r="BIE60" s="6"/>
      <c r="BIF60" s="6"/>
      <c r="BIG60" s="6"/>
      <c r="BIH60" s="6"/>
      <c r="BII60" s="6"/>
      <c r="BIJ60" s="6"/>
      <c r="BIK60" s="6"/>
      <c r="BIL60" s="6"/>
      <c r="BIM60" s="6"/>
      <c r="BIN60" s="6"/>
      <c r="BIO60" s="6"/>
      <c r="BIP60" s="6"/>
      <c r="BIQ60" s="6"/>
      <c r="BIR60" s="6"/>
      <c r="BIS60" s="6"/>
      <c r="BIT60" s="6"/>
      <c r="BIU60" s="6"/>
      <c r="BIV60" s="6"/>
      <c r="BIW60" s="6"/>
      <c r="BIX60" s="6"/>
      <c r="BIY60" s="6"/>
      <c r="BIZ60" s="6"/>
      <c r="BJA60" s="6"/>
      <c r="BJB60" s="6"/>
      <c r="BJC60" s="6"/>
      <c r="BJD60" s="6"/>
      <c r="BJE60" s="6"/>
      <c r="BJF60" s="6"/>
      <c r="BJG60" s="6"/>
      <c r="BJH60" s="6"/>
      <c r="BJI60" s="6"/>
      <c r="BJJ60" s="6"/>
      <c r="BJK60" s="6"/>
      <c r="BJL60" s="6"/>
      <c r="BJM60" s="6"/>
      <c r="BJN60" s="6"/>
      <c r="BJO60" s="6"/>
      <c r="BJP60" s="6"/>
      <c r="BJQ60" s="6"/>
      <c r="BJR60" s="6"/>
      <c r="BJS60" s="6"/>
      <c r="BJT60" s="6"/>
      <c r="BJU60" s="6"/>
      <c r="BJV60" s="6"/>
      <c r="BJW60" s="6"/>
      <c r="BJX60" s="6"/>
      <c r="BJY60" s="6"/>
      <c r="BJZ60" s="6"/>
      <c r="BKA60" s="6"/>
      <c r="BKB60" s="6"/>
      <c r="BKC60" s="6"/>
      <c r="BKD60" s="6"/>
      <c r="BKE60" s="6"/>
      <c r="BKF60" s="6"/>
      <c r="BKG60" s="6"/>
      <c r="BKH60" s="6"/>
      <c r="BKI60" s="6"/>
      <c r="BKJ60" s="6"/>
      <c r="BKK60" s="6"/>
      <c r="BKL60" s="6"/>
      <c r="BKM60" s="6"/>
      <c r="BKN60" s="6"/>
      <c r="BKO60" s="6"/>
      <c r="BKP60" s="6"/>
      <c r="BKQ60" s="6"/>
      <c r="BKR60" s="6"/>
      <c r="BKS60" s="6"/>
      <c r="BKT60" s="6"/>
      <c r="BKU60" s="6"/>
      <c r="BKV60" s="6"/>
      <c r="BKW60" s="6"/>
      <c r="BKX60" s="6"/>
      <c r="BKY60" s="6"/>
      <c r="BKZ60" s="6"/>
      <c r="BLA60" s="6"/>
      <c r="BLB60" s="6"/>
      <c r="BLC60" s="6"/>
      <c r="BLD60" s="6"/>
      <c r="BLE60" s="6"/>
      <c r="BLF60" s="6"/>
      <c r="BLG60" s="6"/>
      <c r="BLH60" s="6"/>
      <c r="BLI60" s="6"/>
      <c r="BLJ60" s="6"/>
      <c r="BLK60" s="6"/>
      <c r="BLL60" s="6"/>
      <c r="BLM60" s="6"/>
      <c r="BLN60" s="6"/>
      <c r="BLO60" s="6"/>
      <c r="BLP60" s="6"/>
      <c r="BLQ60" s="6"/>
      <c r="BLR60" s="6"/>
      <c r="BLS60" s="6"/>
      <c r="BLT60" s="6"/>
      <c r="BLU60" s="6"/>
      <c r="BLV60" s="6"/>
      <c r="BLW60" s="6"/>
      <c r="BLX60" s="6"/>
      <c r="BLY60" s="6"/>
      <c r="BLZ60" s="6"/>
      <c r="BMA60" s="6"/>
      <c r="BMB60" s="6"/>
      <c r="BMC60" s="6"/>
      <c r="BMD60" s="6"/>
      <c r="BME60" s="6"/>
      <c r="BMF60" s="6"/>
      <c r="BMG60" s="6"/>
      <c r="BMH60" s="6"/>
      <c r="BMI60" s="6"/>
      <c r="BMJ60" s="6"/>
      <c r="BMK60" s="6"/>
      <c r="BML60" s="6"/>
      <c r="BMM60" s="6"/>
      <c r="BMN60" s="6"/>
      <c r="BMO60" s="6"/>
      <c r="BMP60" s="6"/>
      <c r="BMQ60" s="6"/>
      <c r="BMR60" s="6"/>
      <c r="BMS60" s="6"/>
      <c r="BMT60" s="6"/>
      <c r="BMU60" s="6"/>
      <c r="BMV60" s="6"/>
      <c r="BMW60" s="6"/>
      <c r="BMX60" s="6"/>
      <c r="BMY60" s="6"/>
      <c r="BMZ60" s="6"/>
      <c r="BNA60" s="6"/>
      <c r="BNB60" s="6"/>
      <c r="BNC60" s="6"/>
      <c r="BND60" s="6"/>
      <c r="BNE60" s="6"/>
      <c r="BNF60" s="6"/>
      <c r="BNG60" s="6"/>
      <c r="BNH60" s="6"/>
      <c r="BNI60" s="6"/>
      <c r="BNJ60" s="6"/>
      <c r="BNK60" s="6"/>
      <c r="BNL60" s="6"/>
      <c r="BNM60" s="6"/>
      <c r="BNN60" s="6"/>
      <c r="BNO60" s="6"/>
      <c r="BNP60" s="6"/>
      <c r="BNQ60" s="6"/>
      <c r="BNR60" s="6"/>
      <c r="BNS60" s="6"/>
      <c r="BNT60" s="6"/>
      <c r="BNU60" s="6"/>
      <c r="BNV60" s="6"/>
      <c r="BNW60" s="6"/>
      <c r="BNX60" s="6"/>
      <c r="BNY60" s="6"/>
      <c r="BNZ60" s="6"/>
      <c r="BOA60" s="6"/>
      <c r="BOB60" s="6"/>
      <c r="BOC60" s="6"/>
      <c r="BOD60" s="6"/>
      <c r="BOE60" s="6"/>
      <c r="BOF60" s="6"/>
      <c r="BOG60" s="6"/>
      <c r="BOH60" s="6"/>
      <c r="BOI60" s="6"/>
      <c r="BOJ60" s="6"/>
      <c r="BOK60" s="6"/>
      <c r="BOL60" s="6"/>
      <c r="BOM60" s="6"/>
      <c r="BON60" s="6"/>
      <c r="BOO60" s="6"/>
      <c r="BOP60" s="6"/>
      <c r="BOQ60" s="6"/>
      <c r="BOR60" s="6"/>
      <c r="BOS60" s="6"/>
      <c r="BOT60" s="6"/>
      <c r="BOU60" s="6"/>
      <c r="BOV60" s="6"/>
      <c r="BOW60" s="6"/>
      <c r="BOX60" s="6"/>
      <c r="BOY60" s="6"/>
      <c r="BOZ60" s="6"/>
      <c r="BPA60" s="6"/>
      <c r="BPB60" s="6"/>
      <c r="BPC60" s="6"/>
      <c r="BPD60" s="6"/>
      <c r="BPE60" s="6"/>
      <c r="BPF60" s="6"/>
      <c r="BPG60" s="6"/>
      <c r="BPH60" s="6"/>
      <c r="BPI60" s="6"/>
      <c r="BPJ60" s="6"/>
      <c r="BPK60" s="6"/>
      <c r="BPL60" s="6"/>
      <c r="BPM60" s="6"/>
      <c r="BPN60" s="6"/>
      <c r="BPO60" s="6"/>
      <c r="BPP60" s="6"/>
      <c r="BPQ60" s="6"/>
      <c r="BPR60" s="6"/>
      <c r="BPS60" s="6"/>
      <c r="BPT60" s="6"/>
      <c r="BPU60" s="6"/>
      <c r="BPV60" s="6"/>
      <c r="BPW60" s="6"/>
      <c r="BPX60" s="6"/>
      <c r="BPY60" s="6"/>
      <c r="BPZ60" s="6"/>
      <c r="BQA60" s="6"/>
      <c r="BQB60" s="6"/>
      <c r="BQC60" s="6"/>
      <c r="BQD60" s="6"/>
      <c r="BQE60" s="6"/>
      <c r="BQF60" s="6"/>
      <c r="BQG60" s="6"/>
      <c r="BQH60" s="6"/>
      <c r="BQI60" s="6"/>
      <c r="BQJ60" s="6"/>
      <c r="BQK60" s="6"/>
      <c r="BQL60" s="6"/>
      <c r="BQM60" s="6"/>
      <c r="BQN60" s="6"/>
      <c r="BQO60" s="6"/>
      <c r="BQP60" s="6"/>
      <c r="BQQ60" s="6"/>
      <c r="BQR60" s="6"/>
      <c r="BQS60" s="6"/>
      <c r="BQT60" s="6"/>
      <c r="BQU60" s="6"/>
      <c r="BQV60" s="6"/>
      <c r="BQW60" s="6"/>
      <c r="BQX60" s="6"/>
      <c r="BQY60" s="6"/>
      <c r="BQZ60" s="6"/>
      <c r="BRA60" s="6"/>
      <c r="BRB60" s="6"/>
      <c r="BRC60" s="6"/>
      <c r="BRD60" s="6"/>
      <c r="BRE60" s="6"/>
      <c r="BRF60" s="6"/>
      <c r="BRG60" s="6"/>
      <c r="BRH60" s="6"/>
      <c r="BRI60" s="6"/>
      <c r="BRJ60" s="6"/>
      <c r="BRK60" s="6"/>
      <c r="BRL60" s="6"/>
      <c r="BRM60" s="6"/>
      <c r="BRN60" s="6"/>
      <c r="BRO60" s="6"/>
      <c r="BRP60" s="6"/>
      <c r="BRQ60" s="6"/>
      <c r="BRR60" s="6"/>
      <c r="BRS60" s="6"/>
      <c r="BRT60" s="6"/>
      <c r="BRU60" s="6"/>
      <c r="BRV60" s="6"/>
      <c r="BRW60" s="6"/>
      <c r="BRX60" s="6"/>
      <c r="BRY60" s="6"/>
      <c r="BRZ60" s="6"/>
      <c r="BSA60" s="6"/>
      <c r="BSB60" s="6"/>
      <c r="BSC60" s="6"/>
      <c r="BSD60" s="6"/>
      <c r="BSE60" s="6"/>
      <c r="BSF60" s="6"/>
      <c r="BSG60" s="6"/>
      <c r="BSH60" s="6"/>
      <c r="BSI60" s="6"/>
      <c r="BSJ60" s="6"/>
      <c r="BSK60" s="6"/>
      <c r="BSL60" s="6"/>
      <c r="BSM60" s="6"/>
      <c r="BSN60" s="6"/>
      <c r="BSO60" s="6"/>
      <c r="BSP60" s="6"/>
      <c r="BSQ60" s="6"/>
      <c r="BSR60" s="6"/>
      <c r="BSS60" s="6"/>
      <c r="BST60" s="6"/>
      <c r="BSU60" s="6"/>
      <c r="BSV60" s="6"/>
      <c r="BSW60" s="6"/>
      <c r="BSX60" s="6"/>
      <c r="BSY60" s="6"/>
      <c r="BSZ60" s="6"/>
      <c r="BTA60" s="6"/>
      <c r="BTB60" s="6"/>
      <c r="BTC60" s="6"/>
      <c r="BTD60" s="6"/>
      <c r="BTE60" s="6"/>
      <c r="BTF60" s="6"/>
      <c r="BTG60" s="6"/>
      <c r="BTH60" s="6"/>
      <c r="BTI60" s="6"/>
      <c r="BTJ60" s="6"/>
      <c r="BTK60" s="6"/>
      <c r="BTL60" s="6"/>
      <c r="BTM60" s="6"/>
      <c r="BTN60" s="6"/>
      <c r="BTO60" s="6"/>
      <c r="BTP60" s="6"/>
      <c r="BTQ60" s="6"/>
      <c r="BTR60" s="6"/>
      <c r="BTS60" s="6"/>
      <c r="BTT60" s="6"/>
      <c r="BTU60" s="6"/>
      <c r="BTV60" s="6"/>
      <c r="BTW60" s="6"/>
      <c r="BTX60" s="6"/>
      <c r="BTY60" s="6"/>
      <c r="BTZ60" s="6"/>
      <c r="BUA60" s="6"/>
      <c r="BUB60" s="6"/>
      <c r="BUC60" s="6"/>
      <c r="BUD60" s="6"/>
      <c r="BUE60" s="6"/>
      <c r="BUF60" s="6"/>
      <c r="BUG60" s="6"/>
      <c r="BUH60" s="6"/>
      <c r="BUI60" s="6"/>
      <c r="BUJ60" s="6"/>
      <c r="BUK60" s="6"/>
      <c r="BUL60" s="6"/>
      <c r="BUM60" s="6"/>
      <c r="BUN60" s="6"/>
      <c r="BUO60" s="6"/>
      <c r="BUP60" s="6"/>
      <c r="BUQ60" s="6"/>
      <c r="BUR60" s="6"/>
      <c r="BUS60" s="6"/>
      <c r="BUT60" s="6"/>
      <c r="BUU60" s="6"/>
      <c r="BUV60" s="6"/>
      <c r="BUW60" s="6"/>
      <c r="BUX60" s="6"/>
      <c r="BUY60" s="6"/>
      <c r="BUZ60" s="6"/>
      <c r="BVA60" s="6"/>
      <c r="BVB60" s="6"/>
      <c r="BVC60" s="6"/>
      <c r="BVD60" s="6"/>
      <c r="BVE60" s="6"/>
      <c r="BVF60" s="6"/>
      <c r="BVG60" s="6"/>
      <c r="BVH60" s="6"/>
      <c r="BVI60" s="6"/>
      <c r="BVJ60" s="6"/>
      <c r="BVK60" s="6"/>
      <c r="BVL60" s="6"/>
      <c r="BVM60" s="6"/>
      <c r="BVN60" s="6"/>
      <c r="BVO60" s="6"/>
      <c r="BVP60" s="6"/>
      <c r="BVQ60" s="6"/>
      <c r="BVR60" s="6"/>
      <c r="BVS60" s="6"/>
      <c r="BVT60" s="6"/>
      <c r="BVU60" s="6"/>
      <c r="BVV60" s="6"/>
      <c r="BVW60" s="6"/>
      <c r="BVX60" s="6"/>
      <c r="BVY60" s="6"/>
      <c r="BVZ60" s="6"/>
      <c r="BWA60" s="6"/>
      <c r="BWB60" s="6"/>
      <c r="BWC60" s="6"/>
      <c r="BWD60" s="6"/>
      <c r="BWE60" s="6"/>
      <c r="BWF60" s="6"/>
      <c r="BWG60" s="6"/>
      <c r="BWH60" s="6"/>
      <c r="BWI60" s="6"/>
      <c r="BWJ60" s="6"/>
      <c r="BWK60" s="6"/>
      <c r="BWL60" s="6"/>
      <c r="BWM60" s="6"/>
      <c r="BWN60" s="6"/>
      <c r="BWO60" s="6"/>
      <c r="BWP60" s="6"/>
      <c r="BWQ60" s="6"/>
      <c r="BWR60" s="6"/>
      <c r="BWS60" s="6"/>
      <c r="BWT60" s="6"/>
      <c r="BWU60" s="6"/>
      <c r="BWV60" s="6"/>
      <c r="BWW60" s="6"/>
      <c r="BWX60" s="6"/>
      <c r="BWY60" s="6"/>
      <c r="BWZ60" s="6"/>
      <c r="BXA60" s="6"/>
      <c r="BXB60" s="6"/>
      <c r="BXC60" s="6"/>
      <c r="BXD60" s="6"/>
      <c r="BXE60" s="6"/>
      <c r="BXF60" s="6"/>
      <c r="BXG60" s="6"/>
      <c r="BXH60" s="6"/>
      <c r="BXI60" s="6"/>
      <c r="BXJ60" s="6"/>
      <c r="BXK60" s="6"/>
      <c r="BXL60" s="6"/>
      <c r="BXM60" s="6"/>
      <c r="BXN60" s="6"/>
      <c r="BXO60" s="6"/>
      <c r="BXP60" s="6"/>
      <c r="BXQ60" s="6"/>
      <c r="BXR60" s="6"/>
      <c r="BXS60" s="6"/>
      <c r="BXT60" s="6"/>
      <c r="BXU60" s="6"/>
      <c r="BXV60" s="6"/>
      <c r="BXW60" s="6"/>
      <c r="BXX60" s="6"/>
      <c r="BXY60" s="6"/>
      <c r="BXZ60" s="6"/>
      <c r="BYA60" s="6"/>
      <c r="BYB60" s="6"/>
      <c r="BYC60" s="6"/>
      <c r="BYD60" s="6"/>
      <c r="BYE60" s="6"/>
      <c r="BYF60" s="6"/>
      <c r="BYG60" s="6"/>
      <c r="BYH60" s="6"/>
      <c r="BYI60" s="6"/>
      <c r="BYJ60" s="6"/>
      <c r="BYK60" s="6"/>
      <c r="BYL60" s="6"/>
      <c r="BYM60" s="6"/>
      <c r="BYN60" s="6"/>
      <c r="BYO60" s="6"/>
      <c r="BYP60" s="6"/>
      <c r="BYQ60" s="6"/>
      <c r="BYR60" s="6"/>
      <c r="BYS60" s="6"/>
      <c r="BYT60" s="6"/>
      <c r="BYU60" s="6"/>
      <c r="BYV60" s="6"/>
      <c r="BYW60" s="6"/>
      <c r="BYX60" s="6"/>
      <c r="BYY60" s="6"/>
      <c r="BYZ60" s="6"/>
      <c r="BZA60" s="6"/>
      <c r="BZB60" s="6"/>
      <c r="BZC60" s="6"/>
      <c r="BZD60" s="6"/>
      <c r="BZE60" s="6"/>
      <c r="BZF60" s="6"/>
      <c r="BZG60" s="6"/>
      <c r="BZH60" s="6"/>
      <c r="BZI60" s="6"/>
      <c r="BZJ60" s="6"/>
      <c r="BZK60" s="6"/>
      <c r="BZL60" s="6"/>
      <c r="BZM60" s="6"/>
      <c r="BZN60" s="6"/>
      <c r="BZO60" s="6"/>
      <c r="BZP60" s="6"/>
      <c r="BZQ60" s="6"/>
      <c r="BZR60" s="6"/>
      <c r="BZS60" s="6"/>
      <c r="BZT60" s="6"/>
      <c r="BZU60" s="6"/>
      <c r="BZV60" s="6"/>
      <c r="BZW60" s="6"/>
      <c r="BZX60" s="6"/>
      <c r="BZY60" s="6"/>
      <c r="BZZ60" s="6"/>
      <c r="CAA60" s="6"/>
      <c r="CAB60" s="6"/>
      <c r="CAC60" s="6"/>
      <c r="CAD60" s="6"/>
      <c r="CAE60" s="6"/>
      <c r="CAF60" s="6"/>
      <c r="CAG60" s="6"/>
      <c r="CAH60" s="6"/>
      <c r="CAI60" s="6"/>
      <c r="CAJ60" s="6"/>
      <c r="CAK60" s="6"/>
      <c r="CAL60" s="6"/>
      <c r="CAM60" s="6"/>
      <c r="CAN60" s="6"/>
      <c r="CAO60" s="6"/>
      <c r="CAP60" s="6"/>
      <c r="CAQ60" s="6"/>
      <c r="CAR60" s="6"/>
      <c r="CAS60" s="6"/>
      <c r="CAT60" s="6"/>
      <c r="CAU60" s="6"/>
      <c r="CAV60" s="6"/>
      <c r="CAW60" s="6"/>
      <c r="CAX60" s="6"/>
      <c r="CAY60" s="6"/>
      <c r="CAZ60" s="6"/>
      <c r="CBA60" s="6"/>
      <c r="CBB60" s="6"/>
      <c r="CBC60" s="6"/>
      <c r="CBD60" s="6"/>
      <c r="CBE60" s="6"/>
      <c r="CBF60" s="6"/>
      <c r="CBG60" s="6"/>
      <c r="CBH60" s="6"/>
      <c r="CBI60" s="6"/>
      <c r="CBJ60" s="6"/>
      <c r="CBK60" s="6"/>
      <c r="CBL60" s="6"/>
      <c r="CBM60" s="6"/>
      <c r="CBN60" s="6"/>
      <c r="CBO60" s="6"/>
      <c r="CBP60" s="6"/>
      <c r="CBQ60" s="6"/>
      <c r="CBR60" s="6"/>
      <c r="CBS60" s="6"/>
      <c r="CBT60" s="6"/>
      <c r="CBU60" s="6"/>
      <c r="CBV60" s="6"/>
      <c r="CBW60" s="6"/>
      <c r="CBX60" s="6"/>
      <c r="CBY60" s="6"/>
      <c r="CBZ60" s="6"/>
      <c r="CCA60" s="6"/>
      <c r="CCB60" s="6"/>
      <c r="CCC60" s="6"/>
      <c r="CCD60" s="6"/>
      <c r="CCE60" s="6"/>
      <c r="CCF60" s="6"/>
      <c r="CCG60" s="6"/>
      <c r="CCH60" s="6"/>
      <c r="CCI60" s="6"/>
      <c r="CCJ60" s="6"/>
      <c r="CCK60" s="6"/>
      <c r="CCL60" s="6"/>
      <c r="CCM60" s="6"/>
      <c r="CCN60" s="6"/>
      <c r="CCO60" s="6"/>
      <c r="CCP60" s="6"/>
      <c r="CCQ60" s="6"/>
      <c r="CCR60" s="6"/>
      <c r="CCS60" s="6"/>
      <c r="CCT60" s="6"/>
      <c r="CCU60" s="6"/>
      <c r="CCV60" s="6"/>
      <c r="CCW60" s="6"/>
      <c r="CCX60" s="6"/>
      <c r="CCY60" s="6"/>
      <c r="CCZ60" s="6"/>
      <c r="CDA60" s="6"/>
      <c r="CDB60" s="6"/>
      <c r="CDC60" s="6"/>
      <c r="CDD60" s="6"/>
      <c r="CDE60" s="6"/>
      <c r="CDF60" s="6"/>
      <c r="CDG60" s="6"/>
      <c r="CDH60" s="6"/>
      <c r="CDI60" s="6"/>
      <c r="CDJ60" s="6"/>
      <c r="CDK60" s="6"/>
      <c r="CDL60" s="6"/>
      <c r="CDM60" s="6"/>
      <c r="CDN60" s="6"/>
      <c r="CDO60" s="6"/>
      <c r="CDP60" s="6"/>
      <c r="CDQ60" s="6"/>
      <c r="CDR60" s="6"/>
      <c r="CDS60" s="6"/>
      <c r="CDT60" s="6"/>
      <c r="CDU60" s="6"/>
      <c r="CDV60" s="6"/>
      <c r="CDW60" s="6"/>
      <c r="CDX60" s="6"/>
      <c r="CDY60" s="6"/>
      <c r="CDZ60" s="6"/>
      <c r="CEA60" s="6"/>
      <c r="CEB60" s="6"/>
      <c r="CEC60" s="6"/>
      <c r="CED60" s="6"/>
      <c r="CEE60" s="6"/>
      <c r="CEF60" s="6"/>
      <c r="CEG60" s="6"/>
      <c r="CEH60" s="6"/>
      <c r="CEI60" s="6"/>
      <c r="CEJ60" s="6"/>
      <c r="CEK60" s="6"/>
      <c r="CEL60" s="6"/>
      <c r="CEM60" s="6"/>
      <c r="CEN60" s="6"/>
      <c r="CEO60" s="6"/>
      <c r="CEP60" s="6"/>
      <c r="CEQ60" s="6"/>
      <c r="CER60" s="6"/>
      <c r="CES60" s="6"/>
      <c r="CET60" s="6"/>
      <c r="CEU60" s="6"/>
      <c r="CEV60" s="6"/>
      <c r="CEW60" s="6"/>
      <c r="CEX60" s="6"/>
      <c r="CEY60" s="6"/>
      <c r="CEZ60" s="6"/>
      <c r="CFA60" s="6"/>
      <c r="CFB60" s="6"/>
      <c r="CFC60" s="6"/>
      <c r="CFD60" s="6"/>
      <c r="CFE60" s="6"/>
      <c r="CFF60" s="6"/>
      <c r="CFG60" s="6"/>
      <c r="CFH60" s="6"/>
      <c r="CFI60" s="6"/>
      <c r="CFJ60" s="6"/>
      <c r="CFK60" s="6"/>
      <c r="CFL60" s="6"/>
      <c r="CFM60" s="6"/>
      <c r="CFN60" s="6"/>
      <c r="CFO60" s="6"/>
      <c r="CFP60" s="6"/>
      <c r="CFQ60" s="6"/>
      <c r="CFR60" s="6"/>
      <c r="CFS60" s="6"/>
      <c r="CFT60" s="6"/>
      <c r="CFU60" s="6"/>
      <c r="CFV60" s="6"/>
      <c r="CFW60" s="6"/>
      <c r="CFX60" s="6"/>
      <c r="CFY60" s="6"/>
      <c r="CFZ60" s="6"/>
      <c r="CGA60" s="6"/>
      <c r="CGB60" s="6"/>
      <c r="CGC60" s="6"/>
      <c r="CGD60" s="6"/>
      <c r="CGE60" s="6"/>
      <c r="CGF60" s="6"/>
      <c r="CGG60" s="6"/>
      <c r="CGH60" s="6"/>
      <c r="CGI60" s="6"/>
      <c r="CGJ60" s="6"/>
      <c r="CGK60" s="6"/>
      <c r="CGL60" s="6"/>
      <c r="CGM60" s="6"/>
      <c r="CGN60" s="6"/>
      <c r="CGO60" s="6"/>
      <c r="CGP60" s="6"/>
      <c r="CGQ60" s="6"/>
      <c r="CGR60" s="6"/>
      <c r="CGS60" s="6"/>
      <c r="CGT60" s="6"/>
      <c r="CGU60" s="6"/>
      <c r="CGV60" s="6"/>
      <c r="CGW60" s="6"/>
      <c r="CGX60" s="6"/>
      <c r="CGY60" s="6"/>
      <c r="CGZ60" s="6"/>
      <c r="CHA60" s="6"/>
      <c r="CHB60" s="6"/>
      <c r="CHC60" s="6"/>
      <c r="CHD60" s="6"/>
      <c r="CHE60" s="6"/>
      <c r="CHF60" s="6"/>
      <c r="CHG60" s="6"/>
      <c r="CHH60" s="6"/>
      <c r="CHI60" s="6"/>
      <c r="CHJ60" s="6"/>
      <c r="CHK60" s="6"/>
      <c r="CHL60" s="6"/>
      <c r="CHM60" s="6"/>
      <c r="CHN60" s="6"/>
      <c r="CHO60" s="6"/>
      <c r="CHP60" s="6"/>
      <c r="CHQ60" s="6"/>
      <c r="CHR60" s="6"/>
      <c r="CHS60" s="6"/>
      <c r="CHT60" s="6"/>
      <c r="CHU60" s="6"/>
      <c r="CHV60" s="6"/>
      <c r="CHW60" s="6"/>
      <c r="CHX60" s="6"/>
      <c r="CHY60" s="6"/>
      <c r="CHZ60" s="6"/>
      <c r="CIA60" s="6"/>
      <c r="CIB60" s="6"/>
      <c r="CIC60" s="6"/>
      <c r="CID60" s="6"/>
      <c r="CIE60" s="6"/>
      <c r="CIF60" s="6"/>
      <c r="CIG60" s="6"/>
      <c r="CIH60" s="6"/>
      <c r="CII60" s="6"/>
      <c r="CIJ60" s="6"/>
      <c r="CIK60" s="6"/>
      <c r="CIL60" s="6"/>
      <c r="CIM60" s="6"/>
      <c r="CIN60" s="6"/>
      <c r="CIO60" s="6"/>
      <c r="CIP60" s="6"/>
      <c r="CIQ60" s="6"/>
      <c r="CIR60" s="6"/>
      <c r="CIS60" s="6"/>
      <c r="CIT60" s="6"/>
      <c r="CIU60" s="6"/>
      <c r="CIV60" s="6"/>
      <c r="CIW60" s="6"/>
      <c r="CIX60" s="6"/>
      <c r="CIY60" s="6"/>
      <c r="CIZ60" s="6"/>
      <c r="CJA60" s="6"/>
      <c r="CJB60" s="6"/>
      <c r="CJC60" s="6"/>
      <c r="CJD60" s="6"/>
      <c r="CJE60" s="6"/>
      <c r="CJF60" s="6"/>
      <c r="CJG60" s="6"/>
      <c r="CJH60" s="6"/>
      <c r="CJI60" s="6"/>
      <c r="CJJ60" s="6"/>
      <c r="CJK60" s="6"/>
      <c r="CJL60" s="6"/>
      <c r="CJM60" s="6"/>
      <c r="CJN60" s="6"/>
      <c r="CJO60" s="6"/>
      <c r="CJP60" s="6"/>
      <c r="CJQ60" s="6"/>
      <c r="CJR60" s="6"/>
      <c r="CJS60" s="6"/>
      <c r="CJT60" s="6"/>
      <c r="CJU60" s="6"/>
      <c r="CJV60" s="6"/>
      <c r="CJW60" s="6"/>
      <c r="CJX60" s="6"/>
      <c r="CJY60" s="6"/>
      <c r="CJZ60" s="6"/>
      <c r="CKA60" s="6"/>
      <c r="CKB60" s="6"/>
      <c r="CKC60" s="6"/>
      <c r="CKD60" s="6"/>
      <c r="CKE60" s="6"/>
      <c r="CKF60" s="6"/>
      <c r="CKG60" s="6"/>
      <c r="CKH60" s="6"/>
      <c r="CKI60" s="6"/>
      <c r="CKJ60" s="6"/>
      <c r="CKK60" s="6"/>
      <c r="CKL60" s="6"/>
      <c r="CKM60" s="6"/>
      <c r="CKN60" s="6"/>
      <c r="CKO60" s="6"/>
      <c r="CKP60" s="6"/>
      <c r="CKQ60" s="6"/>
      <c r="CKR60" s="6"/>
      <c r="CKS60" s="6"/>
      <c r="CKT60" s="6"/>
      <c r="CKU60" s="6"/>
      <c r="CKV60" s="6"/>
      <c r="CKW60" s="6"/>
      <c r="CKX60" s="6"/>
      <c r="CKY60" s="6"/>
      <c r="CKZ60" s="6"/>
      <c r="CLA60" s="6"/>
      <c r="CLB60" s="6"/>
      <c r="CLC60" s="6"/>
      <c r="CLD60" s="6"/>
      <c r="CLE60" s="6"/>
      <c r="CLF60" s="6"/>
      <c r="CLG60" s="6"/>
      <c r="CLH60" s="6"/>
      <c r="CLI60" s="6"/>
      <c r="CLJ60" s="6"/>
      <c r="CLK60" s="6"/>
      <c r="CLL60" s="6"/>
      <c r="CLM60" s="6"/>
      <c r="CLN60" s="6"/>
      <c r="CLO60" s="6"/>
      <c r="CLP60" s="6"/>
      <c r="CLQ60" s="6"/>
      <c r="CLR60" s="6"/>
      <c r="CLS60" s="6"/>
      <c r="CLT60" s="6"/>
      <c r="CLU60" s="6"/>
      <c r="CLV60" s="6"/>
      <c r="CLW60" s="6"/>
      <c r="CLX60" s="6"/>
      <c r="CLY60" s="6"/>
      <c r="CLZ60" s="6"/>
      <c r="CMA60" s="6"/>
      <c r="CMB60" s="6"/>
      <c r="CMC60" s="6"/>
      <c r="CMD60" s="6"/>
      <c r="CME60" s="6"/>
      <c r="CMF60" s="6"/>
      <c r="CMG60" s="6"/>
      <c r="CMH60" s="6"/>
      <c r="CMI60" s="6"/>
      <c r="CMJ60" s="6"/>
      <c r="CMK60" s="6"/>
      <c r="CML60" s="6"/>
      <c r="CMM60" s="6"/>
      <c r="CMN60" s="6"/>
      <c r="CMO60" s="6"/>
      <c r="CMP60" s="6"/>
      <c r="CMQ60" s="6"/>
      <c r="CMR60" s="6"/>
      <c r="CMS60" s="6"/>
      <c r="CMT60" s="6"/>
      <c r="CMU60" s="6"/>
      <c r="CMV60" s="6"/>
      <c r="CMW60" s="6"/>
      <c r="CMX60" s="6"/>
      <c r="CMY60" s="6"/>
      <c r="CMZ60" s="6"/>
      <c r="CNA60" s="6"/>
      <c r="CNB60" s="6"/>
      <c r="CNC60" s="6"/>
      <c r="CND60" s="6"/>
      <c r="CNE60" s="6"/>
      <c r="CNF60" s="6"/>
      <c r="CNG60" s="6"/>
      <c r="CNH60" s="6"/>
      <c r="CNI60" s="6"/>
      <c r="CNJ60" s="6"/>
      <c r="CNK60" s="6"/>
      <c r="CNL60" s="6"/>
      <c r="CNM60" s="6"/>
      <c r="CNN60" s="6"/>
      <c r="CNO60" s="6"/>
      <c r="CNP60" s="6"/>
      <c r="CNQ60" s="6"/>
      <c r="CNR60" s="6"/>
      <c r="CNS60" s="6"/>
      <c r="CNT60" s="6"/>
      <c r="CNU60" s="6"/>
      <c r="CNV60" s="6"/>
      <c r="CNW60" s="6"/>
      <c r="CNX60" s="6"/>
      <c r="CNY60" s="6"/>
      <c r="CNZ60" s="6"/>
      <c r="COA60" s="6"/>
      <c r="COB60" s="6"/>
      <c r="COC60" s="6"/>
      <c r="COD60" s="6"/>
      <c r="COE60" s="6"/>
      <c r="COF60" s="6"/>
      <c r="COG60" s="6"/>
      <c r="COH60" s="6"/>
      <c r="COI60" s="6"/>
      <c r="COJ60" s="6"/>
      <c r="COK60" s="6"/>
      <c r="COL60" s="6"/>
      <c r="COM60" s="6"/>
      <c r="CON60" s="6"/>
      <c r="COO60" s="6"/>
      <c r="COP60" s="6"/>
      <c r="COQ60" s="6"/>
      <c r="COR60" s="6"/>
      <c r="COS60" s="6"/>
      <c r="COT60" s="6"/>
      <c r="COU60" s="6"/>
      <c r="COV60" s="6"/>
      <c r="COW60" s="6"/>
      <c r="COX60" s="6"/>
      <c r="COY60" s="6"/>
      <c r="COZ60" s="6"/>
      <c r="CPA60" s="6"/>
      <c r="CPB60" s="6"/>
      <c r="CPC60" s="6"/>
      <c r="CPD60" s="6"/>
      <c r="CPE60" s="6"/>
      <c r="CPF60" s="6"/>
      <c r="CPG60" s="6"/>
      <c r="CPH60" s="6"/>
      <c r="CPI60" s="6"/>
      <c r="CPJ60" s="6"/>
      <c r="CPK60" s="6"/>
      <c r="CPL60" s="6"/>
      <c r="CPM60" s="6"/>
      <c r="CPN60" s="6"/>
      <c r="CPO60" s="6"/>
      <c r="CPP60" s="6"/>
      <c r="CPQ60" s="6"/>
      <c r="CPR60" s="6"/>
      <c r="CPS60" s="6"/>
      <c r="CPT60" s="6"/>
      <c r="CPU60" s="6"/>
      <c r="CPV60" s="6"/>
      <c r="CPW60" s="6"/>
      <c r="CPX60" s="6"/>
      <c r="CPY60" s="6"/>
      <c r="CPZ60" s="6"/>
      <c r="CQA60" s="6"/>
      <c r="CQB60" s="6"/>
      <c r="CQC60" s="6"/>
      <c r="CQD60" s="6"/>
      <c r="CQE60" s="6"/>
      <c r="CQF60" s="6"/>
      <c r="CQG60" s="6"/>
      <c r="CQH60" s="6"/>
      <c r="CQI60" s="6"/>
      <c r="CQJ60" s="6"/>
      <c r="CQK60" s="6"/>
      <c r="CQL60" s="6"/>
      <c r="CQM60" s="6"/>
      <c r="CQN60" s="6"/>
      <c r="CQO60" s="6"/>
      <c r="CQP60" s="6"/>
      <c r="CQQ60" s="6"/>
      <c r="CQR60" s="6"/>
      <c r="CQS60" s="6"/>
      <c r="CQT60" s="6"/>
      <c r="CQU60" s="6"/>
      <c r="CQV60" s="6"/>
      <c r="CQW60" s="6"/>
      <c r="CQX60" s="6"/>
      <c r="CQY60" s="6"/>
      <c r="CQZ60" s="6"/>
      <c r="CRA60" s="6"/>
      <c r="CRB60" s="6"/>
      <c r="CRC60" s="6"/>
      <c r="CRD60" s="6"/>
      <c r="CRE60" s="6"/>
      <c r="CRF60" s="6"/>
      <c r="CRG60" s="6"/>
      <c r="CRH60" s="6"/>
      <c r="CRI60" s="6"/>
      <c r="CRJ60" s="6"/>
      <c r="CRK60" s="6"/>
      <c r="CRL60" s="6"/>
      <c r="CRM60" s="6"/>
      <c r="CRN60" s="6"/>
      <c r="CRO60" s="6"/>
      <c r="CRP60" s="6"/>
      <c r="CRQ60" s="6"/>
      <c r="CRR60" s="6"/>
      <c r="CRS60" s="6"/>
      <c r="CRT60" s="6"/>
      <c r="CRU60" s="6"/>
      <c r="CRV60" s="6"/>
      <c r="CRW60" s="6"/>
      <c r="CRX60" s="6"/>
      <c r="CRY60" s="6"/>
      <c r="CRZ60" s="6"/>
      <c r="CSA60" s="6"/>
      <c r="CSB60" s="6"/>
      <c r="CSC60" s="6"/>
      <c r="CSD60" s="6"/>
      <c r="CSE60" s="6"/>
      <c r="CSF60" s="6"/>
      <c r="CSG60" s="6"/>
      <c r="CSH60" s="6"/>
      <c r="CSI60" s="6"/>
      <c r="CSJ60" s="6"/>
      <c r="CSK60" s="6"/>
      <c r="CSL60" s="6"/>
      <c r="CSM60" s="6"/>
      <c r="CSN60" s="6"/>
      <c r="CSO60" s="6"/>
      <c r="CSP60" s="6"/>
      <c r="CSQ60" s="6"/>
      <c r="CSR60" s="6"/>
      <c r="CSS60" s="6"/>
      <c r="CST60" s="6"/>
      <c r="CSU60" s="6"/>
      <c r="CSV60" s="6"/>
      <c r="CSW60" s="6"/>
      <c r="CSX60" s="6"/>
      <c r="CSY60" s="6"/>
      <c r="CSZ60" s="6"/>
      <c r="CTA60" s="6"/>
      <c r="CTB60" s="6"/>
      <c r="CTC60" s="6"/>
      <c r="CTD60" s="6"/>
      <c r="CTE60" s="6"/>
      <c r="CTF60" s="6"/>
      <c r="CTG60" s="6"/>
      <c r="CTH60" s="6"/>
      <c r="CTI60" s="6"/>
      <c r="CTJ60" s="6"/>
      <c r="CTK60" s="6"/>
      <c r="CTL60" s="6"/>
      <c r="CTM60" s="6"/>
      <c r="CTN60" s="6"/>
      <c r="CTO60" s="6"/>
      <c r="CTP60" s="6"/>
      <c r="CTQ60" s="6"/>
      <c r="CTR60" s="6"/>
      <c r="CTS60" s="6"/>
      <c r="CTT60" s="6"/>
      <c r="CTU60" s="6"/>
      <c r="CTV60" s="6"/>
      <c r="CTW60" s="6"/>
      <c r="CTX60" s="6"/>
      <c r="CTY60" s="6"/>
      <c r="CTZ60" s="6"/>
      <c r="CUA60" s="6"/>
      <c r="CUB60" s="6"/>
      <c r="CUC60" s="6"/>
      <c r="CUD60" s="6"/>
      <c r="CUE60" s="6"/>
      <c r="CUF60" s="6"/>
      <c r="CUG60" s="6"/>
      <c r="CUH60" s="6"/>
      <c r="CUI60" s="6"/>
      <c r="CUJ60" s="6"/>
      <c r="CUK60" s="6"/>
      <c r="CUL60" s="6"/>
      <c r="CUM60" s="6"/>
      <c r="CUN60" s="6"/>
      <c r="CUO60" s="6"/>
      <c r="CUP60" s="6"/>
      <c r="CUQ60" s="6"/>
      <c r="CUR60" s="6"/>
      <c r="CUS60" s="6"/>
      <c r="CUT60" s="6"/>
      <c r="CUU60" s="6"/>
      <c r="CUV60" s="6"/>
      <c r="CUW60" s="6"/>
      <c r="CUX60" s="6"/>
      <c r="CUY60" s="6"/>
      <c r="CUZ60" s="6"/>
      <c r="CVA60" s="6"/>
      <c r="CVB60" s="6"/>
      <c r="CVC60" s="6"/>
      <c r="CVD60" s="6"/>
      <c r="CVE60" s="6"/>
      <c r="CVF60" s="6"/>
      <c r="CVG60" s="6"/>
      <c r="CVH60" s="6"/>
      <c r="CVI60" s="6"/>
      <c r="CVJ60" s="6"/>
      <c r="CVK60" s="6"/>
      <c r="CVL60" s="6"/>
      <c r="CVM60" s="6"/>
      <c r="CVN60" s="6"/>
      <c r="CVO60" s="6"/>
      <c r="CVP60" s="6"/>
      <c r="CVQ60" s="6"/>
      <c r="CVR60" s="6"/>
      <c r="CVS60" s="6"/>
      <c r="CVT60" s="6"/>
      <c r="CVU60" s="6"/>
      <c r="CVV60" s="6"/>
      <c r="CVW60" s="6"/>
      <c r="CVX60" s="6"/>
      <c r="CVY60" s="6"/>
      <c r="CVZ60" s="6"/>
      <c r="CWA60" s="6"/>
      <c r="CWB60" s="6"/>
      <c r="CWC60" s="6"/>
      <c r="CWD60" s="6"/>
      <c r="CWE60" s="6"/>
      <c r="CWF60" s="6"/>
      <c r="CWG60" s="6"/>
      <c r="CWH60" s="6"/>
      <c r="CWI60" s="6"/>
      <c r="CWJ60" s="6"/>
      <c r="CWK60" s="6"/>
      <c r="CWL60" s="6"/>
      <c r="CWM60" s="6"/>
      <c r="CWN60" s="6"/>
      <c r="CWO60" s="6"/>
      <c r="CWP60" s="6"/>
      <c r="CWQ60" s="6"/>
      <c r="CWR60" s="6"/>
      <c r="CWS60" s="6"/>
      <c r="CWT60" s="6"/>
      <c r="CWU60" s="6"/>
      <c r="CWV60" s="6"/>
      <c r="CWW60" s="6"/>
      <c r="CWX60" s="6"/>
      <c r="CWY60" s="6"/>
      <c r="CWZ60" s="6"/>
      <c r="CXA60" s="6"/>
      <c r="CXB60" s="6"/>
      <c r="CXC60" s="6"/>
      <c r="CXD60" s="6"/>
      <c r="CXE60" s="6"/>
      <c r="CXF60" s="6"/>
      <c r="CXG60" s="6"/>
      <c r="CXH60" s="6"/>
      <c r="CXI60" s="6"/>
      <c r="CXJ60" s="6"/>
      <c r="CXK60" s="6"/>
      <c r="CXL60" s="6"/>
      <c r="CXM60" s="6"/>
      <c r="CXN60" s="6"/>
      <c r="CXO60" s="6"/>
      <c r="CXP60" s="6"/>
      <c r="CXQ60" s="6"/>
      <c r="CXR60" s="6"/>
      <c r="CXS60" s="6"/>
      <c r="CXT60" s="6"/>
      <c r="CXU60" s="6"/>
      <c r="CXV60" s="6"/>
      <c r="CXW60" s="6"/>
      <c r="CXX60" s="6"/>
      <c r="CXY60" s="6"/>
      <c r="CXZ60" s="6"/>
      <c r="CYA60" s="6"/>
      <c r="CYB60" s="6"/>
      <c r="CYC60" s="6"/>
      <c r="CYD60" s="6"/>
      <c r="CYE60" s="6"/>
      <c r="CYF60" s="6"/>
      <c r="CYG60" s="6"/>
      <c r="CYH60" s="6"/>
      <c r="CYI60" s="6"/>
      <c r="CYJ60" s="6"/>
      <c r="CYK60" s="6"/>
      <c r="CYL60" s="6"/>
      <c r="CYM60" s="6"/>
      <c r="CYN60" s="6"/>
      <c r="CYO60" s="6"/>
      <c r="CYP60" s="6"/>
      <c r="CYQ60" s="6"/>
      <c r="CYR60" s="6"/>
      <c r="CYS60" s="6"/>
      <c r="CYT60" s="6"/>
      <c r="CYU60" s="6"/>
      <c r="CYV60" s="6"/>
      <c r="CYW60" s="6"/>
      <c r="CYX60" s="6"/>
      <c r="CYY60" s="6"/>
      <c r="CYZ60" s="6"/>
      <c r="CZA60" s="6"/>
      <c r="CZB60" s="6"/>
      <c r="CZC60" s="6"/>
      <c r="CZD60" s="6"/>
      <c r="CZE60" s="6"/>
      <c r="CZF60" s="6"/>
      <c r="CZG60" s="6"/>
      <c r="CZH60" s="6"/>
      <c r="CZI60" s="6"/>
      <c r="CZJ60" s="6"/>
      <c r="CZK60" s="6"/>
      <c r="CZL60" s="6"/>
      <c r="CZM60" s="6"/>
      <c r="CZN60" s="6"/>
      <c r="CZO60" s="6"/>
      <c r="CZP60" s="6"/>
      <c r="CZQ60" s="6"/>
      <c r="CZR60" s="6"/>
      <c r="CZS60" s="6"/>
      <c r="CZT60" s="6"/>
      <c r="CZU60" s="6"/>
      <c r="CZV60" s="6"/>
      <c r="CZW60" s="6"/>
      <c r="CZX60" s="6"/>
      <c r="CZY60" s="6"/>
      <c r="CZZ60" s="6"/>
      <c r="DAA60" s="6"/>
      <c r="DAB60" s="6"/>
      <c r="DAC60" s="6"/>
      <c r="DAD60" s="6"/>
      <c r="DAE60" s="6"/>
      <c r="DAF60" s="6"/>
      <c r="DAG60" s="6"/>
      <c r="DAH60" s="6"/>
      <c r="DAI60" s="6"/>
      <c r="DAJ60" s="6"/>
      <c r="DAK60" s="6"/>
      <c r="DAL60" s="6"/>
      <c r="DAM60" s="6"/>
      <c r="DAN60" s="6"/>
      <c r="DAO60" s="6"/>
      <c r="DAP60" s="6"/>
      <c r="DAQ60" s="6"/>
      <c r="DAR60" s="6"/>
      <c r="DAS60" s="6"/>
      <c r="DAT60" s="6"/>
      <c r="DAU60" s="6"/>
      <c r="DAV60" s="6"/>
      <c r="DAW60" s="6"/>
      <c r="DAX60" s="6"/>
      <c r="DAY60" s="6"/>
      <c r="DAZ60" s="6"/>
      <c r="DBA60" s="6"/>
      <c r="DBB60" s="6"/>
      <c r="DBC60" s="6"/>
      <c r="DBD60" s="6"/>
      <c r="DBE60" s="6"/>
      <c r="DBF60" s="6"/>
      <c r="DBG60" s="6"/>
      <c r="DBH60" s="6"/>
      <c r="DBI60" s="6"/>
      <c r="DBJ60" s="6"/>
      <c r="DBK60" s="6"/>
      <c r="DBL60" s="6"/>
      <c r="DBM60" s="6"/>
      <c r="DBN60" s="6"/>
      <c r="DBO60" s="6"/>
      <c r="DBP60" s="6"/>
      <c r="DBQ60" s="6"/>
      <c r="DBR60" s="6"/>
      <c r="DBS60" s="6"/>
      <c r="DBT60" s="6"/>
      <c r="DBU60" s="6"/>
      <c r="DBV60" s="6"/>
      <c r="DBW60" s="6"/>
      <c r="DBX60" s="6"/>
      <c r="DBY60" s="6"/>
      <c r="DBZ60" s="6"/>
      <c r="DCA60" s="6"/>
      <c r="DCB60" s="6"/>
      <c r="DCC60" s="6"/>
      <c r="DCD60" s="6"/>
      <c r="DCE60" s="6"/>
      <c r="DCF60" s="6"/>
      <c r="DCG60" s="6"/>
      <c r="DCH60" s="6"/>
      <c r="DCI60" s="6"/>
      <c r="DCJ60" s="6"/>
      <c r="DCK60" s="6"/>
      <c r="DCL60" s="6"/>
      <c r="DCM60" s="6"/>
      <c r="DCN60" s="6"/>
      <c r="DCO60" s="6"/>
      <c r="DCP60" s="6"/>
      <c r="DCQ60" s="6"/>
      <c r="DCR60" s="6"/>
      <c r="DCS60" s="6"/>
      <c r="DCT60" s="6"/>
      <c r="DCU60" s="6"/>
      <c r="DCV60" s="6"/>
      <c r="DCW60" s="6"/>
      <c r="DCX60" s="6"/>
      <c r="DCY60" s="6"/>
      <c r="DCZ60" s="6"/>
      <c r="DDA60" s="6"/>
      <c r="DDB60" s="6"/>
      <c r="DDC60" s="6"/>
      <c r="DDD60" s="6"/>
      <c r="DDE60" s="6"/>
      <c r="DDF60" s="6"/>
      <c r="DDG60" s="6"/>
      <c r="DDH60" s="6"/>
      <c r="DDI60" s="6"/>
      <c r="DDJ60" s="6"/>
      <c r="DDK60" s="6"/>
      <c r="DDL60" s="6"/>
      <c r="DDM60" s="6"/>
      <c r="DDN60" s="6"/>
      <c r="DDO60" s="6"/>
      <c r="DDP60" s="6"/>
      <c r="DDQ60" s="6"/>
      <c r="DDR60" s="6"/>
      <c r="DDS60" s="6"/>
      <c r="DDT60" s="6"/>
      <c r="DDU60" s="6"/>
      <c r="DDV60" s="6"/>
      <c r="DDW60" s="6"/>
      <c r="DDX60" s="6"/>
      <c r="DDY60" s="6"/>
      <c r="DDZ60" s="6"/>
      <c r="DEA60" s="6"/>
      <c r="DEB60" s="6"/>
      <c r="DEC60" s="6"/>
      <c r="DED60" s="6"/>
      <c r="DEE60" s="6"/>
      <c r="DEF60" s="6"/>
      <c r="DEG60" s="6"/>
      <c r="DEH60" s="6"/>
      <c r="DEI60" s="6"/>
      <c r="DEJ60" s="6"/>
      <c r="DEK60" s="6"/>
      <c r="DEL60" s="6"/>
      <c r="DEM60" s="6"/>
      <c r="DEN60" s="6"/>
      <c r="DEO60" s="6"/>
      <c r="DEP60" s="6"/>
      <c r="DEQ60" s="6"/>
      <c r="DER60" s="6"/>
      <c r="DES60" s="6"/>
      <c r="DET60" s="6"/>
      <c r="DEU60" s="6"/>
      <c r="DEV60" s="6"/>
      <c r="DEW60" s="6"/>
      <c r="DEX60" s="6"/>
      <c r="DEY60" s="6"/>
      <c r="DEZ60" s="6"/>
      <c r="DFA60" s="6"/>
      <c r="DFB60" s="6"/>
      <c r="DFC60" s="6"/>
      <c r="DFD60" s="6"/>
      <c r="DFE60" s="6"/>
      <c r="DFF60" s="6"/>
      <c r="DFG60" s="6"/>
      <c r="DFH60" s="6"/>
      <c r="DFI60" s="6"/>
      <c r="DFJ60" s="6"/>
      <c r="DFK60" s="6"/>
      <c r="DFL60" s="6"/>
      <c r="DFM60" s="6"/>
      <c r="DFN60" s="6"/>
      <c r="DFO60" s="6"/>
      <c r="DFP60" s="6"/>
      <c r="DFQ60" s="6"/>
      <c r="DFR60" s="6"/>
      <c r="DFS60" s="6"/>
      <c r="DFT60" s="6"/>
      <c r="DFU60" s="6"/>
      <c r="DFV60" s="6"/>
      <c r="DFW60" s="6"/>
      <c r="DFX60" s="6"/>
      <c r="DFY60" s="6"/>
      <c r="DFZ60" s="6"/>
      <c r="DGA60" s="6"/>
      <c r="DGB60" s="6"/>
      <c r="DGC60" s="6"/>
      <c r="DGD60" s="6"/>
      <c r="DGE60" s="6"/>
      <c r="DGF60" s="6"/>
      <c r="DGG60" s="6"/>
      <c r="DGH60" s="6"/>
      <c r="DGI60" s="6"/>
      <c r="DGJ60" s="6"/>
      <c r="DGK60" s="6"/>
      <c r="DGL60" s="6"/>
      <c r="DGM60" s="6"/>
      <c r="DGN60" s="6"/>
      <c r="DGO60" s="6"/>
      <c r="DGP60" s="6"/>
      <c r="DGQ60" s="6"/>
      <c r="DGR60" s="6"/>
      <c r="DGS60" s="6"/>
      <c r="DGT60" s="6"/>
      <c r="DGU60" s="6"/>
      <c r="DGV60" s="6"/>
      <c r="DGW60" s="6"/>
      <c r="DGX60" s="6"/>
      <c r="DGY60" s="6"/>
      <c r="DGZ60" s="6"/>
      <c r="DHA60" s="6"/>
      <c r="DHB60" s="6"/>
      <c r="DHC60" s="6"/>
      <c r="DHD60" s="6"/>
      <c r="DHE60" s="6"/>
      <c r="DHF60" s="6"/>
      <c r="DHG60" s="6"/>
      <c r="DHH60" s="6"/>
      <c r="DHI60" s="6"/>
      <c r="DHJ60" s="6"/>
      <c r="DHK60" s="6"/>
      <c r="DHL60" s="6"/>
      <c r="DHM60" s="6"/>
      <c r="DHN60" s="6"/>
      <c r="DHO60" s="6"/>
      <c r="DHP60" s="6"/>
      <c r="DHQ60" s="6"/>
      <c r="DHR60" s="6"/>
      <c r="DHS60" s="6"/>
      <c r="DHT60" s="6"/>
      <c r="DHU60" s="6"/>
      <c r="DHV60" s="6"/>
      <c r="DHW60" s="6"/>
      <c r="DHX60" s="6"/>
      <c r="DHY60" s="6"/>
      <c r="DHZ60" s="6"/>
      <c r="DIA60" s="6"/>
      <c r="DIB60" s="6"/>
      <c r="DIC60" s="6"/>
      <c r="DID60" s="6"/>
      <c r="DIE60" s="6"/>
      <c r="DIF60" s="6"/>
      <c r="DIG60" s="6"/>
      <c r="DIH60" s="6"/>
      <c r="DII60" s="6"/>
      <c r="DIJ60" s="6"/>
      <c r="DIK60" s="6"/>
      <c r="DIL60" s="6"/>
      <c r="DIM60" s="6"/>
      <c r="DIN60" s="6"/>
      <c r="DIO60" s="6"/>
      <c r="DIP60" s="6"/>
      <c r="DIQ60" s="6"/>
      <c r="DIR60" s="6"/>
      <c r="DIS60" s="6"/>
      <c r="DIT60" s="6"/>
      <c r="DIU60" s="6"/>
      <c r="DIV60" s="6"/>
      <c r="DIW60" s="6"/>
      <c r="DIX60" s="6"/>
      <c r="DIY60" s="6"/>
      <c r="DIZ60" s="6"/>
      <c r="DJA60" s="6"/>
      <c r="DJB60" s="6"/>
      <c r="DJC60" s="6"/>
      <c r="DJD60" s="6"/>
      <c r="DJE60" s="6"/>
      <c r="DJF60" s="6"/>
      <c r="DJG60" s="6"/>
      <c r="DJH60" s="6"/>
      <c r="DJI60" s="6"/>
      <c r="DJJ60" s="6"/>
      <c r="DJK60" s="6"/>
      <c r="DJL60" s="6"/>
      <c r="DJM60" s="6"/>
      <c r="DJN60" s="6"/>
      <c r="DJO60" s="6"/>
      <c r="DJP60" s="6"/>
      <c r="DJQ60" s="6"/>
      <c r="DJR60" s="6"/>
      <c r="DJS60" s="6"/>
      <c r="DJT60" s="6"/>
      <c r="DJU60" s="6"/>
      <c r="DJV60" s="6"/>
      <c r="DJW60" s="6"/>
      <c r="DJX60" s="6"/>
      <c r="DJY60" s="6"/>
      <c r="DJZ60" s="6"/>
      <c r="DKA60" s="6"/>
      <c r="DKB60" s="6"/>
      <c r="DKC60" s="6"/>
      <c r="DKD60" s="6"/>
      <c r="DKE60" s="6"/>
      <c r="DKF60" s="6"/>
      <c r="DKG60" s="6"/>
      <c r="DKH60" s="6"/>
      <c r="DKI60" s="6"/>
      <c r="DKJ60" s="6"/>
      <c r="DKK60" s="6"/>
      <c r="DKL60" s="6"/>
      <c r="DKM60" s="6"/>
      <c r="DKN60" s="6"/>
      <c r="DKO60" s="6"/>
      <c r="DKP60" s="6"/>
      <c r="DKQ60" s="6"/>
      <c r="DKR60" s="6"/>
      <c r="DKS60" s="6"/>
      <c r="DKT60" s="6"/>
      <c r="DKU60" s="6"/>
      <c r="DKV60" s="6"/>
      <c r="DKW60" s="6"/>
      <c r="DKX60" s="6"/>
      <c r="DKY60" s="6"/>
      <c r="DKZ60" s="6"/>
      <c r="DLA60" s="6"/>
      <c r="DLB60" s="6"/>
      <c r="DLC60" s="6"/>
      <c r="DLD60" s="6"/>
      <c r="DLE60" s="6"/>
      <c r="DLF60" s="6"/>
      <c r="DLG60" s="6"/>
      <c r="DLH60" s="6"/>
      <c r="DLI60" s="6"/>
      <c r="DLJ60" s="6"/>
      <c r="DLK60" s="6"/>
      <c r="DLL60" s="6"/>
      <c r="DLM60" s="6"/>
      <c r="DLN60" s="6"/>
      <c r="DLO60" s="6"/>
      <c r="DLP60" s="6"/>
      <c r="DLQ60" s="6"/>
      <c r="DLR60" s="6"/>
      <c r="DLS60" s="6"/>
      <c r="DLT60" s="6"/>
      <c r="DLU60" s="6"/>
      <c r="DLV60" s="6"/>
      <c r="DLW60" s="6"/>
      <c r="DLX60" s="6"/>
      <c r="DLY60" s="6"/>
      <c r="DLZ60" s="6"/>
      <c r="DMA60" s="6"/>
      <c r="DMB60" s="6"/>
      <c r="DMC60" s="6"/>
      <c r="DMD60" s="6"/>
      <c r="DME60" s="6"/>
      <c r="DMF60" s="6"/>
      <c r="DMG60" s="6"/>
      <c r="DMH60" s="6"/>
      <c r="DMI60" s="6"/>
      <c r="DMJ60" s="6"/>
      <c r="DMK60" s="6"/>
      <c r="DML60" s="6"/>
      <c r="DMM60" s="6"/>
      <c r="DMN60" s="6"/>
      <c r="DMO60" s="6"/>
      <c r="DMP60" s="6"/>
      <c r="DMQ60" s="6"/>
      <c r="DMR60" s="6"/>
      <c r="DMS60" s="6"/>
      <c r="DMT60" s="6"/>
      <c r="DMU60" s="6"/>
      <c r="DMV60" s="6"/>
      <c r="DMW60" s="6"/>
      <c r="DMX60" s="6"/>
      <c r="DMY60" s="6"/>
      <c r="DMZ60" s="6"/>
      <c r="DNA60" s="6"/>
      <c r="DNB60" s="6"/>
      <c r="DNC60" s="6"/>
      <c r="DND60" s="6"/>
      <c r="DNE60" s="6"/>
      <c r="DNF60" s="6"/>
      <c r="DNG60" s="6"/>
      <c r="DNH60" s="6"/>
      <c r="DNI60" s="6"/>
      <c r="DNJ60" s="6"/>
      <c r="DNK60" s="6"/>
      <c r="DNL60" s="6"/>
      <c r="DNM60" s="6"/>
      <c r="DNN60" s="6"/>
      <c r="DNO60" s="6"/>
      <c r="DNP60" s="6"/>
      <c r="DNQ60" s="6"/>
      <c r="DNR60" s="6"/>
      <c r="DNS60" s="6"/>
      <c r="DNT60" s="6"/>
      <c r="DNU60" s="6"/>
      <c r="DNV60" s="6"/>
      <c r="DNW60" s="6"/>
      <c r="DNX60" s="6"/>
      <c r="DNY60" s="6"/>
      <c r="DNZ60" s="6"/>
      <c r="DOA60" s="6"/>
      <c r="DOB60" s="6"/>
      <c r="DOC60" s="6"/>
      <c r="DOD60" s="6"/>
      <c r="DOE60" s="6"/>
      <c r="DOF60" s="6"/>
      <c r="DOG60" s="6"/>
      <c r="DOH60" s="6"/>
      <c r="DOI60" s="6"/>
      <c r="DOJ60" s="6"/>
      <c r="DOK60" s="6"/>
      <c r="DOL60" s="6"/>
      <c r="DOM60" s="6"/>
      <c r="DON60" s="6"/>
      <c r="DOO60" s="6"/>
      <c r="DOP60" s="6"/>
      <c r="DOQ60" s="6"/>
      <c r="DOR60" s="6"/>
      <c r="DOS60" s="6"/>
      <c r="DOT60" s="6"/>
      <c r="DOU60" s="6"/>
      <c r="DOV60" s="6"/>
      <c r="DOW60" s="6"/>
      <c r="DOX60" s="6"/>
      <c r="DOY60" s="6"/>
      <c r="DOZ60" s="6"/>
      <c r="DPA60" s="6"/>
      <c r="DPB60" s="6"/>
      <c r="DPC60" s="6"/>
      <c r="DPD60" s="6"/>
      <c r="DPE60" s="6"/>
      <c r="DPF60" s="6"/>
      <c r="DPG60" s="6"/>
      <c r="DPH60" s="6"/>
      <c r="DPI60" s="6"/>
      <c r="DPJ60" s="6"/>
      <c r="DPK60" s="6"/>
      <c r="DPL60" s="6"/>
      <c r="DPM60" s="6"/>
      <c r="DPN60" s="6"/>
      <c r="DPO60" s="6"/>
      <c r="DPP60" s="6"/>
      <c r="DPQ60" s="6"/>
      <c r="DPR60" s="6"/>
      <c r="DPS60" s="6"/>
      <c r="DPT60" s="6"/>
      <c r="DPU60" s="6"/>
      <c r="DPV60" s="6"/>
      <c r="DPW60" s="6"/>
      <c r="DPX60" s="6"/>
      <c r="DPY60" s="6"/>
      <c r="DPZ60" s="6"/>
      <c r="DQA60" s="6"/>
      <c r="DQB60" s="6"/>
      <c r="DQC60" s="6"/>
      <c r="DQD60" s="6"/>
      <c r="DQE60" s="6"/>
      <c r="DQF60" s="6"/>
      <c r="DQG60" s="6"/>
      <c r="DQH60" s="6"/>
      <c r="DQI60" s="6"/>
      <c r="DQJ60" s="6"/>
      <c r="DQK60" s="6"/>
      <c r="DQL60" s="6"/>
      <c r="DQM60" s="6"/>
      <c r="DQN60" s="6"/>
      <c r="DQO60" s="6"/>
      <c r="DQP60" s="6"/>
      <c r="DQQ60" s="6"/>
      <c r="DQR60" s="6"/>
      <c r="DQS60" s="6"/>
      <c r="DQT60" s="6"/>
      <c r="DQU60" s="6"/>
      <c r="DQV60" s="6"/>
      <c r="DQW60" s="6"/>
      <c r="DQX60" s="6"/>
      <c r="DQY60" s="6"/>
      <c r="DQZ60" s="6"/>
      <c r="DRA60" s="6"/>
      <c r="DRB60" s="6"/>
      <c r="DRC60" s="6"/>
      <c r="DRD60" s="6"/>
      <c r="DRE60" s="6"/>
      <c r="DRF60" s="6"/>
      <c r="DRG60" s="6"/>
      <c r="DRH60" s="6"/>
      <c r="DRI60" s="6"/>
      <c r="DRJ60" s="6"/>
      <c r="DRK60" s="6"/>
      <c r="DRL60" s="6"/>
      <c r="DRM60" s="6"/>
      <c r="DRN60" s="6"/>
      <c r="DRO60" s="6"/>
      <c r="DRP60" s="6"/>
      <c r="DRQ60" s="6"/>
      <c r="DRR60" s="6"/>
      <c r="DRS60" s="6"/>
      <c r="DRT60" s="6"/>
      <c r="DRU60" s="6"/>
      <c r="DRV60" s="6"/>
      <c r="DRW60" s="6"/>
      <c r="DRX60" s="6"/>
      <c r="DRY60" s="6"/>
      <c r="DRZ60" s="6"/>
      <c r="DSA60" s="6"/>
      <c r="DSB60" s="6"/>
      <c r="DSC60" s="6"/>
      <c r="DSD60" s="6"/>
      <c r="DSE60" s="6"/>
      <c r="DSF60" s="6"/>
      <c r="DSG60" s="6"/>
      <c r="DSH60" s="6"/>
      <c r="DSI60" s="6"/>
      <c r="DSJ60" s="6"/>
      <c r="DSK60" s="6"/>
      <c r="DSL60" s="6"/>
      <c r="DSM60" s="6"/>
      <c r="DSN60" s="6"/>
      <c r="DSO60" s="6"/>
      <c r="DSP60" s="6"/>
      <c r="DSQ60" s="6"/>
      <c r="DSR60" s="6"/>
      <c r="DSS60" s="6"/>
      <c r="DST60" s="6"/>
      <c r="DSU60" s="6"/>
      <c r="DSV60" s="6"/>
      <c r="DSW60" s="6"/>
      <c r="DSX60" s="6"/>
      <c r="DSY60" s="6"/>
      <c r="DSZ60" s="6"/>
      <c r="DTA60" s="6"/>
      <c r="DTB60" s="6"/>
      <c r="DTC60" s="6"/>
      <c r="DTD60" s="6"/>
      <c r="DTE60" s="6"/>
      <c r="DTF60" s="6"/>
      <c r="DTG60" s="6"/>
      <c r="DTH60" s="6"/>
      <c r="DTI60" s="6"/>
      <c r="DTJ60" s="6"/>
      <c r="DTK60" s="6"/>
      <c r="DTL60" s="6"/>
      <c r="DTM60" s="6"/>
      <c r="DTN60" s="6"/>
      <c r="DTO60" s="6"/>
      <c r="DTP60" s="6"/>
      <c r="DTQ60" s="6"/>
      <c r="DTR60" s="6"/>
      <c r="DTS60" s="6"/>
      <c r="DTT60" s="6"/>
      <c r="DTU60" s="6"/>
      <c r="DTV60" s="6"/>
      <c r="DTW60" s="6"/>
      <c r="DTX60" s="6"/>
      <c r="DTY60" s="6"/>
      <c r="DTZ60" s="6"/>
      <c r="DUA60" s="6"/>
      <c r="DUB60" s="6"/>
      <c r="DUC60" s="6"/>
      <c r="DUD60" s="6"/>
      <c r="DUE60" s="6"/>
      <c r="DUF60" s="6"/>
      <c r="DUG60" s="6"/>
      <c r="DUH60" s="6"/>
      <c r="DUI60" s="6"/>
      <c r="DUJ60" s="6"/>
      <c r="DUK60" s="6"/>
      <c r="DUL60" s="6"/>
      <c r="DUM60" s="6"/>
      <c r="DUN60" s="6"/>
      <c r="DUO60" s="6"/>
      <c r="DUP60" s="6"/>
      <c r="DUQ60" s="6"/>
      <c r="DUR60" s="6"/>
      <c r="DUS60" s="6"/>
      <c r="DUT60" s="6"/>
      <c r="DUU60" s="6"/>
      <c r="DUV60" s="6"/>
      <c r="DUW60" s="6"/>
      <c r="DUX60" s="6"/>
      <c r="DUY60" s="6"/>
      <c r="DUZ60" s="6"/>
      <c r="DVA60" s="6"/>
      <c r="DVB60" s="6"/>
      <c r="DVC60" s="6"/>
      <c r="DVD60" s="6"/>
      <c r="DVE60" s="6"/>
      <c r="DVF60" s="6"/>
      <c r="DVG60" s="6"/>
      <c r="DVH60" s="6"/>
      <c r="DVI60" s="6"/>
      <c r="DVJ60" s="6"/>
      <c r="DVK60" s="6"/>
      <c r="DVL60" s="6"/>
      <c r="DVM60" s="6"/>
      <c r="DVN60" s="6"/>
      <c r="DVO60" s="6"/>
      <c r="DVP60" s="6"/>
      <c r="DVQ60" s="6"/>
      <c r="DVR60" s="6"/>
      <c r="DVS60" s="6"/>
      <c r="DVT60" s="6"/>
      <c r="DVU60" s="6"/>
      <c r="DVV60" s="6"/>
      <c r="DVW60" s="6"/>
      <c r="DVX60" s="6"/>
      <c r="DVY60" s="6"/>
      <c r="DVZ60" s="6"/>
      <c r="DWA60" s="6"/>
      <c r="DWB60" s="6"/>
      <c r="DWC60" s="6"/>
      <c r="DWD60" s="6"/>
      <c r="DWE60" s="6"/>
      <c r="DWF60" s="6"/>
      <c r="DWG60" s="6"/>
      <c r="DWH60" s="6"/>
      <c r="DWI60" s="6"/>
      <c r="DWJ60" s="6"/>
      <c r="DWK60" s="6"/>
      <c r="DWL60" s="6"/>
      <c r="DWM60" s="6"/>
      <c r="DWN60" s="6"/>
      <c r="DWO60" s="6"/>
      <c r="DWP60" s="6"/>
      <c r="DWQ60" s="6"/>
      <c r="DWR60" s="6"/>
      <c r="DWS60" s="6"/>
      <c r="DWT60" s="6"/>
      <c r="DWU60" s="6"/>
      <c r="DWV60" s="6"/>
      <c r="DWW60" s="6"/>
      <c r="DWX60" s="6"/>
      <c r="DWY60" s="6"/>
      <c r="DWZ60" s="6"/>
      <c r="DXA60" s="6"/>
      <c r="DXB60" s="6"/>
      <c r="DXC60" s="6"/>
      <c r="DXD60" s="6"/>
      <c r="DXE60" s="6"/>
      <c r="DXF60" s="6"/>
      <c r="DXG60" s="6"/>
      <c r="DXH60" s="6"/>
      <c r="DXI60" s="6"/>
      <c r="DXJ60" s="6"/>
      <c r="DXK60" s="6"/>
      <c r="DXL60" s="6"/>
      <c r="DXM60" s="6"/>
      <c r="DXN60" s="6"/>
      <c r="DXO60" s="6"/>
      <c r="DXP60" s="6"/>
      <c r="DXQ60" s="6"/>
      <c r="DXR60" s="6"/>
      <c r="DXS60" s="6"/>
      <c r="DXT60" s="6"/>
      <c r="DXU60" s="6"/>
      <c r="DXV60" s="6"/>
      <c r="DXW60" s="6"/>
      <c r="DXX60" s="6"/>
      <c r="DXY60" s="6"/>
      <c r="DXZ60" s="6"/>
      <c r="DYA60" s="6"/>
      <c r="DYB60" s="6"/>
      <c r="DYC60" s="6"/>
      <c r="DYD60" s="6"/>
      <c r="DYE60" s="6"/>
      <c r="DYF60" s="6"/>
      <c r="DYG60" s="6"/>
      <c r="DYH60" s="6"/>
      <c r="DYI60" s="6"/>
      <c r="DYJ60" s="6"/>
      <c r="DYK60" s="6"/>
      <c r="DYL60" s="6"/>
      <c r="DYM60" s="6"/>
      <c r="DYN60" s="6"/>
      <c r="DYO60" s="6"/>
      <c r="DYP60" s="6"/>
      <c r="DYQ60" s="6"/>
      <c r="DYR60" s="6"/>
      <c r="DYS60" s="6"/>
      <c r="DYT60" s="6"/>
      <c r="DYU60" s="6"/>
      <c r="DYV60" s="6"/>
      <c r="DYW60" s="6"/>
      <c r="DYX60" s="6"/>
      <c r="DYY60" s="6"/>
      <c r="DYZ60" s="6"/>
      <c r="DZA60" s="6"/>
      <c r="DZB60" s="6"/>
      <c r="DZC60" s="6"/>
      <c r="DZD60" s="6"/>
      <c r="DZE60" s="6"/>
      <c r="DZF60" s="6"/>
      <c r="DZG60" s="6"/>
      <c r="DZH60" s="6"/>
      <c r="DZI60" s="6"/>
      <c r="DZJ60" s="6"/>
      <c r="DZK60" s="6"/>
      <c r="DZL60" s="6"/>
      <c r="DZM60" s="6"/>
      <c r="DZN60" s="6"/>
      <c r="DZO60" s="6"/>
      <c r="DZP60" s="6"/>
      <c r="DZQ60" s="6"/>
      <c r="DZR60" s="6"/>
      <c r="DZS60" s="6"/>
      <c r="DZT60" s="6"/>
      <c r="DZU60" s="6"/>
      <c r="DZV60" s="6"/>
      <c r="DZW60" s="6"/>
      <c r="DZX60" s="6"/>
      <c r="DZY60" s="6"/>
      <c r="DZZ60" s="6"/>
      <c r="EAA60" s="6"/>
      <c r="EAB60" s="6"/>
      <c r="EAC60" s="6"/>
      <c r="EAD60" s="6"/>
      <c r="EAE60" s="6"/>
      <c r="EAF60" s="6"/>
      <c r="EAG60" s="6"/>
      <c r="EAH60" s="6"/>
      <c r="EAI60" s="6"/>
      <c r="EAJ60" s="6"/>
      <c r="EAK60" s="6"/>
      <c r="EAL60" s="6"/>
      <c r="EAM60" s="6"/>
      <c r="EAN60" s="6"/>
      <c r="EAO60" s="6"/>
      <c r="EAP60" s="6"/>
      <c r="EAQ60" s="6"/>
      <c r="EAR60" s="6"/>
      <c r="EAS60" s="6"/>
      <c r="EAT60" s="6"/>
      <c r="EAU60" s="6"/>
      <c r="EAV60" s="6"/>
      <c r="EAW60" s="6"/>
      <c r="EAX60" s="6"/>
      <c r="EAY60" s="6"/>
      <c r="EAZ60" s="6"/>
      <c r="EBA60" s="6"/>
      <c r="EBB60" s="6"/>
      <c r="EBC60" s="6"/>
      <c r="EBD60" s="6"/>
      <c r="EBE60" s="6"/>
      <c r="EBF60" s="6"/>
      <c r="EBG60" s="6"/>
      <c r="EBH60" s="6"/>
      <c r="EBI60" s="6"/>
      <c r="EBJ60" s="6"/>
      <c r="EBK60" s="6"/>
      <c r="EBL60" s="6"/>
      <c r="EBM60" s="6"/>
      <c r="EBN60" s="6"/>
      <c r="EBO60" s="6"/>
      <c r="EBP60" s="6"/>
      <c r="EBQ60" s="6"/>
      <c r="EBR60" s="6"/>
      <c r="EBS60" s="6"/>
      <c r="EBT60" s="6"/>
      <c r="EBU60" s="6"/>
      <c r="EBV60" s="6"/>
      <c r="EBW60" s="6"/>
      <c r="EBX60" s="6"/>
      <c r="EBY60" s="6"/>
      <c r="EBZ60" s="6"/>
      <c r="ECA60" s="6"/>
      <c r="ECB60" s="6"/>
      <c r="ECC60" s="6"/>
      <c r="ECD60" s="6"/>
      <c r="ECE60" s="6"/>
      <c r="ECF60" s="6"/>
      <c r="ECG60" s="6"/>
      <c r="ECH60" s="6"/>
      <c r="ECI60" s="6"/>
      <c r="ECJ60" s="6"/>
      <c r="ECK60" s="6"/>
      <c r="ECL60" s="6"/>
      <c r="ECM60" s="6"/>
      <c r="ECN60" s="6"/>
      <c r="ECO60" s="6"/>
      <c r="ECP60" s="6"/>
      <c r="ECQ60" s="6"/>
      <c r="ECR60" s="6"/>
      <c r="ECS60" s="6"/>
      <c r="ECT60" s="6"/>
      <c r="ECU60" s="6"/>
      <c r="ECV60" s="6"/>
      <c r="ECW60" s="6"/>
      <c r="ECX60" s="6"/>
      <c r="ECY60" s="6"/>
      <c r="ECZ60" s="6"/>
      <c r="EDA60" s="6"/>
      <c r="EDB60" s="6"/>
      <c r="EDC60" s="6"/>
      <c r="EDD60" s="6"/>
      <c r="EDE60" s="6"/>
      <c r="EDF60" s="6"/>
      <c r="EDG60" s="6"/>
      <c r="EDH60" s="6"/>
      <c r="EDI60" s="6"/>
      <c r="EDJ60" s="6"/>
      <c r="EDK60" s="6"/>
      <c r="EDL60" s="6"/>
      <c r="EDM60" s="6"/>
      <c r="EDN60" s="6"/>
      <c r="EDO60" s="6"/>
      <c r="EDP60" s="6"/>
      <c r="EDQ60" s="6"/>
      <c r="EDR60" s="6"/>
      <c r="EDS60" s="6"/>
      <c r="EDT60" s="6"/>
      <c r="EDU60" s="6"/>
      <c r="EDV60" s="6"/>
      <c r="EDW60" s="6"/>
      <c r="EDX60" s="6"/>
      <c r="EDY60" s="6"/>
      <c r="EDZ60" s="6"/>
      <c r="EEA60" s="6"/>
      <c r="EEB60" s="6"/>
      <c r="EEC60" s="6"/>
      <c r="EED60" s="6"/>
      <c r="EEE60" s="6"/>
      <c r="EEF60" s="6"/>
      <c r="EEG60" s="6"/>
      <c r="EEH60" s="6"/>
      <c r="EEI60" s="6"/>
      <c r="EEJ60" s="6"/>
      <c r="EEK60" s="6"/>
      <c r="EEL60" s="6"/>
      <c r="EEM60" s="6"/>
      <c r="EEN60" s="6"/>
      <c r="EEO60" s="6"/>
      <c r="EEP60" s="6"/>
      <c r="EEQ60" s="6"/>
      <c r="EER60" s="6"/>
      <c r="EES60" s="6"/>
      <c r="EET60" s="6"/>
      <c r="EEU60" s="6"/>
      <c r="EEV60" s="6"/>
      <c r="EEW60" s="6"/>
      <c r="EEX60" s="6"/>
      <c r="EEY60" s="6"/>
      <c r="EEZ60" s="6"/>
      <c r="EFA60" s="6"/>
      <c r="EFB60" s="6"/>
      <c r="EFC60" s="6"/>
      <c r="EFD60" s="6"/>
      <c r="EFE60" s="6"/>
      <c r="EFF60" s="6"/>
      <c r="EFG60" s="6"/>
      <c r="EFH60" s="6"/>
      <c r="EFI60" s="6"/>
      <c r="EFJ60" s="6"/>
      <c r="EFK60" s="6"/>
      <c r="EFL60" s="6"/>
      <c r="EFM60" s="6"/>
      <c r="EFN60" s="6"/>
      <c r="EFO60" s="6"/>
      <c r="EFP60" s="6"/>
      <c r="EFQ60" s="6"/>
      <c r="EFR60" s="6"/>
      <c r="EFS60" s="6"/>
      <c r="EFT60" s="6"/>
      <c r="EFU60" s="6"/>
      <c r="EFV60" s="6"/>
      <c r="EFW60" s="6"/>
      <c r="EFX60" s="6"/>
      <c r="EFY60" s="6"/>
      <c r="EFZ60" s="6"/>
      <c r="EGA60" s="6"/>
      <c r="EGB60" s="6"/>
      <c r="EGC60" s="6"/>
      <c r="EGD60" s="6"/>
      <c r="EGE60" s="6"/>
      <c r="EGF60" s="6"/>
      <c r="EGG60" s="6"/>
      <c r="EGH60" s="6"/>
      <c r="EGI60" s="6"/>
      <c r="EGJ60" s="6"/>
      <c r="EGK60" s="6"/>
      <c r="EGL60" s="6"/>
      <c r="EGM60" s="6"/>
      <c r="EGN60" s="6"/>
      <c r="EGO60" s="6"/>
      <c r="EGP60" s="6"/>
      <c r="EGQ60" s="6"/>
      <c r="EGR60" s="6"/>
      <c r="EGS60" s="6"/>
      <c r="EGT60" s="6"/>
      <c r="EGU60" s="6"/>
      <c r="EGV60" s="6"/>
      <c r="EGW60" s="6"/>
      <c r="EGX60" s="6"/>
      <c r="EGY60" s="6"/>
      <c r="EGZ60" s="6"/>
      <c r="EHA60" s="6"/>
      <c r="EHB60" s="6"/>
      <c r="EHC60" s="6"/>
      <c r="EHD60" s="6"/>
      <c r="EHE60" s="6"/>
      <c r="EHF60" s="6"/>
      <c r="EHG60" s="6"/>
      <c r="EHH60" s="6"/>
      <c r="EHI60" s="6"/>
      <c r="EHJ60" s="6"/>
      <c r="EHK60" s="6"/>
      <c r="EHL60" s="6"/>
      <c r="EHM60" s="6"/>
      <c r="EHN60" s="6"/>
      <c r="EHO60" s="6"/>
      <c r="EHP60" s="6"/>
      <c r="EHQ60" s="6"/>
      <c r="EHR60" s="6"/>
      <c r="EHS60" s="6"/>
      <c r="EHT60" s="6"/>
      <c r="EHU60" s="6"/>
      <c r="EHV60" s="6"/>
      <c r="EHW60" s="6"/>
      <c r="EHX60" s="6"/>
      <c r="EHY60" s="6"/>
      <c r="EHZ60" s="6"/>
      <c r="EIA60" s="6"/>
      <c r="EIB60" s="6"/>
      <c r="EIC60" s="6"/>
      <c r="EID60" s="6"/>
      <c r="EIE60" s="6"/>
      <c r="EIF60" s="6"/>
      <c r="EIG60" s="6"/>
      <c r="EIH60" s="6"/>
      <c r="EII60" s="6"/>
      <c r="EIJ60" s="6"/>
      <c r="EIK60" s="6"/>
      <c r="EIL60" s="6"/>
      <c r="EIM60" s="6"/>
      <c r="EIN60" s="6"/>
      <c r="EIO60" s="6"/>
      <c r="EIP60" s="6"/>
      <c r="EIQ60" s="6"/>
      <c r="EIR60" s="6"/>
      <c r="EIS60" s="6"/>
      <c r="EIT60" s="6"/>
      <c r="EIU60" s="6"/>
      <c r="EIV60" s="6"/>
      <c r="EIW60" s="6"/>
      <c r="EIX60" s="6"/>
      <c r="EIY60" s="6"/>
      <c r="EIZ60" s="6"/>
      <c r="EJA60" s="6"/>
      <c r="EJB60" s="6"/>
      <c r="EJC60" s="6"/>
      <c r="EJD60" s="6"/>
      <c r="EJE60" s="6"/>
      <c r="EJF60" s="6"/>
      <c r="EJG60" s="6"/>
      <c r="EJH60" s="6"/>
      <c r="EJI60" s="6"/>
      <c r="EJJ60" s="6"/>
      <c r="EJK60" s="6"/>
      <c r="EJL60" s="6"/>
      <c r="EJM60" s="6"/>
      <c r="EJN60" s="6"/>
      <c r="EJO60" s="6"/>
      <c r="EJP60" s="6"/>
      <c r="EJQ60" s="6"/>
      <c r="EJR60" s="6"/>
      <c r="EJS60" s="6"/>
      <c r="EJT60" s="6"/>
      <c r="EJU60" s="6"/>
      <c r="EJV60" s="6"/>
      <c r="EJW60" s="6"/>
      <c r="EJX60" s="6"/>
      <c r="EJY60" s="6"/>
      <c r="EJZ60" s="6"/>
      <c r="EKA60" s="6"/>
      <c r="EKB60" s="6"/>
      <c r="EKC60" s="6"/>
      <c r="EKD60" s="6"/>
      <c r="EKE60" s="6"/>
      <c r="EKF60" s="6"/>
      <c r="EKG60" s="6"/>
      <c r="EKH60" s="6"/>
      <c r="EKI60" s="6"/>
      <c r="EKJ60" s="6"/>
      <c r="EKK60" s="6"/>
      <c r="EKL60" s="6"/>
      <c r="EKM60" s="6"/>
      <c r="EKN60" s="6"/>
      <c r="EKO60" s="6"/>
      <c r="EKP60" s="6"/>
      <c r="EKQ60" s="6"/>
      <c r="EKR60" s="6"/>
      <c r="EKS60" s="6"/>
      <c r="EKT60" s="6"/>
      <c r="EKU60" s="6"/>
      <c r="EKV60" s="6"/>
      <c r="EKW60" s="6"/>
      <c r="EKX60" s="6"/>
      <c r="EKY60" s="6"/>
      <c r="EKZ60" s="6"/>
      <c r="ELA60" s="6"/>
      <c r="ELB60" s="6"/>
      <c r="ELC60" s="6"/>
      <c r="ELD60" s="6"/>
      <c r="ELE60" s="6"/>
      <c r="ELF60" s="6"/>
      <c r="ELG60" s="6"/>
      <c r="ELH60" s="6"/>
      <c r="ELI60" s="6"/>
      <c r="ELJ60" s="6"/>
      <c r="ELK60" s="6"/>
      <c r="ELL60" s="6"/>
      <c r="ELM60" s="6"/>
      <c r="ELN60" s="6"/>
      <c r="ELO60" s="6"/>
      <c r="ELP60" s="6"/>
      <c r="ELQ60" s="6"/>
      <c r="ELR60" s="6"/>
      <c r="ELS60" s="6"/>
      <c r="ELT60" s="6"/>
      <c r="ELU60" s="6"/>
      <c r="ELV60" s="6"/>
      <c r="ELW60" s="6"/>
      <c r="ELX60" s="6"/>
      <c r="ELY60" s="6"/>
      <c r="ELZ60" s="6"/>
      <c r="EMA60" s="6"/>
      <c r="EMB60" s="6"/>
      <c r="EMC60" s="6"/>
      <c r="EMD60" s="6"/>
      <c r="EME60" s="6"/>
      <c r="EMF60" s="6"/>
      <c r="EMG60" s="6"/>
      <c r="EMH60" s="6"/>
      <c r="EMI60" s="6"/>
      <c r="EMJ60" s="6"/>
      <c r="EMK60" s="6"/>
      <c r="EML60" s="6"/>
      <c r="EMM60" s="6"/>
      <c r="EMN60" s="6"/>
      <c r="EMO60" s="6"/>
      <c r="EMP60" s="6"/>
      <c r="EMQ60" s="6"/>
      <c r="EMR60" s="6"/>
      <c r="EMS60" s="6"/>
      <c r="EMT60" s="6"/>
      <c r="EMU60" s="6"/>
      <c r="EMV60" s="6"/>
      <c r="EMW60" s="6"/>
      <c r="EMX60" s="6"/>
      <c r="EMY60" s="6"/>
      <c r="EMZ60" s="6"/>
      <c r="ENA60" s="6"/>
      <c r="ENB60" s="6"/>
      <c r="ENC60" s="6"/>
      <c r="END60" s="6"/>
      <c r="ENE60" s="6"/>
      <c r="ENF60" s="6"/>
      <c r="ENG60" s="6"/>
      <c r="ENH60" s="6"/>
      <c r="ENI60" s="6"/>
      <c r="ENJ60" s="6"/>
      <c r="ENK60" s="6"/>
      <c r="ENL60" s="6"/>
      <c r="ENM60" s="6"/>
      <c r="ENN60" s="6"/>
      <c r="ENO60" s="6"/>
      <c r="ENP60" s="6"/>
      <c r="ENQ60" s="6"/>
      <c r="ENR60" s="6"/>
      <c r="ENS60" s="6"/>
      <c r="ENT60" s="6"/>
      <c r="ENU60" s="6"/>
      <c r="ENV60" s="6"/>
      <c r="ENW60" s="6"/>
      <c r="ENX60" s="6"/>
      <c r="ENY60" s="6"/>
      <c r="ENZ60" s="6"/>
      <c r="EOA60" s="6"/>
      <c r="EOB60" s="6"/>
      <c r="EOC60" s="6"/>
      <c r="EOD60" s="6"/>
      <c r="EOE60" s="6"/>
      <c r="EOF60" s="6"/>
      <c r="EOG60" s="6"/>
      <c r="EOH60" s="6"/>
      <c r="EOI60" s="6"/>
      <c r="EOJ60" s="6"/>
      <c r="EOK60" s="6"/>
      <c r="EOL60" s="6"/>
      <c r="EOM60" s="6"/>
      <c r="EON60" s="6"/>
      <c r="EOO60" s="6"/>
      <c r="EOP60" s="6"/>
      <c r="EOQ60" s="6"/>
      <c r="EOR60" s="6"/>
      <c r="EOS60" s="6"/>
      <c r="EOT60" s="6"/>
      <c r="EOU60" s="6"/>
      <c r="EOV60" s="6"/>
      <c r="EOW60" s="6"/>
      <c r="EOX60" s="6"/>
      <c r="EOY60" s="6"/>
      <c r="EOZ60" s="6"/>
      <c r="EPA60" s="6"/>
      <c r="EPB60" s="6"/>
      <c r="EPC60" s="6"/>
      <c r="EPD60" s="6"/>
      <c r="EPE60" s="6"/>
      <c r="EPF60" s="6"/>
      <c r="EPG60" s="6"/>
      <c r="EPH60" s="6"/>
      <c r="EPI60" s="6"/>
      <c r="EPJ60" s="6"/>
      <c r="EPK60" s="6"/>
      <c r="EPL60" s="6"/>
      <c r="EPM60" s="6"/>
      <c r="EPN60" s="6"/>
      <c r="EPO60" s="6"/>
      <c r="EPP60" s="6"/>
      <c r="EPQ60" s="6"/>
      <c r="EPR60" s="6"/>
      <c r="EPS60" s="6"/>
      <c r="EPT60" s="6"/>
      <c r="EPU60" s="6"/>
      <c r="EPV60" s="6"/>
      <c r="EPW60" s="6"/>
      <c r="EPX60" s="6"/>
      <c r="EPY60" s="6"/>
      <c r="EPZ60" s="6"/>
      <c r="EQA60" s="6"/>
      <c r="EQB60" s="6"/>
      <c r="EQC60" s="6"/>
      <c r="EQD60" s="6"/>
      <c r="EQE60" s="6"/>
      <c r="EQF60" s="6"/>
      <c r="EQG60" s="6"/>
      <c r="EQH60" s="6"/>
      <c r="EQI60" s="6"/>
      <c r="EQJ60" s="6"/>
      <c r="EQK60" s="6"/>
      <c r="EQL60" s="6"/>
      <c r="EQM60" s="6"/>
      <c r="EQN60" s="6"/>
      <c r="EQO60" s="6"/>
      <c r="EQP60" s="6"/>
      <c r="EQQ60" s="6"/>
      <c r="EQR60" s="6"/>
      <c r="EQS60" s="6"/>
      <c r="EQT60" s="6"/>
      <c r="EQU60" s="6"/>
      <c r="EQV60" s="6"/>
      <c r="EQW60" s="6"/>
      <c r="EQX60" s="6"/>
      <c r="EQY60" s="6"/>
      <c r="EQZ60" s="6"/>
      <c r="ERA60" s="6"/>
      <c r="ERB60" s="6"/>
      <c r="ERC60" s="6"/>
      <c r="ERD60" s="6"/>
      <c r="ERE60" s="6"/>
      <c r="ERF60" s="6"/>
      <c r="ERG60" s="6"/>
      <c r="ERH60" s="6"/>
      <c r="ERI60" s="6"/>
      <c r="ERJ60" s="6"/>
      <c r="ERK60" s="6"/>
      <c r="ERL60" s="6"/>
      <c r="ERM60" s="6"/>
      <c r="ERN60" s="6"/>
      <c r="ERO60" s="6"/>
      <c r="ERP60" s="6"/>
      <c r="ERQ60" s="6"/>
      <c r="ERR60" s="6"/>
      <c r="ERS60" s="6"/>
      <c r="ERT60" s="6"/>
      <c r="ERU60" s="6"/>
      <c r="ERV60" s="6"/>
      <c r="ERW60" s="6"/>
      <c r="ERX60" s="6"/>
      <c r="ERY60" s="6"/>
      <c r="ERZ60" s="6"/>
      <c r="ESA60" s="6"/>
      <c r="ESB60" s="6"/>
      <c r="ESC60" s="6"/>
      <c r="ESD60" s="6"/>
      <c r="ESE60" s="6"/>
      <c r="ESF60" s="6"/>
      <c r="ESG60" s="6"/>
      <c r="ESH60" s="6"/>
      <c r="ESI60" s="6"/>
      <c r="ESJ60" s="6"/>
      <c r="ESK60" s="6"/>
      <c r="ESL60" s="6"/>
      <c r="ESM60" s="6"/>
      <c r="ESN60" s="6"/>
      <c r="ESO60" s="6"/>
      <c r="ESP60" s="6"/>
      <c r="ESQ60" s="6"/>
      <c r="ESR60" s="6"/>
      <c r="ESS60" s="6"/>
      <c r="EST60" s="6"/>
      <c r="ESU60" s="6"/>
      <c r="ESV60" s="6"/>
      <c r="ESW60" s="6"/>
      <c r="ESX60" s="6"/>
      <c r="ESY60" s="6"/>
      <c r="ESZ60" s="6"/>
      <c r="ETA60" s="6"/>
      <c r="ETB60" s="6"/>
      <c r="ETC60" s="6"/>
      <c r="ETD60" s="6"/>
      <c r="ETE60" s="6"/>
      <c r="ETF60" s="6"/>
      <c r="ETG60" s="6"/>
      <c r="ETH60" s="6"/>
      <c r="ETI60" s="6"/>
      <c r="ETJ60" s="6"/>
      <c r="ETK60" s="6"/>
      <c r="ETL60" s="6"/>
      <c r="ETM60" s="6"/>
      <c r="ETN60" s="6"/>
      <c r="ETO60" s="6"/>
      <c r="ETP60" s="6"/>
      <c r="ETQ60" s="6"/>
      <c r="ETR60" s="6"/>
      <c r="ETS60" s="6"/>
      <c r="ETT60" s="6"/>
      <c r="ETU60" s="6"/>
      <c r="ETV60" s="6"/>
      <c r="ETW60" s="6"/>
      <c r="ETX60" s="6"/>
      <c r="ETY60" s="6"/>
      <c r="ETZ60" s="6"/>
      <c r="EUA60" s="6"/>
      <c r="EUB60" s="6"/>
      <c r="EUC60" s="6"/>
      <c r="EUD60" s="6"/>
      <c r="EUE60" s="6"/>
      <c r="EUF60" s="6"/>
      <c r="EUG60" s="6"/>
      <c r="EUH60" s="6"/>
      <c r="EUI60" s="6"/>
      <c r="EUJ60" s="6"/>
      <c r="EUK60" s="6"/>
      <c r="EUL60" s="6"/>
      <c r="EUM60" s="6"/>
      <c r="EUN60" s="6"/>
      <c r="EUO60" s="6"/>
      <c r="EUP60" s="6"/>
      <c r="EUQ60" s="6"/>
      <c r="EUR60" s="6"/>
      <c r="EUS60" s="6"/>
      <c r="EUT60" s="6"/>
      <c r="EUU60" s="6"/>
      <c r="EUV60" s="6"/>
      <c r="EUW60" s="6"/>
      <c r="EUX60" s="6"/>
      <c r="EUY60" s="6"/>
      <c r="EUZ60" s="6"/>
      <c r="EVA60" s="6"/>
      <c r="EVB60" s="6"/>
      <c r="EVC60" s="6"/>
      <c r="EVD60" s="6"/>
      <c r="EVE60" s="6"/>
      <c r="EVF60" s="6"/>
      <c r="EVG60" s="6"/>
      <c r="EVH60" s="6"/>
      <c r="EVI60" s="6"/>
      <c r="EVJ60" s="6"/>
      <c r="EVK60" s="6"/>
      <c r="EVL60" s="6"/>
      <c r="EVM60" s="6"/>
      <c r="EVN60" s="6"/>
      <c r="EVO60" s="6"/>
      <c r="EVP60" s="6"/>
      <c r="EVQ60" s="6"/>
      <c r="EVR60" s="6"/>
      <c r="EVS60" s="6"/>
      <c r="EVT60" s="6"/>
      <c r="EVU60" s="6"/>
      <c r="EVV60" s="6"/>
      <c r="EVW60" s="6"/>
      <c r="EVX60" s="6"/>
      <c r="EVY60" s="6"/>
      <c r="EVZ60" s="6"/>
      <c r="EWA60" s="6"/>
      <c r="EWB60" s="6"/>
      <c r="EWC60" s="6"/>
      <c r="EWD60" s="6"/>
      <c r="EWE60" s="6"/>
      <c r="EWF60" s="6"/>
      <c r="EWG60" s="6"/>
      <c r="EWH60" s="6"/>
      <c r="EWI60" s="6"/>
      <c r="EWJ60" s="6"/>
      <c r="EWK60" s="6"/>
      <c r="EWL60" s="6"/>
      <c r="EWM60" s="6"/>
      <c r="EWN60" s="6"/>
      <c r="EWO60" s="6"/>
      <c r="EWP60" s="6"/>
      <c r="EWQ60" s="6"/>
      <c r="EWR60" s="6"/>
      <c r="EWS60" s="6"/>
      <c r="EWT60" s="6"/>
      <c r="EWU60" s="6"/>
      <c r="EWV60" s="6"/>
      <c r="EWW60" s="6"/>
      <c r="EWX60" s="6"/>
      <c r="EWY60" s="6"/>
      <c r="EWZ60" s="6"/>
      <c r="EXA60" s="6"/>
      <c r="EXB60" s="6"/>
      <c r="EXC60" s="6"/>
      <c r="EXD60" s="6"/>
      <c r="EXE60" s="6"/>
      <c r="EXF60" s="6"/>
      <c r="EXG60" s="6"/>
      <c r="EXH60" s="6"/>
      <c r="EXI60" s="6"/>
      <c r="EXJ60" s="6"/>
      <c r="EXK60" s="6"/>
      <c r="EXL60" s="6"/>
      <c r="EXM60" s="6"/>
      <c r="EXN60" s="6"/>
      <c r="EXO60" s="6"/>
      <c r="EXP60" s="6"/>
      <c r="EXQ60" s="6"/>
      <c r="EXR60" s="6"/>
      <c r="EXS60" s="6"/>
      <c r="EXT60" s="6"/>
      <c r="EXU60" s="6"/>
      <c r="EXV60" s="6"/>
      <c r="EXW60" s="6"/>
      <c r="EXX60" s="6"/>
      <c r="EXY60" s="6"/>
      <c r="EXZ60" s="6"/>
      <c r="EYA60" s="6"/>
      <c r="EYB60" s="6"/>
      <c r="EYC60" s="6"/>
      <c r="EYD60" s="6"/>
      <c r="EYE60" s="6"/>
      <c r="EYF60" s="6"/>
      <c r="EYG60" s="6"/>
      <c r="EYH60" s="6"/>
      <c r="EYI60" s="6"/>
      <c r="EYJ60" s="6"/>
      <c r="EYK60" s="6"/>
      <c r="EYL60" s="6"/>
      <c r="EYM60" s="6"/>
      <c r="EYN60" s="6"/>
      <c r="EYO60" s="6"/>
      <c r="EYP60" s="6"/>
      <c r="EYQ60" s="6"/>
      <c r="EYR60" s="6"/>
      <c r="EYS60" s="6"/>
      <c r="EYT60" s="6"/>
      <c r="EYU60" s="6"/>
      <c r="EYV60" s="6"/>
      <c r="EYW60" s="6"/>
      <c r="EYX60" s="6"/>
      <c r="EYY60" s="6"/>
      <c r="EYZ60" s="6"/>
      <c r="EZA60" s="6"/>
      <c r="EZB60" s="6"/>
      <c r="EZC60" s="6"/>
      <c r="EZD60" s="6"/>
      <c r="EZE60" s="6"/>
      <c r="EZF60" s="6"/>
      <c r="EZG60" s="6"/>
      <c r="EZH60" s="6"/>
      <c r="EZI60" s="6"/>
      <c r="EZJ60" s="6"/>
      <c r="EZK60" s="6"/>
      <c r="EZL60" s="6"/>
      <c r="EZM60" s="6"/>
      <c r="EZN60" s="6"/>
      <c r="EZO60" s="6"/>
      <c r="EZP60" s="6"/>
      <c r="EZQ60" s="6"/>
      <c r="EZR60" s="6"/>
      <c r="EZS60" s="6"/>
      <c r="EZT60" s="6"/>
      <c r="EZU60" s="6"/>
      <c r="EZV60" s="6"/>
      <c r="EZW60" s="6"/>
      <c r="EZX60" s="6"/>
      <c r="EZY60" s="6"/>
      <c r="EZZ60" s="6"/>
      <c r="FAA60" s="6"/>
      <c r="FAB60" s="6"/>
      <c r="FAC60" s="6"/>
      <c r="FAD60" s="6"/>
      <c r="FAE60" s="6"/>
      <c r="FAF60" s="6"/>
      <c r="FAG60" s="6"/>
      <c r="FAH60" s="6"/>
      <c r="FAI60" s="6"/>
      <c r="FAJ60" s="6"/>
      <c r="FAK60" s="6"/>
      <c r="FAL60" s="6"/>
      <c r="FAM60" s="6"/>
      <c r="FAN60" s="6"/>
      <c r="FAO60" s="6"/>
      <c r="FAP60" s="6"/>
      <c r="FAQ60" s="6"/>
      <c r="FAR60" s="6"/>
      <c r="FAS60" s="6"/>
      <c r="FAT60" s="6"/>
      <c r="FAU60" s="6"/>
      <c r="FAV60" s="6"/>
      <c r="FAW60" s="6"/>
      <c r="FAX60" s="6"/>
      <c r="FAY60" s="6"/>
      <c r="FAZ60" s="6"/>
      <c r="FBA60" s="6"/>
      <c r="FBB60" s="6"/>
      <c r="FBC60" s="6"/>
      <c r="FBD60" s="6"/>
      <c r="FBE60" s="6"/>
      <c r="FBF60" s="6"/>
      <c r="FBG60" s="6"/>
      <c r="FBH60" s="6"/>
      <c r="FBI60" s="6"/>
      <c r="FBJ60" s="6"/>
      <c r="FBK60" s="6"/>
      <c r="FBL60" s="6"/>
      <c r="FBM60" s="6"/>
      <c r="FBN60" s="6"/>
      <c r="FBO60" s="6"/>
      <c r="FBP60" s="6"/>
      <c r="FBQ60" s="6"/>
      <c r="FBR60" s="6"/>
      <c r="FBS60" s="6"/>
      <c r="FBT60" s="6"/>
      <c r="FBU60" s="6"/>
      <c r="FBV60" s="6"/>
      <c r="FBW60" s="6"/>
      <c r="FBX60" s="6"/>
      <c r="FBY60" s="6"/>
      <c r="FBZ60" s="6"/>
      <c r="FCA60" s="6"/>
      <c r="FCB60" s="6"/>
      <c r="FCC60" s="6"/>
      <c r="FCD60" s="6"/>
      <c r="FCE60" s="6"/>
      <c r="FCF60" s="6"/>
      <c r="FCG60" s="6"/>
      <c r="FCH60" s="6"/>
      <c r="FCI60" s="6"/>
      <c r="FCJ60" s="6"/>
      <c r="FCK60" s="6"/>
      <c r="FCL60" s="6"/>
      <c r="FCM60" s="6"/>
      <c r="FCN60" s="6"/>
      <c r="FCO60" s="6"/>
      <c r="FCP60" s="6"/>
      <c r="FCQ60" s="6"/>
      <c r="FCR60" s="6"/>
      <c r="FCS60" s="6"/>
      <c r="FCT60" s="6"/>
      <c r="FCU60" s="6"/>
      <c r="FCV60" s="6"/>
      <c r="FCW60" s="6"/>
      <c r="FCX60" s="6"/>
      <c r="FCY60" s="6"/>
      <c r="FCZ60" s="6"/>
      <c r="FDA60" s="6"/>
      <c r="FDB60" s="6"/>
      <c r="FDC60" s="6"/>
      <c r="FDD60" s="6"/>
      <c r="FDE60" s="6"/>
      <c r="FDF60" s="6"/>
      <c r="FDG60" s="6"/>
      <c r="FDH60" s="6"/>
      <c r="FDI60" s="6"/>
      <c r="FDJ60" s="6"/>
      <c r="FDK60" s="6"/>
      <c r="FDL60" s="6"/>
      <c r="FDM60" s="6"/>
      <c r="FDN60" s="6"/>
      <c r="FDO60" s="6"/>
      <c r="FDP60" s="6"/>
      <c r="FDQ60" s="6"/>
      <c r="FDR60" s="6"/>
      <c r="FDS60" s="6"/>
      <c r="FDT60" s="6"/>
      <c r="FDU60" s="6"/>
      <c r="FDV60" s="6"/>
      <c r="FDW60" s="6"/>
      <c r="FDX60" s="6"/>
      <c r="FDY60" s="6"/>
      <c r="FDZ60" s="6"/>
      <c r="FEA60" s="6"/>
      <c r="FEB60" s="6"/>
      <c r="FEC60" s="6"/>
      <c r="FED60" s="6"/>
      <c r="FEE60" s="6"/>
      <c r="FEF60" s="6"/>
      <c r="FEG60" s="6"/>
      <c r="FEH60" s="6"/>
      <c r="FEI60" s="6"/>
      <c r="FEJ60" s="6"/>
      <c r="FEK60" s="6"/>
      <c r="FEL60" s="6"/>
      <c r="FEM60" s="6"/>
      <c r="FEN60" s="6"/>
      <c r="FEO60" s="6"/>
      <c r="FEP60" s="6"/>
      <c r="FEQ60" s="6"/>
      <c r="FER60" s="6"/>
      <c r="FES60" s="6"/>
      <c r="FET60" s="6"/>
      <c r="FEU60" s="6"/>
      <c r="FEV60" s="6"/>
      <c r="FEW60" s="6"/>
      <c r="FEX60" s="6"/>
      <c r="FEY60" s="6"/>
      <c r="FEZ60" s="6"/>
      <c r="FFA60" s="6"/>
      <c r="FFB60" s="6"/>
      <c r="FFC60" s="6"/>
      <c r="FFD60" s="6"/>
      <c r="FFE60" s="6"/>
      <c r="FFF60" s="6"/>
      <c r="FFG60" s="6"/>
      <c r="FFH60" s="6"/>
      <c r="FFI60" s="6"/>
      <c r="FFJ60" s="6"/>
      <c r="FFK60" s="6"/>
      <c r="FFL60" s="6"/>
      <c r="FFM60" s="6"/>
      <c r="FFN60" s="6"/>
      <c r="FFO60" s="6"/>
      <c r="FFP60" s="6"/>
      <c r="FFQ60" s="6"/>
      <c r="FFR60" s="6"/>
      <c r="FFS60" s="6"/>
      <c r="FFT60" s="6"/>
      <c r="FFU60" s="6"/>
      <c r="FFV60" s="6"/>
      <c r="FFW60" s="6"/>
      <c r="FFX60" s="6"/>
      <c r="FFY60" s="6"/>
      <c r="FFZ60" s="6"/>
      <c r="FGA60" s="6"/>
      <c r="FGB60" s="6"/>
      <c r="FGC60" s="6"/>
      <c r="FGD60" s="6"/>
      <c r="FGE60" s="6"/>
      <c r="FGF60" s="6"/>
      <c r="FGG60" s="6"/>
      <c r="FGH60" s="6"/>
      <c r="FGI60" s="6"/>
      <c r="FGJ60" s="6"/>
      <c r="FGK60" s="6"/>
      <c r="FGL60" s="6"/>
      <c r="FGM60" s="6"/>
      <c r="FGN60" s="6"/>
      <c r="FGO60" s="6"/>
      <c r="FGP60" s="6"/>
      <c r="FGQ60" s="6"/>
      <c r="FGR60" s="6"/>
      <c r="FGS60" s="6"/>
      <c r="FGT60" s="6"/>
      <c r="FGU60" s="6"/>
      <c r="FGV60" s="6"/>
      <c r="FGW60" s="6"/>
      <c r="FGX60" s="6"/>
      <c r="FGY60" s="6"/>
      <c r="FGZ60" s="6"/>
      <c r="FHA60" s="6"/>
      <c r="FHB60" s="6"/>
      <c r="FHC60" s="6"/>
      <c r="FHD60" s="6"/>
      <c r="FHE60" s="6"/>
      <c r="FHF60" s="6"/>
      <c r="FHG60" s="6"/>
      <c r="FHH60" s="6"/>
      <c r="FHI60" s="6"/>
      <c r="FHJ60" s="6"/>
      <c r="FHK60" s="6"/>
      <c r="FHL60" s="6"/>
      <c r="FHM60" s="6"/>
      <c r="FHN60" s="6"/>
      <c r="FHO60" s="6"/>
      <c r="FHP60" s="6"/>
      <c r="FHQ60" s="6"/>
      <c r="FHR60" s="6"/>
      <c r="FHS60" s="6"/>
      <c r="FHT60" s="6"/>
      <c r="FHU60" s="6"/>
      <c r="FHV60" s="6"/>
      <c r="FHW60" s="6"/>
      <c r="FHX60" s="6"/>
      <c r="FHY60" s="6"/>
      <c r="FHZ60" s="6"/>
      <c r="FIA60" s="6"/>
      <c r="FIB60" s="6"/>
      <c r="FIC60" s="6"/>
      <c r="FID60" s="6"/>
      <c r="FIE60" s="6"/>
      <c r="FIF60" s="6"/>
      <c r="FIG60" s="6"/>
      <c r="FIH60" s="6"/>
      <c r="FII60" s="6"/>
      <c r="FIJ60" s="6"/>
      <c r="FIK60" s="6"/>
      <c r="FIL60" s="6"/>
      <c r="FIM60" s="6"/>
      <c r="FIN60" s="6"/>
      <c r="FIO60" s="6"/>
      <c r="FIP60" s="6"/>
      <c r="FIQ60" s="6"/>
      <c r="FIR60" s="6"/>
      <c r="FIS60" s="6"/>
      <c r="FIT60" s="6"/>
      <c r="FIU60" s="6"/>
      <c r="FIV60" s="6"/>
      <c r="FIW60" s="6"/>
      <c r="FIX60" s="6"/>
      <c r="FIY60" s="6"/>
      <c r="FIZ60" s="6"/>
      <c r="FJA60" s="6"/>
      <c r="FJB60" s="6"/>
      <c r="FJC60" s="6"/>
      <c r="FJD60" s="6"/>
      <c r="FJE60" s="6"/>
      <c r="FJF60" s="6"/>
      <c r="FJG60" s="6"/>
      <c r="FJH60" s="6"/>
      <c r="FJI60" s="6"/>
      <c r="FJJ60" s="6"/>
      <c r="FJK60" s="6"/>
      <c r="FJL60" s="6"/>
      <c r="FJM60" s="6"/>
      <c r="FJN60" s="6"/>
      <c r="FJO60" s="6"/>
      <c r="FJP60" s="6"/>
      <c r="FJQ60" s="6"/>
      <c r="FJR60" s="6"/>
      <c r="FJS60" s="6"/>
      <c r="FJT60" s="6"/>
      <c r="FJU60" s="6"/>
      <c r="FJV60" s="6"/>
      <c r="FJW60" s="6"/>
      <c r="FJX60" s="6"/>
      <c r="FJY60" s="6"/>
      <c r="FJZ60" s="6"/>
      <c r="FKA60" s="6"/>
      <c r="FKB60" s="6"/>
      <c r="FKC60" s="6"/>
      <c r="FKD60" s="6"/>
      <c r="FKE60" s="6"/>
      <c r="FKF60" s="6"/>
      <c r="FKG60" s="6"/>
      <c r="FKH60" s="6"/>
      <c r="FKI60" s="6"/>
      <c r="FKJ60" s="6"/>
      <c r="FKK60" s="6"/>
      <c r="FKL60" s="6"/>
      <c r="FKM60" s="6"/>
      <c r="FKN60" s="6"/>
      <c r="FKO60" s="6"/>
      <c r="FKP60" s="6"/>
      <c r="FKQ60" s="6"/>
      <c r="FKR60" s="6"/>
      <c r="FKS60" s="6"/>
      <c r="FKT60" s="6"/>
      <c r="FKU60" s="6"/>
      <c r="FKV60" s="6"/>
      <c r="FKW60" s="6"/>
      <c r="FKX60" s="6"/>
      <c r="FKY60" s="6"/>
      <c r="FKZ60" s="6"/>
      <c r="FLA60" s="6"/>
      <c r="FLB60" s="6"/>
      <c r="FLC60" s="6"/>
      <c r="FLD60" s="6"/>
      <c r="FLE60" s="6"/>
      <c r="FLF60" s="6"/>
      <c r="FLG60" s="6"/>
      <c r="FLH60" s="6"/>
      <c r="FLI60" s="6"/>
      <c r="FLJ60" s="6"/>
      <c r="FLK60" s="6"/>
      <c r="FLL60" s="6"/>
      <c r="FLM60" s="6"/>
      <c r="FLN60" s="6"/>
      <c r="FLO60" s="6"/>
      <c r="FLP60" s="6"/>
      <c r="FLQ60" s="6"/>
      <c r="FLR60" s="6"/>
      <c r="FLS60" s="6"/>
      <c r="FLT60" s="6"/>
      <c r="FLU60" s="6"/>
      <c r="FLV60" s="6"/>
      <c r="FLW60" s="6"/>
      <c r="FLX60" s="6"/>
      <c r="FLY60" s="6"/>
      <c r="FLZ60" s="6"/>
      <c r="FMA60" s="6"/>
      <c r="FMB60" s="6"/>
      <c r="FMC60" s="6"/>
      <c r="FMD60" s="6"/>
      <c r="FME60" s="6"/>
      <c r="FMF60" s="6"/>
      <c r="FMG60" s="6"/>
      <c r="FMH60" s="6"/>
      <c r="FMI60" s="6"/>
      <c r="FMJ60" s="6"/>
      <c r="FMK60" s="6"/>
      <c r="FML60" s="6"/>
      <c r="FMM60" s="6"/>
      <c r="FMN60" s="6"/>
      <c r="FMO60" s="6"/>
      <c r="FMP60" s="6"/>
      <c r="FMQ60" s="6"/>
      <c r="FMR60" s="6"/>
      <c r="FMS60" s="6"/>
      <c r="FMT60" s="6"/>
      <c r="FMU60" s="6"/>
      <c r="FMV60" s="6"/>
      <c r="FMW60" s="6"/>
      <c r="FMX60" s="6"/>
      <c r="FMY60" s="6"/>
      <c r="FMZ60" s="6"/>
      <c r="FNA60" s="6"/>
      <c r="FNB60" s="6"/>
      <c r="FNC60" s="6"/>
      <c r="FND60" s="6"/>
      <c r="FNE60" s="6"/>
      <c r="FNF60" s="6"/>
      <c r="FNG60" s="6"/>
      <c r="FNH60" s="6"/>
      <c r="FNI60" s="6"/>
      <c r="FNJ60" s="6"/>
      <c r="FNK60" s="6"/>
      <c r="FNL60" s="6"/>
      <c r="FNM60" s="6"/>
      <c r="FNN60" s="6"/>
      <c r="FNO60" s="6"/>
      <c r="FNP60" s="6"/>
      <c r="FNQ60" s="6"/>
      <c r="FNR60" s="6"/>
      <c r="FNS60" s="6"/>
      <c r="FNT60" s="6"/>
      <c r="FNU60" s="6"/>
      <c r="FNV60" s="6"/>
      <c r="FNW60" s="6"/>
      <c r="FNX60" s="6"/>
      <c r="FNY60" s="6"/>
      <c r="FNZ60" s="6"/>
      <c r="FOA60" s="6"/>
      <c r="FOB60" s="6"/>
      <c r="FOC60" s="6"/>
      <c r="FOD60" s="6"/>
      <c r="FOE60" s="6"/>
      <c r="FOF60" s="6"/>
      <c r="FOG60" s="6"/>
      <c r="FOH60" s="6"/>
      <c r="FOI60" s="6"/>
      <c r="FOJ60" s="6"/>
      <c r="FOK60" s="6"/>
      <c r="FOL60" s="6"/>
      <c r="FOM60" s="6"/>
      <c r="FON60" s="6"/>
      <c r="FOO60" s="6"/>
      <c r="FOP60" s="6"/>
      <c r="FOQ60" s="6"/>
      <c r="FOR60" s="6"/>
      <c r="FOS60" s="6"/>
      <c r="FOT60" s="6"/>
      <c r="FOU60" s="6"/>
      <c r="FOV60" s="6"/>
      <c r="FOW60" s="6"/>
      <c r="FOX60" s="6"/>
      <c r="FOY60" s="6"/>
      <c r="FOZ60" s="6"/>
      <c r="FPA60" s="6"/>
      <c r="FPB60" s="6"/>
      <c r="FPC60" s="6"/>
      <c r="FPD60" s="6"/>
      <c r="FPE60" s="6"/>
      <c r="FPF60" s="6"/>
      <c r="FPG60" s="6"/>
      <c r="FPH60" s="6"/>
      <c r="FPI60" s="6"/>
      <c r="FPJ60" s="6"/>
      <c r="FPK60" s="6"/>
      <c r="FPL60" s="6"/>
      <c r="FPM60" s="6"/>
      <c r="FPN60" s="6"/>
      <c r="FPO60" s="6"/>
      <c r="FPP60" s="6"/>
      <c r="FPQ60" s="6"/>
      <c r="FPR60" s="6"/>
      <c r="FPS60" s="6"/>
      <c r="FPT60" s="6"/>
      <c r="FPU60" s="6"/>
      <c r="FPV60" s="6"/>
      <c r="FPW60" s="6"/>
      <c r="FPX60" s="6"/>
      <c r="FPY60" s="6"/>
      <c r="FPZ60" s="6"/>
      <c r="FQA60" s="6"/>
      <c r="FQB60" s="6"/>
      <c r="FQC60" s="6"/>
      <c r="FQD60" s="6"/>
      <c r="FQE60" s="6"/>
      <c r="FQF60" s="6"/>
      <c r="FQG60" s="6"/>
      <c r="FQH60" s="6"/>
      <c r="FQI60" s="6"/>
      <c r="FQJ60" s="6"/>
      <c r="FQK60" s="6"/>
      <c r="FQL60" s="6"/>
      <c r="FQM60" s="6"/>
      <c r="FQN60" s="6"/>
      <c r="FQO60" s="6"/>
      <c r="FQP60" s="6"/>
      <c r="FQQ60" s="6"/>
      <c r="FQR60" s="6"/>
      <c r="FQS60" s="6"/>
      <c r="FQT60" s="6"/>
      <c r="FQU60" s="6"/>
      <c r="FQV60" s="6"/>
      <c r="FQW60" s="6"/>
      <c r="FQX60" s="6"/>
      <c r="FQY60" s="6"/>
      <c r="FQZ60" s="6"/>
      <c r="FRA60" s="6"/>
      <c r="FRB60" s="6"/>
      <c r="FRC60" s="6"/>
      <c r="FRD60" s="6"/>
      <c r="FRE60" s="6"/>
      <c r="FRF60" s="6"/>
      <c r="FRG60" s="6"/>
      <c r="FRH60" s="6"/>
      <c r="FRI60" s="6"/>
      <c r="FRJ60" s="6"/>
      <c r="FRK60" s="6"/>
      <c r="FRL60" s="6"/>
      <c r="FRM60" s="6"/>
      <c r="FRN60" s="6"/>
      <c r="FRO60" s="6"/>
      <c r="FRP60" s="6"/>
      <c r="FRQ60" s="6"/>
      <c r="FRR60" s="6"/>
      <c r="FRS60" s="6"/>
      <c r="FRT60" s="6"/>
      <c r="FRU60" s="6"/>
      <c r="FRV60" s="6"/>
      <c r="FRW60" s="6"/>
      <c r="FRX60" s="6"/>
      <c r="FRY60" s="6"/>
      <c r="FRZ60" s="6"/>
      <c r="FSA60" s="6"/>
      <c r="FSB60" s="6"/>
      <c r="FSC60" s="6"/>
      <c r="FSD60" s="6"/>
      <c r="FSE60" s="6"/>
      <c r="FSF60" s="6"/>
      <c r="FSG60" s="6"/>
      <c r="FSH60" s="6"/>
      <c r="FSI60" s="6"/>
      <c r="FSJ60" s="6"/>
      <c r="FSK60" s="6"/>
      <c r="FSL60" s="6"/>
      <c r="FSM60" s="6"/>
      <c r="FSN60" s="6"/>
      <c r="FSO60" s="6"/>
      <c r="FSP60" s="6"/>
      <c r="FSQ60" s="6"/>
      <c r="FSR60" s="6"/>
      <c r="FSS60" s="6"/>
      <c r="FST60" s="6"/>
      <c r="FSU60" s="6"/>
      <c r="FSV60" s="6"/>
      <c r="FSW60" s="6"/>
      <c r="FSX60" s="6"/>
      <c r="FSY60" s="6"/>
      <c r="FSZ60" s="6"/>
      <c r="FTA60" s="6"/>
      <c r="FTB60" s="6"/>
      <c r="FTC60" s="6"/>
      <c r="FTD60" s="6"/>
      <c r="FTE60" s="6"/>
      <c r="FTF60" s="6"/>
      <c r="FTG60" s="6"/>
      <c r="FTH60" s="6"/>
      <c r="FTI60" s="6"/>
      <c r="FTJ60" s="6"/>
      <c r="FTK60" s="6"/>
      <c r="FTL60" s="6"/>
      <c r="FTM60" s="6"/>
      <c r="FTN60" s="6"/>
      <c r="FTO60" s="6"/>
      <c r="FTP60" s="6"/>
      <c r="FTQ60" s="6"/>
      <c r="FTR60" s="6"/>
      <c r="FTS60" s="6"/>
      <c r="FTT60" s="6"/>
      <c r="FTU60" s="6"/>
      <c r="FTV60" s="6"/>
      <c r="FTW60" s="6"/>
      <c r="FTX60" s="6"/>
      <c r="FTY60" s="6"/>
      <c r="FTZ60" s="6"/>
      <c r="FUA60" s="6"/>
      <c r="FUB60" s="6"/>
      <c r="FUC60" s="6"/>
      <c r="FUD60" s="6"/>
      <c r="FUE60" s="6"/>
      <c r="FUF60" s="6"/>
      <c r="FUG60" s="6"/>
      <c r="FUH60" s="6"/>
      <c r="FUI60" s="6"/>
      <c r="FUJ60" s="6"/>
      <c r="FUK60" s="6"/>
      <c r="FUL60" s="6"/>
      <c r="FUM60" s="6"/>
      <c r="FUN60" s="6"/>
      <c r="FUO60" s="6"/>
      <c r="FUP60" s="6"/>
      <c r="FUQ60" s="6"/>
      <c r="FUR60" s="6"/>
      <c r="FUS60" s="6"/>
      <c r="FUT60" s="6"/>
      <c r="FUU60" s="6"/>
      <c r="FUV60" s="6"/>
      <c r="FUW60" s="6"/>
      <c r="FUX60" s="6"/>
      <c r="FUY60" s="6"/>
      <c r="FUZ60" s="6"/>
      <c r="FVA60" s="6"/>
      <c r="FVB60" s="6"/>
      <c r="FVC60" s="6"/>
      <c r="FVD60" s="6"/>
      <c r="FVE60" s="6"/>
      <c r="FVF60" s="6"/>
      <c r="FVG60" s="6"/>
      <c r="FVH60" s="6"/>
      <c r="FVI60" s="6"/>
      <c r="FVJ60" s="6"/>
      <c r="FVK60" s="6"/>
      <c r="FVL60" s="6"/>
      <c r="FVM60" s="6"/>
      <c r="FVN60" s="6"/>
      <c r="FVO60" s="6"/>
      <c r="FVP60" s="6"/>
      <c r="FVQ60" s="6"/>
      <c r="FVR60" s="6"/>
      <c r="FVS60" s="6"/>
      <c r="FVT60" s="6"/>
      <c r="FVU60" s="6"/>
      <c r="FVV60" s="6"/>
      <c r="FVW60" s="6"/>
      <c r="FVX60" s="6"/>
      <c r="FVY60" s="6"/>
      <c r="FVZ60" s="6"/>
      <c r="FWA60" s="6"/>
      <c r="FWB60" s="6"/>
      <c r="FWC60" s="6"/>
      <c r="FWD60" s="6"/>
      <c r="FWE60" s="6"/>
      <c r="FWF60" s="6"/>
      <c r="FWG60" s="6"/>
      <c r="FWH60" s="6"/>
      <c r="FWI60" s="6"/>
      <c r="FWJ60" s="6"/>
      <c r="FWK60" s="6"/>
      <c r="FWL60" s="6"/>
      <c r="FWM60" s="6"/>
      <c r="FWN60" s="6"/>
      <c r="FWO60" s="6"/>
      <c r="FWP60" s="6"/>
      <c r="FWQ60" s="6"/>
      <c r="FWR60" s="6"/>
      <c r="FWS60" s="6"/>
      <c r="FWT60" s="6"/>
      <c r="FWU60" s="6"/>
      <c r="FWV60" s="6"/>
      <c r="FWW60" s="6"/>
      <c r="FWX60" s="6"/>
      <c r="FWY60" s="6"/>
      <c r="FWZ60" s="6"/>
      <c r="FXA60" s="6"/>
      <c r="FXB60" s="6"/>
      <c r="FXC60" s="6"/>
      <c r="FXD60" s="6"/>
      <c r="FXE60" s="6"/>
      <c r="FXF60" s="6"/>
      <c r="FXG60" s="6"/>
      <c r="FXH60" s="6"/>
      <c r="FXI60" s="6"/>
      <c r="FXJ60" s="6"/>
      <c r="FXK60" s="6"/>
      <c r="FXL60" s="6"/>
      <c r="FXM60" s="6"/>
      <c r="FXN60" s="6"/>
      <c r="FXO60" s="6"/>
      <c r="FXP60" s="6"/>
      <c r="FXQ60" s="6"/>
      <c r="FXR60" s="6"/>
      <c r="FXS60" s="6"/>
      <c r="FXT60" s="6"/>
      <c r="FXU60" s="6"/>
      <c r="FXV60" s="6"/>
      <c r="FXW60" s="6"/>
      <c r="FXX60" s="6"/>
      <c r="FXY60" s="6"/>
      <c r="FXZ60" s="6"/>
      <c r="FYA60" s="6"/>
      <c r="FYB60" s="6"/>
      <c r="FYC60" s="6"/>
      <c r="FYD60" s="6"/>
      <c r="FYE60" s="6"/>
      <c r="FYF60" s="6"/>
      <c r="FYG60" s="6"/>
      <c r="FYH60" s="6"/>
      <c r="FYI60" s="6"/>
      <c r="FYJ60" s="6"/>
      <c r="FYK60" s="6"/>
      <c r="FYL60" s="6"/>
      <c r="FYM60" s="6"/>
      <c r="FYN60" s="6"/>
      <c r="FYO60" s="6"/>
      <c r="FYP60" s="6"/>
      <c r="FYQ60" s="6"/>
      <c r="FYR60" s="6"/>
      <c r="FYS60" s="6"/>
      <c r="FYT60" s="6"/>
      <c r="FYU60" s="6"/>
      <c r="FYV60" s="6"/>
      <c r="FYW60" s="6"/>
      <c r="FYX60" s="6"/>
      <c r="FYY60" s="6"/>
      <c r="FYZ60" s="6"/>
      <c r="FZA60" s="6"/>
      <c r="FZB60" s="6"/>
      <c r="FZC60" s="6"/>
      <c r="FZD60" s="6"/>
      <c r="FZE60" s="6"/>
      <c r="FZF60" s="6"/>
      <c r="FZG60" s="6"/>
      <c r="FZH60" s="6"/>
      <c r="FZI60" s="6"/>
      <c r="FZJ60" s="6"/>
      <c r="FZK60" s="6"/>
      <c r="FZL60" s="6"/>
      <c r="FZM60" s="6"/>
      <c r="FZN60" s="6"/>
      <c r="FZO60" s="6"/>
      <c r="FZP60" s="6"/>
      <c r="FZQ60" s="6"/>
      <c r="FZR60" s="6"/>
      <c r="FZS60" s="6"/>
      <c r="FZT60" s="6"/>
      <c r="FZU60" s="6"/>
      <c r="FZV60" s="6"/>
      <c r="FZW60" s="6"/>
      <c r="FZX60" s="6"/>
      <c r="FZY60" s="6"/>
      <c r="FZZ60" s="6"/>
      <c r="GAA60" s="6"/>
      <c r="GAB60" s="6"/>
      <c r="GAC60" s="6"/>
      <c r="GAD60" s="6"/>
      <c r="GAE60" s="6"/>
      <c r="GAF60" s="6"/>
      <c r="GAG60" s="6"/>
      <c r="GAH60" s="6"/>
      <c r="GAI60" s="6"/>
      <c r="GAJ60" s="6"/>
      <c r="GAK60" s="6"/>
      <c r="GAL60" s="6"/>
      <c r="GAM60" s="6"/>
      <c r="GAN60" s="6"/>
      <c r="GAO60" s="6"/>
      <c r="GAP60" s="6"/>
      <c r="GAQ60" s="6"/>
      <c r="GAR60" s="6"/>
      <c r="GAS60" s="6"/>
      <c r="GAT60" s="6"/>
      <c r="GAU60" s="6"/>
      <c r="GAV60" s="6"/>
      <c r="GAW60" s="6"/>
      <c r="GAX60" s="6"/>
      <c r="GAY60" s="6"/>
      <c r="GAZ60" s="6"/>
      <c r="GBA60" s="6"/>
      <c r="GBB60" s="6"/>
      <c r="GBC60" s="6"/>
      <c r="GBD60" s="6"/>
      <c r="GBE60" s="6"/>
      <c r="GBF60" s="6"/>
      <c r="GBG60" s="6"/>
      <c r="GBH60" s="6"/>
      <c r="GBI60" s="6"/>
      <c r="GBJ60" s="6"/>
      <c r="GBK60" s="6"/>
      <c r="GBL60" s="6"/>
      <c r="GBM60" s="6"/>
      <c r="GBN60" s="6"/>
      <c r="GBO60" s="6"/>
      <c r="GBP60" s="6"/>
      <c r="GBQ60" s="6"/>
      <c r="GBR60" s="6"/>
      <c r="GBS60" s="6"/>
      <c r="GBT60" s="6"/>
      <c r="GBU60" s="6"/>
      <c r="GBV60" s="6"/>
      <c r="GBW60" s="6"/>
      <c r="GBX60" s="6"/>
      <c r="GBY60" s="6"/>
      <c r="GBZ60" s="6"/>
      <c r="GCA60" s="6"/>
      <c r="GCB60" s="6"/>
      <c r="GCC60" s="6"/>
      <c r="GCD60" s="6"/>
      <c r="GCE60" s="6"/>
      <c r="GCF60" s="6"/>
      <c r="GCG60" s="6"/>
      <c r="GCH60" s="6"/>
      <c r="GCI60" s="6"/>
      <c r="GCJ60" s="6"/>
      <c r="GCK60" s="6"/>
      <c r="GCL60" s="6"/>
      <c r="GCM60" s="6"/>
      <c r="GCN60" s="6"/>
      <c r="GCO60" s="6"/>
      <c r="GCP60" s="6"/>
      <c r="GCQ60" s="6"/>
      <c r="GCR60" s="6"/>
      <c r="GCS60" s="6"/>
      <c r="GCT60" s="6"/>
      <c r="GCU60" s="6"/>
      <c r="GCV60" s="6"/>
      <c r="GCW60" s="6"/>
      <c r="GCX60" s="6"/>
      <c r="GCY60" s="6"/>
      <c r="GCZ60" s="6"/>
      <c r="GDA60" s="6"/>
      <c r="GDB60" s="6"/>
      <c r="GDC60" s="6"/>
      <c r="GDD60" s="6"/>
      <c r="GDE60" s="6"/>
      <c r="GDF60" s="6"/>
      <c r="GDG60" s="6"/>
      <c r="GDH60" s="6"/>
      <c r="GDI60" s="6"/>
      <c r="GDJ60" s="6"/>
      <c r="GDK60" s="6"/>
      <c r="GDL60" s="6"/>
      <c r="GDM60" s="6"/>
      <c r="GDN60" s="6"/>
      <c r="GDO60" s="6"/>
      <c r="GDP60" s="6"/>
      <c r="GDQ60" s="6"/>
      <c r="GDR60" s="6"/>
      <c r="GDS60" s="6"/>
      <c r="GDT60" s="6"/>
      <c r="GDU60" s="6"/>
      <c r="GDV60" s="6"/>
      <c r="GDW60" s="6"/>
      <c r="GDX60" s="6"/>
      <c r="GDY60" s="6"/>
      <c r="GDZ60" s="6"/>
      <c r="GEA60" s="6"/>
      <c r="GEB60" s="6"/>
      <c r="GEC60" s="6"/>
      <c r="GED60" s="6"/>
      <c r="GEE60" s="6"/>
      <c r="GEF60" s="6"/>
      <c r="GEG60" s="6"/>
      <c r="GEH60" s="6"/>
      <c r="GEI60" s="6"/>
      <c r="GEJ60" s="6"/>
      <c r="GEK60" s="6"/>
      <c r="GEL60" s="6"/>
      <c r="GEM60" s="6"/>
      <c r="GEN60" s="6"/>
      <c r="GEO60" s="6"/>
      <c r="GEP60" s="6"/>
      <c r="GEQ60" s="6"/>
      <c r="GER60" s="6"/>
      <c r="GES60" s="6"/>
      <c r="GET60" s="6"/>
      <c r="GEU60" s="6"/>
      <c r="GEV60" s="6"/>
      <c r="GEW60" s="6"/>
      <c r="GEX60" s="6"/>
      <c r="GEY60" s="6"/>
      <c r="GEZ60" s="6"/>
      <c r="GFA60" s="6"/>
      <c r="GFB60" s="6"/>
      <c r="GFC60" s="6"/>
      <c r="GFD60" s="6"/>
      <c r="GFE60" s="6"/>
      <c r="GFF60" s="6"/>
      <c r="GFG60" s="6"/>
      <c r="GFH60" s="6"/>
      <c r="GFI60" s="6"/>
      <c r="GFJ60" s="6"/>
      <c r="GFK60" s="6"/>
      <c r="GFL60" s="6"/>
      <c r="GFM60" s="6"/>
      <c r="GFN60" s="6"/>
      <c r="GFO60" s="6"/>
      <c r="GFP60" s="6"/>
      <c r="GFQ60" s="6"/>
      <c r="GFR60" s="6"/>
      <c r="GFS60" s="6"/>
      <c r="GFT60" s="6"/>
      <c r="GFU60" s="6"/>
      <c r="GFV60" s="6"/>
      <c r="GFW60" s="6"/>
      <c r="GFX60" s="6"/>
      <c r="GFY60" s="6"/>
      <c r="GFZ60" s="6"/>
      <c r="GGA60" s="6"/>
      <c r="GGB60" s="6"/>
      <c r="GGC60" s="6"/>
      <c r="GGD60" s="6"/>
      <c r="GGE60" s="6"/>
      <c r="GGF60" s="6"/>
      <c r="GGG60" s="6"/>
      <c r="GGH60" s="6"/>
      <c r="GGI60" s="6"/>
      <c r="GGJ60" s="6"/>
      <c r="GGK60" s="6"/>
      <c r="GGL60" s="6"/>
      <c r="GGM60" s="6"/>
      <c r="GGN60" s="6"/>
      <c r="GGO60" s="6"/>
      <c r="GGP60" s="6"/>
      <c r="GGQ60" s="6"/>
      <c r="GGR60" s="6"/>
      <c r="GGS60" s="6"/>
      <c r="GGT60" s="6"/>
      <c r="GGU60" s="6"/>
      <c r="GGV60" s="6"/>
      <c r="GGW60" s="6"/>
      <c r="GGX60" s="6"/>
      <c r="GGY60" s="6"/>
      <c r="GGZ60" s="6"/>
      <c r="GHA60" s="6"/>
      <c r="GHB60" s="6"/>
      <c r="GHC60" s="6"/>
      <c r="GHD60" s="6"/>
      <c r="GHE60" s="6"/>
      <c r="GHF60" s="6"/>
      <c r="GHG60" s="6"/>
      <c r="GHH60" s="6"/>
      <c r="GHI60" s="6"/>
      <c r="GHJ60" s="6"/>
      <c r="GHK60" s="6"/>
      <c r="GHL60" s="6"/>
      <c r="GHM60" s="6"/>
      <c r="GHN60" s="6"/>
      <c r="GHO60" s="6"/>
      <c r="GHP60" s="6"/>
      <c r="GHQ60" s="6"/>
      <c r="GHR60" s="6"/>
      <c r="GHS60" s="6"/>
      <c r="GHT60" s="6"/>
      <c r="GHU60" s="6"/>
      <c r="GHV60" s="6"/>
      <c r="GHW60" s="6"/>
      <c r="GHX60" s="6"/>
      <c r="GHY60" s="6"/>
      <c r="GHZ60" s="6"/>
      <c r="GIA60" s="6"/>
      <c r="GIB60" s="6"/>
      <c r="GIC60" s="6"/>
      <c r="GID60" s="6"/>
      <c r="GIE60" s="6"/>
      <c r="GIF60" s="6"/>
      <c r="GIG60" s="6"/>
      <c r="GIH60" s="6"/>
      <c r="GII60" s="6"/>
      <c r="GIJ60" s="6"/>
      <c r="GIK60" s="6"/>
      <c r="GIL60" s="6"/>
      <c r="GIM60" s="6"/>
      <c r="GIN60" s="6"/>
      <c r="GIO60" s="6"/>
      <c r="GIP60" s="6"/>
      <c r="GIQ60" s="6"/>
      <c r="GIR60" s="6"/>
      <c r="GIS60" s="6"/>
      <c r="GIT60" s="6"/>
      <c r="GIU60" s="6"/>
      <c r="GIV60" s="6"/>
      <c r="GIW60" s="6"/>
      <c r="GIX60" s="6"/>
      <c r="GIY60" s="6"/>
      <c r="GIZ60" s="6"/>
      <c r="GJA60" s="6"/>
      <c r="GJB60" s="6"/>
      <c r="GJC60" s="6"/>
      <c r="GJD60" s="6"/>
      <c r="GJE60" s="6"/>
      <c r="GJF60" s="6"/>
      <c r="GJG60" s="6"/>
      <c r="GJH60" s="6"/>
      <c r="GJI60" s="6"/>
      <c r="GJJ60" s="6"/>
      <c r="GJK60" s="6"/>
      <c r="GJL60" s="6"/>
      <c r="GJM60" s="6"/>
      <c r="GJN60" s="6"/>
      <c r="GJO60" s="6"/>
      <c r="GJP60" s="6"/>
      <c r="GJQ60" s="6"/>
      <c r="GJR60" s="6"/>
      <c r="GJS60" s="6"/>
      <c r="GJT60" s="6"/>
      <c r="GJU60" s="6"/>
      <c r="GJV60" s="6"/>
      <c r="GJW60" s="6"/>
      <c r="GJX60" s="6"/>
      <c r="GJY60" s="6"/>
      <c r="GJZ60" s="6"/>
      <c r="GKA60" s="6"/>
      <c r="GKB60" s="6"/>
      <c r="GKC60" s="6"/>
      <c r="GKD60" s="6"/>
      <c r="GKE60" s="6"/>
      <c r="GKF60" s="6"/>
      <c r="GKG60" s="6"/>
      <c r="GKH60" s="6"/>
      <c r="GKI60" s="6"/>
      <c r="GKJ60" s="6"/>
      <c r="GKK60" s="6"/>
      <c r="GKL60" s="6"/>
      <c r="GKM60" s="6"/>
      <c r="GKN60" s="6"/>
      <c r="GKO60" s="6"/>
      <c r="GKP60" s="6"/>
      <c r="GKQ60" s="6"/>
      <c r="GKR60" s="6"/>
      <c r="GKS60" s="6"/>
      <c r="GKT60" s="6"/>
      <c r="GKU60" s="6"/>
      <c r="GKV60" s="6"/>
      <c r="GKW60" s="6"/>
      <c r="GKX60" s="6"/>
      <c r="GKY60" s="6"/>
      <c r="GKZ60" s="6"/>
      <c r="GLA60" s="6"/>
      <c r="GLB60" s="6"/>
      <c r="GLC60" s="6"/>
      <c r="GLD60" s="6"/>
      <c r="GLE60" s="6"/>
      <c r="GLF60" s="6"/>
      <c r="GLG60" s="6"/>
      <c r="GLH60" s="6"/>
      <c r="GLI60" s="6"/>
      <c r="GLJ60" s="6"/>
      <c r="GLK60" s="6"/>
      <c r="GLL60" s="6"/>
      <c r="GLM60" s="6"/>
      <c r="GLN60" s="6"/>
      <c r="GLO60" s="6"/>
      <c r="GLP60" s="6"/>
      <c r="GLQ60" s="6"/>
      <c r="GLR60" s="6"/>
      <c r="GLS60" s="6"/>
      <c r="GLT60" s="6"/>
      <c r="GLU60" s="6"/>
      <c r="GLV60" s="6"/>
      <c r="GLW60" s="6"/>
      <c r="GLX60" s="6"/>
      <c r="GLY60" s="6"/>
      <c r="GLZ60" s="6"/>
      <c r="GMA60" s="6"/>
      <c r="GMB60" s="6"/>
      <c r="GMC60" s="6"/>
      <c r="GMD60" s="6"/>
      <c r="GME60" s="6"/>
      <c r="GMF60" s="6"/>
      <c r="GMG60" s="6"/>
      <c r="GMH60" s="6"/>
      <c r="GMI60" s="6"/>
      <c r="GMJ60" s="6"/>
      <c r="GMK60" s="6"/>
      <c r="GML60" s="6"/>
      <c r="GMM60" s="6"/>
      <c r="GMN60" s="6"/>
      <c r="GMO60" s="6"/>
      <c r="GMP60" s="6"/>
      <c r="GMQ60" s="6"/>
      <c r="GMR60" s="6"/>
      <c r="GMS60" s="6"/>
      <c r="GMT60" s="6"/>
      <c r="GMU60" s="6"/>
      <c r="GMV60" s="6"/>
      <c r="GMW60" s="6"/>
      <c r="GMX60" s="6"/>
      <c r="GMY60" s="6"/>
      <c r="GMZ60" s="6"/>
      <c r="GNA60" s="6"/>
      <c r="GNB60" s="6"/>
      <c r="GNC60" s="6"/>
      <c r="GND60" s="6"/>
      <c r="GNE60" s="6"/>
      <c r="GNF60" s="6"/>
      <c r="GNG60" s="6"/>
      <c r="GNH60" s="6"/>
      <c r="GNI60" s="6"/>
      <c r="GNJ60" s="6"/>
      <c r="GNK60" s="6"/>
      <c r="GNL60" s="6"/>
      <c r="GNM60" s="6"/>
      <c r="GNN60" s="6"/>
      <c r="GNO60" s="6"/>
      <c r="GNP60" s="6"/>
      <c r="GNQ60" s="6"/>
      <c r="GNR60" s="6"/>
      <c r="GNS60" s="6"/>
      <c r="GNT60" s="6"/>
      <c r="GNU60" s="6"/>
      <c r="GNV60" s="6"/>
      <c r="GNW60" s="6"/>
      <c r="GNX60" s="6"/>
      <c r="GNY60" s="6"/>
      <c r="GNZ60" s="6"/>
      <c r="GOA60" s="6"/>
      <c r="GOB60" s="6"/>
      <c r="GOC60" s="6"/>
      <c r="GOD60" s="6"/>
      <c r="GOE60" s="6"/>
      <c r="GOF60" s="6"/>
      <c r="GOG60" s="6"/>
      <c r="GOH60" s="6"/>
      <c r="GOI60" s="6"/>
      <c r="GOJ60" s="6"/>
      <c r="GOK60" s="6"/>
      <c r="GOL60" s="6"/>
      <c r="GOM60" s="6"/>
      <c r="GON60" s="6"/>
      <c r="GOO60" s="6"/>
      <c r="GOP60" s="6"/>
      <c r="GOQ60" s="6"/>
      <c r="GOR60" s="6"/>
      <c r="GOS60" s="6"/>
      <c r="GOT60" s="6"/>
      <c r="GOU60" s="6"/>
      <c r="GOV60" s="6"/>
      <c r="GOW60" s="6"/>
      <c r="GOX60" s="6"/>
      <c r="GOY60" s="6"/>
      <c r="GOZ60" s="6"/>
      <c r="GPA60" s="6"/>
      <c r="GPB60" s="6"/>
      <c r="GPC60" s="6"/>
      <c r="GPD60" s="6"/>
      <c r="GPE60" s="6"/>
      <c r="GPF60" s="6"/>
      <c r="GPG60" s="6"/>
      <c r="GPH60" s="6"/>
      <c r="GPI60" s="6"/>
      <c r="GPJ60" s="6"/>
      <c r="GPK60" s="6"/>
      <c r="GPL60" s="6"/>
      <c r="GPM60" s="6"/>
      <c r="GPN60" s="6"/>
      <c r="GPO60" s="6"/>
      <c r="GPP60" s="6"/>
      <c r="GPQ60" s="6"/>
      <c r="GPR60" s="6"/>
      <c r="GPS60" s="6"/>
      <c r="GPT60" s="6"/>
      <c r="GPU60" s="6"/>
      <c r="GPV60" s="6"/>
      <c r="GPW60" s="6"/>
      <c r="GPX60" s="6"/>
      <c r="GPY60" s="6"/>
      <c r="GPZ60" s="6"/>
      <c r="GQA60" s="6"/>
      <c r="GQB60" s="6"/>
      <c r="GQC60" s="6"/>
      <c r="GQD60" s="6"/>
      <c r="GQE60" s="6"/>
      <c r="GQF60" s="6"/>
      <c r="GQG60" s="6"/>
      <c r="GQH60" s="6"/>
      <c r="GQI60" s="6"/>
      <c r="GQJ60" s="6"/>
      <c r="GQK60" s="6"/>
      <c r="GQL60" s="6"/>
      <c r="GQM60" s="6"/>
      <c r="GQN60" s="6"/>
      <c r="GQO60" s="6"/>
      <c r="GQP60" s="6"/>
      <c r="GQQ60" s="6"/>
      <c r="GQR60" s="6"/>
      <c r="GQS60" s="6"/>
      <c r="GQT60" s="6"/>
      <c r="GQU60" s="6"/>
      <c r="GQV60" s="6"/>
      <c r="GQW60" s="6"/>
      <c r="GQX60" s="6"/>
      <c r="GQY60" s="6"/>
      <c r="GQZ60" s="6"/>
      <c r="GRA60" s="6"/>
      <c r="GRB60" s="6"/>
      <c r="GRC60" s="6"/>
      <c r="GRD60" s="6"/>
      <c r="GRE60" s="6"/>
      <c r="GRF60" s="6"/>
      <c r="GRG60" s="6"/>
      <c r="GRH60" s="6"/>
      <c r="GRI60" s="6"/>
      <c r="GRJ60" s="6"/>
      <c r="GRK60" s="6"/>
      <c r="GRL60" s="6"/>
      <c r="GRM60" s="6"/>
      <c r="GRN60" s="6"/>
      <c r="GRO60" s="6"/>
      <c r="GRP60" s="6"/>
      <c r="GRQ60" s="6"/>
      <c r="GRR60" s="6"/>
      <c r="GRS60" s="6"/>
      <c r="GRT60" s="6"/>
      <c r="GRU60" s="6"/>
      <c r="GRV60" s="6"/>
      <c r="GRW60" s="6"/>
      <c r="GRX60" s="6"/>
      <c r="GRY60" s="6"/>
      <c r="GRZ60" s="6"/>
      <c r="GSA60" s="6"/>
      <c r="GSB60" s="6"/>
      <c r="GSC60" s="6"/>
      <c r="GSD60" s="6"/>
      <c r="GSE60" s="6"/>
      <c r="GSF60" s="6"/>
      <c r="GSG60" s="6"/>
      <c r="GSH60" s="6"/>
      <c r="GSI60" s="6"/>
      <c r="GSJ60" s="6"/>
      <c r="GSK60" s="6"/>
      <c r="GSL60" s="6"/>
      <c r="GSM60" s="6"/>
      <c r="GSN60" s="6"/>
      <c r="GSO60" s="6"/>
      <c r="GSP60" s="6"/>
      <c r="GSQ60" s="6"/>
      <c r="GSR60" s="6"/>
      <c r="GSS60" s="6"/>
      <c r="GST60" s="6"/>
      <c r="GSU60" s="6"/>
      <c r="GSV60" s="6"/>
      <c r="GSW60" s="6"/>
      <c r="GSX60" s="6"/>
      <c r="GSY60" s="6"/>
      <c r="GSZ60" s="6"/>
      <c r="GTA60" s="6"/>
      <c r="GTB60" s="6"/>
      <c r="GTC60" s="6"/>
      <c r="GTD60" s="6"/>
      <c r="GTE60" s="6"/>
      <c r="GTF60" s="6"/>
      <c r="GTG60" s="6"/>
      <c r="GTH60" s="6"/>
      <c r="GTI60" s="6"/>
      <c r="GTJ60" s="6"/>
      <c r="GTK60" s="6"/>
      <c r="GTL60" s="6"/>
      <c r="GTM60" s="6"/>
      <c r="GTN60" s="6"/>
      <c r="GTO60" s="6"/>
      <c r="GTP60" s="6"/>
      <c r="GTQ60" s="6"/>
      <c r="GTR60" s="6"/>
      <c r="GTS60" s="6"/>
      <c r="GTT60" s="6"/>
      <c r="GTU60" s="6"/>
      <c r="GTV60" s="6"/>
      <c r="GTW60" s="6"/>
      <c r="GTX60" s="6"/>
      <c r="GTY60" s="6"/>
      <c r="GTZ60" s="6"/>
      <c r="GUA60" s="6"/>
      <c r="GUB60" s="6"/>
      <c r="GUC60" s="6"/>
      <c r="GUD60" s="6"/>
      <c r="GUE60" s="6"/>
      <c r="GUF60" s="6"/>
      <c r="GUG60" s="6"/>
      <c r="GUH60" s="6"/>
      <c r="GUI60" s="6"/>
      <c r="GUJ60" s="6"/>
      <c r="GUK60" s="6"/>
      <c r="GUL60" s="6"/>
      <c r="GUM60" s="6"/>
      <c r="GUN60" s="6"/>
      <c r="GUO60" s="6"/>
      <c r="GUP60" s="6"/>
      <c r="GUQ60" s="6"/>
      <c r="GUR60" s="6"/>
      <c r="GUS60" s="6"/>
      <c r="GUT60" s="6"/>
      <c r="GUU60" s="6"/>
      <c r="GUV60" s="6"/>
      <c r="GUW60" s="6"/>
      <c r="GUX60" s="6"/>
      <c r="GUY60" s="6"/>
      <c r="GUZ60" s="6"/>
      <c r="GVA60" s="6"/>
      <c r="GVB60" s="6"/>
      <c r="GVC60" s="6"/>
      <c r="GVD60" s="6"/>
      <c r="GVE60" s="6"/>
      <c r="GVF60" s="6"/>
      <c r="GVG60" s="6"/>
      <c r="GVH60" s="6"/>
      <c r="GVI60" s="6"/>
      <c r="GVJ60" s="6"/>
      <c r="GVK60" s="6"/>
      <c r="GVL60" s="6"/>
      <c r="GVM60" s="6"/>
      <c r="GVN60" s="6"/>
      <c r="GVO60" s="6"/>
      <c r="GVP60" s="6"/>
      <c r="GVQ60" s="6"/>
      <c r="GVR60" s="6"/>
      <c r="GVS60" s="6"/>
      <c r="GVT60" s="6"/>
      <c r="GVU60" s="6"/>
      <c r="GVV60" s="6"/>
      <c r="GVW60" s="6"/>
      <c r="GVX60" s="6"/>
      <c r="GVY60" s="6"/>
      <c r="GVZ60" s="6"/>
      <c r="GWA60" s="6"/>
      <c r="GWB60" s="6"/>
      <c r="GWC60" s="6"/>
      <c r="GWD60" s="6"/>
      <c r="GWE60" s="6"/>
      <c r="GWF60" s="6"/>
      <c r="GWG60" s="6"/>
      <c r="GWH60" s="6"/>
      <c r="GWI60" s="6"/>
      <c r="GWJ60" s="6"/>
      <c r="GWK60" s="6"/>
      <c r="GWL60" s="6"/>
      <c r="GWM60" s="6"/>
      <c r="GWN60" s="6"/>
      <c r="GWO60" s="6"/>
      <c r="GWP60" s="6"/>
      <c r="GWQ60" s="6"/>
      <c r="GWR60" s="6"/>
      <c r="GWS60" s="6"/>
      <c r="GWT60" s="6"/>
      <c r="GWU60" s="6"/>
      <c r="GWV60" s="6"/>
      <c r="GWW60" s="6"/>
      <c r="GWX60" s="6"/>
      <c r="GWY60" s="6"/>
      <c r="GWZ60" s="6"/>
      <c r="GXA60" s="6"/>
      <c r="GXB60" s="6"/>
      <c r="GXC60" s="6"/>
      <c r="GXD60" s="6"/>
      <c r="GXE60" s="6"/>
      <c r="GXF60" s="6"/>
      <c r="GXG60" s="6"/>
      <c r="GXH60" s="6"/>
      <c r="GXI60" s="6"/>
      <c r="GXJ60" s="6"/>
      <c r="GXK60" s="6"/>
      <c r="GXL60" s="6"/>
      <c r="GXM60" s="6"/>
      <c r="GXN60" s="6"/>
      <c r="GXO60" s="6"/>
      <c r="GXP60" s="6"/>
      <c r="GXQ60" s="6"/>
      <c r="GXR60" s="6"/>
      <c r="GXS60" s="6"/>
      <c r="GXT60" s="6"/>
      <c r="GXU60" s="6"/>
      <c r="GXV60" s="6"/>
      <c r="GXW60" s="6"/>
      <c r="GXX60" s="6"/>
      <c r="GXY60" s="6"/>
      <c r="GXZ60" s="6"/>
      <c r="GYA60" s="6"/>
      <c r="GYB60" s="6"/>
      <c r="GYC60" s="6"/>
      <c r="GYD60" s="6"/>
      <c r="GYE60" s="6"/>
      <c r="GYF60" s="6"/>
      <c r="GYG60" s="6"/>
      <c r="GYH60" s="6"/>
      <c r="GYI60" s="6"/>
      <c r="GYJ60" s="6"/>
      <c r="GYK60" s="6"/>
      <c r="GYL60" s="6"/>
      <c r="GYM60" s="6"/>
      <c r="GYN60" s="6"/>
      <c r="GYO60" s="6"/>
      <c r="GYP60" s="6"/>
      <c r="GYQ60" s="6"/>
      <c r="GYR60" s="6"/>
      <c r="GYS60" s="6"/>
      <c r="GYT60" s="6"/>
      <c r="GYU60" s="6"/>
      <c r="GYV60" s="6"/>
      <c r="GYW60" s="6"/>
      <c r="GYX60" s="6"/>
      <c r="GYY60" s="6"/>
      <c r="GYZ60" s="6"/>
      <c r="GZA60" s="6"/>
      <c r="GZB60" s="6"/>
      <c r="GZC60" s="6"/>
      <c r="GZD60" s="6"/>
      <c r="GZE60" s="6"/>
      <c r="GZF60" s="6"/>
      <c r="GZG60" s="6"/>
      <c r="GZH60" s="6"/>
      <c r="GZI60" s="6"/>
      <c r="GZJ60" s="6"/>
      <c r="GZK60" s="6"/>
      <c r="GZL60" s="6"/>
      <c r="GZM60" s="6"/>
      <c r="GZN60" s="6"/>
      <c r="GZO60" s="6"/>
      <c r="GZP60" s="6"/>
      <c r="GZQ60" s="6"/>
      <c r="GZR60" s="6"/>
      <c r="GZS60" s="6"/>
      <c r="GZT60" s="6"/>
      <c r="GZU60" s="6"/>
      <c r="GZV60" s="6"/>
      <c r="GZW60" s="6"/>
      <c r="GZX60" s="6"/>
      <c r="GZY60" s="6"/>
      <c r="GZZ60" s="6"/>
      <c r="HAA60" s="6"/>
      <c r="HAB60" s="6"/>
      <c r="HAC60" s="6"/>
      <c r="HAD60" s="6"/>
      <c r="HAE60" s="6"/>
      <c r="HAF60" s="6"/>
      <c r="HAG60" s="6"/>
      <c r="HAH60" s="6"/>
      <c r="HAI60" s="6"/>
      <c r="HAJ60" s="6"/>
      <c r="HAK60" s="6"/>
      <c r="HAL60" s="6"/>
      <c r="HAM60" s="6"/>
      <c r="HAN60" s="6"/>
      <c r="HAO60" s="6"/>
      <c r="HAP60" s="6"/>
      <c r="HAQ60" s="6"/>
      <c r="HAR60" s="6"/>
      <c r="HAS60" s="6"/>
      <c r="HAT60" s="6"/>
      <c r="HAU60" s="6"/>
      <c r="HAV60" s="6"/>
      <c r="HAW60" s="6"/>
      <c r="HAX60" s="6"/>
      <c r="HAY60" s="6"/>
      <c r="HAZ60" s="6"/>
      <c r="HBA60" s="6"/>
      <c r="HBB60" s="6"/>
      <c r="HBC60" s="6"/>
      <c r="HBD60" s="6"/>
      <c r="HBE60" s="6"/>
      <c r="HBF60" s="6"/>
      <c r="HBG60" s="6"/>
      <c r="HBH60" s="6"/>
      <c r="HBI60" s="6"/>
      <c r="HBJ60" s="6"/>
      <c r="HBK60" s="6"/>
      <c r="HBL60" s="6"/>
      <c r="HBM60" s="6"/>
      <c r="HBN60" s="6"/>
      <c r="HBO60" s="6"/>
      <c r="HBP60" s="6"/>
      <c r="HBQ60" s="6"/>
      <c r="HBR60" s="6"/>
      <c r="HBS60" s="6"/>
      <c r="HBT60" s="6"/>
      <c r="HBU60" s="6"/>
      <c r="HBV60" s="6"/>
      <c r="HBW60" s="6"/>
      <c r="HBX60" s="6"/>
      <c r="HBY60" s="6"/>
      <c r="HBZ60" s="6"/>
      <c r="HCA60" s="6"/>
      <c r="HCB60" s="6"/>
      <c r="HCC60" s="6"/>
      <c r="HCD60" s="6"/>
      <c r="HCE60" s="6"/>
      <c r="HCF60" s="6"/>
      <c r="HCG60" s="6"/>
      <c r="HCH60" s="6"/>
      <c r="HCI60" s="6"/>
      <c r="HCJ60" s="6"/>
      <c r="HCK60" s="6"/>
      <c r="HCL60" s="6"/>
      <c r="HCM60" s="6"/>
      <c r="HCN60" s="6"/>
      <c r="HCO60" s="6"/>
      <c r="HCP60" s="6"/>
      <c r="HCQ60" s="6"/>
      <c r="HCR60" s="6"/>
      <c r="HCS60" s="6"/>
      <c r="HCT60" s="6"/>
      <c r="HCU60" s="6"/>
      <c r="HCV60" s="6"/>
      <c r="HCW60" s="6"/>
      <c r="HCX60" s="6"/>
      <c r="HCY60" s="6"/>
      <c r="HCZ60" s="6"/>
      <c r="HDA60" s="6"/>
      <c r="HDB60" s="6"/>
      <c r="HDC60" s="6"/>
      <c r="HDD60" s="6"/>
      <c r="HDE60" s="6"/>
      <c r="HDF60" s="6"/>
      <c r="HDG60" s="6"/>
      <c r="HDH60" s="6"/>
      <c r="HDI60" s="6"/>
      <c r="HDJ60" s="6"/>
      <c r="HDK60" s="6"/>
      <c r="HDL60" s="6"/>
      <c r="HDM60" s="6"/>
      <c r="HDN60" s="6"/>
      <c r="HDO60" s="6"/>
      <c r="HDP60" s="6"/>
      <c r="HDQ60" s="6"/>
      <c r="HDR60" s="6"/>
      <c r="HDS60" s="6"/>
      <c r="HDT60" s="6"/>
      <c r="HDU60" s="6"/>
      <c r="HDV60" s="6"/>
      <c r="HDW60" s="6"/>
      <c r="HDX60" s="6"/>
      <c r="HDY60" s="6"/>
      <c r="HDZ60" s="6"/>
      <c r="HEA60" s="6"/>
      <c r="HEB60" s="6"/>
      <c r="HEC60" s="6"/>
      <c r="HED60" s="6"/>
      <c r="HEE60" s="6"/>
      <c r="HEF60" s="6"/>
      <c r="HEG60" s="6"/>
      <c r="HEH60" s="6"/>
      <c r="HEI60" s="6"/>
      <c r="HEJ60" s="6"/>
      <c r="HEK60" s="6"/>
      <c r="HEL60" s="6"/>
      <c r="HEM60" s="6"/>
      <c r="HEN60" s="6"/>
      <c r="HEO60" s="6"/>
      <c r="HEP60" s="6"/>
      <c r="HEQ60" s="6"/>
      <c r="HER60" s="6"/>
      <c r="HES60" s="6"/>
      <c r="HET60" s="6"/>
      <c r="HEU60" s="6"/>
      <c r="HEV60" s="6"/>
      <c r="HEW60" s="6"/>
      <c r="HEX60" s="6"/>
      <c r="HEY60" s="6"/>
      <c r="HEZ60" s="6"/>
      <c r="HFA60" s="6"/>
      <c r="HFB60" s="6"/>
      <c r="HFC60" s="6"/>
      <c r="HFD60" s="6"/>
      <c r="HFE60" s="6"/>
      <c r="HFF60" s="6"/>
      <c r="HFG60" s="6"/>
      <c r="HFH60" s="6"/>
      <c r="HFI60" s="6"/>
      <c r="HFJ60" s="6"/>
      <c r="HFK60" s="6"/>
      <c r="HFL60" s="6"/>
      <c r="HFM60" s="6"/>
      <c r="HFN60" s="6"/>
      <c r="HFO60" s="6"/>
      <c r="HFP60" s="6"/>
      <c r="HFQ60" s="6"/>
      <c r="HFR60" s="6"/>
      <c r="HFS60" s="6"/>
      <c r="HFT60" s="6"/>
      <c r="HFU60" s="6"/>
      <c r="HFV60" s="6"/>
      <c r="HFW60" s="6"/>
      <c r="HFX60" s="6"/>
      <c r="HFY60" s="6"/>
      <c r="HFZ60" s="6"/>
      <c r="HGA60" s="6"/>
      <c r="HGB60" s="6"/>
      <c r="HGC60" s="6"/>
      <c r="HGD60" s="6"/>
      <c r="HGE60" s="6"/>
      <c r="HGF60" s="6"/>
      <c r="HGG60" s="6"/>
      <c r="HGH60" s="6"/>
      <c r="HGI60" s="6"/>
      <c r="HGJ60" s="6"/>
      <c r="HGK60" s="6"/>
      <c r="HGL60" s="6"/>
      <c r="HGM60" s="6"/>
      <c r="HGN60" s="6"/>
      <c r="HGO60" s="6"/>
      <c r="HGP60" s="6"/>
      <c r="HGQ60" s="6"/>
      <c r="HGR60" s="6"/>
      <c r="HGS60" s="6"/>
      <c r="HGT60" s="6"/>
      <c r="HGU60" s="6"/>
      <c r="HGV60" s="6"/>
      <c r="HGW60" s="6"/>
      <c r="HGX60" s="6"/>
      <c r="HGY60" s="6"/>
      <c r="HGZ60" s="6"/>
      <c r="HHA60" s="6"/>
      <c r="HHB60" s="6"/>
      <c r="HHC60" s="6"/>
      <c r="HHD60" s="6"/>
      <c r="HHE60" s="6"/>
      <c r="HHF60" s="6"/>
      <c r="HHG60" s="6"/>
      <c r="HHH60" s="6"/>
      <c r="HHI60" s="6"/>
      <c r="HHJ60" s="6"/>
      <c r="HHK60" s="6"/>
      <c r="HHL60" s="6"/>
      <c r="HHM60" s="6"/>
      <c r="HHN60" s="6"/>
      <c r="HHO60" s="6"/>
      <c r="HHP60" s="6"/>
      <c r="HHQ60" s="6"/>
      <c r="HHR60" s="6"/>
      <c r="HHS60" s="6"/>
      <c r="HHT60" s="6"/>
      <c r="HHU60" s="6"/>
      <c r="HHV60" s="6"/>
      <c r="HHW60" s="6"/>
      <c r="HHX60" s="6"/>
      <c r="HHY60" s="6"/>
      <c r="HHZ60" s="6"/>
      <c r="HIA60" s="6"/>
      <c r="HIB60" s="6"/>
      <c r="HIC60" s="6"/>
      <c r="HID60" s="6"/>
      <c r="HIE60" s="6"/>
      <c r="HIF60" s="6"/>
      <c r="HIG60" s="6"/>
      <c r="HIH60" s="6"/>
      <c r="HII60" s="6"/>
      <c r="HIJ60" s="6"/>
      <c r="HIK60" s="6"/>
      <c r="HIL60" s="6"/>
      <c r="HIM60" s="6"/>
      <c r="HIN60" s="6"/>
      <c r="HIO60" s="6"/>
      <c r="HIP60" s="6"/>
      <c r="HIQ60" s="6"/>
      <c r="HIR60" s="6"/>
      <c r="HIS60" s="6"/>
      <c r="HIT60" s="6"/>
      <c r="HIU60" s="6"/>
      <c r="HIV60" s="6"/>
      <c r="HIW60" s="6"/>
      <c r="HIX60" s="6"/>
      <c r="HIY60" s="6"/>
      <c r="HIZ60" s="6"/>
      <c r="HJA60" s="6"/>
      <c r="HJB60" s="6"/>
      <c r="HJC60" s="6"/>
      <c r="HJD60" s="6"/>
      <c r="HJE60" s="6"/>
      <c r="HJF60" s="6"/>
      <c r="HJG60" s="6"/>
      <c r="HJH60" s="6"/>
      <c r="HJI60" s="6"/>
      <c r="HJJ60" s="6"/>
      <c r="HJK60" s="6"/>
      <c r="HJL60" s="6"/>
      <c r="HJM60" s="6"/>
      <c r="HJN60" s="6"/>
      <c r="HJO60" s="6"/>
      <c r="HJP60" s="6"/>
      <c r="HJQ60" s="6"/>
      <c r="HJR60" s="6"/>
      <c r="HJS60" s="6"/>
      <c r="HJT60" s="6"/>
      <c r="HJU60" s="6"/>
      <c r="HJV60" s="6"/>
      <c r="HJW60" s="6"/>
      <c r="HJX60" s="6"/>
      <c r="HJY60" s="6"/>
      <c r="HJZ60" s="6"/>
      <c r="HKA60" s="6"/>
      <c r="HKB60" s="6"/>
      <c r="HKC60" s="6"/>
      <c r="HKD60" s="6"/>
      <c r="HKE60" s="6"/>
      <c r="HKF60" s="6"/>
      <c r="HKG60" s="6"/>
      <c r="HKH60" s="6"/>
      <c r="HKI60" s="6"/>
      <c r="HKJ60" s="6"/>
      <c r="HKK60" s="6"/>
      <c r="HKL60" s="6"/>
      <c r="HKM60" s="6"/>
      <c r="HKN60" s="6"/>
      <c r="HKO60" s="6"/>
      <c r="HKP60" s="6"/>
      <c r="HKQ60" s="6"/>
      <c r="HKR60" s="6"/>
      <c r="HKS60" s="6"/>
      <c r="HKT60" s="6"/>
      <c r="HKU60" s="6"/>
      <c r="HKV60" s="6"/>
      <c r="HKW60" s="6"/>
      <c r="HKX60" s="6"/>
      <c r="HKY60" s="6"/>
      <c r="HKZ60" s="6"/>
      <c r="HLA60" s="6"/>
      <c r="HLB60" s="6"/>
      <c r="HLC60" s="6"/>
      <c r="HLD60" s="6"/>
      <c r="HLE60" s="6"/>
      <c r="HLF60" s="6"/>
      <c r="HLG60" s="6"/>
      <c r="HLH60" s="6"/>
      <c r="HLI60" s="6"/>
      <c r="HLJ60" s="6"/>
      <c r="HLK60" s="6"/>
      <c r="HLL60" s="6"/>
      <c r="HLM60" s="6"/>
      <c r="HLN60" s="6"/>
      <c r="HLO60" s="6"/>
      <c r="HLP60" s="6"/>
      <c r="HLQ60" s="6"/>
      <c r="HLR60" s="6"/>
      <c r="HLS60" s="6"/>
      <c r="HLT60" s="6"/>
      <c r="HLU60" s="6"/>
      <c r="HLV60" s="6"/>
      <c r="HLW60" s="6"/>
      <c r="HLX60" s="6"/>
      <c r="HLY60" s="6"/>
      <c r="HLZ60" s="6"/>
      <c r="HMA60" s="6"/>
      <c r="HMB60" s="6"/>
      <c r="HMC60" s="6"/>
      <c r="HMD60" s="6"/>
      <c r="HME60" s="6"/>
      <c r="HMF60" s="6"/>
      <c r="HMG60" s="6"/>
      <c r="HMH60" s="6"/>
      <c r="HMI60" s="6"/>
      <c r="HMJ60" s="6"/>
      <c r="HMK60" s="6"/>
      <c r="HML60" s="6"/>
      <c r="HMM60" s="6"/>
      <c r="HMN60" s="6"/>
      <c r="HMO60" s="6"/>
      <c r="HMP60" s="6"/>
      <c r="HMQ60" s="6"/>
      <c r="HMR60" s="6"/>
      <c r="HMS60" s="6"/>
      <c r="HMT60" s="6"/>
      <c r="HMU60" s="6"/>
      <c r="HMV60" s="6"/>
      <c r="HMW60" s="6"/>
      <c r="HMX60" s="6"/>
      <c r="HMY60" s="6"/>
      <c r="HMZ60" s="6"/>
      <c r="HNA60" s="6"/>
      <c r="HNB60" s="6"/>
      <c r="HNC60" s="6"/>
      <c r="HND60" s="6"/>
      <c r="HNE60" s="6"/>
      <c r="HNF60" s="6"/>
      <c r="HNG60" s="6"/>
      <c r="HNH60" s="6"/>
      <c r="HNI60" s="6"/>
      <c r="HNJ60" s="6"/>
      <c r="HNK60" s="6"/>
      <c r="HNL60" s="6"/>
      <c r="HNM60" s="6"/>
      <c r="HNN60" s="6"/>
      <c r="HNO60" s="6"/>
      <c r="HNP60" s="6"/>
      <c r="HNQ60" s="6"/>
      <c r="HNR60" s="6"/>
      <c r="HNS60" s="6"/>
      <c r="HNT60" s="6"/>
      <c r="HNU60" s="6"/>
      <c r="HNV60" s="6"/>
      <c r="HNW60" s="6"/>
      <c r="HNX60" s="6"/>
      <c r="HNY60" s="6"/>
      <c r="HNZ60" s="6"/>
      <c r="HOA60" s="6"/>
      <c r="HOB60" s="6"/>
      <c r="HOC60" s="6"/>
      <c r="HOD60" s="6"/>
      <c r="HOE60" s="6"/>
      <c r="HOF60" s="6"/>
      <c r="HOG60" s="6"/>
      <c r="HOH60" s="6"/>
      <c r="HOI60" s="6"/>
      <c r="HOJ60" s="6"/>
      <c r="HOK60" s="6"/>
      <c r="HOL60" s="6"/>
      <c r="HOM60" s="6"/>
      <c r="HON60" s="6"/>
      <c r="HOO60" s="6"/>
      <c r="HOP60" s="6"/>
      <c r="HOQ60" s="6"/>
      <c r="HOR60" s="6"/>
      <c r="HOS60" s="6"/>
      <c r="HOT60" s="6"/>
      <c r="HOU60" s="6"/>
      <c r="HOV60" s="6"/>
      <c r="HOW60" s="6"/>
      <c r="HOX60" s="6"/>
      <c r="HOY60" s="6"/>
      <c r="HOZ60" s="6"/>
      <c r="HPA60" s="6"/>
      <c r="HPB60" s="6"/>
      <c r="HPC60" s="6"/>
      <c r="HPD60" s="6"/>
      <c r="HPE60" s="6"/>
      <c r="HPF60" s="6"/>
      <c r="HPG60" s="6"/>
      <c r="HPH60" s="6"/>
      <c r="HPI60" s="6"/>
      <c r="HPJ60" s="6"/>
      <c r="HPK60" s="6"/>
      <c r="HPL60" s="6"/>
      <c r="HPM60" s="6"/>
      <c r="HPN60" s="6"/>
      <c r="HPO60" s="6"/>
      <c r="HPP60" s="6"/>
      <c r="HPQ60" s="6"/>
      <c r="HPR60" s="6"/>
      <c r="HPS60" s="6"/>
      <c r="HPT60" s="6"/>
      <c r="HPU60" s="6"/>
      <c r="HPV60" s="6"/>
      <c r="HPW60" s="6"/>
      <c r="HPX60" s="6"/>
      <c r="HPY60" s="6"/>
      <c r="HPZ60" s="6"/>
      <c r="HQA60" s="6"/>
      <c r="HQB60" s="6"/>
      <c r="HQC60" s="6"/>
      <c r="HQD60" s="6"/>
      <c r="HQE60" s="6"/>
      <c r="HQF60" s="6"/>
      <c r="HQG60" s="6"/>
      <c r="HQH60" s="6"/>
      <c r="HQI60" s="6"/>
      <c r="HQJ60" s="6"/>
      <c r="HQK60" s="6"/>
      <c r="HQL60" s="6"/>
      <c r="HQM60" s="6"/>
      <c r="HQN60" s="6"/>
      <c r="HQO60" s="6"/>
      <c r="HQP60" s="6"/>
      <c r="HQQ60" s="6"/>
      <c r="HQR60" s="6"/>
      <c r="HQS60" s="6"/>
      <c r="HQT60" s="6"/>
      <c r="HQU60" s="6"/>
      <c r="HQV60" s="6"/>
      <c r="HQW60" s="6"/>
      <c r="HQX60" s="6"/>
      <c r="HQY60" s="6"/>
      <c r="HQZ60" s="6"/>
      <c r="HRA60" s="6"/>
      <c r="HRB60" s="6"/>
      <c r="HRC60" s="6"/>
      <c r="HRD60" s="6"/>
      <c r="HRE60" s="6"/>
      <c r="HRF60" s="6"/>
      <c r="HRG60" s="6"/>
      <c r="HRH60" s="6"/>
      <c r="HRI60" s="6"/>
      <c r="HRJ60" s="6"/>
      <c r="HRK60" s="6"/>
      <c r="HRL60" s="6"/>
      <c r="HRM60" s="6"/>
      <c r="HRN60" s="6"/>
      <c r="HRO60" s="6"/>
      <c r="HRP60" s="6"/>
      <c r="HRQ60" s="6"/>
      <c r="HRR60" s="6"/>
      <c r="HRS60" s="6"/>
      <c r="HRT60" s="6"/>
      <c r="HRU60" s="6"/>
      <c r="HRV60" s="6"/>
      <c r="HRW60" s="6"/>
      <c r="HRX60" s="6"/>
      <c r="HRY60" s="6"/>
      <c r="HRZ60" s="6"/>
      <c r="HSA60" s="6"/>
      <c r="HSB60" s="6"/>
      <c r="HSC60" s="6"/>
      <c r="HSD60" s="6"/>
      <c r="HSE60" s="6"/>
      <c r="HSF60" s="6"/>
      <c r="HSG60" s="6"/>
      <c r="HSH60" s="6"/>
      <c r="HSI60" s="6"/>
      <c r="HSJ60" s="6"/>
      <c r="HSK60" s="6"/>
      <c r="HSL60" s="6"/>
      <c r="HSM60" s="6"/>
      <c r="HSN60" s="6"/>
      <c r="HSO60" s="6"/>
      <c r="HSP60" s="6"/>
      <c r="HSQ60" s="6"/>
      <c r="HSR60" s="6"/>
      <c r="HSS60" s="6"/>
      <c r="HST60" s="6"/>
      <c r="HSU60" s="6"/>
      <c r="HSV60" s="6"/>
      <c r="HSW60" s="6"/>
      <c r="HSX60" s="6"/>
      <c r="HSY60" s="6"/>
      <c r="HSZ60" s="6"/>
      <c r="HTA60" s="6"/>
      <c r="HTB60" s="6"/>
      <c r="HTC60" s="6"/>
      <c r="HTD60" s="6"/>
      <c r="HTE60" s="6"/>
      <c r="HTF60" s="6"/>
      <c r="HTG60" s="6"/>
      <c r="HTH60" s="6"/>
      <c r="HTI60" s="6"/>
      <c r="HTJ60" s="6"/>
      <c r="HTK60" s="6"/>
      <c r="HTL60" s="6"/>
      <c r="HTM60" s="6"/>
      <c r="HTN60" s="6"/>
      <c r="HTO60" s="6"/>
      <c r="HTP60" s="6"/>
      <c r="HTQ60" s="6"/>
      <c r="HTR60" s="6"/>
      <c r="HTS60" s="6"/>
      <c r="HTT60" s="6"/>
      <c r="HTU60" s="6"/>
      <c r="HTV60" s="6"/>
      <c r="HTW60" s="6"/>
      <c r="HTX60" s="6"/>
      <c r="HTY60" s="6"/>
      <c r="HTZ60" s="6"/>
      <c r="HUA60" s="6"/>
      <c r="HUB60" s="6"/>
      <c r="HUC60" s="6"/>
      <c r="HUD60" s="6"/>
      <c r="HUE60" s="6"/>
      <c r="HUF60" s="6"/>
      <c r="HUG60" s="6"/>
      <c r="HUH60" s="6"/>
      <c r="HUI60" s="6"/>
      <c r="HUJ60" s="6"/>
      <c r="HUK60" s="6"/>
      <c r="HUL60" s="6"/>
      <c r="HUM60" s="6"/>
      <c r="HUN60" s="6"/>
      <c r="HUO60" s="6"/>
      <c r="HUP60" s="6"/>
      <c r="HUQ60" s="6"/>
      <c r="HUR60" s="6"/>
      <c r="HUS60" s="6"/>
      <c r="HUT60" s="6"/>
      <c r="HUU60" s="6"/>
      <c r="HUV60" s="6"/>
      <c r="HUW60" s="6"/>
      <c r="HUX60" s="6"/>
      <c r="HUY60" s="6"/>
      <c r="HUZ60" s="6"/>
      <c r="HVA60" s="6"/>
      <c r="HVB60" s="6"/>
      <c r="HVC60" s="6"/>
      <c r="HVD60" s="6"/>
      <c r="HVE60" s="6"/>
      <c r="HVF60" s="6"/>
      <c r="HVG60" s="6"/>
      <c r="HVH60" s="6"/>
      <c r="HVI60" s="6"/>
      <c r="HVJ60" s="6"/>
      <c r="HVK60" s="6"/>
      <c r="HVL60" s="6"/>
      <c r="HVM60" s="6"/>
      <c r="HVN60" s="6"/>
      <c r="HVO60" s="6"/>
      <c r="HVP60" s="6"/>
      <c r="HVQ60" s="6"/>
      <c r="HVR60" s="6"/>
      <c r="HVS60" s="6"/>
      <c r="HVT60" s="6"/>
      <c r="HVU60" s="6"/>
      <c r="HVV60" s="6"/>
      <c r="HVW60" s="6"/>
      <c r="HVX60" s="6"/>
      <c r="HVY60" s="6"/>
      <c r="HVZ60" s="6"/>
      <c r="HWA60" s="6"/>
      <c r="HWB60" s="6"/>
      <c r="HWC60" s="6"/>
      <c r="HWD60" s="6"/>
      <c r="HWE60" s="6"/>
      <c r="HWF60" s="6"/>
      <c r="HWG60" s="6"/>
      <c r="HWH60" s="6"/>
      <c r="HWI60" s="6"/>
      <c r="HWJ60" s="6"/>
      <c r="HWK60" s="6"/>
      <c r="HWL60" s="6"/>
      <c r="HWM60" s="6"/>
      <c r="HWN60" s="6"/>
      <c r="HWO60" s="6"/>
      <c r="HWP60" s="6"/>
      <c r="HWQ60" s="6"/>
      <c r="HWR60" s="6"/>
      <c r="HWS60" s="6"/>
      <c r="HWT60" s="6"/>
      <c r="HWU60" s="6"/>
      <c r="HWV60" s="6"/>
      <c r="HWW60" s="6"/>
      <c r="HWX60" s="6"/>
      <c r="HWY60" s="6"/>
      <c r="HWZ60" s="6"/>
      <c r="HXA60" s="6"/>
      <c r="HXB60" s="6"/>
      <c r="HXC60" s="6"/>
      <c r="HXD60" s="6"/>
      <c r="HXE60" s="6"/>
      <c r="HXF60" s="6"/>
      <c r="HXG60" s="6"/>
      <c r="HXH60" s="6"/>
      <c r="HXI60" s="6"/>
      <c r="HXJ60" s="6"/>
      <c r="HXK60" s="6"/>
      <c r="HXL60" s="6"/>
      <c r="HXM60" s="6"/>
      <c r="HXN60" s="6"/>
      <c r="HXO60" s="6"/>
      <c r="HXP60" s="6"/>
      <c r="HXQ60" s="6"/>
      <c r="HXR60" s="6"/>
      <c r="HXS60" s="6"/>
      <c r="HXT60" s="6"/>
      <c r="HXU60" s="6"/>
      <c r="HXV60" s="6"/>
      <c r="HXW60" s="6"/>
      <c r="HXX60" s="6"/>
      <c r="HXY60" s="6"/>
      <c r="HXZ60" s="6"/>
      <c r="HYA60" s="6"/>
      <c r="HYB60" s="6"/>
      <c r="HYC60" s="6"/>
      <c r="HYD60" s="6"/>
      <c r="HYE60" s="6"/>
      <c r="HYF60" s="6"/>
      <c r="HYG60" s="6"/>
      <c r="HYH60" s="6"/>
      <c r="HYI60" s="6"/>
      <c r="HYJ60" s="6"/>
      <c r="HYK60" s="6"/>
      <c r="HYL60" s="6"/>
      <c r="HYM60" s="6"/>
      <c r="HYN60" s="6"/>
      <c r="HYO60" s="6"/>
      <c r="HYP60" s="6"/>
      <c r="HYQ60" s="6"/>
      <c r="HYR60" s="6"/>
      <c r="HYS60" s="6"/>
      <c r="HYT60" s="6"/>
      <c r="HYU60" s="6"/>
      <c r="HYV60" s="6"/>
      <c r="HYW60" s="6"/>
      <c r="HYX60" s="6"/>
      <c r="HYY60" s="6"/>
      <c r="HYZ60" s="6"/>
      <c r="HZA60" s="6"/>
      <c r="HZB60" s="6"/>
      <c r="HZC60" s="6"/>
      <c r="HZD60" s="6"/>
      <c r="HZE60" s="6"/>
      <c r="HZF60" s="6"/>
      <c r="HZG60" s="6"/>
      <c r="HZH60" s="6"/>
      <c r="HZI60" s="6"/>
      <c r="HZJ60" s="6"/>
      <c r="HZK60" s="6"/>
      <c r="HZL60" s="6"/>
      <c r="HZM60" s="6"/>
      <c r="HZN60" s="6"/>
      <c r="HZO60" s="6"/>
      <c r="HZP60" s="6"/>
      <c r="HZQ60" s="6"/>
      <c r="HZR60" s="6"/>
      <c r="HZS60" s="6"/>
      <c r="HZT60" s="6"/>
      <c r="HZU60" s="6"/>
      <c r="HZV60" s="6"/>
      <c r="HZW60" s="6"/>
      <c r="HZX60" s="6"/>
      <c r="HZY60" s="6"/>
      <c r="HZZ60" s="6"/>
      <c r="IAA60" s="6"/>
      <c r="IAB60" s="6"/>
      <c r="IAC60" s="6"/>
      <c r="IAD60" s="6"/>
      <c r="IAE60" s="6"/>
      <c r="IAF60" s="6"/>
      <c r="IAG60" s="6"/>
      <c r="IAH60" s="6"/>
      <c r="IAI60" s="6"/>
      <c r="IAJ60" s="6"/>
      <c r="IAK60" s="6"/>
      <c r="IAL60" s="6"/>
      <c r="IAM60" s="6"/>
      <c r="IAN60" s="6"/>
      <c r="IAO60" s="6"/>
      <c r="IAP60" s="6"/>
      <c r="IAQ60" s="6"/>
      <c r="IAR60" s="6"/>
      <c r="IAS60" s="6"/>
      <c r="IAT60" s="6"/>
      <c r="IAU60" s="6"/>
      <c r="IAV60" s="6"/>
      <c r="IAW60" s="6"/>
      <c r="IAX60" s="6"/>
      <c r="IAY60" s="6"/>
      <c r="IAZ60" s="6"/>
      <c r="IBA60" s="6"/>
      <c r="IBB60" s="6"/>
      <c r="IBC60" s="6"/>
      <c r="IBD60" s="6"/>
      <c r="IBE60" s="6"/>
      <c r="IBF60" s="6"/>
      <c r="IBG60" s="6"/>
      <c r="IBH60" s="6"/>
      <c r="IBI60" s="6"/>
      <c r="IBJ60" s="6"/>
      <c r="IBK60" s="6"/>
      <c r="IBL60" s="6"/>
      <c r="IBM60" s="6"/>
      <c r="IBN60" s="6"/>
      <c r="IBO60" s="6"/>
      <c r="IBP60" s="6"/>
      <c r="IBQ60" s="6"/>
      <c r="IBR60" s="6"/>
      <c r="IBS60" s="6"/>
      <c r="IBT60" s="6"/>
      <c r="IBU60" s="6"/>
      <c r="IBV60" s="6"/>
      <c r="IBW60" s="6"/>
      <c r="IBX60" s="6"/>
      <c r="IBY60" s="6"/>
      <c r="IBZ60" s="6"/>
      <c r="ICA60" s="6"/>
      <c r="ICB60" s="6"/>
      <c r="ICC60" s="6"/>
      <c r="ICD60" s="6"/>
      <c r="ICE60" s="6"/>
      <c r="ICF60" s="6"/>
      <c r="ICG60" s="6"/>
      <c r="ICH60" s="6"/>
      <c r="ICI60" s="6"/>
      <c r="ICJ60" s="6"/>
      <c r="ICK60" s="6"/>
      <c r="ICL60" s="6"/>
      <c r="ICM60" s="6"/>
      <c r="ICN60" s="6"/>
      <c r="ICO60" s="6"/>
      <c r="ICP60" s="6"/>
      <c r="ICQ60" s="6"/>
      <c r="ICR60" s="6"/>
      <c r="ICS60" s="6"/>
      <c r="ICT60" s="6"/>
      <c r="ICU60" s="6"/>
      <c r="ICV60" s="6"/>
      <c r="ICW60" s="6"/>
      <c r="ICX60" s="6"/>
      <c r="ICY60" s="6"/>
      <c r="ICZ60" s="6"/>
      <c r="IDA60" s="6"/>
      <c r="IDB60" s="6"/>
      <c r="IDC60" s="6"/>
      <c r="IDD60" s="6"/>
      <c r="IDE60" s="6"/>
      <c r="IDF60" s="6"/>
      <c r="IDG60" s="6"/>
      <c r="IDH60" s="6"/>
      <c r="IDI60" s="6"/>
      <c r="IDJ60" s="6"/>
      <c r="IDK60" s="6"/>
      <c r="IDL60" s="6"/>
      <c r="IDM60" s="6"/>
      <c r="IDN60" s="6"/>
      <c r="IDO60" s="6"/>
      <c r="IDP60" s="6"/>
      <c r="IDQ60" s="6"/>
      <c r="IDR60" s="6"/>
      <c r="IDS60" s="6"/>
      <c r="IDT60" s="6"/>
      <c r="IDU60" s="6"/>
      <c r="IDV60" s="6"/>
      <c r="IDW60" s="6"/>
      <c r="IDX60" s="6"/>
      <c r="IDY60" s="6"/>
      <c r="IDZ60" s="6"/>
      <c r="IEA60" s="6"/>
      <c r="IEB60" s="6"/>
      <c r="IEC60" s="6"/>
      <c r="IED60" s="6"/>
      <c r="IEE60" s="6"/>
      <c r="IEF60" s="6"/>
      <c r="IEG60" s="6"/>
      <c r="IEH60" s="6"/>
      <c r="IEI60" s="6"/>
      <c r="IEJ60" s="6"/>
      <c r="IEK60" s="6"/>
      <c r="IEL60" s="6"/>
      <c r="IEM60" s="6"/>
      <c r="IEN60" s="6"/>
      <c r="IEO60" s="6"/>
      <c r="IEP60" s="6"/>
      <c r="IEQ60" s="6"/>
      <c r="IER60" s="6"/>
      <c r="IES60" s="6"/>
      <c r="IET60" s="6"/>
      <c r="IEU60" s="6"/>
      <c r="IEV60" s="6"/>
      <c r="IEW60" s="6"/>
      <c r="IEX60" s="6"/>
      <c r="IEY60" s="6"/>
      <c r="IEZ60" s="6"/>
      <c r="IFA60" s="6"/>
      <c r="IFB60" s="6"/>
      <c r="IFC60" s="6"/>
      <c r="IFD60" s="6"/>
      <c r="IFE60" s="6"/>
      <c r="IFF60" s="6"/>
      <c r="IFG60" s="6"/>
      <c r="IFH60" s="6"/>
      <c r="IFI60" s="6"/>
      <c r="IFJ60" s="6"/>
      <c r="IFK60" s="6"/>
      <c r="IFL60" s="6"/>
      <c r="IFM60" s="6"/>
      <c r="IFN60" s="6"/>
      <c r="IFO60" s="6"/>
      <c r="IFP60" s="6"/>
      <c r="IFQ60" s="6"/>
      <c r="IFR60" s="6"/>
      <c r="IFS60" s="6"/>
      <c r="IFT60" s="6"/>
      <c r="IFU60" s="6"/>
      <c r="IFV60" s="6"/>
      <c r="IFW60" s="6"/>
      <c r="IFX60" s="6"/>
      <c r="IFY60" s="6"/>
      <c r="IFZ60" s="6"/>
      <c r="IGA60" s="6"/>
      <c r="IGB60" s="6"/>
      <c r="IGC60" s="6"/>
      <c r="IGD60" s="6"/>
      <c r="IGE60" s="6"/>
      <c r="IGF60" s="6"/>
      <c r="IGG60" s="6"/>
      <c r="IGH60" s="6"/>
      <c r="IGI60" s="6"/>
      <c r="IGJ60" s="6"/>
      <c r="IGK60" s="6"/>
      <c r="IGL60" s="6"/>
      <c r="IGM60" s="6"/>
      <c r="IGN60" s="6"/>
      <c r="IGO60" s="6"/>
      <c r="IGP60" s="6"/>
      <c r="IGQ60" s="6"/>
      <c r="IGR60" s="6"/>
      <c r="IGS60" s="6"/>
      <c r="IGT60" s="6"/>
      <c r="IGU60" s="6"/>
      <c r="IGV60" s="6"/>
      <c r="IGW60" s="6"/>
      <c r="IGX60" s="6"/>
      <c r="IGY60" s="6"/>
      <c r="IGZ60" s="6"/>
      <c r="IHA60" s="6"/>
      <c r="IHB60" s="6"/>
      <c r="IHC60" s="6"/>
      <c r="IHD60" s="6"/>
      <c r="IHE60" s="6"/>
      <c r="IHF60" s="6"/>
      <c r="IHG60" s="6"/>
      <c r="IHH60" s="6"/>
      <c r="IHI60" s="6"/>
      <c r="IHJ60" s="6"/>
      <c r="IHK60" s="6"/>
      <c r="IHL60" s="6"/>
      <c r="IHM60" s="6"/>
      <c r="IHN60" s="6"/>
      <c r="IHO60" s="6"/>
      <c r="IHP60" s="6"/>
      <c r="IHQ60" s="6"/>
      <c r="IHR60" s="6"/>
      <c r="IHS60" s="6"/>
      <c r="IHT60" s="6"/>
      <c r="IHU60" s="6"/>
      <c r="IHV60" s="6"/>
      <c r="IHW60" s="6"/>
      <c r="IHX60" s="6"/>
      <c r="IHY60" s="6"/>
      <c r="IHZ60" s="6"/>
      <c r="IIA60" s="6"/>
      <c r="IIB60" s="6"/>
      <c r="IIC60" s="6"/>
      <c r="IID60" s="6"/>
      <c r="IIE60" s="6"/>
      <c r="IIF60" s="6"/>
      <c r="IIG60" s="6"/>
      <c r="IIH60" s="6"/>
      <c r="III60" s="6"/>
      <c r="IIJ60" s="6"/>
      <c r="IIK60" s="6"/>
      <c r="IIL60" s="6"/>
      <c r="IIM60" s="6"/>
      <c r="IIN60" s="6"/>
      <c r="IIO60" s="6"/>
      <c r="IIP60" s="6"/>
      <c r="IIQ60" s="6"/>
      <c r="IIR60" s="6"/>
      <c r="IIS60" s="6"/>
      <c r="IIT60" s="6"/>
      <c r="IIU60" s="6"/>
      <c r="IIV60" s="6"/>
      <c r="IIW60" s="6"/>
      <c r="IIX60" s="6"/>
      <c r="IIY60" s="6"/>
      <c r="IIZ60" s="6"/>
      <c r="IJA60" s="6"/>
      <c r="IJB60" s="6"/>
      <c r="IJC60" s="6"/>
      <c r="IJD60" s="6"/>
      <c r="IJE60" s="6"/>
      <c r="IJF60" s="6"/>
      <c r="IJG60" s="6"/>
      <c r="IJH60" s="6"/>
      <c r="IJI60" s="6"/>
      <c r="IJJ60" s="6"/>
      <c r="IJK60" s="6"/>
      <c r="IJL60" s="6"/>
      <c r="IJM60" s="6"/>
      <c r="IJN60" s="6"/>
      <c r="IJO60" s="6"/>
      <c r="IJP60" s="6"/>
      <c r="IJQ60" s="6"/>
      <c r="IJR60" s="6"/>
      <c r="IJS60" s="6"/>
      <c r="IJT60" s="6"/>
      <c r="IJU60" s="6"/>
      <c r="IJV60" s="6"/>
      <c r="IJW60" s="6"/>
      <c r="IJX60" s="6"/>
      <c r="IJY60" s="6"/>
      <c r="IJZ60" s="6"/>
      <c r="IKA60" s="6"/>
      <c r="IKB60" s="6"/>
      <c r="IKC60" s="6"/>
      <c r="IKD60" s="6"/>
      <c r="IKE60" s="6"/>
      <c r="IKF60" s="6"/>
      <c r="IKG60" s="6"/>
      <c r="IKH60" s="6"/>
      <c r="IKI60" s="6"/>
      <c r="IKJ60" s="6"/>
      <c r="IKK60" s="6"/>
      <c r="IKL60" s="6"/>
      <c r="IKM60" s="6"/>
      <c r="IKN60" s="6"/>
      <c r="IKO60" s="6"/>
      <c r="IKP60" s="6"/>
      <c r="IKQ60" s="6"/>
      <c r="IKR60" s="6"/>
      <c r="IKS60" s="6"/>
      <c r="IKT60" s="6"/>
      <c r="IKU60" s="6"/>
      <c r="IKV60" s="6"/>
      <c r="IKW60" s="6"/>
      <c r="IKX60" s="6"/>
      <c r="IKY60" s="6"/>
      <c r="IKZ60" s="6"/>
      <c r="ILA60" s="6"/>
      <c r="ILB60" s="6"/>
      <c r="ILC60" s="6"/>
      <c r="ILD60" s="6"/>
      <c r="ILE60" s="6"/>
      <c r="ILF60" s="6"/>
      <c r="ILG60" s="6"/>
      <c r="ILH60" s="6"/>
      <c r="ILI60" s="6"/>
      <c r="ILJ60" s="6"/>
      <c r="ILK60" s="6"/>
      <c r="ILL60" s="6"/>
      <c r="ILM60" s="6"/>
      <c r="ILN60" s="6"/>
      <c r="ILO60" s="6"/>
      <c r="ILP60" s="6"/>
      <c r="ILQ60" s="6"/>
      <c r="ILR60" s="6"/>
      <c r="ILS60" s="6"/>
      <c r="ILT60" s="6"/>
      <c r="ILU60" s="6"/>
      <c r="ILV60" s="6"/>
      <c r="ILW60" s="6"/>
      <c r="ILX60" s="6"/>
      <c r="ILY60" s="6"/>
      <c r="ILZ60" s="6"/>
      <c r="IMA60" s="6"/>
      <c r="IMB60" s="6"/>
      <c r="IMC60" s="6"/>
      <c r="IMD60" s="6"/>
      <c r="IME60" s="6"/>
      <c r="IMF60" s="6"/>
      <c r="IMG60" s="6"/>
      <c r="IMH60" s="6"/>
      <c r="IMI60" s="6"/>
      <c r="IMJ60" s="6"/>
      <c r="IMK60" s="6"/>
      <c r="IML60" s="6"/>
      <c r="IMM60" s="6"/>
      <c r="IMN60" s="6"/>
      <c r="IMO60" s="6"/>
      <c r="IMP60" s="6"/>
      <c r="IMQ60" s="6"/>
      <c r="IMR60" s="6"/>
      <c r="IMS60" s="6"/>
      <c r="IMT60" s="6"/>
      <c r="IMU60" s="6"/>
      <c r="IMV60" s="6"/>
      <c r="IMW60" s="6"/>
      <c r="IMX60" s="6"/>
      <c r="IMY60" s="6"/>
      <c r="IMZ60" s="6"/>
      <c r="INA60" s="6"/>
      <c r="INB60" s="6"/>
      <c r="INC60" s="6"/>
      <c r="IND60" s="6"/>
      <c r="INE60" s="6"/>
      <c r="INF60" s="6"/>
      <c r="ING60" s="6"/>
      <c r="INH60" s="6"/>
      <c r="INI60" s="6"/>
      <c r="INJ60" s="6"/>
      <c r="INK60" s="6"/>
      <c r="INL60" s="6"/>
      <c r="INM60" s="6"/>
      <c r="INN60" s="6"/>
      <c r="INO60" s="6"/>
      <c r="INP60" s="6"/>
      <c r="INQ60" s="6"/>
      <c r="INR60" s="6"/>
      <c r="INS60" s="6"/>
      <c r="INT60" s="6"/>
      <c r="INU60" s="6"/>
      <c r="INV60" s="6"/>
      <c r="INW60" s="6"/>
      <c r="INX60" s="6"/>
      <c r="INY60" s="6"/>
      <c r="INZ60" s="6"/>
      <c r="IOA60" s="6"/>
      <c r="IOB60" s="6"/>
      <c r="IOC60" s="6"/>
      <c r="IOD60" s="6"/>
      <c r="IOE60" s="6"/>
      <c r="IOF60" s="6"/>
      <c r="IOG60" s="6"/>
      <c r="IOH60" s="6"/>
      <c r="IOI60" s="6"/>
      <c r="IOJ60" s="6"/>
      <c r="IOK60" s="6"/>
      <c r="IOL60" s="6"/>
      <c r="IOM60" s="6"/>
      <c r="ION60" s="6"/>
      <c r="IOO60" s="6"/>
      <c r="IOP60" s="6"/>
      <c r="IOQ60" s="6"/>
      <c r="IOR60" s="6"/>
      <c r="IOS60" s="6"/>
      <c r="IOT60" s="6"/>
      <c r="IOU60" s="6"/>
      <c r="IOV60" s="6"/>
      <c r="IOW60" s="6"/>
      <c r="IOX60" s="6"/>
      <c r="IOY60" s="6"/>
      <c r="IOZ60" s="6"/>
      <c r="IPA60" s="6"/>
      <c r="IPB60" s="6"/>
      <c r="IPC60" s="6"/>
      <c r="IPD60" s="6"/>
      <c r="IPE60" s="6"/>
      <c r="IPF60" s="6"/>
      <c r="IPG60" s="6"/>
      <c r="IPH60" s="6"/>
      <c r="IPI60" s="6"/>
      <c r="IPJ60" s="6"/>
      <c r="IPK60" s="6"/>
      <c r="IPL60" s="6"/>
      <c r="IPM60" s="6"/>
      <c r="IPN60" s="6"/>
      <c r="IPO60" s="6"/>
      <c r="IPP60" s="6"/>
      <c r="IPQ60" s="6"/>
      <c r="IPR60" s="6"/>
      <c r="IPS60" s="6"/>
      <c r="IPT60" s="6"/>
      <c r="IPU60" s="6"/>
      <c r="IPV60" s="6"/>
      <c r="IPW60" s="6"/>
      <c r="IPX60" s="6"/>
      <c r="IPY60" s="6"/>
      <c r="IPZ60" s="6"/>
      <c r="IQA60" s="6"/>
      <c r="IQB60" s="6"/>
      <c r="IQC60" s="6"/>
      <c r="IQD60" s="6"/>
      <c r="IQE60" s="6"/>
      <c r="IQF60" s="6"/>
      <c r="IQG60" s="6"/>
      <c r="IQH60" s="6"/>
      <c r="IQI60" s="6"/>
      <c r="IQJ60" s="6"/>
      <c r="IQK60" s="6"/>
      <c r="IQL60" s="6"/>
      <c r="IQM60" s="6"/>
      <c r="IQN60" s="6"/>
      <c r="IQO60" s="6"/>
      <c r="IQP60" s="6"/>
      <c r="IQQ60" s="6"/>
      <c r="IQR60" s="6"/>
      <c r="IQS60" s="6"/>
      <c r="IQT60" s="6"/>
      <c r="IQU60" s="6"/>
      <c r="IQV60" s="6"/>
      <c r="IQW60" s="6"/>
      <c r="IQX60" s="6"/>
      <c r="IQY60" s="6"/>
      <c r="IQZ60" s="6"/>
      <c r="IRA60" s="6"/>
      <c r="IRB60" s="6"/>
      <c r="IRC60" s="6"/>
      <c r="IRD60" s="6"/>
      <c r="IRE60" s="6"/>
      <c r="IRF60" s="6"/>
      <c r="IRG60" s="6"/>
      <c r="IRH60" s="6"/>
      <c r="IRI60" s="6"/>
      <c r="IRJ60" s="6"/>
      <c r="IRK60" s="6"/>
      <c r="IRL60" s="6"/>
      <c r="IRM60" s="6"/>
      <c r="IRN60" s="6"/>
      <c r="IRO60" s="6"/>
      <c r="IRP60" s="6"/>
      <c r="IRQ60" s="6"/>
      <c r="IRR60" s="6"/>
      <c r="IRS60" s="6"/>
      <c r="IRT60" s="6"/>
      <c r="IRU60" s="6"/>
      <c r="IRV60" s="6"/>
      <c r="IRW60" s="6"/>
      <c r="IRX60" s="6"/>
      <c r="IRY60" s="6"/>
      <c r="IRZ60" s="6"/>
      <c r="ISA60" s="6"/>
      <c r="ISB60" s="6"/>
      <c r="ISC60" s="6"/>
      <c r="ISD60" s="6"/>
      <c r="ISE60" s="6"/>
      <c r="ISF60" s="6"/>
      <c r="ISG60" s="6"/>
      <c r="ISH60" s="6"/>
      <c r="ISI60" s="6"/>
      <c r="ISJ60" s="6"/>
      <c r="ISK60" s="6"/>
      <c r="ISL60" s="6"/>
      <c r="ISM60" s="6"/>
      <c r="ISN60" s="6"/>
      <c r="ISO60" s="6"/>
      <c r="ISP60" s="6"/>
      <c r="ISQ60" s="6"/>
      <c r="ISR60" s="6"/>
      <c r="ISS60" s="6"/>
      <c r="IST60" s="6"/>
      <c r="ISU60" s="6"/>
      <c r="ISV60" s="6"/>
      <c r="ISW60" s="6"/>
      <c r="ISX60" s="6"/>
      <c r="ISY60" s="6"/>
      <c r="ISZ60" s="6"/>
      <c r="ITA60" s="6"/>
      <c r="ITB60" s="6"/>
      <c r="ITC60" s="6"/>
      <c r="ITD60" s="6"/>
      <c r="ITE60" s="6"/>
      <c r="ITF60" s="6"/>
      <c r="ITG60" s="6"/>
      <c r="ITH60" s="6"/>
      <c r="ITI60" s="6"/>
      <c r="ITJ60" s="6"/>
      <c r="ITK60" s="6"/>
      <c r="ITL60" s="6"/>
      <c r="ITM60" s="6"/>
      <c r="ITN60" s="6"/>
      <c r="ITO60" s="6"/>
      <c r="ITP60" s="6"/>
      <c r="ITQ60" s="6"/>
      <c r="ITR60" s="6"/>
      <c r="ITS60" s="6"/>
      <c r="ITT60" s="6"/>
      <c r="ITU60" s="6"/>
      <c r="ITV60" s="6"/>
      <c r="ITW60" s="6"/>
      <c r="ITX60" s="6"/>
      <c r="ITY60" s="6"/>
      <c r="ITZ60" s="6"/>
      <c r="IUA60" s="6"/>
      <c r="IUB60" s="6"/>
      <c r="IUC60" s="6"/>
      <c r="IUD60" s="6"/>
      <c r="IUE60" s="6"/>
      <c r="IUF60" s="6"/>
      <c r="IUG60" s="6"/>
      <c r="IUH60" s="6"/>
      <c r="IUI60" s="6"/>
      <c r="IUJ60" s="6"/>
      <c r="IUK60" s="6"/>
      <c r="IUL60" s="6"/>
      <c r="IUM60" s="6"/>
      <c r="IUN60" s="6"/>
      <c r="IUO60" s="6"/>
      <c r="IUP60" s="6"/>
      <c r="IUQ60" s="6"/>
      <c r="IUR60" s="6"/>
      <c r="IUS60" s="6"/>
      <c r="IUT60" s="6"/>
      <c r="IUU60" s="6"/>
      <c r="IUV60" s="6"/>
      <c r="IUW60" s="6"/>
      <c r="IUX60" s="6"/>
      <c r="IUY60" s="6"/>
      <c r="IUZ60" s="6"/>
      <c r="IVA60" s="6"/>
      <c r="IVB60" s="6"/>
      <c r="IVC60" s="6"/>
      <c r="IVD60" s="6"/>
      <c r="IVE60" s="6"/>
      <c r="IVF60" s="6"/>
      <c r="IVG60" s="6"/>
      <c r="IVH60" s="6"/>
      <c r="IVI60" s="6"/>
      <c r="IVJ60" s="6"/>
      <c r="IVK60" s="6"/>
      <c r="IVL60" s="6"/>
      <c r="IVM60" s="6"/>
      <c r="IVN60" s="6"/>
      <c r="IVO60" s="6"/>
      <c r="IVP60" s="6"/>
      <c r="IVQ60" s="6"/>
      <c r="IVR60" s="6"/>
      <c r="IVS60" s="6"/>
      <c r="IVT60" s="6"/>
      <c r="IVU60" s="6"/>
      <c r="IVV60" s="6"/>
      <c r="IVW60" s="6"/>
      <c r="IVX60" s="6"/>
      <c r="IVY60" s="6"/>
      <c r="IVZ60" s="6"/>
      <c r="IWA60" s="6"/>
      <c r="IWB60" s="6"/>
      <c r="IWC60" s="6"/>
      <c r="IWD60" s="6"/>
      <c r="IWE60" s="6"/>
      <c r="IWF60" s="6"/>
      <c r="IWG60" s="6"/>
      <c r="IWH60" s="6"/>
      <c r="IWI60" s="6"/>
      <c r="IWJ60" s="6"/>
      <c r="IWK60" s="6"/>
      <c r="IWL60" s="6"/>
      <c r="IWM60" s="6"/>
      <c r="IWN60" s="6"/>
      <c r="IWO60" s="6"/>
      <c r="IWP60" s="6"/>
      <c r="IWQ60" s="6"/>
      <c r="IWR60" s="6"/>
      <c r="IWS60" s="6"/>
      <c r="IWT60" s="6"/>
      <c r="IWU60" s="6"/>
      <c r="IWV60" s="6"/>
      <c r="IWW60" s="6"/>
      <c r="IWX60" s="6"/>
      <c r="IWY60" s="6"/>
      <c r="IWZ60" s="6"/>
      <c r="IXA60" s="6"/>
      <c r="IXB60" s="6"/>
      <c r="IXC60" s="6"/>
      <c r="IXD60" s="6"/>
      <c r="IXE60" s="6"/>
      <c r="IXF60" s="6"/>
      <c r="IXG60" s="6"/>
      <c r="IXH60" s="6"/>
      <c r="IXI60" s="6"/>
      <c r="IXJ60" s="6"/>
      <c r="IXK60" s="6"/>
      <c r="IXL60" s="6"/>
      <c r="IXM60" s="6"/>
      <c r="IXN60" s="6"/>
      <c r="IXO60" s="6"/>
      <c r="IXP60" s="6"/>
      <c r="IXQ60" s="6"/>
      <c r="IXR60" s="6"/>
      <c r="IXS60" s="6"/>
      <c r="IXT60" s="6"/>
      <c r="IXU60" s="6"/>
      <c r="IXV60" s="6"/>
      <c r="IXW60" s="6"/>
      <c r="IXX60" s="6"/>
      <c r="IXY60" s="6"/>
      <c r="IXZ60" s="6"/>
      <c r="IYA60" s="6"/>
      <c r="IYB60" s="6"/>
      <c r="IYC60" s="6"/>
      <c r="IYD60" s="6"/>
      <c r="IYE60" s="6"/>
      <c r="IYF60" s="6"/>
      <c r="IYG60" s="6"/>
      <c r="IYH60" s="6"/>
      <c r="IYI60" s="6"/>
      <c r="IYJ60" s="6"/>
      <c r="IYK60" s="6"/>
      <c r="IYL60" s="6"/>
      <c r="IYM60" s="6"/>
      <c r="IYN60" s="6"/>
      <c r="IYO60" s="6"/>
      <c r="IYP60" s="6"/>
      <c r="IYQ60" s="6"/>
      <c r="IYR60" s="6"/>
      <c r="IYS60" s="6"/>
      <c r="IYT60" s="6"/>
      <c r="IYU60" s="6"/>
      <c r="IYV60" s="6"/>
      <c r="IYW60" s="6"/>
      <c r="IYX60" s="6"/>
      <c r="IYY60" s="6"/>
      <c r="IYZ60" s="6"/>
      <c r="IZA60" s="6"/>
      <c r="IZB60" s="6"/>
      <c r="IZC60" s="6"/>
      <c r="IZD60" s="6"/>
      <c r="IZE60" s="6"/>
      <c r="IZF60" s="6"/>
      <c r="IZG60" s="6"/>
      <c r="IZH60" s="6"/>
      <c r="IZI60" s="6"/>
      <c r="IZJ60" s="6"/>
      <c r="IZK60" s="6"/>
      <c r="IZL60" s="6"/>
      <c r="IZM60" s="6"/>
      <c r="IZN60" s="6"/>
      <c r="IZO60" s="6"/>
      <c r="IZP60" s="6"/>
      <c r="IZQ60" s="6"/>
      <c r="IZR60" s="6"/>
      <c r="IZS60" s="6"/>
      <c r="IZT60" s="6"/>
      <c r="IZU60" s="6"/>
      <c r="IZV60" s="6"/>
      <c r="IZW60" s="6"/>
      <c r="IZX60" s="6"/>
      <c r="IZY60" s="6"/>
      <c r="IZZ60" s="6"/>
      <c r="JAA60" s="6"/>
      <c r="JAB60" s="6"/>
      <c r="JAC60" s="6"/>
      <c r="JAD60" s="6"/>
      <c r="JAE60" s="6"/>
      <c r="JAF60" s="6"/>
      <c r="JAG60" s="6"/>
      <c r="JAH60" s="6"/>
      <c r="JAI60" s="6"/>
      <c r="JAJ60" s="6"/>
      <c r="JAK60" s="6"/>
      <c r="JAL60" s="6"/>
      <c r="JAM60" s="6"/>
      <c r="JAN60" s="6"/>
      <c r="JAO60" s="6"/>
      <c r="JAP60" s="6"/>
      <c r="JAQ60" s="6"/>
      <c r="JAR60" s="6"/>
      <c r="JAS60" s="6"/>
      <c r="JAT60" s="6"/>
      <c r="JAU60" s="6"/>
      <c r="JAV60" s="6"/>
      <c r="JAW60" s="6"/>
      <c r="JAX60" s="6"/>
      <c r="JAY60" s="6"/>
      <c r="JAZ60" s="6"/>
      <c r="JBA60" s="6"/>
      <c r="JBB60" s="6"/>
      <c r="JBC60" s="6"/>
      <c r="JBD60" s="6"/>
      <c r="JBE60" s="6"/>
      <c r="JBF60" s="6"/>
      <c r="JBG60" s="6"/>
      <c r="JBH60" s="6"/>
      <c r="JBI60" s="6"/>
      <c r="JBJ60" s="6"/>
      <c r="JBK60" s="6"/>
      <c r="JBL60" s="6"/>
      <c r="JBM60" s="6"/>
      <c r="JBN60" s="6"/>
      <c r="JBO60" s="6"/>
      <c r="JBP60" s="6"/>
      <c r="JBQ60" s="6"/>
      <c r="JBR60" s="6"/>
      <c r="JBS60" s="6"/>
      <c r="JBT60" s="6"/>
      <c r="JBU60" s="6"/>
      <c r="JBV60" s="6"/>
      <c r="JBW60" s="6"/>
      <c r="JBX60" s="6"/>
      <c r="JBY60" s="6"/>
      <c r="JBZ60" s="6"/>
      <c r="JCA60" s="6"/>
      <c r="JCB60" s="6"/>
      <c r="JCC60" s="6"/>
      <c r="JCD60" s="6"/>
      <c r="JCE60" s="6"/>
      <c r="JCF60" s="6"/>
      <c r="JCG60" s="6"/>
      <c r="JCH60" s="6"/>
      <c r="JCI60" s="6"/>
      <c r="JCJ60" s="6"/>
      <c r="JCK60" s="6"/>
      <c r="JCL60" s="6"/>
      <c r="JCM60" s="6"/>
      <c r="JCN60" s="6"/>
      <c r="JCO60" s="6"/>
      <c r="JCP60" s="6"/>
      <c r="JCQ60" s="6"/>
      <c r="JCR60" s="6"/>
      <c r="JCS60" s="6"/>
      <c r="JCT60" s="6"/>
      <c r="JCU60" s="6"/>
      <c r="JCV60" s="6"/>
      <c r="JCW60" s="6"/>
      <c r="JCX60" s="6"/>
      <c r="JCY60" s="6"/>
      <c r="JCZ60" s="6"/>
      <c r="JDA60" s="6"/>
      <c r="JDB60" s="6"/>
      <c r="JDC60" s="6"/>
      <c r="JDD60" s="6"/>
      <c r="JDE60" s="6"/>
      <c r="JDF60" s="6"/>
      <c r="JDG60" s="6"/>
      <c r="JDH60" s="6"/>
      <c r="JDI60" s="6"/>
      <c r="JDJ60" s="6"/>
      <c r="JDK60" s="6"/>
      <c r="JDL60" s="6"/>
      <c r="JDM60" s="6"/>
      <c r="JDN60" s="6"/>
      <c r="JDO60" s="6"/>
      <c r="JDP60" s="6"/>
      <c r="JDQ60" s="6"/>
      <c r="JDR60" s="6"/>
      <c r="JDS60" s="6"/>
      <c r="JDT60" s="6"/>
      <c r="JDU60" s="6"/>
      <c r="JDV60" s="6"/>
      <c r="JDW60" s="6"/>
      <c r="JDX60" s="6"/>
      <c r="JDY60" s="6"/>
      <c r="JDZ60" s="6"/>
      <c r="JEA60" s="6"/>
      <c r="JEB60" s="6"/>
      <c r="JEC60" s="6"/>
      <c r="JED60" s="6"/>
      <c r="JEE60" s="6"/>
      <c r="JEF60" s="6"/>
      <c r="JEG60" s="6"/>
      <c r="JEH60" s="6"/>
      <c r="JEI60" s="6"/>
      <c r="JEJ60" s="6"/>
      <c r="JEK60" s="6"/>
      <c r="JEL60" s="6"/>
      <c r="JEM60" s="6"/>
      <c r="JEN60" s="6"/>
      <c r="JEO60" s="6"/>
      <c r="JEP60" s="6"/>
      <c r="JEQ60" s="6"/>
      <c r="JER60" s="6"/>
      <c r="JES60" s="6"/>
      <c r="JET60" s="6"/>
      <c r="JEU60" s="6"/>
      <c r="JEV60" s="6"/>
      <c r="JEW60" s="6"/>
      <c r="JEX60" s="6"/>
      <c r="JEY60" s="6"/>
      <c r="JEZ60" s="6"/>
      <c r="JFA60" s="6"/>
      <c r="JFB60" s="6"/>
      <c r="JFC60" s="6"/>
      <c r="JFD60" s="6"/>
      <c r="JFE60" s="6"/>
      <c r="JFF60" s="6"/>
      <c r="JFG60" s="6"/>
      <c r="JFH60" s="6"/>
      <c r="JFI60" s="6"/>
      <c r="JFJ60" s="6"/>
      <c r="JFK60" s="6"/>
      <c r="JFL60" s="6"/>
      <c r="JFM60" s="6"/>
      <c r="JFN60" s="6"/>
      <c r="JFO60" s="6"/>
      <c r="JFP60" s="6"/>
      <c r="JFQ60" s="6"/>
      <c r="JFR60" s="6"/>
      <c r="JFS60" s="6"/>
      <c r="JFT60" s="6"/>
      <c r="JFU60" s="6"/>
      <c r="JFV60" s="6"/>
      <c r="JFW60" s="6"/>
      <c r="JFX60" s="6"/>
      <c r="JFY60" s="6"/>
      <c r="JFZ60" s="6"/>
      <c r="JGA60" s="6"/>
      <c r="JGB60" s="6"/>
      <c r="JGC60" s="6"/>
      <c r="JGD60" s="6"/>
      <c r="JGE60" s="6"/>
      <c r="JGF60" s="6"/>
      <c r="JGG60" s="6"/>
      <c r="JGH60" s="6"/>
      <c r="JGI60" s="6"/>
      <c r="JGJ60" s="6"/>
      <c r="JGK60" s="6"/>
      <c r="JGL60" s="6"/>
      <c r="JGM60" s="6"/>
      <c r="JGN60" s="6"/>
      <c r="JGO60" s="6"/>
      <c r="JGP60" s="6"/>
      <c r="JGQ60" s="6"/>
      <c r="JGR60" s="6"/>
      <c r="JGS60" s="6"/>
      <c r="JGT60" s="6"/>
      <c r="JGU60" s="6"/>
      <c r="JGV60" s="6"/>
      <c r="JGW60" s="6"/>
      <c r="JGX60" s="6"/>
      <c r="JGY60" s="6"/>
      <c r="JGZ60" s="6"/>
      <c r="JHA60" s="6"/>
      <c r="JHB60" s="6"/>
      <c r="JHC60" s="6"/>
      <c r="JHD60" s="6"/>
      <c r="JHE60" s="6"/>
      <c r="JHF60" s="6"/>
      <c r="JHG60" s="6"/>
      <c r="JHH60" s="6"/>
      <c r="JHI60" s="6"/>
      <c r="JHJ60" s="6"/>
      <c r="JHK60" s="6"/>
      <c r="JHL60" s="6"/>
      <c r="JHM60" s="6"/>
      <c r="JHN60" s="6"/>
      <c r="JHO60" s="6"/>
      <c r="JHP60" s="6"/>
      <c r="JHQ60" s="6"/>
      <c r="JHR60" s="6"/>
      <c r="JHS60" s="6"/>
      <c r="JHT60" s="6"/>
      <c r="JHU60" s="6"/>
      <c r="JHV60" s="6"/>
      <c r="JHW60" s="6"/>
      <c r="JHX60" s="6"/>
      <c r="JHY60" s="6"/>
      <c r="JHZ60" s="6"/>
      <c r="JIA60" s="6"/>
      <c r="JIB60" s="6"/>
      <c r="JIC60" s="6"/>
      <c r="JID60" s="6"/>
      <c r="JIE60" s="6"/>
      <c r="JIF60" s="6"/>
      <c r="JIG60" s="6"/>
      <c r="JIH60" s="6"/>
      <c r="JII60" s="6"/>
      <c r="JIJ60" s="6"/>
      <c r="JIK60" s="6"/>
      <c r="JIL60" s="6"/>
      <c r="JIM60" s="6"/>
      <c r="JIN60" s="6"/>
      <c r="JIO60" s="6"/>
      <c r="JIP60" s="6"/>
      <c r="JIQ60" s="6"/>
      <c r="JIR60" s="6"/>
      <c r="JIS60" s="6"/>
      <c r="JIT60" s="6"/>
      <c r="JIU60" s="6"/>
      <c r="JIV60" s="6"/>
      <c r="JIW60" s="6"/>
      <c r="JIX60" s="6"/>
      <c r="JIY60" s="6"/>
      <c r="JIZ60" s="6"/>
      <c r="JJA60" s="6"/>
      <c r="JJB60" s="6"/>
      <c r="JJC60" s="6"/>
      <c r="JJD60" s="6"/>
      <c r="JJE60" s="6"/>
      <c r="JJF60" s="6"/>
      <c r="JJG60" s="6"/>
      <c r="JJH60" s="6"/>
      <c r="JJI60" s="6"/>
      <c r="JJJ60" s="6"/>
      <c r="JJK60" s="6"/>
      <c r="JJL60" s="6"/>
      <c r="JJM60" s="6"/>
      <c r="JJN60" s="6"/>
      <c r="JJO60" s="6"/>
      <c r="JJP60" s="6"/>
      <c r="JJQ60" s="6"/>
      <c r="JJR60" s="6"/>
      <c r="JJS60" s="6"/>
      <c r="JJT60" s="6"/>
      <c r="JJU60" s="6"/>
      <c r="JJV60" s="6"/>
      <c r="JJW60" s="6"/>
      <c r="JJX60" s="6"/>
      <c r="JJY60" s="6"/>
      <c r="JJZ60" s="6"/>
      <c r="JKA60" s="6"/>
      <c r="JKB60" s="6"/>
      <c r="JKC60" s="6"/>
      <c r="JKD60" s="6"/>
      <c r="JKE60" s="6"/>
      <c r="JKF60" s="6"/>
      <c r="JKG60" s="6"/>
      <c r="JKH60" s="6"/>
      <c r="JKI60" s="6"/>
      <c r="JKJ60" s="6"/>
      <c r="JKK60" s="6"/>
      <c r="JKL60" s="6"/>
      <c r="JKM60" s="6"/>
      <c r="JKN60" s="6"/>
      <c r="JKO60" s="6"/>
      <c r="JKP60" s="6"/>
      <c r="JKQ60" s="6"/>
      <c r="JKR60" s="6"/>
      <c r="JKS60" s="6"/>
      <c r="JKT60" s="6"/>
      <c r="JKU60" s="6"/>
      <c r="JKV60" s="6"/>
      <c r="JKW60" s="6"/>
      <c r="JKX60" s="6"/>
      <c r="JKY60" s="6"/>
      <c r="JKZ60" s="6"/>
      <c r="JLA60" s="6"/>
      <c r="JLB60" s="6"/>
      <c r="JLC60" s="6"/>
      <c r="JLD60" s="6"/>
      <c r="JLE60" s="6"/>
      <c r="JLF60" s="6"/>
      <c r="JLG60" s="6"/>
      <c r="JLH60" s="6"/>
      <c r="JLI60" s="6"/>
      <c r="JLJ60" s="6"/>
      <c r="JLK60" s="6"/>
      <c r="JLL60" s="6"/>
      <c r="JLM60" s="6"/>
      <c r="JLN60" s="6"/>
      <c r="JLO60" s="6"/>
      <c r="JLP60" s="6"/>
      <c r="JLQ60" s="6"/>
      <c r="JLR60" s="6"/>
      <c r="JLS60" s="6"/>
      <c r="JLT60" s="6"/>
      <c r="JLU60" s="6"/>
      <c r="JLV60" s="6"/>
      <c r="JLW60" s="6"/>
      <c r="JLX60" s="6"/>
      <c r="JLY60" s="6"/>
      <c r="JLZ60" s="6"/>
      <c r="JMA60" s="6"/>
      <c r="JMB60" s="6"/>
      <c r="JMC60" s="6"/>
      <c r="JMD60" s="6"/>
      <c r="JME60" s="6"/>
      <c r="JMF60" s="6"/>
      <c r="JMG60" s="6"/>
      <c r="JMH60" s="6"/>
      <c r="JMI60" s="6"/>
      <c r="JMJ60" s="6"/>
      <c r="JMK60" s="6"/>
      <c r="JML60" s="6"/>
      <c r="JMM60" s="6"/>
      <c r="JMN60" s="6"/>
      <c r="JMO60" s="6"/>
      <c r="JMP60" s="6"/>
      <c r="JMQ60" s="6"/>
      <c r="JMR60" s="6"/>
      <c r="JMS60" s="6"/>
      <c r="JMT60" s="6"/>
      <c r="JMU60" s="6"/>
      <c r="JMV60" s="6"/>
      <c r="JMW60" s="6"/>
      <c r="JMX60" s="6"/>
      <c r="JMY60" s="6"/>
      <c r="JMZ60" s="6"/>
      <c r="JNA60" s="6"/>
      <c r="JNB60" s="6"/>
      <c r="JNC60" s="6"/>
      <c r="JND60" s="6"/>
      <c r="JNE60" s="6"/>
      <c r="JNF60" s="6"/>
      <c r="JNG60" s="6"/>
      <c r="JNH60" s="6"/>
      <c r="JNI60" s="6"/>
      <c r="JNJ60" s="6"/>
      <c r="JNK60" s="6"/>
      <c r="JNL60" s="6"/>
      <c r="JNM60" s="6"/>
      <c r="JNN60" s="6"/>
      <c r="JNO60" s="6"/>
      <c r="JNP60" s="6"/>
      <c r="JNQ60" s="6"/>
      <c r="JNR60" s="6"/>
      <c r="JNS60" s="6"/>
      <c r="JNT60" s="6"/>
      <c r="JNU60" s="6"/>
      <c r="JNV60" s="6"/>
      <c r="JNW60" s="6"/>
      <c r="JNX60" s="6"/>
      <c r="JNY60" s="6"/>
      <c r="JNZ60" s="6"/>
      <c r="JOA60" s="6"/>
      <c r="JOB60" s="6"/>
      <c r="JOC60" s="6"/>
      <c r="JOD60" s="6"/>
      <c r="JOE60" s="6"/>
      <c r="JOF60" s="6"/>
      <c r="JOG60" s="6"/>
      <c r="JOH60" s="6"/>
      <c r="JOI60" s="6"/>
      <c r="JOJ60" s="6"/>
      <c r="JOK60" s="6"/>
      <c r="JOL60" s="6"/>
      <c r="JOM60" s="6"/>
      <c r="JON60" s="6"/>
      <c r="JOO60" s="6"/>
      <c r="JOP60" s="6"/>
      <c r="JOQ60" s="6"/>
      <c r="JOR60" s="6"/>
      <c r="JOS60" s="6"/>
      <c r="JOT60" s="6"/>
      <c r="JOU60" s="6"/>
      <c r="JOV60" s="6"/>
      <c r="JOW60" s="6"/>
      <c r="JOX60" s="6"/>
      <c r="JOY60" s="6"/>
      <c r="JOZ60" s="6"/>
      <c r="JPA60" s="6"/>
      <c r="JPB60" s="6"/>
      <c r="JPC60" s="6"/>
      <c r="JPD60" s="6"/>
      <c r="JPE60" s="6"/>
      <c r="JPF60" s="6"/>
      <c r="JPG60" s="6"/>
      <c r="JPH60" s="6"/>
      <c r="JPI60" s="6"/>
      <c r="JPJ60" s="6"/>
      <c r="JPK60" s="6"/>
      <c r="JPL60" s="6"/>
      <c r="JPM60" s="6"/>
      <c r="JPN60" s="6"/>
      <c r="JPO60" s="6"/>
      <c r="JPP60" s="6"/>
      <c r="JPQ60" s="6"/>
      <c r="JPR60" s="6"/>
      <c r="JPS60" s="6"/>
      <c r="JPT60" s="6"/>
      <c r="JPU60" s="6"/>
      <c r="JPV60" s="6"/>
      <c r="JPW60" s="6"/>
      <c r="JPX60" s="6"/>
      <c r="JPY60" s="6"/>
      <c r="JPZ60" s="6"/>
      <c r="JQA60" s="6"/>
      <c r="JQB60" s="6"/>
      <c r="JQC60" s="6"/>
      <c r="JQD60" s="6"/>
      <c r="JQE60" s="6"/>
      <c r="JQF60" s="6"/>
      <c r="JQG60" s="6"/>
      <c r="JQH60" s="6"/>
      <c r="JQI60" s="6"/>
      <c r="JQJ60" s="6"/>
      <c r="JQK60" s="6"/>
      <c r="JQL60" s="6"/>
      <c r="JQM60" s="6"/>
      <c r="JQN60" s="6"/>
      <c r="JQO60" s="6"/>
      <c r="JQP60" s="6"/>
      <c r="JQQ60" s="6"/>
      <c r="JQR60" s="6"/>
      <c r="JQS60" s="6"/>
      <c r="JQT60" s="6"/>
      <c r="JQU60" s="6"/>
      <c r="JQV60" s="6"/>
      <c r="JQW60" s="6"/>
      <c r="JQX60" s="6"/>
      <c r="JQY60" s="6"/>
      <c r="JQZ60" s="6"/>
      <c r="JRA60" s="6"/>
      <c r="JRB60" s="6"/>
      <c r="JRC60" s="6"/>
      <c r="JRD60" s="6"/>
      <c r="JRE60" s="6"/>
      <c r="JRF60" s="6"/>
      <c r="JRG60" s="6"/>
      <c r="JRH60" s="6"/>
      <c r="JRI60" s="6"/>
      <c r="JRJ60" s="6"/>
      <c r="JRK60" s="6"/>
      <c r="JRL60" s="6"/>
      <c r="JRM60" s="6"/>
      <c r="JRN60" s="6"/>
      <c r="JRO60" s="6"/>
      <c r="JRP60" s="6"/>
      <c r="JRQ60" s="6"/>
      <c r="JRR60" s="6"/>
      <c r="JRS60" s="6"/>
      <c r="JRT60" s="6"/>
      <c r="JRU60" s="6"/>
      <c r="JRV60" s="6"/>
      <c r="JRW60" s="6"/>
      <c r="JRX60" s="6"/>
      <c r="JRY60" s="6"/>
      <c r="JRZ60" s="6"/>
      <c r="JSA60" s="6"/>
      <c r="JSB60" s="6"/>
      <c r="JSC60" s="6"/>
      <c r="JSD60" s="6"/>
      <c r="JSE60" s="6"/>
      <c r="JSF60" s="6"/>
      <c r="JSG60" s="6"/>
      <c r="JSH60" s="6"/>
      <c r="JSI60" s="6"/>
      <c r="JSJ60" s="6"/>
      <c r="JSK60" s="6"/>
      <c r="JSL60" s="6"/>
      <c r="JSM60" s="6"/>
      <c r="JSN60" s="6"/>
      <c r="JSO60" s="6"/>
      <c r="JSP60" s="6"/>
      <c r="JSQ60" s="6"/>
      <c r="JSR60" s="6"/>
      <c r="JSS60" s="6"/>
      <c r="JST60" s="6"/>
      <c r="JSU60" s="6"/>
      <c r="JSV60" s="6"/>
      <c r="JSW60" s="6"/>
      <c r="JSX60" s="6"/>
      <c r="JSY60" s="6"/>
      <c r="JSZ60" s="6"/>
      <c r="JTA60" s="6"/>
      <c r="JTB60" s="6"/>
      <c r="JTC60" s="6"/>
      <c r="JTD60" s="6"/>
      <c r="JTE60" s="6"/>
      <c r="JTF60" s="6"/>
      <c r="JTG60" s="6"/>
      <c r="JTH60" s="6"/>
      <c r="JTI60" s="6"/>
      <c r="JTJ60" s="6"/>
      <c r="JTK60" s="6"/>
      <c r="JTL60" s="6"/>
      <c r="JTM60" s="6"/>
      <c r="JTN60" s="6"/>
      <c r="JTO60" s="6"/>
      <c r="JTP60" s="6"/>
      <c r="JTQ60" s="6"/>
      <c r="JTR60" s="6"/>
      <c r="JTS60" s="6"/>
      <c r="JTT60" s="6"/>
      <c r="JTU60" s="6"/>
      <c r="JTV60" s="6"/>
      <c r="JTW60" s="6"/>
      <c r="JTX60" s="6"/>
      <c r="JTY60" s="6"/>
      <c r="JTZ60" s="6"/>
      <c r="JUA60" s="6"/>
      <c r="JUB60" s="6"/>
      <c r="JUC60" s="6"/>
      <c r="JUD60" s="6"/>
      <c r="JUE60" s="6"/>
      <c r="JUF60" s="6"/>
      <c r="JUG60" s="6"/>
      <c r="JUH60" s="6"/>
      <c r="JUI60" s="6"/>
      <c r="JUJ60" s="6"/>
      <c r="JUK60" s="6"/>
      <c r="JUL60" s="6"/>
      <c r="JUM60" s="6"/>
      <c r="JUN60" s="6"/>
      <c r="JUO60" s="6"/>
      <c r="JUP60" s="6"/>
      <c r="JUQ60" s="6"/>
      <c r="JUR60" s="6"/>
      <c r="JUS60" s="6"/>
      <c r="JUT60" s="6"/>
      <c r="JUU60" s="6"/>
      <c r="JUV60" s="6"/>
      <c r="JUW60" s="6"/>
      <c r="JUX60" s="6"/>
      <c r="JUY60" s="6"/>
      <c r="JUZ60" s="6"/>
      <c r="JVA60" s="6"/>
      <c r="JVB60" s="6"/>
      <c r="JVC60" s="6"/>
      <c r="JVD60" s="6"/>
      <c r="JVE60" s="6"/>
      <c r="JVF60" s="6"/>
      <c r="JVG60" s="6"/>
      <c r="JVH60" s="6"/>
      <c r="JVI60" s="6"/>
      <c r="JVJ60" s="6"/>
      <c r="JVK60" s="6"/>
      <c r="JVL60" s="6"/>
      <c r="JVM60" s="6"/>
      <c r="JVN60" s="6"/>
      <c r="JVO60" s="6"/>
      <c r="JVP60" s="6"/>
      <c r="JVQ60" s="6"/>
      <c r="JVR60" s="6"/>
      <c r="JVS60" s="6"/>
      <c r="JVT60" s="6"/>
      <c r="JVU60" s="6"/>
      <c r="JVV60" s="6"/>
      <c r="JVW60" s="6"/>
      <c r="JVX60" s="6"/>
      <c r="JVY60" s="6"/>
      <c r="JVZ60" s="6"/>
      <c r="JWA60" s="6"/>
      <c r="JWB60" s="6"/>
      <c r="JWC60" s="6"/>
      <c r="JWD60" s="6"/>
      <c r="JWE60" s="6"/>
      <c r="JWF60" s="6"/>
      <c r="JWG60" s="6"/>
      <c r="JWH60" s="6"/>
      <c r="JWI60" s="6"/>
      <c r="JWJ60" s="6"/>
      <c r="JWK60" s="6"/>
      <c r="JWL60" s="6"/>
      <c r="JWM60" s="6"/>
      <c r="JWN60" s="6"/>
      <c r="JWO60" s="6"/>
      <c r="JWP60" s="6"/>
      <c r="JWQ60" s="6"/>
      <c r="JWR60" s="6"/>
      <c r="JWS60" s="6"/>
      <c r="JWT60" s="6"/>
      <c r="JWU60" s="6"/>
      <c r="JWV60" s="6"/>
      <c r="JWW60" s="6"/>
      <c r="JWX60" s="6"/>
      <c r="JWY60" s="6"/>
      <c r="JWZ60" s="6"/>
      <c r="JXA60" s="6"/>
      <c r="JXB60" s="6"/>
      <c r="JXC60" s="6"/>
      <c r="JXD60" s="6"/>
      <c r="JXE60" s="6"/>
      <c r="JXF60" s="6"/>
      <c r="JXG60" s="6"/>
      <c r="JXH60" s="6"/>
      <c r="JXI60" s="6"/>
      <c r="JXJ60" s="6"/>
      <c r="JXK60" s="6"/>
      <c r="JXL60" s="6"/>
      <c r="JXM60" s="6"/>
      <c r="JXN60" s="6"/>
      <c r="JXO60" s="6"/>
      <c r="JXP60" s="6"/>
      <c r="JXQ60" s="6"/>
      <c r="JXR60" s="6"/>
      <c r="JXS60" s="6"/>
      <c r="JXT60" s="6"/>
      <c r="JXU60" s="6"/>
      <c r="JXV60" s="6"/>
      <c r="JXW60" s="6"/>
      <c r="JXX60" s="6"/>
      <c r="JXY60" s="6"/>
      <c r="JXZ60" s="6"/>
      <c r="JYA60" s="6"/>
      <c r="JYB60" s="6"/>
      <c r="JYC60" s="6"/>
      <c r="JYD60" s="6"/>
      <c r="JYE60" s="6"/>
      <c r="JYF60" s="6"/>
      <c r="JYG60" s="6"/>
      <c r="JYH60" s="6"/>
      <c r="JYI60" s="6"/>
      <c r="JYJ60" s="6"/>
      <c r="JYK60" s="6"/>
      <c r="JYL60" s="6"/>
      <c r="JYM60" s="6"/>
      <c r="JYN60" s="6"/>
      <c r="JYO60" s="6"/>
      <c r="JYP60" s="6"/>
      <c r="JYQ60" s="6"/>
      <c r="JYR60" s="6"/>
      <c r="JYS60" s="6"/>
      <c r="JYT60" s="6"/>
      <c r="JYU60" s="6"/>
      <c r="JYV60" s="6"/>
      <c r="JYW60" s="6"/>
      <c r="JYX60" s="6"/>
      <c r="JYY60" s="6"/>
      <c r="JYZ60" s="6"/>
      <c r="JZA60" s="6"/>
      <c r="JZB60" s="6"/>
      <c r="JZC60" s="6"/>
      <c r="JZD60" s="6"/>
      <c r="JZE60" s="6"/>
      <c r="JZF60" s="6"/>
      <c r="JZG60" s="6"/>
      <c r="JZH60" s="6"/>
      <c r="JZI60" s="6"/>
      <c r="JZJ60" s="6"/>
      <c r="JZK60" s="6"/>
      <c r="JZL60" s="6"/>
      <c r="JZM60" s="6"/>
      <c r="JZN60" s="6"/>
      <c r="JZO60" s="6"/>
      <c r="JZP60" s="6"/>
      <c r="JZQ60" s="6"/>
      <c r="JZR60" s="6"/>
      <c r="JZS60" s="6"/>
      <c r="JZT60" s="6"/>
      <c r="JZU60" s="6"/>
      <c r="JZV60" s="6"/>
      <c r="JZW60" s="6"/>
      <c r="JZX60" s="6"/>
      <c r="JZY60" s="6"/>
      <c r="JZZ60" s="6"/>
      <c r="KAA60" s="6"/>
      <c r="KAB60" s="6"/>
      <c r="KAC60" s="6"/>
      <c r="KAD60" s="6"/>
      <c r="KAE60" s="6"/>
      <c r="KAF60" s="6"/>
      <c r="KAG60" s="6"/>
      <c r="KAH60" s="6"/>
      <c r="KAI60" s="6"/>
      <c r="KAJ60" s="6"/>
      <c r="KAK60" s="6"/>
      <c r="KAL60" s="6"/>
      <c r="KAM60" s="6"/>
      <c r="KAN60" s="6"/>
      <c r="KAO60" s="6"/>
      <c r="KAP60" s="6"/>
      <c r="KAQ60" s="6"/>
      <c r="KAR60" s="6"/>
      <c r="KAS60" s="6"/>
      <c r="KAT60" s="6"/>
      <c r="KAU60" s="6"/>
      <c r="KAV60" s="6"/>
      <c r="KAW60" s="6"/>
      <c r="KAX60" s="6"/>
      <c r="KAY60" s="6"/>
      <c r="KAZ60" s="6"/>
      <c r="KBA60" s="6"/>
      <c r="KBB60" s="6"/>
      <c r="KBC60" s="6"/>
      <c r="KBD60" s="6"/>
      <c r="KBE60" s="6"/>
      <c r="KBF60" s="6"/>
      <c r="KBG60" s="6"/>
      <c r="KBH60" s="6"/>
      <c r="KBI60" s="6"/>
      <c r="KBJ60" s="6"/>
      <c r="KBK60" s="6"/>
      <c r="KBL60" s="6"/>
      <c r="KBM60" s="6"/>
      <c r="KBN60" s="6"/>
      <c r="KBO60" s="6"/>
      <c r="KBP60" s="6"/>
      <c r="KBQ60" s="6"/>
      <c r="KBR60" s="6"/>
      <c r="KBS60" s="6"/>
      <c r="KBT60" s="6"/>
      <c r="KBU60" s="6"/>
      <c r="KBV60" s="6"/>
      <c r="KBW60" s="6"/>
      <c r="KBX60" s="6"/>
      <c r="KBY60" s="6"/>
      <c r="KBZ60" s="6"/>
      <c r="KCA60" s="6"/>
      <c r="KCB60" s="6"/>
      <c r="KCC60" s="6"/>
      <c r="KCD60" s="6"/>
      <c r="KCE60" s="6"/>
      <c r="KCF60" s="6"/>
      <c r="KCG60" s="6"/>
      <c r="KCH60" s="6"/>
      <c r="KCI60" s="6"/>
      <c r="KCJ60" s="6"/>
      <c r="KCK60" s="6"/>
      <c r="KCL60" s="6"/>
      <c r="KCM60" s="6"/>
      <c r="KCN60" s="6"/>
      <c r="KCO60" s="6"/>
      <c r="KCP60" s="6"/>
      <c r="KCQ60" s="6"/>
      <c r="KCR60" s="6"/>
      <c r="KCS60" s="6"/>
      <c r="KCT60" s="6"/>
      <c r="KCU60" s="6"/>
      <c r="KCV60" s="6"/>
      <c r="KCW60" s="6"/>
      <c r="KCX60" s="6"/>
      <c r="KCY60" s="6"/>
      <c r="KCZ60" s="6"/>
      <c r="KDA60" s="6"/>
      <c r="KDB60" s="6"/>
      <c r="KDC60" s="6"/>
      <c r="KDD60" s="6"/>
      <c r="KDE60" s="6"/>
      <c r="KDF60" s="6"/>
      <c r="KDG60" s="6"/>
      <c r="KDH60" s="6"/>
      <c r="KDI60" s="6"/>
      <c r="KDJ60" s="6"/>
      <c r="KDK60" s="6"/>
      <c r="KDL60" s="6"/>
      <c r="KDM60" s="6"/>
      <c r="KDN60" s="6"/>
      <c r="KDO60" s="6"/>
      <c r="KDP60" s="6"/>
      <c r="KDQ60" s="6"/>
      <c r="KDR60" s="6"/>
      <c r="KDS60" s="6"/>
      <c r="KDT60" s="6"/>
      <c r="KDU60" s="6"/>
      <c r="KDV60" s="6"/>
      <c r="KDW60" s="6"/>
      <c r="KDX60" s="6"/>
      <c r="KDY60" s="6"/>
      <c r="KDZ60" s="6"/>
      <c r="KEA60" s="6"/>
      <c r="KEB60" s="6"/>
      <c r="KEC60" s="6"/>
      <c r="KED60" s="6"/>
      <c r="KEE60" s="6"/>
      <c r="KEF60" s="6"/>
      <c r="KEG60" s="6"/>
      <c r="KEH60" s="6"/>
      <c r="KEI60" s="6"/>
      <c r="KEJ60" s="6"/>
      <c r="KEK60" s="6"/>
      <c r="KEL60" s="6"/>
      <c r="KEM60" s="6"/>
      <c r="KEN60" s="6"/>
      <c r="KEO60" s="6"/>
      <c r="KEP60" s="6"/>
      <c r="KEQ60" s="6"/>
      <c r="KER60" s="6"/>
      <c r="KES60" s="6"/>
      <c r="KET60" s="6"/>
      <c r="KEU60" s="6"/>
      <c r="KEV60" s="6"/>
      <c r="KEW60" s="6"/>
      <c r="KEX60" s="6"/>
      <c r="KEY60" s="6"/>
      <c r="KEZ60" s="6"/>
      <c r="KFA60" s="6"/>
      <c r="KFB60" s="6"/>
      <c r="KFC60" s="6"/>
      <c r="KFD60" s="6"/>
      <c r="KFE60" s="6"/>
      <c r="KFF60" s="6"/>
      <c r="KFG60" s="6"/>
      <c r="KFH60" s="6"/>
      <c r="KFI60" s="6"/>
      <c r="KFJ60" s="6"/>
      <c r="KFK60" s="6"/>
      <c r="KFL60" s="6"/>
      <c r="KFM60" s="6"/>
      <c r="KFN60" s="6"/>
      <c r="KFO60" s="6"/>
      <c r="KFP60" s="6"/>
      <c r="KFQ60" s="6"/>
      <c r="KFR60" s="6"/>
      <c r="KFS60" s="6"/>
      <c r="KFT60" s="6"/>
      <c r="KFU60" s="6"/>
      <c r="KFV60" s="6"/>
      <c r="KFW60" s="6"/>
      <c r="KFX60" s="6"/>
      <c r="KFY60" s="6"/>
      <c r="KFZ60" s="6"/>
      <c r="KGA60" s="6"/>
      <c r="KGB60" s="6"/>
      <c r="KGC60" s="6"/>
      <c r="KGD60" s="6"/>
      <c r="KGE60" s="6"/>
      <c r="KGF60" s="6"/>
      <c r="KGG60" s="6"/>
      <c r="KGH60" s="6"/>
      <c r="KGI60" s="6"/>
      <c r="KGJ60" s="6"/>
      <c r="KGK60" s="6"/>
      <c r="KGL60" s="6"/>
      <c r="KGM60" s="6"/>
      <c r="KGN60" s="6"/>
      <c r="KGO60" s="6"/>
      <c r="KGP60" s="6"/>
      <c r="KGQ60" s="6"/>
      <c r="KGR60" s="6"/>
      <c r="KGS60" s="6"/>
      <c r="KGT60" s="6"/>
      <c r="KGU60" s="6"/>
      <c r="KGV60" s="6"/>
      <c r="KGW60" s="6"/>
      <c r="KGX60" s="6"/>
      <c r="KGY60" s="6"/>
      <c r="KGZ60" s="6"/>
      <c r="KHA60" s="6"/>
      <c r="KHB60" s="6"/>
      <c r="KHC60" s="6"/>
      <c r="KHD60" s="6"/>
      <c r="KHE60" s="6"/>
      <c r="KHF60" s="6"/>
      <c r="KHG60" s="6"/>
      <c r="KHH60" s="6"/>
      <c r="KHI60" s="6"/>
      <c r="KHJ60" s="6"/>
      <c r="KHK60" s="6"/>
      <c r="KHL60" s="6"/>
      <c r="KHM60" s="6"/>
      <c r="KHN60" s="6"/>
      <c r="KHO60" s="6"/>
      <c r="KHP60" s="6"/>
      <c r="KHQ60" s="6"/>
      <c r="KHR60" s="6"/>
      <c r="KHS60" s="6"/>
      <c r="KHT60" s="6"/>
      <c r="KHU60" s="6"/>
      <c r="KHV60" s="6"/>
      <c r="KHW60" s="6"/>
      <c r="KHX60" s="6"/>
      <c r="KHY60" s="6"/>
      <c r="KHZ60" s="6"/>
      <c r="KIA60" s="6"/>
      <c r="KIB60" s="6"/>
      <c r="KIC60" s="6"/>
      <c r="KID60" s="6"/>
      <c r="KIE60" s="6"/>
      <c r="KIF60" s="6"/>
      <c r="KIG60" s="6"/>
      <c r="KIH60" s="6"/>
      <c r="KII60" s="6"/>
      <c r="KIJ60" s="6"/>
      <c r="KIK60" s="6"/>
      <c r="KIL60" s="6"/>
      <c r="KIM60" s="6"/>
      <c r="KIN60" s="6"/>
      <c r="KIO60" s="6"/>
      <c r="KIP60" s="6"/>
      <c r="KIQ60" s="6"/>
      <c r="KIR60" s="6"/>
      <c r="KIS60" s="6"/>
      <c r="KIT60" s="6"/>
      <c r="KIU60" s="6"/>
      <c r="KIV60" s="6"/>
      <c r="KIW60" s="6"/>
      <c r="KIX60" s="6"/>
      <c r="KIY60" s="6"/>
      <c r="KIZ60" s="6"/>
      <c r="KJA60" s="6"/>
      <c r="KJB60" s="6"/>
      <c r="KJC60" s="6"/>
      <c r="KJD60" s="6"/>
      <c r="KJE60" s="6"/>
      <c r="KJF60" s="6"/>
      <c r="KJG60" s="6"/>
      <c r="KJH60" s="6"/>
      <c r="KJI60" s="6"/>
      <c r="KJJ60" s="6"/>
      <c r="KJK60" s="6"/>
      <c r="KJL60" s="6"/>
      <c r="KJM60" s="6"/>
      <c r="KJN60" s="6"/>
      <c r="KJO60" s="6"/>
      <c r="KJP60" s="6"/>
      <c r="KJQ60" s="6"/>
      <c r="KJR60" s="6"/>
      <c r="KJS60" s="6"/>
      <c r="KJT60" s="6"/>
      <c r="KJU60" s="6"/>
      <c r="KJV60" s="6"/>
      <c r="KJW60" s="6"/>
      <c r="KJX60" s="6"/>
      <c r="KJY60" s="6"/>
      <c r="KJZ60" s="6"/>
      <c r="KKA60" s="6"/>
      <c r="KKB60" s="6"/>
      <c r="KKC60" s="6"/>
      <c r="KKD60" s="6"/>
      <c r="KKE60" s="6"/>
      <c r="KKF60" s="6"/>
      <c r="KKG60" s="6"/>
      <c r="KKH60" s="6"/>
      <c r="KKI60" s="6"/>
      <c r="KKJ60" s="6"/>
      <c r="KKK60" s="6"/>
      <c r="KKL60" s="6"/>
      <c r="KKM60" s="6"/>
      <c r="KKN60" s="6"/>
      <c r="KKO60" s="6"/>
      <c r="KKP60" s="6"/>
      <c r="KKQ60" s="6"/>
      <c r="KKR60" s="6"/>
      <c r="KKS60" s="6"/>
      <c r="KKT60" s="6"/>
      <c r="KKU60" s="6"/>
      <c r="KKV60" s="6"/>
      <c r="KKW60" s="6"/>
      <c r="KKX60" s="6"/>
      <c r="KKY60" s="6"/>
      <c r="KKZ60" s="6"/>
      <c r="KLA60" s="6"/>
      <c r="KLB60" s="6"/>
      <c r="KLC60" s="6"/>
      <c r="KLD60" s="6"/>
      <c r="KLE60" s="6"/>
      <c r="KLF60" s="6"/>
      <c r="KLG60" s="6"/>
      <c r="KLH60" s="6"/>
      <c r="KLI60" s="6"/>
      <c r="KLJ60" s="6"/>
      <c r="KLK60" s="6"/>
      <c r="KLL60" s="6"/>
      <c r="KLM60" s="6"/>
      <c r="KLN60" s="6"/>
      <c r="KLO60" s="6"/>
      <c r="KLP60" s="6"/>
      <c r="KLQ60" s="6"/>
      <c r="KLR60" s="6"/>
      <c r="KLS60" s="6"/>
      <c r="KLT60" s="6"/>
      <c r="KLU60" s="6"/>
      <c r="KLV60" s="6"/>
      <c r="KLW60" s="6"/>
      <c r="KLX60" s="6"/>
      <c r="KLY60" s="6"/>
      <c r="KLZ60" s="6"/>
      <c r="KMA60" s="6"/>
      <c r="KMB60" s="6"/>
      <c r="KMC60" s="6"/>
      <c r="KMD60" s="6"/>
      <c r="KME60" s="6"/>
      <c r="KMF60" s="6"/>
      <c r="KMG60" s="6"/>
      <c r="KMH60" s="6"/>
      <c r="KMI60" s="6"/>
      <c r="KMJ60" s="6"/>
      <c r="KMK60" s="6"/>
      <c r="KML60" s="6"/>
      <c r="KMM60" s="6"/>
      <c r="KMN60" s="6"/>
      <c r="KMO60" s="6"/>
      <c r="KMP60" s="6"/>
      <c r="KMQ60" s="6"/>
      <c r="KMR60" s="6"/>
      <c r="KMS60" s="6"/>
      <c r="KMT60" s="6"/>
      <c r="KMU60" s="6"/>
      <c r="KMV60" s="6"/>
      <c r="KMW60" s="6"/>
      <c r="KMX60" s="6"/>
      <c r="KMY60" s="6"/>
      <c r="KMZ60" s="6"/>
      <c r="KNA60" s="6"/>
      <c r="KNB60" s="6"/>
      <c r="KNC60" s="6"/>
      <c r="KND60" s="6"/>
      <c r="KNE60" s="6"/>
      <c r="KNF60" s="6"/>
      <c r="KNG60" s="6"/>
      <c r="KNH60" s="6"/>
      <c r="KNI60" s="6"/>
      <c r="KNJ60" s="6"/>
      <c r="KNK60" s="6"/>
      <c r="KNL60" s="6"/>
      <c r="KNM60" s="6"/>
      <c r="KNN60" s="6"/>
      <c r="KNO60" s="6"/>
      <c r="KNP60" s="6"/>
      <c r="KNQ60" s="6"/>
      <c r="KNR60" s="6"/>
      <c r="KNS60" s="6"/>
      <c r="KNT60" s="6"/>
      <c r="KNU60" s="6"/>
      <c r="KNV60" s="6"/>
      <c r="KNW60" s="6"/>
      <c r="KNX60" s="6"/>
      <c r="KNY60" s="6"/>
      <c r="KNZ60" s="6"/>
      <c r="KOA60" s="6"/>
      <c r="KOB60" s="6"/>
      <c r="KOC60" s="6"/>
      <c r="KOD60" s="6"/>
      <c r="KOE60" s="6"/>
      <c r="KOF60" s="6"/>
      <c r="KOG60" s="6"/>
      <c r="KOH60" s="6"/>
      <c r="KOI60" s="6"/>
      <c r="KOJ60" s="6"/>
      <c r="KOK60" s="6"/>
      <c r="KOL60" s="6"/>
      <c r="KOM60" s="6"/>
      <c r="KON60" s="6"/>
      <c r="KOO60" s="6"/>
      <c r="KOP60" s="6"/>
      <c r="KOQ60" s="6"/>
      <c r="KOR60" s="6"/>
      <c r="KOS60" s="6"/>
      <c r="KOT60" s="6"/>
      <c r="KOU60" s="6"/>
      <c r="KOV60" s="6"/>
      <c r="KOW60" s="6"/>
      <c r="KOX60" s="6"/>
      <c r="KOY60" s="6"/>
      <c r="KOZ60" s="6"/>
      <c r="KPA60" s="6"/>
      <c r="KPB60" s="6"/>
      <c r="KPC60" s="6"/>
      <c r="KPD60" s="6"/>
      <c r="KPE60" s="6"/>
      <c r="KPF60" s="6"/>
      <c r="KPG60" s="6"/>
      <c r="KPH60" s="6"/>
      <c r="KPI60" s="6"/>
      <c r="KPJ60" s="6"/>
      <c r="KPK60" s="6"/>
      <c r="KPL60" s="6"/>
      <c r="KPM60" s="6"/>
      <c r="KPN60" s="6"/>
      <c r="KPO60" s="6"/>
      <c r="KPP60" s="6"/>
      <c r="KPQ60" s="6"/>
      <c r="KPR60" s="6"/>
      <c r="KPS60" s="6"/>
      <c r="KPT60" s="6"/>
      <c r="KPU60" s="6"/>
      <c r="KPV60" s="6"/>
      <c r="KPW60" s="6"/>
      <c r="KPX60" s="6"/>
      <c r="KPY60" s="6"/>
      <c r="KPZ60" s="6"/>
      <c r="KQA60" s="6"/>
      <c r="KQB60" s="6"/>
      <c r="KQC60" s="6"/>
      <c r="KQD60" s="6"/>
      <c r="KQE60" s="6"/>
      <c r="KQF60" s="6"/>
      <c r="KQG60" s="6"/>
      <c r="KQH60" s="6"/>
      <c r="KQI60" s="6"/>
      <c r="KQJ60" s="6"/>
      <c r="KQK60" s="6"/>
      <c r="KQL60" s="6"/>
      <c r="KQM60" s="6"/>
      <c r="KQN60" s="6"/>
      <c r="KQO60" s="6"/>
      <c r="KQP60" s="6"/>
      <c r="KQQ60" s="6"/>
      <c r="KQR60" s="6"/>
      <c r="KQS60" s="6"/>
      <c r="KQT60" s="6"/>
      <c r="KQU60" s="6"/>
      <c r="KQV60" s="6"/>
      <c r="KQW60" s="6"/>
      <c r="KQX60" s="6"/>
      <c r="KQY60" s="6"/>
      <c r="KQZ60" s="6"/>
      <c r="KRA60" s="6"/>
      <c r="KRB60" s="6"/>
      <c r="KRC60" s="6"/>
      <c r="KRD60" s="6"/>
      <c r="KRE60" s="6"/>
      <c r="KRF60" s="6"/>
      <c r="KRG60" s="6"/>
      <c r="KRH60" s="6"/>
      <c r="KRI60" s="6"/>
      <c r="KRJ60" s="6"/>
      <c r="KRK60" s="6"/>
      <c r="KRL60" s="6"/>
      <c r="KRM60" s="6"/>
      <c r="KRN60" s="6"/>
      <c r="KRO60" s="6"/>
      <c r="KRP60" s="6"/>
      <c r="KRQ60" s="6"/>
      <c r="KRR60" s="6"/>
      <c r="KRS60" s="6"/>
      <c r="KRT60" s="6"/>
      <c r="KRU60" s="6"/>
      <c r="KRV60" s="6"/>
      <c r="KRW60" s="6"/>
      <c r="KRX60" s="6"/>
      <c r="KRY60" s="6"/>
      <c r="KRZ60" s="6"/>
      <c r="KSA60" s="6"/>
      <c r="KSB60" s="6"/>
      <c r="KSC60" s="6"/>
      <c r="KSD60" s="6"/>
      <c r="KSE60" s="6"/>
      <c r="KSF60" s="6"/>
      <c r="KSG60" s="6"/>
      <c r="KSH60" s="6"/>
      <c r="KSI60" s="6"/>
      <c r="KSJ60" s="6"/>
      <c r="KSK60" s="6"/>
      <c r="KSL60" s="6"/>
      <c r="KSM60" s="6"/>
      <c r="KSN60" s="6"/>
      <c r="KSO60" s="6"/>
      <c r="KSP60" s="6"/>
      <c r="KSQ60" s="6"/>
      <c r="KSR60" s="6"/>
      <c r="KSS60" s="6"/>
      <c r="KST60" s="6"/>
      <c r="KSU60" s="6"/>
      <c r="KSV60" s="6"/>
      <c r="KSW60" s="6"/>
      <c r="KSX60" s="6"/>
      <c r="KSY60" s="6"/>
      <c r="KSZ60" s="6"/>
      <c r="KTA60" s="6"/>
      <c r="KTB60" s="6"/>
      <c r="KTC60" s="6"/>
      <c r="KTD60" s="6"/>
      <c r="KTE60" s="6"/>
      <c r="KTF60" s="6"/>
      <c r="KTG60" s="6"/>
      <c r="KTH60" s="6"/>
      <c r="KTI60" s="6"/>
      <c r="KTJ60" s="6"/>
      <c r="KTK60" s="6"/>
      <c r="KTL60" s="6"/>
      <c r="KTM60" s="6"/>
      <c r="KTN60" s="6"/>
      <c r="KTO60" s="6"/>
      <c r="KTP60" s="6"/>
      <c r="KTQ60" s="6"/>
      <c r="KTR60" s="6"/>
      <c r="KTS60" s="6"/>
      <c r="KTT60" s="6"/>
      <c r="KTU60" s="6"/>
      <c r="KTV60" s="6"/>
      <c r="KTW60" s="6"/>
      <c r="KTX60" s="6"/>
      <c r="KTY60" s="6"/>
      <c r="KTZ60" s="6"/>
      <c r="KUA60" s="6"/>
      <c r="KUB60" s="6"/>
      <c r="KUC60" s="6"/>
      <c r="KUD60" s="6"/>
      <c r="KUE60" s="6"/>
      <c r="KUF60" s="6"/>
      <c r="KUG60" s="6"/>
      <c r="KUH60" s="6"/>
      <c r="KUI60" s="6"/>
      <c r="KUJ60" s="6"/>
      <c r="KUK60" s="6"/>
      <c r="KUL60" s="6"/>
      <c r="KUM60" s="6"/>
      <c r="KUN60" s="6"/>
      <c r="KUO60" s="6"/>
      <c r="KUP60" s="6"/>
      <c r="KUQ60" s="6"/>
      <c r="KUR60" s="6"/>
      <c r="KUS60" s="6"/>
      <c r="KUT60" s="6"/>
      <c r="KUU60" s="6"/>
      <c r="KUV60" s="6"/>
      <c r="KUW60" s="6"/>
      <c r="KUX60" s="6"/>
      <c r="KUY60" s="6"/>
      <c r="KUZ60" s="6"/>
      <c r="KVA60" s="6"/>
      <c r="KVB60" s="6"/>
      <c r="KVC60" s="6"/>
      <c r="KVD60" s="6"/>
      <c r="KVE60" s="6"/>
      <c r="KVF60" s="6"/>
      <c r="KVG60" s="6"/>
      <c r="KVH60" s="6"/>
      <c r="KVI60" s="6"/>
      <c r="KVJ60" s="6"/>
      <c r="KVK60" s="6"/>
      <c r="KVL60" s="6"/>
      <c r="KVM60" s="6"/>
      <c r="KVN60" s="6"/>
      <c r="KVO60" s="6"/>
      <c r="KVP60" s="6"/>
      <c r="KVQ60" s="6"/>
      <c r="KVR60" s="6"/>
      <c r="KVS60" s="6"/>
      <c r="KVT60" s="6"/>
      <c r="KVU60" s="6"/>
      <c r="KVV60" s="6"/>
      <c r="KVW60" s="6"/>
      <c r="KVX60" s="6"/>
      <c r="KVY60" s="6"/>
      <c r="KVZ60" s="6"/>
      <c r="KWA60" s="6"/>
      <c r="KWB60" s="6"/>
      <c r="KWC60" s="6"/>
      <c r="KWD60" s="6"/>
      <c r="KWE60" s="6"/>
      <c r="KWF60" s="6"/>
      <c r="KWG60" s="6"/>
      <c r="KWH60" s="6"/>
      <c r="KWI60" s="6"/>
      <c r="KWJ60" s="6"/>
      <c r="KWK60" s="6"/>
      <c r="KWL60" s="6"/>
      <c r="KWM60" s="6"/>
      <c r="KWN60" s="6"/>
      <c r="KWO60" s="6"/>
      <c r="KWP60" s="6"/>
      <c r="KWQ60" s="6"/>
      <c r="KWR60" s="6"/>
      <c r="KWS60" s="6"/>
      <c r="KWT60" s="6"/>
      <c r="KWU60" s="6"/>
      <c r="KWV60" s="6"/>
      <c r="KWW60" s="6"/>
      <c r="KWX60" s="6"/>
      <c r="KWY60" s="6"/>
      <c r="KWZ60" s="6"/>
      <c r="KXA60" s="6"/>
      <c r="KXB60" s="6"/>
      <c r="KXC60" s="6"/>
      <c r="KXD60" s="6"/>
      <c r="KXE60" s="6"/>
      <c r="KXF60" s="6"/>
      <c r="KXG60" s="6"/>
      <c r="KXH60" s="6"/>
      <c r="KXI60" s="6"/>
      <c r="KXJ60" s="6"/>
      <c r="KXK60" s="6"/>
      <c r="KXL60" s="6"/>
      <c r="KXM60" s="6"/>
      <c r="KXN60" s="6"/>
      <c r="KXO60" s="6"/>
      <c r="KXP60" s="6"/>
      <c r="KXQ60" s="6"/>
      <c r="KXR60" s="6"/>
      <c r="KXS60" s="6"/>
      <c r="KXT60" s="6"/>
      <c r="KXU60" s="6"/>
      <c r="KXV60" s="6"/>
      <c r="KXW60" s="6"/>
      <c r="KXX60" s="6"/>
      <c r="KXY60" s="6"/>
      <c r="KXZ60" s="6"/>
      <c r="KYA60" s="6"/>
      <c r="KYB60" s="6"/>
      <c r="KYC60" s="6"/>
      <c r="KYD60" s="6"/>
      <c r="KYE60" s="6"/>
      <c r="KYF60" s="6"/>
      <c r="KYG60" s="6"/>
      <c r="KYH60" s="6"/>
      <c r="KYI60" s="6"/>
      <c r="KYJ60" s="6"/>
      <c r="KYK60" s="6"/>
      <c r="KYL60" s="6"/>
      <c r="KYM60" s="6"/>
      <c r="KYN60" s="6"/>
      <c r="KYO60" s="6"/>
      <c r="KYP60" s="6"/>
      <c r="KYQ60" s="6"/>
      <c r="KYR60" s="6"/>
      <c r="KYS60" s="6"/>
      <c r="KYT60" s="6"/>
      <c r="KYU60" s="6"/>
      <c r="KYV60" s="6"/>
      <c r="KYW60" s="6"/>
      <c r="KYX60" s="6"/>
      <c r="KYY60" s="6"/>
      <c r="KYZ60" s="6"/>
      <c r="KZA60" s="6"/>
      <c r="KZB60" s="6"/>
      <c r="KZC60" s="6"/>
      <c r="KZD60" s="6"/>
      <c r="KZE60" s="6"/>
      <c r="KZF60" s="6"/>
      <c r="KZG60" s="6"/>
      <c r="KZH60" s="6"/>
      <c r="KZI60" s="6"/>
      <c r="KZJ60" s="6"/>
      <c r="KZK60" s="6"/>
      <c r="KZL60" s="6"/>
      <c r="KZM60" s="6"/>
      <c r="KZN60" s="6"/>
      <c r="KZO60" s="6"/>
      <c r="KZP60" s="6"/>
      <c r="KZQ60" s="6"/>
      <c r="KZR60" s="6"/>
      <c r="KZS60" s="6"/>
      <c r="KZT60" s="6"/>
      <c r="KZU60" s="6"/>
      <c r="KZV60" s="6"/>
      <c r="KZW60" s="6"/>
      <c r="KZX60" s="6"/>
      <c r="KZY60" s="6"/>
      <c r="KZZ60" s="6"/>
      <c r="LAA60" s="6"/>
      <c r="LAB60" s="6"/>
      <c r="LAC60" s="6"/>
      <c r="LAD60" s="6"/>
      <c r="LAE60" s="6"/>
      <c r="LAF60" s="6"/>
      <c r="LAG60" s="6"/>
      <c r="LAH60" s="6"/>
      <c r="LAI60" s="6"/>
      <c r="LAJ60" s="6"/>
      <c r="LAK60" s="6"/>
      <c r="LAL60" s="6"/>
      <c r="LAM60" s="6"/>
      <c r="LAN60" s="6"/>
      <c r="LAO60" s="6"/>
      <c r="LAP60" s="6"/>
      <c r="LAQ60" s="6"/>
      <c r="LAR60" s="6"/>
      <c r="LAS60" s="6"/>
      <c r="LAT60" s="6"/>
      <c r="LAU60" s="6"/>
      <c r="LAV60" s="6"/>
      <c r="LAW60" s="6"/>
      <c r="LAX60" s="6"/>
      <c r="LAY60" s="6"/>
      <c r="LAZ60" s="6"/>
      <c r="LBA60" s="6"/>
      <c r="LBB60" s="6"/>
      <c r="LBC60" s="6"/>
      <c r="LBD60" s="6"/>
      <c r="LBE60" s="6"/>
      <c r="LBF60" s="6"/>
      <c r="LBG60" s="6"/>
      <c r="LBH60" s="6"/>
      <c r="LBI60" s="6"/>
      <c r="LBJ60" s="6"/>
      <c r="LBK60" s="6"/>
      <c r="LBL60" s="6"/>
      <c r="LBM60" s="6"/>
      <c r="LBN60" s="6"/>
      <c r="LBO60" s="6"/>
      <c r="LBP60" s="6"/>
      <c r="LBQ60" s="6"/>
      <c r="LBR60" s="6"/>
      <c r="LBS60" s="6"/>
      <c r="LBT60" s="6"/>
      <c r="LBU60" s="6"/>
      <c r="LBV60" s="6"/>
      <c r="LBW60" s="6"/>
      <c r="LBX60" s="6"/>
      <c r="LBY60" s="6"/>
      <c r="LBZ60" s="6"/>
      <c r="LCA60" s="6"/>
      <c r="LCB60" s="6"/>
      <c r="LCC60" s="6"/>
      <c r="LCD60" s="6"/>
      <c r="LCE60" s="6"/>
      <c r="LCF60" s="6"/>
      <c r="LCG60" s="6"/>
      <c r="LCH60" s="6"/>
      <c r="LCI60" s="6"/>
      <c r="LCJ60" s="6"/>
      <c r="LCK60" s="6"/>
      <c r="LCL60" s="6"/>
      <c r="LCM60" s="6"/>
      <c r="LCN60" s="6"/>
      <c r="LCO60" s="6"/>
      <c r="LCP60" s="6"/>
      <c r="LCQ60" s="6"/>
      <c r="LCR60" s="6"/>
      <c r="LCS60" s="6"/>
      <c r="LCT60" s="6"/>
      <c r="LCU60" s="6"/>
      <c r="LCV60" s="6"/>
      <c r="LCW60" s="6"/>
      <c r="LCX60" s="6"/>
      <c r="LCY60" s="6"/>
      <c r="LCZ60" s="6"/>
      <c r="LDA60" s="6"/>
      <c r="LDB60" s="6"/>
      <c r="LDC60" s="6"/>
      <c r="LDD60" s="6"/>
      <c r="LDE60" s="6"/>
      <c r="LDF60" s="6"/>
      <c r="LDG60" s="6"/>
      <c r="LDH60" s="6"/>
      <c r="LDI60" s="6"/>
      <c r="LDJ60" s="6"/>
      <c r="LDK60" s="6"/>
      <c r="LDL60" s="6"/>
      <c r="LDM60" s="6"/>
      <c r="LDN60" s="6"/>
      <c r="LDO60" s="6"/>
      <c r="LDP60" s="6"/>
      <c r="LDQ60" s="6"/>
      <c r="LDR60" s="6"/>
      <c r="LDS60" s="6"/>
      <c r="LDT60" s="6"/>
      <c r="LDU60" s="6"/>
      <c r="LDV60" s="6"/>
      <c r="LDW60" s="6"/>
      <c r="LDX60" s="6"/>
      <c r="LDY60" s="6"/>
      <c r="LDZ60" s="6"/>
      <c r="LEA60" s="6"/>
      <c r="LEB60" s="6"/>
      <c r="LEC60" s="6"/>
      <c r="LED60" s="6"/>
      <c r="LEE60" s="6"/>
      <c r="LEF60" s="6"/>
      <c r="LEG60" s="6"/>
      <c r="LEH60" s="6"/>
      <c r="LEI60" s="6"/>
      <c r="LEJ60" s="6"/>
      <c r="LEK60" s="6"/>
      <c r="LEL60" s="6"/>
      <c r="LEM60" s="6"/>
      <c r="LEN60" s="6"/>
      <c r="LEO60" s="6"/>
      <c r="LEP60" s="6"/>
      <c r="LEQ60" s="6"/>
      <c r="LER60" s="6"/>
      <c r="LES60" s="6"/>
      <c r="LET60" s="6"/>
      <c r="LEU60" s="6"/>
      <c r="LEV60" s="6"/>
      <c r="LEW60" s="6"/>
      <c r="LEX60" s="6"/>
      <c r="LEY60" s="6"/>
      <c r="LEZ60" s="6"/>
      <c r="LFA60" s="6"/>
      <c r="LFB60" s="6"/>
      <c r="LFC60" s="6"/>
      <c r="LFD60" s="6"/>
      <c r="LFE60" s="6"/>
      <c r="LFF60" s="6"/>
      <c r="LFG60" s="6"/>
      <c r="LFH60" s="6"/>
      <c r="LFI60" s="6"/>
      <c r="LFJ60" s="6"/>
      <c r="LFK60" s="6"/>
      <c r="LFL60" s="6"/>
      <c r="LFM60" s="6"/>
      <c r="LFN60" s="6"/>
      <c r="LFO60" s="6"/>
      <c r="LFP60" s="6"/>
      <c r="LFQ60" s="6"/>
      <c r="LFR60" s="6"/>
      <c r="LFS60" s="6"/>
      <c r="LFT60" s="6"/>
      <c r="LFU60" s="6"/>
      <c r="LFV60" s="6"/>
      <c r="LFW60" s="6"/>
      <c r="LFX60" s="6"/>
      <c r="LFY60" s="6"/>
      <c r="LFZ60" s="6"/>
      <c r="LGA60" s="6"/>
      <c r="LGB60" s="6"/>
      <c r="LGC60" s="6"/>
      <c r="LGD60" s="6"/>
      <c r="LGE60" s="6"/>
      <c r="LGF60" s="6"/>
      <c r="LGG60" s="6"/>
      <c r="LGH60" s="6"/>
      <c r="LGI60" s="6"/>
      <c r="LGJ60" s="6"/>
      <c r="LGK60" s="6"/>
      <c r="LGL60" s="6"/>
      <c r="LGM60" s="6"/>
      <c r="LGN60" s="6"/>
      <c r="LGO60" s="6"/>
      <c r="LGP60" s="6"/>
      <c r="LGQ60" s="6"/>
      <c r="LGR60" s="6"/>
      <c r="LGS60" s="6"/>
      <c r="LGT60" s="6"/>
      <c r="LGU60" s="6"/>
      <c r="LGV60" s="6"/>
      <c r="LGW60" s="6"/>
      <c r="LGX60" s="6"/>
      <c r="LGY60" s="6"/>
      <c r="LGZ60" s="6"/>
      <c r="LHA60" s="6"/>
      <c r="LHB60" s="6"/>
      <c r="LHC60" s="6"/>
      <c r="LHD60" s="6"/>
      <c r="LHE60" s="6"/>
      <c r="LHF60" s="6"/>
      <c r="LHG60" s="6"/>
      <c r="LHH60" s="6"/>
      <c r="LHI60" s="6"/>
      <c r="LHJ60" s="6"/>
      <c r="LHK60" s="6"/>
      <c r="LHL60" s="6"/>
      <c r="LHM60" s="6"/>
      <c r="LHN60" s="6"/>
      <c r="LHO60" s="6"/>
      <c r="LHP60" s="6"/>
      <c r="LHQ60" s="6"/>
      <c r="LHR60" s="6"/>
      <c r="LHS60" s="6"/>
      <c r="LHT60" s="6"/>
      <c r="LHU60" s="6"/>
      <c r="LHV60" s="6"/>
      <c r="LHW60" s="6"/>
      <c r="LHX60" s="6"/>
      <c r="LHY60" s="6"/>
      <c r="LHZ60" s="6"/>
      <c r="LIA60" s="6"/>
      <c r="LIB60" s="6"/>
      <c r="LIC60" s="6"/>
      <c r="LID60" s="6"/>
      <c r="LIE60" s="6"/>
      <c r="LIF60" s="6"/>
      <c r="LIG60" s="6"/>
      <c r="LIH60" s="6"/>
      <c r="LII60" s="6"/>
      <c r="LIJ60" s="6"/>
      <c r="LIK60" s="6"/>
      <c r="LIL60" s="6"/>
      <c r="LIM60" s="6"/>
      <c r="LIN60" s="6"/>
      <c r="LIO60" s="6"/>
      <c r="LIP60" s="6"/>
      <c r="LIQ60" s="6"/>
      <c r="LIR60" s="6"/>
      <c r="LIS60" s="6"/>
      <c r="LIT60" s="6"/>
      <c r="LIU60" s="6"/>
      <c r="LIV60" s="6"/>
      <c r="LIW60" s="6"/>
      <c r="LIX60" s="6"/>
      <c r="LIY60" s="6"/>
      <c r="LIZ60" s="6"/>
      <c r="LJA60" s="6"/>
      <c r="LJB60" s="6"/>
      <c r="LJC60" s="6"/>
      <c r="LJD60" s="6"/>
      <c r="LJE60" s="6"/>
      <c r="LJF60" s="6"/>
      <c r="LJG60" s="6"/>
      <c r="LJH60" s="6"/>
      <c r="LJI60" s="6"/>
      <c r="LJJ60" s="6"/>
      <c r="LJK60" s="6"/>
      <c r="LJL60" s="6"/>
      <c r="LJM60" s="6"/>
      <c r="LJN60" s="6"/>
      <c r="LJO60" s="6"/>
      <c r="LJP60" s="6"/>
      <c r="LJQ60" s="6"/>
      <c r="LJR60" s="6"/>
      <c r="LJS60" s="6"/>
      <c r="LJT60" s="6"/>
      <c r="LJU60" s="6"/>
      <c r="LJV60" s="6"/>
      <c r="LJW60" s="6"/>
      <c r="LJX60" s="6"/>
      <c r="LJY60" s="6"/>
      <c r="LJZ60" s="6"/>
      <c r="LKA60" s="6"/>
      <c r="LKB60" s="6"/>
      <c r="LKC60" s="6"/>
      <c r="LKD60" s="6"/>
      <c r="LKE60" s="6"/>
      <c r="LKF60" s="6"/>
      <c r="LKG60" s="6"/>
      <c r="LKH60" s="6"/>
      <c r="LKI60" s="6"/>
      <c r="LKJ60" s="6"/>
      <c r="LKK60" s="6"/>
      <c r="LKL60" s="6"/>
      <c r="LKM60" s="6"/>
      <c r="LKN60" s="6"/>
      <c r="LKO60" s="6"/>
      <c r="LKP60" s="6"/>
      <c r="LKQ60" s="6"/>
      <c r="LKR60" s="6"/>
      <c r="LKS60" s="6"/>
      <c r="LKT60" s="6"/>
      <c r="LKU60" s="6"/>
      <c r="LKV60" s="6"/>
      <c r="LKW60" s="6"/>
      <c r="LKX60" s="6"/>
      <c r="LKY60" s="6"/>
      <c r="LKZ60" s="6"/>
      <c r="LLA60" s="6"/>
      <c r="LLB60" s="6"/>
      <c r="LLC60" s="6"/>
      <c r="LLD60" s="6"/>
      <c r="LLE60" s="6"/>
      <c r="LLF60" s="6"/>
      <c r="LLG60" s="6"/>
      <c r="LLH60" s="6"/>
      <c r="LLI60" s="6"/>
      <c r="LLJ60" s="6"/>
      <c r="LLK60" s="6"/>
      <c r="LLL60" s="6"/>
      <c r="LLM60" s="6"/>
      <c r="LLN60" s="6"/>
      <c r="LLO60" s="6"/>
      <c r="LLP60" s="6"/>
      <c r="LLQ60" s="6"/>
      <c r="LLR60" s="6"/>
      <c r="LLS60" s="6"/>
      <c r="LLT60" s="6"/>
      <c r="LLU60" s="6"/>
      <c r="LLV60" s="6"/>
      <c r="LLW60" s="6"/>
      <c r="LLX60" s="6"/>
      <c r="LLY60" s="6"/>
      <c r="LLZ60" s="6"/>
      <c r="LMA60" s="6"/>
      <c r="LMB60" s="6"/>
      <c r="LMC60" s="6"/>
      <c r="LMD60" s="6"/>
      <c r="LME60" s="6"/>
      <c r="LMF60" s="6"/>
      <c r="LMG60" s="6"/>
      <c r="LMH60" s="6"/>
      <c r="LMI60" s="6"/>
      <c r="LMJ60" s="6"/>
      <c r="LMK60" s="6"/>
      <c r="LML60" s="6"/>
      <c r="LMM60" s="6"/>
      <c r="LMN60" s="6"/>
      <c r="LMO60" s="6"/>
      <c r="LMP60" s="6"/>
      <c r="LMQ60" s="6"/>
      <c r="LMR60" s="6"/>
      <c r="LMS60" s="6"/>
      <c r="LMT60" s="6"/>
      <c r="LMU60" s="6"/>
      <c r="LMV60" s="6"/>
      <c r="LMW60" s="6"/>
      <c r="LMX60" s="6"/>
      <c r="LMY60" s="6"/>
      <c r="LMZ60" s="6"/>
      <c r="LNA60" s="6"/>
      <c r="LNB60" s="6"/>
      <c r="LNC60" s="6"/>
      <c r="LND60" s="6"/>
      <c r="LNE60" s="6"/>
      <c r="LNF60" s="6"/>
      <c r="LNG60" s="6"/>
      <c r="LNH60" s="6"/>
      <c r="LNI60" s="6"/>
      <c r="LNJ60" s="6"/>
      <c r="LNK60" s="6"/>
      <c r="LNL60" s="6"/>
      <c r="LNM60" s="6"/>
      <c r="LNN60" s="6"/>
      <c r="LNO60" s="6"/>
      <c r="LNP60" s="6"/>
      <c r="LNQ60" s="6"/>
      <c r="LNR60" s="6"/>
      <c r="LNS60" s="6"/>
      <c r="LNT60" s="6"/>
      <c r="LNU60" s="6"/>
      <c r="LNV60" s="6"/>
      <c r="LNW60" s="6"/>
      <c r="LNX60" s="6"/>
      <c r="LNY60" s="6"/>
      <c r="LNZ60" s="6"/>
      <c r="LOA60" s="6"/>
      <c r="LOB60" s="6"/>
      <c r="LOC60" s="6"/>
      <c r="LOD60" s="6"/>
      <c r="LOE60" s="6"/>
      <c r="LOF60" s="6"/>
      <c r="LOG60" s="6"/>
      <c r="LOH60" s="6"/>
      <c r="LOI60" s="6"/>
      <c r="LOJ60" s="6"/>
      <c r="LOK60" s="6"/>
      <c r="LOL60" s="6"/>
      <c r="LOM60" s="6"/>
      <c r="LON60" s="6"/>
      <c r="LOO60" s="6"/>
      <c r="LOP60" s="6"/>
      <c r="LOQ60" s="6"/>
      <c r="LOR60" s="6"/>
      <c r="LOS60" s="6"/>
      <c r="LOT60" s="6"/>
      <c r="LOU60" s="6"/>
      <c r="LOV60" s="6"/>
      <c r="LOW60" s="6"/>
      <c r="LOX60" s="6"/>
      <c r="LOY60" s="6"/>
      <c r="LOZ60" s="6"/>
      <c r="LPA60" s="6"/>
      <c r="LPB60" s="6"/>
      <c r="LPC60" s="6"/>
      <c r="LPD60" s="6"/>
      <c r="LPE60" s="6"/>
      <c r="LPF60" s="6"/>
      <c r="LPG60" s="6"/>
      <c r="LPH60" s="6"/>
      <c r="LPI60" s="6"/>
      <c r="LPJ60" s="6"/>
      <c r="LPK60" s="6"/>
      <c r="LPL60" s="6"/>
      <c r="LPM60" s="6"/>
      <c r="LPN60" s="6"/>
      <c r="LPO60" s="6"/>
      <c r="LPP60" s="6"/>
      <c r="LPQ60" s="6"/>
      <c r="LPR60" s="6"/>
      <c r="LPS60" s="6"/>
      <c r="LPT60" s="6"/>
      <c r="LPU60" s="6"/>
      <c r="LPV60" s="6"/>
      <c r="LPW60" s="6"/>
      <c r="LPX60" s="6"/>
      <c r="LPY60" s="6"/>
      <c r="LPZ60" s="6"/>
      <c r="LQA60" s="6"/>
      <c r="LQB60" s="6"/>
      <c r="LQC60" s="6"/>
      <c r="LQD60" s="6"/>
      <c r="LQE60" s="6"/>
      <c r="LQF60" s="6"/>
      <c r="LQG60" s="6"/>
      <c r="LQH60" s="6"/>
      <c r="LQI60" s="6"/>
      <c r="LQJ60" s="6"/>
      <c r="LQK60" s="6"/>
      <c r="LQL60" s="6"/>
      <c r="LQM60" s="6"/>
      <c r="LQN60" s="6"/>
      <c r="LQO60" s="6"/>
      <c r="LQP60" s="6"/>
      <c r="LQQ60" s="6"/>
      <c r="LQR60" s="6"/>
      <c r="LQS60" s="6"/>
      <c r="LQT60" s="6"/>
      <c r="LQU60" s="6"/>
      <c r="LQV60" s="6"/>
      <c r="LQW60" s="6"/>
      <c r="LQX60" s="6"/>
      <c r="LQY60" s="6"/>
      <c r="LQZ60" s="6"/>
      <c r="LRA60" s="6"/>
      <c r="LRB60" s="6"/>
      <c r="LRC60" s="6"/>
      <c r="LRD60" s="6"/>
      <c r="LRE60" s="6"/>
      <c r="LRF60" s="6"/>
      <c r="LRG60" s="6"/>
      <c r="LRH60" s="6"/>
      <c r="LRI60" s="6"/>
      <c r="LRJ60" s="6"/>
      <c r="LRK60" s="6"/>
      <c r="LRL60" s="6"/>
      <c r="LRM60" s="6"/>
      <c r="LRN60" s="6"/>
      <c r="LRO60" s="6"/>
      <c r="LRP60" s="6"/>
      <c r="LRQ60" s="6"/>
      <c r="LRR60" s="6"/>
      <c r="LRS60" s="6"/>
      <c r="LRT60" s="6"/>
      <c r="LRU60" s="6"/>
      <c r="LRV60" s="6"/>
      <c r="LRW60" s="6"/>
      <c r="LRX60" s="6"/>
      <c r="LRY60" s="6"/>
      <c r="LRZ60" s="6"/>
      <c r="LSA60" s="6"/>
      <c r="LSB60" s="6"/>
      <c r="LSC60" s="6"/>
      <c r="LSD60" s="6"/>
      <c r="LSE60" s="6"/>
      <c r="LSF60" s="6"/>
      <c r="LSG60" s="6"/>
      <c r="LSH60" s="6"/>
      <c r="LSI60" s="6"/>
      <c r="LSJ60" s="6"/>
      <c r="LSK60" s="6"/>
      <c r="LSL60" s="6"/>
      <c r="LSM60" s="6"/>
      <c r="LSN60" s="6"/>
      <c r="LSO60" s="6"/>
      <c r="LSP60" s="6"/>
      <c r="LSQ60" s="6"/>
      <c r="LSR60" s="6"/>
      <c r="LSS60" s="6"/>
      <c r="LST60" s="6"/>
      <c r="LSU60" s="6"/>
      <c r="LSV60" s="6"/>
      <c r="LSW60" s="6"/>
      <c r="LSX60" s="6"/>
      <c r="LSY60" s="6"/>
      <c r="LSZ60" s="6"/>
      <c r="LTA60" s="6"/>
      <c r="LTB60" s="6"/>
      <c r="LTC60" s="6"/>
      <c r="LTD60" s="6"/>
      <c r="LTE60" s="6"/>
      <c r="LTF60" s="6"/>
      <c r="LTG60" s="6"/>
      <c r="LTH60" s="6"/>
      <c r="LTI60" s="6"/>
      <c r="LTJ60" s="6"/>
      <c r="LTK60" s="6"/>
      <c r="LTL60" s="6"/>
      <c r="LTM60" s="6"/>
      <c r="LTN60" s="6"/>
      <c r="LTO60" s="6"/>
      <c r="LTP60" s="6"/>
      <c r="LTQ60" s="6"/>
      <c r="LTR60" s="6"/>
      <c r="LTS60" s="6"/>
      <c r="LTT60" s="6"/>
      <c r="LTU60" s="6"/>
      <c r="LTV60" s="6"/>
      <c r="LTW60" s="6"/>
      <c r="LTX60" s="6"/>
      <c r="LTY60" s="6"/>
      <c r="LTZ60" s="6"/>
      <c r="LUA60" s="6"/>
      <c r="LUB60" s="6"/>
      <c r="LUC60" s="6"/>
      <c r="LUD60" s="6"/>
      <c r="LUE60" s="6"/>
      <c r="LUF60" s="6"/>
      <c r="LUG60" s="6"/>
      <c r="LUH60" s="6"/>
      <c r="LUI60" s="6"/>
      <c r="LUJ60" s="6"/>
      <c r="LUK60" s="6"/>
      <c r="LUL60" s="6"/>
      <c r="LUM60" s="6"/>
      <c r="LUN60" s="6"/>
      <c r="LUO60" s="6"/>
      <c r="LUP60" s="6"/>
      <c r="LUQ60" s="6"/>
      <c r="LUR60" s="6"/>
      <c r="LUS60" s="6"/>
      <c r="LUT60" s="6"/>
      <c r="LUU60" s="6"/>
      <c r="LUV60" s="6"/>
      <c r="LUW60" s="6"/>
      <c r="LUX60" s="6"/>
      <c r="LUY60" s="6"/>
      <c r="LUZ60" s="6"/>
      <c r="LVA60" s="6"/>
      <c r="LVB60" s="6"/>
      <c r="LVC60" s="6"/>
      <c r="LVD60" s="6"/>
      <c r="LVE60" s="6"/>
      <c r="LVF60" s="6"/>
      <c r="LVG60" s="6"/>
      <c r="LVH60" s="6"/>
      <c r="LVI60" s="6"/>
      <c r="LVJ60" s="6"/>
      <c r="LVK60" s="6"/>
      <c r="LVL60" s="6"/>
      <c r="LVM60" s="6"/>
      <c r="LVN60" s="6"/>
      <c r="LVO60" s="6"/>
      <c r="LVP60" s="6"/>
      <c r="LVQ60" s="6"/>
      <c r="LVR60" s="6"/>
      <c r="LVS60" s="6"/>
      <c r="LVT60" s="6"/>
      <c r="LVU60" s="6"/>
      <c r="LVV60" s="6"/>
      <c r="LVW60" s="6"/>
      <c r="LVX60" s="6"/>
      <c r="LVY60" s="6"/>
      <c r="LVZ60" s="6"/>
      <c r="LWA60" s="6"/>
      <c r="LWB60" s="6"/>
      <c r="LWC60" s="6"/>
      <c r="LWD60" s="6"/>
      <c r="LWE60" s="6"/>
      <c r="LWF60" s="6"/>
      <c r="LWG60" s="6"/>
      <c r="LWH60" s="6"/>
      <c r="LWI60" s="6"/>
      <c r="LWJ60" s="6"/>
      <c r="LWK60" s="6"/>
      <c r="LWL60" s="6"/>
      <c r="LWM60" s="6"/>
      <c r="LWN60" s="6"/>
      <c r="LWO60" s="6"/>
      <c r="LWP60" s="6"/>
      <c r="LWQ60" s="6"/>
      <c r="LWR60" s="6"/>
      <c r="LWS60" s="6"/>
      <c r="LWT60" s="6"/>
      <c r="LWU60" s="6"/>
      <c r="LWV60" s="6"/>
      <c r="LWW60" s="6"/>
      <c r="LWX60" s="6"/>
      <c r="LWY60" s="6"/>
      <c r="LWZ60" s="6"/>
      <c r="LXA60" s="6"/>
      <c r="LXB60" s="6"/>
      <c r="LXC60" s="6"/>
      <c r="LXD60" s="6"/>
      <c r="LXE60" s="6"/>
      <c r="LXF60" s="6"/>
      <c r="LXG60" s="6"/>
      <c r="LXH60" s="6"/>
      <c r="LXI60" s="6"/>
      <c r="LXJ60" s="6"/>
      <c r="LXK60" s="6"/>
      <c r="LXL60" s="6"/>
      <c r="LXM60" s="6"/>
      <c r="LXN60" s="6"/>
      <c r="LXO60" s="6"/>
      <c r="LXP60" s="6"/>
      <c r="LXQ60" s="6"/>
      <c r="LXR60" s="6"/>
      <c r="LXS60" s="6"/>
      <c r="LXT60" s="6"/>
      <c r="LXU60" s="6"/>
      <c r="LXV60" s="6"/>
      <c r="LXW60" s="6"/>
      <c r="LXX60" s="6"/>
      <c r="LXY60" s="6"/>
      <c r="LXZ60" s="6"/>
      <c r="LYA60" s="6"/>
      <c r="LYB60" s="6"/>
      <c r="LYC60" s="6"/>
      <c r="LYD60" s="6"/>
      <c r="LYE60" s="6"/>
      <c r="LYF60" s="6"/>
      <c r="LYG60" s="6"/>
      <c r="LYH60" s="6"/>
      <c r="LYI60" s="6"/>
      <c r="LYJ60" s="6"/>
      <c r="LYK60" s="6"/>
      <c r="LYL60" s="6"/>
      <c r="LYM60" s="6"/>
      <c r="LYN60" s="6"/>
      <c r="LYO60" s="6"/>
      <c r="LYP60" s="6"/>
      <c r="LYQ60" s="6"/>
      <c r="LYR60" s="6"/>
      <c r="LYS60" s="6"/>
      <c r="LYT60" s="6"/>
      <c r="LYU60" s="6"/>
      <c r="LYV60" s="6"/>
      <c r="LYW60" s="6"/>
      <c r="LYX60" s="6"/>
      <c r="LYY60" s="6"/>
      <c r="LYZ60" s="6"/>
      <c r="LZA60" s="6"/>
      <c r="LZB60" s="6"/>
      <c r="LZC60" s="6"/>
      <c r="LZD60" s="6"/>
      <c r="LZE60" s="6"/>
      <c r="LZF60" s="6"/>
      <c r="LZG60" s="6"/>
      <c r="LZH60" s="6"/>
      <c r="LZI60" s="6"/>
      <c r="LZJ60" s="6"/>
      <c r="LZK60" s="6"/>
      <c r="LZL60" s="6"/>
      <c r="LZM60" s="6"/>
      <c r="LZN60" s="6"/>
      <c r="LZO60" s="6"/>
      <c r="LZP60" s="6"/>
      <c r="LZQ60" s="6"/>
      <c r="LZR60" s="6"/>
      <c r="LZS60" s="6"/>
      <c r="LZT60" s="6"/>
      <c r="LZU60" s="6"/>
      <c r="LZV60" s="6"/>
      <c r="LZW60" s="6"/>
      <c r="LZX60" s="6"/>
      <c r="LZY60" s="6"/>
      <c r="LZZ60" s="6"/>
      <c r="MAA60" s="6"/>
      <c r="MAB60" s="6"/>
      <c r="MAC60" s="6"/>
      <c r="MAD60" s="6"/>
      <c r="MAE60" s="6"/>
      <c r="MAF60" s="6"/>
      <c r="MAG60" s="6"/>
      <c r="MAH60" s="6"/>
      <c r="MAI60" s="6"/>
      <c r="MAJ60" s="6"/>
      <c r="MAK60" s="6"/>
      <c r="MAL60" s="6"/>
      <c r="MAM60" s="6"/>
      <c r="MAN60" s="6"/>
      <c r="MAO60" s="6"/>
      <c r="MAP60" s="6"/>
      <c r="MAQ60" s="6"/>
      <c r="MAR60" s="6"/>
      <c r="MAS60" s="6"/>
      <c r="MAT60" s="6"/>
      <c r="MAU60" s="6"/>
      <c r="MAV60" s="6"/>
      <c r="MAW60" s="6"/>
      <c r="MAX60" s="6"/>
      <c r="MAY60" s="6"/>
      <c r="MAZ60" s="6"/>
      <c r="MBA60" s="6"/>
      <c r="MBB60" s="6"/>
      <c r="MBC60" s="6"/>
      <c r="MBD60" s="6"/>
      <c r="MBE60" s="6"/>
      <c r="MBF60" s="6"/>
      <c r="MBG60" s="6"/>
      <c r="MBH60" s="6"/>
      <c r="MBI60" s="6"/>
      <c r="MBJ60" s="6"/>
      <c r="MBK60" s="6"/>
      <c r="MBL60" s="6"/>
      <c r="MBM60" s="6"/>
      <c r="MBN60" s="6"/>
      <c r="MBO60" s="6"/>
      <c r="MBP60" s="6"/>
      <c r="MBQ60" s="6"/>
      <c r="MBR60" s="6"/>
      <c r="MBS60" s="6"/>
      <c r="MBT60" s="6"/>
      <c r="MBU60" s="6"/>
      <c r="MBV60" s="6"/>
      <c r="MBW60" s="6"/>
      <c r="MBX60" s="6"/>
      <c r="MBY60" s="6"/>
      <c r="MBZ60" s="6"/>
      <c r="MCA60" s="6"/>
      <c r="MCB60" s="6"/>
      <c r="MCC60" s="6"/>
      <c r="MCD60" s="6"/>
      <c r="MCE60" s="6"/>
      <c r="MCF60" s="6"/>
      <c r="MCG60" s="6"/>
      <c r="MCH60" s="6"/>
      <c r="MCI60" s="6"/>
      <c r="MCJ60" s="6"/>
      <c r="MCK60" s="6"/>
      <c r="MCL60" s="6"/>
      <c r="MCM60" s="6"/>
      <c r="MCN60" s="6"/>
      <c r="MCO60" s="6"/>
      <c r="MCP60" s="6"/>
      <c r="MCQ60" s="6"/>
      <c r="MCR60" s="6"/>
      <c r="MCS60" s="6"/>
      <c r="MCT60" s="6"/>
      <c r="MCU60" s="6"/>
      <c r="MCV60" s="6"/>
      <c r="MCW60" s="6"/>
      <c r="MCX60" s="6"/>
      <c r="MCY60" s="6"/>
      <c r="MCZ60" s="6"/>
      <c r="MDA60" s="6"/>
      <c r="MDB60" s="6"/>
      <c r="MDC60" s="6"/>
      <c r="MDD60" s="6"/>
      <c r="MDE60" s="6"/>
      <c r="MDF60" s="6"/>
      <c r="MDG60" s="6"/>
      <c r="MDH60" s="6"/>
      <c r="MDI60" s="6"/>
      <c r="MDJ60" s="6"/>
      <c r="MDK60" s="6"/>
      <c r="MDL60" s="6"/>
      <c r="MDM60" s="6"/>
      <c r="MDN60" s="6"/>
      <c r="MDO60" s="6"/>
      <c r="MDP60" s="6"/>
      <c r="MDQ60" s="6"/>
      <c r="MDR60" s="6"/>
      <c r="MDS60" s="6"/>
      <c r="MDT60" s="6"/>
      <c r="MDU60" s="6"/>
      <c r="MDV60" s="6"/>
      <c r="MDW60" s="6"/>
      <c r="MDX60" s="6"/>
      <c r="MDY60" s="6"/>
      <c r="MDZ60" s="6"/>
      <c r="MEA60" s="6"/>
      <c r="MEB60" s="6"/>
      <c r="MEC60" s="6"/>
      <c r="MED60" s="6"/>
      <c r="MEE60" s="6"/>
      <c r="MEF60" s="6"/>
      <c r="MEG60" s="6"/>
      <c r="MEH60" s="6"/>
      <c r="MEI60" s="6"/>
      <c r="MEJ60" s="6"/>
      <c r="MEK60" s="6"/>
      <c r="MEL60" s="6"/>
      <c r="MEM60" s="6"/>
      <c r="MEN60" s="6"/>
      <c r="MEO60" s="6"/>
      <c r="MEP60" s="6"/>
      <c r="MEQ60" s="6"/>
      <c r="MER60" s="6"/>
      <c r="MES60" s="6"/>
      <c r="MET60" s="6"/>
      <c r="MEU60" s="6"/>
      <c r="MEV60" s="6"/>
      <c r="MEW60" s="6"/>
      <c r="MEX60" s="6"/>
      <c r="MEY60" s="6"/>
      <c r="MEZ60" s="6"/>
      <c r="MFA60" s="6"/>
      <c r="MFB60" s="6"/>
      <c r="MFC60" s="6"/>
      <c r="MFD60" s="6"/>
      <c r="MFE60" s="6"/>
      <c r="MFF60" s="6"/>
      <c r="MFG60" s="6"/>
      <c r="MFH60" s="6"/>
      <c r="MFI60" s="6"/>
      <c r="MFJ60" s="6"/>
      <c r="MFK60" s="6"/>
      <c r="MFL60" s="6"/>
      <c r="MFM60" s="6"/>
      <c r="MFN60" s="6"/>
      <c r="MFO60" s="6"/>
      <c r="MFP60" s="6"/>
      <c r="MFQ60" s="6"/>
      <c r="MFR60" s="6"/>
      <c r="MFS60" s="6"/>
      <c r="MFT60" s="6"/>
      <c r="MFU60" s="6"/>
      <c r="MFV60" s="6"/>
      <c r="MFW60" s="6"/>
      <c r="MFX60" s="6"/>
      <c r="MFY60" s="6"/>
      <c r="MFZ60" s="6"/>
      <c r="MGA60" s="6"/>
      <c r="MGB60" s="6"/>
      <c r="MGC60" s="6"/>
      <c r="MGD60" s="6"/>
      <c r="MGE60" s="6"/>
      <c r="MGF60" s="6"/>
      <c r="MGG60" s="6"/>
      <c r="MGH60" s="6"/>
      <c r="MGI60" s="6"/>
      <c r="MGJ60" s="6"/>
      <c r="MGK60" s="6"/>
      <c r="MGL60" s="6"/>
      <c r="MGM60" s="6"/>
      <c r="MGN60" s="6"/>
      <c r="MGO60" s="6"/>
      <c r="MGP60" s="6"/>
      <c r="MGQ60" s="6"/>
      <c r="MGR60" s="6"/>
      <c r="MGS60" s="6"/>
      <c r="MGT60" s="6"/>
      <c r="MGU60" s="6"/>
      <c r="MGV60" s="6"/>
      <c r="MGW60" s="6"/>
      <c r="MGX60" s="6"/>
      <c r="MGY60" s="6"/>
      <c r="MGZ60" s="6"/>
      <c r="MHA60" s="6"/>
      <c r="MHB60" s="6"/>
      <c r="MHC60" s="6"/>
      <c r="MHD60" s="6"/>
      <c r="MHE60" s="6"/>
      <c r="MHF60" s="6"/>
      <c r="MHG60" s="6"/>
      <c r="MHH60" s="6"/>
      <c r="MHI60" s="6"/>
      <c r="MHJ60" s="6"/>
      <c r="MHK60" s="6"/>
      <c r="MHL60" s="6"/>
      <c r="MHM60" s="6"/>
      <c r="MHN60" s="6"/>
      <c r="MHO60" s="6"/>
      <c r="MHP60" s="6"/>
      <c r="MHQ60" s="6"/>
      <c r="MHR60" s="6"/>
      <c r="MHS60" s="6"/>
      <c r="MHT60" s="6"/>
      <c r="MHU60" s="6"/>
      <c r="MHV60" s="6"/>
      <c r="MHW60" s="6"/>
      <c r="MHX60" s="6"/>
      <c r="MHY60" s="6"/>
      <c r="MHZ60" s="6"/>
      <c r="MIA60" s="6"/>
      <c r="MIB60" s="6"/>
      <c r="MIC60" s="6"/>
      <c r="MID60" s="6"/>
      <c r="MIE60" s="6"/>
      <c r="MIF60" s="6"/>
      <c r="MIG60" s="6"/>
      <c r="MIH60" s="6"/>
      <c r="MII60" s="6"/>
      <c r="MIJ60" s="6"/>
      <c r="MIK60" s="6"/>
      <c r="MIL60" s="6"/>
      <c r="MIM60" s="6"/>
      <c r="MIN60" s="6"/>
      <c r="MIO60" s="6"/>
      <c r="MIP60" s="6"/>
      <c r="MIQ60" s="6"/>
      <c r="MIR60" s="6"/>
      <c r="MIS60" s="6"/>
      <c r="MIT60" s="6"/>
      <c r="MIU60" s="6"/>
      <c r="MIV60" s="6"/>
      <c r="MIW60" s="6"/>
      <c r="MIX60" s="6"/>
      <c r="MIY60" s="6"/>
      <c r="MIZ60" s="6"/>
      <c r="MJA60" s="6"/>
      <c r="MJB60" s="6"/>
      <c r="MJC60" s="6"/>
      <c r="MJD60" s="6"/>
      <c r="MJE60" s="6"/>
      <c r="MJF60" s="6"/>
      <c r="MJG60" s="6"/>
      <c r="MJH60" s="6"/>
      <c r="MJI60" s="6"/>
      <c r="MJJ60" s="6"/>
      <c r="MJK60" s="6"/>
      <c r="MJL60" s="6"/>
      <c r="MJM60" s="6"/>
      <c r="MJN60" s="6"/>
      <c r="MJO60" s="6"/>
      <c r="MJP60" s="6"/>
      <c r="MJQ60" s="6"/>
      <c r="MJR60" s="6"/>
      <c r="MJS60" s="6"/>
      <c r="MJT60" s="6"/>
      <c r="MJU60" s="6"/>
      <c r="MJV60" s="6"/>
      <c r="MJW60" s="6"/>
      <c r="MJX60" s="6"/>
      <c r="MJY60" s="6"/>
      <c r="MJZ60" s="6"/>
      <c r="MKA60" s="6"/>
      <c r="MKB60" s="6"/>
      <c r="MKC60" s="6"/>
      <c r="MKD60" s="6"/>
      <c r="MKE60" s="6"/>
      <c r="MKF60" s="6"/>
      <c r="MKG60" s="6"/>
      <c r="MKH60" s="6"/>
      <c r="MKI60" s="6"/>
      <c r="MKJ60" s="6"/>
      <c r="MKK60" s="6"/>
      <c r="MKL60" s="6"/>
      <c r="MKM60" s="6"/>
      <c r="MKN60" s="6"/>
      <c r="MKO60" s="6"/>
      <c r="MKP60" s="6"/>
      <c r="MKQ60" s="6"/>
      <c r="MKR60" s="6"/>
      <c r="MKS60" s="6"/>
      <c r="MKT60" s="6"/>
      <c r="MKU60" s="6"/>
      <c r="MKV60" s="6"/>
      <c r="MKW60" s="6"/>
      <c r="MKX60" s="6"/>
      <c r="MKY60" s="6"/>
      <c r="MKZ60" s="6"/>
      <c r="MLA60" s="6"/>
      <c r="MLB60" s="6"/>
      <c r="MLC60" s="6"/>
      <c r="MLD60" s="6"/>
      <c r="MLE60" s="6"/>
      <c r="MLF60" s="6"/>
      <c r="MLG60" s="6"/>
      <c r="MLH60" s="6"/>
      <c r="MLI60" s="6"/>
      <c r="MLJ60" s="6"/>
      <c r="MLK60" s="6"/>
      <c r="MLL60" s="6"/>
      <c r="MLM60" s="6"/>
      <c r="MLN60" s="6"/>
      <c r="MLO60" s="6"/>
      <c r="MLP60" s="6"/>
      <c r="MLQ60" s="6"/>
      <c r="MLR60" s="6"/>
      <c r="MLS60" s="6"/>
      <c r="MLT60" s="6"/>
      <c r="MLU60" s="6"/>
      <c r="MLV60" s="6"/>
      <c r="MLW60" s="6"/>
      <c r="MLX60" s="6"/>
      <c r="MLY60" s="6"/>
      <c r="MLZ60" s="6"/>
      <c r="MMA60" s="6"/>
      <c r="MMB60" s="6"/>
      <c r="MMC60" s="6"/>
      <c r="MMD60" s="6"/>
      <c r="MME60" s="6"/>
      <c r="MMF60" s="6"/>
      <c r="MMG60" s="6"/>
      <c r="MMH60" s="6"/>
      <c r="MMI60" s="6"/>
      <c r="MMJ60" s="6"/>
      <c r="MMK60" s="6"/>
      <c r="MML60" s="6"/>
      <c r="MMM60" s="6"/>
      <c r="MMN60" s="6"/>
      <c r="MMO60" s="6"/>
      <c r="MMP60" s="6"/>
      <c r="MMQ60" s="6"/>
      <c r="MMR60" s="6"/>
      <c r="MMS60" s="6"/>
      <c r="MMT60" s="6"/>
      <c r="MMU60" s="6"/>
      <c r="MMV60" s="6"/>
      <c r="MMW60" s="6"/>
      <c r="MMX60" s="6"/>
      <c r="MMY60" s="6"/>
      <c r="MMZ60" s="6"/>
      <c r="MNA60" s="6"/>
      <c r="MNB60" s="6"/>
      <c r="MNC60" s="6"/>
      <c r="MND60" s="6"/>
      <c r="MNE60" s="6"/>
      <c r="MNF60" s="6"/>
      <c r="MNG60" s="6"/>
      <c r="MNH60" s="6"/>
      <c r="MNI60" s="6"/>
      <c r="MNJ60" s="6"/>
      <c r="MNK60" s="6"/>
      <c r="MNL60" s="6"/>
      <c r="MNM60" s="6"/>
      <c r="MNN60" s="6"/>
      <c r="MNO60" s="6"/>
      <c r="MNP60" s="6"/>
      <c r="MNQ60" s="6"/>
      <c r="MNR60" s="6"/>
      <c r="MNS60" s="6"/>
      <c r="MNT60" s="6"/>
      <c r="MNU60" s="6"/>
      <c r="MNV60" s="6"/>
      <c r="MNW60" s="6"/>
      <c r="MNX60" s="6"/>
      <c r="MNY60" s="6"/>
      <c r="MNZ60" s="6"/>
      <c r="MOA60" s="6"/>
      <c r="MOB60" s="6"/>
      <c r="MOC60" s="6"/>
      <c r="MOD60" s="6"/>
      <c r="MOE60" s="6"/>
      <c r="MOF60" s="6"/>
      <c r="MOG60" s="6"/>
      <c r="MOH60" s="6"/>
      <c r="MOI60" s="6"/>
      <c r="MOJ60" s="6"/>
      <c r="MOK60" s="6"/>
      <c r="MOL60" s="6"/>
      <c r="MOM60" s="6"/>
      <c r="MON60" s="6"/>
      <c r="MOO60" s="6"/>
      <c r="MOP60" s="6"/>
      <c r="MOQ60" s="6"/>
      <c r="MOR60" s="6"/>
      <c r="MOS60" s="6"/>
      <c r="MOT60" s="6"/>
      <c r="MOU60" s="6"/>
      <c r="MOV60" s="6"/>
      <c r="MOW60" s="6"/>
      <c r="MOX60" s="6"/>
      <c r="MOY60" s="6"/>
      <c r="MOZ60" s="6"/>
      <c r="MPA60" s="6"/>
      <c r="MPB60" s="6"/>
      <c r="MPC60" s="6"/>
      <c r="MPD60" s="6"/>
      <c r="MPE60" s="6"/>
      <c r="MPF60" s="6"/>
      <c r="MPG60" s="6"/>
      <c r="MPH60" s="6"/>
      <c r="MPI60" s="6"/>
      <c r="MPJ60" s="6"/>
      <c r="MPK60" s="6"/>
      <c r="MPL60" s="6"/>
      <c r="MPM60" s="6"/>
      <c r="MPN60" s="6"/>
      <c r="MPO60" s="6"/>
      <c r="MPP60" s="6"/>
      <c r="MPQ60" s="6"/>
      <c r="MPR60" s="6"/>
      <c r="MPS60" s="6"/>
      <c r="MPT60" s="6"/>
      <c r="MPU60" s="6"/>
      <c r="MPV60" s="6"/>
      <c r="MPW60" s="6"/>
      <c r="MPX60" s="6"/>
      <c r="MPY60" s="6"/>
      <c r="MPZ60" s="6"/>
      <c r="MQA60" s="6"/>
      <c r="MQB60" s="6"/>
      <c r="MQC60" s="6"/>
      <c r="MQD60" s="6"/>
      <c r="MQE60" s="6"/>
      <c r="MQF60" s="6"/>
      <c r="MQG60" s="6"/>
      <c r="MQH60" s="6"/>
      <c r="MQI60" s="6"/>
      <c r="MQJ60" s="6"/>
      <c r="MQK60" s="6"/>
      <c r="MQL60" s="6"/>
      <c r="MQM60" s="6"/>
      <c r="MQN60" s="6"/>
      <c r="MQO60" s="6"/>
      <c r="MQP60" s="6"/>
      <c r="MQQ60" s="6"/>
      <c r="MQR60" s="6"/>
      <c r="MQS60" s="6"/>
      <c r="MQT60" s="6"/>
      <c r="MQU60" s="6"/>
      <c r="MQV60" s="6"/>
      <c r="MQW60" s="6"/>
      <c r="MQX60" s="6"/>
      <c r="MQY60" s="6"/>
      <c r="MQZ60" s="6"/>
      <c r="MRA60" s="6"/>
      <c r="MRB60" s="6"/>
      <c r="MRC60" s="6"/>
      <c r="MRD60" s="6"/>
      <c r="MRE60" s="6"/>
      <c r="MRF60" s="6"/>
      <c r="MRG60" s="6"/>
      <c r="MRH60" s="6"/>
      <c r="MRI60" s="6"/>
      <c r="MRJ60" s="6"/>
      <c r="MRK60" s="6"/>
      <c r="MRL60" s="6"/>
      <c r="MRM60" s="6"/>
      <c r="MRN60" s="6"/>
      <c r="MRO60" s="6"/>
      <c r="MRP60" s="6"/>
      <c r="MRQ60" s="6"/>
      <c r="MRR60" s="6"/>
      <c r="MRS60" s="6"/>
      <c r="MRT60" s="6"/>
      <c r="MRU60" s="6"/>
      <c r="MRV60" s="6"/>
      <c r="MRW60" s="6"/>
      <c r="MRX60" s="6"/>
      <c r="MRY60" s="6"/>
      <c r="MRZ60" s="6"/>
      <c r="MSA60" s="6"/>
      <c r="MSB60" s="6"/>
      <c r="MSC60" s="6"/>
      <c r="MSD60" s="6"/>
      <c r="MSE60" s="6"/>
      <c r="MSF60" s="6"/>
      <c r="MSG60" s="6"/>
      <c r="MSH60" s="6"/>
      <c r="MSI60" s="6"/>
      <c r="MSJ60" s="6"/>
      <c r="MSK60" s="6"/>
      <c r="MSL60" s="6"/>
      <c r="MSM60" s="6"/>
      <c r="MSN60" s="6"/>
      <c r="MSO60" s="6"/>
      <c r="MSP60" s="6"/>
      <c r="MSQ60" s="6"/>
      <c r="MSR60" s="6"/>
      <c r="MSS60" s="6"/>
      <c r="MST60" s="6"/>
      <c r="MSU60" s="6"/>
      <c r="MSV60" s="6"/>
      <c r="MSW60" s="6"/>
      <c r="MSX60" s="6"/>
      <c r="MSY60" s="6"/>
      <c r="MSZ60" s="6"/>
      <c r="MTA60" s="6"/>
      <c r="MTB60" s="6"/>
      <c r="MTC60" s="6"/>
      <c r="MTD60" s="6"/>
      <c r="MTE60" s="6"/>
      <c r="MTF60" s="6"/>
      <c r="MTG60" s="6"/>
      <c r="MTH60" s="6"/>
      <c r="MTI60" s="6"/>
      <c r="MTJ60" s="6"/>
      <c r="MTK60" s="6"/>
      <c r="MTL60" s="6"/>
      <c r="MTM60" s="6"/>
      <c r="MTN60" s="6"/>
      <c r="MTO60" s="6"/>
      <c r="MTP60" s="6"/>
      <c r="MTQ60" s="6"/>
      <c r="MTR60" s="6"/>
      <c r="MTS60" s="6"/>
      <c r="MTT60" s="6"/>
      <c r="MTU60" s="6"/>
      <c r="MTV60" s="6"/>
      <c r="MTW60" s="6"/>
      <c r="MTX60" s="6"/>
      <c r="MTY60" s="6"/>
      <c r="MTZ60" s="6"/>
      <c r="MUA60" s="6"/>
      <c r="MUB60" s="6"/>
      <c r="MUC60" s="6"/>
      <c r="MUD60" s="6"/>
      <c r="MUE60" s="6"/>
      <c r="MUF60" s="6"/>
      <c r="MUG60" s="6"/>
      <c r="MUH60" s="6"/>
      <c r="MUI60" s="6"/>
      <c r="MUJ60" s="6"/>
      <c r="MUK60" s="6"/>
      <c r="MUL60" s="6"/>
      <c r="MUM60" s="6"/>
      <c r="MUN60" s="6"/>
      <c r="MUO60" s="6"/>
      <c r="MUP60" s="6"/>
      <c r="MUQ60" s="6"/>
      <c r="MUR60" s="6"/>
      <c r="MUS60" s="6"/>
      <c r="MUT60" s="6"/>
      <c r="MUU60" s="6"/>
      <c r="MUV60" s="6"/>
      <c r="MUW60" s="6"/>
      <c r="MUX60" s="6"/>
      <c r="MUY60" s="6"/>
      <c r="MUZ60" s="6"/>
      <c r="MVA60" s="6"/>
      <c r="MVB60" s="6"/>
      <c r="MVC60" s="6"/>
      <c r="MVD60" s="6"/>
      <c r="MVE60" s="6"/>
      <c r="MVF60" s="6"/>
      <c r="MVG60" s="6"/>
      <c r="MVH60" s="6"/>
      <c r="MVI60" s="6"/>
      <c r="MVJ60" s="6"/>
      <c r="MVK60" s="6"/>
      <c r="MVL60" s="6"/>
      <c r="MVM60" s="6"/>
      <c r="MVN60" s="6"/>
      <c r="MVO60" s="6"/>
      <c r="MVP60" s="6"/>
      <c r="MVQ60" s="6"/>
      <c r="MVR60" s="6"/>
      <c r="MVS60" s="6"/>
      <c r="MVT60" s="6"/>
      <c r="MVU60" s="6"/>
      <c r="MVV60" s="6"/>
      <c r="MVW60" s="6"/>
      <c r="MVX60" s="6"/>
      <c r="MVY60" s="6"/>
      <c r="MVZ60" s="6"/>
      <c r="MWA60" s="6"/>
      <c r="MWB60" s="6"/>
      <c r="MWC60" s="6"/>
      <c r="MWD60" s="6"/>
      <c r="MWE60" s="6"/>
      <c r="MWF60" s="6"/>
      <c r="MWG60" s="6"/>
      <c r="MWH60" s="6"/>
      <c r="MWI60" s="6"/>
      <c r="MWJ60" s="6"/>
      <c r="MWK60" s="6"/>
      <c r="MWL60" s="6"/>
      <c r="MWM60" s="6"/>
      <c r="MWN60" s="6"/>
      <c r="MWO60" s="6"/>
      <c r="MWP60" s="6"/>
      <c r="MWQ60" s="6"/>
      <c r="MWR60" s="6"/>
      <c r="MWS60" s="6"/>
      <c r="MWT60" s="6"/>
      <c r="MWU60" s="6"/>
      <c r="MWV60" s="6"/>
      <c r="MWW60" s="6"/>
      <c r="MWX60" s="6"/>
      <c r="MWY60" s="6"/>
      <c r="MWZ60" s="6"/>
      <c r="MXA60" s="6"/>
      <c r="MXB60" s="6"/>
      <c r="MXC60" s="6"/>
      <c r="MXD60" s="6"/>
      <c r="MXE60" s="6"/>
      <c r="MXF60" s="6"/>
      <c r="MXG60" s="6"/>
      <c r="MXH60" s="6"/>
      <c r="MXI60" s="6"/>
      <c r="MXJ60" s="6"/>
      <c r="MXK60" s="6"/>
      <c r="MXL60" s="6"/>
      <c r="MXM60" s="6"/>
      <c r="MXN60" s="6"/>
      <c r="MXO60" s="6"/>
      <c r="MXP60" s="6"/>
      <c r="MXQ60" s="6"/>
      <c r="MXR60" s="6"/>
      <c r="MXS60" s="6"/>
      <c r="MXT60" s="6"/>
      <c r="MXU60" s="6"/>
      <c r="MXV60" s="6"/>
      <c r="MXW60" s="6"/>
      <c r="MXX60" s="6"/>
      <c r="MXY60" s="6"/>
      <c r="MXZ60" s="6"/>
      <c r="MYA60" s="6"/>
      <c r="MYB60" s="6"/>
      <c r="MYC60" s="6"/>
      <c r="MYD60" s="6"/>
      <c r="MYE60" s="6"/>
      <c r="MYF60" s="6"/>
      <c r="MYG60" s="6"/>
      <c r="MYH60" s="6"/>
      <c r="MYI60" s="6"/>
      <c r="MYJ60" s="6"/>
      <c r="MYK60" s="6"/>
      <c r="MYL60" s="6"/>
      <c r="MYM60" s="6"/>
      <c r="MYN60" s="6"/>
      <c r="MYO60" s="6"/>
      <c r="MYP60" s="6"/>
      <c r="MYQ60" s="6"/>
      <c r="MYR60" s="6"/>
      <c r="MYS60" s="6"/>
      <c r="MYT60" s="6"/>
      <c r="MYU60" s="6"/>
      <c r="MYV60" s="6"/>
      <c r="MYW60" s="6"/>
      <c r="MYX60" s="6"/>
      <c r="MYY60" s="6"/>
      <c r="MYZ60" s="6"/>
      <c r="MZA60" s="6"/>
      <c r="MZB60" s="6"/>
      <c r="MZC60" s="6"/>
      <c r="MZD60" s="6"/>
      <c r="MZE60" s="6"/>
      <c r="MZF60" s="6"/>
      <c r="MZG60" s="6"/>
      <c r="MZH60" s="6"/>
      <c r="MZI60" s="6"/>
      <c r="MZJ60" s="6"/>
      <c r="MZK60" s="6"/>
      <c r="MZL60" s="6"/>
      <c r="MZM60" s="6"/>
      <c r="MZN60" s="6"/>
      <c r="MZO60" s="6"/>
      <c r="MZP60" s="6"/>
      <c r="MZQ60" s="6"/>
      <c r="MZR60" s="6"/>
      <c r="MZS60" s="6"/>
      <c r="MZT60" s="6"/>
      <c r="MZU60" s="6"/>
      <c r="MZV60" s="6"/>
      <c r="MZW60" s="6"/>
      <c r="MZX60" s="6"/>
      <c r="MZY60" s="6"/>
      <c r="MZZ60" s="6"/>
      <c r="NAA60" s="6"/>
      <c r="NAB60" s="6"/>
      <c r="NAC60" s="6"/>
      <c r="NAD60" s="6"/>
      <c r="NAE60" s="6"/>
      <c r="NAF60" s="6"/>
      <c r="NAG60" s="6"/>
      <c r="NAH60" s="6"/>
      <c r="NAI60" s="6"/>
      <c r="NAJ60" s="6"/>
      <c r="NAK60" s="6"/>
      <c r="NAL60" s="6"/>
      <c r="NAM60" s="6"/>
      <c r="NAN60" s="6"/>
      <c r="NAO60" s="6"/>
      <c r="NAP60" s="6"/>
      <c r="NAQ60" s="6"/>
      <c r="NAR60" s="6"/>
      <c r="NAS60" s="6"/>
      <c r="NAT60" s="6"/>
      <c r="NAU60" s="6"/>
      <c r="NAV60" s="6"/>
      <c r="NAW60" s="6"/>
      <c r="NAX60" s="6"/>
      <c r="NAY60" s="6"/>
      <c r="NAZ60" s="6"/>
      <c r="NBA60" s="6"/>
      <c r="NBB60" s="6"/>
      <c r="NBC60" s="6"/>
      <c r="NBD60" s="6"/>
      <c r="NBE60" s="6"/>
      <c r="NBF60" s="6"/>
      <c r="NBG60" s="6"/>
      <c r="NBH60" s="6"/>
      <c r="NBI60" s="6"/>
      <c r="NBJ60" s="6"/>
      <c r="NBK60" s="6"/>
      <c r="NBL60" s="6"/>
      <c r="NBM60" s="6"/>
      <c r="NBN60" s="6"/>
      <c r="NBO60" s="6"/>
      <c r="NBP60" s="6"/>
      <c r="NBQ60" s="6"/>
      <c r="NBR60" s="6"/>
      <c r="NBS60" s="6"/>
      <c r="NBT60" s="6"/>
      <c r="NBU60" s="6"/>
      <c r="NBV60" s="6"/>
      <c r="NBW60" s="6"/>
      <c r="NBX60" s="6"/>
      <c r="NBY60" s="6"/>
      <c r="NBZ60" s="6"/>
      <c r="NCA60" s="6"/>
      <c r="NCB60" s="6"/>
      <c r="NCC60" s="6"/>
      <c r="NCD60" s="6"/>
      <c r="NCE60" s="6"/>
      <c r="NCF60" s="6"/>
      <c r="NCG60" s="6"/>
      <c r="NCH60" s="6"/>
      <c r="NCI60" s="6"/>
      <c r="NCJ60" s="6"/>
      <c r="NCK60" s="6"/>
      <c r="NCL60" s="6"/>
      <c r="NCM60" s="6"/>
      <c r="NCN60" s="6"/>
      <c r="NCO60" s="6"/>
      <c r="NCP60" s="6"/>
      <c r="NCQ60" s="6"/>
      <c r="NCR60" s="6"/>
      <c r="NCS60" s="6"/>
      <c r="NCT60" s="6"/>
      <c r="NCU60" s="6"/>
      <c r="NCV60" s="6"/>
      <c r="NCW60" s="6"/>
      <c r="NCX60" s="6"/>
      <c r="NCY60" s="6"/>
      <c r="NCZ60" s="6"/>
      <c r="NDA60" s="6"/>
      <c r="NDB60" s="6"/>
      <c r="NDC60" s="6"/>
      <c r="NDD60" s="6"/>
      <c r="NDE60" s="6"/>
      <c r="NDF60" s="6"/>
      <c r="NDG60" s="6"/>
      <c r="NDH60" s="6"/>
      <c r="NDI60" s="6"/>
      <c r="NDJ60" s="6"/>
      <c r="NDK60" s="6"/>
      <c r="NDL60" s="6"/>
      <c r="NDM60" s="6"/>
      <c r="NDN60" s="6"/>
      <c r="NDO60" s="6"/>
      <c r="NDP60" s="6"/>
      <c r="NDQ60" s="6"/>
      <c r="NDR60" s="6"/>
      <c r="NDS60" s="6"/>
      <c r="NDT60" s="6"/>
      <c r="NDU60" s="6"/>
      <c r="NDV60" s="6"/>
      <c r="NDW60" s="6"/>
      <c r="NDX60" s="6"/>
      <c r="NDY60" s="6"/>
      <c r="NDZ60" s="6"/>
      <c r="NEA60" s="6"/>
      <c r="NEB60" s="6"/>
      <c r="NEC60" s="6"/>
      <c r="NED60" s="6"/>
      <c r="NEE60" s="6"/>
      <c r="NEF60" s="6"/>
      <c r="NEG60" s="6"/>
      <c r="NEH60" s="6"/>
      <c r="NEI60" s="6"/>
      <c r="NEJ60" s="6"/>
      <c r="NEK60" s="6"/>
      <c r="NEL60" s="6"/>
      <c r="NEM60" s="6"/>
      <c r="NEN60" s="6"/>
      <c r="NEO60" s="6"/>
      <c r="NEP60" s="6"/>
      <c r="NEQ60" s="6"/>
      <c r="NER60" s="6"/>
      <c r="NES60" s="6"/>
      <c r="NET60" s="6"/>
      <c r="NEU60" s="6"/>
      <c r="NEV60" s="6"/>
      <c r="NEW60" s="6"/>
      <c r="NEX60" s="6"/>
      <c r="NEY60" s="6"/>
      <c r="NEZ60" s="6"/>
      <c r="NFA60" s="6"/>
      <c r="NFB60" s="6"/>
      <c r="NFC60" s="6"/>
      <c r="NFD60" s="6"/>
      <c r="NFE60" s="6"/>
      <c r="NFF60" s="6"/>
      <c r="NFG60" s="6"/>
      <c r="NFH60" s="6"/>
      <c r="NFI60" s="6"/>
      <c r="NFJ60" s="6"/>
      <c r="NFK60" s="6"/>
      <c r="NFL60" s="6"/>
      <c r="NFM60" s="6"/>
      <c r="NFN60" s="6"/>
      <c r="NFO60" s="6"/>
      <c r="NFP60" s="6"/>
      <c r="NFQ60" s="6"/>
      <c r="NFR60" s="6"/>
      <c r="NFS60" s="6"/>
      <c r="NFT60" s="6"/>
      <c r="NFU60" s="6"/>
      <c r="NFV60" s="6"/>
      <c r="NFW60" s="6"/>
      <c r="NFX60" s="6"/>
      <c r="NFY60" s="6"/>
      <c r="NFZ60" s="6"/>
      <c r="NGA60" s="6"/>
      <c r="NGB60" s="6"/>
      <c r="NGC60" s="6"/>
      <c r="NGD60" s="6"/>
      <c r="NGE60" s="6"/>
      <c r="NGF60" s="6"/>
      <c r="NGG60" s="6"/>
      <c r="NGH60" s="6"/>
      <c r="NGI60" s="6"/>
      <c r="NGJ60" s="6"/>
      <c r="NGK60" s="6"/>
      <c r="NGL60" s="6"/>
      <c r="NGM60" s="6"/>
      <c r="NGN60" s="6"/>
      <c r="NGO60" s="6"/>
      <c r="NGP60" s="6"/>
      <c r="NGQ60" s="6"/>
      <c r="NGR60" s="6"/>
      <c r="NGS60" s="6"/>
      <c r="NGT60" s="6"/>
      <c r="NGU60" s="6"/>
      <c r="NGV60" s="6"/>
      <c r="NGW60" s="6"/>
      <c r="NGX60" s="6"/>
      <c r="NGY60" s="6"/>
      <c r="NGZ60" s="6"/>
      <c r="NHA60" s="6"/>
      <c r="NHB60" s="6"/>
      <c r="NHC60" s="6"/>
      <c r="NHD60" s="6"/>
      <c r="NHE60" s="6"/>
      <c r="NHF60" s="6"/>
      <c r="NHG60" s="6"/>
      <c r="NHH60" s="6"/>
      <c r="NHI60" s="6"/>
      <c r="NHJ60" s="6"/>
      <c r="NHK60" s="6"/>
      <c r="NHL60" s="6"/>
      <c r="NHM60" s="6"/>
      <c r="NHN60" s="6"/>
      <c r="NHO60" s="6"/>
      <c r="NHP60" s="6"/>
      <c r="NHQ60" s="6"/>
      <c r="NHR60" s="6"/>
      <c r="NHS60" s="6"/>
      <c r="NHT60" s="6"/>
      <c r="NHU60" s="6"/>
      <c r="NHV60" s="6"/>
      <c r="NHW60" s="6"/>
      <c r="NHX60" s="6"/>
      <c r="NHY60" s="6"/>
      <c r="NHZ60" s="6"/>
      <c r="NIA60" s="6"/>
      <c r="NIB60" s="6"/>
      <c r="NIC60" s="6"/>
      <c r="NID60" s="6"/>
      <c r="NIE60" s="6"/>
      <c r="NIF60" s="6"/>
      <c r="NIG60" s="6"/>
      <c r="NIH60" s="6"/>
      <c r="NII60" s="6"/>
      <c r="NIJ60" s="6"/>
      <c r="NIK60" s="6"/>
      <c r="NIL60" s="6"/>
      <c r="NIM60" s="6"/>
      <c r="NIN60" s="6"/>
      <c r="NIO60" s="6"/>
      <c r="NIP60" s="6"/>
      <c r="NIQ60" s="6"/>
      <c r="NIR60" s="6"/>
      <c r="NIS60" s="6"/>
      <c r="NIT60" s="6"/>
      <c r="NIU60" s="6"/>
      <c r="NIV60" s="6"/>
      <c r="NIW60" s="6"/>
      <c r="NIX60" s="6"/>
      <c r="NIY60" s="6"/>
      <c r="NIZ60" s="6"/>
      <c r="NJA60" s="6"/>
      <c r="NJB60" s="6"/>
      <c r="NJC60" s="6"/>
      <c r="NJD60" s="6"/>
      <c r="NJE60" s="6"/>
      <c r="NJF60" s="6"/>
      <c r="NJG60" s="6"/>
      <c r="NJH60" s="6"/>
      <c r="NJI60" s="6"/>
      <c r="NJJ60" s="6"/>
      <c r="NJK60" s="6"/>
      <c r="NJL60" s="6"/>
      <c r="NJM60" s="6"/>
      <c r="NJN60" s="6"/>
      <c r="NJO60" s="6"/>
      <c r="NJP60" s="6"/>
      <c r="NJQ60" s="6"/>
      <c r="NJR60" s="6"/>
      <c r="NJS60" s="6"/>
      <c r="NJT60" s="6"/>
      <c r="NJU60" s="6"/>
      <c r="NJV60" s="6"/>
      <c r="NJW60" s="6"/>
      <c r="NJX60" s="6"/>
      <c r="NJY60" s="6"/>
      <c r="NJZ60" s="6"/>
      <c r="NKA60" s="6"/>
      <c r="NKB60" s="6"/>
      <c r="NKC60" s="6"/>
      <c r="NKD60" s="6"/>
      <c r="NKE60" s="6"/>
      <c r="NKF60" s="6"/>
      <c r="NKG60" s="6"/>
      <c r="NKH60" s="6"/>
      <c r="NKI60" s="6"/>
      <c r="NKJ60" s="6"/>
      <c r="NKK60" s="6"/>
      <c r="NKL60" s="6"/>
      <c r="NKM60" s="6"/>
      <c r="NKN60" s="6"/>
      <c r="NKO60" s="6"/>
      <c r="NKP60" s="6"/>
      <c r="NKQ60" s="6"/>
      <c r="NKR60" s="6"/>
      <c r="NKS60" s="6"/>
      <c r="NKT60" s="6"/>
      <c r="NKU60" s="6"/>
      <c r="NKV60" s="6"/>
      <c r="NKW60" s="6"/>
      <c r="NKX60" s="6"/>
      <c r="NKY60" s="6"/>
      <c r="NKZ60" s="6"/>
      <c r="NLA60" s="6"/>
      <c r="NLB60" s="6"/>
      <c r="NLC60" s="6"/>
      <c r="NLD60" s="6"/>
      <c r="NLE60" s="6"/>
      <c r="NLF60" s="6"/>
      <c r="NLG60" s="6"/>
      <c r="NLH60" s="6"/>
      <c r="NLI60" s="6"/>
      <c r="NLJ60" s="6"/>
      <c r="NLK60" s="6"/>
      <c r="NLL60" s="6"/>
      <c r="NLM60" s="6"/>
      <c r="NLN60" s="6"/>
      <c r="NLO60" s="6"/>
      <c r="NLP60" s="6"/>
      <c r="NLQ60" s="6"/>
      <c r="NLR60" s="6"/>
      <c r="NLS60" s="6"/>
      <c r="NLT60" s="6"/>
      <c r="NLU60" s="6"/>
      <c r="NLV60" s="6"/>
      <c r="NLW60" s="6"/>
      <c r="NLX60" s="6"/>
      <c r="NLY60" s="6"/>
      <c r="NLZ60" s="6"/>
      <c r="NMA60" s="6"/>
      <c r="NMB60" s="6"/>
      <c r="NMC60" s="6"/>
      <c r="NMD60" s="6"/>
      <c r="NME60" s="6"/>
      <c r="NMF60" s="6"/>
      <c r="NMG60" s="6"/>
      <c r="NMH60" s="6"/>
      <c r="NMI60" s="6"/>
      <c r="NMJ60" s="6"/>
      <c r="NMK60" s="6"/>
      <c r="NML60" s="6"/>
      <c r="NMM60" s="6"/>
      <c r="NMN60" s="6"/>
      <c r="NMO60" s="6"/>
      <c r="NMP60" s="6"/>
      <c r="NMQ60" s="6"/>
      <c r="NMR60" s="6"/>
      <c r="NMS60" s="6"/>
      <c r="NMT60" s="6"/>
      <c r="NMU60" s="6"/>
      <c r="NMV60" s="6"/>
      <c r="NMW60" s="6"/>
      <c r="NMX60" s="6"/>
      <c r="NMY60" s="6"/>
      <c r="NMZ60" s="6"/>
      <c r="NNA60" s="6"/>
      <c r="NNB60" s="6"/>
      <c r="NNC60" s="6"/>
      <c r="NND60" s="6"/>
      <c r="NNE60" s="6"/>
      <c r="NNF60" s="6"/>
      <c r="NNG60" s="6"/>
      <c r="NNH60" s="6"/>
      <c r="NNI60" s="6"/>
      <c r="NNJ60" s="6"/>
      <c r="NNK60" s="6"/>
      <c r="NNL60" s="6"/>
      <c r="NNM60" s="6"/>
      <c r="NNN60" s="6"/>
      <c r="NNO60" s="6"/>
      <c r="NNP60" s="6"/>
      <c r="NNQ60" s="6"/>
      <c r="NNR60" s="6"/>
      <c r="NNS60" s="6"/>
      <c r="NNT60" s="6"/>
      <c r="NNU60" s="6"/>
      <c r="NNV60" s="6"/>
      <c r="NNW60" s="6"/>
      <c r="NNX60" s="6"/>
      <c r="NNY60" s="6"/>
      <c r="NNZ60" s="6"/>
      <c r="NOA60" s="6"/>
      <c r="NOB60" s="6"/>
      <c r="NOC60" s="6"/>
      <c r="NOD60" s="6"/>
      <c r="NOE60" s="6"/>
      <c r="NOF60" s="6"/>
      <c r="NOG60" s="6"/>
      <c r="NOH60" s="6"/>
      <c r="NOI60" s="6"/>
      <c r="NOJ60" s="6"/>
      <c r="NOK60" s="6"/>
      <c r="NOL60" s="6"/>
      <c r="NOM60" s="6"/>
      <c r="NON60" s="6"/>
      <c r="NOO60" s="6"/>
      <c r="NOP60" s="6"/>
      <c r="NOQ60" s="6"/>
      <c r="NOR60" s="6"/>
      <c r="NOS60" s="6"/>
      <c r="NOT60" s="6"/>
      <c r="NOU60" s="6"/>
      <c r="NOV60" s="6"/>
      <c r="NOW60" s="6"/>
      <c r="NOX60" s="6"/>
      <c r="NOY60" s="6"/>
      <c r="NOZ60" s="6"/>
      <c r="NPA60" s="6"/>
      <c r="NPB60" s="6"/>
      <c r="NPC60" s="6"/>
      <c r="NPD60" s="6"/>
      <c r="NPE60" s="6"/>
      <c r="NPF60" s="6"/>
      <c r="NPG60" s="6"/>
      <c r="NPH60" s="6"/>
      <c r="NPI60" s="6"/>
      <c r="NPJ60" s="6"/>
      <c r="NPK60" s="6"/>
      <c r="NPL60" s="6"/>
      <c r="NPM60" s="6"/>
      <c r="NPN60" s="6"/>
      <c r="NPO60" s="6"/>
      <c r="NPP60" s="6"/>
      <c r="NPQ60" s="6"/>
      <c r="NPR60" s="6"/>
      <c r="NPS60" s="6"/>
      <c r="NPT60" s="6"/>
      <c r="NPU60" s="6"/>
      <c r="NPV60" s="6"/>
      <c r="NPW60" s="6"/>
      <c r="NPX60" s="6"/>
      <c r="NPY60" s="6"/>
      <c r="NPZ60" s="6"/>
      <c r="NQA60" s="6"/>
      <c r="NQB60" s="6"/>
      <c r="NQC60" s="6"/>
      <c r="NQD60" s="6"/>
      <c r="NQE60" s="6"/>
      <c r="NQF60" s="6"/>
      <c r="NQG60" s="6"/>
      <c r="NQH60" s="6"/>
      <c r="NQI60" s="6"/>
      <c r="NQJ60" s="6"/>
      <c r="NQK60" s="6"/>
      <c r="NQL60" s="6"/>
      <c r="NQM60" s="6"/>
      <c r="NQN60" s="6"/>
      <c r="NQO60" s="6"/>
      <c r="NQP60" s="6"/>
      <c r="NQQ60" s="6"/>
      <c r="NQR60" s="6"/>
      <c r="NQS60" s="6"/>
      <c r="NQT60" s="6"/>
      <c r="NQU60" s="6"/>
      <c r="NQV60" s="6"/>
      <c r="NQW60" s="6"/>
      <c r="NQX60" s="6"/>
      <c r="NQY60" s="6"/>
      <c r="NQZ60" s="6"/>
      <c r="NRA60" s="6"/>
      <c r="NRB60" s="6"/>
      <c r="NRC60" s="6"/>
      <c r="NRD60" s="6"/>
      <c r="NRE60" s="6"/>
      <c r="NRF60" s="6"/>
      <c r="NRG60" s="6"/>
      <c r="NRH60" s="6"/>
      <c r="NRI60" s="6"/>
      <c r="NRJ60" s="6"/>
      <c r="NRK60" s="6"/>
      <c r="NRL60" s="6"/>
      <c r="NRM60" s="6"/>
      <c r="NRN60" s="6"/>
      <c r="NRO60" s="6"/>
      <c r="NRP60" s="6"/>
      <c r="NRQ60" s="6"/>
      <c r="NRR60" s="6"/>
      <c r="NRS60" s="6"/>
      <c r="NRT60" s="6"/>
      <c r="NRU60" s="6"/>
      <c r="NRV60" s="6"/>
      <c r="NRW60" s="6"/>
      <c r="NRX60" s="6"/>
      <c r="NRY60" s="6"/>
      <c r="NRZ60" s="6"/>
      <c r="NSA60" s="6"/>
      <c r="NSB60" s="6"/>
      <c r="NSC60" s="6"/>
      <c r="NSD60" s="6"/>
      <c r="NSE60" s="6"/>
      <c r="NSF60" s="6"/>
      <c r="NSG60" s="6"/>
      <c r="NSH60" s="6"/>
      <c r="NSI60" s="6"/>
      <c r="NSJ60" s="6"/>
      <c r="NSK60" s="6"/>
      <c r="NSL60" s="6"/>
      <c r="NSM60" s="6"/>
      <c r="NSN60" s="6"/>
      <c r="NSO60" s="6"/>
      <c r="NSP60" s="6"/>
      <c r="NSQ60" s="6"/>
      <c r="NSR60" s="6"/>
      <c r="NSS60" s="6"/>
      <c r="NST60" s="6"/>
      <c r="NSU60" s="6"/>
      <c r="NSV60" s="6"/>
      <c r="NSW60" s="6"/>
      <c r="NSX60" s="6"/>
      <c r="NSY60" s="6"/>
      <c r="NSZ60" s="6"/>
      <c r="NTA60" s="6"/>
      <c r="NTB60" s="6"/>
      <c r="NTC60" s="6"/>
      <c r="NTD60" s="6"/>
      <c r="NTE60" s="6"/>
      <c r="NTF60" s="6"/>
      <c r="NTG60" s="6"/>
      <c r="NTH60" s="6"/>
      <c r="NTI60" s="6"/>
      <c r="NTJ60" s="6"/>
      <c r="NTK60" s="6"/>
      <c r="NTL60" s="6"/>
      <c r="NTM60" s="6"/>
      <c r="NTN60" s="6"/>
      <c r="NTO60" s="6"/>
      <c r="NTP60" s="6"/>
      <c r="NTQ60" s="6"/>
      <c r="NTR60" s="6"/>
      <c r="NTS60" s="6"/>
      <c r="NTT60" s="6"/>
      <c r="NTU60" s="6"/>
      <c r="NTV60" s="6"/>
      <c r="NTW60" s="6"/>
      <c r="NTX60" s="6"/>
      <c r="NTY60" s="6"/>
      <c r="NTZ60" s="6"/>
      <c r="NUA60" s="6"/>
      <c r="NUB60" s="6"/>
      <c r="NUC60" s="6"/>
      <c r="NUD60" s="6"/>
      <c r="NUE60" s="6"/>
      <c r="NUF60" s="6"/>
      <c r="NUG60" s="6"/>
      <c r="NUH60" s="6"/>
      <c r="NUI60" s="6"/>
      <c r="NUJ60" s="6"/>
      <c r="NUK60" s="6"/>
      <c r="NUL60" s="6"/>
      <c r="NUM60" s="6"/>
      <c r="NUN60" s="6"/>
      <c r="NUO60" s="6"/>
      <c r="NUP60" s="6"/>
      <c r="NUQ60" s="6"/>
      <c r="NUR60" s="6"/>
      <c r="NUS60" s="6"/>
      <c r="NUT60" s="6"/>
      <c r="NUU60" s="6"/>
      <c r="NUV60" s="6"/>
      <c r="NUW60" s="6"/>
      <c r="NUX60" s="6"/>
      <c r="NUY60" s="6"/>
      <c r="NUZ60" s="6"/>
      <c r="NVA60" s="6"/>
      <c r="NVB60" s="6"/>
      <c r="NVC60" s="6"/>
      <c r="NVD60" s="6"/>
      <c r="NVE60" s="6"/>
      <c r="NVF60" s="6"/>
      <c r="NVG60" s="6"/>
      <c r="NVH60" s="6"/>
      <c r="NVI60" s="6"/>
      <c r="NVJ60" s="6"/>
      <c r="NVK60" s="6"/>
      <c r="NVL60" s="6"/>
      <c r="NVM60" s="6"/>
      <c r="NVN60" s="6"/>
      <c r="NVO60" s="6"/>
      <c r="NVP60" s="6"/>
      <c r="NVQ60" s="6"/>
      <c r="NVR60" s="6"/>
      <c r="NVS60" s="6"/>
      <c r="NVT60" s="6"/>
      <c r="NVU60" s="6"/>
      <c r="NVV60" s="6"/>
      <c r="NVW60" s="6"/>
      <c r="NVX60" s="6"/>
      <c r="NVY60" s="6"/>
      <c r="NVZ60" s="6"/>
      <c r="NWA60" s="6"/>
      <c r="NWB60" s="6"/>
      <c r="NWC60" s="6"/>
      <c r="NWD60" s="6"/>
      <c r="NWE60" s="6"/>
      <c r="NWF60" s="6"/>
      <c r="NWG60" s="6"/>
      <c r="NWH60" s="6"/>
      <c r="NWI60" s="6"/>
      <c r="NWJ60" s="6"/>
      <c r="NWK60" s="6"/>
      <c r="NWL60" s="6"/>
      <c r="NWM60" s="6"/>
      <c r="NWN60" s="6"/>
      <c r="NWO60" s="6"/>
      <c r="NWP60" s="6"/>
      <c r="NWQ60" s="6"/>
      <c r="NWR60" s="6"/>
      <c r="NWS60" s="6"/>
      <c r="NWT60" s="6"/>
      <c r="NWU60" s="6"/>
      <c r="NWV60" s="6"/>
      <c r="NWW60" s="6"/>
      <c r="NWX60" s="6"/>
      <c r="NWY60" s="6"/>
      <c r="NWZ60" s="6"/>
      <c r="NXA60" s="6"/>
      <c r="NXB60" s="6"/>
      <c r="NXC60" s="6"/>
      <c r="NXD60" s="6"/>
      <c r="NXE60" s="6"/>
      <c r="NXF60" s="6"/>
      <c r="NXG60" s="6"/>
      <c r="NXH60" s="6"/>
      <c r="NXI60" s="6"/>
      <c r="NXJ60" s="6"/>
      <c r="NXK60" s="6"/>
      <c r="NXL60" s="6"/>
      <c r="NXM60" s="6"/>
      <c r="NXN60" s="6"/>
      <c r="NXO60" s="6"/>
      <c r="NXP60" s="6"/>
      <c r="NXQ60" s="6"/>
      <c r="NXR60" s="6"/>
      <c r="NXS60" s="6"/>
      <c r="NXT60" s="6"/>
      <c r="NXU60" s="6"/>
      <c r="NXV60" s="6"/>
      <c r="NXW60" s="6"/>
      <c r="NXX60" s="6"/>
      <c r="NXY60" s="6"/>
      <c r="NXZ60" s="6"/>
      <c r="NYA60" s="6"/>
      <c r="NYB60" s="6"/>
      <c r="NYC60" s="6"/>
      <c r="NYD60" s="6"/>
      <c r="NYE60" s="6"/>
      <c r="NYF60" s="6"/>
      <c r="NYG60" s="6"/>
      <c r="NYH60" s="6"/>
      <c r="NYI60" s="6"/>
      <c r="NYJ60" s="6"/>
      <c r="NYK60" s="6"/>
      <c r="NYL60" s="6"/>
      <c r="NYM60" s="6"/>
      <c r="NYN60" s="6"/>
      <c r="NYO60" s="6"/>
      <c r="NYP60" s="6"/>
      <c r="NYQ60" s="6"/>
      <c r="NYR60" s="6"/>
      <c r="NYS60" s="6"/>
      <c r="NYT60" s="6"/>
      <c r="NYU60" s="6"/>
      <c r="NYV60" s="6"/>
      <c r="NYW60" s="6"/>
      <c r="NYX60" s="6"/>
      <c r="NYY60" s="6"/>
      <c r="NYZ60" s="6"/>
      <c r="NZA60" s="6"/>
      <c r="NZB60" s="6"/>
      <c r="NZC60" s="6"/>
      <c r="NZD60" s="6"/>
      <c r="NZE60" s="6"/>
      <c r="NZF60" s="6"/>
      <c r="NZG60" s="6"/>
      <c r="NZH60" s="6"/>
      <c r="NZI60" s="6"/>
      <c r="NZJ60" s="6"/>
      <c r="NZK60" s="6"/>
      <c r="NZL60" s="6"/>
      <c r="NZM60" s="6"/>
      <c r="NZN60" s="6"/>
      <c r="NZO60" s="6"/>
      <c r="NZP60" s="6"/>
      <c r="NZQ60" s="6"/>
      <c r="NZR60" s="6"/>
      <c r="NZS60" s="6"/>
      <c r="NZT60" s="6"/>
      <c r="NZU60" s="6"/>
      <c r="NZV60" s="6"/>
      <c r="NZW60" s="6"/>
      <c r="NZX60" s="6"/>
      <c r="NZY60" s="6"/>
      <c r="NZZ60" s="6"/>
      <c r="OAA60" s="6"/>
      <c r="OAB60" s="6"/>
      <c r="OAC60" s="6"/>
      <c r="OAD60" s="6"/>
      <c r="OAE60" s="6"/>
      <c r="OAF60" s="6"/>
      <c r="OAG60" s="6"/>
      <c r="OAH60" s="6"/>
      <c r="OAI60" s="6"/>
      <c r="OAJ60" s="6"/>
      <c r="OAK60" s="6"/>
      <c r="OAL60" s="6"/>
      <c r="OAM60" s="6"/>
      <c r="OAN60" s="6"/>
      <c r="OAO60" s="6"/>
      <c r="OAP60" s="6"/>
      <c r="OAQ60" s="6"/>
      <c r="OAR60" s="6"/>
      <c r="OAS60" s="6"/>
      <c r="OAT60" s="6"/>
      <c r="OAU60" s="6"/>
      <c r="OAV60" s="6"/>
      <c r="OAW60" s="6"/>
      <c r="OAX60" s="6"/>
      <c r="OAY60" s="6"/>
      <c r="OAZ60" s="6"/>
      <c r="OBA60" s="6"/>
      <c r="OBB60" s="6"/>
      <c r="OBC60" s="6"/>
      <c r="OBD60" s="6"/>
      <c r="OBE60" s="6"/>
      <c r="OBF60" s="6"/>
      <c r="OBG60" s="6"/>
      <c r="OBH60" s="6"/>
      <c r="OBI60" s="6"/>
      <c r="OBJ60" s="6"/>
      <c r="OBK60" s="6"/>
      <c r="OBL60" s="6"/>
      <c r="OBM60" s="6"/>
      <c r="OBN60" s="6"/>
      <c r="OBO60" s="6"/>
      <c r="OBP60" s="6"/>
      <c r="OBQ60" s="6"/>
      <c r="OBR60" s="6"/>
      <c r="OBS60" s="6"/>
      <c r="OBT60" s="6"/>
      <c r="OBU60" s="6"/>
      <c r="OBV60" s="6"/>
      <c r="OBW60" s="6"/>
      <c r="OBX60" s="6"/>
      <c r="OBY60" s="6"/>
      <c r="OBZ60" s="6"/>
      <c r="OCA60" s="6"/>
      <c r="OCB60" s="6"/>
      <c r="OCC60" s="6"/>
      <c r="OCD60" s="6"/>
      <c r="OCE60" s="6"/>
      <c r="OCF60" s="6"/>
      <c r="OCG60" s="6"/>
      <c r="OCH60" s="6"/>
      <c r="OCI60" s="6"/>
      <c r="OCJ60" s="6"/>
      <c r="OCK60" s="6"/>
      <c r="OCL60" s="6"/>
      <c r="OCM60" s="6"/>
      <c r="OCN60" s="6"/>
      <c r="OCO60" s="6"/>
      <c r="OCP60" s="6"/>
      <c r="OCQ60" s="6"/>
      <c r="OCR60" s="6"/>
      <c r="OCS60" s="6"/>
      <c r="OCT60" s="6"/>
      <c r="OCU60" s="6"/>
      <c r="OCV60" s="6"/>
      <c r="OCW60" s="6"/>
      <c r="OCX60" s="6"/>
      <c r="OCY60" s="6"/>
      <c r="OCZ60" s="6"/>
      <c r="ODA60" s="6"/>
      <c r="ODB60" s="6"/>
      <c r="ODC60" s="6"/>
      <c r="ODD60" s="6"/>
      <c r="ODE60" s="6"/>
      <c r="ODF60" s="6"/>
      <c r="ODG60" s="6"/>
      <c r="ODH60" s="6"/>
      <c r="ODI60" s="6"/>
      <c r="ODJ60" s="6"/>
      <c r="ODK60" s="6"/>
      <c r="ODL60" s="6"/>
      <c r="ODM60" s="6"/>
      <c r="ODN60" s="6"/>
      <c r="ODO60" s="6"/>
      <c r="ODP60" s="6"/>
      <c r="ODQ60" s="6"/>
      <c r="ODR60" s="6"/>
      <c r="ODS60" s="6"/>
      <c r="ODT60" s="6"/>
      <c r="ODU60" s="6"/>
      <c r="ODV60" s="6"/>
      <c r="ODW60" s="6"/>
      <c r="ODX60" s="6"/>
      <c r="ODY60" s="6"/>
      <c r="ODZ60" s="6"/>
      <c r="OEA60" s="6"/>
      <c r="OEB60" s="6"/>
      <c r="OEC60" s="6"/>
      <c r="OED60" s="6"/>
      <c r="OEE60" s="6"/>
      <c r="OEF60" s="6"/>
      <c r="OEG60" s="6"/>
      <c r="OEH60" s="6"/>
      <c r="OEI60" s="6"/>
      <c r="OEJ60" s="6"/>
      <c r="OEK60" s="6"/>
      <c r="OEL60" s="6"/>
      <c r="OEM60" s="6"/>
      <c r="OEN60" s="6"/>
      <c r="OEO60" s="6"/>
      <c r="OEP60" s="6"/>
      <c r="OEQ60" s="6"/>
      <c r="OER60" s="6"/>
      <c r="OES60" s="6"/>
      <c r="OET60" s="6"/>
      <c r="OEU60" s="6"/>
      <c r="OEV60" s="6"/>
      <c r="OEW60" s="6"/>
      <c r="OEX60" s="6"/>
      <c r="OEY60" s="6"/>
      <c r="OEZ60" s="6"/>
      <c r="OFA60" s="6"/>
      <c r="OFB60" s="6"/>
      <c r="OFC60" s="6"/>
      <c r="OFD60" s="6"/>
      <c r="OFE60" s="6"/>
      <c r="OFF60" s="6"/>
      <c r="OFG60" s="6"/>
      <c r="OFH60" s="6"/>
      <c r="OFI60" s="6"/>
      <c r="OFJ60" s="6"/>
      <c r="OFK60" s="6"/>
      <c r="OFL60" s="6"/>
      <c r="OFM60" s="6"/>
      <c r="OFN60" s="6"/>
      <c r="OFO60" s="6"/>
      <c r="OFP60" s="6"/>
      <c r="OFQ60" s="6"/>
      <c r="OFR60" s="6"/>
      <c r="OFS60" s="6"/>
      <c r="OFT60" s="6"/>
      <c r="OFU60" s="6"/>
      <c r="OFV60" s="6"/>
      <c r="OFW60" s="6"/>
      <c r="OFX60" s="6"/>
      <c r="OFY60" s="6"/>
      <c r="OFZ60" s="6"/>
      <c r="OGA60" s="6"/>
      <c r="OGB60" s="6"/>
      <c r="OGC60" s="6"/>
      <c r="OGD60" s="6"/>
      <c r="OGE60" s="6"/>
      <c r="OGF60" s="6"/>
      <c r="OGG60" s="6"/>
      <c r="OGH60" s="6"/>
      <c r="OGI60" s="6"/>
      <c r="OGJ60" s="6"/>
      <c r="OGK60" s="6"/>
      <c r="OGL60" s="6"/>
      <c r="OGM60" s="6"/>
      <c r="OGN60" s="6"/>
      <c r="OGO60" s="6"/>
      <c r="OGP60" s="6"/>
      <c r="OGQ60" s="6"/>
      <c r="OGR60" s="6"/>
      <c r="OGS60" s="6"/>
      <c r="OGT60" s="6"/>
      <c r="OGU60" s="6"/>
      <c r="OGV60" s="6"/>
      <c r="OGW60" s="6"/>
      <c r="OGX60" s="6"/>
      <c r="OGY60" s="6"/>
      <c r="OGZ60" s="6"/>
      <c r="OHA60" s="6"/>
      <c r="OHB60" s="6"/>
      <c r="OHC60" s="6"/>
      <c r="OHD60" s="6"/>
      <c r="OHE60" s="6"/>
      <c r="OHF60" s="6"/>
      <c r="OHG60" s="6"/>
      <c r="OHH60" s="6"/>
      <c r="OHI60" s="6"/>
      <c r="OHJ60" s="6"/>
      <c r="OHK60" s="6"/>
      <c r="OHL60" s="6"/>
      <c r="OHM60" s="6"/>
      <c r="OHN60" s="6"/>
      <c r="OHO60" s="6"/>
      <c r="OHP60" s="6"/>
      <c r="OHQ60" s="6"/>
      <c r="OHR60" s="6"/>
      <c r="OHS60" s="6"/>
      <c r="OHT60" s="6"/>
      <c r="OHU60" s="6"/>
      <c r="OHV60" s="6"/>
      <c r="OHW60" s="6"/>
      <c r="OHX60" s="6"/>
      <c r="OHY60" s="6"/>
      <c r="OHZ60" s="6"/>
      <c r="OIA60" s="6"/>
      <c r="OIB60" s="6"/>
      <c r="OIC60" s="6"/>
      <c r="OID60" s="6"/>
      <c r="OIE60" s="6"/>
      <c r="OIF60" s="6"/>
      <c r="OIG60" s="6"/>
      <c r="OIH60" s="6"/>
      <c r="OII60" s="6"/>
      <c r="OIJ60" s="6"/>
      <c r="OIK60" s="6"/>
      <c r="OIL60" s="6"/>
      <c r="OIM60" s="6"/>
      <c r="OIN60" s="6"/>
      <c r="OIO60" s="6"/>
      <c r="OIP60" s="6"/>
      <c r="OIQ60" s="6"/>
      <c r="OIR60" s="6"/>
      <c r="OIS60" s="6"/>
      <c r="OIT60" s="6"/>
      <c r="OIU60" s="6"/>
      <c r="OIV60" s="6"/>
      <c r="OIW60" s="6"/>
      <c r="OIX60" s="6"/>
      <c r="OIY60" s="6"/>
      <c r="OIZ60" s="6"/>
      <c r="OJA60" s="6"/>
      <c r="OJB60" s="6"/>
      <c r="OJC60" s="6"/>
      <c r="OJD60" s="6"/>
      <c r="OJE60" s="6"/>
      <c r="OJF60" s="6"/>
      <c r="OJG60" s="6"/>
      <c r="OJH60" s="6"/>
      <c r="OJI60" s="6"/>
      <c r="OJJ60" s="6"/>
      <c r="OJK60" s="6"/>
      <c r="OJL60" s="6"/>
      <c r="OJM60" s="6"/>
      <c r="OJN60" s="6"/>
      <c r="OJO60" s="6"/>
      <c r="OJP60" s="6"/>
      <c r="OJQ60" s="6"/>
      <c r="OJR60" s="6"/>
      <c r="OJS60" s="6"/>
      <c r="OJT60" s="6"/>
      <c r="OJU60" s="6"/>
      <c r="OJV60" s="6"/>
      <c r="OJW60" s="6"/>
      <c r="OJX60" s="6"/>
      <c r="OJY60" s="6"/>
      <c r="OJZ60" s="6"/>
      <c r="OKA60" s="6"/>
      <c r="OKB60" s="6"/>
      <c r="OKC60" s="6"/>
      <c r="OKD60" s="6"/>
      <c r="OKE60" s="6"/>
      <c r="OKF60" s="6"/>
      <c r="OKG60" s="6"/>
      <c r="OKH60" s="6"/>
      <c r="OKI60" s="6"/>
      <c r="OKJ60" s="6"/>
      <c r="OKK60" s="6"/>
      <c r="OKL60" s="6"/>
      <c r="OKM60" s="6"/>
      <c r="OKN60" s="6"/>
      <c r="OKO60" s="6"/>
      <c r="OKP60" s="6"/>
      <c r="OKQ60" s="6"/>
      <c r="OKR60" s="6"/>
      <c r="OKS60" s="6"/>
      <c r="OKT60" s="6"/>
      <c r="OKU60" s="6"/>
      <c r="OKV60" s="6"/>
      <c r="OKW60" s="6"/>
      <c r="OKX60" s="6"/>
      <c r="OKY60" s="6"/>
      <c r="OKZ60" s="6"/>
      <c r="OLA60" s="6"/>
      <c r="OLB60" s="6"/>
      <c r="OLC60" s="6"/>
      <c r="OLD60" s="6"/>
      <c r="OLE60" s="6"/>
      <c r="OLF60" s="6"/>
      <c r="OLG60" s="6"/>
      <c r="OLH60" s="6"/>
      <c r="OLI60" s="6"/>
      <c r="OLJ60" s="6"/>
      <c r="OLK60" s="6"/>
      <c r="OLL60" s="6"/>
      <c r="OLM60" s="6"/>
      <c r="OLN60" s="6"/>
      <c r="OLO60" s="6"/>
      <c r="OLP60" s="6"/>
      <c r="OLQ60" s="6"/>
      <c r="OLR60" s="6"/>
      <c r="OLS60" s="6"/>
      <c r="OLT60" s="6"/>
      <c r="OLU60" s="6"/>
      <c r="OLV60" s="6"/>
      <c r="OLW60" s="6"/>
      <c r="OLX60" s="6"/>
      <c r="OLY60" s="6"/>
      <c r="OLZ60" s="6"/>
      <c r="OMA60" s="6"/>
      <c r="OMB60" s="6"/>
      <c r="OMC60" s="6"/>
      <c r="OMD60" s="6"/>
      <c r="OME60" s="6"/>
      <c r="OMF60" s="6"/>
      <c r="OMG60" s="6"/>
      <c r="OMH60" s="6"/>
      <c r="OMI60" s="6"/>
      <c r="OMJ60" s="6"/>
      <c r="OMK60" s="6"/>
      <c r="OML60" s="6"/>
      <c r="OMM60" s="6"/>
      <c r="OMN60" s="6"/>
      <c r="OMO60" s="6"/>
      <c r="OMP60" s="6"/>
      <c r="OMQ60" s="6"/>
      <c r="OMR60" s="6"/>
      <c r="OMS60" s="6"/>
      <c r="OMT60" s="6"/>
      <c r="OMU60" s="6"/>
      <c r="OMV60" s="6"/>
      <c r="OMW60" s="6"/>
      <c r="OMX60" s="6"/>
      <c r="OMY60" s="6"/>
      <c r="OMZ60" s="6"/>
      <c r="ONA60" s="6"/>
      <c r="ONB60" s="6"/>
      <c r="ONC60" s="6"/>
      <c r="OND60" s="6"/>
      <c r="ONE60" s="6"/>
      <c r="ONF60" s="6"/>
      <c r="ONG60" s="6"/>
      <c r="ONH60" s="6"/>
      <c r="ONI60" s="6"/>
      <c r="ONJ60" s="6"/>
      <c r="ONK60" s="6"/>
      <c r="ONL60" s="6"/>
      <c r="ONM60" s="6"/>
      <c r="ONN60" s="6"/>
      <c r="ONO60" s="6"/>
      <c r="ONP60" s="6"/>
      <c r="ONQ60" s="6"/>
      <c r="ONR60" s="6"/>
      <c r="ONS60" s="6"/>
      <c r="ONT60" s="6"/>
      <c r="ONU60" s="6"/>
      <c r="ONV60" s="6"/>
      <c r="ONW60" s="6"/>
      <c r="ONX60" s="6"/>
      <c r="ONY60" s="6"/>
      <c r="ONZ60" s="6"/>
      <c r="OOA60" s="6"/>
      <c r="OOB60" s="6"/>
      <c r="OOC60" s="6"/>
      <c r="OOD60" s="6"/>
      <c r="OOE60" s="6"/>
      <c r="OOF60" s="6"/>
      <c r="OOG60" s="6"/>
      <c r="OOH60" s="6"/>
      <c r="OOI60" s="6"/>
      <c r="OOJ60" s="6"/>
      <c r="OOK60" s="6"/>
      <c r="OOL60" s="6"/>
      <c r="OOM60" s="6"/>
      <c r="OON60" s="6"/>
      <c r="OOO60" s="6"/>
      <c r="OOP60" s="6"/>
      <c r="OOQ60" s="6"/>
      <c r="OOR60" s="6"/>
      <c r="OOS60" s="6"/>
      <c r="OOT60" s="6"/>
      <c r="OOU60" s="6"/>
      <c r="OOV60" s="6"/>
      <c r="OOW60" s="6"/>
      <c r="OOX60" s="6"/>
      <c r="OOY60" s="6"/>
      <c r="OOZ60" s="6"/>
      <c r="OPA60" s="6"/>
      <c r="OPB60" s="6"/>
      <c r="OPC60" s="6"/>
      <c r="OPD60" s="6"/>
      <c r="OPE60" s="6"/>
      <c r="OPF60" s="6"/>
      <c r="OPG60" s="6"/>
      <c r="OPH60" s="6"/>
      <c r="OPI60" s="6"/>
      <c r="OPJ60" s="6"/>
      <c r="OPK60" s="6"/>
      <c r="OPL60" s="6"/>
      <c r="OPM60" s="6"/>
      <c r="OPN60" s="6"/>
      <c r="OPO60" s="6"/>
      <c r="OPP60" s="6"/>
      <c r="OPQ60" s="6"/>
      <c r="OPR60" s="6"/>
      <c r="OPS60" s="6"/>
      <c r="OPT60" s="6"/>
      <c r="OPU60" s="6"/>
      <c r="OPV60" s="6"/>
      <c r="OPW60" s="6"/>
      <c r="OPX60" s="6"/>
      <c r="OPY60" s="6"/>
      <c r="OPZ60" s="6"/>
      <c r="OQA60" s="6"/>
      <c r="OQB60" s="6"/>
      <c r="OQC60" s="6"/>
      <c r="OQD60" s="6"/>
      <c r="OQE60" s="6"/>
      <c r="OQF60" s="6"/>
      <c r="OQG60" s="6"/>
      <c r="OQH60" s="6"/>
      <c r="OQI60" s="6"/>
      <c r="OQJ60" s="6"/>
      <c r="OQK60" s="6"/>
      <c r="OQL60" s="6"/>
      <c r="OQM60" s="6"/>
      <c r="OQN60" s="6"/>
      <c r="OQO60" s="6"/>
      <c r="OQP60" s="6"/>
      <c r="OQQ60" s="6"/>
      <c r="OQR60" s="6"/>
      <c r="OQS60" s="6"/>
      <c r="OQT60" s="6"/>
      <c r="OQU60" s="6"/>
      <c r="OQV60" s="6"/>
      <c r="OQW60" s="6"/>
      <c r="OQX60" s="6"/>
      <c r="OQY60" s="6"/>
      <c r="OQZ60" s="6"/>
      <c r="ORA60" s="6"/>
      <c r="ORB60" s="6"/>
      <c r="ORC60" s="6"/>
      <c r="ORD60" s="6"/>
      <c r="ORE60" s="6"/>
      <c r="ORF60" s="6"/>
      <c r="ORG60" s="6"/>
      <c r="ORH60" s="6"/>
      <c r="ORI60" s="6"/>
      <c r="ORJ60" s="6"/>
      <c r="ORK60" s="6"/>
      <c r="ORL60" s="6"/>
      <c r="ORM60" s="6"/>
      <c r="ORN60" s="6"/>
      <c r="ORO60" s="6"/>
      <c r="ORP60" s="6"/>
      <c r="ORQ60" s="6"/>
      <c r="ORR60" s="6"/>
      <c r="ORS60" s="6"/>
      <c r="ORT60" s="6"/>
      <c r="ORU60" s="6"/>
      <c r="ORV60" s="6"/>
      <c r="ORW60" s="6"/>
      <c r="ORX60" s="6"/>
      <c r="ORY60" s="6"/>
      <c r="ORZ60" s="6"/>
      <c r="OSA60" s="6"/>
      <c r="OSB60" s="6"/>
      <c r="OSC60" s="6"/>
      <c r="OSD60" s="6"/>
      <c r="OSE60" s="6"/>
      <c r="OSF60" s="6"/>
      <c r="OSG60" s="6"/>
      <c r="OSH60" s="6"/>
      <c r="OSI60" s="6"/>
      <c r="OSJ60" s="6"/>
      <c r="OSK60" s="6"/>
      <c r="OSL60" s="6"/>
      <c r="OSM60" s="6"/>
      <c r="OSN60" s="6"/>
      <c r="OSO60" s="6"/>
      <c r="OSP60" s="6"/>
      <c r="OSQ60" s="6"/>
      <c r="OSR60" s="6"/>
      <c r="OSS60" s="6"/>
      <c r="OST60" s="6"/>
      <c r="OSU60" s="6"/>
      <c r="OSV60" s="6"/>
      <c r="OSW60" s="6"/>
      <c r="OSX60" s="6"/>
      <c r="OSY60" s="6"/>
      <c r="OSZ60" s="6"/>
      <c r="OTA60" s="6"/>
      <c r="OTB60" s="6"/>
      <c r="OTC60" s="6"/>
      <c r="OTD60" s="6"/>
      <c r="OTE60" s="6"/>
      <c r="OTF60" s="6"/>
      <c r="OTG60" s="6"/>
      <c r="OTH60" s="6"/>
      <c r="OTI60" s="6"/>
      <c r="OTJ60" s="6"/>
      <c r="OTK60" s="6"/>
      <c r="OTL60" s="6"/>
      <c r="OTM60" s="6"/>
      <c r="OTN60" s="6"/>
      <c r="OTO60" s="6"/>
      <c r="OTP60" s="6"/>
      <c r="OTQ60" s="6"/>
      <c r="OTR60" s="6"/>
      <c r="OTS60" s="6"/>
      <c r="OTT60" s="6"/>
      <c r="OTU60" s="6"/>
      <c r="OTV60" s="6"/>
      <c r="OTW60" s="6"/>
      <c r="OTX60" s="6"/>
      <c r="OTY60" s="6"/>
      <c r="OTZ60" s="6"/>
      <c r="OUA60" s="6"/>
      <c r="OUB60" s="6"/>
      <c r="OUC60" s="6"/>
      <c r="OUD60" s="6"/>
      <c r="OUE60" s="6"/>
      <c r="OUF60" s="6"/>
      <c r="OUG60" s="6"/>
      <c r="OUH60" s="6"/>
      <c r="OUI60" s="6"/>
      <c r="OUJ60" s="6"/>
      <c r="OUK60" s="6"/>
      <c r="OUL60" s="6"/>
      <c r="OUM60" s="6"/>
      <c r="OUN60" s="6"/>
      <c r="OUO60" s="6"/>
      <c r="OUP60" s="6"/>
      <c r="OUQ60" s="6"/>
      <c r="OUR60" s="6"/>
      <c r="OUS60" s="6"/>
      <c r="OUT60" s="6"/>
      <c r="OUU60" s="6"/>
      <c r="OUV60" s="6"/>
      <c r="OUW60" s="6"/>
      <c r="OUX60" s="6"/>
      <c r="OUY60" s="6"/>
      <c r="OUZ60" s="6"/>
      <c r="OVA60" s="6"/>
      <c r="OVB60" s="6"/>
      <c r="OVC60" s="6"/>
      <c r="OVD60" s="6"/>
      <c r="OVE60" s="6"/>
      <c r="OVF60" s="6"/>
      <c r="OVG60" s="6"/>
      <c r="OVH60" s="6"/>
      <c r="OVI60" s="6"/>
      <c r="OVJ60" s="6"/>
      <c r="OVK60" s="6"/>
      <c r="OVL60" s="6"/>
      <c r="OVM60" s="6"/>
      <c r="OVN60" s="6"/>
      <c r="OVO60" s="6"/>
      <c r="OVP60" s="6"/>
      <c r="OVQ60" s="6"/>
      <c r="OVR60" s="6"/>
      <c r="OVS60" s="6"/>
      <c r="OVT60" s="6"/>
      <c r="OVU60" s="6"/>
      <c r="OVV60" s="6"/>
      <c r="OVW60" s="6"/>
      <c r="OVX60" s="6"/>
      <c r="OVY60" s="6"/>
      <c r="OVZ60" s="6"/>
      <c r="OWA60" s="6"/>
      <c r="OWB60" s="6"/>
      <c r="OWC60" s="6"/>
      <c r="OWD60" s="6"/>
      <c r="OWE60" s="6"/>
      <c r="OWF60" s="6"/>
      <c r="OWG60" s="6"/>
      <c r="OWH60" s="6"/>
      <c r="OWI60" s="6"/>
      <c r="OWJ60" s="6"/>
      <c r="OWK60" s="6"/>
      <c r="OWL60" s="6"/>
      <c r="OWM60" s="6"/>
      <c r="OWN60" s="6"/>
      <c r="OWO60" s="6"/>
      <c r="OWP60" s="6"/>
      <c r="OWQ60" s="6"/>
      <c r="OWR60" s="6"/>
      <c r="OWS60" s="6"/>
      <c r="OWT60" s="6"/>
      <c r="OWU60" s="6"/>
      <c r="OWV60" s="6"/>
      <c r="OWW60" s="6"/>
      <c r="OWX60" s="6"/>
      <c r="OWY60" s="6"/>
      <c r="OWZ60" s="6"/>
      <c r="OXA60" s="6"/>
      <c r="OXB60" s="6"/>
      <c r="OXC60" s="6"/>
      <c r="OXD60" s="6"/>
      <c r="OXE60" s="6"/>
      <c r="OXF60" s="6"/>
      <c r="OXG60" s="6"/>
      <c r="OXH60" s="6"/>
      <c r="OXI60" s="6"/>
      <c r="OXJ60" s="6"/>
      <c r="OXK60" s="6"/>
      <c r="OXL60" s="6"/>
      <c r="OXM60" s="6"/>
      <c r="OXN60" s="6"/>
      <c r="OXO60" s="6"/>
      <c r="OXP60" s="6"/>
      <c r="OXQ60" s="6"/>
      <c r="OXR60" s="6"/>
      <c r="OXS60" s="6"/>
      <c r="OXT60" s="6"/>
      <c r="OXU60" s="6"/>
      <c r="OXV60" s="6"/>
      <c r="OXW60" s="6"/>
      <c r="OXX60" s="6"/>
      <c r="OXY60" s="6"/>
      <c r="OXZ60" s="6"/>
      <c r="OYA60" s="6"/>
      <c r="OYB60" s="6"/>
      <c r="OYC60" s="6"/>
      <c r="OYD60" s="6"/>
      <c r="OYE60" s="6"/>
      <c r="OYF60" s="6"/>
      <c r="OYG60" s="6"/>
      <c r="OYH60" s="6"/>
      <c r="OYI60" s="6"/>
      <c r="OYJ60" s="6"/>
      <c r="OYK60" s="6"/>
      <c r="OYL60" s="6"/>
      <c r="OYM60" s="6"/>
      <c r="OYN60" s="6"/>
      <c r="OYO60" s="6"/>
      <c r="OYP60" s="6"/>
      <c r="OYQ60" s="6"/>
      <c r="OYR60" s="6"/>
      <c r="OYS60" s="6"/>
      <c r="OYT60" s="6"/>
      <c r="OYU60" s="6"/>
      <c r="OYV60" s="6"/>
      <c r="OYW60" s="6"/>
      <c r="OYX60" s="6"/>
      <c r="OYY60" s="6"/>
      <c r="OYZ60" s="6"/>
      <c r="OZA60" s="6"/>
      <c r="OZB60" s="6"/>
      <c r="OZC60" s="6"/>
      <c r="OZD60" s="6"/>
      <c r="OZE60" s="6"/>
      <c r="OZF60" s="6"/>
      <c r="OZG60" s="6"/>
      <c r="OZH60" s="6"/>
      <c r="OZI60" s="6"/>
      <c r="OZJ60" s="6"/>
      <c r="OZK60" s="6"/>
      <c r="OZL60" s="6"/>
      <c r="OZM60" s="6"/>
      <c r="OZN60" s="6"/>
      <c r="OZO60" s="6"/>
      <c r="OZP60" s="6"/>
      <c r="OZQ60" s="6"/>
      <c r="OZR60" s="6"/>
      <c r="OZS60" s="6"/>
      <c r="OZT60" s="6"/>
      <c r="OZU60" s="6"/>
      <c r="OZV60" s="6"/>
      <c r="OZW60" s="6"/>
      <c r="OZX60" s="6"/>
      <c r="OZY60" s="6"/>
      <c r="OZZ60" s="6"/>
      <c r="PAA60" s="6"/>
      <c r="PAB60" s="6"/>
      <c r="PAC60" s="6"/>
      <c r="PAD60" s="6"/>
      <c r="PAE60" s="6"/>
      <c r="PAF60" s="6"/>
      <c r="PAG60" s="6"/>
      <c r="PAH60" s="6"/>
      <c r="PAI60" s="6"/>
      <c r="PAJ60" s="6"/>
      <c r="PAK60" s="6"/>
      <c r="PAL60" s="6"/>
      <c r="PAM60" s="6"/>
      <c r="PAN60" s="6"/>
      <c r="PAO60" s="6"/>
      <c r="PAP60" s="6"/>
      <c r="PAQ60" s="6"/>
      <c r="PAR60" s="6"/>
      <c r="PAS60" s="6"/>
      <c r="PAT60" s="6"/>
      <c r="PAU60" s="6"/>
      <c r="PAV60" s="6"/>
      <c r="PAW60" s="6"/>
      <c r="PAX60" s="6"/>
      <c r="PAY60" s="6"/>
      <c r="PAZ60" s="6"/>
      <c r="PBA60" s="6"/>
      <c r="PBB60" s="6"/>
      <c r="PBC60" s="6"/>
      <c r="PBD60" s="6"/>
      <c r="PBE60" s="6"/>
      <c r="PBF60" s="6"/>
      <c r="PBG60" s="6"/>
      <c r="PBH60" s="6"/>
      <c r="PBI60" s="6"/>
      <c r="PBJ60" s="6"/>
      <c r="PBK60" s="6"/>
      <c r="PBL60" s="6"/>
      <c r="PBM60" s="6"/>
      <c r="PBN60" s="6"/>
      <c r="PBO60" s="6"/>
      <c r="PBP60" s="6"/>
      <c r="PBQ60" s="6"/>
      <c r="PBR60" s="6"/>
      <c r="PBS60" s="6"/>
      <c r="PBT60" s="6"/>
      <c r="PBU60" s="6"/>
      <c r="PBV60" s="6"/>
      <c r="PBW60" s="6"/>
      <c r="PBX60" s="6"/>
      <c r="PBY60" s="6"/>
      <c r="PBZ60" s="6"/>
      <c r="PCA60" s="6"/>
      <c r="PCB60" s="6"/>
      <c r="PCC60" s="6"/>
      <c r="PCD60" s="6"/>
      <c r="PCE60" s="6"/>
      <c r="PCF60" s="6"/>
      <c r="PCG60" s="6"/>
      <c r="PCH60" s="6"/>
      <c r="PCI60" s="6"/>
      <c r="PCJ60" s="6"/>
      <c r="PCK60" s="6"/>
      <c r="PCL60" s="6"/>
      <c r="PCM60" s="6"/>
      <c r="PCN60" s="6"/>
      <c r="PCO60" s="6"/>
      <c r="PCP60" s="6"/>
      <c r="PCQ60" s="6"/>
      <c r="PCR60" s="6"/>
      <c r="PCS60" s="6"/>
      <c r="PCT60" s="6"/>
      <c r="PCU60" s="6"/>
      <c r="PCV60" s="6"/>
      <c r="PCW60" s="6"/>
      <c r="PCX60" s="6"/>
      <c r="PCY60" s="6"/>
      <c r="PCZ60" s="6"/>
      <c r="PDA60" s="6"/>
      <c r="PDB60" s="6"/>
      <c r="PDC60" s="6"/>
      <c r="PDD60" s="6"/>
      <c r="PDE60" s="6"/>
      <c r="PDF60" s="6"/>
      <c r="PDG60" s="6"/>
      <c r="PDH60" s="6"/>
      <c r="PDI60" s="6"/>
      <c r="PDJ60" s="6"/>
      <c r="PDK60" s="6"/>
      <c r="PDL60" s="6"/>
      <c r="PDM60" s="6"/>
      <c r="PDN60" s="6"/>
      <c r="PDO60" s="6"/>
      <c r="PDP60" s="6"/>
      <c r="PDQ60" s="6"/>
      <c r="PDR60" s="6"/>
      <c r="PDS60" s="6"/>
      <c r="PDT60" s="6"/>
      <c r="PDU60" s="6"/>
      <c r="PDV60" s="6"/>
      <c r="PDW60" s="6"/>
      <c r="PDX60" s="6"/>
      <c r="PDY60" s="6"/>
      <c r="PDZ60" s="6"/>
      <c r="PEA60" s="6"/>
      <c r="PEB60" s="6"/>
      <c r="PEC60" s="6"/>
      <c r="PED60" s="6"/>
      <c r="PEE60" s="6"/>
      <c r="PEF60" s="6"/>
      <c r="PEG60" s="6"/>
      <c r="PEH60" s="6"/>
      <c r="PEI60" s="6"/>
      <c r="PEJ60" s="6"/>
      <c r="PEK60" s="6"/>
      <c r="PEL60" s="6"/>
      <c r="PEM60" s="6"/>
      <c r="PEN60" s="6"/>
      <c r="PEO60" s="6"/>
      <c r="PEP60" s="6"/>
      <c r="PEQ60" s="6"/>
      <c r="PER60" s="6"/>
      <c r="PES60" s="6"/>
      <c r="PET60" s="6"/>
      <c r="PEU60" s="6"/>
      <c r="PEV60" s="6"/>
      <c r="PEW60" s="6"/>
      <c r="PEX60" s="6"/>
      <c r="PEY60" s="6"/>
      <c r="PEZ60" s="6"/>
      <c r="PFA60" s="6"/>
      <c r="PFB60" s="6"/>
      <c r="PFC60" s="6"/>
      <c r="PFD60" s="6"/>
      <c r="PFE60" s="6"/>
      <c r="PFF60" s="6"/>
      <c r="PFG60" s="6"/>
      <c r="PFH60" s="6"/>
      <c r="PFI60" s="6"/>
      <c r="PFJ60" s="6"/>
      <c r="PFK60" s="6"/>
      <c r="PFL60" s="6"/>
      <c r="PFM60" s="6"/>
      <c r="PFN60" s="6"/>
      <c r="PFO60" s="6"/>
      <c r="PFP60" s="6"/>
      <c r="PFQ60" s="6"/>
      <c r="PFR60" s="6"/>
      <c r="PFS60" s="6"/>
      <c r="PFT60" s="6"/>
      <c r="PFU60" s="6"/>
      <c r="PFV60" s="6"/>
      <c r="PFW60" s="6"/>
      <c r="PFX60" s="6"/>
      <c r="PFY60" s="6"/>
      <c r="PFZ60" s="6"/>
      <c r="PGA60" s="6"/>
      <c r="PGB60" s="6"/>
      <c r="PGC60" s="6"/>
      <c r="PGD60" s="6"/>
      <c r="PGE60" s="6"/>
      <c r="PGF60" s="6"/>
      <c r="PGG60" s="6"/>
      <c r="PGH60" s="6"/>
      <c r="PGI60" s="6"/>
      <c r="PGJ60" s="6"/>
      <c r="PGK60" s="6"/>
      <c r="PGL60" s="6"/>
      <c r="PGM60" s="6"/>
      <c r="PGN60" s="6"/>
      <c r="PGO60" s="6"/>
      <c r="PGP60" s="6"/>
      <c r="PGQ60" s="6"/>
      <c r="PGR60" s="6"/>
      <c r="PGS60" s="6"/>
      <c r="PGT60" s="6"/>
      <c r="PGU60" s="6"/>
      <c r="PGV60" s="6"/>
      <c r="PGW60" s="6"/>
      <c r="PGX60" s="6"/>
      <c r="PGY60" s="6"/>
      <c r="PGZ60" s="6"/>
      <c r="PHA60" s="6"/>
      <c r="PHB60" s="6"/>
      <c r="PHC60" s="6"/>
      <c r="PHD60" s="6"/>
      <c r="PHE60" s="6"/>
      <c r="PHF60" s="6"/>
      <c r="PHG60" s="6"/>
      <c r="PHH60" s="6"/>
      <c r="PHI60" s="6"/>
      <c r="PHJ60" s="6"/>
      <c r="PHK60" s="6"/>
      <c r="PHL60" s="6"/>
      <c r="PHM60" s="6"/>
      <c r="PHN60" s="6"/>
      <c r="PHO60" s="6"/>
      <c r="PHP60" s="6"/>
      <c r="PHQ60" s="6"/>
      <c r="PHR60" s="6"/>
      <c r="PHS60" s="6"/>
      <c r="PHT60" s="6"/>
      <c r="PHU60" s="6"/>
      <c r="PHV60" s="6"/>
      <c r="PHW60" s="6"/>
      <c r="PHX60" s="6"/>
      <c r="PHY60" s="6"/>
      <c r="PHZ60" s="6"/>
      <c r="PIA60" s="6"/>
      <c r="PIB60" s="6"/>
      <c r="PIC60" s="6"/>
      <c r="PID60" s="6"/>
      <c r="PIE60" s="6"/>
      <c r="PIF60" s="6"/>
      <c r="PIG60" s="6"/>
      <c r="PIH60" s="6"/>
      <c r="PII60" s="6"/>
      <c r="PIJ60" s="6"/>
      <c r="PIK60" s="6"/>
      <c r="PIL60" s="6"/>
      <c r="PIM60" s="6"/>
      <c r="PIN60" s="6"/>
      <c r="PIO60" s="6"/>
      <c r="PIP60" s="6"/>
      <c r="PIQ60" s="6"/>
      <c r="PIR60" s="6"/>
      <c r="PIS60" s="6"/>
      <c r="PIT60" s="6"/>
      <c r="PIU60" s="6"/>
      <c r="PIV60" s="6"/>
      <c r="PIW60" s="6"/>
      <c r="PIX60" s="6"/>
      <c r="PIY60" s="6"/>
      <c r="PIZ60" s="6"/>
      <c r="PJA60" s="6"/>
      <c r="PJB60" s="6"/>
      <c r="PJC60" s="6"/>
      <c r="PJD60" s="6"/>
      <c r="PJE60" s="6"/>
      <c r="PJF60" s="6"/>
      <c r="PJG60" s="6"/>
      <c r="PJH60" s="6"/>
      <c r="PJI60" s="6"/>
      <c r="PJJ60" s="6"/>
      <c r="PJK60" s="6"/>
      <c r="PJL60" s="6"/>
      <c r="PJM60" s="6"/>
      <c r="PJN60" s="6"/>
      <c r="PJO60" s="6"/>
      <c r="PJP60" s="6"/>
      <c r="PJQ60" s="6"/>
      <c r="PJR60" s="6"/>
      <c r="PJS60" s="6"/>
      <c r="PJT60" s="6"/>
      <c r="PJU60" s="6"/>
      <c r="PJV60" s="6"/>
      <c r="PJW60" s="6"/>
      <c r="PJX60" s="6"/>
      <c r="PJY60" s="6"/>
      <c r="PJZ60" s="6"/>
      <c r="PKA60" s="6"/>
      <c r="PKB60" s="6"/>
      <c r="PKC60" s="6"/>
      <c r="PKD60" s="6"/>
      <c r="PKE60" s="6"/>
      <c r="PKF60" s="6"/>
      <c r="PKG60" s="6"/>
      <c r="PKH60" s="6"/>
      <c r="PKI60" s="6"/>
      <c r="PKJ60" s="6"/>
      <c r="PKK60" s="6"/>
      <c r="PKL60" s="6"/>
      <c r="PKM60" s="6"/>
      <c r="PKN60" s="6"/>
      <c r="PKO60" s="6"/>
      <c r="PKP60" s="6"/>
      <c r="PKQ60" s="6"/>
      <c r="PKR60" s="6"/>
      <c r="PKS60" s="6"/>
      <c r="PKT60" s="6"/>
      <c r="PKU60" s="6"/>
      <c r="PKV60" s="6"/>
      <c r="PKW60" s="6"/>
      <c r="PKX60" s="6"/>
      <c r="PKY60" s="6"/>
      <c r="PKZ60" s="6"/>
      <c r="PLA60" s="6"/>
      <c r="PLB60" s="6"/>
      <c r="PLC60" s="6"/>
      <c r="PLD60" s="6"/>
      <c r="PLE60" s="6"/>
      <c r="PLF60" s="6"/>
      <c r="PLG60" s="6"/>
      <c r="PLH60" s="6"/>
      <c r="PLI60" s="6"/>
      <c r="PLJ60" s="6"/>
      <c r="PLK60" s="6"/>
      <c r="PLL60" s="6"/>
      <c r="PLM60" s="6"/>
      <c r="PLN60" s="6"/>
      <c r="PLO60" s="6"/>
      <c r="PLP60" s="6"/>
      <c r="PLQ60" s="6"/>
      <c r="PLR60" s="6"/>
      <c r="PLS60" s="6"/>
      <c r="PLT60" s="6"/>
      <c r="PLU60" s="6"/>
      <c r="PLV60" s="6"/>
      <c r="PLW60" s="6"/>
      <c r="PLX60" s="6"/>
      <c r="PLY60" s="6"/>
      <c r="PLZ60" s="6"/>
      <c r="PMA60" s="6"/>
      <c r="PMB60" s="6"/>
      <c r="PMC60" s="6"/>
      <c r="PMD60" s="6"/>
      <c r="PME60" s="6"/>
      <c r="PMF60" s="6"/>
      <c r="PMG60" s="6"/>
      <c r="PMH60" s="6"/>
      <c r="PMI60" s="6"/>
      <c r="PMJ60" s="6"/>
      <c r="PMK60" s="6"/>
      <c r="PML60" s="6"/>
      <c r="PMM60" s="6"/>
      <c r="PMN60" s="6"/>
      <c r="PMO60" s="6"/>
      <c r="PMP60" s="6"/>
      <c r="PMQ60" s="6"/>
      <c r="PMR60" s="6"/>
      <c r="PMS60" s="6"/>
      <c r="PMT60" s="6"/>
      <c r="PMU60" s="6"/>
      <c r="PMV60" s="6"/>
      <c r="PMW60" s="6"/>
      <c r="PMX60" s="6"/>
      <c r="PMY60" s="6"/>
      <c r="PMZ60" s="6"/>
      <c r="PNA60" s="6"/>
      <c r="PNB60" s="6"/>
      <c r="PNC60" s="6"/>
      <c r="PND60" s="6"/>
      <c r="PNE60" s="6"/>
      <c r="PNF60" s="6"/>
      <c r="PNG60" s="6"/>
      <c r="PNH60" s="6"/>
      <c r="PNI60" s="6"/>
      <c r="PNJ60" s="6"/>
      <c r="PNK60" s="6"/>
      <c r="PNL60" s="6"/>
      <c r="PNM60" s="6"/>
      <c r="PNN60" s="6"/>
      <c r="PNO60" s="6"/>
      <c r="PNP60" s="6"/>
      <c r="PNQ60" s="6"/>
      <c r="PNR60" s="6"/>
      <c r="PNS60" s="6"/>
      <c r="PNT60" s="6"/>
      <c r="PNU60" s="6"/>
      <c r="PNV60" s="6"/>
      <c r="PNW60" s="6"/>
      <c r="PNX60" s="6"/>
      <c r="PNY60" s="6"/>
      <c r="PNZ60" s="6"/>
      <c r="POA60" s="6"/>
      <c r="POB60" s="6"/>
      <c r="POC60" s="6"/>
      <c r="POD60" s="6"/>
      <c r="POE60" s="6"/>
      <c r="POF60" s="6"/>
      <c r="POG60" s="6"/>
      <c r="POH60" s="6"/>
      <c r="POI60" s="6"/>
      <c r="POJ60" s="6"/>
      <c r="POK60" s="6"/>
      <c r="POL60" s="6"/>
      <c r="POM60" s="6"/>
      <c r="PON60" s="6"/>
      <c r="POO60" s="6"/>
      <c r="POP60" s="6"/>
      <c r="POQ60" s="6"/>
      <c r="POR60" s="6"/>
      <c r="POS60" s="6"/>
      <c r="POT60" s="6"/>
      <c r="POU60" s="6"/>
      <c r="POV60" s="6"/>
      <c r="POW60" s="6"/>
      <c r="POX60" s="6"/>
      <c r="POY60" s="6"/>
      <c r="POZ60" s="6"/>
      <c r="PPA60" s="6"/>
      <c r="PPB60" s="6"/>
      <c r="PPC60" s="6"/>
      <c r="PPD60" s="6"/>
      <c r="PPE60" s="6"/>
      <c r="PPF60" s="6"/>
      <c r="PPG60" s="6"/>
      <c r="PPH60" s="6"/>
      <c r="PPI60" s="6"/>
      <c r="PPJ60" s="6"/>
      <c r="PPK60" s="6"/>
      <c r="PPL60" s="6"/>
      <c r="PPM60" s="6"/>
      <c r="PPN60" s="6"/>
      <c r="PPO60" s="6"/>
      <c r="PPP60" s="6"/>
      <c r="PPQ60" s="6"/>
      <c r="PPR60" s="6"/>
      <c r="PPS60" s="6"/>
      <c r="PPT60" s="6"/>
      <c r="PPU60" s="6"/>
      <c r="PPV60" s="6"/>
      <c r="PPW60" s="6"/>
      <c r="PPX60" s="6"/>
      <c r="PPY60" s="6"/>
      <c r="PPZ60" s="6"/>
      <c r="PQA60" s="6"/>
      <c r="PQB60" s="6"/>
      <c r="PQC60" s="6"/>
      <c r="PQD60" s="6"/>
      <c r="PQE60" s="6"/>
      <c r="PQF60" s="6"/>
      <c r="PQG60" s="6"/>
      <c r="PQH60" s="6"/>
      <c r="PQI60" s="6"/>
      <c r="PQJ60" s="6"/>
      <c r="PQK60" s="6"/>
      <c r="PQL60" s="6"/>
      <c r="PQM60" s="6"/>
      <c r="PQN60" s="6"/>
      <c r="PQO60" s="6"/>
      <c r="PQP60" s="6"/>
      <c r="PQQ60" s="6"/>
      <c r="PQR60" s="6"/>
      <c r="PQS60" s="6"/>
      <c r="PQT60" s="6"/>
      <c r="PQU60" s="6"/>
      <c r="PQV60" s="6"/>
      <c r="PQW60" s="6"/>
      <c r="PQX60" s="6"/>
      <c r="PQY60" s="6"/>
      <c r="PQZ60" s="6"/>
      <c r="PRA60" s="6"/>
      <c r="PRB60" s="6"/>
      <c r="PRC60" s="6"/>
      <c r="PRD60" s="6"/>
      <c r="PRE60" s="6"/>
      <c r="PRF60" s="6"/>
      <c r="PRG60" s="6"/>
      <c r="PRH60" s="6"/>
      <c r="PRI60" s="6"/>
      <c r="PRJ60" s="6"/>
      <c r="PRK60" s="6"/>
      <c r="PRL60" s="6"/>
      <c r="PRM60" s="6"/>
      <c r="PRN60" s="6"/>
      <c r="PRO60" s="6"/>
      <c r="PRP60" s="6"/>
      <c r="PRQ60" s="6"/>
      <c r="PRR60" s="6"/>
      <c r="PRS60" s="6"/>
      <c r="PRT60" s="6"/>
      <c r="PRU60" s="6"/>
      <c r="PRV60" s="6"/>
      <c r="PRW60" s="6"/>
      <c r="PRX60" s="6"/>
      <c r="PRY60" s="6"/>
      <c r="PRZ60" s="6"/>
      <c r="PSA60" s="6"/>
      <c r="PSB60" s="6"/>
      <c r="PSC60" s="6"/>
      <c r="PSD60" s="6"/>
      <c r="PSE60" s="6"/>
      <c r="PSF60" s="6"/>
      <c r="PSG60" s="6"/>
      <c r="PSH60" s="6"/>
      <c r="PSI60" s="6"/>
      <c r="PSJ60" s="6"/>
      <c r="PSK60" s="6"/>
      <c r="PSL60" s="6"/>
      <c r="PSM60" s="6"/>
      <c r="PSN60" s="6"/>
      <c r="PSO60" s="6"/>
      <c r="PSP60" s="6"/>
      <c r="PSQ60" s="6"/>
      <c r="PSR60" s="6"/>
      <c r="PSS60" s="6"/>
      <c r="PST60" s="6"/>
      <c r="PSU60" s="6"/>
      <c r="PSV60" s="6"/>
      <c r="PSW60" s="6"/>
      <c r="PSX60" s="6"/>
      <c r="PSY60" s="6"/>
      <c r="PSZ60" s="6"/>
      <c r="PTA60" s="6"/>
      <c r="PTB60" s="6"/>
      <c r="PTC60" s="6"/>
      <c r="PTD60" s="6"/>
      <c r="PTE60" s="6"/>
      <c r="PTF60" s="6"/>
      <c r="PTG60" s="6"/>
      <c r="PTH60" s="6"/>
      <c r="PTI60" s="6"/>
      <c r="PTJ60" s="6"/>
      <c r="PTK60" s="6"/>
      <c r="PTL60" s="6"/>
      <c r="PTM60" s="6"/>
      <c r="PTN60" s="6"/>
      <c r="PTO60" s="6"/>
      <c r="PTP60" s="6"/>
      <c r="PTQ60" s="6"/>
      <c r="PTR60" s="6"/>
      <c r="PTS60" s="6"/>
      <c r="PTT60" s="6"/>
      <c r="PTU60" s="6"/>
      <c r="PTV60" s="6"/>
      <c r="PTW60" s="6"/>
      <c r="PTX60" s="6"/>
      <c r="PTY60" s="6"/>
      <c r="PTZ60" s="6"/>
      <c r="PUA60" s="6"/>
      <c r="PUB60" s="6"/>
      <c r="PUC60" s="6"/>
      <c r="PUD60" s="6"/>
      <c r="PUE60" s="6"/>
      <c r="PUF60" s="6"/>
      <c r="PUG60" s="6"/>
      <c r="PUH60" s="6"/>
      <c r="PUI60" s="6"/>
      <c r="PUJ60" s="6"/>
      <c r="PUK60" s="6"/>
      <c r="PUL60" s="6"/>
      <c r="PUM60" s="6"/>
      <c r="PUN60" s="6"/>
      <c r="PUO60" s="6"/>
      <c r="PUP60" s="6"/>
      <c r="PUQ60" s="6"/>
      <c r="PUR60" s="6"/>
      <c r="PUS60" s="6"/>
      <c r="PUT60" s="6"/>
      <c r="PUU60" s="6"/>
      <c r="PUV60" s="6"/>
      <c r="PUW60" s="6"/>
      <c r="PUX60" s="6"/>
      <c r="PUY60" s="6"/>
      <c r="PUZ60" s="6"/>
      <c r="PVA60" s="6"/>
      <c r="PVB60" s="6"/>
      <c r="PVC60" s="6"/>
      <c r="PVD60" s="6"/>
      <c r="PVE60" s="6"/>
      <c r="PVF60" s="6"/>
      <c r="PVG60" s="6"/>
      <c r="PVH60" s="6"/>
      <c r="PVI60" s="6"/>
      <c r="PVJ60" s="6"/>
      <c r="PVK60" s="6"/>
      <c r="PVL60" s="6"/>
      <c r="PVM60" s="6"/>
      <c r="PVN60" s="6"/>
      <c r="PVO60" s="6"/>
      <c r="PVP60" s="6"/>
      <c r="PVQ60" s="6"/>
      <c r="PVR60" s="6"/>
      <c r="PVS60" s="6"/>
      <c r="PVT60" s="6"/>
      <c r="PVU60" s="6"/>
      <c r="PVV60" s="6"/>
      <c r="PVW60" s="6"/>
      <c r="PVX60" s="6"/>
      <c r="PVY60" s="6"/>
      <c r="PVZ60" s="6"/>
      <c r="PWA60" s="6"/>
      <c r="PWB60" s="6"/>
      <c r="PWC60" s="6"/>
      <c r="PWD60" s="6"/>
      <c r="PWE60" s="6"/>
      <c r="PWF60" s="6"/>
      <c r="PWG60" s="6"/>
      <c r="PWH60" s="6"/>
      <c r="PWI60" s="6"/>
      <c r="PWJ60" s="6"/>
      <c r="PWK60" s="6"/>
      <c r="PWL60" s="6"/>
      <c r="PWM60" s="6"/>
      <c r="PWN60" s="6"/>
      <c r="PWO60" s="6"/>
      <c r="PWP60" s="6"/>
      <c r="PWQ60" s="6"/>
      <c r="PWR60" s="6"/>
      <c r="PWS60" s="6"/>
      <c r="PWT60" s="6"/>
      <c r="PWU60" s="6"/>
      <c r="PWV60" s="6"/>
      <c r="PWW60" s="6"/>
      <c r="PWX60" s="6"/>
      <c r="PWY60" s="6"/>
      <c r="PWZ60" s="6"/>
      <c r="PXA60" s="6"/>
      <c r="PXB60" s="6"/>
      <c r="PXC60" s="6"/>
      <c r="PXD60" s="6"/>
      <c r="PXE60" s="6"/>
      <c r="PXF60" s="6"/>
      <c r="PXG60" s="6"/>
      <c r="PXH60" s="6"/>
      <c r="PXI60" s="6"/>
      <c r="PXJ60" s="6"/>
      <c r="PXK60" s="6"/>
      <c r="PXL60" s="6"/>
      <c r="PXM60" s="6"/>
      <c r="PXN60" s="6"/>
      <c r="PXO60" s="6"/>
      <c r="PXP60" s="6"/>
      <c r="PXQ60" s="6"/>
      <c r="PXR60" s="6"/>
      <c r="PXS60" s="6"/>
      <c r="PXT60" s="6"/>
      <c r="PXU60" s="6"/>
      <c r="PXV60" s="6"/>
      <c r="PXW60" s="6"/>
      <c r="PXX60" s="6"/>
      <c r="PXY60" s="6"/>
      <c r="PXZ60" s="6"/>
      <c r="PYA60" s="6"/>
      <c r="PYB60" s="6"/>
      <c r="PYC60" s="6"/>
      <c r="PYD60" s="6"/>
      <c r="PYE60" s="6"/>
      <c r="PYF60" s="6"/>
      <c r="PYG60" s="6"/>
      <c r="PYH60" s="6"/>
      <c r="PYI60" s="6"/>
      <c r="PYJ60" s="6"/>
      <c r="PYK60" s="6"/>
      <c r="PYL60" s="6"/>
      <c r="PYM60" s="6"/>
      <c r="PYN60" s="6"/>
      <c r="PYO60" s="6"/>
      <c r="PYP60" s="6"/>
      <c r="PYQ60" s="6"/>
      <c r="PYR60" s="6"/>
      <c r="PYS60" s="6"/>
      <c r="PYT60" s="6"/>
      <c r="PYU60" s="6"/>
      <c r="PYV60" s="6"/>
      <c r="PYW60" s="6"/>
      <c r="PYX60" s="6"/>
      <c r="PYY60" s="6"/>
      <c r="PYZ60" s="6"/>
      <c r="PZA60" s="6"/>
      <c r="PZB60" s="6"/>
      <c r="PZC60" s="6"/>
      <c r="PZD60" s="6"/>
      <c r="PZE60" s="6"/>
      <c r="PZF60" s="6"/>
      <c r="PZG60" s="6"/>
      <c r="PZH60" s="6"/>
      <c r="PZI60" s="6"/>
      <c r="PZJ60" s="6"/>
      <c r="PZK60" s="6"/>
      <c r="PZL60" s="6"/>
      <c r="PZM60" s="6"/>
      <c r="PZN60" s="6"/>
      <c r="PZO60" s="6"/>
      <c r="PZP60" s="6"/>
      <c r="PZQ60" s="6"/>
      <c r="PZR60" s="6"/>
      <c r="PZS60" s="6"/>
      <c r="PZT60" s="6"/>
      <c r="PZU60" s="6"/>
      <c r="PZV60" s="6"/>
      <c r="PZW60" s="6"/>
      <c r="PZX60" s="6"/>
      <c r="PZY60" s="6"/>
      <c r="PZZ60" s="6"/>
      <c r="QAA60" s="6"/>
      <c r="QAB60" s="6"/>
      <c r="QAC60" s="6"/>
      <c r="QAD60" s="6"/>
      <c r="QAE60" s="6"/>
      <c r="QAF60" s="6"/>
      <c r="QAG60" s="6"/>
      <c r="QAH60" s="6"/>
      <c r="QAI60" s="6"/>
      <c r="QAJ60" s="6"/>
      <c r="QAK60" s="6"/>
      <c r="QAL60" s="6"/>
      <c r="QAM60" s="6"/>
      <c r="QAN60" s="6"/>
      <c r="QAO60" s="6"/>
      <c r="QAP60" s="6"/>
      <c r="QAQ60" s="6"/>
      <c r="QAR60" s="6"/>
      <c r="QAS60" s="6"/>
      <c r="QAT60" s="6"/>
      <c r="QAU60" s="6"/>
      <c r="QAV60" s="6"/>
      <c r="QAW60" s="6"/>
      <c r="QAX60" s="6"/>
      <c r="QAY60" s="6"/>
      <c r="QAZ60" s="6"/>
      <c r="QBA60" s="6"/>
      <c r="QBB60" s="6"/>
      <c r="QBC60" s="6"/>
      <c r="QBD60" s="6"/>
      <c r="QBE60" s="6"/>
      <c r="QBF60" s="6"/>
      <c r="QBG60" s="6"/>
      <c r="QBH60" s="6"/>
      <c r="QBI60" s="6"/>
      <c r="QBJ60" s="6"/>
      <c r="QBK60" s="6"/>
      <c r="QBL60" s="6"/>
      <c r="QBM60" s="6"/>
      <c r="QBN60" s="6"/>
      <c r="QBO60" s="6"/>
      <c r="QBP60" s="6"/>
      <c r="QBQ60" s="6"/>
      <c r="QBR60" s="6"/>
      <c r="QBS60" s="6"/>
      <c r="QBT60" s="6"/>
      <c r="QBU60" s="6"/>
      <c r="QBV60" s="6"/>
      <c r="QBW60" s="6"/>
      <c r="QBX60" s="6"/>
      <c r="QBY60" s="6"/>
      <c r="QBZ60" s="6"/>
      <c r="QCA60" s="6"/>
      <c r="QCB60" s="6"/>
      <c r="QCC60" s="6"/>
      <c r="QCD60" s="6"/>
      <c r="QCE60" s="6"/>
      <c r="QCF60" s="6"/>
      <c r="QCG60" s="6"/>
      <c r="QCH60" s="6"/>
      <c r="QCI60" s="6"/>
      <c r="QCJ60" s="6"/>
      <c r="QCK60" s="6"/>
      <c r="QCL60" s="6"/>
      <c r="QCM60" s="6"/>
      <c r="QCN60" s="6"/>
      <c r="QCO60" s="6"/>
      <c r="QCP60" s="6"/>
      <c r="QCQ60" s="6"/>
      <c r="QCR60" s="6"/>
      <c r="QCS60" s="6"/>
      <c r="QCT60" s="6"/>
      <c r="QCU60" s="6"/>
      <c r="QCV60" s="6"/>
      <c r="QCW60" s="6"/>
      <c r="QCX60" s="6"/>
      <c r="QCY60" s="6"/>
      <c r="QCZ60" s="6"/>
      <c r="QDA60" s="6"/>
      <c r="QDB60" s="6"/>
      <c r="QDC60" s="6"/>
      <c r="QDD60" s="6"/>
      <c r="QDE60" s="6"/>
      <c r="QDF60" s="6"/>
      <c r="QDG60" s="6"/>
      <c r="QDH60" s="6"/>
      <c r="QDI60" s="6"/>
      <c r="QDJ60" s="6"/>
      <c r="QDK60" s="6"/>
      <c r="QDL60" s="6"/>
      <c r="QDM60" s="6"/>
      <c r="QDN60" s="6"/>
      <c r="QDO60" s="6"/>
      <c r="QDP60" s="6"/>
      <c r="QDQ60" s="6"/>
      <c r="QDR60" s="6"/>
      <c r="QDS60" s="6"/>
      <c r="QDT60" s="6"/>
      <c r="QDU60" s="6"/>
      <c r="QDV60" s="6"/>
      <c r="QDW60" s="6"/>
      <c r="QDX60" s="6"/>
      <c r="QDY60" s="6"/>
      <c r="QDZ60" s="6"/>
      <c r="QEA60" s="6"/>
      <c r="QEB60" s="6"/>
      <c r="QEC60" s="6"/>
      <c r="QED60" s="6"/>
      <c r="QEE60" s="6"/>
      <c r="QEF60" s="6"/>
      <c r="QEG60" s="6"/>
      <c r="QEH60" s="6"/>
      <c r="QEI60" s="6"/>
      <c r="QEJ60" s="6"/>
      <c r="QEK60" s="6"/>
      <c r="QEL60" s="6"/>
      <c r="QEM60" s="6"/>
      <c r="QEN60" s="6"/>
      <c r="QEO60" s="6"/>
      <c r="QEP60" s="6"/>
      <c r="QEQ60" s="6"/>
      <c r="QER60" s="6"/>
      <c r="QES60" s="6"/>
      <c r="QET60" s="6"/>
      <c r="QEU60" s="6"/>
      <c r="QEV60" s="6"/>
      <c r="QEW60" s="6"/>
      <c r="QEX60" s="6"/>
      <c r="QEY60" s="6"/>
      <c r="QEZ60" s="6"/>
      <c r="QFA60" s="6"/>
      <c r="QFB60" s="6"/>
      <c r="QFC60" s="6"/>
      <c r="QFD60" s="6"/>
      <c r="QFE60" s="6"/>
      <c r="QFF60" s="6"/>
      <c r="QFG60" s="6"/>
      <c r="QFH60" s="6"/>
      <c r="QFI60" s="6"/>
      <c r="QFJ60" s="6"/>
      <c r="QFK60" s="6"/>
      <c r="QFL60" s="6"/>
      <c r="QFM60" s="6"/>
      <c r="QFN60" s="6"/>
      <c r="QFO60" s="6"/>
      <c r="QFP60" s="6"/>
      <c r="QFQ60" s="6"/>
      <c r="QFR60" s="6"/>
      <c r="QFS60" s="6"/>
      <c r="QFT60" s="6"/>
      <c r="QFU60" s="6"/>
      <c r="QFV60" s="6"/>
      <c r="QFW60" s="6"/>
      <c r="QFX60" s="6"/>
      <c r="QFY60" s="6"/>
      <c r="QFZ60" s="6"/>
      <c r="QGA60" s="6"/>
      <c r="QGB60" s="6"/>
      <c r="QGC60" s="6"/>
      <c r="QGD60" s="6"/>
      <c r="QGE60" s="6"/>
      <c r="QGF60" s="6"/>
      <c r="QGG60" s="6"/>
      <c r="QGH60" s="6"/>
      <c r="QGI60" s="6"/>
      <c r="QGJ60" s="6"/>
      <c r="QGK60" s="6"/>
      <c r="QGL60" s="6"/>
      <c r="QGM60" s="6"/>
      <c r="QGN60" s="6"/>
      <c r="QGO60" s="6"/>
      <c r="QGP60" s="6"/>
      <c r="QGQ60" s="6"/>
      <c r="QGR60" s="6"/>
      <c r="QGS60" s="6"/>
      <c r="QGT60" s="6"/>
      <c r="QGU60" s="6"/>
      <c r="QGV60" s="6"/>
      <c r="QGW60" s="6"/>
      <c r="QGX60" s="6"/>
      <c r="QGY60" s="6"/>
      <c r="QGZ60" s="6"/>
      <c r="QHA60" s="6"/>
      <c r="QHB60" s="6"/>
      <c r="QHC60" s="6"/>
      <c r="QHD60" s="6"/>
      <c r="QHE60" s="6"/>
      <c r="QHF60" s="6"/>
      <c r="QHG60" s="6"/>
      <c r="QHH60" s="6"/>
      <c r="QHI60" s="6"/>
      <c r="QHJ60" s="6"/>
      <c r="QHK60" s="6"/>
      <c r="QHL60" s="6"/>
      <c r="QHM60" s="6"/>
      <c r="QHN60" s="6"/>
      <c r="QHO60" s="6"/>
      <c r="QHP60" s="6"/>
      <c r="QHQ60" s="6"/>
      <c r="QHR60" s="6"/>
      <c r="QHS60" s="6"/>
      <c r="QHT60" s="6"/>
      <c r="QHU60" s="6"/>
      <c r="QHV60" s="6"/>
      <c r="QHW60" s="6"/>
      <c r="QHX60" s="6"/>
      <c r="QHY60" s="6"/>
      <c r="QHZ60" s="6"/>
      <c r="QIA60" s="6"/>
      <c r="QIB60" s="6"/>
      <c r="QIC60" s="6"/>
      <c r="QID60" s="6"/>
      <c r="QIE60" s="6"/>
      <c r="QIF60" s="6"/>
      <c r="QIG60" s="6"/>
      <c r="QIH60" s="6"/>
      <c r="QII60" s="6"/>
      <c r="QIJ60" s="6"/>
      <c r="QIK60" s="6"/>
      <c r="QIL60" s="6"/>
      <c r="QIM60" s="6"/>
      <c r="QIN60" s="6"/>
      <c r="QIO60" s="6"/>
      <c r="QIP60" s="6"/>
      <c r="QIQ60" s="6"/>
      <c r="QIR60" s="6"/>
      <c r="QIS60" s="6"/>
      <c r="QIT60" s="6"/>
      <c r="QIU60" s="6"/>
      <c r="QIV60" s="6"/>
      <c r="QIW60" s="6"/>
      <c r="QIX60" s="6"/>
      <c r="QIY60" s="6"/>
      <c r="QIZ60" s="6"/>
      <c r="QJA60" s="6"/>
      <c r="QJB60" s="6"/>
      <c r="QJC60" s="6"/>
      <c r="QJD60" s="6"/>
      <c r="QJE60" s="6"/>
      <c r="QJF60" s="6"/>
      <c r="QJG60" s="6"/>
      <c r="QJH60" s="6"/>
      <c r="QJI60" s="6"/>
      <c r="QJJ60" s="6"/>
      <c r="QJK60" s="6"/>
      <c r="QJL60" s="6"/>
      <c r="QJM60" s="6"/>
      <c r="QJN60" s="6"/>
      <c r="QJO60" s="6"/>
      <c r="QJP60" s="6"/>
      <c r="QJQ60" s="6"/>
      <c r="QJR60" s="6"/>
      <c r="QJS60" s="6"/>
      <c r="QJT60" s="6"/>
      <c r="QJU60" s="6"/>
      <c r="QJV60" s="6"/>
      <c r="QJW60" s="6"/>
      <c r="QJX60" s="6"/>
      <c r="QJY60" s="6"/>
      <c r="QJZ60" s="6"/>
      <c r="QKA60" s="6"/>
      <c r="QKB60" s="6"/>
      <c r="QKC60" s="6"/>
      <c r="QKD60" s="6"/>
      <c r="QKE60" s="6"/>
      <c r="QKF60" s="6"/>
      <c r="QKG60" s="6"/>
      <c r="QKH60" s="6"/>
      <c r="QKI60" s="6"/>
      <c r="QKJ60" s="6"/>
      <c r="QKK60" s="6"/>
      <c r="QKL60" s="6"/>
      <c r="QKM60" s="6"/>
      <c r="QKN60" s="6"/>
      <c r="QKO60" s="6"/>
      <c r="QKP60" s="6"/>
      <c r="QKQ60" s="6"/>
      <c r="QKR60" s="6"/>
      <c r="QKS60" s="6"/>
      <c r="QKT60" s="6"/>
      <c r="QKU60" s="6"/>
      <c r="QKV60" s="6"/>
      <c r="QKW60" s="6"/>
      <c r="QKX60" s="6"/>
      <c r="QKY60" s="6"/>
      <c r="QKZ60" s="6"/>
      <c r="QLA60" s="6"/>
      <c r="QLB60" s="6"/>
      <c r="QLC60" s="6"/>
      <c r="QLD60" s="6"/>
      <c r="QLE60" s="6"/>
      <c r="QLF60" s="6"/>
      <c r="QLG60" s="6"/>
      <c r="QLH60" s="6"/>
      <c r="QLI60" s="6"/>
      <c r="QLJ60" s="6"/>
      <c r="QLK60" s="6"/>
      <c r="QLL60" s="6"/>
      <c r="QLM60" s="6"/>
      <c r="QLN60" s="6"/>
      <c r="QLO60" s="6"/>
      <c r="QLP60" s="6"/>
      <c r="QLQ60" s="6"/>
      <c r="QLR60" s="6"/>
      <c r="QLS60" s="6"/>
      <c r="QLT60" s="6"/>
      <c r="QLU60" s="6"/>
      <c r="QLV60" s="6"/>
      <c r="QLW60" s="6"/>
      <c r="QLX60" s="6"/>
      <c r="QLY60" s="6"/>
      <c r="QLZ60" s="6"/>
      <c r="QMA60" s="6"/>
      <c r="QMB60" s="6"/>
      <c r="QMC60" s="6"/>
      <c r="QMD60" s="6"/>
      <c r="QME60" s="6"/>
      <c r="QMF60" s="6"/>
      <c r="QMG60" s="6"/>
      <c r="QMH60" s="6"/>
      <c r="QMI60" s="6"/>
      <c r="QMJ60" s="6"/>
      <c r="QMK60" s="6"/>
      <c r="QML60" s="6"/>
      <c r="QMM60" s="6"/>
      <c r="QMN60" s="6"/>
      <c r="QMO60" s="6"/>
      <c r="QMP60" s="6"/>
      <c r="QMQ60" s="6"/>
      <c r="QMR60" s="6"/>
      <c r="QMS60" s="6"/>
      <c r="QMT60" s="6"/>
      <c r="QMU60" s="6"/>
      <c r="QMV60" s="6"/>
      <c r="QMW60" s="6"/>
      <c r="QMX60" s="6"/>
      <c r="QMY60" s="6"/>
      <c r="QMZ60" s="6"/>
      <c r="QNA60" s="6"/>
      <c r="QNB60" s="6"/>
      <c r="QNC60" s="6"/>
      <c r="QND60" s="6"/>
      <c r="QNE60" s="6"/>
      <c r="QNF60" s="6"/>
      <c r="QNG60" s="6"/>
      <c r="QNH60" s="6"/>
      <c r="QNI60" s="6"/>
      <c r="QNJ60" s="6"/>
      <c r="QNK60" s="6"/>
      <c r="QNL60" s="6"/>
      <c r="QNM60" s="6"/>
      <c r="QNN60" s="6"/>
      <c r="QNO60" s="6"/>
      <c r="QNP60" s="6"/>
      <c r="QNQ60" s="6"/>
      <c r="QNR60" s="6"/>
      <c r="QNS60" s="6"/>
      <c r="QNT60" s="6"/>
      <c r="QNU60" s="6"/>
      <c r="QNV60" s="6"/>
      <c r="QNW60" s="6"/>
      <c r="QNX60" s="6"/>
      <c r="QNY60" s="6"/>
      <c r="QNZ60" s="6"/>
      <c r="QOA60" s="6"/>
      <c r="QOB60" s="6"/>
      <c r="QOC60" s="6"/>
      <c r="QOD60" s="6"/>
      <c r="QOE60" s="6"/>
      <c r="QOF60" s="6"/>
      <c r="QOG60" s="6"/>
      <c r="QOH60" s="6"/>
      <c r="QOI60" s="6"/>
      <c r="QOJ60" s="6"/>
      <c r="QOK60" s="6"/>
      <c r="QOL60" s="6"/>
      <c r="QOM60" s="6"/>
      <c r="QON60" s="6"/>
      <c r="QOO60" s="6"/>
      <c r="QOP60" s="6"/>
      <c r="QOQ60" s="6"/>
      <c r="QOR60" s="6"/>
      <c r="QOS60" s="6"/>
      <c r="QOT60" s="6"/>
      <c r="QOU60" s="6"/>
      <c r="QOV60" s="6"/>
      <c r="QOW60" s="6"/>
      <c r="QOX60" s="6"/>
      <c r="QOY60" s="6"/>
      <c r="QOZ60" s="6"/>
      <c r="QPA60" s="6"/>
      <c r="QPB60" s="6"/>
      <c r="QPC60" s="6"/>
      <c r="QPD60" s="6"/>
      <c r="QPE60" s="6"/>
      <c r="QPF60" s="6"/>
      <c r="QPG60" s="6"/>
      <c r="QPH60" s="6"/>
      <c r="QPI60" s="6"/>
      <c r="QPJ60" s="6"/>
      <c r="QPK60" s="6"/>
      <c r="QPL60" s="6"/>
      <c r="QPM60" s="6"/>
      <c r="QPN60" s="6"/>
      <c r="QPO60" s="6"/>
      <c r="QPP60" s="6"/>
      <c r="QPQ60" s="6"/>
      <c r="QPR60" s="6"/>
      <c r="QPS60" s="6"/>
      <c r="QPT60" s="6"/>
      <c r="QPU60" s="6"/>
      <c r="QPV60" s="6"/>
      <c r="QPW60" s="6"/>
      <c r="QPX60" s="6"/>
      <c r="QPY60" s="6"/>
      <c r="QPZ60" s="6"/>
      <c r="QQA60" s="6"/>
      <c r="QQB60" s="6"/>
      <c r="QQC60" s="6"/>
      <c r="QQD60" s="6"/>
      <c r="QQE60" s="6"/>
      <c r="QQF60" s="6"/>
      <c r="QQG60" s="6"/>
      <c r="QQH60" s="6"/>
      <c r="QQI60" s="6"/>
      <c r="QQJ60" s="6"/>
      <c r="QQK60" s="6"/>
      <c r="QQL60" s="6"/>
      <c r="QQM60" s="6"/>
      <c r="QQN60" s="6"/>
      <c r="QQO60" s="6"/>
      <c r="QQP60" s="6"/>
      <c r="QQQ60" s="6"/>
      <c r="QQR60" s="6"/>
      <c r="QQS60" s="6"/>
      <c r="QQT60" s="6"/>
      <c r="QQU60" s="6"/>
      <c r="QQV60" s="6"/>
      <c r="QQW60" s="6"/>
      <c r="QQX60" s="6"/>
      <c r="QQY60" s="6"/>
      <c r="QQZ60" s="6"/>
      <c r="QRA60" s="6"/>
      <c r="QRB60" s="6"/>
      <c r="QRC60" s="6"/>
      <c r="QRD60" s="6"/>
      <c r="QRE60" s="6"/>
      <c r="QRF60" s="6"/>
      <c r="QRG60" s="6"/>
      <c r="QRH60" s="6"/>
      <c r="QRI60" s="6"/>
      <c r="QRJ60" s="6"/>
      <c r="QRK60" s="6"/>
      <c r="QRL60" s="6"/>
      <c r="QRM60" s="6"/>
      <c r="QRN60" s="6"/>
      <c r="QRO60" s="6"/>
      <c r="QRP60" s="6"/>
      <c r="QRQ60" s="6"/>
      <c r="QRR60" s="6"/>
      <c r="QRS60" s="6"/>
      <c r="QRT60" s="6"/>
      <c r="QRU60" s="6"/>
      <c r="QRV60" s="6"/>
      <c r="QRW60" s="6"/>
      <c r="QRX60" s="6"/>
      <c r="QRY60" s="6"/>
      <c r="QRZ60" s="6"/>
      <c r="QSA60" s="6"/>
      <c r="QSB60" s="6"/>
      <c r="QSC60" s="6"/>
      <c r="QSD60" s="6"/>
      <c r="QSE60" s="6"/>
      <c r="QSF60" s="6"/>
      <c r="QSG60" s="6"/>
      <c r="QSH60" s="6"/>
      <c r="QSI60" s="6"/>
      <c r="QSJ60" s="6"/>
      <c r="QSK60" s="6"/>
      <c r="QSL60" s="6"/>
      <c r="QSM60" s="6"/>
      <c r="QSN60" s="6"/>
      <c r="QSO60" s="6"/>
      <c r="QSP60" s="6"/>
      <c r="QSQ60" s="6"/>
      <c r="QSR60" s="6"/>
      <c r="QSS60" s="6"/>
      <c r="QST60" s="6"/>
      <c r="QSU60" s="6"/>
      <c r="QSV60" s="6"/>
      <c r="QSW60" s="6"/>
      <c r="QSX60" s="6"/>
      <c r="QSY60" s="6"/>
      <c r="QSZ60" s="6"/>
      <c r="QTA60" s="6"/>
      <c r="QTB60" s="6"/>
      <c r="QTC60" s="6"/>
      <c r="QTD60" s="6"/>
      <c r="QTE60" s="6"/>
      <c r="QTF60" s="6"/>
      <c r="QTG60" s="6"/>
      <c r="QTH60" s="6"/>
      <c r="QTI60" s="6"/>
      <c r="QTJ60" s="6"/>
      <c r="QTK60" s="6"/>
      <c r="QTL60" s="6"/>
      <c r="QTM60" s="6"/>
      <c r="QTN60" s="6"/>
      <c r="QTO60" s="6"/>
      <c r="QTP60" s="6"/>
      <c r="QTQ60" s="6"/>
      <c r="QTR60" s="6"/>
      <c r="QTS60" s="6"/>
      <c r="QTT60" s="6"/>
      <c r="QTU60" s="6"/>
      <c r="QTV60" s="6"/>
      <c r="QTW60" s="6"/>
      <c r="QTX60" s="6"/>
      <c r="QTY60" s="6"/>
      <c r="QTZ60" s="6"/>
      <c r="QUA60" s="6"/>
      <c r="QUB60" s="6"/>
      <c r="QUC60" s="6"/>
      <c r="QUD60" s="6"/>
      <c r="QUE60" s="6"/>
      <c r="QUF60" s="6"/>
      <c r="QUG60" s="6"/>
      <c r="QUH60" s="6"/>
      <c r="QUI60" s="6"/>
      <c r="QUJ60" s="6"/>
      <c r="QUK60" s="6"/>
      <c r="QUL60" s="6"/>
      <c r="QUM60" s="6"/>
      <c r="QUN60" s="6"/>
      <c r="QUO60" s="6"/>
      <c r="QUP60" s="6"/>
      <c r="QUQ60" s="6"/>
      <c r="QUR60" s="6"/>
      <c r="QUS60" s="6"/>
      <c r="QUT60" s="6"/>
      <c r="QUU60" s="6"/>
      <c r="QUV60" s="6"/>
      <c r="QUW60" s="6"/>
      <c r="QUX60" s="6"/>
      <c r="QUY60" s="6"/>
      <c r="QUZ60" s="6"/>
      <c r="QVA60" s="6"/>
      <c r="QVB60" s="6"/>
      <c r="QVC60" s="6"/>
      <c r="QVD60" s="6"/>
      <c r="QVE60" s="6"/>
      <c r="QVF60" s="6"/>
      <c r="QVG60" s="6"/>
      <c r="QVH60" s="6"/>
      <c r="QVI60" s="6"/>
      <c r="QVJ60" s="6"/>
      <c r="QVK60" s="6"/>
      <c r="QVL60" s="6"/>
      <c r="QVM60" s="6"/>
      <c r="QVN60" s="6"/>
      <c r="QVO60" s="6"/>
      <c r="QVP60" s="6"/>
      <c r="QVQ60" s="6"/>
      <c r="QVR60" s="6"/>
      <c r="QVS60" s="6"/>
      <c r="QVT60" s="6"/>
      <c r="QVU60" s="6"/>
      <c r="QVV60" s="6"/>
      <c r="QVW60" s="6"/>
      <c r="QVX60" s="6"/>
      <c r="QVY60" s="6"/>
      <c r="QVZ60" s="6"/>
      <c r="QWA60" s="6"/>
      <c r="QWB60" s="6"/>
      <c r="QWC60" s="6"/>
      <c r="QWD60" s="6"/>
      <c r="QWE60" s="6"/>
      <c r="QWF60" s="6"/>
      <c r="QWG60" s="6"/>
      <c r="QWH60" s="6"/>
      <c r="QWI60" s="6"/>
      <c r="QWJ60" s="6"/>
      <c r="QWK60" s="6"/>
      <c r="QWL60" s="6"/>
      <c r="QWM60" s="6"/>
      <c r="QWN60" s="6"/>
      <c r="QWO60" s="6"/>
      <c r="QWP60" s="6"/>
      <c r="QWQ60" s="6"/>
      <c r="QWR60" s="6"/>
      <c r="QWS60" s="6"/>
      <c r="QWT60" s="6"/>
      <c r="QWU60" s="6"/>
      <c r="QWV60" s="6"/>
      <c r="QWW60" s="6"/>
      <c r="QWX60" s="6"/>
      <c r="QWY60" s="6"/>
      <c r="QWZ60" s="6"/>
      <c r="QXA60" s="6"/>
      <c r="QXB60" s="6"/>
      <c r="QXC60" s="6"/>
      <c r="QXD60" s="6"/>
      <c r="QXE60" s="6"/>
      <c r="QXF60" s="6"/>
      <c r="QXG60" s="6"/>
      <c r="QXH60" s="6"/>
      <c r="QXI60" s="6"/>
      <c r="QXJ60" s="6"/>
      <c r="QXK60" s="6"/>
      <c r="QXL60" s="6"/>
      <c r="QXM60" s="6"/>
      <c r="QXN60" s="6"/>
      <c r="QXO60" s="6"/>
      <c r="QXP60" s="6"/>
      <c r="QXQ60" s="6"/>
      <c r="QXR60" s="6"/>
      <c r="QXS60" s="6"/>
      <c r="QXT60" s="6"/>
      <c r="QXU60" s="6"/>
      <c r="QXV60" s="6"/>
      <c r="QXW60" s="6"/>
      <c r="QXX60" s="6"/>
      <c r="QXY60" s="6"/>
      <c r="QXZ60" s="6"/>
      <c r="QYA60" s="6"/>
      <c r="QYB60" s="6"/>
      <c r="QYC60" s="6"/>
      <c r="QYD60" s="6"/>
      <c r="QYE60" s="6"/>
      <c r="QYF60" s="6"/>
      <c r="QYG60" s="6"/>
      <c r="QYH60" s="6"/>
      <c r="QYI60" s="6"/>
      <c r="QYJ60" s="6"/>
      <c r="QYK60" s="6"/>
      <c r="QYL60" s="6"/>
      <c r="QYM60" s="6"/>
      <c r="QYN60" s="6"/>
      <c r="QYO60" s="6"/>
      <c r="QYP60" s="6"/>
      <c r="QYQ60" s="6"/>
      <c r="QYR60" s="6"/>
      <c r="QYS60" s="6"/>
      <c r="QYT60" s="6"/>
      <c r="QYU60" s="6"/>
      <c r="QYV60" s="6"/>
      <c r="QYW60" s="6"/>
      <c r="QYX60" s="6"/>
      <c r="QYY60" s="6"/>
      <c r="QYZ60" s="6"/>
      <c r="QZA60" s="6"/>
      <c r="QZB60" s="6"/>
      <c r="QZC60" s="6"/>
      <c r="QZD60" s="6"/>
      <c r="QZE60" s="6"/>
      <c r="QZF60" s="6"/>
      <c r="QZG60" s="6"/>
      <c r="QZH60" s="6"/>
      <c r="QZI60" s="6"/>
      <c r="QZJ60" s="6"/>
      <c r="QZK60" s="6"/>
      <c r="QZL60" s="6"/>
      <c r="QZM60" s="6"/>
      <c r="QZN60" s="6"/>
      <c r="QZO60" s="6"/>
      <c r="QZP60" s="6"/>
      <c r="QZQ60" s="6"/>
      <c r="QZR60" s="6"/>
      <c r="QZS60" s="6"/>
      <c r="QZT60" s="6"/>
      <c r="QZU60" s="6"/>
      <c r="QZV60" s="6"/>
      <c r="QZW60" s="6"/>
      <c r="QZX60" s="6"/>
      <c r="QZY60" s="6"/>
      <c r="QZZ60" s="6"/>
      <c r="RAA60" s="6"/>
      <c r="RAB60" s="6"/>
      <c r="RAC60" s="6"/>
      <c r="RAD60" s="6"/>
      <c r="RAE60" s="6"/>
      <c r="RAF60" s="6"/>
      <c r="RAG60" s="6"/>
      <c r="RAH60" s="6"/>
      <c r="RAI60" s="6"/>
      <c r="RAJ60" s="6"/>
      <c r="RAK60" s="6"/>
      <c r="RAL60" s="6"/>
      <c r="RAM60" s="6"/>
      <c r="RAN60" s="6"/>
      <c r="RAO60" s="6"/>
      <c r="RAP60" s="6"/>
      <c r="RAQ60" s="6"/>
      <c r="RAR60" s="6"/>
      <c r="RAS60" s="6"/>
      <c r="RAT60" s="6"/>
      <c r="RAU60" s="6"/>
      <c r="RAV60" s="6"/>
      <c r="RAW60" s="6"/>
      <c r="RAX60" s="6"/>
      <c r="RAY60" s="6"/>
      <c r="RAZ60" s="6"/>
      <c r="RBA60" s="6"/>
      <c r="RBB60" s="6"/>
      <c r="RBC60" s="6"/>
      <c r="RBD60" s="6"/>
      <c r="RBE60" s="6"/>
      <c r="RBF60" s="6"/>
      <c r="RBG60" s="6"/>
      <c r="RBH60" s="6"/>
      <c r="RBI60" s="6"/>
      <c r="RBJ60" s="6"/>
      <c r="RBK60" s="6"/>
      <c r="RBL60" s="6"/>
      <c r="RBM60" s="6"/>
      <c r="RBN60" s="6"/>
      <c r="RBO60" s="6"/>
      <c r="RBP60" s="6"/>
      <c r="RBQ60" s="6"/>
      <c r="RBR60" s="6"/>
      <c r="RBS60" s="6"/>
      <c r="RBT60" s="6"/>
      <c r="RBU60" s="6"/>
      <c r="RBV60" s="6"/>
      <c r="RBW60" s="6"/>
      <c r="RBX60" s="6"/>
      <c r="RBY60" s="6"/>
      <c r="RBZ60" s="6"/>
      <c r="RCA60" s="6"/>
      <c r="RCB60" s="6"/>
      <c r="RCC60" s="6"/>
      <c r="RCD60" s="6"/>
      <c r="RCE60" s="6"/>
      <c r="RCF60" s="6"/>
      <c r="RCG60" s="6"/>
      <c r="RCH60" s="6"/>
      <c r="RCI60" s="6"/>
      <c r="RCJ60" s="6"/>
      <c r="RCK60" s="6"/>
      <c r="RCL60" s="6"/>
      <c r="RCM60" s="6"/>
      <c r="RCN60" s="6"/>
      <c r="RCO60" s="6"/>
      <c r="RCP60" s="6"/>
      <c r="RCQ60" s="6"/>
      <c r="RCR60" s="6"/>
      <c r="RCS60" s="6"/>
      <c r="RCT60" s="6"/>
      <c r="RCU60" s="6"/>
      <c r="RCV60" s="6"/>
      <c r="RCW60" s="6"/>
      <c r="RCX60" s="6"/>
      <c r="RCY60" s="6"/>
      <c r="RCZ60" s="6"/>
      <c r="RDA60" s="6"/>
      <c r="RDB60" s="6"/>
      <c r="RDC60" s="6"/>
      <c r="RDD60" s="6"/>
      <c r="RDE60" s="6"/>
      <c r="RDF60" s="6"/>
      <c r="RDG60" s="6"/>
      <c r="RDH60" s="6"/>
      <c r="RDI60" s="6"/>
      <c r="RDJ60" s="6"/>
      <c r="RDK60" s="6"/>
      <c r="RDL60" s="6"/>
      <c r="RDM60" s="6"/>
      <c r="RDN60" s="6"/>
      <c r="RDO60" s="6"/>
      <c r="RDP60" s="6"/>
      <c r="RDQ60" s="6"/>
      <c r="RDR60" s="6"/>
      <c r="RDS60" s="6"/>
      <c r="RDT60" s="6"/>
      <c r="RDU60" s="6"/>
      <c r="RDV60" s="6"/>
      <c r="RDW60" s="6"/>
      <c r="RDX60" s="6"/>
      <c r="RDY60" s="6"/>
      <c r="RDZ60" s="6"/>
      <c r="REA60" s="6"/>
      <c r="REB60" s="6"/>
      <c r="REC60" s="6"/>
      <c r="RED60" s="6"/>
      <c r="REE60" s="6"/>
      <c r="REF60" s="6"/>
      <c r="REG60" s="6"/>
      <c r="REH60" s="6"/>
      <c r="REI60" s="6"/>
      <c r="REJ60" s="6"/>
      <c r="REK60" s="6"/>
      <c r="REL60" s="6"/>
      <c r="REM60" s="6"/>
      <c r="REN60" s="6"/>
      <c r="REO60" s="6"/>
      <c r="REP60" s="6"/>
      <c r="REQ60" s="6"/>
      <c r="RER60" s="6"/>
      <c r="RES60" s="6"/>
      <c r="RET60" s="6"/>
      <c r="REU60" s="6"/>
      <c r="REV60" s="6"/>
      <c r="REW60" s="6"/>
      <c r="REX60" s="6"/>
      <c r="REY60" s="6"/>
      <c r="REZ60" s="6"/>
      <c r="RFA60" s="6"/>
      <c r="RFB60" s="6"/>
      <c r="RFC60" s="6"/>
      <c r="RFD60" s="6"/>
      <c r="RFE60" s="6"/>
      <c r="RFF60" s="6"/>
      <c r="RFG60" s="6"/>
      <c r="RFH60" s="6"/>
      <c r="RFI60" s="6"/>
      <c r="RFJ60" s="6"/>
      <c r="RFK60" s="6"/>
      <c r="RFL60" s="6"/>
      <c r="RFM60" s="6"/>
      <c r="RFN60" s="6"/>
      <c r="RFO60" s="6"/>
      <c r="RFP60" s="6"/>
      <c r="RFQ60" s="6"/>
      <c r="RFR60" s="6"/>
      <c r="RFS60" s="6"/>
      <c r="RFT60" s="6"/>
      <c r="RFU60" s="6"/>
      <c r="RFV60" s="6"/>
      <c r="RFW60" s="6"/>
      <c r="RFX60" s="6"/>
      <c r="RFY60" s="6"/>
      <c r="RFZ60" s="6"/>
      <c r="RGA60" s="6"/>
      <c r="RGB60" s="6"/>
      <c r="RGC60" s="6"/>
      <c r="RGD60" s="6"/>
      <c r="RGE60" s="6"/>
      <c r="RGF60" s="6"/>
      <c r="RGG60" s="6"/>
      <c r="RGH60" s="6"/>
      <c r="RGI60" s="6"/>
      <c r="RGJ60" s="6"/>
      <c r="RGK60" s="6"/>
      <c r="RGL60" s="6"/>
      <c r="RGM60" s="6"/>
      <c r="RGN60" s="6"/>
      <c r="RGO60" s="6"/>
      <c r="RGP60" s="6"/>
      <c r="RGQ60" s="6"/>
      <c r="RGR60" s="6"/>
      <c r="RGS60" s="6"/>
      <c r="RGT60" s="6"/>
      <c r="RGU60" s="6"/>
      <c r="RGV60" s="6"/>
      <c r="RGW60" s="6"/>
      <c r="RGX60" s="6"/>
      <c r="RGY60" s="6"/>
      <c r="RGZ60" s="6"/>
      <c r="RHA60" s="6"/>
      <c r="RHB60" s="6"/>
      <c r="RHC60" s="6"/>
      <c r="RHD60" s="6"/>
      <c r="RHE60" s="6"/>
      <c r="RHF60" s="6"/>
      <c r="RHG60" s="6"/>
      <c r="RHH60" s="6"/>
      <c r="RHI60" s="6"/>
      <c r="RHJ60" s="6"/>
      <c r="RHK60" s="6"/>
      <c r="RHL60" s="6"/>
      <c r="RHM60" s="6"/>
      <c r="RHN60" s="6"/>
      <c r="RHO60" s="6"/>
      <c r="RHP60" s="6"/>
      <c r="RHQ60" s="6"/>
      <c r="RHR60" s="6"/>
      <c r="RHS60" s="6"/>
      <c r="RHT60" s="6"/>
      <c r="RHU60" s="6"/>
      <c r="RHV60" s="6"/>
      <c r="RHW60" s="6"/>
      <c r="RHX60" s="6"/>
      <c r="RHY60" s="6"/>
      <c r="RHZ60" s="6"/>
      <c r="RIA60" s="6"/>
      <c r="RIB60" s="6"/>
      <c r="RIC60" s="6"/>
      <c r="RID60" s="6"/>
      <c r="RIE60" s="6"/>
      <c r="RIF60" s="6"/>
      <c r="RIG60" s="6"/>
      <c r="RIH60" s="6"/>
      <c r="RII60" s="6"/>
      <c r="RIJ60" s="6"/>
      <c r="RIK60" s="6"/>
      <c r="RIL60" s="6"/>
      <c r="RIM60" s="6"/>
      <c r="RIN60" s="6"/>
      <c r="RIO60" s="6"/>
      <c r="RIP60" s="6"/>
      <c r="RIQ60" s="6"/>
      <c r="RIR60" s="6"/>
      <c r="RIS60" s="6"/>
      <c r="RIT60" s="6"/>
      <c r="RIU60" s="6"/>
      <c r="RIV60" s="6"/>
      <c r="RIW60" s="6"/>
      <c r="RIX60" s="6"/>
      <c r="RIY60" s="6"/>
      <c r="RIZ60" s="6"/>
      <c r="RJA60" s="6"/>
      <c r="RJB60" s="6"/>
      <c r="RJC60" s="6"/>
      <c r="RJD60" s="6"/>
      <c r="RJE60" s="6"/>
      <c r="RJF60" s="6"/>
      <c r="RJG60" s="6"/>
      <c r="RJH60" s="6"/>
      <c r="RJI60" s="6"/>
      <c r="RJJ60" s="6"/>
      <c r="RJK60" s="6"/>
      <c r="RJL60" s="6"/>
      <c r="RJM60" s="6"/>
      <c r="RJN60" s="6"/>
      <c r="RJO60" s="6"/>
      <c r="RJP60" s="6"/>
      <c r="RJQ60" s="6"/>
      <c r="RJR60" s="6"/>
      <c r="RJS60" s="6"/>
      <c r="RJT60" s="6"/>
      <c r="RJU60" s="6"/>
      <c r="RJV60" s="6"/>
      <c r="RJW60" s="6"/>
      <c r="RJX60" s="6"/>
      <c r="RJY60" s="6"/>
      <c r="RJZ60" s="6"/>
      <c r="RKA60" s="6"/>
      <c r="RKB60" s="6"/>
      <c r="RKC60" s="6"/>
      <c r="RKD60" s="6"/>
      <c r="RKE60" s="6"/>
      <c r="RKF60" s="6"/>
      <c r="RKG60" s="6"/>
      <c r="RKH60" s="6"/>
      <c r="RKI60" s="6"/>
      <c r="RKJ60" s="6"/>
      <c r="RKK60" s="6"/>
      <c r="RKL60" s="6"/>
      <c r="RKM60" s="6"/>
      <c r="RKN60" s="6"/>
      <c r="RKO60" s="6"/>
      <c r="RKP60" s="6"/>
      <c r="RKQ60" s="6"/>
      <c r="RKR60" s="6"/>
      <c r="RKS60" s="6"/>
      <c r="RKT60" s="6"/>
      <c r="RKU60" s="6"/>
      <c r="RKV60" s="6"/>
      <c r="RKW60" s="6"/>
      <c r="RKX60" s="6"/>
      <c r="RKY60" s="6"/>
      <c r="RKZ60" s="6"/>
      <c r="RLA60" s="6"/>
      <c r="RLB60" s="6"/>
      <c r="RLC60" s="6"/>
      <c r="RLD60" s="6"/>
      <c r="RLE60" s="6"/>
      <c r="RLF60" s="6"/>
      <c r="RLG60" s="6"/>
      <c r="RLH60" s="6"/>
      <c r="RLI60" s="6"/>
      <c r="RLJ60" s="6"/>
      <c r="RLK60" s="6"/>
      <c r="RLL60" s="6"/>
      <c r="RLM60" s="6"/>
      <c r="RLN60" s="6"/>
      <c r="RLO60" s="6"/>
      <c r="RLP60" s="6"/>
      <c r="RLQ60" s="6"/>
      <c r="RLR60" s="6"/>
      <c r="RLS60" s="6"/>
      <c r="RLT60" s="6"/>
      <c r="RLU60" s="6"/>
      <c r="RLV60" s="6"/>
      <c r="RLW60" s="6"/>
      <c r="RLX60" s="6"/>
      <c r="RLY60" s="6"/>
      <c r="RLZ60" s="6"/>
      <c r="RMA60" s="6"/>
      <c r="RMB60" s="6"/>
      <c r="RMC60" s="6"/>
      <c r="RMD60" s="6"/>
      <c r="RME60" s="6"/>
      <c r="RMF60" s="6"/>
      <c r="RMG60" s="6"/>
      <c r="RMH60" s="6"/>
      <c r="RMI60" s="6"/>
      <c r="RMJ60" s="6"/>
      <c r="RMK60" s="6"/>
      <c r="RML60" s="6"/>
      <c r="RMM60" s="6"/>
      <c r="RMN60" s="6"/>
      <c r="RMO60" s="6"/>
      <c r="RMP60" s="6"/>
      <c r="RMQ60" s="6"/>
      <c r="RMR60" s="6"/>
      <c r="RMS60" s="6"/>
      <c r="RMT60" s="6"/>
      <c r="RMU60" s="6"/>
      <c r="RMV60" s="6"/>
      <c r="RMW60" s="6"/>
      <c r="RMX60" s="6"/>
      <c r="RMY60" s="6"/>
      <c r="RMZ60" s="6"/>
      <c r="RNA60" s="6"/>
      <c r="RNB60" s="6"/>
      <c r="RNC60" s="6"/>
      <c r="RND60" s="6"/>
      <c r="RNE60" s="6"/>
      <c r="RNF60" s="6"/>
      <c r="RNG60" s="6"/>
      <c r="RNH60" s="6"/>
      <c r="RNI60" s="6"/>
      <c r="RNJ60" s="6"/>
      <c r="RNK60" s="6"/>
      <c r="RNL60" s="6"/>
      <c r="RNM60" s="6"/>
      <c r="RNN60" s="6"/>
      <c r="RNO60" s="6"/>
      <c r="RNP60" s="6"/>
      <c r="RNQ60" s="6"/>
      <c r="RNR60" s="6"/>
      <c r="RNS60" s="6"/>
      <c r="RNT60" s="6"/>
      <c r="RNU60" s="6"/>
      <c r="RNV60" s="6"/>
      <c r="RNW60" s="6"/>
      <c r="RNX60" s="6"/>
      <c r="RNY60" s="6"/>
      <c r="RNZ60" s="6"/>
      <c r="ROA60" s="6"/>
      <c r="ROB60" s="6"/>
      <c r="ROC60" s="6"/>
      <c r="ROD60" s="6"/>
      <c r="ROE60" s="6"/>
      <c r="ROF60" s="6"/>
      <c r="ROG60" s="6"/>
      <c r="ROH60" s="6"/>
      <c r="ROI60" s="6"/>
      <c r="ROJ60" s="6"/>
      <c r="ROK60" s="6"/>
      <c r="ROL60" s="6"/>
      <c r="ROM60" s="6"/>
      <c r="RON60" s="6"/>
      <c r="ROO60" s="6"/>
      <c r="ROP60" s="6"/>
      <c r="ROQ60" s="6"/>
      <c r="ROR60" s="6"/>
      <c r="ROS60" s="6"/>
      <c r="ROT60" s="6"/>
      <c r="ROU60" s="6"/>
      <c r="ROV60" s="6"/>
      <c r="ROW60" s="6"/>
      <c r="ROX60" s="6"/>
      <c r="ROY60" s="6"/>
      <c r="ROZ60" s="6"/>
      <c r="RPA60" s="6"/>
      <c r="RPB60" s="6"/>
      <c r="RPC60" s="6"/>
      <c r="RPD60" s="6"/>
      <c r="RPE60" s="6"/>
      <c r="RPF60" s="6"/>
      <c r="RPG60" s="6"/>
      <c r="RPH60" s="6"/>
      <c r="RPI60" s="6"/>
      <c r="RPJ60" s="6"/>
      <c r="RPK60" s="6"/>
      <c r="RPL60" s="6"/>
      <c r="RPM60" s="6"/>
      <c r="RPN60" s="6"/>
      <c r="RPO60" s="6"/>
      <c r="RPP60" s="6"/>
      <c r="RPQ60" s="6"/>
      <c r="RPR60" s="6"/>
      <c r="RPS60" s="6"/>
      <c r="RPT60" s="6"/>
      <c r="RPU60" s="6"/>
      <c r="RPV60" s="6"/>
      <c r="RPW60" s="6"/>
      <c r="RPX60" s="6"/>
      <c r="RPY60" s="6"/>
      <c r="RPZ60" s="6"/>
      <c r="RQA60" s="6"/>
      <c r="RQB60" s="6"/>
      <c r="RQC60" s="6"/>
      <c r="RQD60" s="6"/>
      <c r="RQE60" s="6"/>
      <c r="RQF60" s="6"/>
      <c r="RQG60" s="6"/>
      <c r="RQH60" s="6"/>
      <c r="RQI60" s="6"/>
      <c r="RQJ60" s="6"/>
      <c r="RQK60" s="6"/>
      <c r="RQL60" s="6"/>
      <c r="RQM60" s="6"/>
      <c r="RQN60" s="6"/>
      <c r="RQO60" s="6"/>
      <c r="RQP60" s="6"/>
      <c r="RQQ60" s="6"/>
      <c r="RQR60" s="6"/>
      <c r="RQS60" s="6"/>
      <c r="RQT60" s="6"/>
      <c r="RQU60" s="6"/>
      <c r="RQV60" s="6"/>
      <c r="RQW60" s="6"/>
      <c r="RQX60" s="6"/>
      <c r="RQY60" s="6"/>
      <c r="RQZ60" s="6"/>
      <c r="RRA60" s="6"/>
      <c r="RRB60" s="6"/>
      <c r="RRC60" s="6"/>
      <c r="RRD60" s="6"/>
      <c r="RRE60" s="6"/>
      <c r="RRF60" s="6"/>
      <c r="RRG60" s="6"/>
      <c r="RRH60" s="6"/>
      <c r="RRI60" s="6"/>
      <c r="RRJ60" s="6"/>
      <c r="RRK60" s="6"/>
      <c r="RRL60" s="6"/>
      <c r="RRM60" s="6"/>
      <c r="RRN60" s="6"/>
      <c r="RRO60" s="6"/>
      <c r="RRP60" s="6"/>
      <c r="RRQ60" s="6"/>
      <c r="RRR60" s="6"/>
      <c r="RRS60" s="6"/>
      <c r="RRT60" s="6"/>
      <c r="RRU60" s="6"/>
      <c r="RRV60" s="6"/>
      <c r="RRW60" s="6"/>
      <c r="RRX60" s="6"/>
      <c r="RRY60" s="6"/>
      <c r="RRZ60" s="6"/>
      <c r="RSA60" s="6"/>
      <c r="RSB60" s="6"/>
      <c r="RSC60" s="6"/>
      <c r="RSD60" s="6"/>
      <c r="RSE60" s="6"/>
      <c r="RSF60" s="6"/>
      <c r="RSG60" s="6"/>
      <c r="RSH60" s="6"/>
      <c r="RSI60" s="6"/>
      <c r="RSJ60" s="6"/>
      <c r="RSK60" s="6"/>
      <c r="RSL60" s="6"/>
      <c r="RSM60" s="6"/>
      <c r="RSN60" s="6"/>
      <c r="RSO60" s="6"/>
      <c r="RSP60" s="6"/>
      <c r="RSQ60" s="6"/>
      <c r="RSR60" s="6"/>
      <c r="RSS60" s="6"/>
      <c r="RST60" s="6"/>
      <c r="RSU60" s="6"/>
      <c r="RSV60" s="6"/>
      <c r="RSW60" s="6"/>
      <c r="RSX60" s="6"/>
      <c r="RSY60" s="6"/>
      <c r="RSZ60" s="6"/>
      <c r="RTA60" s="6"/>
      <c r="RTB60" s="6"/>
      <c r="RTC60" s="6"/>
      <c r="RTD60" s="6"/>
      <c r="RTE60" s="6"/>
      <c r="RTF60" s="6"/>
      <c r="RTG60" s="6"/>
      <c r="RTH60" s="6"/>
      <c r="RTI60" s="6"/>
      <c r="RTJ60" s="6"/>
      <c r="RTK60" s="6"/>
      <c r="RTL60" s="6"/>
      <c r="RTM60" s="6"/>
      <c r="RTN60" s="6"/>
      <c r="RTO60" s="6"/>
      <c r="RTP60" s="6"/>
      <c r="RTQ60" s="6"/>
      <c r="RTR60" s="6"/>
      <c r="RTS60" s="6"/>
      <c r="RTT60" s="6"/>
      <c r="RTU60" s="6"/>
      <c r="RTV60" s="6"/>
      <c r="RTW60" s="6"/>
      <c r="RTX60" s="6"/>
      <c r="RTY60" s="6"/>
      <c r="RTZ60" s="6"/>
      <c r="RUA60" s="6"/>
      <c r="RUB60" s="6"/>
      <c r="RUC60" s="6"/>
      <c r="RUD60" s="6"/>
      <c r="RUE60" s="6"/>
      <c r="RUF60" s="6"/>
      <c r="RUG60" s="6"/>
      <c r="RUH60" s="6"/>
      <c r="RUI60" s="6"/>
      <c r="RUJ60" s="6"/>
      <c r="RUK60" s="6"/>
      <c r="RUL60" s="6"/>
      <c r="RUM60" s="6"/>
      <c r="RUN60" s="6"/>
      <c r="RUO60" s="6"/>
      <c r="RUP60" s="6"/>
      <c r="RUQ60" s="6"/>
      <c r="RUR60" s="6"/>
      <c r="RUS60" s="6"/>
      <c r="RUT60" s="6"/>
      <c r="RUU60" s="6"/>
      <c r="RUV60" s="6"/>
      <c r="RUW60" s="6"/>
      <c r="RUX60" s="6"/>
      <c r="RUY60" s="6"/>
      <c r="RUZ60" s="6"/>
      <c r="RVA60" s="6"/>
      <c r="RVB60" s="6"/>
      <c r="RVC60" s="6"/>
      <c r="RVD60" s="6"/>
      <c r="RVE60" s="6"/>
      <c r="RVF60" s="6"/>
      <c r="RVG60" s="6"/>
      <c r="RVH60" s="6"/>
      <c r="RVI60" s="6"/>
      <c r="RVJ60" s="6"/>
      <c r="RVK60" s="6"/>
      <c r="RVL60" s="6"/>
      <c r="RVM60" s="6"/>
      <c r="RVN60" s="6"/>
      <c r="RVO60" s="6"/>
      <c r="RVP60" s="6"/>
      <c r="RVQ60" s="6"/>
      <c r="RVR60" s="6"/>
      <c r="RVS60" s="6"/>
      <c r="RVT60" s="6"/>
      <c r="RVU60" s="6"/>
      <c r="RVV60" s="6"/>
      <c r="RVW60" s="6"/>
      <c r="RVX60" s="6"/>
      <c r="RVY60" s="6"/>
      <c r="RVZ60" s="6"/>
      <c r="RWA60" s="6"/>
      <c r="RWB60" s="6"/>
      <c r="RWC60" s="6"/>
      <c r="RWD60" s="6"/>
      <c r="RWE60" s="6"/>
      <c r="RWF60" s="6"/>
      <c r="RWG60" s="6"/>
      <c r="RWH60" s="6"/>
      <c r="RWI60" s="6"/>
      <c r="RWJ60" s="6"/>
      <c r="RWK60" s="6"/>
      <c r="RWL60" s="6"/>
      <c r="RWM60" s="6"/>
      <c r="RWN60" s="6"/>
      <c r="RWO60" s="6"/>
      <c r="RWP60" s="6"/>
      <c r="RWQ60" s="6"/>
      <c r="RWR60" s="6"/>
      <c r="RWS60" s="6"/>
      <c r="RWT60" s="6"/>
      <c r="RWU60" s="6"/>
      <c r="RWV60" s="6"/>
      <c r="RWW60" s="6"/>
      <c r="RWX60" s="6"/>
      <c r="RWY60" s="6"/>
      <c r="RWZ60" s="6"/>
      <c r="RXA60" s="6"/>
      <c r="RXB60" s="6"/>
      <c r="RXC60" s="6"/>
      <c r="RXD60" s="6"/>
      <c r="RXE60" s="6"/>
      <c r="RXF60" s="6"/>
      <c r="RXG60" s="6"/>
      <c r="RXH60" s="6"/>
      <c r="RXI60" s="6"/>
      <c r="RXJ60" s="6"/>
      <c r="RXK60" s="6"/>
      <c r="RXL60" s="6"/>
      <c r="RXM60" s="6"/>
      <c r="RXN60" s="6"/>
      <c r="RXO60" s="6"/>
      <c r="RXP60" s="6"/>
      <c r="RXQ60" s="6"/>
      <c r="RXR60" s="6"/>
      <c r="RXS60" s="6"/>
      <c r="RXT60" s="6"/>
      <c r="RXU60" s="6"/>
      <c r="RXV60" s="6"/>
      <c r="RXW60" s="6"/>
      <c r="RXX60" s="6"/>
      <c r="RXY60" s="6"/>
      <c r="RXZ60" s="6"/>
      <c r="RYA60" s="6"/>
      <c r="RYB60" s="6"/>
      <c r="RYC60" s="6"/>
      <c r="RYD60" s="6"/>
      <c r="RYE60" s="6"/>
      <c r="RYF60" s="6"/>
      <c r="RYG60" s="6"/>
      <c r="RYH60" s="6"/>
      <c r="RYI60" s="6"/>
      <c r="RYJ60" s="6"/>
      <c r="RYK60" s="6"/>
      <c r="RYL60" s="6"/>
      <c r="RYM60" s="6"/>
      <c r="RYN60" s="6"/>
      <c r="RYO60" s="6"/>
      <c r="RYP60" s="6"/>
      <c r="RYQ60" s="6"/>
      <c r="RYR60" s="6"/>
      <c r="RYS60" s="6"/>
      <c r="RYT60" s="6"/>
      <c r="RYU60" s="6"/>
      <c r="RYV60" s="6"/>
      <c r="RYW60" s="6"/>
      <c r="RYX60" s="6"/>
      <c r="RYY60" s="6"/>
      <c r="RYZ60" s="6"/>
      <c r="RZA60" s="6"/>
      <c r="RZB60" s="6"/>
      <c r="RZC60" s="6"/>
      <c r="RZD60" s="6"/>
      <c r="RZE60" s="6"/>
      <c r="RZF60" s="6"/>
      <c r="RZG60" s="6"/>
      <c r="RZH60" s="6"/>
      <c r="RZI60" s="6"/>
      <c r="RZJ60" s="6"/>
      <c r="RZK60" s="6"/>
      <c r="RZL60" s="6"/>
      <c r="RZM60" s="6"/>
      <c r="RZN60" s="6"/>
      <c r="RZO60" s="6"/>
      <c r="RZP60" s="6"/>
      <c r="RZQ60" s="6"/>
      <c r="RZR60" s="6"/>
      <c r="RZS60" s="6"/>
      <c r="RZT60" s="6"/>
      <c r="RZU60" s="6"/>
      <c r="RZV60" s="6"/>
      <c r="RZW60" s="6"/>
      <c r="RZX60" s="6"/>
      <c r="RZY60" s="6"/>
      <c r="RZZ60" s="6"/>
      <c r="SAA60" s="6"/>
      <c r="SAB60" s="6"/>
      <c r="SAC60" s="6"/>
      <c r="SAD60" s="6"/>
      <c r="SAE60" s="6"/>
      <c r="SAF60" s="6"/>
      <c r="SAG60" s="6"/>
      <c r="SAH60" s="6"/>
      <c r="SAI60" s="6"/>
      <c r="SAJ60" s="6"/>
      <c r="SAK60" s="6"/>
      <c r="SAL60" s="6"/>
      <c r="SAM60" s="6"/>
      <c r="SAN60" s="6"/>
      <c r="SAO60" s="6"/>
      <c r="SAP60" s="6"/>
      <c r="SAQ60" s="6"/>
      <c r="SAR60" s="6"/>
      <c r="SAS60" s="6"/>
      <c r="SAT60" s="6"/>
      <c r="SAU60" s="6"/>
      <c r="SAV60" s="6"/>
      <c r="SAW60" s="6"/>
      <c r="SAX60" s="6"/>
      <c r="SAY60" s="6"/>
      <c r="SAZ60" s="6"/>
      <c r="SBA60" s="6"/>
      <c r="SBB60" s="6"/>
      <c r="SBC60" s="6"/>
      <c r="SBD60" s="6"/>
      <c r="SBE60" s="6"/>
      <c r="SBF60" s="6"/>
      <c r="SBG60" s="6"/>
      <c r="SBH60" s="6"/>
      <c r="SBI60" s="6"/>
      <c r="SBJ60" s="6"/>
      <c r="SBK60" s="6"/>
      <c r="SBL60" s="6"/>
      <c r="SBM60" s="6"/>
      <c r="SBN60" s="6"/>
      <c r="SBO60" s="6"/>
      <c r="SBP60" s="6"/>
      <c r="SBQ60" s="6"/>
      <c r="SBR60" s="6"/>
      <c r="SBS60" s="6"/>
      <c r="SBT60" s="6"/>
      <c r="SBU60" s="6"/>
      <c r="SBV60" s="6"/>
      <c r="SBW60" s="6"/>
      <c r="SBX60" s="6"/>
      <c r="SBY60" s="6"/>
      <c r="SBZ60" s="6"/>
      <c r="SCA60" s="6"/>
      <c r="SCB60" s="6"/>
      <c r="SCC60" s="6"/>
      <c r="SCD60" s="6"/>
      <c r="SCE60" s="6"/>
      <c r="SCF60" s="6"/>
      <c r="SCG60" s="6"/>
      <c r="SCH60" s="6"/>
      <c r="SCI60" s="6"/>
      <c r="SCJ60" s="6"/>
      <c r="SCK60" s="6"/>
      <c r="SCL60" s="6"/>
      <c r="SCM60" s="6"/>
      <c r="SCN60" s="6"/>
      <c r="SCO60" s="6"/>
      <c r="SCP60" s="6"/>
      <c r="SCQ60" s="6"/>
      <c r="SCR60" s="6"/>
      <c r="SCS60" s="6"/>
      <c r="SCT60" s="6"/>
      <c r="SCU60" s="6"/>
      <c r="SCV60" s="6"/>
      <c r="SCW60" s="6"/>
      <c r="SCX60" s="6"/>
      <c r="SCY60" s="6"/>
      <c r="SCZ60" s="6"/>
      <c r="SDA60" s="6"/>
      <c r="SDB60" s="6"/>
      <c r="SDC60" s="6"/>
      <c r="SDD60" s="6"/>
      <c r="SDE60" s="6"/>
      <c r="SDF60" s="6"/>
      <c r="SDG60" s="6"/>
      <c r="SDH60" s="6"/>
      <c r="SDI60" s="6"/>
      <c r="SDJ60" s="6"/>
      <c r="SDK60" s="6"/>
      <c r="SDL60" s="6"/>
      <c r="SDM60" s="6"/>
      <c r="SDN60" s="6"/>
      <c r="SDO60" s="6"/>
      <c r="SDP60" s="6"/>
      <c r="SDQ60" s="6"/>
      <c r="SDR60" s="6"/>
      <c r="SDS60" s="6"/>
      <c r="SDT60" s="6"/>
      <c r="SDU60" s="6"/>
      <c r="SDV60" s="6"/>
      <c r="SDW60" s="6"/>
      <c r="SDX60" s="6"/>
      <c r="SDY60" s="6"/>
      <c r="SDZ60" s="6"/>
      <c r="SEA60" s="6"/>
      <c r="SEB60" s="6"/>
      <c r="SEC60" s="6"/>
      <c r="SED60" s="6"/>
      <c r="SEE60" s="6"/>
      <c r="SEF60" s="6"/>
      <c r="SEG60" s="6"/>
      <c r="SEH60" s="6"/>
      <c r="SEI60" s="6"/>
      <c r="SEJ60" s="6"/>
      <c r="SEK60" s="6"/>
      <c r="SEL60" s="6"/>
      <c r="SEM60" s="6"/>
      <c r="SEN60" s="6"/>
      <c r="SEO60" s="6"/>
      <c r="SEP60" s="6"/>
      <c r="SEQ60" s="6"/>
      <c r="SER60" s="6"/>
      <c r="SES60" s="6"/>
      <c r="SET60" s="6"/>
      <c r="SEU60" s="6"/>
      <c r="SEV60" s="6"/>
      <c r="SEW60" s="6"/>
      <c r="SEX60" s="6"/>
      <c r="SEY60" s="6"/>
      <c r="SEZ60" s="6"/>
      <c r="SFA60" s="6"/>
      <c r="SFB60" s="6"/>
      <c r="SFC60" s="6"/>
      <c r="SFD60" s="6"/>
      <c r="SFE60" s="6"/>
      <c r="SFF60" s="6"/>
      <c r="SFG60" s="6"/>
      <c r="SFH60" s="6"/>
      <c r="SFI60" s="6"/>
      <c r="SFJ60" s="6"/>
      <c r="SFK60" s="6"/>
      <c r="SFL60" s="6"/>
      <c r="SFM60" s="6"/>
      <c r="SFN60" s="6"/>
      <c r="SFO60" s="6"/>
      <c r="SFP60" s="6"/>
      <c r="SFQ60" s="6"/>
      <c r="SFR60" s="6"/>
      <c r="SFS60" s="6"/>
      <c r="SFT60" s="6"/>
      <c r="SFU60" s="6"/>
      <c r="SFV60" s="6"/>
      <c r="SFW60" s="6"/>
      <c r="SFX60" s="6"/>
      <c r="SFY60" s="6"/>
      <c r="SFZ60" s="6"/>
      <c r="SGA60" s="6"/>
      <c r="SGB60" s="6"/>
      <c r="SGC60" s="6"/>
      <c r="SGD60" s="6"/>
      <c r="SGE60" s="6"/>
      <c r="SGF60" s="6"/>
      <c r="SGG60" s="6"/>
      <c r="SGH60" s="6"/>
      <c r="SGI60" s="6"/>
      <c r="SGJ60" s="6"/>
      <c r="SGK60" s="6"/>
      <c r="SGL60" s="6"/>
      <c r="SGM60" s="6"/>
      <c r="SGN60" s="6"/>
      <c r="SGO60" s="6"/>
      <c r="SGP60" s="6"/>
      <c r="SGQ60" s="6"/>
      <c r="SGR60" s="6"/>
      <c r="SGS60" s="6"/>
      <c r="SGT60" s="6"/>
      <c r="SGU60" s="6"/>
      <c r="SGV60" s="6"/>
      <c r="SGW60" s="6"/>
      <c r="SGX60" s="6"/>
      <c r="SGY60" s="6"/>
      <c r="SGZ60" s="6"/>
      <c r="SHA60" s="6"/>
      <c r="SHB60" s="6"/>
      <c r="SHC60" s="6"/>
      <c r="SHD60" s="6"/>
      <c r="SHE60" s="6"/>
      <c r="SHF60" s="6"/>
      <c r="SHG60" s="6"/>
      <c r="SHH60" s="6"/>
      <c r="SHI60" s="6"/>
      <c r="SHJ60" s="6"/>
      <c r="SHK60" s="6"/>
      <c r="SHL60" s="6"/>
      <c r="SHM60" s="6"/>
      <c r="SHN60" s="6"/>
      <c r="SHO60" s="6"/>
      <c r="SHP60" s="6"/>
      <c r="SHQ60" s="6"/>
      <c r="SHR60" s="6"/>
      <c r="SHS60" s="6"/>
      <c r="SHT60" s="6"/>
      <c r="SHU60" s="6"/>
      <c r="SHV60" s="6"/>
      <c r="SHW60" s="6"/>
      <c r="SHX60" s="6"/>
      <c r="SHY60" s="6"/>
      <c r="SHZ60" s="6"/>
      <c r="SIA60" s="6"/>
      <c r="SIB60" s="6"/>
      <c r="SIC60" s="6"/>
      <c r="SID60" s="6"/>
      <c r="SIE60" s="6"/>
      <c r="SIF60" s="6"/>
      <c r="SIG60" s="6"/>
      <c r="SIH60" s="6"/>
      <c r="SII60" s="6"/>
      <c r="SIJ60" s="6"/>
      <c r="SIK60" s="6"/>
      <c r="SIL60" s="6"/>
      <c r="SIM60" s="6"/>
      <c r="SIN60" s="6"/>
      <c r="SIO60" s="6"/>
      <c r="SIP60" s="6"/>
      <c r="SIQ60" s="6"/>
      <c r="SIR60" s="6"/>
      <c r="SIS60" s="6"/>
      <c r="SIT60" s="6"/>
      <c r="SIU60" s="6"/>
      <c r="SIV60" s="6"/>
      <c r="SIW60" s="6"/>
      <c r="SIX60" s="6"/>
      <c r="SIY60" s="6"/>
      <c r="SIZ60" s="6"/>
      <c r="SJA60" s="6"/>
      <c r="SJB60" s="6"/>
      <c r="SJC60" s="6"/>
      <c r="SJD60" s="6"/>
      <c r="SJE60" s="6"/>
      <c r="SJF60" s="6"/>
      <c r="SJG60" s="6"/>
      <c r="SJH60" s="6"/>
      <c r="SJI60" s="6"/>
      <c r="SJJ60" s="6"/>
      <c r="SJK60" s="6"/>
      <c r="SJL60" s="6"/>
      <c r="SJM60" s="6"/>
      <c r="SJN60" s="6"/>
      <c r="SJO60" s="6"/>
      <c r="SJP60" s="6"/>
      <c r="SJQ60" s="6"/>
      <c r="SJR60" s="6"/>
      <c r="SJS60" s="6"/>
      <c r="SJT60" s="6"/>
      <c r="SJU60" s="6"/>
      <c r="SJV60" s="6"/>
      <c r="SJW60" s="6"/>
      <c r="SJX60" s="6"/>
      <c r="SJY60" s="6"/>
      <c r="SJZ60" s="6"/>
      <c r="SKA60" s="6"/>
      <c r="SKB60" s="6"/>
      <c r="SKC60" s="6"/>
      <c r="SKD60" s="6"/>
      <c r="SKE60" s="6"/>
      <c r="SKF60" s="6"/>
      <c r="SKG60" s="6"/>
      <c r="SKH60" s="6"/>
      <c r="SKI60" s="6"/>
      <c r="SKJ60" s="6"/>
      <c r="SKK60" s="6"/>
      <c r="SKL60" s="6"/>
      <c r="SKM60" s="6"/>
      <c r="SKN60" s="6"/>
      <c r="SKO60" s="6"/>
      <c r="SKP60" s="6"/>
      <c r="SKQ60" s="6"/>
      <c r="SKR60" s="6"/>
      <c r="SKS60" s="6"/>
      <c r="SKT60" s="6"/>
      <c r="SKU60" s="6"/>
      <c r="SKV60" s="6"/>
      <c r="SKW60" s="6"/>
      <c r="SKX60" s="6"/>
      <c r="SKY60" s="6"/>
      <c r="SKZ60" s="6"/>
      <c r="SLA60" s="6"/>
      <c r="SLB60" s="6"/>
      <c r="SLC60" s="6"/>
      <c r="SLD60" s="6"/>
      <c r="SLE60" s="6"/>
      <c r="SLF60" s="6"/>
      <c r="SLG60" s="6"/>
      <c r="SLH60" s="6"/>
      <c r="SLI60" s="6"/>
      <c r="SLJ60" s="6"/>
      <c r="SLK60" s="6"/>
      <c r="SLL60" s="6"/>
      <c r="SLM60" s="6"/>
      <c r="SLN60" s="6"/>
      <c r="SLO60" s="6"/>
      <c r="SLP60" s="6"/>
      <c r="SLQ60" s="6"/>
      <c r="SLR60" s="6"/>
      <c r="SLS60" s="6"/>
      <c r="SLT60" s="6"/>
      <c r="SLU60" s="6"/>
      <c r="SLV60" s="6"/>
      <c r="SLW60" s="6"/>
      <c r="SLX60" s="6"/>
      <c r="SLY60" s="6"/>
      <c r="SLZ60" s="6"/>
      <c r="SMA60" s="6"/>
      <c r="SMB60" s="6"/>
      <c r="SMC60" s="6"/>
      <c r="SMD60" s="6"/>
      <c r="SME60" s="6"/>
      <c r="SMF60" s="6"/>
      <c r="SMG60" s="6"/>
      <c r="SMH60" s="6"/>
      <c r="SMI60" s="6"/>
      <c r="SMJ60" s="6"/>
      <c r="SMK60" s="6"/>
      <c r="SML60" s="6"/>
      <c r="SMM60" s="6"/>
      <c r="SMN60" s="6"/>
      <c r="SMO60" s="6"/>
      <c r="SMP60" s="6"/>
      <c r="SMQ60" s="6"/>
      <c r="SMR60" s="6"/>
      <c r="SMS60" s="6"/>
      <c r="SMT60" s="6"/>
      <c r="SMU60" s="6"/>
      <c r="SMV60" s="6"/>
      <c r="SMW60" s="6"/>
      <c r="SMX60" s="6"/>
      <c r="SMY60" s="6"/>
      <c r="SMZ60" s="6"/>
      <c r="SNA60" s="6"/>
      <c r="SNB60" s="6"/>
      <c r="SNC60" s="6"/>
      <c r="SND60" s="6"/>
      <c r="SNE60" s="6"/>
      <c r="SNF60" s="6"/>
      <c r="SNG60" s="6"/>
      <c r="SNH60" s="6"/>
      <c r="SNI60" s="6"/>
      <c r="SNJ60" s="6"/>
      <c r="SNK60" s="6"/>
      <c r="SNL60" s="6"/>
      <c r="SNM60" s="6"/>
      <c r="SNN60" s="6"/>
      <c r="SNO60" s="6"/>
      <c r="SNP60" s="6"/>
      <c r="SNQ60" s="6"/>
      <c r="SNR60" s="6"/>
      <c r="SNS60" s="6"/>
      <c r="SNT60" s="6"/>
      <c r="SNU60" s="6"/>
      <c r="SNV60" s="6"/>
      <c r="SNW60" s="6"/>
      <c r="SNX60" s="6"/>
      <c r="SNY60" s="6"/>
      <c r="SNZ60" s="6"/>
      <c r="SOA60" s="6"/>
      <c r="SOB60" s="6"/>
      <c r="SOC60" s="6"/>
      <c r="SOD60" s="6"/>
      <c r="SOE60" s="6"/>
      <c r="SOF60" s="6"/>
      <c r="SOG60" s="6"/>
      <c r="SOH60" s="6"/>
      <c r="SOI60" s="6"/>
      <c r="SOJ60" s="6"/>
      <c r="SOK60" s="6"/>
      <c r="SOL60" s="6"/>
      <c r="SOM60" s="6"/>
      <c r="SON60" s="6"/>
      <c r="SOO60" s="6"/>
      <c r="SOP60" s="6"/>
      <c r="SOQ60" s="6"/>
      <c r="SOR60" s="6"/>
      <c r="SOS60" s="6"/>
      <c r="SOT60" s="6"/>
      <c r="SOU60" s="6"/>
      <c r="SOV60" s="6"/>
      <c r="SOW60" s="6"/>
      <c r="SOX60" s="6"/>
      <c r="SOY60" s="6"/>
      <c r="SOZ60" s="6"/>
      <c r="SPA60" s="6"/>
      <c r="SPB60" s="6"/>
      <c r="SPC60" s="6"/>
      <c r="SPD60" s="6"/>
      <c r="SPE60" s="6"/>
      <c r="SPF60" s="6"/>
      <c r="SPG60" s="6"/>
      <c r="SPH60" s="6"/>
      <c r="SPI60" s="6"/>
      <c r="SPJ60" s="6"/>
      <c r="SPK60" s="6"/>
      <c r="SPL60" s="6"/>
      <c r="SPM60" s="6"/>
      <c r="SPN60" s="6"/>
      <c r="SPO60" s="6"/>
      <c r="SPP60" s="6"/>
      <c r="SPQ60" s="6"/>
      <c r="SPR60" s="6"/>
      <c r="SPS60" s="6"/>
      <c r="SPT60" s="6"/>
      <c r="SPU60" s="6"/>
      <c r="SPV60" s="6"/>
      <c r="SPW60" s="6"/>
      <c r="SPX60" s="6"/>
      <c r="SPY60" s="6"/>
      <c r="SPZ60" s="6"/>
      <c r="SQA60" s="6"/>
      <c r="SQB60" s="6"/>
      <c r="SQC60" s="6"/>
      <c r="SQD60" s="6"/>
      <c r="SQE60" s="6"/>
      <c r="SQF60" s="6"/>
      <c r="SQG60" s="6"/>
      <c r="SQH60" s="6"/>
      <c r="SQI60" s="6"/>
      <c r="SQJ60" s="6"/>
      <c r="SQK60" s="6"/>
      <c r="SQL60" s="6"/>
      <c r="SQM60" s="6"/>
      <c r="SQN60" s="6"/>
      <c r="SQO60" s="6"/>
      <c r="SQP60" s="6"/>
      <c r="SQQ60" s="6"/>
      <c r="SQR60" s="6"/>
      <c r="SQS60" s="6"/>
      <c r="SQT60" s="6"/>
      <c r="SQU60" s="6"/>
      <c r="SQV60" s="6"/>
      <c r="SQW60" s="6"/>
      <c r="SQX60" s="6"/>
      <c r="SQY60" s="6"/>
      <c r="SQZ60" s="6"/>
      <c r="SRA60" s="6"/>
      <c r="SRB60" s="6"/>
      <c r="SRC60" s="6"/>
      <c r="SRD60" s="6"/>
      <c r="SRE60" s="6"/>
      <c r="SRF60" s="6"/>
      <c r="SRG60" s="6"/>
      <c r="SRH60" s="6"/>
      <c r="SRI60" s="6"/>
      <c r="SRJ60" s="6"/>
      <c r="SRK60" s="6"/>
      <c r="SRL60" s="6"/>
      <c r="SRM60" s="6"/>
      <c r="SRN60" s="6"/>
      <c r="SRO60" s="6"/>
      <c r="SRP60" s="6"/>
      <c r="SRQ60" s="6"/>
      <c r="SRR60" s="6"/>
      <c r="SRS60" s="6"/>
      <c r="SRT60" s="6"/>
      <c r="SRU60" s="6"/>
      <c r="SRV60" s="6"/>
      <c r="SRW60" s="6"/>
      <c r="SRX60" s="6"/>
      <c r="SRY60" s="6"/>
      <c r="SRZ60" s="6"/>
      <c r="SSA60" s="6"/>
      <c r="SSB60" s="6"/>
      <c r="SSC60" s="6"/>
      <c r="SSD60" s="6"/>
      <c r="SSE60" s="6"/>
      <c r="SSF60" s="6"/>
      <c r="SSG60" s="6"/>
      <c r="SSH60" s="6"/>
      <c r="SSI60" s="6"/>
      <c r="SSJ60" s="6"/>
      <c r="SSK60" s="6"/>
      <c r="SSL60" s="6"/>
      <c r="SSM60" s="6"/>
      <c r="SSN60" s="6"/>
      <c r="SSO60" s="6"/>
      <c r="SSP60" s="6"/>
      <c r="SSQ60" s="6"/>
      <c r="SSR60" s="6"/>
      <c r="SSS60" s="6"/>
      <c r="SST60" s="6"/>
      <c r="SSU60" s="6"/>
      <c r="SSV60" s="6"/>
      <c r="SSW60" s="6"/>
      <c r="SSX60" s="6"/>
      <c r="SSY60" s="6"/>
      <c r="SSZ60" s="6"/>
      <c r="STA60" s="6"/>
      <c r="STB60" s="6"/>
      <c r="STC60" s="6"/>
      <c r="STD60" s="6"/>
      <c r="STE60" s="6"/>
      <c r="STF60" s="6"/>
      <c r="STG60" s="6"/>
      <c r="STH60" s="6"/>
      <c r="STI60" s="6"/>
      <c r="STJ60" s="6"/>
      <c r="STK60" s="6"/>
      <c r="STL60" s="6"/>
      <c r="STM60" s="6"/>
      <c r="STN60" s="6"/>
      <c r="STO60" s="6"/>
      <c r="STP60" s="6"/>
      <c r="STQ60" s="6"/>
      <c r="STR60" s="6"/>
      <c r="STS60" s="6"/>
      <c r="STT60" s="6"/>
      <c r="STU60" s="6"/>
      <c r="STV60" s="6"/>
      <c r="STW60" s="6"/>
      <c r="STX60" s="6"/>
      <c r="STY60" s="6"/>
      <c r="STZ60" s="6"/>
      <c r="SUA60" s="6"/>
      <c r="SUB60" s="6"/>
      <c r="SUC60" s="6"/>
      <c r="SUD60" s="6"/>
      <c r="SUE60" s="6"/>
      <c r="SUF60" s="6"/>
      <c r="SUG60" s="6"/>
      <c r="SUH60" s="6"/>
      <c r="SUI60" s="6"/>
      <c r="SUJ60" s="6"/>
      <c r="SUK60" s="6"/>
      <c r="SUL60" s="6"/>
      <c r="SUM60" s="6"/>
      <c r="SUN60" s="6"/>
      <c r="SUO60" s="6"/>
      <c r="SUP60" s="6"/>
      <c r="SUQ60" s="6"/>
      <c r="SUR60" s="6"/>
      <c r="SUS60" s="6"/>
      <c r="SUT60" s="6"/>
      <c r="SUU60" s="6"/>
      <c r="SUV60" s="6"/>
      <c r="SUW60" s="6"/>
      <c r="SUX60" s="6"/>
      <c r="SUY60" s="6"/>
      <c r="SUZ60" s="6"/>
      <c r="SVA60" s="6"/>
      <c r="SVB60" s="6"/>
      <c r="SVC60" s="6"/>
      <c r="SVD60" s="6"/>
      <c r="SVE60" s="6"/>
      <c r="SVF60" s="6"/>
      <c r="SVG60" s="6"/>
      <c r="SVH60" s="6"/>
      <c r="SVI60" s="6"/>
      <c r="SVJ60" s="6"/>
      <c r="SVK60" s="6"/>
      <c r="SVL60" s="6"/>
      <c r="SVM60" s="6"/>
      <c r="SVN60" s="6"/>
      <c r="SVO60" s="6"/>
      <c r="SVP60" s="6"/>
      <c r="SVQ60" s="6"/>
      <c r="SVR60" s="6"/>
      <c r="SVS60" s="6"/>
      <c r="SVT60" s="6"/>
      <c r="SVU60" s="6"/>
      <c r="SVV60" s="6"/>
      <c r="SVW60" s="6"/>
      <c r="SVX60" s="6"/>
      <c r="SVY60" s="6"/>
      <c r="SVZ60" s="6"/>
      <c r="SWA60" s="6"/>
      <c r="SWB60" s="6"/>
      <c r="SWC60" s="6"/>
      <c r="SWD60" s="6"/>
      <c r="SWE60" s="6"/>
      <c r="SWF60" s="6"/>
      <c r="SWG60" s="6"/>
      <c r="SWH60" s="6"/>
      <c r="SWI60" s="6"/>
      <c r="SWJ60" s="6"/>
      <c r="SWK60" s="6"/>
      <c r="SWL60" s="6"/>
      <c r="SWM60" s="6"/>
      <c r="SWN60" s="6"/>
      <c r="SWO60" s="6"/>
      <c r="SWP60" s="6"/>
      <c r="SWQ60" s="6"/>
      <c r="SWR60" s="6"/>
      <c r="SWS60" s="6"/>
      <c r="SWT60" s="6"/>
      <c r="SWU60" s="6"/>
      <c r="SWV60" s="6"/>
      <c r="SWW60" s="6"/>
      <c r="SWX60" s="6"/>
      <c r="SWY60" s="6"/>
      <c r="SWZ60" s="6"/>
      <c r="SXA60" s="6"/>
      <c r="SXB60" s="6"/>
      <c r="SXC60" s="6"/>
      <c r="SXD60" s="6"/>
      <c r="SXE60" s="6"/>
      <c r="SXF60" s="6"/>
      <c r="SXG60" s="6"/>
      <c r="SXH60" s="6"/>
      <c r="SXI60" s="6"/>
      <c r="SXJ60" s="6"/>
      <c r="SXK60" s="6"/>
      <c r="SXL60" s="6"/>
      <c r="SXM60" s="6"/>
      <c r="SXN60" s="6"/>
      <c r="SXO60" s="6"/>
      <c r="SXP60" s="6"/>
      <c r="SXQ60" s="6"/>
      <c r="SXR60" s="6"/>
      <c r="SXS60" s="6"/>
      <c r="SXT60" s="6"/>
      <c r="SXU60" s="6"/>
      <c r="SXV60" s="6"/>
      <c r="SXW60" s="6"/>
      <c r="SXX60" s="6"/>
      <c r="SXY60" s="6"/>
      <c r="SXZ60" s="6"/>
      <c r="SYA60" s="6"/>
      <c r="SYB60" s="6"/>
      <c r="SYC60" s="6"/>
      <c r="SYD60" s="6"/>
      <c r="SYE60" s="6"/>
      <c r="SYF60" s="6"/>
      <c r="SYG60" s="6"/>
      <c r="SYH60" s="6"/>
      <c r="SYI60" s="6"/>
      <c r="SYJ60" s="6"/>
      <c r="SYK60" s="6"/>
      <c r="SYL60" s="6"/>
      <c r="SYM60" s="6"/>
      <c r="SYN60" s="6"/>
      <c r="SYO60" s="6"/>
      <c r="SYP60" s="6"/>
      <c r="SYQ60" s="6"/>
      <c r="SYR60" s="6"/>
      <c r="SYS60" s="6"/>
      <c r="SYT60" s="6"/>
      <c r="SYU60" s="6"/>
      <c r="SYV60" s="6"/>
      <c r="SYW60" s="6"/>
      <c r="SYX60" s="6"/>
      <c r="SYY60" s="6"/>
      <c r="SYZ60" s="6"/>
      <c r="SZA60" s="6"/>
      <c r="SZB60" s="6"/>
      <c r="SZC60" s="6"/>
      <c r="SZD60" s="6"/>
      <c r="SZE60" s="6"/>
      <c r="SZF60" s="6"/>
      <c r="SZG60" s="6"/>
      <c r="SZH60" s="6"/>
      <c r="SZI60" s="6"/>
      <c r="SZJ60" s="6"/>
      <c r="SZK60" s="6"/>
      <c r="SZL60" s="6"/>
      <c r="SZM60" s="6"/>
      <c r="SZN60" s="6"/>
      <c r="SZO60" s="6"/>
      <c r="SZP60" s="6"/>
      <c r="SZQ60" s="6"/>
      <c r="SZR60" s="6"/>
      <c r="SZS60" s="6"/>
      <c r="SZT60" s="6"/>
      <c r="SZU60" s="6"/>
      <c r="SZV60" s="6"/>
      <c r="SZW60" s="6"/>
      <c r="SZX60" s="6"/>
      <c r="SZY60" s="6"/>
      <c r="SZZ60" s="6"/>
      <c r="TAA60" s="6"/>
      <c r="TAB60" s="6"/>
      <c r="TAC60" s="6"/>
      <c r="TAD60" s="6"/>
      <c r="TAE60" s="6"/>
      <c r="TAF60" s="6"/>
      <c r="TAG60" s="6"/>
      <c r="TAH60" s="6"/>
      <c r="TAI60" s="6"/>
      <c r="TAJ60" s="6"/>
      <c r="TAK60" s="6"/>
      <c r="TAL60" s="6"/>
      <c r="TAM60" s="6"/>
      <c r="TAN60" s="6"/>
      <c r="TAO60" s="6"/>
      <c r="TAP60" s="6"/>
      <c r="TAQ60" s="6"/>
      <c r="TAR60" s="6"/>
      <c r="TAS60" s="6"/>
      <c r="TAT60" s="6"/>
      <c r="TAU60" s="6"/>
      <c r="TAV60" s="6"/>
      <c r="TAW60" s="6"/>
      <c r="TAX60" s="6"/>
      <c r="TAY60" s="6"/>
      <c r="TAZ60" s="6"/>
      <c r="TBA60" s="6"/>
      <c r="TBB60" s="6"/>
      <c r="TBC60" s="6"/>
      <c r="TBD60" s="6"/>
      <c r="TBE60" s="6"/>
      <c r="TBF60" s="6"/>
      <c r="TBG60" s="6"/>
      <c r="TBH60" s="6"/>
      <c r="TBI60" s="6"/>
      <c r="TBJ60" s="6"/>
      <c r="TBK60" s="6"/>
      <c r="TBL60" s="6"/>
      <c r="TBM60" s="6"/>
      <c r="TBN60" s="6"/>
      <c r="TBO60" s="6"/>
      <c r="TBP60" s="6"/>
      <c r="TBQ60" s="6"/>
      <c r="TBR60" s="6"/>
      <c r="TBS60" s="6"/>
      <c r="TBT60" s="6"/>
      <c r="TBU60" s="6"/>
      <c r="TBV60" s="6"/>
      <c r="TBW60" s="6"/>
      <c r="TBX60" s="6"/>
      <c r="TBY60" s="6"/>
      <c r="TBZ60" s="6"/>
      <c r="TCA60" s="6"/>
      <c r="TCB60" s="6"/>
      <c r="TCC60" s="6"/>
      <c r="TCD60" s="6"/>
      <c r="TCE60" s="6"/>
      <c r="TCF60" s="6"/>
      <c r="TCG60" s="6"/>
      <c r="TCH60" s="6"/>
      <c r="TCI60" s="6"/>
      <c r="TCJ60" s="6"/>
      <c r="TCK60" s="6"/>
      <c r="TCL60" s="6"/>
      <c r="TCM60" s="6"/>
      <c r="TCN60" s="6"/>
      <c r="TCO60" s="6"/>
      <c r="TCP60" s="6"/>
      <c r="TCQ60" s="6"/>
      <c r="TCR60" s="6"/>
      <c r="TCS60" s="6"/>
      <c r="TCT60" s="6"/>
      <c r="TCU60" s="6"/>
      <c r="TCV60" s="6"/>
      <c r="TCW60" s="6"/>
      <c r="TCX60" s="6"/>
      <c r="TCY60" s="6"/>
      <c r="TCZ60" s="6"/>
      <c r="TDA60" s="6"/>
      <c r="TDB60" s="6"/>
      <c r="TDC60" s="6"/>
      <c r="TDD60" s="6"/>
      <c r="TDE60" s="6"/>
      <c r="TDF60" s="6"/>
      <c r="TDG60" s="6"/>
      <c r="TDH60" s="6"/>
      <c r="TDI60" s="6"/>
      <c r="TDJ60" s="6"/>
      <c r="TDK60" s="6"/>
      <c r="TDL60" s="6"/>
      <c r="TDM60" s="6"/>
      <c r="TDN60" s="6"/>
      <c r="TDO60" s="6"/>
      <c r="TDP60" s="6"/>
      <c r="TDQ60" s="6"/>
      <c r="TDR60" s="6"/>
      <c r="TDS60" s="6"/>
      <c r="TDT60" s="6"/>
      <c r="TDU60" s="6"/>
      <c r="TDV60" s="6"/>
      <c r="TDW60" s="6"/>
      <c r="TDX60" s="6"/>
      <c r="TDY60" s="6"/>
      <c r="TDZ60" s="6"/>
      <c r="TEA60" s="6"/>
      <c r="TEB60" s="6"/>
      <c r="TEC60" s="6"/>
      <c r="TED60" s="6"/>
      <c r="TEE60" s="6"/>
      <c r="TEF60" s="6"/>
      <c r="TEG60" s="6"/>
      <c r="TEH60" s="6"/>
      <c r="TEI60" s="6"/>
      <c r="TEJ60" s="6"/>
      <c r="TEK60" s="6"/>
      <c r="TEL60" s="6"/>
      <c r="TEM60" s="6"/>
      <c r="TEN60" s="6"/>
      <c r="TEO60" s="6"/>
      <c r="TEP60" s="6"/>
      <c r="TEQ60" s="6"/>
      <c r="TER60" s="6"/>
      <c r="TES60" s="6"/>
      <c r="TET60" s="6"/>
      <c r="TEU60" s="6"/>
      <c r="TEV60" s="6"/>
      <c r="TEW60" s="6"/>
      <c r="TEX60" s="6"/>
      <c r="TEY60" s="6"/>
      <c r="TEZ60" s="6"/>
      <c r="TFA60" s="6"/>
      <c r="TFB60" s="6"/>
      <c r="TFC60" s="6"/>
      <c r="TFD60" s="6"/>
      <c r="TFE60" s="6"/>
      <c r="TFF60" s="6"/>
      <c r="TFG60" s="6"/>
      <c r="TFH60" s="6"/>
      <c r="TFI60" s="6"/>
      <c r="TFJ60" s="6"/>
      <c r="TFK60" s="6"/>
      <c r="TFL60" s="6"/>
      <c r="TFM60" s="6"/>
      <c r="TFN60" s="6"/>
      <c r="TFO60" s="6"/>
      <c r="TFP60" s="6"/>
      <c r="TFQ60" s="6"/>
      <c r="TFR60" s="6"/>
      <c r="TFS60" s="6"/>
      <c r="TFT60" s="6"/>
      <c r="TFU60" s="6"/>
      <c r="TFV60" s="6"/>
      <c r="TFW60" s="6"/>
      <c r="TFX60" s="6"/>
      <c r="TFY60" s="6"/>
      <c r="TFZ60" s="6"/>
      <c r="TGA60" s="6"/>
      <c r="TGB60" s="6"/>
      <c r="TGC60" s="6"/>
      <c r="TGD60" s="6"/>
      <c r="TGE60" s="6"/>
      <c r="TGF60" s="6"/>
      <c r="TGG60" s="6"/>
      <c r="TGH60" s="6"/>
      <c r="TGI60" s="6"/>
      <c r="TGJ60" s="6"/>
      <c r="TGK60" s="6"/>
      <c r="TGL60" s="6"/>
      <c r="TGM60" s="6"/>
      <c r="TGN60" s="6"/>
      <c r="TGO60" s="6"/>
      <c r="TGP60" s="6"/>
      <c r="TGQ60" s="6"/>
      <c r="TGR60" s="6"/>
      <c r="TGS60" s="6"/>
      <c r="TGT60" s="6"/>
      <c r="TGU60" s="6"/>
      <c r="TGV60" s="6"/>
      <c r="TGW60" s="6"/>
      <c r="TGX60" s="6"/>
      <c r="TGY60" s="6"/>
      <c r="TGZ60" s="6"/>
      <c r="THA60" s="6"/>
      <c r="THB60" s="6"/>
      <c r="THC60" s="6"/>
      <c r="THD60" s="6"/>
      <c r="THE60" s="6"/>
      <c r="THF60" s="6"/>
      <c r="THG60" s="6"/>
      <c r="THH60" s="6"/>
      <c r="THI60" s="6"/>
      <c r="THJ60" s="6"/>
      <c r="THK60" s="6"/>
      <c r="THL60" s="6"/>
      <c r="THM60" s="6"/>
      <c r="THN60" s="6"/>
      <c r="THO60" s="6"/>
      <c r="THP60" s="6"/>
      <c r="THQ60" s="6"/>
      <c r="THR60" s="6"/>
      <c r="THS60" s="6"/>
      <c r="THT60" s="6"/>
      <c r="THU60" s="6"/>
      <c r="THV60" s="6"/>
      <c r="THW60" s="6"/>
      <c r="THX60" s="6"/>
      <c r="THY60" s="6"/>
      <c r="THZ60" s="6"/>
      <c r="TIA60" s="6"/>
      <c r="TIB60" s="6"/>
      <c r="TIC60" s="6"/>
      <c r="TID60" s="6"/>
      <c r="TIE60" s="6"/>
      <c r="TIF60" s="6"/>
      <c r="TIG60" s="6"/>
      <c r="TIH60" s="6"/>
      <c r="TII60" s="6"/>
      <c r="TIJ60" s="6"/>
      <c r="TIK60" s="6"/>
      <c r="TIL60" s="6"/>
      <c r="TIM60" s="6"/>
      <c r="TIN60" s="6"/>
      <c r="TIO60" s="6"/>
      <c r="TIP60" s="6"/>
      <c r="TIQ60" s="6"/>
      <c r="TIR60" s="6"/>
      <c r="TIS60" s="6"/>
      <c r="TIT60" s="6"/>
      <c r="TIU60" s="6"/>
      <c r="TIV60" s="6"/>
      <c r="TIW60" s="6"/>
      <c r="TIX60" s="6"/>
      <c r="TIY60" s="6"/>
      <c r="TIZ60" s="6"/>
      <c r="TJA60" s="6"/>
      <c r="TJB60" s="6"/>
      <c r="TJC60" s="6"/>
      <c r="TJD60" s="6"/>
      <c r="TJE60" s="6"/>
      <c r="TJF60" s="6"/>
      <c r="TJG60" s="6"/>
      <c r="TJH60" s="6"/>
      <c r="TJI60" s="6"/>
      <c r="TJJ60" s="6"/>
      <c r="TJK60" s="6"/>
      <c r="TJL60" s="6"/>
      <c r="TJM60" s="6"/>
      <c r="TJN60" s="6"/>
      <c r="TJO60" s="6"/>
      <c r="TJP60" s="6"/>
      <c r="TJQ60" s="6"/>
      <c r="TJR60" s="6"/>
      <c r="TJS60" s="6"/>
      <c r="TJT60" s="6"/>
      <c r="TJU60" s="6"/>
      <c r="TJV60" s="6"/>
      <c r="TJW60" s="6"/>
      <c r="TJX60" s="6"/>
      <c r="TJY60" s="6"/>
      <c r="TJZ60" s="6"/>
      <c r="TKA60" s="6"/>
      <c r="TKB60" s="6"/>
      <c r="TKC60" s="6"/>
      <c r="TKD60" s="6"/>
      <c r="TKE60" s="6"/>
      <c r="TKF60" s="6"/>
      <c r="TKG60" s="6"/>
      <c r="TKH60" s="6"/>
      <c r="TKI60" s="6"/>
      <c r="TKJ60" s="6"/>
      <c r="TKK60" s="6"/>
      <c r="TKL60" s="6"/>
      <c r="TKM60" s="6"/>
      <c r="TKN60" s="6"/>
      <c r="TKO60" s="6"/>
      <c r="TKP60" s="6"/>
      <c r="TKQ60" s="6"/>
      <c r="TKR60" s="6"/>
      <c r="TKS60" s="6"/>
      <c r="TKT60" s="6"/>
      <c r="TKU60" s="6"/>
      <c r="TKV60" s="6"/>
      <c r="TKW60" s="6"/>
      <c r="TKX60" s="6"/>
      <c r="TKY60" s="6"/>
      <c r="TKZ60" s="6"/>
      <c r="TLA60" s="6"/>
      <c r="TLB60" s="6"/>
      <c r="TLC60" s="6"/>
      <c r="TLD60" s="6"/>
      <c r="TLE60" s="6"/>
      <c r="TLF60" s="6"/>
      <c r="TLG60" s="6"/>
      <c r="TLH60" s="6"/>
      <c r="TLI60" s="6"/>
      <c r="TLJ60" s="6"/>
      <c r="TLK60" s="6"/>
      <c r="TLL60" s="6"/>
      <c r="TLM60" s="6"/>
      <c r="TLN60" s="6"/>
      <c r="TLO60" s="6"/>
      <c r="TLP60" s="6"/>
      <c r="TLQ60" s="6"/>
      <c r="TLR60" s="6"/>
      <c r="TLS60" s="6"/>
      <c r="TLT60" s="6"/>
      <c r="TLU60" s="6"/>
      <c r="TLV60" s="6"/>
      <c r="TLW60" s="6"/>
      <c r="TLX60" s="6"/>
      <c r="TLY60" s="6"/>
      <c r="TLZ60" s="6"/>
      <c r="TMA60" s="6"/>
      <c r="TMB60" s="6"/>
      <c r="TMC60" s="6"/>
      <c r="TMD60" s="6"/>
      <c r="TME60" s="6"/>
      <c r="TMF60" s="6"/>
      <c r="TMG60" s="6"/>
      <c r="TMH60" s="6"/>
      <c r="TMI60" s="6"/>
      <c r="TMJ60" s="6"/>
      <c r="TMK60" s="6"/>
      <c r="TML60" s="6"/>
      <c r="TMM60" s="6"/>
      <c r="TMN60" s="6"/>
      <c r="TMO60" s="6"/>
      <c r="TMP60" s="6"/>
      <c r="TMQ60" s="6"/>
      <c r="TMR60" s="6"/>
      <c r="TMS60" s="6"/>
      <c r="TMT60" s="6"/>
      <c r="TMU60" s="6"/>
      <c r="TMV60" s="6"/>
      <c r="TMW60" s="6"/>
      <c r="TMX60" s="6"/>
      <c r="TMY60" s="6"/>
      <c r="TMZ60" s="6"/>
      <c r="TNA60" s="6"/>
      <c r="TNB60" s="6"/>
      <c r="TNC60" s="6"/>
      <c r="TND60" s="6"/>
      <c r="TNE60" s="6"/>
      <c r="TNF60" s="6"/>
      <c r="TNG60" s="6"/>
      <c r="TNH60" s="6"/>
      <c r="TNI60" s="6"/>
      <c r="TNJ60" s="6"/>
      <c r="TNK60" s="6"/>
      <c r="TNL60" s="6"/>
      <c r="TNM60" s="6"/>
      <c r="TNN60" s="6"/>
      <c r="TNO60" s="6"/>
      <c r="TNP60" s="6"/>
      <c r="TNQ60" s="6"/>
      <c r="TNR60" s="6"/>
      <c r="TNS60" s="6"/>
      <c r="TNT60" s="6"/>
      <c r="TNU60" s="6"/>
      <c r="TNV60" s="6"/>
      <c r="TNW60" s="6"/>
      <c r="TNX60" s="6"/>
      <c r="TNY60" s="6"/>
      <c r="TNZ60" s="6"/>
      <c r="TOA60" s="6"/>
      <c r="TOB60" s="6"/>
      <c r="TOC60" s="6"/>
      <c r="TOD60" s="6"/>
      <c r="TOE60" s="6"/>
      <c r="TOF60" s="6"/>
      <c r="TOG60" s="6"/>
      <c r="TOH60" s="6"/>
      <c r="TOI60" s="6"/>
      <c r="TOJ60" s="6"/>
      <c r="TOK60" s="6"/>
      <c r="TOL60" s="6"/>
      <c r="TOM60" s="6"/>
      <c r="TON60" s="6"/>
      <c r="TOO60" s="6"/>
      <c r="TOP60" s="6"/>
      <c r="TOQ60" s="6"/>
      <c r="TOR60" s="6"/>
      <c r="TOS60" s="6"/>
      <c r="TOT60" s="6"/>
      <c r="TOU60" s="6"/>
      <c r="TOV60" s="6"/>
      <c r="TOW60" s="6"/>
      <c r="TOX60" s="6"/>
      <c r="TOY60" s="6"/>
      <c r="TOZ60" s="6"/>
      <c r="TPA60" s="6"/>
      <c r="TPB60" s="6"/>
      <c r="TPC60" s="6"/>
      <c r="TPD60" s="6"/>
      <c r="TPE60" s="6"/>
      <c r="TPF60" s="6"/>
      <c r="TPG60" s="6"/>
      <c r="TPH60" s="6"/>
      <c r="TPI60" s="6"/>
      <c r="TPJ60" s="6"/>
      <c r="TPK60" s="6"/>
      <c r="TPL60" s="6"/>
      <c r="TPM60" s="6"/>
      <c r="TPN60" s="6"/>
      <c r="TPO60" s="6"/>
      <c r="TPP60" s="6"/>
      <c r="TPQ60" s="6"/>
      <c r="TPR60" s="6"/>
      <c r="TPS60" s="6"/>
      <c r="TPT60" s="6"/>
      <c r="TPU60" s="6"/>
      <c r="TPV60" s="6"/>
      <c r="TPW60" s="6"/>
      <c r="TPX60" s="6"/>
      <c r="TPY60" s="6"/>
      <c r="TPZ60" s="6"/>
      <c r="TQA60" s="6"/>
      <c r="TQB60" s="6"/>
      <c r="TQC60" s="6"/>
      <c r="TQD60" s="6"/>
      <c r="TQE60" s="6"/>
      <c r="TQF60" s="6"/>
      <c r="TQG60" s="6"/>
      <c r="TQH60" s="6"/>
      <c r="TQI60" s="6"/>
      <c r="TQJ60" s="6"/>
      <c r="TQK60" s="6"/>
      <c r="TQL60" s="6"/>
      <c r="TQM60" s="6"/>
      <c r="TQN60" s="6"/>
      <c r="TQO60" s="6"/>
      <c r="TQP60" s="6"/>
      <c r="TQQ60" s="6"/>
      <c r="TQR60" s="6"/>
      <c r="TQS60" s="6"/>
      <c r="TQT60" s="6"/>
      <c r="TQU60" s="6"/>
      <c r="TQV60" s="6"/>
      <c r="TQW60" s="6"/>
      <c r="TQX60" s="6"/>
      <c r="TQY60" s="6"/>
      <c r="TQZ60" s="6"/>
      <c r="TRA60" s="6"/>
      <c r="TRB60" s="6"/>
      <c r="TRC60" s="6"/>
      <c r="TRD60" s="6"/>
      <c r="TRE60" s="6"/>
      <c r="TRF60" s="6"/>
      <c r="TRG60" s="6"/>
      <c r="TRH60" s="6"/>
      <c r="TRI60" s="6"/>
      <c r="TRJ60" s="6"/>
      <c r="TRK60" s="6"/>
      <c r="TRL60" s="6"/>
      <c r="TRM60" s="6"/>
      <c r="TRN60" s="6"/>
      <c r="TRO60" s="6"/>
      <c r="TRP60" s="6"/>
      <c r="TRQ60" s="6"/>
      <c r="TRR60" s="6"/>
      <c r="TRS60" s="6"/>
      <c r="TRT60" s="6"/>
      <c r="TRU60" s="6"/>
      <c r="TRV60" s="6"/>
      <c r="TRW60" s="6"/>
      <c r="TRX60" s="6"/>
      <c r="TRY60" s="6"/>
      <c r="TRZ60" s="6"/>
      <c r="TSA60" s="6"/>
      <c r="TSB60" s="6"/>
      <c r="TSC60" s="6"/>
      <c r="TSD60" s="6"/>
      <c r="TSE60" s="6"/>
      <c r="TSF60" s="6"/>
      <c r="TSG60" s="6"/>
      <c r="TSH60" s="6"/>
      <c r="TSI60" s="6"/>
      <c r="TSJ60" s="6"/>
      <c r="TSK60" s="6"/>
      <c r="TSL60" s="6"/>
      <c r="TSM60" s="6"/>
      <c r="TSN60" s="6"/>
      <c r="TSO60" s="6"/>
      <c r="TSP60" s="6"/>
      <c r="TSQ60" s="6"/>
      <c r="TSR60" s="6"/>
      <c r="TSS60" s="6"/>
      <c r="TST60" s="6"/>
      <c r="TSU60" s="6"/>
      <c r="TSV60" s="6"/>
      <c r="TSW60" s="6"/>
      <c r="TSX60" s="6"/>
      <c r="TSY60" s="6"/>
      <c r="TSZ60" s="6"/>
      <c r="TTA60" s="6"/>
      <c r="TTB60" s="6"/>
      <c r="TTC60" s="6"/>
      <c r="TTD60" s="6"/>
      <c r="TTE60" s="6"/>
      <c r="TTF60" s="6"/>
      <c r="TTG60" s="6"/>
      <c r="TTH60" s="6"/>
      <c r="TTI60" s="6"/>
      <c r="TTJ60" s="6"/>
      <c r="TTK60" s="6"/>
      <c r="TTL60" s="6"/>
      <c r="TTM60" s="6"/>
      <c r="TTN60" s="6"/>
      <c r="TTO60" s="6"/>
      <c r="TTP60" s="6"/>
      <c r="TTQ60" s="6"/>
      <c r="TTR60" s="6"/>
      <c r="TTS60" s="6"/>
      <c r="TTT60" s="6"/>
      <c r="TTU60" s="6"/>
      <c r="TTV60" s="6"/>
      <c r="TTW60" s="6"/>
      <c r="TTX60" s="6"/>
      <c r="TTY60" s="6"/>
      <c r="TTZ60" s="6"/>
      <c r="TUA60" s="6"/>
      <c r="TUB60" s="6"/>
      <c r="TUC60" s="6"/>
      <c r="TUD60" s="6"/>
      <c r="TUE60" s="6"/>
      <c r="TUF60" s="6"/>
      <c r="TUG60" s="6"/>
      <c r="TUH60" s="6"/>
      <c r="TUI60" s="6"/>
      <c r="TUJ60" s="6"/>
      <c r="TUK60" s="6"/>
      <c r="TUL60" s="6"/>
      <c r="TUM60" s="6"/>
      <c r="TUN60" s="6"/>
      <c r="TUO60" s="6"/>
      <c r="TUP60" s="6"/>
      <c r="TUQ60" s="6"/>
      <c r="TUR60" s="6"/>
      <c r="TUS60" s="6"/>
      <c r="TUT60" s="6"/>
      <c r="TUU60" s="6"/>
      <c r="TUV60" s="6"/>
      <c r="TUW60" s="6"/>
      <c r="TUX60" s="6"/>
      <c r="TUY60" s="6"/>
      <c r="TUZ60" s="6"/>
      <c r="TVA60" s="6"/>
      <c r="TVB60" s="6"/>
      <c r="TVC60" s="6"/>
      <c r="TVD60" s="6"/>
      <c r="TVE60" s="6"/>
      <c r="TVF60" s="6"/>
      <c r="TVG60" s="6"/>
      <c r="TVH60" s="6"/>
      <c r="TVI60" s="6"/>
      <c r="TVJ60" s="6"/>
      <c r="TVK60" s="6"/>
      <c r="TVL60" s="6"/>
      <c r="TVM60" s="6"/>
      <c r="TVN60" s="6"/>
      <c r="TVO60" s="6"/>
      <c r="TVP60" s="6"/>
      <c r="TVQ60" s="6"/>
      <c r="TVR60" s="6"/>
      <c r="TVS60" s="6"/>
      <c r="TVT60" s="6"/>
      <c r="TVU60" s="6"/>
      <c r="TVV60" s="6"/>
      <c r="TVW60" s="6"/>
      <c r="TVX60" s="6"/>
      <c r="TVY60" s="6"/>
      <c r="TVZ60" s="6"/>
      <c r="TWA60" s="6"/>
      <c r="TWB60" s="6"/>
      <c r="TWC60" s="6"/>
      <c r="TWD60" s="6"/>
      <c r="TWE60" s="6"/>
      <c r="TWF60" s="6"/>
      <c r="TWG60" s="6"/>
      <c r="TWH60" s="6"/>
      <c r="TWI60" s="6"/>
      <c r="TWJ60" s="6"/>
      <c r="TWK60" s="6"/>
      <c r="TWL60" s="6"/>
      <c r="TWM60" s="6"/>
      <c r="TWN60" s="6"/>
      <c r="TWO60" s="6"/>
      <c r="TWP60" s="6"/>
      <c r="TWQ60" s="6"/>
      <c r="TWR60" s="6"/>
      <c r="TWS60" s="6"/>
      <c r="TWT60" s="6"/>
      <c r="TWU60" s="6"/>
      <c r="TWV60" s="6"/>
      <c r="TWW60" s="6"/>
      <c r="TWX60" s="6"/>
      <c r="TWY60" s="6"/>
      <c r="TWZ60" s="6"/>
      <c r="TXA60" s="6"/>
      <c r="TXB60" s="6"/>
      <c r="TXC60" s="6"/>
      <c r="TXD60" s="6"/>
      <c r="TXE60" s="6"/>
      <c r="TXF60" s="6"/>
      <c r="TXG60" s="6"/>
      <c r="TXH60" s="6"/>
      <c r="TXI60" s="6"/>
      <c r="TXJ60" s="6"/>
      <c r="TXK60" s="6"/>
      <c r="TXL60" s="6"/>
      <c r="TXM60" s="6"/>
      <c r="TXN60" s="6"/>
      <c r="TXO60" s="6"/>
      <c r="TXP60" s="6"/>
      <c r="TXQ60" s="6"/>
      <c r="TXR60" s="6"/>
      <c r="TXS60" s="6"/>
      <c r="TXT60" s="6"/>
      <c r="TXU60" s="6"/>
      <c r="TXV60" s="6"/>
      <c r="TXW60" s="6"/>
      <c r="TXX60" s="6"/>
      <c r="TXY60" s="6"/>
      <c r="TXZ60" s="6"/>
      <c r="TYA60" s="6"/>
      <c r="TYB60" s="6"/>
      <c r="TYC60" s="6"/>
      <c r="TYD60" s="6"/>
      <c r="TYE60" s="6"/>
      <c r="TYF60" s="6"/>
      <c r="TYG60" s="6"/>
      <c r="TYH60" s="6"/>
      <c r="TYI60" s="6"/>
      <c r="TYJ60" s="6"/>
      <c r="TYK60" s="6"/>
      <c r="TYL60" s="6"/>
      <c r="TYM60" s="6"/>
      <c r="TYN60" s="6"/>
      <c r="TYO60" s="6"/>
      <c r="TYP60" s="6"/>
      <c r="TYQ60" s="6"/>
      <c r="TYR60" s="6"/>
      <c r="TYS60" s="6"/>
      <c r="TYT60" s="6"/>
      <c r="TYU60" s="6"/>
      <c r="TYV60" s="6"/>
      <c r="TYW60" s="6"/>
      <c r="TYX60" s="6"/>
      <c r="TYY60" s="6"/>
      <c r="TYZ60" s="6"/>
      <c r="TZA60" s="6"/>
      <c r="TZB60" s="6"/>
      <c r="TZC60" s="6"/>
      <c r="TZD60" s="6"/>
      <c r="TZE60" s="6"/>
      <c r="TZF60" s="6"/>
      <c r="TZG60" s="6"/>
      <c r="TZH60" s="6"/>
      <c r="TZI60" s="6"/>
      <c r="TZJ60" s="6"/>
      <c r="TZK60" s="6"/>
      <c r="TZL60" s="6"/>
      <c r="TZM60" s="6"/>
      <c r="TZN60" s="6"/>
      <c r="TZO60" s="6"/>
      <c r="TZP60" s="6"/>
      <c r="TZQ60" s="6"/>
      <c r="TZR60" s="6"/>
      <c r="TZS60" s="6"/>
      <c r="TZT60" s="6"/>
      <c r="TZU60" s="6"/>
      <c r="TZV60" s="6"/>
      <c r="TZW60" s="6"/>
      <c r="TZX60" s="6"/>
      <c r="TZY60" s="6"/>
      <c r="TZZ60" s="6"/>
      <c r="UAA60" s="6"/>
      <c r="UAB60" s="6"/>
      <c r="UAC60" s="6"/>
      <c r="UAD60" s="6"/>
      <c r="UAE60" s="6"/>
      <c r="UAF60" s="6"/>
      <c r="UAG60" s="6"/>
      <c r="UAH60" s="6"/>
      <c r="UAI60" s="6"/>
      <c r="UAJ60" s="6"/>
      <c r="UAK60" s="6"/>
      <c r="UAL60" s="6"/>
      <c r="UAM60" s="6"/>
      <c r="UAN60" s="6"/>
      <c r="UAO60" s="6"/>
      <c r="UAP60" s="6"/>
      <c r="UAQ60" s="6"/>
      <c r="UAR60" s="6"/>
      <c r="UAS60" s="6"/>
      <c r="UAT60" s="6"/>
      <c r="UAU60" s="6"/>
      <c r="UAV60" s="6"/>
      <c r="UAW60" s="6"/>
      <c r="UAX60" s="6"/>
      <c r="UAY60" s="6"/>
      <c r="UAZ60" s="6"/>
      <c r="UBA60" s="6"/>
      <c r="UBB60" s="6"/>
      <c r="UBC60" s="6"/>
      <c r="UBD60" s="6"/>
      <c r="UBE60" s="6"/>
      <c r="UBF60" s="6"/>
      <c r="UBG60" s="6"/>
      <c r="UBH60" s="6"/>
      <c r="UBI60" s="6"/>
      <c r="UBJ60" s="6"/>
      <c r="UBK60" s="6"/>
      <c r="UBL60" s="6"/>
      <c r="UBM60" s="6"/>
      <c r="UBN60" s="6"/>
      <c r="UBO60" s="6"/>
      <c r="UBP60" s="6"/>
      <c r="UBQ60" s="6"/>
      <c r="UBR60" s="6"/>
      <c r="UBS60" s="6"/>
      <c r="UBT60" s="6"/>
      <c r="UBU60" s="6"/>
      <c r="UBV60" s="6"/>
      <c r="UBW60" s="6"/>
      <c r="UBX60" s="6"/>
      <c r="UBY60" s="6"/>
      <c r="UBZ60" s="6"/>
      <c r="UCA60" s="6"/>
      <c r="UCB60" s="6"/>
      <c r="UCC60" s="6"/>
      <c r="UCD60" s="6"/>
      <c r="UCE60" s="6"/>
      <c r="UCF60" s="6"/>
      <c r="UCG60" s="6"/>
      <c r="UCH60" s="6"/>
      <c r="UCI60" s="6"/>
      <c r="UCJ60" s="6"/>
      <c r="UCK60" s="6"/>
      <c r="UCL60" s="6"/>
      <c r="UCM60" s="6"/>
      <c r="UCN60" s="6"/>
      <c r="UCO60" s="6"/>
      <c r="UCP60" s="6"/>
      <c r="UCQ60" s="6"/>
      <c r="UCR60" s="6"/>
      <c r="UCS60" s="6"/>
      <c r="UCT60" s="6"/>
      <c r="UCU60" s="6"/>
      <c r="UCV60" s="6"/>
      <c r="UCW60" s="6"/>
      <c r="UCX60" s="6"/>
      <c r="UCY60" s="6"/>
      <c r="UCZ60" s="6"/>
      <c r="UDA60" s="6"/>
      <c r="UDB60" s="6"/>
      <c r="UDC60" s="6"/>
      <c r="UDD60" s="6"/>
      <c r="UDE60" s="6"/>
      <c r="UDF60" s="6"/>
      <c r="UDG60" s="6"/>
      <c r="UDH60" s="6"/>
      <c r="UDI60" s="6"/>
      <c r="UDJ60" s="6"/>
      <c r="UDK60" s="6"/>
      <c r="UDL60" s="6"/>
      <c r="UDM60" s="6"/>
      <c r="UDN60" s="6"/>
      <c r="UDO60" s="6"/>
      <c r="UDP60" s="6"/>
      <c r="UDQ60" s="6"/>
      <c r="UDR60" s="6"/>
      <c r="UDS60" s="6"/>
      <c r="UDT60" s="6"/>
      <c r="UDU60" s="6"/>
      <c r="UDV60" s="6"/>
      <c r="UDW60" s="6"/>
      <c r="UDX60" s="6"/>
      <c r="UDY60" s="6"/>
      <c r="UDZ60" s="6"/>
      <c r="UEA60" s="6"/>
      <c r="UEB60" s="6"/>
      <c r="UEC60" s="6"/>
      <c r="UED60" s="6"/>
      <c r="UEE60" s="6"/>
      <c r="UEF60" s="6"/>
      <c r="UEG60" s="6"/>
      <c r="UEH60" s="6"/>
      <c r="UEI60" s="6"/>
      <c r="UEJ60" s="6"/>
      <c r="UEK60" s="6"/>
      <c r="UEL60" s="6"/>
      <c r="UEM60" s="6"/>
      <c r="UEN60" s="6"/>
      <c r="UEO60" s="6"/>
      <c r="UEP60" s="6"/>
      <c r="UEQ60" s="6"/>
      <c r="UER60" s="6"/>
      <c r="UES60" s="6"/>
      <c r="UET60" s="6"/>
      <c r="UEU60" s="6"/>
      <c r="UEV60" s="6"/>
      <c r="UEW60" s="6"/>
      <c r="UEX60" s="6"/>
      <c r="UEY60" s="6"/>
      <c r="UEZ60" s="6"/>
      <c r="UFA60" s="6"/>
      <c r="UFB60" s="6"/>
      <c r="UFC60" s="6"/>
      <c r="UFD60" s="6"/>
      <c r="UFE60" s="6"/>
      <c r="UFF60" s="6"/>
      <c r="UFG60" s="6"/>
      <c r="UFH60" s="6"/>
      <c r="UFI60" s="6"/>
      <c r="UFJ60" s="6"/>
      <c r="UFK60" s="6"/>
      <c r="UFL60" s="6"/>
      <c r="UFM60" s="6"/>
      <c r="UFN60" s="6"/>
      <c r="UFO60" s="6"/>
      <c r="UFP60" s="6"/>
      <c r="UFQ60" s="6"/>
      <c r="UFR60" s="6"/>
      <c r="UFS60" s="6"/>
      <c r="UFT60" s="6"/>
      <c r="UFU60" s="6"/>
      <c r="UFV60" s="6"/>
      <c r="UFW60" s="6"/>
      <c r="UFX60" s="6"/>
      <c r="UFY60" s="6"/>
      <c r="UFZ60" s="6"/>
      <c r="UGA60" s="6"/>
      <c r="UGB60" s="6"/>
      <c r="UGC60" s="6"/>
      <c r="UGD60" s="6"/>
      <c r="UGE60" s="6"/>
      <c r="UGF60" s="6"/>
      <c r="UGG60" s="6"/>
      <c r="UGH60" s="6"/>
      <c r="UGI60" s="6"/>
      <c r="UGJ60" s="6"/>
      <c r="UGK60" s="6"/>
      <c r="UGL60" s="6"/>
      <c r="UGM60" s="6"/>
      <c r="UGN60" s="6"/>
      <c r="UGO60" s="6"/>
      <c r="UGP60" s="6"/>
      <c r="UGQ60" s="6"/>
      <c r="UGR60" s="6"/>
      <c r="UGS60" s="6"/>
      <c r="UGT60" s="6"/>
      <c r="UGU60" s="6"/>
      <c r="UGV60" s="6"/>
      <c r="UGW60" s="6"/>
      <c r="UGX60" s="6"/>
      <c r="UGY60" s="6"/>
      <c r="UGZ60" s="6"/>
      <c r="UHA60" s="6"/>
      <c r="UHB60" s="6"/>
      <c r="UHC60" s="6"/>
      <c r="UHD60" s="6"/>
      <c r="UHE60" s="6"/>
      <c r="UHF60" s="6"/>
      <c r="UHG60" s="6"/>
      <c r="UHH60" s="6"/>
      <c r="UHI60" s="6"/>
      <c r="UHJ60" s="6"/>
      <c r="UHK60" s="6"/>
      <c r="UHL60" s="6"/>
      <c r="UHM60" s="6"/>
      <c r="UHN60" s="6"/>
      <c r="UHO60" s="6"/>
      <c r="UHP60" s="6"/>
      <c r="UHQ60" s="6"/>
      <c r="UHR60" s="6"/>
      <c r="UHS60" s="6"/>
      <c r="UHT60" s="6"/>
      <c r="UHU60" s="6"/>
      <c r="UHV60" s="6"/>
      <c r="UHW60" s="6"/>
      <c r="UHX60" s="6"/>
      <c r="UHY60" s="6"/>
      <c r="UHZ60" s="6"/>
      <c r="UIA60" s="6"/>
      <c r="UIB60" s="6"/>
      <c r="UIC60" s="6"/>
      <c r="UID60" s="6"/>
      <c r="UIE60" s="6"/>
      <c r="UIF60" s="6"/>
      <c r="UIG60" s="6"/>
      <c r="UIH60" s="6"/>
      <c r="UII60" s="6"/>
      <c r="UIJ60" s="6"/>
      <c r="UIK60" s="6"/>
      <c r="UIL60" s="6"/>
      <c r="UIM60" s="6"/>
      <c r="UIN60" s="6"/>
      <c r="UIO60" s="6"/>
      <c r="UIP60" s="6"/>
      <c r="UIQ60" s="6"/>
      <c r="UIR60" s="6"/>
      <c r="UIS60" s="6"/>
      <c r="UIT60" s="6"/>
      <c r="UIU60" s="6"/>
      <c r="UIV60" s="6"/>
      <c r="UIW60" s="6"/>
      <c r="UIX60" s="6"/>
      <c r="UIY60" s="6"/>
      <c r="UIZ60" s="6"/>
      <c r="UJA60" s="6"/>
      <c r="UJB60" s="6"/>
      <c r="UJC60" s="6"/>
      <c r="UJD60" s="6"/>
      <c r="UJE60" s="6"/>
      <c r="UJF60" s="6"/>
      <c r="UJG60" s="6"/>
      <c r="UJH60" s="6"/>
      <c r="UJI60" s="6"/>
      <c r="UJJ60" s="6"/>
      <c r="UJK60" s="6"/>
      <c r="UJL60" s="6"/>
      <c r="UJM60" s="6"/>
      <c r="UJN60" s="6"/>
      <c r="UJO60" s="6"/>
      <c r="UJP60" s="6"/>
      <c r="UJQ60" s="6"/>
      <c r="UJR60" s="6"/>
      <c r="UJS60" s="6"/>
      <c r="UJT60" s="6"/>
      <c r="UJU60" s="6"/>
      <c r="UJV60" s="6"/>
      <c r="UJW60" s="6"/>
      <c r="UJX60" s="6"/>
      <c r="UJY60" s="6"/>
      <c r="UJZ60" s="6"/>
      <c r="UKA60" s="6"/>
      <c r="UKB60" s="6"/>
      <c r="UKC60" s="6"/>
      <c r="UKD60" s="6"/>
      <c r="UKE60" s="6"/>
      <c r="UKF60" s="6"/>
      <c r="UKG60" s="6"/>
      <c r="UKH60" s="6"/>
      <c r="UKI60" s="6"/>
      <c r="UKJ60" s="6"/>
      <c r="UKK60" s="6"/>
      <c r="UKL60" s="6"/>
      <c r="UKM60" s="6"/>
      <c r="UKN60" s="6"/>
      <c r="UKO60" s="6"/>
      <c r="UKP60" s="6"/>
      <c r="UKQ60" s="6"/>
      <c r="UKR60" s="6"/>
      <c r="UKS60" s="6"/>
      <c r="UKT60" s="6"/>
      <c r="UKU60" s="6"/>
      <c r="UKV60" s="6"/>
      <c r="UKW60" s="6"/>
      <c r="UKX60" s="6"/>
      <c r="UKY60" s="6"/>
      <c r="UKZ60" s="6"/>
      <c r="ULA60" s="6"/>
      <c r="ULB60" s="6"/>
      <c r="ULC60" s="6"/>
      <c r="ULD60" s="6"/>
      <c r="ULE60" s="6"/>
      <c r="ULF60" s="6"/>
      <c r="ULG60" s="6"/>
      <c r="ULH60" s="6"/>
      <c r="ULI60" s="6"/>
      <c r="ULJ60" s="6"/>
      <c r="ULK60" s="6"/>
      <c r="ULL60" s="6"/>
      <c r="ULM60" s="6"/>
      <c r="ULN60" s="6"/>
      <c r="ULO60" s="6"/>
      <c r="ULP60" s="6"/>
      <c r="ULQ60" s="6"/>
      <c r="ULR60" s="6"/>
      <c r="ULS60" s="6"/>
      <c r="ULT60" s="6"/>
      <c r="ULU60" s="6"/>
      <c r="ULV60" s="6"/>
      <c r="ULW60" s="6"/>
      <c r="ULX60" s="6"/>
      <c r="ULY60" s="6"/>
      <c r="ULZ60" s="6"/>
      <c r="UMA60" s="6"/>
      <c r="UMB60" s="6"/>
      <c r="UMC60" s="6"/>
      <c r="UMD60" s="6"/>
      <c r="UME60" s="6"/>
      <c r="UMF60" s="6"/>
      <c r="UMG60" s="6"/>
      <c r="UMH60" s="6"/>
      <c r="UMI60" s="6"/>
      <c r="UMJ60" s="6"/>
      <c r="UMK60" s="6"/>
      <c r="UML60" s="6"/>
      <c r="UMM60" s="6"/>
      <c r="UMN60" s="6"/>
      <c r="UMO60" s="6"/>
      <c r="UMP60" s="6"/>
      <c r="UMQ60" s="6"/>
      <c r="UMR60" s="6"/>
      <c r="UMS60" s="6"/>
      <c r="UMT60" s="6"/>
      <c r="UMU60" s="6"/>
      <c r="UMV60" s="6"/>
      <c r="UMW60" s="6"/>
      <c r="UMX60" s="6"/>
      <c r="UMY60" s="6"/>
      <c r="UMZ60" s="6"/>
      <c r="UNA60" s="6"/>
      <c r="UNB60" s="6"/>
      <c r="UNC60" s="6"/>
      <c r="UND60" s="6"/>
      <c r="UNE60" s="6"/>
      <c r="UNF60" s="6"/>
      <c r="UNG60" s="6"/>
      <c r="UNH60" s="6"/>
      <c r="UNI60" s="6"/>
      <c r="UNJ60" s="6"/>
      <c r="UNK60" s="6"/>
      <c r="UNL60" s="6"/>
      <c r="UNM60" s="6"/>
      <c r="UNN60" s="6"/>
      <c r="UNO60" s="6"/>
      <c r="UNP60" s="6"/>
      <c r="UNQ60" s="6"/>
      <c r="UNR60" s="6"/>
      <c r="UNS60" s="6"/>
      <c r="UNT60" s="6"/>
      <c r="UNU60" s="6"/>
      <c r="UNV60" s="6"/>
      <c r="UNW60" s="6"/>
      <c r="UNX60" s="6"/>
      <c r="UNY60" s="6"/>
      <c r="UNZ60" s="6"/>
      <c r="UOA60" s="6"/>
      <c r="UOB60" s="6"/>
      <c r="UOC60" s="6"/>
      <c r="UOD60" s="6"/>
      <c r="UOE60" s="6"/>
      <c r="UOF60" s="6"/>
      <c r="UOG60" s="6"/>
      <c r="UOH60" s="6"/>
      <c r="UOI60" s="6"/>
      <c r="UOJ60" s="6"/>
      <c r="UOK60" s="6"/>
      <c r="UOL60" s="6"/>
      <c r="UOM60" s="6"/>
      <c r="UON60" s="6"/>
      <c r="UOO60" s="6"/>
      <c r="UOP60" s="6"/>
      <c r="UOQ60" s="6"/>
      <c r="UOR60" s="6"/>
      <c r="UOS60" s="6"/>
      <c r="UOT60" s="6"/>
      <c r="UOU60" s="6"/>
      <c r="UOV60" s="6"/>
      <c r="UOW60" s="6"/>
      <c r="UOX60" s="6"/>
      <c r="UOY60" s="6"/>
      <c r="UOZ60" s="6"/>
      <c r="UPA60" s="6"/>
      <c r="UPB60" s="6"/>
      <c r="UPC60" s="6"/>
      <c r="UPD60" s="6"/>
      <c r="UPE60" s="6"/>
      <c r="UPF60" s="6"/>
      <c r="UPG60" s="6"/>
      <c r="UPH60" s="6"/>
      <c r="UPI60" s="6"/>
      <c r="UPJ60" s="6"/>
      <c r="UPK60" s="6"/>
      <c r="UPL60" s="6"/>
      <c r="UPM60" s="6"/>
      <c r="UPN60" s="6"/>
      <c r="UPO60" s="6"/>
      <c r="UPP60" s="6"/>
      <c r="UPQ60" s="6"/>
      <c r="UPR60" s="6"/>
      <c r="UPS60" s="6"/>
      <c r="UPT60" s="6"/>
      <c r="UPU60" s="6"/>
      <c r="UPV60" s="6"/>
      <c r="UPW60" s="6"/>
      <c r="UPX60" s="6"/>
      <c r="UPY60" s="6"/>
      <c r="UPZ60" s="6"/>
      <c r="UQA60" s="6"/>
      <c r="UQB60" s="6"/>
      <c r="UQC60" s="6"/>
      <c r="UQD60" s="6"/>
      <c r="UQE60" s="6"/>
      <c r="UQF60" s="6"/>
      <c r="UQG60" s="6"/>
      <c r="UQH60" s="6"/>
      <c r="UQI60" s="6"/>
      <c r="UQJ60" s="6"/>
      <c r="UQK60" s="6"/>
      <c r="UQL60" s="6"/>
      <c r="UQM60" s="6"/>
      <c r="UQN60" s="6"/>
      <c r="UQO60" s="6"/>
      <c r="UQP60" s="6"/>
      <c r="UQQ60" s="6"/>
      <c r="UQR60" s="6"/>
      <c r="UQS60" s="6"/>
      <c r="UQT60" s="6"/>
      <c r="UQU60" s="6"/>
      <c r="UQV60" s="6"/>
      <c r="UQW60" s="6"/>
      <c r="UQX60" s="6"/>
      <c r="UQY60" s="6"/>
      <c r="UQZ60" s="6"/>
      <c r="URA60" s="6"/>
      <c r="URB60" s="6"/>
      <c r="URC60" s="6"/>
      <c r="URD60" s="6"/>
      <c r="URE60" s="6"/>
      <c r="URF60" s="6"/>
      <c r="URG60" s="6"/>
      <c r="URH60" s="6"/>
      <c r="URI60" s="6"/>
      <c r="URJ60" s="6"/>
      <c r="URK60" s="6"/>
      <c r="URL60" s="6"/>
      <c r="URM60" s="6"/>
      <c r="URN60" s="6"/>
      <c r="URO60" s="6"/>
      <c r="URP60" s="6"/>
      <c r="URQ60" s="6"/>
      <c r="URR60" s="6"/>
      <c r="URS60" s="6"/>
      <c r="URT60" s="6"/>
      <c r="URU60" s="6"/>
      <c r="URV60" s="6"/>
      <c r="URW60" s="6"/>
      <c r="URX60" s="6"/>
      <c r="URY60" s="6"/>
      <c r="URZ60" s="6"/>
      <c r="USA60" s="6"/>
      <c r="USB60" s="6"/>
      <c r="USC60" s="6"/>
      <c r="USD60" s="6"/>
      <c r="USE60" s="6"/>
      <c r="USF60" s="6"/>
      <c r="USG60" s="6"/>
      <c r="USH60" s="6"/>
      <c r="USI60" s="6"/>
      <c r="USJ60" s="6"/>
      <c r="USK60" s="6"/>
      <c r="USL60" s="6"/>
      <c r="USM60" s="6"/>
      <c r="USN60" s="6"/>
      <c r="USO60" s="6"/>
      <c r="USP60" s="6"/>
      <c r="USQ60" s="6"/>
      <c r="USR60" s="6"/>
      <c r="USS60" s="6"/>
      <c r="UST60" s="6"/>
      <c r="USU60" s="6"/>
      <c r="USV60" s="6"/>
      <c r="USW60" s="6"/>
      <c r="USX60" s="6"/>
      <c r="USY60" s="6"/>
      <c r="USZ60" s="6"/>
      <c r="UTA60" s="6"/>
      <c r="UTB60" s="6"/>
      <c r="UTC60" s="6"/>
      <c r="UTD60" s="6"/>
      <c r="UTE60" s="6"/>
      <c r="UTF60" s="6"/>
      <c r="UTG60" s="6"/>
      <c r="UTH60" s="6"/>
      <c r="UTI60" s="6"/>
      <c r="UTJ60" s="6"/>
      <c r="UTK60" s="6"/>
      <c r="UTL60" s="6"/>
      <c r="UTM60" s="6"/>
      <c r="UTN60" s="6"/>
      <c r="UTO60" s="6"/>
      <c r="UTP60" s="6"/>
      <c r="UTQ60" s="6"/>
      <c r="UTR60" s="6"/>
      <c r="UTS60" s="6"/>
      <c r="UTT60" s="6"/>
      <c r="UTU60" s="6"/>
      <c r="UTV60" s="6"/>
      <c r="UTW60" s="6"/>
      <c r="UTX60" s="6"/>
      <c r="UTY60" s="6"/>
      <c r="UTZ60" s="6"/>
      <c r="UUA60" s="6"/>
      <c r="UUB60" s="6"/>
      <c r="UUC60" s="6"/>
      <c r="UUD60" s="6"/>
      <c r="UUE60" s="6"/>
      <c r="UUF60" s="6"/>
      <c r="UUG60" s="6"/>
      <c r="UUH60" s="6"/>
      <c r="UUI60" s="6"/>
      <c r="UUJ60" s="6"/>
      <c r="UUK60" s="6"/>
      <c r="UUL60" s="6"/>
      <c r="UUM60" s="6"/>
      <c r="UUN60" s="6"/>
      <c r="UUO60" s="6"/>
      <c r="UUP60" s="6"/>
      <c r="UUQ60" s="6"/>
      <c r="UUR60" s="6"/>
      <c r="UUS60" s="6"/>
      <c r="UUT60" s="6"/>
      <c r="UUU60" s="6"/>
      <c r="UUV60" s="6"/>
      <c r="UUW60" s="6"/>
      <c r="UUX60" s="6"/>
      <c r="UUY60" s="6"/>
      <c r="UUZ60" s="6"/>
      <c r="UVA60" s="6"/>
      <c r="UVB60" s="6"/>
      <c r="UVC60" s="6"/>
      <c r="UVD60" s="6"/>
      <c r="UVE60" s="6"/>
      <c r="UVF60" s="6"/>
      <c r="UVG60" s="6"/>
      <c r="UVH60" s="6"/>
      <c r="UVI60" s="6"/>
      <c r="UVJ60" s="6"/>
      <c r="UVK60" s="6"/>
      <c r="UVL60" s="6"/>
      <c r="UVM60" s="6"/>
      <c r="UVN60" s="6"/>
      <c r="UVO60" s="6"/>
      <c r="UVP60" s="6"/>
      <c r="UVQ60" s="6"/>
      <c r="UVR60" s="6"/>
      <c r="UVS60" s="6"/>
      <c r="UVT60" s="6"/>
      <c r="UVU60" s="6"/>
      <c r="UVV60" s="6"/>
      <c r="UVW60" s="6"/>
      <c r="UVX60" s="6"/>
      <c r="UVY60" s="6"/>
      <c r="UVZ60" s="6"/>
      <c r="UWA60" s="6"/>
      <c r="UWB60" s="6"/>
      <c r="UWC60" s="6"/>
      <c r="UWD60" s="6"/>
      <c r="UWE60" s="6"/>
      <c r="UWF60" s="6"/>
      <c r="UWG60" s="6"/>
      <c r="UWH60" s="6"/>
      <c r="UWI60" s="6"/>
      <c r="UWJ60" s="6"/>
      <c r="UWK60" s="6"/>
      <c r="UWL60" s="6"/>
      <c r="UWM60" s="6"/>
      <c r="UWN60" s="6"/>
      <c r="UWO60" s="6"/>
      <c r="UWP60" s="6"/>
      <c r="UWQ60" s="6"/>
      <c r="UWR60" s="6"/>
      <c r="UWS60" s="6"/>
      <c r="UWT60" s="6"/>
      <c r="UWU60" s="6"/>
      <c r="UWV60" s="6"/>
      <c r="UWW60" s="6"/>
      <c r="UWX60" s="6"/>
      <c r="UWY60" s="6"/>
      <c r="UWZ60" s="6"/>
      <c r="UXA60" s="6"/>
      <c r="UXB60" s="6"/>
      <c r="UXC60" s="6"/>
      <c r="UXD60" s="6"/>
      <c r="UXE60" s="6"/>
      <c r="UXF60" s="6"/>
      <c r="UXG60" s="6"/>
      <c r="UXH60" s="6"/>
      <c r="UXI60" s="6"/>
      <c r="UXJ60" s="6"/>
      <c r="UXK60" s="6"/>
      <c r="UXL60" s="6"/>
      <c r="UXM60" s="6"/>
      <c r="UXN60" s="6"/>
      <c r="UXO60" s="6"/>
      <c r="UXP60" s="6"/>
      <c r="UXQ60" s="6"/>
      <c r="UXR60" s="6"/>
      <c r="UXS60" s="6"/>
      <c r="UXT60" s="6"/>
      <c r="UXU60" s="6"/>
      <c r="UXV60" s="6"/>
      <c r="UXW60" s="6"/>
      <c r="UXX60" s="6"/>
      <c r="UXY60" s="6"/>
      <c r="UXZ60" s="6"/>
      <c r="UYA60" s="6"/>
      <c r="UYB60" s="6"/>
      <c r="UYC60" s="6"/>
      <c r="UYD60" s="6"/>
      <c r="UYE60" s="6"/>
      <c r="UYF60" s="6"/>
      <c r="UYG60" s="6"/>
      <c r="UYH60" s="6"/>
      <c r="UYI60" s="6"/>
      <c r="UYJ60" s="6"/>
      <c r="UYK60" s="6"/>
      <c r="UYL60" s="6"/>
      <c r="UYM60" s="6"/>
      <c r="UYN60" s="6"/>
      <c r="UYO60" s="6"/>
      <c r="UYP60" s="6"/>
      <c r="UYQ60" s="6"/>
      <c r="UYR60" s="6"/>
      <c r="UYS60" s="6"/>
      <c r="UYT60" s="6"/>
      <c r="UYU60" s="6"/>
      <c r="UYV60" s="6"/>
      <c r="UYW60" s="6"/>
      <c r="UYX60" s="6"/>
      <c r="UYY60" s="6"/>
      <c r="UYZ60" s="6"/>
      <c r="UZA60" s="6"/>
      <c r="UZB60" s="6"/>
      <c r="UZC60" s="6"/>
      <c r="UZD60" s="6"/>
      <c r="UZE60" s="6"/>
      <c r="UZF60" s="6"/>
      <c r="UZG60" s="6"/>
      <c r="UZH60" s="6"/>
      <c r="UZI60" s="6"/>
      <c r="UZJ60" s="6"/>
      <c r="UZK60" s="6"/>
      <c r="UZL60" s="6"/>
      <c r="UZM60" s="6"/>
      <c r="UZN60" s="6"/>
      <c r="UZO60" s="6"/>
      <c r="UZP60" s="6"/>
      <c r="UZQ60" s="6"/>
      <c r="UZR60" s="6"/>
      <c r="UZS60" s="6"/>
      <c r="UZT60" s="6"/>
      <c r="UZU60" s="6"/>
      <c r="UZV60" s="6"/>
      <c r="UZW60" s="6"/>
      <c r="UZX60" s="6"/>
      <c r="UZY60" s="6"/>
      <c r="UZZ60" s="6"/>
      <c r="VAA60" s="6"/>
      <c r="VAB60" s="6"/>
      <c r="VAC60" s="6"/>
      <c r="VAD60" s="6"/>
      <c r="VAE60" s="6"/>
      <c r="VAF60" s="6"/>
      <c r="VAG60" s="6"/>
      <c r="VAH60" s="6"/>
      <c r="VAI60" s="6"/>
      <c r="VAJ60" s="6"/>
      <c r="VAK60" s="6"/>
      <c r="VAL60" s="6"/>
      <c r="VAM60" s="6"/>
      <c r="VAN60" s="6"/>
      <c r="VAO60" s="6"/>
      <c r="VAP60" s="6"/>
      <c r="VAQ60" s="6"/>
      <c r="VAR60" s="6"/>
      <c r="VAS60" s="6"/>
      <c r="VAT60" s="6"/>
      <c r="VAU60" s="6"/>
      <c r="VAV60" s="6"/>
      <c r="VAW60" s="6"/>
      <c r="VAX60" s="6"/>
      <c r="VAY60" s="6"/>
      <c r="VAZ60" s="6"/>
      <c r="VBA60" s="6"/>
      <c r="VBB60" s="6"/>
      <c r="VBC60" s="6"/>
      <c r="VBD60" s="6"/>
      <c r="VBE60" s="6"/>
      <c r="VBF60" s="6"/>
      <c r="VBG60" s="6"/>
      <c r="VBH60" s="6"/>
      <c r="VBI60" s="6"/>
      <c r="VBJ60" s="6"/>
      <c r="VBK60" s="6"/>
      <c r="VBL60" s="6"/>
      <c r="VBM60" s="6"/>
      <c r="VBN60" s="6"/>
      <c r="VBO60" s="6"/>
      <c r="VBP60" s="6"/>
      <c r="VBQ60" s="6"/>
      <c r="VBR60" s="6"/>
      <c r="VBS60" s="6"/>
      <c r="VBT60" s="6"/>
      <c r="VBU60" s="6"/>
      <c r="VBV60" s="6"/>
      <c r="VBW60" s="6"/>
      <c r="VBX60" s="6"/>
      <c r="VBY60" s="6"/>
      <c r="VBZ60" s="6"/>
      <c r="VCA60" s="6"/>
      <c r="VCB60" s="6"/>
      <c r="VCC60" s="6"/>
      <c r="VCD60" s="6"/>
      <c r="VCE60" s="6"/>
      <c r="VCF60" s="6"/>
      <c r="VCG60" s="6"/>
      <c r="VCH60" s="6"/>
      <c r="VCI60" s="6"/>
      <c r="VCJ60" s="6"/>
      <c r="VCK60" s="6"/>
      <c r="VCL60" s="6"/>
      <c r="VCM60" s="6"/>
      <c r="VCN60" s="6"/>
      <c r="VCO60" s="6"/>
      <c r="VCP60" s="6"/>
      <c r="VCQ60" s="6"/>
      <c r="VCR60" s="6"/>
      <c r="VCS60" s="6"/>
      <c r="VCT60" s="6"/>
      <c r="VCU60" s="6"/>
      <c r="VCV60" s="6"/>
      <c r="VCW60" s="6"/>
      <c r="VCX60" s="6"/>
      <c r="VCY60" s="6"/>
      <c r="VCZ60" s="6"/>
      <c r="VDA60" s="6"/>
      <c r="VDB60" s="6"/>
      <c r="VDC60" s="6"/>
      <c r="VDD60" s="6"/>
      <c r="VDE60" s="6"/>
      <c r="VDF60" s="6"/>
      <c r="VDG60" s="6"/>
      <c r="VDH60" s="6"/>
      <c r="VDI60" s="6"/>
      <c r="VDJ60" s="6"/>
      <c r="VDK60" s="6"/>
      <c r="VDL60" s="6"/>
      <c r="VDM60" s="6"/>
      <c r="VDN60" s="6"/>
      <c r="VDO60" s="6"/>
      <c r="VDP60" s="6"/>
      <c r="VDQ60" s="6"/>
      <c r="VDR60" s="6"/>
      <c r="VDS60" s="6"/>
      <c r="VDT60" s="6"/>
      <c r="VDU60" s="6"/>
      <c r="VDV60" s="6"/>
      <c r="VDW60" s="6"/>
      <c r="VDX60" s="6"/>
      <c r="VDY60" s="6"/>
      <c r="VDZ60" s="6"/>
      <c r="VEA60" s="6"/>
      <c r="VEB60" s="6"/>
      <c r="VEC60" s="6"/>
      <c r="VED60" s="6"/>
      <c r="VEE60" s="6"/>
      <c r="VEF60" s="6"/>
      <c r="VEG60" s="6"/>
      <c r="VEH60" s="6"/>
      <c r="VEI60" s="6"/>
      <c r="VEJ60" s="6"/>
      <c r="VEK60" s="6"/>
      <c r="VEL60" s="6"/>
      <c r="VEM60" s="6"/>
      <c r="VEN60" s="6"/>
      <c r="VEO60" s="6"/>
      <c r="VEP60" s="6"/>
      <c r="VEQ60" s="6"/>
      <c r="VER60" s="6"/>
      <c r="VES60" s="6"/>
      <c r="VET60" s="6"/>
      <c r="VEU60" s="6"/>
      <c r="VEV60" s="6"/>
      <c r="VEW60" s="6"/>
      <c r="VEX60" s="6"/>
      <c r="VEY60" s="6"/>
      <c r="VEZ60" s="6"/>
      <c r="VFA60" s="6"/>
      <c r="VFB60" s="6"/>
      <c r="VFC60" s="6"/>
      <c r="VFD60" s="6"/>
      <c r="VFE60" s="6"/>
      <c r="VFF60" s="6"/>
      <c r="VFG60" s="6"/>
      <c r="VFH60" s="6"/>
      <c r="VFI60" s="6"/>
      <c r="VFJ60" s="6"/>
      <c r="VFK60" s="6"/>
      <c r="VFL60" s="6"/>
      <c r="VFM60" s="6"/>
      <c r="VFN60" s="6"/>
      <c r="VFO60" s="6"/>
      <c r="VFP60" s="6"/>
      <c r="VFQ60" s="6"/>
      <c r="VFR60" s="6"/>
      <c r="VFS60" s="6"/>
      <c r="VFT60" s="6"/>
      <c r="VFU60" s="6"/>
      <c r="VFV60" s="6"/>
      <c r="VFW60" s="6"/>
      <c r="VFX60" s="6"/>
      <c r="VFY60" s="6"/>
      <c r="VFZ60" s="6"/>
      <c r="VGA60" s="6"/>
      <c r="VGB60" s="6"/>
      <c r="VGC60" s="6"/>
      <c r="VGD60" s="6"/>
      <c r="VGE60" s="6"/>
      <c r="VGF60" s="6"/>
      <c r="VGG60" s="6"/>
      <c r="VGH60" s="6"/>
      <c r="VGI60" s="6"/>
      <c r="VGJ60" s="6"/>
      <c r="VGK60" s="6"/>
      <c r="VGL60" s="6"/>
      <c r="VGM60" s="6"/>
      <c r="VGN60" s="6"/>
      <c r="VGO60" s="6"/>
      <c r="VGP60" s="6"/>
      <c r="VGQ60" s="6"/>
      <c r="VGR60" s="6"/>
      <c r="VGS60" s="6"/>
      <c r="VGT60" s="6"/>
      <c r="VGU60" s="6"/>
      <c r="VGV60" s="6"/>
      <c r="VGW60" s="6"/>
      <c r="VGX60" s="6"/>
      <c r="VGY60" s="6"/>
      <c r="VGZ60" s="6"/>
      <c r="VHA60" s="6"/>
      <c r="VHB60" s="6"/>
      <c r="VHC60" s="6"/>
      <c r="VHD60" s="6"/>
      <c r="VHE60" s="6"/>
      <c r="VHF60" s="6"/>
      <c r="VHG60" s="6"/>
      <c r="VHH60" s="6"/>
      <c r="VHI60" s="6"/>
      <c r="VHJ60" s="6"/>
      <c r="VHK60" s="6"/>
      <c r="VHL60" s="6"/>
      <c r="VHM60" s="6"/>
      <c r="VHN60" s="6"/>
      <c r="VHO60" s="6"/>
      <c r="VHP60" s="6"/>
      <c r="VHQ60" s="6"/>
      <c r="VHR60" s="6"/>
      <c r="VHS60" s="6"/>
      <c r="VHT60" s="6"/>
      <c r="VHU60" s="6"/>
      <c r="VHV60" s="6"/>
      <c r="VHW60" s="6"/>
      <c r="VHX60" s="6"/>
      <c r="VHY60" s="6"/>
      <c r="VHZ60" s="6"/>
      <c r="VIA60" s="6"/>
      <c r="VIB60" s="6"/>
      <c r="VIC60" s="6"/>
      <c r="VID60" s="6"/>
      <c r="VIE60" s="6"/>
      <c r="VIF60" s="6"/>
      <c r="VIG60" s="6"/>
      <c r="VIH60" s="6"/>
      <c r="VII60" s="6"/>
      <c r="VIJ60" s="6"/>
      <c r="VIK60" s="6"/>
      <c r="VIL60" s="6"/>
      <c r="VIM60" s="6"/>
      <c r="VIN60" s="6"/>
      <c r="VIO60" s="6"/>
      <c r="VIP60" s="6"/>
      <c r="VIQ60" s="6"/>
      <c r="VIR60" s="6"/>
      <c r="VIS60" s="6"/>
      <c r="VIT60" s="6"/>
      <c r="VIU60" s="6"/>
      <c r="VIV60" s="6"/>
      <c r="VIW60" s="6"/>
      <c r="VIX60" s="6"/>
      <c r="VIY60" s="6"/>
      <c r="VIZ60" s="6"/>
      <c r="VJA60" s="6"/>
      <c r="VJB60" s="6"/>
      <c r="VJC60" s="6"/>
      <c r="VJD60" s="6"/>
      <c r="VJE60" s="6"/>
      <c r="VJF60" s="6"/>
      <c r="VJG60" s="6"/>
      <c r="VJH60" s="6"/>
      <c r="VJI60" s="6"/>
      <c r="VJJ60" s="6"/>
      <c r="VJK60" s="6"/>
      <c r="VJL60" s="6"/>
      <c r="VJM60" s="6"/>
      <c r="VJN60" s="6"/>
      <c r="VJO60" s="6"/>
      <c r="VJP60" s="6"/>
      <c r="VJQ60" s="6"/>
      <c r="VJR60" s="6"/>
      <c r="VJS60" s="6"/>
      <c r="VJT60" s="6"/>
      <c r="VJU60" s="6"/>
      <c r="VJV60" s="6"/>
      <c r="VJW60" s="6"/>
      <c r="VJX60" s="6"/>
      <c r="VJY60" s="6"/>
      <c r="VJZ60" s="6"/>
      <c r="VKA60" s="6"/>
      <c r="VKB60" s="6"/>
      <c r="VKC60" s="6"/>
      <c r="VKD60" s="6"/>
      <c r="VKE60" s="6"/>
      <c r="VKF60" s="6"/>
      <c r="VKG60" s="6"/>
      <c r="VKH60" s="6"/>
      <c r="VKI60" s="6"/>
      <c r="VKJ60" s="6"/>
      <c r="VKK60" s="6"/>
      <c r="VKL60" s="6"/>
      <c r="VKM60" s="6"/>
      <c r="VKN60" s="6"/>
      <c r="VKO60" s="6"/>
      <c r="VKP60" s="6"/>
      <c r="VKQ60" s="6"/>
      <c r="VKR60" s="6"/>
      <c r="VKS60" s="6"/>
      <c r="VKT60" s="6"/>
      <c r="VKU60" s="6"/>
      <c r="VKV60" s="6"/>
      <c r="VKW60" s="6"/>
      <c r="VKX60" s="6"/>
      <c r="VKY60" s="6"/>
      <c r="VKZ60" s="6"/>
      <c r="VLA60" s="6"/>
      <c r="VLB60" s="6"/>
      <c r="VLC60" s="6"/>
      <c r="VLD60" s="6"/>
      <c r="VLE60" s="6"/>
      <c r="VLF60" s="6"/>
      <c r="VLG60" s="6"/>
      <c r="VLH60" s="6"/>
      <c r="VLI60" s="6"/>
      <c r="VLJ60" s="6"/>
      <c r="VLK60" s="6"/>
      <c r="VLL60" s="6"/>
      <c r="VLM60" s="6"/>
      <c r="VLN60" s="6"/>
      <c r="VLO60" s="6"/>
      <c r="VLP60" s="6"/>
      <c r="VLQ60" s="6"/>
      <c r="VLR60" s="6"/>
      <c r="VLS60" s="6"/>
      <c r="VLT60" s="6"/>
      <c r="VLU60" s="6"/>
      <c r="VLV60" s="6"/>
      <c r="VLW60" s="6"/>
      <c r="VLX60" s="6"/>
      <c r="VLY60" s="6"/>
      <c r="VLZ60" s="6"/>
      <c r="VMA60" s="6"/>
      <c r="VMB60" s="6"/>
      <c r="VMC60" s="6"/>
      <c r="VMD60" s="6"/>
      <c r="VME60" s="6"/>
      <c r="VMF60" s="6"/>
      <c r="VMG60" s="6"/>
      <c r="VMH60" s="6"/>
      <c r="VMI60" s="6"/>
      <c r="VMJ60" s="6"/>
      <c r="VMK60" s="6"/>
      <c r="VML60" s="6"/>
      <c r="VMM60" s="6"/>
      <c r="VMN60" s="6"/>
      <c r="VMO60" s="6"/>
      <c r="VMP60" s="6"/>
      <c r="VMQ60" s="6"/>
      <c r="VMR60" s="6"/>
      <c r="VMS60" s="6"/>
      <c r="VMT60" s="6"/>
      <c r="VMU60" s="6"/>
      <c r="VMV60" s="6"/>
      <c r="VMW60" s="6"/>
      <c r="VMX60" s="6"/>
      <c r="VMY60" s="6"/>
      <c r="VMZ60" s="6"/>
      <c r="VNA60" s="6"/>
      <c r="VNB60" s="6"/>
      <c r="VNC60" s="6"/>
      <c r="VND60" s="6"/>
      <c r="VNE60" s="6"/>
      <c r="VNF60" s="6"/>
      <c r="VNG60" s="6"/>
      <c r="VNH60" s="6"/>
      <c r="VNI60" s="6"/>
      <c r="VNJ60" s="6"/>
      <c r="VNK60" s="6"/>
      <c r="VNL60" s="6"/>
      <c r="VNM60" s="6"/>
      <c r="VNN60" s="6"/>
      <c r="VNO60" s="6"/>
      <c r="VNP60" s="6"/>
      <c r="VNQ60" s="6"/>
      <c r="VNR60" s="6"/>
      <c r="VNS60" s="6"/>
      <c r="VNT60" s="6"/>
      <c r="VNU60" s="6"/>
      <c r="VNV60" s="6"/>
      <c r="VNW60" s="6"/>
      <c r="VNX60" s="6"/>
      <c r="VNY60" s="6"/>
      <c r="VNZ60" s="6"/>
      <c r="VOA60" s="6"/>
      <c r="VOB60" s="6"/>
      <c r="VOC60" s="6"/>
      <c r="VOD60" s="6"/>
      <c r="VOE60" s="6"/>
      <c r="VOF60" s="6"/>
      <c r="VOG60" s="6"/>
      <c r="VOH60" s="6"/>
      <c r="VOI60" s="6"/>
      <c r="VOJ60" s="6"/>
      <c r="VOK60" s="6"/>
      <c r="VOL60" s="6"/>
      <c r="VOM60" s="6"/>
      <c r="VON60" s="6"/>
      <c r="VOO60" s="6"/>
      <c r="VOP60" s="6"/>
      <c r="VOQ60" s="6"/>
      <c r="VOR60" s="6"/>
      <c r="VOS60" s="6"/>
      <c r="VOT60" s="6"/>
      <c r="VOU60" s="6"/>
      <c r="VOV60" s="6"/>
      <c r="VOW60" s="6"/>
      <c r="VOX60" s="6"/>
      <c r="VOY60" s="6"/>
      <c r="VOZ60" s="6"/>
      <c r="VPA60" s="6"/>
      <c r="VPB60" s="6"/>
      <c r="VPC60" s="6"/>
      <c r="VPD60" s="6"/>
      <c r="VPE60" s="6"/>
      <c r="VPF60" s="6"/>
      <c r="VPG60" s="6"/>
      <c r="VPH60" s="6"/>
      <c r="VPI60" s="6"/>
      <c r="VPJ60" s="6"/>
      <c r="VPK60" s="6"/>
      <c r="VPL60" s="6"/>
      <c r="VPM60" s="6"/>
      <c r="VPN60" s="6"/>
      <c r="VPO60" s="6"/>
      <c r="VPP60" s="6"/>
      <c r="VPQ60" s="6"/>
      <c r="VPR60" s="6"/>
      <c r="VPS60" s="6"/>
      <c r="VPT60" s="6"/>
      <c r="VPU60" s="6"/>
      <c r="VPV60" s="6"/>
      <c r="VPW60" s="6"/>
      <c r="VPX60" s="6"/>
      <c r="VPY60" s="6"/>
      <c r="VPZ60" s="6"/>
      <c r="VQA60" s="6"/>
      <c r="VQB60" s="6"/>
      <c r="VQC60" s="6"/>
      <c r="VQD60" s="6"/>
      <c r="VQE60" s="6"/>
      <c r="VQF60" s="6"/>
      <c r="VQG60" s="6"/>
      <c r="VQH60" s="6"/>
      <c r="VQI60" s="6"/>
      <c r="VQJ60" s="6"/>
      <c r="VQK60" s="6"/>
      <c r="VQL60" s="6"/>
      <c r="VQM60" s="6"/>
      <c r="VQN60" s="6"/>
      <c r="VQO60" s="6"/>
      <c r="VQP60" s="6"/>
      <c r="VQQ60" s="6"/>
      <c r="VQR60" s="6"/>
      <c r="VQS60" s="6"/>
      <c r="VQT60" s="6"/>
      <c r="VQU60" s="6"/>
      <c r="VQV60" s="6"/>
      <c r="VQW60" s="6"/>
      <c r="VQX60" s="6"/>
      <c r="VQY60" s="6"/>
      <c r="VQZ60" s="6"/>
      <c r="VRA60" s="6"/>
      <c r="VRB60" s="6"/>
      <c r="VRC60" s="6"/>
      <c r="VRD60" s="6"/>
      <c r="VRE60" s="6"/>
      <c r="VRF60" s="6"/>
      <c r="VRG60" s="6"/>
      <c r="VRH60" s="6"/>
      <c r="VRI60" s="6"/>
      <c r="VRJ60" s="6"/>
      <c r="VRK60" s="6"/>
      <c r="VRL60" s="6"/>
      <c r="VRM60" s="6"/>
      <c r="VRN60" s="6"/>
      <c r="VRO60" s="6"/>
      <c r="VRP60" s="6"/>
      <c r="VRQ60" s="6"/>
      <c r="VRR60" s="6"/>
      <c r="VRS60" s="6"/>
      <c r="VRT60" s="6"/>
      <c r="VRU60" s="6"/>
      <c r="VRV60" s="6"/>
      <c r="VRW60" s="6"/>
      <c r="VRX60" s="6"/>
      <c r="VRY60" s="6"/>
      <c r="VRZ60" s="6"/>
      <c r="VSA60" s="6"/>
      <c r="VSB60" s="6"/>
      <c r="VSC60" s="6"/>
      <c r="VSD60" s="6"/>
      <c r="VSE60" s="6"/>
      <c r="VSF60" s="6"/>
      <c r="VSG60" s="6"/>
      <c r="VSH60" s="6"/>
      <c r="VSI60" s="6"/>
      <c r="VSJ60" s="6"/>
      <c r="VSK60" s="6"/>
      <c r="VSL60" s="6"/>
      <c r="VSM60" s="6"/>
      <c r="VSN60" s="6"/>
      <c r="VSO60" s="6"/>
      <c r="VSP60" s="6"/>
      <c r="VSQ60" s="6"/>
      <c r="VSR60" s="6"/>
      <c r="VSS60" s="6"/>
      <c r="VST60" s="6"/>
      <c r="VSU60" s="6"/>
      <c r="VSV60" s="6"/>
      <c r="VSW60" s="6"/>
      <c r="VSX60" s="6"/>
      <c r="VSY60" s="6"/>
      <c r="VSZ60" s="6"/>
      <c r="VTA60" s="6"/>
      <c r="VTB60" s="6"/>
      <c r="VTC60" s="6"/>
      <c r="VTD60" s="6"/>
      <c r="VTE60" s="6"/>
      <c r="VTF60" s="6"/>
      <c r="VTG60" s="6"/>
      <c r="VTH60" s="6"/>
      <c r="VTI60" s="6"/>
      <c r="VTJ60" s="6"/>
      <c r="VTK60" s="6"/>
      <c r="VTL60" s="6"/>
      <c r="VTM60" s="6"/>
      <c r="VTN60" s="6"/>
      <c r="VTO60" s="6"/>
      <c r="VTP60" s="6"/>
      <c r="VTQ60" s="6"/>
      <c r="VTR60" s="6"/>
      <c r="VTS60" s="6"/>
      <c r="VTT60" s="6"/>
      <c r="VTU60" s="6"/>
      <c r="VTV60" s="6"/>
      <c r="VTW60" s="6"/>
      <c r="VTX60" s="6"/>
      <c r="VTY60" s="6"/>
      <c r="VTZ60" s="6"/>
      <c r="VUA60" s="6"/>
      <c r="VUB60" s="6"/>
      <c r="VUC60" s="6"/>
      <c r="VUD60" s="6"/>
      <c r="VUE60" s="6"/>
      <c r="VUF60" s="6"/>
      <c r="VUG60" s="6"/>
      <c r="VUH60" s="6"/>
      <c r="VUI60" s="6"/>
      <c r="VUJ60" s="6"/>
      <c r="VUK60" s="6"/>
      <c r="VUL60" s="6"/>
      <c r="VUM60" s="6"/>
      <c r="VUN60" s="6"/>
      <c r="VUO60" s="6"/>
      <c r="VUP60" s="6"/>
      <c r="VUQ60" s="6"/>
      <c r="VUR60" s="6"/>
      <c r="VUS60" s="6"/>
      <c r="VUT60" s="6"/>
      <c r="VUU60" s="6"/>
      <c r="VUV60" s="6"/>
      <c r="VUW60" s="6"/>
      <c r="VUX60" s="6"/>
      <c r="VUY60" s="6"/>
      <c r="VUZ60" s="6"/>
      <c r="VVA60" s="6"/>
      <c r="VVB60" s="6"/>
      <c r="VVC60" s="6"/>
      <c r="VVD60" s="6"/>
      <c r="VVE60" s="6"/>
      <c r="VVF60" s="6"/>
      <c r="VVG60" s="6"/>
      <c r="VVH60" s="6"/>
      <c r="VVI60" s="6"/>
      <c r="VVJ60" s="6"/>
      <c r="VVK60" s="6"/>
      <c r="VVL60" s="6"/>
      <c r="VVM60" s="6"/>
      <c r="VVN60" s="6"/>
      <c r="VVO60" s="6"/>
      <c r="VVP60" s="6"/>
      <c r="VVQ60" s="6"/>
      <c r="VVR60" s="6"/>
      <c r="VVS60" s="6"/>
      <c r="VVT60" s="6"/>
      <c r="VVU60" s="6"/>
      <c r="VVV60" s="6"/>
      <c r="VVW60" s="6"/>
      <c r="VVX60" s="6"/>
      <c r="VVY60" s="6"/>
      <c r="VVZ60" s="6"/>
      <c r="VWA60" s="6"/>
      <c r="VWB60" s="6"/>
      <c r="VWC60" s="6"/>
      <c r="VWD60" s="6"/>
      <c r="VWE60" s="6"/>
      <c r="VWF60" s="6"/>
      <c r="VWG60" s="6"/>
      <c r="VWH60" s="6"/>
      <c r="VWI60" s="6"/>
      <c r="VWJ60" s="6"/>
      <c r="VWK60" s="6"/>
      <c r="VWL60" s="6"/>
      <c r="VWM60" s="6"/>
      <c r="VWN60" s="6"/>
      <c r="VWO60" s="6"/>
      <c r="VWP60" s="6"/>
      <c r="VWQ60" s="6"/>
      <c r="VWR60" s="6"/>
      <c r="VWS60" s="6"/>
      <c r="VWT60" s="6"/>
      <c r="VWU60" s="6"/>
      <c r="VWV60" s="6"/>
      <c r="VWW60" s="6"/>
      <c r="VWX60" s="6"/>
      <c r="VWY60" s="6"/>
      <c r="VWZ60" s="6"/>
      <c r="VXA60" s="6"/>
      <c r="VXB60" s="6"/>
      <c r="VXC60" s="6"/>
      <c r="VXD60" s="6"/>
      <c r="VXE60" s="6"/>
      <c r="VXF60" s="6"/>
      <c r="VXG60" s="6"/>
      <c r="VXH60" s="6"/>
      <c r="VXI60" s="6"/>
      <c r="VXJ60" s="6"/>
      <c r="VXK60" s="6"/>
      <c r="VXL60" s="6"/>
      <c r="VXM60" s="6"/>
      <c r="VXN60" s="6"/>
      <c r="VXO60" s="6"/>
      <c r="VXP60" s="6"/>
      <c r="VXQ60" s="6"/>
      <c r="VXR60" s="6"/>
      <c r="VXS60" s="6"/>
      <c r="VXT60" s="6"/>
      <c r="VXU60" s="6"/>
      <c r="VXV60" s="6"/>
      <c r="VXW60" s="6"/>
      <c r="VXX60" s="6"/>
      <c r="VXY60" s="6"/>
      <c r="VXZ60" s="6"/>
      <c r="VYA60" s="6"/>
      <c r="VYB60" s="6"/>
      <c r="VYC60" s="6"/>
      <c r="VYD60" s="6"/>
      <c r="VYE60" s="6"/>
      <c r="VYF60" s="6"/>
      <c r="VYG60" s="6"/>
      <c r="VYH60" s="6"/>
      <c r="VYI60" s="6"/>
      <c r="VYJ60" s="6"/>
      <c r="VYK60" s="6"/>
      <c r="VYL60" s="6"/>
      <c r="VYM60" s="6"/>
      <c r="VYN60" s="6"/>
      <c r="VYO60" s="6"/>
      <c r="VYP60" s="6"/>
      <c r="VYQ60" s="6"/>
      <c r="VYR60" s="6"/>
      <c r="VYS60" s="6"/>
      <c r="VYT60" s="6"/>
      <c r="VYU60" s="6"/>
      <c r="VYV60" s="6"/>
      <c r="VYW60" s="6"/>
      <c r="VYX60" s="6"/>
      <c r="VYY60" s="6"/>
      <c r="VYZ60" s="6"/>
      <c r="VZA60" s="6"/>
      <c r="VZB60" s="6"/>
      <c r="VZC60" s="6"/>
      <c r="VZD60" s="6"/>
      <c r="VZE60" s="6"/>
      <c r="VZF60" s="6"/>
      <c r="VZG60" s="6"/>
      <c r="VZH60" s="6"/>
      <c r="VZI60" s="6"/>
      <c r="VZJ60" s="6"/>
      <c r="VZK60" s="6"/>
      <c r="VZL60" s="6"/>
      <c r="VZM60" s="6"/>
      <c r="VZN60" s="6"/>
      <c r="VZO60" s="6"/>
      <c r="VZP60" s="6"/>
      <c r="VZQ60" s="6"/>
      <c r="VZR60" s="6"/>
      <c r="VZS60" s="6"/>
      <c r="VZT60" s="6"/>
      <c r="VZU60" s="6"/>
      <c r="VZV60" s="6"/>
      <c r="VZW60" s="6"/>
      <c r="VZX60" s="6"/>
      <c r="VZY60" s="6"/>
      <c r="VZZ60" s="6"/>
      <c r="WAA60" s="6"/>
      <c r="WAB60" s="6"/>
      <c r="WAC60" s="6"/>
      <c r="WAD60" s="6"/>
      <c r="WAE60" s="6"/>
      <c r="WAF60" s="6"/>
      <c r="WAG60" s="6"/>
      <c r="WAH60" s="6"/>
      <c r="WAI60" s="6"/>
      <c r="WAJ60" s="6"/>
      <c r="WAK60" s="6"/>
      <c r="WAL60" s="6"/>
      <c r="WAM60" s="6"/>
      <c r="WAN60" s="6"/>
      <c r="WAO60" s="6"/>
      <c r="WAP60" s="6"/>
      <c r="WAQ60" s="6"/>
      <c r="WAR60" s="6"/>
      <c r="WAS60" s="6"/>
      <c r="WAT60" s="6"/>
      <c r="WAU60" s="6"/>
      <c r="WAV60" s="6"/>
      <c r="WAW60" s="6"/>
      <c r="WAX60" s="6"/>
      <c r="WAY60" s="6"/>
      <c r="WAZ60" s="6"/>
      <c r="WBA60" s="6"/>
      <c r="WBB60" s="6"/>
      <c r="WBC60" s="6"/>
      <c r="WBD60" s="6"/>
      <c r="WBE60" s="6"/>
      <c r="WBF60" s="6"/>
      <c r="WBG60" s="6"/>
      <c r="WBH60" s="6"/>
      <c r="WBI60" s="6"/>
      <c r="WBJ60" s="6"/>
      <c r="WBK60" s="6"/>
      <c r="WBL60" s="6"/>
      <c r="WBM60" s="6"/>
      <c r="WBN60" s="6"/>
      <c r="WBO60" s="6"/>
      <c r="WBP60" s="6"/>
      <c r="WBQ60" s="6"/>
      <c r="WBR60" s="6"/>
      <c r="WBS60" s="6"/>
      <c r="WBT60" s="6"/>
      <c r="WBU60" s="6"/>
      <c r="WBV60" s="6"/>
      <c r="WBW60" s="6"/>
      <c r="WBX60" s="6"/>
      <c r="WBY60" s="6"/>
      <c r="WBZ60" s="6"/>
      <c r="WCA60" s="6"/>
      <c r="WCB60" s="6"/>
      <c r="WCC60" s="6"/>
      <c r="WCD60" s="6"/>
      <c r="WCE60" s="6"/>
      <c r="WCF60" s="6"/>
      <c r="WCG60" s="6"/>
      <c r="WCH60" s="6"/>
      <c r="WCI60" s="6"/>
      <c r="WCJ60" s="6"/>
      <c r="WCK60" s="6"/>
      <c r="WCL60" s="6"/>
      <c r="WCM60" s="6"/>
      <c r="WCN60" s="6"/>
      <c r="WCO60" s="6"/>
      <c r="WCP60" s="6"/>
      <c r="WCQ60" s="6"/>
      <c r="WCR60" s="6"/>
      <c r="WCS60" s="6"/>
      <c r="WCT60" s="6"/>
      <c r="WCU60" s="6"/>
      <c r="WCV60" s="6"/>
      <c r="WCW60" s="6"/>
      <c r="WCX60" s="6"/>
      <c r="WCY60" s="6"/>
      <c r="WCZ60" s="6"/>
      <c r="WDA60" s="6"/>
      <c r="WDB60" s="6"/>
      <c r="WDC60" s="6"/>
      <c r="WDD60" s="6"/>
      <c r="WDE60" s="6"/>
      <c r="WDF60" s="6"/>
      <c r="WDG60" s="6"/>
      <c r="WDH60" s="6"/>
      <c r="WDI60" s="6"/>
      <c r="WDJ60" s="6"/>
      <c r="WDK60" s="6"/>
      <c r="WDL60" s="6"/>
      <c r="WDM60" s="6"/>
      <c r="WDN60" s="6"/>
      <c r="WDO60" s="6"/>
      <c r="WDP60" s="6"/>
      <c r="WDQ60" s="6"/>
      <c r="WDR60" s="6"/>
      <c r="WDS60" s="6"/>
      <c r="WDT60" s="6"/>
      <c r="WDU60" s="6"/>
      <c r="WDV60" s="6"/>
      <c r="WDW60" s="6"/>
      <c r="WDX60" s="6"/>
      <c r="WDY60" s="6"/>
      <c r="WDZ60" s="6"/>
      <c r="WEA60" s="6"/>
      <c r="WEB60" s="6"/>
      <c r="WEC60" s="6"/>
      <c r="WED60" s="6"/>
      <c r="WEE60" s="6"/>
      <c r="WEF60" s="6"/>
      <c r="WEG60" s="6"/>
      <c r="WEH60" s="6"/>
      <c r="WEI60" s="6"/>
      <c r="WEJ60" s="6"/>
      <c r="WEK60" s="6"/>
      <c r="WEL60" s="6"/>
      <c r="WEM60" s="6"/>
      <c r="WEN60" s="6"/>
      <c r="WEO60" s="6"/>
      <c r="WEP60" s="6"/>
      <c r="WEQ60" s="6"/>
      <c r="WER60" s="6"/>
      <c r="WES60" s="6"/>
      <c r="WET60" s="6"/>
      <c r="WEU60" s="6"/>
      <c r="WEV60" s="6"/>
      <c r="WEW60" s="6"/>
      <c r="WEX60" s="6"/>
      <c r="WEY60" s="6"/>
      <c r="WEZ60" s="6"/>
      <c r="WFA60" s="6"/>
      <c r="WFB60" s="6"/>
      <c r="WFC60" s="6"/>
      <c r="WFD60" s="6"/>
      <c r="WFE60" s="6"/>
      <c r="WFF60" s="6"/>
      <c r="WFG60" s="6"/>
      <c r="WFH60" s="6"/>
      <c r="WFI60" s="6"/>
      <c r="WFJ60" s="6"/>
      <c r="WFK60" s="6"/>
      <c r="WFL60" s="6"/>
      <c r="WFM60" s="6"/>
      <c r="WFN60" s="6"/>
      <c r="WFO60" s="6"/>
      <c r="WFP60" s="6"/>
      <c r="WFQ60" s="6"/>
      <c r="WFR60" s="6"/>
      <c r="WFS60" s="6"/>
      <c r="WFT60" s="6"/>
      <c r="WFU60" s="6"/>
      <c r="WFV60" s="6"/>
      <c r="WFW60" s="6"/>
      <c r="WFX60" s="6"/>
      <c r="WFY60" s="6"/>
      <c r="WFZ60" s="6"/>
      <c r="WGA60" s="6"/>
      <c r="WGB60" s="6"/>
      <c r="WGC60" s="6"/>
      <c r="WGD60" s="6"/>
      <c r="WGE60" s="6"/>
      <c r="WGF60" s="6"/>
      <c r="WGG60" s="6"/>
      <c r="WGH60" s="6"/>
      <c r="WGI60" s="6"/>
      <c r="WGJ60" s="6"/>
      <c r="WGK60" s="6"/>
      <c r="WGL60" s="6"/>
      <c r="WGM60" s="6"/>
      <c r="WGN60" s="6"/>
      <c r="WGO60" s="6"/>
      <c r="WGP60" s="6"/>
      <c r="WGQ60" s="6"/>
      <c r="WGR60" s="6"/>
      <c r="WGS60" s="6"/>
      <c r="WGT60" s="6"/>
      <c r="WGU60" s="6"/>
      <c r="WGV60" s="6"/>
      <c r="WGW60" s="6"/>
      <c r="WGX60" s="6"/>
      <c r="WGY60" s="6"/>
      <c r="WGZ60" s="6"/>
      <c r="WHA60" s="6"/>
      <c r="WHB60" s="6"/>
      <c r="WHC60" s="6"/>
      <c r="WHD60" s="6"/>
      <c r="WHE60" s="6"/>
      <c r="WHF60" s="6"/>
      <c r="WHG60" s="6"/>
      <c r="WHH60" s="6"/>
      <c r="WHI60" s="6"/>
      <c r="WHJ60" s="6"/>
      <c r="WHK60" s="6"/>
      <c r="WHL60" s="6"/>
      <c r="WHM60" s="6"/>
      <c r="WHN60" s="6"/>
      <c r="WHO60" s="6"/>
      <c r="WHP60" s="6"/>
      <c r="WHQ60" s="6"/>
      <c r="WHR60" s="6"/>
      <c r="WHS60" s="6"/>
      <c r="WHT60" s="6"/>
      <c r="WHU60" s="6"/>
      <c r="WHV60" s="6"/>
      <c r="WHW60" s="6"/>
      <c r="WHX60" s="6"/>
      <c r="WHY60" s="6"/>
      <c r="WHZ60" s="6"/>
      <c r="WIA60" s="6"/>
      <c r="WIB60" s="6"/>
      <c r="WIC60" s="6"/>
      <c r="WID60" s="6"/>
      <c r="WIE60" s="6"/>
      <c r="WIF60" s="6"/>
      <c r="WIG60" s="6"/>
      <c r="WIH60" s="6"/>
      <c r="WII60" s="6"/>
      <c r="WIJ60" s="6"/>
      <c r="WIK60" s="6"/>
      <c r="WIL60" s="6"/>
      <c r="WIM60" s="6"/>
      <c r="WIN60" s="6"/>
      <c r="WIO60" s="6"/>
      <c r="WIP60" s="6"/>
      <c r="WIQ60" s="6"/>
      <c r="WIR60" s="6"/>
      <c r="WIS60" s="6"/>
      <c r="WIT60" s="6"/>
      <c r="WIU60" s="6"/>
      <c r="WIV60" s="6"/>
      <c r="WIW60" s="6"/>
      <c r="WIX60" s="6"/>
      <c r="WIY60" s="6"/>
      <c r="WIZ60" s="6"/>
      <c r="WJA60" s="6"/>
      <c r="WJB60" s="6"/>
      <c r="WJC60" s="6"/>
      <c r="WJD60" s="6"/>
      <c r="WJE60" s="6"/>
      <c r="WJF60" s="6"/>
      <c r="WJG60" s="6"/>
      <c r="WJH60" s="6"/>
      <c r="WJI60" s="6"/>
      <c r="WJJ60" s="6"/>
      <c r="WJK60" s="6"/>
      <c r="WJL60" s="6"/>
      <c r="WJM60" s="6"/>
      <c r="WJN60" s="6"/>
      <c r="WJO60" s="6"/>
      <c r="WJP60" s="6"/>
      <c r="WJQ60" s="6"/>
      <c r="WJR60" s="6"/>
      <c r="WJS60" s="6"/>
      <c r="WJT60" s="6"/>
      <c r="WJU60" s="6"/>
      <c r="WJV60" s="6"/>
      <c r="WJW60" s="6"/>
      <c r="WJX60" s="6"/>
      <c r="WJY60" s="6"/>
      <c r="WJZ60" s="6"/>
      <c r="WKA60" s="6"/>
      <c r="WKB60" s="6"/>
      <c r="WKC60" s="6"/>
      <c r="WKD60" s="6"/>
      <c r="WKE60" s="6"/>
      <c r="WKF60" s="6"/>
      <c r="WKG60" s="6"/>
      <c r="WKH60" s="6"/>
      <c r="WKI60" s="6"/>
      <c r="WKJ60" s="6"/>
      <c r="WKK60" s="6"/>
      <c r="WKL60" s="6"/>
      <c r="WKM60" s="6"/>
      <c r="WKN60" s="6"/>
      <c r="WKO60" s="6"/>
      <c r="WKP60" s="6"/>
      <c r="WKQ60" s="6"/>
      <c r="WKR60" s="6"/>
      <c r="WKS60" s="6"/>
      <c r="WKT60" s="6"/>
      <c r="WKU60" s="6"/>
      <c r="WKV60" s="6"/>
      <c r="WKW60" s="6"/>
      <c r="WKX60" s="6"/>
      <c r="WKY60" s="6"/>
      <c r="WKZ60" s="6"/>
      <c r="WLA60" s="6"/>
      <c r="WLB60" s="6"/>
      <c r="WLC60" s="6"/>
      <c r="WLD60" s="6"/>
      <c r="WLE60" s="6"/>
      <c r="WLF60" s="6"/>
      <c r="WLG60" s="6"/>
      <c r="WLH60" s="6"/>
      <c r="WLI60" s="6"/>
      <c r="WLJ60" s="6"/>
      <c r="WLK60" s="6"/>
      <c r="WLL60" s="6"/>
      <c r="WLM60" s="6"/>
      <c r="WLN60" s="6"/>
      <c r="WLO60" s="6"/>
      <c r="WLP60" s="6"/>
      <c r="WLQ60" s="6"/>
      <c r="WLR60" s="6"/>
      <c r="WLS60" s="6"/>
      <c r="WLT60" s="6"/>
      <c r="WLU60" s="6"/>
      <c r="WLV60" s="6"/>
      <c r="WLW60" s="6"/>
      <c r="WLX60" s="6"/>
      <c r="WLY60" s="6"/>
      <c r="WLZ60" s="6"/>
      <c r="WMA60" s="6"/>
      <c r="WMB60" s="6"/>
      <c r="WMC60" s="6"/>
      <c r="WMD60" s="6"/>
      <c r="WME60" s="6"/>
      <c r="WMF60" s="6"/>
      <c r="WMG60" s="6"/>
      <c r="WMH60" s="6"/>
      <c r="WMI60" s="6"/>
      <c r="WMJ60" s="6"/>
      <c r="WMK60" s="6"/>
      <c r="WML60" s="6"/>
      <c r="WMM60" s="6"/>
      <c r="WMN60" s="6"/>
      <c r="WMO60" s="6"/>
      <c r="WMP60" s="6"/>
      <c r="WMQ60" s="6"/>
      <c r="WMR60" s="6"/>
      <c r="WMS60" s="6"/>
      <c r="WMT60" s="6"/>
      <c r="WMU60" s="6"/>
      <c r="WMV60" s="6"/>
      <c r="WMW60" s="6"/>
      <c r="WMX60" s="6"/>
      <c r="WMY60" s="6"/>
      <c r="WMZ60" s="6"/>
      <c r="WNA60" s="6"/>
      <c r="WNB60" s="6"/>
      <c r="WNC60" s="6"/>
      <c r="WND60" s="6"/>
      <c r="WNE60" s="6"/>
      <c r="WNF60" s="6"/>
      <c r="WNG60" s="6"/>
      <c r="WNH60" s="6"/>
      <c r="WNI60" s="6"/>
      <c r="WNJ60" s="6"/>
      <c r="WNK60" s="6"/>
      <c r="WNL60" s="6"/>
      <c r="WNM60" s="6"/>
      <c r="WNN60" s="6"/>
      <c r="WNO60" s="6"/>
      <c r="WNP60" s="6"/>
      <c r="WNQ60" s="6"/>
      <c r="WNR60" s="6"/>
      <c r="WNS60" s="6"/>
      <c r="WNT60" s="6"/>
      <c r="WNU60" s="6"/>
      <c r="WNV60" s="6"/>
      <c r="WNW60" s="6"/>
      <c r="WNX60" s="6"/>
      <c r="WNY60" s="6"/>
      <c r="WNZ60" s="6"/>
      <c r="WOA60" s="6"/>
      <c r="WOB60" s="6"/>
      <c r="WOC60" s="6"/>
      <c r="WOD60" s="6"/>
      <c r="WOE60" s="6"/>
      <c r="WOF60" s="6"/>
      <c r="WOG60" s="6"/>
      <c r="WOH60" s="6"/>
      <c r="WOI60" s="6"/>
      <c r="WOJ60" s="6"/>
      <c r="WOK60" s="6"/>
      <c r="WOL60" s="6"/>
      <c r="WOM60" s="6"/>
      <c r="WON60" s="6"/>
      <c r="WOO60" s="6"/>
      <c r="WOP60" s="6"/>
      <c r="WOQ60" s="6"/>
      <c r="WOR60" s="6"/>
      <c r="WOS60" s="6"/>
      <c r="WOT60" s="6"/>
      <c r="WOU60" s="6"/>
      <c r="WOV60" s="6"/>
      <c r="WOW60" s="6"/>
      <c r="WOX60" s="6"/>
      <c r="WOY60" s="6"/>
      <c r="WOZ60" s="6"/>
      <c r="WPA60" s="6"/>
      <c r="WPB60" s="6"/>
      <c r="WPC60" s="6"/>
      <c r="WPD60" s="6"/>
      <c r="WPE60" s="6"/>
      <c r="WPF60" s="6"/>
      <c r="WPG60" s="6"/>
      <c r="WPH60" s="6"/>
      <c r="WPI60" s="6"/>
      <c r="WPJ60" s="6"/>
      <c r="WPK60" s="6"/>
      <c r="WPL60" s="6"/>
      <c r="WPM60" s="6"/>
      <c r="WPN60" s="6"/>
      <c r="WPO60" s="6"/>
      <c r="WPP60" s="6"/>
      <c r="WPQ60" s="6"/>
      <c r="WPR60" s="6"/>
      <c r="WPS60" s="6"/>
      <c r="WPT60" s="6"/>
      <c r="WPU60" s="6"/>
      <c r="WPV60" s="6"/>
      <c r="WPW60" s="6"/>
      <c r="WPX60" s="6"/>
      <c r="WPY60" s="6"/>
      <c r="WPZ60" s="6"/>
      <c r="WQA60" s="6"/>
      <c r="WQB60" s="6"/>
      <c r="WQC60" s="6"/>
      <c r="WQD60" s="6"/>
      <c r="WQE60" s="6"/>
      <c r="WQF60" s="6"/>
      <c r="WQG60" s="6"/>
      <c r="WQH60" s="6"/>
      <c r="WQI60" s="6"/>
      <c r="WQJ60" s="6"/>
      <c r="WQK60" s="6"/>
      <c r="WQL60" s="6"/>
      <c r="WQM60" s="6"/>
      <c r="WQN60" s="6"/>
      <c r="WQO60" s="6"/>
      <c r="WQP60" s="6"/>
      <c r="WQQ60" s="6"/>
      <c r="WQR60" s="6"/>
      <c r="WQS60" s="6"/>
      <c r="WQT60" s="6"/>
      <c r="WQU60" s="6"/>
      <c r="WQV60" s="6"/>
      <c r="WQW60" s="6"/>
      <c r="WQX60" s="6"/>
      <c r="WQY60" s="6"/>
      <c r="WQZ60" s="6"/>
      <c r="WRA60" s="6"/>
      <c r="WRB60" s="6"/>
      <c r="WRC60" s="6"/>
      <c r="WRD60" s="6"/>
      <c r="WRE60" s="6"/>
      <c r="WRF60" s="6"/>
      <c r="WRG60" s="6"/>
      <c r="WRH60" s="6"/>
      <c r="WRI60" s="6"/>
      <c r="WRJ60" s="6"/>
      <c r="WRK60" s="6"/>
      <c r="WRL60" s="6"/>
      <c r="WRM60" s="6"/>
      <c r="WRN60" s="6"/>
      <c r="WRO60" s="6"/>
      <c r="WRP60" s="6"/>
      <c r="WRQ60" s="6"/>
      <c r="WRR60" s="6"/>
      <c r="WRS60" s="6"/>
      <c r="WRT60" s="6"/>
      <c r="WRU60" s="6"/>
      <c r="WRV60" s="6"/>
      <c r="WRW60" s="6"/>
      <c r="WRX60" s="6"/>
      <c r="WRY60" s="6"/>
      <c r="WRZ60" s="6"/>
      <c r="WSA60" s="6"/>
      <c r="WSB60" s="6"/>
      <c r="WSC60" s="6"/>
      <c r="WSD60" s="6"/>
      <c r="WSE60" s="6"/>
      <c r="WSF60" s="6"/>
      <c r="WSG60" s="6"/>
      <c r="WSH60" s="6"/>
      <c r="WSI60" s="6"/>
      <c r="WSJ60" s="6"/>
      <c r="WSK60" s="6"/>
      <c r="WSL60" s="6"/>
      <c r="WSM60" s="6"/>
      <c r="WSN60" s="6"/>
      <c r="WSO60" s="6"/>
      <c r="WSP60" s="6"/>
      <c r="WSQ60" s="6"/>
      <c r="WSR60" s="6"/>
      <c r="WSS60" s="6"/>
      <c r="WST60" s="6"/>
      <c r="WSU60" s="6"/>
      <c r="WSV60" s="6"/>
      <c r="WSW60" s="6"/>
      <c r="WSX60" s="6"/>
      <c r="WSY60" s="6"/>
      <c r="WSZ60" s="6"/>
      <c r="WTA60" s="6"/>
      <c r="WTB60" s="6"/>
      <c r="WTC60" s="6"/>
      <c r="WTD60" s="6"/>
      <c r="WTE60" s="6"/>
      <c r="WTF60" s="6"/>
      <c r="WTG60" s="6"/>
      <c r="WTH60" s="6"/>
      <c r="WTI60" s="6"/>
      <c r="WTJ60" s="6"/>
      <c r="WTK60" s="6"/>
      <c r="WTL60" s="6"/>
      <c r="WTM60" s="6"/>
      <c r="WTN60" s="6"/>
      <c r="WTO60" s="6"/>
      <c r="WTP60" s="6"/>
      <c r="WTQ60" s="6"/>
      <c r="WTR60" s="6"/>
      <c r="WTS60" s="6"/>
      <c r="WTT60" s="6"/>
      <c r="WTU60" s="6"/>
      <c r="WTV60" s="6"/>
      <c r="WTW60" s="6"/>
      <c r="WTX60" s="6"/>
      <c r="WTY60" s="6"/>
      <c r="WTZ60" s="6"/>
      <c r="WUA60" s="6"/>
      <c r="WUB60" s="6"/>
      <c r="WUC60" s="6"/>
      <c r="WUD60" s="6"/>
      <c r="WUE60" s="6"/>
      <c r="WUF60" s="6"/>
      <c r="WUG60" s="6"/>
      <c r="WUH60" s="6"/>
      <c r="WUI60" s="6"/>
      <c r="WUJ60" s="6"/>
      <c r="WUK60" s="6"/>
      <c r="WUL60" s="6"/>
      <c r="WUM60" s="6"/>
      <c r="WUN60" s="6"/>
      <c r="WUO60" s="6"/>
      <c r="WUP60" s="6"/>
      <c r="WUQ60" s="6"/>
      <c r="WUR60" s="6"/>
      <c r="WUS60" s="6"/>
      <c r="WUT60" s="6"/>
      <c r="WUU60" s="6"/>
      <c r="WUV60" s="6"/>
      <c r="WUW60" s="6"/>
      <c r="WUX60" s="6"/>
      <c r="WUY60" s="6"/>
      <c r="WUZ60" s="6"/>
      <c r="WVA60" s="6"/>
      <c r="WVB60" s="6"/>
      <c r="WVC60" s="6"/>
      <c r="WVD60" s="6"/>
      <c r="WVE60" s="6"/>
      <c r="WVF60" s="6"/>
      <c r="WVG60" s="6"/>
      <c r="WVH60" s="6"/>
      <c r="WVI60" s="6"/>
      <c r="WVJ60" s="6"/>
      <c r="WVK60" s="6"/>
      <c r="WVL60" s="6"/>
      <c r="WVM60" s="6"/>
      <c r="WVN60" s="6"/>
      <c r="WVO60" s="6"/>
      <c r="WVP60" s="6"/>
      <c r="WVQ60" s="6"/>
      <c r="WVR60" s="6"/>
      <c r="WVS60" s="6"/>
      <c r="WVT60" s="6"/>
      <c r="WVU60" s="6"/>
      <c r="WVV60" s="6"/>
      <c r="WVW60" s="6"/>
      <c r="WVX60" s="6"/>
      <c r="WVY60" s="6"/>
      <c r="WVZ60" s="6"/>
      <c r="WWA60" s="6"/>
      <c r="WWB60" s="6"/>
      <c r="WWC60" s="6"/>
      <c r="WWD60" s="6"/>
      <c r="WWE60" s="6"/>
      <c r="WWF60" s="6"/>
      <c r="WWG60" s="6"/>
      <c r="WWH60" s="6"/>
      <c r="WWI60" s="6"/>
      <c r="WWJ60" s="6"/>
      <c r="WWK60" s="6"/>
      <c r="WWL60" s="6"/>
      <c r="WWM60" s="6"/>
      <c r="WWN60" s="6"/>
      <c r="WWO60" s="6"/>
      <c r="WWP60" s="6"/>
      <c r="WWQ60" s="6"/>
      <c r="WWR60" s="6"/>
      <c r="WWS60" s="6"/>
      <c r="WWT60" s="6"/>
      <c r="WWU60" s="6"/>
      <c r="WWV60" s="6"/>
      <c r="WWW60" s="6"/>
      <c r="WWX60" s="6"/>
      <c r="WWY60" s="6"/>
      <c r="WWZ60" s="6"/>
      <c r="WXA60" s="6"/>
      <c r="WXB60" s="6"/>
      <c r="WXC60" s="6"/>
      <c r="WXD60" s="6"/>
      <c r="WXE60" s="6"/>
      <c r="WXF60" s="6"/>
      <c r="WXG60" s="6"/>
      <c r="WXH60" s="6"/>
      <c r="WXI60" s="6"/>
      <c r="WXJ60" s="6"/>
      <c r="WXK60" s="6"/>
      <c r="WXL60" s="6"/>
      <c r="WXM60" s="6"/>
      <c r="WXN60" s="6"/>
      <c r="WXO60" s="6"/>
      <c r="WXP60" s="6"/>
    </row>
    <row r="61" spans="1:16188" s="2" customFormat="1">
      <c r="A61" s="10" t="s">
        <v>62</v>
      </c>
      <c r="B61" s="6" t="s">
        <v>63</v>
      </c>
      <c r="C61" s="6" t="s">
        <v>63</v>
      </c>
      <c r="E61" s="411"/>
      <c r="F61" s="411"/>
      <c r="G61" s="546"/>
      <c r="H61" s="416"/>
      <c r="I61" s="196"/>
      <c r="J61" s="196"/>
      <c r="K61" s="6"/>
      <c r="L61" s="423"/>
      <c r="M61" s="6"/>
      <c r="N61" s="541"/>
      <c r="O61" s="196"/>
      <c r="P61" s="196"/>
      <c r="Q61" s="541"/>
      <c r="R61" s="196"/>
      <c r="S61" s="196"/>
      <c r="T61" s="196"/>
      <c r="U61" s="196"/>
      <c r="V61" s="196"/>
      <c r="W61" s="196"/>
      <c r="X61" s="6"/>
      <c r="Y61" s="196"/>
      <c r="Z61" s="6"/>
      <c r="AA61" s="6"/>
      <c r="AB61" s="6"/>
      <c r="AC61" s="6"/>
      <c r="AD61" s="6"/>
      <c r="AE61" s="6"/>
      <c r="AF61" s="196"/>
      <c r="AG61" s="196"/>
      <c r="AH61" s="196"/>
      <c r="AI61" s="196"/>
      <c r="AJ61" s="196"/>
      <c r="AK61" s="196"/>
      <c r="AL61" s="196"/>
      <c r="AM61" s="196"/>
      <c r="AN61" s="6"/>
      <c r="AO61" s="6"/>
      <c r="AP61" s="6"/>
      <c r="AQ61" s="196"/>
      <c r="AR61" s="196"/>
      <c r="AS61" s="196"/>
      <c r="AT61" s="196"/>
      <c r="AU61" s="196"/>
      <c r="AV61" s="196"/>
      <c r="AW61" s="6"/>
      <c r="AX61" s="6"/>
      <c r="AY61" s="6"/>
      <c r="AZ61" s="6"/>
      <c r="BA61" s="6"/>
      <c r="BB61" s="6"/>
      <c r="BC61" s="6"/>
      <c r="BD61" s="14"/>
      <c r="BE61" s="14"/>
      <c r="BF61" s="14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  <c r="WXM61" s="6"/>
      <c r="WXN61" s="6"/>
      <c r="WXO61" s="6"/>
      <c r="WXP61" s="6"/>
    </row>
    <row r="62" spans="1:16188" s="2" customFormat="1">
      <c r="A62" s="10" t="s">
        <v>64</v>
      </c>
      <c r="B62" s="6" t="s">
        <v>65</v>
      </c>
      <c r="C62" s="6" t="s">
        <v>65</v>
      </c>
      <c r="E62" s="411"/>
      <c r="F62" s="411"/>
      <c r="G62" s="546"/>
      <c r="H62" s="416"/>
      <c r="I62" s="196"/>
      <c r="J62" s="196"/>
      <c r="K62" s="6"/>
      <c r="L62" s="196"/>
      <c r="M62" s="6"/>
      <c r="N62" s="541"/>
      <c r="O62" s="196"/>
      <c r="P62" s="196"/>
      <c r="Q62" s="541"/>
      <c r="R62" s="196"/>
      <c r="S62" s="196"/>
      <c r="T62" s="196"/>
      <c r="U62" s="196"/>
      <c r="V62" s="196"/>
      <c r="W62" s="196"/>
      <c r="X62" s="6"/>
      <c r="Y62" s="196"/>
      <c r="Z62" s="6"/>
      <c r="AA62" s="6"/>
      <c r="AB62" s="6"/>
      <c r="AC62" s="6"/>
      <c r="AD62" s="6"/>
      <c r="AE62" s="6"/>
      <c r="AF62" s="196"/>
      <c r="AG62" s="196"/>
      <c r="AH62" s="196"/>
      <c r="AI62" s="196"/>
      <c r="AJ62" s="196"/>
      <c r="AK62" s="196"/>
      <c r="AL62" s="196"/>
      <c r="AM62" s="196"/>
      <c r="AN62" s="6"/>
      <c r="AO62" s="6"/>
      <c r="AP62" s="6"/>
      <c r="AQ62" s="196"/>
      <c r="AR62" s="196"/>
      <c r="AS62" s="196"/>
      <c r="AT62" s="196"/>
      <c r="AU62" s="196"/>
      <c r="AV62" s="196"/>
      <c r="AW62" s="6"/>
      <c r="AX62" s="6"/>
      <c r="AY62" s="6"/>
      <c r="AZ62" s="6"/>
      <c r="BA62" s="6"/>
      <c r="BB62" s="6"/>
      <c r="BC62" s="6"/>
      <c r="BD62" s="14"/>
      <c r="BE62" s="14"/>
      <c r="BF62" s="14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  <c r="WXP62" s="6"/>
    </row>
    <row r="63" spans="1:16188" s="2" customFormat="1">
      <c r="A63" s="6"/>
      <c r="B63" s="6"/>
      <c r="C63" s="6"/>
      <c r="E63" s="411"/>
      <c r="F63" s="411"/>
      <c r="G63" s="546"/>
      <c r="H63" s="416"/>
      <c r="I63" s="196"/>
      <c r="J63" s="196"/>
      <c r="K63" s="6"/>
      <c r="L63" s="196"/>
      <c r="M63" s="6"/>
      <c r="N63" s="541"/>
      <c r="O63" s="196"/>
      <c r="P63" s="196"/>
      <c r="Q63" s="541"/>
      <c r="R63" s="196"/>
      <c r="S63" s="196"/>
      <c r="T63" s="196"/>
      <c r="U63" s="196"/>
      <c r="V63" s="196"/>
      <c r="W63" s="196"/>
      <c r="X63" s="6"/>
      <c r="Y63" s="196"/>
      <c r="Z63" s="6"/>
      <c r="AA63" s="6"/>
      <c r="AB63" s="6"/>
      <c r="AC63" s="6"/>
      <c r="AD63" s="6"/>
      <c r="AE63" s="6"/>
      <c r="AF63" s="196"/>
      <c r="AG63" s="196"/>
      <c r="AH63" s="196"/>
      <c r="AI63" s="196"/>
      <c r="AJ63" s="196"/>
      <c r="AK63" s="196"/>
      <c r="AL63" s="196"/>
      <c r="AM63" s="196"/>
      <c r="AN63" s="6"/>
      <c r="AO63" s="6"/>
      <c r="AP63" s="6"/>
      <c r="AQ63" s="196"/>
      <c r="AR63" s="196"/>
      <c r="AS63" s="196"/>
      <c r="AT63" s="196"/>
      <c r="AU63" s="196"/>
      <c r="AV63" s="196"/>
      <c r="AW63" s="6"/>
      <c r="AX63" s="6"/>
      <c r="AY63" s="6"/>
      <c r="AZ63" s="6"/>
      <c r="BA63" s="6"/>
      <c r="BB63" s="6"/>
      <c r="BC63" s="6"/>
      <c r="BD63" s="14"/>
      <c r="BE63" s="14"/>
      <c r="BF63" s="14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  <c r="WXP63" s="6"/>
    </row>
    <row r="64" spans="1:16188" s="2" customFormat="1">
      <c r="A64" s="6"/>
      <c r="B64" s="6"/>
      <c r="C64" s="6"/>
      <c r="E64" s="411"/>
      <c r="F64" s="411"/>
      <c r="G64" s="546"/>
      <c r="H64" s="416"/>
      <c r="I64" s="196"/>
      <c r="J64" s="196"/>
      <c r="K64" s="6"/>
      <c r="L64" s="196"/>
      <c r="M64" s="6"/>
      <c r="N64" s="541"/>
      <c r="O64" s="196"/>
      <c r="P64" s="196"/>
      <c r="Q64" s="541"/>
      <c r="R64" s="196"/>
      <c r="S64" s="196"/>
      <c r="T64" s="196"/>
      <c r="U64" s="196"/>
      <c r="V64" s="196"/>
      <c r="W64" s="196"/>
      <c r="X64" s="436"/>
      <c r="Y64" s="196"/>
      <c r="Z64" s="6"/>
      <c r="AA64" s="6"/>
      <c r="AB64" s="6"/>
      <c r="AC64" s="6"/>
      <c r="AD64" s="6"/>
      <c r="AE64" s="6"/>
      <c r="AF64" s="196"/>
      <c r="AG64" s="196"/>
      <c r="AH64" s="196"/>
      <c r="AI64" s="196"/>
      <c r="AJ64" s="196"/>
      <c r="AK64" s="196"/>
      <c r="AL64" s="196"/>
      <c r="AM64" s="196"/>
      <c r="AN64" s="6"/>
      <c r="AO64" s="6"/>
      <c r="AP64" s="6"/>
      <c r="AQ64" s="196"/>
      <c r="AR64" s="196"/>
      <c r="AS64" s="196"/>
      <c r="AT64" s="196"/>
      <c r="AU64" s="196"/>
      <c r="AV64" s="196"/>
      <c r="AW64" s="6"/>
      <c r="AX64" s="6"/>
      <c r="AY64" s="6"/>
      <c r="AZ64" s="6"/>
      <c r="BA64" s="6"/>
      <c r="BB64" s="6"/>
      <c r="BC64" s="6"/>
      <c r="BD64" s="14"/>
      <c r="BE64" s="14"/>
      <c r="BF64" s="14"/>
      <c r="BG64" s="6"/>
      <c r="BH64" s="6"/>
      <c r="BI64" s="6"/>
      <c r="BJ64" s="6"/>
      <c r="BK64" s="6"/>
      <c r="BL64" s="6"/>
      <c r="BM64" s="6"/>
      <c r="BN64" s="432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  <c r="WXP64" s="6"/>
    </row>
    <row r="65" spans="13:66">
      <c r="BN65" s="432"/>
    </row>
    <row r="66" spans="13:66">
      <c r="BN66" s="432"/>
    </row>
    <row r="68" spans="13:66">
      <c r="M68" s="196"/>
    </row>
    <row r="69" spans="13:66">
      <c r="M69" s="196"/>
      <c r="Z69" s="579"/>
      <c r="AA69" s="579"/>
    </row>
    <row r="70" spans="13:66">
      <c r="M70" s="196"/>
      <c r="Z70" s="541"/>
      <c r="AA70" s="541"/>
    </row>
    <row r="71" spans="13:66">
      <c r="M71" s="196"/>
      <c r="Z71" s="579"/>
      <c r="AA71" s="579"/>
    </row>
  </sheetData>
  <customSheetViews>
    <customSheetView guid="{42A1920E-D2D2-4E7B-9A8E-1E3FF8B331D0}" scale="70" showPageBreaks="1" printArea="1" hiddenRows="1" hiddenColumns="1" state="hidden" view="pageBreakPreview">
      <selection activeCell="I21" sqref="I21"/>
      <rowBreaks count="1" manualBreakCount="1">
        <brk id="48" max="59" man="1"/>
      </rowBreaks>
      <colBreaks count="1" manualBreakCount="1">
        <brk id="56" max="58" man="1"/>
      </colBreaks>
      <pageMargins left="0" right="0" top="0.39370078740157483" bottom="0" header="0.31496062992125984" footer="0.31496062992125984"/>
      <printOptions horizontalCentered="1"/>
      <pageSetup paperSize="9" scale="48" fitToHeight="2" orientation="landscape" r:id="rId1"/>
    </customSheetView>
    <customSheetView guid="{EF326D7E-D76F-4649-85A8-DE252C102192}" scale="70" showPageBreaks="1" printArea="1" hiddenRows="1" hiddenColumns="1" state="hidden" view="pageBreakPreview">
      <selection activeCell="I21" sqref="I21"/>
      <rowBreaks count="1" manualBreakCount="1">
        <brk id="48" max="59" man="1"/>
      </rowBreaks>
      <colBreaks count="1" manualBreakCount="1">
        <brk id="56" max="58" man="1"/>
      </colBreaks>
      <pageMargins left="0" right="0" top="0.39370078740157483" bottom="0" header="0.31496062992125984" footer="0.31496062992125984"/>
      <printOptions horizontalCentered="1"/>
      <pageSetup paperSize="9" scale="48" fitToHeight="2" orientation="landscape" r:id="rId2"/>
    </customSheetView>
    <customSheetView guid="{696F54C5-6E69-4E5B-8291-5C65C2A15EC1}" scale="70" showPageBreaks="1" printArea="1" hiddenRows="1" hiddenColumns="1" state="hidden" view="pageBreakPreview">
      <selection activeCell="I21" sqref="I21"/>
      <rowBreaks count="1" manualBreakCount="1">
        <brk id="48" max="59" man="1"/>
      </rowBreaks>
      <colBreaks count="1" manualBreakCount="1">
        <brk id="56" max="58" man="1"/>
      </colBreaks>
      <pageMargins left="0" right="0" top="0.39370078740157483" bottom="0" header="0.31496062992125984" footer="0.31496062992125984"/>
      <printOptions horizontalCentered="1"/>
      <pageSetup paperSize="9" scale="48" fitToHeight="2" orientation="landscape" r:id="rId3"/>
    </customSheetView>
  </customSheetViews>
  <mergeCells count="28">
    <mergeCell ref="BE14:BE15"/>
    <mergeCell ref="BF14:BF15"/>
    <mergeCell ref="BB13:BB15"/>
    <mergeCell ref="BC13:BD13"/>
    <mergeCell ref="AB14:AE14"/>
    <mergeCell ref="BC14:BC15"/>
    <mergeCell ref="BD14:BD15"/>
    <mergeCell ref="H14:I14"/>
    <mergeCell ref="K14:N14"/>
    <mergeCell ref="O14:R14"/>
    <mergeCell ref="S14:W14"/>
    <mergeCell ref="X14:AA14"/>
    <mergeCell ref="BI13:BI15"/>
    <mergeCell ref="BK13:BK15"/>
    <mergeCell ref="BL13:BL15"/>
    <mergeCell ref="BM13:BM15"/>
    <mergeCell ref="A4:BD4"/>
    <mergeCell ref="AW7:BD7"/>
    <mergeCell ref="BK12:BM12"/>
    <mergeCell ref="A13:A15"/>
    <mergeCell ref="B13:B15"/>
    <mergeCell ref="C13:C15"/>
    <mergeCell ref="D13:D15"/>
    <mergeCell ref="E13:AE13"/>
    <mergeCell ref="AF13:AM14"/>
    <mergeCell ref="BG14:BH14"/>
    <mergeCell ref="AN13:BA14"/>
    <mergeCell ref="E14:F14"/>
  </mergeCells>
  <printOptions horizontalCentered="1"/>
  <pageMargins left="0" right="0" top="0.39370078740157483" bottom="0" header="0.31496062992125984" footer="0.31496062992125984"/>
  <pageSetup paperSize="9" scale="48" fitToHeight="2" orientation="landscape" r:id="rId4"/>
  <rowBreaks count="1" manualBreakCount="1">
    <brk id="48" max="59" man="1"/>
  </rowBreaks>
  <colBreaks count="1" manualBreakCount="1">
    <brk id="56" max="5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XL72"/>
  <sheetViews>
    <sheetView view="pageBreakPreview" topLeftCell="A9" zoomScale="80" zoomScaleNormal="60" zoomScaleSheetLayoutView="80" workbookViewId="0">
      <pane xSplit="3" ySplit="7" topLeftCell="D16" activePane="bottomRight" state="frozen"/>
      <selection activeCell="A9" sqref="A9"/>
      <selection pane="topRight" activeCell="D9" sqref="D9"/>
      <selection pane="bottomLeft" activeCell="A16" sqref="A16"/>
      <selection pane="bottomRight" activeCell="K39" sqref="K39"/>
    </sheetView>
  </sheetViews>
  <sheetFormatPr defaultRowHeight="12.75" outlineLevelRow="2" outlineLevelCol="2"/>
  <cols>
    <col min="1" max="1" width="4.7109375" style="609" customWidth="1"/>
    <col min="2" max="2" width="44.28515625" style="609" hidden="1" customWidth="1" outlineLevel="1"/>
    <col min="3" max="3" width="47.85546875" style="609" customWidth="1" collapsed="1"/>
    <col min="4" max="4" width="12" style="2" customWidth="1"/>
    <col min="5" max="6" width="11.7109375" style="411" customWidth="1"/>
    <col min="7" max="7" width="14.7109375" style="546" hidden="1" customWidth="1" outlineLevel="1"/>
    <col min="8" max="8" width="14.7109375" style="416" hidden="1" customWidth="1" outlineLevel="2"/>
    <col min="9" max="10" width="14.7109375" style="196" hidden="1" customWidth="1" outlineLevel="2"/>
    <col min="11" max="11" width="11.7109375" style="6" customWidth="1" collapsed="1"/>
    <col min="12" max="12" width="11.7109375" style="196" customWidth="1"/>
    <col min="13" max="13" width="14.7109375" style="6" hidden="1" customWidth="1" outlineLevel="1"/>
    <col min="14" max="14" width="15.7109375" style="541" hidden="1" customWidth="1" outlineLevel="2"/>
    <col min="15" max="15" width="11.7109375" style="196" customWidth="1" collapsed="1"/>
    <col min="16" max="16" width="12.5703125" style="196" customWidth="1"/>
    <col min="17" max="17" width="15.7109375" style="541" hidden="1" customWidth="1" outlineLevel="1"/>
    <col min="18" max="22" width="14.7109375" style="196" hidden="1" customWidth="1" outlineLevel="1"/>
    <col min="23" max="23" width="28.7109375" style="196" hidden="1" customWidth="1" outlineLevel="1"/>
    <col min="24" max="24" width="11.7109375" style="6" customWidth="1" collapsed="1"/>
    <col min="25" max="25" width="11.5703125" style="196" customWidth="1"/>
    <col min="26" max="27" width="14.7109375" style="6" hidden="1" customWidth="1" outlineLevel="1"/>
    <col min="28" max="28" width="11.7109375" style="6" customWidth="1" collapsed="1"/>
    <col min="29" max="29" width="11.7109375" style="6" customWidth="1"/>
    <col min="30" max="31" width="14.7109375" style="6" hidden="1" customWidth="1" outlineLevel="1"/>
    <col min="32" max="32" width="11.85546875" style="196" customWidth="1" collapsed="1"/>
    <col min="33" max="34" width="14.7109375" style="196" hidden="1" customWidth="1" outlineLevel="1"/>
    <col min="35" max="35" width="16.140625" style="196" hidden="1" customWidth="1" outlineLevel="1"/>
    <col min="36" max="38" width="14.7109375" style="196" hidden="1" customWidth="1" outlineLevel="1"/>
    <col min="39" max="39" width="11.85546875" style="196" customWidth="1" collapsed="1"/>
    <col min="40" max="40" width="11.7109375" style="6" customWidth="1"/>
    <col min="41" max="41" width="11.7109375" style="6" hidden="1" customWidth="1" outlineLevel="1"/>
    <col min="42" max="42" width="14.7109375" style="6" hidden="1" customWidth="1" outlineLevel="1"/>
    <col min="43" max="48" width="14.7109375" style="196" hidden="1" customWidth="1" outlineLevel="1"/>
    <col min="49" max="49" width="11.7109375" style="6" customWidth="1" collapsed="1"/>
    <col min="50" max="50" width="15.42578125" style="6" customWidth="1"/>
    <col min="51" max="51" width="11.7109375" style="6" customWidth="1"/>
    <col min="52" max="52" width="11.7109375" style="14" customWidth="1"/>
    <col min="53" max="54" width="14.7109375" style="14" hidden="1" customWidth="1" outlineLevel="1"/>
    <col min="55" max="55" width="14.7109375" style="6" hidden="1" customWidth="1" outlineLevel="1" collapsed="1"/>
    <col min="56" max="56" width="14.7109375" style="6" hidden="1" customWidth="1" outlineLevel="1"/>
    <col min="57" max="57" width="14.7109375" style="6" customWidth="1" collapsed="1"/>
    <col min="58" max="58" width="6.28515625" style="6" customWidth="1"/>
    <col min="59" max="59" width="15" style="6" customWidth="1"/>
    <col min="60" max="60" width="20" style="6" customWidth="1"/>
    <col min="61" max="61" width="15.7109375" style="6" customWidth="1"/>
    <col min="62" max="62" width="14.5703125" style="6" bestFit="1" customWidth="1"/>
    <col min="63" max="289" width="9.140625" style="6"/>
    <col min="290" max="290" width="5.7109375" style="6" customWidth="1"/>
    <col min="291" max="291" width="45.28515625" style="6" customWidth="1"/>
    <col min="292" max="292" width="13.85546875" style="6" customWidth="1"/>
    <col min="293" max="302" width="9.140625" style="6"/>
    <col min="303" max="306" width="17.28515625" style="6" customWidth="1"/>
    <col min="307" max="307" width="12.5703125" style="6" customWidth="1"/>
    <col min="308" max="309" width="9.140625" style="6"/>
    <col min="310" max="311" width="18.7109375" style="6" customWidth="1"/>
    <col min="312" max="312" width="19" style="6" bestFit="1" customWidth="1"/>
    <col min="313" max="545" width="9.140625" style="6"/>
    <col min="546" max="546" width="5.7109375" style="6" customWidth="1"/>
    <col min="547" max="547" width="45.28515625" style="6" customWidth="1"/>
    <col min="548" max="548" width="13.85546875" style="6" customWidth="1"/>
    <col min="549" max="558" width="9.140625" style="6"/>
    <col min="559" max="562" width="17.28515625" style="6" customWidth="1"/>
    <col min="563" max="563" width="12.5703125" style="6" customWidth="1"/>
    <col min="564" max="565" width="9.140625" style="6"/>
    <col min="566" max="567" width="18.7109375" style="6" customWidth="1"/>
    <col min="568" max="568" width="19" style="6" bestFit="1" customWidth="1"/>
    <col min="569" max="801" width="9.140625" style="6"/>
    <col min="802" max="802" width="5.7109375" style="6" customWidth="1"/>
    <col min="803" max="803" width="45.28515625" style="6" customWidth="1"/>
    <col min="804" max="804" width="13.85546875" style="6" customWidth="1"/>
    <col min="805" max="814" width="9.140625" style="6"/>
    <col min="815" max="818" width="17.28515625" style="6" customWidth="1"/>
    <col min="819" max="819" width="12.5703125" style="6" customWidth="1"/>
    <col min="820" max="821" width="9.140625" style="6"/>
    <col min="822" max="823" width="18.7109375" style="6" customWidth="1"/>
    <col min="824" max="824" width="19" style="6" bestFit="1" customWidth="1"/>
    <col min="825" max="1057" width="9.140625" style="6"/>
    <col min="1058" max="1058" width="5.7109375" style="6" customWidth="1"/>
    <col min="1059" max="1059" width="45.28515625" style="6" customWidth="1"/>
    <col min="1060" max="1060" width="13.85546875" style="6" customWidth="1"/>
    <col min="1061" max="1070" width="9.140625" style="6"/>
    <col min="1071" max="1074" width="17.28515625" style="6" customWidth="1"/>
    <col min="1075" max="1075" width="12.5703125" style="6" customWidth="1"/>
    <col min="1076" max="1077" width="9.140625" style="6"/>
    <col min="1078" max="1079" width="18.7109375" style="6" customWidth="1"/>
    <col min="1080" max="1080" width="19" style="6" bestFit="1" customWidth="1"/>
    <col min="1081" max="1313" width="9.140625" style="6"/>
    <col min="1314" max="1314" width="5.7109375" style="6" customWidth="1"/>
    <col min="1315" max="1315" width="45.28515625" style="6" customWidth="1"/>
    <col min="1316" max="1316" width="13.85546875" style="6" customWidth="1"/>
    <col min="1317" max="1326" width="9.140625" style="6"/>
    <col min="1327" max="1330" width="17.28515625" style="6" customWidth="1"/>
    <col min="1331" max="1331" width="12.5703125" style="6" customWidth="1"/>
    <col min="1332" max="1333" width="9.140625" style="6"/>
    <col min="1334" max="1335" width="18.7109375" style="6" customWidth="1"/>
    <col min="1336" max="1336" width="19" style="6" bestFit="1" customWidth="1"/>
    <col min="1337" max="1569" width="9.140625" style="6"/>
    <col min="1570" max="1570" width="5.7109375" style="6" customWidth="1"/>
    <col min="1571" max="1571" width="45.28515625" style="6" customWidth="1"/>
    <col min="1572" max="1572" width="13.85546875" style="6" customWidth="1"/>
    <col min="1573" max="1582" width="9.140625" style="6"/>
    <col min="1583" max="1586" width="17.28515625" style="6" customWidth="1"/>
    <col min="1587" max="1587" width="12.5703125" style="6" customWidth="1"/>
    <col min="1588" max="1589" width="9.140625" style="6"/>
    <col min="1590" max="1591" width="18.7109375" style="6" customWidth="1"/>
    <col min="1592" max="1592" width="19" style="6" bestFit="1" customWidth="1"/>
    <col min="1593" max="1825" width="9.140625" style="6"/>
    <col min="1826" max="1826" width="5.7109375" style="6" customWidth="1"/>
    <col min="1827" max="1827" width="45.28515625" style="6" customWidth="1"/>
    <col min="1828" max="1828" width="13.85546875" style="6" customWidth="1"/>
    <col min="1829" max="1838" width="9.140625" style="6"/>
    <col min="1839" max="1842" width="17.28515625" style="6" customWidth="1"/>
    <col min="1843" max="1843" width="12.5703125" style="6" customWidth="1"/>
    <col min="1844" max="1845" width="9.140625" style="6"/>
    <col min="1846" max="1847" width="18.7109375" style="6" customWidth="1"/>
    <col min="1848" max="1848" width="19" style="6" bestFit="1" customWidth="1"/>
    <col min="1849" max="2081" width="9.140625" style="6"/>
    <col min="2082" max="2082" width="5.7109375" style="6" customWidth="1"/>
    <col min="2083" max="2083" width="45.28515625" style="6" customWidth="1"/>
    <col min="2084" max="2084" width="13.85546875" style="6" customWidth="1"/>
    <col min="2085" max="2094" width="9.140625" style="6"/>
    <col min="2095" max="2098" width="17.28515625" style="6" customWidth="1"/>
    <col min="2099" max="2099" width="12.5703125" style="6" customWidth="1"/>
    <col min="2100" max="2101" width="9.140625" style="6"/>
    <col min="2102" max="2103" width="18.7109375" style="6" customWidth="1"/>
    <col min="2104" max="2104" width="19" style="6" bestFit="1" customWidth="1"/>
    <col min="2105" max="2337" width="9.140625" style="6"/>
    <col min="2338" max="2338" width="5.7109375" style="6" customWidth="1"/>
    <col min="2339" max="2339" width="45.28515625" style="6" customWidth="1"/>
    <col min="2340" max="2340" width="13.85546875" style="6" customWidth="1"/>
    <col min="2341" max="2350" width="9.140625" style="6"/>
    <col min="2351" max="2354" width="17.28515625" style="6" customWidth="1"/>
    <col min="2355" max="2355" width="12.5703125" style="6" customWidth="1"/>
    <col min="2356" max="2357" width="9.140625" style="6"/>
    <col min="2358" max="2359" width="18.7109375" style="6" customWidth="1"/>
    <col min="2360" max="2360" width="19" style="6" bestFit="1" customWidth="1"/>
    <col min="2361" max="2593" width="9.140625" style="6"/>
    <col min="2594" max="2594" width="5.7109375" style="6" customWidth="1"/>
    <col min="2595" max="2595" width="45.28515625" style="6" customWidth="1"/>
    <col min="2596" max="2596" width="13.85546875" style="6" customWidth="1"/>
    <col min="2597" max="2606" width="9.140625" style="6"/>
    <col min="2607" max="2610" width="17.28515625" style="6" customWidth="1"/>
    <col min="2611" max="2611" width="12.5703125" style="6" customWidth="1"/>
    <col min="2612" max="2613" width="9.140625" style="6"/>
    <col min="2614" max="2615" width="18.7109375" style="6" customWidth="1"/>
    <col min="2616" max="2616" width="19" style="6" bestFit="1" customWidth="1"/>
    <col min="2617" max="2849" width="9.140625" style="6"/>
    <col min="2850" max="2850" width="5.7109375" style="6" customWidth="1"/>
    <col min="2851" max="2851" width="45.28515625" style="6" customWidth="1"/>
    <col min="2852" max="2852" width="13.85546875" style="6" customWidth="1"/>
    <col min="2853" max="2862" width="9.140625" style="6"/>
    <col min="2863" max="2866" width="17.28515625" style="6" customWidth="1"/>
    <col min="2867" max="2867" width="12.5703125" style="6" customWidth="1"/>
    <col min="2868" max="2869" width="9.140625" style="6"/>
    <col min="2870" max="2871" width="18.7109375" style="6" customWidth="1"/>
    <col min="2872" max="2872" width="19" style="6" bestFit="1" customWidth="1"/>
    <col min="2873" max="3105" width="9.140625" style="6"/>
    <col min="3106" max="3106" width="5.7109375" style="6" customWidth="1"/>
    <col min="3107" max="3107" width="45.28515625" style="6" customWidth="1"/>
    <col min="3108" max="3108" width="13.85546875" style="6" customWidth="1"/>
    <col min="3109" max="3118" width="9.140625" style="6"/>
    <col min="3119" max="3122" width="17.28515625" style="6" customWidth="1"/>
    <col min="3123" max="3123" width="12.5703125" style="6" customWidth="1"/>
    <col min="3124" max="3125" width="9.140625" style="6"/>
    <col min="3126" max="3127" width="18.7109375" style="6" customWidth="1"/>
    <col min="3128" max="3128" width="19" style="6" bestFit="1" customWidth="1"/>
    <col min="3129" max="3361" width="9.140625" style="6"/>
    <col min="3362" max="3362" width="5.7109375" style="6" customWidth="1"/>
    <col min="3363" max="3363" width="45.28515625" style="6" customWidth="1"/>
    <col min="3364" max="3364" width="13.85546875" style="6" customWidth="1"/>
    <col min="3365" max="3374" width="9.140625" style="6"/>
    <col min="3375" max="3378" width="17.28515625" style="6" customWidth="1"/>
    <col min="3379" max="3379" width="12.5703125" style="6" customWidth="1"/>
    <col min="3380" max="3381" width="9.140625" style="6"/>
    <col min="3382" max="3383" width="18.7109375" style="6" customWidth="1"/>
    <col min="3384" max="3384" width="19" style="6" bestFit="1" customWidth="1"/>
    <col min="3385" max="3617" width="9.140625" style="6"/>
    <col min="3618" max="3618" width="5.7109375" style="6" customWidth="1"/>
    <col min="3619" max="3619" width="45.28515625" style="6" customWidth="1"/>
    <col min="3620" max="3620" width="13.85546875" style="6" customWidth="1"/>
    <col min="3621" max="3630" width="9.140625" style="6"/>
    <col min="3631" max="3634" width="17.28515625" style="6" customWidth="1"/>
    <col min="3635" max="3635" width="12.5703125" style="6" customWidth="1"/>
    <col min="3636" max="3637" width="9.140625" style="6"/>
    <col min="3638" max="3639" width="18.7109375" style="6" customWidth="1"/>
    <col min="3640" max="3640" width="19" style="6" bestFit="1" customWidth="1"/>
    <col min="3641" max="3873" width="9.140625" style="6"/>
    <col min="3874" max="3874" width="5.7109375" style="6" customWidth="1"/>
    <col min="3875" max="3875" width="45.28515625" style="6" customWidth="1"/>
    <col min="3876" max="3876" width="13.85546875" style="6" customWidth="1"/>
    <col min="3877" max="3886" width="9.140625" style="6"/>
    <col min="3887" max="3890" width="17.28515625" style="6" customWidth="1"/>
    <col min="3891" max="3891" width="12.5703125" style="6" customWidth="1"/>
    <col min="3892" max="3893" width="9.140625" style="6"/>
    <col min="3894" max="3895" width="18.7109375" style="6" customWidth="1"/>
    <col min="3896" max="3896" width="19" style="6" bestFit="1" customWidth="1"/>
    <col min="3897" max="4129" width="9.140625" style="6"/>
    <col min="4130" max="4130" width="5.7109375" style="6" customWidth="1"/>
    <col min="4131" max="4131" width="45.28515625" style="6" customWidth="1"/>
    <col min="4132" max="4132" width="13.85546875" style="6" customWidth="1"/>
    <col min="4133" max="4142" width="9.140625" style="6"/>
    <col min="4143" max="4146" width="17.28515625" style="6" customWidth="1"/>
    <col min="4147" max="4147" width="12.5703125" style="6" customWidth="1"/>
    <col min="4148" max="4149" width="9.140625" style="6"/>
    <col min="4150" max="4151" width="18.7109375" style="6" customWidth="1"/>
    <col min="4152" max="4152" width="19" style="6" bestFit="1" customWidth="1"/>
    <col min="4153" max="4385" width="9.140625" style="6"/>
    <col min="4386" max="4386" width="5.7109375" style="6" customWidth="1"/>
    <col min="4387" max="4387" width="45.28515625" style="6" customWidth="1"/>
    <col min="4388" max="4388" width="13.85546875" style="6" customWidth="1"/>
    <col min="4389" max="4398" width="9.140625" style="6"/>
    <col min="4399" max="4402" width="17.28515625" style="6" customWidth="1"/>
    <col min="4403" max="4403" width="12.5703125" style="6" customWidth="1"/>
    <col min="4404" max="4405" width="9.140625" style="6"/>
    <col min="4406" max="4407" width="18.7109375" style="6" customWidth="1"/>
    <col min="4408" max="4408" width="19" style="6" bestFit="1" customWidth="1"/>
    <col min="4409" max="4641" width="9.140625" style="6"/>
    <col min="4642" max="4642" width="5.7109375" style="6" customWidth="1"/>
    <col min="4643" max="4643" width="45.28515625" style="6" customWidth="1"/>
    <col min="4644" max="4644" width="13.85546875" style="6" customWidth="1"/>
    <col min="4645" max="4654" width="9.140625" style="6"/>
    <col min="4655" max="4658" width="17.28515625" style="6" customWidth="1"/>
    <col min="4659" max="4659" width="12.5703125" style="6" customWidth="1"/>
    <col min="4660" max="4661" width="9.140625" style="6"/>
    <col min="4662" max="4663" width="18.7109375" style="6" customWidth="1"/>
    <col min="4664" max="4664" width="19" style="6" bestFit="1" customWidth="1"/>
    <col min="4665" max="4897" width="9.140625" style="6"/>
    <col min="4898" max="4898" width="5.7109375" style="6" customWidth="1"/>
    <col min="4899" max="4899" width="45.28515625" style="6" customWidth="1"/>
    <col min="4900" max="4900" width="13.85546875" style="6" customWidth="1"/>
    <col min="4901" max="4910" width="9.140625" style="6"/>
    <col min="4911" max="4914" width="17.28515625" style="6" customWidth="1"/>
    <col min="4915" max="4915" width="12.5703125" style="6" customWidth="1"/>
    <col min="4916" max="4917" width="9.140625" style="6"/>
    <col min="4918" max="4919" width="18.7109375" style="6" customWidth="1"/>
    <col min="4920" max="4920" width="19" style="6" bestFit="1" customWidth="1"/>
    <col min="4921" max="5153" width="9.140625" style="6"/>
    <col min="5154" max="5154" width="5.7109375" style="6" customWidth="1"/>
    <col min="5155" max="5155" width="45.28515625" style="6" customWidth="1"/>
    <col min="5156" max="5156" width="13.85546875" style="6" customWidth="1"/>
    <col min="5157" max="5166" width="9.140625" style="6"/>
    <col min="5167" max="5170" width="17.28515625" style="6" customWidth="1"/>
    <col min="5171" max="5171" width="12.5703125" style="6" customWidth="1"/>
    <col min="5172" max="5173" width="9.140625" style="6"/>
    <col min="5174" max="5175" width="18.7109375" style="6" customWidth="1"/>
    <col min="5176" max="5176" width="19" style="6" bestFit="1" customWidth="1"/>
    <col min="5177" max="5409" width="9.140625" style="6"/>
    <col min="5410" max="5410" width="5.7109375" style="6" customWidth="1"/>
    <col min="5411" max="5411" width="45.28515625" style="6" customWidth="1"/>
    <col min="5412" max="5412" width="13.85546875" style="6" customWidth="1"/>
    <col min="5413" max="5422" width="9.140625" style="6"/>
    <col min="5423" max="5426" width="17.28515625" style="6" customWidth="1"/>
    <col min="5427" max="5427" width="12.5703125" style="6" customWidth="1"/>
    <col min="5428" max="5429" width="9.140625" style="6"/>
    <col min="5430" max="5431" width="18.7109375" style="6" customWidth="1"/>
    <col min="5432" max="5432" width="19" style="6" bestFit="1" customWidth="1"/>
    <col min="5433" max="5665" width="9.140625" style="6"/>
    <col min="5666" max="5666" width="5.7109375" style="6" customWidth="1"/>
    <col min="5667" max="5667" width="45.28515625" style="6" customWidth="1"/>
    <col min="5668" max="5668" width="13.85546875" style="6" customWidth="1"/>
    <col min="5669" max="5678" width="9.140625" style="6"/>
    <col min="5679" max="5682" width="17.28515625" style="6" customWidth="1"/>
    <col min="5683" max="5683" width="12.5703125" style="6" customWidth="1"/>
    <col min="5684" max="5685" width="9.140625" style="6"/>
    <col min="5686" max="5687" width="18.7109375" style="6" customWidth="1"/>
    <col min="5688" max="5688" width="19" style="6" bestFit="1" customWidth="1"/>
    <col min="5689" max="5921" width="9.140625" style="6"/>
    <col min="5922" max="5922" width="5.7109375" style="6" customWidth="1"/>
    <col min="5923" max="5923" width="45.28515625" style="6" customWidth="1"/>
    <col min="5924" max="5924" width="13.85546875" style="6" customWidth="1"/>
    <col min="5925" max="5934" width="9.140625" style="6"/>
    <col min="5935" max="5938" width="17.28515625" style="6" customWidth="1"/>
    <col min="5939" max="5939" width="12.5703125" style="6" customWidth="1"/>
    <col min="5940" max="5941" width="9.140625" style="6"/>
    <col min="5942" max="5943" width="18.7109375" style="6" customWidth="1"/>
    <col min="5944" max="5944" width="19" style="6" bestFit="1" customWidth="1"/>
    <col min="5945" max="6177" width="9.140625" style="6"/>
    <col min="6178" max="6178" width="5.7109375" style="6" customWidth="1"/>
    <col min="6179" max="6179" width="45.28515625" style="6" customWidth="1"/>
    <col min="6180" max="6180" width="13.85546875" style="6" customWidth="1"/>
    <col min="6181" max="6190" width="9.140625" style="6"/>
    <col min="6191" max="6194" width="17.28515625" style="6" customWidth="1"/>
    <col min="6195" max="6195" width="12.5703125" style="6" customWidth="1"/>
    <col min="6196" max="6197" width="9.140625" style="6"/>
    <col min="6198" max="6199" width="18.7109375" style="6" customWidth="1"/>
    <col min="6200" max="6200" width="19" style="6" bestFit="1" customWidth="1"/>
    <col min="6201" max="6433" width="9.140625" style="6"/>
    <col min="6434" max="6434" width="5.7109375" style="6" customWidth="1"/>
    <col min="6435" max="6435" width="45.28515625" style="6" customWidth="1"/>
    <col min="6436" max="6436" width="13.85546875" style="6" customWidth="1"/>
    <col min="6437" max="6446" width="9.140625" style="6"/>
    <col min="6447" max="6450" width="17.28515625" style="6" customWidth="1"/>
    <col min="6451" max="6451" width="12.5703125" style="6" customWidth="1"/>
    <col min="6452" max="6453" width="9.140625" style="6"/>
    <col min="6454" max="6455" width="18.7109375" style="6" customWidth="1"/>
    <col min="6456" max="6456" width="19" style="6" bestFit="1" customWidth="1"/>
    <col min="6457" max="6689" width="9.140625" style="6"/>
    <col min="6690" max="6690" width="5.7109375" style="6" customWidth="1"/>
    <col min="6691" max="6691" width="45.28515625" style="6" customWidth="1"/>
    <col min="6692" max="6692" width="13.85546875" style="6" customWidth="1"/>
    <col min="6693" max="6702" width="9.140625" style="6"/>
    <col min="6703" max="6706" width="17.28515625" style="6" customWidth="1"/>
    <col min="6707" max="6707" width="12.5703125" style="6" customWidth="1"/>
    <col min="6708" max="6709" width="9.140625" style="6"/>
    <col min="6710" max="6711" width="18.7109375" style="6" customWidth="1"/>
    <col min="6712" max="6712" width="19" style="6" bestFit="1" customWidth="1"/>
    <col min="6713" max="6945" width="9.140625" style="6"/>
    <col min="6946" max="6946" width="5.7109375" style="6" customWidth="1"/>
    <col min="6947" max="6947" width="45.28515625" style="6" customWidth="1"/>
    <col min="6948" max="6948" width="13.85546875" style="6" customWidth="1"/>
    <col min="6949" max="6958" width="9.140625" style="6"/>
    <col min="6959" max="6962" width="17.28515625" style="6" customWidth="1"/>
    <col min="6963" max="6963" width="12.5703125" style="6" customWidth="1"/>
    <col min="6964" max="6965" width="9.140625" style="6"/>
    <col min="6966" max="6967" width="18.7109375" style="6" customWidth="1"/>
    <col min="6968" max="6968" width="19" style="6" bestFit="1" customWidth="1"/>
    <col min="6969" max="7201" width="9.140625" style="6"/>
    <col min="7202" max="7202" width="5.7109375" style="6" customWidth="1"/>
    <col min="7203" max="7203" width="45.28515625" style="6" customWidth="1"/>
    <col min="7204" max="7204" width="13.85546875" style="6" customWidth="1"/>
    <col min="7205" max="7214" width="9.140625" style="6"/>
    <col min="7215" max="7218" width="17.28515625" style="6" customWidth="1"/>
    <col min="7219" max="7219" width="12.5703125" style="6" customWidth="1"/>
    <col min="7220" max="7221" width="9.140625" style="6"/>
    <col min="7222" max="7223" width="18.7109375" style="6" customWidth="1"/>
    <col min="7224" max="7224" width="19" style="6" bestFit="1" customWidth="1"/>
    <col min="7225" max="7457" width="9.140625" style="6"/>
    <col min="7458" max="7458" width="5.7109375" style="6" customWidth="1"/>
    <col min="7459" max="7459" width="45.28515625" style="6" customWidth="1"/>
    <col min="7460" max="7460" width="13.85546875" style="6" customWidth="1"/>
    <col min="7461" max="7470" width="9.140625" style="6"/>
    <col min="7471" max="7474" width="17.28515625" style="6" customWidth="1"/>
    <col min="7475" max="7475" width="12.5703125" style="6" customWidth="1"/>
    <col min="7476" max="7477" width="9.140625" style="6"/>
    <col min="7478" max="7479" width="18.7109375" style="6" customWidth="1"/>
    <col min="7480" max="7480" width="19" style="6" bestFit="1" customWidth="1"/>
    <col min="7481" max="7713" width="9.140625" style="6"/>
    <col min="7714" max="7714" width="5.7109375" style="6" customWidth="1"/>
    <col min="7715" max="7715" width="45.28515625" style="6" customWidth="1"/>
    <col min="7716" max="7716" width="13.85546875" style="6" customWidth="1"/>
    <col min="7717" max="7726" width="9.140625" style="6"/>
    <col min="7727" max="7730" width="17.28515625" style="6" customWidth="1"/>
    <col min="7731" max="7731" width="12.5703125" style="6" customWidth="1"/>
    <col min="7732" max="7733" width="9.140625" style="6"/>
    <col min="7734" max="7735" width="18.7109375" style="6" customWidth="1"/>
    <col min="7736" max="7736" width="19" style="6" bestFit="1" customWidth="1"/>
    <col min="7737" max="7969" width="9.140625" style="6"/>
    <col min="7970" max="7970" width="5.7109375" style="6" customWidth="1"/>
    <col min="7971" max="7971" width="45.28515625" style="6" customWidth="1"/>
    <col min="7972" max="7972" width="13.85546875" style="6" customWidth="1"/>
    <col min="7973" max="7982" width="9.140625" style="6"/>
    <col min="7983" max="7986" width="17.28515625" style="6" customWidth="1"/>
    <col min="7987" max="7987" width="12.5703125" style="6" customWidth="1"/>
    <col min="7988" max="7989" width="9.140625" style="6"/>
    <col min="7990" max="7991" width="18.7109375" style="6" customWidth="1"/>
    <col min="7992" max="7992" width="19" style="6" bestFit="1" customWidth="1"/>
    <col min="7993" max="8225" width="9.140625" style="6"/>
    <col min="8226" max="8226" width="5.7109375" style="6" customWidth="1"/>
    <col min="8227" max="8227" width="45.28515625" style="6" customWidth="1"/>
    <col min="8228" max="8228" width="13.85546875" style="6" customWidth="1"/>
    <col min="8229" max="8238" width="9.140625" style="6"/>
    <col min="8239" max="8242" width="17.28515625" style="6" customWidth="1"/>
    <col min="8243" max="8243" width="12.5703125" style="6" customWidth="1"/>
    <col min="8244" max="8245" width="9.140625" style="6"/>
    <col min="8246" max="8247" width="18.7109375" style="6" customWidth="1"/>
    <col min="8248" max="8248" width="19" style="6" bestFit="1" customWidth="1"/>
    <col min="8249" max="8481" width="9.140625" style="6"/>
    <col min="8482" max="8482" width="5.7109375" style="6" customWidth="1"/>
    <col min="8483" max="8483" width="45.28515625" style="6" customWidth="1"/>
    <col min="8484" max="8484" width="13.85546875" style="6" customWidth="1"/>
    <col min="8485" max="8494" width="9.140625" style="6"/>
    <col min="8495" max="8498" width="17.28515625" style="6" customWidth="1"/>
    <col min="8499" max="8499" width="12.5703125" style="6" customWidth="1"/>
    <col min="8500" max="8501" width="9.140625" style="6"/>
    <col min="8502" max="8503" width="18.7109375" style="6" customWidth="1"/>
    <col min="8504" max="8504" width="19" style="6" bestFit="1" customWidth="1"/>
    <col min="8505" max="8737" width="9.140625" style="6"/>
    <col min="8738" max="8738" width="5.7109375" style="6" customWidth="1"/>
    <col min="8739" max="8739" width="45.28515625" style="6" customWidth="1"/>
    <col min="8740" max="8740" width="13.85546875" style="6" customWidth="1"/>
    <col min="8741" max="8750" width="9.140625" style="6"/>
    <col min="8751" max="8754" width="17.28515625" style="6" customWidth="1"/>
    <col min="8755" max="8755" width="12.5703125" style="6" customWidth="1"/>
    <col min="8756" max="8757" width="9.140625" style="6"/>
    <col min="8758" max="8759" width="18.7109375" style="6" customWidth="1"/>
    <col min="8760" max="8760" width="19" style="6" bestFit="1" customWidth="1"/>
    <col min="8761" max="8993" width="9.140625" style="6"/>
    <col min="8994" max="8994" width="5.7109375" style="6" customWidth="1"/>
    <col min="8995" max="8995" width="45.28515625" style="6" customWidth="1"/>
    <col min="8996" max="8996" width="13.85546875" style="6" customWidth="1"/>
    <col min="8997" max="9006" width="9.140625" style="6"/>
    <col min="9007" max="9010" width="17.28515625" style="6" customWidth="1"/>
    <col min="9011" max="9011" width="12.5703125" style="6" customWidth="1"/>
    <col min="9012" max="9013" width="9.140625" style="6"/>
    <col min="9014" max="9015" width="18.7109375" style="6" customWidth="1"/>
    <col min="9016" max="9016" width="19" style="6" bestFit="1" customWidth="1"/>
    <col min="9017" max="9249" width="9.140625" style="6"/>
    <col min="9250" max="9250" width="5.7109375" style="6" customWidth="1"/>
    <col min="9251" max="9251" width="45.28515625" style="6" customWidth="1"/>
    <col min="9252" max="9252" width="13.85546875" style="6" customWidth="1"/>
    <col min="9253" max="9262" width="9.140625" style="6"/>
    <col min="9263" max="9266" width="17.28515625" style="6" customWidth="1"/>
    <col min="9267" max="9267" width="12.5703125" style="6" customWidth="1"/>
    <col min="9268" max="9269" width="9.140625" style="6"/>
    <col min="9270" max="9271" width="18.7109375" style="6" customWidth="1"/>
    <col min="9272" max="9272" width="19" style="6" bestFit="1" customWidth="1"/>
    <col min="9273" max="9505" width="9.140625" style="6"/>
    <col min="9506" max="9506" width="5.7109375" style="6" customWidth="1"/>
    <col min="9507" max="9507" width="45.28515625" style="6" customWidth="1"/>
    <col min="9508" max="9508" width="13.85546875" style="6" customWidth="1"/>
    <col min="9509" max="9518" width="9.140625" style="6"/>
    <col min="9519" max="9522" width="17.28515625" style="6" customWidth="1"/>
    <col min="9523" max="9523" width="12.5703125" style="6" customWidth="1"/>
    <col min="9524" max="9525" width="9.140625" style="6"/>
    <col min="9526" max="9527" width="18.7109375" style="6" customWidth="1"/>
    <col min="9528" max="9528" width="19" style="6" bestFit="1" customWidth="1"/>
    <col min="9529" max="9761" width="9.140625" style="6"/>
    <col min="9762" max="9762" width="5.7109375" style="6" customWidth="1"/>
    <col min="9763" max="9763" width="45.28515625" style="6" customWidth="1"/>
    <col min="9764" max="9764" width="13.85546875" style="6" customWidth="1"/>
    <col min="9765" max="9774" width="9.140625" style="6"/>
    <col min="9775" max="9778" width="17.28515625" style="6" customWidth="1"/>
    <col min="9779" max="9779" width="12.5703125" style="6" customWidth="1"/>
    <col min="9780" max="9781" width="9.140625" style="6"/>
    <col min="9782" max="9783" width="18.7109375" style="6" customWidth="1"/>
    <col min="9784" max="9784" width="19" style="6" bestFit="1" customWidth="1"/>
    <col min="9785" max="10017" width="9.140625" style="6"/>
    <col min="10018" max="10018" width="5.7109375" style="6" customWidth="1"/>
    <col min="10019" max="10019" width="45.28515625" style="6" customWidth="1"/>
    <col min="10020" max="10020" width="13.85546875" style="6" customWidth="1"/>
    <col min="10021" max="10030" width="9.140625" style="6"/>
    <col min="10031" max="10034" width="17.28515625" style="6" customWidth="1"/>
    <col min="10035" max="10035" width="12.5703125" style="6" customWidth="1"/>
    <col min="10036" max="10037" width="9.140625" style="6"/>
    <col min="10038" max="10039" width="18.7109375" style="6" customWidth="1"/>
    <col min="10040" max="10040" width="19" style="6" bestFit="1" customWidth="1"/>
    <col min="10041" max="10273" width="9.140625" style="6"/>
    <col min="10274" max="10274" width="5.7109375" style="6" customWidth="1"/>
    <col min="10275" max="10275" width="45.28515625" style="6" customWidth="1"/>
    <col min="10276" max="10276" width="13.85546875" style="6" customWidth="1"/>
    <col min="10277" max="10286" width="9.140625" style="6"/>
    <col min="10287" max="10290" width="17.28515625" style="6" customWidth="1"/>
    <col min="10291" max="10291" width="12.5703125" style="6" customWidth="1"/>
    <col min="10292" max="10293" width="9.140625" style="6"/>
    <col min="10294" max="10295" width="18.7109375" style="6" customWidth="1"/>
    <col min="10296" max="10296" width="19" style="6" bestFit="1" customWidth="1"/>
    <col min="10297" max="10529" width="9.140625" style="6"/>
    <col min="10530" max="10530" width="5.7109375" style="6" customWidth="1"/>
    <col min="10531" max="10531" width="45.28515625" style="6" customWidth="1"/>
    <col min="10532" max="10532" width="13.85546875" style="6" customWidth="1"/>
    <col min="10533" max="10542" width="9.140625" style="6"/>
    <col min="10543" max="10546" width="17.28515625" style="6" customWidth="1"/>
    <col min="10547" max="10547" width="12.5703125" style="6" customWidth="1"/>
    <col min="10548" max="10549" width="9.140625" style="6"/>
    <col min="10550" max="10551" width="18.7109375" style="6" customWidth="1"/>
    <col min="10552" max="10552" width="19" style="6" bestFit="1" customWidth="1"/>
    <col min="10553" max="10785" width="9.140625" style="6"/>
    <col min="10786" max="10786" width="5.7109375" style="6" customWidth="1"/>
    <col min="10787" max="10787" width="45.28515625" style="6" customWidth="1"/>
    <col min="10788" max="10788" width="13.85546875" style="6" customWidth="1"/>
    <col min="10789" max="10798" width="9.140625" style="6"/>
    <col min="10799" max="10802" width="17.28515625" style="6" customWidth="1"/>
    <col min="10803" max="10803" width="12.5703125" style="6" customWidth="1"/>
    <col min="10804" max="10805" width="9.140625" style="6"/>
    <col min="10806" max="10807" width="18.7109375" style="6" customWidth="1"/>
    <col min="10808" max="10808" width="19" style="6" bestFit="1" customWidth="1"/>
    <col min="10809" max="11041" width="9.140625" style="6"/>
    <col min="11042" max="11042" width="5.7109375" style="6" customWidth="1"/>
    <col min="11043" max="11043" width="45.28515625" style="6" customWidth="1"/>
    <col min="11044" max="11044" width="13.85546875" style="6" customWidth="1"/>
    <col min="11045" max="11054" width="9.140625" style="6"/>
    <col min="11055" max="11058" width="17.28515625" style="6" customWidth="1"/>
    <col min="11059" max="11059" width="12.5703125" style="6" customWidth="1"/>
    <col min="11060" max="11061" width="9.140625" style="6"/>
    <col min="11062" max="11063" width="18.7109375" style="6" customWidth="1"/>
    <col min="11064" max="11064" width="19" style="6" bestFit="1" customWidth="1"/>
    <col min="11065" max="11297" width="9.140625" style="6"/>
    <col min="11298" max="11298" width="5.7109375" style="6" customWidth="1"/>
    <col min="11299" max="11299" width="45.28515625" style="6" customWidth="1"/>
    <col min="11300" max="11300" width="13.85546875" style="6" customWidth="1"/>
    <col min="11301" max="11310" width="9.140625" style="6"/>
    <col min="11311" max="11314" width="17.28515625" style="6" customWidth="1"/>
    <col min="11315" max="11315" width="12.5703125" style="6" customWidth="1"/>
    <col min="11316" max="11317" width="9.140625" style="6"/>
    <col min="11318" max="11319" width="18.7109375" style="6" customWidth="1"/>
    <col min="11320" max="11320" width="19" style="6" bestFit="1" customWidth="1"/>
    <col min="11321" max="11553" width="9.140625" style="6"/>
    <col min="11554" max="11554" width="5.7109375" style="6" customWidth="1"/>
    <col min="11555" max="11555" width="45.28515625" style="6" customWidth="1"/>
    <col min="11556" max="11556" width="13.85546875" style="6" customWidth="1"/>
    <col min="11557" max="11566" width="9.140625" style="6"/>
    <col min="11567" max="11570" width="17.28515625" style="6" customWidth="1"/>
    <col min="11571" max="11571" width="12.5703125" style="6" customWidth="1"/>
    <col min="11572" max="11573" width="9.140625" style="6"/>
    <col min="11574" max="11575" width="18.7109375" style="6" customWidth="1"/>
    <col min="11576" max="11576" width="19" style="6" bestFit="1" customWidth="1"/>
    <col min="11577" max="11809" width="9.140625" style="6"/>
    <col min="11810" max="11810" width="5.7109375" style="6" customWidth="1"/>
    <col min="11811" max="11811" width="45.28515625" style="6" customWidth="1"/>
    <col min="11812" max="11812" width="13.85546875" style="6" customWidth="1"/>
    <col min="11813" max="11822" width="9.140625" style="6"/>
    <col min="11823" max="11826" width="17.28515625" style="6" customWidth="1"/>
    <col min="11827" max="11827" width="12.5703125" style="6" customWidth="1"/>
    <col min="11828" max="11829" width="9.140625" style="6"/>
    <col min="11830" max="11831" width="18.7109375" style="6" customWidth="1"/>
    <col min="11832" max="11832" width="19" style="6" bestFit="1" customWidth="1"/>
    <col min="11833" max="12065" width="9.140625" style="6"/>
    <col min="12066" max="12066" width="5.7109375" style="6" customWidth="1"/>
    <col min="12067" max="12067" width="45.28515625" style="6" customWidth="1"/>
    <col min="12068" max="12068" width="13.85546875" style="6" customWidth="1"/>
    <col min="12069" max="12078" width="9.140625" style="6"/>
    <col min="12079" max="12082" width="17.28515625" style="6" customWidth="1"/>
    <col min="12083" max="12083" width="12.5703125" style="6" customWidth="1"/>
    <col min="12084" max="12085" width="9.140625" style="6"/>
    <col min="12086" max="12087" width="18.7109375" style="6" customWidth="1"/>
    <col min="12088" max="12088" width="19" style="6" bestFit="1" customWidth="1"/>
    <col min="12089" max="12321" width="9.140625" style="6"/>
    <col min="12322" max="12322" width="5.7109375" style="6" customWidth="1"/>
    <col min="12323" max="12323" width="45.28515625" style="6" customWidth="1"/>
    <col min="12324" max="12324" width="13.85546875" style="6" customWidth="1"/>
    <col min="12325" max="12334" width="9.140625" style="6"/>
    <col min="12335" max="12338" width="17.28515625" style="6" customWidth="1"/>
    <col min="12339" max="12339" width="12.5703125" style="6" customWidth="1"/>
    <col min="12340" max="12341" width="9.140625" style="6"/>
    <col min="12342" max="12343" width="18.7109375" style="6" customWidth="1"/>
    <col min="12344" max="12344" width="19" style="6" bestFit="1" customWidth="1"/>
    <col min="12345" max="12577" width="9.140625" style="6"/>
    <col min="12578" max="12578" width="5.7109375" style="6" customWidth="1"/>
    <col min="12579" max="12579" width="45.28515625" style="6" customWidth="1"/>
    <col min="12580" max="12580" width="13.85546875" style="6" customWidth="1"/>
    <col min="12581" max="12590" width="9.140625" style="6"/>
    <col min="12591" max="12594" width="17.28515625" style="6" customWidth="1"/>
    <col min="12595" max="12595" width="12.5703125" style="6" customWidth="1"/>
    <col min="12596" max="12597" width="9.140625" style="6"/>
    <col min="12598" max="12599" width="18.7109375" style="6" customWidth="1"/>
    <col min="12600" max="12600" width="19" style="6" bestFit="1" customWidth="1"/>
    <col min="12601" max="12833" width="9.140625" style="6"/>
    <col min="12834" max="12834" width="5.7109375" style="6" customWidth="1"/>
    <col min="12835" max="12835" width="45.28515625" style="6" customWidth="1"/>
    <col min="12836" max="12836" width="13.85546875" style="6" customWidth="1"/>
    <col min="12837" max="12846" width="9.140625" style="6"/>
    <col min="12847" max="12850" width="17.28515625" style="6" customWidth="1"/>
    <col min="12851" max="12851" width="12.5703125" style="6" customWidth="1"/>
    <col min="12852" max="12853" width="9.140625" style="6"/>
    <col min="12854" max="12855" width="18.7109375" style="6" customWidth="1"/>
    <col min="12856" max="12856" width="19" style="6" bestFit="1" customWidth="1"/>
    <col min="12857" max="13089" width="9.140625" style="6"/>
    <col min="13090" max="13090" width="5.7109375" style="6" customWidth="1"/>
    <col min="13091" max="13091" width="45.28515625" style="6" customWidth="1"/>
    <col min="13092" max="13092" width="13.85546875" style="6" customWidth="1"/>
    <col min="13093" max="13102" width="9.140625" style="6"/>
    <col min="13103" max="13106" width="17.28515625" style="6" customWidth="1"/>
    <col min="13107" max="13107" width="12.5703125" style="6" customWidth="1"/>
    <col min="13108" max="13109" width="9.140625" style="6"/>
    <col min="13110" max="13111" width="18.7109375" style="6" customWidth="1"/>
    <col min="13112" max="13112" width="19" style="6" bestFit="1" customWidth="1"/>
    <col min="13113" max="13345" width="9.140625" style="6"/>
    <col min="13346" max="13346" width="5.7109375" style="6" customWidth="1"/>
    <col min="13347" max="13347" width="45.28515625" style="6" customWidth="1"/>
    <col min="13348" max="13348" width="13.85546875" style="6" customWidth="1"/>
    <col min="13349" max="13358" width="9.140625" style="6"/>
    <col min="13359" max="13362" width="17.28515625" style="6" customWidth="1"/>
    <col min="13363" max="13363" width="12.5703125" style="6" customWidth="1"/>
    <col min="13364" max="13365" width="9.140625" style="6"/>
    <col min="13366" max="13367" width="18.7109375" style="6" customWidth="1"/>
    <col min="13368" max="13368" width="19" style="6" bestFit="1" customWidth="1"/>
    <col min="13369" max="13601" width="9.140625" style="6"/>
    <col min="13602" max="13602" width="5.7109375" style="6" customWidth="1"/>
    <col min="13603" max="13603" width="45.28515625" style="6" customWidth="1"/>
    <col min="13604" max="13604" width="13.85546875" style="6" customWidth="1"/>
    <col min="13605" max="13614" width="9.140625" style="6"/>
    <col min="13615" max="13618" width="17.28515625" style="6" customWidth="1"/>
    <col min="13619" max="13619" width="12.5703125" style="6" customWidth="1"/>
    <col min="13620" max="13621" width="9.140625" style="6"/>
    <col min="13622" max="13623" width="18.7109375" style="6" customWidth="1"/>
    <col min="13624" max="13624" width="19" style="6" bestFit="1" customWidth="1"/>
    <col min="13625" max="13857" width="9.140625" style="6"/>
    <col min="13858" max="13858" width="5.7109375" style="6" customWidth="1"/>
    <col min="13859" max="13859" width="45.28515625" style="6" customWidth="1"/>
    <col min="13860" max="13860" width="13.85546875" style="6" customWidth="1"/>
    <col min="13861" max="13870" width="9.140625" style="6"/>
    <col min="13871" max="13874" width="17.28515625" style="6" customWidth="1"/>
    <col min="13875" max="13875" width="12.5703125" style="6" customWidth="1"/>
    <col min="13876" max="13877" width="9.140625" style="6"/>
    <col min="13878" max="13879" width="18.7109375" style="6" customWidth="1"/>
    <col min="13880" max="13880" width="19" style="6" bestFit="1" customWidth="1"/>
    <col min="13881" max="14113" width="9.140625" style="6"/>
    <col min="14114" max="14114" width="5.7109375" style="6" customWidth="1"/>
    <col min="14115" max="14115" width="45.28515625" style="6" customWidth="1"/>
    <col min="14116" max="14116" width="13.85546875" style="6" customWidth="1"/>
    <col min="14117" max="14126" width="9.140625" style="6"/>
    <col min="14127" max="14130" width="17.28515625" style="6" customWidth="1"/>
    <col min="14131" max="14131" width="12.5703125" style="6" customWidth="1"/>
    <col min="14132" max="14133" width="9.140625" style="6"/>
    <col min="14134" max="14135" width="18.7109375" style="6" customWidth="1"/>
    <col min="14136" max="14136" width="19" style="6" bestFit="1" customWidth="1"/>
    <col min="14137" max="14369" width="9.140625" style="6"/>
    <col min="14370" max="14370" width="5.7109375" style="6" customWidth="1"/>
    <col min="14371" max="14371" width="45.28515625" style="6" customWidth="1"/>
    <col min="14372" max="14372" width="13.85546875" style="6" customWidth="1"/>
    <col min="14373" max="14382" width="9.140625" style="6"/>
    <col min="14383" max="14386" width="17.28515625" style="6" customWidth="1"/>
    <col min="14387" max="14387" width="12.5703125" style="6" customWidth="1"/>
    <col min="14388" max="14389" width="9.140625" style="6"/>
    <col min="14390" max="14391" width="18.7109375" style="6" customWidth="1"/>
    <col min="14392" max="14392" width="19" style="6" bestFit="1" customWidth="1"/>
    <col min="14393" max="14625" width="9.140625" style="6"/>
    <col min="14626" max="14626" width="5.7109375" style="6" customWidth="1"/>
    <col min="14627" max="14627" width="45.28515625" style="6" customWidth="1"/>
    <col min="14628" max="14628" width="13.85546875" style="6" customWidth="1"/>
    <col min="14629" max="14638" width="9.140625" style="6"/>
    <col min="14639" max="14642" width="17.28515625" style="6" customWidth="1"/>
    <col min="14643" max="14643" width="12.5703125" style="6" customWidth="1"/>
    <col min="14644" max="14645" width="9.140625" style="6"/>
    <col min="14646" max="14647" width="18.7109375" style="6" customWidth="1"/>
    <col min="14648" max="14648" width="19" style="6" bestFit="1" customWidth="1"/>
    <col min="14649" max="14881" width="9.140625" style="6"/>
    <col min="14882" max="14882" width="5.7109375" style="6" customWidth="1"/>
    <col min="14883" max="14883" width="45.28515625" style="6" customWidth="1"/>
    <col min="14884" max="14884" width="13.85546875" style="6" customWidth="1"/>
    <col min="14885" max="14894" width="9.140625" style="6"/>
    <col min="14895" max="14898" width="17.28515625" style="6" customWidth="1"/>
    <col min="14899" max="14899" width="12.5703125" style="6" customWidth="1"/>
    <col min="14900" max="14901" width="9.140625" style="6"/>
    <col min="14902" max="14903" width="18.7109375" style="6" customWidth="1"/>
    <col min="14904" max="14904" width="19" style="6" bestFit="1" customWidth="1"/>
    <col min="14905" max="15137" width="9.140625" style="6"/>
    <col min="15138" max="15138" width="5.7109375" style="6" customWidth="1"/>
    <col min="15139" max="15139" width="45.28515625" style="6" customWidth="1"/>
    <col min="15140" max="15140" width="13.85546875" style="6" customWidth="1"/>
    <col min="15141" max="15150" width="9.140625" style="6"/>
    <col min="15151" max="15154" width="17.28515625" style="6" customWidth="1"/>
    <col min="15155" max="15155" width="12.5703125" style="6" customWidth="1"/>
    <col min="15156" max="15157" width="9.140625" style="6"/>
    <col min="15158" max="15159" width="18.7109375" style="6" customWidth="1"/>
    <col min="15160" max="15160" width="19" style="6" bestFit="1" customWidth="1"/>
    <col min="15161" max="15393" width="9.140625" style="6"/>
    <col min="15394" max="15394" width="5.7109375" style="6" customWidth="1"/>
    <col min="15395" max="15395" width="45.28515625" style="6" customWidth="1"/>
    <col min="15396" max="15396" width="13.85546875" style="6" customWidth="1"/>
    <col min="15397" max="15406" width="9.140625" style="6"/>
    <col min="15407" max="15410" width="17.28515625" style="6" customWidth="1"/>
    <col min="15411" max="15411" width="12.5703125" style="6" customWidth="1"/>
    <col min="15412" max="15413" width="9.140625" style="6"/>
    <col min="15414" max="15415" width="18.7109375" style="6" customWidth="1"/>
    <col min="15416" max="15416" width="19" style="6" bestFit="1" customWidth="1"/>
    <col min="15417" max="15649" width="9.140625" style="6"/>
    <col min="15650" max="15650" width="5.7109375" style="6" customWidth="1"/>
    <col min="15651" max="15651" width="45.28515625" style="6" customWidth="1"/>
    <col min="15652" max="15652" width="13.85546875" style="6" customWidth="1"/>
    <col min="15653" max="15662" width="9.140625" style="6"/>
    <col min="15663" max="15666" width="17.28515625" style="6" customWidth="1"/>
    <col min="15667" max="15667" width="12.5703125" style="6" customWidth="1"/>
    <col min="15668" max="15669" width="9.140625" style="6"/>
    <col min="15670" max="15671" width="18.7109375" style="6" customWidth="1"/>
    <col min="15672" max="15672" width="19" style="6" bestFit="1" customWidth="1"/>
    <col min="15673" max="15905" width="9.140625" style="6"/>
    <col min="15906" max="15906" width="5.7109375" style="6" customWidth="1"/>
    <col min="15907" max="15907" width="45.28515625" style="6" customWidth="1"/>
    <col min="15908" max="15908" width="13.85546875" style="6" customWidth="1"/>
    <col min="15909" max="15918" width="9.140625" style="6"/>
    <col min="15919" max="15922" width="17.28515625" style="6" customWidth="1"/>
    <col min="15923" max="15923" width="12.5703125" style="6" customWidth="1"/>
    <col min="15924" max="15925" width="9.140625" style="6"/>
    <col min="15926" max="15927" width="18.7109375" style="6" customWidth="1"/>
    <col min="15928" max="15928" width="19" style="6" bestFit="1" customWidth="1"/>
    <col min="15929" max="16161" width="9.140625" style="6"/>
    <col min="16162" max="16162" width="5.7109375" style="6" customWidth="1"/>
    <col min="16163" max="16163" width="45.28515625" style="6" customWidth="1"/>
    <col min="16164" max="16164" width="13.85546875" style="6" customWidth="1"/>
    <col min="16165" max="16174" width="9.140625" style="6"/>
    <col min="16175" max="16178" width="17.28515625" style="6" customWidth="1"/>
    <col min="16179" max="16179" width="12.5703125" style="6" customWidth="1"/>
    <col min="16180" max="16181" width="9.140625" style="6"/>
    <col min="16182" max="16183" width="18.7109375" style="6" customWidth="1"/>
    <col min="16184" max="16184" width="19" style="6" bestFit="1" customWidth="1"/>
    <col min="16185" max="16384" width="9.140625" style="6"/>
  </cols>
  <sheetData>
    <row r="1" spans="1:63" ht="22.5" customHeight="1">
      <c r="H1" s="413"/>
      <c r="I1" s="194"/>
      <c r="J1" s="194"/>
      <c r="K1" s="609"/>
      <c r="L1" s="194"/>
      <c r="M1" s="609"/>
      <c r="N1" s="542"/>
      <c r="O1" s="194"/>
      <c r="P1" s="194"/>
      <c r="Q1" s="542"/>
      <c r="R1" s="194"/>
      <c r="S1" s="194"/>
      <c r="T1" s="194"/>
      <c r="U1" s="194"/>
      <c r="V1" s="194"/>
      <c r="W1" s="194"/>
      <c r="X1" s="609"/>
      <c r="Y1" s="194"/>
      <c r="Z1" s="609"/>
      <c r="AA1" s="609"/>
      <c r="AB1" s="609"/>
      <c r="AC1" s="609"/>
      <c r="AD1" s="609"/>
      <c r="AE1" s="609"/>
      <c r="AF1" s="194"/>
      <c r="AG1" s="194"/>
      <c r="AH1" s="194"/>
      <c r="AI1" s="194"/>
      <c r="AJ1" s="194"/>
      <c r="AK1" s="194"/>
      <c r="AL1" s="194"/>
      <c r="AM1" s="194"/>
      <c r="AN1" s="609"/>
      <c r="AO1" s="609"/>
      <c r="AP1" s="609"/>
      <c r="AQ1" s="194"/>
      <c r="AR1" s="194"/>
      <c r="AS1" s="194"/>
      <c r="AT1" s="194"/>
      <c r="AU1" s="194"/>
      <c r="AV1" s="194"/>
      <c r="AW1" s="609"/>
      <c r="AX1" s="609"/>
      <c r="AY1" s="609"/>
      <c r="AZ1" s="5" t="s">
        <v>0</v>
      </c>
      <c r="BA1" s="3"/>
      <c r="BB1" s="3"/>
      <c r="BC1" s="609"/>
      <c r="BD1" s="4"/>
    </row>
    <row r="2" spans="1:63" hidden="1" outlineLevel="1">
      <c r="H2" s="413"/>
      <c r="I2" s="194"/>
      <c r="J2" s="194"/>
      <c r="K2" s="609"/>
      <c r="L2" s="194"/>
      <c r="M2" s="609"/>
      <c r="N2" s="542"/>
      <c r="O2" s="194"/>
      <c r="P2" s="194"/>
      <c r="Q2" s="542"/>
      <c r="R2" s="194"/>
      <c r="S2" s="194"/>
      <c r="T2" s="194"/>
      <c r="U2" s="194"/>
      <c r="V2" s="194"/>
      <c r="W2" s="194"/>
      <c r="X2" s="609"/>
      <c r="Y2" s="194"/>
      <c r="Z2" s="609"/>
      <c r="AA2" s="609"/>
      <c r="AB2" s="609"/>
      <c r="AC2" s="609"/>
      <c r="AD2" s="609"/>
      <c r="AE2" s="609"/>
      <c r="AF2" s="194"/>
      <c r="AG2" s="194"/>
      <c r="AH2" s="194"/>
      <c r="AI2" s="194"/>
      <c r="AJ2" s="194"/>
      <c r="AK2" s="194"/>
      <c r="AL2" s="194"/>
      <c r="AM2" s="194"/>
      <c r="AN2" s="609"/>
      <c r="AO2" s="609"/>
      <c r="AP2" s="609"/>
      <c r="AQ2" s="194"/>
      <c r="AR2" s="194"/>
      <c r="AS2" s="194"/>
      <c r="AT2" s="194"/>
      <c r="AU2" s="194"/>
      <c r="AV2" s="194"/>
      <c r="AW2" s="609"/>
      <c r="AX2" s="609"/>
      <c r="AY2" s="609"/>
      <c r="AZ2" s="3"/>
      <c r="BA2" s="3"/>
      <c r="BB2" s="3"/>
      <c r="BC2" s="609"/>
      <c r="BD2" s="4"/>
      <c r="BE2" s="4" t="s">
        <v>1</v>
      </c>
    </row>
    <row r="3" spans="1:63" hidden="1" outlineLevel="1">
      <c r="H3" s="413"/>
      <c r="I3" s="194"/>
      <c r="J3" s="194"/>
      <c r="K3" s="609"/>
      <c r="L3" s="194"/>
      <c r="M3" s="609"/>
      <c r="N3" s="542"/>
      <c r="O3" s="194"/>
      <c r="P3" s="194"/>
      <c r="Q3" s="542"/>
      <c r="R3" s="194"/>
      <c r="S3" s="194"/>
      <c r="T3" s="194"/>
      <c r="U3" s="194"/>
      <c r="V3" s="194"/>
      <c r="W3" s="194"/>
      <c r="X3" s="609"/>
      <c r="Y3" s="194"/>
      <c r="Z3" s="609"/>
      <c r="AA3" s="609"/>
      <c r="AB3" s="609"/>
      <c r="AC3" s="609"/>
      <c r="AD3" s="609"/>
      <c r="AE3" s="609"/>
      <c r="AF3" s="194"/>
      <c r="AG3" s="194"/>
      <c r="AH3" s="194"/>
      <c r="AI3" s="194"/>
      <c r="AJ3" s="194"/>
      <c r="AK3" s="194"/>
      <c r="AL3" s="194"/>
      <c r="AM3" s="194"/>
      <c r="AN3" s="609"/>
      <c r="AO3" s="609"/>
      <c r="AP3" s="609"/>
      <c r="AQ3" s="194"/>
      <c r="AR3" s="194"/>
      <c r="AS3" s="194"/>
      <c r="AT3" s="194"/>
      <c r="AU3" s="194"/>
      <c r="AV3" s="194"/>
      <c r="AW3" s="609"/>
      <c r="AX3" s="609"/>
      <c r="AY3" s="609"/>
      <c r="AZ3" s="3"/>
      <c r="BA3" s="3"/>
      <c r="BB3" s="3"/>
      <c r="BC3" s="609"/>
      <c r="BD3" s="4"/>
      <c r="BE3" s="4" t="s">
        <v>2</v>
      </c>
    </row>
    <row r="4" spans="1:63" ht="37.5" customHeight="1" collapsed="1">
      <c r="A4" s="1068" t="s">
        <v>289</v>
      </c>
      <c r="B4" s="1068"/>
      <c r="C4" s="1068"/>
      <c r="D4" s="1068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443"/>
      <c r="BB4" s="443"/>
      <c r="BC4" s="443"/>
      <c r="BD4" s="443"/>
      <c r="BE4" s="443"/>
    </row>
    <row r="5" spans="1:63" ht="12.75" customHeight="1">
      <c r="A5" s="443"/>
      <c r="B5" s="443"/>
      <c r="C5" s="443"/>
      <c r="D5" s="443"/>
      <c r="E5" s="443"/>
      <c r="F5" s="443"/>
      <c r="G5" s="543"/>
      <c r="H5" s="443"/>
      <c r="I5" s="443"/>
      <c r="J5" s="443"/>
      <c r="K5" s="443"/>
      <c r="L5" s="443"/>
      <c r="M5" s="443"/>
      <c r="N5" s="543"/>
      <c r="O5" s="443"/>
      <c r="P5" s="443"/>
      <c r="Q5" s="5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Q5" s="443"/>
      <c r="AR5" s="443"/>
      <c r="AS5" s="443"/>
      <c r="AT5" s="443"/>
      <c r="AU5" s="443"/>
      <c r="AV5" s="443"/>
      <c r="AW5" s="443"/>
      <c r="AX5" s="443"/>
      <c r="AY5" s="443"/>
      <c r="AZ5" s="443"/>
      <c r="BA5" s="443"/>
      <c r="BB5" s="443"/>
      <c r="BC5" s="443"/>
      <c r="BD5" s="443"/>
      <c r="BE5" s="443"/>
    </row>
    <row r="6" spans="1:63" ht="15.75" outlineLevel="1">
      <c r="H6" s="413"/>
      <c r="I6" s="194"/>
      <c r="J6" s="194"/>
      <c r="K6" s="609"/>
      <c r="L6" s="194"/>
      <c r="M6" s="609"/>
      <c r="N6" s="542"/>
      <c r="O6" s="194"/>
      <c r="P6" s="194"/>
      <c r="Q6" s="542"/>
      <c r="R6" s="194"/>
      <c r="S6" s="194"/>
      <c r="T6" s="194"/>
      <c r="U6" s="194"/>
      <c r="V6" s="194"/>
      <c r="W6" s="194"/>
      <c r="X6" s="609"/>
      <c r="Y6" s="194"/>
      <c r="Z6" s="609"/>
      <c r="AA6" s="609"/>
      <c r="AB6" s="609"/>
      <c r="AC6" s="609"/>
      <c r="AD6" s="609"/>
      <c r="AE6" s="609"/>
      <c r="AF6" s="194"/>
      <c r="AG6" s="194"/>
      <c r="AH6" s="194"/>
      <c r="AI6" s="194"/>
      <c r="AJ6" s="194"/>
      <c r="AK6" s="194"/>
      <c r="AL6" s="194"/>
      <c r="AM6" s="194"/>
      <c r="AN6" s="609"/>
      <c r="AO6" s="609"/>
      <c r="AP6" s="609"/>
      <c r="AQ6" s="194"/>
      <c r="AR6" s="194"/>
      <c r="AS6" s="194"/>
      <c r="AT6" s="194"/>
      <c r="AU6" s="194"/>
      <c r="AV6" s="194"/>
      <c r="AW6" s="609"/>
      <c r="AX6" s="609"/>
      <c r="AY6" s="609"/>
      <c r="AZ6" s="565" t="s">
        <v>3</v>
      </c>
      <c r="BA6" s="3"/>
      <c r="BB6" s="3"/>
      <c r="BC6" s="609"/>
      <c r="BD6" s="7"/>
    </row>
    <row r="7" spans="1:63" s="10" customFormat="1" ht="30.75" customHeight="1" outlineLevel="1">
      <c r="A7" s="610"/>
      <c r="B7" s="610"/>
      <c r="C7" s="610"/>
      <c r="D7" s="9"/>
      <c r="E7" s="412"/>
      <c r="F7" s="412"/>
      <c r="G7" s="547"/>
      <c r="H7" s="414"/>
      <c r="I7" s="195"/>
      <c r="J7" s="195"/>
      <c r="K7" s="610"/>
      <c r="L7" s="195"/>
      <c r="M7" s="610">
        <f>17.23989145/1.18</f>
        <v>14.610077499999999</v>
      </c>
      <c r="N7" s="544"/>
      <c r="O7" s="195"/>
      <c r="P7" s="195"/>
      <c r="Q7" s="544"/>
      <c r="R7" s="195"/>
      <c r="S7" s="195"/>
      <c r="T7" s="195"/>
      <c r="U7" s="195"/>
      <c r="V7" s="195"/>
      <c r="W7" s="195"/>
      <c r="X7" s="610"/>
      <c r="Y7" s="195"/>
      <c r="Z7" s="610"/>
      <c r="AA7" s="610"/>
      <c r="AB7" s="610"/>
      <c r="AC7" s="610"/>
      <c r="AD7" s="610"/>
      <c r="AE7" s="610"/>
      <c r="AF7" s="195"/>
      <c r="AG7" s="195"/>
      <c r="AH7" s="195"/>
      <c r="AI7" s="195"/>
      <c r="AJ7" s="195"/>
      <c r="AK7" s="195"/>
      <c r="AL7" s="195"/>
      <c r="AM7" s="195"/>
      <c r="AN7" s="610"/>
      <c r="AO7" s="610"/>
      <c r="AP7" s="610"/>
      <c r="AQ7" s="195"/>
      <c r="AR7" s="195"/>
      <c r="AS7" s="195"/>
      <c r="AT7" s="195"/>
      <c r="AU7" s="195"/>
      <c r="AV7" s="195"/>
      <c r="AW7" s="1069" t="s">
        <v>4</v>
      </c>
      <c r="AX7" s="1069"/>
      <c r="AY7" s="1069"/>
      <c r="AZ7" s="1069"/>
      <c r="BA7" s="442"/>
      <c r="BB7" s="442"/>
      <c r="BC7" s="442"/>
      <c r="BD7" s="442"/>
      <c r="BE7" s="442"/>
      <c r="BH7" s="641"/>
    </row>
    <row r="8" spans="1:63" ht="15.75" outlineLevel="1">
      <c r="H8" s="413"/>
      <c r="I8" s="194"/>
      <c r="J8" s="194"/>
      <c r="K8" s="609"/>
      <c r="L8" s="194"/>
      <c r="M8" s="198">
        <f>K8/1.18</f>
        <v>0</v>
      </c>
      <c r="N8" s="542"/>
      <c r="O8" s="194"/>
      <c r="P8" s="194"/>
      <c r="Q8" s="542"/>
      <c r="R8" s="194"/>
      <c r="S8" s="194"/>
      <c r="T8" s="194"/>
      <c r="U8" s="194"/>
      <c r="V8" s="194"/>
      <c r="W8" s="194"/>
      <c r="X8" s="609"/>
      <c r="Y8" s="194"/>
      <c r="Z8" s="609"/>
      <c r="AA8" s="609"/>
      <c r="AB8" s="609"/>
      <c r="AC8" s="609"/>
      <c r="AD8" s="609"/>
      <c r="AE8" s="609"/>
      <c r="AF8" s="194"/>
      <c r="AG8" s="194"/>
      <c r="AH8" s="194"/>
      <c r="AI8" s="194"/>
      <c r="AJ8" s="194"/>
      <c r="AK8" s="194"/>
      <c r="AL8" s="194"/>
      <c r="AM8" s="194"/>
      <c r="AN8" s="609"/>
      <c r="AO8" s="609"/>
      <c r="AP8" s="609"/>
      <c r="AQ8" s="194"/>
      <c r="AR8" s="194"/>
      <c r="AS8" s="194"/>
      <c r="AT8" s="194"/>
      <c r="AU8" s="194"/>
      <c r="AV8" s="194"/>
      <c r="AW8" s="566"/>
      <c r="AX8" s="7"/>
      <c r="AY8" s="7"/>
      <c r="AZ8" s="7" t="s">
        <v>5</v>
      </c>
      <c r="BA8" s="3"/>
      <c r="BB8" s="3"/>
      <c r="BC8" s="609"/>
      <c r="BD8" s="7"/>
    </row>
    <row r="9" spans="1:63" ht="15.75" outlineLevel="1">
      <c r="H9" s="415">
        <v>0.2</v>
      </c>
      <c r="I9" s="194"/>
      <c r="J9" s="194"/>
      <c r="K9" s="609"/>
      <c r="L9" s="194"/>
      <c r="M9" s="609"/>
      <c r="N9" s="542"/>
      <c r="O9" s="194"/>
      <c r="P9" s="194"/>
      <c r="Q9" s="542"/>
      <c r="R9" s="194"/>
      <c r="S9" s="194"/>
      <c r="T9" s="194"/>
      <c r="U9" s="194"/>
      <c r="V9" s="194"/>
      <c r="W9" s="194"/>
      <c r="X9" s="609"/>
      <c r="Y9" s="194"/>
      <c r="Z9" s="609"/>
      <c r="AA9" s="609"/>
      <c r="AB9" s="609"/>
      <c r="AC9" s="609"/>
      <c r="AD9" s="609"/>
      <c r="AE9" s="609"/>
      <c r="AF9" s="194"/>
      <c r="AG9" s="194"/>
      <c r="AH9" s="194"/>
      <c r="AI9" s="194"/>
      <c r="AJ9" s="194"/>
      <c r="AK9" s="194"/>
      <c r="AL9" s="194"/>
      <c r="AM9" s="194"/>
      <c r="AN9" s="609"/>
      <c r="AO9" s="609"/>
      <c r="AP9" s="609"/>
      <c r="AQ9" s="194"/>
      <c r="AR9" s="194"/>
      <c r="AS9" s="194"/>
      <c r="AT9" s="194"/>
      <c r="AU9" s="194"/>
      <c r="AV9" s="194"/>
      <c r="AW9" s="566"/>
      <c r="AX9" s="566"/>
      <c r="AY9" s="566"/>
      <c r="AZ9" s="12" t="s">
        <v>283</v>
      </c>
      <c r="BA9" s="3"/>
      <c r="BB9" s="3"/>
      <c r="BC9" s="609"/>
      <c r="BD9" s="11"/>
    </row>
    <row r="10" spans="1:63" ht="15.75" outlineLevel="1">
      <c r="H10" s="413"/>
      <c r="I10" s="194"/>
      <c r="J10" s="194"/>
      <c r="K10" s="609"/>
      <c r="L10" s="194"/>
      <c r="M10" s="609"/>
      <c r="N10" s="542"/>
      <c r="O10" s="194"/>
      <c r="P10" s="194"/>
      <c r="Q10" s="194"/>
      <c r="R10" s="194"/>
      <c r="S10" s="194"/>
      <c r="T10" s="194"/>
      <c r="U10" s="194"/>
      <c r="V10" s="194"/>
      <c r="W10" s="194"/>
      <c r="X10" s="609"/>
      <c r="Y10" s="410"/>
      <c r="Z10" s="199"/>
      <c r="AA10" s="199"/>
      <c r="AB10" s="609"/>
      <c r="AC10" s="609"/>
      <c r="AD10" s="609"/>
      <c r="AE10" s="609"/>
      <c r="AF10" s="194"/>
      <c r="AG10" s="194"/>
      <c r="AH10" s="194"/>
      <c r="AI10" s="194"/>
      <c r="AJ10" s="194"/>
      <c r="AK10" s="194"/>
      <c r="AL10" s="194"/>
      <c r="AM10" s="420"/>
      <c r="AN10" s="609"/>
      <c r="AO10" s="609"/>
      <c r="AP10" s="609"/>
      <c r="AQ10" s="194"/>
      <c r="AR10" s="194"/>
      <c r="AS10" s="194"/>
      <c r="AT10" s="194"/>
      <c r="AU10" s="194"/>
      <c r="AV10" s="194"/>
      <c r="AW10" s="609"/>
      <c r="AX10" s="609"/>
      <c r="AY10" s="609"/>
      <c r="AZ10" s="13" t="s">
        <v>7</v>
      </c>
      <c r="BA10" s="3"/>
      <c r="BB10" s="3"/>
      <c r="BC10" s="609"/>
      <c r="BD10" s="13"/>
    </row>
    <row r="11" spans="1:63" ht="15.75">
      <c r="H11" s="413"/>
      <c r="I11" s="410"/>
      <c r="J11" s="410"/>
      <c r="K11" s="609"/>
      <c r="L11" s="194"/>
      <c r="M11" s="609"/>
      <c r="N11" s="542"/>
      <c r="O11" s="426"/>
      <c r="Q11" s="765">
        <f>P16-2407455.87/1000000</f>
        <v>4.15546477</v>
      </c>
      <c r="R11" s="420">
        <f>Q16-2108780.49/1000000</f>
        <v>3.5376438599999993</v>
      </c>
      <c r="S11" s="194"/>
      <c r="T11" s="194"/>
      <c r="U11" s="194"/>
      <c r="V11" s="194"/>
      <c r="W11" s="194"/>
      <c r="X11" s="160"/>
      <c r="Y11" s="194"/>
      <c r="Z11" s="609"/>
      <c r="AA11" s="609"/>
      <c r="AB11" s="160"/>
      <c r="AC11" s="199"/>
      <c r="AD11" s="199"/>
      <c r="AE11" s="199"/>
      <c r="AF11" s="194"/>
      <c r="AG11" s="194"/>
      <c r="AH11" s="420">
        <f>AH16-5042280.73/1000000</f>
        <v>4.17983131</v>
      </c>
      <c r="AI11" s="420">
        <f>AI16-4453286.71/1000000</f>
        <v>3.5582934700000015</v>
      </c>
      <c r="AJ11" s="194"/>
      <c r="AK11" s="420"/>
      <c r="AL11" s="420"/>
      <c r="AM11" s="194"/>
      <c r="AN11" s="609"/>
      <c r="AO11" s="609"/>
      <c r="AP11" s="609"/>
      <c r="AQ11" s="194"/>
      <c r="AR11" s="194"/>
      <c r="AS11" s="194"/>
      <c r="AT11" s="194"/>
      <c r="AU11" s="194"/>
      <c r="AV11" s="194"/>
      <c r="AW11" s="609"/>
      <c r="AX11" s="609"/>
      <c r="AY11" s="609"/>
      <c r="AZ11" s="13"/>
      <c r="BA11" s="3"/>
      <c r="BB11" s="3"/>
      <c r="BC11" s="609"/>
      <c r="BD11" s="13"/>
    </row>
    <row r="12" spans="1:63" ht="15.75" customHeight="1" thickBot="1">
      <c r="P12" s="425"/>
      <c r="Z12" s="579"/>
      <c r="AA12" s="579"/>
      <c r="AZ12" s="13" t="s">
        <v>8</v>
      </c>
      <c r="BG12" s="1070" t="s">
        <v>287</v>
      </c>
      <c r="BH12" s="1070"/>
      <c r="BI12" s="1070"/>
    </row>
    <row r="13" spans="1:63" ht="24.75" customHeight="1" thickBot="1">
      <c r="A13" s="1071" t="s">
        <v>9</v>
      </c>
      <c r="B13" s="1074" t="s">
        <v>10</v>
      </c>
      <c r="C13" s="1071" t="s">
        <v>10</v>
      </c>
      <c r="D13" s="1077" t="s">
        <v>11</v>
      </c>
      <c r="E13" s="1080" t="s">
        <v>282</v>
      </c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2"/>
      <c r="AF13" s="1083" t="s">
        <v>12</v>
      </c>
      <c r="AG13" s="1084"/>
      <c r="AH13" s="1084"/>
      <c r="AI13" s="1084"/>
      <c r="AJ13" s="1084"/>
      <c r="AK13" s="1085"/>
      <c r="AL13" s="1085"/>
      <c r="AM13" s="1086"/>
      <c r="AN13" s="1116" t="s">
        <v>13</v>
      </c>
      <c r="AO13" s="1117"/>
      <c r="AP13" s="1118"/>
      <c r="AQ13" s="1118"/>
      <c r="AR13" s="1118"/>
      <c r="AS13" s="1118"/>
      <c r="AT13" s="1119"/>
      <c r="AU13" s="1119"/>
      <c r="AV13" s="1119"/>
      <c r="AW13" s="1120"/>
      <c r="AX13" s="1074" t="s">
        <v>183</v>
      </c>
      <c r="AY13" s="1110" t="s">
        <v>284</v>
      </c>
      <c r="AZ13" s="1111"/>
      <c r="BA13" s="647"/>
      <c r="BB13" s="647"/>
      <c r="BC13" s="647"/>
      <c r="BD13" s="648"/>
      <c r="BE13" s="1063" t="s">
        <v>14</v>
      </c>
      <c r="BG13" s="1066">
        <v>2012</v>
      </c>
      <c r="BH13" s="1066">
        <v>2013</v>
      </c>
      <c r="BI13" s="1067" t="s">
        <v>286</v>
      </c>
    </row>
    <row r="14" spans="1:63" ht="28.5" customHeight="1">
      <c r="A14" s="1072"/>
      <c r="B14" s="1075"/>
      <c r="C14" s="1072"/>
      <c r="D14" s="1078"/>
      <c r="E14" s="1098" t="s">
        <v>15</v>
      </c>
      <c r="F14" s="1099"/>
      <c r="G14" s="548"/>
      <c r="H14" s="1100" t="s">
        <v>15</v>
      </c>
      <c r="I14" s="1101"/>
      <c r="J14" s="770"/>
      <c r="K14" s="1102" t="s">
        <v>16</v>
      </c>
      <c r="L14" s="1103"/>
      <c r="M14" s="1103"/>
      <c r="N14" s="1104"/>
      <c r="O14" s="1102" t="s">
        <v>17</v>
      </c>
      <c r="P14" s="1103"/>
      <c r="Q14" s="1103"/>
      <c r="R14" s="1104"/>
      <c r="S14" s="1102" t="s">
        <v>292</v>
      </c>
      <c r="T14" s="1103"/>
      <c r="U14" s="1103"/>
      <c r="V14" s="1103"/>
      <c r="W14" s="1104"/>
      <c r="X14" s="1102" t="s">
        <v>18</v>
      </c>
      <c r="Y14" s="1103"/>
      <c r="Z14" s="1103"/>
      <c r="AA14" s="1104"/>
      <c r="AB14" s="1102" t="s">
        <v>19</v>
      </c>
      <c r="AC14" s="1103"/>
      <c r="AD14" s="1103"/>
      <c r="AE14" s="1112"/>
      <c r="AF14" s="1087"/>
      <c r="AG14" s="1088"/>
      <c r="AH14" s="1088"/>
      <c r="AI14" s="1088"/>
      <c r="AJ14" s="1088"/>
      <c r="AK14" s="1089"/>
      <c r="AL14" s="1089"/>
      <c r="AM14" s="1090"/>
      <c r="AN14" s="1121"/>
      <c r="AO14" s="1122"/>
      <c r="AP14" s="1066"/>
      <c r="AQ14" s="1066"/>
      <c r="AR14" s="1066"/>
      <c r="AS14" s="1066"/>
      <c r="AT14" s="1123"/>
      <c r="AU14" s="1123"/>
      <c r="AV14" s="1123"/>
      <c r="AW14" s="1124"/>
      <c r="AX14" s="1108"/>
      <c r="AY14" s="1113" t="s">
        <v>20</v>
      </c>
      <c r="AZ14" s="1091" t="s">
        <v>21</v>
      </c>
      <c r="BA14" s="1105" t="s">
        <v>20</v>
      </c>
      <c r="BB14" s="1067" t="s">
        <v>21</v>
      </c>
      <c r="BC14" s="1067" t="s">
        <v>22</v>
      </c>
      <c r="BD14" s="1091"/>
      <c r="BE14" s="1064"/>
      <c r="BG14" s="1066"/>
      <c r="BH14" s="1066"/>
      <c r="BI14" s="1066"/>
    </row>
    <row r="15" spans="1:63" ht="44.25" customHeight="1" thickBot="1">
      <c r="A15" s="1073"/>
      <c r="B15" s="1076"/>
      <c r="C15" s="1073"/>
      <c r="D15" s="1079"/>
      <c r="E15" s="431" t="s">
        <v>23</v>
      </c>
      <c r="F15" s="397" t="s">
        <v>24</v>
      </c>
      <c r="G15" s="549" t="s">
        <v>25</v>
      </c>
      <c r="H15" s="430" t="s">
        <v>23</v>
      </c>
      <c r="I15" s="397" t="s">
        <v>24</v>
      </c>
      <c r="J15" s="397" t="s">
        <v>25</v>
      </c>
      <c r="K15" s="178" t="s">
        <v>26</v>
      </c>
      <c r="L15" s="397" t="s">
        <v>27</v>
      </c>
      <c r="M15" s="178" t="s">
        <v>25</v>
      </c>
      <c r="N15" s="545" t="s">
        <v>193</v>
      </c>
      <c r="O15" s="397" t="s">
        <v>26</v>
      </c>
      <c r="P15" s="397" t="s">
        <v>27</v>
      </c>
      <c r="Q15" s="178" t="s">
        <v>25</v>
      </c>
      <c r="R15" s="545" t="s">
        <v>193</v>
      </c>
      <c r="S15" s="397" t="s">
        <v>26</v>
      </c>
      <c r="T15" s="397" t="s">
        <v>27</v>
      </c>
      <c r="U15" s="561" t="s">
        <v>293</v>
      </c>
      <c r="V15" s="561" t="s">
        <v>295</v>
      </c>
      <c r="W15" s="561" t="s">
        <v>294</v>
      </c>
      <c r="X15" s="178" t="s">
        <v>26</v>
      </c>
      <c r="Y15" s="397" t="s">
        <v>27</v>
      </c>
      <c r="Z15" s="178" t="s">
        <v>25</v>
      </c>
      <c r="AA15" s="545" t="s">
        <v>193</v>
      </c>
      <c r="AB15" s="562" t="s">
        <v>26</v>
      </c>
      <c r="AC15" s="563" t="s">
        <v>27</v>
      </c>
      <c r="AD15" s="562" t="s">
        <v>25</v>
      </c>
      <c r="AE15" s="564" t="s">
        <v>193</v>
      </c>
      <c r="AF15" s="421" t="s">
        <v>15</v>
      </c>
      <c r="AG15" s="397" t="s">
        <v>180</v>
      </c>
      <c r="AH15" s="397" t="s">
        <v>181</v>
      </c>
      <c r="AI15" s="561" t="s">
        <v>276</v>
      </c>
      <c r="AJ15" s="397" t="s">
        <v>257</v>
      </c>
      <c r="AK15" s="397" t="s">
        <v>263</v>
      </c>
      <c r="AL15" s="481"/>
      <c r="AM15" s="422" t="s">
        <v>28</v>
      </c>
      <c r="AN15" s="180" t="s">
        <v>15</v>
      </c>
      <c r="AO15" s="561" t="s">
        <v>277</v>
      </c>
      <c r="AP15" s="178" t="s">
        <v>180</v>
      </c>
      <c r="AQ15" s="397" t="s">
        <v>181</v>
      </c>
      <c r="AR15" s="437" t="s">
        <v>276</v>
      </c>
      <c r="AS15" s="397" t="s">
        <v>257</v>
      </c>
      <c r="AT15" s="437" t="s">
        <v>261</v>
      </c>
      <c r="AU15" s="397" t="s">
        <v>263</v>
      </c>
      <c r="AV15" s="437" t="s">
        <v>264</v>
      </c>
      <c r="AW15" s="767" t="s">
        <v>28</v>
      </c>
      <c r="AX15" s="1109"/>
      <c r="AY15" s="1114"/>
      <c r="AZ15" s="1115"/>
      <c r="BA15" s="1106"/>
      <c r="BB15" s="1107"/>
      <c r="BC15" s="181" t="s">
        <v>184</v>
      </c>
      <c r="BD15" s="429" t="s">
        <v>29</v>
      </c>
      <c r="BE15" s="1065"/>
      <c r="BG15" s="1066"/>
      <c r="BH15" s="1066"/>
      <c r="BI15" s="1066"/>
    </row>
    <row r="16" spans="1:63" ht="20.100000000000001" customHeight="1">
      <c r="A16" s="204"/>
      <c r="B16" s="197" t="s">
        <v>30</v>
      </c>
      <c r="C16" s="197" t="s">
        <v>30</v>
      </c>
      <c r="D16" s="625">
        <f>D17+D30</f>
        <v>220.53587364999998</v>
      </c>
      <c r="E16" s="625">
        <f t="shared" ref="E16:AW16" si="0">E17+E30</f>
        <v>129.21247</v>
      </c>
      <c r="F16" s="625">
        <f t="shared" si="0"/>
        <v>6.7656515299999995</v>
      </c>
      <c r="G16" s="625">
        <f t="shared" si="0"/>
        <v>2.10878049</v>
      </c>
      <c r="H16" s="625">
        <f t="shared" si="0"/>
        <v>78.849999999999994</v>
      </c>
      <c r="I16" s="625">
        <f t="shared" si="0"/>
        <v>76.056713790000003</v>
      </c>
      <c r="J16" s="625">
        <f t="shared" si="0"/>
        <v>56.727513260000002</v>
      </c>
      <c r="K16" s="625">
        <f t="shared" si="0"/>
        <v>25.842489999999998</v>
      </c>
      <c r="L16" s="625">
        <f t="shared" si="0"/>
        <v>0.20273089</v>
      </c>
      <c r="M16" s="625">
        <f t="shared" si="0"/>
        <v>0.20273089</v>
      </c>
      <c r="N16" s="625">
        <f t="shared" si="0"/>
        <v>0</v>
      </c>
      <c r="O16" s="625">
        <f t="shared" si="0"/>
        <v>32.303120000000007</v>
      </c>
      <c r="P16" s="625">
        <f t="shared" si="0"/>
        <v>6.5629206399999998</v>
      </c>
      <c r="Q16" s="733">
        <f t="shared" si="0"/>
        <v>5.6464243499999993</v>
      </c>
      <c r="R16" s="625">
        <f t="shared" si="0"/>
        <v>0</v>
      </c>
      <c r="S16" s="625">
        <f t="shared" si="0"/>
        <v>58.145609999999998</v>
      </c>
      <c r="T16" s="625">
        <f t="shared" si="0"/>
        <v>2.6101867599999999</v>
      </c>
      <c r="U16" s="625">
        <f t="shared" si="0"/>
        <v>-56.358033479999996</v>
      </c>
      <c r="V16" s="625">
        <f t="shared" ref="V16:V22" si="1">IF(S16=0,"-",T16/S16*100-100)</f>
        <v>-95.510947842838007</v>
      </c>
      <c r="W16" s="625"/>
      <c r="X16" s="625">
        <f t="shared" si="0"/>
        <v>25.842489999999998</v>
      </c>
      <c r="Y16" s="625">
        <f t="shared" si="0"/>
        <v>0</v>
      </c>
      <c r="Z16" s="625">
        <f t="shared" si="0"/>
        <v>0</v>
      </c>
      <c r="AA16" s="625">
        <f t="shared" si="0"/>
        <v>0</v>
      </c>
      <c r="AB16" s="625">
        <f t="shared" si="0"/>
        <v>45.22437</v>
      </c>
      <c r="AC16" s="625">
        <f t="shared" si="0"/>
        <v>0</v>
      </c>
      <c r="AD16" s="625">
        <f t="shared" si="0"/>
        <v>0</v>
      </c>
      <c r="AE16" s="625">
        <f t="shared" si="0"/>
        <v>0</v>
      </c>
      <c r="AF16" s="625">
        <f t="shared" si="0"/>
        <v>9.3720393099999999</v>
      </c>
      <c r="AG16" s="625">
        <f t="shared" si="0"/>
        <v>0.14992727</v>
      </c>
      <c r="AH16" s="733">
        <f t="shared" si="0"/>
        <v>9.2221120400000007</v>
      </c>
      <c r="AI16" s="733">
        <f t="shared" si="0"/>
        <v>8.0115801800000011</v>
      </c>
      <c r="AJ16" s="625">
        <f t="shared" si="0"/>
        <v>0</v>
      </c>
      <c r="AK16" s="625">
        <f t="shared" si="0"/>
        <v>0</v>
      </c>
      <c r="AL16" s="625">
        <f t="shared" si="0"/>
        <v>0</v>
      </c>
      <c r="AM16" s="625">
        <f t="shared" si="0"/>
        <v>9.2221120400000007</v>
      </c>
      <c r="AN16" s="625">
        <f t="shared" si="0"/>
        <v>3.8014409900000001</v>
      </c>
      <c r="AO16" s="625">
        <f t="shared" si="0"/>
        <v>0</v>
      </c>
      <c r="AP16" s="625">
        <f t="shared" si="0"/>
        <v>0</v>
      </c>
      <c r="AQ16" s="625">
        <f t="shared" si="0"/>
        <v>3.8014409900000001</v>
      </c>
      <c r="AR16" s="625">
        <f t="shared" si="0"/>
        <v>3.2351649500000002</v>
      </c>
      <c r="AS16" s="625">
        <f t="shared" si="0"/>
        <v>0</v>
      </c>
      <c r="AT16" s="625">
        <f t="shared" si="0"/>
        <v>0</v>
      </c>
      <c r="AU16" s="625">
        <f t="shared" si="0"/>
        <v>0</v>
      </c>
      <c r="AV16" s="625">
        <f t="shared" si="0"/>
        <v>0</v>
      </c>
      <c r="AW16" s="625">
        <f t="shared" si="0"/>
        <v>3.8014409900000001</v>
      </c>
      <c r="AX16" s="625">
        <f>D16-F16</f>
        <v>213.77022211999997</v>
      </c>
      <c r="AY16" s="625">
        <f>P16-O16</f>
        <v>-25.740199360000005</v>
      </c>
      <c r="AZ16" s="636">
        <f>IF(O16=0,"-",P16/O16*100-100)</f>
        <v>-79.683322725482867</v>
      </c>
      <c r="BA16" s="649"/>
      <c r="BB16" s="179"/>
      <c r="BC16" s="179"/>
      <c r="BD16" s="205"/>
      <c r="BE16" s="444"/>
      <c r="BF16" s="579"/>
      <c r="BG16" s="627">
        <f>BG17+BG30</f>
        <v>6.0059640499999993</v>
      </c>
      <c r="BH16" s="627">
        <f>BH17+BH30</f>
        <v>104.86998077000001</v>
      </c>
      <c r="BI16" s="627">
        <f>BI17+BI30</f>
        <v>120.24798413000002</v>
      </c>
      <c r="BJ16" s="579">
        <f>BI16*1000</f>
        <v>120247.98413000003</v>
      </c>
      <c r="BK16" s="579"/>
    </row>
    <row r="17" spans="1:62" ht="27" customHeight="1">
      <c r="A17" s="15">
        <v>1</v>
      </c>
      <c r="B17" s="16" t="s">
        <v>31</v>
      </c>
      <c r="C17" s="16" t="s">
        <v>31</v>
      </c>
      <c r="D17" s="627">
        <f>D18</f>
        <v>2.5022524054699997</v>
      </c>
      <c r="E17" s="627">
        <f t="shared" ref="E17:AW17" si="2">E18</f>
        <v>2</v>
      </c>
      <c r="F17" s="627">
        <f t="shared" si="2"/>
        <v>0.82261024000000005</v>
      </c>
      <c r="G17" s="627">
        <f t="shared" si="2"/>
        <v>0.69780514999999999</v>
      </c>
      <c r="H17" s="627">
        <f t="shared" si="2"/>
        <v>0</v>
      </c>
      <c r="I17" s="627">
        <f t="shared" si="2"/>
        <v>0</v>
      </c>
      <c r="J17" s="627">
        <f t="shared" si="2"/>
        <v>0</v>
      </c>
      <c r="K17" s="627">
        <f t="shared" si="2"/>
        <v>0.4</v>
      </c>
      <c r="L17" s="627">
        <f t="shared" si="2"/>
        <v>2.7308899999999997E-3</v>
      </c>
      <c r="M17" s="627">
        <f t="shared" si="2"/>
        <v>2.7308899999999997E-3</v>
      </c>
      <c r="N17" s="627">
        <f t="shared" si="2"/>
        <v>0</v>
      </c>
      <c r="O17" s="627">
        <f t="shared" si="2"/>
        <v>0.5</v>
      </c>
      <c r="P17" s="627">
        <f t="shared" si="2"/>
        <v>0.81987935000000001</v>
      </c>
      <c r="Q17" s="734">
        <f t="shared" si="2"/>
        <v>0.69780514999999999</v>
      </c>
      <c r="R17" s="627">
        <f t="shared" si="2"/>
        <v>0</v>
      </c>
      <c r="S17" s="627">
        <f t="shared" si="2"/>
        <v>0.9</v>
      </c>
      <c r="T17" s="627">
        <f t="shared" si="2"/>
        <v>0.82261024000000005</v>
      </c>
      <c r="U17" s="627">
        <f t="shared" si="2"/>
        <v>-0.9</v>
      </c>
      <c r="V17" s="627">
        <f t="shared" si="1"/>
        <v>-8.5988622222222091</v>
      </c>
      <c r="W17" s="627"/>
      <c r="X17" s="627">
        <f t="shared" si="2"/>
        <v>0.4</v>
      </c>
      <c r="Y17" s="627">
        <f t="shared" si="2"/>
        <v>0</v>
      </c>
      <c r="Z17" s="627">
        <f t="shared" si="2"/>
        <v>0</v>
      </c>
      <c r="AA17" s="627">
        <f t="shared" si="2"/>
        <v>0</v>
      </c>
      <c r="AB17" s="627">
        <f t="shared" si="2"/>
        <v>0.7</v>
      </c>
      <c r="AC17" s="627">
        <f t="shared" si="2"/>
        <v>0</v>
      </c>
      <c r="AD17" s="627">
        <f t="shared" si="2"/>
        <v>0</v>
      </c>
      <c r="AE17" s="627">
        <f t="shared" si="2"/>
        <v>0</v>
      </c>
      <c r="AF17" s="627">
        <f t="shared" si="2"/>
        <v>0.82261023999999994</v>
      </c>
      <c r="AG17" s="627">
        <f t="shared" si="2"/>
        <v>0.12797277000000001</v>
      </c>
      <c r="AH17" s="734">
        <f t="shared" si="2"/>
        <v>0.69463746999999998</v>
      </c>
      <c r="AI17" s="734">
        <f t="shared" si="2"/>
        <v>0.59056326999999997</v>
      </c>
      <c r="AJ17" s="627">
        <f t="shared" si="2"/>
        <v>0</v>
      </c>
      <c r="AK17" s="627">
        <f t="shared" si="2"/>
        <v>0</v>
      </c>
      <c r="AL17" s="627">
        <f t="shared" si="2"/>
        <v>0</v>
      </c>
      <c r="AM17" s="627">
        <f t="shared" si="2"/>
        <v>0.69463746999999998</v>
      </c>
      <c r="AN17" s="627">
        <f t="shared" si="2"/>
        <v>0</v>
      </c>
      <c r="AO17" s="627">
        <f t="shared" si="2"/>
        <v>0</v>
      </c>
      <c r="AP17" s="627">
        <f t="shared" si="2"/>
        <v>0</v>
      </c>
      <c r="AQ17" s="627">
        <f t="shared" si="2"/>
        <v>0</v>
      </c>
      <c r="AR17" s="627">
        <f t="shared" si="2"/>
        <v>0</v>
      </c>
      <c r="AS17" s="627">
        <f t="shared" si="2"/>
        <v>0</v>
      </c>
      <c r="AT17" s="627">
        <f t="shared" si="2"/>
        <v>0</v>
      </c>
      <c r="AU17" s="627">
        <f t="shared" si="2"/>
        <v>0</v>
      </c>
      <c r="AV17" s="627">
        <f t="shared" si="2"/>
        <v>0</v>
      </c>
      <c r="AW17" s="627">
        <f t="shared" si="2"/>
        <v>0</v>
      </c>
      <c r="AX17" s="627">
        <f>D17-F17</f>
        <v>1.6796421654699998</v>
      </c>
      <c r="AY17" s="627">
        <f t="shared" ref="AY17:AY57" si="3">P17-O17</f>
        <v>0.31987935000000001</v>
      </c>
      <c r="AZ17" s="636">
        <f t="shared" ref="AZ17:AZ57" si="4">IF(O17=0,"-",P17/O17*100-100)</f>
        <v>63.975870000000015</v>
      </c>
      <c r="BA17" s="583">
        <f t="shared" ref="BA17:BE17" si="5">BA18</f>
        <v>0</v>
      </c>
      <c r="BB17" s="627">
        <f t="shared" si="5"/>
        <v>0</v>
      </c>
      <c r="BC17" s="627">
        <f t="shared" si="5"/>
        <v>0</v>
      </c>
      <c r="BD17" s="628">
        <f t="shared" si="5"/>
        <v>0</v>
      </c>
      <c r="BE17" s="445">
        <f t="shared" si="5"/>
        <v>0</v>
      </c>
      <c r="BF17" s="579"/>
      <c r="BG17" s="627">
        <f>BG18</f>
        <v>0</v>
      </c>
      <c r="BH17" s="627">
        <f>BH18</f>
        <v>0.62385246000000005</v>
      </c>
      <c r="BI17" s="627">
        <f>BI18</f>
        <v>1.4464627000000001</v>
      </c>
      <c r="BJ17" s="579">
        <f t="shared" ref="BJ17:BJ57" si="6">BI17*1000</f>
        <v>1446.4627</v>
      </c>
    </row>
    <row r="18" spans="1:62" ht="25.5">
      <c r="A18" s="19" t="s">
        <v>32</v>
      </c>
      <c r="B18" s="16" t="s">
        <v>33</v>
      </c>
      <c r="C18" s="16" t="s">
        <v>33</v>
      </c>
      <c r="D18" s="629">
        <f t="shared" ref="D18:AW18" si="7">D21+D24</f>
        <v>2.5022524054699997</v>
      </c>
      <c r="E18" s="629">
        <f t="shared" si="7"/>
        <v>2</v>
      </c>
      <c r="F18" s="629">
        <f t="shared" si="7"/>
        <v>0.82261024000000005</v>
      </c>
      <c r="G18" s="629">
        <f t="shared" si="7"/>
        <v>0.69780514999999999</v>
      </c>
      <c r="H18" s="629">
        <f t="shared" si="7"/>
        <v>0</v>
      </c>
      <c r="I18" s="629">
        <f t="shared" si="7"/>
        <v>0</v>
      </c>
      <c r="J18" s="629">
        <f t="shared" si="7"/>
        <v>0</v>
      </c>
      <c r="K18" s="629">
        <f t="shared" si="7"/>
        <v>0.4</v>
      </c>
      <c r="L18" s="629">
        <f t="shared" si="7"/>
        <v>2.7308899999999997E-3</v>
      </c>
      <c r="M18" s="629">
        <f t="shared" si="7"/>
        <v>2.7308899999999997E-3</v>
      </c>
      <c r="N18" s="629">
        <f t="shared" si="7"/>
        <v>0</v>
      </c>
      <c r="O18" s="629">
        <f t="shared" si="7"/>
        <v>0.5</v>
      </c>
      <c r="P18" s="629">
        <f t="shared" si="7"/>
        <v>0.81987935000000001</v>
      </c>
      <c r="Q18" s="735">
        <f t="shared" si="7"/>
        <v>0.69780514999999999</v>
      </c>
      <c r="R18" s="629">
        <f t="shared" si="7"/>
        <v>0</v>
      </c>
      <c r="S18" s="629">
        <f t="shared" si="7"/>
        <v>0.9</v>
      </c>
      <c r="T18" s="629">
        <f t="shared" si="7"/>
        <v>0.82261024000000005</v>
      </c>
      <c r="U18" s="629">
        <f t="shared" si="7"/>
        <v>-0.9</v>
      </c>
      <c r="V18" s="629">
        <f t="shared" si="1"/>
        <v>-8.5988622222222091</v>
      </c>
      <c r="W18" s="629"/>
      <c r="X18" s="629">
        <f t="shared" si="7"/>
        <v>0.4</v>
      </c>
      <c r="Y18" s="629">
        <f t="shared" si="7"/>
        <v>0</v>
      </c>
      <c r="Z18" s="629">
        <f t="shared" si="7"/>
        <v>0</v>
      </c>
      <c r="AA18" s="629">
        <f t="shared" si="7"/>
        <v>0</v>
      </c>
      <c r="AB18" s="629">
        <f t="shared" si="7"/>
        <v>0.7</v>
      </c>
      <c r="AC18" s="629">
        <f t="shared" si="7"/>
        <v>0</v>
      </c>
      <c r="AD18" s="629">
        <f t="shared" si="7"/>
        <v>0</v>
      </c>
      <c r="AE18" s="629">
        <f t="shared" si="7"/>
        <v>0</v>
      </c>
      <c r="AF18" s="629">
        <f t="shared" si="7"/>
        <v>0.82261023999999994</v>
      </c>
      <c r="AG18" s="629">
        <f t="shared" si="7"/>
        <v>0.12797277000000001</v>
      </c>
      <c r="AH18" s="735">
        <f t="shared" si="7"/>
        <v>0.69463746999999998</v>
      </c>
      <c r="AI18" s="735">
        <f t="shared" si="7"/>
        <v>0.59056326999999997</v>
      </c>
      <c r="AJ18" s="629">
        <f t="shared" si="7"/>
        <v>0</v>
      </c>
      <c r="AK18" s="629">
        <f t="shared" si="7"/>
        <v>0</v>
      </c>
      <c r="AL18" s="629">
        <f t="shared" si="7"/>
        <v>0</v>
      </c>
      <c r="AM18" s="629">
        <f t="shared" si="7"/>
        <v>0.69463746999999998</v>
      </c>
      <c r="AN18" s="629">
        <f t="shared" si="7"/>
        <v>0</v>
      </c>
      <c r="AO18" s="629">
        <f t="shared" si="7"/>
        <v>0</v>
      </c>
      <c r="AP18" s="629">
        <f t="shared" si="7"/>
        <v>0</v>
      </c>
      <c r="AQ18" s="629">
        <f t="shared" si="7"/>
        <v>0</v>
      </c>
      <c r="AR18" s="629">
        <f t="shared" si="7"/>
        <v>0</v>
      </c>
      <c r="AS18" s="629">
        <f t="shared" si="7"/>
        <v>0</v>
      </c>
      <c r="AT18" s="629">
        <f t="shared" si="7"/>
        <v>0</v>
      </c>
      <c r="AU18" s="629">
        <f t="shared" si="7"/>
        <v>0</v>
      </c>
      <c r="AV18" s="629">
        <f t="shared" si="7"/>
        <v>0</v>
      </c>
      <c r="AW18" s="629">
        <f t="shared" si="7"/>
        <v>0</v>
      </c>
      <c r="AX18" s="629">
        <f>D18-F18</f>
        <v>1.6796421654699998</v>
      </c>
      <c r="AY18" s="629">
        <f t="shared" si="3"/>
        <v>0.31987935000000001</v>
      </c>
      <c r="AZ18" s="636">
        <f t="shared" si="4"/>
        <v>63.975870000000015</v>
      </c>
      <c r="BA18" s="583">
        <f t="shared" ref="BA18:BE18" si="8">BA21+BA24</f>
        <v>0</v>
      </c>
      <c r="BB18" s="627">
        <f t="shared" si="8"/>
        <v>0</v>
      </c>
      <c r="BC18" s="627">
        <f t="shared" si="8"/>
        <v>0</v>
      </c>
      <c r="BD18" s="628">
        <f t="shared" si="8"/>
        <v>0</v>
      </c>
      <c r="BE18" s="445">
        <f t="shared" si="8"/>
        <v>0</v>
      </c>
      <c r="BF18" s="579"/>
      <c r="BG18" s="629">
        <f t="shared" ref="BG18:BI18" si="9">BG21+BG24</f>
        <v>0</v>
      </c>
      <c r="BH18" s="629">
        <f t="shared" si="9"/>
        <v>0.62385246000000005</v>
      </c>
      <c r="BI18" s="629">
        <f t="shared" si="9"/>
        <v>1.4464627000000001</v>
      </c>
      <c r="BJ18" s="579">
        <f t="shared" si="6"/>
        <v>1446.4627</v>
      </c>
    </row>
    <row r="19" spans="1:62">
      <c r="A19" s="334"/>
      <c r="B19" s="335"/>
      <c r="C19" s="335" t="s">
        <v>227</v>
      </c>
      <c r="D19" s="639"/>
      <c r="E19" s="639"/>
      <c r="F19" s="633">
        <f>L19+P19+Y19+AC19</f>
        <v>0</v>
      </c>
      <c r="G19" s="633">
        <f>N19+Q19+Z19+AD19</f>
        <v>0</v>
      </c>
      <c r="H19" s="639"/>
      <c r="I19" s="639"/>
      <c r="J19" s="639"/>
      <c r="K19" s="639"/>
      <c r="L19" s="396"/>
      <c r="M19" s="396"/>
      <c r="N19" s="396"/>
      <c r="O19" s="396"/>
      <c r="P19" s="396"/>
      <c r="Q19" s="736"/>
      <c r="R19" s="639"/>
      <c r="S19" s="639"/>
      <c r="T19" s="639"/>
      <c r="U19" s="639"/>
      <c r="V19" s="639" t="str">
        <f t="shared" si="1"/>
        <v>-</v>
      </c>
      <c r="W19" s="639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736"/>
      <c r="AI19" s="73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639"/>
      <c r="AY19" s="639"/>
      <c r="AZ19" s="640"/>
      <c r="BA19" s="611"/>
      <c r="BB19" s="639"/>
      <c r="BC19" s="639"/>
      <c r="BD19" s="640"/>
      <c r="BE19" s="446"/>
      <c r="BF19" s="579"/>
      <c r="BG19" s="572"/>
      <c r="BH19" s="571"/>
      <c r="BI19" s="571"/>
      <c r="BJ19" s="579">
        <f t="shared" si="6"/>
        <v>0</v>
      </c>
    </row>
    <row r="20" spans="1:62" ht="30" customHeight="1">
      <c r="A20" s="343">
        <v>1</v>
      </c>
      <c r="B20" s="344"/>
      <c r="C20" s="344" t="s">
        <v>228</v>
      </c>
      <c r="D20" s="576">
        <v>0.5</v>
      </c>
      <c r="E20" s="631">
        <f>K20+O20+X20+AB20</f>
        <v>0</v>
      </c>
      <c r="F20" s="631">
        <f>L20+P20+Y20+AC20</f>
        <v>0.82261024000000005</v>
      </c>
      <c r="G20" s="631">
        <f>N20+Q20+Z20+AD20</f>
        <v>0.69780514999999999</v>
      </c>
      <c r="H20" s="418"/>
      <c r="I20" s="577"/>
      <c r="J20" s="577"/>
      <c r="K20" s="576"/>
      <c r="L20" s="577">
        <f>2730.89/1000000</f>
        <v>2.7308899999999997E-3</v>
      </c>
      <c r="M20" s="576">
        <f>2730.89/1000000</f>
        <v>2.7308899999999997E-3</v>
      </c>
      <c r="N20" s="576">
        <f>L20-M20</f>
        <v>0</v>
      </c>
      <c r="O20" s="577"/>
      <c r="P20" s="577">
        <f>819879.35/1000000</f>
        <v>0.81987935000000001</v>
      </c>
      <c r="Q20" s="737">
        <f>697805.15/1000000</f>
        <v>0.69780514999999999</v>
      </c>
      <c r="R20" s="577"/>
      <c r="S20" s="577">
        <f>K20+O20</f>
        <v>0</v>
      </c>
      <c r="T20" s="577">
        <f>L20+P20</f>
        <v>0.82261024000000005</v>
      </c>
      <c r="U20" s="577">
        <f>T20-S20</f>
        <v>0.82261024000000005</v>
      </c>
      <c r="V20" s="577" t="str">
        <f t="shared" si="1"/>
        <v>-</v>
      </c>
      <c r="W20" s="577"/>
      <c r="X20" s="576"/>
      <c r="Y20" s="577"/>
      <c r="Z20" s="576"/>
      <c r="AA20" s="576"/>
      <c r="AB20" s="576"/>
      <c r="AC20" s="576"/>
      <c r="AD20" s="576"/>
      <c r="AE20" s="576"/>
      <c r="AF20" s="577">
        <f>AG20+AH20+AJ20+AK20</f>
        <v>0.82261023999999994</v>
      </c>
      <c r="AG20" s="577">
        <f>127972.77/1000000</f>
        <v>0.12797277000000001</v>
      </c>
      <c r="AH20" s="738">
        <f>694637.47/1000000</f>
        <v>0.69463746999999998</v>
      </c>
      <c r="AI20" s="738">
        <f>590563.27/1000000</f>
        <v>0.59056326999999997</v>
      </c>
      <c r="AJ20" s="577"/>
      <c r="AK20" s="577"/>
      <c r="AL20" s="577"/>
      <c r="AM20" s="577">
        <f>AH20</f>
        <v>0.69463746999999998</v>
      </c>
      <c r="AN20" s="576">
        <f>AP20+AQ20+AS20+AU20</f>
        <v>0</v>
      </c>
      <c r="AO20" s="576"/>
      <c r="AP20" s="576"/>
      <c r="AQ20" s="577"/>
      <c r="AR20" s="577"/>
      <c r="AS20" s="577"/>
      <c r="AT20" s="577"/>
      <c r="AU20" s="577"/>
      <c r="AV20" s="577"/>
      <c r="AW20" s="576">
        <f>AQ20</f>
        <v>0</v>
      </c>
      <c r="AX20" s="576">
        <f>D20-F20</f>
        <v>-0.32261024000000005</v>
      </c>
      <c r="AY20" s="576">
        <f t="shared" si="3"/>
        <v>0.81987935000000001</v>
      </c>
      <c r="AZ20" s="27" t="str">
        <f t="shared" si="4"/>
        <v>-</v>
      </c>
      <c r="BA20" s="650"/>
      <c r="BB20" s="576"/>
      <c r="BC20" s="576"/>
      <c r="BD20" s="27"/>
      <c r="BE20" s="447"/>
      <c r="BF20" s="579"/>
      <c r="BG20" s="572"/>
      <c r="BH20" s="571"/>
      <c r="BI20" s="572">
        <f>BG20+BH20+AF20</f>
        <v>0.82261023999999994</v>
      </c>
      <c r="BJ20" s="579">
        <f t="shared" si="6"/>
        <v>822.61023999999998</v>
      </c>
    </row>
    <row r="21" spans="1:62">
      <c r="A21" s="327"/>
      <c r="B21" s="351"/>
      <c r="C21" s="351" t="s">
        <v>230</v>
      </c>
      <c r="D21" s="635">
        <f>D20</f>
        <v>0.5</v>
      </c>
      <c r="E21" s="635">
        <f t="shared" ref="E21:AW21" si="10">E20</f>
        <v>0</v>
      </c>
      <c r="F21" s="635">
        <f t="shared" si="10"/>
        <v>0.82261024000000005</v>
      </c>
      <c r="G21" s="635">
        <f t="shared" si="10"/>
        <v>0.69780514999999999</v>
      </c>
      <c r="H21" s="635">
        <f t="shared" si="10"/>
        <v>0</v>
      </c>
      <c r="I21" s="635">
        <f t="shared" si="10"/>
        <v>0</v>
      </c>
      <c r="J21" s="635">
        <f t="shared" si="10"/>
        <v>0</v>
      </c>
      <c r="K21" s="635">
        <f t="shared" si="10"/>
        <v>0</v>
      </c>
      <c r="L21" s="635">
        <f t="shared" si="10"/>
        <v>2.7308899999999997E-3</v>
      </c>
      <c r="M21" s="635">
        <f t="shared" si="10"/>
        <v>2.7308899999999997E-3</v>
      </c>
      <c r="N21" s="635">
        <f t="shared" si="10"/>
        <v>0</v>
      </c>
      <c r="O21" s="635">
        <f t="shared" si="10"/>
        <v>0</v>
      </c>
      <c r="P21" s="635">
        <f t="shared" si="10"/>
        <v>0.81987935000000001</v>
      </c>
      <c r="Q21" s="739">
        <f t="shared" si="10"/>
        <v>0.69780514999999999</v>
      </c>
      <c r="R21" s="635">
        <f t="shared" si="10"/>
        <v>0</v>
      </c>
      <c r="S21" s="635">
        <f t="shared" si="10"/>
        <v>0</v>
      </c>
      <c r="T21" s="635">
        <f t="shared" si="10"/>
        <v>0.82261024000000005</v>
      </c>
      <c r="U21" s="635"/>
      <c r="V21" s="635" t="str">
        <f t="shared" si="1"/>
        <v>-</v>
      </c>
      <c r="W21" s="635"/>
      <c r="X21" s="635">
        <f t="shared" si="10"/>
        <v>0</v>
      </c>
      <c r="Y21" s="635">
        <f t="shared" si="10"/>
        <v>0</v>
      </c>
      <c r="Z21" s="635">
        <f t="shared" si="10"/>
        <v>0</v>
      </c>
      <c r="AA21" s="635">
        <f t="shared" si="10"/>
        <v>0</v>
      </c>
      <c r="AB21" s="635">
        <f t="shared" si="10"/>
        <v>0</v>
      </c>
      <c r="AC21" s="635">
        <f t="shared" si="10"/>
        <v>0</v>
      </c>
      <c r="AD21" s="635">
        <f t="shared" si="10"/>
        <v>0</v>
      </c>
      <c r="AE21" s="635">
        <f t="shared" si="10"/>
        <v>0</v>
      </c>
      <c r="AF21" s="635">
        <f t="shared" si="10"/>
        <v>0.82261023999999994</v>
      </c>
      <c r="AG21" s="635">
        <f t="shared" si="10"/>
        <v>0.12797277000000001</v>
      </c>
      <c r="AH21" s="739">
        <f t="shared" si="10"/>
        <v>0.69463746999999998</v>
      </c>
      <c r="AI21" s="739">
        <f t="shared" si="10"/>
        <v>0.59056326999999997</v>
      </c>
      <c r="AJ21" s="635">
        <f t="shared" si="10"/>
        <v>0</v>
      </c>
      <c r="AK21" s="635">
        <f t="shared" si="10"/>
        <v>0</v>
      </c>
      <c r="AL21" s="635">
        <f t="shared" si="10"/>
        <v>0</v>
      </c>
      <c r="AM21" s="635">
        <f t="shared" si="10"/>
        <v>0.69463746999999998</v>
      </c>
      <c r="AN21" s="635">
        <f t="shared" si="10"/>
        <v>0</v>
      </c>
      <c r="AO21" s="635">
        <f t="shared" si="10"/>
        <v>0</v>
      </c>
      <c r="AP21" s="635">
        <f t="shared" si="10"/>
        <v>0</v>
      </c>
      <c r="AQ21" s="635">
        <f t="shared" si="10"/>
        <v>0</v>
      </c>
      <c r="AR21" s="635">
        <f t="shared" si="10"/>
        <v>0</v>
      </c>
      <c r="AS21" s="635">
        <f t="shared" si="10"/>
        <v>0</v>
      </c>
      <c r="AT21" s="635">
        <f t="shared" si="10"/>
        <v>0</v>
      </c>
      <c r="AU21" s="635">
        <f t="shared" si="10"/>
        <v>0</v>
      </c>
      <c r="AV21" s="635">
        <f t="shared" si="10"/>
        <v>0</v>
      </c>
      <c r="AW21" s="635">
        <f t="shared" si="10"/>
        <v>0</v>
      </c>
      <c r="AX21" s="635">
        <f>D21-F21</f>
        <v>-0.32261024000000005</v>
      </c>
      <c r="AY21" s="635">
        <f t="shared" si="3"/>
        <v>0.81987935000000001</v>
      </c>
      <c r="AZ21" s="636" t="str">
        <f t="shared" si="4"/>
        <v>-</v>
      </c>
      <c r="BA21" s="585">
        <f t="shared" ref="BA21:BI21" si="11">BA20</f>
        <v>0</v>
      </c>
      <c r="BB21" s="578">
        <f t="shared" si="11"/>
        <v>0</v>
      </c>
      <c r="BC21" s="578">
        <f t="shared" si="11"/>
        <v>0</v>
      </c>
      <c r="BD21" s="438">
        <f t="shared" si="11"/>
        <v>0</v>
      </c>
      <c r="BE21" s="448">
        <f t="shared" si="11"/>
        <v>0</v>
      </c>
      <c r="BF21" s="575"/>
      <c r="BG21" s="578">
        <f t="shared" si="11"/>
        <v>0</v>
      </c>
      <c r="BH21" s="578">
        <f t="shared" si="11"/>
        <v>0</v>
      </c>
      <c r="BI21" s="578">
        <f t="shared" si="11"/>
        <v>0.82261023999999994</v>
      </c>
      <c r="BJ21" s="579">
        <f t="shared" si="6"/>
        <v>822.61023999999998</v>
      </c>
    </row>
    <row r="22" spans="1:62">
      <c r="A22" s="334"/>
      <c r="B22" s="335"/>
      <c r="C22" s="335" t="s">
        <v>231</v>
      </c>
      <c r="D22" s="639"/>
      <c r="E22" s="639"/>
      <c r="F22" s="633">
        <f>L22+P22+Y22+AC22</f>
        <v>0</v>
      </c>
      <c r="G22" s="633">
        <f>N22+Q22+Z22+AD22</f>
        <v>0</v>
      </c>
      <c r="H22" s="639"/>
      <c r="I22" s="639"/>
      <c r="J22" s="639"/>
      <c r="K22" s="639"/>
      <c r="L22" s="396"/>
      <c r="M22" s="396"/>
      <c r="N22" s="396"/>
      <c r="O22" s="396"/>
      <c r="P22" s="396"/>
      <c r="Q22" s="736"/>
      <c r="R22" s="639"/>
      <c r="S22" s="639"/>
      <c r="T22" s="639"/>
      <c r="U22" s="639"/>
      <c r="V22" s="639" t="str">
        <f t="shared" si="1"/>
        <v>-</v>
      </c>
      <c r="W22" s="639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736"/>
      <c r="AI22" s="73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639"/>
      <c r="AY22" s="639"/>
      <c r="AZ22" s="640"/>
      <c r="BA22" s="611"/>
      <c r="BB22" s="639"/>
      <c r="BC22" s="639"/>
      <c r="BD22" s="640"/>
      <c r="BE22" s="446"/>
      <c r="BF22" s="579"/>
      <c r="BG22" s="572"/>
      <c r="BH22" s="571"/>
      <c r="BI22" s="571"/>
      <c r="BJ22" s="579">
        <f t="shared" si="6"/>
        <v>0</v>
      </c>
    </row>
    <row r="23" spans="1:62" ht="39.950000000000003" customHeight="1">
      <c r="A23" s="343">
        <f>A20+1</f>
        <v>2</v>
      </c>
      <c r="B23" s="352"/>
      <c r="C23" s="352" t="s">
        <v>232</v>
      </c>
      <c r="D23" s="576">
        <v>2.0022524054699997</v>
      </c>
      <c r="E23" s="631">
        <f>K23+O23+X23+AB23</f>
        <v>2</v>
      </c>
      <c r="F23" s="631">
        <f>L23+P23+Y23+AC23</f>
        <v>0</v>
      </c>
      <c r="G23" s="567">
        <f>N23+Q23+Z23+AD23</f>
        <v>0</v>
      </c>
      <c r="H23" s="418"/>
      <c r="I23" s="577"/>
      <c r="J23" s="577"/>
      <c r="K23" s="576">
        <f>400/1000</f>
        <v>0.4</v>
      </c>
      <c r="L23" s="577"/>
      <c r="M23" s="576"/>
      <c r="N23" s="576"/>
      <c r="O23" s="577">
        <f>500/1000</f>
        <v>0.5</v>
      </c>
      <c r="P23" s="577"/>
      <c r="Q23" s="737"/>
      <c r="R23" s="577"/>
      <c r="S23" s="577">
        <f>K23+O23</f>
        <v>0.9</v>
      </c>
      <c r="T23" s="577">
        <f>L23+P23</f>
        <v>0</v>
      </c>
      <c r="U23" s="577">
        <f>T23-S23</f>
        <v>-0.9</v>
      </c>
      <c r="V23" s="435">
        <f>IF(S23=0,"-",T23/S23*100-100)</f>
        <v>-100</v>
      </c>
      <c r="W23" s="577"/>
      <c r="X23" s="576">
        <f>400/1000</f>
        <v>0.4</v>
      </c>
      <c r="Y23" s="577"/>
      <c r="Z23" s="577"/>
      <c r="AA23" s="577"/>
      <c r="AB23" s="576">
        <f>700/1000</f>
        <v>0.7</v>
      </c>
      <c r="AC23" s="576"/>
      <c r="AD23" s="576"/>
      <c r="AE23" s="576"/>
      <c r="AF23" s="577">
        <f>AG23+AH23+AJ23+AK23</f>
        <v>0</v>
      </c>
      <c r="AG23" s="577"/>
      <c r="AH23" s="738"/>
      <c r="AI23" s="738"/>
      <c r="AJ23" s="577">
        <f>Y23</f>
        <v>0</v>
      </c>
      <c r="AK23" s="577"/>
      <c r="AL23" s="577"/>
      <c r="AM23" s="577">
        <f>AH23</f>
        <v>0</v>
      </c>
      <c r="AN23" s="576">
        <f>AP23+AQ23+AS23+AU23</f>
        <v>0</v>
      </c>
      <c r="AO23" s="576">
        <f>AR23+AT23+AV23</f>
        <v>0</v>
      </c>
      <c r="AP23" s="576"/>
      <c r="AQ23" s="577"/>
      <c r="AR23" s="577"/>
      <c r="AS23" s="539">
        <f>Y23</f>
        <v>0</v>
      </c>
      <c r="AT23" s="539">
        <f>Z23</f>
        <v>0</v>
      </c>
      <c r="AU23" s="435"/>
      <c r="AV23" s="435"/>
      <c r="AW23" s="576">
        <f>AQ23</f>
        <v>0</v>
      </c>
      <c r="AX23" s="576">
        <f t="shared" ref="AX23:AX30" si="12">D23-F23</f>
        <v>2.0022524054699997</v>
      </c>
      <c r="AY23" s="576">
        <f t="shared" si="3"/>
        <v>-0.5</v>
      </c>
      <c r="AZ23" s="27">
        <f t="shared" si="4"/>
        <v>-100</v>
      </c>
      <c r="BA23" s="650"/>
      <c r="BB23" s="576"/>
      <c r="BC23" s="576"/>
      <c r="BD23" s="27"/>
      <c r="BE23" s="447"/>
      <c r="BF23" s="579"/>
      <c r="BG23" s="572"/>
      <c r="BH23" s="577">
        <v>0.62385246000000005</v>
      </c>
      <c r="BI23" s="572">
        <f>BG23+BH23+AF23</f>
        <v>0.62385246000000005</v>
      </c>
      <c r="BJ23" s="579">
        <f t="shared" si="6"/>
        <v>623.85246000000006</v>
      </c>
    </row>
    <row r="24" spans="1:62">
      <c r="A24" s="327"/>
      <c r="B24" s="351"/>
      <c r="C24" s="351" t="s">
        <v>234</v>
      </c>
      <c r="D24" s="635">
        <f>D23</f>
        <v>2.0022524054699997</v>
      </c>
      <c r="E24" s="635">
        <f t="shared" ref="E24:AW24" si="13">E23</f>
        <v>2</v>
      </c>
      <c r="F24" s="635">
        <f t="shared" si="13"/>
        <v>0</v>
      </c>
      <c r="G24" s="635">
        <f t="shared" si="13"/>
        <v>0</v>
      </c>
      <c r="H24" s="635">
        <f t="shared" si="13"/>
        <v>0</v>
      </c>
      <c r="I24" s="635">
        <f t="shared" si="13"/>
        <v>0</v>
      </c>
      <c r="J24" s="635">
        <f t="shared" si="13"/>
        <v>0</v>
      </c>
      <c r="K24" s="635">
        <f t="shared" si="13"/>
        <v>0.4</v>
      </c>
      <c r="L24" s="635">
        <f t="shared" si="13"/>
        <v>0</v>
      </c>
      <c r="M24" s="635">
        <f t="shared" si="13"/>
        <v>0</v>
      </c>
      <c r="N24" s="635">
        <f t="shared" si="13"/>
        <v>0</v>
      </c>
      <c r="O24" s="635">
        <f t="shared" si="13"/>
        <v>0.5</v>
      </c>
      <c r="P24" s="635">
        <f t="shared" si="13"/>
        <v>0</v>
      </c>
      <c r="Q24" s="739">
        <f t="shared" si="13"/>
        <v>0</v>
      </c>
      <c r="R24" s="635">
        <f t="shared" si="13"/>
        <v>0</v>
      </c>
      <c r="S24" s="635">
        <f t="shared" si="13"/>
        <v>0.9</v>
      </c>
      <c r="T24" s="635">
        <f t="shared" si="13"/>
        <v>0</v>
      </c>
      <c r="U24" s="635">
        <f t="shared" si="13"/>
        <v>-0.9</v>
      </c>
      <c r="V24" s="635">
        <f t="shared" ref="V24:V57" si="14">IF(S24=0,"-",T24/S24*100-100)</f>
        <v>-100</v>
      </c>
      <c r="W24" s="635"/>
      <c r="X24" s="635">
        <f t="shared" si="13"/>
        <v>0.4</v>
      </c>
      <c r="Y24" s="635">
        <f t="shared" si="13"/>
        <v>0</v>
      </c>
      <c r="Z24" s="635">
        <f t="shared" si="13"/>
        <v>0</v>
      </c>
      <c r="AA24" s="635">
        <f t="shared" si="13"/>
        <v>0</v>
      </c>
      <c r="AB24" s="635">
        <f t="shared" si="13"/>
        <v>0.7</v>
      </c>
      <c r="AC24" s="635">
        <f t="shared" si="13"/>
        <v>0</v>
      </c>
      <c r="AD24" s="635">
        <f t="shared" si="13"/>
        <v>0</v>
      </c>
      <c r="AE24" s="635">
        <f t="shared" si="13"/>
        <v>0</v>
      </c>
      <c r="AF24" s="635">
        <f t="shared" si="13"/>
        <v>0</v>
      </c>
      <c r="AG24" s="635">
        <f t="shared" si="13"/>
        <v>0</v>
      </c>
      <c r="AH24" s="739">
        <f t="shared" si="13"/>
        <v>0</v>
      </c>
      <c r="AI24" s="739">
        <f t="shared" si="13"/>
        <v>0</v>
      </c>
      <c r="AJ24" s="635">
        <f t="shared" si="13"/>
        <v>0</v>
      </c>
      <c r="AK24" s="635">
        <f t="shared" si="13"/>
        <v>0</v>
      </c>
      <c r="AL24" s="635">
        <f t="shared" si="13"/>
        <v>0</v>
      </c>
      <c r="AM24" s="635">
        <f t="shared" si="13"/>
        <v>0</v>
      </c>
      <c r="AN24" s="635">
        <f t="shared" si="13"/>
        <v>0</v>
      </c>
      <c r="AO24" s="635">
        <f t="shared" si="13"/>
        <v>0</v>
      </c>
      <c r="AP24" s="635">
        <f t="shared" si="13"/>
        <v>0</v>
      </c>
      <c r="AQ24" s="635">
        <f t="shared" si="13"/>
        <v>0</v>
      </c>
      <c r="AR24" s="635">
        <f t="shared" si="13"/>
        <v>0</v>
      </c>
      <c r="AS24" s="635">
        <f t="shared" si="13"/>
        <v>0</v>
      </c>
      <c r="AT24" s="635">
        <f t="shared" si="13"/>
        <v>0</v>
      </c>
      <c r="AU24" s="635">
        <f t="shared" si="13"/>
        <v>0</v>
      </c>
      <c r="AV24" s="635">
        <f t="shared" si="13"/>
        <v>0</v>
      </c>
      <c r="AW24" s="635">
        <f t="shared" si="13"/>
        <v>0</v>
      </c>
      <c r="AX24" s="635">
        <f t="shared" si="12"/>
        <v>2.0022524054699997</v>
      </c>
      <c r="AY24" s="635">
        <f t="shared" si="3"/>
        <v>-0.5</v>
      </c>
      <c r="AZ24" s="636">
        <f t="shared" si="4"/>
        <v>-100</v>
      </c>
      <c r="BA24" s="585">
        <f t="shared" ref="BA24:BE24" si="15">BA23</f>
        <v>0</v>
      </c>
      <c r="BB24" s="578">
        <f t="shared" si="15"/>
        <v>0</v>
      </c>
      <c r="BC24" s="578">
        <f t="shared" si="15"/>
        <v>0</v>
      </c>
      <c r="BD24" s="438">
        <f t="shared" si="15"/>
        <v>0</v>
      </c>
      <c r="BE24" s="448">
        <f t="shared" si="15"/>
        <v>0</v>
      </c>
      <c r="BF24" s="579"/>
      <c r="BG24" s="635">
        <f>BG23</f>
        <v>0</v>
      </c>
      <c r="BH24" s="635">
        <f>BH23</f>
        <v>0.62385246000000005</v>
      </c>
      <c r="BI24" s="635">
        <f>BI23</f>
        <v>0.62385246000000005</v>
      </c>
      <c r="BJ24" s="579">
        <f t="shared" si="6"/>
        <v>623.85246000000006</v>
      </c>
    </row>
    <row r="25" spans="1:62" ht="32.25" hidden="1" customHeight="1" outlineLevel="2">
      <c r="A25" s="24" t="s">
        <v>35</v>
      </c>
      <c r="B25" s="25" t="s">
        <v>36</v>
      </c>
      <c r="C25" s="25"/>
      <c r="D25" s="43"/>
      <c r="E25" s="433"/>
      <c r="F25" s="627">
        <f>L25+P25+Y25+AC25</f>
        <v>0</v>
      </c>
      <c r="G25" s="627">
        <f>N25+Q25+Z25+AD25</f>
        <v>0</v>
      </c>
      <c r="H25" s="418">
        <v>8.5</v>
      </c>
      <c r="I25" s="577">
        <v>0</v>
      </c>
      <c r="J25" s="578">
        <v>0</v>
      </c>
      <c r="K25" s="576"/>
      <c r="L25" s="577">
        <v>0</v>
      </c>
      <c r="M25" s="576"/>
      <c r="N25" s="576"/>
      <c r="O25" s="577"/>
      <c r="P25" s="577"/>
      <c r="Q25" s="737"/>
      <c r="R25" s="577"/>
      <c r="S25" s="577"/>
      <c r="T25" s="577"/>
      <c r="U25" s="577"/>
      <c r="V25" s="577" t="str">
        <f t="shared" si="14"/>
        <v>-</v>
      </c>
      <c r="W25" s="577"/>
      <c r="X25" s="576"/>
      <c r="Y25" s="577"/>
      <c r="Z25" s="576"/>
      <c r="AA25" s="576"/>
      <c r="AB25" s="576"/>
      <c r="AC25" s="576"/>
      <c r="AD25" s="576"/>
      <c r="AE25" s="576"/>
      <c r="AF25" s="577">
        <f t="shared" ref="AF25:AF29" si="16">AG25+AH25</f>
        <v>0</v>
      </c>
      <c r="AG25" s="577">
        <v>0</v>
      </c>
      <c r="AH25" s="738"/>
      <c r="AI25" s="738"/>
      <c r="AJ25" s="577"/>
      <c r="AK25" s="577"/>
      <c r="AL25" s="577"/>
      <c r="AM25" s="577">
        <v>0</v>
      </c>
      <c r="AN25" s="576">
        <v>0</v>
      </c>
      <c r="AO25" s="576">
        <v>1</v>
      </c>
      <c r="AP25" s="576"/>
      <c r="AQ25" s="577">
        <v>0</v>
      </c>
      <c r="AR25" s="577">
        <v>0</v>
      </c>
      <c r="AS25" s="577"/>
      <c r="AT25" s="577"/>
      <c r="AU25" s="577"/>
      <c r="AV25" s="577"/>
      <c r="AW25" s="576">
        <v>0</v>
      </c>
      <c r="AX25" s="635">
        <f t="shared" si="12"/>
        <v>0</v>
      </c>
      <c r="AY25" s="635">
        <f t="shared" si="3"/>
        <v>0</v>
      </c>
      <c r="AZ25" s="636" t="str">
        <f t="shared" si="4"/>
        <v>-</v>
      </c>
      <c r="BA25" s="586"/>
      <c r="BB25" s="635"/>
      <c r="BC25" s="576"/>
      <c r="BD25" s="27"/>
      <c r="BE25" s="447"/>
      <c r="BF25" s="579"/>
      <c r="BG25" s="43"/>
      <c r="BH25" s="43"/>
      <c r="BI25" s="43"/>
      <c r="BJ25" s="579">
        <f t="shared" si="6"/>
        <v>0</v>
      </c>
    </row>
    <row r="26" spans="1:62" hidden="1" outlineLevel="2">
      <c r="A26" s="28"/>
      <c r="B26" s="29" t="s">
        <v>37</v>
      </c>
      <c r="C26" s="29"/>
      <c r="D26" s="635"/>
      <c r="E26" s="578"/>
      <c r="F26" s="627">
        <f>L26+P26+Y26+AC26</f>
        <v>0</v>
      </c>
      <c r="G26" s="627">
        <f>N26+Q26+Z26+AD26</f>
        <v>0</v>
      </c>
      <c r="H26" s="417">
        <v>8.5</v>
      </c>
      <c r="I26" s="577">
        <v>0</v>
      </c>
      <c r="J26" s="578">
        <v>0</v>
      </c>
      <c r="K26" s="635">
        <f t="shared" ref="K26:AD26" si="17">SUM(K25:K25)</f>
        <v>0</v>
      </c>
      <c r="L26" s="578">
        <f t="shared" si="17"/>
        <v>0</v>
      </c>
      <c r="M26" s="635"/>
      <c r="N26" s="635">
        <f>SUM(N25:N25)</f>
        <v>0</v>
      </c>
      <c r="O26" s="578">
        <f t="shared" si="17"/>
        <v>0</v>
      </c>
      <c r="P26" s="578"/>
      <c r="Q26" s="739"/>
      <c r="R26" s="578"/>
      <c r="S26" s="578"/>
      <c r="T26" s="578"/>
      <c r="U26" s="578"/>
      <c r="V26" s="578" t="str">
        <f t="shared" si="14"/>
        <v>-</v>
      </c>
      <c r="W26" s="578"/>
      <c r="X26" s="635">
        <f t="shared" si="17"/>
        <v>0</v>
      </c>
      <c r="Y26" s="578"/>
      <c r="Z26" s="635"/>
      <c r="AA26" s="635"/>
      <c r="AB26" s="635"/>
      <c r="AC26" s="635">
        <f t="shared" si="17"/>
        <v>0</v>
      </c>
      <c r="AD26" s="635">
        <f t="shared" si="17"/>
        <v>0</v>
      </c>
      <c r="AE26" s="635"/>
      <c r="AF26" s="578">
        <f t="shared" si="16"/>
        <v>0</v>
      </c>
      <c r="AG26" s="578"/>
      <c r="AH26" s="740"/>
      <c r="AI26" s="740"/>
      <c r="AJ26" s="578"/>
      <c r="AK26" s="578"/>
      <c r="AL26" s="578"/>
      <c r="AM26" s="578">
        <f>SUM(AM25:AM25)</f>
        <v>0</v>
      </c>
      <c r="AN26" s="635">
        <f>SUM(AN25:AN25)</f>
        <v>0</v>
      </c>
      <c r="AO26" s="635">
        <f>SUM(AO25:AO25)</f>
        <v>1</v>
      </c>
      <c r="AP26" s="635"/>
      <c r="AQ26" s="578"/>
      <c r="AR26" s="578"/>
      <c r="AS26" s="578"/>
      <c r="AT26" s="578"/>
      <c r="AU26" s="578"/>
      <c r="AV26" s="578"/>
      <c r="AW26" s="635">
        <f>SUM(AW25:AW25)</f>
        <v>0</v>
      </c>
      <c r="AX26" s="635">
        <f t="shared" si="12"/>
        <v>0</v>
      </c>
      <c r="AY26" s="635">
        <f t="shared" si="3"/>
        <v>0</v>
      </c>
      <c r="AZ26" s="636" t="str">
        <f t="shared" si="4"/>
        <v>-</v>
      </c>
      <c r="BA26" s="586"/>
      <c r="BB26" s="635"/>
      <c r="BC26" s="635"/>
      <c r="BD26" s="636"/>
      <c r="BE26" s="449"/>
      <c r="BF26" s="579"/>
      <c r="BG26" s="635"/>
      <c r="BH26" s="635"/>
      <c r="BI26" s="635"/>
      <c r="BJ26" s="579">
        <f t="shared" si="6"/>
        <v>0</v>
      </c>
    </row>
    <row r="27" spans="1:62" ht="25.5" hidden="1" outlineLevel="2">
      <c r="A27" s="30" t="s">
        <v>38</v>
      </c>
      <c r="B27" s="768" t="s">
        <v>39</v>
      </c>
      <c r="C27" s="768"/>
      <c r="D27" s="576"/>
      <c r="E27" s="578"/>
      <c r="F27" s="627">
        <f>L27+P27+Y27+AC27</f>
        <v>0</v>
      </c>
      <c r="G27" s="627">
        <f>N27+Q27+Z27+AD27</f>
        <v>0</v>
      </c>
      <c r="H27" s="418">
        <v>0</v>
      </c>
      <c r="I27" s="577">
        <v>0</v>
      </c>
      <c r="J27" s="578">
        <v>0</v>
      </c>
      <c r="K27" s="576">
        <v>0</v>
      </c>
      <c r="L27" s="577">
        <v>0</v>
      </c>
      <c r="M27" s="576">
        <v>0</v>
      </c>
      <c r="N27" s="576">
        <v>0</v>
      </c>
      <c r="O27" s="577">
        <v>0</v>
      </c>
      <c r="P27" s="577"/>
      <c r="Q27" s="737"/>
      <c r="R27" s="577"/>
      <c r="S27" s="577"/>
      <c r="T27" s="577"/>
      <c r="U27" s="577"/>
      <c r="V27" s="577" t="str">
        <f t="shared" si="14"/>
        <v>-</v>
      </c>
      <c r="W27" s="577"/>
      <c r="X27" s="576">
        <v>0</v>
      </c>
      <c r="Y27" s="577"/>
      <c r="Z27" s="576"/>
      <c r="AA27" s="576"/>
      <c r="AB27" s="576"/>
      <c r="AC27" s="576">
        <v>0</v>
      </c>
      <c r="AD27" s="576">
        <v>0</v>
      </c>
      <c r="AE27" s="576"/>
      <c r="AF27" s="577">
        <f t="shared" si="16"/>
        <v>0</v>
      </c>
      <c r="AG27" s="577">
        <v>0</v>
      </c>
      <c r="AH27" s="738"/>
      <c r="AI27" s="738"/>
      <c r="AJ27" s="577"/>
      <c r="AK27" s="577"/>
      <c r="AL27" s="577"/>
      <c r="AM27" s="577">
        <v>0</v>
      </c>
      <c r="AN27" s="576">
        <v>0</v>
      </c>
      <c r="AO27" s="576">
        <v>0</v>
      </c>
      <c r="AP27" s="576"/>
      <c r="AQ27" s="577">
        <v>0</v>
      </c>
      <c r="AR27" s="577">
        <v>0</v>
      </c>
      <c r="AS27" s="577"/>
      <c r="AT27" s="577"/>
      <c r="AU27" s="577"/>
      <c r="AV27" s="577"/>
      <c r="AW27" s="576">
        <v>0</v>
      </c>
      <c r="AX27" s="635">
        <f t="shared" si="12"/>
        <v>0</v>
      </c>
      <c r="AY27" s="635">
        <f t="shared" si="3"/>
        <v>0</v>
      </c>
      <c r="AZ27" s="636" t="str">
        <f t="shared" si="4"/>
        <v>-</v>
      </c>
      <c r="BA27" s="586"/>
      <c r="BB27" s="635"/>
      <c r="BC27" s="576"/>
      <c r="BD27" s="27"/>
      <c r="BE27" s="447"/>
      <c r="BF27" s="579"/>
      <c r="BG27" s="576"/>
      <c r="BH27" s="576"/>
      <c r="BI27" s="576"/>
      <c r="BJ27" s="579">
        <f t="shared" si="6"/>
        <v>0</v>
      </c>
    </row>
    <row r="28" spans="1:62" ht="20.100000000000001" hidden="1" customHeight="1" outlineLevel="2">
      <c r="A28" s="30" t="s">
        <v>40</v>
      </c>
      <c r="B28" s="768" t="s">
        <v>41</v>
      </c>
      <c r="C28" s="768"/>
      <c r="D28" s="576"/>
      <c r="E28" s="578"/>
      <c r="F28" s="627">
        <f>L28+P28+Y28+AC28</f>
        <v>0</v>
      </c>
      <c r="G28" s="627">
        <f>N28+Q28+Z28+AD28</f>
        <v>0</v>
      </c>
      <c r="H28" s="418">
        <v>0</v>
      </c>
      <c r="I28" s="577">
        <v>0</v>
      </c>
      <c r="J28" s="578">
        <v>0</v>
      </c>
      <c r="K28" s="576">
        <v>0</v>
      </c>
      <c r="L28" s="577">
        <v>0</v>
      </c>
      <c r="M28" s="576">
        <v>0</v>
      </c>
      <c r="N28" s="576">
        <v>0</v>
      </c>
      <c r="O28" s="577">
        <v>0</v>
      </c>
      <c r="P28" s="577"/>
      <c r="Q28" s="737"/>
      <c r="R28" s="577"/>
      <c r="S28" s="577"/>
      <c r="T28" s="577"/>
      <c r="U28" s="577"/>
      <c r="V28" s="577" t="str">
        <f t="shared" si="14"/>
        <v>-</v>
      </c>
      <c r="W28" s="577"/>
      <c r="X28" s="576">
        <v>0</v>
      </c>
      <c r="Y28" s="577"/>
      <c r="Z28" s="576"/>
      <c r="AA28" s="576"/>
      <c r="AB28" s="576"/>
      <c r="AC28" s="576">
        <v>0</v>
      </c>
      <c r="AD28" s="576">
        <v>0</v>
      </c>
      <c r="AE28" s="576"/>
      <c r="AF28" s="577">
        <f t="shared" si="16"/>
        <v>0</v>
      </c>
      <c r="AG28" s="577">
        <v>0</v>
      </c>
      <c r="AH28" s="738"/>
      <c r="AI28" s="738"/>
      <c r="AJ28" s="577"/>
      <c r="AK28" s="577"/>
      <c r="AL28" s="577"/>
      <c r="AM28" s="577">
        <v>0</v>
      </c>
      <c r="AN28" s="576">
        <v>0</v>
      </c>
      <c r="AO28" s="576">
        <v>0</v>
      </c>
      <c r="AP28" s="576"/>
      <c r="AQ28" s="577">
        <v>0</v>
      </c>
      <c r="AR28" s="577">
        <v>0</v>
      </c>
      <c r="AS28" s="577"/>
      <c r="AT28" s="577"/>
      <c r="AU28" s="577"/>
      <c r="AV28" s="577"/>
      <c r="AW28" s="576">
        <v>0</v>
      </c>
      <c r="AX28" s="635">
        <f t="shared" si="12"/>
        <v>0</v>
      </c>
      <c r="AY28" s="635">
        <f t="shared" si="3"/>
        <v>0</v>
      </c>
      <c r="AZ28" s="636" t="str">
        <f t="shared" si="4"/>
        <v>-</v>
      </c>
      <c r="BA28" s="586"/>
      <c r="BB28" s="635"/>
      <c r="BC28" s="576"/>
      <c r="BD28" s="27"/>
      <c r="BE28" s="447"/>
      <c r="BF28" s="579"/>
      <c r="BG28" s="576"/>
      <c r="BH28" s="576"/>
      <c r="BI28" s="576"/>
      <c r="BJ28" s="579">
        <f t="shared" si="6"/>
        <v>0</v>
      </c>
    </row>
    <row r="29" spans="1:62" ht="25.5" hidden="1" outlineLevel="2">
      <c r="A29" s="30" t="s">
        <v>42</v>
      </c>
      <c r="B29" s="768" t="s">
        <v>43</v>
      </c>
      <c r="C29" s="768"/>
      <c r="D29" s="576"/>
      <c r="E29" s="578"/>
      <c r="F29" s="627">
        <f>L29+P29+Y29+AC29</f>
        <v>0</v>
      </c>
      <c r="G29" s="627">
        <f>N29+Q29+Z29+AD29</f>
        <v>0</v>
      </c>
      <c r="H29" s="418">
        <v>0</v>
      </c>
      <c r="I29" s="577">
        <v>0</v>
      </c>
      <c r="J29" s="578">
        <v>0</v>
      </c>
      <c r="K29" s="576">
        <v>0</v>
      </c>
      <c r="L29" s="577">
        <v>0</v>
      </c>
      <c r="M29" s="576">
        <v>0</v>
      </c>
      <c r="N29" s="576">
        <v>0</v>
      </c>
      <c r="O29" s="577">
        <v>0</v>
      </c>
      <c r="P29" s="577"/>
      <c r="Q29" s="737"/>
      <c r="R29" s="577"/>
      <c r="S29" s="577"/>
      <c r="T29" s="577"/>
      <c r="U29" s="577"/>
      <c r="V29" s="577" t="str">
        <f t="shared" si="14"/>
        <v>-</v>
      </c>
      <c r="W29" s="577"/>
      <c r="X29" s="576">
        <v>0</v>
      </c>
      <c r="Y29" s="577"/>
      <c r="Z29" s="576"/>
      <c r="AA29" s="576"/>
      <c r="AB29" s="576"/>
      <c r="AC29" s="576">
        <v>0</v>
      </c>
      <c r="AD29" s="576">
        <v>0</v>
      </c>
      <c r="AE29" s="576"/>
      <c r="AF29" s="577">
        <f t="shared" si="16"/>
        <v>0</v>
      </c>
      <c r="AG29" s="577">
        <v>0</v>
      </c>
      <c r="AH29" s="738"/>
      <c r="AI29" s="738"/>
      <c r="AJ29" s="577"/>
      <c r="AK29" s="577"/>
      <c r="AL29" s="577"/>
      <c r="AM29" s="577">
        <v>0</v>
      </c>
      <c r="AN29" s="576">
        <v>0</v>
      </c>
      <c r="AO29" s="576">
        <v>0</v>
      </c>
      <c r="AP29" s="576"/>
      <c r="AQ29" s="577">
        <v>0</v>
      </c>
      <c r="AR29" s="577">
        <v>0</v>
      </c>
      <c r="AS29" s="577"/>
      <c r="AT29" s="577"/>
      <c r="AU29" s="577"/>
      <c r="AV29" s="577"/>
      <c r="AW29" s="576">
        <v>0</v>
      </c>
      <c r="AX29" s="635">
        <f t="shared" si="12"/>
        <v>0</v>
      </c>
      <c r="AY29" s="635">
        <f t="shared" si="3"/>
        <v>0</v>
      </c>
      <c r="AZ29" s="636" t="str">
        <f t="shared" si="4"/>
        <v>-</v>
      </c>
      <c r="BA29" s="586"/>
      <c r="BB29" s="635"/>
      <c r="BC29" s="576"/>
      <c r="BD29" s="27"/>
      <c r="BE29" s="447"/>
      <c r="BF29" s="579"/>
      <c r="BG29" s="576"/>
      <c r="BH29" s="576"/>
      <c r="BI29" s="576"/>
      <c r="BJ29" s="579">
        <f t="shared" si="6"/>
        <v>0</v>
      </c>
    </row>
    <row r="30" spans="1:62" ht="20.100000000000001" customHeight="1" collapsed="1">
      <c r="A30" s="30" t="s">
        <v>44</v>
      </c>
      <c r="B30" s="771" t="s">
        <v>45</v>
      </c>
      <c r="C30" s="356" t="s">
        <v>45</v>
      </c>
      <c r="D30" s="627">
        <f>D31</f>
        <v>218.03362124453</v>
      </c>
      <c r="E30" s="627">
        <f t="shared" ref="E30:AW30" si="18">E31</f>
        <v>127.21246999999998</v>
      </c>
      <c r="F30" s="627">
        <f t="shared" si="18"/>
        <v>5.9430412899999991</v>
      </c>
      <c r="G30" s="627">
        <f t="shared" si="18"/>
        <v>1.41097534</v>
      </c>
      <c r="H30" s="627">
        <f t="shared" si="18"/>
        <v>78.849999999999994</v>
      </c>
      <c r="I30" s="627">
        <f t="shared" si="18"/>
        <v>76.056713790000003</v>
      </c>
      <c r="J30" s="627">
        <f t="shared" si="18"/>
        <v>56.727513260000002</v>
      </c>
      <c r="K30" s="627">
        <f t="shared" si="18"/>
        <v>25.442489999999999</v>
      </c>
      <c r="L30" s="627">
        <f t="shared" si="18"/>
        <v>0.2</v>
      </c>
      <c r="M30" s="627">
        <f t="shared" si="18"/>
        <v>0.2</v>
      </c>
      <c r="N30" s="627">
        <f t="shared" si="18"/>
        <v>0</v>
      </c>
      <c r="O30" s="627">
        <f t="shared" si="18"/>
        <v>31.803120000000003</v>
      </c>
      <c r="P30" s="627">
        <f t="shared" si="18"/>
        <v>5.7430412899999999</v>
      </c>
      <c r="Q30" s="734">
        <f t="shared" si="18"/>
        <v>4.9486191999999996</v>
      </c>
      <c r="R30" s="627">
        <f t="shared" si="18"/>
        <v>0</v>
      </c>
      <c r="S30" s="627">
        <f t="shared" si="18"/>
        <v>57.245609999999999</v>
      </c>
      <c r="T30" s="627">
        <f t="shared" si="18"/>
        <v>1.78757652</v>
      </c>
      <c r="U30" s="627">
        <f t="shared" si="18"/>
        <v>-55.458033479999997</v>
      </c>
      <c r="V30" s="627">
        <f t="shared" si="14"/>
        <v>-96.877356150104788</v>
      </c>
      <c r="W30" s="627"/>
      <c r="X30" s="627">
        <f t="shared" si="18"/>
        <v>25.442489999999999</v>
      </c>
      <c r="Y30" s="627">
        <f t="shared" si="18"/>
        <v>0</v>
      </c>
      <c r="Z30" s="627">
        <f t="shared" si="18"/>
        <v>0</v>
      </c>
      <c r="AA30" s="627">
        <f t="shared" si="18"/>
        <v>0</v>
      </c>
      <c r="AB30" s="627">
        <f t="shared" si="18"/>
        <v>44.524369999999998</v>
      </c>
      <c r="AC30" s="627">
        <f t="shared" si="18"/>
        <v>0</v>
      </c>
      <c r="AD30" s="627">
        <f t="shared" si="18"/>
        <v>0</v>
      </c>
      <c r="AE30" s="627">
        <f t="shared" si="18"/>
        <v>0</v>
      </c>
      <c r="AF30" s="627">
        <f t="shared" si="18"/>
        <v>8.5494290700000004</v>
      </c>
      <c r="AG30" s="627">
        <f t="shared" si="18"/>
        <v>2.1954499999999998E-2</v>
      </c>
      <c r="AH30" s="734">
        <f t="shared" si="18"/>
        <v>8.5274745700000008</v>
      </c>
      <c r="AI30" s="734">
        <f t="shared" si="18"/>
        <v>7.4210169100000005</v>
      </c>
      <c r="AJ30" s="627">
        <f t="shared" si="18"/>
        <v>0</v>
      </c>
      <c r="AK30" s="627">
        <f t="shared" si="18"/>
        <v>0</v>
      </c>
      <c r="AL30" s="627">
        <f t="shared" si="18"/>
        <v>0</v>
      </c>
      <c r="AM30" s="627">
        <f t="shared" si="18"/>
        <v>8.5274745700000008</v>
      </c>
      <c r="AN30" s="627">
        <f t="shared" si="18"/>
        <v>3.8014409900000001</v>
      </c>
      <c r="AO30" s="627">
        <f t="shared" si="18"/>
        <v>0</v>
      </c>
      <c r="AP30" s="627">
        <f t="shared" si="18"/>
        <v>0</v>
      </c>
      <c r="AQ30" s="627">
        <f t="shared" si="18"/>
        <v>3.8014409900000001</v>
      </c>
      <c r="AR30" s="627">
        <f t="shared" si="18"/>
        <v>3.2351649500000002</v>
      </c>
      <c r="AS30" s="627">
        <f t="shared" si="18"/>
        <v>0</v>
      </c>
      <c r="AT30" s="627">
        <f t="shared" si="18"/>
        <v>0</v>
      </c>
      <c r="AU30" s="627">
        <f t="shared" si="18"/>
        <v>0</v>
      </c>
      <c r="AV30" s="627">
        <f t="shared" si="18"/>
        <v>0</v>
      </c>
      <c r="AW30" s="627">
        <f t="shared" si="18"/>
        <v>3.8014409900000001</v>
      </c>
      <c r="AX30" s="627">
        <f t="shared" si="12"/>
        <v>212.09057995453</v>
      </c>
      <c r="AY30" s="627">
        <f t="shared" si="3"/>
        <v>-26.060078710000003</v>
      </c>
      <c r="AZ30" s="628">
        <f t="shared" si="4"/>
        <v>-81.941893468313808</v>
      </c>
      <c r="BA30" s="586"/>
      <c r="BB30" s="635"/>
      <c r="BC30" s="635"/>
      <c r="BD30" s="636"/>
      <c r="BE30" s="449"/>
      <c r="BF30" s="579"/>
      <c r="BG30" s="627">
        <f>BG31</f>
        <v>6.0059640499999993</v>
      </c>
      <c r="BH30" s="627">
        <f>BH31</f>
        <v>104.24612831000002</v>
      </c>
      <c r="BI30" s="627">
        <f>BI31</f>
        <v>118.80152143000002</v>
      </c>
      <c r="BJ30" s="579">
        <f t="shared" si="6"/>
        <v>118801.52143000002</v>
      </c>
    </row>
    <row r="31" spans="1:62" ht="25.5">
      <c r="A31" s="30" t="s">
        <v>46</v>
      </c>
      <c r="B31" s="768" t="s">
        <v>33</v>
      </c>
      <c r="C31" s="772" t="s">
        <v>33</v>
      </c>
      <c r="D31" s="635">
        <f t="shared" ref="D31:O31" si="19">D43+D49+D54+D57</f>
        <v>218.03362124453</v>
      </c>
      <c r="E31" s="635">
        <f t="shared" si="19"/>
        <v>127.21246999999998</v>
      </c>
      <c r="F31" s="635">
        <f t="shared" si="19"/>
        <v>5.9430412899999991</v>
      </c>
      <c r="G31" s="635">
        <f t="shared" si="19"/>
        <v>1.41097534</v>
      </c>
      <c r="H31" s="635">
        <f t="shared" si="19"/>
        <v>78.849999999999994</v>
      </c>
      <c r="I31" s="635">
        <f t="shared" si="19"/>
        <v>76.056713790000003</v>
      </c>
      <c r="J31" s="635">
        <f t="shared" si="19"/>
        <v>56.727513260000002</v>
      </c>
      <c r="K31" s="635">
        <f t="shared" si="19"/>
        <v>25.442489999999999</v>
      </c>
      <c r="L31" s="635">
        <f t="shared" si="19"/>
        <v>0.2</v>
      </c>
      <c r="M31" s="635">
        <f t="shared" si="19"/>
        <v>0.2</v>
      </c>
      <c r="N31" s="635">
        <f t="shared" si="19"/>
        <v>0</v>
      </c>
      <c r="O31" s="635">
        <f t="shared" si="19"/>
        <v>31.803120000000003</v>
      </c>
      <c r="P31" s="635">
        <f>P43+P49+P54+P57</f>
        <v>5.7430412899999999</v>
      </c>
      <c r="Q31" s="739">
        <f t="shared" ref="Q31:AX31" si="20">Q43+Q49+Q54+Q57</f>
        <v>4.9486191999999996</v>
      </c>
      <c r="R31" s="635">
        <f t="shared" si="20"/>
        <v>0</v>
      </c>
      <c r="S31" s="635">
        <f t="shared" si="20"/>
        <v>57.245609999999999</v>
      </c>
      <c r="T31" s="635">
        <f t="shared" si="20"/>
        <v>1.78757652</v>
      </c>
      <c r="U31" s="635">
        <f t="shared" si="20"/>
        <v>-55.458033479999997</v>
      </c>
      <c r="V31" s="635">
        <f t="shared" si="14"/>
        <v>-96.877356150104788</v>
      </c>
      <c r="W31" s="635"/>
      <c r="X31" s="635">
        <f t="shared" si="20"/>
        <v>25.442489999999999</v>
      </c>
      <c r="Y31" s="635">
        <f t="shared" si="20"/>
        <v>0</v>
      </c>
      <c r="Z31" s="635">
        <f t="shared" si="20"/>
        <v>0</v>
      </c>
      <c r="AA31" s="635">
        <f t="shared" si="20"/>
        <v>0</v>
      </c>
      <c r="AB31" s="635">
        <f t="shared" si="20"/>
        <v>44.524369999999998</v>
      </c>
      <c r="AC31" s="635">
        <f t="shared" si="20"/>
        <v>0</v>
      </c>
      <c r="AD31" s="635">
        <f t="shared" si="20"/>
        <v>0</v>
      </c>
      <c r="AE31" s="635">
        <f t="shared" si="20"/>
        <v>0</v>
      </c>
      <c r="AF31" s="635">
        <f t="shared" si="20"/>
        <v>8.5494290700000004</v>
      </c>
      <c r="AG31" s="635">
        <f t="shared" si="20"/>
        <v>2.1954499999999998E-2</v>
      </c>
      <c r="AH31" s="739">
        <f t="shared" si="20"/>
        <v>8.5274745700000008</v>
      </c>
      <c r="AI31" s="739">
        <f t="shared" si="20"/>
        <v>7.4210169100000005</v>
      </c>
      <c r="AJ31" s="635">
        <f t="shared" si="20"/>
        <v>0</v>
      </c>
      <c r="AK31" s="635">
        <f t="shared" si="20"/>
        <v>0</v>
      </c>
      <c r="AL31" s="635">
        <f t="shared" si="20"/>
        <v>0</v>
      </c>
      <c r="AM31" s="635">
        <f t="shared" si="20"/>
        <v>8.5274745700000008</v>
      </c>
      <c r="AN31" s="635">
        <f t="shared" si="20"/>
        <v>3.8014409900000001</v>
      </c>
      <c r="AO31" s="635">
        <f t="shared" si="20"/>
        <v>0</v>
      </c>
      <c r="AP31" s="635">
        <f t="shared" si="20"/>
        <v>0</v>
      </c>
      <c r="AQ31" s="635">
        <f t="shared" si="20"/>
        <v>3.8014409900000001</v>
      </c>
      <c r="AR31" s="635">
        <f t="shared" si="20"/>
        <v>3.2351649500000002</v>
      </c>
      <c r="AS31" s="635">
        <f t="shared" si="20"/>
        <v>0</v>
      </c>
      <c r="AT31" s="635">
        <f t="shared" si="20"/>
        <v>0</v>
      </c>
      <c r="AU31" s="635">
        <f t="shared" si="20"/>
        <v>0</v>
      </c>
      <c r="AV31" s="635">
        <f t="shared" si="20"/>
        <v>0</v>
      </c>
      <c r="AW31" s="635">
        <f t="shared" si="20"/>
        <v>3.8014409900000001</v>
      </c>
      <c r="AX31" s="635">
        <f t="shared" si="20"/>
        <v>212.09057995453</v>
      </c>
      <c r="AY31" s="635">
        <f t="shared" si="3"/>
        <v>-26.060078710000003</v>
      </c>
      <c r="AZ31" s="636">
        <f t="shared" si="4"/>
        <v>-81.941893468313808</v>
      </c>
      <c r="BA31" s="586">
        <f t="shared" ref="BA31:BD31" si="21">BA43+BA49+BA54</f>
        <v>0</v>
      </c>
      <c r="BB31" s="635">
        <f t="shared" si="21"/>
        <v>0</v>
      </c>
      <c r="BC31" s="635">
        <f t="shared" si="21"/>
        <v>0</v>
      </c>
      <c r="BD31" s="636">
        <f t="shared" si="21"/>
        <v>0</v>
      </c>
      <c r="BE31" s="449">
        <f>BE43+BE49+BE54</f>
        <v>0</v>
      </c>
      <c r="BF31" s="579"/>
      <c r="BG31" s="635">
        <f>BG43+BG49+BG54</f>
        <v>6.0059640499999993</v>
      </c>
      <c r="BH31" s="635">
        <f>BH43+BH49+BH54</f>
        <v>104.24612831000002</v>
      </c>
      <c r="BI31" s="635">
        <f>BI43+BI49+BI54+BI57</f>
        <v>118.80152143000002</v>
      </c>
      <c r="BJ31" s="579">
        <f t="shared" si="6"/>
        <v>118801.52143000002</v>
      </c>
    </row>
    <row r="32" spans="1:62" ht="20.100000000000001" customHeight="1">
      <c r="A32" s="20"/>
      <c r="B32" s="21" t="s">
        <v>34</v>
      </c>
      <c r="C32" s="21" t="s">
        <v>34</v>
      </c>
      <c r="D32" s="637"/>
      <c r="E32" s="637"/>
      <c r="F32" s="633"/>
      <c r="G32" s="633"/>
      <c r="H32" s="637"/>
      <c r="I32" s="637"/>
      <c r="J32" s="637"/>
      <c r="K32" s="637"/>
      <c r="L32" s="637"/>
      <c r="M32" s="637"/>
      <c r="N32" s="637"/>
      <c r="O32" s="637"/>
      <c r="P32" s="637"/>
      <c r="Q32" s="741"/>
      <c r="R32" s="637"/>
      <c r="S32" s="637"/>
      <c r="T32" s="637"/>
      <c r="U32" s="637"/>
      <c r="V32" s="637" t="str">
        <f t="shared" si="14"/>
        <v>-</v>
      </c>
      <c r="W32" s="637"/>
      <c r="X32" s="637"/>
      <c r="Y32" s="637"/>
      <c r="Z32" s="637"/>
      <c r="AA32" s="637"/>
      <c r="AB32" s="637"/>
      <c r="AC32" s="637"/>
      <c r="AD32" s="637"/>
      <c r="AE32" s="637"/>
      <c r="AF32" s="637"/>
      <c r="AG32" s="637"/>
      <c r="AH32" s="741"/>
      <c r="AI32" s="741"/>
      <c r="AJ32" s="637"/>
      <c r="AK32" s="637"/>
      <c r="AL32" s="637"/>
      <c r="AM32" s="637"/>
      <c r="AN32" s="637"/>
      <c r="AO32" s="637"/>
      <c r="AP32" s="637"/>
      <c r="AQ32" s="637"/>
      <c r="AR32" s="637"/>
      <c r="AS32" s="637"/>
      <c r="AT32" s="637"/>
      <c r="AU32" s="637"/>
      <c r="AV32" s="637"/>
      <c r="AW32" s="637"/>
      <c r="AX32" s="639"/>
      <c r="AY32" s="639"/>
      <c r="AZ32" s="640"/>
      <c r="BA32" s="611"/>
      <c r="BB32" s="639"/>
      <c r="BC32" s="637"/>
      <c r="BD32" s="638"/>
      <c r="BE32" s="450"/>
      <c r="BF32" s="579"/>
      <c r="BG32" s="572"/>
      <c r="BH32" s="571"/>
      <c r="BI32" s="571"/>
      <c r="BJ32" s="579">
        <f t="shared" si="6"/>
        <v>0</v>
      </c>
    </row>
    <row r="33" spans="1:62" ht="30" customHeight="1">
      <c r="A33" s="31">
        <v>3</v>
      </c>
      <c r="B33" s="32" t="s">
        <v>47</v>
      </c>
      <c r="C33" s="344" t="s">
        <v>47</v>
      </c>
      <c r="D33" s="631">
        <v>-0.10062512999999385</v>
      </c>
      <c r="E33" s="631">
        <f t="shared" ref="E33:F42" si="22">K33+O33+X33+AB33</f>
        <v>0</v>
      </c>
      <c r="F33" s="631">
        <f t="shared" si="22"/>
        <v>0</v>
      </c>
      <c r="G33" s="567">
        <f t="shared" ref="G33:G42" si="23">N33+Q33+Z33+AD33</f>
        <v>0</v>
      </c>
      <c r="H33" s="419">
        <v>27.9</v>
      </c>
      <c r="I33" s="577">
        <v>28.891778070000001</v>
      </c>
      <c r="J33" s="577">
        <v>23.746979580000001</v>
      </c>
      <c r="K33" s="577"/>
      <c r="L33" s="577"/>
      <c r="M33" s="576"/>
      <c r="N33" s="576"/>
      <c r="O33" s="577"/>
      <c r="P33" s="577"/>
      <c r="Q33" s="738"/>
      <c r="R33" s="40"/>
      <c r="S33" s="577">
        <f t="shared" ref="S33:T42" si="24">K33+O33</f>
        <v>0</v>
      </c>
      <c r="T33" s="577">
        <f t="shared" si="24"/>
        <v>0</v>
      </c>
      <c r="U33" s="577">
        <f t="shared" ref="U33:U42" si="25">T33-S33</f>
        <v>0</v>
      </c>
      <c r="V33" s="40" t="str">
        <f t="shared" si="14"/>
        <v>-</v>
      </c>
      <c r="W33" s="40"/>
      <c r="X33" s="576"/>
      <c r="Y33" s="577"/>
      <c r="Z33" s="577"/>
      <c r="AA33" s="577"/>
      <c r="AB33" s="576"/>
      <c r="AC33" s="577"/>
      <c r="AD33" s="576"/>
      <c r="AE33" s="576"/>
      <c r="AF33" s="577">
        <f t="shared" ref="AF33:AF42" si="26">AG33+AH33+AJ33+AK33</f>
        <v>0</v>
      </c>
      <c r="AG33" s="577"/>
      <c r="AH33" s="738"/>
      <c r="AI33" s="738"/>
      <c r="AJ33" s="577"/>
      <c r="AK33" s="577"/>
      <c r="AL33" s="577"/>
      <c r="AM33" s="577">
        <f t="shared" ref="AM33:AM42" si="27">AH33</f>
        <v>0</v>
      </c>
      <c r="AN33" s="576">
        <f t="shared" ref="AN33:AN42" si="28">AP33+AQ33+AS33+AU33</f>
        <v>0</v>
      </c>
      <c r="AO33" s="576"/>
      <c r="AP33" s="576"/>
      <c r="AQ33" s="577"/>
      <c r="AR33" s="577"/>
      <c r="AS33" s="577"/>
      <c r="AT33" s="577"/>
      <c r="AU33" s="539"/>
      <c r="AV33" s="539"/>
      <c r="AW33" s="576">
        <f t="shared" ref="AW33:AW42" si="29">AQ33</f>
        <v>0</v>
      </c>
      <c r="AX33" s="576">
        <f t="shared" ref="AX33:AX43" si="30">D33-F33</f>
        <v>-0.10062512999999385</v>
      </c>
      <c r="AY33" s="576">
        <f t="shared" si="3"/>
        <v>0</v>
      </c>
      <c r="AZ33" s="27" t="str">
        <f t="shared" si="4"/>
        <v>-</v>
      </c>
      <c r="BA33" s="650"/>
      <c r="BB33" s="576"/>
      <c r="BC33" s="576"/>
      <c r="BD33" s="27"/>
      <c r="BE33" s="447"/>
      <c r="BF33" s="579"/>
      <c r="BG33" s="572">
        <v>9.9916030000000003E-2</v>
      </c>
      <c r="BH33" s="577">
        <v>48.992700430000006</v>
      </c>
      <c r="BI33" s="572">
        <f t="shared" ref="BI33:BI41" si="31">BG33+BH33+AF33</f>
        <v>49.092616460000009</v>
      </c>
      <c r="BJ33" s="579">
        <f t="shared" si="6"/>
        <v>49092.616460000012</v>
      </c>
    </row>
    <row r="34" spans="1:62" ht="30" customHeight="1">
      <c r="A34" s="31">
        <v>4</v>
      </c>
      <c r="B34" s="32"/>
      <c r="C34" s="344" t="s">
        <v>239</v>
      </c>
      <c r="D34" s="631">
        <v>138.13</v>
      </c>
      <c r="E34" s="631">
        <f t="shared" si="22"/>
        <v>40</v>
      </c>
      <c r="F34" s="631">
        <f t="shared" si="22"/>
        <v>0</v>
      </c>
      <c r="G34" s="631">
        <f t="shared" si="23"/>
        <v>0</v>
      </c>
      <c r="H34" s="419"/>
      <c r="I34" s="577"/>
      <c r="J34" s="577"/>
      <c r="K34" s="576">
        <f>8000/1000</f>
        <v>8</v>
      </c>
      <c r="L34" s="577"/>
      <c r="M34" s="576"/>
      <c r="N34" s="576"/>
      <c r="O34" s="577">
        <f>10000/1000</f>
        <v>10</v>
      </c>
      <c r="P34" s="577"/>
      <c r="Q34" s="738"/>
      <c r="R34" s="40"/>
      <c r="S34" s="577">
        <f t="shared" si="24"/>
        <v>18</v>
      </c>
      <c r="T34" s="577">
        <f t="shared" si="24"/>
        <v>0</v>
      </c>
      <c r="U34" s="577">
        <f t="shared" si="25"/>
        <v>-18</v>
      </c>
      <c r="V34" s="670">
        <f t="shared" si="14"/>
        <v>-100</v>
      </c>
      <c r="W34" s="40"/>
      <c r="X34" s="576">
        <f>8000/1000</f>
        <v>8</v>
      </c>
      <c r="Y34" s="577"/>
      <c r="Z34" s="576"/>
      <c r="AA34" s="576"/>
      <c r="AB34" s="576">
        <f>14000/1000</f>
        <v>14</v>
      </c>
      <c r="AC34" s="577"/>
      <c r="AD34" s="576"/>
      <c r="AE34" s="576"/>
      <c r="AF34" s="577">
        <f t="shared" si="26"/>
        <v>0</v>
      </c>
      <c r="AG34" s="577"/>
      <c r="AH34" s="738"/>
      <c r="AI34" s="738"/>
      <c r="AJ34" s="577"/>
      <c r="AK34" s="577"/>
      <c r="AL34" s="577"/>
      <c r="AM34" s="577">
        <f t="shared" si="27"/>
        <v>0</v>
      </c>
      <c r="AN34" s="576">
        <f t="shared" si="28"/>
        <v>0</v>
      </c>
      <c r="AO34" s="576"/>
      <c r="AP34" s="576"/>
      <c r="AQ34" s="577"/>
      <c r="AR34" s="577"/>
      <c r="AS34" s="577"/>
      <c r="AT34" s="577"/>
      <c r="AU34" s="577"/>
      <c r="AV34" s="577"/>
      <c r="AW34" s="576">
        <f t="shared" si="29"/>
        <v>0</v>
      </c>
      <c r="AX34" s="576">
        <f t="shared" si="30"/>
        <v>138.13</v>
      </c>
      <c r="AY34" s="576">
        <f t="shared" si="3"/>
        <v>-10</v>
      </c>
      <c r="AZ34" s="27">
        <f t="shared" si="4"/>
        <v>-100</v>
      </c>
      <c r="BA34" s="650"/>
      <c r="BB34" s="576"/>
      <c r="BC34" s="576"/>
      <c r="BD34" s="27"/>
      <c r="BE34" s="447"/>
      <c r="BF34" s="579"/>
      <c r="BG34" s="572"/>
      <c r="BH34" s="571"/>
      <c r="BI34" s="572">
        <f t="shared" si="31"/>
        <v>0</v>
      </c>
      <c r="BJ34" s="579">
        <f t="shared" si="6"/>
        <v>0</v>
      </c>
    </row>
    <row r="35" spans="1:62" ht="30" customHeight="1">
      <c r="A35" s="31">
        <v>5</v>
      </c>
      <c r="B35" s="32" t="s">
        <v>48</v>
      </c>
      <c r="C35" s="344" t="s">
        <v>240</v>
      </c>
      <c r="D35" s="631">
        <v>6.2638981999999999</v>
      </c>
      <c r="E35" s="631">
        <f t="shared" si="22"/>
        <v>6.3638999999999992</v>
      </c>
      <c r="F35" s="631">
        <f t="shared" si="22"/>
        <v>0.11872171000000001</v>
      </c>
      <c r="G35" s="567">
        <f t="shared" si="23"/>
        <v>0.11872171000000001</v>
      </c>
      <c r="H35" s="419">
        <v>2.76</v>
      </c>
      <c r="I35" s="577">
        <v>1.3961018000000001</v>
      </c>
      <c r="J35" s="577">
        <v>1.18313712</v>
      </c>
      <c r="K35" s="576">
        <f>1272.77/1000</f>
        <v>1.27277</v>
      </c>
      <c r="L35" s="577"/>
      <c r="M35" s="576"/>
      <c r="N35" s="576"/>
      <c r="O35" s="577">
        <f>1590.97/1000</f>
        <v>1.59097</v>
      </c>
      <c r="P35" s="577">
        <f>118721.71/1000000</f>
        <v>0.11872171000000001</v>
      </c>
      <c r="Q35" s="738">
        <f>118721.71/1000000</f>
        <v>0.11872171000000001</v>
      </c>
      <c r="R35" s="40"/>
      <c r="S35" s="577">
        <f t="shared" si="24"/>
        <v>2.86374</v>
      </c>
      <c r="T35" s="577">
        <f t="shared" si="24"/>
        <v>0.11872171000000001</v>
      </c>
      <c r="U35" s="577">
        <f t="shared" si="25"/>
        <v>-2.74501829</v>
      </c>
      <c r="V35" s="670">
        <f t="shared" si="14"/>
        <v>-95.854312542339741</v>
      </c>
      <c r="W35" s="40"/>
      <c r="X35" s="631">
        <f>1272.77/1000</f>
        <v>1.27277</v>
      </c>
      <c r="Y35" s="577"/>
      <c r="Z35" s="577"/>
      <c r="AA35" s="577"/>
      <c r="AB35" s="576">
        <f>2227.39/1000</f>
        <v>2.2273899999999998</v>
      </c>
      <c r="AC35" s="577"/>
      <c r="AD35" s="576"/>
      <c r="AE35" s="576"/>
      <c r="AF35" s="577">
        <f t="shared" si="26"/>
        <v>1.5989308600000001</v>
      </c>
      <c r="AG35" s="577"/>
      <c r="AH35" s="738">
        <f>1598930.86/1000000</f>
        <v>1.5989308600000001</v>
      </c>
      <c r="AI35" s="738">
        <f>1377744.42/1000000</f>
        <v>1.37774442</v>
      </c>
      <c r="AJ35" s="577"/>
      <c r="AK35" s="577"/>
      <c r="AL35" s="577"/>
      <c r="AM35" s="577">
        <f t="shared" si="27"/>
        <v>1.5989308600000001</v>
      </c>
      <c r="AN35" s="576">
        <f t="shared" si="28"/>
        <v>0</v>
      </c>
      <c r="AO35" s="576"/>
      <c r="AP35" s="576"/>
      <c r="AQ35" s="577"/>
      <c r="AR35" s="577"/>
      <c r="AS35" s="577"/>
      <c r="AT35" s="577"/>
      <c r="AU35" s="577"/>
      <c r="AV35" s="577"/>
      <c r="AW35" s="576">
        <f t="shared" si="29"/>
        <v>0</v>
      </c>
      <c r="AX35" s="576">
        <f t="shared" si="30"/>
        <v>6.1451764899999999</v>
      </c>
      <c r="AY35" s="576">
        <f t="shared" si="3"/>
        <v>-1.47224829</v>
      </c>
      <c r="AZ35" s="27">
        <f t="shared" si="4"/>
        <v>-92.537778210777077</v>
      </c>
      <c r="BA35" s="650"/>
      <c r="BB35" s="576"/>
      <c r="BC35" s="576"/>
      <c r="BD35" s="27"/>
      <c r="BE35" s="447"/>
      <c r="BF35" s="579"/>
      <c r="BG35" s="572"/>
      <c r="BH35" s="577">
        <v>1.4961018000000001</v>
      </c>
      <c r="BI35" s="572">
        <f t="shared" si="31"/>
        <v>3.0950326600000002</v>
      </c>
      <c r="BJ35" s="579">
        <f t="shared" si="6"/>
        <v>3095.0326600000003</v>
      </c>
    </row>
    <row r="36" spans="1:62" ht="30" customHeight="1">
      <c r="A36" s="31">
        <v>6</v>
      </c>
      <c r="B36" s="32" t="s">
        <v>49</v>
      </c>
      <c r="C36" s="344" t="s">
        <v>49</v>
      </c>
      <c r="D36" s="631">
        <v>5.4054494599999998</v>
      </c>
      <c r="E36" s="631">
        <f t="shared" si="22"/>
        <v>5.5054499999999997</v>
      </c>
      <c r="F36" s="631">
        <f t="shared" si="22"/>
        <v>0.86181004999999999</v>
      </c>
      <c r="G36" s="567">
        <f t="shared" si="23"/>
        <v>0.74301005000000009</v>
      </c>
      <c r="H36" s="419">
        <v>1.84</v>
      </c>
      <c r="I36" s="577">
        <v>1.33455054</v>
      </c>
      <c r="J36" s="577">
        <v>1.1309750300000001</v>
      </c>
      <c r="K36" s="576">
        <f>1101.08/1000</f>
        <v>1.1010799999999998</v>
      </c>
      <c r="L36" s="577"/>
      <c r="M36" s="576"/>
      <c r="N36" s="576"/>
      <c r="O36" s="577">
        <f>1376.35/1000</f>
        <v>1.37635</v>
      </c>
      <c r="P36" s="577">
        <f>861810.05/1000000</f>
        <v>0.86181004999999999</v>
      </c>
      <c r="Q36" s="738">
        <f>743010.05/1000000</f>
        <v>0.74301005000000009</v>
      </c>
      <c r="R36" s="40"/>
      <c r="S36" s="577">
        <f t="shared" si="24"/>
        <v>2.47743</v>
      </c>
      <c r="T36" s="577">
        <f t="shared" si="24"/>
        <v>0.86181004999999999</v>
      </c>
      <c r="U36" s="577">
        <f t="shared" si="25"/>
        <v>-1.6156199500000001</v>
      </c>
      <c r="V36" s="670">
        <f t="shared" si="14"/>
        <v>-65.213545892315835</v>
      </c>
      <c r="W36" s="40"/>
      <c r="X36" s="631">
        <f>1101.08/1000</f>
        <v>1.1010799999999998</v>
      </c>
      <c r="Y36" s="577"/>
      <c r="Z36" s="577"/>
      <c r="AA36" s="577"/>
      <c r="AB36" s="576">
        <f>1926.94/1000</f>
        <v>1.9269400000000001</v>
      </c>
      <c r="AC36" s="577"/>
      <c r="AD36" s="576"/>
      <c r="AE36" s="576"/>
      <c r="AF36" s="577">
        <f t="shared" si="26"/>
        <v>1.43301005</v>
      </c>
      <c r="AG36" s="577"/>
      <c r="AH36" s="738">
        <f>1433010.05/1000000</f>
        <v>1.43301005</v>
      </c>
      <c r="AI36" s="738">
        <f>1227077.85/1000000</f>
        <v>1.2270778500000001</v>
      </c>
      <c r="AJ36" s="577"/>
      <c r="AK36" s="577"/>
      <c r="AL36" s="577"/>
      <c r="AM36" s="577">
        <f t="shared" si="27"/>
        <v>1.43301005</v>
      </c>
      <c r="AN36" s="576">
        <f t="shared" si="28"/>
        <v>0</v>
      </c>
      <c r="AO36" s="576"/>
      <c r="AP36" s="576"/>
      <c r="AQ36" s="577"/>
      <c r="AR36" s="577"/>
      <c r="AS36" s="577"/>
      <c r="AT36" s="577"/>
      <c r="AU36" s="577"/>
      <c r="AV36" s="577"/>
      <c r="AW36" s="576">
        <f t="shared" si="29"/>
        <v>0</v>
      </c>
      <c r="AX36" s="576">
        <f t="shared" si="30"/>
        <v>4.5436394099999999</v>
      </c>
      <c r="AY36" s="576">
        <f t="shared" si="3"/>
        <v>-0.51453994999999997</v>
      </c>
      <c r="AZ36" s="27">
        <f t="shared" si="4"/>
        <v>-37.384382606168487</v>
      </c>
      <c r="BA36" s="650"/>
      <c r="BB36" s="576"/>
      <c r="BC36" s="576"/>
      <c r="BD36" s="27"/>
      <c r="BE36" s="447"/>
      <c r="BF36" s="579"/>
      <c r="BG36" s="572"/>
      <c r="BH36" s="577">
        <v>1.43455054</v>
      </c>
      <c r="BI36" s="572">
        <f t="shared" si="31"/>
        <v>2.8675605900000001</v>
      </c>
      <c r="BJ36" s="579">
        <f t="shared" si="6"/>
        <v>2867.56059</v>
      </c>
    </row>
    <row r="37" spans="1:62" ht="39.950000000000003" customHeight="1">
      <c r="A37" s="31">
        <v>7</v>
      </c>
      <c r="B37" s="32" t="s">
        <v>50</v>
      </c>
      <c r="C37" s="344" t="s">
        <v>242</v>
      </c>
      <c r="D37" s="631">
        <v>22.795384469999998</v>
      </c>
      <c r="E37" s="631">
        <f t="shared" si="22"/>
        <v>22.795380000000002</v>
      </c>
      <c r="F37" s="631">
        <f t="shared" si="22"/>
        <v>0.1</v>
      </c>
      <c r="G37" s="567">
        <f t="shared" si="23"/>
        <v>0</v>
      </c>
      <c r="H37" s="419">
        <v>14</v>
      </c>
      <c r="I37" s="577">
        <v>2.4746155299999999</v>
      </c>
      <c r="J37" s="577">
        <v>2.09713181</v>
      </c>
      <c r="K37" s="576">
        <f>4559.08/1000</f>
        <v>4.5590799999999998</v>
      </c>
      <c r="L37" s="577">
        <f>100000/1000000</f>
        <v>0.1</v>
      </c>
      <c r="M37" s="577">
        <f>100000/1000000</f>
        <v>0.1</v>
      </c>
      <c r="N37" s="576">
        <f>L37-M37</f>
        <v>0</v>
      </c>
      <c r="O37" s="577">
        <f>5698.85/1000</f>
        <v>5.6988500000000002</v>
      </c>
      <c r="P37" s="577"/>
      <c r="Q37" s="738"/>
      <c r="R37" s="40"/>
      <c r="S37" s="577">
        <f t="shared" si="24"/>
        <v>10.25793</v>
      </c>
      <c r="T37" s="577">
        <f t="shared" si="24"/>
        <v>0.1</v>
      </c>
      <c r="U37" s="577">
        <f t="shared" si="25"/>
        <v>-10.15793</v>
      </c>
      <c r="V37" s="670">
        <f t="shared" si="14"/>
        <v>-99.02514444922123</v>
      </c>
      <c r="W37" s="40"/>
      <c r="X37" s="631">
        <f>4559.08/1000</f>
        <v>4.5590799999999998</v>
      </c>
      <c r="Y37" s="577"/>
      <c r="Z37" s="577"/>
      <c r="AA37" s="577"/>
      <c r="AB37" s="576">
        <f>7978.37/1000</f>
        <v>7.97837</v>
      </c>
      <c r="AC37" s="576"/>
      <c r="AD37" s="576"/>
      <c r="AE37" s="576"/>
      <c r="AF37" s="577">
        <f t="shared" si="26"/>
        <v>0.68700000000000006</v>
      </c>
      <c r="AG37" s="577"/>
      <c r="AH37" s="738">
        <f>687000/1000000</f>
        <v>0.68700000000000006</v>
      </c>
      <c r="AI37" s="738">
        <f>687000/1000000</f>
        <v>0.68700000000000006</v>
      </c>
      <c r="AJ37" s="577"/>
      <c r="AK37" s="577"/>
      <c r="AL37" s="577"/>
      <c r="AM37" s="577">
        <f t="shared" si="27"/>
        <v>0.68700000000000006</v>
      </c>
      <c r="AN37" s="576">
        <f t="shared" si="28"/>
        <v>0</v>
      </c>
      <c r="AO37" s="576"/>
      <c r="AP37" s="576"/>
      <c r="AQ37" s="577"/>
      <c r="AR37" s="577"/>
      <c r="AS37" s="577"/>
      <c r="AT37" s="577"/>
      <c r="AU37" s="577"/>
      <c r="AV37" s="577"/>
      <c r="AW37" s="576">
        <f t="shared" si="29"/>
        <v>0</v>
      </c>
      <c r="AX37" s="576">
        <f t="shared" si="30"/>
        <v>22.695384469999997</v>
      </c>
      <c r="AY37" s="576">
        <f t="shared" si="3"/>
        <v>-5.6988500000000002</v>
      </c>
      <c r="AZ37" s="27">
        <f t="shared" si="4"/>
        <v>-100</v>
      </c>
      <c r="BA37" s="650"/>
      <c r="BB37" s="576"/>
      <c r="BC37" s="576"/>
      <c r="BD37" s="27"/>
      <c r="BE37" s="447"/>
      <c r="BF37" s="579"/>
      <c r="BG37" s="572"/>
      <c r="BH37" s="577">
        <v>2.57461553</v>
      </c>
      <c r="BI37" s="572">
        <f t="shared" si="31"/>
        <v>3.2616155300000003</v>
      </c>
      <c r="BJ37" s="579">
        <f t="shared" si="6"/>
        <v>3261.61553</v>
      </c>
    </row>
    <row r="38" spans="1:62" ht="39.950000000000003" customHeight="1">
      <c r="A38" s="31">
        <f>A37+1</f>
        <v>8</v>
      </c>
      <c r="B38" s="32" t="s">
        <v>51</v>
      </c>
      <c r="C38" s="344" t="s">
        <v>243</v>
      </c>
      <c r="D38" s="631">
        <v>16.905267870000003</v>
      </c>
      <c r="E38" s="631">
        <f t="shared" si="22"/>
        <v>16.905270000000002</v>
      </c>
      <c r="F38" s="631">
        <f t="shared" si="22"/>
        <v>0.1</v>
      </c>
      <c r="G38" s="567">
        <f t="shared" si="23"/>
        <v>0</v>
      </c>
      <c r="H38" s="419">
        <v>8</v>
      </c>
      <c r="I38" s="577">
        <v>1.6947321299999998</v>
      </c>
      <c r="J38" s="577">
        <v>1.4362136699999999</v>
      </c>
      <c r="K38" s="576">
        <f>3381.05/1000</f>
        <v>3.3810500000000001</v>
      </c>
      <c r="L38" s="577">
        <f>100000/1000000</f>
        <v>0.1</v>
      </c>
      <c r="M38" s="577">
        <f>100000/1000000</f>
        <v>0.1</v>
      </c>
      <c r="N38" s="576">
        <f>L38-M38</f>
        <v>0</v>
      </c>
      <c r="O38" s="577">
        <f>4226.32/1000</f>
        <v>4.2263199999999994</v>
      </c>
      <c r="P38" s="577"/>
      <c r="Q38" s="738"/>
      <c r="R38" s="40"/>
      <c r="S38" s="577">
        <f t="shared" si="24"/>
        <v>7.6073699999999995</v>
      </c>
      <c r="T38" s="577">
        <f t="shared" si="24"/>
        <v>0.1</v>
      </c>
      <c r="U38" s="577">
        <f t="shared" si="25"/>
        <v>-7.5073699999999999</v>
      </c>
      <c r="V38" s="670">
        <f t="shared" si="14"/>
        <v>-98.68548525968896</v>
      </c>
      <c r="W38" s="40"/>
      <c r="X38" s="631">
        <f>3381.05/1000</f>
        <v>3.3810500000000001</v>
      </c>
      <c r="Y38" s="577"/>
      <c r="Z38" s="577"/>
      <c r="AA38" s="577"/>
      <c r="AB38" s="576">
        <f>5916.85/1000</f>
        <v>5.9168500000000002</v>
      </c>
      <c r="AC38" s="576"/>
      <c r="AD38" s="576"/>
      <c r="AE38" s="576"/>
      <c r="AF38" s="577">
        <f t="shared" si="26"/>
        <v>0.217</v>
      </c>
      <c r="AG38" s="577"/>
      <c r="AH38" s="738">
        <f>217000/1000000</f>
        <v>0.217</v>
      </c>
      <c r="AI38" s="738">
        <f>217000/1000000</f>
        <v>0.217</v>
      </c>
      <c r="AJ38" s="577"/>
      <c r="AK38" s="577"/>
      <c r="AL38" s="577"/>
      <c r="AM38" s="577">
        <f t="shared" si="27"/>
        <v>0.217</v>
      </c>
      <c r="AN38" s="576">
        <f t="shared" si="28"/>
        <v>0</v>
      </c>
      <c r="AO38" s="576"/>
      <c r="AP38" s="576"/>
      <c r="AQ38" s="577"/>
      <c r="AR38" s="577"/>
      <c r="AS38" s="577"/>
      <c r="AT38" s="577"/>
      <c r="AU38" s="577"/>
      <c r="AV38" s="577"/>
      <c r="AW38" s="576">
        <f t="shared" si="29"/>
        <v>0</v>
      </c>
      <c r="AX38" s="576">
        <f t="shared" si="30"/>
        <v>16.805267870000002</v>
      </c>
      <c r="AY38" s="576">
        <f t="shared" si="3"/>
        <v>-4.2263199999999994</v>
      </c>
      <c r="AZ38" s="27">
        <f t="shared" si="4"/>
        <v>-100</v>
      </c>
      <c r="BA38" s="650"/>
      <c r="BB38" s="576"/>
      <c r="BC38" s="576"/>
      <c r="BD38" s="27"/>
      <c r="BE38" s="447"/>
      <c r="BF38" s="579"/>
      <c r="BG38" s="572"/>
      <c r="BH38" s="577">
        <v>1.7947321299999999</v>
      </c>
      <c r="BI38" s="572">
        <f t="shared" si="31"/>
        <v>2.01173213</v>
      </c>
      <c r="BJ38" s="579">
        <f t="shared" si="6"/>
        <v>2011.7321299999999</v>
      </c>
    </row>
    <row r="39" spans="1:62" ht="30" customHeight="1">
      <c r="A39" s="31">
        <v>9</v>
      </c>
      <c r="B39" s="32"/>
      <c r="C39" s="344" t="s">
        <v>244</v>
      </c>
      <c r="D39" s="631">
        <v>4.5500000000000007</v>
      </c>
      <c r="E39" s="631">
        <f t="shared" si="22"/>
        <v>4.55</v>
      </c>
      <c r="F39" s="631">
        <f t="shared" si="22"/>
        <v>0</v>
      </c>
      <c r="G39" s="567">
        <f t="shared" si="23"/>
        <v>0</v>
      </c>
      <c r="H39" s="419">
        <v>10.85</v>
      </c>
      <c r="I39" s="577">
        <v>18.935638089999998</v>
      </c>
      <c r="J39" s="577">
        <v>16.12944452</v>
      </c>
      <c r="K39" s="576">
        <f>910/1000</f>
        <v>0.91</v>
      </c>
      <c r="L39" s="577"/>
      <c r="M39" s="576"/>
      <c r="N39" s="576"/>
      <c r="O39" s="577">
        <f>1137.5/1000</f>
        <v>1.1375</v>
      </c>
      <c r="P39" s="577"/>
      <c r="Q39" s="738"/>
      <c r="R39" s="40"/>
      <c r="S39" s="577">
        <f t="shared" si="24"/>
        <v>2.0474999999999999</v>
      </c>
      <c r="T39" s="577">
        <f t="shared" si="24"/>
        <v>0</v>
      </c>
      <c r="U39" s="577">
        <f t="shared" si="25"/>
        <v>-2.0474999999999999</v>
      </c>
      <c r="V39" s="670">
        <f t="shared" si="14"/>
        <v>-100</v>
      </c>
      <c r="W39" s="40"/>
      <c r="X39" s="576">
        <f>910/1000</f>
        <v>0.91</v>
      </c>
      <c r="Y39" s="577"/>
      <c r="Z39" s="577"/>
      <c r="AA39" s="577"/>
      <c r="AB39" s="576">
        <f>1592.5/1000</f>
        <v>1.5925</v>
      </c>
      <c r="AC39" s="576"/>
      <c r="AD39" s="576"/>
      <c r="AE39" s="576"/>
      <c r="AF39" s="577">
        <f t="shared" si="26"/>
        <v>0</v>
      </c>
      <c r="AG39" s="577"/>
      <c r="AH39" s="738"/>
      <c r="AI39" s="738"/>
      <c r="AJ39" s="577"/>
      <c r="AK39" s="577"/>
      <c r="AL39" s="577"/>
      <c r="AM39" s="577">
        <f t="shared" si="27"/>
        <v>0</v>
      </c>
      <c r="AN39" s="576">
        <f t="shared" si="28"/>
        <v>0</v>
      </c>
      <c r="AO39" s="576"/>
      <c r="AP39" s="576"/>
      <c r="AQ39" s="539"/>
      <c r="AR39" s="539"/>
      <c r="AS39" s="539"/>
      <c r="AT39" s="539"/>
      <c r="AU39" s="435"/>
      <c r="AV39" s="435"/>
      <c r="AW39" s="576">
        <f t="shared" si="29"/>
        <v>0</v>
      </c>
      <c r="AX39" s="576">
        <f t="shared" si="30"/>
        <v>4.5500000000000007</v>
      </c>
      <c r="AY39" s="576">
        <f t="shared" si="3"/>
        <v>-1.1375</v>
      </c>
      <c r="AZ39" s="27">
        <f t="shared" si="4"/>
        <v>-100</v>
      </c>
      <c r="BA39" s="650"/>
      <c r="BB39" s="576"/>
      <c r="BC39" s="576"/>
      <c r="BD39" s="27"/>
      <c r="BE39" s="447"/>
      <c r="BF39" s="579"/>
      <c r="BG39" s="573">
        <v>5.4289975699999999</v>
      </c>
      <c r="BH39" s="577">
        <v>23.76437172</v>
      </c>
      <c r="BI39" s="572">
        <f t="shared" si="31"/>
        <v>29.19336929</v>
      </c>
      <c r="BJ39" s="579">
        <f t="shared" si="6"/>
        <v>29193.369289999999</v>
      </c>
    </row>
    <row r="40" spans="1:62" ht="38.25">
      <c r="A40" s="31">
        <v>10</v>
      </c>
      <c r="B40" s="32"/>
      <c r="C40" s="364" t="s">
        <v>245</v>
      </c>
      <c r="D40" s="631">
        <v>-0.15341224000000009</v>
      </c>
      <c r="E40" s="631">
        <f t="shared" si="22"/>
        <v>0.58289999999999997</v>
      </c>
      <c r="F40" s="631">
        <f t="shared" si="22"/>
        <v>0.27157425000000002</v>
      </c>
      <c r="G40" s="567">
        <f t="shared" si="23"/>
        <v>0.23125964999999998</v>
      </c>
      <c r="H40" s="419"/>
      <c r="I40" s="577"/>
      <c r="J40" s="577"/>
      <c r="K40" s="576">
        <f>116.59/1000</f>
        <v>0.11659</v>
      </c>
      <c r="L40" s="577"/>
      <c r="M40" s="576"/>
      <c r="N40" s="576"/>
      <c r="O40" s="577">
        <f>145.73/1000</f>
        <v>0.14573</v>
      </c>
      <c r="P40" s="577">
        <f>271574.25/1000000</f>
        <v>0.27157425000000002</v>
      </c>
      <c r="Q40" s="737">
        <f>231259.65/1000000</f>
        <v>0.23125964999999998</v>
      </c>
      <c r="R40" s="40"/>
      <c r="S40" s="577">
        <f t="shared" si="24"/>
        <v>0.26232</v>
      </c>
      <c r="T40" s="577">
        <f t="shared" si="24"/>
        <v>0.27157425000000002</v>
      </c>
      <c r="U40" s="577">
        <f t="shared" si="25"/>
        <v>9.2542500000000194E-3</v>
      </c>
      <c r="V40" s="40">
        <f t="shared" si="14"/>
        <v>3.5278476669716525</v>
      </c>
      <c r="W40" s="40"/>
      <c r="X40" s="576">
        <f>116.59/1000</f>
        <v>0.11659</v>
      </c>
      <c r="Y40" s="577"/>
      <c r="Z40" s="576"/>
      <c r="AA40" s="576"/>
      <c r="AB40" s="576">
        <f>203.99/1000</f>
        <v>0.20399</v>
      </c>
      <c r="AC40" s="577"/>
      <c r="AD40" s="576"/>
      <c r="AE40" s="576"/>
      <c r="AF40" s="577">
        <f t="shared" si="26"/>
        <v>0.27157425000000002</v>
      </c>
      <c r="AG40" s="577"/>
      <c r="AH40" s="738">
        <f>271574.25/1000000</f>
        <v>0.27157425000000002</v>
      </c>
      <c r="AI40" s="738">
        <f>231259.65/1000000</f>
        <v>0.23125964999999998</v>
      </c>
      <c r="AJ40" s="577"/>
      <c r="AK40" s="577"/>
      <c r="AL40" s="577"/>
      <c r="AM40" s="577">
        <f t="shared" si="27"/>
        <v>0.27157425000000002</v>
      </c>
      <c r="AN40" s="576">
        <f t="shared" si="28"/>
        <v>0</v>
      </c>
      <c r="AO40" s="576"/>
      <c r="AP40" s="576"/>
      <c r="AQ40" s="577"/>
      <c r="AR40" s="577"/>
      <c r="AS40" s="577"/>
      <c r="AT40" s="577"/>
      <c r="AU40" s="539"/>
      <c r="AV40" s="539"/>
      <c r="AW40" s="576">
        <f t="shared" si="29"/>
        <v>0</v>
      </c>
      <c r="AX40" s="576">
        <f t="shared" si="30"/>
        <v>-0.42498649000000011</v>
      </c>
      <c r="AY40" s="576">
        <f t="shared" si="3"/>
        <v>0.12584425000000002</v>
      </c>
      <c r="AZ40" s="27">
        <f t="shared" si="4"/>
        <v>86.354388252247333</v>
      </c>
      <c r="BA40" s="650"/>
      <c r="BB40" s="576"/>
      <c r="BC40" s="576"/>
      <c r="BD40" s="27"/>
      <c r="BE40" s="447"/>
      <c r="BF40" s="579"/>
      <c r="BG40" s="573"/>
      <c r="BH40" s="577">
        <v>0.73631679000000005</v>
      </c>
      <c r="BI40" s="572">
        <f t="shared" si="31"/>
        <v>1.0078910400000001</v>
      </c>
      <c r="BJ40" s="579">
        <f t="shared" si="6"/>
        <v>1007.8910400000001</v>
      </c>
    </row>
    <row r="41" spans="1:62" ht="45.75" customHeight="1">
      <c r="A41" s="31">
        <f>A40+1</f>
        <v>11</v>
      </c>
      <c r="B41" s="32"/>
      <c r="C41" s="364" t="s">
        <v>314</v>
      </c>
      <c r="D41" s="631">
        <v>0</v>
      </c>
      <c r="E41" s="631">
        <v>0</v>
      </c>
      <c r="F41" s="631">
        <f>L41+P41+Y41+AC41</f>
        <v>4.15546477</v>
      </c>
      <c r="G41" s="567"/>
      <c r="H41" s="419"/>
      <c r="I41" s="577"/>
      <c r="J41" s="577"/>
      <c r="K41" s="576">
        <v>0</v>
      </c>
      <c r="L41" s="577"/>
      <c r="M41" s="576"/>
      <c r="N41" s="576"/>
      <c r="O41" s="577">
        <v>0</v>
      </c>
      <c r="P41" s="577">
        <f>(4095902.84+59561.93)/1000000</f>
        <v>4.15546477</v>
      </c>
      <c r="Q41" s="766">
        <f>(3478081.93+59561.93)/1000000</f>
        <v>3.5376438600000002</v>
      </c>
      <c r="R41" s="40"/>
      <c r="S41" s="577"/>
      <c r="T41" s="577"/>
      <c r="U41" s="577"/>
      <c r="V41" s="40"/>
      <c r="W41" s="40"/>
      <c r="X41" s="576">
        <v>0</v>
      </c>
      <c r="Y41" s="577"/>
      <c r="Z41" s="576"/>
      <c r="AA41" s="576"/>
      <c r="AB41" s="576">
        <v>0</v>
      </c>
      <c r="AC41" s="577"/>
      <c r="AD41" s="576"/>
      <c r="AE41" s="576"/>
      <c r="AF41" s="577">
        <f t="shared" si="26"/>
        <v>4.17983131</v>
      </c>
      <c r="AG41" s="577"/>
      <c r="AH41" s="766">
        <f>(378390.32+3801440.99)/1000000</f>
        <v>4.17983131</v>
      </c>
      <c r="AI41" s="766">
        <f>(323128.52+3235164.95)/1000000</f>
        <v>3.5582934700000002</v>
      </c>
      <c r="AJ41" s="577"/>
      <c r="AK41" s="577"/>
      <c r="AL41" s="577"/>
      <c r="AM41" s="577">
        <f t="shared" si="27"/>
        <v>4.17983131</v>
      </c>
      <c r="AN41" s="576">
        <f t="shared" si="28"/>
        <v>3.8014409900000001</v>
      </c>
      <c r="AO41" s="576"/>
      <c r="AP41" s="576"/>
      <c r="AQ41" s="577">
        <f>3801440.99/1000000</f>
        <v>3.8014409900000001</v>
      </c>
      <c r="AR41" s="577">
        <f>3235164.95/1000000</f>
        <v>3.2351649500000002</v>
      </c>
      <c r="AS41" s="577"/>
      <c r="AT41" s="577"/>
      <c r="AU41" s="539"/>
      <c r="AV41" s="539"/>
      <c r="AW41" s="576">
        <f t="shared" si="29"/>
        <v>3.8014409900000001</v>
      </c>
      <c r="AX41" s="576">
        <f t="shared" si="30"/>
        <v>-4.15546477</v>
      </c>
      <c r="AY41" s="576">
        <f t="shared" si="3"/>
        <v>4.15546477</v>
      </c>
      <c r="AZ41" s="27" t="str">
        <f t="shared" si="4"/>
        <v>-</v>
      </c>
      <c r="BA41" s="650"/>
      <c r="BB41" s="576"/>
      <c r="BC41" s="576"/>
      <c r="BD41" s="27"/>
      <c r="BE41" s="447"/>
      <c r="BF41" s="579"/>
      <c r="BG41" s="573"/>
      <c r="BH41" s="577"/>
      <c r="BI41" s="572">
        <f t="shared" si="31"/>
        <v>4.17983131</v>
      </c>
      <c r="BJ41" s="579"/>
    </row>
    <row r="42" spans="1:62" ht="41.25" customHeight="1">
      <c r="A42" s="31">
        <f>A41+1</f>
        <v>12</v>
      </c>
      <c r="B42" s="32"/>
      <c r="C42" s="371" t="s">
        <v>58</v>
      </c>
      <c r="D42" s="631">
        <v>0</v>
      </c>
      <c r="E42" s="631">
        <f t="shared" si="22"/>
        <v>0</v>
      </c>
      <c r="F42" s="631">
        <f t="shared" si="22"/>
        <v>0</v>
      </c>
      <c r="G42" s="631">
        <f t="shared" si="23"/>
        <v>0</v>
      </c>
      <c r="H42" s="419"/>
      <c r="I42" s="577"/>
      <c r="J42" s="577"/>
      <c r="K42" s="576"/>
      <c r="L42" s="577"/>
      <c r="M42" s="576"/>
      <c r="N42" s="576"/>
      <c r="O42" s="577"/>
      <c r="P42" s="577"/>
      <c r="Q42" s="737"/>
      <c r="R42" s="40"/>
      <c r="S42" s="577">
        <f t="shared" si="24"/>
        <v>0</v>
      </c>
      <c r="T42" s="577">
        <f t="shared" si="24"/>
        <v>0</v>
      </c>
      <c r="U42" s="577">
        <f t="shared" si="25"/>
        <v>0</v>
      </c>
      <c r="V42" s="40" t="str">
        <f t="shared" si="14"/>
        <v>-</v>
      </c>
      <c r="W42" s="40"/>
      <c r="X42" s="576"/>
      <c r="Y42" s="577"/>
      <c r="Z42" s="576"/>
      <c r="AA42" s="576"/>
      <c r="AB42" s="576"/>
      <c r="AC42" s="576"/>
      <c r="AD42" s="576"/>
      <c r="AE42" s="576"/>
      <c r="AF42" s="577">
        <f t="shared" si="26"/>
        <v>0</v>
      </c>
      <c r="AG42" s="577"/>
      <c r="AH42" s="738"/>
      <c r="AI42" s="738"/>
      <c r="AJ42" s="577"/>
      <c r="AK42" s="577"/>
      <c r="AL42" s="577"/>
      <c r="AM42" s="577">
        <f t="shared" si="27"/>
        <v>0</v>
      </c>
      <c r="AN42" s="576">
        <f t="shared" si="28"/>
        <v>0</v>
      </c>
      <c r="AO42" s="576"/>
      <c r="AP42" s="576"/>
      <c r="AQ42" s="577"/>
      <c r="AR42" s="577"/>
      <c r="AS42" s="577"/>
      <c r="AT42" s="577"/>
      <c r="AU42" s="577"/>
      <c r="AV42" s="577"/>
      <c r="AW42" s="576">
        <f t="shared" si="29"/>
        <v>0</v>
      </c>
      <c r="AX42" s="576">
        <f t="shared" si="30"/>
        <v>0</v>
      </c>
      <c r="AY42" s="576">
        <f t="shared" si="3"/>
        <v>0</v>
      </c>
      <c r="AZ42" s="27" t="str">
        <f t="shared" si="4"/>
        <v>-</v>
      </c>
      <c r="BA42" s="650"/>
      <c r="BB42" s="576"/>
      <c r="BC42" s="576"/>
      <c r="BD42" s="27"/>
      <c r="BE42" s="447"/>
      <c r="BF42" s="579"/>
      <c r="BG42" s="573">
        <f>348.79154/1000</f>
        <v>0.34879154000000001</v>
      </c>
      <c r="BH42" s="571"/>
      <c r="BI42" s="572">
        <f>BG42+BH42+AF42</f>
        <v>0.34879154000000001</v>
      </c>
      <c r="BJ42" s="579">
        <f t="shared" si="6"/>
        <v>348.79154</v>
      </c>
    </row>
    <row r="43" spans="1:62">
      <c r="A43" s="33"/>
      <c r="B43" s="16" t="s">
        <v>37</v>
      </c>
      <c r="C43" s="16" t="s">
        <v>37</v>
      </c>
      <c r="D43" s="629">
        <f>SUM(D33:D42)</f>
        <v>193.79596262999999</v>
      </c>
      <c r="E43" s="629">
        <f t="shared" ref="E43:AW43" si="32">SUM(E33:E42)</f>
        <v>96.702899999999985</v>
      </c>
      <c r="F43" s="629">
        <f t="shared" si="32"/>
        <v>5.6075707799999996</v>
      </c>
      <c r="G43" s="629">
        <f t="shared" si="32"/>
        <v>1.09299141</v>
      </c>
      <c r="H43" s="629">
        <f t="shared" si="32"/>
        <v>65.349999999999994</v>
      </c>
      <c r="I43" s="629">
        <f t="shared" si="32"/>
        <v>54.727416159999997</v>
      </c>
      <c r="J43" s="629">
        <f t="shared" si="32"/>
        <v>45.723881730000002</v>
      </c>
      <c r="K43" s="629">
        <f t="shared" si="32"/>
        <v>19.34057</v>
      </c>
      <c r="L43" s="629">
        <f t="shared" si="32"/>
        <v>0.2</v>
      </c>
      <c r="M43" s="629">
        <f t="shared" si="32"/>
        <v>0.2</v>
      </c>
      <c r="N43" s="629">
        <f t="shared" si="32"/>
        <v>0</v>
      </c>
      <c r="O43" s="629">
        <f t="shared" si="32"/>
        <v>24.175720000000002</v>
      </c>
      <c r="P43" s="629">
        <f t="shared" si="32"/>
        <v>5.4075707800000004</v>
      </c>
      <c r="Q43" s="735">
        <f t="shared" si="32"/>
        <v>4.63063527</v>
      </c>
      <c r="R43" s="629">
        <f t="shared" si="32"/>
        <v>0</v>
      </c>
      <c r="S43" s="629">
        <f t="shared" si="32"/>
        <v>43.516289999999998</v>
      </c>
      <c r="T43" s="629">
        <f t="shared" si="32"/>
        <v>1.4521060100000001</v>
      </c>
      <c r="U43" s="629">
        <f t="shared" si="32"/>
        <v>-42.064183990000004</v>
      </c>
      <c r="V43" s="629">
        <f t="shared" si="14"/>
        <v>-96.663074885290087</v>
      </c>
      <c r="W43" s="629"/>
      <c r="X43" s="629">
        <f t="shared" si="32"/>
        <v>19.34057</v>
      </c>
      <c r="Y43" s="629">
        <f t="shared" si="32"/>
        <v>0</v>
      </c>
      <c r="Z43" s="629">
        <f t="shared" si="32"/>
        <v>0</v>
      </c>
      <c r="AA43" s="629">
        <f t="shared" si="32"/>
        <v>0</v>
      </c>
      <c r="AB43" s="629">
        <f t="shared" si="32"/>
        <v>33.846039999999995</v>
      </c>
      <c r="AC43" s="629">
        <f t="shared" si="32"/>
        <v>0</v>
      </c>
      <c r="AD43" s="629">
        <f t="shared" si="32"/>
        <v>0</v>
      </c>
      <c r="AE43" s="629">
        <f t="shared" si="32"/>
        <v>0</v>
      </c>
      <c r="AF43" s="629">
        <f t="shared" si="32"/>
        <v>8.3873464700000007</v>
      </c>
      <c r="AG43" s="629">
        <f t="shared" si="32"/>
        <v>0</v>
      </c>
      <c r="AH43" s="735">
        <f t="shared" si="32"/>
        <v>8.3873464700000007</v>
      </c>
      <c r="AI43" s="735">
        <f t="shared" si="32"/>
        <v>7.2983753900000004</v>
      </c>
      <c r="AJ43" s="629">
        <f t="shared" si="32"/>
        <v>0</v>
      </c>
      <c r="AK43" s="629">
        <f t="shared" si="32"/>
        <v>0</v>
      </c>
      <c r="AL43" s="629">
        <f t="shared" si="32"/>
        <v>0</v>
      </c>
      <c r="AM43" s="629">
        <f t="shared" si="32"/>
        <v>8.3873464700000007</v>
      </c>
      <c r="AN43" s="629">
        <f t="shared" si="32"/>
        <v>3.8014409900000001</v>
      </c>
      <c r="AO43" s="629">
        <f t="shared" si="32"/>
        <v>0</v>
      </c>
      <c r="AP43" s="629">
        <f t="shared" si="32"/>
        <v>0</v>
      </c>
      <c r="AQ43" s="629">
        <f t="shared" si="32"/>
        <v>3.8014409900000001</v>
      </c>
      <c r="AR43" s="629">
        <f t="shared" si="32"/>
        <v>3.2351649500000002</v>
      </c>
      <c r="AS43" s="629">
        <f t="shared" si="32"/>
        <v>0</v>
      </c>
      <c r="AT43" s="629">
        <f t="shared" si="32"/>
        <v>0</v>
      </c>
      <c r="AU43" s="629">
        <f t="shared" si="32"/>
        <v>0</v>
      </c>
      <c r="AV43" s="629">
        <f t="shared" si="32"/>
        <v>0</v>
      </c>
      <c r="AW43" s="629">
        <f t="shared" si="32"/>
        <v>3.8014409900000001</v>
      </c>
      <c r="AX43" s="629">
        <f t="shared" si="30"/>
        <v>188.18839184999999</v>
      </c>
      <c r="AY43" s="629">
        <f t="shared" si="3"/>
        <v>-18.768149220000002</v>
      </c>
      <c r="AZ43" s="630">
        <f t="shared" si="4"/>
        <v>-77.632224479767302</v>
      </c>
      <c r="BA43" s="583">
        <f t="shared" ref="BA43:BI43" si="33">SUM(BA33:BA42)</f>
        <v>0</v>
      </c>
      <c r="BB43" s="627">
        <f t="shared" si="33"/>
        <v>0</v>
      </c>
      <c r="BC43" s="627">
        <f t="shared" si="33"/>
        <v>0</v>
      </c>
      <c r="BD43" s="628">
        <f t="shared" si="33"/>
        <v>0</v>
      </c>
      <c r="BE43" s="445">
        <f t="shared" si="33"/>
        <v>0</v>
      </c>
      <c r="BF43" s="574"/>
      <c r="BG43" s="627">
        <f t="shared" si="33"/>
        <v>5.8777051399999998</v>
      </c>
      <c r="BH43" s="627">
        <f t="shared" si="33"/>
        <v>80.793388940000014</v>
      </c>
      <c r="BI43" s="627">
        <f t="shared" si="33"/>
        <v>95.058440550000014</v>
      </c>
      <c r="BJ43" s="579">
        <f t="shared" si="6"/>
        <v>95058.440550000014</v>
      </c>
    </row>
    <row r="44" spans="1:62" ht="20.100000000000001" customHeight="1">
      <c r="A44" s="20"/>
      <c r="B44" s="21" t="s">
        <v>52</v>
      </c>
      <c r="C44" s="21" t="s">
        <v>52</v>
      </c>
      <c r="D44" s="633"/>
      <c r="E44" s="633"/>
      <c r="F44" s="633"/>
      <c r="G44" s="633"/>
      <c r="H44" s="637"/>
      <c r="I44" s="637"/>
      <c r="J44" s="637"/>
      <c r="K44" s="637"/>
      <c r="L44" s="637"/>
      <c r="M44" s="637"/>
      <c r="N44" s="637"/>
      <c r="O44" s="637"/>
      <c r="P44" s="637"/>
      <c r="Q44" s="741"/>
      <c r="R44" s="637"/>
      <c r="S44" s="637"/>
      <c r="T44" s="637"/>
      <c r="U44" s="637"/>
      <c r="V44" s="637" t="str">
        <f t="shared" si="14"/>
        <v>-</v>
      </c>
      <c r="W44" s="637"/>
      <c r="X44" s="637"/>
      <c r="Y44" s="637"/>
      <c r="Z44" s="637"/>
      <c r="AA44" s="637"/>
      <c r="AB44" s="637"/>
      <c r="AC44" s="637"/>
      <c r="AD44" s="637"/>
      <c r="AE44" s="637"/>
      <c r="AF44" s="637"/>
      <c r="AG44" s="637"/>
      <c r="AH44" s="741"/>
      <c r="AI44" s="741"/>
      <c r="AJ44" s="637"/>
      <c r="AK44" s="637"/>
      <c r="AL44" s="637"/>
      <c r="AM44" s="637"/>
      <c r="AN44" s="637"/>
      <c r="AO44" s="637"/>
      <c r="AP44" s="637"/>
      <c r="AQ44" s="637"/>
      <c r="AR44" s="637"/>
      <c r="AS44" s="637"/>
      <c r="AT44" s="637"/>
      <c r="AU44" s="637"/>
      <c r="AV44" s="637"/>
      <c r="AW44" s="637"/>
      <c r="AX44" s="639"/>
      <c r="AY44" s="639"/>
      <c r="AZ44" s="640"/>
      <c r="BA44" s="611"/>
      <c r="BB44" s="639"/>
      <c r="BC44" s="637"/>
      <c r="BD44" s="638"/>
      <c r="BE44" s="450"/>
      <c r="BF44" s="579"/>
      <c r="BG44" s="573"/>
      <c r="BH44" s="571"/>
      <c r="BI44" s="571"/>
      <c r="BJ44" s="579">
        <f t="shared" si="6"/>
        <v>0</v>
      </c>
    </row>
    <row r="45" spans="1:62" ht="30" customHeight="1">
      <c r="A45" s="31">
        <f>A42+1</f>
        <v>13</v>
      </c>
      <c r="B45" s="32" t="s">
        <v>53</v>
      </c>
      <c r="C45" s="344" t="s">
        <v>53</v>
      </c>
      <c r="D45" s="631">
        <v>10.798520919999998</v>
      </c>
      <c r="E45" s="631">
        <f t="shared" ref="E45:F48" si="34">K45+O45+X45+AB45</f>
        <v>17.892469999999999</v>
      </c>
      <c r="F45" s="631">
        <f t="shared" si="34"/>
        <v>0.21754085000000001</v>
      </c>
      <c r="G45" s="567">
        <f>N45+Q45+Z45+AD45</f>
        <v>0.21754085000000001</v>
      </c>
      <c r="H45" s="418">
        <v>13.5</v>
      </c>
      <c r="I45" s="577">
        <v>21.136690810000001</v>
      </c>
      <c r="J45" s="577">
        <v>11.00363153</v>
      </c>
      <c r="K45" s="577">
        <f>3578.49/1000</f>
        <v>3.5784899999999999</v>
      </c>
      <c r="L45" s="577"/>
      <c r="M45" s="576"/>
      <c r="N45" s="576"/>
      <c r="O45" s="577">
        <f>4473.12/1000</f>
        <v>4.4731199999999998</v>
      </c>
      <c r="P45" s="577">
        <f>217540.85/1000000</f>
        <v>0.21754085000000001</v>
      </c>
      <c r="Q45" s="738">
        <f>217540.85/1000000</f>
        <v>0.21754085000000001</v>
      </c>
      <c r="R45" s="577"/>
      <c r="S45" s="577">
        <f t="shared" ref="S45:T48" si="35">K45+O45</f>
        <v>8.0516100000000002</v>
      </c>
      <c r="T45" s="577">
        <f t="shared" si="35"/>
        <v>0.21754085000000001</v>
      </c>
      <c r="U45" s="577">
        <f t="shared" ref="U45:U48" si="36">T45-S45</f>
        <v>-7.8340691500000004</v>
      </c>
      <c r="V45" s="435">
        <f t="shared" si="14"/>
        <v>-97.298169558634854</v>
      </c>
      <c r="W45" s="577"/>
      <c r="X45" s="576">
        <f>3578.49/1000</f>
        <v>3.5784899999999999</v>
      </c>
      <c r="Y45" s="577"/>
      <c r="Z45" s="577"/>
      <c r="AA45" s="577"/>
      <c r="AB45" s="576">
        <f>6262.37/1000</f>
        <v>6.2623699999999998</v>
      </c>
      <c r="AC45" s="577"/>
      <c r="AD45" s="576"/>
      <c r="AE45" s="576"/>
      <c r="AF45" s="577">
        <f t="shared" ref="AF45:AF48" si="37">AG45+AH45+AJ45+AK45</f>
        <v>4.4152940000000002E-2</v>
      </c>
      <c r="AG45" s="577">
        <f>21954.5/1000000</f>
        <v>2.1954499999999998E-2</v>
      </c>
      <c r="AH45" s="738">
        <f>22198.44/1000000</f>
        <v>2.219844E-2</v>
      </c>
      <c r="AI45" s="738">
        <f>22198.44/1000000</f>
        <v>2.219844E-2</v>
      </c>
      <c r="AJ45" s="577"/>
      <c r="AK45" s="577"/>
      <c r="AL45" s="577"/>
      <c r="AM45" s="577">
        <f t="shared" ref="AM45:AM48" si="38">AH45</f>
        <v>2.219844E-2</v>
      </c>
      <c r="AN45" s="576"/>
      <c r="AO45" s="576"/>
      <c r="AP45" s="576"/>
      <c r="AQ45" s="577"/>
      <c r="AR45" s="577"/>
      <c r="AS45" s="577"/>
      <c r="AT45" s="577"/>
      <c r="AU45" s="577"/>
      <c r="AV45" s="577"/>
      <c r="AW45" s="576">
        <f t="shared" ref="AW45:AW48" si="39">AQ45</f>
        <v>0</v>
      </c>
      <c r="AX45" s="576">
        <f>D45-F45</f>
        <v>10.580980069999997</v>
      </c>
      <c r="AY45" s="576">
        <f t="shared" si="3"/>
        <v>-4.25557915</v>
      </c>
      <c r="AZ45" s="27">
        <f t="shared" si="4"/>
        <v>-95.136708829631218</v>
      </c>
      <c r="BA45" s="650"/>
      <c r="BB45" s="576"/>
      <c r="BC45" s="576"/>
      <c r="BD45" s="27"/>
      <c r="BE45" s="447"/>
      <c r="BF45" s="579"/>
      <c r="BG45" s="573"/>
      <c r="BH45" s="577">
        <v>21.243064159999999</v>
      </c>
      <c r="BI45" s="572">
        <f>BG45+BH45+AF45</f>
        <v>21.287217099999999</v>
      </c>
      <c r="BJ45" s="579">
        <f t="shared" si="6"/>
        <v>21287.217099999998</v>
      </c>
    </row>
    <row r="46" spans="1:62" ht="30" customHeight="1">
      <c r="A46" s="31">
        <f>A45+1</f>
        <v>14</v>
      </c>
      <c r="B46" s="32"/>
      <c r="C46" s="344" t="s">
        <v>244</v>
      </c>
      <c r="D46" s="631">
        <v>2.6</v>
      </c>
      <c r="E46" s="631">
        <f t="shared" si="34"/>
        <v>2.6</v>
      </c>
      <c r="F46" s="631">
        <f t="shared" si="34"/>
        <v>0</v>
      </c>
      <c r="G46" s="631">
        <f>N46+Q46+Z46+AD46</f>
        <v>0</v>
      </c>
      <c r="H46" s="418"/>
      <c r="I46" s="577"/>
      <c r="J46" s="577"/>
      <c r="K46" s="576">
        <f>520/1000</f>
        <v>0.52</v>
      </c>
      <c r="L46" s="577"/>
      <c r="M46" s="576"/>
      <c r="N46" s="576"/>
      <c r="O46" s="577">
        <f>650/1000</f>
        <v>0.65</v>
      </c>
      <c r="P46" s="577"/>
      <c r="Q46" s="738"/>
      <c r="R46" s="577"/>
      <c r="S46" s="577">
        <f t="shared" si="35"/>
        <v>1.17</v>
      </c>
      <c r="T46" s="577">
        <f t="shared" si="35"/>
        <v>0</v>
      </c>
      <c r="U46" s="577">
        <f t="shared" si="36"/>
        <v>-1.17</v>
      </c>
      <c r="V46" s="435">
        <f t="shared" si="14"/>
        <v>-100</v>
      </c>
      <c r="W46" s="577"/>
      <c r="X46" s="576">
        <f>520/1000</f>
        <v>0.52</v>
      </c>
      <c r="Y46" s="577"/>
      <c r="Z46" s="576"/>
      <c r="AA46" s="576"/>
      <c r="AB46" s="576">
        <f>910/1000</f>
        <v>0.91</v>
      </c>
      <c r="AC46" s="576"/>
      <c r="AD46" s="576"/>
      <c r="AE46" s="576"/>
      <c r="AF46" s="577">
        <f t="shared" si="37"/>
        <v>0</v>
      </c>
      <c r="AG46" s="577"/>
      <c r="AH46" s="738"/>
      <c r="AI46" s="738"/>
      <c r="AJ46" s="577"/>
      <c r="AK46" s="577"/>
      <c r="AL46" s="577"/>
      <c r="AM46" s="577">
        <f t="shared" si="38"/>
        <v>0</v>
      </c>
      <c r="AN46" s="576"/>
      <c r="AO46" s="576"/>
      <c r="AP46" s="576"/>
      <c r="AQ46" s="577"/>
      <c r="AR46" s="577"/>
      <c r="AS46" s="577"/>
      <c r="AT46" s="577"/>
      <c r="AU46" s="577"/>
      <c r="AV46" s="577"/>
      <c r="AW46" s="576">
        <f t="shared" si="39"/>
        <v>0</v>
      </c>
      <c r="AX46" s="576">
        <f>D46-F46</f>
        <v>2.6</v>
      </c>
      <c r="AY46" s="576">
        <f t="shared" si="3"/>
        <v>-0.65</v>
      </c>
      <c r="AZ46" s="27">
        <f t="shared" si="4"/>
        <v>-100</v>
      </c>
      <c r="BA46" s="650"/>
      <c r="BB46" s="576"/>
      <c r="BC46" s="576"/>
      <c r="BD46" s="27"/>
      <c r="BE46" s="447"/>
      <c r="BF46" s="579"/>
      <c r="BG46" s="573"/>
      <c r="BH46" s="577">
        <v>0</v>
      </c>
      <c r="BI46" s="572">
        <f>BG46+BH46+AF46</f>
        <v>0</v>
      </c>
      <c r="BJ46" s="579">
        <f t="shared" si="6"/>
        <v>0</v>
      </c>
    </row>
    <row r="47" spans="1:62" ht="39.950000000000003" customHeight="1">
      <c r="A47" s="31">
        <f t="shared" ref="A47:A48" si="40">A46+1</f>
        <v>15</v>
      </c>
      <c r="B47" s="32"/>
      <c r="C47" s="352" t="s">
        <v>246</v>
      </c>
      <c r="D47" s="631">
        <v>0</v>
      </c>
      <c r="E47" s="631">
        <f t="shared" si="34"/>
        <v>0</v>
      </c>
      <c r="F47" s="631">
        <f t="shared" si="34"/>
        <v>0</v>
      </c>
      <c r="G47" s="567">
        <f>N47+Q47+Z47+AD47</f>
        <v>0</v>
      </c>
      <c r="H47" s="419">
        <v>0</v>
      </c>
      <c r="I47" s="577">
        <v>0.19260682000000001</v>
      </c>
      <c r="J47" s="577"/>
      <c r="K47" s="576"/>
      <c r="L47" s="577"/>
      <c r="M47" s="576"/>
      <c r="N47" s="576"/>
      <c r="O47" s="577"/>
      <c r="P47" s="577"/>
      <c r="Q47" s="738"/>
      <c r="R47" s="577"/>
      <c r="S47" s="577">
        <f t="shared" si="35"/>
        <v>0</v>
      </c>
      <c r="T47" s="577">
        <f t="shared" si="35"/>
        <v>0</v>
      </c>
      <c r="U47" s="577">
        <f t="shared" si="36"/>
        <v>0</v>
      </c>
      <c r="V47" s="577" t="str">
        <f t="shared" si="14"/>
        <v>-</v>
      </c>
      <c r="W47" s="577"/>
      <c r="X47" s="576"/>
      <c r="Y47" s="577"/>
      <c r="Z47" s="576"/>
      <c r="AA47" s="576"/>
      <c r="AB47" s="576"/>
      <c r="AC47" s="576"/>
      <c r="AD47" s="576"/>
      <c r="AE47" s="576"/>
      <c r="AF47" s="577">
        <f t="shared" si="37"/>
        <v>0</v>
      </c>
      <c r="AG47" s="577"/>
      <c r="AH47" s="738"/>
      <c r="AI47" s="738"/>
      <c r="AJ47" s="577"/>
      <c r="AK47" s="577"/>
      <c r="AL47" s="577"/>
      <c r="AM47" s="577">
        <f t="shared" si="38"/>
        <v>0</v>
      </c>
      <c r="AN47" s="576"/>
      <c r="AO47" s="576"/>
      <c r="AP47" s="576"/>
      <c r="AQ47" s="539"/>
      <c r="AR47" s="539"/>
      <c r="AS47" s="577"/>
      <c r="AT47" s="577"/>
      <c r="AU47" s="577"/>
      <c r="AV47" s="577"/>
      <c r="AW47" s="576">
        <f t="shared" si="39"/>
        <v>0</v>
      </c>
      <c r="AX47" s="576">
        <f>D47-F47</f>
        <v>0</v>
      </c>
      <c r="AY47" s="576">
        <f t="shared" si="3"/>
        <v>0</v>
      </c>
      <c r="AZ47" s="27" t="str">
        <f t="shared" si="4"/>
        <v>-</v>
      </c>
      <c r="BA47" s="650"/>
      <c r="BB47" s="576"/>
      <c r="BC47" s="576"/>
      <c r="BD47" s="27"/>
      <c r="BE47" s="447"/>
      <c r="BF47" s="579"/>
      <c r="BG47" s="573"/>
      <c r="BH47" s="577">
        <v>0.19260682000000001</v>
      </c>
      <c r="BI47" s="572">
        <f>BG47+BH47+AF47</f>
        <v>0.19260682000000001</v>
      </c>
      <c r="BJ47" s="579">
        <f t="shared" si="6"/>
        <v>192.60682</v>
      </c>
    </row>
    <row r="48" spans="1:62" ht="42" customHeight="1">
      <c r="A48" s="31">
        <f t="shared" si="40"/>
        <v>16</v>
      </c>
      <c r="B48" s="32"/>
      <c r="C48" s="371" t="s">
        <v>58</v>
      </c>
      <c r="D48" s="631">
        <v>0</v>
      </c>
      <c r="E48" s="631">
        <f t="shared" si="34"/>
        <v>0</v>
      </c>
      <c r="F48" s="631">
        <f t="shared" si="34"/>
        <v>0</v>
      </c>
      <c r="G48" s="631">
        <f>N48+Q48+Z48+AD48</f>
        <v>0</v>
      </c>
      <c r="H48" s="418"/>
      <c r="I48" s="577"/>
      <c r="J48" s="577"/>
      <c r="K48" s="576"/>
      <c r="L48" s="577"/>
      <c r="M48" s="576"/>
      <c r="N48" s="576"/>
      <c r="O48" s="577"/>
      <c r="P48" s="577"/>
      <c r="Q48" s="738"/>
      <c r="R48" s="577"/>
      <c r="S48" s="577">
        <f t="shared" si="35"/>
        <v>0</v>
      </c>
      <c r="T48" s="577">
        <f t="shared" si="35"/>
        <v>0</v>
      </c>
      <c r="U48" s="577">
        <f t="shared" si="36"/>
        <v>0</v>
      </c>
      <c r="V48" s="577" t="str">
        <f t="shared" si="14"/>
        <v>-</v>
      </c>
      <c r="W48" s="577"/>
      <c r="X48" s="576"/>
      <c r="Y48" s="577"/>
      <c r="Z48" s="576"/>
      <c r="AA48" s="576"/>
      <c r="AB48" s="576"/>
      <c r="AC48" s="576"/>
      <c r="AD48" s="576"/>
      <c r="AE48" s="576"/>
      <c r="AF48" s="577">
        <f t="shared" si="37"/>
        <v>0</v>
      </c>
      <c r="AG48" s="577"/>
      <c r="AH48" s="738"/>
      <c r="AI48" s="738"/>
      <c r="AJ48" s="577"/>
      <c r="AK48" s="577"/>
      <c r="AL48" s="577"/>
      <c r="AM48" s="577">
        <f t="shared" si="38"/>
        <v>0</v>
      </c>
      <c r="AN48" s="576"/>
      <c r="AO48" s="576"/>
      <c r="AP48" s="576"/>
      <c r="AQ48" s="577"/>
      <c r="AR48" s="577"/>
      <c r="AS48" s="577"/>
      <c r="AT48" s="577"/>
      <c r="AU48" s="577"/>
      <c r="AV48" s="577"/>
      <c r="AW48" s="576">
        <f t="shared" si="39"/>
        <v>0</v>
      </c>
      <c r="AX48" s="576">
        <f>D48-F48</f>
        <v>0</v>
      </c>
      <c r="AY48" s="576">
        <f t="shared" si="3"/>
        <v>0</v>
      </c>
      <c r="AZ48" s="27" t="str">
        <f t="shared" si="4"/>
        <v>-</v>
      </c>
      <c r="BA48" s="650"/>
      <c r="BB48" s="576"/>
      <c r="BC48" s="576"/>
      <c r="BD48" s="27"/>
      <c r="BE48" s="447"/>
      <c r="BF48" s="579"/>
      <c r="BG48" s="573">
        <f>14.02021/1000</f>
        <v>1.402021E-2</v>
      </c>
      <c r="BH48" s="577">
        <v>0</v>
      </c>
      <c r="BI48" s="572">
        <f>BG48+BH48+AF48</f>
        <v>1.402021E-2</v>
      </c>
      <c r="BJ48" s="579">
        <f t="shared" si="6"/>
        <v>14.020210000000001</v>
      </c>
    </row>
    <row r="49" spans="1:16184">
      <c r="A49" s="30"/>
      <c r="B49" s="768" t="s">
        <v>54</v>
      </c>
      <c r="C49" s="768" t="s">
        <v>54</v>
      </c>
      <c r="D49" s="629">
        <f>SUM(D45:D48)</f>
        <v>13.398520919999998</v>
      </c>
      <c r="E49" s="629">
        <f t="shared" ref="E49:AW49" si="41">SUM(E45:E48)</f>
        <v>20.492470000000001</v>
      </c>
      <c r="F49" s="629">
        <f t="shared" si="41"/>
        <v>0.21754085000000001</v>
      </c>
      <c r="G49" s="629">
        <f t="shared" si="41"/>
        <v>0.21754085000000001</v>
      </c>
      <c r="H49" s="629">
        <f t="shared" si="41"/>
        <v>13.5</v>
      </c>
      <c r="I49" s="629">
        <f t="shared" si="41"/>
        <v>21.329297630000003</v>
      </c>
      <c r="J49" s="629">
        <f t="shared" si="41"/>
        <v>11.00363153</v>
      </c>
      <c r="K49" s="629">
        <f t="shared" si="41"/>
        <v>4.09849</v>
      </c>
      <c r="L49" s="629">
        <f t="shared" si="41"/>
        <v>0</v>
      </c>
      <c r="M49" s="629">
        <f t="shared" si="41"/>
        <v>0</v>
      </c>
      <c r="N49" s="629">
        <f t="shared" si="41"/>
        <v>0</v>
      </c>
      <c r="O49" s="629">
        <f t="shared" si="41"/>
        <v>5.1231200000000001</v>
      </c>
      <c r="P49" s="629">
        <f t="shared" si="41"/>
        <v>0.21754085000000001</v>
      </c>
      <c r="Q49" s="735">
        <f t="shared" si="41"/>
        <v>0.21754085000000001</v>
      </c>
      <c r="R49" s="629">
        <f t="shared" si="41"/>
        <v>0</v>
      </c>
      <c r="S49" s="629">
        <f t="shared" si="41"/>
        <v>9.2216100000000001</v>
      </c>
      <c r="T49" s="629">
        <f t="shared" si="41"/>
        <v>0.21754085000000001</v>
      </c>
      <c r="U49" s="629">
        <f t="shared" si="41"/>
        <v>-9.0040691499999994</v>
      </c>
      <c r="V49" s="629">
        <f t="shared" si="14"/>
        <v>-97.640966707548898</v>
      </c>
      <c r="W49" s="629"/>
      <c r="X49" s="629">
        <f t="shared" si="41"/>
        <v>4.09849</v>
      </c>
      <c r="Y49" s="629">
        <f t="shared" si="41"/>
        <v>0</v>
      </c>
      <c r="Z49" s="629">
        <f t="shared" si="41"/>
        <v>0</v>
      </c>
      <c r="AA49" s="629">
        <f t="shared" si="41"/>
        <v>0</v>
      </c>
      <c r="AB49" s="629">
        <f t="shared" si="41"/>
        <v>7.1723699999999999</v>
      </c>
      <c r="AC49" s="629">
        <f t="shared" si="41"/>
        <v>0</v>
      </c>
      <c r="AD49" s="629">
        <f t="shared" si="41"/>
        <v>0</v>
      </c>
      <c r="AE49" s="629">
        <f t="shared" si="41"/>
        <v>0</v>
      </c>
      <c r="AF49" s="629">
        <f t="shared" si="41"/>
        <v>4.4152940000000002E-2</v>
      </c>
      <c r="AG49" s="629">
        <f t="shared" si="41"/>
        <v>2.1954499999999998E-2</v>
      </c>
      <c r="AH49" s="735">
        <f t="shared" si="41"/>
        <v>2.219844E-2</v>
      </c>
      <c r="AI49" s="735">
        <f t="shared" si="41"/>
        <v>2.219844E-2</v>
      </c>
      <c r="AJ49" s="629">
        <f t="shared" si="41"/>
        <v>0</v>
      </c>
      <c r="AK49" s="629">
        <f t="shared" si="41"/>
        <v>0</v>
      </c>
      <c r="AL49" s="629">
        <f t="shared" si="41"/>
        <v>0</v>
      </c>
      <c r="AM49" s="629">
        <f t="shared" si="41"/>
        <v>2.219844E-2</v>
      </c>
      <c r="AN49" s="629">
        <f t="shared" si="41"/>
        <v>0</v>
      </c>
      <c r="AO49" s="629">
        <f t="shared" si="41"/>
        <v>0</v>
      </c>
      <c r="AP49" s="629">
        <f t="shared" si="41"/>
        <v>0</v>
      </c>
      <c r="AQ49" s="629">
        <f t="shared" si="41"/>
        <v>0</v>
      </c>
      <c r="AR49" s="629">
        <f t="shared" si="41"/>
        <v>0</v>
      </c>
      <c r="AS49" s="629">
        <f t="shared" si="41"/>
        <v>0</v>
      </c>
      <c r="AT49" s="629">
        <f t="shared" si="41"/>
        <v>0</v>
      </c>
      <c r="AU49" s="629">
        <f t="shared" si="41"/>
        <v>0</v>
      </c>
      <c r="AV49" s="629">
        <f t="shared" si="41"/>
        <v>0</v>
      </c>
      <c r="AW49" s="629">
        <f t="shared" si="41"/>
        <v>0</v>
      </c>
      <c r="AX49" s="629">
        <f>D49-F49</f>
        <v>13.180980069999997</v>
      </c>
      <c r="AY49" s="629">
        <f t="shared" si="3"/>
        <v>-4.9055791500000003</v>
      </c>
      <c r="AZ49" s="630">
        <f t="shared" si="4"/>
        <v>-95.753742836396569</v>
      </c>
      <c r="BA49" s="583">
        <f t="shared" ref="BA49:BI49" si="42">SUM(BA45:BA48)</f>
        <v>0</v>
      </c>
      <c r="BB49" s="627">
        <f t="shared" si="42"/>
        <v>0</v>
      </c>
      <c r="BC49" s="627">
        <f t="shared" si="42"/>
        <v>0</v>
      </c>
      <c r="BD49" s="628">
        <f t="shared" si="42"/>
        <v>0</v>
      </c>
      <c r="BE49" s="445">
        <f t="shared" si="42"/>
        <v>0</v>
      </c>
      <c r="BF49" s="574"/>
      <c r="BG49" s="627">
        <f t="shared" si="42"/>
        <v>1.402021E-2</v>
      </c>
      <c r="BH49" s="627">
        <f t="shared" si="42"/>
        <v>21.435670980000001</v>
      </c>
      <c r="BI49" s="627">
        <f t="shared" si="42"/>
        <v>21.493844130000003</v>
      </c>
      <c r="BJ49" s="579">
        <f t="shared" si="6"/>
        <v>21493.844130000001</v>
      </c>
    </row>
    <row r="50" spans="1:16184">
      <c r="A50" s="428"/>
      <c r="B50" s="21"/>
      <c r="C50" s="335" t="s">
        <v>231</v>
      </c>
      <c r="D50" s="633"/>
      <c r="E50" s="633"/>
      <c r="F50" s="633"/>
      <c r="G50" s="633"/>
      <c r="H50" s="639"/>
      <c r="I50" s="639"/>
      <c r="J50" s="639"/>
      <c r="K50" s="639"/>
      <c r="L50" s="639"/>
      <c r="M50" s="639"/>
      <c r="N50" s="639"/>
      <c r="O50" s="639"/>
      <c r="P50" s="639"/>
      <c r="Q50" s="742"/>
      <c r="R50" s="639"/>
      <c r="S50" s="639"/>
      <c r="T50" s="639"/>
      <c r="U50" s="639"/>
      <c r="V50" s="639" t="str">
        <f t="shared" si="14"/>
        <v>-</v>
      </c>
      <c r="W50" s="639"/>
      <c r="X50" s="639"/>
      <c r="Y50" s="639"/>
      <c r="Z50" s="639"/>
      <c r="AA50" s="639"/>
      <c r="AB50" s="639"/>
      <c r="AC50" s="639"/>
      <c r="AD50" s="639"/>
      <c r="AE50" s="639"/>
      <c r="AF50" s="639"/>
      <c r="AG50" s="639"/>
      <c r="AH50" s="742"/>
      <c r="AI50" s="742"/>
      <c r="AJ50" s="639"/>
      <c r="AK50" s="639"/>
      <c r="AL50" s="639"/>
      <c r="AM50" s="639"/>
      <c r="AN50" s="639"/>
      <c r="AO50" s="639"/>
      <c r="AP50" s="639"/>
      <c r="AQ50" s="639"/>
      <c r="AR50" s="639"/>
      <c r="AS50" s="639"/>
      <c r="AT50" s="639"/>
      <c r="AU50" s="639"/>
      <c r="AV50" s="639"/>
      <c r="AW50" s="639"/>
      <c r="AX50" s="639"/>
      <c r="AY50" s="639"/>
      <c r="AZ50" s="640"/>
      <c r="BA50" s="611"/>
      <c r="BB50" s="639"/>
      <c r="BC50" s="639"/>
      <c r="BD50" s="640"/>
      <c r="BE50" s="446"/>
      <c r="BF50" s="579"/>
      <c r="BG50" s="572"/>
      <c r="BH50" s="571"/>
      <c r="BI50" s="571"/>
      <c r="BJ50" s="579">
        <f t="shared" si="6"/>
        <v>0</v>
      </c>
    </row>
    <row r="51" spans="1:16184" ht="30" customHeight="1">
      <c r="A51" s="743">
        <f>A48+1</f>
        <v>17</v>
      </c>
      <c r="B51" s="434"/>
      <c r="C51" s="344" t="s">
        <v>244</v>
      </c>
      <c r="D51" s="631">
        <v>2.6</v>
      </c>
      <c r="E51" s="631">
        <f t="shared" ref="E51:F53" si="43">K51+O51+X51+AB51</f>
        <v>2.6</v>
      </c>
      <c r="F51" s="631">
        <f t="shared" si="43"/>
        <v>0</v>
      </c>
      <c r="G51" s="631">
        <f>N51+Q51+Z51+AD51</f>
        <v>0</v>
      </c>
      <c r="H51" s="418"/>
      <c r="I51" s="577"/>
      <c r="J51" s="577"/>
      <c r="K51" s="576">
        <f>520/1000</f>
        <v>0.52</v>
      </c>
      <c r="L51" s="577"/>
      <c r="M51" s="576"/>
      <c r="N51" s="576"/>
      <c r="O51" s="577">
        <f>650/1000</f>
        <v>0.65</v>
      </c>
      <c r="P51" s="577"/>
      <c r="Q51" s="737"/>
      <c r="R51" s="577"/>
      <c r="S51" s="577">
        <f t="shared" ref="S51:T53" si="44">K51+O51</f>
        <v>1.17</v>
      </c>
      <c r="T51" s="577">
        <f t="shared" si="44"/>
        <v>0</v>
      </c>
      <c r="U51" s="577">
        <f t="shared" ref="U51:U53" si="45">T51-S51</f>
        <v>-1.17</v>
      </c>
      <c r="V51" s="435">
        <f t="shared" si="14"/>
        <v>-100</v>
      </c>
      <c r="W51" s="577"/>
      <c r="X51" s="576">
        <f>520/1000</f>
        <v>0.52</v>
      </c>
      <c r="Y51" s="577"/>
      <c r="Z51" s="576"/>
      <c r="AA51" s="576"/>
      <c r="AB51" s="576">
        <f>910/1000</f>
        <v>0.91</v>
      </c>
      <c r="AC51" s="576"/>
      <c r="AD51" s="576"/>
      <c r="AE51" s="576"/>
      <c r="AF51" s="577">
        <f t="shared" ref="AF51:AF53" si="46">AG51+AH51+AJ51+AK51</f>
        <v>0</v>
      </c>
      <c r="AG51" s="577"/>
      <c r="AH51" s="738"/>
      <c r="AI51" s="738"/>
      <c r="AJ51" s="577"/>
      <c r="AK51" s="577"/>
      <c r="AL51" s="577"/>
      <c r="AM51" s="577">
        <f t="shared" ref="AM51:AM53" si="47">AH51</f>
        <v>0</v>
      </c>
      <c r="AN51" s="576"/>
      <c r="AO51" s="576"/>
      <c r="AP51" s="576"/>
      <c r="AQ51" s="577"/>
      <c r="AR51" s="577"/>
      <c r="AS51" s="577"/>
      <c r="AT51" s="577"/>
      <c r="AU51" s="577"/>
      <c r="AV51" s="577"/>
      <c r="AW51" s="576">
        <f t="shared" ref="AW51:AW53" si="48">AQ51</f>
        <v>0</v>
      </c>
      <c r="AX51" s="576">
        <f>D51-F51</f>
        <v>2.6</v>
      </c>
      <c r="AY51" s="576">
        <f t="shared" si="3"/>
        <v>-0.65</v>
      </c>
      <c r="AZ51" s="27">
        <f t="shared" si="4"/>
        <v>-100</v>
      </c>
      <c r="BA51" s="650"/>
      <c r="BB51" s="576"/>
      <c r="BC51" s="576"/>
      <c r="BD51" s="27"/>
      <c r="BE51" s="447"/>
      <c r="BF51" s="579"/>
      <c r="BG51" s="572"/>
      <c r="BH51" s="577">
        <v>0</v>
      </c>
      <c r="BI51" s="572">
        <f>BG51+BH51+AF51</f>
        <v>0</v>
      </c>
      <c r="BJ51" s="579">
        <f t="shared" si="6"/>
        <v>0</v>
      </c>
    </row>
    <row r="52" spans="1:16184" ht="39.950000000000003" customHeight="1">
      <c r="A52" s="743">
        <f>A51+1</f>
        <v>18</v>
      </c>
      <c r="B52" s="434"/>
      <c r="C52" s="352" t="s">
        <v>232</v>
      </c>
      <c r="D52" s="631">
        <v>8.2391376945299992</v>
      </c>
      <c r="E52" s="631">
        <f t="shared" si="43"/>
        <v>7.4170999999999996</v>
      </c>
      <c r="F52" s="631">
        <f t="shared" si="43"/>
        <v>0</v>
      </c>
      <c r="G52" s="567">
        <f>N52+Q52+Z52+AD52</f>
        <v>0</v>
      </c>
      <c r="H52" s="418"/>
      <c r="I52" s="577"/>
      <c r="J52" s="577"/>
      <c r="K52" s="576">
        <f>1483.43/1000</f>
        <v>1.48343</v>
      </c>
      <c r="L52" s="577"/>
      <c r="M52" s="576"/>
      <c r="N52" s="576"/>
      <c r="O52" s="577">
        <f>1854.28/1000</f>
        <v>1.8542799999999999</v>
      </c>
      <c r="P52" s="577"/>
      <c r="Q52" s="737"/>
      <c r="R52" s="577"/>
      <c r="S52" s="577">
        <f t="shared" si="44"/>
        <v>3.33771</v>
      </c>
      <c r="T52" s="577">
        <f t="shared" si="44"/>
        <v>0</v>
      </c>
      <c r="U52" s="577">
        <f t="shared" si="45"/>
        <v>-3.33771</v>
      </c>
      <c r="V52" s="435">
        <f t="shared" si="14"/>
        <v>-100</v>
      </c>
      <c r="W52" s="577"/>
      <c r="X52" s="576">
        <f>1483.43/1000</f>
        <v>1.48343</v>
      </c>
      <c r="Y52" s="577"/>
      <c r="Z52" s="577"/>
      <c r="AA52" s="577"/>
      <c r="AB52" s="576">
        <f>2595.96/1000</f>
        <v>2.5959599999999998</v>
      </c>
      <c r="AC52" s="577"/>
      <c r="AD52" s="576"/>
      <c r="AE52" s="576"/>
      <c r="AF52" s="577">
        <f t="shared" si="46"/>
        <v>0</v>
      </c>
      <c r="AG52" s="577"/>
      <c r="AH52" s="738"/>
      <c r="AI52" s="738"/>
      <c r="AJ52" s="577"/>
      <c r="AK52" s="577"/>
      <c r="AL52" s="577"/>
      <c r="AM52" s="577">
        <f t="shared" si="47"/>
        <v>0</v>
      </c>
      <c r="AN52" s="576"/>
      <c r="AO52" s="576"/>
      <c r="AP52" s="576"/>
      <c r="AQ52" s="577"/>
      <c r="AR52" s="577"/>
      <c r="AS52" s="539"/>
      <c r="AT52" s="539"/>
      <c r="AU52" s="539"/>
      <c r="AV52" s="539"/>
      <c r="AW52" s="576">
        <f t="shared" si="48"/>
        <v>0</v>
      </c>
      <c r="AX52" s="576">
        <f>D52-F52</f>
        <v>8.2391376945299992</v>
      </c>
      <c r="AY52" s="576">
        <f t="shared" si="3"/>
        <v>-1.8542799999999999</v>
      </c>
      <c r="AZ52" s="27">
        <f t="shared" si="4"/>
        <v>-100</v>
      </c>
      <c r="BA52" s="650"/>
      <c r="BB52" s="576"/>
      <c r="BC52" s="576"/>
      <c r="BD52" s="27"/>
      <c r="BE52" s="447"/>
      <c r="BF52" s="579"/>
      <c r="BG52" s="572"/>
      <c r="BH52" s="577">
        <v>2.0170683899999999</v>
      </c>
      <c r="BI52" s="572">
        <f>BG52+BH52+AF52</f>
        <v>2.0170683899999999</v>
      </c>
      <c r="BJ52" s="579">
        <f t="shared" si="6"/>
        <v>2017.0683899999999</v>
      </c>
    </row>
    <row r="53" spans="1:16184" ht="42" customHeight="1">
      <c r="A53" s="743">
        <f>A52+1</f>
        <v>19</v>
      </c>
      <c r="B53" s="434"/>
      <c r="C53" s="371" t="s">
        <v>58</v>
      </c>
      <c r="D53" s="631">
        <v>0</v>
      </c>
      <c r="E53" s="631">
        <f t="shared" si="43"/>
        <v>0</v>
      </c>
      <c r="F53" s="631">
        <f t="shared" si="43"/>
        <v>0</v>
      </c>
      <c r="G53" s="631">
        <f>N53+Q53+Z53+AD53</f>
        <v>0</v>
      </c>
      <c r="H53" s="418"/>
      <c r="I53" s="577"/>
      <c r="J53" s="577"/>
      <c r="K53" s="576"/>
      <c r="L53" s="577"/>
      <c r="M53" s="576"/>
      <c r="N53" s="576"/>
      <c r="O53" s="577"/>
      <c r="P53" s="577"/>
      <c r="Q53" s="737"/>
      <c r="R53" s="577"/>
      <c r="S53" s="577">
        <f t="shared" si="44"/>
        <v>0</v>
      </c>
      <c r="T53" s="577">
        <f t="shared" si="44"/>
        <v>0</v>
      </c>
      <c r="U53" s="577">
        <f t="shared" si="45"/>
        <v>0</v>
      </c>
      <c r="V53" s="577" t="str">
        <f t="shared" si="14"/>
        <v>-</v>
      </c>
      <c r="W53" s="577"/>
      <c r="X53" s="576"/>
      <c r="Y53" s="577"/>
      <c r="Z53" s="576"/>
      <c r="AA53" s="576"/>
      <c r="AB53" s="576"/>
      <c r="AC53" s="576"/>
      <c r="AD53" s="576"/>
      <c r="AE53" s="576"/>
      <c r="AF53" s="577">
        <f t="shared" si="46"/>
        <v>0</v>
      </c>
      <c r="AG53" s="577"/>
      <c r="AH53" s="738"/>
      <c r="AI53" s="738"/>
      <c r="AJ53" s="577"/>
      <c r="AK53" s="577"/>
      <c r="AL53" s="577"/>
      <c r="AM53" s="577">
        <f t="shared" si="47"/>
        <v>0</v>
      </c>
      <c r="AN53" s="576"/>
      <c r="AO53" s="576"/>
      <c r="AP53" s="576"/>
      <c r="AQ53" s="577"/>
      <c r="AR53" s="577"/>
      <c r="AS53" s="577"/>
      <c r="AT53" s="577"/>
      <c r="AU53" s="577"/>
      <c r="AV53" s="577"/>
      <c r="AW53" s="576">
        <f t="shared" si="48"/>
        <v>0</v>
      </c>
      <c r="AX53" s="576">
        <f>D53-F53</f>
        <v>0</v>
      </c>
      <c r="AY53" s="576">
        <f t="shared" si="3"/>
        <v>0</v>
      </c>
      <c r="AZ53" s="27" t="str">
        <f t="shared" si="4"/>
        <v>-</v>
      </c>
      <c r="BA53" s="650"/>
      <c r="BB53" s="576"/>
      <c r="BC53" s="576"/>
      <c r="BD53" s="27"/>
      <c r="BE53" s="447"/>
      <c r="BF53" s="579"/>
      <c r="BG53" s="572">
        <f>114.2387/1000</f>
        <v>0.1142387</v>
      </c>
      <c r="BH53" s="577">
        <v>0</v>
      </c>
      <c r="BI53" s="572">
        <f>BG53+BH53+AF53</f>
        <v>0.1142387</v>
      </c>
      <c r="BJ53" s="579">
        <f t="shared" si="6"/>
        <v>114.23869999999999</v>
      </c>
    </row>
    <row r="54" spans="1:16184">
      <c r="A54" s="30"/>
      <c r="B54" s="768"/>
      <c r="C54" s="768" t="s">
        <v>234</v>
      </c>
      <c r="D54" s="629">
        <f t="shared" ref="D54:AW54" si="49">SUM(D51:D53)</f>
        <v>10.839137694529999</v>
      </c>
      <c r="E54" s="629">
        <f t="shared" si="49"/>
        <v>10.017099999999999</v>
      </c>
      <c r="F54" s="629">
        <f t="shared" si="49"/>
        <v>0</v>
      </c>
      <c r="G54" s="629">
        <f t="shared" si="49"/>
        <v>0</v>
      </c>
      <c r="H54" s="629">
        <f t="shared" si="49"/>
        <v>0</v>
      </c>
      <c r="I54" s="629">
        <f t="shared" si="49"/>
        <v>0</v>
      </c>
      <c r="J54" s="629">
        <f t="shared" si="49"/>
        <v>0</v>
      </c>
      <c r="K54" s="629">
        <f t="shared" si="49"/>
        <v>2.0034299999999998</v>
      </c>
      <c r="L54" s="629">
        <f t="shared" si="49"/>
        <v>0</v>
      </c>
      <c r="M54" s="629">
        <f t="shared" si="49"/>
        <v>0</v>
      </c>
      <c r="N54" s="629">
        <f t="shared" si="49"/>
        <v>0</v>
      </c>
      <c r="O54" s="629">
        <f t="shared" si="49"/>
        <v>2.5042800000000001</v>
      </c>
      <c r="P54" s="629">
        <f t="shared" si="49"/>
        <v>0</v>
      </c>
      <c r="Q54" s="735">
        <f t="shared" si="49"/>
        <v>0</v>
      </c>
      <c r="R54" s="629">
        <f t="shared" si="49"/>
        <v>0</v>
      </c>
      <c r="S54" s="629">
        <f t="shared" si="49"/>
        <v>4.5077099999999994</v>
      </c>
      <c r="T54" s="629">
        <f t="shared" si="49"/>
        <v>0</v>
      </c>
      <c r="U54" s="629">
        <f t="shared" si="49"/>
        <v>-4.5077099999999994</v>
      </c>
      <c r="V54" s="629">
        <f t="shared" si="14"/>
        <v>-100</v>
      </c>
      <c r="W54" s="629"/>
      <c r="X54" s="629">
        <f t="shared" si="49"/>
        <v>2.0034299999999998</v>
      </c>
      <c r="Y54" s="629">
        <f t="shared" si="49"/>
        <v>0</v>
      </c>
      <c r="Z54" s="629">
        <f t="shared" si="49"/>
        <v>0</v>
      </c>
      <c r="AA54" s="629">
        <f t="shared" si="49"/>
        <v>0</v>
      </c>
      <c r="AB54" s="629">
        <f t="shared" si="49"/>
        <v>3.50596</v>
      </c>
      <c r="AC54" s="629">
        <f t="shared" si="49"/>
        <v>0</v>
      </c>
      <c r="AD54" s="629">
        <f t="shared" si="49"/>
        <v>0</v>
      </c>
      <c r="AE54" s="629">
        <f t="shared" si="49"/>
        <v>0</v>
      </c>
      <c r="AF54" s="629">
        <f t="shared" si="49"/>
        <v>0</v>
      </c>
      <c r="AG54" s="629">
        <f t="shared" si="49"/>
        <v>0</v>
      </c>
      <c r="AH54" s="735">
        <f t="shared" si="49"/>
        <v>0</v>
      </c>
      <c r="AI54" s="735">
        <f t="shared" si="49"/>
        <v>0</v>
      </c>
      <c r="AJ54" s="629">
        <f t="shared" si="49"/>
        <v>0</v>
      </c>
      <c r="AK54" s="629">
        <f t="shared" si="49"/>
        <v>0</v>
      </c>
      <c r="AL54" s="629">
        <f t="shared" si="49"/>
        <v>0</v>
      </c>
      <c r="AM54" s="629">
        <f t="shared" si="49"/>
        <v>0</v>
      </c>
      <c r="AN54" s="629">
        <f t="shared" si="49"/>
        <v>0</v>
      </c>
      <c r="AO54" s="629">
        <f t="shared" si="49"/>
        <v>0</v>
      </c>
      <c r="AP54" s="629">
        <f t="shared" si="49"/>
        <v>0</v>
      </c>
      <c r="AQ54" s="629">
        <f t="shared" si="49"/>
        <v>0</v>
      </c>
      <c r="AR54" s="629">
        <f t="shared" si="49"/>
        <v>0</v>
      </c>
      <c r="AS54" s="629">
        <f t="shared" si="49"/>
        <v>0</v>
      </c>
      <c r="AT54" s="629">
        <f t="shared" si="49"/>
        <v>0</v>
      </c>
      <c r="AU54" s="629">
        <f t="shared" si="49"/>
        <v>0</v>
      </c>
      <c r="AV54" s="629">
        <f t="shared" si="49"/>
        <v>0</v>
      </c>
      <c r="AW54" s="629">
        <f t="shared" si="49"/>
        <v>0</v>
      </c>
      <c r="AX54" s="629">
        <f>D54-F54</f>
        <v>10.839137694529999</v>
      </c>
      <c r="AY54" s="629">
        <f t="shared" si="3"/>
        <v>-2.5042800000000001</v>
      </c>
      <c r="AZ54" s="630">
        <f t="shared" si="4"/>
        <v>-100</v>
      </c>
      <c r="BA54" s="583">
        <f t="shared" ref="BA54:BD54" si="50">SUM(BA51:BA53)</f>
        <v>0</v>
      </c>
      <c r="BB54" s="627">
        <f t="shared" si="50"/>
        <v>0</v>
      </c>
      <c r="BC54" s="627">
        <f t="shared" si="50"/>
        <v>0</v>
      </c>
      <c r="BD54" s="628">
        <f t="shared" si="50"/>
        <v>0</v>
      </c>
      <c r="BE54" s="445">
        <f>SUM(BE51:BE53)</f>
        <v>0</v>
      </c>
      <c r="BF54" s="574"/>
      <c r="BG54" s="627">
        <f t="shared" ref="BG54:BI54" si="51">SUM(BG51:BG53)</f>
        <v>0.1142387</v>
      </c>
      <c r="BH54" s="627">
        <f t="shared" si="51"/>
        <v>2.0170683899999999</v>
      </c>
      <c r="BI54" s="627">
        <f t="shared" si="51"/>
        <v>2.13130709</v>
      </c>
      <c r="BJ54" s="579">
        <f t="shared" si="6"/>
        <v>2131.3070899999998</v>
      </c>
    </row>
    <row r="55" spans="1:16184">
      <c r="A55" s="428"/>
      <c r="B55" s="21"/>
      <c r="C55" s="335" t="s">
        <v>290</v>
      </c>
      <c r="D55" s="633"/>
      <c r="E55" s="633"/>
      <c r="F55" s="633"/>
      <c r="G55" s="633"/>
      <c r="H55" s="639"/>
      <c r="I55" s="639"/>
      <c r="J55" s="639"/>
      <c r="K55" s="639"/>
      <c r="L55" s="639"/>
      <c r="M55" s="639"/>
      <c r="N55" s="639"/>
      <c r="O55" s="639"/>
      <c r="P55" s="639"/>
      <c r="Q55" s="742"/>
      <c r="R55" s="639"/>
      <c r="S55" s="639"/>
      <c r="T55" s="639"/>
      <c r="U55" s="639"/>
      <c r="V55" s="639" t="str">
        <f t="shared" si="14"/>
        <v>-</v>
      </c>
      <c r="W55" s="639"/>
      <c r="X55" s="639"/>
      <c r="Y55" s="639"/>
      <c r="Z55" s="639"/>
      <c r="AA55" s="639"/>
      <c r="AB55" s="639"/>
      <c r="AC55" s="639"/>
      <c r="AD55" s="639"/>
      <c r="AE55" s="639"/>
      <c r="AF55" s="639"/>
      <c r="AG55" s="639"/>
      <c r="AH55" s="742"/>
      <c r="AI55" s="742"/>
      <c r="AJ55" s="639"/>
      <c r="AK55" s="639"/>
      <c r="AL55" s="639"/>
      <c r="AM55" s="639"/>
      <c r="AN55" s="639"/>
      <c r="AO55" s="639"/>
      <c r="AP55" s="639"/>
      <c r="AQ55" s="639"/>
      <c r="AR55" s="639"/>
      <c r="AS55" s="639"/>
      <c r="AT55" s="639"/>
      <c r="AU55" s="639"/>
      <c r="AV55" s="639"/>
      <c r="AW55" s="639"/>
      <c r="AX55" s="639"/>
      <c r="AY55" s="639"/>
      <c r="AZ55" s="640"/>
      <c r="BA55" s="611"/>
      <c r="BB55" s="639"/>
      <c r="BC55" s="639"/>
      <c r="BD55" s="640"/>
      <c r="BE55" s="446"/>
      <c r="BF55" s="579"/>
      <c r="BG55" s="572"/>
      <c r="BH55" s="571"/>
      <c r="BI55" s="571"/>
      <c r="BJ55" s="579">
        <f t="shared" si="6"/>
        <v>0</v>
      </c>
    </row>
    <row r="56" spans="1:16184" ht="42" customHeight="1">
      <c r="A56" s="31">
        <f>A53+1</f>
        <v>20</v>
      </c>
      <c r="B56" s="32"/>
      <c r="C56" s="371" t="s">
        <v>291</v>
      </c>
      <c r="D56" s="631">
        <v>0</v>
      </c>
      <c r="E56" s="631">
        <v>0</v>
      </c>
      <c r="F56" s="631">
        <f>L56+P56+Y56+AC56</f>
        <v>0.11792966000000001</v>
      </c>
      <c r="G56" s="631">
        <f>N56+Q56+Z56+AD56</f>
        <v>0.10044308</v>
      </c>
      <c r="H56" s="418"/>
      <c r="I56" s="577"/>
      <c r="J56" s="577"/>
      <c r="K56" s="576">
        <v>0</v>
      </c>
      <c r="L56" s="577"/>
      <c r="M56" s="576"/>
      <c r="N56" s="576"/>
      <c r="O56" s="577">
        <v>0</v>
      </c>
      <c r="P56" s="577">
        <f>117929.66/1000000</f>
        <v>0.11792966000000001</v>
      </c>
      <c r="Q56" s="738">
        <f>100443.08/1000000</f>
        <v>0.10044308</v>
      </c>
      <c r="R56" s="577"/>
      <c r="S56" s="577">
        <f t="shared" ref="S56:T56" si="52">K56+O56</f>
        <v>0</v>
      </c>
      <c r="T56" s="577">
        <f t="shared" si="52"/>
        <v>0.11792966000000001</v>
      </c>
      <c r="U56" s="577">
        <f t="shared" ref="U56" si="53">T56-S56</f>
        <v>0.11792966000000001</v>
      </c>
      <c r="V56" s="435" t="str">
        <f t="shared" si="14"/>
        <v>-</v>
      </c>
      <c r="W56" s="577"/>
      <c r="X56" s="576">
        <v>0</v>
      </c>
      <c r="Y56" s="577"/>
      <c r="Z56" s="576"/>
      <c r="AA56" s="576"/>
      <c r="AB56" s="576">
        <v>0</v>
      </c>
      <c r="AC56" s="576"/>
      <c r="AD56" s="576"/>
      <c r="AE56" s="576"/>
      <c r="AF56" s="577">
        <f t="shared" ref="AF56" si="54">AG56+AH56+AJ56+AK56</f>
        <v>0.11792966000000001</v>
      </c>
      <c r="AG56" s="577"/>
      <c r="AH56" s="738">
        <f>117929.66/1000000</f>
        <v>0.11792966000000001</v>
      </c>
      <c r="AI56" s="738">
        <f>100443.08/1000000</f>
        <v>0.10044308</v>
      </c>
      <c r="AJ56" s="577"/>
      <c r="AK56" s="577"/>
      <c r="AL56" s="577"/>
      <c r="AM56" s="577">
        <f t="shared" ref="AM56" si="55">AH56</f>
        <v>0.11792966000000001</v>
      </c>
      <c r="AN56" s="576"/>
      <c r="AO56" s="576"/>
      <c r="AP56" s="576"/>
      <c r="AQ56" s="577"/>
      <c r="AR56" s="577"/>
      <c r="AS56" s="577"/>
      <c r="AT56" s="577"/>
      <c r="AU56" s="577"/>
      <c r="AV56" s="577"/>
      <c r="AW56" s="576">
        <f t="shared" ref="AW56" si="56">AQ56</f>
        <v>0</v>
      </c>
      <c r="AX56" s="576">
        <f>D56-F56</f>
        <v>-0.11792966000000001</v>
      </c>
      <c r="AY56" s="576">
        <f t="shared" si="3"/>
        <v>0.11792966000000001</v>
      </c>
      <c r="AZ56" s="27" t="str">
        <f t="shared" si="4"/>
        <v>-</v>
      </c>
      <c r="BA56" s="650"/>
      <c r="BB56" s="576"/>
      <c r="BC56" s="576"/>
      <c r="BD56" s="27"/>
      <c r="BE56" s="447"/>
      <c r="BF56" s="579"/>
      <c r="BG56" s="573"/>
      <c r="BH56" s="577">
        <v>0</v>
      </c>
      <c r="BI56" s="572">
        <f>BG56+BH56+AF56</f>
        <v>0.11792966000000001</v>
      </c>
      <c r="BJ56" s="579">
        <f t="shared" si="6"/>
        <v>117.92966000000001</v>
      </c>
    </row>
    <row r="57" spans="1:16184" ht="13.5" thickBot="1">
      <c r="A57" s="439"/>
      <c r="B57" s="769"/>
      <c r="C57" s="769" t="s">
        <v>234</v>
      </c>
      <c r="D57" s="383">
        <f>D56</f>
        <v>0</v>
      </c>
      <c r="E57" s="383">
        <f t="shared" ref="E57:AX57" si="57">E56</f>
        <v>0</v>
      </c>
      <c r="F57" s="383">
        <f t="shared" si="57"/>
        <v>0.11792966000000001</v>
      </c>
      <c r="G57" s="383">
        <f t="shared" si="57"/>
        <v>0.10044308</v>
      </c>
      <c r="H57" s="383">
        <f t="shared" si="57"/>
        <v>0</v>
      </c>
      <c r="I57" s="383">
        <f t="shared" si="57"/>
        <v>0</v>
      </c>
      <c r="J57" s="383">
        <f t="shared" si="57"/>
        <v>0</v>
      </c>
      <c r="K57" s="383">
        <f t="shared" si="57"/>
        <v>0</v>
      </c>
      <c r="L57" s="383">
        <f t="shared" si="57"/>
        <v>0</v>
      </c>
      <c r="M57" s="383">
        <f t="shared" si="57"/>
        <v>0</v>
      </c>
      <c r="N57" s="383">
        <f t="shared" si="57"/>
        <v>0</v>
      </c>
      <c r="O57" s="383">
        <f t="shared" si="57"/>
        <v>0</v>
      </c>
      <c r="P57" s="383">
        <f t="shared" si="57"/>
        <v>0.11792966000000001</v>
      </c>
      <c r="Q57" s="744">
        <f t="shared" si="57"/>
        <v>0.10044308</v>
      </c>
      <c r="R57" s="383">
        <f t="shared" si="57"/>
        <v>0</v>
      </c>
      <c r="S57" s="383">
        <f t="shared" si="57"/>
        <v>0</v>
      </c>
      <c r="T57" s="383">
        <f t="shared" si="57"/>
        <v>0.11792966000000001</v>
      </c>
      <c r="U57" s="383">
        <f t="shared" si="57"/>
        <v>0.11792966000000001</v>
      </c>
      <c r="V57" s="383" t="str">
        <f t="shared" si="14"/>
        <v>-</v>
      </c>
      <c r="W57" s="383"/>
      <c r="X57" s="383">
        <f t="shared" si="57"/>
        <v>0</v>
      </c>
      <c r="Y57" s="383">
        <f t="shared" si="57"/>
        <v>0</v>
      </c>
      <c r="Z57" s="383">
        <f t="shared" si="57"/>
        <v>0</v>
      </c>
      <c r="AA57" s="383">
        <f t="shared" si="57"/>
        <v>0</v>
      </c>
      <c r="AB57" s="383">
        <f t="shared" si="57"/>
        <v>0</v>
      </c>
      <c r="AC57" s="383">
        <f t="shared" si="57"/>
        <v>0</v>
      </c>
      <c r="AD57" s="383">
        <f t="shared" si="57"/>
        <v>0</v>
      </c>
      <c r="AE57" s="383">
        <f t="shared" si="57"/>
        <v>0</v>
      </c>
      <c r="AF57" s="383">
        <f t="shared" si="57"/>
        <v>0.11792966000000001</v>
      </c>
      <c r="AG57" s="383">
        <f t="shared" si="57"/>
        <v>0</v>
      </c>
      <c r="AH57" s="744">
        <f t="shared" si="57"/>
        <v>0.11792966000000001</v>
      </c>
      <c r="AI57" s="744">
        <f t="shared" si="57"/>
        <v>0.10044308</v>
      </c>
      <c r="AJ57" s="383">
        <f t="shared" si="57"/>
        <v>0</v>
      </c>
      <c r="AK57" s="383">
        <f t="shared" si="57"/>
        <v>0</v>
      </c>
      <c r="AL57" s="383">
        <f t="shared" si="57"/>
        <v>0</v>
      </c>
      <c r="AM57" s="383">
        <f t="shared" si="57"/>
        <v>0.11792966000000001</v>
      </c>
      <c r="AN57" s="383">
        <f t="shared" si="57"/>
        <v>0</v>
      </c>
      <c r="AO57" s="383">
        <f t="shared" si="57"/>
        <v>0</v>
      </c>
      <c r="AP57" s="383">
        <f t="shared" si="57"/>
        <v>0</v>
      </c>
      <c r="AQ57" s="383">
        <f t="shared" si="57"/>
        <v>0</v>
      </c>
      <c r="AR57" s="383">
        <f t="shared" si="57"/>
        <v>0</v>
      </c>
      <c r="AS57" s="383">
        <f t="shared" si="57"/>
        <v>0</v>
      </c>
      <c r="AT57" s="383">
        <f t="shared" si="57"/>
        <v>0</v>
      </c>
      <c r="AU57" s="383">
        <f t="shared" si="57"/>
        <v>0</v>
      </c>
      <c r="AV57" s="383">
        <f t="shared" si="57"/>
        <v>0</v>
      </c>
      <c r="AW57" s="383">
        <f t="shared" si="57"/>
        <v>0</v>
      </c>
      <c r="AX57" s="383">
        <f t="shared" si="57"/>
        <v>-0.11792966000000001</v>
      </c>
      <c r="AY57" s="383">
        <f t="shared" si="3"/>
        <v>0.11792966000000001</v>
      </c>
      <c r="AZ57" s="385" t="str">
        <f t="shared" si="4"/>
        <v>-</v>
      </c>
      <c r="BA57" s="583">
        <f t="shared" ref="BA57:BD57" si="58">SUM(BA54:BA56)</f>
        <v>0</v>
      </c>
      <c r="BB57" s="627">
        <f t="shared" si="58"/>
        <v>0</v>
      </c>
      <c r="BC57" s="627">
        <f t="shared" si="58"/>
        <v>0</v>
      </c>
      <c r="BD57" s="628">
        <f t="shared" si="58"/>
        <v>0</v>
      </c>
      <c r="BE57" s="445">
        <f>SUM(BE54:BE56)</f>
        <v>0</v>
      </c>
      <c r="BF57" s="574"/>
      <c r="BG57" s="627">
        <f>BG56</f>
        <v>0</v>
      </c>
      <c r="BH57" s="627">
        <f>BH56</f>
        <v>0</v>
      </c>
      <c r="BI57" s="627">
        <f>BI56</f>
        <v>0.11792966000000001</v>
      </c>
      <c r="BJ57" s="579">
        <f t="shared" si="6"/>
        <v>117.92966000000001</v>
      </c>
    </row>
    <row r="61" spans="1:16184" s="2" customFormat="1">
      <c r="A61" s="10" t="s">
        <v>60</v>
      </c>
      <c r="B61" s="6" t="s">
        <v>61</v>
      </c>
      <c r="C61" s="6" t="s">
        <v>61</v>
      </c>
      <c r="E61" s="411"/>
      <c r="F61" s="411"/>
      <c r="G61" s="546"/>
      <c r="H61" s="416"/>
      <c r="I61" s="196"/>
      <c r="J61" s="196"/>
      <c r="K61" s="6"/>
      <c r="L61" s="196"/>
      <c r="M61" s="6"/>
      <c r="N61" s="541"/>
      <c r="O61" s="196"/>
      <c r="P61" s="196"/>
      <c r="Q61" s="541"/>
      <c r="R61" s="196"/>
      <c r="S61" s="196"/>
      <c r="T61" s="196"/>
      <c r="U61" s="196"/>
      <c r="V61" s="196"/>
      <c r="W61" s="196"/>
      <c r="X61" s="6"/>
      <c r="Y61" s="196"/>
      <c r="Z61" s="6"/>
      <c r="AA61" s="6"/>
      <c r="AB61" s="6"/>
      <c r="AC61" s="6"/>
      <c r="AD61" s="6"/>
      <c r="AE61" s="6"/>
      <c r="AF61" s="196"/>
      <c r="AG61" s="196"/>
      <c r="AH61" s="196"/>
      <c r="AI61" s="196"/>
      <c r="AJ61" s="196"/>
      <c r="AK61" s="196"/>
      <c r="AL61" s="196"/>
      <c r="AM61" s="196"/>
      <c r="AN61" s="6"/>
      <c r="AO61" s="6"/>
      <c r="AP61" s="6"/>
      <c r="AQ61" s="196"/>
      <c r="AR61" s="196"/>
      <c r="AS61" s="196"/>
      <c r="AT61" s="196"/>
      <c r="AU61" s="196"/>
      <c r="AV61" s="196"/>
      <c r="AW61" s="6"/>
      <c r="AX61" s="6"/>
      <c r="AY61" s="6"/>
      <c r="AZ61" s="14"/>
      <c r="BA61" s="14"/>
      <c r="BB61" s="14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</row>
    <row r="62" spans="1:16184" s="2" customFormat="1">
      <c r="A62" s="10" t="s">
        <v>62</v>
      </c>
      <c r="B62" s="6" t="s">
        <v>63</v>
      </c>
      <c r="C62" s="6" t="s">
        <v>63</v>
      </c>
      <c r="E62" s="411"/>
      <c r="F62" s="411"/>
      <c r="G62" s="546"/>
      <c r="H62" s="416"/>
      <c r="I62" s="196"/>
      <c r="J62" s="196"/>
      <c r="K62" s="6"/>
      <c r="L62" s="423"/>
      <c r="M62" s="6"/>
      <c r="N62" s="541"/>
      <c r="O62" s="196"/>
      <c r="P62" s="196"/>
      <c r="Q62" s="541"/>
      <c r="R62" s="196"/>
      <c r="S62" s="196"/>
      <c r="T62" s="196"/>
      <c r="U62" s="196"/>
      <c r="V62" s="196"/>
      <c r="W62" s="196"/>
      <c r="X62" s="6"/>
      <c r="Y62" s="196"/>
      <c r="Z62" s="6"/>
      <c r="AA62" s="6"/>
      <c r="AB62" s="6"/>
      <c r="AC62" s="6"/>
      <c r="AD62" s="6"/>
      <c r="AE62" s="6"/>
      <c r="AF62" s="196"/>
      <c r="AG62" s="196"/>
      <c r="AH62" s="196"/>
      <c r="AI62" s="196"/>
      <c r="AJ62" s="196"/>
      <c r="AK62" s="196"/>
      <c r="AL62" s="196"/>
      <c r="AM62" s="196"/>
      <c r="AN62" s="6"/>
      <c r="AO62" s="6"/>
      <c r="AP62" s="6"/>
      <c r="AQ62" s="196"/>
      <c r="AR62" s="196"/>
      <c r="AS62" s="196"/>
      <c r="AT62" s="196"/>
      <c r="AU62" s="196"/>
      <c r="AV62" s="196"/>
      <c r="AW62" s="6"/>
      <c r="AX62" s="6"/>
      <c r="AY62" s="6"/>
      <c r="AZ62" s="14"/>
      <c r="BA62" s="14"/>
      <c r="BB62" s="14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</row>
    <row r="63" spans="1:16184" s="2" customFormat="1">
      <c r="A63" s="10" t="s">
        <v>64</v>
      </c>
      <c r="B63" s="6" t="s">
        <v>65</v>
      </c>
      <c r="C63" s="6" t="s">
        <v>65</v>
      </c>
      <c r="E63" s="411"/>
      <c r="F63" s="411"/>
      <c r="G63" s="546"/>
      <c r="H63" s="416"/>
      <c r="I63" s="196"/>
      <c r="J63" s="196"/>
      <c r="K63" s="6"/>
      <c r="L63" s="196"/>
      <c r="M63" s="6"/>
      <c r="N63" s="541"/>
      <c r="O63" s="196"/>
      <c r="P63" s="196"/>
      <c r="Q63" s="541"/>
      <c r="R63" s="196"/>
      <c r="S63" s="196"/>
      <c r="T63" s="196"/>
      <c r="U63" s="196"/>
      <c r="V63" s="196"/>
      <c r="W63" s="196"/>
      <c r="X63" s="6"/>
      <c r="Y63" s="196"/>
      <c r="Z63" s="6"/>
      <c r="AA63" s="6"/>
      <c r="AB63" s="6"/>
      <c r="AC63" s="6"/>
      <c r="AD63" s="6"/>
      <c r="AE63" s="6"/>
      <c r="AF63" s="196"/>
      <c r="AG63" s="196"/>
      <c r="AH63" s="196"/>
      <c r="AI63" s="196"/>
      <c r="AJ63" s="196"/>
      <c r="AK63" s="196"/>
      <c r="AL63" s="196"/>
      <c r="AM63" s="196"/>
      <c r="AN63" s="6"/>
      <c r="AO63" s="6"/>
      <c r="AP63" s="6"/>
      <c r="AQ63" s="196"/>
      <c r="AR63" s="196"/>
      <c r="AS63" s="196"/>
      <c r="AT63" s="196"/>
      <c r="AU63" s="196"/>
      <c r="AV63" s="196"/>
      <c r="AW63" s="6"/>
      <c r="AX63" s="6"/>
      <c r="AY63" s="6"/>
      <c r="AZ63" s="14"/>
      <c r="BA63" s="14"/>
      <c r="BB63" s="14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</row>
    <row r="64" spans="1:16184" s="2" customFormat="1">
      <c r="A64" s="6"/>
      <c r="B64" s="6"/>
      <c r="C64" s="6"/>
      <c r="E64" s="411"/>
      <c r="F64" s="411"/>
      <c r="G64" s="546"/>
      <c r="H64" s="416"/>
      <c r="I64" s="196"/>
      <c r="J64" s="196"/>
      <c r="K64" s="6"/>
      <c r="L64" s="196"/>
      <c r="M64" s="6"/>
      <c r="N64" s="541"/>
      <c r="O64" s="196"/>
      <c r="P64" s="196"/>
      <c r="Q64" s="541"/>
      <c r="R64" s="196"/>
      <c r="S64" s="196"/>
      <c r="T64" s="196"/>
      <c r="U64" s="196"/>
      <c r="V64" s="196"/>
      <c r="W64" s="196"/>
      <c r="X64" s="6"/>
      <c r="Y64" s="196"/>
      <c r="Z64" s="6"/>
      <c r="AA64" s="6"/>
      <c r="AB64" s="6"/>
      <c r="AC64" s="6"/>
      <c r="AD64" s="6"/>
      <c r="AE64" s="6"/>
      <c r="AF64" s="196"/>
      <c r="AG64" s="196"/>
      <c r="AH64" s="196"/>
      <c r="AI64" s="196"/>
      <c r="AJ64" s="196"/>
      <c r="AK64" s="196"/>
      <c r="AL64" s="196"/>
      <c r="AM64" s="196"/>
      <c r="AN64" s="6"/>
      <c r="AO64" s="6"/>
      <c r="AP64" s="6"/>
      <c r="AQ64" s="196"/>
      <c r="AR64" s="196"/>
      <c r="AS64" s="196"/>
      <c r="AT64" s="196"/>
      <c r="AU64" s="196"/>
      <c r="AV64" s="196"/>
      <c r="AW64" s="6"/>
      <c r="AX64" s="6"/>
      <c r="AY64" s="6"/>
      <c r="AZ64" s="14"/>
      <c r="BA64" s="14"/>
      <c r="BB64" s="14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</row>
    <row r="65" spans="1:16184" s="2" customFormat="1">
      <c r="A65" s="6"/>
      <c r="B65" s="6"/>
      <c r="C65" s="6"/>
      <c r="E65" s="411" t="s">
        <v>315</v>
      </c>
      <c r="F65" s="411"/>
      <c r="G65" s="546"/>
      <c r="H65" s="416"/>
      <c r="I65" s="196"/>
      <c r="J65" s="196"/>
      <c r="K65" s="6"/>
      <c r="L65" s="196"/>
      <c r="M65" s="6"/>
      <c r="N65" s="541"/>
      <c r="O65" s="196"/>
      <c r="P65" s="631">
        <f>2407455.87/1000000</f>
        <v>2.4074558700000002</v>
      </c>
      <c r="Q65" s="745">
        <f>2108780.49/1000000</f>
        <v>2.10878049</v>
      </c>
      <c r="R65" s="196"/>
      <c r="S65" s="196"/>
      <c r="T65" s="196"/>
      <c r="U65" s="196"/>
      <c r="V65" s="196"/>
      <c r="W65" s="196"/>
      <c r="X65" s="436"/>
      <c r="Y65" s="196"/>
      <c r="Z65" s="6"/>
      <c r="AA65" s="6"/>
      <c r="AB65" s="6"/>
      <c r="AC65" s="6"/>
      <c r="AD65" s="6"/>
      <c r="AE65" s="6"/>
      <c r="AF65" s="196"/>
      <c r="AG65" s="196"/>
      <c r="AH65" s="738">
        <f>5042280.73/1000000</f>
        <v>5.0422807300000008</v>
      </c>
      <c r="AI65" s="738">
        <f>4453286.71/1000000</f>
        <v>4.4532867099999995</v>
      </c>
      <c r="AJ65" s="196"/>
      <c r="AK65" s="196"/>
      <c r="AL65" s="196"/>
      <c r="AM65" s="196"/>
      <c r="AN65" s="6"/>
      <c r="AO65" s="6"/>
      <c r="AP65" s="6"/>
      <c r="AQ65" s="196"/>
      <c r="AR65" s="196"/>
      <c r="AS65" s="196"/>
      <c r="AT65" s="196"/>
      <c r="AU65" s="196"/>
      <c r="AV65" s="196"/>
      <c r="AW65" s="6"/>
      <c r="AX65" s="6"/>
      <c r="AY65" s="6"/>
      <c r="AZ65" s="14"/>
      <c r="BA65" s="14"/>
      <c r="BB65" s="14"/>
      <c r="BC65" s="6"/>
      <c r="BD65" s="6"/>
      <c r="BE65" s="6"/>
      <c r="BF65" s="6"/>
      <c r="BG65" s="6"/>
      <c r="BH65" s="6"/>
      <c r="BI65" s="6"/>
      <c r="BJ65" s="432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</row>
    <row r="66" spans="1:16184">
      <c r="E66" s="411" t="s">
        <v>316</v>
      </c>
      <c r="P66" s="631">
        <f>4095902.84/1000000</f>
        <v>4.0959028399999999</v>
      </c>
      <c r="Q66" s="745">
        <f>3478081.93/1000000</f>
        <v>3.4780819300000001</v>
      </c>
      <c r="AH66" s="738">
        <f>378390.32/1000000</f>
        <v>0.37839032</v>
      </c>
      <c r="AI66" s="738">
        <f>323128.52/1000000</f>
        <v>0.32312852000000003</v>
      </c>
      <c r="AQ66" s="738">
        <f>3801440.99/1000000</f>
        <v>3.8014409900000001</v>
      </c>
      <c r="AR66" s="738">
        <f>3235164.95/1000000</f>
        <v>3.2351649500000002</v>
      </c>
      <c r="BJ66" s="432"/>
    </row>
    <row r="67" spans="1:16184">
      <c r="E67" s="411" t="s">
        <v>317</v>
      </c>
      <c r="P67" s="631">
        <f>SUM(P65:P66)</f>
        <v>6.5033587100000005</v>
      </c>
      <c r="Q67" s="745">
        <f>SUM(Q65:Q66)</f>
        <v>5.5868624200000001</v>
      </c>
      <c r="AH67" s="631">
        <f>SUM(AH65:AH66)</f>
        <v>5.420671050000001</v>
      </c>
      <c r="AI67" s="738">
        <f>SUM(AI65:AI66)</f>
        <v>4.7764152299999996</v>
      </c>
      <c r="AQ67" s="631">
        <f>SUM(AQ65:AQ66)</f>
        <v>3.8014409900000001</v>
      </c>
      <c r="AR67" s="738">
        <f>SUM(AR65:AR66)</f>
        <v>3.2351649500000002</v>
      </c>
      <c r="BJ67" s="432"/>
    </row>
    <row r="68" spans="1:16184">
      <c r="E68" s="411" t="s">
        <v>318</v>
      </c>
      <c r="P68" s="631">
        <f>P16-P67</f>
        <v>5.9561929999999208E-2</v>
      </c>
      <c r="Q68" s="631">
        <f>Q16-Q67</f>
        <v>5.9561929999999208E-2</v>
      </c>
      <c r="AH68" s="631">
        <f>AH16-AH67</f>
        <v>3.8014409899999997</v>
      </c>
      <c r="AI68" s="631">
        <f>AI16-AI67</f>
        <v>3.2351649500000015</v>
      </c>
      <c r="AQ68" s="631">
        <f>AQ16-AQ67</f>
        <v>0</v>
      </c>
      <c r="AR68" s="631">
        <f>AR16-AR67</f>
        <v>0</v>
      </c>
    </row>
    <row r="69" spans="1:16184">
      <c r="M69" s="196"/>
    </row>
    <row r="70" spans="1:16184">
      <c r="M70" s="196"/>
      <c r="Z70" s="579"/>
      <c r="AA70" s="579"/>
    </row>
    <row r="71" spans="1:16184">
      <c r="M71" s="196"/>
      <c r="Z71" s="541"/>
      <c r="AA71" s="541"/>
    </row>
    <row r="72" spans="1:16184">
      <c r="M72" s="196"/>
      <c r="Z72" s="579"/>
      <c r="AA72" s="579"/>
    </row>
  </sheetData>
  <customSheetViews>
    <customSheetView guid="{42A1920E-D2D2-4E7B-9A8E-1E3FF8B331D0}" scale="80" showPageBreaks="1" fitToPage="1" printArea="1" hiddenRows="1" hiddenColumns="1" state="hidden" view="pageBreakPreview" topLeftCell="A9">
      <pane xSplit="3" ySplit="7" topLeftCell="D16" activePane="bottomRight" state="frozen"/>
      <selection pane="bottomRight" activeCell="K39" sqref="K39"/>
      <rowBreaks count="1" manualBreakCount="1">
        <brk id="49" max="55" man="1"/>
      </rowBreaks>
      <colBreaks count="1" manualBreakCount="1">
        <brk id="52" max="59" man="1"/>
      </colBreaks>
      <pageMargins left="0" right="0" top="0.39370078740157483" bottom="0" header="0.31496062992125984" footer="0.31496062992125984"/>
      <printOptions horizontalCentered="1"/>
      <pageSetup paperSize="9" scale="53" fitToHeight="2" orientation="landscape" r:id="rId1"/>
    </customSheetView>
    <customSheetView guid="{EF326D7E-D76F-4649-85A8-DE252C102192}" scale="80" showPageBreaks="1" fitToPage="1" printArea="1" hiddenRows="1" hiddenColumns="1" state="hidden" view="pageBreakPreview" topLeftCell="A9">
      <pane xSplit="3" ySplit="7" topLeftCell="D16" activePane="bottomRight" state="frozen"/>
      <selection pane="bottomRight" activeCell="K39" sqref="K39"/>
      <rowBreaks count="1" manualBreakCount="1">
        <brk id="49" max="55" man="1"/>
      </rowBreaks>
      <colBreaks count="1" manualBreakCount="1">
        <brk id="52" max="59" man="1"/>
      </colBreaks>
      <pageMargins left="0" right="0" top="0.39370078740157483" bottom="0" header="0.31496062992125984" footer="0.31496062992125984"/>
      <printOptions horizontalCentered="1"/>
      <pageSetup paperSize="9" scale="53" fitToHeight="2" orientation="landscape" r:id="rId2"/>
    </customSheetView>
    <customSheetView guid="{696F54C5-6E69-4E5B-8291-5C65C2A15EC1}" scale="80" showPageBreaks="1" fitToPage="1" printArea="1" hiddenRows="1" hiddenColumns="1" state="hidden" view="pageBreakPreview" topLeftCell="A9">
      <pane xSplit="3" ySplit="7" topLeftCell="D16" activePane="bottomRight" state="frozen"/>
      <selection pane="bottomRight" activeCell="K39" sqref="K39"/>
      <rowBreaks count="1" manualBreakCount="1">
        <brk id="49" max="55" man="1"/>
      </rowBreaks>
      <colBreaks count="1" manualBreakCount="1">
        <brk id="52" max="59" man="1"/>
      </colBreaks>
      <pageMargins left="0" right="0" top="0.39370078740157483" bottom="0" header="0.31496062992125984" footer="0.31496062992125984"/>
      <printOptions horizontalCentered="1"/>
      <pageSetup paperSize="9" scale="53" fitToHeight="2" orientation="landscape" r:id="rId3"/>
    </customSheetView>
  </customSheetViews>
  <mergeCells count="28">
    <mergeCell ref="BA14:BA15"/>
    <mergeCell ref="BB14:BB15"/>
    <mergeCell ref="AX13:AX15"/>
    <mergeCell ref="AY13:AZ13"/>
    <mergeCell ref="AB14:AE14"/>
    <mergeCell ref="AY14:AY15"/>
    <mergeCell ref="AZ14:AZ15"/>
    <mergeCell ref="H14:I14"/>
    <mergeCell ref="K14:N14"/>
    <mergeCell ref="O14:R14"/>
    <mergeCell ref="S14:W14"/>
    <mergeCell ref="X14:AA14"/>
    <mergeCell ref="BE13:BE15"/>
    <mergeCell ref="BG13:BG15"/>
    <mergeCell ref="BH13:BH15"/>
    <mergeCell ref="BI13:BI15"/>
    <mergeCell ref="A4:AZ4"/>
    <mergeCell ref="AW7:AZ7"/>
    <mergeCell ref="BG12:BI12"/>
    <mergeCell ref="A13:A15"/>
    <mergeCell ref="B13:B15"/>
    <mergeCell ref="C13:C15"/>
    <mergeCell ref="D13:D15"/>
    <mergeCell ref="E13:AE13"/>
    <mergeCell ref="AF13:AM14"/>
    <mergeCell ref="AN13:AW14"/>
    <mergeCell ref="BC14:BD14"/>
    <mergeCell ref="E14:F14"/>
  </mergeCells>
  <printOptions horizontalCentered="1"/>
  <pageMargins left="0" right="0" top="0.39370078740157483" bottom="0" header="0.31496062992125984" footer="0.31496062992125984"/>
  <pageSetup paperSize="9" scale="53" fitToHeight="2" orientation="landscape" r:id="rId4"/>
  <rowBreaks count="1" manualBreakCount="1">
    <brk id="49" max="55" man="1"/>
  </rowBreaks>
  <colBreaks count="1" manualBreakCount="1">
    <brk id="52" max="5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XL72"/>
  <sheetViews>
    <sheetView view="pageBreakPreview" topLeftCell="A9" zoomScale="80" zoomScaleNormal="60" zoomScaleSheetLayoutView="80" workbookViewId="0">
      <pane xSplit="3" ySplit="7" topLeftCell="D16" activePane="bottomRight" state="frozen"/>
      <selection activeCell="A9" sqref="A9"/>
      <selection pane="topRight" activeCell="D9" sqref="D9"/>
      <selection pane="bottomLeft" activeCell="A16" sqref="A16"/>
      <selection pane="bottomRight" activeCell="K39" sqref="K39"/>
    </sheetView>
  </sheetViews>
  <sheetFormatPr defaultRowHeight="12.75" outlineLevelRow="2" outlineLevelCol="2"/>
  <cols>
    <col min="1" max="1" width="4.7109375" style="609" customWidth="1"/>
    <col min="2" max="2" width="44.28515625" style="609" hidden="1" customWidth="1" outlineLevel="1"/>
    <col min="3" max="3" width="47.85546875" style="609" customWidth="1" collapsed="1"/>
    <col min="4" max="4" width="12" style="2" customWidth="1"/>
    <col min="5" max="6" width="11.7109375" style="411" customWidth="1"/>
    <col min="7" max="7" width="14.7109375" style="546" hidden="1" customWidth="1" outlineLevel="1"/>
    <col min="8" max="8" width="14.7109375" style="416" hidden="1" customWidth="1" outlineLevel="2"/>
    <col min="9" max="10" width="14.7109375" style="196" hidden="1" customWidth="1" outlineLevel="2"/>
    <col min="11" max="11" width="11.7109375" style="6" customWidth="1" collapsed="1"/>
    <col min="12" max="12" width="11.7109375" style="196" customWidth="1"/>
    <col min="13" max="13" width="14.7109375" style="6" hidden="1" customWidth="1" outlineLevel="1"/>
    <col min="14" max="14" width="15.7109375" style="541" hidden="1" customWidth="1" outlineLevel="2"/>
    <col min="15" max="15" width="11.7109375" style="196" customWidth="1" collapsed="1"/>
    <col min="16" max="16" width="12.5703125" style="196" customWidth="1"/>
    <col min="17" max="17" width="15.7109375" style="541" hidden="1" customWidth="1" outlineLevel="1"/>
    <col min="18" max="22" width="14.7109375" style="196" hidden="1" customWidth="1" outlineLevel="1"/>
    <col min="23" max="23" width="28.7109375" style="196" hidden="1" customWidth="1" outlineLevel="1"/>
    <col min="24" max="24" width="11.7109375" style="6" customWidth="1" collapsed="1"/>
    <col min="25" max="25" width="11.5703125" style="196" customWidth="1"/>
    <col min="26" max="27" width="14.7109375" style="6" hidden="1" customWidth="1" outlineLevel="1"/>
    <col min="28" max="28" width="11.7109375" style="6" customWidth="1" collapsed="1"/>
    <col min="29" max="29" width="11.7109375" style="6" customWidth="1"/>
    <col min="30" max="31" width="14.7109375" style="6" hidden="1" customWidth="1" outlineLevel="1"/>
    <col min="32" max="32" width="11.85546875" style="196" customWidth="1" collapsed="1"/>
    <col min="33" max="34" width="14.7109375" style="196" hidden="1" customWidth="1" outlineLevel="1"/>
    <col min="35" max="35" width="16.140625" style="196" hidden="1" customWidth="1" outlineLevel="1"/>
    <col min="36" max="38" width="14.7109375" style="196" hidden="1" customWidth="1" outlineLevel="1"/>
    <col min="39" max="39" width="11.85546875" style="196" customWidth="1" collapsed="1"/>
    <col min="40" max="40" width="11.7109375" style="6" customWidth="1"/>
    <col min="41" max="41" width="11.7109375" style="6" hidden="1" customWidth="1" outlineLevel="1"/>
    <col min="42" max="42" width="14.7109375" style="6" hidden="1" customWidth="1" outlineLevel="1"/>
    <col min="43" max="48" width="14.7109375" style="196" hidden="1" customWidth="1" outlineLevel="1"/>
    <col min="49" max="49" width="11.7109375" style="6" customWidth="1" collapsed="1"/>
    <col min="50" max="50" width="15.42578125" style="6" customWidth="1"/>
    <col min="51" max="51" width="11.7109375" style="6" customWidth="1"/>
    <col min="52" max="52" width="11.7109375" style="14" customWidth="1"/>
    <col min="53" max="54" width="14.7109375" style="14" hidden="1" customWidth="1" outlineLevel="1"/>
    <col min="55" max="55" width="14.7109375" style="6" hidden="1" customWidth="1" outlineLevel="1" collapsed="1"/>
    <col min="56" max="56" width="14.7109375" style="6" hidden="1" customWidth="1" outlineLevel="1"/>
    <col min="57" max="57" width="14.7109375" style="6" customWidth="1" collapsed="1"/>
    <col min="58" max="58" width="6.28515625" style="6" customWidth="1"/>
    <col min="59" max="59" width="15" style="6" customWidth="1"/>
    <col min="60" max="60" width="20" style="6" customWidth="1"/>
    <col min="61" max="61" width="15.7109375" style="6" customWidth="1"/>
    <col min="62" max="62" width="14.5703125" style="6" bestFit="1" customWidth="1"/>
    <col min="63" max="289" width="9.140625" style="6"/>
    <col min="290" max="290" width="5.7109375" style="6" customWidth="1"/>
    <col min="291" max="291" width="45.28515625" style="6" customWidth="1"/>
    <col min="292" max="292" width="13.85546875" style="6" customWidth="1"/>
    <col min="293" max="302" width="9.140625" style="6"/>
    <col min="303" max="306" width="17.28515625" style="6" customWidth="1"/>
    <col min="307" max="307" width="12.5703125" style="6" customWidth="1"/>
    <col min="308" max="309" width="9.140625" style="6"/>
    <col min="310" max="311" width="18.7109375" style="6" customWidth="1"/>
    <col min="312" max="312" width="19" style="6" bestFit="1" customWidth="1"/>
    <col min="313" max="545" width="9.140625" style="6"/>
    <col min="546" max="546" width="5.7109375" style="6" customWidth="1"/>
    <col min="547" max="547" width="45.28515625" style="6" customWidth="1"/>
    <col min="548" max="548" width="13.85546875" style="6" customWidth="1"/>
    <col min="549" max="558" width="9.140625" style="6"/>
    <col min="559" max="562" width="17.28515625" style="6" customWidth="1"/>
    <col min="563" max="563" width="12.5703125" style="6" customWidth="1"/>
    <col min="564" max="565" width="9.140625" style="6"/>
    <col min="566" max="567" width="18.7109375" style="6" customWidth="1"/>
    <col min="568" max="568" width="19" style="6" bestFit="1" customWidth="1"/>
    <col min="569" max="801" width="9.140625" style="6"/>
    <col min="802" max="802" width="5.7109375" style="6" customWidth="1"/>
    <col min="803" max="803" width="45.28515625" style="6" customWidth="1"/>
    <col min="804" max="804" width="13.85546875" style="6" customWidth="1"/>
    <col min="805" max="814" width="9.140625" style="6"/>
    <col min="815" max="818" width="17.28515625" style="6" customWidth="1"/>
    <col min="819" max="819" width="12.5703125" style="6" customWidth="1"/>
    <col min="820" max="821" width="9.140625" style="6"/>
    <col min="822" max="823" width="18.7109375" style="6" customWidth="1"/>
    <col min="824" max="824" width="19" style="6" bestFit="1" customWidth="1"/>
    <col min="825" max="1057" width="9.140625" style="6"/>
    <col min="1058" max="1058" width="5.7109375" style="6" customWidth="1"/>
    <col min="1059" max="1059" width="45.28515625" style="6" customWidth="1"/>
    <col min="1060" max="1060" width="13.85546875" style="6" customWidth="1"/>
    <col min="1061" max="1070" width="9.140625" style="6"/>
    <col min="1071" max="1074" width="17.28515625" style="6" customWidth="1"/>
    <col min="1075" max="1075" width="12.5703125" style="6" customWidth="1"/>
    <col min="1076" max="1077" width="9.140625" style="6"/>
    <col min="1078" max="1079" width="18.7109375" style="6" customWidth="1"/>
    <col min="1080" max="1080" width="19" style="6" bestFit="1" customWidth="1"/>
    <col min="1081" max="1313" width="9.140625" style="6"/>
    <col min="1314" max="1314" width="5.7109375" style="6" customWidth="1"/>
    <col min="1315" max="1315" width="45.28515625" style="6" customWidth="1"/>
    <col min="1316" max="1316" width="13.85546875" style="6" customWidth="1"/>
    <col min="1317" max="1326" width="9.140625" style="6"/>
    <col min="1327" max="1330" width="17.28515625" style="6" customWidth="1"/>
    <col min="1331" max="1331" width="12.5703125" style="6" customWidth="1"/>
    <col min="1332" max="1333" width="9.140625" style="6"/>
    <col min="1334" max="1335" width="18.7109375" style="6" customWidth="1"/>
    <col min="1336" max="1336" width="19" style="6" bestFit="1" customWidth="1"/>
    <col min="1337" max="1569" width="9.140625" style="6"/>
    <col min="1570" max="1570" width="5.7109375" style="6" customWidth="1"/>
    <col min="1571" max="1571" width="45.28515625" style="6" customWidth="1"/>
    <col min="1572" max="1572" width="13.85546875" style="6" customWidth="1"/>
    <col min="1573" max="1582" width="9.140625" style="6"/>
    <col min="1583" max="1586" width="17.28515625" style="6" customWidth="1"/>
    <col min="1587" max="1587" width="12.5703125" style="6" customWidth="1"/>
    <col min="1588" max="1589" width="9.140625" style="6"/>
    <col min="1590" max="1591" width="18.7109375" style="6" customWidth="1"/>
    <col min="1592" max="1592" width="19" style="6" bestFit="1" customWidth="1"/>
    <col min="1593" max="1825" width="9.140625" style="6"/>
    <col min="1826" max="1826" width="5.7109375" style="6" customWidth="1"/>
    <col min="1827" max="1827" width="45.28515625" style="6" customWidth="1"/>
    <col min="1828" max="1828" width="13.85546875" style="6" customWidth="1"/>
    <col min="1829" max="1838" width="9.140625" style="6"/>
    <col min="1839" max="1842" width="17.28515625" style="6" customWidth="1"/>
    <col min="1843" max="1843" width="12.5703125" style="6" customWidth="1"/>
    <col min="1844" max="1845" width="9.140625" style="6"/>
    <col min="1846" max="1847" width="18.7109375" style="6" customWidth="1"/>
    <col min="1848" max="1848" width="19" style="6" bestFit="1" customWidth="1"/>
    <col min="1849" max="2081" width="9.140625" style="6"/>
    <col min="2082" max="2082" width="5.7109375" style="6" customWidth="1"/>
    <col min="2083" max="2083" width="45.28515625" style="6" customWidth="1"/>
    <col min="2084" max="2084" width="13.85546875" style="6" customWidth="1"/>
    <col min="2085" max="2094" width="9.140625" style="6"/>
    <col min="2095" max="2098" width="17.28515625" style="6" customWidth="1"/>
    <col min="2099" max="2099" width="12.5703125" style="6" customWidth="1"/>
    <col min="2100" max="2101" width="9.140625" style="6"/>
    <col min="2102" max="2103" width="18.7109375" style="6" customWidth="1"/>
    <col min="2104" max="2104" width="19" style="6" bestFit="1" customWidth="1"/>
    <col min="2105" max="2337" width="9.140625" style="6"/>
    <col min="2338" max="2338" width="5.7109375" style="6" customWidth="1"/>
    <col min="2339" max="2339" width="45.28515625" style="6" customWidth="1"/>
    <col min="2340" max="2340" width="13.85546875" style="6" customWidth="1"/>
    <col min="2341" max="2350" width="9.140625" style="6"/>
    <col min="2351" max="2354" width="17.28515625" style="6" customWidth="1"/>
    <col min="2355" max="2355" width="12.5703125" style="6" customWidth="1"/>
    <col min="2356" max="2357" width="9.140625" style="6"/>
    <col min="2358" max="2359" width="18.7109375" style="6" customWidth="1"/>
    <col min="2360" max="2360" width="19" style="6" bestFit="1" customWidth="1"/>
    <col min="2361" max="2593" width="9.140625" style="6"/>
    <col min="2594" max="2594" width="5.7109375" style="6" customWidth="1"/>
    <col min="2595" max="2595" width="45.28515625" style="6" customWidth="1"/>
    <col min="2596" max="2596" width="13.85546875" style="6" customWidth="1"/>
    <col min="2597" max="2606" width="9.140625" style="6"/>
    <col min="2607" max="2610" width="17.28515625" style="6" customWidth="1"/>
    <col min="2611" max="2611" width="12.5703125" style="6" customWidth="1"/>
    <col min="2612" max="2613" width="9.140625" style="6"/>
    <col min="2614" max="2615" width="18.7109375" style="6" customWidth="1"/>
    <col min="2616" max="2616" width="19" style="6" bestFit="1" customWidth="1"/>
    <col min="2617" max="2849" width="9.140625" style="6"/>
    <col min="2850" max="2850" width="5.7109375" style="6" customWidth="1"/>
    <col min="2851" max="2851" width="45.28515625" style="6" customWidth="1"/>
    <col min="2852" max="2852" width="13.85546875" style="6" customWidth="1"/>
    <col min="2853" max="2862" width="9.140625" style="6"/>
    <col min="2863" max="2866" width="17.28515625" style="6" customWidth="1"/>
    <col min="2867" max="2867" width="12.5703125" style="6" customWidth="1"/>
    <col min="2868" max="2869" width="9.140625" style="6"/>
    <col min="2870" max="2871" width="18.7109375" style="6" customWidth="1"/>
    <col min="2872" max="2872" width="19" style="6" bestFit="1" customWidth="1"/>
    <col min="2873" max="3105" width="9.140625" style="6"/>
    <col min="3106" max="3106" width="5.7109375" style="6" customWidth="1"/>
    <col min="3107" max="3107" width="45.28515625" style="6" customWidth="1"/>
    <col min="3108" max="3108" width="13.85546875" style="6" customWidth="1"/>
    <col min="3109" max="3118" width="9.140625" style="6"/>
    <col min="3119" max="3122" width="17.28515625" style="6" customWidth="1"/>
    <col min="3123" max="3123" width="12.5703125" style="6" customWidth="1"/>
    <col min="3124" max="3125" width="9.140625" style="6"/>
    <col min="3126" max="3127" width="18.7109375" style="6" customWidth="1"/>
    <col min="3128" max="3128" width="19" style="6" bestFit="1" customWidth="1"/>
    <col min="3129" max="3361" width="9.140625" style="6"/>
    <col min="3362" max="3362" width="5.7109375" style="6" customWidth="1"/>
    <col min="3363" max="3363" width="45.28515625" style="6" customWidth="1"/>
    <col min="3364" max="3364" width="13.85546875" style="6" customWidth="1"/>
    <col min="3365" max="3374" width="9.140625" style="6"/>
    <col min="3375" max="3378" width="17.28515625" style="6" customWidth="1"/>
    <col min="3379" max="3379" width="12.5703125" style="6" customWidth="1"/>
    <col min="3380" max="3381" width="9.140625" style="6"/>
    <col min="3382" max="3383" width="18.7109375" style="6" customWidth="1"/>
    <col min="3384" max="3384" width="19" style="6" bestFit="1" customWidth="1"/>
    <col min="3385" max="3617" width="9.140625" style="6"/>
    <col min="3618" max="3618" width="5.7109375" style="6" customWidth="1"/>
    <col min="3619" max="3619" width="45.28515625" style="6" customWidth="1"/>
    <col min="3620" max="3620" width="13.85546875" style="6" customWidth="1"/>
    <col min="3621" max="3630" width="9.140625" style="6"/>
    <col min="3631" max="3634" width="17.28515625" style="6" customWidth="1"/>
    <col min="3635" max="3635" width="12.5703125" style="6" customWidth="1"/>
    <col min="3636" max="3637" width="9.140625" style="6"/>
    <col min="3638" max="3639" width="18.7109375" style="6" customWidth="1"/>
    <col min="3640" max="3640" width="19" style="6" bestFit="1" customWidth="1"/>
    <col min="3641" max="3873" width="9.140625" style="6"/>
    <col min="3874" max="3874" width="5.7109375" style="6" customWidth="1"/>
    <col min="3875" max="3875" width="45.28515625" style="6" customWidth="1"/>
    <col min="3876" max="3876" width="13.85546875" style="6" customWidth="1"/>
    <col min="3877" max="3886" width="9.140625" style="6"/>
    <col min="3887" max="3890" width="17.28515625" style="6" customWidth="1"/>
    <col min="3891" max="3891" width="12.5703125" style="6" customWidth="1"/>
    <col min="3892" max="3893" width="9.140625" style="6"/>
    <col min="3894" max="3895" width="18.7109375" style="6" customWidth="1"/>
    <col min="3896" max="3896" width="19" style="6" bestFit="1" customWidth="1"/>
    <col min="3897" max="4129" width="9.140625" style="6"/>
    <col min="4130" max="4130" width="5.7109375" style="6" customWidth="1"/>
    <col min="4131" max="4131" width="45.28515625" style="6" customWidth="1"/>
    <col min="4132" max="4132" width="13.85546875" style="6" customWidth="1"/>
    <col min="4133" max="4142" width="9.140625" style="6"/>
    <col min="4143" max="4146" width="17.28515625" style="6" customWidth="1"/>
    <col min="4147" max="4147" width="12.5703125" style="6" customWidth="1"/>
    <col min="4148" max="4149" width="9.140625" style="6"/>
    <col min="4150" max="4151" width="18.7109375" style="6" customWidth="1"/>
    <col min="4152" max="4152" width="19" style="6" bestFit="1" customWidth="1"/>
    <col min="4153" max="4385" width="9.140625" style="6"/>
    <col min="4386" max="4386" width="5.7109375" style="6" customWidth="1"/>
    <col min="4387" max="4387" width="45.28515625" style="6" customWidth="1"/>
    <col min="4388" max="4388" width="13.85546875" style="6" customWidth="1"/>
    <col min="4389" max="4398" width="9.140625" style="6"/>
    <col min="4399" max="4402" width="17.28515625" style="6" customWidth="1"/>
    <col min="4403" max="4403" width="12.5703125" style="6" customWidth="1"/>
    <col min="4404" max="4405" width="9.140625" style="6"/>
    <col min="4406" max="4407" width="18.7109375" style="6" customWidth="1"/>
    <col min="4408" max="4408" width="19" style="6" bestFit="1" customWidth="1"/>
    <col min="4409" max="4641" width="9.140625" style="6"/>
    <col min="4642" max="4642" width="5.7109375" style="6" customWidth="1"/>
    <col min="4643" max="4643" width="45.28515625" style="6" customWidth="1"/>
    <col min="4644" max="4644" width="13.85546875" style="6" customWidth="1"/>
    <col min="4645" max="4654" width="9.140625" style="6"/>
    <col min="4655" max="4658" width="17.28515625" style="6" customWidth="1"/>
    <col min="4659" max="4659" width="12.5703125" style="6" customWidth="1"/>
    <col min="4660" max="4661" width="9.140625" style="6"/>
    <col min="4662" max="4663" width="18.7109375" style="6" customWidth="1"/>
    <col min="4664" max="4664" width="19" style="6" bestFit="1" customWidth="1"/>
    <col min="4665" max="4897" width="9.140625" style="6"/>
    <col min="4898" max="4898" width="5.7109375" style="6" customWidth="1"/>
    <col min="4899" max="4899" width="45.28515625" style="6" customWidth="1"/>
    <col min="4900" max="4900" width="13.85546875" style="6" customWidth="1"/>
    <col min="4901" max="4910" width="9.140625" style="6"/>
    <col min="4911" max="4914" width="17.28515625" style="6" customWidth="1"/>
    <col min="4915" max="4915" width="12.5703125" style="6" customWidth="1"/>
    <col min="4916" max="4917" width="9.140625" style="6"/>
    <col min="4918" max="4919" width="18.7109375" style="6" customWidth="1"/>
    <col min="4920" max="4920" width="19" style="6" bestFit="1" customWidth="1"/>
    <col min="4921" max="5153" width="9.140625" style="6"/>
    <col min="5154" max="5154" width="5.7109375" style="6" customWidth="1"/>
    <col min="5155" max="5155" width="45.28515625" style="6" customWidth="1"/>
    <col min="5156" max="5156" width="13.85546875" style="6" customWidth="1"/>
    <col min="5157" max="5166" width="9.140625" style="6"/>
    <col min="5167" max="5170" width="17.28515625" style="6" customWidth="1"/>
    <col min="5171" max="5171" width="12.5703125" style="6" customWidth="1"/>
    <col min="5172" max="5173" width="9.140625" style="6"/>
    <col min="5174" max="5175" width="18.7109375" style="6" customWidth="1"/>
    <col min="5176" max="5176" width="19" style="6" bestFit="1" customWidth="1"/>
    <col min="5177" max="5409" width="9.140625" style="6"/>
    <col min="5410" max="5410" width="5.7109375" style="6" customWidth="1"/>
    <col min="5411" max="5411" width="45.28515625" style="6" customWidth="1"/>
    <col min="5412" max="5412" width="13.85546875" style="6" customWidth="1"/>
    <col min="5413" max="5422" width="9.140625" style="6"/>
    <col min="5423" max="5426" width="17.28515625" style="6" customWidth="1"/>
    <col min="5427" max="5427" width="12.5703125" style="6" customWidth="1"/>
    <col min="5428" max="5429" width="9.140625" style="6"/>
    <col min="5430" max="5431" width="18.7109375" style="6" customWidth="1"/>
    <col min="5432" max="5432" width="19" style="6" bestFit="1" customWidth="1"/>
    <col min="5433" max="5665" width="9.140625" style="6"/>
    <col min="5666" max="5666" width="5.7109375" style="6" customWidth="1"/>
    <col min="5667" max="5667" width="45.28515625" style="6" customWidth="1"/>
    <col min="5668" max="5668" width="13.85546875" style="6" customWidth="1"/>
    <col min="5669" max="5678" width="9.140625" style="6"/>
    <col min="5679" max="5682" width="17.28515625" style="6" customWidth="1"/>
    <col min="5683" max="5683" width="12.5703125" style="6" customWidth="1"/>
    <col min="5684" max="5685" width="9.140625" style="6"/>
    <col min="5686" max="5687" width="18.7109375" style="6" customWidth="1"/>
    <col min="5688" max="5688" width="19" style="6" bestFit="1" customWidth="1"/>
    <col min="5689" max="5921" width="9.140625" style="6"/>
    <col min="5922" max="5922" width="5.7109375" style="6" customWidth="1"/>
    <col min="5923" max="5923" width="45.28515625" style="6" customWidth="1"/>
    <col min="5924" max="5924" width="13.85546875" style="6" customWidth="1"/>
    <col min="5925" max="5934" width="9.140625" style="6"/>
    <col min="5935" max="5938" width="17.28515625" style="6" customWidth="1"/>
    <col min="5939" max="5939" width="12.5703125" style="6" customWidth="1"/>
    <col min="5940" max="5941" width="9.140625" style="6"/>
    <col min="5942" max="5943" width="18.7109375" style="6" customWidth="1"/>
    <col min="5944" max="5944" width="19" style="6" bestFit="1" customWidth="1"/>
    <col min="5945" max="6177" width="9.140625" style="6"/>
    <col min="6178" max="6178" width="5.7109375" style="6" customWidth="1"/>
    <col min="6179" max="6179" width="45.28515625" style="6" customWidth="1"/>
    <col min="6180" max="6180" width="13.85546875" style="6" customWidth="1"/>
    <col min="6181" max="6190" width="9.140625" style="6"/>
    <col min="6191" max="6194" width="17.28515625" style="6" customWidth="1"/>
    <col min="6195" max="6195" width="12.5703125" style="6" customWidth="1"/>
    <col min="6196" max="6197" width="9.140625" style="6"/>
    <col min="6198" max="6199" width="18.7109375" style="6" customWidth="1"/>
    <col min="6200" max="6200" width="19" style="6" bestFit="1" customWidth="1"/>
    <col min="6201" max="6433" width="9.140625" style="6"/>
    <col min="6434" max="6434" width="5.7109375" style="6" customWidth="1"/>
    <col min="6435" max="6435" width="45.28515625" style="6" customWidth="1"/>
    <col min="6436" max="6436" width="13.85546875" style="6" customWidth="1"/>
    <col min="6437" max="6446" width="9.140625" style="6"/>
    <col min="6447" max="6450" width="17.28515625" style="6" customWidth="1"/>
    <col min="6451" max="6451" width="12.5703125" style="6" customWidth="1"/>
    <col min="6452" max="6453" width="9.140625" style="6"/>
    <col min="6454" max="6455" width="18.7109375" style="6" customWidth="1"/>
    <col min="6456" max="6456" width="19" style="6" bestFit="1" customWidth="1"/>
    <col min="6457" max="6689" width="9.140625" style="6"/>
    <col min="6690" max="6690" width="5.7109375" style="6" customWidth="1"/>
    <col min="6691" max="6691" width="45.28515625" style="6" customWidth="1"/>
    <col min="6692" max="6692" width="13.85546875" style="6" customWidth="1"/>
    <col min="6693" max="6702" width="9.140625" style="6"/>
    <col min="6703" max="6706" width="17.28515625" style="6" customWidth="1"/>
    <col min="6707" max="6707" width="12.5703125" style="6" customWidth="1"/>
    <col min="6708" max="6709" width="9.140625" style="6"/>
    <col min="6710" max="6711" width="18.7109375" style="6" customWidth="1"/>
    <col min="6712" max="6712" width="19" style="6" bestFit="1" customWidth="1"/>
    <col min="6713" max="6945" width="9.140625" style="6"/>
    <col min="6946" max="6946" width="5.7109375" style="6" customWidth="1"/>
    <col min="6947" max="6947" width="45.28515625" style="6" customWidth="1"/>
    <col min="6948" max="6948" width="13.85546875" style="6" customWidth="1"/>
    <col min="6949" max="6958" width="9.140625" style="6"/>
    <col min="6959" max="6962" width="17.28515625" style="6" customWidth="1"/>
    <col min="6963" max="6963" width="12.5703125" style="6" customWidth="1"/>
    <col min="6964" max="6965" width="9.140625" style="6"/>
    <col min="6966" max="6967" width="18.7109375" style="6" customWidth="1"/>
    <col min="6968" max="6968" width="19" style="6" bestFit="1" customWidth="1"/>
    <col min="6969" max="7201" width="9.140625" style="6"/>
    <col min="7202" max="7202" width="5.7109375" style="6" customWidth="1"/>
    <col min="7203" max="7203" width="45.28515625" style="6" customWidth="1"/>
    <col min="7204" max="7204" width="13.85546875" style="6" customWidth="1"/>
    <col min="7205" max="7214" width="9.140625" style="6"/>
    <col min="7215" max="7218" width="17.28515625" style="6" customWidth="1"/>
    <col min="7219" max="7219" width="12.5703125" style="6" customWidth="1"/>
    <col min="7220" max="7221" width="9.140625" style="6"/>
    <col min="7222" max="7223" width="18.7109375" style="6" customWidth="1"/>
    <col min="7224" max="7224" width="19" style="6" bestFit="1" customWidth="1"/>
    <col min="7225" max="7457" width="9.140625" style="6"/>
    <col min="7458" max="7458" width="5.7109375" style="6" customWidth="1"/>
    <col min="7459" max="7459" width="45.28515625" style="6" customWidth="1"/>
    <col min="7460" max="7460" width="13.85546875" style="6" customWidth="1"/>
    <col min="7461" max="7470" width="9.140625" style="6"/>
    <col min="7471" max="7474" width="17.28515625" style="6" customWidth="1"/>
    <col min="7475" max="7475" width="12.5703125" style="6" customWidth="1"/>
    <col min="7476" max="7477" width="9.140625" style="6"/>
    <col min="7478" max="7479" width="18.7109375" style="6" customWidth="1"/>
    <col min="7480" max="7480" width="19" style="6" bestFit="1" customWidth="1"/>
    <col min="7481" max="7713" width="9.140625" style="6"/>
    <col min="7714" max="7714" width="5.7109375" style="6" customWidth="1"/>
    <col min="7715" max="7715" width="45.28515625" style="6" customWidth="1"/>
    <col min="7716" max="7716" width="13.85546875" style="6" customWidth="1"/>
    <col min="7717" max="7726" width="9.140625" style="6"/>
    <col min="7727" max="7730" width="17.28515625" style="6" customWidth="1"/>
    <col min="7731" max="7731" width="12.5703125" style="6" customWidth="1"/>
    <col min="7732" max="7733" width="9.140625" style="6"/>
    <col min="7734" max="7735" width="18.7109375" style="6" customWidth="1"/>
    <col min="7736" max="7736" width="19" style="6" bestFit="1" customWidth="1"/>
    <col min="7737" max="7969" width="9.140625" style="6"/>
    <col min="7970" max="7970" width="5.7109375" style="6" customWidth="1"/>
    <col min="7971" max="7971" width="45.28515625" style="6" customWidth="1"/>
    <col min="7972" max="7972" width="13.85546875" style="6" customWidth="1"/>
    <col min="7973" max="7982" width="9.140625" style="6"/>
    <col min="7983" max="7986" width="17.28515625" style="6" customWidth="1"/>
    <col min="7987" max="7987" width="12.5703125" style="6" customWidth="1"/>
    <col min="7988" max="7989" width="9.140625" style="6"/>
    <col min="7990" max="7991" width="18.7109375" style="6" customWidth="1"/>
    <col min="7992" max="7992" width="19" style="6" bestFit="1" customWidth="1"/>
    <col min="7993" max="8225" width="9.140625" style="6"/>
    <col min="8226" max="8226" width="5.7109375" style="6" customWidth="1"/>
    <col min="8227" max="8227" width="45.28515625" style="6" customWidth="1"/>
    <col min="8228" max="8228" width="13.85546875" style="6" customWidth="1"/>
    <col min="8229" max="8238" width="9.140625" style="6"/>
    <col min="8239" max="8242" width="17.28515625" style="6" customWidth="1"/>
    <col min="8243" max="8243" width="12.5703125" style="6" customWidth="1"/>
    <col min="8244" max="8245" width="9.140625" style="6"/>
    <col min="8246" max="8247" width="18.7109375" style="6" customWidth="1"/>
    <col min="8248" max="8248" width="19" style="6" bestFit="1" customWidth="1"/>
    <col min="8249" max="8481" width="9.140625" style="6"/>
    <col min="8482" max="8482" width="5.7109375" style="6" customWidth="1"/>
    <col min="8483" max="8483" width="45.28515625" style="6" customWidth="1"/>
    <col min="8484" max="8484" width="13.85546875" style="6" customWidth="1"/>
    <col min="8485" max="8494" width="9.140625" style="6"/>
    <col min="8495" max="8498" width="17.28515625" style="6" customWidth="1"/>
    <col min="8499" max="8499" width="12.5703125" style="6" customWidth="1"/>
    <col min="8500" max="8501" width="9.140625" style="6"/>
    <col min="8502" max="8503" width="18.7109375" style="6" customWidth="1"/>
    <col min="8504" max="8504" width="19" style="6" bestFit="1" customWidth="1"/>
    <col min="8505" max="8737" width="9.140625" style="6"/>
    <col min="8738" max="8738" width="5.7109375" style="6" customWidth="1"/>
    <col min="8739" max="8739" width="45.28515625" style="6" customWidth="1"/>
    <col min="8740" max="8740" width="13.85546875" style="6" customWidth="1"/>
    <col min="8741" max="8750" width="9.140625" style="6"/>
    <col min="8751" max="8754" width="17.28515625" style="6" customWidth="1"/>
    <col min="8755" max="8755" width="12.5703125" style="6" customWidth="1"/>
    <col min="8756" max="8757" width="9.140625" style="6"/>
    <col min="8758" max="8759" width="18.7109375" style="6" customWidth="1"/>
    <col min="8760" max="8760" width="19" style="6" bestFit="1" customWidth="1"/>
    <col min="8761" max="8993" width="9.140625" style="6"/>
    <col min="8994" max="8994" width="5.7109375" style="6" customWidth="1"/>
    <col min="8995" max="8995" width="45.28515625" style="6" customWidth="1"/>
    <col min="8996" max="8996" width="13.85546875" style="6" customWidth="1"/>
    <col min="8997" max="9006" width="9.140625" style="6"/>
    <col min="9007" max="9010" width="17.28515625" style="6" customWidth="1"/>
    <col min="9011" max="9011" width="12.5703125" style="6" customWidth="1"/>
    <col min="9012" max="9013" width="9.140625" style="6"/>
    <col min="9014" max="9015" width="18.7109375" style="6" customWidth="1"/>
    <col min="9016" max="9016" width="19" style="6" bestFit="1" customWidth="1"/>
    <col min="9017" max="9249" width="9.140625" style="6"/>
    <col min="9250" max="9250" width="5.7109375" style="6" customWidth="1"/>
    <col min="9251" max="9251" width="45.28515625" style="6" customWidth="1"/>
    <col min="9252" max="9252" width="13.85546875" style="6" customWidth="1"/>
    <col min="9253" max="9262" width="9.140625" style="6"/>
    <col min="9263" max="9266" width="17.28515625" style="6" customWidth="1"/>
    <col min="9267" max="9267" width="12.5703125" style="6" customWidth="1"/>
    <col min="9268" max="9269" width="9.140625" style="6"/>
    <col min="9270" max="9271" width="18.7109375" style="6" customWidth="1"/>
    <col min="9272" max="9272" width="19" style="6" bestFit="1" customWidth="1"/>
    <col min="9273" max="9505" width="9.140625" style="6"/>
    <col min="9506" max="9506" width="5.7109375" style="6" customWidth="1"/>
    <col min="9507" max="9507" width="45.28515625" style="6" customWidth="1"/>
    <col min="9508" max="9508" width="13.85546875" style="6" customWidth="1"/>
    <col min="9509" max="9518" width="9.140625" style="6"/>
    <col min="9519" max="9522" width="17.28515625" style="6" customWidth="1"/>
    <col min="9523" max="9523" width="12.5703125" style="6" customWidth="1"/>
    <col min="9524" max="9525" width="9.140625" style="6"/>
    <col min="9526" max="9527" width="18.7109375" style="6" customWidth="1"/>
    <col min="9528" max="9528" width="19" style="6" bestFit="1" customWidth="1"/>
    <col min="9529" max="9761" width="9.140625" style="6"/>
    <col min="9762" max="9762" width="5.7109375" style="6" customWidth="1"/>
    <col min="9763" max="9763" width="45.28515625" style="6" customWidth="1"/>
    <col min="9764" max="9764" width="13.85546875" style="6" customWidth="1"/>
    <col min="9765" max="9774" width="9.140625" style="6"/>
    <col min="9775" max="9778" width="17.28515625" style="6" customWidth="1"/>
    <col min="9779" max="9779" width="12.5703125" style="6" customWidth="1"/>
    <col min="9780" max="9781" width="9.140625" style="6"/>
    <col min="9782" max="9783" width="18.7109375" style="6" customWidth="1"/>
    <col min="9784" max="9784" width="19" style="6" bestFit="1" customWidth="1"/>
    <col min="9785" max="10017" width="9.140625" style="6"/>
    <col min="10018" max="10018" width="5.7109375" style="6" customWidth="1"/>
    <col min="10019" max="10019" width="45.28515625" style="6" customWidth="1"/>
    <col min="10020" max="10020" width="13.85546875" style="6" customWidth="1"/>
    <col min="10021" max="10030" width="9.140625" style="6"/>
    <col min="10031" max="10034" width="17.28515625" style="6" customWidth="1"/>
    <col min="10035" max="10035" width="12.5703125" style="6" customWidth="1"/>
    <col min="10036" max="10037" width="9.140625" style="6"/>
    <col min="10038" max="10039" width="18.7109375" style="6" customWidth="1"/>
    <col min="10040" max="10040" width="19" style="6" bestFit="1" customWidth="1"/>
    <col min="10041" max="10273" width="9.140625" style="6"/>
    <col min="10274" max="10274" width="5.7109375" style="6" customWidth="1"/>
    <col min="10275" max="10275" width="45.28515625" style="6" customWidth="1"/>
    <col min="10276" max="10276" width="13.85546875" style="6" customWidth="1"/>
    <col min="10277" max="10286" width="9.140625" style="6"/>
    <col min="10287" max="10290" width="17.28515625" style="6" customWidth="1"/>
    <col min="10291" max="10291" width="12.5703125" style="6" customWidth="1"/>
    <col min="10292" max="10293" width="9.140625" style="6"/>
    <col min="10294" max="10295" width="18.7109375" style="6" customWidth="1"/>
    <col min="10296" max="10296" width="19" style="6" bestFit="1" customWidth="1"/>
    <col min="10297" max="10529" width="9.140625" style="6"/>
    <col min="10530" max="10530" width="5.7109375" style="6" customWidth="1"/>
    <col min="10531" max="10531" width="45.28515625" style="6" customWidth="1"/>
    <col min="10532" max="10532" width="13.85546875" style="6" customWidth="1"/>
    <col min="10533" max="10542" width="9.140625" style="6"/>
    <col min="10543" max="10546" width="17.28515625" style="6" customWidth="1"/>
    <col min="10547" max="10547" width="12.5703125" style="6" customWidth="1"/>
    <col min="10548" max="10549" width="9.140625" style="6"/>
    <col min="10550" max="10551" width="18.7109375" style="6" customWidth="1"/>
    <col min="10552" max="10552" width="19" style="6" bestFit="1" customWidth="1"/>
    <col min="10553" max="10785" width="9.140625" style="6"/>
    <col min="10786" max="10786" width="5.7109375" style="6" customWidth="1"/>
    <col min="10787" max="10787" width="45.28515625" style="6" customWidth="1"/>
    <col min="10788" max="10788" width="13.85546875" style="6" customWidth="1"/>
    <col min="10789" max="10798" width="9.140625" style="6"/>
    <col min="10799" max="10802" width="17.28515625" style="6" customWidth="1"/>
    <col min="10803" max="10803" width="12.5703125" style="6" customWidth="1"/>
    <col min="10804" max="10805" width="9.140625" style="6"/>
    <col min="10806" max="10807" width="18.7109375" style="6" customWidth="1"/>
    <col min="10808" max="10808" width="19" style="6" bestFit="1" customWidth="1"/>
    <col min="10809" max="11041" width="9.140625" style="6"/>
    <col min="11042" max="11042" width="5.7109375" style="6" customWidth="1"/>
    <col min="11043" max="11043" width="45.28515625" style="6" customWidth="1"/>
    <col min="11044" max="11044" width="13.85546875" style="6" customWidth="1"/>
    <col min="11045" max="11054" width="9.140625" style="6"/>
    <col min="11055" max="11058" width="17.28515625" style="6" customWidth="1"/>
    <col min="11059" max="11059" width="12.5703125" style="6" customWidth="1"/>
    <col min="11060" max="11061" width="9.140625" style="6"/>
    <col min="11062" max="11063" width="18.7109375" style="6" customWidth="1"/>
    <col min="11064" max="11064" width="19" style="6" bestFit="1" customWidth="1"/>
    <col min="11065" max="11297" width="9.140625" style="6"/>
    <col min="11298" max="11298" width="5.7109375" style="6" customWidth="1"/>
    <col min="11299" max="11299" width="45.28515625" style="6" customWidth="1"/>
    <col min="11300" max="11300" width="13.85546875" style="6" customWidth="1"/>
    <col min="11301" max="11310" width="9.140625" style="6"/>
    <col min="11311" max="11314" width="17.28515625" style="6" customWidth="1"/>
    <col min="11315" max="11315" width="12.5703125" style="6" customWidth="1"/>
    <col min="11316" max="11317" width="9.140625" style="6"/>
    <col min="11318" max="11319" width="18.7109375" style="6" customWidth="1"/>
    <col min="11320" max="11320" width="19" style="6" bestFit="1" customWidth="1"/>
    <col min="11321" max="11553" width="9.140625" style="6"/>
    <col min="11554" max="11554" width="5.7109375" style="6" customWidth="1"/>
    <col min="11555" max="11555" width="45.28515625" style="6" customWidth="1"/>
    <col min="11556" max="11556" width="13.85546875" style="6" customWidth="1"/>
    <col min="11557" max="11566" width="9.140625" style="6"/>
    <col min="11567" max="11570" width="17.28515625" style="6" customWidth="1"/>
    <col min="11571" max="11571" width="12.5703125" style="6" customWidth="1"/>
    <col min="11572" max="11573" width="9.140625" style="6"/>
    <col min="11574" max="11575" width="18.7109375" style="6" customWidth="1"/>
    <col min="11576" max="11576" width="19" style="6" bestFit="1" customWidth="1"/>
    <col min="11577" max="11809" width="9.140625" style="6"/>
    <col min="11810" max="11810" width="5.7109375" style="6" customWidth="1"/>
    <col min="11811" max="11811" width="45.28515625" style="6" customWidth="1"/>
    <col min="11812" max="11812" width="13.85546875" style="6" customWidth="1"/>
    <col min="11813" max="11822" width="9.140625" style="6"/>
    <col min="11823" max="11826" width="17.28515625" style="6" customWidth="1"/>
    <col min="11827" max="11827" width="12.5703125" style="6" customWidth="1"/>
    <col min="11828" max="11829" width="9.140625" style="6"/>
    <col min="11830" max="11831" width="18.7109375" style="6" customWidth="1"/>
    <col min="11832" max="11832" width="19" style="6" bestFit="1" customWidth="1"/>
    <col min="11833" max="12065" width="9.140625" style="6"/>
    <col min="12066" max="12066" width="5.7109375" style="6" customWidth="1"/>
    <col min="12067" max="12067" width="45.28515625" style="6" customWidth="1"/>
    <col min="12068" max="12068" width="13.85546875" style="6" customWidth="1"/>
    <col min="12069" max="12078" width="9.140625" style="6"/>
    <col min="12079" max="12082" width="17.28515625" style="6" customWidth="1"/>
    <col min="12083" max="12083" width="12.5703125" style="6" customWidth="1"/>
    <col min="12084" max="12085" width="9.140625" style="6"/>
    <col min="12086" max="12087" width="18.7109375" style="6" customWidth="1"/>
    <col min="12088" max="12088" width="19" style="6" bestFit="1" customWidth="1"/>
    <col min="12089" max="12321" width="9.140625" style="6"/>
    <col min="12322" max="12322" width="5.7109375" style="6" customWidth="1"/>
    <col min="12323" max="12323" width="45.28515625" style="6" customWidth="1"/>
    <col min="12324" max="12324" width="13.85546875" style="6" customWidth="1"/>
    <col min="12325" max="12334" width="9.140625" style="6"/>
    <col min="12335" max="12338" width="17.28515625" style="6" customWidth="1"/>
    <col min="12339" max="12339" width="12.5703125" style="6" customWidth="1"/>
    <col min="12340" max="12341" width="9.140625" style="6"/>
    <col min="12342" max="12343" width="18.7109375" style="6" customWidth="1"/>
    <col min="12344" max="12344" width="19" style="6" bestFit="1" customWidth="1"/>
    <col min="12345" max="12577" width="9.140625" style="6"/>
    <col min="12578" max="12578" width="5.7109375" style="6" customWidth="1"/>
    <col min="12579" max="12579" width="45.28515625" style="6" customWidth="1"/>
    <col min="12580" max="12580" width="13.85546875" style="6" customWidth="1"/>
    <col min="12581" max="12590" width="9.140625" style="6"/>
    <col min="12591" max="12594" width="17.28515625" style="6" customWidth="1"/>
    <col min="12595" max="12595" width="12.5703125" style="6" customWidth="1"/>
    <col min="12596" max="12597" width="9.140625" style="6"/>
    <col min="12598" max="12599" width="18.7109375" style="6" customWidth="1"/>
    <col min="12600" max="12600" width="19" style="6" bestFit="1" customWidth="1"/>
    <col min="12601" max="12833" width="9.140625" style="6"/>
    <col min="12834" max="12834" width="5.7109375" style="6" customWidth="1"/>
    <col min="12835" max="12835" width="45.28515625" style="6" customWidth="1"/>
    <col min="12836" max="12836" width="13.85546875" style="6" customWidth="1"/>
    <col min="12837" max="12846" width="9.140625" style="6"/>
    <col min="12847" max="12850" width="17.28515625" style="6" customWidth="1"/>
    <col min="12851" max="12851" width="12.5703125" style="6" customWidth="1"/>
    <col min="12852" max="12853" width="9.140625" style="6"/>
    <col min="12854" max="12855" width="18.7109375" style="6" customWidth="1"/>
    <col min="12856" max="12856" width="19" style="6" bestFit="1" customWidth="1"/>
    <col min="12857" max="13089" width="9.140625" style="6"/>
    <col min="13090" max="13090" width="5.7109375" style="6" customWidth="1"/>
    <col min="13091" max="13091" width="45.28515625" style="6" customWidth="1"/>
    <col min="13092" max="13092" width="13.85546875" style="6" customWidth="1"/>
    <col min="13093" max="13102" width="9.140625" style="6"/>
    <col min="13103" max="13106" width="17.28515625" style="6" customWidth="1"/>
    <col min="13107" max="13107" width="12.5703125" style="6" customWidth="1"/>
    <col min="13108" max="13109" width="9.140625" style="6"/>
    <col min="13110" max="13111" width="18.7109375" style="6" customWidth="1"/>
    <col min="13112" max="13112" width="19" style="6" bestFit="1" customWidth="1"/>
    <col min="13113" max="13345" width="9.140625" style="6"/>
    <col min="13346" max="13346" width="5.7109375" style="6" customWidth="1"/>
    <col min="13347" max="13347" width="45.28515625" style="6" customWidth="1"/>
    <col min="13348" max="13348" width="13.85546875" style="6" customWidth="1"/>
    <col min="13349" max="13358" width="9.140625" style="6"/>
    <col min="13359" max="13362" width="17.28515625" style="6" customWidth="1"/>
    <col min="13363" max="13363" width="12.5703125" style="6" customWidth="1"/>
    <col min="13364" max="13365" width="9.140625" style="6"/>
    <col min="13366" max="13367" width="18.7109375" style="6" customWidth="1"/>
    <col min="13368" max="13368" width="19" style="6" bestFit="1" customWidth="1"/>
    <col min="13369" max="13601" width="9.140625" style="6"/>
    <col min="13602" max="13602" width="5.7109375" style="6" customWidth="1"/>
    <col min="13603" max="13603" width="45.28515625" style="6" customWidth="1"/>
    <col min="13604" max="13604" width="13.85546875" style="6" customWidth="1"/>
    <col min="13605" max="13614" width="9.140625" style="6"/>
    <col min="13615" max="13618" width="17.28515625" style="6" customWidth="1"/>
    <col min="13619" max="13619" width="12.5703125" style="6" customWidth="1"/>
    <col min="13620" max="13621" width="9.140625" style="6"/>
    <col min="13622" max="13623" width="18.7109375" style="6" customWidth="1"/>
    <col min="13624" max="13624" width="19" style="6" bestFit="1" customWidth="1"/>
    <col min="13625" max="13857" width="9.140625" style="6"/>
    <col min="13858" max="13858" width="5.7109375" style="6" customWidth="1"/>
    <col min="13859" max="13859" width="45.28515625" style="6" customWidth="1"/>
    <col min="13860" max="13860" width="13.85546875" style="6" customWidth="1"/>
    <col min="13861" max="13870" width="9.140625" style="6"/>
    <col min="13871" max="13874" width="17.28515625" style="6" customWidth="1"/>
    <col min="13875" max="13875" width="12.5703125" style="6" customWidth="1"/>
    <col min="13876" max="13877" width="9.140625" style="6"/>
    <col min="13878" max="13879" width="18.7109375" style="6" customWidth="1"/>
    <col min="13880" max="13880" width="19" style="6" bestFit="1" customWidth="1"/>
    <col min="13881" max="14113" width="9.140625" style="6"/>
    <col min="14114" max="14114" width="5.7109375" style="6" customWidth="1"/>
    <col min="14115" max="14115" width="45.28515625" style="6" customWidth="1"/>
    <col min="14116" max="14116" width="13.85546875" style="6" customWidth="1"/>
    <col min="14117" max="14126" width="9.140625" style="6"/>
    <col min="14127" max="14130" width="17.28515625" style="6" customWidth="1"/>
    <col min="14131" max="14131" width="12.5703125" style="6" customWidth="1"/>
    <col min="14132" max="14133" width="9.140625" style="6"/>
    <col min="14134" max="14135" width="18.7109375" style="6" customWidth="1"/>
    <col min="14136" max="14136" width="19" style="6" bestFit="1" customWidth="1"/>
    <col min="14137" max="14369" width="9.140625" style="6"/>
    <col min="14370" max="14370" width="5.7109375" style="6" customWidth="1"/>
    <col min="14371" max="14371" width="45.28515625" style="6" customWidth="1"/>
    <col min="14372" max="14372" width="13.85546875" style="6" customWidth="1"/>
    <col min="14373" max="14382" width="9.140625" style="6"/>
    <col min="14383" max="14386" width="17.28515625" style="6" customWidth="1"/>
    <col min="14387" max="14387" width="12.5703125" style="6" customWidth="1"/>
    <col min="14388" max="14389" width="9.140625" style="6"/>
    <col min="14390" max="14391" width="18.7109375" style="6" customWidth="1"/>
    <col min="14392" max="14392" width="19" style="6" bestFit="1" customWidth="1"/>
    <col min="14393" max="14625" width="9.140625" style="6"/>
    <col min="14626" max="14626" width="5.7109375" style="6" customWidth="1"/>
    <col min="14627" max="14627" width="45.28515625" style="6" customWidth="1"/>
    <col min="14628" max="14628" width="13.85546875" style="6" customWidth="1"/>
    <col min="14629" max="14638" width="9.140625" style="6"/>
    <col min="14639" max="14642" width="17.28515625" style="6" customWidth="1"/>
    <col min="14643" max="14643" width="12.5703125" style="6" customWidth="1"/>
    <col min="14644" max="14645" width="9.140625" style="6"/>
    <col min="14646" max="14647" width="18.7109375" style="6" customWidth="1"/>
    <col min="14648" max="14648" width="19" style="6" bestFit="1" customWidth="1"/>
    <col min="14649" max="14881" width="9.140625" style="6"/>
    <col min="14882" max="14882" width="5.7109375" style="6" customWidth="1"/>
    <col min="14883" max="14883" width="45.28515625" style="6" customWidth="1"/>
    <col min="14884" max="14884" width="13.85546875" style="6" customWidth="1"/>
    <col min="14885" max="14894" width="9.140625" style="6"/>
    <col min="14895" max="14898" width="17.28515625" style="6" customWidth="1"/>
    <col min="14899" max="14899" width="12.5703125" style="6" customWidth="1"/>
    <col min="14900" max="14901" width="9.140625" style="6"/>
    <col min="14902" max="14903" width="18.7109375" style="6" customWidth="1"/>
    <col min="14904" max="14904" width="19" style="6" bestFit="1" customWidth="1"/>
    <col min="14905" max="15137" width="9.140625" style="6"/>
    <col min="15138" max="15138" width="5.7109375" style="6" customWidth="1"/>
    <col min="15139" max="15139" width="45.28515625" style="6" customWidth="1"/>
    <col min="15140" max="15140" width="13.85546875" style="6" customWidth="1"/>
    <col min="15141" max="15150" width="9.140625" style="6"/>
    <col min="15151" max="15154" width="17.28515625" style="6" customWidth="1"/>
    <col min="15155" max="15155" width="12.5703125" style="6" customWidth="1"/>
    <col min="15156" max="15157" width="9.140625" style="6"/>
    <col min="15158" max="15159" width="18.7109375" style="6" customWidth="1"/>
    <col min="15160" max="15160" width="19" style="6" bestFit="1" customWidth="1"/>
    <col min="15161" max="15393" width="9.140625" style="6"/>
    <col min="15394" max="15394" width="5.7109375" style="6" customWidth="1"/>
    <col min="15395" max="15395" width="45.28515625" style="6" customWidth="1"/>
    <col min="15396" max="15396" width="13.85546875" style="6" customWidth="1"/>
    <col min="15397" max="15406" width="9.140625" style="6"/>
    <col min="15407" max="15410" width="17.28515625" style="6" customWidth="1"/>
    <col min="15411" max="15411" width="12.5703125" style="6" customWidth="1"/>
    <col min="15412" max="15413" width="9.140625" style="6"/>
    <col min="15414" max="15415" width="18.7109375" style="6" customWidth="1"/>
    <col min="15416" max="15416" width="19" style="6" bestFit="1" customWidth="1"/>
    <col min="15417" max="15649" width="9.140625" style="6"/>
    <col min="15650" max="15650" width="5.7109375" style="6" customWidth="1"/>
    <col min="15651" max="15651" width="45.28515625" style="6" customWidth="1"/>
    <col min="15652" max="15652" width="13.85546875" style="6" customWidth="1"/>
    <col min="15653" max="15662" width="9.140625" style="6"/>
    <col min="15663" max="15666" width="17.28515625" style="6" customWidth="1"/>
    <col min="15667" max="15667" width="12.5703125" style="6" customWidth="1"/>
    <col min="15668" max="15669" width="9.140625" style="6"/>
    <col min="15670" max="15671" width="18.7109375" style="6" customWidth="1"/>
    <col min="15672" max="15672" width="19" style="6" bestFit="1" customWidth="1"/>
    <col min="15673" max="15905" width="9.140625" style="6"/>
    <col min="15906" max="15906" width="5.7109375" style="6" customWidth="1"/>
    <col min="15907" max="15907" width="45.28515625" style="6" customWidth="1"/>
    <col min="15908" max="15908" width="13.85546875" style="6" customWidth="1"/>
    <col min="15909" max="15918" width="9.140625" style="6"/>
    <col min="15919" max="15922" width="17.28515625" style="6" customWidth="1"/>
    <col min="15923" max="15923" width="12.5703125" style="6" customWidth="1"/>
    <col min="15924" max="15925" width="9.140625" style="6"/>
    <col min="15926" max="15927" width="18.7109375" style="6" customWidth="1"/>
    <col min="15928" max="15928" width="19" style="6" bestFit="1" customWidth="1"/>
    <col min="15929" max="16161" width="9.140625" style="6"/>
    <col min="16162" max="16162" width="5.7109375" style="6" customWidth="1"/>
    <col min="16163" max="16163" width="45.28515625" style="6" customWidth="1"/>
    <col min="16164" max="16164" width="13.85546875" style="6" customWidth="1"/>
    <col min="16165" max="16174" width="9.140625" style="6"/>
    <col min="16175" max="16178" width="17.28515625" style="6" customWidth="1"/>
    <col min="16179" max="16179" width="12.5703125" style="6" customWidth="1"/>
    <col min="16180" max="16181" width="9.140625" style="6"/>
    <col min="16182" max="16183" width="18.7109375" style="6" customWidth="1"/>
    <col min="16184" max="16184" width="19" style="6" bestFit="1" customWidth="1"/>
    <col min="16185" max="16384" width="9.140625" style="6"/>
  </cols>
  <sheetData>
    <row r="1" spans="1:62" ht="22.5" customHeight="1">
      <c r="H1" s="413"/>
      <c r="I1" s="194"/>
      <c r="J1" s="194"/>
      <c r="K1" s="609"/>
      <c r="L1" s="194"/>
      <c r="M1" s="609"/>
      <c r="N1" s="542"/>
      <c r="O1" s="194"/>
      <c r="P1" s="194"/>
      <c r="Q1" s="542"/>
      <c r="R1" s="194"/>
      <c r="S1" s="194"/>
      <c r="T1" s="194"/>
      <c r="U1" s="194"/>
      <c r="V1" s="194"/>
      <c r="W1" s="194"/>
      <c r="X1" s="609"/>
      <c r="Y1" s="194"/>
      <c r="Z1" s="609"/>
      <c r="AA1" s="609"/>
      <c r="AB1" s="609"/>
      <c r="AC1" s="609"/>
      <c r="AD1" s="609"/>
      <c r="AE1" s="609"/>
      <c r="AF1" s="194"/>
      <c r="AG1" s="194"/>
      <c r="AH1" s="194"/>
      <c r="AI1" s="194"/>
      <c r="AJ1" s="194"/>
      <c r="AK1" s="194"/>
      <c r="AL1" s="194"/>
      <c r="AM1" s="194"/>
      <c r="AN1" s="609"/>
      <c r="AO1" s="609"/>
      <c r="AP1" s="609"/>
      <c r="AQ1" s="194"/>
      <c r="AR1" s="194"/>
      <c r="AS1" s="194"/>
      <c r="AT1" s="194"/>
      <c r="AU1" s="194"/>
      <c r="AV1" s="194"/>
      <c r="AW1" s="609"/>
      <c r="AX1" s="609"/>
      <c r="AY1" s="609"/>
      <c r="AZ1" s="5" t="s">
        <v>0</v>
      </c>
      <c r="BA1" s="3"/>
      <c r="BB1" s="3"/>
      <c r="BC1" s="609"/>
      <c r="BD1" s="4"/>
    </row>
    <row r="2" spans="1:62" hidden="1" outlineLevel="1">
      <c r="H2" s="413"/>
      <c r="I2" s="194"/>
      <c r="J2" s="194"/>
      <c r="K2" s="609"/>
      <c r="L2" s="194"/>
      <c r="M2" s="609"/>
      <c r="N2" s="542"/>
      <c r="O2" s="194"/>
      <c r="P2" s="194"/>
      <c r="Q2" s="542"/>
      <c r="R2" s="194"/>
      <c r="S2" s="194"/>
      <c r="T2" s="194"/>
      <c r="U2" s="194"/>
      <c r="V2" s="194"/>
      <c r="W2" s="194"/>
      <c r="X2" s="609"/>
      <c r="Y2" s="194"/>
      <c r="Z2" s="609"/>
      <c r="AA2" s="609"/>
      <c r="AB2" s="609"/>
      <c r="AC2" s="609"/>
      <c r="AD2" s="609"/>
      <c r="AE2" s="609"/>
      <c r="AF2" s="194"/>
      <c r="AG2" s="194"/>
      <c r="AH2" s="194"/>
      <c r="AI2" s="194"/>
      <c r="AJ2" s="194"/>
      <c r="AK2" s="194"/>
      <c r="AL2" s="194"/>
      <c r="AM2" s="194"/>
      <c r="AN2" s="609"/>
      <c r="AO2" s="609"/>
      <c r="AP2" s="609"/>
      <c r="AQ2" s="194"/>
      <c r="AR2" s="194"/>
      <c r="AS2" s="194"/>
      <c r="AT2" s="194"/>
      <c r="AU2" s="194"/>
      <c r="AV2" s="194"/>
      <c r="AW2" s="609"/>
      <c r="AX2" s="609"/>
      <c r="AY2" s="609"/>
      <c r="AZ2" s="3"/>
      <c r="BA2" s="3"/>
      <c r="BB2" s="3"/>
      <c r="BC2" s="609"/>
      <c r="BD2" s="4"/>
      <c r="BE2" s="4" t="s">
        <v>1</v>
      </c>
    </row>
    <row r="3" spans="1:62" hidden="1" outlineLevel="1">
      <c r="H3" s="413"/>
      <c r="I3" s="194"/>
      <c r="J3" s="194"/>
      <c r="K3" s="609"/>
      <c r="L3" s="194"/>
      <c r="M3" s="609"/>
      <c r="N3" s="542"/>
      <c r="O3" s="194"/>
      <c r="P3" s="194"/>
      <c r="Q3" s="542"/>
      <c r="R3" s="194"/>
      <c r="S3" s="194"/>
      <c r="T3" s="194"/>
      <c r="U3" s="194"/>
      <c r="V3" s="194"/>
      <c r="W3" s="194"/>
      <c r="X3" s="609"/>
      <c r="Y3" s="194"/>
      <c r="Z3" s="609"/>
      <c r="AA3" s="609"/>
      <c r="AB3" s="609"/>
      <c r="AC3" s="609"/>
      <c r="AD3" s="609"/>
      <c r="AE3" s="609"/>
      <c r="AF3" s="194"/>
      <c r="AG3" s="194"/>
      <c r="AH3" s="194"/>
      <c r="AI3" s="194"/>
      <c r="AJ3" s="194"/>
      <c r="AK3" s="194"/>
      <c r="AL3" s="194"/>
      <c r="AM3" s="194"/>
      <c r="AN3" s="609"/>
      <c r="AO3" s="609"/>
      <c r="AP3" s="609"/>
      <c r="AQ3" s="194"/>
      <c r="AR3" s="194"/>
      <c r="AS3" s="194"/>
      <c r="AT3" s="194"/>
      <c r="AU3" s="194"/>
      <c r="AV3" s="194"/>
      <c r="AW3" s="609"/>
      <c r="AX3" s="609"/>
      <c r="AY3" s="609"/>
      <c r="AZ3" s="3"/>
      <c r="BA3" s="3"/>
      <c r="BB3" s="3"/>
      <c r="BC3" s="609"/>
      <c r="BD3" s="4"/>
      <c r="BE3" s="4" t="s">
        <v>2</v>
      </c>
    </row>
    <row r="4" spans="1:62" ht="37.5" customHeight="1" collapsed="1">
      <c r="A4" s="1068" t="s">
        <v>289</v>
      </c>
      <c r="B4" s="1068"/>
      <c r="C4" s="1068"/>
      <c r="D4" s="1068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443"/>
      <c r="BB4" s="443"/>
      <c r="BC4" s="443"/>
      <c r="BD4" s="443"/>
      <c r="BE4" s="443"/>
    </row>
    <row r="5" spans="1:62" ht="12.75" customHeight="1">
      <c r="A5" s="443"/>
      <c r="B5" s="443"/>
      <c r="C5" s="443"/>
      <c r="D5" s="443"/>
      <c r="E5" s="443"/>
      <c r="F5" s="443"/>
      <c r="G5" s="543"/>
      <c r="H5" s="443"/>
      <c r="I5" s="443"/>
      <c r="J5" s="443"/>
      <c r="K5" s="443"/>
      <c r="L5" s="443"/>
      <c r="M5" s="443"/>
      <c r="N5" s="543"/>
      <c r="O5" s="443"/>
      <c r="P5" s="443"/>
      <c r="Q5" s="5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Q5" s="443"/>
      <c r="AR5" s="443"/>
      <c r="AS5" s="443"/>
      <c r="AT5" s="443"/>
      <c r="AU5" s="443"/>
      <c r="AV5" s="443"/>
      <c r="AW5" s="443"/>
      <c r="AX5" s="443"/>
      <c r="AY5" s="443"/>
      <c r="AZ5" s="443"/>
      <c r="BA5" s="443"/>
      <c r="BB5" s="443"/>
      <c r="BC5" s="443"/>
      <c r="BD5" s="443"/>
      <c r="BE5" s="443"/>
    </row>
    <row r="6" spans="1:62" ht="15.75" outlineLevel="1">
      <c r="H6" s="413"/>
      <c r="I6" s="194"/>
      <c r="J6" s="194"/>
      <c r="K6" s="609"/>
      <c r="L6" s="194"/>
      <c r="M6" s="609"/>
      <c r="N6" s="542"/>
      <c r="O6" s="194"/>
      <c r="P6" s="194"/>
      <c r="Q6" s="542"/>
      <c r="R6" s="194"/>
      <c r="S6" s="194"/>
      <c r="T6" s="194"/>
      <c r="U6" s="194"/>
      <c r="V6" s="194"/>
      <c r="W6" s="194"/>
      <c r="X6" s="609"/>
      <c r="Y6" s="194"/>
      <c r="Z6" s="609"/>
      <c r="AA6" s="609"/>
      <c r="AB6" s="609"/>
      <c r="AC6" s="609"/>
      <c r="AD6" s="609"/>
      <c r="AE6" s="609"/>
      <c r="AF6" s="194"/>
      <c r="AG6" s="194"/>
      <c r="AH6" s="194"/>
      <c r="AI6" s="194"/>
      <c r="AJ6" s="194"/>
      <c r="AK6" s="194"/>
      <c r="AL6" s="194"/>
      <c r="AM6" s="194"/>
      <c r="AN6" s="609"/>
      <c r="AO6" s="609"/>
      <c r="AP6" s="609"/>
      <c r="AQ6" s="194"/>
      <c r="AR6" s="194"/>
      <c r="AS6" s="194"/>
      <c r="AT6" s="194"/>
      <c r="AU6" s="194"/>
      <c r="AV6" s="194"/>
      <c r="AW6" s="609"/>
      <c r="AX6" s="609"/>
      <c r="AY6" s="609"/>
      <c r="AZ6" s="565" t="s">
        <v>3</v>
      </c>
      <c r="BA6" s="3"/>
      <c r="BB6" s="3"/>
      <c r="BC6" s="609"/>
      <c r="BD6" s="7"/>
    </row>
    <row r="7" spans="1:62" s="10" customFormat="1" ht="30.75" customHeight="1" outlineLevel="1">
      <c r="A7" s="610"/>
      <c r="B7" s="610"/>
      <c r="C7" s="610"/>
      <c r="D7" s="9"/>
      <c r="E7" s="412"/>
      <c r="F7" s="412"/>
      <c r="G7" s="547"/>
      <c r="H7" s="414"/>
      <c r="I7" s="195"/>
      <c r="J7" s="195"/>
      <c r="K7" s="610"/>
      <c r="L7" s="195"/>
      <c r="M7" s="610">
        <f>17.23989145/1.18</f>
        <v>14.610077499999999</v>
      </c>
      <c r="N7" s="544"/>
      <c r="O7" s="195"/>
      <c r="P7" s="195"/>
      <c r="Q7" s="544"/>
      <c r="R7" s="195"/>
      <c r="S7" s="195"/>
      <c r="T7" s="195"/>
      <c r="U7" s="195"/>
      <c r="V7" s="195"/>
      <c r="W7" s="195"/>
      <c r="X7" s="610"/>
      <c r="Y7" s="195"/>
      <c r="Z7" s="610"/>
      <c r="AA7" s="610"/>
      <c r="AB7" s="610"/>
      <c r="AC7" s="610"/>
      <c r="AD7" s="610"/>
      <c r="AE7" s="610"/>
      <c r="AF7" s="195"/>
      <c r="AG7" s="195"/>
      <c r="AH7" s="195"/>
      <c r="AI7" s="195"/>
      <c r="AJ7" s="195"/>
      <c r="AK7" s="195"/>
      <c r="AL7" s="195"/>
      <c r="AM7" s="195"/>
      <c r="AN7" s="610"/>
      <c r="AO7" s="610"/>
      <c r="AP7" s="610"/>
      <c r="AQ7" s="195"/>
      <c r="AR7" s="195"/>
      <c r="AS7" s="195"/>
      <c r="AT7" s="195"/>
      <c r="AU7" s="195"/>
      <c r="AV7" s="195"/>
      <c r="AW7" s="1069" t="s">
        <v>4</v>
      </c>
      <c r="AX7" s="1069"/>
      <c r="AY7" s="1069"/>
      <c r="AZ7" s="1069"/>
      <c r="BA7" s="442"/>
      <c r="BB7" s="442"/>
      <c r="BC7" s="442"/>
      <c r="BD7" s="442"/>
      <c r="BE7" s="442"/>
      <c r="BH7" s="641"/>
    </row>
    <row r="8" spans="1:62" ht="15.75" outlineLevel="1">
      <c r="H8" s="413"/>
      <c r="I8" s="194"/>
      <c r="J8" s="194"/>
      <c r="K8" s="609"/>
      <c r="L8" s="194"/>
      <c r="M8" s="198">
        <f>K8/1.18</f>
        <v>0</v>
      </c>
      <c r="N8" s="542"/>
      <c r="O8" s="194"/>
      <c r="P8" s="194"/>
      <c r="Q8" s="542"/>
      <c r="R8" s="194"/>
      <c r="S8" s="194"/>
      <c r="T8" s="194"/>
      <c r="U8" s="194"/>
      <c r="V8" s="194"/>
      <c r="W8" s="194"/>
      <c r="X8" s="609"/>
      <c r="Y8" s="194"/>
      <c r="Z8" s="609"/>
      <c r="AA8" s="609"/>
      <c r="AB8" s="609"/>
      <c r="AC8" s="609"/>
      <c r="AD8" s="609"/>
      <c r="AE8" s="609"/>
      <c r="AF8" s="194"/>
      <c r="AG8" s="194"/>
      <c r="AH8" s="194"/>
      <c r="AI8" s="194"/>
      <c r="AJ8" s="194"/>
      <c r="AK8" s="194"/>
      <c r="AL8" s="194"/>
      <c r="AM8" s="194"/>
      <c r="AN8" s="609"/>
      <c r="AO8" s="609"/>
      <c r="AP8" s="609"/>
      <c r="AQ8" s="194"/>
      <c r="AR8" s="194"/>
      <c r="AS8" s="194"/>
      <c r="AT8" s="194"/>
      <c r="AU8" s="194"/>
      <c r="AV8" s="194"/>
      <c r="AW8" s="566"/>
      <c r="AX8" s="7"/>
      <c r="AY8" s="7"/>
      <c r="AZ8" s="7" t="s">
        <v>5</v>
      </c>
      <c r="BA8" s="3"/>
      <c r="BB8" s="3"/>
      <c r="BC8" s="609"/>
      <c r="BD8" s="7"/>
    </row>
    <row r="9" spans="1:62" ht="15.75" outlineLevel="1">
      <c r="H9" s="415">
        <v>0.2</v>
      </c>
      <c r="I9" s="194"/>
      <c r="J9" s="194"/>
      <c r="K9" s="609"/>
      <c r="L9" s="194"/>
      <c r="M9" s="609"/>
      <c r="N9" s="542"/>
      <c r="O9" s="194"/>
      <c r="P9" s="194"/>
      <c r="Q9" s="542"/>
      <c r="R9" s="194"/>
      <c r="S9" s="194"/>
      <c r="T9" s="194"/>
      <c r="U9" s="194"/>
      <c r="V9" s="194"/>
      <c r="W9" s="194"/>
      <c r="X9" s="609"/>
      <c r="Y9" s="194"/>
      <c r="Z9" s="609"/>
      <c r="AA9" s="609"/>
      <c r="AB9" s="609"/>
      <c r="AC9" s="609"/>
      <c r="AD9" s="609"/>
      <c r="AE9" s="609"/>
      <c r="AF9" s="194"/>
      <c r="AG9" s="194"/>
      <c r="AH9" s="194"/>
      <c r="AI9" s="194"/>
      <c r="AJ9" s="194"/>
      <c r="AK9" s="194"/>
      <c r="AL9" s="194"/>
      <c r="AM9" s="194"/>
      <c r="AN9" s="609"/>
      <c r="AO9" s="609"/>
      <c r="AP9" s="609"/>
      <c r="AQ9" s="194"/>
      <c r="AR9" s="194"/>
      <c r="AS9" s="194"/>
      <c r="AT9" s="194"/>
      <c r="AU9" s="194"/>
      <c r="AV9" s="194"/>
      <c r="AW9" s="566"/>
      <c r="AX9" s="566"/>
      <c r="AY9" s="566"/>
      <c r="AZ9" s="12" t="s">
        <v>283</v>
      </c>
      <c r="BA9" s="3"/>
      <c r="BB9" s="3"/>
      <c r="BC9" s="609"/>
      <c r="BD9" s="11"/>
    </row>
    <row r="10" spans="1:62" ht="15.75" outlineLevel="1">
      <c r="H10" s="413"/>
      <c r="I10" s="194"/>
      <c r="J10" s="194"/>
      <c r="K10" s="609"/>
      <c r="L10" s="194"/>
      <c r="M10" s="609"/>
      <c r="N10" s="542"/>
      <c r="O10" s="194"/>
      <c r="P10" s="194"/>
      <c r="Q10" s="194"/>
      <c r="R10" s="194"/>
      <c r="S10" s="194"/>
      <c r="T10" s="194"/>
      <c r="U10" s="194"/>
      <c r="V10" s="194"/>
      <c r="W10" s="194"/>
      <c r="X10" s="609"/>
      <c r="Y10" s="410"/>
      <c r="Z10" s="199"/>
      <c r="AA10" s="199"/>
      <c r="AB10" s="609"/>
      <c r="AC10" s="609"/>
      <c r="AD10" s="609"/>
      <c r="AE10" s="609"/>
      <c r="AF10" s="194"/>
      <c r="AG10" s="194"/>
      <c r="AH10" s="194"/>
      <c r="AI10" s="194"/>
      <c r="AJ10" s="194"/>
      <c r="AK10" s="194"/>
      <c r="AL10" s="194"/>
      <c r="AM10" s="420"/>
      <c r="AN10" s="609"/>
      <c r="AO10" s="609"/>
      <c r="AP10" s="609"/>
      <c r="AQ10" s="194"/>
      <c r="AR10" s="194"/>
      <c r="AS10" s="194"/>
      <c r="AT10" s="194"/>
      <c r="AU10" s="194"/>
      <c r="AV10" s="194"/>
      <c r="AW10" s="609"/>
      <c r="AX10" s="609"/>
      <c r="AY10" s="609"/>
      <c r="AZ10" s="13" t="s">
        <v>7</v>
      </c>
      <c r="BA10" s="3"/>
      <c r="BB10" s="3"/>
      <c r="BC10" s="609"/>
      <c r="BD10" s="13"/>
    </row>
    <row r="11" spans="1:62" ht="15.75">
      <c r="H11" s="413"/>
      <c r="I11" s="410"/>
      <c r="J11" s="410"/>
      <c r="K11" s="609"/>
      <c r="L11" s="194"/>
      <c r="M11" s="609"/>
      <c r="N11" s="542"/>
      <c r="O11" s="426"/>
      <c r="Q11" s="765">
        <f>P16-2407455.87/1000000</f>
        <v>4.15546477</v>
      </c>
      <c r="R11" s="420">
        <f>Q16-2108780.49/1000000</f>
        <v>3.5376438599999993</v>
      </c>
      <c r="S11" s="194"/>
      <c r="T11" s="194"/>
      <c r="U11" s="194"/>
      <c r="V11" s="194"/>
      <c r="W11" s="194"/>
      <c r="X11" s="160"/>
      <c r="Y11" s="194"/>
      <c r="Z11" s="609"/>
      <c r="AA11" s="609"/>
      <c r="AB11" s="160"/>
      <c r="AC11" s="199"/>
      <c r="AD11" s="199"/>
      <c r="AE11" s="199"/>
      <c r="AF11" s="194"/>
      <c r="AG11" s="194"/>
      <c r="AH11" s="420">
        <f>AH16-5042280.73/1000000</f>
        <v>4.17983131</v>
      </c>
      <c r="AI11" s="420">
        <f>AI16-4453286.71/1000000</f>
        <v>3.5582934700000015</v>
      </c>
      <c r="AJ11" s="194"/>
      <c r="AK11" s="420"/>
      <c r="AL11" s="420"/>
      <c r="AM11" s="194"/>
      <c r="AN11" s="609"/>
      <c r="AO11" s="609"/>
      <c r="AP11" s="609"/>
      <c r="AQ11" s="194"/>
      <c r="AR11" s="194"/>
      <c r="AS11" s="194"/>
      <c r="AT11" s="194"/>
      <c r="AU11" s="194"/>
      <c r="AV11" s="194"/>
      <c r="AW11" s="609"/>
      <c r="AX11" s="609"/>
      <c r="AY11" s="609"/>
      <c r="AZ11" s="13"/>
      <c r="BA11" s="3"/>
      <c r="BB11" s="3"/>
      <c r="BC11" s="609"/>
      <c r="BD11" s="13"/>
    </row>
    <row r="12" spans="1:62" ht="15.75" customHeight="1" thickBot="1">
      <c r="P12" s="425"/>
      <c r="Z12" s="579"/>
      <c r="AA12" s="579"/>
      <c r="AZ12" s="13" t="s">
        <v>8</v>
      </c>
      <c r="BG12" s="1070" t="s">
        <v>287</v>
      </c>
      <c r="BH12" s="1070"/>
      <c r="BI12" s="1070"/>
    </row>
    <row r="13" spans="1:62" ht="24.75" customHeight="1" thickBot="1">
      <c r="A13" s="1071" t="s">
        <v>9</v>
      </c>
      <c r="B13" s="1074" t="s">
        <v>10</v>
      </c>
      <c r="C13" s="1071" t="s">
        <v>10</v>
      </c>
      <c r="D13" s="1077" t="s">
        <v>11</v>
      </c>
      <c r="E13" s="1080" t="s">
        <v>282</v>
      </c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2"/>
      <c r="AF13" s="1083" t="s">
        <v>12</v>
      </c>
      <c r="AG13" s="1084"/>
      <c r="AH13" s="1084"/>
      <c r="AI13" s="1084"/>
      <c r="AJ13" s="1084"/>
      <c r="AK13" s="1085"/>
      <c r="AL13" s="1085"/>
      <c r="AM13" s="1086"/>
      <c r="AN13" s="1116" t="s">
        <v>13</v>
      </c>
      <c r="AO13" s="1117"/>
      <c r="AP13" s="1118"/>
      <c r="AQ13" s="1118"/>
      <c r="AR13" s="1118"/>
      <c r="AS13" s="1118"/>
      <c r="AT13" s="1119"/>
      <c r="AU13" s="1119"/>
      <c r="AV13" s="1119"/>
      <c r="AW13" s="1120"/>
      <c r="AX13" s="1074" t="s">
        <v>183</v>
      </c>
      <c r="AY13" s="1110" t="s">
        <v>284</v>
      </c>
      <c r="AZ13" s="1111"/>
      <c r="BA13" s="647"/>
      <c r="BB13" s="647"/>
      <c r="BC13" s="647"/>
      <c r="BD13" s="648"/>
      <c r="BE13" s="1063" t="s">
        <v>14</v>
      </c>
      <c r="BG13" s="1066">
        <v>2012</v>
      </c>
      <c r="BH13" s="1066">
        <v>2013</v>
      </c>
      <c r="BI13" s="1067" t="s">
        <v>286</v>
      </c>
    </row>
    <row r="14" spans="1:62" ht="28.5" customHeight="1">
      <c r="A14" s="1072"/>
      <c r="B14" s="1075"/>
      <c r="C14" s="1072"/>
      <c r="D14" s="1078"/>
      <c r="E14" s="1098" t="s">
        <v>15</v>
      </c>
      <c r="F14" s="1099"/>
      <c r="G14" s="548"/>
      <c r="H14" s="1100" t="s">
        <v>15</v>
      </c>
      <c r="I14" s="1101"/>
      <c r="J14" s="731"/>
      <c r="K14" s="1102" t="s">
        <v>16</v>
      </c>
      <c r="L14" s="1103"/>
      <c r="M14" s="1103"/>
      <c r="N14" s="1104"/>
      <c r="O14" s="1102" t="s">
        <v>17</v>
      </c>
      <c r="P14" s="1103"/>
      <c r="Q14" s="1103"/>
      <c r="R14" s="1104"/>
      <c r="S14" s="1102" t="s">
        <v>292</v>
      </c>
      <c r="T14" s="1103"/>
      <c r="U14" s="1103"/>
      <c r="V14" s="1103"/>
      <c r="W14" s="1104"/>
      <c r="X14" s="1102" t="s">
        <v>18</v>
      </c>
      <c r="Y14" s="1103"/>
      <c r="Z14" s="1103"/>
      <c r="AA14" s="1104"/>
      <c r="AB14" s="1102" t="s">
        <v>19</v>
      </c>
      <c r="AC14" s="1103"/>
      <c r="AD14" s="1103"/>
      <c r="AE14" s="1112"/>
      <c r="AF14" s="1087"/>
      <c r="AG14" s="1088"/>
      <c r="AH14" s="1088"/>
      <c r="AI14" s="1088"/>
      <c r="AJ14" s="1088"/>
      <c r="AK14" s="1089"/>
      <c r="AL14" s="1089"/>
      <c r="AM14" s="1090"/>
      <c r="AN14" s="1121"/>
      <c r="AO14" s="1122"/>
      <c r="AP14" s="1066"/>
      <c r="AQ14" s="1066"/>
      <c r="AR14" s="1066"/>
      <c r="AS14" s="1066"/>
      <c r="AT14" s="1123"/>
      <c r="AU14" s="1123"/>
      <c r="AV14" s="1123"/>
      <c r="AW14" s="1124"/>
      <c r="AX14" s="1108"/>
      <c r="AY14" s="1113" t="s">
        <v>20</v>
      </c>
      <c r="AZ14" s="1091" t="s">
        <v>21</v>
      </c>
      <c r="BA14" s="1105" t="s">
        <v>20</v>
      </c>
      <c r="BB14" s="1067" t="s">
        <v>21</v>
      </c>
      <c r="BC14" s="1067" t="s">
        <v>22</v>
      </c>
      <c r="BD14" s="1091"/>
      <c r="BE14" s="1064"/>
      <c r="BG14" s="1066"/>
      <c r="BH14" s="1066"/>
      <c r="BI14" s="1066"/>
    </row>
    <row r="15" spans="1:62" ht="44.25" customHeight="1" thickBot="1">
      <c r="A15" s="1073"/>
      <c r="B15" s="1076"/>
      <c r="C15" s="1073"/>
      <c r="D15" s="1079"/>
      <c r="E15" s="431" t="s">
        <v>23</v>
      </c>
      <c r="F15" s="397" t="s">
        <v>24</v>
      </c>
      <c r="G15" s="549" t="s">
        <v>25</v>
      </c>
      <c r="H15" s="430" t="s">
        <v>23</v>
      </c>
      <c r="I15" s="397" t="s">
        <v>24</v>
      </c>
      <c r="J15" s="397" t="s">
        <v>25</v>
      </c>
      <c r="K15" s="178" t="s">
        <v>26</v>
      </c>
      <c r="L15" s="397" t="s">
        <v>27</v>
      </c>
      <c r="M15" s="178" t="s">
        <v>25</v>
      </c>
      <c r="N15" s="545" t="s">
        <v>193</v>
      </c>
      <c r="O15" s="397" t="s">
        <v>26</v>
      </c>
      <c r="P15" s="397" t="s">
        <v>27</v>
      </c>
      <c r="Q15" s="178" t="s">
        <v>25</v>
      </c>
      <c r="R15" s="545" t="s">
        <v>193</v>
      </c>
      <c r="S15" s="397" t="s">
        <v>26</v>
      </c>
      <c r="T15" s="397" t="s">
        <v>27</v>
      </c>
      <c r="U15" s="561" t="s">
        <v>293</v>
      </c>
      <c r="V15" s="561" t="s">
        <v>295</v>
      </c>
      <c r="W15" s="561" t="s">
        <v>294</v>
      </c>
      <c r="X15" s="178" t="s">
        <v>26</v>
      </c>
      <c r="Y15" s="397" t="s">
        <v>27</v>
      </c>
      <c r="Z15" s="178" t="s">
        <v>25</v>
      </c>
      <c r="AA15" s="545" t="s">
        <v>193</v>
      </c>
      <c r="AB15" s="562" t="s">
        <v>26</v>
      </c>
      <c r="AC15" s="563" t="s">
        <v>27</v>
      </c>
      <c r="AD15" s="562" t="s">
        <v>25</v>
      </c>
      <c r="AE15" s="564" t="s">
        <v>193</v>
      </c>
      <c r="AF15" s="421" t="s">
        <v>15</v>
      </c>
      <c r="AG15" s="397" t="s">
        <v>180</v>
      </c>
      <c r="AH15" s="397" t="s">
        <v>181</v>
      </c>
      <c r="AI15" s="561" t="s">
        <v>276</v>
      </c>
      <c r="AJ15" s="397" t="s">
        <v>257</v>
      </c>
      <c r="AK15" s="397" t="s">
        <v>263</v>
      </c>
      <c r="AL15" s="481"/>
      <c r="AM15" s="422" t="s">
        <v>28</v>
      </c>
      <c r="AN15" s="180" t="s">
        <v>15</v>
      </c>
      <c r="AO15" s="561" t="s">
        <v>277</v>
      </c>
      <c r="AP15" s="178" t="s">
        <v>180</v>
      </c>
      <c r="AQ15" s="397" t="s">
        <v>181</v>
      </c>
      <c r="AR15" s="437" t="s">
        <v>276</v>
      </c>
      <c r="AS15" s="397" t="s">
        <v>257</v>
      </c>
      <c r="AT15" s="437" t="s">
        <v>261</v>
      </c>
      <c r="AU15" s="397" t="s">
        <v>263</v>
      </c>
      <c r="AV15" s="437" t="s">
        <v>264</v>
      </c>
      <c r="AW15" s="729" t="s">
        <v>28</v>
      </c>
      <c r="AX15" s="1109"/>
      <c r="AY15" s="1114"/>
      <c r="AZ15" s="1115"/>
      <c r="BA15" s="1106"/>
      <c r="BB15" s="1107"/>
      <c r="BC15" s="181" t="s">
        <v>184</v>
      </c>
      <c r="BD15" s="429" t="s">
        <v>29</v>
      </c>
      <c r="BE15" s="1065"/>
      <c r="BG15" s="1066"/>
      <c r="BH15" s="1066"/>
      <c r="BI15" s="1066"/>
    </row>
    <row r="16" spans="1:62" ht="20.100000000000001" customHeight="1">
      <c r="A16" s="204"/>
      <c r="B16" s="197" t="s">
        <v>30</v>
      </c>
      <c r="C16" s="197" t="s">
        <v>30</v>
      </c>
      <c r="D16" s="625">
        <f>D17+D30</f>
        <v>220.53587364999998</v>
      </c>
      <c r="E16" s="625">
        <f t="shared" ref="E16:AW16" si="0">E17+E30</f>
        <v>129.21247</v>
      </c>
      <c r="F16" s="625">
        <f t="shared" si="0"/>
        <v>6.7656515299999995</v>
      </c>
      <c r="G16" s="625">
        <f t="shared" si="0"/>
        <v>2.10878049</v>
      </c>
      <c r="H16" s="625">
        <f t="shared" si="0"/>
        <v>78.849999999999994</v>
      </c>
      <c r="I16" s="625">
        <f t="shared" si="0"/>
        <v>76.056713790000003</v>
      </c>
      <c r="J16" s="625">
        <f t="shared" si="0"/>
        <v>56.727513260000002</v>
      </c>
      <c r="K16" s="625">
        <f t="shared" si="0"/>
        <v>25.842489999999998</v>
      </c>
      <c r="L16" s="625">
        <f t="shared" si="0"/>
        <v>0.20273089</v>
      </c>
      <c r="M16" s="625">
        <f t="shared" si="0"/>
        <v>0.20273089</v>
      </c>
      <c r="N16" s="625">
        <f t="shared" si="0"/>
        <v>0</v>
      </c>
      <c r="O16" s="625">
        <f t="shared" si="0"/>
        <v>32.303120000000007</v>
      </c>
      <c r="P16" s="625">
        <f t="shared" si="0"/>
        <v>6.5629206399999998</v>
      </c>
      <c r="Q16" s="733">
        <f t="shared" si="0"/>
        <v>5.6464243499999993</v>
      </c>
      <c r="R16" s="625">
        <f t="shared" si="0"/>
        <v>0</v>
      </c>
      <c r="S16" s="625">
        <f t="shared" si="0"/>
        <v>58.145609999999998</v>
      </c>
      <c r="T16" s="625">
        <f t="shared" si="0"/>
        <v>2.6101867599999999</v>
      </c>
      <c r="U16" s="625">
        <f t="shared" si="0"/>
        <v>-56.358033479999996</v>
      </c>
      <c r="V16" s="625">
        <f t="shared" ref="V16:V22" si="1">IF(S16=0,"-",T16/S16*100-100)</f>
        <v>-95.510947842838007</v>
      </c>
      <c r="W16" s="625"/>
      <c r="X16" s="625">
        <f t="shared" si="0"/>
        <v>25.842489999999998</v>
      </c>
      <c r="Y16" s="625">
        <f t="shared" si="0"/>
        <v>0</v>
      </c>
      <c r="Z16" s="625">
        <f t="shared" si="0"/>
        <v>0</v>
      </c>
      <c r="AA16" s="625">
        <f t="shared" si="0"/>
        <v>0</v>
      </c>
      <c r="AB16" s="625">
        <f t="shared" si="0"/>
        <v>45.22437</v>
      </c>
      <c r="AC16" s="625">
        <f t="shared" si="0"/>
        <v>0</v>
      </c>
      <c r="AD16" s="625">
        <f t="shared" si="0"/>
        <v>0</v>
      </c>
      <c r="AE16" s="625">
        <f t="shared" si="0"/>
        <v>0</v>
      </c>
      <c r="AF16" s="625">
        <f t="shared" si="0"/>
        <v>9.3720393099999999</v>
      </c>
      <c r="AG16" s="625">
        <f t="shared" si="0"/>
        <v>0.14992727</v>
      </c>
      <c r="AH16" s="733">
        <f t="shared" si="0"/>
        <v>9.2221120400000007</v>
      </c>
      <c r="AI16" s="733">
        <f t="shared" si="0"/>
        <v>8.0115801800000011</v>
      </c>
      <c r="AJ16" s="625">
        <f t="shared" si="0"/>
        <v>0</v>
      </c>
      <c r="AK16" s="625">
        <f t="shared" si="0"/>
        <v>0</v>
      </c>
      <c r="AL16" s="625">
        <f t="shared" si="0"/>
        <v>0</v>
      </c>
      <c r="AM16" s="625">
        <f t="shared" si="0"/>
        <v>9.2221120400000007</v>
      </c>
      <c r="AN16" s="625">
        <f t="shared" si="0"/>
        <v>3.8014409900000001</v>
      </c>
      <c r="AO16" s="625">
        <f t="shared" si="0"/>
        <v>0</v>
      </c>
      <c r="AP16" s="625">
        <f t="shared" si="0"/>
        <v>0</v>
      </c>
      <c r="AQ16" s="625">
        <f t="shared" si="0"/>
        <v>3.8014409900000001</v>
      </c>
      <c r="AR16" s="625">
        <f t="shared" si="0"/>
        <v>3.2351649500000002</v>
      </c>
      <c r="AS16" s="625">
        <f t="shared" si="0"/>
        <v>0</v>
      </c>
      <c r="AT16" s="625">
        <f t="shared" si="0"/>
        <v>0</v>
      </c>
      <c r="AU16" s="625">
        <f t="shared" si="0"/>
        <v>0</v>
      </c>
      <c r="AV16" s="625">
        <f t="shared" si="0"/>
        <v>0</v>
      </c>
      <c r="AW16" s="625">
        <f t="shared" si="0"/>
        <v>3.8014409900000001</v>
      </c>
      <c r="AX16" s="625">
        <f>D16-F16</f>
        <v>213.77022211999997</v>
      </c>
      <c r="AY16" s="625">
        <f>P16-O16</f>
        <v>-25.740199360000005</v>
      </c>
      <c r="AZ16" s="636">
        <f>IF(O16=0,"-",P16/O16*100-100)</f>
        <v>-79.683322725482867</v>
      </c>
      <c r="BA16" s="649"/>
      <c r="BB16" s="179"/>
      <c r="BC16" s="179"/>
      <c r="BD16" s="205"/>
      <c r="BE16" s="444"/>
      <c r="BF16" s="579"/>
      <c r="BG16" s="627">
        <f>BG17+BG30</f>
        <v>6.0059640499999993</v>
      </c>
      <c r="BH16" s="627">
        <f>BH17+BH30</f>
        <v>104.86998077000001</v>
      </c>
      <c r="BI16" s="627">
        <f>BI17+BI30</f>
        <v>115.95022316000002</v>
      </c>
      <c r="BJ16" s="579">
        <f>BI16*1000</f>
        <v>115950.22316000002</v>
      </c>
    </row>
    <row r="17" spans="1:62" ht="27" customHeight="1">
      <c r="A17" s="15">
        <v>1</v>
      </c>
      <c r="B17" s="16" t="s">
        <v>31</v>
      </c>
      <c r="C17" s="16" t="s">
        <v>31</v>
      </c>
      <c r="D17" s="627">
        <f>D18</f>
        <v>2.5022524054699997</v>
      </c>
      <c r="E17" s="627">
        <f t="shared" ref="E17:AW17" si="2">E18</f>
        <v>2</v>
      </c>
      <c r="F17" s="627">
        <f t="shared" si="2"/>
        <v>0.82261024000000005</v>
      </c>
      <c r="G17" s="627">
        <f t="shared" si="2"/>
        <v>0.69780514999999999</v>
      </c>
      <c r="H17" s="627">
        <f t="shared" si="2"/>
        <v>0</v>
      </c>
      <c r="I17" s="627">
        <f t="shared" si="2"/>
        <v>0</v>
      </c>
      <c r="J17" s="627">
        <f t="shared" si="2"/>
        <v>0</v>
      </c>
      <c r="K17" s="627">
        <f t="shared" si="2"/>
        <v>0.4</v>
      </c>
      <c r="L17" s="627">
        <f t="shared" si="2"/>
        <v>2.7308899999999997E-3</v>
      </c>
      <c r="M17" s="627">
        <f t="shared" si="2"/>
        <v>2.7308899999999997E-3</v>
      </c>
      <c r="N17" s="627">
        <f t="shared" si="2"/>
        <v>0</v>
      </c>
      <c r="O17" s="627">
        <f t="shared" si="2"/>
        <v>0.5</v>
      </c>
      <c r="P17" s="627">
        <f t="shared" si="2"/>
        <v>0.81987935000000001</v>
      </c>
      <c r="Q17" s="734">
        <f t="shared" si="2"/>
        <v>0.69780514999999999</v>
      </c>
      <c r="R17" s="627">
        <f t="shared" si="2"/>
        <v>0</v>
      </c>
      <c r="S17" s="627">
        <f t="shared" si="2"/>
        <v>0.9</v>
      </c>
      <c r="T17" s="627">
        <f t="shared" si="2"/>
        <v>0.82261024000000005</v>
      </c>
      <c r="U17" s="627">
        <f t="shared" si="2"/>
        <v>-0.9</v>
      </c>
      <c r="V17" s="627">
        <f t="shared" si="1"/>
        <v>-8.5988622222222091</v>
      </c>
      <c r="W17" s="627"/>
      <c r="X17" s="627">
        <f t="shared" si="2"/>
        <v>0.4</v>
      </c>
      <c r="Y17" s="627">
        <f t="shared" si="2"/>
        <v>0</v>
      </c>
      <c r="Z17" s="627">
        <f t="shared" si="2"/>
        <v>0</v>
      </c>
      <c r="AA17" s="627">
        <f t="shared" si="2"/>
        <v>0</v>
      </c>
      <c r="AB17" s="627">
        <f t="shared" si="2"/>
        <v>0.7</v>
      </c>
      <c r="AC17" s="627">
        <f t="shared" si="2"/>
        <v>0</v>
      </c>
      <c r="AD17" s="627">
        <f t="shared" si="2"/>
        <v>0</v>
      </c>
      <c r="AE17" s="627">
        <f t="shared" si="2"/>
        <v>0</v>
      </c>
      <c r="AF17" s="627">
        <f t="shared" si="2"/>
        <v>0.82261023999999994</v>
      </c>
      <c r="AG17" s="627">
        <f t="shared" si="2"/>
        <v>0.12797277000000001</v>
      </c>
      <c r="AH17" s="734">
        <f t="shared" si="2"/>
        <v>0.69463746999999998</v>
      </c>
      <c r="AI17" s="734">
        <f t="shared" si="2"/>
        <v>0.59056326999999997</v>
      </c>
      <c r="AJ17" s="627">
        <f t="shared" si="2"/>
        <v>0</v>
      </c>
      <c r="AK17" s="627">
        <f t="shared" si="2"/>
        <v>0</v>
      </c>
      <c r="AL17" s="627">
        <f t="shared" si="2"/>
        <v>0</v>
      </c>
      <c r="AM17" s="627">
        <f t="shared" si="2"/>
        <v>0.69463746999999998</v>
      </c>
      <c r="AN17" s="627">
        <f t="shared" si="2"/>
        <v>0</v>
      </c>
      <c r="AO17" s="627">
        <f t="shared" si="2"/>
        <v>0</v>
      </c>
      <c r="AP17" s="627">
        <f t="shared" si="2"/>
        <v>0</v>
      </c>
      <c r="AQ17" s="627">
        <f t="shared" si="2"/>
        <v>0</v>
      </c>
      <c r="AR17" s="627">
        <f t="shared" si="2"/>
        <v>0</v>
      </c>
      <c r="AS17" s="627">
        <f t="shared" si="2"/>
        <v>0</v>
      </c>
      <c r="AT17" s="627">
        <f t="shared" si="2"/>
        <v>0</v>
      </c>
      <c r="AU17" s="627">
        <f t="shared" si="2"/>
        <v>0</v>
      </c>
      <c r="AV17" s="627">
        <f t="shared" si="2"/>
        <v>0</v>
      </c>
      <c r="AW17" s="627">
        <f t="shared" si="2"/>
        <v>0</v>
      </c>
      <c r="AX17" s="627">
        <f>D17-F17</f>
        <v>1.6796421654699998</v>
      </c>
      <c r="AY17" s="627">
        <f t="shared" ref="AY17:AY57" si="3">P17-O17</f>
        <v>0.31987935000000001</v>
      </c>
      <c r="AZ17" s="636">
        <f t="shared" ref="AZ17:AZ57" si="4">IF(O17=0,"-",P17/O17*100-100)</f>
        <v>63.975870000000015</v>
      </c>
      <c r="BA17" s="583">
        <f t="shared" ref="BA17:BE17" si="5">BA18</f>
        <v>0</v>
      </c>
      <c r="BB17" s="627">
        <f t="shared" si="5"/>
        <v>0</v>
      </c>
      <c r="BC17" s="627">
        <f t="shared" si="5"/>
        <v>0</v>
      </c>
      <c r="BD17" s="628">
        <f t="shared" si="5"/>
        <v>0</v>
      </c>
      <c r="BE17" s="445">
        <f t="shared" si="5"/>
        <v>0</v>
      </c>
      <c r="BF17" s="579"/>
      <c r="BG17" s="627">
        <f>BG18</f>
        <v>0</v>
      </c>
      <c r="BH17" s="627">
        <f>BH18</f>
        <v>0.62385246000000005</v>
      </c>
      <c r="BI17" s="627">
        <f>BI18</f>
        <v>1.4464627000000001</v>
      </c>
      <c r="BJ17" s="579">
        <f t="shared" ref="BJ17:BJ57" si="6">BI17*1000</f>
        <v>1446.4627</v>
      </c>
    </row>
    <row r="18" spans="1:62" ht="25.5">
      <c r="A18" s="19" t="s">
        <v>32</v>
      </c>
      <c r="B18" s="16" t="s">
        <v>33</v>
      </c>
      <c r="C18" s="16" t="s">
        <v>33</v>
      </c>
      <c r="D18" s="629">
        <f t="shared" ref="D18:AW18" si="7">D21+D24</f>
        <v>2.5022524054699997</v>
      </c>
      <c r="E18" s="629">
        <f t="shared" si="7"/>
        <v>2</v>
      </c>
      <c r="F18" s="629">
        <f t="shared" si="7"/>
        <v>0.82261024000000005</v>
      </c>
      <c r="G18" s="629">
        <f t="shared" si="7"/>
        <v>0.69780514999999999</v>
      </c>
      <c r="H18" s="629">
        <f t="shared" si="7"/>
        <v>0</v>
      </c>
      <c r="I18" s="629">
        <f t="shared" si="7"/>
        <v>0</v>
      </c>
      <c r="J18" s="629">
        <f t="shared" si="7"/>
        <v>0</v>
      </c>
      <c r="K18" s="629">
        <f t="shared" si="7"/>
        <v>0.4</v>
      </c>
      <c r="L18" s="629">
        <f t="shared" si="7"/>
        <v>2.7308899999999997E-3</v>
      </c>
      <c r="M18" s="629">
        <f t="shared" si="7"/>
        <v>2.7308899999999997E-3</v>
      </c>
      <c r="N18" s="629">
        <f t="shared" si="7"/>
        <v>0</v>
      </c>
      <c r="O18" s="629">
        <f t="shared" si="7"/>
        <v>0.5</v>
      </c>
      <c r="P18" s="629">
        <f t="shared" si="7"/>
        <v>0.81987935000000001</v>
      </c>
      <c r="Q18" s="735">
        <f t="shared" si="7"/>
        <v>0.69780514999999999</v>
      </c>
      <c r="R18" s="629">
        <f t="shared" si="7"/>
        <v>0</v>
      </c>
      <c r="S18" s="629">
        <f t="shared" si="7"/>
        <v>0.9</v>
      </c>
      <c r="T18" s="629">
        <f t="shared" si="7"/>
        <v>0.82261024000000005</v>
      </c>
      <c r="U18" s="629">
        <f t="shared" si="7"/>
        <v>-0.9</v>
      </c>
      <c r="V18" s="629">
        <f t="shared" si="1"/>
        <v>-8.5988622222222091</v>
      </c>
      <c r="W18" s="629"/>
      <c r="X18" s="629">
        <f t="shared" si="7"/>
        <v>0.4</v>
      </c>
      <c r="Y18" s="629">
        <f t="shared" si="7"/>
        <v>0</v>
      </c>
      <c r="Z18" s="629">
        <f t="shared" si="7"/>
        <v>0</v>
      </c>
      <c r="AA18" s="629">
        <f t="shared" si="7"/>
        <v>0</v>
      </c>
      <c r="AB18" s="629">
        <f t="shared" si="7"/>
        <v>0.7</v>
      </c>
      <c r="AC18" s="629">
        <f t="shared" si="7"/>
        <v>0</v>
      </c>
      <c r="AD18" s="629">
        <f t="shared" si="7"/>
        <v>0</v>
      </c>
      <c r="AE18" s="629">
        <f t="shared" si="7"/>
        <v>0</v>
      </c>
      <c r="AF18" s="629">
        <f t="shared" si="7"/>
        <v>0.82261023999999994</v>
      </c>
      <c r="AG18" s="629">
        <f t="shared" si="7"/>
        <v>0.12797277000000001</v>
      </c>
      <c r="AH18" s="735">
        <f t="shared" si="7"/>
        <v>0.69463746999999998</v>
      </c>
      <c r="AI18" s="735">
        <f t="shared" si="7"/>
        <v>0.59056326999999997</v>
      </c>
      <c r="AJ18" s="629">
        <f t="shared" si="7"/>
        <v>0</v>
      </c>
      <c r="AK18" s="629">
        <f t="shared" si="7"/>
        <v>0</v>
      </c>
      <c r="AL18" s="629">
        <f t="shared" si="7"/>
        <v>0</v>
      </c>
      <c r="AM18" s="629">
        <f t="shared" si="7"/>
        <v>0.69463746999999998</v>
      </c>
      <c r="AN18" s="629">
        <f t="shared" si="7"/>
        <v>0</v>
      </c>
      <c r="AO18" s="629">
        <f t="shared" si="7"/>
        <v>0</v>
      </c>
      <c r="AP18" s="629">
        <f t="shared" si="7"/>
        <v>0</v>
      </c>
      <c r="AQ18" s="629">
        <f t="shared" si="7"/>
        <v>0</v>
      </c>
      <c r="AR18" s="629">
        <f t="shared" si="7"/>
        <v>0</v>
      </c>
      <c r="AS18" s="629">
        <f t="shared" si="7"/>
        <v>0</v>
      </c>
      <c r="AT18" s="629">
        <f t="shared" si="7"/>
        <v>0</v>
      </c>
      <c r="AU18" s="629">
        <f t="shared" si="7"/>
        <v>0</v>
      </c>
      <c r="AV18" s="629">
        <f t="shared" si="7"/>
        <v>0</v>
      </c>
      <c r="AW18" s="629">
        <f t="shared" si="7"/>
        <v>0</v>
      </c>
      <c r="AX18" s="629">
        <f>D18-F18</f>
        <v>1.6796421654699998</v>
      </c>
      <c r="AY18" s="629">
        <f t="shared" si="3"/>
        <v>0.31987935000000001</v>
      </c>
      <c r="AZ18" s="636">
        <f t="shared" si="4"/>
        <v>63.975870000000015</v>
      </c>
      <c r="BA18" s="583">
        <f t="shared" ref="BA18:BE18" si="8">BA21+BA24</f>
        <v>0</v>
      </c>
      <c r="BB18" s="627">
        <f t="shared" si="8"/>
        <v>0</v>
      </c>
      <c r="BC18" s="627">
        <f t="shared" si="8"/>
        <v>0</v>
      </c>
      <c r="BD18" s="628">
        <f t="shared" si="8"/>
        <v>0</v>
      </c>
      <c r="BE18" s="445">
        <f t="shared" si="8"/>
        <v>0</v>
      </c>
      <c r="BF18" s="579"/>
      <c r="BG18" s="629">
        <f t="shared" ref="BG18:BI18" si="9">BG21+BG24</f>
        <v>0</v>
      </c>
      <c r="BH18" s="629">
        <f t="shared" si="9"/>
        <v>0.62385246000000005</v>
      </c>
      <c r="BI18" s="629">
        <f t="shared" si="9"/>
        <v>1.4464627000000001</v>
      </c>
      <c r="BJ18" s="579">
        <f t="shared" si="6"/>
        <v>1446.4627</v>
      </c>
    </row>
    <row r="19" spans="1:62">
      <c r="A19" s="334"/>
      <c r="B19" s="335"/>
      <c r="C19" s="335" t="s">
        <v>227</v>
      </c>
      <c r="D19" s="639"/>
      <c r="E19" s="639"/>
      <c r="F19" s="633">
        <f>L19+P19+Y19+AC19</f>
        <v>0</v>
      </c>
      <c r="G19" s="633">
        <f>N19+Q19+Z19+AD19</f>
        <v>0</v>
      </c>
      <c r="H19" s="639"/>
      <c r="I19" s="639"/>
      <c r="J19" s="639"/>
      <c r="K19" s="639"/>
      <c r="L19" s="396"/>
      <c r="M19" s="396"/>
      <c r="N19" s="396"/>
      <c r="O19" s="396"/>
      <c r="P19" s="396"/>
      <c r="Q19" s="736"/>
      <c r="R19" s="639"/>
      <c r="S19" s="639"/>
      <c r="T19" s="639"/>
      <c r="U19" s="639"/>
      <c r="V19" s="639" t="str">
        <f t="shared" si="1"/>
        <v>-</v>
      </c>
      <c r="W19" s="639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736"/>
      <c r="AI19" s="736"/>
      <c r="AJ19" s="396"/>
      <c r="AK19" s="39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639"/>
      <c r="AY19" s="639"/>
      <c r="AZ19" s="640"/>
      <c r="BA19" s="611"/>
      <c r="BB19" s="639"/>
      <c r="BC19" s="639"/>
      <c r="BD19" s="640"/>
      <c r="BE19" s="446"/>
      <c r="BF19" s="579"/>
      <c r="BG19" s="572"/>
      <c r="BH19" s="571"/>
      <c r="BI19" s="571"/>
      <c r="BJ19" s="579">
        <f t="shared" si="6"/>
        <v>0</v>
      </c>
    </row>
    <row r="20" spans="1:62" ht="30" customHeight="1">
      <c r="A20" s="343">
        <v>1</v>
      </c>
      <c r="B20" s="344"/>
      <c r="C20" s="344" t="s">
        <v>228</v>
      </c>
      <c r="D20" s="576">
        <v>0.5</v>
      </c>
      <c r="E20" s="631">
        <f>K20+O20+X20+AB20</f>
        <v>0</v>
      </c>
      <c r="F20" s="631">
        <f>L20+P20+Y20+AC20</f>
        <v>0.82261024000000005</v>
      </c>
      <c r="G20" s="631">
        <f>N20+Q20+Z20+AD20</f>
        <v>0.69780514999999999</v>
      </c>
      <c r="H20" s="418"/>
      <c r="I20" s="577"/>
      <c r="J20" s="577"/>
      <c r="K20" s="576"/>
      <c r="L20" s="577">
        <f>2730.89/1000000</f>
        <v>2.7308899999999997E-3</v>
      </c>
      <c r="M20" s="576">
        <f>2730.89/1000000</f>
        <v>2.7308899999999997E-3</v>
      </c>
      <c r="N20" s="576">
        <f>L20-M20</f>
        <v>0</v>
      </c>
      <c r="O20" s="577"/>
      <c r="P20" s="577">
        <f>819879.35/1000000</f>
        <v>0.81987935000000001</v>
      </c>
      <c r="Q20" s="737">
        <f>697805.15/1000000</f>
        <v>0.69780514999999999</v>
      </c>
      <c r="R20" s="577"/>
      <c r="S20" s="577">
        <f>K20+O20</f>
        <v>0</v>
      </c>
      <c r="T20" s="577">
        <f>L20+P20</f>
        <v>0.82261024000000005</v>
      </c>
      <c r="U20" s="577">
        <f>T20-S20</f>
        <v>0.82261024000000005</v>
      </c>
      <c r="V20" s="577" t="str">
        <f t="shared" si="1"/>
        <v>-</v>
      </c>
      <c r="W20" s="577"/>
      <c r="X20" s="576"/>
      <c r="Y20" s="577"/>
      <c r="Z20" s="576"/>
      <c r="AA20" s="576"/>
      <c r="AB20" s="576"/>
      <c r="AC20" s="576"/>
      <c r="AD20" s="576"/>
      <c r="AE20" s="576"/>
      <c r="AF20" s="577">
        <f>AG20+AH20+AJ20+AK20</f>
        <v>0.82261023999999994</v>
      </c>
      <c r="AG20" s="577">
        <f>127972.77/1000000</f>
        <v>0.12797277000000001</v>
      </c>
      <c r="AH20" s="738">
        <f>694637.47/1000000</f>
        <v>0.69463746999999998</v>
      </c>
      <c r="AI20" s="738">
        <f>590563.27/1000000</f>
        <v>0.59056326999999997</v>
      </c>
      <c r="AJ20" s="577"/>
      <c r="AK20" s="577"/>
      <c r="AL20" s="577"/>
      <c r="AM20" s="577">
        <f>AH20</f>
        <v>0.69463746999999998</v>
      </c>
      <c r="AN20" s="576">
        <f>AP20+AQ20+AS20+AU20</f>
        <v>0</v>
      </c>
      <c r="AO20" s="576"/>
      <c r="AP20" s="576"/>
      <c r="AQ20" s="577"/>
      <c r="AR20" s="577"/>
      <c r="AS20" s="577"/>
      <c r="AT20" s="577"/>
      <c r="AU20" s="577"/>
      <c r="AV20" s="577"/>
      <c r="AW20" s="576">
        <f>AQ20</f>
        <v>0</v>
      </c>
      <c r="AX20" s="576">
        <f>D20-F20</f>
        <v>-0.32261024000000005</v>
      </c>
      <c r="AY20" s="576">
        <f t="shared" si="3"/>
        <v>0.81987935000000001</v>
      </c>
      <c r="AZ20" s="27" t="str">
        <f t="shared" si="4"/>
        <v>-</v>
      </c>
      <c r="BA20" s="650"/>
      <c r="BB20" s="576"/>
      <c r="BC20" s="576"/>
      <c r="BD20" s="27"/>
      <c r="BE20" s="447"/>
      <c r="BF20" s="579"/>
      <c r="BG20" s="572"/>
      <c r="BH20" s="571"/>
      <c r="BI20" s="572">
        <f>BG20+BH20+AF20</f>
        <v>0.82261023999999994</v>
      </c>
      <c r="BJ20" s="579">
        <f t="shared" si="6"/>
        <v>822.61023999999998</v>
      </c>
    </row>
    <row r="21" spans="1:62">
      <c r="A21" s="327"/>
      <c r="B21" s="351"/>
      <c r="C21" s="351" t="s">
        <v>230</v>
      </c>
      <c r="D21" s="635">
        <f>D20</f>
        <v>0.5</v>
      </c>
      <c r="E21" s="635">
        <f t="shared" ref="E21:AW21" si="10">E20</f>
        <v>0</v>
      </c>
      <c r="F21" s="635">
        <f t="shared" si="10"/>
        <v>0.82261024000000005</v>
      </c>
      <c r="G21" s="635">
        <f t="shared" si="10"/>
        <v>0.69780514999999999</v>
      </c>
      <c r="H21" s="635">
        <f t="shared" si="10"/>
        <v>0</v>
      </c>
      <c r="I21" s="635">
        <f t="shared" si="10"/>
        <v>0</v>
      </c>
      <c r="J21" s="635">
        <f t="shared" si="10"/>
        <v>0</v>
      </c>
      <c r="K21" s="635">
        <f t="shared" si="10"/>
        <v>0</v>
      </c>
      <c r="L21" s="635">
        <f t="shared" si="10"/>
        <v>2.7308899999999997E-3</v>
      </c>
      <c r="M21" s="635">
        <f t="shared" si="10"/>
        <v>2.7308899999999997E-3</v>
      </c>
      <c r="N21" s="635">
        <f t="shared" si="10"/>
        <v>0</v>
      </c>
      <c r="O21" s="635">
        <f t="shared" si="10"/>
        <v>0</v>
      </c>
      <c r="P21" s="635">
        <f t="shared" si="10"/>
        <v>0.81987935000000001</v>
      </c>
      <c r="Q21" s="739">
        <f t="shared" si="10"/>
        <v>0.69780514999999999</v>
      </c>
      <c r="R21" s="635">
        <f t="shared" si="10"/>
        <v>0</v>
      </c>
      <c r="S21" s="635">
        <f t="shared" si="10"/>
        <v>0</v>
      </c>
      <c r="T21" s="635">
        <f t="shared" si="10"/>
        <v>0.82261024000000005</v>
      </c>
      <c r="U21" s="635"/>
      <c r="V21" s="635" t="str">
        <f t="shared" si="1"/>
        <v>-</v>
      </c>
      <c r="W21" s="635"/>
      <c r="X21" s="635">
        <f t="shared" si="10"/>
        <v>0</v>
      </c>
      <c r="Y21" s="635">
        <f t="shared" si="10"/>
        <v>0</v>
      </c>
      <c r="Z21" s="635">
        <f t="shared" si="10"/>
        <v>0</v>
      </c>
      <c r="AA21" s="635">
        <f t="shared" si="10"/>
        <v>0</v>
      </c>
      <c r="AB21" s="635">
        <f t="shared" si="10"/>
        <v>0</v>
      </c>
      <c r="AC21" s="635">
        <f t="shared" si="10"/>
        <v>0</v>
      </c>
      <c r="AD21" s="635">
        <f t="shared" si="10"/>
        <v>0</v>
      </c>
      <c r="AE21" s="635">
        <f t="shared" si="10"/>
        <v>0</v>
      </c>
      <c r="AF21" s="635">
        <f t="shared" si="10"/>
        <v>0.82261023999999994</v>
      </c>
      <c r="AG21" s="635">
        <f t="shared" si="10"/>
        <v>0.12797277000000001</v>
      </c>
      <c r="AH21" s="739">
        <f t="shared" si="10"/>
        <v>0.69463746999999998</v>
      </c>
      <c r="AI21" s="739">
        <f t="shared" si="10"/>
        <v>0.59056326999999997</v>
      </c>
      <c r="AJ21" s="635">
        <f t="shared" si="10"/>
        <v>0</v>
      </c>
      <c r="AK21" s="635">
        <f t="shared" si="10"/>
        <v>0</v>
      </c>
      <c r="AL21" s="635">
        <f t="shared" si="10"/>
        <v>0</v>
      </c>
      <c r="AM21" s="635">
        <f t="shared" si="10"/>
        <v>0.69463746999999998</v>
      </c>
      <c r="AN21" s="635">
        <f t="shared" si="10"/>
        <v>0</v>
      </c>
      <c r="AO21" s="635">
        <f t="shared" si="10"/>
        <v>0</v>
      </c>
      <c r="AP21" s="635">
        <f t="shared" si="10"/>
        <v>0</v>
      </c>
      <c r="AQ21" s="635">
        <f t="shared" si="10"/>
        <v>0</v>
      </c>
      <c r="AR21" s="635">
        <f t="shared" si="10"/>
        <v>0</v>
      </c>
      <c r="AS21" s="635">
        <f t="shared" si="10"/>
        <v>0</v>
      </c>
      <c r="AT21" s="635">
        <f t="shared" si="10"/>
        <v>0</v>
      </c>
      <c r="AU21" s="635">
        <f t="shared" si="10"/>
        <v>0</v>
      </c>
      <c r="AV21" s="635">
        <f t="shared" si="10"/>
        <v>0</v>
      </c>
      <c r="AW21" s="635">
        <f t="shared" si="10"/>
        <v>0</v>
      </c>
      <c r="AX21" s="635">
        <f>D21-F21</f>
        <v>-0.32261024000000005</v>
      </c>
      <c r="AY21" s="635">
        <f t="shared" si="3"/>
        <v>0.81987935000000001</v>
      </c>
      <c r="AZ21" s="636" t="str">
        <f t="shared" si="4"/>
        <v>-</v>
      </c>
      <c r="BA21" s="585">
        <f t="shared" ref="BA21:BI21" si="11">BA20</f>
        <v>0</v>
      </c>
      <c r="BB21" s="578">
        <f t="shared" si="11"/>
        <v>0</v>
      </c>
      <c r="BC21" s="578">
        <f t="shared" si="11"/>
        <v>0</v>
      </c>
      <c r="BD21" s="438">
        <f t="shared" si="11"/>
        <v>0</v>
      </c>
      <c r="BE21" s="448">
        <f t="shared" si="11"/>
        <v>0</v>
      </c>
      <c r="BF21" s="575"/>
      <c r="BG21" s="578">
        <f t="shared" si="11"/>
        <v>0</v>
      </c>
      <c r="BH21" s="578">
        <f t="shared" si="11"/>
        <v>0</v>
      </c>
      <c r="BI21" s="578">
        <f t="shared" si="11"/>
        <v>0.82261023999999994</v>
      </c>
      <c r="BJ21" s="579">
        <f t="shared" si="6"/>
        <v>822.61023999999998</v>
      </c>
    </row>
    <row r="22" spans="1:62">
      <c r="A22" s="334"/>
      <c r="B22" s="335"/>
      <c r="C22" s="335" t="s">
        <v>231</v>
      </c>
      <c r="D22" s="639"/>
      <c r="E22" s="639"/>
      <c r="F22" s="633">
        <f>L22+P22+Y22+AC22</f>
        <v>0</v>
      </c>
      <c r="G22" s="633">
        <f>N22+Q22+Z22+AD22</f>
        <v>0</v>
      </c>
      <c r="H22" s="639"/>
      <c r="I22" s="639"/>
      <c r="J22" s="639"/>
      <c r="K22" s="639"/>
      <c r="L22" s="396"/>
      <c r="M22" s="396"/>
      <c r="N22" s="396"/>
      <c r="O22" s="396"/>
      <c r="P22" s="396"/>
      <c r="Q22" s="736"/>
      <c r="R22" s="639"/>
      <c r="S22" s="639"/>
      <c r="T22" s="639"/>
      <c r="U22" s="639"/>
      <c r="V22" s="639" t="str">
        <f t="shared" si="1"/>
        <v>-</v>
      </c>
      <c r="W22" s="639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736"/>
      <c r="AI22" s="736"/>
      <c r="AJ22" s="396"/>
      <c r="AK22" s="39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639"/>
      <c r="AY22" s="639"/>
      <c r="AZ22" s="640"/>
      <c r="BA22" s="611"/>
      <c r="BB22" s="639"/>
      <c r="BC22" s="639"/>
      <c r="BD22" s="640"/>
      <c r="BE22" s="446"/>
      <c r="BF22" s="579"/>
      <c r="BG22" s="572"/>
      <c r="BH22" s="571"/>
      <c r="BI22" s="571"/>
      <c r="BJ22" s="579">
        <f t="shared" si="6"/>
        <v>0</v>
      </c>
    </row>
    <row r="23" spans="1:62" ht="39.950000000000003" customHeight="1">
      <c r="A23" s="343">
        <f>A20+1</f>
        <v>2</v>
      </c>
      <c r="B23" s="352"/>
      <c r="C23" s="352" t="s">
        <v>232</v>
      </c>
      <c r="D23" s="576">
        <v>2.0022524054699997</v>
      </c>
      <c r="E23" s="631">
        <f>K23+O23+X23+AB23</f>
        <v>2</v>
      </c>
      <c r="F23" s="631">
        <f>L23+P23+Y23+AC23</f>
        <v>0</v>
      </c>
      <c r="G23" s="567">
        <f>N23+Q23+Z23+AD23</f>
        <v>0</v>
      </c>
      <c r="H23" s="418"/>
      <c r="I23" s="577"/>
      <c r="J23" s="577"/>
      <c r="K23" s="576">
        <f>400/1000</f>
        <v>0.4</v>
      </c>
      <c r="L23" s="577"/>
      <c r="M23" s="576"/>
      <c r="N23" s="576"/>
      <c r="O23" s="577">
        <f>500/1000</f>
        <v>0.5</v>
      </c>
      <c r="P23" s="577"/>
      <c r="Q23" s="737"/>
      <c r="R23" s="577"/>
      <c r="S23" s="577">
        <f>K23+O23</f>
        <v>0.9</v>
      </c>
      <c r="T23" s="577">
        <f>L23+P23</f>
        <v>0</v>
      </c>
      <c r="U23" s="577">
        <f>T23-S23</f>
        <v>-0.9</v>
      </c>
      <c r="V23" s="435">
        <f>IF(S23=0,"-",T23/S23*100-100)</f>
        <v>-100</v>
      </c>
      <c r="W23" s="577"/>
      <c r="X23" s="576">
        <f>400/1000</f>
        <v>0.4</v>
      </c>
      <c r="Y23" s="577"/>
      <c r="Z23" s="577"/>
      <c r="AA23" s="577"/>
      <c r="AB23" s="576">
        <f>700/1000</f>
        <v>0.7</v>
      </c>
      <c r="AC23" s="576"/>
      <c r="AD23" s="576"/>
      <c r="AE23" s="576"/>
      <c r="AF23" s="577">
        <f>AG23+AH23+AJ23+AK23</f>
        <v>0</v>
      </c>
      <c r="AG23" s="577"/>
      <c r="AH23" s="738"/>
      <c r="AI23" s="738"/>
      <c r="AJ23" s="577">
        <f>Y23</f>
        <v>0</v>
      </c>
      <c r="AK23" s="577"/>
      <c r="AL23" s="577"/>
      <c r="AM23" s="577">
        <f>AH23</f>
        <v>0</v>
      </c>
      <c r="AN23" s="576">
        <f>AP23+AQ23+AS23+AU23</f>
        <v>0</v>
      </c>
      <c r="AO23" s="576">
        <f>AR23+AT23+AV23</f>
        <v>0</v>
      </c>
      <c r="AP23" s="576"/>
      <c r="AQ23" s="577"/>
      <c r="AR23" s="577"/>
      <c r="AS23" s="539">
        <f>Y23</f>
        <v>0</v>
      </c>
      <c r="AT23" s="539">
        <f>Z23</f>
        <v>0</v>
      </c>
      <c r="AU23" s="435"/>
      <c r="AV23" s="435"/>
      <c r="AW23" s="576">
        <f>AQ23</f>
        <v>0</v>
      </c>
      <c r="AX23" s="576">
        <f t="shared" ref="AX23:AX30" si="12">D23-F23</f>
        <v>2.0022524054699997</v>
      </c>
      <c r="AY23" s="576">
        <f t="shared" si="3"/>
        <v>-0.5</v>
      </c>
      <c r="AZ23" s="27">
        <f t="shared" si="4"/>
        <v>-100</v>
      </c>
      <c r="BA23" s="650"/>
      <c r="BB23" s="576"/>
      <c r="BC23" s="576"/>
      <c r="BD23" s="27"/>
      <c r="BE23" s="447"/>
      <c r="BF23" s="579"/>
      <c r="BG23" s="572"/>
      <c r="BH23" s="577">
        <v>0.62385246000000005</v>
      </c>
      <c r="BI23" s="572">
        <f>BG23+BH23+AF23</f>
        <v>0.62385246000000005</v>
      </c>
      <c r="BJ23" s="579">
        <f t="shared" si="6"/>
        <v>623.85246000000006</v>
      </c>
    </row>
    <row r="24" spans="1:62">
      <c r="A24" s="327"/>
      <c r="B24" s="351"/>
      <c r="C24" s="351" t="s">
        <v>234</v>
      </c>
      <c r="D24" s="635">
        <f>D23</f>
        <v>2.0022524054699997</v>
      </c>
      <c r="E24" s="635">
        <f t="shared" ref="E24:AW24" si="13">E23</f>
        <v>2</v>
      </c>
      <c r="F24" s="635">
        <f t="shared" si="13"/>
        <v>0</v>
      </c>
      <c r="G24" s="635">
        <f t="shared" si="13"/>
        <v>0</v>
      </c>
      <c r="H24" s="635">
        <f t="shared" si="13"/>
        <v>0</v>
      </c>
      <c r="I24" s="635">
        <f t="shared" si="13"/>
        <v>0</v>
      </c>
      <c r="J24" s="635">
        <f t="shared" si="13"/>
        <v>0</v>
      </c>
      <c r="K24" s="635">
        <f t="shared" si="13"/>
        <v>0.4</v>
      </c>
      <c r="L24" s="635">
        <f t="shared" si="13"/>
        <v>0</v>
      </c>
      <c r="M24" s="635">
        <f t="shared" si="13"/>
        <v>0</v>
      </c>
      <c r="N24" s="635">
        <f t="shared" si="13"/>
        <v>0</v>
      </c>
      <c r="O24" s="635">
        <f t="shared" si="13"/>
        <v>0.5</v>
      </c>
      <c r="P24" s="635">
        <f t="shared" si="13"/>
        <v>0</v>
      </c>
      <c r="Q24" s="739">
        <f t="shared" si="13"/>
        <v>0</v>
      </c>
      <c r="R24" s="635">
        <f t="shared" si="13"/>
        <v>0</v>
      </c>
      <c r="S24" s="635">
        <f t="shared" si="13"/>
        <v>0.9</v>
      </c>
      <c r="T24" s="635">
        <f t="shared" si="13"/>
        <v>0</v>
      </c>
      <c r="U24" s="635">
        <f t="shared" si="13"/>
        <v>-0.9</v>
      </c>
      <c r="V24" s="635">
        <f t="shared" ref="V24:V57" si="14">IF(S24=0,"-",T24/S24*100-100)</f>
        <v>-100</v>
      </c>
      <c r="W24" s="635"/>
      <c r="X24" s="635">
        <f t="shared" si="13"/>
        <v>0.4</v>
      </c>
      <c r="Y24" s="635">
        <f t="shared" si="13"/>
        <v>0</v>
      </c>
      <c r="Z24" s="635">
        <f t="shared" si="13"/>
        <v>0</v>
      </c>
      <c r="AA24" s="635">
        <f t="shared" si="13"/>
        <v>0</v>
      </c>
      <c r="AB24" s="635">
        <f t="shared" si="13"/>
        <v>0.7</v>
      </c>
      <c r="AC24" s="635">
        <f t="shared" si="13"/>
        <v>0</v>
      </c>
      <c r="AD24" s="635">
        <f t="shared" si="13"/>
        <v>0</v>
      </c>
      <c r="AE24" s="635">
        <f t="shared" si="13"/>
        <v>0</v>
      </c>
      <c r="AF24" s="635">
        <f t="shared" si="13"/>
        <v>0</v>
      </c>
      <c r="AG24" s="635">
        <f t="shared" si="13"/>
        <v>0</v>
      </c>
      <c r="AH24" s="739">
        <f t="shared" si="13"/>
        <v>0</v>
      </c>
      <c r="AI24" s="739">
        <f t="shared" si="13"/>
        <v>0</v>
      </c>
      <c r="AJ24" s="635">
        <f t="shared" si="13"/>
        <v>0</v>
      </c>
      <c r="AK24" s="635">
        <f t="shared" si="13"/>
        <v>0</v>
      </c>
      <c r="AL24" s="635">
        <f t="shared" si="13"/>
        <v>0</v>
      </c>
      <c r="AM24" s="635">
        <f t="shared" si="13"/>
        <v>0</v>
      </c>
      <c r="AN24" s="635">
        <f t="shared" si="13"/>
        <v>0</v>
      </c>
      <c r="AO24" s="635">
        <f t="shared" si="13"/>
        <v>0</v>
      </c>
      <c r="AP24" s="635">
        <f t="shared" si="13"/>
        <v>0</v>
      </c>
      <c r="AQ24" s="635">
        <f t="shared" si="13"/>
        <v>0</v>
      </c>
      <c r="AR24" s="635">
        <f t="shared" si="13"/>
        <v>0</v>
      </c>
      <c r="AS24" s="635">
        <f t="shared" si="13"/>
        <v>0</v>
      </c>
      <c r="AT24" s="635">
        <f t="shared" si="13"/>
        <v>0</v>
      </c>
      <c r="AU24" s="635">
        <f t="shared" si="13"/>
        <v>0</v>
      </c>
      <c r="AV24" s="635">
        <f t="shared" si="13"/>
        <v>0</v>
      </c>
      <c r="AW24" s="635">
        <f t="shared" si="13"/>
        <v>0</v>
      </c>
      <c r="AX24" s="635">
        <f t="shared" si="12"/>
        <v>2.0022524054699997</v>
      </c>
      <c r="AY24" s="635">
        <f t="shared" si="3"/>
        <v>-0.5</v>
      </c>
      <c r="AZ24" s="636">
        <f t="shared" si="4"/>
        <v>-100</v>
      </c>
      <c r="BA24" s="585">
        <f t="shared" ref="BA24:BE24" si="15">BA23</f>
        <v>0</v>
      </c>
      <c r="BB24" s="578">
        <f t="shared" si="15"/>
        <v>0</v>
      </c>
      <c r="BC24" s="578">
        <f t="shared" si="15"/>
        <v>0</v>
      </c>
      <c r="BD24" s="438">
        <f t="shared" si="15"/>
        <v>0</v>
      </c>
      <c r="BE24" s="448">
        <f t="shared" si="15"/>
        <v>0</v>
      </c>
      <c r="BF24" s="579"/>
      <c r="BG24" s="635">
        <f>BG23</f>
        <v>0</v>
      </c>
      <c r="BH24" s="635">
        <f>BH23</f>
        <v>0.62385246000000005</v>
      </c>
      <c r="BI24" s="635">
        <f>BI23</f>
        <v>0.62385246000000005</v>
      </c>
      <c r="BJ24" s="579">
        <f t="shared" si="6"/>
        <v>623.85246000000006</v>
      </c>
    </row>
    <row r="25" spans="1:62" ht="32.25" hidden="1" customHeight="1" outlineLevel="2">
      <c r="A25" s="24" t="s">
        <v>35</v>
      </c>
      <c r="B25" s="25" t="s">
        <v>36</v>
      </c>
      <c r="C25" s="25"/>
      <c r="D25" s="43"/>
      <c r="E25" s="433"/>
      <c r="F25" s="627">
        <f>L25+P25+Y25+AC25</f>
        <v>0</v>
      </c>
      <c r="G25" s="627">
        <f>N25+Q25+Z25+AD25</f>
        <v>0</v>
      </c>
      <c r="H25" s="418">
        <v>8.5</v>
      </c>
      <c r="I25" s="577">
        <v>0</v>
      </c>
      <c r="J25" s="578">
        <v>0</v>
      </c>
      <c r="K25" s="576"/>
      <c r="L25" s="577">
        <v>0</v>
      </c>
      <c r="M25" s="576"/>
      <c r="N25" s="576"/>
      <c r="O25" s="577"/>
      <c r="P25" s="577"/>
      <c r="Q25" s="737"/>
      <c r="R25" s="577"/>
      <c r="S25" s="577"/>
      <c r="T25" s="577"/>
      <c r="U25" s="577"/>
      <c r="V25" s="577" t="str">
        <f t="shared" si="14"/>
        <v>-</v>
      </c>
      <c r="W25" s="577"/>
      <c r="X25" s="576"/>
      <c r="Y25" s="577"/>
      <c r="Z25" s="576"/>
      <c r="AA25" s="576"/>
      <c r="AB25" s="576"/>
      <c r="AC25" s="576"/>
      <c r="AD25" s="576"/>
      <c r="AE25" s="576"/>
      <c r="AF25" s="577">
        <f t="shared" ref="AF25:AF29" si="16">AG25+AH25</f>
        <v>0</v>
      </c>
      <c r="AG25" s="577">
        <v>0</v>
      </c>
      <c r="AH25" s="738"/>
      <c r="AI25" s="738"/>
      <c r="AJ25" s="577"/>
      <c r="AK25" s="577"/>
      <c r="AL25" s="577"/>
      <c r="AM25" s="577">
        <v>0</v>
      </c>
      <c r="AN25" s="576">
        <v>0</v>
      </c>
      <c r="AO25" s="576">
        <v>1</v>
      </c>
      <c r="AP25" s="576"/>
      <c r="AQ25" s="577">
        <v>0</v>
      </c>
      <c r="AR25" s="577">
        <v>0</v>
      </c>
      <c r="AS25" s="577"/>
      <c r="AT25" s="577"/>
      <c r="AU25" s="577"/>
      <c r="AV25" s="577"/>
      <c r="AW25" s="576">
        <v>0</v>
      </c>
      <c r="AX25" s="635">
        <f t="shared" si="12"/>
        <v>0</v>
      </c>
      <c r="AY25" s="635">
        <f t="shared" si="3"/>
        <v>0</v>
      </c>
      <c r="AZ25" s="636" t="str">
        <f t="shared" si="4"/>
        <v>-</v>
      </c>
      <c r="BA25" s="586"/>
      <c r="BB25" s="635"/>
      <c r="BC25" s="576"/>
      <c r="BD25" s="27"/>
      <c r="BE25" s="447"/>
      <c r="BF25" s="579"/>
      <c r="BG25" s="43"/>
      <c r="BH25" s="43"/>
      <c r="BI25" s="43"/>
      <c r="BJ25" s="579">
        <f t="shared" si="6"/>
        <v>0</v>
      </c>
    </row>
    <row r="26" spans="1:62" hidden="1" outlineLevel="2">
      <c r="A26" s="28"/>
      <c r="B26" s="29" t="s">
        <v>37</v>
      </c>
      <c r="C26" s="29"/>
      <c r="D26" s="635"/>
      <c r="E26" s="578"/>
      <c r="F26" s="627">
        <f>L26+P26+Y26+AC26</f>
        <v>0</v>
      </c>
      <c r="G26" s="627">
        <f>N26+Q26+Z26+AD26</f>
        <v>0</v>
      </c>
      <c r="H26" s="417">
        <v>8.5</v>
      </c>
      <c r="I26" s="577">
        <v>0</v>
      </c>
      <c r="J26" s="578">
        <v>0</v>
      </c>
      <c r="K26" s="635">
        <f t="shared" ref="K26:AD26" si="17">SUM(K25:K25)</f>
        <v>0</v>
      </c>
      <c r="L26" s="578">
        <f t="shared" si="17"/>
        <v>0</v>
      </c>
      <c r="M26" s="635"/>
      <c r="N26" s="635">
        <f>SUM(N25:N25)</f>
        <v>0</v>
      </c>
      <c r="O26" s="578">
        <f t="shared" si="17"/>
        <v>0</v>
      </c>
      <c r="P26" s="578"/>
      <c r="Q26" s="739"/>
      <c r="R26" s="578"/>
      <c r="S26" s="578"/>
      <c r="T26" s="578"/>
      <c r="U26" s="578"/>
      <c r="V26" s="578" t="str">
        <f t="shared" si="14"/>
        <v>-</v>
      </c>
      <c r="W26" s="578"/>
      <c r="X26" s="635">
        <f t="shared" si="17"/>
        <v>0</v>
      </c>
      <c r="Y26" s="578"/>
      <c r="Z26" s="635"/>
      <c r="AA26" s="635"/>
      <c r="AB26" s="635"/>
      <c r="AC26" s="635">
        <f t="shared" si="17"/>
        <v>0</v>
      </c>
      <c r="AD26" s="635">
        <f t="shared" si="17"/>
        <v>0</v>
      </c>
      <c r="AE26" s="635"/>
      <c r="AF26" s="578">
        <f t="shared" si="16"/>
        <v>0</v>
      </c>
      <c r="AG26" s="578"/>
      <c r="AH26" s="740"/>
      <c r="AI26" s="740"/>
      <c r="AJ26" s="578"/>
      <c r="AK26" s="578"/>
      <c r="AL26" s="578"/>
      <c r="AM26" s="578">
        <f>SUM(AM25:AM25)</f>
        <v>0</v>
      </c>
      <c r="AN26" s="635">
        <f>SUM(AN25:AN25)</f>
        <v>0</v>
      </c>
      <c r="AO26" s="635">
        <f>SUM(AO25:AO25)</f>
        <v>1</v>
      </c>
      <c r="AP26" s="635"/>
      <c r="AQ26" s="578"/>
      <c r="AR26" s="578"/>
      <c r="AS26" s="578"/>
      <c r="AT26" s="578"/>
      <c r="AU26" s="578"/>
      <c r="AV26" s="578"/>
      <c r="AW26" s="635">
        <f>SUM(AW25:AW25)</f>
        <v>0</v>
      </c>
      <c r="AX26" s="635">
        <f t="shared" si="12"/>
        <v>0</v>
      </c>
      <c r="AY26" s="635">
        <f t="shared" si="3"/>
        <v>0</v>
      </c>
      <c r="AZ26" s="636" t="str">
        <f t="shared" si="4"/>
        <v>-</v>
      </c>
      <c r="BA26" s="586"/>
      <c r="BB26" s="635"/>
      <c r="BC26" s="635"/>
      <c r="BD26" s="636"/>
      <c r="BE26" s="449"/>
      <c r="BF26" s="579"/>
      <c r="BG26" s="635"/>
      <c r="BH26" s="635"/>
      <c r="BI26" s="635"/>
      <c r="BJ26" s="579">
        <f t="shared" si="6"/>
        <v>0</v>
      </c>
    </row>
    <row r="27" spans="1:62" ht="25.5" hidden="1" outlineLevel="2">
      <c r="A27" s="30" t="s">
        <v>38</v>
      </c>
      <c r="B27" s="728" t="s">
        <v>39</v>
      </c>
      <c r="C27" s="728"/>
      <c r="D27" s="576"/>
      <c r="E27" s="578"/>
      <c r="F27" s="627">
        <f>L27+P27+Y27+AC27</f>
        <v>0</v>
      </c>
      <c r="G27" s="627">
        <f>N27+Q27+Z27+AD27</f>
        <v>0</v>
      </c>
      <c r="H27" s="418">
        <v>0</v>
      </c>
      <c r="I27" s="577">
        <v>0</v>
      </c>
      <c r="J27" s="578">
        <v>0</v>
      </c>
      <c r="K27" s="576">
        <v>0</v>
      </c>
      <c r="L27" s="577">
        <v>0</v>
      </c>
      <c r="M27" s="576">
        <v>0</v>
      </c>
      <c r="N27" s="576">
        <v>0</v>
      </c>
      <c r="O27" s="577">
        <v>0</v>
      </c>
      <c r="P27" s="577"/>
      <c r="Q27" s="737"/>
      <c r="R27" s="577"/>
      <c r="S27" s="577"/>
      <c r="T27" s="577"/>
      <c r="U27" s="577"/>
      <c r="V27" s="577" t="str">
        <f t="shared" si="14"/>
        <v>-</v>
      </c>
      <c r="W27" s="577"/>
      <c r="X27" s="576">
        <v>0</v>
      </c>
      <c r="Y27" s="577"/>
      <c r="Z27" s="576"/>
      <c r="AA27" s="576"/>
      <c r="AB27" s="576"/>
      <c r="AC27" s="576">
        <v>0</v>
      </c>
      <c r="AD27" s="576">
        <v>0</v>
      </c>
      <c r="AE27" s="576"/>
      <c r="AF27" s="577">
        <f t="shared" si="16"/>
        <v>0</v>
      </c>
      <c r="AG27" s="577">
        <v>0</v>
      </c>
      <c r="AH27" s="738"/>
      <c r="AI27" s="738"/>
      <c r="AJ27" s="577"/>
      <c r="AK27" s="577"/>
      <c r="AL27" s="577"/>
      <c r="AM27" s="577">
        <v>0</v>
      </c>
      <c r="AN27" s="576">
        <v>0</v>
      </c>
      <c r="AO27" s="576">
        <v>0</v>
      </c>
      <c r="AP27" s="576"/>
      <c r="AQ27" s="577">
        <v>0</v>
      </c>
      <c r="AR27" s="577">
        <v>0</v>
      </c>
      <c r="AS27" s="577"/>
      <c r="AT27" s="577"/>
      <c r="AU27" s="577"/>
      <c r="AV27" s="577"/>
      <c r="AW27" s="576">
        <v>0</v>
      </c>
      <c r="AX27" s="635">
        <f t="shared" si="12"/>
        <v>0</v>
      </c>
      <c r="AY27" s="635">
        <f t="shared" si="3"/>
        <v>0</v>
      </c>
      <c r="AZ27" s="636" t="str">
        <f t="shared" si="4"/>
        <v>-</v>
      </c>
      <c r="BA27" s="586"/>
      <c r="BB27" s="635"/>
      <c r="BC27" s="576"/>
      <c r="BD27" s="27"/>
      <c r="BE27" s="447"/>
      <c r="BF27" s="579"/>
      <c r="BG27" s="576"/>
      <c r="BH27" s="576"/>
      <c r="BI27" s="576"/>
      <c r="BJ27" s="579">
        <f t="shared" si="6"/>
        <v>0</v>
      </c>
    </row>
    <row r="28" spans="1:62" ht="20.100000000000001" hidden="1" customHeight="1" outlineLevel="2">
      <c r="A28" s="30" t="s">
        <v>40</v>
      </c>
      <c r="B28" s="728" t="s">
        <v>41</v>
      </c>
      <c r="C28" s="728"/>
      <c r="D28" s="576"/>
      <c r="E28" s="578"/>
      <c r="F28" s="627">
        <f>L28+P28+Y28+AC28</f>
        <v>0</v>
      </c>
      <c r="G28" s="627">
        <f>N28+Q28+Z28+AD28</f>
        <v>0</v>
      </c>
      <c r="H28" s="418">
        <v>0</v>
      </c>
      <c r="I28" s="577">
        <v>0</v>
      </c>
      <c r="J28" s="578">
        <v>0</v>
      </c>
      <c r="K28" s="576">
        <v>0</v>
      </c>
      <c r="L28" s="577">
        <v>0</v>
      </c>
      <c r="M28" s="576">
        <v>0</v>
      </c>
      <c r="N28" s="576">
        <v>0</v>
      </c>
      <c r="O28" s="577">
        <v>0</v>
      </c>
      <c r="P28" s="577"/>
      <c r="Q28" s="737"/>
      <c r="R28" s="577"/>
      <c r="S28" s="577"/>
      <c r="T28" s="577"/>
      <c r="U28" s="577"/>
      <c r="V28" s="577" t="str">
        <f t="shared" si="14"/>
        <v>-</v>
      </c>
      <c r="W28" s="577"/>
      <c r="X28" s="576">
        <v>0</v>
      </c>
      <c r="Y28" s="577"/>
      <c r="Z28" s="576"/>
      <c r="AA28" s="576"/>
      <c r="AB28" s="576"/>
      <c r="AC28" s="576">
        <v>0</v>
      </c>
      <c r="AD28" s="576">
        <v>0</v>
      </c>
      <c r="AE28" s="576"/>
      <c r="AF28" s="577">
        <f t="shared" si="16"/>
        <v>0</v>
      </c>
      <c r="AG28" s="577">
        <v>0</v>
      </c>
      <c r="AH28" s="738"/>
      <c r="AI28" s="738"/>
      <c r="AJ28" s="577"/>
      <c r="AK28" s="577"/>
      <c r="AL28" s="577"/>
      <c r="AM28" s="577">
        <v>0</v>
      </c>
      <c r="AN28" s="576">
        <v>0</v>
      </c>
      <c r="AO28" s="576">
        <v>0</v>
      </c>
      <c r="AP28" s="576"/>
      <c r="AQ28" s="577">
        <v>0</v>
      </c>
      <c r="AR28" s="577">
        <v>0</v>
      </c>
      <c r="AS28" s="577"/>
      <c r="AT28" s="577"/>
      <c r="AU28" s="577"/>
      <c r="AV28" s="577"/>
      <c r="AW28" s="576">
        <v>0</v>
      </c>
      <c r="AX28" s="635">
        <f t="shared" si="12"/>
        <v>0</v>
      </c>
      <c r="AY28" s="635">
        <f t="shared" si="3"/>
        <v>0</v>
      </c>
      <c r="AZ28" s="636" t="str">
        <f t="shared" si="4"/>
        <v>-</v>
      </c>
      <c r="BA28" s="586"/>
      <c r="BB28" s="635"/>
      <c r="BC28" s="576"/>
      <c r="BD28" s="27"/>
      <c r="BE28" s="447"/>
      <c r="BF28" s="579"/>
      <c r="BG28" s="576"/>
      <c r="BH28" s="576"/>
      <c r="BI28" s="576"/>
      <c r="BJ28" s="579">
        <f t="shared" si="6"/>
        <v>0</v>
      </c>
    </row>
    <row r="29" spans="1:62" ht="25.5" hidden="1" outlineLevel="2">
      <c r="A29" s="30" t="s">
        <v>42</v>
      </c>
      <c r="B29" s="728" t="s">
        <v>43</v>
      </c>
      <c r="C29" s="728"/>
      <c r="D29" s="576"/>
      <c r="E29" s="578"/>
      <c r="F29" s="627">
        <f>L29+P29+Y29+AC29</f>
        <v>0</v>
      </c>
      <c r="G29" s="627">
        <f>N29+Q29+Z29+AD29</f>
        <v>0</v>
      </c>
      <c r="H29" s="418">
        <v>0</v>
      </c>
      <c r="I29" s="577">
        <v>0</v>
      </c>
      <c r="J29" s="578">
        <v>0</v>
      </c>
      <c r="K29" s="576">
        <v>0</v>
      </c>
      <c r="L29" s="577">
        <v>0</v>
      </c>
      <c r="M29" s="576">
        <v>0</v>
      </c>
      <c r="N29" s="576">
        <v>0</v>
      </c>
      <c r="O29" s="577">
        <v>0</v>
      </c>
      <c r="P29" s="577"/>
      <c r="Q29" s="737"/>
      <c r="R29" s="577"/>
      <c r="S29" s="577"/>
      <c r="T29" s="577"/>
      <c r="U29" s="577"/>
      <c r="V29" s="577" t="str">
        <f t="shared" si="14"/>
        <v>-</v>
      </c>
      <c r="W29" s="577"/>
      <c r="X29" s="576">
        <v>0</v>
      </c>
      <c r="Y29" s="577"/>
      <c r="Z29" s="576"/>
      <c r="AA29" s="576"/>
      <c r="AB29" s="576"/>
      <c r="AC29" s="576">
        <v>0</v>
      </c>
      <c r="AD29" s="576">
        <v>0</v>
      </c>
      <c r="AE29" s="576"/>
      <c r="AF29" s="577">
        <f t="shared" si="16"/>
        <v>0</v>
      </c>
      <c r="AG29" s="577">
        <v>0</v>
      </c>
      <c r="AH29" s="738"/>
      <c r="AI29" s="738"/>
      <c r="AJ29" s="577"/>
      <c r="AK29" s="577"/>
      <c r="AL29" s="577"/>
      <c r="AM29" s="577">
        <v>0</v>
      </c>
      <c r="AN29" s="576">
        <v>0</v>
      </c>
      <c r="AO29" s="576">
        <v>0</v>
      </c>
      <c r="AP29" s="576"/>
      <c r="AQ29" s="577">
        <v>0</v>
      </c>
      <c r="AR29" s="577">
        <v>0</v>
      </c>
      <c r="AS29" s="577"/>
      <c r="AT29" s="577"/>
      <c r="AU29" s="577"/>
      <c r="AV29" s="577"/>
      <c r="AW29" s="576">
        <v>0</v>
      </c>
      <c r="AX29" s="635">
        <f t="shared" si="12"/>
        <v>0</v>
      </c>
      <c r="AY29" s="635">
        <f t="shared" si="3"/>
        <v>0</v>
      </c>
      <c r="AZ29" s="636" t="str">
        <f t="shared" si="4"/>
        <v>-</v>
      </c>
      <c r="BA29" s="586"/>
      <c r="BB29" s="635"/>
      <c r="BC29" s="576"/>
      <c r="BD29" s="27"/>
      <c r="BE29" s="447"/>
      <c r="BF29" s="579"/>
      <c r="BG29" s="576"/>
      <c r="BH29" s="576"/>
      <c r="BI29" s="576"/>
      <c r="BJ29" s="579">
        <f t="shared" si="6"/>
        <v>0</v>
      </c>
    </row>
    <row r="30" spans="1:62" ht="20.100000000000001" customHeight="1" collapsed="1">
      <c r="A30" s="30" t="s">
        <v>44</v>
      </c>
      <c r="B30" s="727" t="s">
        <v>45</v>
      </c>
      <c r="C30" s="356" t="s">
        <v>45</v>
      </c>
      <c r="D30" s="627">
        <f>D31</f>
        <v>218.03362124453</v>
      </c>
      <c r="E30" s="627">
        <f t="shared" ref="E30:AW30" si="18">E31</f>
        <v>127.21246999999998</v>
      </c>
      <c r="F30" s="627">
        <f t="shared" si="18"/>
        <v>5.9430412899999991</v>
      </c>
      <c r="G30" s="627">
        <f t="shared" si="18"/>
        <v>1.41097534</v>
      </c>
      <c r="H30" s="627">
        <f t="shared" si="18"/>
        <v>78.849999999999994</v>
      </c>
      <c r="I30" s="627">
        <f t="shared" si="18"/>
        <v>76.056713790000003</v>
      </c>
      <c r="J30" s="627">
        <f t="shared" si="18"/>
        <v>56.727513260000002</v>
      </c>
      <c r="K30" s="627">
        <f t="shared" si="18"/>
        <v>25.442489999999999</v>
      </c>
      <c r="L30" s="627">
        <f t="shared" si="18"/>
        <v>0.2</v>
      </c>
      <c r="M30" s="627">
        <f t="shared" si="18"/>
        <v>0.2</v>
      </c>
      <c r="N30" s="627">
        <f t="shared" si="18"/>
        <v>0</v>
      </c>
      <c r="O30" s="627">
        <f t="shared" si="18"/>
        <v>31.803120000000003</v>
      </c>
      <c r="P30" s="627">
        <f t="shared" si="18"/>
        <v>5.7430412899999999</v>
      </c>
      <c r="Q30" s="734">
        <f t="shared" si="18"/>
        <v>4.9486191999999996</v>
      </c>
      <c r="R30" s="627">
        <f t="shared" si="18"/>
        <v>0</v>
      </c>
      <c r="S30" s="627">
        <f t="shared" si="18"/>
        <v>57.245609999999999</v>
      </c>
      <c r="T30" s="627">
        <f t="shared" si="18"/>
        <v>1.78757652</v>
      </c>
      <c r="U30" s="627">
        <f t="shared" si="18"/>
        <v>-55.458033479999997</v>
      </c>
      <c r="V30" s="627">
        <f t="shared" si="14"/>
        <v>-96.877356150104788</v>
      </c>
      <c r="W30" s="627"/>
      <c r="X30" s="627">
        <f t="shared" si="18"/>
        <v>25.442489999999999</v>
      </c>
      <c r="Y30" s="627">
        <f t="shared" si="18"/>
        <v>0</v>
      </c>
      <c r="Z30" s="627">
        <f t="shared" si="18"/>
        <v>0</v>
      </c>
      <c r="AA30" s="627">
        <f t="shared" si="18"/>
        <v>0</v>
      </c>
      <c r="AB30" s="627">
        <f t="shared" si="18"/>
        <v>44.524369999999998</v>
      </c>
      <c r="AC30" s="627">
        <f t="shared" si="18"/>
        <v>0</v>
      </c>
      <c r="AD30" s="627">
        <f t="shared" si="18"/>
        <v>0</v>
      </c>
      <c r="AE30" s="627">
        <f t="shared" si="18"/>
        <v>0</v>
      </c>
      <c r="AF30" s="627">
        <f t="shared" si="18"/>
        <v>8.5494290700000004</v>
      </c>
      <c r="AG30" s="627">
        <f t="shared" si="18"/>
        <v>2.1954499999999998E-2</v>
      </c>
      <c r="AH30" s="734">
        <f t="shared" si="18"/>
        <v>8.5274745700000008</v>
      </c>
      <c r="AI30" s="734">
        <f t="shared" si="18"/>
        <v>7.4210169100000005</v>
      </c>
      <c r="AJ30" s="627">
        <f t="shared" si="18"/>
        <v>0</v>
      </c>
      <c r="AK30" s="627">
        <f t="shared" si="18"/>
        <v>0</v>
      </c>
      <c r="AL30" s="627">
        <f t="shared" si="18"/>
        <v>0</v>
      </c>
      <c r="AM30" s="627">
        <f t="shared" si="18"/>
        <v>8.5274745700000008</v>
      </c>
      <c r="AN30" s="627">
        <f t="shared" si="18"/>
        <v>3.8014409900000001</v>
      </c>
      <c r="AO30" s="627">
        <f t="shared" si="18"/>
        <v>0</v>
      </c>
      <c r="AP30" s="627">
        <f t="shared" si="18"/>
        <v>0</v>
      </c>
      <c r="AQ30" s="627">
        <f t="shared" si="18"/>
        <v>3.8014409900000001</v>
      </c>
      <c r="AR30" s="627">
        <f t="shared" si="18"/>
        <v>3.2351649500000002</v>
      </c>
      <c r="AS30" s="627">
        <f t="shared" si="18"/>
        <v>0</v>
      </c>
      <c r="AT30" s="627">
        <f t="shared" si="18"/>
        <v>0</v>
      </c>
      <c r="AU30" s="627">
        <f t="shared" si="18"/>
        <v>0</v>
      </c>
      <c r="AV30" s="627">
        <f t="shared" si="18"/>
        <v>0</v>
      </c>
      <c r="AW30" s="627">
        <f t="shared" si="18"/>
        <v>3.8014409900000001</v>
      </c>
      <c r="AX30" s="627">
        <f t="shared" si="12"/>
        <v>212.09057995453</v>
      </c>
      <c r="AY30" s="627">
        <f t="shared" si="3"/>
        <v>-26.060078710000003</v>
      </c>
      <c r="AZ30" s="628">
        <f t="shared" si="4"/>
        <v>-81.941893468313808</v>
      </c>
      <c r="BA30" s="586"/>
      <c r="BB30" s="635"/>
      <c r="BC30" s="635"/>
      <c r="BD30" s="636"/>
      <c r="BE30" s="449"/>
      <c r="BF30" s="579"/>
      <c r="BG30" s="627">
        <f>BG31</f>
        <v>6.0059640499999993</v>
      </c>
      <c r="BH30" s="627">
        <f>BH31</f>
        <v>104.24612831000002</v>
      </c>
      <c r="BI30" s="627">
        <f>BI31</f>
        <v>114.50376046000002</v>
      </c>
      <c r="BJ30" s="579">
        <f t="shared" si="6"/>
        <v>114503.76046000002</v>
      </c>
    </row>
    <row r="31" spans="1:62" ht="25.5">
      <c r="A31" s="30" t="s">
        <v>46</v>
      </c>
      <c r="B31" s="728" t="s">
        <v>33</v>
      </c>
      <c r="C31" s="732" t="s">
        <v>33</v>
      </c>
      <c r="D31" s="635">
        <f t="shared" ref="D31:O31" si="19">D43+D49+D54+D57</f>
        <v>218.03362124453</v>
      </c>
      <c r="E31" s="635">
        <f t="shared" si="19"/>
        <v>127.21246999999998</v>
      </c>
      <c r="F31" s="635">
        <f t="shared" si="19"/>
        <v>5.9430412899999991</v>
      </c>
      <c r="G31" s="635">
        <f t="shared" si="19"/>
        <v>1.41097534</v>
      </c>
      <c r="H31" s="635">
        <f t="shared" si="19"/>
        <v>78.849999999999994</v>
      </c>
      <c r="I31" s="635">
        <f t="shared" si="19"/>
        <v>76.056713790000003</v>
      </c>
      <c r="J31" s="635">
        <f t="shared" si="19"/>
        <v>56.727513260000002</v>
      </c>
      <c r="K31" s="635">
        <f t="shared" si="19"/>
        <v>25.442489999999999</v>
      </c>
      <c r="L31" s="635">
        <f t="shared" si="19"/>
        <v>0.2</v>
      </c>
      <c r="M31" s="635">
        <f t="shared" si="19"/>
        <v>0.2</v>
      </c>
      <c r="N31" s="635">
        <f t="shared" si="19"/>
        <v>0</v>
      </c>
      <c r="O31" s="635">
        <f t="shared" si="19"/>
        <v>31.803120000000003</v>
      </c>
      <c r="P31" s="635">
        <f>P43+P49+P54+P57</f>
        <v>5.7430412899999999</v>
      </c>
      <c r="Q31" s="739">
        <f t="shared" ref="Q31:AX31" si="20">Q43+Q49+Q54+Q57</f>
        <v>4.9486191999999996</v>
      </c>
      <c r="R31" s="635">
        <f t="shared" si="20"/>
        <v>0</v>
      </c>
      <c r="S31" s="635">
        <f t="shared" si="20"/>
        <v>57.245609999999999</v>
      </c>
      <c r="T31" s="635">
        <f t="shared" si="20"/>
        <v>1.78757652</v>
      </c>
      <c r="U31" s="635">
        <f t="shared" si="20"/>
        <v>-55.458033479999997</v>
      </c>
      <c r="V31" s="635">
        <f t="shared" si="14"/>
        <v>-96.877356150104788</v>
      </c>
      <c r="W31" s="635"/>
      <c r="X31" s="635">
        <f t="shared" si="20"/>
        <v>25.442489999999999</v>
      </c>
      <c r="Y31" s="635">
        <f t="shared" si="20"/>
        <v>0</v>
      </c>
      <c r="Z31" s="635">
        <f t="shared" si="20"/>
        <v>0</v>
      </c>
      <c r="AA31" s="635">
        <f t="shared" si="20"/>
        <v>0</v>
      </c>
      <c r="AB31" s="635">
        <f t="shared" si="20"/>
        <v>44.524369999999998</v>
      </c>
      <c r="AC31" s="635">
        <f t="shared" si="20"/>
        <v>0</v>
      </c>
      <c r="AD31" s="635">
        <f t="shared" si="20"/>
        <v>0</v>
      </c>
      <c r="AE31" s="635">
        <f t="shared" si="20"/>
        <v>0</v>
      </c>
      <c r="AF31" s="635">
        <f t="shared" si="20"/>
        <v>8.5494290700000004</v>
      </c>
      <c r="AG31" s="635">
        <f t="shared" si="20"/>
        <v>2.1954499999999998E-2</v>
      </c>
      <c r="AH31" s="739">
        <f t="shared" si="20"/>
        <v>8.5274745700000008</v>
      </c>
      <c r="AI31" s="739">
        <f t="shared" si="20"/>
        <v>7.4210169100000005</v>
      </c>
      <c r="AJ31" s="635">
        <f t="shared" si="20"/>
        <v>0</v>
      </c>
      <c r="AK31" s="635">
        <f t="shared" si="20"/>
        <v>0</v>
      </c>
      <c r="AL31" s="635">
        <f t="shared" si="20"/>
        <v>0</v>
      </c>
      <c r="AM31" s="635">
        <f t="shared" si="20"/>
        <v>8.5274745700000008</v>
      </c>
      <c r="AN31" s="635">
        <f t="shared" si="20"/>
        <v>3.8014409900000001</v>
      </c>
      <c r="AO31" s="635">
        <f t="shared" si="20"/>
        <v>0</v>
      </c>
      <c r="AP31" s="635">
        <f t="shared" si="20"/>
        <v>0</v>
      </c>
      <c r="AQ31" s="635">
        <f t="shared" si="20"/>
        <v>3.8014409900000001</v>
      </c>
      <c r="AR31" s="635">
        <f t="shared" si="20"/>
        <v>3.2351649500000002</v>
      </c>
      <c r="AS31" s="635">
        <f t="shared" si="20"/>
        <v>0</v>
      </c>
      <c r="AT31" s="635">
        <f t="shared" si="20"/>
        <v>0</v>
      </c>
      <c r="AU31" s="635">
        <f t="shared" si="20"/>
        <v>0</v>
      </c>
      <c r="AV31" s="635">
        <f t="shared" si="20"/>
        <v>0</v>
      </c>
      <c r="AW31" s="635">
        <f t="shared" si="20"/>
        <v>3.8014409900000001</v>
      </c>
      <c r="AX31" s="635">
        <f t="shared" si="20"/>
        <v>212.09057995453</v>
      </c>
      <c r="AY31" s="635">
        <f t="shared" si="3"/>
        <v>-26.060078710000003</v>
      </c>
      <c r="AZ31" s="636">
        <f t="shared" si="4"/>
        <v>-81.941893468313808</v>
      </c>
      <c r="BA31" s="586">
        <f t="shared" ref="BA31:BD31" si="21">BA43+BA49+BA54</f>
        <v>0</v>
      </c>
      <c r="BB31" s="635">
        <f t="shared" si="21"/>
        <v>0</v>
      </c>
      <c r="BC31" s="635">
        <f t="shared" si="21"/>
        <v>0</v>
      </c>
      <c r="BD31" s="636">
        <f t="shared" si="21"/>
        <v>0</v>
      </c>
      <c r="BE31" s="449">
        <f>BE43+BE49+BE54</f>
        <v>0</v>
      </c>
      <c r="BF31" s="579"/>
      <c r="BG31" s="635">
        <f>BG43+BG49+BG54</f>
        <v>6.0059640499999993</v>
      </c>
      <c r="BH31" s="635">
        <f>BH43+BH49+BH54</f>
        <v>104.24612831000002</v>
      </c>
      <c r="BI31" s="635">
        <f>BI43+BI49+BI54</f>
        <v>114.50376046000002</v>
      </c>
      <c r="BJ31" s="579">
        <f t="shared" si="6"/>
        <v>114503.76046000002</v>
      </c>
    </row>
    <row r="32" spans="1:62" ht="20.100000000000001" customHeight="1">
      <c r="A32" s="20"/>
      <c r="B32" s="21" t="s">
        <v>34</v>
      </c>
      <c r="C32" s="21" t="s">
        <v>34</v>
      </c>
      <c r="D32" s="637"/>
      <c r="E32" s="637"/>
      <c r="F32" s="633"/>
      <c r="G32" s="633"/>
      <c r="H32" s="637"/>
      <c r="I32" s="637"/>
      <c r="J32" s="637"/>
      <c r="K32" s="637"/>
      <c r="L32" s="637"/>
      <c r="M32" s="637"/>
      <c r="N32" s="637"/>
      <c r="O32" s="637"/>
      <c r="P32" s="637"/>
      <c r="Q32" s="741"/>
      <c r="R32" s="637"/>
      <c r="S32" s="637"/>
      <c r="T32" s="637"/>
      <c r="U32" s="637"/>
      <c r="V32" s="637" t="str">
        <f t="shared" si="14"/>
        <v>-</v>
      </c>
      <c r="W32" s="637"/>
      <c r="X32" s="637"/>
      <c r="Y32" s="637"/>
      <c r="Z32" s="637"/>
      <c r="AA32" s="637"/>
      <c r="AB32" s="637"/>
      <c r="AC32" s="637"/>
      <c r="AD32" s="637"/>
      <c r="AE32" s="637"/>
      <c r="AF32" s="637"/>
      <c r="AG32" s="637"/>
      <c r="AH32" s="741"/>
      <c r="AI32" s="741"/>
      <c r="AJ32" s="637"/>
      <c r="AK32" s="637"/>
      <c r="AL32" s="637"/>
      <c r="AM32" s="637"/>
      <c r="AN32" s="637"/>
      <c r="AO32" s="637"/>
      <c r="AP32" s="637"/>
      <c r="AQ32" s="637"/>
      <c r="AR32" s="637"/>
      <c r="AS32" s="637"/>
      <c r="AT32" s="637"/>
      <c r="AU32" s="637"/>
      <c r="AV32" s="637"/>
      <c r="AW32" s="637"/>
      <c r="AX32" s="639"/>
      <c r="AY32" s="639"/>
      <c r="AZ32" s="640"/>
      <c r="BA32" s="611"/>
      <c r="BB32" s="639"/>
      <c r="BC32" s="637"/>
      <c r="BD32" s="638"/>
      <c r="BE32" s="450"/>
      <c r="BF32" s="579"/>
      <c r="BG32" s="572"/>
      <c r="BH32" s="571"/>
      <c r="BI32" s="571"/>
      <c r="BJ32" s="579">
        <f t="shared" si="6"/>
        <v>0</v>
      </c>
    </row>
    <row r="33" spans="1:62" ht="30" customHeight="1">
      <c r="A33" s="31">
        <v>3</v>
      </c>
      <c r="B33" s="32" t="s">
        <v>47</v>
      </c>
      <c r="C33" s="344" t="s">
        <v>47</v>
      </c>
      <c r="D33" s="631">
        <v>-0.10062512999999385</v>
      </c>
      <c r="E33" s="631">
        <f t="shared" ref="E33:F42" si="22">K33+O33+X33+AB33</f>
        <v>0</v>
      </c>
      <c r="F33" s="631">
        <f t="shared" si="22"/>
        <v>0</v>
      </c>
      <c r="G33" s="567">
        <f t="shared" ref="G33:G42" si="23">N33+Q33+Z33+AD33</f>
        <v>0</v>
      </c>
      <c r="H33" s="419">
        <v>27.9</v>
      </c>
      <c r="I33" s="577">
        <v>28.891778070000001</v>
      </c>
      <c r="J33" s="577">
        <v>23.746979580000001</v>
      </c>
      <c r="K33" s="577"/>
      <c r="L33" s="577"/>
      <c r="M33" s="576"/>
      <c r="N33" s="576"/>
      <c r="O33" s="577"/>
      <c r="P33" s="577"/>
      <c r="Q33" s="738"/>
      <c r="R33" s="40"/>
      <c r="S33" s="577">
        <f t="shared" ref="S33:T42" si="24">K33+O33</f>
        <v>0</v>
      </c>
      <c r="T33" s="577">
        <f t="shared" si="24"/>
        <v>0</v>
      </c>
      <c r="U33" s="577">
        <f t="shared" ref="U33:U42" si="25">T33-S33</f>
        <v>0</v>
      </c>
      <c r="V33" s="40" t="str">
        <f t="shared" si="14"/>
        <v>-</v>
      </c>
      <c r="W33" s="40"/>
      <c r="X33" s="576"/>
      <c r="Y33" s="577"/>
      <c r="Z33" s="577"/>
      <c r="AA33" s="577"/>
      <c r="AB33" s="576"/>
      <c r="AC33" s="577"/>
      <c r="AD33" s="576"/>
      <c r="AE33" s="576"/>
      <c r="AF33" s="577">
        <f t="shared" ref="AF33:AF42" si="26">AG33+AH33+AJ33+AK33</f>
        <v>0</v>
      </c>
      <c r="AG33" s="577"/>
      <c r="AH33" s="738"/>
      <c r="AI33" s="738"/>
      <c r="AJ33" s="577"/>
      <c r="AK33" s="577"/>
      <c r="AL33" s="577"/>
      <c r="AM33" s="577">
        <f t="shared" ref="AM33:AM42" si="27">AH33</f>
        <v>0</v>
      </c>
      <c r="AN33" s="576">
        <f t="shared" ref="AN33:AN42" si="28">AP33+AQ33+AS33+AU33</f>
        <v>0</v>
      </c>
      <c r="AO33" s="576"/>
      <c r="AP33" s="576"/>
      <c r="AQ33" s="577"/>
      <c r="AR33" s="577"/>
      <c r="AS33" s="577"/>
      <c r="AT33" s="577"/>
      <c r="AU33" s="539"/>
      <c r="AV33" s="539"/>
      <c r="AW33" s="576">
        <f t="shared" ref="AW33:AW42" si="29">AQ33</f>
        <v>0</v>
      </c>
      <c r="AX33" s="576">
        <f t="shared" ref="AX33:AX43" si="30">D33-F33</f>
        <v>-0.10062512999999385</v>
      </c>
      <c r="AY33" s="576">
        <f t="shared" si="3"/>
        <v>0</v>
      </c>
      <c r="AZ33" s="27" t="str">
        <f t="shared" si="4"/>
        <v>-</v>
      </c>
      <c r="BA33" s="650"/>
      <c r="BB33" s="576"/>
      <c r="BC33" s="576"/>
      <c r="BD33" s="27"/>
      <c r="BE33" s="447"/>
      <c r="BF33" s="579"/>
      <c r="BG33" s="572">
        <v>9.9916030000000003E-2</v>
      </c>
      <c r="BH33" s="577">
        <v>48.992700430000006</v>
      </c>
      <c r="BI33" s="572">
        <f t="shared" ref="BI33:BI40" si="31">BG33+BH33+AF33</f>
        <v>49.092616460000009</v>
      </c>
      <c r="BJ33" s="579">
        <f t="shared" si="6"/>
        <v>49092.616460000012</v>
      </c>
    </row>
    <row r="34" spans="1:62" ht="30" customHeight="1">
      <c r="A34" s="31">
        <v>4</v>
      </c>
      <c r="B34" s="32"/>
      <c r="C34" s="344" t="s">
        <v>239</v>
      </c>
      <c r="D34" s="631">
        <v>138.13</v>
      </c>
      <c r="E34" s="631">
        <f t="shared" si="22"/>
        <v>40</v>
      </c>
      <c r="F34" s="631">
        <f t="shared" si="22"/>
        <v>0</v>
      </c>
      <c r="G34" s="631">
        <f t="shared" si="23"/>
        <v>0</v>
      </c>
      <c r="H34" s="419"/>
      <c r="I34" s="577"/>
      <c r="J34" s="577"/>
      <c r="K34" s="576">
        <f>8000/1000</f>
        <v>8</v>
      </c>
      <c r="L34" s="577"/>
      <c r="M34" s="576"/>
      <c r="N34" s="576"/>
      <c r="O34" s="577">
        <f>10000/1000</f>
        <v>10</v>
      </c>
      <c r="P34" s="577"/>
      <c r="Q34" s="738"/>
      <c r="R34" s="40"/>
      <c r="S34" s="577">
        <f t="shared" si="24"/>
        <v>18</v>
      </c>
      <c r="T34" s="577">
        <f t="shared" si="24"/>
        <v>0</v>
      </c>
      <c r="U34" s="577">
        <f t="shared" si="25"/>
        <v>-18</v>
      </c>
      <c r="V34" s="670">
        <f t="shared" si="14"/>
        <v>-100</v>
      </c>
      <c r="W34" s="40"/>
      <c r="X34" s="576">
        <f>8000/1000</f>
        <v>8</v>
      </c>
      <c r="Y34" s="577"/>
      <c r="Z34" s="576"/>
      <c r="AA34" s="576"/>
      <c r="AB34" s="576">
        <f>14000/1000</f>
        <v>14</v>
      </c>
      <c r="AC34" s="577"/>
      <c r="AD34" s="576"/>
      <c r="AE34" s="576"/>
      <c r="AF34" s="577">
        <f t="shared" si="26"/>
        <v>0</v>
      </c>
      <c r="AG34" s="577"/>
      <c r="AH34" s="738"/>
      <c r="AI34" s="738"/>
      <c r="AJ34" s="577"/>
      <c r="AK34" s="577"/>
      <c r="AL34" s="577"/>
      <c r="AM34" s="577">
        <f t="shared" si="27"/>
        <v>0</v>
      </c>
      <c r="AN34" s="576">
        <f t="shared" si="28"/>
        <v>0</v>
      </c>
      <c r="AO34" s="576"/>
      <c r="AP34" s="576"/>
      <c r="AQ34" s="577"/>
      <c r="AR34" s="577"/>
      <c r="AS34" s="577"/>
      <c r="AT34" s="577"/>
      <c r="AU34" s="577"/>
      <c r="AV34" s="577"/>
      <c r="AW34" s="576">
        <f t="shared" si="29"/>
        <v>0</v>
      </c>
      <c r="AX34" s="576">
        <f t="shared" si="30"/>
        <v>138.13</v>
      </c>
      <c r="AY34" s="576">
        <f t="shared" si="3"/>
        <v>-10</v>
      </c>
      <c r="AZ34" s="27">
        <f t="shared" si="4"/>
        <v>-100</v>
      </c>
      <c r="BA34" s="650"/>
      <c r="BB34" s="576"/>
      <c r="BC34" s="576"/>
      <c r="BD34" s="27"/>
      <c r="BE34" s="447"/>
      <c r="BF34" s="579"/>
      <c r="BG34" s="572"/>
      <c r="BH34" s="571"/>
      <c r="BI34" s="572">
        <f t="shared" si="31"/>
        <v>0</v>
      </c>
      <c r="BJ34" s="579">
        <f t="shared" si="6"/>
        <v>0</v>
      </c>
    </row>
    <row r="35" spans="1:62" ht="30" customHeight="1">
      <c r="A35" s="31">
        <v>5</v>
      </c>
      <c r="B35" s="32" t="s">
        <v>48</v>
      </c>
      <c r="C35" s="344" t="s">
        <v>240</v>
      </c>
      <c r="D35" s="631">
        <v>6.2638981999999999</v>
      </c>
      <c r="E35" s="631">
        <f t="shared" si="22"/>
        <v>6.3638999999999992</v>
      </c>
      <c r="F35" s="631">
        <f t="shared" si="22"/>
        <v>0.11872171000000001</v>
      </c>
      <c r="G35" s="567">
        <f t="shared" si="23"/>
        <v>0.11872171000000001</v>
      </c>
      <c r="H35" s="419">
        <v>2.76</v>
      </c>
      <c r="I35" s="577">
        <v>1.3961018000000001</v>
      </c>
      <c r="J35" s="577">
        <v>1.18313712</v>
      </c>
      <c r="K35" s="576">
        <f>1272.77/1000</f>
        <v>1.27277</v>
      </c>
      <c r="L35" s="577"/>
      <c r="M35" s="576"/>
      <c r="N35" s="576"/>
      <c r="O35" s="577">
        <f>1590.97/1000</f>
        <v>1.59097</v>
      </c>
      <c r="P35" s="577">
        <f>118721.71/1000000</f>
        <v>0.11872171000000001</v>
      </c>
      <c r="Q35" s="738">
        <f>118721.71/1000000</f>
        <v>0.11872171000000001</v>
      </c>
      <c r="R35" s="40"/>
      <c r="S35" s="577">
        <f t="shared" si="24"/>
        <v>2.86374</v>
      </c>
      <c r="T35" s="577">
        <f t="shared" si="24"/>
        <v>0.11872171000000001</v>
      </c>
      <c r="U35" s="577">
        <f t="shared" si="25"/>
        <v>-2.74501829</v>
      </c>
      <c r="V35" s="670">
        <f t="shared" si="14"/>
        <v>-95.854312542339741</v>
      </c>
      <c r="W35" s="40"/>
      <c r="X35" s="631">
        <f>1272.77/1000</f>
        <v>1.27277</v>
      </c>
      <c r="Y35" s="577"/>
      <c r="Z35" s="577"/>
      <c r="AA35" s="577"/>
      <c r="AB35" s="576">
        <f>2227.39/1000</f>
        <v>2.2273899999999998</v>
      </c>
      <c r="AC35" s="577"/>
      <c r="AD35" s="576"/>
      <c r="AE35" s="576"/>
      <c r="AF35" s="577">
        <f t="shared" si="26"/>
        <v>1.5989308600000001</v>
      </c>
      <c r="AG35" s="577"/>
      <c r="AH35" s="738">
        <f>1598930.86/1000000</f>
        <v>1.5989308600000001</v>
      </c>
      <c r="AI35" s="738">
        <f>1377744.42/1000000</f>
        <v>1.37774442</v>
      </c>
      <c r="AJ35" s="577"/>
      <c r="AK35" s="577"/>
      <c r="AL35" s="577"/>
      <c r="AM35" s="577">
        <f t="shared" si="27"/>
        <v>1.5989308600000001</v>
      </c>
      <c r="AN35" s="576">
        <f t="shared" si="28"/>
        <v>0</v>
      </c>
      <c r="AO35" s="576"/>
      <c r="AP35" s="576"/>
      <c r="AQ35" s="577"/>
      <c r="AR35" s="577"/>
      <c r="AS35" s="577"/>
      <c r="AT35" s="577"/>
      <c r="AU35" s="577"/>
      <c r="AV35" s="577"/>
      <c r="AW35" s="576">
        <f t="shared" si="29"/>
        <v>0</v>
      </c>
      <c r="AX35" s="576">
        <f t="shared" si="30"/>
        <v>6.1451764899999999</v>
      </c>
      <c r="AY35" s="576">
        <f t="shared" si="3"/>
        <v>-1.47224829</v>
      </c>
      <c r="AZ35" s="27">
        <f t="shared" si="4"/>
        <v>-92.537778210777077</v>
      </c>
      <c r="BA35" s="650"/>
      <c r="BB35" s="576"/>
      <c r="BC35" s="576"/>
      <c r="BD35" s="27"/>
      <c r="BE35" s="447"/>
      <c r="BF35" s="579"/>
      <c r="BG35" s="572"/>
      <c r="BH35" s="577">
        <v>1.4961018000000001</v>
      </c>
      <c r="BI35" s="572">
        <f t="shared" si="31"/>
        <v>3.0950326600000002</v>
      </c>
      <c r="BJ35" s="579">
        <f t="shared" si="6"/>
        <v>3095.0326600000003</v>
      </c>
    </row>
    <row r="36" spans="1:62" ht="30" customHeight="1">
      <c r="A36" s="31">
        <v>6</v>
      </c>
      <c r="B36" s="32" t="s">
        <v>49</v>
      </c>
      <c r="C36" s="344" t="s">
        <v>49</v>
      </c>
      <c r="D36" s="631">
        <v>5.4054494599999998</v>
      </c>
      <c r="E36" s="631">
        <f t="shared" si="22"/>
        <v>5.5054499999999997</v>
      </c>
      <c r="F36" s="631">
        <f t="shared" si="22"/>
        <v>0.86181004999999999</v>
      </c>
      <c r="G36" s="567">
        <f t="shared" si="23"/>
        <v>0.74301005000000009</v>
      </c>
      <c r="H36" s="419">
        <v>1.84</v>
      </c>
      <c r="I36" s="577">
        <v>1.33455054</v>
      </c>
      <c r="J36" s="577">
        <v>1.1309750300000001</v>
      </c>
      <c r="K36" s="576">
        <f>1101.08/1000</f>
        <v>1.1010799999999998</v>
      </c>
      <c r="L36" s="577"/>
      <c r="M36" s="576"/>
      <c r="N36" s="576"/>
      <c r="O36" s="577">
        <f>1376.35/1000</f>
        <v>1.37635</v>
      </c>
      <c r="P36" s="577">
        <f>861810.05/1000000</f>
        <v>0.86181004999999999</v>
      </c>
      <c r="Q36" s="738">
        <f>743010.05/1000000</f>
        <v>0.74301005000000009</v>
      </c>
      <c r="R36" s="40"/>
      <c r="S36" s="577">
        <f t="shared" si="24"/>
        <v>2.47743</v>
      </c>
      <c r="T36" s="577">
        <f t="shared" si="24"/>
        <v>0.86181004999999999</v>
      </c>
      <c r="U36" s="577">
        <f t="shared" si="25"/>
        <v>-1.6156199500000001</v>
      </c>
      <c r="V36" s="670">
        <f t="shared" si="14"/>
        <v>-65.213545892315835</v>
      </c>
      <c r="W36" s="40"/>
      <c r="X36" s="631">
        <f>1101.08/1000</f>
        <v>1.1010799999999998</v>
      </c>
      <c r="Y36" s="577"/>
      <c r="Z36" s="577"/>
      <c r="AA36" s="577"/>
      <c r="AB36" s="576">
        <f>1926.94/1000</f>
        <v>1.9269400000000001</v>
      </c>
      <c r="AC36" s="577"/>
      <c r="AD36" s="576"/>
      <c r="AE36" s="576"/>
      <c r="AF36" s="577">
        <f t="shared" si="26"/>
        <v>1.43301005</v>
      </c>
      <c r="AG36" s="577"/>
      <c r="AH36" s="738">
        <f>1433010.05/1000000</f>
        <v>1.43301005</v>
      </c>
      <c r="AI36" s="738">
        <f>1227077.85/1000000</f>
        <v>1.2270778500000001</v>
      </c>
      <c r="AJ36" s="577"/>
      <c r="AK36" s="577"/>
      <c r="AL36" s="577"/>
      <c r="AM36" s="577">
        <f t="shared" si="27"/>
        <v>1.43301005</v>
      </c>
      <c r="AN36" s="576">
        <f t="shared" si="28"/>
        <v>0</v>
      </c>
      <c r="AO36" s="576"/>
      <c r="AP36" s="576"/>
      <c r="AQ36" s="577"/>
      <c r="AR36" s="577"/>
      <c r="AS36" s="577"/>
      <c r="AT36" s="577"/>
      <c r="AU36" s="577"/>
      <c r="AV36" s="577"/>
      <c r="AW36" s="576">
        <f t="shared" si="29"/>
        <v>0</v>
      </c>
      <c r="AX36" s="576">
        <f t="shared" si="30"/>
        <v>4.5436394099999999</v>
      </c>
      <c r="AY36" s="576">
        <f t="shared" si="3"/>
        <v>-0.51453994999999997</v>
      </c>
      <c r="AZ36" s="27">
        <f t="shared" si="4"/>
        <v>-37.384382606168487</v>
      </c>
      <c r="BA36" s="650"/>
      <c r="BB36" s="576"/>
      <c r="BC36" s="576"/>
      <c r="BD36" s="27"/>
      <c r="BE36" s="447"/>
      <c r="BF36" s="579"/>
      <c r="BG36" s="572"/>
      <c r="BH36" s="577">
        <v>1.43455054</v>
      </c>
      <c r="BI36" s="572">
        <f t="shared" si="31"/>
        <v>2.8675605900000001</v>
      </c>
      <c r="BJ36" s="579">
        <f t="shared" si="6"/>
        <v>2867.56059</v>
      </c>
    </row>
    <row r="37" spans="1:62" ht="39.950000000000003" customHeight="1">
      <c r="A37" s="31">
        <v>7</v>
      </c>
      <c r="B37" s="32" t="s">
        <v>50</v>
      </c>
      <c r="C37" s="344" t="s">
        <v>242</v>
      </c>
      <c r="D37" s="631">
        <v>22.795384469999998</v>
      </c>
      <c r="E37" s="631">
        <f t="shared" si="22"/>
        <v>22.795380000000002</v>
      </c>
      <c r="F37" s="631">
        <f t="shared" si="22"/>
        <v>0.1</v>
      </c>
      <c r="G37" s="567">
        <f t="shared" si="23"/>
        <v>0</v>
      </c>
      <c r="H37" s="419">
        <v>14</v>
      </c>
      <c r="I37" s="577">
        <v>2.4746155299999999</v>
      </c>
      <c r="J37" s="577">
        <v>2.09713181</v>
      </c>
      <c r="K37" s="576">
        <f>4559.08/1000</f>
        <v>4.5590799999999998</v>
      </c>
      <c r="L37" s="577">
        <f>100000/1000000</f>
        <v>0.1</v>
      </c>
      <c r="M37" s="577">
        <f>100000/1000000</f>
        <v>0.1</v>
      </c>
      <c r="N37" s="576">
        <f>L37-M37</f>
        <v>0</v>
      </c>
      <c r="O37" s="577">
        <f>5698.85/1000</f>
        <v>5.6988500000000002</v>
      </c>
      <c r="P37" s="577"/>
      <c r="Q37" s="738"/>
      <c r="R37" s="40"/>
      <c r="S37" s="577">
        <f t="shared" si="24"/>
        <v>10.25793</v>
      </c>
      <c r="T37" s="577">
        <f t="shared" si="24"/>
        <v>0.1</v>
      </c>
      <c r="U37" s="577">
        <f t="shared" si="25"/>
        <v>-10.15793</v>
      </c>
      <c r="V37" s="670">
        <f t="shared" si="14"/>
        <v>-99.02514444922123</v>
      </c>
      <c r="W37" s="40"/>
      <c r="X37" s="631">
        <f>4559.08/1000</f>
        <v>4.5590799999999998</v>
      </c>
      <c r="Y37" s="577"/>
      <c r="Z37" s="577"/>
      <c r="AA37" s="577"/>
      <c r="AB37" s="576">
        <f>7978.37/1000</f>
        <v>7.97837</v>
      </c>
      <c r="AC37" s="576"/>
      <c r="AD37" s="576"/>
      <c r="AE37" s="576"/>
      <c r="AF37" s="577">
        <f t="shared" si="26"/>
        <v>0.68700000000000006</v>
      </c>
      <c r="AG37" s="577"/>
      <c r="AH37" s="738">
        <f>687000/1000000</f>
        <v>0.68700000000000006</v>
      </c>
      <c r="AI37" s="738">
        <f>687000/1000000</f>
        <v>0.68700000000000006</v>
      </c>
      <c r="AJ37" s="577"/>
      <c r="AK37" s="577"/>
      <c r="AL37" s="577"/>
      <c r="AM37" s="577">
        <f t="shared" si="27"/>
        <v>0.68700000000000006</v>
      </c>
      <c r="AN37" s="576">
        <f t="shared" si="28"/>
        <v>0</v>
      </c>
      <c r="AO37" s="576"/>
      <c r="AP37" s="576"/>
      <c r="AQ37" s="577"/>
      <c r="AR37" s="577"/>
      <c r="AS37" s="577"/>
      <c r="AT37" s="577"/>
      <c r="AU37" s="577"/>
      <c r="AV37" s="577"/>
      <c r="AW37" s="576">
        <f t="shared" si="29"/>
        <v>0</v>
      </c>
      <c r="AX37" s="576">
        <f t="shared" si="30"/>
        <v>22.695384469999997</v>
      </c>
      <c r="AY37" s="576">
        <f t="shared" si="3"/>
        <v>-5.6988500000000002</v>
      </c>
      <c r="AZ37" s="27">
        <f t="shared" si="4"/>
        <v>-100</v>
      </c>
      <c r="BA37" s="650"/>
      <c r="BB37" s="576"/>
      <c r="BC37" s="576"/>
      <c r="BD37" s="27"/>
      <c r="BE37" s="447"/>
      <c r="BF37" s="579"/>
      <c r="BG37" s="572"/>
      <c r="BH37" s="577">
        <v>2.57461553</v>
      </c>
      <c r="BI37" s="572">
        <f t="shared" si="31"/>
        <v>3.2616155300000003</v>
      </c>
      <c r="BJ37" s="579">
        <f t="shared" si="6"/>
        <v>3261.61553</v>
      </c>
    </row>
    <row r="38" spans="1:62" ht="39.950000000000003" customHeight="1">
      <c r="A38" s="31">
        <f>A37+1</f>
        <v>8</v>
      </c>
      <c r="B38" s="32" t="s">
        <v>51</v>
      </c>
      <c r="C38" s="344" t="s">
        <v>243</v>
      </c>
      <c r="D38" s="631">
        <v>16.905267870000003</v>
      </c>
      <c r="E38" s="631">
        <f t="shared" si="22"/>
        <v>16.905270000000002</v>
      </c>
      <c r="F38" s="631">
        <f t="shared" si="22"/>
        <v>0.1</v>
      </c>
      <c r="G38" s="567">
        <f t="shared" si="23"/>
        <v>0</v>
      </c>
      <c r="H38" s="419">
        <v>8</v>
      </c>
      <c r="I38" s="577">
        <v>1.6947321299999998</v>
      </c>
      <c r="J38" s="577">
        <v>1.4362136699999999</v>
      </c>
      <c r="K38" s="576">
        <f>3381.05/1000</f>
        <v>3.3810500000000001</v>
      </c>
      <c r="L38" s="577">
        <f>100000/1000000</f>
        <v>0.1</v>
      </c>
      <c r="M38" s="577">
        <f>100000/1000000</f>
        <v>0.1</v>
      </c>
      <c r="N38" s="576">
        <f>L38-M38</f>
        <v>0</v>
      </c>
      <c r="O38" s="577">
        <f>4226.32/1000</f>
        <v>4.2263199999999994</v>
      </c>
      <c r="P38" s="577"/>
      <c r="Q38" s="738"/>
      <c r="R38" s="40"/>
      <c r="S38" s="577">
        <f t="shared" si="24"/>
        <v>7.6073699999999995</v>
      </c>
      <c r="T38" s="577">
        <f t="shared" si="24"/>
        <v>0.1</v>
      </c>
      <c r="U38" s="577">
        <f t="shared" si="25"/>
        <v>-7.5073699999999999</v>
      </c>
      <c r="V38" s="670">
        <f t="shared" si="14"/>
        <v>-98.68548525968896</v>
      </c>
      <c r="W38" s="40"/>
      <c r="X38" s="631">
        <f>3381.05/1000</f>
        <v>3.3810500000000001</v>
      </c>
      <c r="Y38" s="577"/>
      <c r="Z38" s="577"/>
      <c r="AA38" s="577"/>
      <c r="AB38" s="576">
        <f>5916.85/1000</f>
        <v>5.9168500000000002</v>
      </c>
      <c r="AC38" s="576"/>
      <c r="AD38" s="576"/>
      <c r="AE38" s="576"/>
      <c r="AF38" s="577">
        <f t="shared" si="26"/>
        <v>0.217</v>
      </c>
      <c r="AG38" s="577"/>
      <c r="AH38" s="738">
        <f>217000/1000000</f>
        <v>0.217</v>
      </c>
      <c r="AI38" s="738">
        <f>217000/1000000</f>
        <v>0.217</v>
      </c>
      <c r="AJ38" s="577"/>
      <c r="AK38" s="577"/>
      <c r="AL38" s="577"/>
      <c r="AM38" s="577">
        <f t="shared" si="27"/>
        <v>0.217</v>
      </c>
      <c r="AN38" s="576">
        <f t="shared" si="28"/>
        <v>0</v>
      </c>
      <c r="AO38" s="576"/>
      <c r="AP38" s="576"/>
      <c r="AQ38" s="577"/>
      <c r="AR38" s="577"/>
      <c r="AS38" s="577"/>
      <c r="AT38" s="577"/>
      <c r="AU38" s="577"/>
      <c r="AV38" s="577"/>
      <c r="AW38" s="576">
        <f t="shared" si="29"/>
        <v>0</v>
      </c>
      <c r="AX38" s="576">
        <f t="shared" si="30"/>
        <v>16.805267870000002</v>
      </c>
      <c r="AY38" s="576">
        <f t="shared" si="3"/>
        <v>-4.2263199999999994</v>
      </c>
      <c r="AZ38" s="27">
        <f t="shared" si="4"/>
        <v>-100</v>
      </c>
      <c r="BA38" s="650"/>
      <c r="BB38" s="576"/>
      <c r="BC38" s="576"/>
      <c r="BD38" s="27"/>
      <c r="BE38" s="447"/>
      <c r="BF38" s="579"/>
      <c r="BG38" s="572"/>
      <c r="BH38" s="577">
        <v>1.7947321299999999</v>
      </c>
      <c r="BI38" s="572">
        <f t="shared" si="31"/>
        <v>2.01173213</v>
      </c>
      <c r="BJ38" s="579">
        <f t="shared" si="6"/>
        <v>2011.7321299999999</v>
      </c>
    </row>
    <row r="39" spans="1:62" ht="30" customHeight="1">
      <c r="A39" s="31">
        <v>9</v>
      </c>
      <c r="B39" s="32"/>
      <c r="C39" s="344" t="s">
        <v>244</v>
      </c>
      <c r="D39" s="631">
        <v>4.5500000000000007</v>
      </c>
      <c r="E39" s="631">
        <f t="shared" si="22"/>
        <v>4.55</v>
      </c>
      <c r="F39" s="631">
        <f t="shared" si="22"/>
        <v>0</v>
      </c>
      <c r="G39" s="567">
        <f t="shared" si="23"/>
        <v>0</v>
      </c>
      <c r="H39" s="419">
        <v>10.85</v>
      </c>
      <c r="I39" s="577">
        <v>18.935638089999998</v>
      </c>
      <c r="J39" s="577">
        <v>16.12944452</v>
      </c>
      <c r="K39" s="576">
        <f>910/1000</f>
        <v>0.91</v>
      </c>
      <c r="L39" s="577"/>
      <c r="M39" s="576"/>
      <c r="N39" s="576"/>
      <c r="O39" s="577">
        <f>1137.5/1000</f>
        <v>1.1375</v>
      </c>
      <c r="P39" s="577"/>
      <c r="Q39" s="738"/>
      <c r="R39" s="40"/>
      <c r="S39" s="577">
        <f t="shared" si="24"/>
        <v>2.0474999999999999</v>
      </c>
      <c r="T39" s="577">
        <f t="shared" si="24"/>
        <v>0</v>
      </c>
      <c r="U39" s="577">
        <f t="shared" si="25"/>
        <v>-2.0474999999999999</v>
      </c>
      <c r="V39" s="670">
        <f t="shared" si="14"/>
        <v>-100</v>
      </c>
      <c r="W39" s="40"/>
      <c r="X39" s="576">
        <f>910/1000</f>
        <v>0.91</v>
      </c>
      <c r="Y39" s="577"/>
      <c r="Z39" s="577"/>
      <c r="AA39" s="577"/>
      <c r="AB39" s="576">
        <f>1592.5/1000</f>
        <v>1.5925</v>
      </c>
      <c r="AC39" s="576"/>
      <c r="AD39" s="576"/>
      <c r="AE39" s="576"/>
      <c r="AF39" s="577">
        <f t="shared" si="26"/>
        <v>0</v>
      </c>
      <c r="AG39" s="577"/>
      <c r="AH39" s="738"/>
      <c r="AI39" s="738"/>
      <c r="AJ39" s="577"/>
      <c r="AK39" s="577"/>
      <c r="AL39" s="577"/>
      <c r="AM39" s="577">
        <f t="shared" si="27"/>
        <v>0</v>
      </c>
      <c r="AN39" s="576">
        <f t="shared" si="28"/>
        <v>0</v>
      </c>
      <c r="AO39" s="576"/>
      <c r="AP39" s="576"/>
      <c r="AQ39" s="539"/>
      <c r="AR39" s="539"/>
      <c r="AS39" s="539"/>
      <c r="AT39" s="539"/>
      <c r="AU39" s="435"/>
      <c r="AV39" s="435"/>
      <c r="AW39" s="576">
        <f t="shared" si="29"/>
        <v>0</v>
      </c>
      <c r="AX39" s="576">
        <f t="shared" si="30"/>
        <v>4.5500000000000007</v>
      </c>
      <c r="AY39" s="576">
        <f t="shared" si="3"/>
        <v>-1.1375</v>
      </c>
      <c r="AZ39" s="27">
        <f t="shared" si="4"/>
        <v>-100</v>
      </c>
      <c r="BA39" s="650"/>
      <c r="BB39" s="576"/>
      <c r="BC39" s="576"/>
      <c r="BD39" s="27"/>
      <c r="BE39" s="447"/>
      <c r="BF39" s="579"/>
      <c r="BG39" s="573">
        <v>5.4289975699999999</v>
      </c>
      <c r="BH39" s="577">
        <v>23.76437172</v>
      </c>
      <c r="BI39" s="572">
        <f t="shared" si="31"/>
        <v>29.19336929</v>
      </c>
      <c r="BJ39" s="579">
        <f t="shared" si="6"/>
        <v>29193.369289999999</v>
      </c>
    </row>
    <row r="40" spans="1:62" ht="38.25">
      <c r="A40" s="31">
        <v>10</v>
      </c>
      <c r="B40" s="32"/>
      <c r="C40" s="364" t="s">
        <v>245</v>
      </c>
      <c r="D40" s="631">
        <v>-0.15341224000000009</v>
      </c>
      <c r="E40" s="631">
        <f t="shared" si="22"/>
        <v>0.58289999999999997</v>
      </c>
      <c r="F40" s="631">
        <f t="shared" si="22"/>
        <v>0.27157425000000002</v>
      </c>
      <c r="G40" s="567">
        <f t="shared" si="23"/>
        <v>0.23125964999999998</v>
      </c>
      <c r="H40" s="419"/>
      <c r="I40" s="577"/>
      <c r="J40" s="577"/>
      <c r="K40" s="576">
        <f>116.59/1000</f>
        <v>0.11659</v>
      </c>
      <c r="L40" s="577"/>
      <c r="M40" s="576"/>
      <c r="N40" s="576"/>
      <c r="O40" s="577">
        <f>145.73/1000</f>
        <v>0.14573</v>
      </c>
      <c r="P40" s="577">
        <f>271574.25/1000000</f>
        <v>0.27157425000000002</v>
      </c>
      <c r="Q40" s="737">
        <f>231259.65/1000000</f>
        <v>0.23125964999999998</v>
      </c>
      <c r="R40" s="40"/>
      <c r="S40" s="577">
        <f t="shared" si="24"/>
        <v>0.26232</v>
      </c>
      <c r="T40" s="577">
        <f t="shared" si="24"/>
        <v>0.27157425000000002</v>
      </c>
      <c r="U40" s="577">
        <f t="shared" si="25"/>
        <v>9.2542500000000194E-3</v>
      </c>
      <c r="V40" s="40">
        <f t="shared" si="14"/>
        <v>3.5278476669716525</v>
      </c>
      <c r="W40" s="40"/>
      <c r="X40" s="576">
        <f>116.59/1000</f>
        <v>0.11659</v>
      </c>
      <c r="Y40" s="577"/>
      <c r="Z40" s="576"/>
      <c r="AA40" s="576"/>
      <c r="AB40" s="576">
        <f>203.99/1000</f>
        <v>0.20399</v>
      </c>
      <c r="AC40" s="577"/>
      <c r="AD40" s="576"/>
      <c r="AE40" s="576"/>
      <c r="AF40" s="577">
        <f t="shared" si="26"/>
        <v>0.27157425000000002</v>
      </c>
      <c r="AG40" s="577"/>
      <c r="AH40" s="738">
        <f>271574.25/1000000</f>
        <v>0.27157425000000002</v>
      </c>
      <c r="AI40" s="738">
        <f>231259.65/1000000</f>
        <v>0.23125964999999998</v>
      </c>
      <c r="AJ40" s="577"/>
      <c r="AK40" s="577"/>
      <c r="AL40" s="577"/>
      <c r="AM40" s="577">
        <f t="shared" si="27"/>
        <v>0.27157425000000002</v>
      </c>
      <c r="AN40" s="576">
        <f t="shared" si="28"/>
        <v>0</v>
      </c>
      <c r="AO40" s="576"/>
      <c r="AP40" s="576"/>
      <c r="AQ40" s="577"/>
      <c r="AR40" s="577"/>
      <c r="AS40" s="577"/>
      <c r="AT40" s="577"/>
      <c r="AU40" s="539"/>
      <c r="AV40" s="539"/>
      <c r="AW40" s="576">
        <f t="shared" si="29"/>
        <v>0</v>
      </c>
      <c r="AX40" s="576">
        <f t="shared" si="30"/>
        <v>-0.42498649000000011</v>
      </c>
      <c r="AY40" s="576">
        <f t="shared" si="3"/>
        <v>0.12584425000000002</v>
      </c>
      <c r="AZ40" s="27">
        <f t="shared" si="4"/>
        <v>86.354388252247333</v>
      </c>
      <c r="BA40" s="650"/>
      <c r="BB40" s="576"/>
      <c r="BC40" s="576"/>
      <c r="BD40" s="27"/>
      <c r="BE40" s="447"/>
      <c r="BF40" s="579"/>
      <c r="BG40" s="573"/>
      <c r="BH40" s="577">
        <v>0.73631679000000005</v>
      </c>
      <c r="BI40" s="572">
        <f t="shared" si="31"/>
        <v>1.0078910400000001</v>
      </c>
      <c r="BJ40" s="579">
        <f t="shared" si="6"/>
        <v>1007.8910400000001</v>
      </c>
    </row>
    <row r="41" spans="1:62" ht="45.75" customHeight="1">
      <c r="A41" s="31">
        <f>A40+1</f>
        <v>11</v>
      </c>
      <c r="B41" s="32"/>
      <c r="C41" s="364" t="s">
        <v>314</v>
      </c>
      <c r="D41" s="631">
        <v>0</v>
      </c>
      <c r="E41" s="631">
        <v>0</v>
      </c>
      <c r="F41" s="631">
        <f>L41+P41+Y41+AC41</f>
        <v>4.15546477</v>
      </c>
      <c r="G41" s="567"/>
      <c r="H41" s="419"/>
      <c r="I41" s="577"/>
      <c r="J41" s="577"/>
      <c r="K41" s="576">
        <v>0</v>
      </c>
      <c r="L41" s="577"/>
      <c r="M41" s="576"/>
      <c r="N41" s="576"/>
      <c r="O41" s="577">
        <v>0</v>
      </c>
      <c r="P41" s="577">
        <f>(4095902.84+59561.93)/1000000</f>
        <v>4.15546477</v>
      </c>
      <c r="Q41" s="766">
        <f>(3478081.93+59561.93)/1000000</f>
        <v>3.5376438600000002</v>
      </c>
      <c r="R41" s="40"/>
      <c r="S41" s="577"/>
      <c r="T41" s="577"/>
      <c r="U41" s="577"/>
      <c r="V41" s="40"/>
      <c r="W41" s="40"/>
      <c r="X41" s="576">
        <v>0</v>
      </c>
      <c r="Y41" s="577"/>
      <c r="Z41" s="576"/>
      <c r="AA41" s="576"/>
      <c r="AB41" s="576">
        <v>0</v>
      </c>
      <c r="AC41" s="577"/>
      <c r="AD41" s="576"/>
      <c r="AE41" s="576"/>
      <c r="AF41" s="577">
        <f t="shared" si="26"/>
        <v>4.17983131</v>
      </c>
      <c r="AG41" s="577"/>
      <c r="AH41" s="766">
        <f>(378390.32+3801440.99)/1000000</f>
        <v>4.17983131</v>
      </c>
      <c r="AI41" s="766">
        <f>(323128.52+3235164.95)/1000000</f>
        <v>3.5582934700000002</v>
      </c>
      <c r="AJ41" s="577"/>
      <c r="AK41" s="577"/>
      <c r="AL41" s="577"/>
      <c r="AM41" s="577">
        <f t="shared" si="27"/>
        <v>4.17983131</v>
      </c>
      <c r="AN41" s="576">
        <f t="shared" si="28"/>
        <v>3.8014409900000001</v>
      </c>
      <c r="AO41" s="576"/>
      <c r="AP41" s="576"/>
      <c r="AQ41" s="577">
        <f>3801440.99/1000000</f>
        <v>3.8014409900000001</v>
      </c>
      <c r="AR41" s="577">
        <f>3235164.95/1000000</f>
        <v>3.2351649500000002</v>
      </c>
      <c r="AS41" s="577"/>
      <c r="AT41" s="577"/>
      <c r="AU41" s="539"/>
      <c r="AV41" s="539"/>
      <c r="AW41" s="576">
        <f t="shared" si="29"/>
        <v>3.8014409900000001</v>
      </c>
      <c r="AX41" s="576">
        <f t="shared" si="30"/>
        <v>-4.15546477</v>
      </c>
      <c r="AY41" s="576">
        <f t="shared" si="3"/>
        <v>4.15546477</v>
      </c>
      <c r="AZ41" s="27" t="str">
        <f t="shared" si="4"/>
        <v>-</v>
      </c>
      <c r="BA41" s="650"/>
      <c r="BB41" s="576"/>
      <c r="BC41" s="576"/>
      <c r="BD41" s="27"/>
      <c r="BE41" s="447"/>
      <c r="BF41" s="579"/>
      <c r="BG41" s="573"/>
      <c r="BH41" s="577"/>
      <c r="BI41" s="572"/>
      <c r="BJ41" s="579"/>
    </row>
    <row r="42" spans="1:62" ht="41.25" customHeight="1">
      <c r="A42" s="31">
        <f>A41+1</f>
        <v>12</v>
      </c>
      <c r="B42" s="32"/>
      <c r="C42" s="371" t="s">
        <v>58</v>
      </c>
      <c r="D42" s="631">
        <v>0</v>
      </c>
      <c r="E42" s="631">
        <f t="shared" si="22"/>
        <v>0</v>
      </c>
      <c r="F42" s="631">
        <f t="shared" si="22"/>
        <v>0</v>
      </c>
      <c r="G42" s="631">
        <f t="shared" si="23"/>
        <v>0</v>
      </c>
      <c r="H42" s="419"/>
      <c r="I42" s="577"/>
      <c r="J42" s="577"/>
      <c r="K42" s="576"/>
      <c r="L42" s="577"/>
      <c r="M42" s="576"/>
      <c r="N42" s="576"/>
      <c r="O42" s="577"/>
      <c r="P42" s="577"/>
      <c r="Q42" s="737"/>
      <c r="R42" s="40"/>
      <c r="S42" s="577">
        <f t="shared" si="24"/>
        <v>0</v>
      </c>
      <c r="T42" s="577">
        <f t="shared" si="24"/>
        <v>0</v>
      </c>
      <c r="U42" s="577">
        <f t="shared" si="25"/>
        <v>0</v>
      </c>
      <c r="V42" s="40" t="str">
        <f t="shared" si="14"/>
        <v>-</v>
      </c>
      <c r="W42" s="40"/>
      <c r="X42" s="576"/>
      <c r="Y42" s="577"/>
      <c r="Z42" s="576"/>
      <c r="AA42" s="576"/>
      <c r="AB42" s="576"/>
      <c r="AC42" s="576"/>
      <c r="AD42" s="576"/>
      <c r="AE42" s="576"/>
      <c r="AF42" s="577">
        <f t="shared" si="26"/>
        <v>0</v>
      </c>
      <c r="AG42" s="577"/>
      <c r="AH42" s="738"/>
      <c r="AI42" s="738"/>
      <c r="AJ42" s="577"/>
      <c r="AK42" s="577"/>
      <c r="AL42" s="577"/>
      <c r="AM42" s="577">
        <f t="shared" si="27"/>
        <v>0</v>
      </c>
      <c r="AN42" s="576">
        <f t="shared" si="28"/>
        <v>0</v>
      </c>
      <c r="AO42" s="576"/>
      <c r="AP42" s="576"/>
      <c r="AQ42" s="577"/>
      <c r="AR42" s="577"/>
      <c r="AS42" s="577"/>
      <c r="AT42" s="577"/>
      <c r="AU42" s="577"/>
      <c r="AV42" s="577"/>
      <c r="AW42" s="576">
        <f t="shared" si="29"/>
        <v>0</v>
      </c>
      <c r="AX42" s="576">
        <f t="shared" si="30"/>
        <v>0</v>
      </c>
      <c r="AY42" s="576">
        <f t="shared" si="3"/>
        <v>0</v>
      </c>
      <c r="AZ42" s="27" t="str">
        <f t="shared" si="4"/>
        <v>-</v>
      </c>
      <c r="BA42" s="650"/>
      <c r="BB42" s="576"/>
      <c r="BC42" s="576"/>
      <c r="BD42" s="27"/>
      <c r="BE42" s="447"/>
      <c r="BF42" s="579"/>
      <c r="BG42" s="573">
        <f>348.79154/1000</f>
        <v>0.34879154000000001</v>
      </c>
      <c r="BH42" s="571"/>
      <c r="BI42" s="572">
        <f>BG42+BH42+AF42</f>
        <v>0.34879154000000001</v>
      </c>
      <c r="BJ42" s="579">
        <f t="shared" si="6"/>
        <v>348.79154</v>
      </c>
    </row>
    <row r="43" spans="1:62">
      <c r="A43" s="33"/>
      <c r="B43" s="16" t="s">
        <v>37</v>
      </c>
      <c r="C43" s="16" t="s">
        <v>37</v>
      </c>
      <c r="D43" s="629">
        <f>SUM(D33:D42)</f>
        <v>193.79596262999999</v>
      </c>
      <c r="E43" s="629">
        <f t="shared" ref="E43:AW43" si="32">SUM(E33:E42)</f>
        <v>96.702899999999985</v>
      </c>
      <c r="F43" s="629">
        <f t="shared" si="32"/>
        <v>5.6075707799999996</v>
      </c>
      <c r="G43" s="629">
        <f t="shared" si="32"/>
        <v>1.09299141</v>
      </c>
      <c r="H43" s="629">
        <f t="shared" si="32"/>
        <v>65.349999999999994</v>
      </c>
      <c r="I43" s="629">
        <f t="shared" si="32"/>
        <v>54.727416159999997</v>
      </c>
      <c r="J43" s="629">
        <f t="shared" si="32"/>
        <v>45.723881730000002</v>
      </c>
      <c r="K43" s="629">
        <f t="shared" si="32"/>
        <v>19.34057</v>
      </c>
      <c r="L43" s="629">
        <f t="shared" si="32"/>
        <v>0.2</v>
      </c>
      <c r="M43" s="629">
        <f t="shared" si="32"/>
        <v>0.2</v>
      </c>
      <c r="N43" s="629">
        <f t="shared" si="32"/>
        <v>0</v>
      </c>
      <c r="O43" s="629">
        <f t="shared" si="32"/>
        <v>24.175720000000002</v>
      </c>
      <c r="P43" s="629">
        <f t="shared" si="32"/>
        <v>5.4075707800000004</v>
      </c>
      <c r="Q43" s="735">
        <f t="shared" si="32"/>
        <v>4.63063527</v>
      </c>
      <c r="R43" s="629">
        <f t="shared" si="32"/>
        <v>0</v>
      </c>
      <c r="S43" s="629">
        <f t="shared" si="32"/>
        <v>43.516289999999998</v>
      </c>
      <c r="T43" s="629">
        <f t="shared" si="32"/>
        <v>1.4521060100000001</v>
      </c>
      <c r="U43" s="629">
        <f t="shared" si="32"/>
        <v>-42.064183990000004</v>
      </c>
      <c r="V43" s="629">
        <f t="shared" si="14"/>
        <v>-96.663074885290087</v>
      </c>
      <c r="W43" s="629"/>
      <c r="X43" s="629">
        <f t="shared" si="32"/>
        <v>19.34057</v>
      </c>
      <c r="Y43" s="629">
        <f t="shared" si="32"/>
        <v>0</v>
      </c>
      <c r="Z43" s="629">
        <f t="shared" si="32"/>
        <v>0</v>
      </c>
      <c r="AA43" s="629">
        <f t="shared" si="32"/>
        <v>0</v>
      </c>
      <c r="AB43" s="629">
        <f t="shared" si="32"/>
        <v>33.846039999999995</v>
      </c>
      <c r="AC43" s="629">
        <f t="shared" si="32"/>
        <v>0</v>
      </c>
      <c r="AD43" s="629">
        <f t="shared" si="32"/>
        <v>0</v>
      </c>
      <c r="AE43" s="629">
        <f t="shared" si="32"/>
        <v>0</v>
      </c>
      <c r="AF43" s="629">
        <f t="shared" si="32"/>
        <v>8.3873464700000007</v>
      </c>
      <c r="AG43" s="629">
        <f t="shared" si="32"/>
        <v>0</v>
      </c>
      <c r="AH43" s="735">
        <f t="shared" si="32"/>
        <v>8.3873464700000007</v>
      </c>
      <c r="AI43" s="735">
        <f t="shared" si="32"/>
        <v>7.2983753900000004</v>
      </c>
      <c r="AJ43" s="629">
        <f t="shared" si="32"/>
        <v>0</v>
      </c>
      <c r="AK43" s="629">
        <f t="shared" si="32"/>
        <v>0</v>
      </c>
      <c r="AL43" s="629">
        <f t="shared" si="32"/>
        <v>0</v>
      </c>
      <c r="AM43" s="629">
        <f t="shared" si="32"/>
        <v>8.3873464700000007</v>
      </c>
      <c r="AN43" s="629">
        <f t="shared" si="32"/>
        <v>3.8014409900000001</v>
      </c>
      <c r="AO43" s="629">
        <f t="shared" si="32"/>
        <v>0</v>
      </c>
      <c r="AP43" s="629">
        <f t="shared" si="32"/>
        <v>0</v>
      </c>
      <c r="AQ43" s="629">
        <f t="shared" si="32"/>
        <v>3.8014409900000001</v>
      </c>
      <c r="AR43" s="629">
        <f t="shared" si="32"/>
        <v>3.2351649500000002</v>
      </c>
      <c r="AS43" s="629">
        <f t="shared" si="32"/>
        <v>0</v>
      </c>
      <c r="AT43" s="629">
        <f t="shared" si="32"/>
        <v>0</v>
      </c>
      <c r="AU43" s="629">
        <f t="shared" si="32"/>
        <v>0</v>
      </c>
      <c r="AV43" s="629">
        <f t="shared" si="32"/>
        <v>0</v>
      </c>
      <c r="AW43" s="629">
        <f t="shared" si="32"/>
        <v>3.8014409900000001</v>
      </c>
      <c r="AX43" s="629">
        <f t="shared" si="30"/>
        <v>188.18839184999999</v>
      </c>
      <c r="AY43" s="629">
        <f t="shared" si="3"/>
        <v>-18.768149220000002</v>
      </c>
      <c r="AZ43" s="630">
        <f t="shared" si="4"/>
        <v>-77.632224479767302</v>
      </c>
      <c r="BA43" s="583">
        <f t="shared" ref="BA43:BI43" si="33">SUM(BA33:BA42)</f>
        <v>0</v>
      </c>
      <c r="BB43" s="627">
        <f t="shared" si="33"/>
        <v>0</v>
      </c>
      <c r="BC43" s="627">
        <f t="shared" si="33"/>
        <v>0</v>
      </c>
      <c r="BD43" s="628">
        <f t="shared" si="33"/>
        <v>0</v>
      </c>
      <c r="BE43" s="445">
        <f t="shared" si="33"/>
        <v>0</v>
      </c>
      <c r="BF43" s="574"/>
      <c r="BG43" s="627">
        <f t="shared" si="33"/>
        <v>5.8777051399999998</v>
      </c>
      <c r="BH43" s="627">
        <f t="shared" si="33"/>
        <v>80.793388940000014</v>
      </c>
      <c r="BI43" s="627">
        <f t="shared" si="33"/>
        <v>90.878609240000017</v>
      </c>
      <c r="BJ43" s="579">
        <f t="shared" si="6"/>
        <v>90878.60924000002</v>
      </c>
    </row>
    <row r="44" spans="1:62" ht="20.100000000000001" customHeight="1">
      <c r="A44" s="20"/>
      <c r="B44" s="21" t="s">
        <v>52</v>
      </c>
      <c r="C44" s="21" t="s">
        <v>52</v>
      </c>
      <c r="D44" s="633"/>
      <c r="E44" s="633"/>
      <c r="F44" s="633"/>
      <c r="G44" s="633"/>
      <c r="H44" s="637"/>
      <c r="I44" s="637"/>
      <c r="J44" s="637"/>
      <c r="K44" s="637"/>
      <c r="L44" s="637"/>
      <c r="M44" s="637"/>
      <c r="N44" s="637"/>
      <c r="O44" s="637"/>
      <c r="P44" s="637"/>
      <c r="Q44" s="741"/>
      <c r="R44" s="637"/>
      <c r="S44" s="637"/>
      <c r="T44" s="637"/>
      <c r="U44" s="637"/>
      <c r="V44" s="637" t="str">
        <f t="shared" si="14"/>
        <v>-</v>
      </c>
      <c r="W44" s="637"/>
      <c r="X44" s="637"/>
      <c r="Y44" s="637"/>
      <c r="Z44" s="637"/>
      <c r="AA44" s="637"/>
      <c r="AB44" s="637"/>
      <c r="AC44" s="637"/>
      <c r="AD44" s="637"/>
      <c r="AE44" s="637"/>
      <c r="AF44" s="637"/>
      <c r="AG44" s="637"/>
      <c r="AH44" s="741"/>
      <c r="AI44" s="741"/>
      <c r="AJ44" s="637"/>
      <c r="AK44" s="637"/>
      <c r="AL44" s="637"/>
      <c r="AM44" s="637"/>
      <c r="AN44" s="637"/>
      <c r="AO44" s="637"/>
      <c r="AP44" s="637"/>
      <c r="AQ44" s="637"/>
      <c r="AR44" s="637"/>
      <c r="AS44" s="637"/>
      <c r="AT44" s="637"/>
      <c r="AU44" s="637"/>
      <c r="AV44" s="637"/>
      <c r="AW44" s="637"/>
      <c r="AX44" s="639"/>
      <c r="AY44" s="639"/>
      <c r="AZ44" s="640"/>
      <c r="BA44" s="611"/>
      <c r="BB44" s="639"/>
      <c r="BC44" s="637"/>
      <c r="BD44" s="638"/>
      <c r="BE44" s="450"/>
      <c r="BF44" s="579"/>
      <c r="BG44" s="573"/>
      <c r="BH44" s="571"/>
      <c r="BI44" s="571"/>
      <c r="BJ44" s="579">
        <f t="shared" si="6"/>
        <v>0</v>
      </c>
    </row>
    <row r="45" spans="1:62" ht="30" customHeight="1">
      <c r="A45" s="31">
        <f>A42+1</f>
        <v>13</v>
      </c>
      <c r="B45" s="32" t="s">
        <v>53</v>
      </c>
      <c r="C45" s="344" t="s">
        <v>53</v>
      </c>
      <c r="D45" s="631">
        <v>10.798520919999998</v>
      </c>
      <c r="E45" s="631">
        <f t="shared" ref="E45:F48" si="34">K45+O45+X45+AB45</f>
        <v>17.892469999999999</v>
      </c>
      <c r="F45" s="631">
        <f t="shared" si="34"/>
        <v>0.21754085000000001</v>
      </c>
      <c r="G45" s="567">
        <f>N45+Q45+Z45+AD45</f>
        <v>0.21754085000000001</v>
      </c>
      <c r="H45" s="418">
        <v>13.5</v>
      </c>
      <c r="I45" s="577">
        <v>21.136690810000001</v>
      </c>
      <c r="J45" s="577">
        <v>11.00363153</v>
      </c>
      <c r="K45" s="577">
        <f>3578.49/1000</f>
        <v>3.5784899999999999</v>
      </c>
      <c r="L45" s="577"/>
      <c r="M45" s="576"/>
      <c r="N45" s="576"/>
      <c r="O45" s="577">
        <f>4473.12/1000</f>
        <v>4.4731199999999998</v>
      </c>
      <c r="P45" s="577">
        <f>217540.85/1000000</f>
        <v>0.21754085000000001</v>
      </c>
      <c r="Q45" s="738">
        <f>217540.85/1000000</f>
        <v>0.21754085000000001</v>
      </c>
      <c r="R45" s="577"/>
      <c r="S45" s="577">
        <f t="shared" ref="S45:T48" si="35">K45+O45</f>
        <v>8.0516100000000002</v>
      </c>
      <c r="T45" s="577">
        <f t="shared" si="35"/>
        <v>0.21754085000000001</v>
      </c>
      <c r="U45" s="577">
        <f t="shared" ref="U45:U48" si="36">T45-S45</f>
        <v>-7.8340691500000004</v>
      </c>
      <c r="V45" s="435">
        <f t="shared" si="14"/>
        <v>-97.298169558634854</v>
      </c>
      <c r="W45" s="577"/>
      <c r="X45" s="576">
        <f>3578.49/1000</f>
        <v>3.5784899999999999</v>
      </c>
      <c r="Y45" s="577"/>
      <c r="Z45" s="577"/>
      <c r="AA45" s="577"/>
      <c r="AB45" s="576">
        <f>6262.37/1000</f>
        <v>6.2623699999999998</v>
      </c>
      <c r="AC45" s="577"/>
      <c r="AD45" s="576"/>
      <c r="AE45" s="576"/>
      <c r="AF45" s="577">
        <f t="shared" ref="AF45:AF48" si="37">AG45+AH45+AJ45+AK45</f>
        <v>4.4152940000000002E-2</v>
      </c>
      <c r="AG45" s="577">
        <f>21954.5/1000000</f>
        <v>2.1954499999999998E-2</v>
      </c>
      <c r="AH45" s="738">
        <f>22198.44/1000000</f>
        <v>2.219844E-2</v>
      </c>
      <c r="AI45" s="738">
        <f>22198.44/1000000</f>
        <v>2.219844E-2</v>
      </c>
      <c r="AJ45" s="577"/>
      <c r="AK45" s="577"/>
      <c r="AL45" s="577"/>
      <c r="AM45" s="577">
        <f t="shared" ref="AM45:AM48" si="38">AH45</f>
        <v>2.219844E-2</v>
      </c>
      <c r="AN45" s="576"/>
      <c r="AO45" s="576"/>
      <c r="AP45" s="576"/>
      <c r="AQ45" s="577"/>
      <c r="AR45" s="577"/>
      <c r="AS45" s="577"/>
      <c r="AT45" s="577"/>
      <c r="AU45" s="577"/>
      <c r="AV45" s="577"/>
      <c r="AW45" s="576">
        <f t="shared" ref="AW45:AW48" si="39">AQ45</f>
        <v>0</v>
      </c>
      <c r="AX45" s="576">
        <f>D45-F45</f>
        <v>10.580980069999997</v>
      </c>
      <c r="AY45" s="576">
        <f t="shared" si="3"/>
        <v>-4.25557915</v>
      </c>
      <c r="AZ45" s="27">
        <f t="shared" si="4"/>
        <v>-95.136708829631218</v>
      </c>
      <c r="BA45" s="650"/>
      <c r="BB45" s="576"/>
      <c r="BC45" s="576"/>
      <c r="BD45" s="27"/>
      <c r="BE45" s="447"/>
      <c r="BF45" s="579"/>
      <c r="BG45" s="573"/>
      <c r="BH45" s="577">
        <v>21.243064159999999</v>
      </c>
      <c r="BI45" s="572">
        <f>BG45+BH45+AF45</f>
        <v>21.287217099999999</v>
      </c>
      <c r="BJ45" s="579">
        <f t="shared" si="6"/>
        <v>21287.217099999998</v>
      </c>
    </row>
    <row r="46" spans="1:62" ht="30" customHeight="1">
      <c r="A46" s="31">
        <f>A45+1</f>
        <v>14</v>
      </c>
      <c r="B46" s="32"/>
      <c r="C46" s="344" t="s">
        <v>244</v>
      </c>
      <c r="D46" s="631">
        <v>2.6</v>
      </c>
      <c r="E46" s="631">
        <f t="shared" si="34"/>
        <v>2.6</v>
      </c>
      <c r="F46" s="631">
        <f t="shared" si="34"/>
        <v>0</v>
      </c>
      <c r="G46" s="631">
        <f>N46+Q46+Z46+AD46</f>
        <v>0</v>
      </c>
      <c r="H46" s="418"/>
      <c r="I46" s="577"/>
      <c r="J46" s="577"/>
      <c r="K46" s="576">
        <f>520/1000</f>
        <v>0.52</v>
      </c>
      <c r="L46" s="577"/>
      <c r="M46" s="576"/>
      <c r="N46" s="576"/>
      <c r="O46" s="577">
        <f>650/1000</f>
        <v>0.65</v>
      </c>
      <c r="P46" s="577"/>
      <c r="Q46" s="738"/>
      <c r="R46" s="577"/>
      <c r="S46" s="577">
        <f t="shared" si="35"/>
        <v>1.17</v>
      </c>
      <c r="T46" s="577">
        <f t="shared" si="35"/>
        <v>0</v>
      </c>
      <c r="U46" s="577">
        <f t="shared" si="36"/>
        <v>-1.17</v>
      </c>
      <c r="V46" s="435">
        <f t="shared" si="14"/>
        <v>-100</v>
      </c>
      <c r="W46" s="577"/>
      <c r="X46" s="576">
        <f>520/1000</f>
        <v>0.52</v>
      </c>
      <c r="Y46" s="577"/>
      <c r="Z46" s="576"/>
      <c r="AA46" s="576"/>
      <c r="AB46" s="576">
        <f>910/1000</f>
        <v>0.91</v>
      </c>
      <c r="AC46" s="576"/>
      <c r="AD46" s="576"/>
      <c r="AE46" s="576"/>
      <c r="AF46" s="577">
        <f t="shared" si="37"/>
        <v>0</v>
      </c>
      <c r="AG46" s="577"/>
      <c r="AH46" s="738"/>
      <c r="AI46" s="738"/>
      <c r="AJ46" s="577"/>
      <c r="AK46" s="577"/>
      <c r="AL46" s="577"/>
      <c r="AM46" s="577">
        <f t="shared" si="38"/>
        <v>0</v>
      </c>
      <c r="AN46" s="576"/>
      <c r="AO46" s="576"/>
      <c r="AP46" s="576"/>
      <c r="AQ46" s="577"/>
      <c r="AR46" s="577"/>
      <c r="AS46" s="577"/>
      <c r="AT46" s="577"/>
      <c r="AU46" s="577"/>
      <c r="AV46" s="577"/>
      <c r="AW46" s="576">
        <f t="shared" si="39"/>
        <v>0</v>
      </c>
      <c r="AX46" s="576">
        <f>D46-F46</f>
        <v>2.6</v>
      </c>
      <c r="AY46" s="576">
        <f t="shared" si="3"/>
        <v>-0.65</v>
      </c>
      <c r="AZ46" s="27">
        <f t="shared" si="4"/>
        <v>-100</v>
      </c>
      <c r="BA46" s="650"/>
      <c r="BB46" s="576"/>
      <c r="BC46" s="576"/>
      <c r="BD46" s="27"/>
      <c r="BE46" s="447"/>
      <c r="BF46" s="579"/>
      <c r="BG46" s="573"/>
      <c r="BH46" s="577">
        <v>0</v>
      </c>
      <c r="BI46" s="572">
        <f>BG46+BH46+AF46</f>
        <v>0</v>
      </c>
      <c r="BJ46" s="579">
        <f t="shared" si="6"/>
        <v>0</v>
      </c>
    </row>
    <row r="47" spans="1:62" ht="39.950000000000003" customHeight="1">
      <c r="A47" s="31">
        <f t="shared" ref="A47:A48" si="40">A46+1</f>
        <v>15</v>
      </c>
      <c r="B47" s="32"/>
      <c r="C47" s="352" t="s">
        <v>246</v>
      </c>
      <c r="D47" s="631">
        <v>0</v>
      </c>
      <c r="E47" s="631">
        <f t="shared" si="34"/>
        <v>0</v>
      </c>
      <c r="F47" s="631">
        <f t="shared" si="34"/>
        <v>0</v>
      </c>
      <c r="G47" s="567">
        <f>N47+Q47+Z47+AD47</f>
        <v>0</v>
      </c>
      <c r="H47" s="419">
        <v>0</v>
      </c>
      <c r="I47" s="577">
        <v>0.19260682000000001</v>
      </c>
      <c r="J47" s="577"/>
      <c r="K47" s="576"/>
      <c r="L47" s="577"/>
      <c r="M47" s="576"/>
      <c r="N47" s="576"/>
      <c r="O47" s="577"/>
      <c r="P47" s="577"/>
      <c r="Q47" s="738"/>
      <c r="R47" s="577"/>
      <c r="S47" s="577">
        <f t="shared" si="35"/>
        <v>0</v>
      </c>
      <c r="T47" s="577">
        <f t="shared" si="35"/>
        <v>0</v>
      </c>
      <c r="U47" s="577">
        <f t="shared" si="36"/>
        <v>0</v>
      </c>
      <c r="V47" s="577" t="str">
        <f t="shared" si="14"/>
        <v>-</v>
      </c>
      <c r="W47" s="577"/>
      <c r="X47" s="576"/>
      <c r="Y47" s="577"/>
      <c r="Z47" s="576"/>
      <c r="AA47" s="576"/>
      <c r="AB47" s="576"/>
      <c r="AC47" s="576"/>
      <c r="AD47" s="576"/>
      <c r="AE47" s="576"/>
      <c r="AF47" s="577">
        <f t="shared" si="37"/>
        <v>0</v>
      </c>
      <c r="AG47" s="577"/>
      <c r="AH47" s="738"/>
      <c r="AI47" s="738"/>
      <c r="AJ47" s="577"/>
      <c r="AK47" s="577"/>
      <c r="AL47" s="577"/>
      <c r="AM47" s="577">
        <f t="shared" si="38"/>
        <v>0</v>
      </c>
      <c r="AN47" s="576"/>
      <c r="AO47" s="576"/>
      <c r="AP47" s="576"/>
      <c r="AQ47" s="539"/>
      <c r="AR47" s="539"/>
      <c r="AS47" s="577"/>
      <c r="AT47" s="577"/>
      <c r="AU47" s="577"/>
      <c r="AV47" s="577"/>
      <c r="AW47" s="576">
        <f t="shared" si="39"/>
        <v>0</v>
      </c>
      <c r="AX47" s="576">
        <f>D47-F47</f>
        <v>0</v>
      </c>
      <c r="AY47" s="576">
        <f t="shared" si="3"/>
        <v>0</v>
      </c>
      <c r="AZ47" s="27" t="str">
        <f t="shared" si="4"/>
        <v>-</v>
      </c>
      <c r="BA47" s="650"/>
      <c r="BB47" s="576"/>
      <c r="BC47" s="576"/>
      <c r="BD47" s="27"/>
      <c r="BE47" s="447"/>
      <c r="BF47" s="579"/>
      <c r="BG47" s="573"/>
      <c r="BH47" s="577">
        <v>0.19260682000000001</v>
      </c>
      <c r="BI47" s="572">
        <f>BG47+BH47+AF47</f>
        <v>0.19260682000000001</v>
      </c>
      <c r="BJ47" s="579">
        <f t="shared" si="6"/>
        <v>192.60682</v>
      </c>
    </row>
    <row r="48" spans="1:62" ht="42" customHeight="1">
      <c r="A48" s="31">
        <f t="shared" si="40"/>
        <v>16</v>
      </c>
      <c r="B48" s="32"/>
      <c r="C48" s="371" t="s">
        <v>58</v>
      </c>
      <c r="D48" s="631">
        <v>0</v>
      </c>
      <c r="E48" s="631">
        <f t="shared" si="34"/>
        <v>0</v>
      </c>
      <c r="F48" s="631">
        <f t="shared" si="34"/>
        <v>0</v>
      </c>
      <c r="G48" s="631">
        <f>N48+Q48+Z48+AD48</f>
        <v>0</v>
      </c>
      <c r="H48" s="418"/>
      <c r="I48" s="577"/>
      <c r="J48" s="577"/>
      <c r="K48" s="576"/>
      <c r="L48" s="577"/>
      <c r="M48" s="576"/>
      <c r="N48" s="576"/>
      <c r="O48" s="577"/>
      <c r="P48" s="577"/>
      <c r="Q48" s="738"/>
      <c r="R48" s="577"/>
      <c r="S48" s="577">
        <f t="shared" si="35"/>
        <v>0</v>
      </c>
      <c r="T48" s="577">
        <f t="shared" si="35"/>
        <v>0</v>
      </c>
      <c r="U48" s="577">
        <f t="shared" si="36"/>
        <v>0</v>
      </c>
      <c r="V48" s="577" t="str">
        <f t="shared" si="14"/>
        <v>-</v>
      </c>
      <c r="W48" s="577"/>
      <c r="X48" s="576"/>
      <c r="Y48" s="577"/>
      <c r="Z48" s="576"/>
      <c r="AA48" s="576"/>
      <c r="AB48" s="576"/>
      <c r="AC48" s="576"/>
      <c r="AD48" s="576"/>
      <c r="AE48" s="576"/>
      <c r="AF48" s="577">
        <f t="shared" si="37"/>
        <v>0</v>
      </c>
      <c r="AG48" s="577"/>
      <c r="AH48" s="738"/>
      <c r="AI48" s="738"/>
      <c r="AJ48" s="577"/>
      <c r="AK48" s="577"/>
      <c r="AL48" s="577"/>
      <c r="AM48" s="577">
        <f t="shared" si="38"/>
        <v>0</v>
      </c>
      <c r="AN48" s="576"/>
      <c r="AO48" s="576"/>
      <c r="AP48" s="576"/>
      <c r="AQ48" s="577"/>
      <c r="AR48" s="577"/>
      <c r="AS48" s="577"/>
      <c r="AT48" s="577"/>
      <c r="AU48" s="577"/>
      <c r="AV48" s="577"/>
      <c r="AW48" s="576">
        <f t="shared" si="39"/>
        <v>0</v>
      </c>
      <c r="AX48" s="576">
        <f>D48-F48</f>
        <v>0</v>
      </c>
      <c r="AY48" s="576">
        <f t="shared" si="3"/>
        <v>0</v>
      </c>
      <c r="AZ48" s="27" t="str">
        <f t="shared" si="4"/>
        <v>-</v>
      </c>
      <c r="BA48" s="650"/>
      <c r="BB48" s="576"/>
      <c r="BC48" s="576"/>
      <c r="BD48" s="27"/>
      <c r="BE48" s="447"/>
      <c r="BF48" s="579"/>
      <c r="BG48" s="573">
        <f>14.02021/1000</f>
        <v>1.402021E-2</v>
      </c>
      <c r="BH48" s="577">
        <v>0</v>
      </c>
      <c r="BI48" s="572">
        <f>BG48+BH48+AF48</f>
        <v>1.402021E-2</v>
      </c>
      <c r="BJ48" s="579">
        <f t="shared" si="6"/>
        <v>14.020210000000001</v>
      </c>
    </row>
    <row r="49" spans="1:16184">
      <c r="A49" s="30"/>
      <c r="B49" s="728" t="s">
        <v>54</v>
      </c>
      <c r="C49" s="728" t="s">
        <v>54</v>
      </c>
      <c r="D49" s="629">
        <f>SUM(D45:D48)</f>
        <v>13.398520919999998</v>
      </c>
      <c r="E49" s="629">
        <f t="shared" ref="E49:AW49" si="41">SUM(E45:E48)</f>
        <v>20.492470000000001</v>
      </c>
      <c r="F49" s="629">
        <f t="shared" si="41"/>
        <v>0.21754085000000001</v>
      </c>
      <c r="G49" s="629">
        <f t="shared" si="41"/>
        <v>0.21754085000000001</v>
      </c>
      <c r="H49" s="629">
        <f t="shared" si="41"/>
        <v>13.5</v>
      </c>
      <c r="I49" s="629">
        <f t="shared" si="41"/>
        <v>21.329297630000003</v>
      </c>
      <c r="J49" s="629">
        <f t="shared" si="41"/>
        <v>11.00363153</v>
      </c>
      <c r="K49" s="629">
        <f t="shared" si="41"/>
        <v>4.09849</v>
      </c>
      <c r="L49" s="629">
        <f t="shared" si="41"/>
        <v>0</v>
      </c>
      <c r="M49" s="629">
        <f t="shared" si="41"/>
        <v>0</v>
      </c>
      <c r="N49" s="629">
        <f t="shared" si="41"/>
        <v>0</v>
      </c>
      <c r="O49" s="629">
        <f t="shared" si="41"/>
        <v>5.1231200000000001</v>
      </c>
      <c r="P49" s="629">
        <f t="shared" si="41"/>
        <v>0.21754085000000001</v>
      </c>
      <c r="Q49" s="735">
        <f t="shared" si="41"/>
        <v>0.21754085000000001</v>
      </c>
      <c r="R49" s="629">
        <f t="shared" si="41"/>
        <v>0</v>
      </c>
      <c r="S49" s="629">
        <f t="shared" si="41"/>
        <v>9.2216100000000001</v>
      </c>
      <c r="T49" s="629">
        <f t="shared" si="41"/>
        <v>0.21754085000000001</v>
      </c>
      <c r="U49" s="629">
        <f t="shared" si="41"/>
        <v>-9.0040691499999994</v>
      </c>
      <c r="V49" s="629">
        <f t="shared" si="14"/>
        <v>-97.640966707548898</v>
      </c>
      <c r="W49" s="629"/>
      <c r="X49" s="629">
        <f t="shared" si="41"/>
        <v>4.09849</v>
      </c>
      <c r="Y49" s="629">
        <f t="shared" si="41"/>
        <v>0</v>
      </c>
      <c r="Z49" s="629">
        <f t="shared" si="41"/>
        <v>0</v>
      </c>
      <c r="AA49" s="629">
        <f t="shared" si="41"/>
        <v>0</v>
      </c>
      <c r="AB49" s="629">
        <f t="shared" si="41"/>
        <v>7.1723699999999999</v>
      </c>
      <c r="AC49" s="629">
        <f t="shared" si="41"/>
        <v>0</v>
      </c>
      <c r="AD49" s="629">
        <f t="shared" si="41"/>
        <v>0</v>
      </c>
      <c r="AE49" s="629">
        <f t="shared" si="41"/>
        <v>0</v>
      </c>
      <c r="AF49" s="629">
        <f t="shared" si="41"/>
        <v>4.4152940000000002E-2</v>
      </c>
      <c r="AG49" s="629">
        <f t="shared" si="41"/>
        <v>2.1954499999999998E-2</v>
      </c>
      <c r="AH49" s="735">
        <f t="shared" si="41"/>
        <v>2.219844E-2</v>
      </c>
      <c r="AI49" s="735">
        <f t="shared" si="41"/>
        <v>2.219844E-2</v>
      </c>
      <c r="AJ49" s="629">
        <f t="shared" si="41"/>
        <v>0</v>
      </c>
      <c r="AK49" s="629">
        <f t="shared" si="41"/>
        <v>0</v>
      </c>
      <c r="AL49" s="629">
        <f t="shared" si="41"/>
        <v>0</v>
      </c>
      <c r="AM49" s="629">
        <f t="shared" si="41"/>
        <v>2.219844E-2</v>
      </c>
      <c r="AN49" s="629">
        <f t="shared" si="41"/>
        <v>0</v>
      </c>
      <c r="AO49" s="629">
        <f t="shared" si="41"/>
        <v>0</v>
      </c>
      <c r="AP49" s="629">
        <f t="shared" si="41"/>
        <v>0</v>
      </c>
      <c r="AQ49" s="629">
        <f t="shared" si="41"/>
        <v>0</v>
      </c>
      <c r="AR49" s="629">
        <f t="shared" si="41"/>
        <v>0</v>
      </c>
      <c r="AS49" s="629">
        <f t="shared" si="41"/>
        <v>0</v>
      </c>
      <c r="AT49" s="629">
        <f t="shared" si="41"/>
        <v>0</v>
      </c>
      <c r="AU49" s="629">
        <f t="shared" si="41"/>
        <v>0</v>
      </c>
      <c r="AV49" s="629">
        <f t="shared" si="41"/>
        <v>0</v>
      </c>
      <c r="AW49" s="629">
        <f t="shared" si="41"/>
        <v>0</v>
      </c>
      <c r="AX49" s="629">
        <f>D49-F49</f>
        <v>13.180980069999997</v>
      </c>
      <c r="AY49" s="629">
        <f t="shared" si="3"/>
        <v>-4.9055791500000003</v>
      </c>
      <c r="AZ49" s="630">
        <f t="shared" si="4"/>
        <v>-95.753742836396569</v>
      </c>
      <c r="BA49" s="583">
        <f t="shared" ref="BA49:BI49" si="42">SUM(BA45:BA48)</f>
        <v>0</v>
      </c>
      <c r="BB49" s="627">
        <f t="shared" si="42"/>
        <v>0</v>
      </c>
      <c r="BC49" s="627">
        <f t="shared" si="42"/>
        <v>0</v>
      </c>
      <c r="BD49" s="628">
        <f t="shared" si="42"/>
        <v>0</v>
      </c>
      <c r="BE49" s="445">
        <f t="shared" si="42"/>
        <v>0</v>
      </c>
      <c r="BF49" s="574"/>
      <c r="BG49" s="627">
        <f t="shared" si="42"/>
        <v>1.402021E-2</v>
      </c>
      <c r="BH49" s="627">
        <f t="shared" si="42"/>
        <v>21.435670980000001</v>
      </c>
      <c r="BI49" s="627">
        <f t="shared" si="42"/>
        <v>21.493844130000003</v>
      </c>
      <c r="BJ49" s="579">
        <f t="shared" si="6"/>
        <v>21493.844130000001</v>
      </c>
    </row>
    <row r="50" spans="1:16184">
      <c r="A50" s="428"/>
      <c r="B50" s="21"/>
      <c r="C50" s="335" t="s">
        <v>231</v>
      </c>
      <c r="D50" s="633"/>
      <c r="E50" s="633"/>
      <c r="F50" s="633"/>
      <c r="G50" s="633"/>
      <c r="H50" s="639"/>
      <c r="I50" s="639"/>
      <c r="J50" s="639"/>
      <c r="K50" s="639"/>
      <c r="L50" s="639"/>
      <c r="M50" s="639"/>
      <c r="N50" s="639"/>
      <c r="O50" s="639"/>
      <c r="P50" s="639"/>
      <c r="Q50" s="742"/>
      <c r="R50" s="639"/>
      <c r="S50" s="639"/>
      <c r="T50" s="639"/>
      <c r="U50" s="639"/>
      <c r="V50" s="639" t="str">
        <f t="shared" si="14"/>
        <v>-</v>
      </c>
      <c r="W50" s="639"/>
      <c r="X50" s="639"/>
      <c r="Y50" s="639"/>
      <c r="Z50" s="639"/>
      <c r="AA50" s="639"/>
      <c r="AB50" s="639"/>
      <c r="AC50" s="639"/>
      <c r="AD50" s="639"/>
      <c r="AE50" s="639"/>
      <c r="AF50" s="639"/>
      <c r="AG50" s="639"/>
      <c r="AH50" s="742"/>
      <c r="AI50" s="742"/>
      <c r="AJ50" s="639"/>
      <c r="AK50" s="639"/>
      <c r="AL50" s="639"/>
      <c r="AM50" s="639"/>
      <c r="AN50" s="639"/>
      <c r="AO50" s="639"/>
      <c r="AP50" s="639"/>
      <c r="AQ50" s="639"/>
      <c r="AR50" s="639"/>
      <c r="AS50" s="639"/>
      <c r="AT50" s="639"/>
      <c r="AU50" s="639"/>
      <c r="AV50" s="639"/>
      <c r="AW50" s="639"/>
      <c r="AX50" s="639"/>
      <c r="AY50" s="639"/>
      <c r="AZ50" s="640"/>
      <c r="BA50" s="611"/>
      <c r="BB50" s="639"/>
      <c r="BC50" s="639"/>
      <c r="BD50" s="640"/>
      <c r="BE50" s="446"/>
      <c r="BF50" s="579"/>
      <c r="BG50" s="572"/>
      <c r="BH50" s="571"/>
      <c r="BI50" s="571"/>
      <c r="BJ50" s="579">
        <f t="shared" si="6"/>
        <v>0</v>
      </c>
    </row>
    <row r="51" spans="1:16184" ht="30" customHeight="1">
      <c r="A51" s="743">
        <f>A48+1</f>
        <v>17</v>
      </c>
      <c r="B51" s="434"/>
      <c r="C51" s="344" t="s">
        <v>244</v>
      </c>
      <c r="D51" s="631">
        <v>2.6</v>
      </c>
      <c r="E51" s="631">
        <f t="shared" ref="E51:F53" si="43">K51+O51+X51+AB51</f>
        <v>2.6</v>
      </c>
      <c r="F51" s="631">
        <f t="shared" si="43"/>
        <v>0</v>
      </c>
      <c r="G51" s="631">
        <f>N51+Q51+Z51+AD51</f>
        <v>0</v>
      </c>
      <c r="H51" s="418"/>
      <c r="I51" s="577"/>
      <c r="J51" s="577"/>
      <c r="K51" s="576">
        <f>520/1000</f>
        <v>0.52</v>
      </c>
      <c r="L51" s="577"/>
      <c r="M51" s="576"/>
      <c r="N51" s="576"/>
      <c r="O51" s="577">
        <f>650/1000</f>
        <v>0.65</v>
      </c>
      <c r="P51" s="577"/>
      <c r="Q51" s="737"/>
      <c r="R51" s="577"/>
      <c r="S51" s="577">
        <f t="shared" ref="S51:T53" si="44">K51+O51</f>
        <v>1.17</v>
      </c>
      <c r="T51" s="577">
        <f t="shared" si="44"/>
        <v>0</v>
      </c>
      <c r="U51" s="577">
        <f t="shared" ref="U51:U53" si="45">T51-S51</f>
        <v>-1.17</v>
      </c>
      <c r="V51" s="435">
        <f t="shared" si="14"/>
        <v>-100</v>
      </c>
      <c r="W51" s="577"/>
      <c r="X51" s="576">
        <f>520/1000</f>
        <v>0.52</v>
      </c>
      <c r="Y51" s="577"/>
      <c r="Z51" s="576"/>
      <c r="AA51" s="576"/>
      <c r="AB51" s="576">
        <f>910/1000</f>
        <v>0.91</v>
      </c>
      <c r="AC51" s="576"/>
      <c r="AD51" s="576"/>
      <c r="AE51" s="576"/>
      <c r="AF51" s="577">
        <f t="shared" ref="AF51:AF53" si="46">AG51+AH51+AJ51+AK51</f>
        <v>0</v>
      </c>
      <c r="AG51" s="577"/>
      <c r="AH51" s="738"/>
      <c r="AI51" s="738"/>
      <c r="AJ51" s="577"/>
      <c r="AK51" s="577"/>
      <c r="AL51" s="577"/>
      <c r="AM51" s="577">
        <f t="shared" ref="AM51:AM53" si="47">AH51</f>
        <v>0</v>
      </c>
      <c r="AN51" s="576"/>
      <c r="AO51" s="576"/>
      <c r="AP51" s="576"/>
      <c r="AQ51" s="577"/>
      <c r="AR51" s="577"/>
      <c r="AS51" s="577"/>
      <c r="AT51" s="577"/>
      <c r="AU51" s="577"/>
      <c r="AV51" s="577"/>
      <c r="AW51" s="576">
        <f t="shared" ref="AW51:AW53" si="48">AQ51</f>
        <v>0</v>
      </c>
      <c r="AX51" s="576">
        <f>D51-F51</f>
        <v>2.6</v>
      </c>
      <c r="AY51" s="576">
        <f t="shared" si="3"/>
        <v>-0.65</v>
      </c>
      <c r="AZ51" s="27">
        <f t="shared" si="4"/>
        <v>-100</v>
      </c>
      <c r="BA51" s="650"/>
      <c r="BB51" s="576"/>
      <c r="BC51" s="576"/>
      <c r="BD51" s="27"/>
      <c r="BE51" s="447"/>
      <c r="BF51" s="579"/>
      <c r="BG51" s="572"/>
      <c r="BH51" s="577">
        <v>0</v>
      </c>
      <c r="BI51" s="572">
        <f>BG51+BH51+AF51</f>
        <v>0</v>
      </c>
      <c r="BJ51" s="579">
        <f t="shared" si="6"/>
        <v>0</v>
      </c>
    </row>
    <row r="52" spans="1:16184" ht="39.950000000000003" customHeight="1">
      <c r="A52" s="743">
        <f>A51+1</f>
        <v>18</v>
      </c>
      <c r="B52" s="434"/>
      <c r="C52" s="352" t="s">
        <v>232</v>
      </c>
      <c r="D52" s="631">
        <v>8.2391376945299992</v>
      </c>
      <c r="E52" s="631">
        <f t="shared" si="43"/>
        <v>7.4170999999999996</v>
      </c>
      <c r="F52" s="631">
        <f t="shared" si="43"/>
        <v>0</v>
      </c>
      <c r="G52" s="567">
        <f>N52+Q52+Z52+AD52</f>
        <v>0</v>
      </c>
      <c r="H52" s="418"/>
      <c r="I52" s="577"/>
      <c r="J52" s="577"/>
      <c r="K52" s="576">
        <f>1483.43/1000</f>
        <v>1.48343</v>
      </c>
      <c r="L52" s="577"/>
      <c r="M52" s="576"/>
      <c r="N52" s="576"/>
      <c r="O52" s="577">
        <f>1854.28/1000</f>
        <v>1.8542799999999999</v>
      </c>
      <c r="P52" s="577"/>
      <c r="Q52" s="737"/>
      <c r="R52" s="577"/>
      <c r="S52" s="577">
        <f t="shared" si="44"/>
        <v>3.33771</v>
      </c>
      <c r="T52" s="577">
        <f t="shared" si="44"/>
        <v>0</v>
      </c>
      <c r="U52" s="577">
        <f t="shared" si="45"/>
        <v>-3.33771</v>
      </c>
      <c r="V52" s="435">
        <f t="shared" si="14"/>
        <v>-100</v>
      </c>
      <c r="W52" s="577"/>
      <c r="X52" s="576">
        <f>1483.43/1000</f>
        <v>1.48343</v>
      </c>
      <c r="Y52" s="577"/>
      <c r="Z52" s="577"/>
      <c r="AA52" s="577"/>
      <c r="AB52" s="576">
        <f>2595.96/1000</f>
        <v>2.5959599999999998</v>
      </c>
      <c r="AC52" s="577"/>
      <c r="AD52" s="576"/>
      <c r="AE52" s="576"/>
      <c r="AF52" s="577">
        <f t="shared" si="46"/>
        <v>0</v>
      </c>
      <c r="AG52" s="577"/>
      <c r="AH52" s="738"/>
      <c r="AI52" s="738"/>
      <c r="AJ52" s="577"/>
      <c r="AK52" s="577"/>
      <c r="AL52" s="577"/>
      <c r="AM52" s="577">
        <f t="shared" si="47"/>
        <v>0</v>
      </c>
      <c r="AN52" s="576"/>
      <c r="AO52" s="576"/>
      <c r="AP52" s="576"/>
      <c r="AQ52" s="577"/>
      <c r="AR52" s="577"/>
      <c r="AS52" s="539"/>
      <c r="AT52" s="539"/>
      <c r="AU52" s="539"/>
      <c r="AV52" s="539"/>
      <c r="AW52" s="576">
        <f t="shared" si="48"/>
        <v>0</v>
      </c>
      <c r="AX52" s="576">
        <f>D52-F52</f>
        <v>8.2391376945299992</v>
      </c>
      <c r="AY52" s="576">
        <f t="shared" si="3"/>
        <v>-1.8542799999999999</v>
      </c>
      <c r="AZ52" s="27">
        <f t="shared" si="4"/>
        <v>-100</v>
      </c>
      <c r="BA52" s="650"/>
      <c r="BB52" s="576"/>
      <c r="BC52" s="576"/>
      <c r="BD52" s="27"/>
      <c r="BE52" s="447"/>
      <c r="BF52" s="579"/>
      <c r="BG52" s="572"/>
      <c r="BH52" s="577">
        <v>2.0170683899999999</v>
      </c>
      <c r="BI52" s="572">
        <f>BG52+BH52+AF52</f>
        <v>2.0170683899999999</v>
      </c>
      <c r="BJ52" s="579">
        <f t="shared" si="6"/>
        <v>2017.0683899999999</v>
      </c>
    </row>
    <row r="53" spans="1:16184" ht="42" customHeight="1">
      <c r="A53" s="743">
        <f>A52+1</f>
        <v>19</v>
      </c>
      <c r="B53" s="434"/>
      <c r="C53" s="371" t="s">
        <v>58</v>
      </c>
      <c r="D53" s="631">
        <v>0</v>
      </c>
      <c r="E53" s="631">
        <f t="shared" si="43"/>
        <v>0</v>
      </c>
      <c r="F53" s="631">
        <f t="shared" si="43"/>
        <v>0</v>
      </c>
      <c r="G53" s="631">
        <f>N53+Q53+Z53+AD53</f>
        <v>0</v>
      </c>
      <c r="H53" s="418"/>
      <c r="I53" s="577"/>
      <c r="J53" s="577"/>
      <c r="K53" s="576"/>
      <c r="L53" s="577"/>
      <c r="M53" s="576"/>
      <c r="N53" s="576"/>
      <c r="O53" s="577"/>
      <c r="P53" s="577"/>
      <c r="Q53" s="737"/>
      <c r="R53" s="577"/>
      <c r="S53" s="577">
        <f t="shared" si="44"/>
        <v>0</v>
      </c>
      <c r="T53" s="577">
        <f t="shared" si="44"/>
        <v>0</v>
      </c>
      <c r="U53" s="577">
        <f t="shared" si="45"/>
        <v>0</v>
      </c>
      <c r="V53" s="577" t="str">
        <f t="shared" si="14"/>
        <v>-</v>
      </c>
      <c r="W53" s="577"/>
      <c r="X53" s="576"/>
      <c r="Y53" s="577"/>
      <c r="Z53" s="576"/>
      <c r="AA53" s="576"/>
      <c r="AB53" s="576"/>
      <c r="AC53" s="576"/>
      <c r="AD53" s="576"/>
      <c r="AE53" s="576"/>
      <c r="AF53" s="577">
        <f t="shared" si="46"/>
        <v>0</v>
      </c>
      <c r="AG53" s="577"/>
      <c r="AH53" s="738"/>
      <c r="AI53" s="738"/>
      <c r="AJ53" s="577"/>
      <c r="AK53" s="577"/>
      <c r="AL53" s="577"/>
      <c r="AM53" s="577">
        <f t="shared" si="47"/>
        <v>0</v>
      </c>
      <c r="AN53" s="576"/>
      <c r="AO53" s="576"/>
      <c r="AP53" s="576"/>
      <c r="AQ53" s="577"/>
      <c r="AR53" s="577"/>
      <c r="AS53" s="577"/>
      <c r="AT53" s="577"/>
      <c r="AU53" s="577"/>
      <c r="AV53" s="577"/>
      <c r="AW53" s="576">
        <f t="shared" si="48"/>
        <v>0</v>
      </c>
      <c r="AX53" s="576">
        <f>D53-F53</f>
        <v>0</v>
      </c>
      <c r="AY53" s="576">
        <f t="shared" si="3"/>
        <v>0</v>
      </c>
      <c r="AZ53" s="27" t="str">
        <f t="shared" si="4"/>
        <v>-</v>
      </c>
      <c r="BA53" s="650"/>
      <c r="BB53" s="576"/>
      <c r="BC53" s="576"/>
      <c r="BD53" s="27"/>
      <c r="BE53" s="447"/>
      <c r="BF53" s="579"/>
      <c r="BG53" s="572">
        <f>114.2387/1000</f>
        <v>0.1142387</v>
      </c>
      <c r="BH53" s="577">
        <v>0</v>
      </c>
      <c r="BI53" s="572">
        <f>BG53+BH53+AF53</f>
        <v>0.1142387</v>
      </c>
      <c r="BJ53" s="579">
        <f t="shared" si="6"/>
        <v>114.23869999999999</v>
      </c>
    </row>
    <row r="54" spans="1:16184">
      <c r="A54" s="30"/>
      <c r="B54" s="728"/>
      <c r="C54" s="728" t="s">
        <v>234</v>
      </c>
      <c r="D54" s="629">
        <f t="shared" ref="D54:AW54" si="49">SUM(D51:D53)</f>
        <v>10.839137694529999</v>
      </c>
      <c r="E54" s="629">
        <f t="shared" si="49"/>
        <v>10.017099999999999</v>
      </c>
      <c r="F54" s="629">
        <f t="shared" si="49"/>
        <v>0</v>
      </c>
      <c r="G54" s="629">
        <f t="shared" si="49"/>
        <v>0</v>
      </c>
      <c r="H54" s="629">
        <f t="shared" si="49"/>
        <v>0</v>
      </c>
      <c r="I54" s="629">
        <f t="shared" si="49"/>
        <v>0</v>
      </c>
      <c r="J54" s="629">
        <f t="shared" si="49"/>
        <v>0</v>
      </c>
      <c r="K54" s="629">
        <f t="shared" si="49"/>
        <v>2.0034299999999998</v>
      </c>
      <c r="L54" s="629">
        <f t="shared" si="49"/>
        <v>0</v>
      </c>
      <c r="M54" s="629">
        <f t="shared" si="49"/>
        <v>0</v>
      </c>
      <c r="N54" s="629">
        <f t="shared" si="49"/>
        <v>0</v>
      </c>
      <c r="O54" s="629">
        <f t="shared" si="49"/>
        <v>2.5042800000000001</v>
      </c>
      <c r="P54" s="629">
        <f t="shared" si="49"/>
        <v>0</v>
      </c>
      <c r="Q54" s="735">
        <f t="shared" si="49"/>
        <v>0</v>
      </c>
      <c r="R54" s="629">
        <f t="shared" si="49"/>
        <v>0</v>
      </c>
      <c r="S54" s="629">
        <f t="shared" si="49"/>
        <v>4.5077099999999994</v>
      </c>
      <c r="T54" s="629">
        <f t="shared" si="49"/>
        <v>0</v>
      </c>
      <c r="U54" s="629">
        <f t="shared" si="49"/>
        <v>-4.5077099999999994</v>
      </c>
      <c r="V54" s="629">
        <f t="shared" si="14"/>
        <v>-100</v>
      </c>
      <c r="W54" s="629"/>
      <c r="X54" s="629">
        <f t="shared" si="49"/>
        <v>2.0034299999999998</v>
      </c>
      <c r="Y54" s="629">
        <f t="shared" si="49"/>
        <v>0</v>
      </c>
      <c r="Z54" s="629">
        <f t="shared" si="49"/>
        <v>0</v>
      </c>
      <c r="AA54" s="629">
        <f t="shared" si="49"/>
        <v>0</v>
      </c>
      <c r="AB54" s="629">
        <f t="shared" si="49"/>
        <v>3.50596</v>
      </c>
      <c r="AC54" s="629">
        <f t="shared" si="49"/>
        <v>0</v>
      </c>
      <c r="AD54" s="629">
        <f t="shared" si="49"/>
        <v>0</v>
      </c>
      <c r="AE54" s="629">
        <f t="shared" si="49"/>
        <v>0</v>
      </c>
      <c r="AF54" s="629">
        <f t="shared" si="49"/>
        <v>0</v>
      </c>
      <c r="AG54" s="629">
        <f t="shared" si="49"/>
        <v>0</v>
      </c>
      <c r="AH54" s="735">
        <f t="shared" si="49"/>
        <v>0</v>
      </c>
      <c r="AI54" s="735">
        <f t="shared" si="49"/>
        <v>0</v>
      </c>
      <c r="AJ54" s="629">
        <f t="shared" si="49"/>
        <v>0</v>
      </c>
      <c r="AK54" s="629">
        <f t="shared" si="49"/>
        <v>0</v>
      </c>
      <c r="AL54" s="629">
        <f t="shared" si="49"/>
        <v>0</v>
      </c>
      <c r="AM54" s="629">
        <f t="shared" si="49"/>
        <v>0</v>
      </c>
      <c r="AN54" s="629">
        <f t="shared" si="49"/>
        <v>0</v>
      </c>
      <c r="AO54" s="629">
        <f t="shared" si="49"/>
        <v>0</v>
      </c>
      <c r="AP54" s="629">
        <f t="shared" si="49"/>
        <v>0</v>
      </c>
      <c r="AQ54" s="629">
        <f t="shared" si="49"/>
        <v>0</v>
      </c>
      <c r="AR54" s="629">
        <f t="shared" si="49"/>
        <v>0</v>
      </c>
      <c r="AS54" s="629">
        <f t="shared" si="49"/>
        <v>0</v>
      </c>
      <c r="AT54" s="629">
        <f t="shared" si="49"/>
        <v>0</v>
      </c>
      <c r="AU54" s="629">
        <f t="shared" si="49"/>
        <v>0</v>
      </c>
      <c r="AV54" s="629">
        <f t="shared" si="49"/>
        <v>0</v>
      </c>
      <c r="AW54" s="629">
        <f t="shared" si="49"/>
        <v>0</v>
      </c>
      <c r="AX54" s="629">
        <f>D54-F54</f>
        <v>10.839137694529999</v>
      </c>
      <c r="AY54" s="629">
        <f t="shared" si="3"/>
        <v>-2.5042800000000001</v>
      </c>
      <c r="AZ54" s="630">
        <f t="shared" si="4"/>
        <v>-100</v>
      </c>
      <c r="BA54" s="583">
        <f t="shared" ref="BA54:BD54" si="50">SUM(BA51:BA53)</f>
        <v>0</v>
      </c>
      <c r="BB54" s="627">
        <f t="shared" si="50"/>
        <v>0</v>
      </c>
      <c r="BC54" s="627">
        <f t="shared" si="50"/>
        <v>0</v>
      </c>
      <c r="BD54" s="628">
        <f t="shared" si="50"/>
        <v>0</v>
      </c>
      <c r="BE54" s="445">
        <f>SUM(BE51:BE53)</f>
        <v>0</v>
      </c>
      <c r="BF54" s="574"/>
      <c r="BG54" s="627">
        <f t="shared" ref="BG54:BI54" si="51">SUM(BG51:BG53)</f>
        <v>0.1142387</v>
      </c>
      <c r="BH54" s="627">
        <f t="shared" si="51"/>
        <v>2.0170683899999999</v>
      </c>
      <c r="BI54" s="627">
        <f t="shared" si="51"/>
        <v>2.13130709</v>
      </c>
      <c r="BJ54" s="579">
        <f t="shared" si="6"/>
        <v>2131.3070899999998</v>
      </c>
    </row>
    <row r="55" spans="1:16184">
      <c r="A55" s="428"/>
      <c r="B55" s="21"/>
      <c r="C55" s="335" t="s">
        <v>290</v>
      </c>
      <c r="D55" s="633"/>
      <c r="E55" s="633"/>
      <c r="F55" s="633"/>
      <c r="G55" s="633"/>
      <c r="H55" s="639"/>
      <c r="I55" s="639"/>
      <c r="J55" s="639"/>
      <c r="K55" s="639"/>
      <c r="L55" s="639"/>
      <c r="M55" s="639"/>
      <c r="N55" s="639"/>
      <c r="O55" s="639"/>
      <c r="P55" s="639"/>
      <c r="Q55" s="742"/>
      <c r="R55" s="639"/>
      <c r="S55" s="639"/>
      <c r="T55" s="639"/>
      <c r="U55" s="639"/>
      <c r="V55" s="639" t="str">
        <f t="shared" si="14"/>
        <v>-</v>
      </c>
      <c r="W55" s="639"/>
      <c r="X55" s="639"/>
      <c r="Y55" s="639"/>
      <c r="Z55" s="639"/>
      <c r="AA55" s="639"/>
      <c r="AB55" s="639"/>
      <c r="AC55" s="639"/>
      <c r="AD55" s="639"/>
      <c r="AE55" s="639"/>
      <c r="AF55" s="639"/>
      <c r="AG55" s="639"/>
      <c r="AH55" s="742"/>
      <c r="AI55" s="742"/>
      <c r="AJ55" s="639"/>
      <c r="AK55" s="639"/>
      <c r="AL55" s="639"/>
      <c r="AM55" s="639"/>
      <c r="AN55" s="639"/>
      <c r="AO55" s="639"/>
      <c r="AP55" s="639"/>
      <c r="AQ55" s="639"/>
      <c r="AR55" s="639"/>
      <c r="AS55" s="639"/>
      <c r="AT55" s="639"/>
      <c r="AU55" s="639"/>
      <c r="AV55" s="639"/>
      <c r="AW55" s="639"/>
      <c r="AX55" s="639"/>
      <c r="AY55" s="639"/>
      <c r="AZ55" s="640"/>
      <c r="BA55" s="611"/>
      <c r="BB55" s="639"/>
      <c r="BC55" s="639"/>
      <c r="BD55" s="640"/>
      <c r="BE55" s="446"/>
      <c r="BF55" s="579"/>
      <c r="BG55" s="572"/>
      <c r="BH55" s="571"/>
      <c r="BI55" s="571"/>
      <c r="BJ55" s="579">
        <f t="shared" si="6"/>
        <v>0</v>
      </c>
    </row>
    <row r="56" spans="1:16184" ht="42" customHeight="1">
      <c r="A56" s="31">
        <f>A53+1</f>
        <v>20</v>
      </c>
      <c r="B56" s="32"/>
      <c r="C56" s="371" t="s">
        <v>291</v>
      </c>
      <c r="D56" s="631">
        <v>0</v>
      </c>
      <c r="E56" s="631">
        <v>0</v>
      </c>
      <c r="F56" s="631">
        <f>L56+P56+Y56+AC56</f>
        <v>0.11792966000000001</v>
      </c>
      <c r="G56" s="631">
        <f>N56+Q56+Z56+AD56</f>
        <v>0.10044308</v>
      </c>
      <c r="H56" s="418"/>
      <c r="I56" s="577"/>
      <c r="J56" s="577"/>
      <c r="K56" s="576">
        <v>0</v>
      </c>
      <c r="L56" s="577"/>
      <c r="M56" s="576"/>
      <c r="N56" s="576"/>
      <c r="O56" s="577">
        <v>0</v>
      </c>
      <c r="P56" s="577">
        <f>117929.66/1000000</f>
        <v>0.11792966000000001</v>
      </c>
      <c r="Q56" s="738">
        <f>100443.08/1000000</f>
        <v>0.10044308</v>
      </c>
      <c r="R56" s="577"/>
      <c r="S56" s="577">
        <f t="shared" ref="S56:T56" si="52">K56+O56</f>
        <v>0</v>
      </c>
      <c r="T56" s="577">
        <f t="shared" si="52"/>
        <v>0.11792966000000001</v>
      </c>
      <c r="U56" s="577">
        <f t="shared" ref="U56" si="53">T56-S56</f>
        <v>0.11792966000000001</v>
      </c>
      <c r="V56" s="435" t="str">
        <f t="shared" si="14"/>
        <v>-</v>
      </c>
      <c r="W56" s="577"/>
      <c r="X56" s="576">
        <v>0</v>
      </c>
      <c r="Y56" s="577"/>
      <c r="Z56" s="576"/>
      <c r="AA56" s="576"/>
      <c r="AB56" s="576">
        <v>0</v>
      </c>
      <c r="AC56" s="576"/>
      <c r="AD56" s="576"/>
      <c r="AE56" s="576"/>
      <c r="AF56" s="577">
        <f t="shared" ref="AF56" si="54">AG56+AH56+AJ56+AK56</f>
        <v>0.11792966000000001</v>
      </c>
      <c r="AG56" s="577"/>
      <c r="AH56" s="738">
        <f>117929.66/1000000</f>
        <v>0.11792966000000001</v>
      </c>
      <c r="AI56" s="738">
        <f>100443.08/1000000</f>
        <v>0.10044308</v>
      </c>
      <c r="AJ56" s="577"/>
      <c r="AK56" s="577"/>
      <c r="AL56" s="577"/>
      <c r="AM56" s="577">
        <f t="shared" ref="AM56" si="55">AH56</f>
        <v>0.11792966000000001</v>
      </c>
      <c r="AN56" s="576"/>
      <c r="AO56" s="576"/>
      <c r="AP56" s="576"/>
      <c r="AQ56" s="577"/>
      <c r="AR56" s="577"/>
      <c r="AS56" s="577"/>
      <c r="AT56" s="577"/>
      <c r="AU56" s="577"/>
      <c r="AV56" s="577"/>
      <c r="AW56" s="576">
        <f t="shared" ref="AW56" si="56">AQ56</f>
        <v>0</v>
      </c>
      <c r="AX56" s="576">
        <f>D56-F56</f>
        <v>-0.11792966000000001</v>
      </c>
      <c r="AY56" s="576">
        <f t="shared" si="3"/>
        <v>0.11792966000000001</v>
      </c>
      <c r="AZ56" s="27" t="str">
        <f t="shared" si="4"/>
        <v>-</v>
      </c>
      <c r="BA56" s="650"/>
      <c r="BB56" s="576"/>
      <c r="BC56" s="576"/>
      <c r="BD56" s="27"/>
      <c r="BE56" s="447"/>
      <c r="BF56" s="579"/>
      <c r="BG56" s="573"/>
      <c r="BH56" s="577">
        <v>0</v>
      </c>
      <c r="BI56" s="572">
        <f>BG56+BH56+AF56</f>
        <v>0.11792966000000001</v>
      </c>
      <c r="BJ56" s="579">
        <f t="shared" si="6"/>
        <v>117.92966000000001</v>
      </c>
    </row>
    <row r="57" spans="1:16184" ht="13.5" thickBot="1">
      <c r="A57" s="439"/>
      <c r="B57" s="730"/>
      <c r="C57" s="730" t="s">
        <v>234</v>
      </c>
      <c r="D57" s="383">
        <f>D56</f>
        <v>0</v>
      </c>
      <c r="E57" s="383">
        <f t="shared" ref="E57:AX57" si="57">E56</f>
        <v>0</v>
      </c>
      <c r="F57" s="383">
        <f t="shared" si="57"/>
        <v>0.11792966000000001</v>
      </c>
      <c r="G57" s="383">
        <f t="shared" si="57"/>
        <v>0.10044308</v>
      </c>
      <c r="H57" s="383">
        <f t="shared" si="57"/>
        <v>0</v>
      </c>
      <c r="I57" s="383">
        <f t="shared" si="57"/>
        <v>0</v>
      </c>
      <c r="J57" s="383">
        <f t="shared" si="57"/>
        <v>0</v>
      </c>
      <c r="K57" s="383">
        <f t="shared" si="57"/>
        <v>0</v>
      </c>
      <c r="L57" s="383">
        <f t="shared" si="57"/>
        <v>0</v>
      </c>
      <c r="M57" s="383">
        <f t="shared" si="57"/>
        <v>0</v>
      </c>
      <c r="N57" s="383">
        <f t="shared" si="57"/>
        <v>0</v>
      </c>
      <c r="O57" s="383">
        <f t="shared" si="57"/>
        <v>0</v>
      </c>
      <c r="P57" s="383">
        <f t="shared" si="57"/>
        <v>0.11792966000000001</v>
      </c>
      <c r="Q57" s="744">
        <f t="shared" si="57"/>
        <v>0.10044308</v>
      </c>
      <c r="R57" s="383">
        <f t="shared" si="57"/>
        <v>0</v>
      </c>
      <c r="S57" s="383">
        <f t="shared" si="57"/>
        <v>0</v>
      </c>
      <c r="T57" s="383">
        <f t="shared" si="57"/>
        <v>0.11792966000000001</v>
      </c>
      <c r="U57" s="383">
        <f t="shared" si="57"/>
        <v>0.11792966000000001</v>
      </c>
      <c r="V57" s="383" t="str">
        <f t="shared" si="14"/>
        <v>-</v>
      </c>
      <c r="W57" s="383"/>
      <c r="X57" s="383">
        <f t="shared" si="57"/>
        <v>0</v>
      </c>
      <c r="Y57" s="383">
        <f t="shared" si="57"/>
        <v>0</v>
      </c>
      <c r="Z57" s="383">
        <f t="shared" si="57"/>
        <v>0</v>
      </c>
      <c r="AA57" s="383">
        <f t="shared" si="57"/>
        <v>0</v>
      </c>
      <c r="AB57" s="383">
        <f t="shared" si="57"/>
        <v>0</v>
      </c>
      <c r="AC57" s="383">
        <f t="shared" si="57"/>
        <v>0</v>
      </c>
      <c r="AD57" s="383">
        <f t="shared" si="57"/>
        <v>0</v>
      </c>
      <c r="AE57" s="383">
        <f t="shared" si="57"/>
        <v>0</v>
      </c>
      <c r="AF57" s="383">
        <f t="shared" si="57"/>
        <v>0.11792966000000001</v>
      </c>
      <c r="AG57" s="383">
        <f t="shared" si="57"/>
        <v>0</v>
      </c>
      <c r="AH57" s="744">
        <f t="shared" si="57"/>
        <v>0.11792966000000001</v>
      </c>
      <c r="AI57" s="744">
        <f t="shared" si="57"/>
        <v>0.10044308</v>
      </c>
      <c r="AJ57" s="383">
        <f t="shared" si="57"/>
        <v>0</v>
      </c>
      <c r="AK57" s="383">
        <f t="shared" si="57"/>
        <v>0</v>
      </c>
      <c r="AL57" s="383">
        <f t="shared" si="57"/>
        <v>0</v>
      </c>
      <c r="AM57" s="383">
        <f t="shared" si="57"/>
        <v>0.11792966000000001</v>
      </c>
      <c r="AN57" s="383">
        <f t="shared" si="57"/>
        <v>0</v>
      </c>
      <c r="AO57" s="383">
        <f t="shared" si="57"/>
        <v>0</v>
      </c>
      <c r="AP57" s="383">
        <f t="shared" si="57"/>
        <v>0</v>
      </c>
      <c r="AQ57" s="383">
        <f t="shared" si="57"/>
        <v>0</v>
      </c>
      <c r="AR57" s="383">
        <f t="shared" si="57"/>
        <v>0</v>
      </c>
      <c r="AS57" s="383">
        <f t="shared" si="57"/>
        <v>0</v>
      </c>
      <c r="AT57" s="383">
        <f t="shared" si="57"/>
        <v>0</v>
      </c>
      <c r="AU57" s="383">
        <f t="shared" si="57"/>
        <v>0</v>
      </c>
      <c r="AV57" s="383">
        <f t="shared" si="57"/>
        <v>0</v>
      </c>
      <c r="AW57" s="383">
        <f t="shared" si="57"/>
        <v>0</v>
      </c>
      <c r="AX57" s="383">
        <f t="shared" si="57"/>
        <v>-0.11792966000000001</v>
      </c>
      <c r="AY57" s="383">
        <f t="shared" si="3"/>
        <v>0.11792966000000001</v>
      </c>
      <c r="AZ57" s="385" t="str">
        <f t="shared" si="4"/>
        <v>-</v>
      </c>
      <c r="BA57" s="583">
        <f t="shared" ref="BA57:BD57" si="58">SUM(BA54:BA56)</f>
        <v>0</v>
      </c>
      <c r="BB57" s="627">
        <f t="shared" si="58"/>
        <v>0</v>
      </c>
      <c r="BC57" s="627">
        <f t="shared" si="58"/>
        <v>0</v>
      </c>
      <c r="BD57" s="628">
        <f t="shared" si="58"/>
        <v>0</v>
      </c>
      <c r="BE57" s="445">
        <f>SUM(BE54:BE56)</f>
        <v>0</v>
      </c>
      <c r="BF57" s="574"/>
      <c r="BG57" s="627">
        <f t="shared" ref="BG57:BI57" si="59">SUM(BG54:BG56)</f>
        <v>0.1142387</v>
      </c>
      <c r="BH57" s="627">
        <f t="shared" si="59"/>
        <v>2.0170683899999999</v>
      </c>
      <c r="BI57" s="627">
        <f t="shared" si="59"/>
        <v>2.2492367500000001</v>
      </c>
      <c r="BJ57" s="579">
        <f t="shared" si="6"/>
        <v>2249.23675</v>
      </c>
    </row>
    <row r="61" spans="1:16184" s="2" customFormat="1">
      <c r="A61" s="10" t="s">
        <v>60</v>
      </c>
      <c r="B61" s="6" t="s">
        <v>61</v>
      </c>
      <c r="C61" s="6" t="s">
        <v>61</v>
      </c>
      <c r="E61" s="411"/>
      <c r="F61" s="411"/>
      <c r="G61" s="546"/>
      <c r="H61" s="416"/>
      <c r="I61" s="196"/>
      <c r="J61" s="196"/>
      <c r="K61" s="6"/>
      <c r="L61" s="196"/>
      <c r="M61" s="6"/>
      <c r="N61" s="541"/>
      <c r="O61" s="196"/>
      <c r="P61" s="196"/>
      <c r="Q61" s="541"/>
      <c r="R61" s="196"/>
      <c r="S61" s="196"/>
      <c r="T61" s="196"/>
      <c r="U61" s="196"/>
      <c r="V61" s="196"/>
      <c r="W61" s="196"/>
      <c r="X61" s="6"/>
      <c r="Y61" s="196"/>
      <c r="Z61" s="6"/>
      <c r="AA61" s="6"/>
      <c r="AB61" s="6"/>
      <c r="AC61" s="6"/>
      <c r="AD61" s="6"/>
      <c r="AE61" s="6"/>
      <c r="AF61" s="196"/>
      <c r="AG61" s="196"/>
      <c r="AH61" s="196"/>
      <c r="AI61" s="196"/>
      <c r="AJ61" s="196"/>
      <c r="AK61" s="196"/>
      <c r="AL61" s="196"/>
      <c r="AM61" s="196"/>
      <c r="AN61" s="6"/>
      <c r="AO61" s="6"/>
      <c r="AP61" s="6"/>
      <c r="AQ61" s="196"/>
      <c r="AR61" s="196"/>
      <c r="AS61" s="196"/>
      <c r="AT61" s="196"/>
      <c r="AU61" s="196"/>
      <c r="AV61" s="196"/>
      <c r="AW61" s="6"/>
      <c r="AX61" s="6"/>
      <c r="AY61" s="6"/>
      <c r="AZ61" s="14"/>
      <c r="BA61" s="14"/>
      <c r="BB61" s="14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/>
      <c r="DY61" s="6"/>
      <c r="DZ61" s="6"/>
      <c r="EA61" s="6"/>
      <c r="EB61" s="6"/>
      <c r="EC61" s="6"/>
      <c r="ED61" s="6"/>
      <c r="EE61" s="6"/>
      <c r="EF61" s="6"/>
      <c r="EG61" s="6"/>
      <c r="EH61" s="6"/>
      <c r="EI61" s="6"/>
      <c r="EJ61" s="6"/>
      <c r="EK61" s="6"/>
      <c r="EL61" s="6"/>
      <c r="EM61" s="6"/>
      <c r="EN61" s="6"/>
      <c r="EO61" s="6"/>
      <c r="EP61" s="6"/>
      <c r="EQ61" s="6"/>
      <c r="ER61" s="6"/>
      <c r="ES61" s="6"/>
      <c r="ET61" s="6"/>
      <c r="EU61" s="6"/>
      <c r="EV61" s="6"/>
      <c r="EW61" s="6"/>
      <c r="EX61" s="6"/>
      <c r="EY61" s="6"/>
      <c r="EZ61" s="6"/>
      <c r="FA61" s="6"/>
      <c r="FB61" s="6"/>
      <c r="FC61" s="6"/>
      <c r="FD61" s="6"/>
      <c r="FE61" s="6"/>
      <c r="FF61" s="6"/>
      <c r="FG61" s="6"/>
      <c r="FH61" s="6"/>
      <c r="FI61" s="6"/>
      <c r="FJ61" s="6"/>
      <c r="FK61" s="6"/>
      <c r="FL61" s="6"/>
      <c r="FM61" s="6"/>
      <c r="FN61" s="6"/>
      <c r="FO61" s="6"/>
      <c r="FP61" s="6"/>
      <c r="FQ61" s="6"/>
      <c r="FR61" s="6"/>
      <c r="FS61" s="6"/>
      <c r="FT61" s="6"/>
      <c r="FU61" s="6"/>
      <c r="FV61" s="6"/>
      <c r="FW61" s="6"/>
      <c r="FX61" s="6"/>
      <c r="FY61" s="6"/>
      <c r="FZ61" s="6"/>
      <c r="GA61" s="6"/>
      <c r="GB61" s="6"/>
      <c r="GC61" s="6"/>
      <c r="GD61" s="6"/>
      <c r="GE61" s="6"/>
      <c r="GF61" s="6"/>
      <c r="GG61" s="6"/>
      <c r="GH61" s="6"/>
      <c r="GI61" s="6"/>
      <c r="GJ61" s="6"/>
      <c r="GK61" s="6"/>
      <c r="GL61" s="6"/>
      <c r="GM61" s="6"/>
      <c r="GN61" s="6"/>
      <c r="GO61" s="6"/>
      <c r="GP61" s="6"/>
      <c r="GQ61" s="6"/>
      <c r="GR61" s="6"/>
      <c r="GS61" s="6"/>
      <c r="GT61" s="6"/>
      <c r="GU61" s="6"/>
      <c r="GV61" s="6"/>
      <c r="GW61" s="6"/>
      <c r="GX61" s="6"/>
      <c r="GY61" s="6"/>
      <c r="GZ61" s="6"/>
      <c r="HA61" s="6"/>
      <c r="HB61" s="6"/>
      <c r="HC61" s="6"/>
      <c r="HD61" s="6"/>
      <c r="HE61" s="6"/>
      <c r="HF61" s="6"/>
      <c r="HG61" s="6"/>
      <c r="HH61" s="6"/>
      <c r="HI61" s="6"/>
      <c r="HJ61" s="6"/>
      <c r="HK61" s="6"/>
      <c r="HL61" s="6"/>
      <c r="HM61" s="6"/>
      <c r="HN61" s="6"/>
      <c r="HO61" s="6"/>
      <c r="HP61" s="6"/>
      <c r="HQ61" s="6"/>
      <c r="HR61" s="6"/>
      <c r="HS61" s="6"/>
      <c r="HT61" s="6"/>
      <c r="HU61" s="6"/>
      <c r="HV61" s="6"/>
      <c r="HW61" s="6"/>
      <c r="HX61" s="6"/>
      <c r="HY61" s="6"/>
      <c r="HZ61" s="6"/>
      <c r="IA61" s="6"/>
      <c r="IB61" s="6"/>
      <c r="IC61" s="6"/>
      <c r="ID61" s="6"/>
      <c r="IE61" s="6"/>
      <c r="IF61" s="6"/>
      <c r="IG61" s="6"/>
      <c r="IH61" s="6"/>
      <c r="II61" s="6"/>
      <c r="IJ61" s="6"/>
      <c r="IK61" s="6"/>
      <c r="IL61" s="6"/>
      <c r="IM61" s="6"/>
      <c r="IN61" s="6"/>
      <c r="IO61" s="6"/>
      <c r="IP61" s="6"/>
      <c r="IQ61" s="6"/>
      <c r="IR61" s="6"/>
      <c r="IS61" s="6"/>
      <c r="IT61" s="6"/>
      <c r="IU61" s="6"/>
      <c r="IV61" s="6"/>
      <c r="IW61" s="6"/>
      <c r="IX61" s="6"/>
      <c r="IY61" s="6"/>
      <c r="IZ61" s="6"/>
      <c r="JA61" s="6"/>
      <c r="JB61" s="6"/>
      <c r="JC61" s="6"/>
      <c r="JD61" s="6"/>
      <c r="JE61" s="6"/>
      <c r="JF61" s="6"/>
      <c r="JG61" s="6"/>
      <c r="JH61" s="6"/>
      <c r="JI61" s="6"/>
      <c r="JJ61" s="6"/>
      <c r="JK61" s="6"/>
      <c r="JL61" s="6"/>
      <c r="JM61" s="6"/>
      <c r="JN61" s="6"/>
      <c r="JO61" s="6"/>
      <c r="JP61" s="6"/>
      <c r="JQ61" s="6"/>
      <c r="JR61" s="6"/>
      <c r="JS61" s="6"/>
      <c r="JT61" s="6"/>
      <c r="JU61" s="6"/>
      <c r="JV61" s="6"/>
      <c r="JW61" s="6"/>
      <c r="JX61" s="6"/>
      <c r="JY61" s="6"/>
      <c r="JZ61" s="6"/>
      <c r="KA61" s="6"/>
      <c r="KB61" s="6"/>
      <c r="KC61" s="6"/>
      <c r="KD61" s="6"/>
      <c r="KE61" s="6"/>
      <c r="KF61" s="6"/>
      <c r="KG61" s="6"/>
      <c r="KH61" s="6"/>
      <c r="KI61" s="6"/>
      <c r="KJ61" s="6"/>
      <c r="KK61" s="6"/>
      <c r="KL61" s="6"/>
      <c r="KM61" s="6"/>
      <c r="KN61" s="6"/>
      <c r="KO61" s="6"/>
      <c r="KP61" s="6"/>
      <c r="KQ61" s="6"/>
      <c r="KR61" s="6"/>
      <c r="KS61" s="6"/>
      <c r="KT61" s="6"/>
      <c r="KU61" s="6"/>
      <c r="KV61" s="6"/>
      <c r="KW61" s="6"/>
      <c r="KX61" s="6"/>
      <c r="KY61" s="6"/>
      <c r="KZ61" s="6"/>
      <c r="LA61" s="6"/>
      <c r="LB61" s="6"/>
      <c r="LC61" s="6"/>
      <c r="LD61" s="6"/>
      <c r="LE61" s="6"/>
      <c r="LF61" s="6"/>
      <c r="LG61" s="6"/>
      <c r="LH61" s="6"/>
      <c r="LI61" s="6"/>
      <c r="LJ61" s="6"/>
      <c r="LK61" s="6"/>
      <c r="LL61" s="6"/>
      <c r="LM61" s="6"/>
      <c r="LN61" s="6"/>
      <c r="LO61" s="6"/>
      <c r="LP61" s="6"/>
      <c r="LQ61" s="6"/>
      <c r="LR61" s="6"/>
      <c r="LS61" s="6"/>
      <c r="LT61" s="6"/>
      <c r="LU61" s="6"/>
      <c r="LV61" s="6"/>
      <c r="LW61" s="6"/>
      <c r="LX61" s="6"/>
      <c r="LY61" s="6"/>
      <c r="LZ61" s="6"/>
      <c r="MA61" s="6"/>
      <c r="MB61" s="6"/>
      <c r="MC61" s="6"/>
      <c r="MD61" s="6"/>
      <c r="ME61" s="6"/>
      <c r="MF61" s="6"/>
      <c r="MG61" s="6"/>
      <c r="MH61" s="6"/>
      <c r="MI61" s="6"/>
      <c r="MJ61" s="6"/>
      <c r="MK61" s="6"/>
      <c r="ML61" s="6"/>
      <c r="MM61" s="6"/>
      <c r="MN61" s="6"/>
      <c r="MO61" s="6"/>
      <c r="MP61" s="6"/>
      <c r="MQ61" s="6"/>
      <c r="MR61" s="6"/>
      <c r="MS61" s="6"/>
      <c r="MT61" s="6"/>
      <c r="MU61" s="6"/>
      <c r="MV61" s="6"/>
      <c r="MW61" s="6"/>
      <c r="MX61" s="6"/>
      <c r="MY61" s="6"/>
      <c r="MZ61" s="6"/>
      <c r="NA61" s="6"/>
      <c r="NB61" s="6"/>
      <c r="NC61" s="6"/>
      <c r="ND61" s="6"/>
      <c r="NE61" s="6"/>
      <c r="NF61" s="6"/>
      <c r="NG61" s="6"/>
      <c r="NH61" s="6"/>
      <c r="NI61" s="6"/>
      <c r="NJ61" s="6"/>
      <c r="NK61" s="6"/>
      <c r="NL61" s="6"/>
      <c r="NM61" s="6"/>
      <c r="NN61" s="6"/>
      <c r="NO61" s="6"/>
      <c r="NP61" s="6"/>
      <c r="NQ61" s="6"/>
      <c r="NR61" s="6"/>
      <c r="NS61" s="6"/>
      <c r="NT61" s="6"/>
      <c r="NU61" s="6"/>
      <c r="NV61" s="6"/>
      <c r="NW61" s="6"/>
      <c r="NX61" s="6"/>
      <c r="NY61" s="6"/>
      <c r="NZ61" s="6"/>
      <c r="OA61" s="6"/>
      <c r="OB61" s="6"/>
      <c r="OC61" s="6"/>
      <c r="OD61" s="6"/>
      <c r="OE61" s="6"/>
      <c r="OF61" s="6"/>
      <c r="OG61" s="6"/>
      <c r="OH61" s="6"/>
      <c r="OI61" s="6"/>
      <c r="OJ61" s="6"/>
      <c r="OK61" s="6"/>
      <c r="OL61" s="6"/>
      <c r="OM61" s="6"/>
      <c r="ON61" s="6"/>
      <c r="OO61" s="6"/>
      <c r="OP61" s="6"/>
      <c r="OQ61" s="6"/>
      <c r="OR61" s="6"/>
      <c r="OS61" s="6"/>
      <c r="OT61" s="6"/>
      <c r="OU61" s="6"/>
      <c r="OV61" s="6"/>
      <c r="OW61" s="6"/>
      <c r="OX61" s="6"/>
      <c r="OY61" s="6"/>
      <c r="OZ61" s="6"/>
      <c r="PA61" s="6"/>
      <c r="PB61" s="6"/>
      <c r="PC61" s="6"/>
      <c r="PD61" s="6"/>
      <c r="PE61" s="6"/>
      <c r="PF61" s="6"/>
      <c r="PG61" s="6"/>
      <c r="PH61" s="6"/>
      <c r="PI61" s="6"/>
      <c r="PJ61" s="6"/>
      <c r="PK61" s="6"/>
      <c r="PL61" s="6"/>
      <c r="PM61" s="6"/>
      <c r="PN61" s="6"/>
      <c r="PO61" s="6"/>
      <c r="PP61" s="6"/>
      <c r="PQ61" s="6"/>
      <c r="PR61" s="6"/>
      <c r="PS61" s="6"/>
      <c r="PT61" s="6"/>
      <c r="PU61" s="6"/>
      <c r="PV61" s="6"/>
      <c r="PW61" s="6"/>
      <c r="PX61" s="6"/>
      <c r="PY61" s="6"/>
      <c r="PZ61" s="6"/>
      <c r="QA61" s="6"/>
      <c r="QB61" s="6"/>
      <c r="QC61" s="6"/>
      <c r="QD61" s="6"/>
      <c r="QE61" s="6"/>
      <c r="QF61" s="6"/>
      <c r="QG61" s="6"/>
      <c r="QH61" s="6"/>
      <c r="QI61" s="6"/>
      <c r="QJ61" s="6"/>
      <c r="QK61" s="6"/>
      <c r="QL61" s="6"/>
      <c r="QM61" s="6"/>
      <c r="QN61" s="6"/>
      <c r="QO61" s="6"/>
      <c r="QP61" s="6"/>
      <c r="QQ61" s="6"/>
      <c r="QR61" s="6"/>
      <c r="QS61" s="6"/>
      <c r="QT61" s="6"/>
      <c r="QU61" s="6"/>
      <c r="QV61" s="6"/>
      <c r="QW61" s="6"/>
      <c r="QX61" s="6"/>
      <c r="QY61" s="6"/>
      <c r="QZ61" s="6"/>
      <c r="RA61" s="6"/>
      <c r="RB61" s="6"/>
      <c r="RC61" s="6"/>
      <c r="RD61" s="6"/>
      <c r="RE61" s="6"/>
      <c r="RF61" s="6"/>
      <c r="RG61" s="6"/>
      <c r="RH61" s="6"/>
      <c r="RI61" s="6"/>
      <c r="RJ61" s="6"/>
      <c r="RK61" s="6"/>
      <c r="RL61" s="6"/>
      <c r="RM61" s="6"/>
      <c r="RN61" s="6"/>
      <c r="RO61" s="6"/>
      <c r="RP61" s="6"/>
      <c r="RQ61" s="6"/>
      <c r="RR61" s="6"/>
      <c r="RS61" s="6"/>
      <c r="RT61" s="6"/>
      <c r="RU61" s="6"/>
      <c r="RV61" s="6"/>
      <c r="RW61" s="6"/>
      <c r="RX61" s="6"/>
      <c r="RY61" s="6"/>
      <c r="RZ61" s="6"/>
      <c r="SA61" s="6"/>
      <c r="SB61" s="6"/>
      <c r="SC61" s="6"/>
      <c r="SD61" s="6"/>
      <c r="SE61" s="6"/>
      <c r="SF61" s="6"/>
      <c r="SG61" s="6"/>
      <c r="SH61" s="6"/>
      <c r="SI61" s="6"/>
      <c r="SJ61" s="6"/>
      <c r="SK61" s="6"/>
      <c r="SL61" s="6"/>
      <c r="SM61" s="6"/>
      <c r="SN61" s="6"/>
      <c r="SO61" s="6"/>
      <c r="SP61" s="6"/>
      <c r="SQ61" s="6"/>
      <c r="SR61" s="6"/>
      <c r="SS61" s="6"/>
      <c r="ST61" s="6"/>
      <c r="SU61" s="6"/>
      <c r="SV61" s="6"/>
      <c r="SW61" s="6"/>
      <c r="SX61" s="6"/>
      <c r="SY61" s="6"/>
      <c r="SZ61" s="6"/>
      <c r="TA61" s="6"/>
      <c r="TB61" s="6"/>
      <c r="TC61" s="6"/>
      <c r="TD61" s="6"/>
      <c r="TE61" s="6"/>
      <c r="TF61" s="6"/>
      <c r="TG61" s="6"/>
      <c r="TH61" s="6"/>
      <c r="TI61" s="6"/>
      <c r="TJ61" s="6"/>
      <c r="TK61" s="6"/>
      <c r="TL61" s="6"/>
      <c r="TM61" s="6"/>
      <c r="TN61" s="6"/>
      <c r="TO61" s="6"/>
      <c r="TP61" s="6"/>
      <c r="TQ61" s="6"/>
      <c r="TR61" s="6"/>
      <c r="TS61" s="6"/>
      <c r="TT61" s="6"/>
      <c r="TU61" s="6"/>
      <c r="TV61" s="6"/>
      <c r="TW61" s="6"/>
      <c r="TX61" s="6"/>
      <c r="TY61" s="6"/>
      <c r="TZ61" s="6"/>
      <c r="UA61" s="6"/>
      <c r="UB61" s="6"/>
      <c r="UC61" s="6"/>
      <c r="UD61" s="6"/>
      <c r="UE61" s="6"/>
      <c r="UF61" s="6"/>
      <c r="UG61" s="6"/>
      <c r="UH61" s="6"/>
      <c r="UI61" s="6"/>
      <c r="UJ61" s="6"/>
      <c r="UK61" s="6"/>
      <c r="UL61" s="6"/>
      <c r="UM61" s="6"/>
      <c r="UN61" s="6"/>
      <c r="UO61" s="6"/>
      <c r="UP61" s="6"/>
      <c r="UQ61" s="6"/>
      <c r="UR61" s="6"/>
      <c r="US61" s="6"/>
      <c r="UT61" s="6"/>
      <c r="UU61" s="6"/>
      <c r="UV61" s="6"/>
      <c r="UW61" s="6"/>
      <c r="UX61" s="6"/>
      <c r="UY61" s="6"/>
      <c r="UZ61" s="6"/>
      <c r="VA61" s="6"/>
      <c r="VB61" s="6"/>
      <c r="VC61" s="6"/>
      <c r="VD61" s="6"/>
      <c r="VE61" s="6"/>
      <c r="VF61" s="6"/>
      <c r="VG61" s="6"/>
      <c r="VH61" s="6"/>
      <c r="VI61" s="6"/>
      <c r="VJ61" s="6"/>
      <c r="VK61" s="6"/>
      <c r="VL61" s="6"/>
      <c r="VM61" s="6"/>
      <c r="VN61" s="6"/>
      <c r="VO61" s="6"/>
      <c r="VP61" s="6"/>
      <c r="VQ61" s="6"/>
      <c r="VR61" s="6"/>
      <c r="VS61" s="6"/>
      <c r="VT61" s="6"/>
      <c r="VU61" s="6"/>
      <c r="VV61" s="6"/>
      <c r="VW61" s="6"/>
      <c r="VX61" s="6"/>
      <c r="VY61" s="6"/>
      <c r="VZ61" s="6"/>
      <c r="WA61" s="6"/>
      <c r="WB61" s="6"/>
      <c r="WC61" s="6"/>
      <c r="WD61" s="6"/>
      <c r="WE61" s="6"/>
      <c r="WF61" s="6"/>
      <c r="WG61" s="6"/>
      <c r="WH61" s="6"/>
      <c r="WI61" s="6"/>
      <c r="WJ61" s="6"/>
      <c r="WK61" s="6"/>
      <c r="WL61" s="6"/>
      <c r="WM61" s="6"/>
      <c r="WN61" s="6"/>
      <c r="WO61" s="6"/>
      <c r="WP61" s="6"/>
      <c r="WQ61" s="6"/>
      <c r="WR61" s="6"/>
      <c r="WS61" s="6"/>
      <c r="WT61" s="6"/>
      <c r="WU61" s="6"/>
      <c r="WV61" s="6"/>
      <c r="WW61" s="6"/>
      <c r="WX61" s="6"/>
      <c r="WY61" s="6"/>
      <c r="WZ61" s="6"/>
      <c r="XA61" s="6"/>
      <c r="XB61" s="6"/>
      <c r="XC61" s="6"/>
      <c r="XD61" s="6"/>
      <c r="XE61" s="6"/>
      <c r="XF61" s="6"/>
      <c r="XG61" s="6"/>
      <c r="XH61" s="6"/>
      <c r="XI61" s="6"/>
      <c r="XJ61" s="6"/>
      <c r="XK61" s="6"/>
      <c r="XL61" s="6"/>
      <c r="XM61" s="6"/>
      <c r="XN61" s="6"/>
      <c r="XO61" s="6"/>
      <c r="XP61" s="6"/>
      <c r="XQ61" s="6"/>
      <c r="XR61" s="6"/>
      <c r="XS61" s="6"/>
      <c r="XT61" s="6"/>
      <c r="XU61" s="6"/>
      <c r="XV61" s="6"/>
      <c r="XW61" s="6"/>
      <c r="XX61" s="6"/>
      <c r="XY61" s="6"/>
      <c r="XZ61" s="6"/>
      <c r="YA61" s="6"/>
      <c r="YB61" s="6"/>
      <c r="YC61" s="6"/>
      <c r="YD61" s="6"/>
      <c r="YE61" s="6"/>
      <c r="YF61" s="6"/>
      <c r="YG61" s="6"/>
      <c r="YH61" s="6"/>
      <c r="YI61" s="6"/>
      <c r="YJ61" s="6"/>
      <c r="YK61" s="6"/>
      <c r="YL61" s="6"/>
      <c r="YM61" s="6"/>
      <c r="YN61" s="6"/>
      <c r="YO61" s="6"/>
      <c r="YP61" s="6"/>
      <c r="YQ61" s="6"/>
      <c r="YR61" s="6"/>
      <c r="YS61" s="6"/>
      <c r="YT61" s="6"/>
      <c r="YU61" s="6"/>
      <c r="YV61" s="6"/>
      <c r="YW61" s="6"/>
      <c r="YX61" s="6"/>
      <c r="YY61" s="6"/>
      <c r="YZ61" s="6"/>
      <c r="ZA61" s="6"/>
      <c r="ZB61" s="6"/>
      <c r="ZC61" s="6"/>
      <c r="ZD61" s="6"/>
      <c r="ZE61" s="6"/>
      <c r="ZF61" s="6"/>
      <c r="ZG61" s="6"/>
      <c r="ZH61" s="6"/>
      <c r="ZI61" s="6"/>
      <c r="ZJ61" s="6"/>
      <c r="ZK61" s="6"/>
      <c r="ZL61" s="6"/>
      <c r="ZM61" s="6"/>
      <c r="ZN61" s="6"/>
      <c r="ZO61" s="6"/>
      <c r="ZP61" s="6"/>
      <c r="ZQ61" s="6"/>
      <c r="ZR61" s="6"/>
      <c r="ZS61" s="6"/>
      <c r="ZT61" s="6"/>
      <c r="ZU61" s="6"/>
      <c r="ZV61" s="6"/>
      <c r="ZW61" s="6"/>
      <c r="ZX61" s="6"/>
      <c r="ZY61" s="6"/>
      <c r="ZZ61" s="6"/>
      <c r="AAA61" s="6"/>
      <c r="AAB61" s="6"/>
      <c r="AAC61" s="6"/>
      <c r="AAD61" s="6"/>
      <c r="AAE61" s="6"/>
      <c r="AAF61" s="6"/>
      <c r="AAG61" s="6"/>
      <c r="AAH61" s="6"/>
      <c r="AAI61" s="6"/>
      <c r="AAJ61" s="6"/>
      <c r="AAK61" s="6"/>
      <c r="AAL61" s="6"/>
      <c r="AAM61" s="6"/>
      <c r="AAN61" s="6"/>
      <c r="AAO61" s="6"/>
      <c r="AAP61" s="6"/>
      <c r="AAQ61" s="6"/>
      <c r="AAR61" s="6"/>
      <c r="AAS61" s="6"/>
      <c r="AAT61" s="6"/>
      <c r="AAU61" s="6"/>
      <c r="AAV61" s="6"/>
      <c r="AAW61" s="6"/>
      <c r="AAX61" s="6"/>
      <c r="AAY61" s="6"/>
      <c r="AAZ61" s="6"/>
      <c r="ABA61" s="6"/>
      <c r="ABB61" s="6"/>
      <c r="ABC61" s="6"/>
      <c r="ABD61" s="6"/>
      <c r="ABE61" s="6"/>
      <c r="ABF61" s="6"/>
      <c r="ABG61" s="6"/>
      <c r="ABH61" s="6"/>
      <c r="ABI61" s="6"/>
      <c r="ABJ61" s="6"/>
      <c r="ABK61" s="6"/>
      <c r="ABL61" s="6"/>
      <c r="ABM61" s="6"/>
      <c r="ABN61" s="6"/>
      <c r="ABO61" s="6"/>
      <c r="ABP61" s="6"/>
      <c r="ABQ61" s="6"/>
      <c r="ABR61" s="6"/>
      <c r="ABS61" s="6"/>
      <c r="ABT61" s="6"/>
      <c r="ABU61" s="6"/>
      <c r="ABV61" s="6"/>
      <c r="ABW61" s="6"/>
      <c r="ABX61" s="6"/>
      <c r="ABY61" s="6"/>
      <c r="ABZ61" s="6"/>
      <c r="ACA61" s="6"/>
      <c r="ACB61" s="6"/>
      <c r="ACC61" s="6"/>
      <c r="ACD61" s="6"/>
      <c r="ACE61" s="6"/>
      <c r="ACF61" s="6"/>
      <c r="ACG61" s="6"/>
      <c r="ACH61" s="6"/>
      <c r="ACI61" s="6"/>
      <c r="ACJ61" s="6"/>
      <c r="ACK61" s="6"/>
      <c r="ACL61" s="6"/>
      <c r="ACM61" s="6"/>
      <c r="ACN61" s="6"/>
      <c r="ACO61" s="6"/>
      <c r="ACP61" s="6"/>
      <c r="ACQ61" s="6"/>
      <c r="ACR61" s="6"/>
      <c r="ACS61" s="6"/>
      <c r="ACT61" s="6"/>
      <c r="ACU61" s="6"/>
      <c r="ACV61" s="6"/>
      <c r="ACW61" s="6"/>
      <c r="ACX61" s="6"/>
      <c r="ACY61" s="6"/>
      <c r="ACZ61" s="6"/>
      <c r="ADA61" s="6"/>
      <c r="ADB61" s="6"/>
      <c r="ADC61" s="6"/>
      <c r="ADD61" s="6"/>
      <c r="ADE61" s="6"/>
      <c r="ADF61" s="6"/>
      <c r="ADG61" s="6"/>
      <c r="ADH61" s="6"/>
      <c r="ADI61" s="6"/>
      <c r="ADJ61" s="6"/>
      <c r="ADK61" s="6"/>
      <c r="ADL61" s="6"/>
      <c r="ADM61" s="6"/>
      <c r="ADN61" s="6"/>
      <c r="ADO61" s="6"/>
      <c r="ADP61" s="6"/>
      <c r="ADQ61" s="6"/>
      <c r="ADR61" s="6"/>
      <c r="ADS61" s="6"/>
      <c r="ADT61" s="6"/>
      <c r="ADU61" s="6"/>
      <c r="ADV61" s="6"/>
      <c r="ADW61" s="6"/>
      <c r="ADX61" s="6"/>
      <c r="ADY61" s="6"/>
      <c r="ADZ61" s="6"/>
      <c r="AEA61" s="6"/>
      <c r="AEB61" s="6"/>
      <c r="AEC61" s="6"/>
      <c r="AED61" s="6"/>
      <c r="AEE61" s="6"/>
      <c r="AEF61" s="6"/>
      <c r="AEG61" s="6"/>
      <c r="AEH61" s="6"/>
      <c r="AEI61" s="6"/>
      <c r="AEJ61" s="6"/>
      <c r="AEK61" s="6"/>
      <c r="AEL61" s="6"/>
      <c r="AEM61" s="6"/>
      <c r="AEN61" s="6"/>
      <c r="AEO61" s="6"/>
      <c r="AEP61" s="6"/>
      <c r="AEQ61" s="6"/>
      <c r="AER61" s="6"/>
      <c r="AES61" s="6"/>
      <c r="AET61" s="6"/>
      <c r="AEU61" s="6"/>
      <c r="AEV61" s="6"/>
      <c r="AEW61" s="6"/>
      <c r="AEX61" s="6"/>
      <c r="AEY61" s="6"/>
      <c r="AEZ61" s="6"/>
      <c r="AFA61" s="6"/>
      <c r="AFB61" s="6"/>
      <c r="AFC61" s="6"/>
      <c r="AFD61" s="6"/>
      <c r="AFE61" s="6"/>
      <c r="AFF61" s="6"/>
      <c r="AFG61" s="6"/>
      <c r="AFH61" s="6"/>
      <c r="AFI61" s="6"/>
      <c r="AFJ61" s="6"/>
      <c r="AFK61" s="6"/>
      <c r="AFL61" s="6"/>
      <c r="AFM61" s="6"/>
      <c r="AFN61" s="6"/>
      <c r="AFO61" s="6"/>
      <c r="AFP61" s="6"/>
      <c r="AFQ61" s="6"/>
      <c r="AFR61" s="6"/>
      <c r="AFS61" s="6"/>
      <c r="AFT61" s="6"/>
      <c r="AFU61" s="6"/>
      <c r="AFV61" s="6"/>
      <c r="AFW61" s="6"/>
      <c r="AFX61" s="6"/>
      <c r="AFY61" s="6"/>
      <c r="AFZ61" s="6"/>
      <c r="AGA61" s="6"/>
      <c r="AGB61" s="6"/>
      <c r="AGC61" s="6"/>
      <c r="AGD61" s="6"/>
      <c r="AGE61" s="6"/>
      <c r="AGF61" s="6"/>
      <c r="AGG61" s="6"/>
      <c r="AGH61" s="6"/>
      <c r="AGI61" s="6"/>
      <c r="AGJ61" s="6"/>
      <c r="AGK61" s="6"/>
      <c r="AGL61" s="6"/>
      <c r="AGM61" s="6"/>
      <c r="AGN61" s="6"/>
      <c r="AGO61" s="6"/>
      <c r="AGP61" s="6"/>
      <c r="AGQ61" s="6"/>
      <c r="AGR61" s="6"/>
      <c r="AGS61" s="6"/>
      <c r="AGT61" s="6"/>
      <c r="AGU61" s="6"/>
      <c r="AGV61" s="6"/>
      <c r="AGW61" s="6"/>
      <c r="AGX61" s="6"/>
      <c r="AGY61" s="6"/>
      <c r="AGZ61" s="6"/>
      <c r="AHA61" s="6"/>
      <c r="AHB61" s="6"/>
      <c r="AHC61" s="6"/>
      <c r="AHD61" s="6"/>
      <c r="AHE61" s="6"/>
      <c r="AHF61" s="6"/>
      <c r="AHG61" s="6"/>
      <c r="AHH61" s="6"/>
      <c r="AHI61" s="6"/>
      <c r="AHJ61" s="6"/>
      <c r="AHK61" s="6"/>
      <c r="AHL61" s="6"/>
      <c r="AHM61" s="6"/>
      <c r="AHN61" s="6"/>
      <c r="AHO61" s="6"/>
      <c r="AHP61" s="6"/>
      <c r="AHQ61" s="6"/>
      <c r="AHR61" s="6"/>
      <c r="AHS61" s="6"/>
      <c r="AHT61" s="6"/>
      <c r="AHU61" s="6"/>
      <c r="AHV61" s="6"/>
      <c r="AHW61" s="6"/>
      <c r="AHX61" s="6"/>
      <c r="AHY61" s="6"/>
      <c r="AHZ61" s="6"/>
      <c r="AIA61" s="6"/>
      <c r="AIB61" s="6"/>
      <c r="AIC61" s="6"/>
      <c r="AID61" s="6"/>
      <c r="AIE61" s="6"/>
      <c r="AIF61" s="6"/>
      <c r="AIG61" s="6"/>
      <c r="AIH61" s="6"/>
      <c r="AII61" s="6"/>
      <c r="AIJ61" s="6"/>
      <c r="AIK61" s="6"/>
      <c r="AIL61" s="6"/>
      <c r="AIM61" s="6"/>
      <c r="AIN61" s="6"/>
      <c r="AIO61" s="6"/>
      <c r="AIP61" s="6"/>
      <c r="AIQ61" s="6"/>
      <c r="AIR61" s="6"/>
      <c r="AIS61" s="6"/>
      <c r="AIT61" s="6"/>
      <c r="AIU61" s="6"/>
      <c r="AIV61" s="6"/>
      <c r="AIW61" s="6"/>
      <c r="AIX61" s="6"/>
      <c r="AIY61" s="6"/>
      <c r="AIZ61" s="6"/>
      <c r="AJA61" s="6"/>
      <c r="AJB61" s="6"/>
      <c r="AJC61" s="6"/>
      <c r="AJD61" s="6"/>
      <c r="AJE61" s="6"/>
      <c r="AJF61" s="6"/>
      <c r="AJG61" s="6"/>
      <c r="AJH61" s="6"/>
      <c r="AJI61" s="6"/>
      <c r="AJJ61" s="6"/>
      <c r="AJK61" s="6"/>
      <c r="AJL61" s="6"/>
      <c r="AJM61" s="6"/>
      <c r="AJN61" s="6"/>
      <c r="AJO61" s="6"/>
      <c r="AJP61" s="6"/>
      <c r="AJQ61" s="6"/>
      <c r="AJR61" s="6"/>
      <c r="AJS61" s="6"/>
      <c r="AJT61" s="6"/>
      <c r="AJU61" s="6"/>
      <c r="AJV61" s="6"/>
      <c r="AJW61" s="6"/>
      <c r="AJX61" s="6"/>
      <c r="AJY61" s="6"/>
      <c r="AJZ61" s="6"/>
      <c r="AKA61" s="6"/>
      <c r="AKB61" s="6"/>
      <c r="AKC61" s="6"/>
      <c r="AKD61" s="6"/>
      <c r="AKE61" s="6"/>
      <c r="AKF61" s="6"/>
      <c r="AKG61" s="6"/>
      <c r="AKH61" s="6"/>
      <c r="AKI61" s="6"/>
      <c r="AKJ61" s="6"/>
      <c r="AKK61" s="6"/>
      <c r="AKL61" s="6"/>
      <c r="AKM61" s="6"/>
      <c r="AKN61" s="6"/>
      <c r="AKO61" s="6"/>
      <c r="AKP61" s="6"/>
      <c r="AKQ61" s="6"/>
      <c r="AKR61" s="6"/>
      <c r="AKS61" s="6"/>
      <c r="AKT61" s="6"/>
      <c r="AKU61" s="6"/>
      <c r="AKV61" s="6"/>
      <c r="AKW61" s="6"/>
      <c r="AKX61" s="6"/>
      <c r="AKY61" s="6"/>
      <c r="AKZ61" s="6"/>
      <c r="ALA61" s="6"/>
      <c r="ALB61" s="6"/>
      <c r="ALC61" s="6"/>
      <c r="ALD61" s="6"/>
      <c r="ALE61" s="6"/>
      <c r="ALF61" s="6"/>
      <c r="ALG61" s="6"/>
      <c r="ALH61" s="6"/>
      <c r="ALI61" s="6"/>
      <c r="ALJ61" s="6"/>
      <c r="ALK61" s="6"/>
      <c r="ALL61" s="6"/>
      <c r="ALM61" s="6"/>
      <c r="ALN61" s="6"/>
      <c r="ALO61" s="6"/>
      <c r="ALP61" s="6"/>
      <c r="ALQ61" s="6"/>
      <c r="ALR61" s="6"/>
      <c r="ALS61" s="6"/>
      <c r="ALT61" s="6"/>
      <c r="ALU61" s="6"/>
      <c r="ALV61" s="6"/>
      <c r="ALW61" s="6"/>
      <c r="ALX61" s="6"/>
      <c r="ALY61" s="6"/>
      <c r="ALZ61" s="6"/>
      <c r="AMA61" s="6"/>
      <c r="AMB61" s="6"/>
      <c r="AMC61" s="6"/>
      <c r="AMD61" s="6"/>
      <c r="AME61" s="6"/>
      <c r="AMF61" s="6"/>
      <c r="AMG61" s="6"/>
      <c r="AMH61" s="6"/>
      <c r="AMI61" s="6"/>
      <c r="AMJ61" s="6"/>
      <c r="AMK61" s="6"/>
      <c r="AML61" s="6"/>
      <c r="AMM61" s="6"/>
      <c r="AMN61" s="6"/>
      <c r="AMO61" s="6"/>
      <c r="AMP61" s="6"/>
      <c r="AMQ61" s="6"/>
      <c r="AMR61" s="6"/>
      <c r="AMS61" s="6"/>
      <c r="AMT61" s="6"/>
      <c r="AMU61" s="6"/>
      <c r="AMV61" s="6"/>
      <c r="AMW61" s="6"/>
      <c r="AMX61" s="6"/>
      <c r="AMY61" s="6"/>
      <c r="AMZ61" s="6"/>
      <c r="ANA61" s="6"/>
      <c r="ANB61" s="6"/>
      <c r="ANC61" s="6"/>
      <c r="AND61" s="6"/>
      <c r="ANE61" s="6"/>
      <c r="ANF61" s="6"/>
      <c r="ANG61" s="6"/>
      <c r="ANH61" s="6"/>
      <c r="ANI61" s="6"/>
      <c r="ANJ61" s="6"/>
      <c r="ANK61" s="6"/>
      <c r="ANL61" s="6"/>
      <c r="ANM61" s="6"/>
      <c r="ANN61" s="6"/>
      <c r="ANO61" s="6"/>
      <c r="ANP61" s="6"/>
      <c r="ANQ61" s="6"/>
      <c r="ANR61" s="6"/>
      <c r="ANS61" s="6"/>
      <c r="ANT61" s="6"/>
      <c r="ANU61" s="6"/>
      <c r="ANV61" s="6"/>
      <c r="ANW61" s="6"/>
      <c r="ANX61" s="6"/>
      <c r="ANY61" s="6"/>
      <c r="ANZ61" s="6"/>
      <c r="AOA61" s="6"/>
      <c r="AOB61" s="6"/>
      <c r="AOC61" s="6"/>
      <c r="AOD61" s="6"/>
      <c r="AOE61" s="6"/>
      <c r="AOF61" s="6"/>
      <c r="AOG61" s="6"/>
      <c r="AOH61" s="6"/>
      <c r="AOI61" s="6"/>
      <c r="AOJ61" s="6"/>
      <c r="AOK61" s="6"/>
      <c r="AOL61" s="6"/>
      <c r="AOM61" s="6"/>
      <c r="AON61" s="6"/>
      <c r="AOO61" s="6"/>
      <c r="AOP61" s="6"/>
      <c r="AOQ61" s="6"/>
      <c r="AOR61" s="6"/>
      <c r="AOS61" s="6"/>
      <c r="AOT61" s="6"/>
      <c r="AOU61" s="6"/>
      <c r="AOV61" s="6"/>
      <c r="AOW61" s="6"/>
      <c r="AOX61" s="6"/>
      <c r="AOY61" s="6"/>
      <c r="AOZ61" s="6"/>
      <c r="APA61" s="6"/>
      <c r="APB61" s="6"/>
      <c r="APC61" s="6"/>
      <c r="APD61" s="6"/>
      <c r="APE61" s="6"/>
      <c r="APF61" s="6"/>
      <c r="APG61" s="6"/>
      <c r="APH61" s="6"/>
      <c r="API61" s="6"/>
      <c r="APJ61" s="6"/>
      <c r="APK61" s="6"/>
      <c r="APL61" s="6"/>
      <c r="APM61" s="6"/>
      <c r="APN61" s="6"/>
      <c r="APO61" s="6"/>
      <c r="APP61" s="6"/>
      <c r="APQ61" s="6"/>
      <c r="APR61" s="6"/>
      <c r="APS61" s="6"/>
      <c r="APT61" s="6"/>
      <c r="APU61" s="6"/>
      <c r="APV61" s="6"/>
      <c r="APW61" s="6"/>
      <c r="APX61" s="6"/>
      <c r="APY61" s="6"/>
      <c r="APZ61" s="6"/>
      <c r="AQA61" s="6"/>
      <c r="AQB61" s="6"/>
      <c r="AQC61" s="6"/>
      <c r="AQD61" s="6"/>
      <c r="AQE61" s="6"/>
      <c r="AQF61" s="6"/>
      <c r="AQG61" s="6"/>
      <c r="AQH61" s="6"/>
      <c r="AQI61" s="6"/>
      <c r="AQJ61" s="6"/>
      <c r="AQK61" s="6"/>
      <c r="AQL61" s="6"/>
      <c r="AQM61" s="6"/>
      <c r="AQN61" s="6"/>
      <c r="AQO61" s="6"/>
      <c r="AQP61" s="6"/>
      <c r="AQQ61" s="6"/>
      <c r="AQR61" s="6"/>
      <c r="AQS61" s="6"/>
      <c r="AQT61" s="6"/>
      <c r="AQU61" s="6"/>
      <c r="AQV61" s="6"/>
      <c r="AQW61" s="6"/>
      <c r="AQX61" s="6"/>
      <c r="AQY61" s="6"/>
      <c r="AQZ61" s="6"/>
      <c r="ARA61" s="6"/>
      <c r="ARB61" s="6"/>
      <c r="ARC61" s="6"/>
      <c r="ARD61" s="6"/>
      <c r="ARE61" s="6"/>
      <c r="ARF61" s="6"/>
      <c r="ARG61" s="6"/>
      <c r="ARH61" s="6"/>
      <c r="ARI61" s="6"/>
      <c r="ARJ61" s="6"/>
      <c r="ARK61" s="6"/>
      <c r="ARL61" s="6"/>
      <c r="ARM61" s="6"/>
      <c r="ARN61" s="6"/>
      <c r="ARO61" s="6"/>
      <c r="ARP61" s="6"/>
      <c r="ARQ61" s="6"/>
      <c r="ARR61" s="6"/>
      <c r="ARS61" s="6"/>
      <c r="ART61" s="6"/>
      <c r="ARU61" s="6"/>
      <c r="ARV61" s="6"/>
      <c r="ARW61" s="6"/>
      <c r="ARX61" s="6"/>
      <c r="ARY61" s="6"/>
      <c r="ARZ61" s="6"/>
      <c r="ASA61" s="6"/>
      <c r="ASB61" s="6"/>
      <c r="ASC61" s="6"/>
      <c r="ASD61" s="6"/>
      <c r="ASE61" s="6"/>
      <c r="ASF61" s="6"/>
      <c r="ASG61" s="6"/>
      <c r="ASH61" s="6"/>
      <c r="ASI61" s="6"/>
      <c r="ASJ61" s="6"/>
      <c r="ASK61" s="6"/>
      <c r="ASL61" s="6"/>
      <c r="ASM61" s="6"/>
      <c r="ASN61" s="6"/>
      <c r="ASO61" s="6"/>
      <c r="ASP61" s="6"/>
      <c r="ASQ61" s="6"/>
      <c r="ASR61" s="6"/>
      <c r="ASS61" s="6"/>
      <c r="AST61" s="6"/>
      <c r="ASU61" s="6"/>
      <c r="ASV61" s="6"/>
      <c r="ASW61" s="6"/>
      <c r="ASX61" s="6"/>
      <c r="ASY61" s="6"/>
      <c r="ASZ61" s="6"/>
      <c r="ATA61" s="6"/>
      <c r="ATB61" s="6"/>
      <c r="ATC61" s="6"/>
      <c r="ATD61" s="6"/>
      <c r="ATE61" s="6"/>
      <c r="ATF61" s="6"/>
      <c r="ATG61" s="6"/>
      <c r="ATH61" s="6"/>
      <c r="ATI61" s="6"/>
      <c r="ATJ61" s="6"/>
      <c r="ATK61" s="6"/>
      <c r="ATL61" s="6"/>
      <c r="ATM61" s="6"/>
      <c r="ATN61" s="6"/>
      <c r="ATO61" s="6"/>
      <c r="ATP61" s="6"/>
      <c r="ATQ61" s="6"/>
      <c r="ATR61" s="6"/>
      <c r="ATS61" s="6"/>
      <c r="ATT61" s="6"/>
      <c r="ATU61" s="6"/>
      <c r="ATV61" s="6"/>
      <c r="ATW61" s="6"/>
      <c r="ATX61" s="6"/>
      <c r="ATY61" s="6"/>
      <c r="ATZ61" s="6"/>
      <c r="AUA61" s="6"/>
      <c r="AUB61" s="6"/>
      <c r="AUC61" s="6"/>
      <c r="AUD61" s="6"/>
      <c r="AUE61" s="6"/>
      <c r="AUF61" s="6"/>
      <c r="AUG61" s="6"/>
      <c r="AUH61" s="6"/>
      <c r="AUI61" s="6"/>
      <c r="AUJ61" s="6"/>
      <c r="AUK61" s="6"/>
      <c r="AUL61" s="6"/>
      <c r="AUM61" s="6"/>
      <c r="AUN61" s="6"/>
      <c r="AUO61" s="6"/>
      <c r="AUP61" s="6"/>
      <c r="AUQ61" s="6"/>
      <c r="AUR61" s="6"/>
      <c r="AUS61" s="6"/>
      <c r="AUT61" s="6"/>
      <c r="AUU61" s="6"/>
      <c r="AUV61" s="6"/>
      <c r="AUW61" s="6"/>
      <c r="AUX61" s="6"/>
      <c r="AUY61" s="6"/>
      <c r="AUZ61" s="6"/>
      <c r="AVA61" s="6"/>
      <c r="AVB61" s="6"/>
      <c r="AVC61" s="6"/>
      <c r="AVD61" s="6"/>
      <c r="AVE61" s="6"/>
      <c r="AVF61" s="6"/>
      <c r="AVG61" s="6"/>
      <c r="AVH61" s="6"/>
      <c r="AVI61" s="6"/>
      <c r="AVJ61" s="6"/>
      <c r="AVK61" s="6"/>
      <c r="AVL61" s="6"/>
      <c r="AVM61" s="6"/>
      <c r="AVN61" s="6"/>
      <c r="AVO61" s="6"/>
      <c r="AVP61" s="6"/>
      <c r="AVQ61" s="6"/>
      <c r="AVR61" s="6"/>
      <c r="AVS61" s="6"/>
      <c r="AVT61" s="6"/>
      <c r="AVU61" s="6"/>
      <c r="AVV61" s="6"/>
      <c r="AVW61" s="6"/>
      <c r="AVX61" s="6"/>
      <c r="AVY61" s="6"/>
      <c r="AVZ61" s="6"/>
      <c r="AWA61" s="6"/>
      <c r="AWB61" s="6"/>
      <c r="AWC61" s="6"/>
      <c r="AWD61" s="6"/>
      <c r="AWE61" s="6"/>
      <c r="AWF61" s="6"/>
      <c r="AWG61" s="6"/>
      <c r="AWH61" s="6"/>
      <c r="AWI61" s="6"/>
      <c r="AWJ61" s="6"/>
      <c r="AWK61" s="6"/>
      <c r="AWL61" s="6"/>
      <c r="AWM61" s="6"/>
      <c r="AWN61" s="6"/>
      <c r="AWO61" s="6"/>
      <c r="AWP61" s="6"/>
      <c r="AWQ61" s="6"/>
      <c r="AWR61" s="6"/>
      <c r="AWS61" s="6"/>
      <c r="AWT61" s="6"/>
      <c r="AWU61" s="6"/>
      <c r="AWV61" s="6"/>
      <c r="AWW61" s="6"/>
      <c r="AWX61" s="6"/>
      <c r="AWY61" s="6"/>
      <c r="AWZ61" s="6"/>
      <c r="AXA61" s="6"/>
      <c r="AXB61" s="6"/>
      <c r="AXC61" s="6"/>
      <c r="AXD61" s="6"/>
      <c r="AXE61" s="6"/>
      <c r="AXF61" s="6"/>
      <c r="AXG61" s="6"/>
      <c r="AXH61" s="6"/>
      <c r="AXI61" s="6"/>
      <c r="AXJ61" s="6"/>
      <c r="AXK61" s="6"/>
      <c r="AXL61" s="6"/>
      <c r="AXM61" s="6"/>
      <c r="AXN61" s="6"/>
      <c r="AXO61" s="6"/>
      <c r="AXP61" s="6"/>
      <c r="AXQ61" s="6"/>
      <c r="AXR61" s="6"/>
      <c r="AXS61" s="6"/>
      <c r="AXT61" s="6"/>
      <c r="AXU61" s="6"/>
      <c r="AXV61" s="6"/>
      <c r="AXW61" s="6"/>
      <c r="AXX61" s="6"/>
      <c r="AXY61" s="6"/>
      <c r="AXZ61" s="6"/>
      <c r="AYA61" s="6"/>
      <c r="AYB61" s="6"/>
      <c r="AYC61" s="6"/>
      <c r="AYD61" s="6"/>
      <c r="AYE61" s="6"/>
      <c r="AYF61" s="6"/>
      <c r="AYG61" s="6"/>
      <c r="AYH61" s="6"/>
      <c r="AYI61" s="6"/>
      <c r="AYJ61" s="6"/>
      <c r="AYK61" s="6"/>
      <c r="AYL61" s="6"/>
      <c r="AYM61" s="6"/>
      <c r="AYN61" s="6"/>
      <c r="AYO61" s="6"/>
      <c r="AYP61" s="6"/>
      <c r="AYQ61" s="6"/>
      <c r="AYR61" s="6"/>
      <c r="AYS61" s="6"/>
      <c r="AYT61" s="6"/>
      <c r="AYU61" s="6"/>
      <c r="AYV61" s="6"/>
      <c r="AYW61" s="6"/>
      <c r="AYX61" s="6"/>
      <c r="AYY61" s="6"/>
      <c r="AYZ61" s="6"/>
      <c r="AZA61" s="6"/>
      <c r="AZB61" s="6"/>
      <c r="AZC61" s="6"/>
      <c r="AZD61" s="6"/>
      <c r="AZE61" s="6"/>
      <c r="AZF61" s="6"/>
      <c r="AZG61" s="6"/>
      <c r="AZH61" s="6"/>
      <c r="AZI61" s="6"/>
      <c r="AZJ61" s="6"/>
      <c r="AZK61" s="6"/>
      <c r="AZL61" s="6"/>
      <c r="AZM61" s="6"/>
      <c r="AZN61" s="6"/>
      <c r="AZO61" s="6"/>
      <c r="AZP61" s="6"/>
      <c r="AZQ61" s="6"/>
      <c r="AZR61" s="6"/>
      <c r="AZS61" s="6"/>
      <c r="AZT61" s="6"/>
      <c r="AZU61" s="6"/>
      <c r="AZV61" s="6"/>
      <c r="AZW61" s="6"/>
      <c r="AZX61" s="6"/>
      <c r="AZY61" s="6"/>
      <c r="AZZ61" s="6"/>
      <c r="BAA61" s="6"/>
      <c r="BAB61" s="6"/>
      <c r="BAC61" s="6"/>
      <c r="BAD61" s="6"/>
      <c r="BAE61" s="6"/>
      <c r="BAF61" s="6"/>
      <c r="BAG61" s="6"/>
      <c r="BAH61" s="6"/>
      <c r="BAI61" s="6"/>
      <c r="BAJ61" s="6"/>
      <c r="BAK61" s="6"/>
      <c r="BAL61" s="6"/>
      <c r="BAM61" s="6"/>
      <c r="BAN61" s="6"/>
      <c r="BAO61" s="6"/>
      <c r="BAP61" s="6"/>
      <c r="BAQ61" s="6"/>
      <c r="BAR61" s="6"/>
      <c r="BAS61" s="6"/>
      <c r="BAT61" s="6"/>
      <c r="BAU61" s="6"/>
      <c r="BAV61" s="6"/>
      <c r="BAW61" s="6"/>
      <c r="BAX61" s="6"/>
      <c r="BAY61" s="6"/>
      <c r="BAZ61" s="6"/>
      <c r="BBA61" s="6"/>
      <c r="BBB61" s="6"/>
      <c r="BBC61" s="6"/>
      <c r="BBD61" s="6"/>
      <c r="BBE61" s="6"/>
      <c r="BBF61" s="6"/>
      <c r="BBG61" s="6"/>
      <c r="BBH61" s="6"/>
      <c r="BBI61" s="6"/>
      <c r="BBJ61" s="6"/>
      <c r="BBK61" s="6"/>
      <c r="BBL61" s="6"/>
      <c r="BBM61" s="6"/>
      <c r="BBN61" s="6"/>
      <c r="BBO61" s="6"/>
      <c r="BBP61" s="6"/>
      <c r="BBQ61" s="6"/>
      <c r="BBR61" s="6"/>
      <c r="BBS61" s="6"/>
      <c r="BBT61" s="6"/>
      <c r="BBU61" s="6"/>
      <c r="BBV61" s="6"/>
      <c r="BBW61" s="6"/>
      <c r="BBX61" s="6"/>
      <c r="BBY61" s="6"/>
      <c r="BBZ61" s="6"/>
      <c r="BCA61" s="6"/>
      <c r="BCB61" s="6"/>
      <c r="BCC61" s="6"/>
      <c r="BCD61" s="6"/>
      <c r="BCE61" s="6"/>
      <c r="BCF61" s="6"/>
      <c r="BCG61" s="6"/>
      <c r="BCH61" s="6"/>
      <c r="BCI61" s="6"/>
      <c r="BCJ61" s="6"/>
      <c r="BCK61" s="6"/>
      <c r="BCL61" s="6"/>
      <c r="BCM61" s="6"/>
      <c r="BCN61" s="6"/>
      <c r="BCO61" s="6"/>
      <c r="BCP61" s="6"/>
      <c r="BCQ61" s="6"/>
      <c r="BCR61" s="6"/>
      <c r="BCS61" s="6"/>
      <c r="BCT61" s="6"/>
      <c r="BCU61" s="6"/>
      <c r="BCV61" s="6"/>
      <c r="BCW61" s="6"/>
      <c r="BCX61" s="6"/>
      <c r="BCY61" s="6"/>
      <c r="BCZ61" s="6"/>
      <c r="BDA61" s="6"/>
      <c r="BDB61" s="6"/>
      <c r="BDC61" s="6"/>
      <c r="BDD61" s="6"/>
      <c r="BDE61" s="6"/>
      <c r="BDF61" s="6"/>
      <c r="BDG61" s="6"/>
      <c r="BDH61" s="6"/>
      <c r="BDI61" s="6"/>
      <c r="BDJ61" s="6"/>
      <c r="BDK61" s="6"/>
      <c r="BDL61" s="6"/>
      <c r="BDM61" s="6"/>
      <c r="BDN61" s="6"/>
      <c r="BDO61" s="6"/>
      <c r="BDP61" s="6"/>
      <c r="BDQ61" s="6"/>
      <c r="BDR61" s="6"/>
      <c r="BDS61" s="6"/>
      <c r="BDT61" s="6"/>
      <c r="BDU61" s="6"/>
      <c r="BDV61" s="6"/>
      <c r="BDW61" s="6"/>
      <c r="BDX61" s="6"/>
      <c r="BDY61" s="6"/>
      <c r="BDZ61" s="6"/>
      <c r="BEA61" s="6"/>
      <c r="BEB61" s="6"/>
      <c r="BEC61" s="6"/>
      <c r="BED61" s="6"/>
      <c r="BEE61" s="6"/>
      <c r="BEF61" s="6"/>
      <c r="BEG61" s="6"/>
      <c r="BEH61" s="6"/>
      <c r="BEI61" s="6"/>
      <c r="BEJ61" s="6"/>
      <c r="BEK61" s="6"/>
      <c r="BEL61" s="6"/>
      <c r="BEM61" s="6"/>
      <c r="BEN61" s="6"/>
      <c r="BEO61" s="6"/>
      <c r="BEP61" s="6"/>
      <c r="BEQ61" s="6"/>
      <c r="BER61" s="6"/>
      <c r="BES61" s="6"/>
      <c r="BET61" s="6"/>
      <c r="BEU61" s="6"/>
      <c r="BEV61" s="6"/>
      <c r="BEW61" s="6"/>
      <c r="BEX61" s="6"/>
      <c r="BEY61" s="6"/>
      <c r="BEZ61" s="6"/>
      <c r="BFA61" s="6"/>
      <c r="BFB61" s="6"/>
      <c r="BFC61" s="6"/>
      <c r="BFD61" s="6"/>
      <c r="BFE61" s="6"/>
      <c r="BFF61" s="6"/>
      <c r="BFG61" s="6"/>
      <c r="BFH61" s="6"/>
      <c r="BFI61" s="6"/>
      <c r="BFJ61" s="6"/>
      <c r="BFK61" s="6"/>
      <c r="BFL61" s="6"/>
      <c r="BFM61" s="6"/>
      <c r="BFN61" s="6"/>
      <c r="BFO61" s="6"/>
      <c r="BFP61" s="6"/>
      <c r="BFQ61" s="6"/>
      <c r="BFR61" s="6"/>
      <c r="BFS61" s="6"/>
      <c r="BFT61" s="6"/>
      <c r="BFU61" s="6"/>
      <c r="BFV61" s="6"/>
      <c r="BFW61" s="6"/>
      <c r="BFX61" s="6"/>
      <c r="BFY61" s="6"/>
      <c r="BFZ61" s="6"/>
      <c r="BGA61" s="6"/>
      <c r="BGB61" s="6"/>
      <c r="BGC61" s="6"/>
      <c r="BGD61" s="6"/>
      <c r="BGE61" s="6"/>
      <c r="BGF61" s="6"/>
      <c r="BGG61" s="6"/>
      <c r="BGH61" s="6"/>
      <c r="BGI61" s="6"/>
      <c r="BGJ61" s="6"/>
      <c r="BGK61" s="6"/>
      <c r="BGL61" s="6"/>
      <c r="BGM61" s="6"/>
      <c r="BGN61" s="6"/>
      <c r="BGO61" s="6"/>
      <c r="BGP61" s="6"/>
      <c r="BGQ61" s="6"/>
      <c r="BGR61" s="6"/>
      <c r="BGS61" s="6"/>
      <c r="BGT61" s="6"/>
      <c r="BGU61" s="6"/>
      <c r="BGV61" s="6"/>
      <c r="BGW61" s="6"/>
      <c r="BGX61" s="6"/>
      <c r="BGY61" s="6"/>
      <c r="BGZ61" s="6"/>
      <c r="BHA61" s="6"/>
      <c r="BHB61" s="6"/>
      <c r="BHC61" s="6"/>
      <c r="BHD61" s="6"/>
      <c r="BHE61" s="6"/>
      <c r="BHF61" s="6"/>
      <c r="BHG61" s="6"/>
      <c r="BHH61" s="6"/>
      <c r="BHI61" s="6"/>
      <c r="BHJ61" s="6"/>
      <c r="BHK61" s="6"/>
      <c r="BHL61" s="6"/>
      <c r="BHM61" s="6"/>
      <c r="BHN61" s="6"/>
      <c r="BHO61" s="6"/>
      <c r="BHP61" s="6"/>
      <c r="BHQ61" s="6"/>
      <c r="BHR61" s="6"/>
      <c r="BHS61" s="6"/>
      <c r="BHT61" s="6"/>
      <c r="BHU61" s="6"/>
      <c r="BHV61" s="6"/>
      <c r="BHW61" s="6"/>
      <c r="BHX61" s="6"/>
      <c r="BHY61" s="6"/>
      <c r="BHZ61" s="6"/>
      <c r="BIA61" s="6"/>
      <c r="BIB61" s="6"/>
      <c r="BIC61" s="6"/>
      <c r="BID61" s="6"/>
      <c r="BIE61" s="6"/>
      <c r="BIF61" s="6"/>
      <c r="BIG61" s="6"/>
      <c r="BIH61" s="6"/>
      <c r="BII61" s="6"/>
      <c r="BIJ61" s="6"/>
      <c r="BIK61" s="6"/>
      <c r="BIL61" s="6"/>
      <c r="BIM61" s="6"/>
      <c r="BIN61" s="6"/>
      <c r="BIO61" s="6"/>
      <c r="BIP61" s="6"/>
      <c r="BIQ61" s="6"/>
      <c r="BIR61" s="6"/>
      <c r="BIS61" s="6"/>
      <c r="BIT61" s="6"/>
      <c r="BIU61" s="6"/>
      <c r="BIV61" s="6"/>
      <c r="BIW61" s="6"/>
      <c r="BIX61" s="6"/>
      <c r="BIY61" s="6"/>
      <c r="BIZ61" s="6"/>
      <c r="BJA61" s="6"/>
      <c r="BJB61" s="6"/>
      <c r="BJC61" s="6"/>
      <c r="BJD61" s="6"/>
      <c r="BJE61" s="6"/>
      <c r="BJF61" s="6"/>
      <c r="BJG61" s="6"/>
      <c r="BJH61" s="6"/>
      <c r="BJI61" s="6"/>
      <c r="BJJ61" s="6"/>
      <c r="BJK61" s="6"/>
      <c r="BJL61" s="6"/>
      <c r="BJM61" s="6"/>
      <c r="BJN61" s="6"/>
      <c r="BJO61" s="6"/>
      <c r="BJP61" s="6"/>
      <c r="BJQ61" s="6"/>
      <c r="BJR61" s="6"/>
      <c r="BJS61" s="6"/>
      <c r="BJT61" s="6"/>
      <c r="BJU61" s="6"/>
      <c r="BJV61" s="6"/>
      <c r="BJW61" s="6"/>
      <c r="BJX61" s="6"/>
      <c r="BJY61" s="6"/>
      <c r="BJZ61" s="6"/>
      <c r="BKA61" s="6"/>
      <c r="BKB61" s="6"/>
      <c r="BKC61" s="6"/>
      <c r="BKD61" s="6"/>
      <c r="BKE61" s="6"/>
      <c r="BKF61" s="6"/>
      <c r="BKG61" s="6"/>
      <c r="BKH61" s="6"/>
      <c r="BKI61" s="6"/>
      <c r="BKJ61" s="6"/>
      <c r="BKK61" s="6"/>
      <c r="BKL61" s="6"/>
      <c r="BKM61" s="6"/>
      <c r="BKN61" s="6"/>
      <c r="BKO61" s="6"/>
      <c r="BKP61" s="6"/>
      <c r="BKQ61" s="6"/>
      <c r="BKR61" s="6"/>
      <c r="BKS61" s="6"/>
      <c r="BKT61" s="6"/>
      <c r="BKU61" s="6"/>
      <c r="BKV61" s="6"/>
      <c r="BKW61" s="6"/>
      <c r="BKX61" s="6"/>
      <c r="BKY61" s="6"/>
      <c r="BKZ61" s="6"/>
      <c r="BLA61" s="6"/>
      <c r="BLB61" s="6"/>
      <c r="BLC61" s="6"/>
      <c r="BLD61" s="6"/>
      <c r="BLE61" s="6"/>
      <c r="BLF61" s="6"/>
      <c r="BLG61" s="6"/>
      <c r="BLH61" s="6"/>
      <c r="BLI61" s="6"/>
      <c r="BLJ61" s="6"/>
      <c r="BLK61" s="6"/>
      <c r="BLL61" s="6"/>
      <c r="BLM61" s="6"/>
      <c r="BLN61" s="6"/>
      <c r="BLO61" s="6"/>
      <c r="BLP61" s="6"/>
      <c r="BLQ61" s="6"/>
      <c r="BLR61" s="6"/>
      <c r="BLS61" s="6"/>
      <c r="BLT61" s="6"/>
      <c r="BLU61" s="6"/>
      <c r="BLV61" s="6"/>
      <c r="BLW61" s="6"/>
      <c r="BLX61" s="6"/>
      <c r="BLY61" s="6"/>
      <c r="BLZ61" s="6"/>
      <c r="BMA61" s="6"/>
      <c r="BMB61" s="6"/>
      <c r="BMC61" s="6"/>
      <c r="BMD61" s="6"/>
      <c r="BME61" s="6"/>
      <c r="BMF61" s="6"/>
      <c r="BMG61" s="6"/>
      <c r="BMH61" s="6"/>
      <c r="BMI61" s="6"/>
      <c r="BMJ61" s="6"/>
      <c r="BMK61" s="6"/>
      <c r="BML61" s="6"/>
      <c r="BMM61" s="6"/>
      <c r="BMN61" s="6"/>
      <c r="BMO61" s="6"/>
      <c r="BMP61" s="6"/>
      <c r="BMQ61" s="6"/>
      <c r="BMR61" s="6"/>
      <c r="BMS61" s="6"/>
      <c r="BMT61" s="6"/>
      <c r="BMU61" s="6"/>
      <c r="BMV61" s="6"/>
      <c r="BMW61" s="6"/>
      <c r="BMX61" s="6"/>
      <c r="BMY61" s="6"/>
      <c r="BMZ61" s="6"/>
      <c r="BNA61" s="6"/>
      <c r="BNB61" s="6"/>
      <c r="BNC61" s="6"/>
      <c r="BND61" s="6"/>
      <c r="BNE61" s="6"/>
      <c r="BNF61" s="6"/>
      <c r="BNG61" s="6"/>
      <c r="BNH61" s="6"/>
      <c r="BNI61" s="6"/>
      <c r="BNJ61" s="6"/>
      <c r="BNK61" s="6"/>
      <c r="BNL61" s="6"/>
      <c r="BNM61" s="6"/>
      <c r="BNN61" s="6"/>
      <c r="BNO61" s="6"/>
      <c r="BNP61" s="6"/>
      <c r="BNQ61" s="6"/>
      <c r="BNR61" s="6"/>
      <c r="BNS61" s="6"/>
      <c r="BNT61" s="6"/>
      <c r="BNU61" s="6"/>
      <c r="BNV61" s="6"/>
      <c r="BNW61" s="6"/>
      <c r="BNX61" s="6"/>
      <c r="BNY61" s="6"/>
      <c r="BNZ61" s="6"/>
      <c r="BOA61" s="6"/>
      <c r="BOB61" s="6"/>
      <c r="BOC61" s="6"/>
      <c r="BOD61" s="6"/>
      <c r="BOE61" s="6"/>
      <c r="BOF61" s="6"/>
      <c r="BOG61" s="6"/>
      <c r="BOH61" s="6"/>
      <c r="BOI61" s="6"/>
      <c r="BOJ61" s="6"/>
      <c r="BOK61" s="6"/>
      <c r="BOL61" s="6"/>
      <c r="BOM61" s="6"/>
      <c r="BON61" s="6"/>
      <c r="BOO61" s="6"/>
      <c r="BOP61" s="6"/>
      <c r="BOQ61" s="6"/>
      <c r="BOR61" s="6"/>
      <c r="BOS61" s="6"/>
      <c r="BOT61" s="6"/>
      <c r="BOU61" s="6"/>
      <c r="BOV61" s="6"/>
      <c r="BOW61" s="6"/>
      <c r="BOX61" s="6"/>
      <c r="BOY61" s="6"/>
      <c r="BOZ61" s="6"/>
      <c r="BPA61" s="6"/>
      <c r="BPB61" s="6"/>
      <c r="BPC61" s="6"/>
      <c r="BPD61" s="6"/>
      <c r="BPE61" s="6"/>
      <c r="BPF61" s="6"/>
      <c r="BPG61" s="6"/>
      <c r="BPH61" s="6"/>
      <c r="BPI61" s="6"/>
      <c r="BPJ61" s="6"/>
      <c r="BPK61" s="6"/>
      <c r="BPL61" s="6"/>
      <c r="BPM61" s="6"/>
      <c r="BPN61" s="6"/>
      <c r="BPO61" s="6"/>
      <c r="BPP61" s="6"/>
      <c r="BPQ61" s="6"/>
      <c r="BPR61" s="6"/>
      <c r="BPS61" s="6"/>
      <c r="BPT61" s="6"/>
      <c r="BPU61" s="6"/>
      <c r="BPV61" s="6"/>
      <c r="BPW61" s="6"/>
      <c r="BPX61" s="6"/>
      <c r="BPY61" s="6"/>
      <c r="BPZ61" s="6"/>
      <c r="BQA61" s="6"/>
      <c r="BQB61" s="6"/>
      <c r="BQC61" s="6"/>
      <c r="BQD61" s="6"/>
      <c r="BQE61" s="6"/>
      <c r="BQF61" s="6"/>
      <c r="BQG61" s="6"/>
      <c r="BQH61" s="6"/>
      <c r="BQI61" s="6"/>
      <c r="BQJ61" s="6"/>
      <c r="BQK61" s="6"/>
      <c r="BQL61" s="6"/>
      <c r="BQM61" s="6"/>
      <c r="BQN61" s="6"/>
      <c r="BQO61" s="6"/>
      <c r="BQP61" s="6"/>
      <c r="BQQ61" s="6"/>
      <c r="BQR61" s="6"/>
      <c r="BQS61" s="6"/>
      <c r="BQT61" s="6"/>
      <c r="BQU61" s="6"/>
      <c r="BQV61" s="6"/>
      <c r="BQW61" s="6"/>
      <c r="BQX61" s="6"/>
      <c r="BQY61" s="6"/>
      <c r="BQZ61" s="6"/>
      <c r="BRA61" s="6"/>
      <c r="BRB61" s="6"/>
      <c r="BRC61" s="6"/>
      <c r="BRD61" s="6"/>
      <c r="BRE61" s="6"/>
      <c r="BRF61" s="6"/>
      <c r="BRG61" s="6"/>
      <c r="BRH61" s="6"/>
      <c r="BRI61" s="6"/>
      <c r="BRJ61" s="6"/>
      <c r="BRK61" s="6"/>
      <c r="BRL61" s="6"/>
      <c r="BRM61" s="6"/>
      <c r="BRN61" s="6"/>
      <c r="BRO61" s="6"/>
      <c r="BRP61" s="6"/>
      <c r="BRQ61" s="6"/>
      <c r="BRR61" s="6"/>
      <c r="BRS61" s="6"/>
      <c r="BRT61" s="6"/>
      <c r="BRU61" s="6"/>
      <c r="BRV61" s="6"/>
      <c r="BRW61" s="6"/>
      <c r="BRX61" s="6"/>
      <c r="BRY61" s="6"/>
      <c r="BRZ61" s="6"/>
      <c r="BSA61" s="6"/>
      <c r="BSB61" s="6"/>
      <c r="BSC61" s="6"/>
      <c r="BSD61" s="6"/>
      <c r="BSE61" s="6"/>
      <c r="BSF61" s="6"/>
      <c r="BSG61" s="6"/>
      <c r="BSH61" s="6"/>
      <c r="BSI61" s="6"/>
      <c r="BSJ61" s="6"/>
      <c r="BSK61" s="6"/>
      <c r="BSL61" s="6"/>
      <c r="BSM61" s="6"/>
      <c r="BSN61" s="6"/>
      <c r="BSO61" s="6"/>
      <c r="BSP61" s="6"/>
      <c r="BSQ61" s="6"/>
      <c r="BSR61" s="6"/>
      <c r="BSS61" s="6"/>
      <c r="BST61" s="6"/>
      <c r="BSU61" s="6"/>
      <c r="BSV61" s="6"/>
      <c r="BSW61" s="6"/>
      <c r="BSX61" s="6"/>
      <c r="BSY61" s="6"/>
      <c r="BSZ61" s="6"/>
      <c r="BTA61" s="6"/>
      <c r="BTB61" s="6"/>
      <c r="BTC61" s="6"/>
      <c r="BTD61" s="6"/>
      <c r="BTE61" s="6"/>
      <c r="BTF61" s="6"/>
      <c r="BTG61" s="6"/>
      <c r="BTH61" s="6"/>
      <c r="BTI61" s="6"/>
      <c r="BTJ61" s="6"/>
      <c r="BTK61" s="6"/>
      <c r="BTL61" s="6"/>
      <c r="BTM61" s="6"/>
      <c r="BTN61" s="6"/>
      <c r="BTO61" s="6"/>
      <c r="BTP61" s="6"/>
      <c r="BTQ61" s="6"/>
      <c r="BTR61" s="6"/>
      <c r="BTS61" s="6"/>
      <c r="BTT61" s="6"/>
      <c r="BTU61" s="6"/>
      <c r="BTV61" s="6"/>
      <c r="BTW61" s="6"/>
      <c r="BTX61" s="6"/>
      <c r="BTY61" s="6"/>
      <c r="BTZ61" s="6"/>
      <c r="BUA61" s="6"/>
      <c r="BUB61" s="6"/>
      <c r="BUC61" s="6"/>
      <c r="BUD61" s="6"/>
      <c r="BUE61" s="6"/>
      <c r="BUF61" s="6"/>
      <c r="BUG61" s="6"/>
      <c r="BUH61" s="6"/>
      <c r="BUI61" s="6"/>
      <c r="BUJ61" s="6"/>
      <c r="BUK61" s="6"/>
      <c r="BUL61" s="6"/>
      <c r="BUM61" s="6"/>
      <c r="BUN61" s="6"/>
      <c r="BUO61" s="6"/>
      <c r="BUP61" s="6"/>
      <c r="BUQ61" s="6"/>
      <c r="BUR61" s="6"/>
      <c r="BUS61" s="6"/>
      <c r="BUT61" s="6"/>
      <c r="BUU61" s="6"/>
      <c r="BUV61" s="6"/>
      <c r="BUW61" s="6"/>
      <c r="BUX61" s="6"/>
      <c r="BUY61" s="6"/>
      <c r="BUZ61" s="6"/>
      <c r="BVA61" s="6"/>
      <c r="BVB61" s="6"/>
      <c r="BVC61" s="6"/>
      <c r="BVD61" s="6"/>
      <c r="BVE61" s="6"/>
      <c r="BVF61" s="6"/>
      <c r="BVG61" s="6"/>
      <c r="BVH61" s="6"/>
      <c r="BVI61" s="6"/>
      <c r="BVJ61" s="6"/>
      <c r="BVK61" s="6"/>
      <c r="BVL61" s="6"/>
      <c r="BVM61" s="6"/>
      <c r="BVN61" s="6"/>
      <c r="BVO61" s="6"/>
      <c r="BVP61" s="6"/>
      <c r="BVQ61" s="6"/>
      <c r="BVR61" s="6"/>
      <c r="BVS61" s="6"/>
      <c r="BVT61" s="6"/>
      <c r="BVU61" s="6"/>
      <c r="BVV61" s="6"/>
      <c r="BVW61" s="6"/>
      <c r="BVX61" s="6"/>
      <c r="BVY61" s="6"/>
      <c r="BVZ61" s="6"/>
      <c r="BWA61" s="6"/>
      <c r="BWB61" s="6"/>
      <c r="BWC61" s="6"/>
      <c r="BWD61" s="6"/>
      <c r="BWE61" s="6"/>
      <c r="BWF61" s="6"/>
      <c r="BWG61" s="6"/>
      <c r="BWH61" s="6"/>
      <c r="BWI61" s="6"/>
      <c r="BWJ61" s="6"/>
      <c r="BWK61" s="6"/>
      <c r="BWL61" s="6"/>
      <c r="BWM61" s="6"/>
      <c r="BWN61" s="6"/>
      <c r="BWO61" s="6"/>
      <c r="BWP61" s="6"/>
      <c r="BWQ61" s="6"/>
      <c r="BWR61" s="6"/>
      <c r="BWS61" s="6"/>
      <c r="BWT61" s="6"/>
      <c r="BWU61" s="6"/>
      <c r="BWV61" s="6"/>
      <c r="BWW61" s="6"/>
      <c r="BWX61" s="6"/>
      <c r="BWY61" s="6"/>
      <c r="BWZ61" s="6"/>
      <c r="BXA61" s="6"/>
      <c r="BXB61" s="6"/>
      <c r="BXC61" s="6"/>
      <c r="BXD61" s="6"/>
      <c r="BXE61" s="6"/>
      <c r="BXF61" s="6"/>
      <c r="BXG61" s="6"/>
      <c r="BXH61" s="6"/>
      <c r="BXI61" s="6"/>
      <c r="BXJ61" s="6"/>
      <c r="BXK61" s="6"/>
      <c r="BXL61" s="6"/>
      <c r="BXM61" s="6"/>
      <c r="BXN61" s="6"/>
      <c r="BXO61" s="6"/>
      <c r="BXP61" s="6"/>
      <c r="BXQ61" s="6"/>
      <c r="BXR61" s="6"/>
      <c r="BXS61" s="6"/>
      <c r="BXT61" s="6"/>
      <c r="BXU61" s="6"/>
      <c r="BXV61" s="6"/>
      <c r="BXW61" s="6"/>
      <c r="BXX61" s="6"/>
      <c r="BXY61" s="6"/>
      <c r="BXZ61" s="6"/>
      <c r="BYA61" s="6"/>
      <c r="BYB61" s="6"/>
      <c r="BYC61" s="6"/>
      <c r="BYD61" s="6"/>
      <c r="BYE61" s="6"/>
      <c r="BYF61" s="6"/>
      <c r="BYG61" s="6"/>
      <c r="BYH61" s="6"/>
      <c r="BYI61" s="6"/>
      <c r="BYJ61" s="6"/>
      <c r="BYK61" s="6"/>
      <c r="BYL61" s="6"/>
      <c r="BYM61" s="6"/>
      <c r="BYN61" s="6"/>
      <c r="BYO61" s="6"/>
      <c r="BYP61" s="6"/>
      <c r="BYQ61" s="6"/>
      <c r="BYR61" s="6"/>
      <c r="BYS61" s="6"/>
      <c r="BYT61" s="6"/>
      <c r="BYU61" s="6"/>
      <c r="BYV61" s="6"/>
      <c r="BYW61" s="6"/>
      <c r="BYX61" s="6"/>
      <c r="BYY61" s="6"/>
      <c r="BYZ61" s="6"/>
      <c r="BZA61" s="6"/>
      <c r="BZB61" s="6"/>
      <c r="BZC61" s="6"/>
      <c r="BZD61" s="6"/>
      <c r="BZE61" s="6"/>
      <c r="BZF61" s="6"/>
      <c r="BZG61" s="6"/>
      <c r="BZH61" s="6"/>
      <c r="BZI61" s="6"/>
      <c r="BZJ61" s="6"/>
      <c r="BZK61" s="6"/>
      <c r="BZL61" s="6"/>
      <c r="BZM61" s="6"/>
      <c r="BZN61" s="6"/>
      <c r="BZO61" s="6"/>
      <c r="BZP61" s="6"/>
      <c r="BZQ61" s="6"/>
      <c r="BZR61" s="6"/>
      <c r="BZS61" s="6"/>
      <c r="BZT61" s="6"/>
      <c r="BZU61" s="6"/>
      <c r="BZV61" s="6"/>
      <c r="BZW61" s="6"/>
      <c r="BZX61" s="6"/>
      <c r="BZY61" s="6"/>
      <c r="BZZ61" s="6"/>
      <c r="CAA61" s="6"/>
      <c r="CAB61" s="6"/>
      <c r="CAC61" s="6"/>
      <c r="CAD61" s="6"/>
      <c r="CAE61" s="6"/>
      <c r="CAF61" s="6"/>
      <c r="CAG61" s="6"/>
      <c r="CAH61" s="6"/>
      <c r="CAI61" s="6"/>
      <c r="CAJ61" s="6"/>
      <c r="CAK61" s="6"/>
      <c r="CAL61" s="6"/>
      <c r="CAM61" s="6"/>
      <c r="CAN61" s="6"/>
      <c r="CAO61" s="6"/>
      <c r="CAP61" s="6"/>
      <c r="CAQ61" s="6"/>
      <c r="CAR61" s="6"/>
      <c r="CAS61" s="6"/>
      <c r="CAT61" s="6"/>
      <c r="CAU61" s="6"/>
      <c r="CAV61" s="6"/>
      <c r="CAW61" s="6"/>
      <c r="CAX61" s="6"/>
      <c r="CAY61" s="6"/>
      <c r="CAZ61" s="6"/>
      <c r="CBA61" s="6"/>
      <c r="CBB61" s="6"/>
      <c r="CBC61" s="6"/>
      <c r="CBD61" s="6"/>
      <c r="CBE61" s="6"/>
      <c r="CBF61" s="6"/>
      <c r="CBG61" s="6"/>
      <c r="CBH61" s="6"/>
      <c r="CBI61" s="6"/>
      <c r="CBJ61" s="6"/>
      <c r="CBK61" s="6"/>
      <c r="CBL61" s="6"/>
      <c r="CBM61" s="6"/>
      <c r="CBN61" s="6"/>
      <c r="CBO61" s="6"/>
      <c r="CBP61" s="6"/>
      <c r="CBQ61" s="6"/>
      <c r="CBR61" s="6"/>
      <c r="CBS61" s="6"/>
      <c r="CBT61" s="6"/>
      <c r="CBU61" s="6"/>
      <c r="CBV61" s="6"/>
      <c r="CBW61" s="6"/>
      <c r="CBX61" s="6"/>
      <c r="CBY61" s="6"/>
      <c r="CBZ61" s="6"/>
      <c r="CCA61" s="6"/>
      <c r="CCB61" s="6"/>
      <c r="CCC61" s="6"/>
      <c r="CCD61" s="6"/>
      <c r="CCE61" s="6"/>
      <c r="CCF61" s="6"/>
      <c r="CCG61" s="6"/>
      <c r="CCH61" s="6"/>
      <c r="CCI61" s="6"/>
      <c r="CCJ61" s="6"/>
      <c r="CCK61" s="6"/>
      <c r="CCL61" s="6"/>
      <c r="CCM61" s="6"/>
      <c r="CCN61" s="6"/>
      <c r="CCO61" s="6"/>
      <c r="CCP61" s="6"/>
      <c r="CCQ61" s="6"/>
      <c r="CCR61" s="6"/>
      <c r="CCS61" s="6"/>
      <c r="CCT61" s="6"/>
      <c r="CCU61" s="6"/>
      <c r="CCV61" s="6"/>
      <c r="CCW61" s="6"/>
      <c r="CCX61" s="6"/>
      <c r="CCY61" s="6"/>
      <c r="CCZ61" s="6"/>
      <c r="CDA61" s="6"/>
      <c r="CDB61" s="6"/>
      <c r="CDC61" s="6"/>
      <c r="CDD61" s="6"/>
      <c r="CDE61" s="6"/>
      <c r="CDF61" s="6"/>
      <c r="CDG61" s="6"/>
      <c r="CDH61" s="6"/>
      <c r="CDI61" s="6"/>
      <c r="CDJ61" s="6"/>
      <c r="CDK61" s="6"/>
      <c r="CDL61" s="6"/>
      <c r="CDM61" s="6"/>
      <c r="CDN61" s="6"/>
      <c r="CDO61" s="6"/>
      <c r="CDP61" s="6"/>
      <c r="CDQ61" s="6"/>
      <c r="CDR61" s="6"/>
      <c r="CDS61" s="6"/>
      <c r="CDT61" s="6"/>
      <c r="CDU61" s="6"/>
      <c r="CDV61" s="6"/>
      <c r="CDW61" s="6"/>
      <c r="CDX61" s="6"/>
      <c r="CDY61" s="6"/>
      <c r="CDZ61" s="6"/>
      <c r="CEA61" s="6"/>
      <c r="CEB61" s="6"/>
      <c r="CEC61" s="6"/>
      <c r="CED61" s="6"/>
      <c r="CEE61" s="6"/>
      <c r="CEF61" s="6"/>
      <c r="CEG61" s="6"/>
      <c r="CEH61" s="6"/>
      <c r="CEI61" s="6"/>
      <c r="CEJ61" s="6"/>
      <c r="CEK61" s="6"/>
      <c r="CEL61" s="6"/>
      <c r="CEM61" s="6"/>
      <c r="CEN61" s="6"/>
      <c r="CEO61" s="6"/>
      <c r="CEP61" s="6"/>
      <c r="CEQ61" s="6"/>
      <c r="CER61" s="6"/>
      <c r="CES61" s="6"/>
      <c r="CET61" s="6"/>
      <c r="CEU61" s="6"/>
      <c r="CEV61" s="6"/>
      <c r="CEW61" s="6"/>
      <c r="CEX61" s="6"/>
      <c r="CEY61" s="6"/>
      <c r="CEZ61" s="6"/>
      <c r="CFA61" s="6"/>
      <c r="CFB61" s="6"/>
      <c r="CFC61" s="6"/>
      <c r="CFD61" s="6"/>
      <c r="CFE61" s="6"/>
      <c r="CFF61" s="6"/>
      <c r="CFG61" s="6"/>
      <c r="CFH61" s="6"/>
      <c r="CFI61" s="6"/>
      <c r="CFJ61" s="6"/>
      <c r="CFK61" s="6"/>
      <c r="CFL61" s="6"/>
      <c r="CFM61" s="6"/>
      <c r="CFN61" s="6"/>
      <c r="CFO61" s="6"/>
      <c r="CFP61" s="6"/>
      <c r="CFQ61" s="6"/>
      <c r="CFR61" s="6"/>
      <c r="CFS61" s="6"/>
      <c r="CFT61" s="6"/>
      <c r="CFU61" s="6"/>
      <c r="CFV61" s="6"/>
      <c r="CFW61" s="6"/>
      <c r="CFX61" s="6"/>
      <c r="CFY61" s="6"/>
      <c r="CFZ61" s="6"/>
      <c r="CGA61" s="6"/>
      <c r="CGB61" s="6"/>
      <c r="CGC61" s="6"/>
      <c r="CGD61" s="6"/>
      <c r="CGE61" s="6"/>
      <c r="CGF61" s="6"/>
      <c r="CGG61" s="6"/>
      <c r="CGH61" s="6"/>
      <c r="CGI61" s="6"/>
      <c r="CGJ61" s="6"/>
      <c r="CGK61" s="6"/>
      <c r="CGL61" s="6"/>
      <c r="CGM61" s="6"/>
      <c r="CGN61" s="6"/>
      <c r="CGO61" s="6"/>
      <c r="CGP61" s="6"/>
      <c r="CGQ61" s="6"/>
      <c r="CGR61" s="6"/>
      <c r="CGS61" s="6"/>
      <c r="CGT61" s="6"/>
      <c r="CGU61" s="6"/>
      <c r="CGV61" s="6"/>
      <c r="CGW61" s="6"/>
      <c r="CGX61" s="6"/>
      <c r="CGY61" s="6"/>
      <c r="CGZ61" s="6"/>
      <c r="CHA61" s="6"/>
      <c r="CHB61" s="6"/>
      <c r="CHC61" s="6"/>
      <c r="CHD61" s="6"/>
      <c r="CHE61" s="6"/>
      <c r="CHF61" s="6"/>
      <c r="CHG61" s="6"/>
      <c r="CHH61" s="6"/>
      <c r="CHI61" s="6"/>
      <c r="CHJ61" s="6"/>
      <c r="CHK61" s="6"/>
      <c r="CHL61" s="6"/>
      <c r="CHM61" s="6"/>
      <c r="CHN61" s="6"/>
      <c r="CHO61" s="6"/>
      <c r="CHP61" s="6"/>
      <c r="CHQ61" s="6"/>
      <c r="CHR61" s="6"/>
      <c r="CHS61" s="6"/>
      <c r="CHT61" s="6"/>
      <c r="CHU61" s="6"/>
      <c r="CHV61" s="6"/>
      <c r="CHW61" s="6"/>
      <c r="CHX61" s="6"/>
      <c r="CHY61" s="6"/>
      <c r="CHZ61" s="6"/>
      <c r="CIA61" s="6"/>
      <c r="CIB61" s="6"/>
      <c r="CIC61" s="6"/>
      <c r="CID61" s="6"/>
      <c r="CIE61" s="6"/>
      <c r="CIF61" s="6"/>
      <c r="CIG61" s="6"/>
      <c r="CIH61" s="6"/>
      <c r="CII61" s="6"/>
      <c r="CIJ61" s="6"/>
      <c r="CIK61" s="6"/>
      <c r="CIL61" s="6"/>
      <c r="CIM61" s="6"/>
      <c r="CIN61" s="6"/>
      <c r="CIO61" s="6"/>
      <c r="CIP61" s="6"/>
      <c r="CIQ61" s="6"/>
      <c r="CIR61" s="6"/>
      <c r="CIS61" s="6"/>
      <c r="CIT61" s="6"/>
      <c r="CIU61" s="6"/>
      <c r="CIV61" s="6"/>
      <c r="CIW61" s="6"/>
      <c r="CIX61" s="6"/>
      <c r="CIY61" s="6"/>
      <c r="CIZ61" s="6"/>
      <c r="CJA61" s="6"/>
      <c r="CJB61" s="6"/>
      <c r="CJC61" s="6"/>
      <c r="CJD61" s="6"/>
      <c r="CJE61" s="6"/>
      <c r="CJF61" s="6"/>
      <c r="CJG61" s="6"/>
      <c r="CJH61" s="6"/>
      <c r="CJI61" s="6"/>
      <c r="CJJ61" s="6"/>
      <c r="CJK61" s="6"/>
      <c r="CJL61" s="6"/>
      <c r="CJM61" s="6"/>
      <c r="CJN61" s="6"/>
      <c r="CJO61" s="6"/>
      <c r="CJP61" s="6"/>
      <c r="CJQ61" s="6"/>
      <c r="CJR61" s="6"/>
      <c r="CJS61" s="6"/>
      <c r="CJT61" s="6"/>
      <c r="CJU61" s="6"/>
      <c r="CJV61" s="6"/>
      <c r="CJW61" s="6"/>
      <c r="CJX61" s="6"/>
      <c r="CJY61" s="6"/>
      <c r="CJZ61" s="6"/>
      <c r="CKA61" s="6"/>
      <c r="CKB61" s="6"/>
      <c r="CKC61" s="6"/>
      <c r="CKD61" s="6"/>
      <c r="CKE61" s="6"/>
      <c r="CKF61" s="6"/>
      <c r="CKG61" s="6"/>
      <c r="CKH61" s="6"/>
      <c r="CKI61" s="6"/>
      <c r="CKJ61" s="6"/>
      <c r="CKK61" s="6"/>
      <c r="CKL61" s="6"/>
      <c r="CKM61" s="6"/>
      <c r="CKN61" s="6"/>
      <c r="CKO61" s="6"/>
      <c r="CKP61" s="6"/>
      <c r="CKQ61" s="6"/>
      <c r="CKR61" s="6"/>
      <c r="CKS61" s="6"/>
      <c r="CKT61" s="6"/>
      <c r="CKU61" s="6"/>
      <c r="CKV61" s="6"/>
      <c r="CKW61" s="6"/>
      <c r="CKX61" s="6"/>
      <c r="CKY61" s="6"/>
      <c r="CKZ61" s="6"/>
      <c r="CLA61" s="6"/>
      <c r="CLB61" s="6"/>
      <c r="CLC61" s="6"/>
      <c r="CLD61" s="6"/>
      <c r="CLE61" s="6"/>
      <c r="CLF61" s="6"/>
      <c r="CLG61" s="6"/>
      <c r="CLH61" s="6"/>
      <c r="CLI61" s="6"/>
      <c r="CLJ61" s="6"/>
      <c r="CLK61" s="6"/>
      <c r="CLL61" s="6"/>
      <c r="CLM61" s="6"/>
      <c r="CLN61" s="6"/>
      <c r="CLO61" s="6"/>
      <c r="CLP61" s="6"/>
      <c r="CLQ61" s="6"/>
      <c r="CLR61" s="6"/>
      <c r="CLS61" s="6"/>
      <c r="CLT61" s="6"/>
      <c r="CLU61" s="6"/>
      <c r="CLV61" s="6"/>
      <c r="CLW61" s="6"/>
      <c r="CLX61" s="6"/>
      <c r="CLY61" s="6"/>
      <c r="CLZ61" s="6"/>
      <c r="CMA61" s="6"/>
      <c r="CMB61" s="6"/>
      <c r="CMC61" s="6"/>
      <c r="CMD61" s="6"/>
      <c r="CME61" s="6"/>
      <c r="CMF61" s="6"/>
      <c r="CMG61" s="6"/>
      <c r="CMH61" s="6"/>
      <c r="CMI61" s="6"/>
      <c r="CMJ61" s="6"/>
      <c r="CMK61" s="6"/>
      <c r="CML61" s="6"/>
      <c r="CMM61" s="6"/>
      <c r="CMN61" s="6"/>
      <c r="CMO61" s="6"/>
      <c r="CMP61" s="6"/>
      <c r="CMQ61" s="6"/>
      <c r="CMR61" s="6"/>
      <c r="CMS61" s="6"/>
      <c r="CMT61" s="6"/>
      <c r="CMU61" s="6"/>
      <c r="CMV61" s="6"/>
      <c r="CMW61" s="6"/>
      <c r="CMX61" s="6"/>
      <c r="CMY61" s="6"/>
      <c r="CMZ61" s="6"/>
      <c r="CNA61" s="6"/>
      <c r="CNB61" s="6"/>
      <c r="CNC61" s="6"/>
      <c r="CND61" s="6"/>
      <c r="CNE61" s="6"/>
      <c r="CNF61" s="6"/>
      <c r="CNG61" s="6"/>
      <c r="CNH61" s="6"/>
      <c r="CNI61" s="6"/>
      <c r="CNJ61" s="6"/>
      <c r="CNK61" s="6"/>
      <c r="CNL61" s="6"/>
      <c r="CNM61" s="6"/>
      <c r="CNN61" s="6"/>
      <c r="CNO61" s="6"/>
      <c r="CNP61" s="6"/>
      <c r="CNQ61" s="6"/>
      <c r="CNR61" s="6"/>
      <c r="CNS61" s="6"/>
      <c r="CNT61" s="6"/>
      <c r="CNU61" s="6"/>
      <c r="CNV61" s="6"/>
      <c r="CNW61" s="6"/>
      <c r="CNX61" s="6"/>
      <c r="CNY61" s="6"/>
      <c r="CNZ61" s="6"/>
      <c r="COA61" s="6"/>
      <c r="COB61" s="6"/>
      <c r="COC61" s="6"/>
      <c r="COD61" s="6"/>
      <c r="COE61" s="6"/>
      <c r="COF61" s="6"/>
      <c r="COG61" s="6"/>
      <c r="COH61" s="6"/>
      <c r="COI61" s="6"/>
      <c r="COJ61" s="6"/>
      <c r="COK61" s="6"/>
      <c r="COL61" s="6"/>
      <c r="COM61" s="6"/>
      <c r="CON61" s="6"/>
      <c r="COO61" s="6"/>
      <c r="COP61" s="6"/>
      <c r="COQ61" s="6"/>
      <c r="COR61" s="6"/>
      <c r="COS61" s="6"/>
      <c r="COT61" s="6"/>
      <c r="COU61" s="6"/>
      <c r="COV61" s="6"/>
      <c r="COW61" s="6"/>
      <c r="COX61" s="6"/>
      <c r="COY61" s="6"/>
      <c r="COZ61" s="6"/>
      <c r="CPA61" s="6"/>
      <c r="CPB61" s="6"/>
      <c r="CPC61" s="6"/>
      <c r="CPD61" s="6"/>
      <c r="CPE61" s="6"/>
      <c r="CPF61" s="6"/>
      <c r="CPG61" s="6"/>
      <c r="CPH61" s="6"/>
      <c r="CPI61" s="6"/>
      <c r="CPJ61" s="6"/>
      <c r="CPK61" s="6"/>
      <c r="CPL61" s="6"/>
      <c r="CPM61" s="6"/>
      <c r="CPN61" s="6"/>
      <c r="CPO61" s="6"/>
      <c r="CPP61" s="6"/>
      <c r="CPQ61" s="6"/>
      <c r="CPR61" s="6"/>
      <c r="CPS61" s="6"/>
      <c r="CPT61" s="6"/>
      <c r="CPU61" s="6"/>
      <c r="CPV61" s="6"/>
      <c r="CPW61" s="6"/>
      <c r="CPX61" s="6"/>
      <c r="CPY61" s="6"/>
      <c r="CPZ61" s="6"/>
      <c r="CQA61" s="6"/>
      <c r="CQB61" s="6"/>
      <c r="CQC61" s="6"/>
      <c r="CQD61" s="6"/>
      <c r="CQE61" s="6"/>
      <c r="CQF61" s="6"/>
      <c r="CQG61" s="6"/>
      <c r="CQH61" s="6"/>
      <c r="CQI61" s="6"/>
      <c r="CQJ61" s="6"/>
      <c r="CQK61" s="6"/>
      <c r="CQL61" s="6"/>
      <c r="CQM61" s="6"/>
      <c r="CQN61" s="6"/>
      <c r="CQO61" s="6"/>
      <c r="CQP61" s="6"/>
      <c r="CQQ61" s="6"/>
      <c r="CQR61" s="6"/>
      <c r="CQS61" s="6"/>
      <c r="CQT61" s="6"/>
      <c r="CQU61" s="6"/>
      <c r="CQV61" s="6"/>
      <c r="CQW61" s="6"/>
      <c r="CQX61" s="6"/>
      <c r="CQY61" s="6"/>
      <c r="CQZ61" s="6"/>
      <c r="CRA61" s="6"/>
      <c r="CRB61" s="6"/>
      <c r="CRC61" s="6"/>
      <c r="CRD61" s="6"/>
      <c r="CRE61" s="6"/>
      <c r="CRF61" s="6"/>
      <c r="CRG61" s="6"/>
      <c r="CRH61" s="6"/>
      <c r="CRI61" s="6"/>
      <c r="CRJ61" s="6"/>
      <c r="CRK61" s="6"/>
      <c r="CRL61" s="6"/>
      <c r="CRM61" s="6"/>
      <c r="CRN61" s="6"/>
      <c r="CRO61" s="6"/>
      <c r="CRP61" s="6"/>
      <c r="CRQ61" s="6"/>
      <c r="CRR61" s="6"/>
      <c r="CRS61" s="6"/>
      <c r="CRT61" s="6"/>
      <c r="CRU61" s="6"/>
      <c r="CRV61" s="6"/>
      <c r="CRW61" s="6"/>
      <c r="CRX61" s="6"/>
      <c r="CRY61" s="6"/>
      <c r="CRZ61" s="6"/>
      <c r="CSA61" s="6"/>
      <c r="CSB61" s="6"/>
      <c r="CSC61" s="6"/>
      <c r="CSD61" s="6"/>
      <c r="CSE61" s="6"/>
      <c r="CSF61" s="6"/>
      <c r="CSG61" s="6"/>
      <c r="CSH61" s="6"/>
      <c r="CSI61" s="6"/>
      <c r="CSJ61" s="6"/>
      <c r="CSK61" s="6"/>
      <c r="CSL61" s="6"/>
      <c r="CSM61" s="6"/>
      <c r="CSN61" s="6"/>
      <c r="CSO61" s="6"/>
      <c r="CSP61" s="6"/>
      <c r="CSQ61" s="6"/>
      <c r="CSR61" s="6"/>
      <c r="CSS61" s="6"/>
      <c r="CST61" s="6"/>
      <c r="CSU61" s="6"/>
      <c r="CSV61" s="6"/>
      <c r="CSW61" s="6"/>
      <c r="CSX61" s="6"/>
      <c r="CSY61" s="6"/>
      <c r="CSZ61" s="6"/>
      <c r="CTA61" s="6"/>
      <c r="CTB61" s="6"/>
      <c r="CTC61" s="6"/>
      <c r="CTD61" s="6"/>
      <c r="CTE61" s="6"/>
      <c r="CTF61" s="6"/>
      <c r="CTG61" s="6"/>
      <c r="CTH61" s="6"/>
      <c r="CTI61" s="6"/>
      <c r="CTJ61" s="6"/>
      <c r="CTK61" s="6"/>
      <c r="CTL61" s="6"/>
      <c r="CTM61" s="6"/>
      <c r="CTN61" s="6"/>
      <c r="CTO61" s="6"/>
      <c r="CTP61" s="6"/>
      <c r="CTQ61" s="6"/>
      <c r="CTR61" s="6"/>
      <c r="CTS61" s="6"/>
      <c r="CTT61" s="6"/>
      <c r="CTU61" s="6"/>
      <c r="CTV61" s="6"/>
      <c r="CTW61" s="6"/>
      <c r="CTX61" s="6"/>
      <c r="CTY61" s="6"/>
      <c r="CTZ61" s="6"/>
      <c r="CUA61" s="6"/>
      <c r="CUB61" s="6"/>
      <c r="CUC61" s="6"/>
      <c r="CUD61" s="6"/>
      <c r="CUE61" s="6"/>
      <c r="CUF61" s="6"/>
      <c r="CUG61" s="6"/>
      <c r="CUH61" s="6"/>
      <c r="CUI61" s="6"/>
      <c r="CUJ61" s="6"/>
      <c r="CUK61" s="6"/>
      <c r="CUL61" s="6"/>
      <c r="CUM61" s="6"/>
      <c r="CUN61" s="6"/>
      <c r="CUO61" s="6"/>
      <c r="CUP61" s="6"/>
      <c r="CUQ61" s="6"/>
      <c r="CUR61" s="6"/>
      <c r="CUS61" s="6"/>
      <c r="CUT61" s="6"/>
      <c r="CUU61" s="6"/>
      <c r="CUV61" s="6"/>
      <c r="CUW61" s="6"/>
      <c r="CUX61" s="6"/>
      <c r="CUY61" s="6"/>
      <c r="CUZ61" s="6"/>
      <c r="CVA61" s="6"/>
      <c r="CVB61" s="6"/>
      <c r="CVC61" s="6"/>
      <c r="CVD61" s="6"/>
      <c r="CVE61" s="6"/>
      <c r="CVF61" s="6"/>
      <c r="CVG61" s="6"/>
      <c r="CVH61" s="6"/>
      <c r="CVI61" s="6"/>
      <c r="CVJ61" s="6"/>
      <c r="CVK61" s="6"/>
      <c r="CVL61" s="6"/>
      <c r="CVM61" s="6"/>
      <c r="CVN61" s="6"/>
      <c r="CVO61" s="6"/>
      <c r="CVP61" s="6"/>
      <c r="CVQ61" s="6"/>
      <c r="CVR61" s="6"/>
      <c r="CVS61" s="6"/>
      <c r="CVT61" s="6"/>
      <c r="CVU61" s="6"/>
      <c r="CVV61" s="6"/>
      <c r="CVW61" s="6"/>
      <c r="CVX61" s="6"/>
      <c r="CVY61" s="6"/>
      <c r="CVZ61" s="6"/>
      <c r="CWA61" s="6"/>
      <c r="CWB61" s="6"/>
      <c r="CWC61" s="6"/>
      <c r="CWD61" s="6"/>
      <c r="CWE61" s="6"/>
      <c r="CWF61" s="6"/>
      <c r="CWG61" s="6"/>
      <c r="CWH61" s="6"/>
      <c r="CWI61" s="6"/>
      <c r="CWJ61" s="6"/>
      <c r="CWK61" s="6"/>
      <c r="CWL61" s="6"/>
      <c r="CWM61" s="6"/>
      <c r="CWN61" s="6"/>
      <c r="CWO61" s="6"/>
      <c r="CWP61" s="6"/>
      <c r="CWQ61" s="6"/>
      <c r="CWR61" s="6"/>
      <c r="CWS61" s="6"/>
      <c r="CWT61" s="6"/>
      <c r="CWU61" s="6"/>
      <c r="CWV61" s="6"/>
      <c r="CWW61" s="6"/>
      <c r="CWX61" s="6"/>
      <c r="CWY61" s="6"/>
      <c r="CWZ61" s="6"/>
      <c r="CXA61" s="6"/>
      <c r="CXB61" s="6"/>
      <c r="CXC61" s="6"/>
      <c r="CXD61" s="6"/>
      <c r="CXE61" s="6"/>
      <c r="CXF61" s="6"/>
      <c r="CXG61" s="6"/>
      <c r="CXH61" s="6"/>
      <c r="CXI61" s="6"/>
      <c r="CXJ61" s="6"/>
      <c r="CXK61" s="6"/>
      <c r="CXL61" s="6"/>
      <c r="CXM61" s="6"/>
      <c r="CXN61" s="6"/>
      <c r="CXO61" s="6"/>
      <c r="CXP61" s="6"/>
      <c r="CXQ61" s="6"/>
      <c r="CXR61" s="6"/>
      <c r="CXS61" s="6"/>
      <c r="CXT61" s="6"/>
      <c r="CXU61" s="6"/>
      <c r="CXV61" s="6"/>
      <c r="CXW61" s="6"/>
      <c r="CXX61" s="6"/>
      <c r="CXY61" s="6"/>
      <c r="CXZ61" s="6"/>
      <c r="CYA61" s="6"/>
      <c r="CYB61" s="6"/>
      <c r="CYC61" s="6"/>
      <c r="CYD61" s="6"/>
      <c r="CYE61" s="6"/>
      <c r="CYF61" s="6"/>
      <c r="CYG61" s="6"/>
      <c r="CYH61" s="6"/>
      <c r="CYI61" s="6"/>
      <c r="CYJ61" s="6"/>
      <c r="CYK61" s="6"/>
      <c r="CYL61" s="6"/>
      <c r="CYM61" s="6"/>
      <c r="CYN61" s="6"/>
      <c r="CYO61" s="6"/>
      <c r="CYP61" s="6"/>
      <c r="CYQ61" s="6"/>
      <c r="CYR61" s="6"/>
      <c r="CYS61" s="6"/>
      <c r="CYT61" s="6"/>
      <c r="CYU61" s="6"/>
      <c r="CYV61" s="6"/>
      <c r="CYW61" s="6"/>
      <c r="CYX61" s="6"/>
      <c r="CYY61" s="6"/>
      <c r="CYZ61" s="6"/>
      <c r="CZA61" s="6"/>
      <c r="CZB61" s="6"/>
      <c r="CZC61" s="6"/>
      <c r="CZD61" s="6"/>
      <c r="CZE61" s="6"/>
      <c r="CZF61" s="6"/>
      <c r="CZG61" s="6"/>
      <c r="CZH61" s="6"/>
      <c r="CZI61" s="6"/>
      <c r="CZJ61" s="6"/>
      <c r="CZK61" s="6"/>
      <c r="CZL61" s="6"/>
      <c r="CZM61" s="6"/>
      <c r="CZN61" s="6"/>
      <c r="CZO61" s="6"/>
      <c r="CZP61" s="6"/>
      <c r="CZQ61" s="6"/>
      <c r="CZR61" s="6"/>
      <c r="CZS61" s="6"/>
      <c r="CZT61" s="6"/>
      <c r="CZU61" s="6"/>
      <c r="CZV61" s="6"/>
      <c r="CZW61" s="6"/>
      <c r="CZX61" s="6"/>
      <c r="CZY61" s="6"/>
      <c r="CZZ61" s="6"/>
      <c r="DAA61" s="6"/>
      <c r="DAB61" s="6"/>
      <c r="DAC61" s="6"/>
      <c r="DAD61" s="6"/>
      <c r="DAE61" s="6"/>
      <c r="DAF61" s="6"/>
      <c r="DAG61" s="6"/>
      <c r="DAH61" s="6"/>
      <c r="DAI61" s="6"/>
      <c r="DAJ61" s="6"/>
      <c r="DAK61" s="6"/>
      <c r="DAL61" s="6"/>
      <c r="DAM61" s="6"/>
      <c r="DAN61" s="6"/>
      <c r="DAO61" s="6"/>
      <c r="DAP61" s="6"/>
      <c r="DAQ61" s="6"/>
      <c r="DAR61" s="6"/>
      <c r="DAS61" s="6"/>
      <c r="DAT61" s="6"/>
      <c r="DAU61" s="6"/>
      <c r="DAV61" s="6"/>
      <c r="DAW61" s="6"/>
      <c r="DAX61" s="6"/>
      <c r="DAY61" s="6"/>
      <c r="DAZ61" s="6"/>
      <c r="DBA61" s="6"/>
      <c r="DBB61" s="6"/>
      <c r="DBC61" s="6"/>
      <c r="DBD61" s="6"/>
      <c r="DBE61" s="6"/>
      <c r="DBF61" s="6"/>
      <c r="DBG61" s="6"/>
      <c r="DBH61" s="6"/>
      <c r="DBI61" s="6"/>
      <c r="DBJ61" s="6"/>
      <c r="DBK61" s="6"/>
      <c r="DBL61" s="6"/>
      <c r="DBM61" s="6"/>
      <c r="DBN61" s="6"/>
      <c r="DBO61" s="6"/>
      <c r="DBP61" s="6"/>
      <c r="DBQ61" s="6"/>
      <c r="DBR61" s="6"/>
      <c r="DBS61" s="6"/>
      <c r="DBT61" s="6"/>
      <c r="DBU61" s="6"/>
      <c r="DBV61" s="6"/>
      <c r="DBW61" s="6"/>
      <c r="DBX61" s="6"/>
      <c r="DBY61" s="6"/>
      <c r="DBZ61" s="6"/>
      <c r="DCA61" s="6"/>
      <c r="DCB61" s="6"/>
      <c r="DCC61" s="6"/>
      <c r="DCD61" s="6"/>
      <c r="DCE61" s="6"/>
      <c r="DCF61" s="6"/>
      <c r="DCG61" s="6"/>
      <c r="DCH61" s="6"/>
      <c r="DCI61" s="6"/>
      <c r="DCJ61" s="6"/>
      <c r="DCK61" s="6"/>
      <c r="DCL61" s="6"/>
      <c r="DCM61" s="6"/>
      <c r="DCN61" s="6"/>
      <c r="DCO61" s="6"/>
      <c r="DCP61" s="6"/>
      <c r="DCQ61" s="6"/>
      <c r="DCR61" s="6"/>
      <c r="DCS61" s="6"/>
      <c r="DCT61" s="6"/>
      <c r="DCU61" s="6"/>
      <c r="DCV61" s="6"/>
      <c r="DCW61" s="6"/>
      <c r="DCX61" s="6"/>
      <c r="DCY61" s="6"/>
      <c r="DCZ61" s="6"/>
      <c r="DDA61" s="6"/>
      <c r="DDB61" s="6"/>
      <c r="DDC61" s="6"/>
      <c r="DDD61" s="6"/>
      <c r="DDE61" s="6"/>
      <c r="DDF61" s="6"/>
      <c r="DDG61" s="6"/>
      <c r="DDH61" s="6"/>
      <c r="DDI61" s="6"/>
      <c r="DDJ61" s="6"/>
      <c r="DDK61" s="6"/>
      <c r="DDL61" s="6"/>
      <c r="DDM61" s="6"/>
      <c r="DDN61" s="6"/>
      <c r="DDO61" s="6"/>
      <c r="DDP61" s="6"/>
      <c r="DDQ61" s="6"/>
      <c r="DDR61" s="6"/>
      <c r="DDS61" s="6"/>
      <c r="DDT61" s="6"/>
      <c r="DDU61" s="6"/>
      <c r="DDV61" s="6"/>
      <c r="DDW61" s="6"/>
      <c r="DDX61" s="6"/>
      <c r="DDY61" s="6"/>
      <c r="DDZ61" s="6"/>
      <c r="DEA61" s="6"/>
      <c r="DEB61" s="6"/>
      <c r="DEC61" s="6"/>
      <c r="DED61" s="6"/>
      <c r="DEE61" s="6"/>
      <c r="DEF61" s="6"/>
      <c r="DEG61" s="6"/>
      <c r="DEH61" s="6"/>
      <c r="DEI61" s="6"/>
      <c r="DEJ61" s="6"/>
      <c r="DEK61" s="6"/>
      <c r="DEL61" s="6"/>
      <c r="DEM61" s="6"/>
      <c r="DEN61" s="6"/>
      <c r="DEO61" s="6"/>
      <c r="DEP61" s="6"/>
      <c r="DEQ61" s="6"/>
      <c r="DER61" s="6"/>
      <c r="DES61" s="6"/>
      <c r="DET61" s="6"/>
      <c r="DEU61" s="6"/>
      <c r="DEV61" s="6"/>
      <c r="DEW61" s="6"/>
      <c r="DEX61" s="6"/>
      <c r="DEY61" s="6"/>
      <c r="DEZ61" s="6"/>
      <c r="DFA61" s="6"/>
      <c r="DFB61" s="6"/>
      <c r="DFC61" s="6"/>
      <c r="DFD61" s="6"/>
      <c r="DFE61" s="6"/>
      <c r="DFF61" s="6"/>
      <c r="DFG61" s="6"/>
      <c r="DFH61" s="6"/>
      <c r="DFI61" s="6"/>
      <c r="DFJ61" s="6"/>
      <c r="DFK61" s="6"/>
      <c r="DFL61" s="6"/>
      <c r="DFM61" s="6"/>
      <c r="DFN61" s="6"/>
      <c r="DFO61" s="6"/>
      <c r="DFP61" s="6"/>
      <c r="DFQ61" s="6"/>
      <c r="DFR61" s="6"/>
      <c r="DFS61" s="6"/>
      <c r="DFT61" s="6"/>
      <c r="DFU61" s="6"/>
      <c r="DFV61" s="6"/>
      <c r="DFW61" s="6"/>
      <c r="DFX61" s="6"/>
      <c r="DFY61" s="6"/>
      <c r="DFZ61" s="6"/>
      <c r="DGA61" s="6"/>
      <c r="DGB61" s="6"/>
      <c r="DGC61" s="6"/>
      <c r="DGD61" s="6"/>
      <c r="DGE61" s="6"/>
      <c r="DGF61" s="6"/>
      <c r="DGG61" s="6"/>
      <c r="DGH61" s="6"/>
      <c r="DGI61" s="6"/>
      <c r="DGJ61" s="6"/>
      <c r="DGK61" s="6"/>
      <c r="DGL61" s="6"/>
      <c r="DGM61" s="6"/>
      <c r="DGN61" s="6"/>
      <c r="DGO61" s="6"/>
      <c r="DGP61" s="6"/>
      <c r="DGQ61" s="6"/>
      <c r="DGR61" s="6"/>
      <c r="DGS61" s="6"/>
      <c r="DGT61" s="6"/>
      <c r="DGU61" s="6"/>
      <c r="DGV61" s="6"/>
      <c r="DGW61" s="6"/>
      <c r="DGX61" s="6"/>
      <c r="DGY61" s="6"/>
      <c r="DGZ61" s="6"/>
      <c r="DHA61" s="6"/>
      <c r="DHB61" s="6"/>
      <c r="DHC61" s="6"/>
      <c r="DHD61" s="6"/>
      <c r="DHE61" s="6"/>
      <c r="DHF61" s="6"/>
      <c r="DHG61" s="6"/>
      <c r="DHH61" s="6"/>
      <c r="DHI61" s="6"/>
      <c r="DHJ61" s="6"/>
      <c r="DHK61" s="6"/>
      <c r="DHL61" s="6"/>
      <c r="DHM61" s="6"/>
      <c r="DHN61" s="6"/>
      <c r="DHO61" s="6"/>
      <c r="DHP61" s="6"/>
      <c r="DHQ61" s="6"/>
      <c r="DHR61" s="6"/>
      <c r="DHS61" s="6"/>
      <c r="DHT61" s="6"/>
      <c r="DHU61" s="6"/>
      <c r="DHV61" s="6"/>
      <c r="DHW61" s="6"/>
      <c r="DHX61" s="6"/>
      <c r="DHY61" s="6"/>
      <c r="DHZ61" s="6"/>
      <c r="DIA61" s="6"/>
      <c r="DIB61" s="6"/>
      <c r="DIC61" s="6"/>
      <c r="DID61" s="6"/>
      <c r="DIE61" s="6"/>
      <c r="DIF61" s="6"/>
      <c r="DIG61" s="6"/>
      <c r="DIH61" s="6"/>
      <c r="DII61" s="6"/>
      <c r="DIJ61" s="6"/>
      <c r="DIK61" s="6"/>
      <c r="DIL61" s="6"/>
      <c r="DIM61" s="6"/>
      <c r="DIN61" s="6"/>
      <c r="DIO61" s="6"/>
      <c r="DIP61" s="6"/>
      <c r="DIQ61" s="6"/>
      <c r="DIR61" s="6"/>
      <c r="DIS61" s="6"/>
      <c r="DIT61" s="6"/>
      <c r="DIU61" s="6"/>
      <c r="DIV61" s="6"/>
      <c r="DIW61" s="6"/>
      <c r="DIX61" s="6"/>
      <c r="DIY61" s="6"/>
      <c r="DIZ61" s="6"/>
      <c r="DJA61" s="6"/>
      <c r="DJB61" s="6"/>
      <c r="DJC61" s="6"/>
      <c r="DJD61" s="6"/>
      <c r="DJE61" s="6"/>
      <c r="DJF61" s="6"/>
      <c r="DJG61" s="6"/>
      <c r="DJH61" s="6"/>
      <c r="DJI61" s="6"/>
      <c r="DJJ61" s="6"/>
      <c r="DJK61" s="6"/>
      <c r="DJL61" s="6"/>
      <c r="DJM61" s="6"/>
      <c r="DJN61" s="6"/>
      <c r="DJO61" s="6"/>
      <c r="DJP61" s="6"/>
      <c r="DJQ61" s="6"/>
      <c r="DJR61" s="6"/>
      <c r="DJS61" s="6"/>
      <c r="DJT61" s="6"/>
      <c r="DJU61" s="6"/>
      <c r="DJV61" s="6"/>
      <c r="DJW61" s="6"/>
      <c r="DJX61" s="6"/>
      <c r="DJY61" s="6"/>
      <c r="DJZ61" s="6"/>
      <c r="DKA61" s="6"/>
      <c r="DKB61" s="6"/>
      <c r="DKC61" s="6"/>
      <c r="DKD61" s="6"/>
      <c r="DKE61" s="6"/>
      <c r="DKF61" s="6"/>
      <c r="DKG61" s="6"/>
      <c r="DKH61" s="6"/>
      <c r="DKI61" s="6"/>
      <c r="DKJ61" s="6"/>
      <c r="DKK61" s="6"/>
      <c r="DKL61" s="6"/>
      <c r="DKM61" s="6"/>
      <c r="DKN61" s="6"/>
      <c r="DKO61" s="6"/>
      <c r="DKP61" s="6"/>
      <c r="DKQ61" s="6"/>
      <c r="DKR61" s="6"/>
      <c r="DKS61" s="6"/>
      <c r="DKT61" s="6"/>
      <c r="DKU61" s="6"/>
      <c r="DKV61" s="6"/>
      <c r="DKW61" s="6"/>
      <c r="DKX61" s="6"/>
      <c r="DKY61" s="6"/>
      <c r="DKZ61" s="6"/>
      <c r="DLA61" s="6"/>
      <c r="DLB61" s="6"/>
      <c r="DLC61" s="6"/>
      <c r="DLD61" s="6"/>
      <c r="DLE61" s="6"/>
      <c r="DLF61" s="6"/>
      <c r="DLG61" s="6"/>
      <c r="DLH61" s="6"/>
      <c r="DLI61" s="6"/>
      <c r="DLJ61" s="6"/>
      <c r="DLK61" s="6"/>
      <c r="DLL61" s="6"/>
      <c r="DLM61" s="6"/>
      <c r="DLN61" s="6"/>
      <c r="DLO61" s="6"/>
      <c r="DLP61" s="6"/>
      <c r="DLQ61" s="6"/>
      <c r="DLR61" s="6"/>
      <c r="DLS61" s="6"/>
      <c r="DLT61" s="6"/>
      <c r="DLU61" s="6"/>
      <c r="DLV61" s="6"/>
      <c r="DLW61" s="6"/>
      <c r="DLX61" s="6"/>
      <c r="DLY61" s="6"/>
      <c r="DLZ61" s="6"/>
      <c r="DMA61" s="6"/>
      <c r="DMB61" s="6"/>
      <c r="DMC61" s="6"/>
      <c r="DMD61" s="6"/>
      <c r="DME61" s="6"/>
      <c r="DMF61" s="6"/>
      <c r="DMG61" s="6"/>
      <c r="DMH61" s="6"/>
      <c r="DMI61" s="6"/>
      <c r="DMJ61" s="6"/>
      <c r="DMK61" s="6"/>
      <c r="DML61" s="6"/>
      <c r="DMM61" s="6"/>
      <c r="DMN61" s="6"/>
      <c r="DMO61" s="6"/>
      <c r="DMP61" s="6"/>
      <c r="DMQ61" s="6"/>
      <c r="DMR61" s="6"/>
      <c r="DMS61" s="6"/>
      <c r="DMT61" s="6"/>
      <c r="DMU61" s="6"/>
      <c r="DMV61" s="6"/>
      <c r="DMW61" s="6"/>
      <c r="DMX61" s="6"/>
      <c r="DMY61" s="6"/>
      <c r="DMZ61" s="6"/>
      <c r="DNA61" s="6"/>
      <c r="DNB61" s="6"/>
      <c r="DNC61" s="6"/>
      <c r="DND61" s="6"/>
      <c r="DNE61" s="6"/>
      <c r="DNF61" s="6"/>
      <c r="DNG61" s="6"/>
      <c r="DNH61" s="6"/>
      <c r="DNI61" s="6"/>
      <c r="DNJ61" s="6"/>
      <c r="DNK61" s="6"/>
      <c r="DNL61" s="6"/>
      <c r="DNM61" s="6"/>
      <c r="DNN61" s="6"/>
      <c r="DNO61" s="6"/>
      <c r="DNP61" s="6"/>
      <c r="DNQ61" s="6"/>
      <c r="DNR61" s="6"/>
      <c r="DNS61" s="6"/>
      <c r="DNT61" s="6"/>
      <c r="DNU61" s="6"/>
      <c r="DNV61" s="6"/>
      <c r="DNW61" s="6"/>
      <c r="DNX61" s="6"/>
      <c r="DNY61" s="6"/>
      <c r="DNZ61" s="6"/>
      <c r="DOA61" s="6"/>
      <c r="DOB61" s="6"/>
      <c r="DOC61" s="6"/>
      <c r="DOD61" s="6"/>
      <c r="DOE61" s="6"/>
      <c r="DOF61" s="6"/>
      <c r="DOG61" s="6"/>
      <c r="DOH61" s="6"/>
      <c r="DOI61" s="6"/>
      <c r="DOJ61" s="6"/>
      <c r="DOK61" s="6"/>
      <c r="DOL61" s="6"/>
      <c r="DOM61" s="6"/>
      <c r="DON61" s="6"/>
      <c r="DOO61" s="6"/>
      <c r="DOP61" s="6"/>
      <c r="DOQ61" s="6"/>
      <c r="DOR61" s="6"/>
      <c r="DOS61" s="6"/>
      <c r="DOT61" s="6"/>
      <c r="DOU61" s="6"/>
      <c r="DOV61" s="6"/>
      <c r="DOW61" s="6"/>
      <c r="DOX61" s="6"/>
      <c r="DOY61" s="6"/>
      <c r="DOZ61" s="6"/>
      <c r="DPA61" s="6"/>
      <c r="DPB61" s="6"/>
      <c r="DPC61" s="6"/>
      <c r="DPD61" s="6"/>
      <c r="DPE61" s="6"/>
      <c r="DPF61" s="6"/>
      <c r="DPG61" s="6"/>
      <c r="DPH61" s="6"/>
      <c r="DPI61" s="6"/>
      <c r="DPJ61" s="6"/>
      <c r="DPK61" s="6"/>
      <c r="DPL61" s="6"/>
      <c r="DPM61" s="6"/>
      <c r="DPN61" s="6"/>
      <c r="DPO61" s="6"/>
      <c r="DPP61" s="6"/>
      <c r="DPQ61" s="6"/>
      <c r="DPR61" s="6"/>
      <c r="DPS61" s="6"/>
      <c r="DPT61" s="6"/>
      <c r="DPU61" s="6"/>
      <c r="DPV61" s="6"/>
      <c r="DPW61" s="6"/>
      <c r="DPX61" s="6"/>
      <c r="DPY61" s="6"/>
      <c r="DPZ61" s="6"/>
      <c r="DQA61" s="6"/>
      <c r="DQB61" s="6"/>
      <c r="DQC61" s="6"/>
      <c r="DQD61" s="6"/>
      <c r="DQE61" s="6"/>
      <c r="DQF61" s="6"/>
      <c r="DQG61" s="6"/>
      <c r="DQH61" s="6"/>
      <c r="DQI61" s="6"/>
      <c r="DQJ61" s="6"/>
      <c r="DQK61" s="6"/>
      <c r="DQL61" s="6"/>
      <c r="DQM61" s="6"/>
      <c r="DQN61" s="6"/>
      <c r="DQO61" s="6"/>
      <c r="DQP61" s="6"/>
      <c r="DQQ61" s="6"/>
      <c r="DQR61" s="6"/>
      <c r="DQS61" s="6"/>
      <c r="DQT61" s="6"/>
      <c r="DQU61" s="6"/>
      <c r="DQV61" s="6"/>
      <c r="DQW61" s="6"/>
      <c r="DQX61" s="6"/>
      <c r="DQY61" s="6"/>
      <c r="DQZ61" s="6"/>
      <c r="DRA61" s="6"/>
      <c r="DRB61" s="6"/>
      <c r="DRC61" s="6"/>
      <c r="DRD61" s="6"/>
      <c r="DRE61" s="6"/>
      <c r="DRF61" s="6"/>
      <c r="DRG61" s="6"/>
      <c r="DRH61" s="6"/>
      <c r="DRI61" s="6"/>
      <c r="DRJ61" s="6"/>
      <c r="DRK61" s="6"/>
      <c r="DRL61" s="6"/>
      <c r="DRM61" s="6"/>
      <c r="DRN61" s="6"/>
      <c r="DRO61" s="6"/>
      <c r="DRP61" s="6"/>
      <c r="DRQ61" s="6"/>
      <c r="DRR61" s="6"/>
      <c r="DRS61" s="6"/>
      <c r="DRT61" s="6"/>
      <c r="DRU61" s="6"/>
      <c r="DRV61" s="6"/>
      <c r="DRW61" s="6"/>
      <c r="DRX61" s="6"/>
      <c r="DRY61" s="6"/>
      <c r="DRZ61" s="6"/>
      <c r="DSA61" s="6"/>
      <c r="DSB61" s="6"/>
      <c r="DSC61" s="6"/>
      <c r="DSD61" s="6"/>
      <c r="DSE61" s="6"/>
      <c r="DSF61" s="6"/>
      <c r="DSG61" s="6"/>
      <c r="DSH61" s="6"/>
      <c r="DSI61" s="6"/>
      <c r="DSJ61" s="6"/>
      <c r="DSK61" s="6"/>
      <c r="DSL61" s="6"/>
      <c r="DSM61" s="6"/>
      <c r="DSN61" s="6"/>
      <c r="DSO61" s="6"/>
      <c r="DSP61" s="6"/>
      <c r="DSQ61" s="6"/>
      <c r="DSR61" s="6"/>
      <c r="DSS61" s="6"/>
      <c r="DST61" s="6"/>
      <c r="DSU61" s="6"/>
      <c r="DSV61" s="6"/>
      <c r="DSW61" s="6"/>
      <c r="DSX61" s="6"/>
      <c r="DSY61" s="6"/>
      <c r="DSZ61" s="6"/>
      <c r="DTA61" s="6"/>
      <c r="DTB61" s="6"/>
      <c r="DTC61" s="6"/>
      <c r="DTD61" s="6"/>
      <c r="DTE61" s="6"/>
      <c r="DTF61" s="6"/>
      <c r="DTG61" s="6"/>
      <c r="DTH61" s="6"/>
      <c r="DTI61" s="6"/>
      <c r="DTJ61" s="6"/>
      <c r="DTK61" s="6"/>
      <c r="DTL61" s="6"/>
      <c r="DTM61" s="6"/>
      <c r="DTN61" s="6"/>
      <c r="DTO61" s="6"/>
      <c r="DTP61" s="6"/>
      <c r="DTQ61" s="6"/>
      <c r="DTR61" s="6"/>
      <c r="DTS61" s="6"/>
      <c r="DTT61" s="6"/>
      <c r="DTU61" s="6"/>
      <c r="DTV61" s="6"/>
      <c r="DTW61" s="6"/>
      <c r="DTX61" s="6"/>
      <c r="DTY61" s="6"/>
      <c r="DTZ61" s="6"/>
      <c r="DUA61" s="6"/>
      <c r="DUB61" s="6"/>
      <c r="DUC61" s="6"/>
      <c r="DUD61" s="6"/>
      <c r="DUE61" s="6"/>
      <c r="DUF61" s="6"/>
      <c r="DUG61" s="6"/>
      <c r="DUH61" s="6"/>
      <c r="DUI61" s="6"/>
      <c r="DUJ61" s="6"/>
      <c r="DUK61" s="6"/>
      <c r="DUL61" s="6"/>
      <c r="DUM61" s="6"/>
      <c r="DUN61" s="6"/>
      <c r="DUO61" s="6"/>
      <c r="DUP61" s="6"/>
      <c r="DUQ61" s="6"/>
      <c r="DUR61" s="6"/>
      <c r="DUS61" s="6"/>
      <c r="DUT61" s="6"/>
      <c r="DUU61" s="6"/>
      <c r="DUV61" s="6"/>
      <c r="DUW61" s="6"/>
      <c r="DUX61" s="6"/>
      <c r="DUY61" s="6"/>
      <c r="DUZ61" s="6"/>
      <c r="DVA61" s="6"/>
      <c r="DVB61" s="6"/>
      <c r="DVC61" s="6"/>
      <c r="DVD61" s="6"/>
      <c r="DVE61" s="6"/>
      <c r="DVF61" s="6"/>
      <c r="DVG61" s="6"/>
      <c r="DVH61" s="6"/>
      <c r="DVI61" s="6"/>
      <c r="DVJ61" s="6"/>
      <c r="DVK61" s="6"/>
      <c r="DVL61" s="6"/>
      <c r="DVM61" s="6"/>
      <c r="DVN61" s="6"/>
      <c r="DVO61" s="6"/>
      <c r="DVP61" s="6"/>
      <c r="DVQ61" s="6"/>
      <c r="DVR61" s="6"/>
      <c r="DVS61" s="6"/>
      <c r="DVT61" s="6"/>
      <c r="DVU61" s="6"/>
      <c r="DVV61" s="6"/>
      <c r="DVW61" s="6"/>
      <c r="DVX61" s="6"/>
      <c r="DVY61" s="6"/>
      <c r="DVZ61" s="6"/>
      <c r="DWA61" s="6"/>
      <c r="DWB61" s="6"/>
      <c r="DWC61" s="6"/>
      <c r="DWD61" s="6"/>
      <c r="DWE61" s="6"/>
      <c r="DWF61" s="6"/>
      <c r="DWG61" s="6"/>
      <c r="DWH61" s="6"/>
      <c r="DWI61" s="6"/>
      <c r="DWJ61" s="6"/>
      <c r="DWK61" s="6"/>
      <c r="DWL61" s="6"/>
      <c r="DWM61" s="6"/>
      <c r="DWN61" s="6"/>
      <c r="DWO61" s="6"/>
      <c r="DWP61" s="6"/>
      <c r="DWQ61" s="6"/>
      <c r="DWR61" s="6"/>
      <c r="DWS61" s="6"/>
      <c r="DWT61" s="6"/>
      <c r="DWU61" s="6"/>
      <c r="DWV61" s="6"/>
      <c r="DWW61" s="6"/>
      <c r="DWX61" s="6"/>
      <c r="DWY61" s="6"/>
      <c r="DWZ61" s="6"/>
      <c r="DXA61" s="6"/>
      <c r="DXB61" s="6"/>
      <c r="DXC61" s="6"/>
      <c r="DXD61" s="6"/>
      <c r="DXE61" s="6"/>
      <c r="DXF61" s="6"/>
      <c r="DXG61" s="6"/>
      <c r="DXH61" s="6"/>
      <c r="DXI61" s="6"/>
      <c r="DXJ61" s="6"/>
      <c r="DXK61" s="6"/>
      <c r="DXL61" s="6"/>
      <c r="DXM61" s="6"/>
      <c r="DXN61" s="6"/>
      <c r="DXO61" s="6"/>
      <c r="DXP61" s="6"/>
      <c r="DXQ61" s="6"/>
      <c r="DXR61" s="6"/>
      <c r="DXS61" s="6"/>
      <c r="DXT61" s="6"/>
      <c r="DXU61" s="6"/>
      <c r="DXV61" s="6"/>
      <c r="DXW61" s="6"/>
      <c r="DXX61" s="6"/>
      <c r="DXY61" s="6"/>
      <c r="DXZ61" s="6"/>
      <c r="DYA61" s="6"/>
      <c r="DYB61" s="6"/>
      <c r="DYC61" s="6"/>
      <c r="DYD61" s="6"/>
      <c r="DYE61" s="6"/>
      <c r="DYF61" s="6"/>
      <c r="DYG61" s="6"/>
      <c r="DYH61" s="6"/>
      <c r="DYI61" s="6"/>
      <c r="DYJ61" s="6"/>
      <c r="DYK61" s="6"/>
      <c r="DYL61" s="6"/>
      <c r="DYM61" s="6"/>
      <c r="DYN61" s="6"/>
      <c r="DYO61" s="6"/>
      <c r="DYP61" s="6"/>
      <c r="DYQ61" s="6"/>
      <c r="DYR61" s="6"/>
      <c r="DYS61" s="6"/>
      <c r="DYT61" s="6"/>
      <c r="DYU61" s="6"/>
      <c r="DYV61" s="6"/>
      <c r="DYW61" s="6"/>
      <c r="DYX61" s="6"/>
      <c r="DYY61" s="6"/>
      <c r="DYZ61" s="6"/>
      <c r="DZA61" s="6"/>
      <c r="DZB61" s="6"/>
      <c r="DZC61" s="6"/>
      <c r="DZD61" s="6"/>
      <c r="DZE61" s="6"/>
      <c r="DZF61" s="6"/>
      <c r="DZG61" s="6"/>
      <c r="DZH61" s="6"/>
      <c r="DZI61" s="6"/>
      <c r="DZJ61" s="6"/>
      <c r="DZK61" s="6"/>
      <c r="DZL61" s="6"/>
      <c r="DZM61" s="6"/>
      <c r="DZN61" s="6"/>
      <c r="DZO61" s="6"/>
      <c r="DZP61" s="6"/>
      <c r="DZQ61" s="6"/>
      <c r="DZR61" s="6"/>
      <c r="DZS61" s="6"/>
      <c r="DZT61" s="6"/>
      <c r="DZU61" s="6"/>
      <c r="DZV61" s="6"/>
      <c r="DZW61" s="6"/>
      <c r="DZX61" s="6"/>
      <c r="DZY61" s="6"/>
      <c r="DZZ61" s="6"/>
      <c r="EAA61" s="6"/>
      <c r="EAB61" s="6"/>
      <c r="EAC61" s="6"/>
      <c r="EAD61" s="6"/>
      <c r="EAE61" s="6"/>
      <c r="EAF61" s="6"/>
      <c r="EAG61" s="6"/>
      <c r="EAH61" s="6"/>
      <c r="EAI61" s="6"/>
      <c r="EAJ61" s="6"/>
      <c r="EAK61" s="6"/>
      <c r="EAL61" s="6"/>
      <c r="EAM61" s="6"/>
      <c r="EAN61" s="6"/>
      <c r="EAO61" s="6"/>
      <c r="EAP61" s="6"/>
      <c r="EAQ61" s="6"/>
      <c r="EAR61" s="6"/>
      <c r="EAS61" s="6"/>
      <c r="EAT61" s="6"/>
      <c r="EAU61" s="6"/>
      <c r="EAV61" s="6"/>
      <c r="EAW61" s="6"/>
      <c r="EAX61" s="6"/>
      <c r="EAY61" s="6"/>
      <c r="EAZ61" s="6"/>
      <c r="EBA61" s="6"/>
      <c r="EBB61" s="6"/>
      <c r="EBC61" s="6"/>
      <c r="EBD61" s="6"/>
      <c r="EBE61" s="6"/>
      <c r="EBF61" s="6"/>
      <c r="EBG61" s="6"/>
      <c r="EBH61" s="6"/>
      <c r="EBI61" s="6"/>
      <c r="EBJ61" s="6"/>
      <c r="EBK61" s="6"/>
      <c r="EBL61" s="6"/>
      <c r="EBM61" s="6"/>
      <c r="EBN61" s="6"/>
      <c r="EBO61" s="6"/>
      <c r="EBP61" s="6"/>
      <c r="EBQ61" s="6"/>
      <c r="EBR61" s="6"/>
      <c r="EBS61" s="6"/>
      <c r="EBT61" s="6"/>
      <c r="EBU61" s="6"/>
      <c r="EBV61" s="6"/>
      <c r="EBW61" s="6"/>
      <c r="EBX61" s="6"/>
      <c r="EBY61" s="6"/>
      <c r="EBZ61" s="6"/>
      <c r="ECA61" s="6"/>
      <c r="ECB61" s="6"/>
      <c r="ECC61" s="6"/>
      <c r="ECD61" s="6"/>
      <c r="ECE61" s="6"/>
      <c r="ECF61" s="6"/>
      <c r="ECG61" s="6"/>
      <c r="ECH61" s="6"/>
      <c r="ECI61" s="6"/>
      <c r="ECJ61" s="6"/>
      <c r="ECK61" s="6"/>
      <c r="ECL61" s="6"/>
      <c r="ECM61" s="6"/>
      <c r="ECN61" s="6"/>
      <c r="ECO61" s="6"/>
      <c r="ECP61" s="6"/>
      <c r="ECQ61" s="6"/>
      <c r="ECR61" s="6"/>
      <c r="ECS61" s="6"/>
      <c r="ECT61" s="6"/>
      <c r="ECU61" s="6"/>
      <c r="ECV61" s="6"/>
      <c r="ECW61" s="6"/>
      <c r="ECX61" s="6"/>
      <c r="ECY61" s="6"/>
      <c r="ECZ61" s="6"/>
      <c r="EDA61" s="6"/>
      <c r="EDB61" s="6"/>
      <c r="EDC61" s="6"/>
      <c r="EDD61" s="6"/>
      <c r="EDE61" s="6"/>
      <c r="EDF61" s="6"/>
      <c r="EDG61" s="6"/>
      <c r="EDH61" s="6"/>
      <c r="EDI61" s="6"/>
      <c r="EDJ61" s="6"/>
      <c r="EDK61" s="6"/>
      <c r="EDL61" s="6"/>
      <c r="EDM61" s="6"/>
      <c r="EDN61" s="6"/>
      <c r="EDO61" s="6"/>
      <c r="EDP61" s="6"/>
      <c r="EDQ61" s="6"/>
      <c r="EDR61" s="6"/>
      <c r="EDS61" s="6"/>
      <c r="EDT61" s="6"/>
      <c r="EDU61" s="6"/>
      <c r="EDV61" s="6"/>
      <c r="EDW61" s="6"/>
      <c r="EDX61" s="6"/>
      <c r="EDY61" s="6"/>
      <c r="EDZ61" s="6"/>
      <c r="EEA61" s="6"/>
      <c r="EEB61" s="6"/>
      <c r="EEC61" s="6"/>
      <c r="EED61" s="6"/>
      <c r="EEE61" s="6"/>
      <c r="EEF61" s="6"/>
      <c r="EEG61" s="6"/>
      <c r="EEH61" s="6"/>
      <c r="EEI61" s="6"/>
      <c r="EEJ61" s="6"/>
      <c r="EEK61" s="6"/>
      <c r="EEL61" s="6"/>
      <c r="EEM61" s="6"/>
      <c r="EEN61" s="6"/>
      <c r="EEO61" s="6"/>
      <c r="EEP61" s="6"/>
      <c r="EEQ61" s="6"/>
      <c r="EER61" s="6"/>
      <c r="EES61" s="6"/>
      <c r="EET61" s="6"/>
      <c r="EEU61" s="6"/>
      <c r="EEV61" s="6"/>
      <c r="EEW61" s="6"/>
      <c r="EEX61" s="6"/>
      <c r="EEY61" s="6"/>
      <c r="EEZ61" s="6"/>
      <c r="EFA61" s="6"/>
      <c r="EFB61" s="6"/>
      <c r="EFC61" s="6"/>
      <c r="EFD61" s="6"/>
      <c r="EFE61" s="6"/>
      <c r="EFF61" s="6"/>
      <c r="EFG61" s="6"/>
      <c r="EFH61" s="6"/>
      <c r="EFI61" s="6"/>
      <c r="EFJ61" s="6"/>
      <c r="EFK61" s="6"/>
      <c r="EFL61" s="6"/>
      <c r="EFM61" s="6"/>
      <c r="EFN61" s="6"/>
      <c r="EFO61" s="6"/>
      <c r="EFP61" s="6"/>
      <c r="EFQ61" s="6"/>
      <c r="EFR61" s="6"/>
      <c r="EFS61" s="6"/>
      <c r="EFT61" s="6"/>
      <c r="EFU61" s="6"/>
      <c r="EFV61" s="6"/>
      <c r="EFW61" s="6"/>
      <c r="EFX61" s="6"/>
      <c r="EFY61" s="6"/>
      <c r="EFZ61" s="6"/>
      <c r="EGA61" s="6"/>
      <c r="EGB61" s="6"/>
      <c r="EGC61" s="6"/>
      <c r="EGD61" s="6"/>
      <c r="EGE61" s="6"/>
      <c r="EGF61" s="6"/>
      <c r="EGG61" s="6"/>
      <c r="EGH61" s="6"/>
      <c r="EGI61" s="6"/>
      <c r="EGJ61" s="6"/>
      <c r="EGK61" s="6"/>
      <c r="EGL61" s="6"/>
      <c r="EGM61" s="6"/>
      <c r="EGN61" s="6"/>
      <c r="EGO61" s="6"/>
      <c r="EGP61" s="6"/>
      <c r="EGQ61" s="6"/>
      <c r="EGR61" s="6"/>
      <c r="EGS61" s="6"/>
      <c r="EGT61" s="6"/>
      <c r="EGU61" s="6"/>
      <c r="EGV61" s="6"/>
      <c r="EGW61" s="6"/>
      <c r="EGX61" s="6"/>
      <c r="EGY61" s="6"/>
      <c r="EGZ61" s="6"/>
      <c r="EHA61" s="6"/>
      <c r="EHB61" s="6"/>
      <c r="EHC61" s="6"/>
      <c r="EHD61" s="6"/>
      <c r="EHE61" s="6"/>
      <c r="EHF61" s="6"/>
      <c r="EHG61" s="6"/>
      <c r="EHH61" s="6"/>
      <c r="EHI61" s="6"/>
      <c r="EHJ61" s="6"/>
      <c r="EHK61" s="6"/>
      <c r="EHL61" s="6"/>
      <c r="EHM61" s="6"/>
      <c r="EHN61" s="6"/>
      <c r="EHO61" s="6"/>
      <c r="EHP61" s="6"/>
      <c r="EHQ61" s="6"/>
      <c r="EHR61" s="6"/>
      <c r="EHS61" s="6"/>
      <c r="EHT61" s="6"/>
      <c r="EHU61" s="6"/>
      <c r="EHV61" s="6"/>
      <c r="EHW61" s="6"/>
      <c r="EHX61" s="6"/>
      <c r="EHY61" s="6"/>
      <c r="EHZ61" s="6"/>
      <c r="EIA61" s="6"/>
      <c r="EIB61" s="6"/>
      <c r="EIC61" s="6"/>
      <c r="EID61" s="6"/>
      <c r="EIE61" s="6"/>
      <c r="EIF61" s="6"/>
      <c r="EIG61" s="6"/>
      <c r="EIH61" s="6"/>
      <c r="EII61" s="6"/>
      <c r="EIJ61" s="6"/>
      <c r="EIK61" s="6"/>
      <c r="EIL61" s="6"/>
      <c r="EIM61" s="6"/>
      <c r="EIN61" s="6"/>
      <c r="EIO61" s="6"/>
      <c r="EIP61" s="6"/>
      <c r="EIQ61" s="6"/>
      <c r="EIR61" s="6"/>
      <c r="EIS61" s="6"/>
      <c r="EIT61" s="6"/>
      <c r="EIU61" s="6"/>
      <c r="EIV61" s="6"/>
      <c r="EIW61" s="6"/>
      <c r="EIX61" s="6"/>
      <c r="EIY61" s="6"/>
      <c r="EIZ61" s="6"/>
      <c r="EJA61" s="6"/>
      <c r="EJB61" s="6"/>
      <c r="EJC61" s="6"/>
      <c r="EJD61" s="6"/>
      <c r="EJE61" s="6"/>
      <c r="EJF61" s="6"/>
      <c r="EJG61" s="6"/>
      <c r="EJH61" s="6"/>
      <c r="EJI61" s="6"/>
      <c r="EJJ61" s="6"/>
      <c r="EJK61" s="6"/>
      <c r="EJL61" s="6"/>
      <c r="EJM61" s="6"/>
      <c r="EJN61" s="6"/>
      <c r="EJO61" s="6"/>
      <c r="EJP61" s="6"/>
      <c r="EJQ61" s="6"/>
      <c r="EJR61" s="6"/>
      <c r="EJS61" s="6"/>
      <c r="EJT61" s="6"/>
      <c r="EJU61" s="6"/>
      <c r="EJV61" s="6"/>
      <c r="EJW61" s="6"/>
      <c r="EJX61" s="6"/>
      <c r="EJY61" s="6"/>
      <c r="EJZ61" s="6"/>
      <c r="EKA61" s="6"/>
      <c r="EKB61" s="6"/>
      <c r="EKC61" s="6"/>
      <c r="EKD61" s="6"/>
      <c r="EKE61" s="6"/>
      <c r="EKF61" s="6"/>
      <c r="EKG61" s="6"/>
      <c r="EKH61" s="6"/>
      <c r="EKI61" s="6"/>
      <c r="EKJ61" s="6"/>
      <c r="EKK61" s="6"/>
      <c r="EKL61" s="6"/>
      <c r="EKM61" s="6"/>
      <c r="EKN61" s="6"/>
      <c r="EKO61" s="6"/>
      <c r="EKP61" s="6"/>
      <c r="EKQ61" s="6"/>
      <c r="EKR61" s="6"/>
      <c r="EKS61" s="6"/>
      <c r="EKT61" s="6"/>
      <c r="EKU61" s="6"/>
      <c r="EKV61" s="6"/>
      <c r="EKW61" s="6"/>
      <c r="EKX61" s="6"/>
      <c r="EKY61" s="6"/>
      <c r="EKZ61" s="6"/>
      <c r="ELA61" s="6"/>
      <c r="ELB61" s="6"/>
      <c r="ELC61" s="6"/>
      <c r="ELD61" s="6"/>
      <c r="ELE61" s="6"/>
      <c r="ELF61" s="6"/>
      <c r="ELG61" s="6"/>
      <c r="ELH61" s="6"/>
      <c r="ELI61" s="6"/>
      <c r="ELJ61" s="6"/>
      <c r="ELK61" s="6"/>
      <c r="ELL61" s="6"/>
      <c r="ELM61" s="6"/>
      <c r="ELN61" s="6"/>
      <c r="ELO61" s="6"/>
      <c r="ELP61" s="6"/>
      <c r="ELQ61" s="6"/>
      <c r="ELR61" s="6"/>
      <c r="ELS61" s="6"/>
      <c r="ELT61" s="6"/>
      <c r="ELU61" s="6"/>
      <c r="ELV61" s="6"/>
      <c r="ELW61" s="6"/>
      <c r="ELX61" s="6"/>
      <c r="ELY61" s="6"/>
      <c r="ELZ61" s="6"/>
      <c r="EMA61" s="6"/>
      <c r="EMB61" s="6"/>
      <c r="EMC61" s="6"/>
      <c r="EMD61" s="6"/>
      <c r="EME61" s="6"/>
      <c r="EMF61" s="6"/>
      <c r="EMG61" s="6"/>
      <c r="EMH61" s="6"/>
      <c r="EMI61" s="6"/>
      <c r="EMJ61" s="6"/>
      <c r="EMK61" s="6"/>
      <c r="EML61" s="6"/>
      <c r="EMM61" s="6"/>
      <c r="EMN61" s="6"/>
      <c r="EMO61" s="6"/>
      <c r="EMP61" s="6"/>
      <c r="EMQ61" s="6"/>
      <c r="EMR61" s="6"/>
      <c r="EMS61" s="6"/>
      <c r="EMT61" s="6"/>
      <c r="EMU61" s="6"/>
      <c r="EMV61" s="6"/>
      <c r="EMW61" s="6"/>
      <c r="EMX61" s="6"/>
      <c r="EMY61" s="6"/>
      <c r="EMZ61" s="6"/>
      <c r="ENA61" s="6"/>
      <c r="ENB61" s="6"/>
      <c r="ENC61" s="6"/>
      <c r="END61" s="6"/>
      <c r="ENE61" s="6"/>
      <c r="ENF61" s="6"/>
      <c r="ENG61" s="6"/>
      <c r="ENH61" s="6"/>
      <c r="ENI61" s="6"/>
      <c r="ENJ61" s="6"/>
      <c r="ENK61" s="6"/>
      <c r="ENL61" s="6"/>
      <c r="ENM61" s="6"/>
      <c r="ENN61" s="6"/>
      <c r="ENO61" s="6"/>
      <c r="ENP61" s="6"/>
      <c r="ENQ61" s="6"/>
      <c r="ENR61" s="6"/>
      <c r="ENS61" s="6"/>
      <c r="ENT61" s="6"/>
      <c r="ENU61" s="6"/>
      <c r="ENV61" s="6"/>
      <c r="ENW61" s="6"/>
      <c r="ENX61" s="6"/>
      <c r="ENY61" s="6"/>
      <c r="ENZ61" s="6"/>
      <c r="EOA61" s="6"/>
      <c r="EOB61" s="6"/>
      <c r="EOC61" s="6"/>
      <c r="EOD61" s="6"/>
      <c r="EOE61" s="6"/>
      <c r="EOF61" s="6"/>
      <c r="EOG61" s="6"/>
      <c r="EOH61" s="6"/>
      <c r="EOI61" s="6"/>
      <c r="EOJ61" s="6"/>
      <c r="EOK61" s="6"/>
      <c r="EOL61" s="6"/>
      <c r="EOM61" s="6"/>
      <c r="EON61" s="6"/>
      <c r="EOO61" s="6"/>
      <c r="EOP61" s="6"/>
      <c r="EOQ61" s="6"/>
      <c r="EOR61" s="6"/>
      <c r="EOS61" s="6"/>
      <c r="EOT61" s="6"/>
      <c r="EOU61" s="6"/>
      <c r="EOV61" s="6"/>
      <c r="EOW61" s="6"/>
      <c r="EOX61" s="6"/>
      <c r="EOY61" s="6"/>
      <c r="EOZ61" s="6"/>
      <c r="EPA61" s="6"/>
      <c r="EPB61" s="6"/>
      <c r="EPC61" s="6"/>
      <c r="EPD61" s="6"/>
      <c r="EPE61" s="6"/>
      <c r="EPF61" s="6"/>
      <c r="EPG61" s="6"/>
      <c r="EPH61" s="6"/>
      <c r="EPI61" s="6"/>
      <c r="EPJ61" s="6"/>
      <c r="EPK61" s="6"/>
      <c r="EPL61" s="6"/>
      <c r="EPM61" s="6"/>
      <c r="EPN61" s="6"/>
      <c r="EPO61" s="6"/>
      <c r="EPP61" s="6"/>
      <c r="EPQ61" s="6"/>
      <c r="EPR61" s="6"/>
      <c r="EPS61" s="6"/>
      <c r="EPT61" s="6"/>
      <c r="EPU61" s="6"/>
      <c r="EPV61" s="6"/>
      <c r="EPW61" s="6"/>
      <c r="EPX61" s="6"/>
      <c r="EPY61" s="6"/>
      <c r="EPZ61" s="6"/>
      <c r="EQA61" s="6"/>
      <c r="EQB61" s="6"/>
      <c r="EQC61" s="6"/>
      <c r="EQD61" s="6"/>
      <c r="EQE61" s="6"/>
      <c r="EQF61" s="6"/>
      <c r="EQG61" s="6"/>
      <c r="EQH61" s="6"/>
      <c r="EQI61" s="6"/>
      <c r="EQJ61" s="6"/>
      <c r="EQK61" s="6"/>
      <c r="EQL61" s="6"/>
      <c r="EQM61" s="6"/>
      <c r="EQN61" s="6"/>
      <c r="EQO61" s="6"/>
      <c r="EQP61" s="6"/>
      <c r="EQQ61" s="6"/>
      <c r="EQR61" s="6"/>
      <c r="EQS61" s="6"/>
      <c r="EQT61" s="6"/>
      <c r="EQU61" s="6"/>
      <c r="EQV61" s="6"/>
      <c r="EQW61" s="6"/>
      <c r="EQX61" s="6"/>
      <c r="EQY61" s="6"/>
      <c r="EQZ61" s="6"/>
      <c r="ERA61" s="6"/>
      <c r="ERB61" s="6"/>
      <c r="ERC61" s="6"/>
      <c r="ERD61" s="6"/>
      <c r="ERE61" s="6"/>
      <c r="ERF61" s="6"/>
      <c r="ERG61" s="6"/>
      <c r="ERH61" s="6"/>
      <c r="ERI61" s="6"/>
      <c r="ERJ61" s="6"/>
      <c r="ERK61" s="6"/>
      <c r="ERL61" s="6"/>
      <c r="ERM61" s="6"/>
      <c r="ERN61" s="6"/>
      <c r="ERO61" s="6"/>
      <c r="ERP61" s="6"/>
      <c r="ERQ61" s="6"/>
      <c r="ERR61" s="6"/>
      <c r="ERS61" s="6"/>
      <c r="ERT61" s="6"/>
      <c r="ERU61" s="6"/>
      <c r="ERV61" s="6"/>
      <c r="ERW61" s="6"/>
      <c r="ERX61" s="6"/>
      <c r="ERY61" s="6"/>
      <c r="ERZ61" s="6"/>
      <c r="ESA61" s="6"/>
      <c r="ESB61" s="6"/>
      <c r="ESC61" s="6"/>
      <c r="ESD61" s="6"/>
      <c r="ESE61" s="6"/>
      <c r="ESF61" s="6"/>
      <c r="ESG61" s="6"/>
      <c r="ESH61" s="6"/>
      <c r="ESI61" s="6"/>
      <c r="ESJ61" s="6"/>
      <c r="ESK61" s="6"/>
      <c r="ESL61" s="6"/>
      <c r="ESM61" s="6"/>
      <c r="ESN61" s="6"/>
      <c r="ESO61" s="6"/>
      <c r="ESP61" s="6"/>
      <c r="ESQ61" s="6"/>
      <c r="ESR61" s="6"/>
      <c r="ESS61" s="6"/>
      <c r="EST61" s="6"/>
      <c r="ESU61" s="6"/>
      <c r="ESV61" s="6"/>
      <c r="ESW61" s="6"/>
      <c r="ESX61" s="6"/>
      <c r="ESY61" s="6"/>
      <c r="ESZ61" s="6"/>
      <c r="ETA61" s="6"/>
      <c r="ETB61" s="6"/>
      <c r="ETC61" s="6"/>
      <c r="ETD61" s="6"/>
      <c r="ETE61" s="6"/>
      <c r="ETF61" s="6"/>
      <c r="ETG61" s="6"/>
      <c r="ETH61" s="6"/>
      <c r="ETI61" s="6"/>
      <c r="ETJ61" s="6"/>
      <c r="ETK61" s="6"/>
      <c r="ETL61" s="6"/>
      <c r="ETM61" s="6"/>
      <c r="ETN61" s="6"/>
      <c r="ETO61" s="6"/>
      <c r="ETP61" s="6"/>
      <c r="ETQ61" s="6"/>
      <c r="ETR61" s="6"/>
      <c r="ETS61" s="6"/>
      <c r="ETT61" s="6"/>
      <c r="ETU61" s="6"/>
      <c r="ETV61" s="6"/>
      <c r="ETW61" s="6"/>
      <c r="ETX61" s="6"/>
      <c r="ETY61" s="6"/>
      <c r="ETZ61" s="6"/>
      <c r="EUA61" s="6"/>
      <c r="EUB61" s="6"/>
      <c r="EUC61" s="6"/>
      <c r="EUD61" s="6"/>
      <c r="EUE61" s="6"/>
      <c r="EUF61" s="6"/>
      <c r="EUG61" s="6"/>
      <c r="EUH61" s="6"/>
      <c r="EUI61" s="6"/>
      <c r="EUJ61" s="6"/>
      <c r="EUK61" s="6"/>
      <c r="EUL61" s="6"/>
      <c r="EUM61" s="6"/>
      <c r="EUN61" s="6"/>
      <c r="EUO61" s="6"/>
      <c r="EUP61" s="6"/>
      <c r="EUQ61" s="6"/>
      <c r="EUR61" s="6"/>
      <c r="EUS61" s="6"/>
      <c r="EUT61" s="6"/>
      <c r="EUU61" s="6"/>
      <c r="EUV61" s="6"/>
      <c r="EUW61" s="6"/>
      <c r="EUX61" s="6"/>
      <c r="EUY61" s="6"/>
      <c r="EUZ61" s="6"/>
      <c r="EVA61" s="6"/>
      <c r="EVB61" s="6"/>
      <c r="EVC61" s="6"/>
      <c r="EVD61" s="6"/>
      <c r="EVE61" s="6"/>
      <c r="EVF61" s="6"/>
      <c r="EVG61" s="6"/>
      <c r="EVH61" s="6"/>
      <c r="EVI61" s="6"/>
      <c r="EVJ61" s="6"/>
      <c r="EVK61" s="6"/>
      <c r="EVL61" s="6"/>
      <c r="EVM61" s="6"/>
      <c r="EVN61" s="6"/>
      <c r="EVO61" s="6"/>
      <c r="EVP61" s="6"/>
      <c r="EVQ61" s="6"/>
      <c r="EVR61" s="6"/>
      <c r="EVS61" s="6"/>
      <c r="EVT61" s="6"/>
      <c r="EVU61" s="6"/>
      <c r="EVV61" s="6"/>
      <c r="EVW61" s="6"/>
      <c r="EVX61" s="6"/>
      <c r="EVY61" s="6"/>
      <c r="EVZ61" s="6"/>
      <c r="EWA61" s="6"/>
      <c r="EWB61" s="6"/>
      <c r="EWC61" s="6"/>
      <c r="EWD61" s="6"/>
      <c r="EWE61" s="6"/>
      <c r="EWF61" s="6"/>
      <c r="EWG61" s="6"/>
      <c r="EWH61" s="6"/>
      <c r="EWI61" s="6"/>
      <c r="EWJ61" s="6"/>
      <c r="EWK61" s="6"/>
      <c r="EWL61" s="6"/>
      <c r="EWM61" s="6"/>
      <c r="EWN61" s="6"/>
      <c r="EWO61" s="6"/>
      <c r="EWP61" s="6"/>
      <c r="EWQ61" s="6"/>
      <c r="EWR61" s="6"/>
      <c r="EWS61" s="6"/>
      <c r="EWT61" s="6"/>
      <c r="EWU61" s="6"/>
      <c r="EWV61" s="6"/>
      <c r="EWW61" s="6"/>
      <c r="EWX61" s="6"/>
      <c r="EWY61" s="6"/>
      <c r="EWZ61" s="6"/>
      <c r="EXA61" s="6"/>
      <c r="EXB61" s="6"/>
      <c r="EXC61" s="6"/>
      <c r="EXD61" s="6"/>
      <c r="EXE61" s="6"/>
      <c r="EXF61" s="6"/>
      <c r="EXG61" s="6"/>
      <c r="EXH61" s="6"/>
      <c r="EXI61" s="6"/>
      <c r="EXJ61" s="6"/>
      <c r="EXK61" s="6"/>
      <c r="EXL61" s="6"/>
      <c r="EXM61" s="6"/>
      <c r="EXN61" s="6"/>
      <c r="EXO61" s="6"/>
      <c r="EXP61" s="6"/>
      <c r="EXQ61" s="6"/>
      <c r="EXR61" s="6"/>
      <c r="EXS61" s="6"/>
      <c r="EXT61" s="6"/>
      <c r="EXU61" s="6"/>
      <c r="EXV61" s="6"/>
      <c r="EXW61" s="6"/>
      <c r="EXX61" s="6"/>
      <c r="EXY61" s="6"/>
      <c r="EXZ61" s="6"/>
      <c r="EYA61" s="6"/>
      <c r="EYB61" s="6"/>
      <c r="EYC61" s="6"/>
      <c r="EYD61" s="6"/>
      <c r="EYE61" s="6"/>
      <c r="EYF61" s="6"/>
      <c r="EYG61" s="6"/>
      <c r="EYH61" s="6"/>
      <c r="EYI61" s="6"/>
      <c r="EYJ61" s="6"/>
      <c r="EYK61" s="6"/>
      <c r="EYL61" s="6"/>
      <c r="EYM61" s="6"/>
      <c r="EYN61" s="6"/>
      <c r="EYO61" s="6"/>
      <c r="EYP61" s="6"/>
      <c r="EYQ61" s="6"/>
      <c r="EYR61" s="6"/>
      <c r="EYS61" s="6"/>
      <c r="EYT61" s="6"/>
      <c r="EYU61" s="6"/>
      <c r="EYV61" s="6"/>
      <c r="EYW61" s="6"/>
      <c r="EYX61" s="6"/>
      <c r="EYY61" s="6"/>
      <c r="EYZ61" s="6"/>
      <c r="EZA61" s="6"/>
      <c r="EZB61" s="6"/>
      <c r="EZC61" s="6"/>
      <c r="EZD61" s="6"/>
      <c r="EZE61" s="6"/>
      <c r="EZF61" s="6"/>
      <c r="EZG61" s="6"/>
      <c r="EZH61" s="6"/>
      <c r="EZI61" s="6"/>
      <c r="EZJ61" s="6"/>
      <c r="EZK61" s="6"/>
      <c r="EZL61" s="6"/>
      <c r="EZM61" s="6"/>
      <c r="EZN61" s="6"/>
      <c r="EZO61" s="6"/>
      <c r="EZP61" s="6"/>
      <c r="EZQ61" s="6"/>
      <c r="EZR61" s="6"/>
      <c r="EZS61" s="6"/>
      <c r="EZT61" s="6"/>
      <c r="EZU61" s="6"/>
      <c r="EZV61" s="6"/>
      <c r="EZW61" s="6"/>
      <c r="EZX61" s="6"/>
      <c r="EZY61" s="6"/>
      <c r="EZZ61" s="6"/>
      <c r="FAA61" s="6"/>
      <c r="FAB61" s="6"/>
      <c r="FAC61" s="6"/>
      <c r="FAD61" s="6"/>
      <c r="FAE61" s="6"/>
      <c r="FAF61" s="6"/>
      <c r="FAG61" s="6"/>
      <c r="FAH61" s="6"/>
      <c r="FAI61" s="6"/>
      <c r="FAJ61" s="6"/>
      <c r="FAK61" s="6"/>
      <c r="FAL61" s="6"/>
      <c r="FAM61" s="6"/>
      <c r="FAN61" s="6"/>
      <c r="FAO61" s="6"/>
      <c r="FAP61" s="6"/>
      <c r="FAQ61" s="6"/>
      <c r="FAR61" s="6"/>
      <c r="FAS61" s="6"/>
      <c r="FAT61" s="6"/>
      <c r="FAU61" s="6"/>
      <c r="FAV61" s="6"/>
      <c r="FAW61" s="6"/>
      <c r="FAX61" s="6"/>
      <c r="FAY61" s="6"/>
      <c r="FAZ61" s="6"/>
      <c r="FBA61" s="6"/>
      <c r="FBB61" s="6"/>
      <c r="FBC61" s="6"/>
      <c r="FBD61" s="6"/>
      <c r="FBE61" s="6"/>
      <c r="FBF61" s="6"/>
      <c r="FBG61" s="6"/>
      <c r="FBH61" s="6"/>
      <c r="FBI61" s="6"/>
      <c r="FBJ61" s="6"/>
      <c r="FBK61" s="6"/>
      <c r="FBL61" s="6"/>
      <c r="FBM61" s="6"/>
      <c r="FBN61" s="6"/>
      <c r="FBO61" s="6"/>
      <c r="FBP61" s="6"/>
      <c r="FBQ61" s="6"/>
      <c r="FBR61" s="6"/>
      <c r="FBS61" s="6"/>
      <c r="FBT61" s="6"/>
      <c r="FBU61" s="6"/>
      <c r="FBV61" s="6"/>
      <c r="FBW61" s="6"/>
      <c r="FBX61" s="6"/>
      <c r="FBY61" s="6"/>
      <c r="FBZ61" s="6"/>
      <c r="FCA61" s="6"/>
      <c r="FCB61" s="6"/>
      <c r="FCC61" s="6"/>
      <c r="FCD61" s="6"/>
      <c r="FCE61" s="6"/>
      <c r="FCF61" s="6"/>
      <c r="FCG61" s="6"/>
      <c r="FCH61" s="6"/>
      <c r="FCI61" s="6"/>
      <c r="FCJ61" s="6"/>
      <c r="FCK61" s="6"/>
      <c r="FCL61" s="6"/>
      <c r="FCM61" s="6"/>
      <c r="FCN61" s="6"/>
      <c r="FCO61" s="6"/>
      <c r="FCP61" s="6"/>
      <c r="FCQ61" s="6"/>
      <c r="FCR61" s="6"/>
      <c r="FCS61" s="6"/>
      <c r="FCT61" s="6"/>
      <c r="FCU61" s="6"/>
      <c r="FCV61" s="6"/>
      <c r="FCW61" s="6"/>
      <c r="FCX61" s="6"/>
      <c r="FCY61" s="6"/>
      <c r="FCZ61" s="6"/>
      <c r="FDA61" s="6"/>
      <c r="FDB61" s="6"/>
      <c r="FDC61" s="6"/>
      <c r="FDD61" s="6"/>
      <c r="FDE61" s="6"/>
      <c r="FDF61" s="6"/>
      <c r="FDG61" s="6"/>
      <c r="FDH61" s="6"/>
      <c r="FDI61" s="6"/>
      <c r="FDJ61" s="6"/>
      <c r="FDK61" s="6"/>
      <c r="FDL61" s="6"/>
      <c r="FDM61" s="6"/>
      <c r="FDN61" s="6"/>
      <c r="FDO61" s="6"/>
      <c r="FDP61" s="6"/>
      <c r="FDQ61" s="6"/>
      <c r="FDR61" s="6"/>
      <c r="FDS61" s="6"/>
      <c r="FDT61" s="6"/>
      <c r="FDU61" s="6"/>
      <c r="FDV61" s="6"/>
      <c r="FDW61" s="6"/>
      <c r="FDX61" s="6"/>
      <c r="FDY61" s="6"/>
      <c r="FDZ61" s="6"/>
      <c r="FEA61" s="6"/>
      <c r="FEB61" s="6"/>
      <c r="FEC61" s="6"/>
      <c r="FED61" s="6"/>
      <c r="FEE61" s="6"/>
      <c r="FEF61" s="6"/>
      <c r="FEG61" s="6"/>
      <c r="FEH61" s="6"/>
      <c r="FEI61" s="6"/>
      <c r="FEJ61" s="6"/>
      <c r="FEK61" s="6"/>
      <c r="FEL61" s="6"/>
      <c r="FEM61" s="6"/>
      <c r="FEN61" s="6"/>
      <c r="FEO61" s="6"/>
      <c r="FEP61" s="6"/>
      <c r="FEQ61" s="6"/>
      <c r="FER61" s="6"/>
      <c r="FES61" s="6"/>
      <c r="FET61" s="6"/>
      <c r="FEU61" s="6"/>
      <c r="FEV61" s="6"/>
      <c r="FEW61" s="6"/>
      <c r="FEX61" s="6"/>
      <c r="FEY61" s="6"/>
      <c r="FEZ61" s="6"/>
      <c r="FFA61" s="6"/>
      <c r="FFB61" s="6"/>
      <c r="FFC61" s="6"/>
      <c r="FFD61" s="6"/>
      <c r="FFE61" s="6"/>
      <c r="FFF61" s="6"/>
      <c r="FFG61" s="6"/>
      <c r="FFH61" s="6"/>
      <c r="FFI61" s="6"/>
      <c r="FFJ61" s="6"/>
      <c r="FFK61" s="6"/>
      <c r="FFL61" s="6"/>
      <c r="FFM61" s="6"/>
      <c r="FFN61" s="6"/>
      <c r="FFO61" s="6"/>
      <c r="FFP61" s="6"/>
      <c r="FFQ61" s="6"/>
      <c r="FFR61" s="6"/>
      <c r="FFS61" s="6"/>
      <c r="FFT61" s="6"/>
      <c r="FFU61" s="6"/>
      <c r="FFV61" s="6"/>
      <c r="FFW61" s="6"/>
      <c r="FFX61" s="6"/>
      <c r="FFY61" s="6"/>
      <c r="FFZ61" s="6"/>
      <c r="FGA61" s="6"/>
      <c r="FGB61" s="6"/>
      <c r="FGC61" s="6"/>
      <c r="FGD61" s="6"/>
      <c r="FGE61" s="6"/>
      <c r="FGF61" s="6"/>
      <c r="FGG61" s="6"/>
      <c r="FGH61" s="6"/>
      <c r="FGI61" s="6"/>
      <c r="FGJ61" s="6"/>
      <c r="FGK61" s="6"/>
      <c r="FGL61" s="6"/>
      <c r="FGM61" s="6"/>
      <c r="FGN61" s="6"/>
      <c r="FGO61" s="6"/>
      <c r="FGP61" s="6"/>
      <c r="FGQ61" s="6"/>
      <c r="FGR61" s="6"/>
      <c r="FGS61" s="6"/>
      <c r="FGT61" s="6"/>
      <c r="FGU61" s="6"/>
      <c r="FGV61" s="6"/>
      <c r="FGW61" s="6"/>
      <c r="FGX61" s="6"/>
      <c r="FGY61" s="6"/>
      <c r="FGZ61" s="6"/>
      <c r="FHA61" s="6"/>
      <c r="FHB61" s="6"/>
      <c r="FHC61" s="6"/>
      <c r="FHD61" s="6"/>
      <c r="FHE61" s="6"/>
      <c r="FHF61" s="6"/>
      <c r="FHG61" s="6"/>
      <c r="FHH61" s="6"/>
      <c r="FHI61" s="6"/>
      <c r="FHJ61" s="6"/>
      <c r="FHK61" s="6"/>
      <c r="FHL61" s="6"/>
      <c r="FHM61" s="6"/>
      <c r="FHN61" s="6"/>
      <c r="FHO61" s="6"/>
      <c r="FHP61" s="6"/>
      <c r="FHQ61" s="6"/>
      <c r="FHR61" s="6"/>
      <c r="FHS61" s="6"/>
      <c r="FHT61" s="6"/>
      <c r="FHU61" s="6"/>
      <c r="FHV61" s="6"/>
      <c r="FHW61" s="6"/>
      <c r="FHX61" s="6"/>
      <c r="FHY61" s="6"/>
      <c r="FHZ61" s="6"/>
      <c r="FIA61" s="6"/>
      <c r="FIB61" s="6"/>
      <c r="FIC61" s="6"/>
      <c r="FID61" s="6"/>
      <c r="FIE61" s="6"/>
      <c r="FIF61" s="6"/>
      <c r="FIG61" s="6"/>
      <c r="FIH61" s="6"/>
      <c r="FII61" s="6"/>
      <c r="FIJ61" s="6"/>
      <c r="FIK61" s="6"/>
      <c r="FIL61" s="6"/>
      <c r="FIM61" s="6"/>
      <c r="FIN61" s="6"/>
      <c r="FIO61" s="6"/>
      <c r="FIP61" s="6"/>
      <c r="FIQ61" s="6"/>
      <c r="FIR61" s="6"/>
      <c r="FIS61" s="6"/>
      <c r="FIT61" s="6"/>
      <c r="FIU61" s="6"/>
      <c r="FIV61" s="6"/>
      <c r="FIW61" s="6"/>
      <c r="FIX61" s="6"/>
      <c r="FIY61" s="6"/>
      <c r="FIZ61" s="6"/>
      <c r="FJA61" s="6"/>
      <c r="FJB61" s="6"/>
      <c r="FJC61" s="6"/>
      <c r="FJD61" s="6"/>
      <c r="FJE61" s="6"/>
      <c r="FJF61" s="6"/>
      <c r="FJG61" s="6"/>
      <c r="FJH61" s="6"/>
      <c r="FJI61" s="6"/>
      <c r="FJJ61" s="6"/>
      <c r="FJK61" s="6"/>
      <c r="FJL61" s="6"/>
      <c r="FJM61" s="6"/>
      <c r="FJN61" s="6"/>
      <c r="FJO61" s="6"/>
      <c r="FJP61" s="6"/>
      <c r="FJQ61" s="6"/>
      <c r="FJR61" s="6"/>
      <c r="FJS61" s="6"/>
      <c r="FJT61" s="6"/>
      <c r="FJU61" s="6"/>
      <c r="FJV61" s="6"/>
      <c r="FJW61" s="6"/>
      <c r="FJX61" s="6"/>
      <c r="FJY61" s="6"/>
      <c r="FJZ61" s="6"/>
      <c r="FKA61" s="6"/>
      <c r="FKB61" s="6"/>
      <c r="FKC61" s="6"/>
      <c r="FKD61" s="6"/>
      <c r="FKE61" s="6"/>
      <c r="FKF61" s="6"/>
      <c r="FKG61" s="6"/>
      <c r="FKH61" s="6"/>
      <c r="FKI61" s="6"/>
      <c r="FKJ61" s="6"/>
      <c r="FKK61" s="6"/>
      <c r="FKL61" s="6"/>
      <c r="FKM61" s="6"/>
      <c r="FKN61" s="6"/>
      <c r="FKO61" s="6"/>
      <c r="FKP61" s="6"/>
      <c r="FKQ61" s="6"/>
      <c r="FKR61" s="6"/>
      <c r="FKS61" s="6"/>
      <c r="FKT61" s="6"/>
      <c r="FKU61" s="6"/>
      <c r="FKV61" s="6"/>
      <c r="FKW61" s="6"/>
      <c r="FKX61" s="6"/>
      <c r="FKY61" s="6"/>
      <c r="FKZ61" s="6"/>
      <c r="FLA61" s="6"/>
      <c r="FLB61" s="6"/>
      <c r="FLC61" s="6"/>
      <c r="FLD61" s="6"/>
      <c r="FLE61" s="6"/>
      <c r="FLF61" s="6"/>
      <c r="FLG61" s="6"/>
      <c r="FLH61" s="6"/>
      <c r="FLI61" s="6"/>
      <c r="FLJ61" s="6"/>
      <c r="FLK61" s="6"/>
      <c r="FLL61" s="6"/>
      <c r="FLM61" s="6"/>
      <c r="FLN61" s="6"/>
      <c r="FLO61" s="6"/>
      <c r="FLP61" s="6"/>
      <c r="FLQ61" s="6"/>
      <c r="FLR61" s="6"/>
      <c r="FLS61" s="6"/>
      <c r="FLT61" s="6"/>
      <c r="FLU61" s="6"/>
      <c r="FLV61" s="6"/>
      <c r="FLW61" s="6"/>
      <c r="FLX61" s="6"/>
      <c r="FLY61" s="6"/>
      <c r="FLZ61" s="6"/>
      <c r="FMA61" s="6"/>
      <c r="FMB61" s="6"/>
      <c r="FMC61" s="6"/>
      <c r="FMD61" s="6"/>
      <c r="FME61" s="6"/>
      <c r="FMF61" s="6"/>
      <c r="FMG61" s="6"/>
      <c r="FMH61" s="6"/>
      <c r="FMI61" s="6"/>
      <c r="FMJ61" s="6"/>
      <c r="FMK61" s="6"/>
      <c r="FML61" s="6"/>
      <c r="FMM61" s="6"/>
      <c r="FMN61" s="6"/>
      <c r="FMO61" s="6"/>
      <c r="FMP61" s="6"/>
      <c r="FMQ61" s="6"/>
      <c r="FMR61" s="6"/>
      <c r="FMS61" s="6"/>
      <c r="FMT61" s="6"/>
      <c r="FMU61" s="6"/>
      <c r="FMV61" s="6"/>
      <c r="FMW61" s="6"/>
      <c r="FMX61" s="6"/>
      <c r="FMY61" s="6"/>
      <c r="FMZ61" s="6"/>
      <c r="FNA61" s="6"/>
      <c r="FNB61" s="6"/>
      <c r="FNC61" s="6"/>
      <c r="FND61" s="6"/>
      <c r="FNE61" s="6"/>
      <c r="FNF61" s="6"/>
      <c r="FNG61" s="6"/>
      <c r="FNH61" s="6"/>
      <c r="FNI61" s="6"/>
      <c r="FNJ61" s="6"/>
      <c r="FNK61" s="6"/>
      <c r="FNL61" s="6"/>
      <c r="FNM61" s="6"/>
      <c r="FNN61" s="6"/>
      <c r="FNO61" s="6"/>
      <c r="FNP61" s="6"/>
      <c r="FNQ61" s="6"/>
      <c r="FNR61" s="6"/>
      <c r="FNS61" s="6"/>
      <c r="FNT61" s="6"/>
      <c r="FNU61" s="6"/>
      <c r="FNV61" s="6"/>
      <c r="FNW61" s="6"/>
      <c r="FNX61" s="6"/>
      <c r="FNY61" s="6"/>
      <c r="FNZ61" s="6"/>
      <c r="FOA61" s="6"/>
      <c r="FOB61" s="6"/>
      <c r="FOC61" s="6"/>
      <c r="FOD61" s="6"/>
      <c r="FOE61" s="6"/>
      <c r="FOF61" s="6"/>
      <c r="FOG61" s="6"/>
      <c r="FOH61" s="6"/>
      <c r="FOI61" s="6"/>
      <c r="FOJ61" s="6"/>
      <c r="FOK61" s="6"/>
      <c r="FOL61" s="6"/>
      <c r="FOM61" s="6"/>
      <c r="FON61" s="6"/>
      <c r="FOO61" s="6"/>
      <c r="FOP61" s="6"/>
      <c r="FOQ61" s="6"/>
      <c r="FOR61" s="6"/>
      <c r="FOS61" s="6"/>
      <c r="FOT61" s="6"/>
      <c r="FOU61" s="6"/>
      <c r="FOV61" s="6"/>
      <c r="FOW61" s="6"/>
      <c r="FOX61" s="6"/>
      <c r="FOY61" s="6"/>
      <c r="FOZ61" s="6"/>
      <c r="FPA61" s="6"/>
      <c r="FPB61" s="6"/>
      <c r="FPC61" s="6"/>
      <c r="FPD61" s="6"/>
      <c r="FPE61" s="6"/>
      <c r="FPF61" s="6"/>
      <c r="FPG61" s="6"/>
      <c r="FPH61" s="6"/>
      <c r="FPI61" s="6"/>
      <c r="FPJ61" s="6"/>
      <c r="FPK61" s="6"/>
      <c r="FPL61" s="6"/>
      <c r="FPM61" s="6"/>
      <c r="FPN61" s="6"/>
      <c r="FPO61" s="6"/>
      <c r="FPP61" s="6"/>
      <c r="FPQ61" s="6"/>
      <c r="FPR61" s="6"/>
      <c r="FPS61" s="6"/>
      <c r="FPT61" s="6"/>
      <c r="FPU61" s="6"/>
      <c r="FPV61" s="6"/>
      <c r="FPW61" s="6"/>
      <c r="FPX61" s="6"/>
      <c r="FPY61" s="6"/>
      <c r="FPZ61" s="6"/>
      <c r="FQA61" s="6"/>
      <c r="FQB61" s="6"/>
      <c r="FQC61" s="6"/>
      <c r="FQD61" s="6"/>
      <c r="FQE61" s="6"/>
      <c r="FQF61" s="6"/>
      <c r="FQG61" s="6"/>
      <c r="FQH61" s="6"/>
      <c r="FQI61" s="6"/>
      <c r="FQJ61" s="6"/>
      <c r="FQK61" s="6"/>
      <c r="FQL61" s="6"/>
      <c r="FQM61" s="6"/>
      <c r="FQN61" s="6"/>
      <c r="FQO61" s="6"/>
      <c r="FQP61" s="6"/>
      <c r="FQQ61" s="6"/>
      <c r="FQR61" s="6"/>
      <c r="FQS61" s="6"/>
      <c r="FQT61" s="6"/>
      <c r="FQU61" s="6"/>
      <c r="FQV61" s="6"/>
      <c r="FQW61" s="6"/>
      <c r="FQX61" s="6"/>
      <c r="FQY61" s="6"/>
      <c r="FQZ61" s="6"/>
      <c r="FRA61" s="6"/>
      <c r="FRB61" s="6"/>
      <c r="FRC61" s="6"/>
      <c r="FRD61" s="6"/>
      <c r="FRE61" s="6"/>
      <c r="FRF61" s="6"/>
      <c r="FRG61" s="6"/>
      <c r="FRH61" s="6"/>
      <c r="FRI61" s="6"/>
      <c r="FRJ61" s="6"/>
      <c r="FRK61" s="6"/>
      <c r="FRL61" s="6"/>
      <c r="FRM61" s="6"/>
      <c r="FRN61" s="6"/>
      <c r="FRO61" s="6"/>
      <c r="FRP61" s="6"/>
      <c r="FRQ61" s="6"/>
      <c r="FRR61" s="6"/>
      <c r="FRS61" s="6"/>
      <c r="FRT61" s="6"/>
      <c r="FRU61" s="6"/>
      <c r="FRV61" s="6"/>
      <c r="FRW61" s="6"/>
      <c r="FRX61" s="6"/>
      <c r="FRY61" s="6"/>
      <c r="FRZ61" s="6"/>
      <c r="FSA61" s="6"/>
      <c r="FSB61" s="6"/>
      <c r="FSC61" s="6"/>
      <c r="FSD61" s="6"/>
      <c r="FSE61" s="6"/>
      <c r="FSF61" s="6"/>
      <c r="FSG61" s="6"/>
      <c r="FSH61" s="6"/>
      <c r="FSI61" s="6"/>
      <c r="FSJ61" s="6"/>
      <c r="FSK61" s="6"/>
      <c r="FSL61" s="6"/>
      <c r="FSM61" s="6"/>
      <c r="FSN61" s="6"/>
      <c r="FSO61" s="6"/>
      <c r="FSP61" s="6"/>
      <c r="FSQ61" s="6"/>
      <c r="FSR61" s="6"/>
      <c r="FSS61" s="6"/>
      <c r="FST61" s="6"/>
      <c r="FSU61" s="6"/>
      <c r="FSV61" s="6"/>
      <c r="FSW61" s="6"/>
      <c r="FSX61" s="6"/>
      <c r="FSY61" s="6"/>
      <c r="FSZ61" s="6"/>
      <c r="FTA61" s="6"/>
      <c r="FTB61" s="6"/>
      <c r="FTC61" s="6"/>
      <c r="FTD61" s="6"/>
      <c r="FTE61" s="6"/>
      <c r="FTF61" s="6"/>
      <c r="FTG61" s="6"/>
      <c r="FTH61" s="6"/>
      <c r="FTI61" s="6"/>
      <c r="FTJ61" s="6"/>
      <c r="FTK61" s="6"/>
      <c r="FTL61" s="6"/>
      <c r="FTM61" s="6"/>
      <c r="FTN61" s="6"/>
      <c r="FTO61" s="6"/>
      <c r="FTP61" s="6"/>
      <c r="FTQ61" s="6"/>
      <c r="FTR61" s="6"/>
      <c r="FTS61" s="6"/>
      <c r="FTT61" s="6"/>
      <c r="FTU61" s="6"/>
      <c r="FTV61" s="6"/>
      <c r="FTW61" s="6"/>
      <c r="FTX61" s="6"/>
      <c r="FTY61" s="6"/>
      <c r="FTZ61" s="6"/>
      <c r="FUA61" s="6"/>
      <c r="FUB61" s="6"/>
      <c r="FUC61" s="6"/>
      <c r="FUD61" s="6"/>
      <c r="FUE61" s="6"/>
      <c r="FUF61" s="6"/>
      <c r="FUG61" s="6"/>
      <c r="FUH61" s="6"/>
      <c r="FUI61" s="6"/>
      <c r="FUJ61" s="6"/>
      <c r="FUK61" s="6"/>
      <c r="FUL61" s="6"/>
      <c r="FUM61" s="6"/>
      <c r="FUN61" s="6"/>
      <c r="FUO61" s="6"/>
      <c r="FUP61" s="6"/>
      <c r="FUQ61" s="6"/>
      <c r="FUR61" s="6"/>
      <c r="FUS61" s="6"/>
      <c r="FUT61" s="6"/>
      <c r="FUU61" s="6"/>
      <c r="FUV61" s="6"/>
      <c r="FUW61" s="6"/>
      <c r="FUX61" s="6"/>
      <c r="FUY61" s="6"/>
      <c r="FUZ61" s="6"/>
      <c r="FVA61" s="6"/>
      <c r="FVB61" s="6"/>
      <c r="FVC61" s="6"/>
      <c r="FVD61" s="6"/>
      <c r="FVE61" s="6"/>
      <c r="FVF61" s="6"/>
      <c r="FVG61" s="6"/>
      <c r="FVH61" s="6"/>
      <c r="FVI61" s="6"/>
      <c r="FVJ61" s="6"/>
      <c r="FVK61" s="6"/>
      <c r="FVL61" s="6"/>
      <c r="FVM61" s="6"/>
      <c r="FVN61" s="6"/>
      <c r="FVO61" s="6"/>
      <c r="FVP61" s="6"/>
      <c r="FVQ61" s="6"/>
      <c r="FVR61" s="6"/>
      <c r="FVS61" s="6"/>
      <c r="FVT61" s="6"/>
      <c r="FVU61" s="6"/>
      <c r="FVV61" s="6"/>
      <c r="FVW61" s="6"/>
      <c r="FVX61" s="6"/>
      <c r="FVY61" s="6"/>
      <c r="FVZ61" s="6"/>
      <c r="FWA61" s="6"/>
      <c r="FWB61" s="6"/>
      <c r="FWC61" s="6"/>
      <c r="FWD61" s="6"/>
      <c r="FWE61" s="6"/>
      <c r="FWF61" s="6"/>
      <c r="FWG61" s="6"/>
      <c r="FWH61" s="6"/>
      <c r="FWI61" s="6"/>
      <c r="FWJ61" s="6"/>
      <c r="FWK61" s="6"/>
      <c r="FWL61" s="6"/>
      <c r="FWM61" s="6"/>
      <c r="FWN61" s="6"/>
      <c r="FWO61" s="6"/>
      <c r="FWP61" s="6"/>
      <c r="FWQ61" s="6"/>
      <c r="FWR61" s="6"/>
      <c r="FWS61" s="6"/>
      <c r="FWT61" s="6"/>
      <c r="FWU61" s="6"/>
      <c r="FWV61" s="6"/>
      <c r="FWW61" s="6"/>
      <c r="FWX61" s="6"/>
      <c r="FWY61" s="6"/>
      <c r="FWZ61" s="6"/>
      <c r="FXA61" s="6"/>
      <c r="FXB61" s="6"/>
      <c r="FXC61" s="6"/>
      <c r="FXD61" s="6"/>
      <c r="FXE61" s="6"/>
      <c r="FXF61" s="6"/>
      <c r="FXG61" s="6"/>
      <c r="FXH61" s="6"/>
      <c r="FXI61" s="6"/>
      <c r="FXJ61" s="6"/>
      <c r="FXK61" s="6"/>
      <c r="FXL61" s="6"/>
      <c r="FXM61" s="6"/>
      <c r="FXN61" s="6"/>
      <c r="FXO61" s="6"/>
      <c r="FXP61" s="6"/>
      <c r="FXQ61" s="6"/>
      <c r="FXR61" s="6"/>
      <c r="FXS61" s="6"/>
      <c r="FXT61" s="6"/>
      <c r="FXU61" s="6"/>
      <c r="FXV61" s="6"/>
      <c r="FXW61" s="6"/>
      <c r="FXX61" s="6"/>
      <c r="FXY61" s="6"/>
      <c r="FXZ61" s="6"/>
      <c r="FYA61" s="6"/>
      <c r="FYB61" s="6"/>
      <c r="FYC61" s="6"/>
      <c r="FYD61" s="6"/>
      <c r="FYE61" s="6"/>
      <c r="FYF61" s="6"/>
      <c r="FYG61" s="6"/>
      <c r="FYH61" s="6"/>
      <c r="FYI61" s="6"/>
      <c r="FYJ61" s="6"/>
      <c r="FYK61" s="6"/>
      <c r="FYL61" s="6"/>
      <c r="FYM61" s="6"/>
      <c r="FYN61" s="6"/>
      <c r="FYO61" s="6"/>
      <c r="FYP61" s="6"/>
      <c r="FYQ61" s="6"/>
      <c r="FYR61" s="6"/>
      <c r="FYS61" s="6"/>
      <c r="FYT61" s="6"/>
      <c r="FYU61" s="6"/>
      <c r="FYV61" s="6"/>
      <c r="FYW61" s="6"/>
      <c r="FYX61" s="6"/>
      <c r="FYY61" s="6"/>
      <c r="FYZ61" s="6"/>
      <c r="FZA61" s="6"/>
      <c r="FZB61" s="6"/>
      <c r="FZC61" s="6"/>
      <c r="FZD61" s="6"/>
      <c r="FZE61" s="6"/>
      <c r="FZF61" s="6"/>
      <c r="FZG61" s="6"/>
      <c r="FZH61" s="6"/>
      <c r="FZI61" s="6"/>
      <c r="FZJ61" s="6"/>
      <c r="FZK61" s="6"/>
      <c r="FZL61" s="6"/>
      <c r="FZM61" s="6"/>
      <c r="FZN61" s="6"/>
      <c r="FZO61" s="6"/>
      <c r="FZP61" s="6"/>
      <c r="FZQ61" s="6"/>
      <c r="FZR61" s="6"/>
      <c r="FZS61" s="6"/>
      <c r="FZT61" s="6"/>
      <c r="FZU61" s="6"/>
      <c r="FZV61" s="6"/>
      <c r="FZW61" s="6"/>
      <c r="FZX61" s="6"/>
      <c r="FZY61" s="6"/>
      <c r="FZZ61" s="6"/>
      <c r="GAA61" s="6"/>
      <c r="GAB61" s="6"/>
      <c r="GAC61" s="6"/>
      <c r="GAD61" s="6"/>
      <c r="GAE61" s="6"/>
      <c r="GAF61" s="6"/>
      <c r="GAG61" s="6"/>
      <c r="GAH61" s="6"/>
      <c r="GAI61" s="6"/>
      <c r="GAJ61" s="6"/>
      <c r="GAK61" s="6"/>
      <c r="GAL61" s="6"/>
      <c r="GAM61" s="6"/>
      <c r="GAN61" s="6"/>
      <c r="GAO61" s="6"/>
      <c r="GAP61" s="6"/>
      <c r="GAQ61" s="6"/>
      <c r="GAR61" s="6"/>
      <c r="GAS61" s="6"/>
      <c r="GAT61" s="6"/>
      <c r="GAU61" s="6"/>
      <c r="GAV61" s="6"/>
      <c r="GAW61" s="6"/>
      <c r="GAX61" s="6"/>
      <c r="GAY61" s="6"/>
      <c r="GAZ61" s="6"/>
      <c r="GBA61" s="6"/>
      <c r="GBB61" s="6"/>
      <c r="GBC61" s="6"/>
      <c r="GBD61" s="6"/>
      <c r="GBE61" s="6"/>
      <c r="GBF61" s="6"/>
      <c r="GBG61" s="6"/>
      <c r="GBH61" s="6"/>
      <c r="GBI61" s="6"/>
      <c r="GBJ61" s="6"/>
      <c r="GBK61" s="6"/>
      <c r="GBL61" s="6"/>
      <c r="GBM61" s="6"/>
      <c r="GBN61" s="6"/>
      <c r="GBO61" s="6"/>
      <c r="GBP61" s="6"/>
      <c r="GBQ61" s="6"/>
      <c r="GBR61" s="6"/>
      <c r="GBS61" s="6"/>
      <c r="GBT61" s="6"/>
      <c r="GBU61" s="6"/>
      <c r="GBV61" s="6"/>
      <c r="GBW61" s="6"/>
      <c r="GBX61" s="6"/>
      <c r="GBY61" s="6"/>
      <c r="GBZ61" s="6"/>
      <c r="GCA61" s="6"/>
      <c r="GCB61" s="6"/>
      <c r="GCC61" s="6"/>
      <c r="GCD61" s="6"/>
      <c r="GCE61" s="6"/>
      <c r="GCF61" s="6"/>
      <c r="GCG61" s="6"/>
      <c r="GCH61" s="6"/>
      <c r="GCI61" s="6"/>
      <c r="GCJ61" s="6"/>
      <c r="GCK61" s="6"/>
      <c r="GCL61" s="6"/>
      <c r="GCM61" s="6"/>
      <c r="GCN61" s="6"/>
      <c r="GCO61" s="6"/>
      <c r="GCP61" s="6"/>
      <c r="GCQ61" s="6"/>
      <c r="GCR61" s="6"/>
      <c r="GCS61" s="6"/>
      <c r="GCT61" s="6"/>
      <c r="GCU61" s="6"/>
      <c r="GCV61" s="6"/>
      <c r="GCW61" s="6"/>
      <c r="GCX61" s="6"/>
      <c r="GCY61" s="6"/>
      <c r="GCZ61" s="6"/>
      <c r="GDA61" s="6"/>
      <c r="GDB61" s="6"/>
      <c r="GDC61" s="6"/>
      <c r="GDD61" s="6"/>
      <c r="GDE61" s="6"/>
      <c r="GDF61" s="6"/>
      <c r="GDG61" s="6"/>
      <c r="GDH61" s="6"/>
      <c r="GDI61" s="6"/>
      <c r="GDJ61" s="6"/>
      <c r="GDK61" s="6"/>
      <c r="GDL61" s="6"/>
      <c r="GDM61" s="6"/>
      <c r="GDN61" s="6"/>
      <c r="GDO61" s="6"/>
      <c r="GDP61" s="6"/>
      <c r="GDQ61" s="6"/>
      <c r="GDR61" s="6"/>
      <c r="GDS61" s="6"/>
      <c r="GDT61" s="6"/>
      <c r="GDU61" s="6"/>
      <c r="GDV61" s="6"/>
      <c r="GDW61" s="6"/>
      <c r="GDX61" s="6"/>
      <c r="GDY61" s="6"/>
      <c r="GDZ61" s="6"/>
      <c r="GEA61" s="6"/>
      <c r="GEB61" s="6"/>
      <c r="GEC61" s="6"/>
      <c r="GED61" s="6"/>
      <c r="GEE61" s="6"/>
      <c r="GEF61" s="6"/>
      <c r="GEG61" s="6"/>
      <c r="GEH61" s="6"/>
      <c r="GEI61" s="6"/>
      <c r="GEJ61" s="6"/>
      <c r="GEK61" s="6"/>
      <c r="GEL61" s="6"/>
      <c r="GEM61" s="6"/>
      <c r="GEN61" s="6"/>
      <c r="GEO61" s="6"/>
      <c r="GEP61" s="6"/>
      <c r="GEQ61" s="6"/>
      <c r="GER61" s="6"/>
      <c r="GES61" s="6"/>
      <c r="GET61" s="6"/>
      <c r="GEU61" s="6"/>
      <c r="GEV61" s="6"/>
      <c r="GEW61" s="6"/>
      <c r="GEX61" s="6"/>
      <c r="GEY61" s="6"/>
      <c r="GEZ61" s="6"/>
      <c r="GFA61" s="6"/>
      <c r="GFB61" s="6"/>
      <c r="GFC61" s="6"/>
      <c r="GFD61" s="6"/>
      <c r="GFE61" s="6"/>
      <c r="GFF61" s="6"/>
      <c r="GFG61" s="6"/>
      <c r="GFH61" s="6"/>
      <c r="GFI61" s="6"/>
      <c r="GFJ61" s="6"/>
      <c r="GFK61" s="6"/>
      <c r="GFL61" s="6"/>
      <c r="GFM61" s="6"/>
      <c r="GFN61" s="6"/>
      <c r="GFO61" s="6"/>
      <c r="GFP61" s="6"/>
      <c r="GFQ61" s="6"/>
      <c r="GFR61" s="6"/>
      <c r="GFS61" s="6"/>
      <c r="GFT61" s="6"/>
      <c r="GFU61" s="6"/>
      <c r="GFV61" s="6"/>
      <c r="GFW61" s="6"/>
      <c r="GFX61" s="6"/>
      <c r="GFY61" s="6"/>
      <c r="GFZ61" s="6"/>
      <c r="GGA61" s="6"/>
      <c r="GGB61" s="6"/>
      <c r="GGC61" s="6"/>
      <c r="GGD61" s="6"/>
      <c r="GGE61" s="6"/>
      <c r="GGF61" s="6"/>
      <c r="GGG61" s="6"/>
      <c r="GGH61" s="6"/>
      <c r="GGI61" s="6"/>
      <c r="GGJ61" s="6"/>
      <c r="GGK61" s="6"/>
      <c r="GGL61" s="6"/>
      <c r="GGM61" s="6"/>
      <c r="GGN61" s="6"/>
      <c r="GGO61" s="6"/>
      <c r="GGP61" s="6"/>
      <c r="GGQ61" s="6"/>
      <c r="GGR61" s="6"/>
      <c r="GGS61" s="6"/>
      <c r="GGT61" s="6"/>
      <c r="GGU61" s="6"/>
      <c r="GGV61" s="6"/>
      <c r="GGW61" s="6"/>
      <c r="GGX61" s="6"/>
      <c r="GGY61" s="6"/>
      <c r="GGZ61" s="6"/>
      <c r="GHA61" s="6"/>
      <c r="GHB61" s="6"/>
      <c r="GHC61" s="6"/>
      <c r="GHD61" s="6"/>
      <c r="GHE61" s="6"/>
      <c r="GHF61" s="6"/>
      <c r="GHG61" s="6"/>
      <c r="GHH61" s="6"/>
      <c r="GHI61" s="6"/>
      <c r="GHJ61" s="6"/>
      <c r="GHK61" s="6"/>
      <c r="GHL61" s="6"/>
      <c r="GHM61" s="6"/>
      <c r="GHN61" s="6"/>
      <c r="GHO61" s="6"/>
      <c r="GHP61" s="6"/>
      <c r="GHQ61" s="6"/>
      <c r="GHR61" s="6"/>
      <c r="GHS61" s="6"/>
      <c r="GHT61" s="6"/>
      <c r="GHU61" s="6"/>
      <c r="GHV61" s="6"/>
      <c r="GHW61" s="6"/>
      <c r="GHX61" s="6"/>
      <c r="GHY61" s="6"/>
      <c r="GHZ61" s="6"/>
      <c r="GIA61" s="6"/>
      <c r="GIB61" s="6"/>
      <c r="GIC61" s="6"/>
      <c r="GID61" s="6"/>
      <c r="GIE61" s="6"/>
      <c r="GIF61" s="6"/>
      <c r="GIG61" s="6"/>
      <c r="GIH61" s="6"/>
      <c r="GII61" s="6"/>
      <c r="GIJ61" s="6"/>
      <c r="GIK61" s="6"/>
      <c r="GIL61" s="6"/>
      <c r="GIM61" s="6"/>
      <c r="GIN61" s="6"/>
      <c r="GIO61" s="6"/>
      <c r="GIP61" s="6"/>
      <c r="GIQ61" s="6"/>
      <c r="GIR61" s="6"/>
      <c r="GIS61" s="6"/>
      <c r="GIT61" s="6"/>
      <c r="GIU61" s="6"/>
      <c r="GIV61" s="6"/>
      <c r="GIW61" s="6"/>
      <c r="GIX61" s="6"/>
      <c r="GIY61" s="6"/>
      <c r="GIZ61" s="6"/>
      <c r="GJA61" s="6"/>
      <c r="GJB61" s="6"/>
      <c r="GJC61" s="6"/>
      <c r="GJD61" s="6"/>
      <c r="GJE61" s="6"/>
      <c r="GJF61" s="6"/>
      <c r="GJG61" s="6"/>
      <c r="GJH61" s="6"/>
      <c r="GJI61" s="6"/>
      <c r="GJJ61" s="6"/>
      <c r="GJK61" s="6"/>
      <c r="GJL61" s="6"/>
      <c r="GJM61" s="6"/>
      <c r="GJN61" s="6"/>
      <c r="GJO61" s="6"/>
      <c r="GJP61" s="6"/>
      <c r="GJQ61" s="6"/>
      <c r="GJR61" s="6"/>
      <c r="GJS61" s="6"/>
      <c r="GJT61" s="6"/>
      <c r="GJU61" s="6"/>
      <c r="GJV61" s="6"/>
      <c r="GJW61" s="6"/>
      <c r="GJX61" s="6"/>
      <c r="GJY61" s="6"/>
      <c r="GJZ61" s="6"/>
      <c r="GKA61" s="6"/>
      <c r="GKB61" s="6"/>
      <c r="GKC61" s="6"/>
      <c r="GKD61" s="6"/>
      <c r="GKE61" s="6"/>
      <c r="GKF61" s="6"/>
      <c r="GKG61" s="6"/>
      <c r="GKH61" s="6"/>
      <c r="GKI61" s="6"/>
      <c r="GKJ61" s="6"/>
      <c r="GKK61" s="6"/>
      <c r="GKL61" s="6"/>
      <c r="GKM61" s="6"/>
      <c r="GKN61" s="6"/>
      <c r="GKO61" s="6"/>
      <c r="GKP61" s="6"/>
      <c r="GKQ61" s="6"/>
      <c r="GKR61" s="6"/>
      <c r="GKS61" s="6"/>
      <c r="GKT61" s="6"/>
      <c r="GKU61" s="6"/>
      <c r="GKV61" s="6"/>
      <c r="GKW61" s="6"/>
      <c r="GKX61" s="6"/>
      <c r="GKY61" s="6"/>
      <c r="GKZ61" s="6"/>
      <c r="GLA61" s="6"/>
      <c r="GLB61" s="6"/>
      <c r="GLC61" s="6"/>
      <c r="GLD61" s="6"/>
      <c r="GLE61" s="6"/>
      <c r="GLF61" s="6"/>
      <c r="GLG61" s="6"/>
      <c r="GLH61" s="6"/>
      <c r="GLI61" s="6"/>
      <c r="GLJ61" s="6"/>
      <c r="GLK61" s="6"/>
      <c r="GLL61" s="6"/>
      <c r="GLM61" s="6"/>
      <c r="GLN61" s="6"/>
      <c r="GLO61" s="6"/>
      <c r="GLP61" s="6"/>
      <c r="GLQ61" s="6"/>
      <c r="GLR61" s="6"/>
      <c r="GLS61" s="6"/>
      <c r="GLT61" s="6"/>
      <c r="GLU61" s="6"/>
      <c r="GLV61" s="6"/>
      <c r="GLW61" s="6"/>
      <c r="GLX61" s="6"/>
      <c r="GLY61" s="6"/>
      <c r="GLZ61" s="6"/>
      <c r="GMA61" s="6"/>
      <c r="GMB61" s="6"/>
      <c r="GMC61" s="6"/>
      <c r="GMD61" s="6"/>
      <c r="GME61" s="6"/>
      <c r="GMF61" s="6"/>
      <c r="GMG61" s="6"/>
      <c r="GMH61" s="6"/>
      <c r="GMI61" s="6"/>
      <c r="GMJ61" s="6"/>
      <c r="GMK61" s="6"/>
      <c r="GML61" s="6"/>
      <c r="GMM61" s="6"/>
      <c r="GMN61" s="6"/>
      <c r="GMO61" s="6"/>
      <c r="GMP61" s="6"/>
      <c r="GMQ61" s="6"/>
      <c r="GMR61" s="6"/>
      <c r="GMS61" s="6"/>
      <c r="GMT61" s="6"/>
      <c r="GMU61" s="6"/>
      <c r="GMV61" s="6"/>
      <c r="GMW61" s="6"/>
      <c r="GMX61" s="6"/>
      <c r="GMY61" s="6"/>
      <c r="GMZ61" s="6"/>
      <c r="GNA61" s="6"/>
      <c r="GNB61" s="6"/>
      <c r="GNC61" s="6"/>
      <c r="GND61" s="6"/>
      <c r="GNE61" s="6"/>
      <c r="GNF61" s="6"/>
      <c r="GNG61" s="6"/>
      <c r="GNH61" s="6"/>
      <c r="GNI61" s="6"/>
      <c r="GNJ61" s="6"/>
      <c r="GNK61" s="6"/>
      <c r="GNL61" s="6"/>
      <c r="GNM61" s="6"/>
      <c r="GNN61" s="6"/>
      <c r="GNO61" s="6"/>
      <c r="GNP61" s="6"/>
      <c r="GNQ61" s="6"/>
      <c r="GNR61" s="6"/>
      <c r="GNS61" s="6"/>
      <c r="GNT61" s="6"/>
      <c r="GNU61" s="6"/>
      <c r="GNV61" s="6"/>
      <c r="GNW61" s="6"/>
      <c r="GNX61" s="6"/>
      <c r="GNY61" s="6"/>
      <c r="GNZ61" s="6"/>
      <c r="GOA61" s="6"/>
      <c r="GOB61" s="6"/>
      <c r="GOC61" s="6"/>
      <c r="GOD61" s="6"/>
      <c r="GOE61" s="6"/>
      <c r="GOF61" s="6"/>
      <c r="GOG61" s="6"/>
      <c r="GOH61" s="6"/>
      <c r="GOI61" s="6"/>
      <c r="GOJ61" s="6"/>
      <c r="GOK61" s="6"/>
      <c r="GOL61" s="6"/>
      <c r="GOM61" s="6"/>
      <c r="GON61" s="6"/>
      <c r="GOO61" s="6"/>
      <c r="GOP61" s="6"/>
      <c r="GOQ61" s="6"/>
      <c r="GOR61" s="6"/>
      <c r="GOS61" s="6"/>
      <c r="GOT61" s="6"/>
      <c r="GOU61" s="6"/>
      <c r="GOV61" s="6"/>
      <c r="GOW61" s="6"/>
      <c r="GOX61" s="6"/>
      <c r="GOY61" s="6"/>
      <c r="GOZ61" s="6"/>
      <c r="GPA61" s="6"/>
      <c r="GPB61" s="6"/>
      <c r="GPC61" s="6"/>
      <c r="GPD61" s="6"/>
      <c r="GPE61" s="6"/>
      <c r="GPF61" s="6"/>
      <c r="GPG61" s="6"/>
      <c r="GPH61" s="6"/>
      <c r="GPI61" s="6"/>
      <c r="GPJ61" s="6"/>
      <c r="GPK61" s="6"/>
      <c r="GPL61" s="6"/>
      <c r="GPM61" s="6"/>
      <c r="GPN61" s="6"/>
      <c r="GPO61" s="6"/>
      <c r="GPP61" s="6"/>
      <c r="GPQ61" s="6"/>
      <c r="GPR61" s="6"/>
      <c r="GPS61" s="6"/>
      <c r="GPT61" s="6"/>
      <c r="GPU61" s="6"/>
      <c r="GPV61" s="6"/>
      <c r="GPW61" s="6"/>
      <c r="GPX61" s="6"/>
      <c r="GPY61" s="6"/>
      <c r="GPZ61" s="6"/>
      <c r="GQA61" s="6"/>
      <c r="GQB61" s="6"/>
      <c r="GQC61" s="6"/>
      <c r="GQD61" s="6"/>
      <c r="GQE61" s="6"/>
      <c r="GQF61" s="6"/>
      <c r="GQG61" s="6"/>
      <c r="GQH61" s="6"/>
      <c r="GQI61" s="6"/>
      <c r="GQJ61" s="6"/>
      <c r="GQK61" s="6"/>
      <c r="GQL61" s="6"/>
      <c r="GQM61" s="6"/>
      <c r="GQN61" s="6"/>
      <c r="GQO61" s="6"/>
      <c r="GQP61" s="6"/>
      <c r="GQQ61" s="6"/>
      <c r="GQR61" s="6"/>
      <c r="GQS61" s="6"/>
      <c r="GQT61" s="6"/>
      <c r="GQU61" s="6"/>
      <c r="GQV61" s="6"/>
      <c r="GQW61" s="6"/>
      <c r="GQX61" s="6"/>
      <c r="GQY61" s="6"/>
      <c r="GQZ61" s="6"/>
      <c r="GRA61" s="6"/>
      <c r="GRB61" s="6"/>
      <c r="GRC61" s="6"/>
      <c r="GRD61" s="6"/>
      <c r="GRE61" s="6"/>
      <c r="GRF61" s="6"/>
      <c r="GRG61" s="6"/>
      <c r="GRH61" s="6"/>
      <c r="GRI61" s="6"/>
      <c r="GRJ61" s="6"/>
      <c r="GRK61" s="6"/>
      <c r="GRL61" s="6"/>
      <c r="GRM61" s="6"/>
      <c r="GRN61" s="6"/>
      <c r="GRO61" s="6"/>
      <c r="GRP61" s="6"/>
      <c r="GRQ61" s="6"/>
      <c r="GRR61" s="6"/>
      <c r="GRS61" s="6"/>
      <c r="GRT61" s="6"/>
      <c r="GRU61" s="6"/>
      <c r="GRV61" s="6"/>
      <c r="GRW61" s="6"/>
      <c r="GRX61" s="6"/>
      <c r="GRY61" s="6"/>
      <c r="GRZ61" s="6"/>
      <c r="GSA61" s="6"/>
      <c r="GSB61" s="6"/>
      <c r="GSC61" s="6"/>
      <c r="GSD61" s="6"/>
      <c r="GSE61" s="6"/>
      <c r="GSF61" s="6"/>
      <c r="GSG61" s="6"/>
      <c r="GSH61" s="6"/>
      <c r="GSI61" s="6"/>
      <c r="GSJ61" s="6"/>
      <c r="GSK61" s="6"/>
      <c r="GSL61" s="6"/>
      <c r="GSM61" s="6"/>
      <c r="GSN61" s="6"/>
      <c r="GSO61" s="6"/>
      <c r="GSP61" s="6"/>
      <c r="GSQ61" s="6"/>
      <c r="GSR61" s="6"/>
      <c r="GSS61" s="6"/>
      <c r="GST61" s="6"/>
      <c r="GSU61" s="6"/>
      <c r="GSV61" s="6"/>
      <c r="GSW61" s="6"/>
      <c r="GSX61" s="6"/>
      <c r="GSY61" s="6"/>
      <c r="GSZ61" s="6"/>
      <c r="GTA61" s="6"/>
      <c r="GTB61" s="6"/>
      <c r="GTC61" s="6"/>
      <c r="GTD61" s="6"/>
      <c r="GTE61" s="6"/>
      <c r="GTF61" s="6"/>
      <c r="GTG61" s="6"/>
      <c r="GTH61" s="6"/>
      <c r="GTI61" s="6"/>
      <c r="GTJ61" s="6"/>
      <c r="GTK61" s="6"/>
      <c r="GTL61" s="6"/>
      <c r="GTM61" s="6"/>
      <c r="GTN61" s="6"/>
      <c r="GTO61" s="6"/>
      <c r="GTP61" s="6"/>
      <c r="GTQ61" s="6"/>
      <c r="GTR61" s="6"/>
      <c r="GTS61" s="6"/>
      <c r="GTT61" s="6"/>
      <c r="GTU61" s="6"/>
      <c r="GTV61" s="6"/>
      <c r="GTW61" s="6"/>
      <c r="GTX61" s="6"/>
      <c r="GTY61" s="6"/>
      <c r="GTZ61" s="6"/>
      <c r="GUA61" s="6"/>
      <c r="GUB61" s="6"/>
      <c r="GUC61" s="6"/>
      <c r="GUD61" s="6"/>
      <c r="GUE61" s="6"/>
      <c r="GUF61" s="6"/>
      <c r="GUG61" s="6"/>
      <c r="GUH61" s="6"/>
      <c r="GUI61" s="6"/>
      <c r="GUJ61" s="6"/>
      <c r="GUK61" s="6"/>
      <c r="GUL61" s="6"/>
      <c r="GUM61" s="6"/>
      <c r="GUN61" s="6"/>
      <c r="GUO61" s="6"/>
      <c r="GUP61" s="6"/>
      <c r="GUQ61" s="6"/>
      <c r="GUR61" s="6"/>
      <c r="GUS61" s="6"/>
      <c r="GUT61" s="6"/>
      <c r="GUU61" s="6"/>
      <c r="GUV61" s="6"/>
      <c r="GUW61" s="6"/>
      <c r="GUX61" s="6"/>
      <c r="GUY61" s="6"/>
      <c r="GUZ61" s="6"/>
      <c r="GVA61" s="6"/>
      <c r="GVB61" s="6"/>
      <c r="GVC61" s="6"/>
      <c r="GVD61" s="6"/>
      <c r="GVE61" s="6"/>
      <c r="GVF61" s="6"/>
      <c r="GVG61" s="6"/>
      <c r="GVH61" s="6"/>
      <c r="GVI61" s="6"/>
      <c r="GVJ61" s="6"/>
      <c r="GVK61" s="6"/>
      <c r="GVL61" s="6"/>
      <c r="GVM61" s="6"/>
      <c r="GVN61" s="6"/>
      <c r="GVO61" s="6"/>
      <c r="GVP61" s="6"/>
      <c r="GVQ61" s="6"/>
      <c r="GVR61" s="6"/>
      <c r="GVS61" s="6"/>
      <c r="GVT61" s="6"/>
      <c r="GVU61" s="6"/>
      <c r="GVV61" s="6"/>
      <c r="GVW61" s="6"/>
      <c r="GVX61" s="6"/>
      <c r="GVY61" s="6"/>
      <c r="GVZ61" s="6"/>
      <c r="GWA61" s="6"/>
      <c r="GWB61" s="6"/>
      <c r="GWC61" s="6"/>
      <c r="GWD61" s="6"/>
      <c r="GWE61" s="6"/>
      <c r="GWF61" s="6"/>
      <c r="GWG61" s="6"/>
      <c r="GWH61" s="6"/>
      <c r="GWI61" s="6"/>
      <c r="GWJ61" s="6"/>
      <c r="GWK61" s="6"/>
      <c r="GWL61" s="6"/>
      <c r="GWM61" s="6"/>
      <c r="GWN61" s="6"/>
      <c r="GWO61" s="6"/>
      <c r="GWP61" s="6"/>
      <c r="GWQ61" s="6"/>
      <c r="GWR61" s="6"/>
      <c r="GWS61" s="6"/>
      <c r="GWT61" s="6"/>
      <c r="GWU61" s="6"/>
      <c r="GWV61" s="6"/>
      <c r="GWW61" s="6"/>
      <c r="GWX61" s="6"/>
      <c r="GWY61" s="6"/>
      <c r="GWZ61" s="6"/>
      <c r="GXA61" s="6"/>
      <c r="GXB61" s="6"/>
      <c r="GXC61" s="6"/>
      <c r="GXD61" s="6"/>
      <c r="GXE61" s="6"/>
      <c r="GXF61" s="6"/>
      <c r="GXG61" s="6"/>
      <c r="GXH61" s="6"/>
      <c r="GXI61" s="6"/>
      <c r="GXJ61" s="6"/>
      <c r="GXK61" s="6"/>
      <c r="GXL61" s="6"/>
      <c r="GXM61" s="6"/>
      <c r="GXN61" s="6"/>
      <c r="GXO61" s="6"/>
      <c r="GXP61" s="6"/>
      <c r="GXQ61" s="6"/>
      <c r="GXR61" s="6"/>
      <c r="GXS61" s="6"/>
      <c r="GXT61" s="6"/>
      <c r="GXU61" s="6"/>
      <c r="GXV61" s="6"/>
      <c r="GXW61" s="6"/>
      <c r="GXX61" s="6"/>
      <c r="GXY61" s="6"/>
      <c r="GXZ61" s="6"/>
      <c r="GYA61" s="6"/>
      <c r="GYB61" s="6"/>
      <c r="GYC61" s="6"/>
      <c r="GYD61" s="6"/>
      <c r="GYE61" s="6"/>
      <c r="GYF61" s="6"/>
      <c r="GYG61" s="6"/>
      <c r="GYH61" s="6"/>
      <c r="GYI61" s="6"/>
      <c r="GYJ61" s="6"/>
      <c r="GYK61" s="6"/>
      <c r="GYL61" s="6"/>
      <c r="GYM61" s="6"/>
      <c r="GYN61" s="6"/>
      <c r="GYO61" s="6"/>
      <c r="GYP61" s="6"/>
      <c r="GYQ61" s="6"/>
      <c r="GYR61" s="6"/>
      <c r="GYS61" s="6"/>
      <c r="GYT61" s="6"/>
      <c r="GYU61" s="6"/>
      <c r="GYV61" s="6"/>
      <c r="GYW61" s="6"/>
      <c r="GYX61" s="6"/>
      <c r="GYY61" s="6"/>
      <c r="GYZ61" s="6"/>
      <c r="GZA61" s="6"/>
      <c r="GZB61" s="6"/>
      <c r="GZC61" s="6"/>
      <c r="GZD61" s="6"/>
      <c r="GZE61" s="6"/>
      <c r="GZF61" s="6"/>
      <c r="GZG61" s="6"/>
      <c r="GZH61" s="6"/>
      <c r="GZI61" s="6"/>
      <c r="GZJ61" s="6"/>
      <c r="GZK61" s="6"/>
      <c r="GZL61" s="6"/>
      <c r="GZM61" s="6"/>
      <c r="GZN61" s="6"/>
      <c r="GZO61" s="6"/>
      <c r="GZP61" s="6"/>
      <c r="GZQ61" s="6"/>
      <c r="GZR61" s="6"/>
      <c r="GZS61" s="6"/>
      <c r="GZT61" s="6"/>
      <c r="GZU61" s="6"/>
      <c r="GZV61" s="6"/>
      <c r="GZW61" s="6"/>
      <c r="GZX61" s="6"/>
      <c r="GZY61" s="6"/>
      <c r="GZZ61" s="6"/>
      <c r="HAA61" s="6"/>
      <c r="HAB61" s="6"/>
      <c r="HAC61" s="6"/>
      <c r="HAD61" s="6"/>
      <c r="HAE61" s="6"/>
      <c r="HAF61" s="6"/>
      <c r="HAG61" s="6"/>
      <c r="HAH61" s="6"/>
      <c r="HAI61" s="6"/>
      <c r="HAJ61" s="6"/>
      <c r="HAK61" s="6"/>
      <c r="HAL61" s="6"/>
      <c r="HAM61" s="6"/>
      <c r="HAN61" s="6"/>
      <c r="HAO61" s="6"/>
      <c r="HAP61" s="6"/>
      <c r="HAQ61" s="6"/>
      <c r="HAR61" s="6"/>
      <c r="HAS61" s="6"/>
      <c r="HAT61" s="6"/>
      <c r="HAU61" s="6"/>
      <c r="HAV61" s="6"/>
      <c r="HAW61" s="6"/>
      <c r="HAX61" s="6"/>
      <c r="HAY61" s="6"/>
      <c r="HAZ61" s="6"/>
      <c r="HBA61" s="6"/>
      <c r="HBB61" s="6"/>
      <c r="HBC61" s="6"/>
      <c r="HBD61" s="6"/>
      <c r="HBE61" s="6"/>
      <c r="HBF61" s="6"/>
      <c r="HBG61" s="6"/>
      <c r="HBH61" s="6"/>
      <c r="HBI61" s="6"/>
      <c r="HBJ61" s="6"/>
      <c r="HBK61" s="6"/>
      <c r="HBL61" s="6"/>
      <c r="HBM61" s="6"/>
      <c r="HBN61" s="6"/>
      <c r="HBO61" s="6"/>
      <c r="HBP61" s="6"/>
      <c r="HBQ61" s="6"/>
      <c r="HBR61" s="6"/>
      <c r="HBS61" s="6"/>
      <c r="HBT61" s="6"/>
      <c r="HBU61" s="6"/>
      <c r="HBV61" s="6"/>
      <c r="HBW61" s="6"/>
      <c r="HBX61" s="6"/>
      <c r="HBY61" s="6"/>
      <c r="HBZ61" s="6"/>
      <c r="HCA61" s="6"/>
      <c r="HCB61" s="6"/>
      <c r="HCC61" s="6"/>
      <c r="HCD61" s="6"/>
      <c r="HCE61" s="6"/>
      <c r="HCF61" s="6"/>
      <c r="HCG61" s="6"/>
      <c r="HCH61" s="6"/>
      <c r="HCI61" s="6"/>
      <c r="HCJ61" s="6"/>
      <c r="HCK61" s="6"/>
      <c r="HCL61" s="6"/>
      <c r="HCM61" s="6"/>
      <c r="HCN61" s="6"/>
      <c r="HCO61" s="6"/>
      <c r="HCP61" s="6"/>
      <c r="HCQ61" s="6"/>
      <c r="HCR61" s="6"/>
      <c r="HCS61" s="6"/>
      <c r="HCT61" s="6"/>
      <c r="HCU61" s="6"/>
      <c r="HCV61" s="6"/>
      <c r="HCW61" s="6"/>
      <c r="HCX61" s="6"/>
      <c r="HCY61" s="6"/>
      <c r="HCZ61" s="6"/>
      <c r="HDA61" s="6"/>
      <c r="HDB61" s="6"/>
      <c r="HDC61" s="6"/>
      <c r="HDD61" s="6"/>
      <c r="HDE61" s="6"/>
      <c r="HDF61" s="6"/>
      <c r="HDG61" s="6"/>
      <c r="HDH61" s="6"/>
      <c r="HDI61" s="6"/>
      <c r="HDJ61" s="6"/>
      <c r="HDK61" s="6"/>
      <c r="HDL61" s="6"/>
      <c r="HDM61" s="6"/>
      <c r="HDN61" s="6"/>
      <c r="HDO61" s="6"/>
      <c r="HDP61" s="6"/>
      <c r="HDQ61" s="6"/>
      <c r="HDR61" s="6"/>
      <c r="HDS61" s="6"/>
      <c r="HDT61" s="6"/>
      <c r="HDU61" s="6"/>
      <c r="HDV61" s="6"/>
      <c r="HDW61" s="6"/>
      <c r="HDX61" s="6"/>
      <c r="HDY61" s="6"/>
      <c r="HDZ61" s="6"/>
      <c r="HEA61" s="6"/>
      <c r="HEB61" s="6"/>
      <c r="HEC61" s="6"/>
      <c r="HED61" s="6"/>
      <c r="HEE61" s="6"/>
      <c r="HEF61" s="6"/>
      <c r="HEG61" s="6"/>
      <c r="HEH61" s="6"/>
      <c r="HEI61" s="6"/>
      <c r="HEJ61" s="6"/>
      <c r="HEK61" s="6"/>
      <c r="HEL61" s="6"/>
      <c r="HEM61" s="6"/>
      <c r="HEN61" s="6"/>
      <c r="HEO61" s="6"/>
      <c r="HEP61" s="6"/>
      <c r="HEQ61" s="6"/>
      <c r="HER61" s="6"/>
      <c r="HES61" s="6"/>
      <c r="HET61" s="6"/>
      <c r="HEU61" s="6"/>
      <c r="HEV61" s="6"/>
      <c r="HEW61" s="6"/>
      <c r="HEX61" s="6"/>
      <c r="HEY61" s="6"/>
      <c r="HEZ61" s="6"/>
      <c r="HFA61" s="6"/>
      <c r="HFB61" s="6"/>
      <c r="HFC61" s="6"/>
      <c r="HFD61" s="6"/>
      <c r="HFE61" s="6"/>
      <c r="HFF61" s="6"/>
      <c r="HFG61" s="6"/>
      <c r="HFH61" s="6"/>
      <c r="HFI61" s="6"/>
      <c r="HFJ61" s="6"/>
      <c r="HFK61" s="6"/>
      <c r="HFL61" s="6"/>
      <c r="HFM61" s="6"/>
      <c r="HFN61" s="6"/>
      <c r="HFO61" s="6"/>
      <c r="HFP61" s="6"/>
      <c r="HFQ61" s="6"/>
      <c r="HFR61" s="6"/>
      <c r="HFS61" s="6"/>
      <c r="HFT61" s="6"/>
      <c r="HFU61" s="6"/>
      <c r="HFV61" s="6"/>
      <c r="HFW61" s="6"/>
      <c r="HFX61" s="6"/>
      <c r="HFY61" s="6"/>
      <c r="HFZ61" s="6"/>
      <c r="HGA61" s="6"/>
      <c r="HGB61" s="6"/>
      <c r="HGC61" s="6"/>
      <c r="HGD61" s="6"/>
      <c r="HGE61" s="6"/>
      <c r="HGF61" s="6"/>
      <c r="HGG61" s="6"/>
      <c r="HGH61" s="6"/>
      <c r="HGI61" s="6"/>
      <c r="HGJ61" s="6"/>
      <c r="HGK61" s="6"/>
      <c r="HGL61" s="6"/>
      <c r="HGM61" s="6"/>
      <c r="HGN61" s="6"/>
      <c r="HGO61" s="6"/>
      <c r="HGP61" s="6"/>
      <c r="HGQ61" s="6"/>
      <c r="HGR61" s="6"/>
      <c r="HGS61" s="6"/>
      <c r="HGT61" s="6"/>
      <c r="HGU61" s="6"/>
      <c r="HGV61" s="6"/>
      <c r="HGW61" s="6"/>
      <c r="HGX61" s="6"/>
      <c r="HGY61" s="6"/>
      <c r="HGZ61" s="6"/>
      <c r="HHA61" s="6"/>
      <c r="HHB61" s="6"/>
      <c r="HHC61" s="6"/>
      <c r="HHD61" s="6"/>
      <c r="HHE61" s="6"/>
      <c r="HHF61" s="6"/>
      <c r="HHG61" s="6"/>
      <c r="HHH61" s="6"/>
      <c r="HHI61" s="6"/>
      <c r="HHJ61" s="6"/>
      <c r="HHK61" s="6"/>
      <c r="HHL61" s="6"/>
      <c r="HHM61" s="6"/>
      <c r="HHN61" s="6"/>
      <c r="HHO61" s="6"/>
      <c r="HHP61" s="6"/>
      <c r="HHQ61" s="6"/>
      <c r="HHR61" s="6"/>
      <c r="HHS61" s="6"/>
      <c r="HHT61" s="6"/>
      <c r="HHU61" s="6"/>
      <c r="HHV61" s="6"/>
      <c r="HHW61" s="6"/>
      <c r="HHX61" s="6"/>
      <c r="HHY61" s="6"/>
      <c r="HHZ61" s="6"/>
      <c r="HIA61" s="6"/>
      <c r="HIB61" s="6"/>
      <c r="HIC61" s="6"/>
      <c r="HID61" s="6"/>
      <c r="HIE61" s="6"/>
      <c r="HIF61" s="6"/>
      <c r="HIG61" s="6"/>
      <c r="HIH61" s="6"/>
      <c r="HII61" s="6"/>
      <c r="HIJ61" s="6"/>
      <c r="HIK61" s="6"/>
      <c r="HIL61" s="6"/>
      <c r="HIM61" s="6"/>
      <c r="HIN61" s="6"/>
      <c r="HIO61" s="6"/>
      <c r="HIP61" s="6"/>
      <c r="HIQ61" s="6"/>
      <c r="HIR61" s="6"/>
      <c r="HIS61" s="6"/>
      <c r="HIT61" s="6"/>
      <c r="HIU61" s="6"/>
      <c r="HIV61" s="6"/>
      <c r="HIW61" s="6"/>
      <c r="HIX61" s="6"/>
      <c r="HIY61" s="6"/>
      <c r="HIZ61" s="6"/>
      <c r="HJA61" s="6"/>
      <c r="HJB61" s="6"/>
      <c r="HJC61" s="6"/>
      <c r="HJD61" s="6"/>
      <c r="HJE61" s="6"/>
      <c r="HJF61" s="6"/>
      <c r="HJG61" s="6"/>
      <c r="HJH61" s="6"/>
      <c r="HJI61" s="6"/>
      <c r="HJJ61" s="6"/>
      <c r="HJK61" s="6"/>
      <c r="HJL61" s="6"/>
      <c r="HJM61" s="6"/>
      <c r="HJN61" s="6"/>
      <c r="HJO61" s="6"/>
      <c r="HJP61" s="6"/>
      <c r="HJQ61" s="6"/>
      <c r="HJR61" s="6"/>
      <c r="HJS61" s="6"/>
      <c r="HJT61" s="6"/>
      <c r="HJU61" s="6"/>
      <c r="HJV61" s="6"/>
      <c r="HJW61" s="6"/>
      <c r="HJX61" s="6"/>
      <c r="HJY61" s="6"/>
      <c r="HJZ61" s="6"/>
      <c r="HKA61" s="6"/>
      <c r="HKB61" s="6"/>
      <c r="HKC61" s="6"/>
      <c r="HKD61" s="6"/>
      <c r="HKE61" s="6"/>
      <c r="HKF61" s="6"/>
      <c r="HKG61" s="6"/>
      <c r="HKH61" s="6"/>
      <c r="HKI61" s="6"/>
      <c r="HKJ61" s="6"/>
      <c r="HKK61" s="6"/>
      <c r="HKL61" s="6"/>
      <c r="HKM61" s="6"/>
      <c r="HKN61" s="6"/>
      <c r="HKO61" s="6"/>
      <c r="HKP61" s="6"/>
      <c r="HKQ61" s="6"/>
      <c r="HKR61" s="6"/>
      <c r="HKS61" s="6"/>
      <c r="HKT61" s="6"/>
      <c r="HKU61" s="6"/>
      <c r="HKV61" s="6"/>
      <c r="HKW61" s="6"/>
      <c r="HKX61" s="6"/>
      <c r="HKY61" s="6"/>
      <c r="HKZ61" s="6"/>
      <c r="HLA61" s="6"/>
      <c r="HLB61" s="6"/>
      <c r="HLC61" s="6"/>
      <c r="HLD61" s="6"/>
      <c r="HLE61" s="6"/>
      <c r="HLF61" s="6"/>
      <c r="HLG61" s="6"/>
      <c r="HLH61" s="6"/>
      <c r="HLI61" s="6"/>
      <c r="HLJ61" s="6"/>
      <c r="HLK61" s="6"/>
      <c r="HLL61" s="6"/>
      <c r="HLM61" s="6"/>
      <c r="HLN61" s="6"/>
      <c r="HLO61" s="6"/>
      <c r="HLP61" s="6"/>
      <c r="HLQ61" s="6"/>
      <c r="HLR61" s="6"/>
      <c r="HLS61" s="6"/>
      <c r="HLT61" s="6"/>
      <c r="HLU61" s="6"/>
      <c r="HLV61" s="6"/>
      <c r="HLW61" s="6"/>
      <c r="HLX61" s="6"/>
      <c r="HLY61" s="6"/>
      <c r="HLZ61" s="6"/>
      <c r="HMA61" s="6"/>
      <c r="HMB61" s="6"/>
      <c r="HMC61" s="6"/>
      <c r="HMD61" s="6"/>
      <c r="HME61" s="6"/>
      <c r="HMF61" s="6"/>
      <c r="HMG61" s="6"/>
      <c r="HMH61" s="6"/>
      <c r="HMI61" s="6"/>
      <c r="HMJ61" s="6"/>
      <c r="HMK61" s="6"/>
      <c r="HML61" s="6"/>
      <c r="HMM61" s="6"/>
      <c r="HMN61" s="6"/>
      <c r="HMO61" s="6"/>
      <c r="HMP61" s="6"/>
      <c r="HMQ61" s="6"/>
      <c r="HMR61" s="6"/>
      <c r="HMS61" s="6"/>
      <c r="HMT61" s="6"/>
      <c r="HMU61" s="6"/>
      <c r="HMV61" s="6"/>
      <c r="HMW61" s="6"/>
      <c r="HMX61" s="6"/>
      <c r="HMY61" s="6"/>
      <c r="HMZ61" s="6"/>
      <c r="HNA61" s="6"/>
      <c r="HNB61" s="6"/>
      <c r="HNC61" s="6"/>
      <c r="HND61" s="6"/>
      <c r="HNE61" s="6"/>
      <c r="HNF61" s="6"/>
      <c r="HNG61" s="6"/>
      <c r="HNH61" s="6"/>
      <c r="HNI61" s="6"/>
      <c r="HNJ61" s="6"/>
      <c r="HNK61" s="6"/>
      <c r="HNL61" s="6"/>
      <c r="HNM61" s="6"/>
      <c r="HNN61" s="6"/>
      <c r="HNO61" s="6"/>
      <c r="HNP61" s="6"/>
      <c r="HNQ61" s="6"/>
      <c r="HNR61" s="6"/>
      <c r="HNS61" s="6"/>
      <c r="HNT61" s="6"/>
      <c r="HNU61" s="6"/>
      <c r="HNV61" s="6"/>
      <c r="HNW61" s="6"/>
      <c r="HNX61" s="6"/>
      <c r="HNY61" s="6"/>
      <c r="HNZ61" s="6"/>
      <c r="HOA61" s="6"/>
      <c r="HOB61" s="6"/>
      <c r="HOC61" s="6"/>
      <c r="HOD61" s="6"/>
      <c r="HOE61" s="6"/>
      <c r="HOF61" s="6"/>
      <c r="HOG61" s="6"/>
      <c r="HOH61" s="6"/>
      <c r="HOI61" s="6"/>
      <c r="HOJ61" s="6"/>
      <c r="HOK61" s="6"/>
      <c r="HOL61" s="6"/>
      <c r="HOM61" s="6"/>
      <c r="HON61" s="6"/>
      <c r="HOO61" s="6"/>
      <c r="HOP61" s="6"/>
      <c r="HOQ61" s="6"/>
      <c r="HOR61" s="6"/>
      <c r="HOS61" s="6"/>
      <c r="HOT61" s="6"/>
      <c r="HOU61" s="6"/>
      <c r="HOV61" s="6"/>
      <c r="HOW61" s="6"/>
      <c r="HOX61" s="6"/>
      <c r="HOY61" s="6"/>
      <c r="HOZ61" s="6"/>
      <c r="HPA61" s="6"/>
      <c r="HPB61" s="6"/>
      <c r="HPC61" s="6"/>
      <c r="HPD61" s="6"/>
      <c r="HPE61" s="6"/>
      <c r="HPF61" s="6"/>
      <c r="HPG61" s="6"/>
      <c r="HPH61" s="6"/>
      <c r="HPI61" s="6"/>
      <c r="HPJ61" s="6"/>
      <c r="HPK61" s="6"/>
      <c r="HPL61" s="6"/>
      <c r="HPM61" s="6"/>
      <c r="HPN61" s="6"/>
      <c r="HPO61" s="6"/>
      <c r="HPP61" s="6"/>
      <c r="HPQ61" s="6"/>
      <c r="HPR61" s="6"/>
      <c r="HPS61" s="6"/>
      <c r="HPT61" s="6"/>
      <c r="HPU61" s="6"/>
      <c r="HPV61" s="6"/>
      <c r="HPW61" s="6"/>
      <c r="HPX61" s="6"/>
      <c r="HPY61" s="6"/>
      <c r="HPZ61" s="6"/>
      <c r="HQA61" s="6"/>
      <c r="HQB61" s="6"/>
      <c r="HQC61" s="6"/>
      <c r="HQD61" s="6"/>
      <c r="HQE61" s="6"/>
      <c r="HQF61" s="6"/>
      <c r="HQG61" s="6"/>
      <c r="HQH61" s="6"/>
      <c r="HQI61" s="6"/>
      <c r="HQJ61" s="6"/>
      <c r="HQK61" s="6"/>
      <c r="HQL61" s="6"/>
      <c r="HQM61" s="6"/>
      <c r="HQN61" s="6"/>
      <c r="HQO61" s="6"/>
      <c r="HQP61" s="6"/>
      <c r="HQQ61" s="6"/>
      <c r="HQR61" s="6"/>
      <c r="HQS61" s="6"/>
      <c r="HQT61" s="6"/>
      <c r="HQU61" s="6"/>
      <c r="HQV61" s="6"/>
      <c r="HQW61" s="6"/>
      <c r="HQX61" s="6"/>
      <c r="HQY61" s="6"/>
      <c r="HQZ61" s="6"/>
      <c r="HRA61" s="6"/>
      <c r="HRB61" s="6"/>
      <c r="HRC61" s="6"/>
      <c r="HRD61" s="6"/>
      <c r="HRE61" s="6"/>
      <c r="HRF61" s="6"/>
      <c r="HRG61" s="6"/>
      <c r="HRH61" s="6"/>
      <c r="HRI61" s="6"/>
      <c r="HRJ61" s="6"/>
      <c r="HRK61" s="6"/>
      <c r="HRL61" s="6"/>
      <c r="HRM61" s="6"/>
      <c r="HRN61" s="6"/>
      <c r="HRO61" s="6"/>
      <c r="HRP61" s="6"/>
      <c r="HRQ61" s="6"/>
      <c r="HRR61" s="6"/>
      <c r="HRS61" s="6"/>
      <c r="HRT61" s="6"/>
      <c r="HRU61" s="6"/>
      <c r="HRV61" s="6"/>
      <c r="HRW61" s="6"/>
      <c r="HRX61" s="6"/>
      <c r="HRY61" s="6"/>
      <c r="HRZ61" s="6"/>
      <c r="HSA61" s="6"/>
      <c r="HSB61" s="6"/>
      <c r="HSC61" s="6"/>
      <c r="HSD61" s="6"/>
      <c r="HSE61" s="6"/>
      <c r="HSF61" s="6"/>
      <c r="HSG61" s="6"/>
      <c r="HSH61" s="6"/>
      <c r="HSI61" s="6"/>
      <c r="HSJ61" s="6"/>
      <c r="HSK61" s="6"/>
      <c r="HSL61" s="6"/>
      <c r="HSM61" s="6"/>
      <c r="HSN61" s="6"/>
      <c r="HSO61" s="6"/>
      <c r="HSP61" s="6"/>
      <c r="HSQ61" s="6"/>
      <c r="HSR61" s="6"/>
      <c r="HSS61" s="6"/>
      <c r="HST61" s="6"/>
      <c r="HSU61" s="6"/>
      <c r="HSV61" s="6"/>
      <c r="HSW61" s="6"/>
      <c r="HSX61" s="6"/>
      <c r="HSY61" s="6"/>
      <c r="HSZ61" s="6"/>
      <c r="HTA61" s="6"/>
      <c r="HTB61" s="6"/>
      <c r="HTC61" s="6"/>
      <c r="HTD61" s="6"/>
      <c r="HTE61" s="6"/>
      <c r="HTF61" s="6"/>
      <c r="HTG61" s="6"/>
      <c r="HTH61" s="6"/>
      <c r="HTI61" s="6"/>
      <c r="HTJ61" s="6"/>
      <c r="HTK61" s="6"/>
      <c r="HTL61" s="6"/>
      <c r="HTM61" s="6"/>
      <c r="HTN61" s="6"/>
      <c r="HTO61" s="6"/>
      <c r="HTP61" s="6"/>
      <c r="HTQ61" s="6"/>
      <c r="HTR61" s="6"/>
      <c r="HTS61" s="6"/>
      <c r="HTT61" s="6"/>
      <c r="HTU61" s="6"/>
      <c r="HTV61" s="6"/>
      <c r="HTW61" s="6"/>
      <c r="HTX61" s="6"/>
      <c r="HTY61" s="6"/>
      <c r="HTZ61" s="6"/>
      <c r="HUA61" s="6"/>
      <c r="HUB61" s="6"/>
      <c r="HUC61" s="6"/>
      <c r="HUD61" s="6"/>
      <c r="HUE61" s="6"/>
      <c r="HUF61" s="6"/>
      <c r="HUG61" s="6"/>
      <c r="HUH61" s="6"/>
      <c r="HUI61" s="6"/>
      <c r="HUJ61" s="6"/>
      <c r="HUK61" s="6"/>
      <c r="HUL61" s="6"/>
      <c r="HUM61" s="6"/>
      <c r="HUN61" s="6"/>
      <c r="HUO61" s="6"/>
      <c r="HUP61" s="6"/>
      <c r="HUQ61" s="6"/>
      <c r="HUR61" s="6"/>
      <c r="HUS61" s="6"/>
      <c r="HUT61" s="6"/>
      <c r="HUU61" s="6"/>
      <c r="HUV61" s="6"/>
      <c r="HUW61" s="6"/>
      <c r="HUX61" s="6"/>
      <c r="HUY61" s="6"/>
      <c r="HUZ61" s="6"/>
      <c r="HVA61" s="6"/>
      <c r="HVB61" s="6"/>
      <c r="HVC61" s="6"/>
      <c r="HVD61" s="6"/>
      <c r="HVE61" s="6"/>
      <c r="HVF61" s="6"/>
      <c r="HVG61" s="6"/>
      <c r="HVH61" s="6"/>
      <c r="HVI61" s="6"/>
      <c r="HVJ61" s="6"/>
      <c r="HVK61" s="6"/>
      <c r="HVL61" s="6"/>
      <c r="HVM61" s="6"/>
      <c r="HVN61" s="6"/>
      <c r="HVO61" s="6"/>
      <c r="HVP61" s="6"/>
      <c r="HVQ61" s="6"/>
      <c r="HVR61" s="6"/>
      <c r="HVS61" s="6"/>
      <c r="HVT61" s="6"/>
      <c r="HVU61" s="6"/>
      <c r="HVV61" s="6"/>
      <c r="HVW61" s="6"/>
      <c r="HVX61" s="6"/>
      <c r="HVY61" s="6"/>
      <c r="HVZ61" s="6"/>
      <c r="HWA61" s="6"/>
      <c r="HWB61" s="6"/>
      <c r="HWC61" s="6"/>
      <c r="HWD61" s="6"/>
      <c r="HWE61" s="6"/>
      <c r="HWF61" s="6"/>
      <c r="HWG61" s="6"/>
      <c r="HWH61" s="6"/>
      <c r="HWI61" s="6"/>
      <c r="HWJ61" s="6"/>
      <c r="HWK61" s="6"/>
      <c r="HWL61" s="6"/>
      <c r="HWM61" s="6"/>
      <c r="HWN61" s="6"/>
      <c r="HWO61" s="6"/>
      <c r="HWP61" s="6"/>
      <c r="HWQ61" s="6"/>
      <c r="HWR61" s="6"/>
      <c r="HWS61" s="6"/>
      <c r="HWT61" s="6"/>
      <c r="HWU61" s="6"/>
      <c r="HWV61" s="6"/>
      <c r="HWW61" s="6"/>
      <c r="HWX61" s="6"/>
      <c r="HWY61" s="6"/>
      <c r="HWZ61" s="6"/>
      <c r="HXA61" s="6"/>
      <c r="HXB61" s="6"/>
      <c r="HXC61" s="6"/>
      <c r="HXD61" s="6"/>
      <c r="HXE61" s="6"/>
      <c r="HXF61" s="6"/>
      <c r="HXG61" s="6"/>
      <c r="HXH61" s="6"/>
      <c r="HXI61" s="6"/>
      <c r="HXJ61" s="6"/>
      <c r="HXK61" s="6"/>
      <c r="HXL61" s="6"/>
      <c r="HXM61" s="6"/>
      <c r="HXN61" s="6"/>
      <c r="HXO61" s="6"/>
      <c r="HXP61" s="6"/>
      <c r="HXQ61" s="6"/>
      <c r="HXR61" s="6"/>
      <c r="HXS61" s="6"/>
      <c r="HXT61" s="6"/>
      <c r="HXU61" s="6"/>
      <c r="HXV61" s="6"/>
      <c r="HXW61" s="6"/>
      <c r="HXX61" s="6"/>
      <c r="HXY61" s="6"/>
      <c r="HXZ61" s="6"/>
      <c r="HYA61" s="6"/>
      <c r="HYB61" s="6"/>
      <c r="HYC61" s="6"/>
      <c r="HYD61" s="6"/>
      <c r="HYE61" s="6"/>
      <c r="HYF61" s="6"/>
      <c r="HYG61" s="6"/>
      <c r="HYH61" s="6"/>
      <c r="HYI61" s="6"/>
      <c r="HYJ61" s="6"/>
      <c r="HYK61" s="6"/>
      <c r="HYL61" s="6"/>
      <c r="HYM61" s="6"/>
      <c r="HYN61" s="6"/>
      <c r="HYO61" s="6"/>
      <c r="HYP61" s="6"/>
      <c r="HYQ61" s="6"/>
      <c r="HYR61" s="6"/>
      <c r="HYS61" s="6"/>
      <c r="HYT61" s="6"/>
      <c r="HYU61" s="6"/>
      <c r="HYV61" s="6"/>
      <c r="HYW61" s="6"/>
      <c r="HYX61" s="6"/>
      <c r="HYY61" s="6"/>
      <c r="HYZ61" s="6"/>
      <c r="HZA61" s="6"/>
      <c r="HZB61" s="6"/>
      <c r="HZC61" s="6"/>
      <c r="HZD61" s="6"/>
      <c r="HZE61" s="6"/>
      <c r="HZF61" s="6"/>
      <c r="HZG61" s="6"/>
      <c r="HZH61" s="6"/>
      <c r="HZI61" s="6"/>
      <c r="HZJ61" s="6"/>
      <c r="HZK61" s="6"/>
      <c r="HZL61" s="6"/>
      <c r="HZM61" s="6"/>
      <c r="HZN61" s="6"/>
      <c r="HZO61" s="6"/>
      <c r="HZP61" s="6"/>
      <c r="HZQ61" s="6"/>
      <c r="HZR61" s="6"/>
      <c r="HZS61" s="6"/>
      <c r="HZT61" s="6"/>
      <c r="HZU61" s="6"/>
      <c r="HZV61" s="6"/>
      <c r="HZW61" s="6"/>
      <c r="HZX61" s="6"/>
      <c r="HZY61" s="6"/>
      <c r="HZZ61" s="6"/>
      <c r="IAA61" s="6"/>
      <c r="IAB61" s="6"/>
      <c r="IAC61" s="6"/>
      <c r="IAD61" s="6"/>
      <c r="IAE61" s="6"/>
      <c r="IAF61" s="6"/>
      <c r="IAG61" s="6"/>
      <c r="IAH61" s="6"/>
      <c r="IAI61" s="6"/>
      <c r="IAJ61" s="6"/>
      <c r="IAK61" s="6"/>
      <c r="IAL61" s="6"/>
      <c r="IAM61" s="6"/>
      <c r="IAN61" s="6"/>
      <c r="IAO61" s="6"/>
      <c r="IAP61" s="6"/>
      <c r="IAQ61" s="6"/>
      <c r="IAR61" s="6"/>
      <c r="IAS61" s="6"/>
      <c r="IAT61" s="6"/>
      <c r="IAU61" s="6"/>
      <c r="IAV61" s="6"/>
      <c r="IAW61" s="6"/>
      <c r="IAX61" s="6"/>
      <c r="IAY61" s="6"/>
      <c r="IAZ61" s="6"/>
      <c r="IBA61" s="6"/>
      <c r="IBB61" s="6"/>
      <c r="IBC61" s="6"/>
      <c r="IBD61" s="6"/>
      <c r="IBE61" s="6"/>
      <c r="IBF61" s="6"/>
      <c r="IBG61" s="6"/>
      <c r="IBH61" s="6"/>
      <c r="IBI61" s="6"/>
      <c r="IBJ61" s="6"/>
      <c r="IBK61" s="6"/>
      <c r="IBL61" s="6"/>
      <c r="IBM61" s="6"/>
      <c r="IBN61" s="6"/>
      <c r="IBO61" s="6"/>
      <c r="IBP61" s="6"/>
      <c r="IBQ61" s="6"/>
      <c r="IBR61" s="6"/>
      <c r="IBS61" s="6"/>
      <c r="IBT61" s="6"/>
      <c r="IBU61" s="6"/>
      <c r="IBV61" s="6"/>
      <c r="IBW61" s="6"/>
      <c r="IBX61" s="6"/>
      <c r="IBY61" s="6"/>
      <c r="IBZ61" s="6"/>
      <c r="ICA61" s="6"/>
      <c r="ICB61" s="6"/>
      <c r="ICC61" s="6"/>
      <c r="ICD61" s="6"/>
      <c r="ICE61" s="6"/>
      <c r="ICF61" s="6"/>
      <c r="ICG61" s="6"/>
      <c r="ICH61" s="6"/>
      <c r="ICI61" s="6"/>
      <c r="ICJ61" s="6"/>
      <c r="ICK61" s="6"/>
      <c r="ICL61" s="6"/>
      <c r="ICM61" s="6"/>
      <c r="ICN61" s="6"/>
      <c r="ICO61" s="6"/>
      <c r="ICP61" s="6"/>
      <c r="ICQ61" s="6"/>
      <c r="ICR61" s="6"/>
      <c r="ICS61" s="6"/>
      <c r="ICT61" s="6"/>
      <c r="ICU61" s="6"/>
      <c r="ICV61" s="6"/>
      <c r="ICW61" s="6"/>
      <c r="ICX61" s="6"/>
      <c r="ICY61" s="6"/>
      <c r="ICZ61" s="6"/>
      <c r="IDA61" s="6"/>
      <c r="IDB61" s="6"/>
      <c r="IDC61" s="6"/>
      <c r="IDD61" s="6"/>
      <c r="IDE61" s="6"/>
      <c r="IDF61" s="6"/>
      <c r="IDG61" s="6"/>
      <c r="IDH61" s="6"/>
      <c r="IDI61" s="6"/>
      <c r="IDJ61" s="6"/>
      <c r="IDK61" s="6"/>
      <c r="IDL61" s="6"/>
      <c r="IDM61" s="6"/>
      <c r="IDN61" s="6"/>
      <c r="IDO61" s="6"/>
      <c r="IDP61" s="6"/>
      <c r="IDQ61" s="6"/>
      <c r="IDR61" s="6"/>
      <c r="IDS61" s="6"/>
      <c r="IDT61" s="6"/>
      <c r="IDU61" s="6"/>
      <c r="IDV61" s="6"/>
      <c r="IDW61" s="6"/>
      <c r="IDX61" s="6"/>
      <c r="IDY61" s="6"/>
      <c r="IDZ61" s="6"/>
      <c r="IEA61" s="6"/>
      <c r="IEB61" s="6"/>
      <c r="IEC61" s="6"/>
      <c r="IED61" s="6"/>
      <c r="IEE61" s="6"/>
      <c r="IEF61" s="6"/>
      <c r="IEG61" s="6"/>
      <c r="IEH61" s="6"/>
      <c r="IEI61" s="6"/>
      <c r="IEJ61" s="6"/>
      <c r="IEK61" s="6"/>
      <c r="IEL61" s="6"/>
      <c r="IEM61" s="6"/>
      <c r="IEN61" s="6"/>
      <c r="IEO61" s="6"/>
      <c r="IEP61" s="6"/>
      <c r="IEQ61" s="6"/>
      <c r="IER61" s="6"/>
      <c r="IES61" s="6"/>
      <c r="IET61" s="6"/>
      <c r="IEU61" s="6"/>
      <c r="IEV61" s="6"/>
      <c r="IEW61" s="6"/>
      <c r="IEX61" s="6"/>
      <c r="IEY61" s="6"/>
      <c r="IEZ61" s="6"/>
      <c r="IFA61" s="6"/>
      <c r="IFB61" s="6"/>
      <c r="IFC61" s="6"/>
      <c r="IFD61" s="6"/>
      <c r="IFE61" s="6"/>
      <c r="IFF61" s="6"/>
      <c r="IFG61" s="6"/>
      <c r="IFH61" s="6"/>
      <c r="IFI61" s="6"/>
      <c r="IFJ61" s="6"/>
      <c r="IFK61" s="6"/>
      <c r="IFL61" s="6"/>
      <c r="IFM61" s="6"/>
      <c r="IFN61" s="6"/>
      <c r="IFO61" s="6"/>
      <c r="IFP61" s="6"/>
      <c r="IFQ61" s="6"/>
      <c r="IFR61" s="6"/>
      <c r="IFS61" s="6"/>
      <c r="IFT61" s="6"/>
      <c r="IFU61" s="6"/>
      <c r="IFV61" s="6"/>
      <c r="IFW61" s="6"/>
      <c r="IFX61" s="6"/>
      <c r="IFY61" s="6"/>
      <c r="IFZ61" s="6"/>
      <c r="IGA61" s="6"/>
      <c r="IGB61" s="6"/>
      <c r="IGC61" s="6"/>
      <c r="IGD61" s="6"/>
      <c r="IGE61" s="6"/>
      <c r="IGF61" s="6"/>
      <c r="IGG61" s="6"/>
      <c r="IGH61" s="6"/>
      <c r="IGI61" s="6"/>
      <c r="IGJ61" s="6"/>
      <c r="IGK61" s="6"/>
      <c r="IGL61" s="6"/>
      <c r="IGM61" s="6"/>
      <c r="IGN61" s="6"/>
      <c r="IGO61" s="6"/>
      <c r="IGP61" s="6"/>
      <c r="IGQ61" s="6"/>
      <c r="IGR61" s="6"/>
      <c r="IGS61" s="6"/>
      <c r="IGT61" s="6"/>
      <c r="IGU61" s="6"/>
      <c r="IGV61" s="6"/>
      <c r="IGW61" s="6"/>
      <c r="IGX61" s="6"/>
      <c r="IGY61" s="6"/>
      <c r="IGZ61" s="6"/>
      <c r="IHA61" s="6"/>
      <c r="IHB61" s="6"/>
      <c r="IHC61" s="6"/>
      <c r="IHD61" s="6"/>
      <c r="IHE61" s="6"/>
      <c r="IHF61" s="6"/>
      <c r="IHG61" s="6"/>
      <c r="IHH61" s="6"/>
      <c r="IHI61" s="6"/>
      <c r="IHJ61" s="6"/>
      <c r="IHK61" s="6"/>
      <c r="IHL61" s="6"/>
      <c r="IHM61" s="6"/>
      <c r="IHN61" s="6"/>
      <c r="IHO61" s="6"/>
      <c r="IHP61" s="6"/>
      <c r="IHQ61" s="6"/>
      <c r="IHR61" s="6"/>
      <c r="IHS61" s="6"/>
      <c r="IHT61" s="6"/>
      <c r="IHU61" s="6"/>
      <c r="IHV61" s="6"/>
      <c r="IHW61" s="6"/>
      <c r="IHX61" s="6"/>
      <c r="IHY61" s="6"/>
      <c r="IHZ61" s="6"/>
      <c r="IIA61" s="6"/>
      <c r="IIB61" s="6"/>
      <c r="IIC61" s="6"/>
      <c r="IID61" s="6"/>
      <c r="IIE61" s="6"/>
      <c r="IIF61" s="6"/>
      <c r="IIG61" s="6"/>
      <c r="IIH61" s="6"/>
      <c r="III61" s="6"/>
      <c r="IIJ61" s="6"/>
      <c r="IIK61" s="6"/>
      <c r="IIL61" s="6"/>
      <c r="IIM61" s="6"/>
      <c r="IIN61" s="6"/>
      <c r="IIO61" s="6"/>
      <c r="IIP61" s="6"/>
      <c r="IIQ61" s="6"/>
      <c r="IIR61" s="6"/>
      <c r="IIS61" s="6"/>
      <c r="IIT61" s="6"/>
      <c r="IIU61" s="6"/>
      <c r="IIV61" s="6"/>
      <c r="IIW61" s="6"/>
      <c r="IIX61" s="6"/>
      <c r="IIY61" s="6"/>
      <c r="IIZ61" s="6"/>
      <c r="IJA61" s="6"/>
      <c r="IJB61" s="6"/>
      <c r="IJC61" s="6"/>
      <c r="IJD61" s="6"/>
      <c r="IJE61" s="6"/>
      <c r="IJF61" s="6"/>
      <c r="IJG61" s="6"/>
      <c r="IJH61" s="6"/>
      <c r="IJI61" s="6"/>
      <c r="IJJ61" s="6"/>
      <c r="IJK61" s="6"/>
      <c r="IJL61" s="6"/>
      <c r="IJM61" s="6"/>
      <c r="IJN61" s="6"/>
      <c r="IJO61" s="6"/>
      <c r="IJP61" s="6"/>
      <c r="IJQ61" s="6"/>
      <c r="IJR61" s="6"/>
      <c r="IJS61" s="6"/>
      <c r="IJT61" s="6"/>
      <c r="IJU61" s="6"/>
      <c r="IJV61" s="6"/>
      <c r="IJW61" s="6"/>
      <c r="IJX61" s="6"/>
      <c r="IJY61" s="6"/>
      <c r="IJZ61" s="6"/>
      <c r="IKA61" s="6"/>
      <c r="IKB61" s="6"/>
      <c r="IKC61" s="6"/>
      <c r="IKD61" s="6"/>
      <c r="IKE61" s="6"/>
      <c r="IKF61" s="6"/>
      <c r="IKG61" s="6"/>
      <c r="IKH61" s="6"/>
      <c r="IKI61" s="6"/>
      <c r="IKJ61" s="6"/>
      <c r="IKK61" s="6"/>
      <c r="IKL61" s="6"/>
      <c r="IKM61" s="6"/>
      <c r="IKN61" s="6"/>
      <c r="IKO61" s="6"/>
      <c r="IKP61" s="6"/>
      <c r="IKQ61" s="6"/>
      <c r="IKR61" s="6"/>
      <c r="IKS61" s="6"/>
      <c r="IKT61" s="6"/>
      <c r="IKU61" s="6"/>
      <c r="IKV61" s="6"/>
      <c r="IKW61" s="6"/>
      <c r="IKX61" s="6"/>
      <c r="IKY61" s="6"/>
      <c r="IKZ61" s="6"/>
      <c r="ILA61" s="6"/>
      <c r="ILB61" s="6"/>
      <c r="ILC61" s="6"/>
      <c r="ILD61" s="6"/>
      <c r="ILE61" s="6"/>
      <c r="ILF61" s="6"/>
      <c r="ILG61" s="6"/>
      <c r="ILH61" s="6"/>
      <c r="ILI61" s="6"/>
      <c r="ILJ61" s="6"/>
      <c r="ILK61" s="6"/>
      <c r="ILL61" s="6"/>
      <c r="ILM61" s="6"/>
      <c r="ILN61" s="6"/>
      <c r="ILO61" s="6"/>
      <c r="ILP61" s="6"/>
      <c r="ILQ61" s="6"/>
      <c r="ILR61" s="6"/>
      <c r="ILS61" s="6"/>
      <c r="ILT61" s="6"/>
      <c r="ILU61" s="6"/>
      <c r="ILV61" s="6"/>
      <c r="ILW61" s="6"/>
      <c r="ILX61" s="6"/>
      <c r="ILY61" s="6"/>
      <c r="ILZ61" s="6"/>
      <c r="IMA61" s="6"/>
      <c r="IMB61" s="6"/>
      <c r="IMC61" s="6"/>
      <c r="IMD61" s="6"/>
      <c r="IME61" s="6"/>
      <c r="IMF61" s="6"/>
      <c r="IMG61" s="6"/>
      <c r="IMH61" s="6"/>
      <c r="IMI61" s="6"/>
      <c r="IMJ61" s="6"/>
      <c r="IMK61" s="6"/>
      <c r="IML61" s="6"/>
      <c r="IMM61" s="6"/>
      <c r="IMN61" s="6"/>
      <c r="IMO61" s="6"/>
      <c r="IMP61" s="6"/>
      <c r="IMQ61" s="6"/>
      <c r="IMR61" s="6"/>
      <c r="IMS61" s="6"/>
      <c r="IMT61" s="6"/>
      <c r="IMU61" s="6"/>
      <c r="IMV61" s="6"/>
      <c r="IMW61" s="6"/>
      <c r="IMX61" s="6"/>
      <c r="IMY61" s="6"/>
      <c r="IMZ61" s="6"/>
      <c r="INA61" s="6"/>
      <c r="INB61" s="6"/>
      <c r="INC61" s="6"/>
      <c r="IND61" s="6"/>
      <c r="INE61" s="6"/>
      <c r="INF61" s="6"/>
      <c r="ING61" s="6"/>
      <c r="INH61" s="6"/>
      <c r="INI61" s="6"/>
      <c r="INJ61" s="6"/>
      <c r="INK61" s="6"/>
      <c r="INL61" s="6"/>
      <c r="INM61" s="6"/>
      <c r="INN61" s="6"/>
      <c r="INO61" s="6"/>
      <c r="INP61" s="6"/>
      <c r="INQ61" s="6"/>
      <c r="INR61" s="6"/>
      <c r="INS61" s="6"/>
      <c r="INT61" s="6"/>
      <c r="INU61" s="6"/>
      <c r="INV61" s="6"/>
      <c r="INW61" s="6"/>
      <c r="INX61" s="6"/>
      <c r="INY61" s="6"/>
      <c r="INZ61" s="6"/>
      <c r="IOA61" s="6"/>
      <c r="IOB61" s="6"/>
      <c r="IOC61" s="6"/>
      <c r="IOD61" s="6"/>
      <c r="IOE61" s="6"/>
      <c r="IOF61" s="6"/>
      <c r="IOG61" s="6"/>
      <c r="IOH61" s="6"/>
      <c r="IOI61" s="6"/>
      <c r="IOJ61" s="6"/>
      <c r="IOK61" s="6"/>
      <c r="IOL61" s="6"/>
      <c r="IOM61" s="6"/>
      <c r="ION61" s="6"/>
      <c r="IOO61" s="6"/>
      <c r="IOP61" s="6"/>
      <c r="IOQ61" s="6"/>
      <c r="IOR61" s="6"/>
      <c r="IOS61" s="6"/>
      <c r="IOT61" s="6"/>
      <c r="IOU61" s="6"/>
      <c r="IOV61" s="6"/>
      <c r="IOW61" s="6"/>
      <c r="IOX61" s="6"/>
      <c r="IOY61" s="6"/>
      <c r="IOZ61" s="6"/>
      <c r="IPA61" s="6"/>
      <c r="IPB61" s="6"/>
      <c r="IPC61" s="6"/>
      <c r="IPD61" s="6"/>
      <c r="IPE61" s="6"/>
      <c r="IPF61" s="6"/>
      <c r="IPG61" s="6"/>
      <c r="IPH61" s="6"/>
      <c r="IPI61" s="6"/>
      <c r="IPJ61" s="6"/>
      <c r="IPK61" s="6"/>
      <c r="IPL61" s="6"/>
      <c r="IPM61" s="6"/>
      <c r="IPN61" s="6"/>
      <c r="IPO61" s="6"/>
      <c r="IPP61" s="6"/>
      <c r="IPQ61" s="6"/>
      <c r="IPR61" s="6"/>
      <c r="IPS61" s="6"/>
      <c r="IPT61" s="6"/>
      <c r="IPU61" s="6"/>
      <c r="IPV61" s="6"/>
      <c r="IPW61" s="6"/>
      <c r="IPX61" s="6"/>
      <c r="IPY61" s="6"/>
      <c r="IPZ61" s="6"/>
      <c r="IQA61" s="6"/>
      <c r="IQB61" s="6"/>
      <c r="IQC61" s="6"/>
      <c r="IQD61" s="6"/>
      <c r="IQE61" s="6"/>
      <c r="IQF61" s="6"/>
      <c r="IQG61" s="6"/>
      <c r="IQH61" s="6"/>
      <c r="IQI61" s="6"/>
      <c r="IQJ61" s="6"/>
      <c r="IQK61" s="6"/>
      <c r="IQL61" s="6"/>
      <c r="IQM61" s="6"/>
      <c r="IQN61" s="6"/>
      <c r="IQO61" s="6"/>
      <c r="IQP61" s="6"/>
      <c r="IQQ61" s="6"/>
      <c r="IQR61" s="6"/>
      <c r="IQS61" s="6"/>
      <c r="IQT61" s="6"/>
      <c r="IQU61" s="6"/>
      <c r="IQV61" s="6"/>
      <c r="IQW61" s="6"/>
      <c r="IQX61" s="6"/>
      <c r="IQY61" s="6"/>
      <c r="IQZ61" s="6"/>
      <c r="IRA61" s="6"/>
      <c r="IRB61" s="6"/>
      <c r="IRC61" s="6"/>
      <c r="IRD61" s="6"/>
      <c r="IRE61" s="6"/>
      <c r="IRF61" s="6"/>
      <c r="IRG61" s="6"/>
      <c r="IRH61" s="6"/>
      <c r="IRI61" s="6"/>
      <c r="IRJ61" s="6"/>
      <c r="IRK61" s="6"/>
      <c r="IRL61" s="6"/>
      <c r="IRM61" s="6"/>
      <c r="IRN61" s="6"/>
      <c r="IRO61" s="6"/>
      <c r="IRP61" s="6"/>
      <c r="IRQ61" s="6"/>
      <c r="IRR61" s="6"/>
      <c r="IRS61" s="6"/>
      <c r="IRT61" s="6"/>
      <c r="IRU61" s="6"/>
      <c r="IRV61" s="6"/>
      <c r="IRW61" s="6"/>
      <c r="IRX61" s="6"/>
      <c r="IRY61" s="6"/>
      <c r="IRZ61" s="6"/>
      <c r="ISA61" s="6"/>
      <c r="ISB61" s="6"/>
      <c r="ISC61" s="6"/>
      <c r="ISD61" s="6"/>
      <c r="ISE61" s="6"/>
      <c r="ISF61" s="6"/>
      <c r="ISG61" s="6"/>
      <c r="ISH61" s="6"/>
      <c r="ISI61" s="6"/>
      <c r="ISJ61" s="6"/>
      <c r="ISK61" s="6"/>
      <c r="ISL61" s="6"/>
      <c r="ISM61" s="6"/>
      <c r="ISN61" s="6"/>
      <c r="ISO61" s="6"/>
      <c r="ISP61" s="6"/>
      <c r="ISQ61" s="6"/>
      <c r="ISR61" s="6"/>
      <c r="ISS61" s="6"/>
      <c r="IST61" s="6"/>
      <c r="ISU61" s="6"/>
      <c r="ISV61" s="6"/>
      <c r="ISW61" s="6"/>
      <c r="ISX61" s="6"/>
      <c r="ISY61" s="6"/>
      <c r="ISZ61" s="6"/>
      <c r="ITA61" s="6"/>
      <c r="ITB61" s="6"/>
      <c r="ITC61" s="6"/>
      <c r="ITD61" s="6"/>
      <c r="ITE61" s="6"/>
      <c r="ITF61" s="6"/>
      <c r="ITG61" s="6"/>
      <c r="ITH61" s="6"/>
      <c r="ITI61" s="6"/>
      <c r="ITJ61" s="6"/>
      <c r="ITK61" s="6"/>
      <c r="ITL61" s="6"/>
      <c r="ITM61" s="6"/>
      <c r="ITN61" s="6"/>
      <c r="ITO61" s="6"/>
      <c r="ITP61" s="6"/>
      <c r="ITQ61" s="6"/>
      <c r="ITR61" s="6"/>
      <c r="ITS61" s="6"/>
      <c r="ITT61" s="6"/>
      <c r="ITU61" s="6"/>
      <c r="ITV61" s="6"/>
      <c r="ITW61" s="6"/>
      <c r="ITX61" s="6"/>
      <c r="ITY61" s="6"/>
      <c r="ITZ61" s="6"/>
      <c r="IUA61" s="6"/>
      <c r="IUB61" s="6"/>
      <c r="IUC61" s="6"/>
      <c r="IUD61" s="6"/>
      <c r="IUE61" s="6"/>
      <c r="IUF61" s="6"/>
      <c r="IUG61" s="6"/>
      <c r="IUH61" s="6"/>
      <c r="IUI61" s="6"/>
      <c r="IUJ61" s="6"/>
      <c r="IUK61" s="6"/>
      <c r="IUL61" s="6"/>
      <c r="IUM61" s="6"/>
      <c r="IUN61" s="6"/>
      <c r="IUO61" s="6"/>
      <c r="IUP61" s="6"/>
      <c r="IUQ61" s="6"/>
      <c r="IUR61" s="6"/>
      <c r="IUS61" s="6"/>
      <c r="IUT61" s="6"/>
      <c r="IUU61" s="6"/>
      <c r="IUV61" s="6"/>
      <c r="IUW61" s="6"/>
      <c r="IUX61" s="6"/>
      <c r="IUY61" s="6"/>
      <c r="IUZ61" s="6"/>
      <c r="IVA61" s="6"/>
      <c r="IVB61" s="6"/>
      <c r="IVC61" s="6"/>
      <c r="IVD61" s="6"/>
      <c r="IVE61" s="6"/>
      <c r="IVF61" s="6"/>
      <c r="IVG61" s="6"/>
      <c r="IVH61" s="6"/>
      <c r="IVI61" s="6"/>
      <c r="IVJ61" s="6"/>
      <c r="IVK61" s="6"/>
      <c r="IVL61" s="6"/>
      <c r="IVM61" s="6"/>
      <c r="IVN61" s="6"/>
      <c r="IVO61" s="6"/>
      <c r="IVP61" s="6"/>
      <c r="IVQ61" s="6"/>
      <c r="IVR61" s="6"/>
      <c r="IVS61" s="6"/>
      <c r="IVT61" s="6"/>
      <c r="IVU61" s="6"/>
      <c r="IVV61" s="6"/>
      <c r="IVW61" s="6"/>
      <c r="IVX61" s="6"/>
      <c r="IVY61" s="6"/>
      <c r="IVZ61" s="6"/>
      <c r="IWA61" s="6"/>
      <c r="IWB61" s="6"/>
      <c r="IWC61" s="6"/>
      <c r="IWD61" s="6"/>
      <c r="IWE61" s="6"/>
      <c r="IWF61" s="6"/>
      <c r="IWG61" s="6"/>
      <c r="IWH61" s="6"/>
      <c r="IWI61" s="6"/>
      <c r="IWJ61" s="6"/>
      <c r="IWK61" s="6"/>
      <c r="IWL61" s="6"/>
      <c r="IWM61" s="6"/>
      <c r="IWN61" s="6"/>
      <c r="IWO61" s="6"/>
      <c r="IWP61" s="6"/>
      <c r="IWQ61" s="6"/>
      <c r="IWR61" s="6"/>
      <c r="IWS61" s="6"/>
      <c r="IWT61" s="6"/>
      <c r="IWU61" s="6"/>
      <c r="IWV61" s="6"/>
      <c r="IWW61" s="6"/>
      <c r="IWX61" s="6"/>
      <c r="IWY61" s="6"/>
      <c r="IWZ61" s="6"/>
      <c r="IXA61" s="6"/>
      <c r="IXB61" s="6"/>
      <c r="IXC61" s="6"/>
      <c r="IXD61" s="6"/>
      <c r="IXE61" s="6"/>
      <c r="IXF61" s="6"/>
      <c r="IXG61" s="6"/>
      <c r="IXH61" s="6"/>
      <c r="IXI61" s="6"/>
      <c r="IXJ61" s="6"/>
      <c r="IXK61" s="6"/>
      <c r="IXL61" s="6"/>
      <c r="IXM61" s="6"/>
      <c r="IXN61" s="6"/>
      <c r="IXO61" s="6"/>
      <c r="IXP61" s="6"/>
      <c r="IXQ61" s="6"/>
      <c r="IXR61" s="6"/>
      <c r="IXS61" s="6"/>
      <c r="IXT61" s="6"/>
      <c r="IXU61" s="6"/>
      <c r="IXV61" s="6"/>
      <c r="IXW61" s="6"/>
      <c r="IXX61" s="6"/>
      <c r="IXY61" s="6"/>
      <c r="IXZ61" s="6"/>
      <c r="IYA61" s="6"/>
      <c r="IYB61" s="6"/>
      <c r="IYC61" s="6"/>
      <c r="IYD61" s="6"/>
      <c r="IYE61" s="6"/>
      <c r="IYF61" s="6"/>
      <c r="IYG61" s="6"/>
      <c r="IYH61" s="6"/>
      <c r="IYI61" s="6"/>
      <c r="IYJ61" s="6"/>
      <c r="IYK61" s="6"/>
      <c r="IYL61" s="6"/>
      <c r="IYM61" s="6"/>
      <c r="IYN61" s="6"/>
      <c r="IYO61" s="6"/>
      <c r="IYP61" s="6"/>
      <c r="IYQ61" s="6"/>
      <c r="IYR61" s="6"/>
      <c r="IYS61" s="6"/>
      <c r="IYT61" s="6"/>
      <c r="IYU61" s="6"/>
      <c r="IYV61" s="6"/>
      <c r="IYW61" s="6"/>
      <c r="IYX61" s="6"/>
      <c r="IYY61" s="6"/>
      <c r="IYZ61" s="6"/>
      <c r="IZA61" s="6"/>
      <c r="IZB61" s="6"/>
      <c r="IZC61" s="6"/>
      <c r="IZD61" s="6"/>
      <c r="IZE61" s="6"/>
      <c r="IZF61" s="6"/>
      <c r="IZG61" s="6"/>
      <c r="IZH61" s="6"/>
      <c r="IZI61" s="6"/>
      <c r="IZJ61" s="6"/>
      <c r="IZK61" s="6"/>
      <c r="IZL61" s="6"/>
      <c r="IZM61" s="6"/>
      <c r="IZN61" s="6"/>
      <c r="IZO61" s="6"/>
      <c r="IZP61" s="6"/>
      <c r="IZQ61" s="6"/>
      <c r="IZR61" s="6"/>
      <c r="IZS61" s="6"/>
      <c r="IZT61" s="6"/>
      <c r="IZU61" s="6"/>
      <c r="IZV61" s="6"/>
      <c r="IZW61" s="6"/>
      <c r="IZX61" s="6"/>
      <c r="IZY61" s="6"/>
      <c r="IZZ61" s="6"/>
      <c r="JAA61" s="6"/>
      <c r="JAB61" s="6"/>
      <c r="JAC61" s="6"/>
      <c r="JAD61" s="6"/>
      <c r="JAE61" s="6"/>
      <c r="JAF61" s="6"/>
      <c r="JAG61" s="6"/>
      <c r="JAH61" s="6"/>
      <c r="JAI61" s="6"/>
      <c r="JAJ61" s="6"/>
      <c r="JAK61" s="6"/>
      <c r="JAL61" s="6"/>
      <c r="JAM61" s="6"/>
      <c r="JAN61" s="6"/>
      <c r="JAO61" s="6"/>
      <c r="JAP61" s="6"/>
      <c r="JAQ61" s="6"/>
      <c r="JAR61" s="6"/>
      <c r="JAS61" s="6"/>
      <c r="JAT61" s="6"/>
      <c r="JAU61" s="6"/>
      <c r="JAV61" s="6"/>
      <c r="JAW61" s="6"/>
      <c r="JAX61" s="6"/>
      <c r="JAY61" s="6"/>
      <c r="JAZ61" s="6"/>
      <c r="JBA61" s="6"/>
      <c r="JBB61" s="6"/>
      <c r="JBC61" s="6"/>
      <c r="JBD61" s="6"/>
      <c r="JBE61" s="6"/>
      <c r="JBF61" s="6"/>
      <c r="JBG61" s="6"/>
      <c r="JBH61" s="6"/>
      <c r="JBI61" s="6"/>
      <c r="JBJ61" s="6"/>
      <c r="JBK61" s="6"/>
      <c r="JBL61" s="6"/>
      <c r="JBM61" s="6"/>
      <c r="JBN61" s="6"/>
      <c r="JBO61" s="6"/>
      <c r="JBP61" s="6"/>
      <c r="JBQ61" s="6"/>
      <c r="JBR61" s="6"/>
      <c r="JBS61" s="6"/>
      <c r="JBT61" s="6"/>
      <c r="JBU61" s="6"/>
      <c r="JBV61" s="6"/>
      <c r="JBW61" s="6"/>
      <c r="JBX61" s="6"/>
      <c r="JBY61" s="6"/>
      <c r="JBZ61" s="6"/>
      <c r="JCA61" s="6"/>
      <c r="JCB61" s="6"/>
      <c r="JCC61" s="6"/>
      <c r="JCD61" s="6"/>
      <c r="JCE61" s="6"/>
      <c r="JCF61" s="6"/>
      <c r="JCG61" s="6"/>
      <c r="JCH61" s="6"/>
      <c r="JCI61" s="6"/>
      <c r="JCJ61" s="6"/>
      <c r="JCK61" s="6"/>
      <c r="JCL61" s="6"/>
      <c r="JCM61" s="6"/>
      <c r="JCN61" s="6"/>
      <c r="JCO61" s="6"/>
      <c r="JCP61" s="6"/>
      <c r="JCQ61" s="6"/>
      <c r="JCR61" s="6"/>
      <c r="JCS61" s="6"/>
      <c r="JCT61" s="6"/>
      <c r="JCU61" s="6"/>
      <c r="JCV61" s="6"/>
      <c r="JCW61" s="6"/>
      <c r="JCX61" s="6"/>
      <c r="JCY61" s="6"/>
      <c r="JCZ61" s="6"/>
      <c r="JDA61" s="6"/>
      <c r="JDB61" s="6"/>
      <c r="JDC61" s="6"/>
      <c r="JDD61" s="6"/>
      <c r="JDE61" s="6"/>
      <c r="JDF61" s="6"/>
      <c r="JDG61" s="6"/>
      <c r="JDH61" s="6"/>
      <c r="JDI61" s="6"/>
      <c r="JDJ61" s="6"/>
      <c r="JDK61" s="6"/>
      <c r="JDL61" s="6"/>
      <c r="JDM61" s="6"/>
      <c r="JDN61" s="6"/>
      <c r="JDO61" s="6"/>
      <c r="JDP61" s="6"/>
      <c r="JDQ61" s="6"/>
      <c r="JDR61" s="6"/>
      <c r="JDS61" s="6"/>
      <c r="JDT61" s="6"/>
      <c r="JDU61" s="6"/>
      <c r="JDV61" s="6"/>
      <c r="JDW61" s="6"/>
      <c r="JDX61" s="6"/>
      <c r="JDY61" s="6"/>
      <c r="JDZ61" s="6"/>
      <c r="JEA61" s="6"/>
      <c r="JEB61" s="6"/>
      <c r="JEC61" s="6"/>
      <c r="JED61" s="6"/>
      <c r="JEE61" s="6"/>
      <c r="JEF61" s="6"/>
      <c r="JEG61" s="6"/>
      <c r="JEH61" s="6"/>
      <c r="JEI61" s="6"/>
      <c r="JEJ61" s="6"/>
      <c r="JEK61" s="6"/>
      <c r="JEL61" s="6"/>
      <c r="JEM61" s="6"/>
      <c r="JEN61" s="6"/>
      <c r="JEO61" s="6"/>
      <c r="JEP61" s="6"/>
      <c r="JEQ61" s="6"/>
      <c r="JER61" s="6"/>
      <c r="JES61" s="6"/>
      <c r="JET61" s="6"/>
      <c r="JEU61" s="6"/>
      <c r="JEV61" s="6"/>
      <c r="JEW61" s="6"/>
      <c r="JEX61" s="6"/>
      <c r="JEY61" s="6"/>
      <c r="JEZ61" s="6"/>
      <c r="JFA61" s="6"/>
      <c r="JFB61" s="6"/>
      <c r="JFC61" s="6"/>
      <c r="JFD61" s="6"/>
      <c r="JFE61" s="6"/>
      <c r="JFF61" s="6"/>
      <c r="JFG61" s="6"/>
      <c r="JFH61" s="6"/>
      <c r="JFI61" s="6"/>
      <c r="JFJ61" s="6"/>
      <c r="JFK61" s="6"/>
      <c r="JFL61" s="6"/>
      <c r="JFM61" s="6"/>
      <c r="JFN61" s="6"/>
      <c r="JFO61" s="6"/>
      <c r="JFP61" s="6"/>
      <c r="JFQ61" s="6"/>
      <c r="JFR61" s="6"/>
      <c r="JFS61" s="6"/>
      <c r="JFT61" s="6"/>
      <c r="JFU61" s="6"/>
      <c r="JFV61" s="6"/>
      <c r="JFW61" s="6"/>
      <c r="JFX61" s="6"/>
      <c r="JFY61" s="6"/>
      <c r="JFZ61" s="6"/>
      <c r="JGA61" s="6"/>
      <c r="JGB61" s="6"/>
      <c r="JGC61" s="6"/>
      <c r="JGD61" s="6"/>
      <c r="JGE61" s="6"/>
      <c r="JGF61" s="6"/>
      <c r="JGG61" s="6"/>
      <c r="JGH61" s="6"/>
      <c r="JGI61" s="6"/>
      <c r="JGJ61" s="6"/>
      <c r="JGK61" s="6"/>
      <c r="JGL61" s="6"/>
      <c r="JGM61" s="6"/>
      <c r="JGN61" s="6"/>
      <c r="JGO61" s="6"/>
      <c r="JGP61" s="6"/>
      <c r="JGQ61" s="6"/>
      <c r="JGR61" s="6"/>
      <c r="JGS61" s="6"/>
      <c r="JGT61" s="6"/>
      <c r="JGU61" s="6"/>
      <c r="JGV61" s="6"/>
      <c r="JGW61" s="6"/>
      <c r="JGX61" s="6"/>
      <c r="JGY61" s="6"/>
      <c r="JGZ61" s="6"/>
      <c r="JHA61" s="6"/>
      <c r="JHB61" s="6"/>
      <c r="JHC61" s="6"/>
      <c r="JHD61" s="6"/>
      <c r="JHE61" s="6"/>
      <c r="JHF61" s="6"/>
      <c r="JHG61" s="6"/>
      <c r="JHH61" s="6"/>
      <c r="JHI61" s="6"/>
      <c r="JHJ61" s="6"/>
      <c r="JHK61" s="6"/>
      <c r="JHL61" s="6"/>
      <c r="JHM61" s="6"/>
      <c r="JHN61" s="6"/>
      <c r="JHO61" s="6"/>
      <c r="JHP61" s="6"/>
      <c r="JHQ61" s="6"/>
      <c r="JHR61" s="6"/>
      <c r="JHS61" s="6"/>
      <c r="JHT61" s="6"/>
      <c r="JHU61" s="6"/>
      <c r="JHV61" s="6"/>
      <c r="JHW61" s="6"/>
      <c r="JHX61" s="6"/>
      <c r="JHY61" s="6"/>
      <c r="JHZ61" s="6"/>
      <c r="JIA61" s="6"/>
      <c r="JIB61" s="6"/>
      <c r="JIC61" s="6"/>
      <c r="JID61" s="6"/>
      <c r="JIE61" s="6"/>
      <c r="JIF61" s="6"/>
      <c r="JIG61" s="6"/>
      <c r="JIH61" s="6"/>
      <c r="JII61" s="6"/>
      <c r="JIJ61" s="6"/>
      <c r="JIK61" s="6"/>
      <c r="JIL61" s="6"/>
      <c r="JIM61" s="6"/>
      <c r="JIN61" s="6"/>
      <c r="JIO61" s="6"/>
      <c r="JIP61" s="6"/>
      <c r="JIQ61" s="6"/>
      <c r="JIR61" s="6"/>
      <c r="JIS61" s="6"/>
      <c r="JIT61" s="6"/>
      <c r="JIU61" s="6"/>
      <c r="JIV61" s="6"/>
      <c r="JIW61" s="6"/>
      <c r="JIX61" s="6"/>
      <c r="JIY61" s="6"/>
      <c r="JIZ61" s="6"/>
      <c r="JJA61" s="6"/>
      <c r="JJB61" s="6"/>
      <c r="JJC61" s="6"/>
      <c r="JJD61" s="6"/>
      <c r="JJE61" s="6"/>
      <c r="JJF61" s="6"/>
      <c r="JJG61" s="6"/>
      <c r="JJH61" s="6"/>
      <c r="JJI61" s="6"/>
      <c r="JJJ61" s="6"/>
      <c r="JJK61" s="6"/>
      <c r="JJL61" s="6"/>
      <c r="JJM61" s="6"/>
      <c r="JJN61" s="6"/>
      <c r="JJO61" s="6"/>
      <c r="JJP61" s="6"/>
      <c r="JJQ61" s="6"/>
      <c r="JJR61" s="6"/>
      <c r="JJS61" s="6"/>
      <c r="JJT61" s="6"/>
      <c r="JJU61" s="6"/>
      <c r="JJV61" s="6"/>
      <c r="JJW61" s="6"/>
      <c r="JJX61" s="6"/>
      <c r="JJY61" s="6"/>
      <c r="JJZ61" s="6"/>
      <c r="JKA61" s="6"/>
      <c r="JKB61" s="6"/>
      <c r="JKC61" s="6"/>
      <c r="JKD61" s="6"/>
      <c r="JKE61" s="6"/>
      <c r="JKF61" s="6"/>
      <c r="JKG61" s="6"/>
      <c r="JKH61" s="6"/>
      <c r="JKI61" s="6"/>
      <c r="JKJ61" s="6"/>
      <c r="JKK61" s="6"/>
      <c r="JKL61" s="6"/>
      <c r="JKM61" s="6"/>
      <c r="JKN61" s="6"/>
      <c r="JKO61" s="6"/>
      <c r="JKP61" s="6"/>
      <c r="JKQ61" s="6"/>
      <c r="JKR61" s="6"/>
      <c r="JKS61" s="6"/>
      <c r="JKT61" s="6"/>
      <c r="JKU61" s="6"/>
      <c r="JKV61" s="6"/>
      <c r="JKW61" s="6"/>
      <c r="JKX61" s="6"/>
      <c r="JKY61" s="6"/>
      <c r="JKZ61" s="6"/>
      <c r="JLA61" s="6"/>
      <c r="JLB61" s="6"/>
      <c r="JLC61" s="6"/>
      <c r="JLD61" s="6"/>
      <c r="JLE61" s="6"/>
      <c r="JLF61" s="6"/>
      <c r="JLG61" s="6"/>
      <c r="JLH61" s="6"/>
      <c r="JLI61" s="6"/>
      <c r="JLJ61" s="6"/>
      <c r="JLK61" s="6"/>
      <c r="JLL61" s="6"/>
      <c r="JLM61" s="6"/>
      <c r="JLN61" s="6"/>
      <c r="JLO61" s="6"/>
      <c r="JLP61" s="6"/>
      <c r="JLQ61" s="6"/>
      <c r="JLR61" s="6"/>
      <c r="JLS61" s="6"/>
      <c r="JLT61" s="6"/>
      <c r="JLU61" s="6"/>
      <c r="JLV61" s="6"/>
      <c r="JLW61" s="6"/>
      <c r="JLX61" s="6"/>
      <c r="JLY61" s="6"/>
      <c r="JLZ61" s="6"/>
      <c r="JMA61" s="6"/>
      <c r="JMB61" s="6"/>
      <c r="JMC61" s="6"/>
      <c r="JMD61" s="6"/>
      <c r="JME61" s="6"/>
      <c r="JMF61" s="6"/>
      <c r="JMG61" s="6"/>
      <c r="JMH61" s="6"/>
      <c r="JMI61" s="6"/>
      <c r="JMJ61" s="6"/>
      <c r="JMK61" s="6"/>
      <c r="JML61" s="6"/>
      <c r="JMM61" s="6"/>
      <c r="JMN61" s="6"/>
      <c r="JMO61" s="6"/>
      <c r="JMP61" s="6"/>
      <c r="JMQ61" s="6"/>
      <c r="JMR61" s="6"/>
      <c r="JMS61" s="6"/>
      <c r="JMT61" s="6"/>
      <c r="JMU61" s="6"/>
      <c r="JMV61" s="6"/>
      <c r="JMW61" s="6"/>
      <c r="JMX61" s="6"/>
      <c r="JMY61" s="6"/>
      <c r="JMZ61" s="6"/>
      <c r="JNA61" s="6"/>
      <c r="JNB61" s="6"/>
      <c r="JNC61" s="6"/>
      <c r="JND61" s="6"/>
      <c r="JNE61" s="6"/>
      <c r="JNF61" s="6"/>
      <c r="JNG61" s="6"/>
      <c r="JNH61" s="6"/>
      <c r="JNI61" s="6"/>
      <c r="JNJ61" s="6"/>
      <c r="JNK61" s="6"/>
      <c r="JNL61" s="6"/>
      <c r="JNM61" s="6"/>
      <c r="JNN61" s="6"/>
      <c r="JNO61" s="6"/>
      <c r="JNP61" s="6"/>
      <c r="JNQ61" s="6"/>
      <c r="JNR61" s="6"/>
      <c r="JNS61" s="6"/>
      <c r="JNT61" s="6"/>
      <c r="JNU61" s="6"/>
      <c r="JNV61" s="6"/>
      <c r="JNW61" s="6"/>
      <c r="JNX61" s="6"/>
      <c r="JNY61" s="6"/>
      <c r="JNZ61" s="6"/>
      <c r="JOA61" s="6"/>
      <c r="JOB61" s="6"/>
      <c r="JOC61" s="6"/>
      <c r="JOD61" s="6"/>
      <c r="JOE61" s="6"/>
      <c r="JOF61" s="6"/>
      <c r="JOG61" s="6"/>
      <c r="JOH61" s="6"/>
      <c r="JOI61" s="6"/>
      <c r="JOJ61" s="6"/>
      <c r="JOK61" s="6"/>
      <c r="JOL61" s="6"/>
      <c r="JOM61" s="6"/>
      <c r="JON61" s="6"/>
      <c r="JOO61" s="6"/>
      <c r="JOP61" s="6"/>
      <c r="JOQ61" s="6"/>
      <c r="JOR61" s="6"/>
      <c r="JOS61" s="6"/>
      <c r="JOT61" s="6"/>
      <c r="JOU61" s="6"/>
      <c r="JOV61" s="6"/>
      <c r="JOW61" s="6"/>
      <c r="JOX61" s="6"/>
      <c r="JOY61" s="6"/>
      <c r="JOZ61" s="6"/>
      <c r="JPA61" s="6"/>
      <c r="JPB61" s="6"/>
      <c r="JPC61" s="6"/>
      <c r="JPD61" s="6"/>
      <c r="JPE61" s="6"/>
      <c r="JPF61" s="6"/>
      <c r="JPG61" s="6"/>
      <c r="JPH61" s="6"/>
      <c r="JPI61" s="6"/>
      <c r="JPJ61" s="6"/>
      <c r="JPK61" s="6"/>
      <c r="JPL61" s="6"/>
      <c r="JPM61" s="6"/>
      <c r="JPN61" s="6"/>
      <c r="JPO61" s="6"/>
      <c r="JPP61" s="6"/>
      <c r="JPQ61" s="6"/>
      <c r="JPR61" s="6"/>
      <c r="JPS61" s="6"/>
      <c r="JPT61" s="6"/>
      <c r="JPU61" s="6"/>
      <c r="JPV61" s="6"/>
      <c r="JPW61" s="6"/>
      <c r="JPX61" s="6"/>
      <c r="JPY61" s="6"/>
      <c r="JPZ61" s="6"/>
      <c r="JQA61" s="6"/>
      <c r="JQB61" s="6"/>
      <c r="JQC61" s="6"/>
      <c r="JQD61" s="6"/>
      <c r="JQE61" s="6"/>
      <c r="JQF61" s="6"/>
      <c r="JQG61" s="6"/>
      <c r="JQH61" s="6"/>
      <c r="JQI61" s="6"/>
      <c r="JQJ61" s="6"/>
      <c r="JQK61" s="6"/>
      <c r="JQL61" s="6"/>
      <c r="JQM61" s="6"/>
      <c r="JQN61" s="6"/>
      <c r="JQO61" s="6"/>
      <c r="JQP61" s="6"/>
      <c r="JQQ61" s="6"/>
      <c r="JQR61" s="6"/>
      <c r="JQS61" s="6"/>
      <c r="JQT61" s="6"/>
      <c r="JQU61" s="6"/>
      <c r="JQV61" s="6"/>
      <c r="JQW61" s="6"/>
      <c r="JQX61" s="6"/>
      <c r="JQY61" s="6"/>
      <c r="JQZ61" s="6"/>
      <c r="JRA61" s="6"/>
      <c r="JRB61" s="6"/>
      <c r="JRC61" s="6"/>
      <c r="JRD61" s="6"/>
      <c r="JRE61" s="6"/>
      <c r="JRF61" s="6"/>
      <c r="JRG61" s="6"/>
      <c r="JRH61" s="6"/>
      <c r="JRI61" s="6"/>
      <c r="JRJ61" s="6"/>
      <c r="JRK61" s="6"/>
      <c r="JRL61" s="6"/>
      <c r="JRM61" s="6"/>
      <c r="JRN61" s="6"/>
      <c r="JRO61" s="6"/>
      <c r="JRP61" s="6"/>
      <c r="JRQ61" s="6"/>
      <c r="JRR61" s="6"/>
      <c r="JRS61" s="6"/>
      <c r="JRT61" s="6"/>
      <c r="JRU61" s="6"/>
      <c r="JRV61" s="6"/>
      <c r="JRW61" s="6"/>
      <c r="JRX61" s="6"/>
      <c r="JRY61" s="6"/>
      <c r="JRZ61" s="6"/>
      <c r="JSA61" s="6"/>
      <c r="JSB61" s="6"/>
      <c r="JSC61" s="6"/>
      <c r="JSD61" s="6"/>
      <c r="JSE61" s="6"/>
      <c r="JSF61" s="6"/>
      <c r="JSG61" s="6"/>
      <c r="JSH61" s="6"/>
      <c r="JSI61" s="6"/>
      <c r="JSJ61" s="6"/>
      <c r="JSK61" s="6"/>
      <c r="JSL61" s="6"/>
      <c r="JSM61" s="6"/>
      <c r="JSN61" s="6"/>
      <c r="JSO61" s="6"/>
      <c r="JSP61" s="6"/>
      <c r="JSQ61" s="6"/>
      <c r="JSR61" s="6"/>
      <c r="JSS61" s="6"/>
      <c r="JST61" s="6"/>
      <c r="JSU61" s="6"/>
      <c r="JSV61" s="6"/>
      <c r="JSW61" s="6"/>
      <c r="JSX61" s="6"/>
      <c r="JSY61" s="6"/>
      <c r="JSZ61" s="6"/>
      <c r="JTA61" s="6"/>
      <c r="JTB61" s="6"/>
      <c r="JTC61" s="6"/>
      <c r="JTD61" s="6"/>
      <c r="JTE61" s="6"/>
      <c r="JTF61" s="6"/>
      <c r="JTG61" s="6"/>
      <c r="JTH61" s="6"/>
      <c r="JTI61" s="6"/>
      <c r="JTJ61" s="6"/>
      <c r="JTK61" s="6"/>
      <c r="JTL61" s="6"/>
      <c r="JTM61" s="6"/>
      <c r="JTN61" s="6"/>
      <c r="JTO61" s="6"/>
      <c r="JTP61" s="6"/>
      <c r="JTQ61" s="6"/>
      <c r="JTR61" s="6"/>
      <c r="JTS61" s="6"/>
      <c r="JTT61" s="6"/>
      <c r="JTU61" s="6"/>
      <c r="JTV61" s="6"/>
      <c r="JTW61" s="6"/>
      <c r="JTX61" s="6"/>
      <c r="JTY61" s="6"/>
      <c r="JTZ61" s="6"/>
      <c r="JUA61" s="6"/>
      <c r="JUB61" s="6"/>
      <c r="JUC61" s="6"/>
      <c r="JUD61" s="6"/>
      <c r="JUE61" s="6"/>
      <c r="JUF61" s="6"/>
      <c r="JUG61" s="6"/>
      <c r="JUH61" s="6"/>
      <c r="JUI61" s="6"/>
      <c r="JUJ61" s="6"/>
      <c r="JUK61" s="6"/>
      <c r="JUL61" s="6"/>
      <c r="JUM61" s="6"/>
      <c r="JUN61" s="6"/>
      <c r="JUO61" s="6"/>
      <c r="JUP61" s="6"/>
      <c r="JUQ61" s="6"/>
      <c r="JUR61" s="6"/>
      <c r="JUS61" s="6"/>
      <c r="JUT61" s="6"/>
      <c r="JUU61" s="6"/>
      <c r="JUV61" s="6"/>
      <c r="JUW61" s="6"/>
      <c r="JUX61" s="6"/>
      <c r="JUY61" s="6"/>
      <c r="JUZ61" s="6"/>
      <c r="JVA61" s="6"/>
      <c r="JVB61" s="6"/>
      <c r="JVC61" s="6"/>
      <c r="JVD61" s="6"/>
      <c r="JVE61" s="6"/>
      <c r="JVF61" s="6"/>
      <c r="JVG61" s="6"/>
      <c r="JVH61" s="6"/>
      <c r="JVI61" s="6"/>
      <c r="JVJ61" s="6"/>
      <c r="JVK61" s="6"/>
      <c r="JVL61" s="6"/>
      <c r="JVM61" s="6"/>
      <c r="JVN61" s="6"/>
      <c r="JVO61" s="6"/>
      <c r="JVP61" s="6"/>
      <c r="JVQ61" s="6"/>
      <c r="JVR61" s="6"/>
      <c r="JVS61" s="6"/>
      <c r="JVT61" s="6"/>
      <c r="JVU61" s="6"/>
      <c r="JVV61" s="6"/>
      <c r="JVW61" s="6"/>
      <c r="JVX61" s="6"/>
      <c r="JVY61" s="6"/>
      <c r="JVZ61" s="6"/>
      <c r="JWA61" s="6"/>
      <c r="JWB61" s="6"/>
      <c r="JWC61" s="6"/>
      <c r="JWD61" s="6"/>
      <c r="JWE61" s="6"/>
      <c r="JWF61" s="6"/>
      <c r="JWG61" s="6"/>
      <c r="JWH61" s="6"/>
      <c r="JWI61" s="6"/>
      <c r="JWJ61" s="6"/>
      <c r="JWK61" s="6"/>
      <c r="JWL61" s="6"/>
      <c r="JWM61" s="6"/>
      <c r="JWN61" s="6"/>
      <c r="JWO61" s="6"/>
      <c r="JWP61" s="6"/>
      <c r="JWQ61" s="6"/>
      <c r="JWR61" s="6"/>
      <c r="JWS61" s="6"/>
      <c r="JWT61" s="6"/>
      <c r="JWU61" s="6"/>
      <c r="JWV61" s="6"/>
      <c r="JWW61" s="6"/>
      <c r="JWX61" s="6"/>
      <c r="JWY61" s="6"/>
      <c r="JWZ61" s="6"/>
      <c r="JXA61" s="6"/>
      <c r="JXB61" s="6"/>
      <c r="JXC61" s="6"/>
      <c r="JXD61" s="6"/>
      <c r="JXE61" s="6"/>
      <c r="JXF61" s="6"/>
      <c r="JXG61" s="6"/>
      <c r="JXH61" s="6"/>
      <c r="JXI61" s="6"/>
      <c r="JXJ61" s="6"/>
      <c r="JXK61" s="6"/>
      <c r="JXL61" s="6"/>
      <c r="JXM61" s="6"/>
      <c r="JXN61" s="6"/>
      <c r="JXO61" s="6"/>
      <c r="JXP61" s="6"/>
      <c r="JXQ61" s="6"/>
      <c r="JXR61" s="6"/>
      <c r="JXS61" s="6"/>
      <c r="JXT61" s="6"/>
      <c r="JXU61" s="6"/>
      <c r="JXV61" s="6"/>
      <c r="JXW61" s="6"/>
      <c r="JXX61" s="6"/>
      <c r="JXY61" s="6"/>
      <c r="JXZ61" s="6"/>
      <c r="JYA61" s="6"/>
      <c r="JYB61" s="6"/>
      <c r="JYC61" s="6"/>
      <c r="JYD61" s="6"/>
      <c r="JYE61" s="6"/>
      <c r="JYF61" s="6"/>
      <c r="JYG61" s="6"/>
      <c r="JYH61" s="6"/>
      <c r="JYI61" s="6"/>
      <c r="JYJ61" s="6"/>
      <c r="JYK61" s="6"/>
      <c r="JYL61" s="6"/>
      <c r="JYM61" s="6"/>
      <c r="JYN61" s="6"/>
      <c r="JYO61" s="6"/>
      <c r="JYP61" s="6"/>
      <c r="JYQ61" s="6"/>
      <c r="JYR61" s="6"/>
      <c r="JYS61" s="6"/>
      <c r="JYT61" s="6"/>
      <c r="JYU61" s="6"/>
      <c r="JYV61" s="6"/>
      <c r="JYW61" s="6"/>
      <c r="JYX61" s="6"/>
      <c r="JYY61" s="6"/>
      <c r="JYZ61" s="6"/>
      <c r="JZA61" s="6"/>
      <c r="JZB61" s="6"/>
      <c r="JZC61" s="6"/>
      <c r="JZD61" s="6"/>
      <c r="JZE61" s="6"/>
      <c r="JZF61" s="6"/>
      <c r="JZG61" s="6"/>
      <c r="JZH61" s="6"/>
      <c r="JZI61" s="6"/>
      <c r="JZJ61" s="6"/>
      <c r="JZK61" s="6"/>
      <c r="JZL61" s="6"/>
      <c r="JZM61" s="6"/>
      <c r="JZN61" s="6"/>
      <c r="JZO61" s="6"/>
      <c r="JZP61" s="6"/>
      <c r="JZQ61" s="6"/>
      <c r="JZR61" s="6"/>
      <c r="JZS61" s="6"/>
      <c r="JZT61" s="6"/>
      <c r="JZU61" s="6"/>
      <c r="JZV61" s="6"/>
      <c r="JZW61" s="6"/>
      <c r="JZX61" s="6"/>
      <c r="JZY61" s="6"/>
      <c r="JZZ61" s="6"/>
      <c r="KAA61" s="6"/>
      <c r="KAB61" s="6"/>
      <c r="KAC61" s="6"/>
      <c r="KAD61" s="6"/>
      <c r="KAE61" s="6"/>
      <c r="KAF61" s="6"/>
      <c r="KAG61" s="6"/>
      <c r="KAH61" s="6"/>
      <c r="KAI61" s="6"/>
      <c r="KAJ61" s="6"/>
      <c r="KAK61" s="6"/>
      <c r="KAL61" s="6"/>
      <c r="KAM61" s="6"/>
      <c r="KAN61" s="6"/>
      <c r="KAO61" s="6"/>
      <c r="KAP61" s="6"/>
      <c r="KAQ61" s="6"/>
      <c r="KAR61" s="6"/>
      <c r="KAS61" s="6"/>
      <c r="KAT61" s="6"/>
      <c r="KAU61" s="6"/>
      <c r="KAV61" s="6"/>
      <c r="KAW61" s="6"/>
      <c r="KAX61" s="6"/>
      <c r="KAY61" s="6"/>
      <c r="KAZ61" s="6"/>
      <c r="KBA61" s="6"/>
      <c r="KBB61" s="6"/>
      <c r="KBC61" s="6"/>
      <c r="KBD61" s="6"/>
      <c r="KBE61" s="6"/>
      <c r="KBF61" s="6"/>
      <c r="KBG61" s="6"/>
      <c r="KBH61" s="6"/>
      <c r="KBI61" s="6"/>
      <c r="KBJ61" s="6"/>
      <c r="KBK61" s="6"/>
      <c r="KBL61" s="6"/>
      <c r="KBM61" s="6"/>
      <c r="KBN61" s="6"/>
      <c r="KBO61" s="6"/>
      <c r="KBP61" s="6"/>
      <c r="KBQ61" s="6"/>
      <c r="KBR61" s="6"/>
      <c r="KBS61" s="6"/>
      <c r="KBT61" s="6"/>
      <c r="KBU61" s="6"/>
      <c r="KBV61" s="6"/>
      <c r="KBW61" s="6"/>
      <c r="KBX61" s="6"/>
      <c r="KBY61" s="6"/>
      <c r="KBZ61" s="6"/>
      <c r="KCA61" s="6"/>
      <c r="KCB61" s="6"/>
      <c r="KCC61" s="6"/>
      <c r="KCD61" s="6"/>
      <c r="KCE61" s="6"/>
      <c r="KCF61" s="6"/>
      <c r="KCG61" s="6"/>
      <c r="KCH61" s="6"/>
      <c r="KCI61" s="6"/>
      <c r="KCJ61" s="6"/>
      <c r="KCK61" s="6"/>
      <c r="KCL61" s="6"/>
      <c r="KCM61" s="6"/>
      <c r="KCN61" s="6"/>
      <c r="KCO61" s="6"/>
      <c r="KCP61" s="6"/>
      <c r="KCQ61" s="6"/>
      <c r="KCR61" s="6"/>
      <c r="KCS61" s="6"/>
      <c r="KCT61" s="6"/>
      <c r="KCU61" s="6"/>
      <c r="KCV61" s="6"/>
      <c r="KCW61" s="6"/>
      <c r="KCX61" s="6"/>
      <c r="KCY61" s="6"/>
      <c r="KCZ61" s="6"/>
      <c r="KDA61" s="6"/>
      <c r="KDB61" s="6"/>
      <c r="KDC61" s="6"/>
      <c r="KDD61" s="6"/>
      <c r="KDE61" s="6"/>
      <c r="KDF61" s="6"/>
      <c r="KDG61" s="6"/>
      <c r="KDH61" s="6"/>
      <c r="KDI61" s="6"/>
      <c r="KDJ61" s="6"/>
      <c r="KDK61" s="6"/>
      <c r="KDL61" s="6"/>
      <c r="KDM61" s="6"/>
      <c r="KDN61" s="6"/>
      <c r="KDO61" s="6"/>
      <c r="KDP61" s="6"/>
      <c r="KDQ61" s="6"/>
      <c r="KDR61" s="6"/>
      <c r="KDS61" s="6"/>
      <c r="KDT61" s="6"/>
      <c r="KDU61" s="6"/>
      <c r="KDV61" s="6"/>
      <c r="KDW61" s="6"/>
      <c r="KDX61" s="6"/>
      <c r="KDY61" s="6"/>
      <c r="KDZ61" s="6"/>
      <c r="KEA61" s="6"/>
      <c r="KEB61" s="6"/>
      <c r="KEC61" s="6"/>
      <c r="KED61" s="6"/>
      <c r="KEE61" s="6"/>
      <c r="KEF61" s="6"/>
      <c r="KEG61" s="6"/>
      <c r="KEH61" s="6"/>
      <c r="KEI61" s="6"/>
      <c r="KEJ61" s="6"/>
      <c r="KEK61" s="6"/>
      <c r="KEL61" s="6"/>
      <c r="KEM61" s="6"/>
      <c r="KEN61" s="6"/>
      <c r="KEO61" s="6"/>
      <c r="KEP61" s="6"/>
      <c r="KEQ61" s="6"/>
      <c r="KER61" s="6"/>
      <c r="KES61" s="6"/>
      <c r="KET61" s="6"/>
      <c r="KEU61" s="6"/>
      <c r="KEV61" s="6"/>
      <c r="KEW61" s="6"/>
      <c r="KEX61" s="6"/>
      <c r="KEY61" s="6"/>
      <c r="KEZ61" s="6"/>
      <c r="KFA61" s="6"/>
      <c r="KFB61" s="6"/>
      <c r="KFC61" s="6"/>
      <c r="KFD61" s="6"/>
      <c r="KFE61" s="6"/>
      <c r="KFF61" s="6"/>
      <c r="KFG61" s="6"/>
      <c r="KFH61" s="6"/>
      <c r="KFI61" s="6"/>
      <c r="KFJ61" s="6"/>
      <c r="KFK61" s="6"/>
      <c r="KFL61" s="6"/>
      <c r="KFM61" s="6"/>
      <c r="KFN61" s="6"/>
      <c r="KFO61" s="6"/>
      <c r="KFP61" s="6"/>
      <c r="KFQ61" s="6"/>
      <c r="KFR61" s="6"/>
      <c r="KFS61" s="6"/>
      <c r="KFT61" s="6"/>
      <c r="KFU61" s="6"/>
      <c r="KFV61" s="6"/>
      <c r="KFW61" s="6"/>
      <c r="KFX61" s="6"/>
      <c r="KFY61" s="6"/>
      <c r="KFZ61" s="6"/>
      <c r="KGA61" s="6"/>
      <c r="KGB61" s="6"/>
      <c r="KGC61" s="6"/>
      <c r="KGD61" s="6"/>
      <c r="KGE61" s="6"/>
      <c r="KGF61" s="6"/>
      <c r="KGG61" s="6"/>
      <c r="KGH61" s="6"/>
      <c r="KGI61" s="6"/>
      <c r="KGJ61" s="6"/>
      <c r="KGK61" s="6"/>
      <c r="KGL61" s="6"/>
      <c r="KGM61" s="6"/>
      <c r="KGN61" s="6"/>
      <c r="KGO61" s="6"/>
      <c r="KGP61" s="6"/>
      <c r="KGQ61" s="6"/>
      <c r="KGR61" s="6"/>
      <c r="KGS61" s="6"/>
      <c r="KGT61" s="6"/>
      <c r="KGU61" s="6"/>
      <c r="KGV61" s="6"/>
      <c r="KGW61" s="6"/>
      <c r="KGX61" s="6"/>
      <c r="KGY61" s="6"/>
      <c r="KGZ61" s="6"/>
      <c r="KHA61" s="6"/>
      <c r="KHB61" s="6"/>
      <c r="KHC61" s="6"/>
      <c r="KHD61" s="6"/>
      <c r="KHE61" s="6"/>
      <c r="KHF61" s="6"/>
      <c r="KHG61" s="6"/>
      <c r="KHH61" s="6"/>
      <c r="KHI61" s="6"/>
      <c r="KHJ61" s="6"/>
      <c r="KHK61" s="6"/>
      <c r="KHL61" s="6"/>
      <c r="KHM61" s="6"/>
      <c r="KHN61" s="6"/>
      <c r="KHO61" s="6"/>
      <c r="KHP61" s="6"/>
      <c r="KHQ61" s="6"/>
      <c r="KHR61" s="6"/>
      <c r="KHS61" s="6"/>
      <c r="KHT61" s="6"/>
      <c r="KHU61" s="6"/>
      <c r="KHV61" s="6"/>
      <c r="KHW61" s="6"/>
      <c r="KHX61" s="6"/>
      <c r="KHY61" s="6"/>
      <c r="KHZ61" s="6"/>
      <c r="KIA61" s="6"/>
      <c r="KIB61" s="6"/>
      <c r="KIC61" s="6"/>
      <c r="KID61" s="6"/>
      <c r="KIE61" s="6"/>
      <c r="KIF61" s="6"/>
      <c r="KIG61" s="6"/>
      <c r="KIH61" s="6"/>
      <c r="KII61" s="6"/>
      <c r="KIJ61" s="6"/>
      <c r="KIK61" s="6"/>
      <c r="KIL61" s="6"/>
      <c r="KIM61" s="6"/>
      <c r="KIN61" s="6"/>
      <c r="KIO61" s="6"/>
      <c r="KIP61" s="6"/>
      <c r="KIQ61" s="6"/>
      <c r="KIR61" s="6"/>
      <c r="KIS61" s="6"/>
      <c r="KIT61" s="6"/>
      <c r="KIU61" s="6"/>
      <c r="KIV61" s="6"/>
      <c r="KIW61" s="6"/>
      <c r="KIX61" s="6"/>
      <c r="KIY61" s="6"/>
      <c r="KIZ61" s="6"/>
      <c r="KJA61" s="6"/>
      <c r="KJB61" s="6"/>
      <c r="KJC61" s="6"/>
      <c r="KJD61" s="6"/>
      <c r="KJE61" s="6"/>
      <c r="KJF61" s="6"/>
      <c r="KJG61" s="6"/>
      <c r="KJH61" s="6"/>
      <c r="KJI61" s="6"/>
      <c r="KJJ61" s="6"/>
      <c r="KJK61" s="6"/>
      <c r="KJL61" s="6"/>
      <c r="KJM61" s="6"/>
      <c r="KJN61" s="6"/>
      <c r="KJO61" s="6"/>
      <c r="KJP61" s="6"/>
      <c r="KJQ61" s="6"/>
      <c r="KJR61" s="6"/>
      <c r="KJS61" s="6"/>
      <c r="KJT61" s="6"/>
      <c r="KJU61" s="6"/>
      <c r="KJV61" s="6"/>
      <c r="KJW61" s="6"/>
      <c r="KJX61" s="6"/>
      <c r="KJY61" s="6"/>
      <c r="KJZ61" s="6"/>
      <c r="KKA61" s="6"/>
      <c r="KKB61" s="6"/>
      <c r="KKC61" s="6"/>
      <c r="KKD61" s="6"/>
      <c r="KKE61" s="6"/>
      <c r="KKF61" s="6"/>
      <c r="KKG61" s="6"/>
      <c r="KKH61" s="6"/>
      <c r="KKI61" s="6"/>
      <c r="KKJ61" s="6"/>
      <c r="KKK61" s="6"/>
      <c r="KKL61" s="6"/>
      <c r="KKM61" s="6"/>
      <c r="KKN61" s="6"/>
      <c r="KKO61" s="6"/>
      <c r="KKP61" s="6"/>
      <c r="KKQ61" s="6"/>
      <c r="KKR61" s="6"/>
      <c r="KKS61" s="6"/>
      <c r="KKT61" s="6"/>
      <c r="KKU61" s="6"/>
      <c r="KKV61" s="6"/>
      <c r="KKW61" s="6"/>
      <c r="KKX61" s="6"/>
      <c r="KKY61" s="6"/>
      <c r="KKZ61" s="6"/>
      <c r="KLA61" s="6"/>
      <c r="KLB61" s="6"/>
      <c r="KLC61" s="6"/>
      <c r="KLD61" s="6"/>
      <c r="KLE61" s="6"/>
      <c r="KLF61" s="6"/>
      <c r="KLG61" s="6"/>
      <c r="KLH61" s="6"/>
      <c r="KLI61" s="6"/>
      <c r="KLJ61" s="6"/>
      <c r="KLK61" s="6"/>
      <c r="KLL61" s="6"/>
      <c r="KLM61" s="6"/>
      <c r="KLN61" s="6"/>
      <c r="KLO61" s="6"/>
      <c r="KLP61" s="6"/>
      <c r="KLQ61" s="6"/>
      <c r="KLR61" s="6"/>
      <c r="KLS61" s="6"/>
      <c r="KLT61" s="6"/>
      <c r="KLU61" s="6"/>
      <c r="KLV61" s="6"/>
      <c r="KLW61" s="6"/>
      <c r="KLX61" s="6"/>
      <c r="KLY61" s="6"/>
      <c r="KLZ61" s="6"/>
      <c r="KMA61" s="6"/>
      <c r="KMB61" s="6"/>
      <c r="KMC61" s="6"/>
      <c r="KMD61" s="6"/>
      <c r="KME61" s="6"/>
      <c r="KMF61" s="6"/>
      <c r="KMG61" s="6"/>
      <c r="KMH61" s="6"/>
      <c r="KMI61" s="6"/>
      <c r="KMJ61" s="6"/>
      <c r="KMK61" s="6"/>
      <c r="KML61" s="6"/>
      <c r="KMM61" s="6"/>
      <c r="KMN61" s="6"/>
      <c r="KMO61" s="6"/>
      <c r="KMP61" s="6"/>
      <c r="KMQ61" s="6"/>
      <c r="KMR61" s="6"/>
      <c r="KMS61" s="6"/>
      <c r="KMT61" s="6"/>
      <c r="KMU61" s="6"/>
      <c r="KMV61" s="6"/>
      <c r="KMW61" s="6"/>
      <c r="KMX61" s="6"/>
      <c r="KMY61" s="6"/>
      <c r="KMZ61" s="6"/>
      <c r="KNA61" s="6"/>
      <c r="KNB61" s="6"/>
      <c r="KNC61" s="6"/>
      <c r="KND61" s="6"/>
      <c r="KNE61" s="6"/>
      <c r="KNF61" s="6"/>
      <c r="KNG61" s="6"/>
      <c r="KNH61" s="6"/>
      <c r="KNI61" s="6"/>
      <c r="KNJ61" s="6"/>
      <c r="KNK61" s="6"/>
      <c r="KNL61" s="6"/>
      <c r="KNM61" s="6"/>
      <c r="KNN61" s="6"/>
      <c r="KNO61" s="6"/>
      <c r="KNP61" s="6"/>
      <c r="KNQ61" s="6"/>
      <c r="KNR61" s="6"/>
      <c r="KNS61" s="6"/>
      <c r="KNT61" s="6"/>
      <c r="KNU61" s="6"/>
      <c r="KNV61" s="6"/>
      <c r="KNW61" s="6"/>
      <c r="KNX61" s="6"/>
      <c r="KNY61" s="6"/>
      <c r="KNZ61" s="6"/>
      <c r="KOA61" s="6"/>
      <c r="KOB61" s="6"/>
      <c r="KOC61" s="6"/>
      <c r="KOD61" s="6"/>
      <c r="KOE61" s="6"/>
      <c r="KOF61" s="6"/>
      <c r="KOG61" s="6"/>
      <c r="KOH61" s="6"/>
      <c r="KOI61" s="6"/>
      <c r="KOJ61" s="6"/>
      <c r="KOK61" s="6"/>
      <c r="KOL61" s="6"/>
      <c r="KOM61" s="6"/>
      <c r="KON61" s="6"/>
      <c r="KOO61" s="6"/>
      <c r="KOP61" s="6"/>
      <c r="KOQ61" s="6"/>
      <c r="KOR61" s="6"/>
      <c r="KOS61" s="6"/>
      <c r="KOT61" s="6"/>
      <c r="KOU61" s="6"/>
      <c r="KOV61" s="6"/>
      <c r="KOW61" s="6"/>
      <c r="KOX61" s="6"/>
      <c r="KOY61" s="6"/>
      <c r="KOZ61" s="6"/>
      <c r="KPA61" s="6"/>
      <c r="KPB61" s="6"/>
      <c r="KPC61" s="6"/>
      <c r="KPD61" s="6"/>
      <c r="KPE61" s="6"/>
      <c r="KPF61" s="6"/>
      <c r="KPG61" s="6"/>
      <c r="KPH61" s="6"/>
      <c r="KPI61" s="6"/>
      <c r="KPJ61" s="6"/>
      <c r="KPK61" s="6"/>
      <c r="KPL61" s="6"/>
      <c r="KPM61" s="6"/>
      <c r="KPN61" s="6"/>
      <c r="KPO61" s="6"/>
      <c r="KPP61" s="6"/>
      <c r="KPQ61" s="6"/>
      <c r="KPR61" s="6"/>
      <c r="KPS61" s="6"/>
      <c r="KPT61" s="6"/>
      <c r="KPU61" s="6"/>
      <c r="KPV61" s="6"/>
      <c r="KPW61" s="6"/>
      <c r="KPX61" s="6"/>
      <c r="KPY61" s="6"/>
      <c r="KPZ61" s="6"/>
      <c r="KQA61" s="6"/>
      <c r="KQB61" s="6"/>
      <c r="KQC61" s="6"/>
      <c r="KQD61" s="6"/>
      <c r="KQE61" s="6"/>
      <c r="KQF61" s="6"/>
      <c r="KQG61" s="6"/>
      <c r="KQH61" s="6"/>
      <c r="KQI61" s="6"/>
      <c r="KQJ61" s="6"/>
      <c r="KQK61" s="6"/>
      <c r="KQL61" s="6"/>
      <c r="KQM61" s="6"/>
      <c r="KQN61" s="6"/>
      <c r="KQO61" s="6"/>
      <c r="KQP61" s="6"/>
      <c r="KQQ61" s="6"/>
      <c r="KQR61" s="6"/>
      <c r="KQS61" s="6"/>
      <c r="KQT61" s="6"/>
      <c r="KQU61" s="6"/>
      <c r="KQV61" s="6"/>
      <c r="KQW61" s="6"/>
      <c r="KQX61" s="6"/>
      <c r="KQY61" s="6"/>
      <c r="KQZ61" s="6"/>
      <c r="KRA61" s="6"/>
      <c r="KRB61" s="6"/>
      <c r="KRC61" s="6"/>
      <c r="KRD61" s="6"/>
      <c r="KRE61" s="6"/>
      <c r="KRF61" s="6"/>
      <c r="KRG61" s="6"/>
      <c r="KRH61" s="6"/>
      <c r="KRI61" s="6"/>
      <c r="KRJ61" s="6"/>
      <c r="KRK61" s="6"/>
      <c r="KRL61" s="6"/>
      <c r="KRM61" s="6"/>
      <c r="KRN61" s="6"/>
      <c r="KRO61" s="6"/>
      <c r="KRP61" s="6"/>
      <c r="KRQ61" s="6"/>
      <c r="KRR61" s="6"/>
      <c r="KRS61" s="6"/>
      <c r="KRT61" s="6"/>
      <c r="KRU61" s="6"/>
      <c r="KRV61" s="6"/>
      <c r="KRW61" s="6"/>
      <c r="KRX61" s="6"/>
      <c r="KRY61" s="6"/>
      <c r="KRZ61" s="6"/>
      <c r="KSA61" s="6"/>
      <c r="KSB61" s="6"/>
      <c r="KSC61" s="6"/>
      <c r="KSD61" s="6"/>
      <c r="KSE61" s="6"/>
      <c r="KSF61" s="6"/>
      <c r="KSG61" s="6"/>
      <c r="KSH61" s="6"/>
      <c r="KSI61" s="6"/>
      <c r="KSJ61" s="6"/>
      <c r="KSK61" s="6"/>
      <c r="KSL61" s="6"/>
      <c r="KSM61" s="6"/>
      <c r="KSN61" s="6"/>
      <c r="KSO61" s="6"/>
      <c r="KSP61" s="6"/>
      <c r="KSQ61" s="6"/>
      <c r="KSR61" s="6"/>
      <c r="KSS61" s="6"/>
      <c r="KST61" s="6"/>
      <c r="KSU61" s="6"/>
      <c r="KSV61" s="6"/>
      <c r="KSW61" s="6"/>
      <c r="KSX61" s="6"/>
      <c r="KSY61" s="6"/>
      <c r="KSZ61" s="6"/>
      <c r="KTA61" s="6"/>
      <c r="KTB61" s="6"/>
      <c r="KTC61" s="6"/>
      <c r="KTD61" s="6"/>
      <c r="KTE61" s="6"/>
      <c r="KTF61" s="6"/>
      <c r="KTG61" s="6"/>
      <c r="KTH61" s="6"/>
      <c r="KTI61" s="6"/>
      <c r="KTJ61" s="6"/>
      <c r="KTK61" s="6"/>
      <c r="KTL61" s="6"/>
      <c r="KTM61" s="6"/>
      <c r="KTN61" s="6"/>
      <c r="KTO61" s="6"/>
      <c r="KTP61" s="6"/>
      <c r="KTQ61" s="6"/>
      <c r="KTR61" s="6"/>
      <c r="KTS61" s="6"/>
      <c r="KTT61" s="6"/>
      <c r="KTU61" s="6"/>
      <c r="KTV61" s="6"/>
      <c r="KTW61" s="6"/>
      <c r="KTX61" s="6"/>
      <c r="KTY61" s="6"/>
      <c r="KTZ61" s="6"/>
      <c r="KUA61" s="6"/>
      <c r="KUB61" s="6"/>
      <c r="KUC61" s="6"/>
      <c r="KUD61" s="6"/>
      <c r="KUE61" s="6"/>
      <c r="KUF61" s="6"/>
      <c r="KUG61" s="6"/>
      <c r="KUH61" s="6"/>
      <c r="KUI61" s="6"/>
      <c r="KUJ61" s="6"/>
      <c r="KUK61" s="6"/>
      <c r="KUL61" s="6"/>
      <c r="KUM61" s="6"/>
      <c r="KUN61" s="6"/>
      <c r="KUO61" s="6"/>
      <c r="KUP61" s="6"/>
      <c r="KUQ61" s="6"/>
      <c r="KUR61" s="6"/>
      <c r="KUS61" s="6"/>
      <c r="KUT61" s="6"/>
      <c r="KUU61" s="6"/>
      <c r="KUV61" s="6"/>
      <c r="KUW61" s="6"/>
      <c r="KUX61" s="6"/>
      <c r="KUY61" s="6"/>
      <c r="KUZ61" s="6"/>
      <c r="KVA61" s="6"/>
      <c r="KVB61" s="6"/>
      <c r="KVC61" s="6"/>
      <c r="KVD61" s="6"/>
      <c r="KVE61" s="6"/>
      <c r="KVF61" s="6"/>
      <c r="KVG61" s="6"/>
      <c r="KVH61" s="6"/>
      <c r="KVI61" s="6"/>
      <c r="KVJ61" s="6"/>
      <c r="KVK61" s="6"/>
      <c r="KVL61" s="6"/>
      <c r="KVM61" s="6"/>
      <c r="KVN61" s="6"/>
      <c r="KVO61" s="6"/>
      <c r="KVP61" s="6"/>
      <c r="KVQ61" s="6"/>
      <c r="KVR61" s="6"/>
      <c r="KVS61" s="6"/>
      <c r="KVT61" s="6"/>
      <c r="KVU61" s="6"/>
      <c r="KVV61" s="6"/>
      <c r="KVW61" s="6"/>
      <c r="KVX61" s="6"/>
      <c r="KVY61" s="6"/>
      <c r="KVZ61" s="6"/>
      <c r="KWA61" s="6"/>
      <c r="KWB61" s="6"/>
      <c r="KWC61" s="6"/>
      <c r="KWD61" s="6"/>
      <c r="KWE61" s="6"/>
      <c r="KWF61" s="6"/>
      <c r="KWG61" s="6"/>
      <c r="KWH61" s="6"/>
      <c r="KWI61" s="6"/>
      <c r="KWJ61" s="6"/>
      <c r="KWK61" s="6"/>
      <c r="KWL61" s="6"/>
      <c r="KWM61" s="6"/>
      <c r="KWN61" s="6"/>
      <c r="KWO61" s="6"/>
      <c r="KWP61" s="6"/>
      <c r="KWQ61" s="6"/>
      <c r="KWR61" s="6"/>
      <c r="KWS61" s="6"/>
      <c r="KWT61" s="6"/>
      <c r="KWU61" s="6"/>
      <c r="KWV61" s="6"/>
      <c r="KWW61" s="6"/>
      <c r="KWX61" s="6"/>
      <c r="KWY61" s="6"/>
      <c r="KWZ61" s="6"/>
      <c r="KXA61" s="6"/>
      <c r="KXB61" s="6"/>
      <c r="KXC61" s="6"/>
      <c r="KXD61" s="6"/>
      <c r="KXE61" s="6"/>
      <c r="KXF61" s="6"/>
      <c r="KXG61" s="6"/>
      <c r="KXH61" s="6"/>
      <c r="KXI61" s="6"/>
      <c r="KXJ61" s="6"/>
      <c r="KXK61" s="6"/>
      <c r="KXL61" s="6"/>
      <c r="KXM61" s="6"/>
      <c r="KXN61" s="6"/>
      <c r="KXO61" s="6"/>
      <c r="KXP61" s="6"/>
      <c r="KXQ61" s="6"/>
      <c r="KXR61" s="6"/>
      <c r="KXS61" s="6"/>
      <c r="KXT61" s="6"/>
      <c r="KXU61" s="6"/>
      <c r="KXV61" s="6"/>
      <c r="KXW61" s="6"/>
      <c r="KXX61" s="6"/>
      <c r="KXY61" s="6"/>
      <c r="KXZ61" s="6"/>
      <c r="KYA61" s="6"/>
      <c r="KYB61" s="6"/>
      <c r="KYC61" s="6"/>
      <c r="KYD61" s="6"/>
      <c r="KYE61" s="6"/>
      <c r="KYF61" s="6"/>
      <c r="KYG61" s="6"/>
      <c r="KYH61" s="6"/>
      <c r="KYI61" s="6"/>
      <c r="KYJ61" s="6"/>
      <c r="KYK61" s="6"/>
      <c r="KYL61" s="6"/>
      <c r="KYM61" s="6"/>
      <c r="KYN61" s="6"/>
      <c r="KYO61" s="6"/>
      <c r="KYP61" s="6"/>
      <c r="KYQ61" s="6"/>
      <c r="KYR61" s="6"/>
      <c r="KYS61" s="6"/>
      <c r="KYT61" s="6"/>
      <c r="KYU61" s="6"/>
      <c r="KYV61" s="6"/>
      <c r="KYW61" s="6"/>
      <c r="KYX61" s="6"/>
      <c r="KYY61" s="6"/>
      <c r="KYZ61" s="6"/>
      <c r="KZA61" s="6"/>
      <c r="KZB61" s="6"/>
      <c r="KZC61" s="6"/>
      <c r="KZD61" s="6"/>
      <c r="KZE61" s="6"/>
      <c r="KZF61" s="6"/>
      <c r="KZG61" s="6"/>
      <c r="KZH61" s="6"/>
      <c r="KZI61" s="6"/>
      <c r="KZJ61" s="6"/>
      <c r="KZK61" s="6"/>
      <c r="KZL61" s="6"/>
      <c r="KZM61" s="6"/>
      <c r="KZN61" s="6"/>
      <c r="KZO61" s="6"/>
      <c r="KZP61" s="6"/>
      <c r="KZQ61" s="6"/>
      <c r="KZR61" s="6"/>
      <c r="KZS61" s="6"/>
      <c r="KZT61" s="6"/>
      <c r="KZU61" s="6"/>
      <c r="KZV61" s="6"/>
      <c r="KZW61" s="6"/>
      <c r="KZX61" s="6"/>
      <c r="KZY61" s="6"/>
      <c r="KZZ61" s="6"/>
      <c r="LAA61" s="6"/>
      <c r="LAB61" s="6"/>
      <c r="LAC61" s="6"/>
      <c r="LAD61" s="6"/>
      <c r="LAE61" s="6"/>
      <c r="LAF61" s="6"/>
      <c r="LAG61" s="6"/>
      <c r="LAH61" s="6"/>
      <c r="LAI61" s="6"/>
      <c r="LAJ61" s="6"/>
      <c r="LAK61" s="6"/>
      <c r="LAL61" s="6"/>
      <c r="LAM61" s="6"/>
      <c r="LAN61" s="6"/>
      <c r="LAO61" s="6"/>
      <c r="LAP61" s="6"/>
      <c r="LAQ61" s="6"/>
      <c r="LAR61" s="6"/>
      <c r="LAS61" s="6"/>
      <c r="LAT61" s="6"/>
      <c r="LAU61" s="6"/>
      <c r="LAV61" s="6"/>
      <c r="LAW61" s="6"/>
      <c r="LAX61" s="6"/>
      <c r="LAY61" s="6"/>
      <c r="LAZ61" s="6"/>
      <c r="LBA61" s="6"/>
      <c r="LBB61" s="6"/>
      <c r="LBC61" s="6"/>
      <c r="LBD61" s="6"/>
      <c r="LBE61" s="6"/>
      <c r="LBF61" s="6"/>
      <c r="LBG61" s="6"/>
      <c r="LBH61" s="6"/>
      <c r="LBI61" s="6"/>
      <c r="LBJ61" s="6"/>
      <c r="LBK61" s="6"/>
      <c r="LBL61" s="6"/>
      <c r="LBM61" s="6"/>
      <c r="LBN61" s="6"/>
      <c r="LBO61" s="6"/>
      <c r="LBP61" s="6"/>
      <c r="LBQ61" s="6"/>
      <c r="LBR61" s="6"/>
      <c r="LBS61" s="6"/>
      <c r="LBT61" s="6"/>
      <c r="LBU61" s="6"/>
      <c r="LBV61" s="6"/>
      <c r="LBW61" s="6"/>
      <c r="LBX61" s="6"/>
      <c r="LBY61" s="6"/>
      <c r="LBZ61" s="6"/>
      <c r="LCA61" s="6"/>
      <c r="LCB61" s="6"/>
      <c r="LCC61" s="6"/>
      <c r="LCD61" s="6"/>
      <c r="LCE61" s="6"/>
      <c r="LCF61" s="6"/>
      <c r="LCG61" s="6"/>
      <c r="LCH61" s="6"/>
      <c r="LCI61" s="6"/>
      <c r="LCJ61" s="6"/>
      <c r="LCK61" s="6"/>
      <c r="LCL61" s="6"/>
      <c r="LCM61" s="6"/>
      <c r="LCN61" s="6"/>
      <c r="LCO61" s="6"/>
      <c r="LCP61" s="6"/>
      <c r="LCQ61" s="6"/>
      <c r="LCR61" s="6"/>
      <c r="LCS61" s="6"/>
      <c r="LCT61" s="6"/>
      <c r="LCU61" s="6"/>
      <c r="LCV61" s="6"/>
      <c r="LCW61" s="6"/>
      <c r="LCX61" s="6"/>
      <c r="LCY61" s="6"/>
      <c r="LCZ61" s="6"/>
      <c r="LDA61" s="6"/>
      <c r="LDB61" s="6"/>
      <c r="LDC61" s="6"/>
      <c r="LDD61" s="6"/>
      <c r="LDE61" s="6"/>
      <c r="LDF61" s="6"/>
      <c r="LDG61" s="6"/>
      <c r="LDH61" s="6"/>
      <c r="LDI61" s="6"/>
      <c r="LDJ61" s="6"/>
      <c r="LDK61" s="6"/>
      <c r="LDL61" s="6"/>
      <c r="LDM61" s="6"/>
      <c r="LDN61" s="6"/>
      <c r="LDO61" s="6"/>
      <c r="LDP61" s="6"/>
      <c r="LDQ61" s="6"/>
      <c r="LDR61" s="6"/>
      <c r="LDS61" s="6"/>
      <c r="LDT61" s="6"/>
      <c r="LDU61" s="6"/>
      <c r="LDV61" s="6"/>
      <c r="LDW61" s="6"/>
      <c r="LDX61" s="6"/>
      <c r="LDY61" s="6"/>
      <c r="LDZ61" s="6"/>
      <c r="LEA61" s="6"/>
      <c r="LEB61" s="6"/>
      <c r="LEC61" s="6"/>
      <c r="LED61" s="6"/>
      <c r="LEE61" s="6"/>
      <c r="LEF61" s="6"/>
      <c r="LEG61" s="6"/>
      <c r="LEH61" s="6"/>
      <c r="LEI61" s="6"/>
      <c r="LEJ61" s="6"/>
      <c r="LEK61" s="6"/>
      <c r="LEL61" s="6"/>
      <c r="LEM61" s="6"/>
      <c r="LEN61" s="6"/>
      <c r="LEO61" s="6"/>
      <c r="LEP61" s="6"/>
      <c r="LEQ61" s="6"/>
      <c r="LER61" s="6"/>
      <c r="LES61" s="6"/>
      <c r="LET61" s="6"/>
      <c r="LEU61" s="6"/>
      <c r="LEV61" s="6"/>
      <c r="LEW61" s="6"/>
      <c r="LEX61" s="6"/>
      <c r="LEY61" s="6"/>
      <c r="LEZ61" s="6"/>
      <c r="LFA61" s="6"/>
      <c r="LFB61" s="6"/>
      <c r="LFC61" s="6"/>
      <c r="LFD61" s="6"/>
      <c r="LFE61" s="6"/>
      <c r="LFF61" s="6"/>
      <c r="LFG61" s="6"/>
      <c r="LFH61" s="6"/>
      <c r="LFI61" s="6"/>
      <c r="LFJ61" s="6"/>
      <c r="LFK61" s="6"/>
      <c r="LFL61" s="6"/>
      <c r="LFM61" s="6"/>
      <c r="LFN61" s="6"/>
      <c r="LFO61" s="6"/>
      <c r="LFP61" s="6"/>
      <c r="LFQ61" s="6"/>
      <c r="LFR61" s="6"/>
      <c r="LFS61" s="6"/>
      <c r="LFT61" s="6"/>
      <c r="LFU61" s="6"/>
      <c r="LFV61" s="6"/>
      <c r="LFW61" s="6"/>
      <c r="LFX61" s="6"/>
      <c r="LFY61" s="6"/>
      <c r="LFZ61" s="6"/>
      <c r="LGA61" s="6"/>
      <c r="LGB61" s="6"/>
      <c r="LGC61" s="6"/>
      <c r="LGD61" s="6"/>
      <c r="LGE61" s="6"/>
      <c r="LGF61" s="6"/>
      <c r="LGG61" s="6"/>
      <c r="LGH61" s="6"/>
      <c r="LGI61" s="6"/>
      <c r="LGJ61" s="6"/>
      <c r="LGK61" s="6"/>
      <c r="LGL61" s="6"/>
      <c r="LGM61" s="6"/>
      <c r="LGN61" s="6"/>
      <c r="LGO61" s="6"/>
      <c r="LGP61" s="6"/>
      <c r="LGQ61" s="6"/>
      <c r="LGR61" s="6"/>
      <c r="LGS61" s="6"/>
      <c r="LGT61" s="6"/>
      <c r="LGU61" s="6"/>
      <c r="LGV61" s="6"/>
      <c r="LGW61" s="6"/>
      <c r="LGX61" s="6"/>
      <c r="LGY61" s="6"/>
      <c r="LGZ61" s="6"/>
      <c r="LHA61" s="6"/>
      <c r="LHB61" s="6"/>
      <c r="LHC61" s="6"/>
      <c r="LHD61" s="6"/>
      <c r="LHE61" s="6"/>
      <c r="LHF61" s="6"/>
      <c r="LHG61" s="6"/>
      <c r="LHH61" s="6"/>
      <c r="LHI61" s="6"/>
      <c r="LHJ61" s="6"/>
      <c r="LHK61" s="6"/>
      <c r="LHL61" s="6"/>
      <c r="LHM61" s="6"/>
      <c r="LHN61" s="6"/>
      <c r="LHO61" s="6"/>
      <c r="LHP61" s="6"/>
      <c r="LHQ61" s="6"/>
      <c r="LHR61" s="6"/>
      <c r="LHS61" s="6"/>
      <c r="LHT61" s="6"/>
      <c r="LHU61" s="6"/>
      <c r="LHV61" s="6"/>
      <c r="LHW61" s="6"/>
      <c r="LHX61" s="6"/>
      <c r="LHY61" s="6"/>
      <c r="LHZ61" s="6"/>
      <c r="LIA61" s="6"/>
      <c r="LIB61" s="6"/>
      <c r="LIC61" s="6"/>
      <c r="LID61" s="6"/>
      <c r="LIE61" s="6"/>
      <c r="LIF61" s="6"/>
      <c r="LIG61" s="6"/>
      <c r="LIH61" s="6"/>
      <c r="LII61" s="6"/>
      <c r="LIJ61" s="6"/>
      <c r="LIK61" s="6"/>
      <c r="LIL61" s="6"/>
      <c r="LIM61" s="6"/>
      <c r="LIN61" s="6"/>
      <c r="LIO61" s="6"/>
      <c r="LIP61" s="6"/>
      <c r="LIQ61" s="6"/>
      <c r="LIR61" s="6"/>
      <c r="LIS61" s="6"/>
      <c r="LIT61" s="6"/>
      <c r="LIU61" s="6"/>
      <c r="LIV61" s="6"/>
      <c r="LIW61" s="6"/>
      <c r="LIX61" s="6"/>
      <c r="LIY61" s="6"/>
      <c r="LIZ61" s="6"/>
      <c r="LJA61" s="6"/>
      <c r="LJB61" s="6"/>
      <c r="LJC61" s="6"/>
      <c r="LJD61" s="6"/>
      <c r="LJE61" s="6"/>
      <c r="LJF61" s="6"/>
      <c r="LJG61" s="6"/>
      <c r="LJH61" s="6"/>
      <c r="LJI61" s="6"/>
      <c r="LJJ61" s="6"/>
      <c r="LJK61" s="6"/>
      <c r="LJL61" s="6"/>
      <c r="LJM61" s="6"/>
      <c r="LJN61" s="6"/>
      <c r="LJO61" s="6"/>
      <c r="LJP61" s="6"/>
      <c r="LJQ61" s="6"/>
      <c r="LJR61" s="6"/>
      <c r="LJS61" s="6"/>
      <c r="LJT61" s="6"/>
      <c r="LJU61" s="6"/>
      <c r="LJV61" s="6"/>
      <c r="LJW61" s="6"/>
      <c r="LJX61" s="6"/>
      <c r="LJY61" s="6"/>
      <c r="LJZ61" s="6"/>
      <c r="LKA61" s="6"/>
      <c r="LKB61" s="6"/>
      <c r="LKC61" s="6"/>
      <c r="LKD61" s="6"/>
      <c r="LKE61" s="6"/>
      <c r="LKF61" s="6"/>
      <c r="LKG61" s="6"/>
      <c r="LKH61" s="6"/>
      <c r="LKI61" s="6"/>
      <c r="LKJ61" s="6"/>
      <c r="LKK61" s="6"/>
      <c r="LKL61" s="6"/>
      <c r="LKM61" s="6"/>
      <c r="LKN61" s="6"/>
      <c r="LKO61" s="6"/>
      <c r="LKP61" s="6"/>
      <c r="LKQ61" s="6"/>
      <c r="LKR61" s="6"/>
      <c r="LKS61" s="6"/>
      <c r="LKT61" s="6"/>
      <c r="LKU61" s="6"/>
      <c r="LKV61" s="6"/>
      <c r="LKW61" s="6"/>
      <c r="LKX61" s="6"/>
      <c r="LKY61" s="6"/>
      <c r="LKZ61" s="6"/>
      <c r="LLA61" s="6"/>
      <c r="LLB61" s="6"/>
      <c r="LLC61" s="6"/>
      <c r="LLD61" s="6"/>
      <c r="LLE61" s="6"/>
      <c r="LLF61" s="6"/>
      <c r="LLG61" s="6"/>
      <c r="LLH61" s="6"/>
      <c r="LLI61" s="6"/>
      <c r="LLJ61" s="6"/>
      <c r="LLK61" s="6"/>
      <c r="LLL61" s="6"/>
      <c r="LLM61" s="6"/>
      <c r="LLN61" s="6"/>
      <c r="LLO61" s="6"/>
      <c r="LLP61" s="6"/>
      <c r="LLQ61" s="6"/>
      <c r="LLR61" s="6"/>
      <c r="LLS61" s="6"/>
      <c r="LLT61" s="6"/>
      <c r="LLU61" s="6"/>
      <c r="LLV61" s="6"/>
      <c r="LLW61" s="6"/>
      <c r="LLX61" s="6"/>
      <c r="LLY61" s="6"/>
      <c r="LLZ61" s="6"/>
      <c r="LMA61" s="6"/>
      <c r="LMB61" s="6"/>
      <c r="LMC61" s="6"/>
      <c r="LMD61" s="6"/>
      <c r="LME61" s="6"/>
      <c r="LMF61" s="6"/>
      <c r="LMG61" s="6"/>
      <c r="LMH61" s="6"/>
      <c r="LMI61" s="6"/>
      <c r="LMJ61" s="6"/>
      <c r="LMK61" s="6"/>
      <c r="LML61" s="6"/>
      <c r="LMM61" s="6"/>
      <c r="LMN61" s="6"/>
      <c r="LMO61" s="6"/>
      <c r="LMP61" s="6"/>
      <c r="LMQ61" s="6"/>
      <c r="LMR61" s="6"/>
      <c r="LMS61" s="6"/>
      <c r="LMT61" s="6"/>
      <c r="LMU61" s="6"/>
      <c r="LMV61" s="6"/>
      <c r="LMW61" s="6"/>
      <c r="LMX61" s="6"/>
      <c r="LMY61" s="6"/>
      <c r="LMZ61" s="6"/>
      <c r="LNA61" s="6"/>
      <c r="LNB61" s="6"/>
      <c r="LNC61" s="6"/>
      <c r="LND61" s="6"/>
      <c r="LNE61" s="6"/>
      <c r="LNF61" s="6"/>
      <c r="LNG61" s="6"/>
      <c r="LNH61" s="6"/>
      <c r="LNI61" s="6"/>
      <c r="LNJ61" s="6"/>
      <c r="LNK61" s="6"/>
      <c r="LNL61" s="6"/>
      <c r="LNM61" s="6"/>
      <c r="LNN61" s="6"/>
      <c r="LNO61" s="6"/>
      <c r="LNP61" s="6"/>
      <c r="LNQ61" s="6"/>
      <c r="LNR61" s="6"/>
      <c r="LNS61" s="6"/>
      <c r="LNT61" s="6"/>
      <c r="LNU61" s="6"/>
      <c r="LNV61" s="6"/>
      <c r="LNW61" s="6"/>
      <c r="LNX61" s="6"/>
      <c r="LNY61" s="6"/>
      <c r="LNZ61" s="6"/>
      <c r="LOA61" s="6"/>
      <c r="LOB61" s="6"/>
      <c r="LOC61" s="6"/>
      <c r="LOD61" s="6"/>
      <c r="LOE61" s="6"/>
      <c r="LOF61" s="6"/>
      <c r="LOG61" s="6"/>
      <c r="LOH61" s="6"/>
      <c r="LOI61" s="6"/>
      <c r="LOJ61" s="6"/>
      <c r="LOK61" s="6"/>
      <c r="LOL61" s="6"/>
      <c r="LOM61" s="6"/>
      <c r="LON61" s="6"/>
      <c r="LOO61" s="6"/>
      <c r="LOP61" s="6"/>
      <c r="LOQ61" s="6"/>
      <c r="LOR61" s="6"/>
      <c r="LOS61" s="6"/>
      <c r="LOT61" s="6"/>
      <c r="LOU61" s="6"/>
      <c r="LOV61" s="6"/>
      <c r="LOW61" s="6"/>
      <c r="LOX61" s="6"/>
      <c r="LOY61" s="6"/>
      <c r="LOZ61" s="6"/>
      <c r="LPA61" s="6"/>
      <c r="LPB61" s="6"/>
      <c r="LPC61" s="6"/>
      <c r="LPD61" s="6"/>
      <c r="LPE61" s="6"/>
      <c r="LPF61" s="6"/>
      <c r="LPG61" s="6"/>
      <c r="LPH61" s="6"/>
      <c r="LPI61" s="6"/>
      <c r="LPJ61" s="6"/>
      <c r="LPK61" s="6"/>
      <c r="LPL61" s="6"/>
      <c r="LPM61" s="6"/>
      <c r="LPN61" s="6"/>
      <c r="LPO61" s="6"/>
      <c r="LPP61" s="6"/>
      <c r="LPQ61" s="6"/>
      <c r="LPR61" s="6"/>
      <c r="LPS61" s="6"/>
      <c r="LPT61" s="6"/>
      <c r="LPU61" s="6"/>
      <c r="LPV61" s="6"/>
      <c r="LPW61" s="6"/>
      <c r="LPX61" s="6"/>
      <c r="LPY61" s="6"/>
      <c r="LPZ61" s="6"/>
      <c r="LQA61" s="6"/>
      <c r="LQB61" s="6"/>
      <c r="LQC61" s="6"/>
      <c r="LQD61" s="6"/>
      <c r="LQE61" s="6"/>
      <c r="LQF61" s="6"/>
      <c r="LQG61" s="6"/>
      <c r="LQH61" s="6"/>
      <c r="LQI61" s="6"/>
      <c r="LQJ61" s="6"/>
      <c r="LQK61" s="6"/>
      <c r="LQL61" s="6"/>
      <c r="LQM61" s="6"/>
      <c r="LQN61" s="6"/>
      <c r="LQO61" s="6"/>
      <c r="LQP61" s="6"/>
      <c r="LQQ61" s="6"/>
      <c r="LQR61" s="6"/>
      <c r="LQS61" s="6"/>
      <c r="LQT61" s="6"/>
      <c r="LQU61" s="6"/>
      <c r="LQV61" s="6"/>
      <c r="LQW61" s="6"/>
      <c r="LQX61" s="6"/>
      <c r="LQY61" s="6"/>
      <c r="LQZ61" s="6"/>
      <c r="LRA61" s="6"/>
      <c r="LRB61" s="6"/>
      <c r="LRC61" s="6"/>
      <c r="LRD61" s="6"/>
      <c r="LRE61" s="6"/>
      <c r="LRF61" s="6"/>
      <c r="LRG61" s="6"/>
      <c r="LRH61" s="6"/>
      <c r="LRI61" s="6"/>
      <c r="LRJ61" s="6"/>
      <c r="LRK61" s="6"/>
      <c r="LRL61" s="6"/>
      <c r="LRM61" s="6"/>
      <c r="LRN61" s="6"/>
      <c r="LRO61" s="6"/>
      <c r="LRP61" s="6"/>
      <c r="LRQ61" s="6"/>
      <c r="LRR61" s="6"/>
      <c r="LRS61" s="6"/>
      <c r="LRT61" s="6"/>
      <c r="LRU61" s="6"/>
      <c r="LRV61" s="6"/>
      <c r="LRW61" s="6"/>
      <c r="LRX61" s="6"/>
      <c r="LRY61" s="6"/>
      <c r="LRZ61" s="6"/>
      <c r="LSA61" s="6"/>
      <c r="LSB61" s="6"/>
      <c r="LSC61" s="6"/>
      <c r="LSD61" s="6"/>
      <c r="LSE61" s="6"/>
      <c r="LSF61" s="6"/>
      <c r="LSG61" s="6"/>
      <c r="LSH61" s="6"/>
      <c r="LSI61" s="6"/>
      <c r="LSJ61" s="6"/>
      <c r="LSK61" s="6"/>
      <c r="LSL61" s="6"/>
      <c r="LSM61" s="6"/>
      <c r="LSN61" s="6"/>
      <c r="LSO61" s="6"/>
      <c r="LSP61" s="6"/>
      <c r="LSQ61" s="6"/>
      <c r="LSR61" s="6"/>
      <c r="LSS61" s="6"/>
      <c r="LST61" s="6"/>
      <c r="LSU61" s="6"/>
      <c r="LSV61" s="6"/>
      <c r="LSW61" s="6"/>
      <c r="LSX61" s="6"/>
      <c r="LSY61" s="6"/>
      <c r="LSZ61" s="6"/>
      <c r="LTA61" s="6"/>
      <c r="LTB61" s="6"/>
      <c r="LTC61" s="6"/>
      <c r="LTD61" s="6"/>
      <c r="LTE61" s="6"/>
      <c r="LTF61" s="6"/>
      <c r="LTG61" s="6"/>
      <c r="LTH61" s="6"/>
      <c r="LTI61" s="6"/>
      <c r="LTJ61" s="6"/>
      <c r="LTK61" s="6"/>
      <c r="LTL61" s="6"/>
      <c r="LTM61" s="6"/>
      <c r="LTN61" s="6"/>
      <c r="LTO61" s="6"/>
      <c r="LTP61" s="6"/>
      <c r="LTQ61" s="6"/>
      <c r="LTR61" s="6"/>
      <c r="LTS61" s="6"/>
      <c r="LTT61" s="6"/>
      <c r="LTU61" s="6"/>
      <c r="LTV61" s="6"/>
      <c r="LTW61" s="6"/>
      <c r="LTX61" s="6"/>
      <c r="LTY61" s="6"/>
      <c r="LTZ61" s="6"/>
      <c r="LUA61" s="6"/>
      <c r="LUB61" s="6"/>
      <c r="LUC61" s="6"/>
      <c r="LUD61" s="6"/>
      <c r="LUE61" s="6"/>
      <c r="LUF61" s="6"/>
      <c r="LUG61" s="6"/>
      <c r="LUH61" s="6"/>
      <c r="LUI61" s="6"/>
      <c r="LUJ61" s="6"/>
      <c r="LUK61" s="6"/>
      <c r="LUL61" s="6"/>
      <c r="LUM61" s="6"/>
      <c r="LUN61" s="6"/>
      <c r="LUO61" s="6"/>
      <c r="LUP61" s="6"/>
      <c r="LUQ61" s="6"/>
      <c r="LUR61" s="6"/>
      <c r="LUS61" s="6"/>
      <c r="LUT61" s="6"/>
      <c r="LUU61" s="6"/>
      <c r="LUV61" s="6"/>
      <c r="LUW61" s="6"/>
      <c r="LUX61" s="6"/>
      <c r="LUY61" s="6"/>
      <c r="LUZ61" s="6"/>
      <c r="LVA61" s="6"/>
      <c r="LVB61" s="6"/>
      <c r="LVC61" s="6"/>
      <c r="LVD61" s="6"/>
      <c r="LVE61" s="6"/>
      <c r="LVF61" s="6"/>
      <c r="LVG61" s="6"/>
      <c r="LVH61" s="6"/>
      <c r="LVI61" s="6"/>
      <c r="LVJ61" s="6"/>
      <c r="LVK61" s="6"/>
      <c r="LVL61" s="6"/>
      <c r="LVM61" s="6"/>
      <c r="LVN61" s="6"/>
      <c r="LVO61" s="6"/>
      <c r="LVP61" s="6"/>
      <c r="LVQ61" s="6"/>
      <c r="LVR61" s="6"/>
      <c r="LVS61" s="6"/>
      <c r="LVT61" s="6"/>
      <c r="LVU61" s="6"/>
      <c r="LVV61" s="6"/>
      <c r="LVW61" s="6"/>
      <c r="LVX61" s="6"/>
      <c r="LVY61" s="6"/>
      <c r="LVZ61" s="6"/>
      <c r="LWA61" s="6"/>
      <c r="LWB61" s="6"/>
      <c r="LWC61" s="6"/>
      <c r="LWD61" s="6"/>
      <c r="LWE61" s="6"/>
      <c r="LWF61" s="6"/>
      <c r="LWG61" s="6"/>
      <c r="LWH61" s="6"/>
      <c r="LWI61" s="6"/>
      <c r="LWJ61" s="6"/>
      <c r="LWK61" s="6"/>
      <c r="LWL61" s="6"/>
      <c r="LWM61" s="6"/>
      <c r="LWN61" s="6"/>
      <c r="LWO61" s="6"/>
      <c r="LWP61" s="6"/>
      <c r="LWQ61" s="6"/>
      <c r="LWR61" s="6"/>
      <c r="LWS61" s="6"/>
      <c r="LWT61" s="6"/>
      <c r="LWU61" s="6"/>
      <c r="LWV61" s="6"/>
      <c r="LWW61" s="6"/>
      <c r="LWX61" s="6"/>
      <c r="LWY61" s="6"/>
      <c r="LWZ61" s="6"/>
      <c r="LXA61" s="6"/>
      <c r="LXB61" s="6"/>
      <c r="LXC61" s="6"/>
      <c r="LXD61" s="6"/>
      <c r="LXE61" s="6"/>
      <c r="LXF61" s="6"/>
      <c r="LXG61" s="6"/>
      <c r="LXH61" s="6"/>
      <c r="LXI61" s="6"/>
      <c r="LXJ61" s="6"/>
      <c r="LXK61" s="6"/>
      <c r="LXL61" s="6"/>
      <c r="LXM61" s="6"/>
      <c r="LXN61" s="6"/>
      <c r="LXO61" s="6"/>
      <c r="LXP61" s="6"/>
      <c r="LXQ61" s="6"/>
      <c r="LXR61" s="6"/>
      <c r="LXS61" s="6"/>
      <c r="LXT61" s="6"/>
      <c r="LXU61" s="6"/>
      <c r="LXV61" s="6"/>
      <c r="LXW61" s="6"/>
      <c r="LXX61" s="6"/>
      <c r="LXY61" s="6"/>
      <c r="LXZ61" s="6"/>
      <c r="LYA61" s="6"/>
      <c r="LYB61" s="6"/>
      <c r="LYC61" s="6"/>
      <c r="LYD61" s="6"/>
      <c r="LYE61" s="6"/>
      <c r="LYF61" s="6"/>
      <c r="LYG61" s="6"/>
      <c r="LYH61" s="6"/>
      <c r="LYI61" s="6"/>
      <c r="LYJ61" s="6"/>
      <c r="LYK61" s="6"/>
      <c r="LYL61" s="6"/>
      <c r="LYM61" s="6"/>
      <c r="LYN61" s="6"/>
      <c r="LYO61" s="6"/>
      <c r="LYP61" s="6"/>
      <c r="LYQ61" s="6"/>
      <c r="LYR61" s="6"/>
      <c r="LYS61" s="6"/>
      <c r="LYT61" s="6"/>
      <c r="LYU61" s="6"/>
      <c r="LYV61" s="6"/>
      <c r="LYW61" s="6"/>
      <c r="LYX61" s="6"/>
      <c r="LYY61" s="6"/>
      <c r="LYZ61" s="6"/>
      <c r="LZA61" s="6"/>
      <c r="LZB61" s="6"/>
      <c r="LZC61" s="6"/>
      <c r="LZD61" s="6"/>
      <c r="LZE61" s="6"/>
      <c r="LZF61" s="6"/>
      <c r="LZG61" s="6"/>
      <c r="LZH61" s="6"/>
      <c r="LZI61" s="6"/>
      <c r="LZJ61" s="6"/>
      <c r="LZK61" s="6"/>
      <c r="LZL61" s="6"/>
      <c r="LZM61" s="6"/>
      <c r="LZN61" s="6"/>
      <c r="LZO61" s="6"/>
      <c r="LZP61" s="6"/>
      <c r="LZQ61" s="6"/>
      <c r="LZR61" s="6"/>
      <c r="LZS61" s="6"/>
      <c r="LZT61" s="6"/>
      <c r="LZU61" s="6"/>
      <c r="LZV61" s="6"/>
      <c r="LZW61" s="6"/>
      <c r="LZX61" s="6"/>
      <c r="LZY61" s="6"/>
      <c r="LZZ61" s="6"/>
      <c r="MAA61" s="6"/>
      <c r="MAB61" s="6"/>
      <c r="MAC61" s="6"/>
      <c r="MAD61" s="6"/>
      <c r="MAE61" s="6"/>
      <c r="MAF61" s="6"/>
      <c r="MAG61" s="6"/>
      <c r="MAH61" s="6"/>
      <c r="MAI61" s="6"/>
      <c r="MAJ61" s="6"/>
      <c r="MAK61" s="6"/>
      <c r="MAL61" s="6"/>
      <c r="MAM61" s="6"/>
      <c r="MAN61" s="6"/>
      <c r="MAO61" s="6"/>
      <c r="MAP61" s="6"/>
      <c r="MAQ61" s="6"/>
      <c r="MAR61" s="6"/>
      <c r="MAS61" s="6"/>
      <c r="MAT61" s="6"/>
      <c r="MAU61" s="6"/>
      <c r="MAV61" s="6"/>
      <c r="MAW61" s="6"/>
      <c r="MAX61" s="6"/>
      <c r="MAY61" s="6"/>
      <c r="MAZ61" s="6"/>
      <c r="MBA61" s="6"/>
      <c r="MBB61" s="6"/>
      <c r="MBC61" s="6"/>
      <c r="MBD61" s="6"/>
      <c r="MBE61" s="6"/>
      <c r="MBF61" s="6"/>
      <c r="MBG61" s="6"/>
      <c r="MBH61" s="6"/>
      <c r="MBI61" s="6"/>
      <c r="MBJ61" s="6"/>
      <c r="MBK61" s="6"/>
      <c r="MBL61" s="6"/>
      <c r="MBM61" s="6"/>
      <c r="MBN61" s="6"/>
      <c r="MBO61" s="6"/>
      <c r="MBP61" s="6"/>
      <c r="MBQ61" s="6"/>
      <c r="MBR61" s="6"/>
      <c r="MBS61" s="6"/>
      <c r="MBT61" s="6"/>
      <c r="MBU61" s="6"/>
      <c r="MBV61" s="6"/>
      <c r="MBW61" s="6"/>
      <c r="MBX61" s="6"/>
      <c r="MBY61" s="6"/>
      <c r="MBZ61" s="6"/>
      <c r="MCA61" s="6"/>
      <c r="MCB61" s="6"/>
      <c r="MCC61" s="6"/>
      <c r="MCD61" s="6"/>
      <c r="MCE61" s="6"/>
      <c r="MCF61" s="6"/>
      <c r="MCG61" s="6"/>
      <c r="MCH61" s="6"/>
      <c r="MCI61" s="6"/>
      <c r="MCJ61" s="6"/>
      <c r="MCK61" s="6"/>
      <c r="MCL61" s="6"/>
      <c r="MCM61" s="6"/>
      <c r="MCN61" s="6"/>
      <c r="MCO61" s="6"/>
      <c r="MCP61" s="6"/>
      <c r="MCQ61" s="6"/>
      <c r="MCR61" s="6"/>
      <c r="MCS61" s="6"/>
      <c r="MCT61" s="6"/>
      <c r="MCU61" s="6"/>
      <c r="MCV61" s="6"/>
      <c r="MCW61" s="6"/>
      <c r="MCX61" s="6"/>
      <c r="MCY61" s="6"/>
      <c r="MCZ61" s="6"/>
      <c r="MDA61" s="6"/>
      <c r="MDB61" s="6"/>
      <c r="MDC61" s="6"/>
      <c r="MDD61" s="6"/>
      <c r="MDE61" s="6"/>
      <c r="MDF61" s="6"/>
      <c r="MDG61" s="6"/>
      <c r="MDH61" s="6"/>
      <c r="MDI61" s="6"/>
      <c r="MDJ61" s="6"/>
      <c r="MDK61" s="6"/>
      <c r="MDL61" s="6"/>
      <c r="MDM61" s="6"/>
      <c r="MDN61" s="6"/>
      <c r="MDO61" s="6"/>
      <c r="MDP61" s="6"/>
      <c r="MDQ61" s="6"/>
      <c r="MDR61" s="6"/>
      <c r="MDS61" s="6"/>
      <c r="MDT61" s="6"/>
      <c r="MDU61" s="6"/>
      <c r="MDV61" s="6"/>
      <c r="MDW61" s="6"/>
      <c r="MDX61" s="6"/>
      <c r="MDY61" s="6"/>
      <c r="MDZ61" s="6"/>
      <c r="MEA61" s="6"/>
      <c r="MEB61" s="6"/>
      <c r="MEC61" s="6"/>
      <c r="MED61" s="6"/>
      <c r="MEE61" s="6"/>
      <c r="MEF61" s="6"/>
      <c r="MEG61" s="6"/>
      <c r="MEH61" s="6"/>
      <c r="MEI61" s="6"/>
      <c r="MEJ61" s="6"/>
      <c r="MEK61" s="6"/>
      <c r="MEL61" s="6"/>
      <c r="MEM61" s="6"/>
      <c r="MEN61" s="6"/>
      <c r="MEO61" s="6"/>
      <c r="MEP61" s="6"/>
      <c r="MEQ61" s="6"/>
      <c r="MER61" s="6"/>
      <c r="MES61" s="6"/>
      <c r="MET61" s="6"/>
      <c r="MEU61" s="6"/>
      <c r="MEV61" s="6"/>
      <c r="MEW61" s="6"/>
      <c r="MEX61" s="6"/>
      <c r="MEY61" s="6"/>
      <c r="MEZ61" s="6"/>
      <c r="MFA61" s="6"/>
      <c r="MFB61" s="6"/>
      <c r="MFC61" s="6"/>
      <c r="MFD61" s="6"/>
      <c r="MFE61" s="6"/>
      <c r="MFF61" s="6"/>
      <c r="MFG61" s="6"/>
      <c r="MFH61" s="6"/>
      <c r="MFI61" s="6"/>
      <c r="MFJ61" s="6"/>
      <c r="MFK61" s="6"/>
      <c r="MFL61" s="6"/>
      <c r="MFM61" s="6"/>
      <c r="MFN61" s="6"/>
      <c r="MFO61" s="6"/>
      <c r="MFP61" s="6"/>
      <c r="MFQ61" s="6"/>
      <c r="MFR61" s="6"/>
      <c r="MFS61" s="6"/>
      <c r="MFT61" s="6"/>
      <c r="MFU61" s="6"/>
      <c r="MFV61" s="6"/>
      <c r="MFW61" s="6"/>
      <c r="MFX61" s="6"/>
      <c r="MFY61" s="6"/>
      <c r="MFZ61" s="6"/>
      <c r="MGA61" s="6"/>
      <c r="MGB61" s="6"/>
      <c r="MGC61" s="6"/>
      <c r="MGD61" s="6"/>
      <c r="MGE61" s="6"/>
      <c r="MGF61" s="6"/>
      <c r="MGG61" s="6"/>
      <c r="MGH61" s="6"/>
      <c r="MGI61" s="6"/>
      <c r="MGJ61" s="6"/>
      <c r="MGK61" s="6"/>
      <c r="MGL61" s="6"/>
      <c r="MGM61" s="6"/>
      <c r="MGN61" s="6"/>
      <c r="MGO61" s="6"/>
      <c r="MGP61" s="6"/>
      <c r="MGQ61" s="6"/>
      <c r="MGR61" s="6"/>
      <c r="MGS61" s="6"/>
      <c r="MGT61" s="6"/>
      <c r="MGU61" s="6"/>
      <c r="MGV61" s="6"/>
      <c r="MGW61" s="6"/>
      <c r="MGX61" s="6"/>
      <c r="MGY61" s="6"/>
      <c r="MGZ61" s="6"/>
      <c r="MHA61" s="6"/>
      <c r="MHB61" s="6"/>
      <c r="MHC61" s="6"/>
      <c r="MHD61" s="6"/>
      <c r="MHE61" s="6"/>
      <c r="MHF61" s="6"/>
      <c r="MHG61" s="6"/>
      <c r="MHH61" s="6"/>
      <c r="MHI61" s="6"/>
      <c r="MHJ61" s="6"/>
      <c r="MHK61" s="6"/>
      <c r="MHL61" s="6"/>
      <c r="MHM61" s="6"/>
      <c r="MHN61" s="6"/>
      <c r="MHO61" s="6"/>
      <c r="MHP61" s="6"/>
      <c r="MHQ61" s="6"/>
      <c r="MHR61" s="6"/>
      <c r="MHS61" s="6"/>
      <c r="MHT61" s="6"/>
      <c r="MHU61" s="6"/>
      <c r="MHV61" s="6"/>
      <c r="MHW61" s="6"/>
      <c r="MHX61" s="6"/>
      <c r="MHY61" s="6"/>
      <c r="MHZ61" s="6"/>
      <c r="MIA61" s="6"/>
      <c r="MIB61" s="6"/>
      <c r="MIC61" s="6"/>
      <c r="MID61" s="6"/>
      <c r="MIE61" s="6"/>
      <c r="MIF61" s="6"/>
      <c r="MIG61" s="6"/>
      <c r="MIH61" s="6"/>
      <c r="MII61" s="6"/>
      <c r="MIJ61" s="6"/>
      <c r="MIK61" s="6"/>
      <c r="MIL61" s="6"/>
      <c r="MIM61" s="6"/>
      <c r="MIN61" s="6"/>
      <c r="MIO61" s="6"/>
      <c r="MIP61" s="6"/>
      <c r="MIQ61" s="6"/>
      <c r="MIR61" s="6"/>
      <c r="MIS61" s="6"/>
      <c r="MIT61" s="6"/>
      <c r="MIU61" s="6"/>
      <c r="MIV61" s="6"/>
      <c r="MIW61" s="6"/>
      <c r="MIX61" s="6"/>
      <c r="MIY61" s="6"/>
      <c r="MIZ61" s="6"/>
      <c r="MJA61" s="6"/>
      <c r="MJB61" s="6"/>
      <c r="MJC61" s="6"/>
      <c r="MJD61" s="6"/>
      <c r="MJE61" s="6"/>
      <c r="MJF61" s="6"/>
      <c r="MJG61" s="6"/>
      <c r="MJH61" s="6"/>
      <c r="MJI61" s="6"/>
      <c r="MJJ61" s="6"/>
      <c r="MJK61" s="6"/>
      <c r="MJL61" s="6"/>
      <c r="MJM61" s="6"/>
      <c r="MJN61" s="6"/>
      <c r="MJO61" s="6"/>
      <c r="MJP61" s="6"/>
      <c r="MJQ61" s="6"/>
      <c r="MJR61" s="6"/>
      <c r="MJS61" s="6"/>
      <c r="MJT61" s="6"/>
      <c r="MJU61" s="6"/>
      <c r="MJV61" s="6"/>
      <c r="MJW61" s="6"/>
      <c r="MJX61" s="6"/>
      <c r="MJY61" s="6"/>
      <c r="MJZ61" s="6"/>
      <c r="MKA61" s="6"/>
      <c r="MKB61" s="6"/>
      <c r="MKC61" s="6"/>
      <c r="MKD61" s="6"/>
      <c r="MKE61" s="6"/>
      <c r="MKF61" s="6"/>
      <c r="MKG61" s="6"/>
      <c r="MKH61" s="6"/>
      <c r="MKI61" s="6"/>
      <c r="MKJ61" s="6"/>
      <c r="MKK61" s="6"/>
      <c r="MKL61" s="6"/>
      <c r="MKM61" s="6"/>
      <c r="MKN61" s="6"/>
      <c r="MKO61" s="6"/>
      <c r="MKP61" s="6"/>
      <c r="MKQ61" s="6"/>
      <c r="MKR61" s="6"/>
      <c r="MKS61" s="6"/>
      <c r="MKT61" s="6"/>
      <c r="MKU61" s="6"/>
      <c r="MKV61" s="6"/>
      <c r="MKW61" s="6"/>
      <c r="MKX61" s="6"/>
      <c r="MKY61" s="6"/>
      <c r="MKZ61" s="6"/>
      <c r="MLA61" s="6"/>
      <c r="MLB61" s="6"/>
      <c r="MLC61" s="6"/>
      <c r="MLD61" s="6"/>
      <c r="MLE61" s="6"/>
      <c r="MLF61" s="6"/>
      <c r="MLG61" s="6"/>
      <c r="MLH61" s="6"/>
      <c r="MLI61" s="6"/>
      <c r="MLJ61" s="6"/>
      <c r="MLK61" s="6"/>
      <c r="MLL61" s="6"/>
      <c r="MLM61" s="6"/>
      <c r="MLN61" s="6"/>
      <c r="MLO61" s="6"/>
      <c r="MLP61" s="6"/>
      <c r="MLQ61" s="6"/>
      <c r="MLR61" s="6"/>
      <c r="MLS61" s="6"/>
      <c r="MLT61" s="6"/>
      <c r="MLU61" s="6"/>
      <c r="MLV61" s="6"/>
      <c r="MLW61" s="6"/>
      <c r="MLX61" s="6"/>
      <c r="MLY61" s="6"/>
      <c r="MLZ61" s="6"/>
      <c r="MMA61" s="6"/>
      <c r="MMB61" s="6"/>
      <c r="MMC61" s="6"/>
      <c r="MMD61" s="6"/>
      <c r="MME61" s="6"/>
      <c r="MMF61" s="6"/>
      <c r="MMG61" s="6"/>
      <c r="MMH61" s="6"/>
      <c r="MMI61" s="6"/>
      <c r="MMJ61" s="6"/>
      <c r="MMK61" s="6"/>
      <c r="MML61" s="6"/>
      <c r="MMM61" s="6"/>
      <c r="MMN61" s="6"/>
      <c r="MMO61" s="6"/>
      <c r="MMP61" s="6"/>
      <c r="MMQ61" s="6"/>
      <c r="MMR61" s="6"/>
      <c r="MMS61" s="6"/>
      <c r="MMT61" s="6"/>
      <c r="MMU61" s="6"/>
      <c r="MMV61" s="6"/>
      <c r="MMW61" s="6"/>
      <c r="MMX61" s="6"/>
      <c r="MMY61" s="6"/>
      <c r="MMZ61" s="6"/>
      <c r="MNA61" s="6"/>
      <c r="MNB61" s="6"/>
      <c r="MNC61" s="6"/>
      <c r="MND61" s="6"/>
      <c r="MNE61" s="6"/>
      <c r="MNF61" s="6"/>
      <c r="MNG61" s="6"/>
      <c r="MNH61" s="6"/>
      <c r="MNI61" s="6"/>
      <c r="MNJ61" s="6"/>
      <c r="MNK61" s="6"/>
      <c r="MNL61" s="6"/>
      <c r="MNM61" s="6"/>
      <c r="MNN61" s="6"/>
      <c r="MNO61" s="6"/>
      <c r="MNP61" s="6"/>
      <c r="MNQ61" s="6"/>
      <c r="MNR61" s="6"/>
      <c r="MNS61" s="6"/>
      <c r="MNT61" s="6"/>
      <c r="MNU61" s="6"/>
      <c r="MNV61" s="6"/>
      <c r="MNW61" s="6"/>
      <c r="MNX61" s="6"/>
      <c r="MNY61" s="6"/>
      <c r="MNZ61" s="6"/>
      <c r="MOA61" s="6"/>
      <c r="MOB61" s="6"/>
      <c r="MOC61" s="6"/>
      <c r="MOD61" s="6"/>
      <c r="MOE61" s="6"/>
      <c r="MOF61" s="6"/>
      <c r="MOG61" s="6"/>
      <c r="MOH61" s="6"/>
      <c r="MOI61" s="6"/>
      <c r="MOJ61" s="6"/>
      <c r="MOK61" s="6"/>
      <c r="MOL61" s="6"/>
      <c r="MOM61" s="6"/>
      <c r="MON61" s="6"/>
      <c r="MOO61" s="6"/>
      <c r="MOP61" s="6"/>
      <c r="MOQ61" s="6"/>
      <c r="MOR61" s="6"/>
      <c r="MOS61" s="6"/>
      <c r="MOT61" s="6"/>
      <c r="MOU61" s="6"/>
      <c r="MOV61" s="6"/>
      <c r="MOW61" s="6"/>
      <c r="MOX61" s="6"/>
      <c r="MOY61" s="6"/>
      <c r="MOZ61" s="6"/>
      <c r="MPA61" s="6"/>
      <c r="MPB61" s="6"/>
      <c r="MPC61" s="6"/>
      <c r="MPD61" s="6"/>
      <c r="MPE61" s="6"/>
      <c r="MPF61" s="6"/>
      <c r="MPG61" s="6"/>
      <c r="MPH61" s="6"/>
      <c r="MPI61" s="6"/>
      <c r="MPJ61" s="6"/>
      <c r="MPK61" s="6"/>
      <c r="MPL61" s="6"/>
      <c r="MPM61" s="6"/>
      <c r="MPN61" s="6"/>
      <c r="MPO61" s="6"/>
      <c r="MPP61" s="6"/>
      <c r="MPQ61" s="6"/>
      <c r="MPR61" s="6"/>
      <c r="MPS61" s="6"/>
      <c r="MPT61" s="6"/>
      <c r="MPU61" s="6"/>
      <c r="MPV61" s="6"/>
      <c r="MPW61" s="6"/>
      <c r="MPX61" s="6"/>
      <c r="MPY61" s="6"/>
      <c r="MPZ61" s="6"/>
      <c r="MQA61" s="6"/>
      <c r="MQB61" s="6"/>
      <c r="MQC61" s="6"/>
      <c r="MQD61" s="6"/>
      <c r="MQE61" s="6"/>
      <c r="MQF61" s="6"/>
      <c r="MQG61" s="6"/>
      <c r="MQH61" s="6"/>
      <c r="MQI61" s="6"/>
      <c r="MQJ61" s="6"/>
      <c r="MQK61" s="6"/>
      <c r="MQL61" s="6"/>
      <c r="MQM61" s="6"/>
      <c r="MQN61" s="6"/>
      <c r="MQO61" s="6"/>
      <c r="MQP61" s="6"/>
      <c r="MQQ61" s="6"/>
      <c r="MQR61" s="6"/>
      <c r="MQS61" s="6"/>
      <c r="MQT61" s="6"/>
      <c r="MQU61" s="6"/>
      <c r="MQV61" s="6"/>
      <c r="MQW61" s="6"/>
      <c r="MQX61" s="6"/>
      <c r="MQY61" s="6"/>
      <c r="MQZ61" s="6"/>
      <c r="MRA61" s="6"/>
      <c r="MRB61" s="6"/>
      <c r="MRC61" s="6"/>
      <c r="MRD61" s="6"/>
      <c r="MRE61" s="6"/>
      <c r="MRF61" s="6"/>
      <c r="MRG61" s="6"/>
      <c r="MRH61" s="6"/>
      <c r="MRI61" s="6"/>
      <c r="MRJ61" s="6"/>
      <c r="MRK61" s="6"/>
      <c r="MRL61" s="6"/>
      <c r="MRM61" s="6"/>
      <c r="MRN61" s="6"/>
      <c r="MRO61" s="6"/>
      <c r="MRP61" s="6"/>
      <c r="MRQ61" s="6"/>
      <c r="MRR61" s="6"/>
      <c r="MRS61" s="6"/>
      <c r="MRT61" s="6"/>
      <c r="MRU61" s="6"/>
      <c r="MRV61" s="6"/>
      <c r="MRW61" s="6"/>
      <c r="MRX61" s="6"/>
      <c r="MRY61" s="6"/>
      <c r="MRZ61" s="6"/>
      <c r="MSA61" s="6"/>
      <c r="MSB61" s="6"/>
      <c r="MSC61" s="6"/>
      <c r="MSD61" s="6"/>
      <c r="MSE61" s="6"/>
      <c r="MSF61" s="6"/>
      <c r="MSG61" s="6"/>
      <c r="MSH61" s="6"/>
      <c r="MSI61" s="6"/>
      <c r="MSJ61" s="6"/>
      <c r="MSK61" s="6"/>
      <c r="MSL61" s="6"/>
      <c r="MSM61" s="6"/>
      <c r="MSN61" s="6"/>
      <c r="MSO61" s="6"/>
      <c r="MSP61" s="6"/>
      <c r="MSQ61" s="6"/>
      <c r="MSR61" s="6"/>
      <c r="MSS61" s="6"/>
      <c r="MST61" s="6"/>
      <c r="MSU61" s="6"/>
      <c r="MSV61" s="6"/>
      <c r="MSW61" s="6"/>
      <c r="MSX61" s="6"/>
      <c r="MSY61" s="6"/>
      <c r="MSZ61" s="6"/>
      <c r="MTA61" s="6"/>
      <c r="MTB61" s="6"/>
      <c r="MTC61" s="6"/>
      <c r="MTD61" s="6"/>
      <c r="MTE61" s="6"/>
      <c r="MTF61" s="6"/>
      <c r="MTG61" s="6"/>
      <c r="MTH61" s="6"/>
      <c r="MTI61" s="6"/>
      <c r="MTJ61" s="6"/>
      <c r="MTK61" s="6"/>
      <c r="MTL61" s="6"/>
      <c r="MTM61" s="6"/>
      <c r="MTN61" s="6"/>
      <c r="MTO61" s="6"/>
      <c r="MTP61" s="6"/>
      <c r="MTQ61" s="6"/>
      <c r="MTR61" s="6"/>
      <c r="MTS61" s="6"/>
      <c r="MTT61" s="6"/>
      <c r="MTU61" s="6"/>
      <c r="MTV61" s="6"/>
      <c r="MTW61" s="6"/>
      <c r="MTX61" s="6"/>
      <c r="MTY61" s="6"/>
      <c r="MTZ61" s="6"/>
      <c r="MUA61" s="6"/>
      <c r="MUB61" s="6"/>
      <c r="MUC61" s="6"/>
      <c r="MUD61" s="6"/>
      <c r="MUE61" s="6"/>
      <c r="MUF61" s="6"/>
      <c r="MUG61" s="6"/>
      <c r="MUH61" s="6"/>
      <c r="MUI61" s="6"/>
      <c r="MUJ61" s="6"/>
      <c r="MUK61" s="6"/>
      <c r="MUL61" s="6"/>
      <c r="MUM61" s="6"/>
      <c r="MUN61" s="6"/>
      <c r="MUO61" s="6"/>
      <c r="MUP61" s="6"/>
      <c r="MUQ61" s="6"/>
      <c r="MUR61" s="6"/>
      <c r="MUS61" s="6"/>
      <c r="MUT61" s="6"/>
      <c r="MUU61" s="6"/>
      <c r="MUV61" s="6"/>
      <c r="MUW61" s="6"/>
      <c r="MUX61" s="6"/>
      <c r="MUY61" s="6"/>
      <c r="MUZ61" s="6"/>
      <c r="MVA61" s="6"/>
      <c r="MVB61" s="6"/>
      <c r="MVC61" s="6"/>
      <c r="MVD61" s="6"/>
      <c r="MVE61" s="6"/>
      <c r="MVF61" s="6"/>
      <c r="MVG61" s="6"/>
      <c r="MVH61" s="6"/>
      <c r="MVI61" s="6"/>
      <c r="MVJ61" s="6"/>
      <c r="MVK61" s="6"/>
      <c r="MVL61" s="6"/>
      <c r="MVM61" s="6"/>
      <c r="MVN61" s="6"/>
      <c r="MVO61" s="6"/>
      <c r="MVP61" s="6"/>
      <c r="MVQ61" s="6"/>
      <c r="MVR61" s="6"/>
      <c r="MVS61" s="6"/>
      <c r="MVT61" s="6"/>
      <c r="MVU61" s="6"/>
      <c r="MVV61" s="6"/>
      <c r="MVW61" s="6"/>
      <c r="MVX61" s="6"/>
      <c r="MVY61" s="6"/>
      <c r="MVZ61" s="6"/>
      <c r="MWA61" s="6"/>
      <c r="MWB61" s="6"/>
      <c r="MWC61" s="6"/>
      <c r="MWD61" s="6"/>
      <c r="MWE61" s="6"/>
      <c r="MWF61" s="6"/>
      <c r="MWG61" s="6"/>
      <c r="MWH61" s="6"/>
      <c r="MWI61" s="6"/>
      <c r="MWJ61" s="6"/>
      <c r="MWK61" s="6"/>
      <c r="MWL61" s="6"/>
      <c r="MWM61" s="6"/>
      <c r="MWN61" s="6"/>
      <c r="MWO61" s="6"/>
      <c r="MWP61" s="6"/>
      <c r="MWQ61" s="6"/>
      <c r="MWR61" s="6"/>
      <c r="MWS61" s="6"/>
      <c r="MWT61" s="6"/>
      <c r="MWU61" s="6"/>
      <c r="MWV61" s="6"/>
      <c r="MWW61" s="6"/>
      <c r="MWX61" s="6"/>
      <c r="MWY61" s="6"/>
      <c r="MWZ61" s="6"/>
      <c r="MXA61" s="6"/>
      <c r="MXB61" s="6"/>
      <c r="MXC61" s="6"/>
      <c r="MXD61" s="6"/>
      <c r="MXE61" s="6"/>
      <c r="MXF61" s="6"/>
      <c r="MXG61" s="6"/>
      <c r="MXH61" s="6"/>
      <c r="MXI61" s="6"/>
      <c r="MXJ61" s="6"/>
      <c r="MXK61" s="6"/>
      <c r="MXL61" s="6"/>
      <c r="MXM61" s="6"/>
      <c r="MXN61" s="6"/>
      <c r="MXO61" s="6"/>
      <c r="MXP61" s="6"/>
      <c r="MXQ61" s="6"/>
      <c r="MXR61" s="6"/>
      <c r="MXS61" s="6"/>
      <c r="MXT61" s="6"/>
      <c r="MXU61" s="6"/>
      <c r="MXV61" s="6"/>
      <c r="MXW61" s="6"/>
      <c r="MXX61" s="6"/>
      <c r="MXY61" s="6"/>
      <c r="MXZ61" s="6"/>
      <c r="MYA61" s="6"/>
      <c r="MYB61" s="6"/>
      <c r="MYC61" s="6"/>
      <c r="MYD61" s="6"/>
      <c r="MYE61" s="6"/>
      <c r="MYF61" s="6"/>
      <c r="MYG61" s="6"/>
      <c r="MYH61" s="6"/>
      <c r="MYI61" s="6"/>
      <c r="MYJ61" s="6"/>
      <c r="MYK61" s="6"/>
      <c r="MYL61" s="6"/>
      <c r="MYM61" s="6"/>
      <c r="MYN61" s="6"/>
      <c r="MYO61" s="6"/>
      <c r="MYP61" s="6"/>
      <c r="MYQ61" s="6"/>
      <c r="MYR61" s="6"/>
      <c r="MYS61" s="6"/>
      <c r="MYT61" s="6"/>
      <c r="MYU61" s="6"/>
      <c r="MYV61" s="6"/>
      <c r="MYW61" s="6"/>
      <c r="MYX61" s="6"/>
      <c r="MYY61" s="6"/>
      <c r="MYZ61" s="6"/>
      <c r="MZA61" s="6"/>
      <c r="MZB61" s="6"/>
      <c r="MZC61" s="6"/>
      <c r="MZD61" s="6"/>
      <c r="MZE61" s="6"/>
      <c r="MZF61" s="6"/>
      <c r="MZG61" s="6"/>
      <c r="MZH61" s="6"/>
      <c r="MZI61" s="6"/>
      <c r="MZJ61" s="6"/>
      <c r="MZK61" s="6"/>
      <c r="MZL61" s="6"/>
      <c r="MZM61" s="6"/>
      <c r="MZN61" s="6"/>
      <c r="MZO61" s="6"/>
      <c r="MZP61" s="6"/>
      <c r="MZQ61" s="6"/>
      <c r="MZR61" s="6"/>
      <c r="MZS61" s="6"/>
      <c r="MZT61" s="6"/>
      <c r="MZU61" s="6"/>
      <c r="MZV61" s="6"/>
      <c r="MZW61" s="6"/>
      <c r="MZX61" s="6"/>
      <c r="MZY61" s="6"/>
      <c r="MZZ61" s="6"/>
      <c r="NAA61" s="6"/>
      <c r="NAB61" s="6"/>
      <c r="NAC61" s="6"/>
      <c r="NAD61" s="6"/>
      <c r="NAE61" s="6"/>
      <c r="NAF61" s="6"/>
      <c r="NAG61" s="6"/>
      <c r="NAH61" s="6"/>
      <c r="NAI61" s="6"/>
      <c r="NAJ61" s="6"/>
      <c r="NAK61" s="6"/>
      <c r="NAL61" s="6"/>
      <c r="NAM61" s="6"/>
      <c r="NAN61" s="6"/>
      <c r="NAO61" s="6"/>
      <c r="NAP61" s="6"/>
      <c r="NAQ61" s="6"/>
      <c r="NAR61" s="6"/>
      <c r="NAS61" s="6"/>
      <c r="NAT61" s="6"/>
      <c r="NAU61" s="6"/>
      <c r="NAV61" s="6"/>
      <c r="NAW61" s="6"/>
      <c r="NAX61" s="6"/>
      <c r="NAY61" s="6"/>
      <c r="NAZ61" s="6"/>
      <c r="NBA61" s="6"/>
      <c r="NBB61" s="6"/>
      <c r="NBC61" s="6"/>
      <c r="NBD61" s="6"/>
      <c r="NBE61" s="6"/>
      <c r="NBF61" s="6"/>
      <c r="NBG61" s="6"/>
      <c r="NBH61" s="6"/>
      <c r="NBI61" s="6"/>
      <c r="NBJ61" s="6"/>
      <c r="NBK61" s="6"/>
      <c r="NBL61" s="6"/>
      <c r="NBM61" s="6"/>
      <c r="NBN61" s="6"/>
      <c r="NBO61" s="6"/>
      <c r="NBP61" s="6"/>
      <c r="NBQ61" s="6"/>
      <c r="NBR61" s="6"/>
      <c r="NBS61" s="6"/>
      <c r="NBT61" s="6"/>
      <c r="NBU61" s="6"/>
      <c r="NBV61" s="6"/>
      <c r="NBW61" s="6"/>
      <c r="NBX61" s="6"/>
      <c r="NBY61" s="6"/>
      <c r="NBZ61" s="6"/>
      <c r="NCA61" s="6"/>
      <c r="NCB61" s="6"/>
      <c r="NCC61" s="6"/>
      <c r="NCD61" s="6"/>
      <c r="NCE61" s="6"/>
      <c r="NCF61" s="6"/>
      <c r="NCG61" s="6"/>
      <c r="NCH61" s="6"/>
      <c r="NCI61" s="6"/>
      <c r="NCJ61" s="6"/>
      <c r="NCK61" s="6"/>
      <c r="NCL61" s="6"/>
      <c r="NCM61" s="6"/>
      <c r="NCN61" s="6"/>
      <c r="NCO61" s="6"/>
      <c r="NCP61" s="6"/>
      <c r="NCQ61" s="6"/>
      <c r="NCR61" s="6"/>
      <c r="NCS61" s="6"/>
      <c r="NCT61" s="6"/>
      <c r="NCU61" s="6"/>
      <c r="NCV61" s="6"/>
      <c r="NCW61" s="6"/>
      <c r="NCX61" s="6"/>
      <c r="NCY61" s="6"/>
      <c r="NCZ61" s="6"/>
      <c r="NDA61" s="6"/>
      <c r="NDB61" s="6"/>
      <c r="NDC61" s="6"/>
      <c r="NDD61" s="6"/>
      <c r="NDE61" s="6"/>
      <c r="NDF61" s="6"/>
      <c r="NDG61" s="6"/>
      <c r="NDH61" s="6"/>
      <c r="NDI61" s="6"/>
      <c r="NDJ61" s="6"/>
      <c r="NDK61" s="6"/>
      <c r="NDL61" s="6"/>
      <c r="NDM61" s="6"/>
      <c r="NDN61" s="6"/>
      <c r="NDO61" s="6"/>
      <c r="NDP61" s="6"/>
      <c r="NDQ61" s="6"/>
      <c r="NDR61" s="6"/>
      <c r="NDS61" s="6"/>
      <c r="NDT61" s="6"/>
      <c r="NDU61" s="6"/>
      <c r="NDV61" s="6"/>
      <c r="NDW61" s="6"/>
      <c r="NDX61" s="6"/>
      <c r="NDY61" s="6"/>
      <c r="NDZ61" s="6"/>
      <c r="NEA61" s="6"/>
      <c r="NEB61" s="6"/>
      <c r="NEC61" s="6"/>
      <c r="NED61" s="6"/>
      <c r="NEE61" s="6"/>
      <c r="NEF61" s="6"/>
      <c r="NEG61" s="6"/>
      <c r="NEH61" s="6"/>
      <c r="NEI61" s="6"/>
      <c r="NEJ61" s="6"/>
      <c r="NEK61" s="6"/>
      <c r="NEL61" s="6"/>
      <c r="NEM61" s="6"/>
      <c r="NEN61" s="6"/>
      <c r="NEO61" s="6"/>
      <c r="NEP61" s="6"/>
      <c r="NEQ61" s="6"/>
      <c r="NER61" s="6"/>
      <c r="NES61" s="6"/>
      <c r="NET61" s="6"/>
      <c r="NEU61" s="6"/>
      <c r="NEV61" s="6"/>
      <c r="NEW61" s="6"/>
      <c r="NEX61" s="6"/>
      <c r="NEY61" s="6"/>
      <c r="NEZ61" s="6"/>
      <c r="NFA61" s="6"/>
      <c r="NFB61" s="6"/>
      <c r="NFC61" s="6"/>
      <c r="NFD61" s="6"/>
      <c r="NFE61" s="6"/>
      <c r="NFF61" s="6"/>
      <c r="NFG61" s="6"/>
      <c r="NFH61" s="6"/>
      <c r="NFI61" s="6"/>
      <c r="NFJ61" s="6"/>
      <c r="NFK61" s="6"/>
      <c r="NFL61" s="6"/>
      <c r="NFM61" s="6"/>
      <c r="NFN61" s="6"/>
      <c r="NFO61" s="6"/>
      <c r="NFP61" s="6"/>
      <c r="NFQ61" s="6"/>
      <c r="NFR61" s="6"/>
      <c r="NFS61" s="6"/>
      <c r="NFT61" s="6"/>
      <c r="NFU61" s="6"/>
      <c r="NFV61" s="6"/>
      <c r="NFW61" s="6"/>
      <c r="NFX61" s="6"/>
      <c r="NFY61" s="6"/>
      <c r="NFZ61" s="6"/>
      <c r="NGA61" s="6"/>
      <c r="NGB61" s="6"/>
      <c r="NGC61" s="6"/>
      <c r="NGD61" s="6"/>
      <c r="NGE61" s="6"/>
      <c r="NGF61" s="6"/>
      <c r="NGG61" s="6"/>
      <c r="NGH61" s="6"/>
      <c r="NGI61" s="6"/>
      <c r="NGJ61" s="6"/>
      <c r="NGK61" s="6"/>
      <c r="NGL61" s="6"/>
      <c r="NGM61" s="6"/>
      <c r="NGN61" s="6"/>
      <c r="NGO61" s="6"/>
      <c r="NGP61" s="6"/>
      <c r="NGQ61" s="6"/>
      <c r="NGR61" s="6"/>
      <c r="NGS61" s="6"/>
      <c r="NGT61" s="6"/>
      <c r="NGU61" s="6"/>
      <c r="NGV61" s="6"/>
      <c r="NGW61" s="6"/>
      <c r="NGX61" s="6"/>
      <c r="NGY61" s="6"/>
      <c r="NGZ61" s="6"/>
      <c r="NHA61" s="6"/>
      <c r="NHB61" s="6"/>
      <c r="NHC61" s="6"/>
      <c r="NHD61" s="6"/>
      <c r="NHE61" s="6"/>
      <c r="NHF61" s="6"/>
      <c r="NHG61" s="6"/>
      <c r="NHH61" s="6"/>
      <c r="NHI61" s="6"/>
      <c r="NHJ61" s="6"/>
      <c r="NHK61" s="6"/>
      <c r="NHL61" s="6"/>
      <c r="NHM61" s="6"/>
      <c r="NHN61" s="6"/>
      <c r="NHO61" s="6"/>
      <c r="NHP61" s="6"/>
      <c r="NHQ61" s="6"/>
      <c r="NHR61" s="6"/>
      <c r="NHS61" s="6"/>
      <c r="NHT61" s="6"/>
      <c r="NHU61" s="6"/>
      <c r="NHV61" s="6"/>
      <c r="NHW61" s="6"/>
      <c r="NHX61" s="6"/>
      <c r="NHY61" s="6"/>
      <c r="NHZ61" s="6"/>
      <c r="NIA61" s="6"/>
      <c r="NIB61" s="6"/>
      <c r="NIC61" s="6"/>
      <c r="NID61" s="6"/>
      <c r="NIE61" s="6"/>
      <c r="NIF61" s="6"/>
      <c r="NIG61" s="6"/>
      <c r="NIH61" s="6"/>
      <c r="NII61" s="6"/>
      <c r="NIJ61" s="6"/>
      <c r="NIK61" s="6"/>
      <c r="NIL61" s="6"/>
      <c r="NIM61" s="6"/>
      <c r="NIN61" s="6"/>
      <c r="NIO61" s="6"/>
      <c r="NIP61" s="6"/>
      <c r="NIQ61" s="6"/>
      <c r="NIR61" s="6"/>
      <c r="NIS61" s="6"/>
      <c r="NIT61" s="6"/>
      <c r="NIU61" s="6"/>
      <c r="NIV61" s="6"/>
      <c r="NIW61" s="6"/>
      <c r="NIX61" s="6"/>
      <c r="NIY61" s="6"/>
      <c r="NIZ61" s="6"/>
      <c r="NJA61" s="6"/>
      <c r="NJB61" s="6"/>
      <c r="NJC61" s="6"/>
      <c r="NJD61" s="6"/>
      <c r="NJE61" s="6"/>
      <c r="NJF61" s="6"/>
      <c r="NJG61" s="6"/>
      <c r="NJH61" s="6"/>
      <c r="NJI61" s="6"/>
      <c r="NJJ61" s="6"/>
      <c r="NJK61" s="6"/>
      <c r="NJL61" s="6"/>
      <c r="NJM61" s="6"/>
      <c r="NJN61" s="6"/>
      <c r="NJO61" s="6"/>
      <c r="NJP61" s="6"/>
      <c r="NJQ61" s="6"/>
      <c r="NJR61" s="6"/>
      <c r="NJS61" s="6"/>
      <c r="NJT61" s="6"/>
      <c r="NJU61" s="6"/>
      <c r="NJV61" s="6"/>
      <c r="NJW61" s="6"/>
      <c r="NJX61" s="6"/>
      <c r="NJY61" s="6"/>
      <c r="NJZ61" s="6"/>
      <c r="NKA61" s="6"/>
      <c r="NKB61" s="6"/>
      <c r="NKC61" s="6"/>
      <c r="NKD61" s="6"/>
      <c r="NKE61" s="6"/>
      <c r="NKF61" s="6"/>
      <c r="NKG61" s="6"/>
      <c r="NKH61" s="6"/>
      <c r="NKI61" s="6"/>
      <c r="NKJ61" s="6"/>
      <c r="NKK61" s="6"/>
      <c r="NKL61" s="6"/>
      <c r="NKM61" s="6"/>
      <c r="NKN61" s="6"/>
      <c r="NKO61" s="6"/>
      <c r="NKP61" s="6"/>
      <c r="NKQ61" s="6"/>
      <c r="NKR61" s="6"/>
      <c r="NKS61" s="6"/>
      <c r="NKT61" s="6"/>
      <c r="NKU61" s="6"/>
      <c r="NKV61" s="6"/>
      <c r="NKW61" s="6"/>
      <c r="NKX61" s="6"/>
      <c r="NKY61" s="6"/>
      <c r="NKZ61" s="6"/>
      <c r="NLA61" s="6"/>
      <c r="NLB61" s="6"/>
      <c r="NLC61" s="6"/>
      <c r="NLD61" s="6"/>
      <c r="NLE61" s="6"/>
      <c r="NLF61" s="6"/>
      <c r="NLG61" s="6"/>
      <c r="NLH61" s="6"/>
      <c r="NLI61" s="6"/>
      <c r="NLJ61" s="6"/>
      <c r="NLK61" s="6"/>
      <c r="NLL61" s="6"/>
      <c r="NLM61" s="6"/>
      <c r="NLN61" s="6"/>
      <c r="NLO61" s="6"/>
      <c r="NLP61" s="6"/>
      <c r="NLQ61" s="6"/>
      <c r="NLR61" s="6"/>
      <c r="NLS61" s="6"/>
      <c r="NLT61" s="6"/>
      <c r="NLU61" s="6"/>
      <c r="NLV61" s="6"/>
      <c r="NLW61" s="6"/>
      <c r="NLX61" s="6"/>
      <c r="NLY61" s="6"/>
      <c r="NLZ61" s="6"/>
      <c r="NMA61" s="6"/>
      <c r="NMB61" s="6"/>
      <c r="NMC61" s="6"/>
      <c r="NMD61" s="6"/>
      <c r="NME61" s="6"/>
      <c r="NMF61" s="6"/>
      <c r="NMG61" s="6"/>
      <c r="NMH61" s="6"/>
      <c r="NMI61" s="6"/>
      <c r="NMJ61" s="6"/>
      <c r="NMK61" s="6"/>
      <c r="NML61" s="6"/>
      <c r="NMM61" s="6"/>
      <c r="NMN61" s="6"/>
      <c r="NMO61" s="6"/>
      <c r="NMP61" s="6"/>
      <c r="NMQ61" s="6"/>
      <c r="NMR61" s="6"/>
      <c r="NMS61" s="6"/>
      <c r="NMT61" s="6"/>
      <c r="NMU61" s="6"/>
      <c r="NMV61" s="6"/>
      <c r="NMW61" s="6"/>
      <c r="NMX61" s="6"/>
      <c r="NMY61" s="6"/>
      <c r="NMZ61" s="6"/>
      <c r="NNA61" s="6"/>
      <c r="NNB61" s="6"/>
      <c r="NNC61" s="6"/>
      <c r="NND61" s="6"/>
      <c r="NNE61" s="6"/>
      <c r="NNF61" s="6"/>
      <c r="NNG61" s="6"/>
      <c r="NNH61" s="6"/>
      <c r="NNI61" s="6"/>
      <c r="NNJ61" s="6"/>
      <c r="NNK61" s="6"/>
      <c r="NNL61" s="6"/>
      <c r="NNM61" s="6"/>
      <c r="NNN61" s="6"/>
      <c r="NNO61" s="6"/>
      <c r="NNP61" s="6"/>
      <c r="NNQ61" s="6"/>
      <c r="NNR61" s="6"/>
      <c r="NNS61" s="6"/>
      <c r="NNT61" s="6"/>
      <c r="NNU61" s="6"/>
      <c r="NNV61" s="6"/>
      <c r="NNW61" s="6"/>
      <c r="NNX61" s="6"/>
      <c r="NNY61" s="6"/>
      <c r="NNZ61" s="6"/>
      <c r="NOA61" s="6"/>
      <c r="NOB61" s="6"/>
      <c r="NOC61" s="6"/>
      <c r="NOD61" s="6"/>
      <c r="NOE61" s="6"/>
      <c r="NOF61" s="6"/>
      <c r="NOG61" s="6"/>
      <c r="NOH61" s="6"/>
      <c r="NOI61" s="6"/>
      <c r="NOJ61" s="6"/>
      <c r="NOK61" s="6"/>
      <c r="NOL61" s="6"/>
      <c r="NOM61" s="6"/>
      <c r="NON61" s="6"/>
      <c r="NOO61" s="6"/>
      <c r="NOP61" s="6"/>
      <c r="NOQ61" s="6"/>
      <c r="NOR61" s="6"/>
      <c r="NOS61" s="6"/>
      <c r="NOT61" s="6"/>
      <c r="NOU61" s="6"/>
      <c r="NOV61" s="6"/>
      <c r="NOW61" s="6"/>
      <c r="NOX61" s="6"/>
      <c r="NOY61" s="6"/>
      <c r="NOZ61" s="6"/>
      <c r="NPA61" s="6"/>
      <c r="NPB61" s="6"/>
      <c r="NPC61" s="6"/>
      <c r="NPD61" s="6"/>
      <c r="NPE61" s="6"/>
      <c r="NPF61" s="6"/>
      <c r="NPG61" s="6"/>
      <c r="NPH61" s="6"/>
      <c r="NPI61" s="6"/>
      <c r="NPJ61" s="6"/>
      <c r="NPK61" s="6"/>
      <c r="NPL61" s="6"/>
      <c r="NPM61" s="6"/>
      <c r="NPN61" s="6"/>
      <c r="NPO61" s="6"/>
      <c r="NPP61" s="6"/>
      <c r="NPQ61" s="6"/>
      <c r="NPR61" s="6"/>
      <c r="NPS61" s="6"/>
      <c r="NPT61" s="6"/>
      <c r="NPU61" s="6"/>
      <c r="NPV61" s="6"/>
      <c r="NPW61" s="6"/>
      <c r="NPX61" s="6"/>
      <c r="NPY61" s="6"/>
      <c r="NPZ61" s="6"/>
      <c r="NQA61" s="6"/>
      <c r="NQB61" s="6"/>
      <c r="NQC61" s="6"/>
      <c r="NQD61" s="6"/>
      <c r="NQE61" s="6"/>
      <c r="NQF61" s="6"/>
      <c r="NQG61" s="6"/>
      <c r="NQH61" s="6"/>
      <c r="NQI61" s="6"/>
      <c r="NQJ61" s="6"/>
      <c r="NQK61" s="6"/>
      <c r="NQL61" s="6"/>
      <c r="NQM61" s="6"/>
      <c r="NQN61" s="6"/>
      <c r="NQO61" s="6"/>
      <c r="NQP61" s="6"/>
      <c r="NQQ61" s="6"/>
      <c r="NQR61" s="6"/>
      <c r="NQS61" s="6"/>
      <c r="NQT61" s="6"/>
      <c r="NQU61" s="6"/>
      <c r="NQV61" s="6"/>
      <c r="NQW61" s="6"/>
      <c r="NQX61" s="6"/>
      <c r="NQY61" s="6"/>
      <c r="NQZ61" s="6"/>
      <c r="NRA61" s="6"/>
      <c r="NRB61" s="6"/>
      <c r="NRC61" s="6"/>
      <c r="NRD61" s="6"/>
      <c r="NRE61" s="6"/>
      <c r="NRF61" s="6"/>
      <c r="NRG61" s="6"/>
      <c r="NRH61" s="6"/>
      <c r="NRI61" s="6"/>
      <c r="NRJ61" s="6"/>
      <c r="NRK61" s="6"/>
      <c r="NRL61" s="6"/>
      <c r="NRM61" s="6"/>
      <c r="NRN61" s="6"/>
      <c r="NRO61" s="6"/>
      <c r="NRP61" s="6"/>
      <c r="NRQ61" s="6"/>
      <c r="NRR61" s="6"/>
      <c r="NRS61" s="6"/>
      <c r="NRT61" s="6"/>
      <c r="NRU61" s="6"/>
      <c r="NRV61" s="6"/>
      <c r="NRW61" s="6"/>
      <c r="NRX61" s="6"/>
      <c r="NRY61" s="6"/>
      <c r="NRZ61" s="6"/>
      <c r="NSA61" s="6"/>
      <c r="NSB61" s="6"/>
      <c r="NSC61" s="6"/>
      <c r="NSD61" s="6"/>
      <c r="NSE61" s="6"/>
      <c r="NSF61" s="6"/>
      <c r="NSG61" s="6"/>
      <c r="NSH61" s="6"/>
      <c r="NSI61" s="6"/>
      <c r="NSJ61" s="6"/>
      <c r="NSK61" s="6"/>
      <c r="NSL61" s="6"/>
      <c r="NSM61" s="6"/>
      <c r="NSN61" s="6"/>
      <c r="NSO61" s="6"/>
      <c r="NSP61" s="6"/>
      <c r="NSQ61" s="6"/>
      <c r="NSR61" s="6"/>
      <c r="NSS61" s="6"/>
      <c r="NST61" s="6"/>
      <c r="NSU61" s="6"/>
      <c r="NSV61" s="6"/>
      <c r="NSW61" s="6"/>
      <c r="NSX61" s="6"/>
      <c r="NSY61" s="6"/>
      <c r="NSZ61" s="6"/>
      <c r="NTA61" s="6"/>
      <c r="NTB61" s="6"/>
      <c r="NTC61" s="6"/>
      <c r="NTD61" s="6"/>
      <c r="NTE61" s="6"/>
      <c r="NTF61" s="6"/>
      <c r="NTG61" s="6"/>
      <c r="NTH61" s="6"/>
      <c r="NTI61" s="6"/>
      <c r="NTJ61" s="6"/>
      <c r="NTK61" s="6"/>
      <c r="NTL61" s="6"/>
      <c r="NTM61" s="6"/>
      <c r="NTN61" s="6"/>
      <c r="NTO61" s="6"/>
      <c r="NTP61" s="6"/>
      <c r="NTQ61" s="6"/>
      <c r="NTR61" s="6"/>
      <c r="NTS61" s="6"/>
      <c r="NTT61" s="6"/>
      <c r="NTU61" s="6"/>
      <c r="NTV61" s="6"/>
      <c r="NTW61" s="6"/>
      <c r="NTX61" s="6"/>
      <c r="NTY61" s="6"/>
      <c r="NTZ61" s="6"/>
      <c r="NUA61" s="6"/>
      <c r="NUB61" s="6"/>
      <c r="NUC61" s="6"/>
      <c r="NUD61" s="6"/>
      <c r="NUE61" s="6"/>
      <c r="NUF61" s="6"/>
      <c r="NUG61" s="6"/>
      <c r="NUH61" s="6"/>
      <c r="NUI61" s="6"/>
      <c r="NUJ61" s="6"/>
      <c r="NUK61" s="6"/>
      <c r="NUL61" s="6"/>
      <c r="NUM61" s="6"/>
      <c r="NUN61" s="6"/>
      <c r="NUO61" s="6"/>
      <c r="NUP61" s="6"/>
      <c r="NUQ61" s="6"/>
      <c r="NUR61" s="6"/>
      <c r="NUS61" s="6"/>
      <c r="NUT61" s="6"/>
      <c r="NUU61" s="6"/>
      <c r="NUV61" s="6"/>
      <c r="NUW61" s="6"/>
      <c r="NUX61" s="6"/>
      <c r="NUY61" s="6"/>
      <c r="NUZ61" s="6"/>
      <c r="NVA61" s="6"/>
      <c r="NVB61" s="6"/>
      <c r="NVC61" s="6"/>
      <c r="NVD61" s="6"/>
      <c r="NVE61" s="6"/>
      <c r="NVF61" s="6"/>
      <c r="NVG61" s="6"/>
      <c r="NVH61" s="6"/>
      <c r="NVI61" s="6"/>
      <c r="NVJ61" s="6"/>
      <c r="NVK61" s="6"/>
      <c r="NVL61" s="6"/>
      <c r="NVM61" s="6"/>
      <c r="NVN61" s="6"/>
      <c r="NVO61" s="6"/>
      <c r="NVP61" s="6"/>
      <c r="NVQ61" s="6"/>
      <c r="NVR61" s="6"/>
      <c r="NVS61" s="6"/>
      <c r="NVT61" s="6"/>
      <c r="NVU61" s="6"/>
      <c r="NVV61" s="6"/>
      <c r="NVW61" s="6"/>
      <c r="NVX61" s="6"/>
      <c r="NVY61" s="6"/>
      <c r="NVZ61" s="6"/>
      <c r="NWA61" s="6"/>
      <c r="NWB61" s="6"/>
      <c r="NWC61" s="6"/>
      <c r="NWD61" s="6"/>
      <c r="NWE61" s="6"/>
      <c r="NWF61" s="6"/>
      <c r="NWG61" s="6"/>
      <c r="NWH61" s="6"/>
      <c r="NWI61" s="6"/>
      <c r="NWJ61" s="6"/>
      <c r="NWK61" s="6"/>
      <c r="NWL61" s="6"/>
      <c r="NWM61" s="6"/>
      <c r="NWN61" s="6"/>
      <c r="NWO61" s="6"/>
      <c r="NWP61" s="6"/>
      <c r="NWQ61" s="6"/>
      <c r="NWR61" s="6"/>
      <c r="NWS61" s="6"/>
      <c r="NWT61" s="6"/>
      <c r="NWU61" s="6"/>
      <c r="NWV61" s="6"/>
      <c r="NWW61" s="6"/>
      <c r="NWX61" s="6"/>
      <c r="NWY61" s="6"/>
      <c r="NWZ61" s="6"/>
      <c r="NXA61" s="6"/>
      <c r="NXB61" s="6"/>
      <c r="NXC61" s="6"/>
      <c r="NXD61" s="6"/>
      <c r="NXE61" s="6"/>
      <c r="NXF61" s="6"/>
      <c r="NXG61" s="6"/>
      <c r="NXH61" s="6"/>
      <c r="NXI61" s="6"/>
      <c r="NXJ61" s="6"/>
      <c r="NXK61" s="6"/>
      <c r="NXL61" s="6"/>
      <c r="NXM61" s="6"/>
      <c r="NXN61" s="6"/>
      <c r="NXO61" s="6"/>
      <c r="NXP61" s="6"/>
      <c r="NXQ61" s="6"/>
      <c r="NXR61" s="6"/>
      <c r="NXS61" s="6"/>
      <c r="NXT61" s="6"/>
      <c r="NXU61" s="6"/>
      <c r="NXV61" s="6"/>
      <c r="NXW61" s="6"/>
      <c r="NXX61" s="6"/>
      <c r="NXY61" s="6"/>
      <c r="NXZ61" s="6"/>
      <c r="NYA61" s="6"/>
      <c r="NYB61" s="6"/>
      <c r="NYC61" s="6"/>
      <c r="NYD61" s="6"/>
      <c r="NYE61" s="6"/>
      <c r="NYF61" s="6"/>
      <c r="NYG61" s="6"/>
      <c r="NYH61" s="6"/>
      <c r="NYI61" s="6"/>
      <c r="NYJ61" s="6"/>
      <c r="NYK61" s="6"/>
      <c r="NYL61" s="6"/>
      <c r="NYM61" s="6"/>
      <c r="NYN61" s="6"/>
      <c r="NYO61" s="6"/>
      <c r="NYP61" s="6"/>
      <c r="NYQ61" s="6"/>
      <c r="NYR61" s="6"/>
      <c r="NYS61" s="6"/>
      <c r="NYT61" s="6"/>
      <c r="NYU61" s="6"/>
      <c r="NYV61" s="6"/>
      <c r="NYW61" s="6"/>
      <c r="NYX61" s="6"/>
      <c r="NYY61" s="6"/>
      <c r="NYZ61" s="6"/>
      <c r="NZA61" s="6"/>
      <c r="NZB61" s="6"/>
      <c r="NZC61" s="6"/>
      <c r="NZD61" s="6"/>
      <c r="NZE61" s="6"/>
      <c r="NZF61" s="6"/>
      <c r="NZG61" s="6"/>
      <c r="NZH61" s="6"/>
      <c r="NZI61" s="6"/>
      <c r="NZJ61" s="6"/>
      <c r="NZK61" s="6"/>
      <c r="NZL61" s="6"/>
      <c r="NZM61" s="6"/>
      <c r="NZN61" s="6"/>
      <c r="NZO61" s="6"/>
      <c r="NZP61" s="6"/>
      <c r="NZQ61" s="6"/>
      <c r="NZR61" s="6"/>
      <c r="NZS61" s="6"/>
      <c r="NZT61" s="6"/>
      <c r="NZU61" s="6"/>
      <c r="NZV61" s="6"/>
      <c r="NZW61" s="6"/>
      <c r="NZX61" s="6"/>
      <c r="NZY61" s="6"/>
      <c r="NZZ61" s="6"/>
      <c r="OAA61" s="6"/>
      <c r="OAB61" s="6"/>
      <c r="OAC61" s="6"/>
      <c r="OAD61" s="6"/>
      <c r="OAE61" s="6"/>
      <c r="OAF61" s="6"/>
      <c r="OAG61" s="6"/>
      <c r="OAH61" s="6"/>
      <c r="OAI61" s="6"/>
      <c r="OAJ61" s="6"/>
      <c r="OAK61" s="6"/>
      <c r="OAL61" s="6"/>
      <c r="OAM61" s="6"/>
      <c r="OAN61" s="6"/>
      <c r="OAO61" s="6"/>
      <c r="OAP61" s="6"/>
      <c r="OAQ61" s="6"/>
      <c r="OAR61" s="6"/>
      <c r="OAS61" s="6"/>
      <c r="OAT61" s="6"/>
      <c r="OAU61" s="6"/>
      <c r="OAV61" s="6"/>
      <c r="OAW61" s="6"/>
      <c r="OAX61" s="6"/>
      <c r="OAY61" s="6"/>
      <c r="OAZ61" s="6"/>
      <c r="OBA61" s="6"/>
      <c r="OBB61" s="6"/>
      <c r="OBC61" s="6"/>
      <c r="OBD61" s="6"/>
      <c r="OBE61" s="6"/>
      <c r="OBF61" s="6"/>
      <c r="OBG61" s="6"/>
      <c r="OBH61" s="6"/>
      <c r="OBI61" s="6"/>
      <c r="OBJ61" s="6"/>
      <c r="OBK61" s="6"/>
      <c r="OBL61" s="6"/>
      <c r="OBM61" s="6"/>
      <c r="OBN61" s="6"/>
      <c r="OBO61" s="6"/>
      <c r="OBP61" s="6"/>
      <c r="OBQ61" s="6"/>
      <c r="OBR61" s="6"/>
      <c r="OBS61" s="6"/>
      <c r="OBT61" s="6"/>
      <c r="OBU61" s="6"/>
      <c r="OBV61" s="6"/>
      <c r="OBW61" s="6"/>
      <c r="OBX61" s="6"/>
      <c r="OBY61" s="6"/>
      <c r="OBZ61" s="6"/>
      <c r="OCA61" s="6"/>
      <c r="OCB61" s="6"/>
      <c r="OCC61" s="6"/>
      <c r="OCD61" s="6"/>
      <c r="OCE61" s="6"/>
      <c r="OCF61" s="6"/>
      <c r="OCG61" s="6"/>
      <c r="OCH61" s="6"/>
      <c r="OCI61" s="6"/>
      <c r="OCJ61" s="6"/>
      <c r="OCK61" s="6"/>
      <c r="OCL61" s="6"/>
      <c r="OCM61" s="6"/>
      <c r="OCN61" s="6"/>
      <c r="OCO61" s="6"/>
      <c r="OCP61" s="6"/>
      <c r="OCQ61" s="6"/>
      <c r="OCR61" s="6"/>
      <c r="OCS61" s="6"/>
      <c r="OCT61" s="6"/>
      <c r="OCU61" s="6"/>
      <c r="OCV61" s="6"/>
      <c r="OCW61" s="6"/>
      <c r="OCX61" s="6"/>
      <c r="OCY61" s="6"/>
      <c r="OCZ61" s="6"/>
      <c r="ODA61" s="6"/>
      <c r="ODB61" s="6"/>
      <c r="ODC61" s="6"/>
      <c r="ODD61" s="6"/>
      <c r="ODE61" s="6"/>
      <c r="ODF61" s="6"/>
      <c r="ODG61" s="6"/>
      <c r="ODH61" s="6"/>
      <c r="ODI61" s="6"/>
      <c r="ODJ61" s="6"/>
      <c r="ODK61" s="6"/>
      <c r="ODL61" s="6"/>
      <c r="ODM61" s="6"/>
      <c r="ODN61" s="6"/>
      <c r="ODO61" s="6"/>
      <c r="ODP61" s="6"/>
      <c r="ODQ61" s="6"/>
      <c r="ODR61" s="6"/>
      <c r="ODS61" s="6"/>
      <c r="ODT61" s="6"/>
      <c r="ODU61" s="6"/>
      <c r="ODV61" s="6"/>
      <c r="ODW61" s="6"/>
      <c r="ODX61" s="6"/>
      <c r="ODY61" s="6"/>
      <c r="ODZ61" s="6"/>
      <c r="OEA61" s="6"/>
      <c r="OEB61" s="6"/>
      <c r="OEC61" s="6"/>
      <c r="OED61" s="6"/>
      <c r="OEE61" s="6"/>
      <c r="OEF61" s="6"/>
      <c r="OEG61" s="6"/>
      <c r="OEH61" s="6"/>
      <c r="OEI61" s="6"/>
      <c r="OEJ61" s="6"/>
      <c r="OEK61" s="6"/>
      <c r="OEL61" s="6"/>
      <c r="OEM61" s="6"/>
      <c r="OEN61" s="6"/>
      <c r="OEO61" s="6"/>
      <c r="OEP61" s="6"/>
      <c r="OEQ61" s="6"/>
      <c r="OER61" s="6"/>
      <c r="OES61" s="6"/>
      <c r="OET61" s="6"/>
      <c r="OEU61" s="6"/>
      <c r="OEV61" s="6"/>
      <c r="OEW61" s="6"/>
      <c r="OEX61" s="6"/>
      <c r="OEY61" s="6"/>
      <c r="OEZ61" s="6"/>
      <c r="OFA61" s="6"/>
      <c r="OFB61" s="6"/>
      <c r="OFC61" s="6"/>
      <c r="OFD61" s="6"/>
      <c r="OFE61" s="6"/>
      <c r="OFF61" s="6"/>
      <c r="OFG61" s="6"/>
      <c r="OFH61" s="6"/>
      <c r="OFI61" s="6"/>
      <c r="OFJ61" s="6"/>
      <c r="OFK61" s="6"/>
      <c r="OFL61" s="6"/>
      <c r="OFM61" s="6"/>
      <c r="OFN61" s="6"/>
      <c r="OFO61" s="6"/>
      <c r="OFP61" s="6"/>
      <c r="OFQ61" s="6"/>
      <c r="OFR61" s="6"/>
      <c r="OFS61" s="6"/>
      <c r="OFT61" s="6"/>
      <c r="OFU61" s="6"/>
      <c r="OFV61" s="6"/>
      <c r="OFW61" s="6"/>
      <c r="OFX61" s="6"/>
      <c r="OFY61" s="6"/>
      <c r="OFZ61" s="6"/>
      <c r="OGA61" s="6"/>
      <c r="OGB61" s="6"/>
      <c r="OGC61" s="6"/>
      <c r="OGD61" s="6"/>
      <c r="OGE61" s="6"/>
      <c r="OGF61" s="6"/>
      <c r="OGG61" s="6"/>
      <c r="OGH61" s="6"/>
      <c r="OGI61" s="6"/>
      <c r="OGJ61" s="6"/>
      <c r="OGK61" s="6"/>
      <c r="OGL61" s="6"/>
      <c r="OGM61" s="6"/>
      <c r="OGN61" s="6"/>
      <c r="OGO61" s="6"/>
      <c r="OGP61" s="6"/>
      <c r="OGQ61" s="6"/>
      <c r="OGR61" s="6"/>
      <c r="OGS61" s="6"/>
      <c r="OGT61" s="6"/>
      <c r="OGU61" s="6"/>
      <c r="OGV61" s="6"/>
      <c r="OGW61" s="6"/>
      <c r="OGX61" s="6"/>
      <c r="OGY61" s="6"/>
      <c r="OGZ61" s="6"/>
      <c r="OHA61" s="6"/>
      <c r="OHB61" s="6"/>
      <c r="OHC61" s="6"/>
      <c r="OHD61" s="6"/>
      <c r="OHE61" s="6"/>
      <c r="OHF61" s="6"/>
      <c r="OHG61" s="6"/>
      <c r="OHH61" s="6"/>
      <c r="OHI61" s="6"/>
      <c r="OHJ61" s="6"/>
      <c r="OHK61" s="6"/>
      <c r="OHL61" s="6"/>
      <c r="OHM61" s="6"/>
      <c r="OHN61" s="6"/>
      <c r="OHO61" s="6"/>
      <c r="OHP61" s="6"/>
      <c r="OHQ61" s="6"/>
      <c r="OHR61" s="6"/>
      <c r="OHS61" s="6"/>
      <c r="OHT61" s="6"/>
      <c r="OHU61" s="6"/>
      <c r="OHV61" s="6"/>
      <c r="OHW61" s="6"/>
      <c r="OHX61" s="6"/>
      <c r="OHY61" s="6"/>
      <c r="OHZ61" s="6"/>
      <c r="OIA61" s="6"/>
      <c r="OIB61" s="6"/>
      <c r="OIC61" s="6"/>
      <c r="OID61" s="6"/>
      <c r="OIE61" s="6"/>
      <c r="OIF61" s="6"/>
      <c r="OIG61" s="6"/>
      <c r="OIH61" s="6"/>
      <c r="OII61" s="6"/>
      <c r="OIJ61" s="6"/>
      <c r="OIK61" s="6"/>
      <c r="OIL61" s="6"/>
      <c r="OIM61" s="6"/>
      <c r="OIN61" s="6"/>
      <c r="OIO61" s="6"/>
      <c r="OIP61" s="6"/>
      <c r="OIQ61" s="6"/>
      <c r="OIR61" s="6"/>
      <c r="OIS61" s="6"/>
      <c r="OIT61" s="6"/>
      <c r="OIU61" s="6"/>
      <c r="OIV61" s="6"/>
      <c r="OIW61" s="6"/>
      <c r="OIX61" s="6"/>
      <c r="OIY61" s="6"/>
      <c r="OIZ61" s="6"/>
      <c r="OJA61" s="6"/>
      <c r="OJB61" s="6"/>
      <c r="OJC61" s="6"/>
      <c r="OJD61" s="6"/>
      <c r="OJE61" s="6"/>
      <c r="OJF61" s="6"/>
      <c r="OJG61" s="6"/>
      <c r="OJH61" s="6"/>
      <c r="OJI61" s="6"/>
      <c r="OJJ61" s="6"/>
      <c r="OJK61" s="6"/>
      <c r="OJL61" s="6"/>
      <c r="OJM61" s="6"/>
      <c r="OJN61" s="6"/>
      <c r="OJO61" s="6"/>
      <c r="OJP61" s="6"/>
      <c r="OJQ61" s="6"/>
      <c r="OJR61" s="6"/>
      <c r="OJS61" s="6"/>
      <c r="OJT61" s="6"/>
      <c r="OJU61" s="6"/>
      <c r="OJV61" s="6"/>
      <c r="OJW61" s="6"/>
      <c r="OJX61" s="6"/>
      <c r="OJY61" s="6"/>
      <c r="OJZ61" s="6"/>
      <c r="OKA61" s="6"/>
      <c r="OKB61" s="6"/>
      <c r="OKC61" s="6"/>
      <c r="OKD61" s="6"/>
      <c r="OKE61" s="6"/>
      <c r="OKF61" s="6"/>
      <c r="OKG61" s="6"/>
      <c r="OKH61" s="6"/>
      <c r="OKI61" s="6"/>
      <c r="OKJ61" s="6"/>
      <c r="OKK61" s="6"/>
      <c r="OKL61" s="6"/>
      <c r="OKM61" s="6"/>
      <c r="OKN61" s="6"/>
      <c r="OKO61" s="6"/>
      <c r="OKP61" s="6"/>
      <c r="OKQ61" s="6"/>
      <c r="OKR61" s="6"/>
      <c r="OKS61" s="6"/>
      <c r="OKT61" s="6"/>
      <c r="OKU61" s="6"/>
      <c r="OKV61" s="6"/>
      <c r="OKW61" s="6"/>
      <c r="OKX61" s="6"/>
      <c r="OKY61" s="6"/>
      <c r="OKZ61" s="6"/>
      <c r="OLA61" s="6"/>
      <c r="OLB61" s="6"/>
      <c r="OLC61" s="6"/>
      <c r="OLD61" s="6"/>
      <c r="OLE61" s="6"/>
      <c r="OLF61" s="6"/>
      <c r="OLG61" s="6"/>
      <c r="OLH61" s="6"/>
      <c r="OLI61" s="6"/>
      <c r="OLJ61" s="6"/>
      <c r="OLK61" s="6"/>
      <c r="OLL61" s="6"/>
      <c r="OLM61" s="6"/>
      <c r="OLN61" s="6"/>
      <c r="OLO61" s="6"/>
      <c r="OLP61" s="6"/>
      <c r="OLQ61" s="6"/>
      <c r="OLR61" s="6"/>
      <c r="OLS61" s="6"/>
      <c r="OLT61" s="6"/>
      <c r="OLU61" s="6"/>
      <c r="OLV61" s="6"/>
      <c r="OLW61" s="6"/>
      <c r="OLX61" s="6"/>
      <c r="OLY61" s="6"/>
      <c r="OLZ61" s="6"/>
      <c r="OMA61" s="6"/>
      <c r="OMB61" s="6"/>
      <c r="OMC61" s="6"/>
      <c r="OMD61" s="6"/>
      <c r="OME61" s="6"/>
      <c r="OMF61" s="6"/>
      <c r="OMG61" s="6"/>
      <c r="OMH61" s="6"/>
      <c r="OMI61" s="6"/>
      <c r="OMJ61" s="6"/>
      <c r="OMK61" s="6"/>
      <c r="OML61" s="6"/>
      <c r="OMM61" s="6"/>
      <c r="OMN61" s="6"/>
      <c r="OMO61" s="6"/>
      <c r="OMP61" s="6"/>
      <c r="OMQ61" s="6"/>
      <c r="OMR61" s="6"/>
      <c r="OMS61" s="6"/>
      <c r="OMT61" s="6"/>
      <c r="OMU61" s="6"/>
      <c r="OMV61" s="6"/>
      <c r="OMW61" s="6"/>
      <c r="OMX61" s="6"/>
      <c r="OMY61" s="6"/>
      <c r="OMZ61" s="6"/>
      <c r="ONA61" s="6"/>
      <c r="ONB61" s="6"/>
      <c r="ONC61" s="6"/>
      <c r="OND61" s="6"/>
      <c r="ONE61" s="6"/>
      <c r="ONF61" s="6"/>
      <c r="ONG61" s="6"/>
      <c r="ONH61" s="6"/>
      <c r="ONI61" s="6"/>
      <c r="ONJ61" s="6"/>
      <c r="ONK61" s="6"/>
      <c r="ONL61" s="6"/>
      <c r="ONM61" s="6"/>
      <c r="ONN61" s="6"/>
      <c r="ONO61" s="6"/>
      <c r="ONP61" s="6"/>
      <c r="ONQ61" s="6"/>
      <c r="ONR61" s="6"/>
      <c r="ONS61" s="6"/>
      <c r="ONT61" s="6"/>
      <c r="ONU61" s="6"/>
      <c r="ONV61" s="6"/>
      <c r="ONW61" s="6"/>
      <c r="ONX61" s="6"/>
      <c r="ONY61" s="6"/>
      <c r="ONZ61" s="6"/>
      <c r="OOA61" s="6"/>
      <c r="OOB61" s="6"/>
      <c r="OOC61" s="6"/>
      <c r="OOD61" s="6"/>
      <c r="OOE61" s="6"/>
      <c r="OOF61" s="6"/>
      <c r="OOG61" s="6"/>
      <c r="OOH61" s="6"/>
      <c r="OOI61" s="6"/>
      <c r="OOJ61" s="6"/>
      <c r="OOK61" s="6"/>
      <c r="OOL61" s="6"/>
      <c r="OOM61" s="6"/>
      <c r="OON61" s="6"/>
      <c r="OOO61" s="6"/>
      <c r="OOP61" s="6"/>
      <c r="OOQ61" s="6"/>
      <c r="OOR61" s="6"/>
      <c r="OOS61" s="6"/>
      <c r="OOT61" s="6"/>
      <c r="OOU61" s="6"/>
      <c r="OOV61" s="6"/>
      <c r="OOW61" s="6"/>
      <c r="OOX61" s="6"/>
      <c r="OOY61" s="6"/>
      <c r="OOZ61" s="6"/>
      <c r="OPA61" s="6"/>
      <c r="OPB61" s="6"/>
      <c r="OPC61" s="6"/>
      <c r="OPD61" s="6"/>
      <c r="OPE61" s="6"/>
      <c r="OPF61" s="6"/>
      <c r="OPG61" s="6"/>
      <c r="OPH61" s="6"/>
      <c r="OPI61" s="6"/>
      <c r="OPJ61" s="6"/>
      <c r="OPK61" s="6"/>
      <c r="OPL61" s="6"/>
      <c r="OPM61" s="6"/>
      <c r="OPN61" s="6"/>
      <c r="OPO61" s="6"/>
      <c r="OPP61" s="6"/>
      <c r="OPQ61" s="6"/>
      <c r="OPR61" s="6"/>
      <c r="OPS61" s="6"/>
      <c r="OPT61" s="6"/>
      <c r="OPU61" s="6"/>
      <c r="OPV61" s="6"/>
      <c r="OPW61" s="6"/>
      <c r="OPX61" s="6"/>
      <c r="OPY61" s="6"/>
      <c r="OPZ61" s="6"/>
      <c r="OQA61" s="6"/>
      <c r="OQB61" s="6"/>
      <c r="OQC61" s="6"/>
      <c r="OQD61" s="6"/>
      <c r="OQE61" s="6"/>
      <c r="OQF61" s="6"/>
      <c r="OQG61" s="6"/>
      <c r="OQH61" s="6"/>
      <c r="OQI61" s="6"/>
      <c r="OQJ61" s="6"/>
      <c r="OQK61" s="6"/>
      <c r="OQL61" s="6"/>
      <c r="OQM61" s="6"/>
      <c r="OQN61" s="6"/>
      <c r="OQO61" s="6"/>
      <c r="OQP61" s="6"/>
      <c r="OQQ61" s="6"/>
      <c r="OQR61" s="6"/>
      <c r="OQS61" s="6"/>
      <c r="OQT61" s="6"/>
      <c r="OQU61" s="6"/>
      <c r="OQV61" s="6"/>
      <c r="OQW61" s="6"/>
      <c r="OQX61" s="6"/>
      <c r="OQY61" s="6"/>
      <c r="OQZ61" s="6"/>
      <c r="ORA61" s="6"/>
      <c r="ORB61" s="6"/>
      <c r="ORC61" s="6"/>
      <c r="ORD61" s="6"/>
      <c r="ORE61" s="6"/>
      <c r="ORF61" s="6"/>
      <c r="ORG61" s="6"/>
      <c r="ORH61" s="6"/>
      <c r="ORI61" s="6"/>
      <c r="ORJ61" s="6"/>
      <c r="ORK61" s="6"/>
      <c r="ORL61" s="6"/>
      <c r="ORM61" s="6"/>
      <c r="ORN61" s="6"/>
      <c r="ORO61" s="6"/>
      <c r="ORP61" s="6"/>
      <c r="ORQ61" s="6"/>
      <c r="ORR61" s="6"/>
      <c r="ORS61" s="6"/>
      <c r="ORT61" s="6"/>
      <c r="ORU61" s="6"/>
      <c r="ORV61" s="6"/>
      <c r="ORW61" s="6"/>
      <c r="ORX61" s="6"/>
      <c r="ORY61" s="6"/>
      <c r="ORZ61" s="6"/>
      <c r="OSA61" s="6"/>
      <c r="OSB61" s="6"/>
      <c r="OSC61" s="6"/>
      <c r="OSD61" s="6"/>
      <c r="OSE61" s="6"/>
      <c r="OSF61" s="6"/>
      <c r="OSG61" s="6"/>
      <c r="OSH61" s="6"/>
      <c r="OSI61" s="6"/>
      <c r="OSJ61" s="6"/>
      <c r="OSK61" s="6"/>
      <c r="OSL61" s="6"/>
      <c r="OSM61" s="6"/>
      <c r="OSN61" s="6"/>
      <c r="OSO61" s="6"/>
      <c r="OSP61" s="6"/>
      <c r="OSQ61" s="6"/>
      <c r="OSR61" s="6"/>
      <c r="OSS61" s="6"/>
      <c r="OST61" s="6"/>
      <c r="OSU61" s="6"/>
      <c r="OSV61" s="6"/>
      <c r="OSW61" s="6"/>
      <c r="OSX61" s="6"/>
      <c r="OSY61" s="6"/>
      <c r="OSZ61" s="6"/>
      <c r="OTA61" s="6"/>
      <c r="OTB61" s="6"/>
      <c r="OTC61" s="6"/>
      <c r="OTD61" s="6"/>
      <c r="OTE61" s="6"/>
      <c r="OTF61" s="6"/>
      <c r="OTG61" s="6"/>
      <c r="OTH61" s="6"/>
      <c r="OTI61" s="6"/>
      <c r="OTJ61" s="6"/>
      <c r="OTK61" s="6"/>
      <c r="OTL61" s="6"/>
      <c r="OTM61" s="6"/>
      <c r="OTN61" s="6"/>
      <c r="OTO61" s="6"/>
      <c r="OTP61" s="6"/>
      <c r="OTQ61" s="6"/>
      <c r="OTR61" s="6"/>
      <c r="OTS61" s="6"/>
      <c r="OTT61" s="6"/>
      <c r="OTU61" s="6"/>
      <c r="OTV61" s="6"/>
      <c r="OTW61" s="6"/>
      <c r="OTX61" s="6"/>
      <c r="OTY61" s="6"/>
      <c r="OTZ61" s="6"/>
      <c r="OUA61" s="6"/>
      <c r="OUB61" s="6"/>
      <c r="OUC61" s="6"/>
      <c r="OUD61" s="6"/>
      <c r="OUE61" s="6"/>
      <c r="OUF61" s="6"/>
      <c r="OUG61" s="6"/>
      <c r="OUH61" s="6"/>
      <c r="OUI61" s="6"/>
      <c r="OUJ61" s="6"/>
      <c r="OUK61" s="6"/>
      <c r="OUL61" s="6"/>
      <c r="OUM61" s="6"/>
      <c r="OUN61" s="6"/>
      <c r="OUO61" s="6"/>
      <c r="OUP61" s="6"/>
      <c r="OUQ61" s="6"/>
      <c r="OUR61" s="6"/>
      <c r="OUS61" s="6"/>
      <c r="OUT61" s="6"/>
      <c r="OUU61" s="6"/>
      <c r="OUV61" s="6"/>
      <c r="OUW61" s="6"/>
      <c r="OUX61" s="6"/>
      <c r="OUY61" s="6"/>
      <c r="OUZ61" s="6"/>
      <c r="OVA61" s="6"/>
      <c r="OVB61" s="6"/>
      <c r="OVC61" s="6"/>
      <c r="OVD61" s="6"/>
      <c r="OVE61" s="6"/>
      <c r="OVF61" s="6"/>
      <c r="OVG61" s="6"/>
      <c r="OVH61" s="6"/>
      <c r="OVI61" s="6"/>
      <c r="OVJ61" s="6"/>
      <c r="OVK61" s="6"/>
      <c r="OVL61" s="6"/>
      <c r="OVM61" s="6"/>
      <c r="OVN61" s="6"/>
      <c r="OVO61" s="6"/>
      <c r="OVP61" s="6"/>
      <c r="OVQ61" s="6"/>
      <c r="OVR61" s="6"/>
      <c r="OVS61" s="6"/>
      <c r="OVT61" s="6"/>
      <c r="OVU61" s="6"/>
      <c r="OVV61" s="6"/>
      <c r="OVW61" s="6"/>
      <c r="OVX61" s="6"/>
      <c r="OVY61" s="6"/>
      <c r="OVZ61" s="6"/>
      <c r="OWA61" s="6"/>
      <c r="OWB61" s="6"/>
      <c r="OWC61" s="6"/>
      <c r="OWD61" s="6"/>
      <c r="OWE61" s="6"/>
      <c r="OWF61" s="6"/>
      <c r="OWG61" s="6"/>
      <c r="OWH61" s="6"/>
      <c r="OWI61" s="6"/>
      <c r="OWJ61" s="6"/>
      <c r="OWK61" s="6"/>
      <c r="OWL61" s="6"/>
      <c r="OWM61" s="6"/>
      <c r="OWN61" s="6"/>
      <c r="OWO61" s="6"/>
      <c r="OWP61" s="6"/>
      <c r="OWQ61" s="6"/>
      <c r="OWR61" s="6"/>
      <c r="OWS61" s="6"/>
      <c r="OWT61" s="6"/>
      <c r="OWU61" s="6"/>
      <c r="OWV61" s="6"/>
      <c r="OWW61" s="6"/>
      <c r="OWX61" s="6"/>
      <c r="OWY61" s="6"/>
      <c r="OWZ61" s="6"/>
      <c r="OXA61" s="6"/>
      <c r="OXB61" s="6"/>
      <c r="OXC61" s="6"/>
      <c r="OXD61" s="6"/>
      <c r="OXE61" s="6"/>
      <c r="OXF61" s="6"/>
      <c r="OXG61" s="6"/>
      <c r="OXH61" s="6"/>
      <c r="OXI61" s="6"/>
      <c r="OXJ61" s="6"/>
      <c r="OXK61" s="6"/>
      <c r="OXL61" s="6"/>
      <c r="OXM61" s="6"/>
      <c r="OXN61" s="6"/>
      <c r="OXO61" s="6"/>
      <c r="OXP61" s="6"/>
      <c r="OXQ61" s="6"/>
      <c r="OXR61" s="6"/>
      <c r="OXS61" s="6"/>
      <c r="OXT61" s="6"/>
      <c r="OXU61" s="6"/>
      <c r="OXV61" s="6"/>
      <c r="OXW61" s="6"/>
      <c r="OXX61" s="6"/>
      <c r="OXY61" s="6"/>
      <c r="OXZ61" s="6"/>
      <c r="OYA61" s="6"/>
      <c r="OYB61" s="6"/>
      <c r="OYC61" s="6"/>
      <c r="OYD61" s="6"/>
      <c r="OYE61" s="6"/>
      <c r="OYF61" s="6"/>
      <c r="OYG61" s="6"/>
      <c r="OYH61" s="6"/>
      <c r="OYI61" s="6"/>
      <c r="OYJ61" s="6"/>
      <c r="OYK61" s="6"/>
      <c r="OYL61" s="6"/>
      <c r="OYM61" s="6"/>
      <c r="OYN61" s="6"/>
      <c r="OYO61" s="6"/>
      <c r="OYP61" s="6"/>
      <c r="OYQ61" s="6"/>
      <c r="OYR61" s="6"/>
      <c r="OYS61" s="6"/>
      <c r="OYT61" s="6"/>
      <c r="OYU61" s="6"/>
      <c r="OYV61" s="6"/>
      <c r="OYW61" s="6"/>
      <c r="OYX61" s="6"/>
      <c r="OYY61" s="6"/>
      <c r="OYZ61" s="6"/>
      <c r="OZA61" s="6"/>
      <c r="OZB61" s="6"/>
      <c r="OZC61" s="6"/>
      <c r="OZD61" s="6"/>
      <c r="OZE61" s="6"/>
      <c r="OZF61" s="6"/>
      <c r="OZG61" s="6"/>
      <c r="OZH61" s="6"/>
      <c r="OZI61" s="6"/>
      <c r="OZJ61" s="6"/>
      <c r="OZK61" s="6"/>
      <c r="OZL61" s="6"/>
      <c r="OZM61" s="6"/>
      <c r="OZN61" s="6"/>
      <c r="OZO61" s="6"/>
      <c r="OZP61" s="6"/>
      <c r="OZQ61" s="6"/>
      <c r="OZR61" s="6"/>
      <c r="OZS61" s="6"/>
      <c r="OZT61" s="6"/>
      <c r="OZU61" s="6"/>
      <c r="OZV61" s="6"/>
      <c r="OZW61" s="6"/>
      <c r="OZX61" s="6"/>
      <c r="OZY61" s="6"/>
      <c r="OZZ61" s="6"/>
      <c r="PAA61" s="6"/>
      <c r="PAB61" s="6"/>
      <c r="PAC61" s="6"/>
      <c r="PAD61" s="6"/>
      <c r="PAE61" s="6"/>
      <c r="PAF61" s="6"/>
      <c r="PAG61" s="6"/>
      <c r="PAH61" s="6"/>
      <c r="PAI61" s="6"/>
      <c r="PAJ61" s="6"/>
      <c r="PAK61" s="6"/>
      <c r="PAL61" s="6"/>
      <c r="PAM61" s="6"/>
      <c r="PAN61" s="6"/>
      <c r="PAO61" s="6"/>
      <c r="PAP61" s="6"/>
      <c r="PAQ61" s="6"/>
      <c r="PAR61" s="6"/>
      <c r="PAS61" s="6"/>
      <c r="PAT61" s="6"/>
      <c r="PAU61" s="6"/>
      <c r="PAV61" s="6"/>
      <c r="PAW61" s="6"/>
      <c r="PAX61" s="6"/>
      <c r="PAY61" s="6"/>
      <c r="PAZ61" s="6"/>
      <c r="PBA61" s="6"/>
      <c r="PBB61" s="6"/>
      <c r="PBC61" s="6"/>
      <c r="PBD61" s="6"/>
      <c r="PBE61" s="6"/>
      <c r="PBF61" s="6"/>
      <c r="PBG61" s="6"/>
      <c r="PBH61" s="6"/>
      <c r="PBI61" s="6"/>
      <c r="PBJ61" s="6"/>
      <c r="PBK61" s="6"/>
      <c r="PBL61" s="6"/>
      <c r="PBM61" s="6"/>
      <c r="PBN61" s="6"/>
      <c r="PBO61" s="6"/>
      <c r="PBP61" s="6"/>
      <c r="PBQ61" s="6"/>
      <c r="PBR61" s="6"/>
      <c r="PBS61" s="6"/>
      <c r="PBT61" s="6"/>
      <c r="PBU61" s="6"/>
      <c r="PBV61" s="6"/>
      <c r="PBW61" s="6"/>
      <c r="PBX61" s="6"/>
      <c r="PBY61" s="6"/>
      <c r="PBZ61" s="6"/>
      <c r="PCA61" s="6"/>
      <c r="PCB61" s="6"/>
      <c r="PCC61" s="6"/>
      <c r="PCD61" s="6"/>
      <c r="PCE61" s="6"/>
      <c r="PCF61" s="6"/>
      <c r="PCG61" s="6"/>
      <c r="PCH61" s="6"/>
      <c r="PCI61" s="6"/>
      <c r="PCJ61" s="6"/>
      <c r="PCK61" s="6"/>
      <c r="PCL61" s="6"/>
      <c r="PCM61" s="6"/>
      <c r="PCN61" s="6"/>
      <c r="PCO61" s="6"/>
      <c r="PCP61" s="6"/>
      <c r="PCQ61" s="6"/>
      <c r="PCR61" s="6"/>
      <c r="PCS61" s="6"/>
      <c r="PCT61" s="6"/>
      <c r="PCU61" s="6"/>
      <c r="PCV61" s="6"/>
      <c r="PCW61" s="6"/>
      <c r="PCX61" s="6"/>
      <c r="PCY61" s="6"/>
      <c r="PCZ61" s="6"/>
      <c r="PDA61" s="6"/>
      <c r="PDB61" s="6"/>
      <c r="PDC61" s="6"/>
      <c r="PDD61" s="6"/>
      <c r="PDE61" s="6"/>
      <c r="PDF61" s="6"/>
      <c r="PDG61" s="6"/>
      <c r="PDH61" s="6"/>
      <c r="PDI61" s="6"/>
      <c r="PDJ61" s="6"/>
      <c r="PDK61" s="6"/>
      <c r="PDL61" s="6"/>
      <c r="PDM61" s="6"/>
      <c r="PDN61" s="6"/>
      <c r="PDO61" s="6"/>
      <c r="PDP61" s="6"/>
      <c r="PDQ61" s="6"/>
      <c r="PDR61" s="6"/>
      <c r="PDS61" s="6"/>
      <c r="PDT61" s="6"/>
      <c r="PDU61" s="6"/>
      <c r="PDV61" s="6"/>
      <c r="PDW61" s="6"/>
      <c r="PDX61" s="6"/>
      <c r="PDY61" s="6"/>
      <c r="PDZ61" s="6"/>
      <c r="PEA61" s="6"/>
      <c r="PEB61" s="6"/>
      <c r="PEC61" s="6"/>
      <c r="PED61" s="6"/>
      <c r="PEE61" s="6"/>
      <c r="PEF61" s="6"/>
      <c r="PEG61" s="6"/>
      <c r="PEH61" s="6"/>
      <c r="PEI61" s="6"/>
      <c r="PEJ61" s="6"/>
      <c r="PEK61" s="6"/>
      <c r="PEL61" s="6"/>
      <c r="PEM61" s="6"/>
      <c r="PEN61" s="6"/>
      <c r="PEO61" s="6"/>
      <c r="PEP61" s="6"/>
      <c r="PEQ61" s="6"/>
      <c r="PER61" s="6"/>
      <c r="PES61" s="6"/>
      <c r="PET61" s="6"/>
      <c r="PEU61" s="6"/>
      <c r="PEV61" s="6"/>
      <c r="PEW61" s="6"/>
      <c r="PEX61" s="6"/>
      <c r="PEY61" s="6"/>
      <c r="PEZ61" s="6"/>
      <c r="PFA61" s="6"/>
      <c r="PFB61" s="6"/>
      <c r="PFC61" s="6"/>
      <c r="PFD61" s="6"/>
      <c r="PFE61" s="6"/>
      <c r="PFF61" s="6"/>
      <c r="PFG61" s="6"/>
      <c r="PFH61" s="6"/>
      <c r="PFI61" s="6"/>
      <c r="PFJ61" s="6"/>
      <c r="PFK61" s="6"/>
      <c r="PFL61" s="6"/>
      <c r="PFM61" s="6"/>
      <c r="PFN61" s="6"/>
      <c r="PFO61" s="6"/>
      <c r="PFP61" s="6"/>
      <c r="PFQ61" s="6"/>
      <c r="PFR61" s="6"/>
      <c r="PFS61" s="6"/>
      <c r="PFT61" s="6"/>
      <c r="PFU61" s="6"/>
      <c r="PFV61" s="6"/>
      <c r="PFW61" s="6"/>
      <c r="PFX61" s="6"/>
      <c r="PFY61" s="6"/>
      <c r="PFZ61" s="6"/>
      <c r="PGA61" s="6"/>
      <c r="PGB61" s="6"/>
      <c r="PGC61" s="6"/>
      <c r="PGD61" s="6"/>
      <c r="PGE61" s="6"/>
      <c r="PGF61" s="6"/>
      <c r="PGG61" s="6"/>
      <c r="PGH61" s="6"/>
      <c r="PGI61" s="6"/>
      <c r="PGJ61" s="6"/>
      <c r="PGK61" s="6"/>
      <c r="PGL61" s="6"/>
      <c r="PGM61" s="6"/>
      <c r="PGN61" s="6"/>
      <c r="PGO61" s="6"/>
      <c r="PGP61" s="6"/>
      <c r="PGQ61" s="6"/>
      <c r="PGR61" s="6"/>
      <c r="PGS61" s="6"/>
      <c r="PGT61" s="6"/>
      <c r="PGU61" s="6"/>
      <c r="PGV61" s="6"/>
      <c r="PGW61" s="6"/>
      <c r="PGX61" s="6"/>
      <c r="PGY61" s="6"/>
      <c r="PGZ61" s="6"/>
      <c r="PHA61" s="6"/>
      <c r="PHB61" s="6"/>
      <c r="PHC61" s="6"/>
      <c r="PHD61" s="6"/>
      <c r="PHE61" s="6"/>
      <c r="PHF61" s="6"/>
      <c r="PHG61" s="6"/>
      <c r="PHH61" s="6"/>
      <c r="PHI61" s="6"/>
      <c r="PHJ61" s="6"/>
      <c r="PHK61" s="6"/>
      <c r="PHL61" s="6"/>
      <c r="PHM61" s="6"/>
      <c r="PHN61" s="6"/>
      <c r="PHO61" s="6"/>
      <c r="PHP61" s="6"/>
      <c r="PHQ61" s="6"/>
      <c r="PHR61" s="6"/>
      <c r="PHS61" s="6"/>
      <c r="PHT61" s="6"/>
      <c r="PHU61" s="6"/>
      <c r="PHV61" s="6"/>
      <c r="PHW61" s="6"/>
      <c r="PHX61" s="6"/>
      <c r="PHY61" s="6"/>
      <c r="PHZ61" s="6"/>
      <c r="PIA61" s="6"/>
      <c r="PIB61" s="6"/>
      <c r="PIC61" s="6"/>
      <c r="PID61" s="6"/>
      <c r="PIE61" s="6"/>
      <c r="PIF61" s="6"/>
      <c r="PIG61" s="6"/>
      <c r="PIH61" s="6"/>
      <c r="PII61" s="6"/>
      <c r="PIJ61" s="6"/>
      <c r="PIK61" s="6"/>
      <c r="PIL61" s="6"/>
      <c r="PIM61" s="6"/>
      <c r="PIN61" s="6"/>
      <c r="PIO61" s="6"/>
      <c r="PIP61" s="6"/>
      <c r="PIQ61" s="6"/>
      <c r="PIR61" s="6"/>
      <c r="PIS61" s="6"/>
      <c r="PIT61" s="6"/>
      <c r="PIU61" s="6"/>
      <c r="PIV61" s="6"/>
      <c r="PIW61" s="6"/>
      <c r="PIX61" s="6"/>
      <c r="PIY61" s="6"/>
      <c r="PIZ61" s="6"/>
      <c r="PJA61" s="6"/>
      <c r="PJB61" s="6"/>
      <c r="PJC61" s="6"/>
      <c r="PJD61" s="6"/>
      <c r="PJE61" s="6"/>
      <c r="PJF61" s="6"/>
      <c r="PJG61" s="6"/>
      <c r="PJH61" s="6"/>
      <c r="PJI61" s="6"/>
      <c r="PJJ61" s="6"/>
      <c r="PJK61" s="6"/>
      <c r="PJL61" s="6"/>
      <c r="PJM61" s="6"/>
      <c r="PJN61" s="6"/>
      <c r="PJO61" s="6"/>
      <c r="PJP61" s="6"/>
      <c r="PJQ61" s="6"/>
      <c r="PJR61" s="6"/>
      <c r="PJS61" s="6"/>
      <c r="PJT61" s="6"/>
      <c r="PJU61" s="6"/>
      <c r="PJV61" s="6"/>
      <c r="PJW61" s="6"/>
      <c r="PJX61" s="6"/>
      <c r="PJY61" s="6"/>
      <c r="PJZ61" s="6"/>
      <c r="PKA61" s="6"/>
      <c r="PKB61" s="6"/>
      <c r="PKC61" s="6"/>
      <c r="PKD61" s="6"/>
      <c r="PKE61" s="6"/>
      <c r="PKF61" s="6"/>
      <c r="PKG61" s="6"/>
      <c r="PKH61" s="6"/>
      <c r="PKI61" s="6"/>
      <c r="PKJ61" s="6"/>
      <c r="PKK61" s="6"/>
      <c r="PKL61" s="6"/>
      <c r="PKM61" s="6"/>
      <c r="PKN61" s="6"/>
      <c r="PKO61" s="6"/>
      <c r="PKP61" s="6"/>
      <c r="PKQ61" s="6"/>
      <c r="PKR61" s="6"/>
      <c r="PKS61" s="6"/>
      <c r="PKT61" s="6"/>
      <c r="PKU61" s="6"/>
      <c r="PKV61" s="6"/>
      <c r="PKW61" s="6"/>
      <c r="PKX61" s="6"/>
      <c r="PKY61" s="6"/>
      <c r="PKZ61" s="6"/>
      <c r="PLA61" s="6"/>
      <c r="PLB61" s="6"/>
      <c r="PLC61" s="6"/>
      <c r="PLD61" s="6"/>
      <c r="PLE61" s="6"/>
      <c r="PLF61" s="6"/>
      <c r="PLG61" s="6"/>
      <c r="PLH61" s="6"/>
      <c r="PLI61" s="6"/>
      <c r="PLJ61" s="6"/>
      <c r="PLK61" s="6"/>
      <c r="PLL61" s="6"/>
      <c r="PLM61" s="6"/>
      <c r="PLN61" s="6"/>
      <c r="PLO61" s="6"/>
      <c r="PLP61" s="6"/>
      <c r="PLQ61" s="6"/>
      <c r="PLR61" s="6"/>
      <c r="PLS61" s="6"/>
      <c r="PLT61" s="6"/>
      <c r="PLU61" s="6"/>
      <c r="PLV61" s="6"/>
      <c r="PLW61" s="6"/>
      <c r="PLX61" s="6"/>
      <c r="PLY61" s="6"/>
      <c r="PLZ61" s="6"/>
      <c r="PMA61" s="6"/>
      <c r="PMB61" s="6"/>
      <c r="PMC61" s="6"/>
      <c r="PMD61" s="6"/>
      <c r="PME61" s="6"/>
      <c r="PMF61" s="6"/>
      <c r="PMG61" s="6"/>
      <c r="PMH61" s="6"/>
      <c r="PMI61" s="6"/>
      <c r="PMJ61" s="6"/>
      <c r="PMK61" s="6"/>
      <c r="PML61" s="6"/>
      <c r="PMM61" s="6"/>
      <c r="PMN61" s="6"/>
      <c r="PMO61" s="6"/>
      <c r="PMP61" s="6"/>
      <c r="PMQ61" s="6"/>
      <c r="PMR61" s="6"/>
      <c r="PMS61" s="6"/>
      <c r="PMT61" s="6"/>
      <c r="PMU61" s="6"/>
      <c r="PMV61" s="6"/>
      <c r="PMW61" s="6"/>
      <c r="PMX61" s="6"/>
      <c r="PMY61" s="6"/>
      <c r="PMZ61" s="6"/>
      <c r="PNA61" s="6"/>
      <c r="PNB61" s="6"/>
      <c r="PNC61" s="6"/>
      <c r="PND61" s="6"/>
      <c r="PNE61" s="6"/>
      <c r="PNF61" s="6"/>
      <c r="PNG61" s="6"/>
      <c r="PNH61" s="6"/>
      <c r="PNI61" s="6"/>
      <c r="PNJ61" s="6"/>
      <c r="PNK61" s="6"/>
      <c r="PNL61" s="6"/>
      <c r="PNM61" s="6"/>
      <c r="PNN61" s="6"/>
      <c r="PNO61" s="6"/>
      <c r="PNP61" s="6"/>
      <c r="PNQ61" s="6"/>
      <c r="PNR61" s="6"/>
      <c r="PNS61" s="6"/>
      <c r="PNT61" s="6"/>
      <c r="PNU61" s="6"/>
      <c r="PNV61" s="6"/>
      <c r="PNW61" s="6"/>
      <c r="PNX61" s="6"/>
      <c r="PNY61" s="6"/>
      <c r="PNZ61" s="6"/>
      <c r="POA61" s="6"/>
      <c r="POB61" s="6"/>
      <c r="POC61" s="6"/>
      <c r="POD61" s="6"/>
      <c r="POE61" s="6"/>
      <c r="POF61" s="6"/>
      <c r="POG61" s="6"/>
      <c r="POH61" s="6"/>
      <c r="POI61" s="6"/>
      <c r="POJ61" s="6"/>
      <c r="POK61" s="6"/>
      <c r="POL61" s="6"/>
      <c r="POM61" s="6"/>
      <c r="PON61" s="6"/>
      <c r="POO61" s="6"/>
      <c r="POP61" s="6"/>
      <c r="POQ61" s="6"/>
      <c r="POR61" s="6"/>
      <c r="POS61" s="6"/>
      <c r="POT61" s="6"/>
      <c r="POU61" s="6"/>
      <c r="POV61" s="6"/>
      <c r="POW61" s="6"/>
      <c r="POX61" s="6"/>
      <c r="POY61" s="6"/>
      <c r="POZ61" s="6"/>
      <c r="PPA61" s="6"/>
      <c r="PPB61" s="6"/>
      <c r="PPC61" s="6"/>
      <c r="PPD61" s="6"/>
      <c r="PPE61" s="6"/>
      <c r="PPF61" s="6"/>
      <c r="PPG61" s="6"/>
      <c r="PPH61" s="6"/>
      <c r="PPI61" s="6"/>
      <c r="PPJ61" s="6"/>
      <c r="PPK61" s="6"/>
      <c r="PPL61" s="6"/>
      <c r="PPM61" s="6"/>
      <c r="PPN61" s="6"/>
      <c r="PPO61" s="6"/>
      <c r="PPP61" s="6"/>
      <c r="PPQ61" s="6"/>
      <c r="PPR61" s="6"/>
      <c r="PPS61" s="6"/>
      <c r="PPT61" s="6"/>
      <c r="PPU61" s="6"/>
      <c r="PPV61" s="6"/>
      <c r="PPW61" s="6"/>
      <c r="PPX61" s="6"/>
      <c r="PPY61" s="6"/>
      <c r="PPZ61" s="6"/>
      <c r="PQA61" s="6"/>
      <c r="PQB61" s="6"/>
      <c r="PQC61" s="6"/>
      <c r="PQD61" s="6"/>
      <c r="PQE61" s="6"/>
      <c r="PQF61" s="6"/>
      <c r="PQG61" s="6"/>
      <c r="PQH61" s="6"/>
      <c r="PQI61" s="6"/>
      <c r="PQJ61" s="6"/>
      <c r="PQK61" s="6"/>
      <c r="PQL61" s="6"/>
      <c r="PQM61" s="6"/>
      <c r="PQN61" s="6"/>
      <c r="PQO61" s="6"/>
      <c r="PQP61" s="6"/>
      <c r="PQQ61" s="6"/>
      <c r="PQR61" s="6"/>
      <c r="PQS61" s="6"/>
      <c r="PQT61" s="6"/>
      <c r="PQU61" s="6"/>
      <c r="PQV61" s="6"/>
      <c r="PQW61" s="6"/>
      <c r="PQX61" s="6"/>
      <c r="PQY61" s="6"/>
      <c r="PQZ61" s="6"/>
      <c r="PRA61" s="6"/>
      <c r="PRB61" s="6"/>
      <c r="PRC61" s="6"/>
      <c r="PRD61" s="6"/>
      <c r="PRE61" s="6"/>
      <c r="PRF61" s="6"/>
      <c r="PRG61" s="6"/>
      <c r="PRH61" s="6"/>
      <c r="PRI61" s="6"/>
      <c r="PRJ61" s="6"/>
      <c r="PRK61" s="6"/>
      <c r="PRL61" s="6"/>
      <c r="PRM61" s="6"/>
      <c r="PRN61" s="6"/>
      <c r="PRO61" s="6"/>
      <c r="PRP61" s="6"/>
      <c r="PRQ61" s="6"/>
      <c r="PRR61" s="6"/>
      <c r="PRS61" s="6"/>
      <c r="PRT61" s="6"/>
      <c r="PRU61" s="6"/>
      <c r="PRV61" s="6"/>
      <c r="PRW61" s="6"/>
      <c r="PRX61" s="6"/>
      <c r="PRY61" s="6"/>
      <c r="PRZ61" s="6"/>
      <c r="PSA61" s="6"/>
      <c r="PSB61" s="6"/>
      <c r="PSC61" s="6"/>
      <c r="PSD61" s="6"/>
      <c r="PSE61" s="6"/>
      <c r="PSF61" s="6"/>
      <c r="PSG61" s="6"/>
      <c r="PSH61" s="6"/>
      <c r="PSI61" s="6"/>
      <c r="PSJ61" s="6"/>
      <c r="PSK61" s="6"/>
      <c r="PSL61" s="6"/>
      <c r="PSM61" s="6"/>
      <c r="PSN61" s="6"/>
      <c r="PSO61" s="6"/>
      <c r="PSP61" s="6"/>
      <c r="PSQ61" s="6"/>
      <c r="PSR61" s="6"/>
      <c r="PSS61" s="6"/>
      <c r="PST61" s="6"/>
      <c r="PSU61" s="6"/>
      <c r="PSV61" s="6"/>
      <c r="PSW61" s="6"/>
      <c r="PSX61" s="6"/>
      <c r="PSY61" s="6"/>
      <c r="PSZ61" s="6"/>
      <c r="PTA61" s="6"/>
      <c r="PTB61" s="6"/>
      <c r="PTC61" s="6"/>
      <c r="PTD61" s="6"/>
      <c r="PTE61" s="6"/>
      <c r="PTF61" s="6"/>
      <c r="PTG61" s="6"/>
      <c r="PTH61" s="6"/>
      <c r="PTI61" s="6"/>
      <c r="PTJ61" s="6"/>
      <c r="PTK61" s="6"/>
      <c r="PTL61" s="6"/>
      <c r="PTM61" s="6"/>
      <c r="PTN61" s="6"/>
      <c r="PTO61" s="6"/>
      <c r="PTP61" s="6"/>
      <c r="PTQ61" s="6"/>
      <c r="PTR61" s="6"/>
      <c r="PTS61" s="6"/>
      <c r="PTT61" s="6"/>
      <c r="PTU61" s="6"/>
      <c r="PTV61" s="6"/>
      <c r="PTW61" s="6"/>
      <c r="PTX61" s="6"/>
      <c r="PTY61" s="6"/>
      <c r="PTZ61" s="6"/>
      <c r="PUA61" s="6"/>
      <c r="PUB61" s="6"/>
      <c r="PUC61" s="6"/>
      <c r="PUD61" s="6"/>
      <c r="PUE61" s="6"/>
      <c r="PUF61" s="6"/>
      <c r="PUG61" s="6"/>
      <c r="PUH61" s="6"/>
      <c r="PUI61" s="6"/>
      <c r="PUJ61" s="6"/>
      <c r="PUK61" s="6"/>
      <c r="PUL61" s="6"/>
      <c r="PUM61" s="6"/>
      <c r="PUN61" s="6"/>
      <c r="PUO61" s="6"/>
      <c r="PUP61" s="6"/>
      <c r="PUQ61" s="6"/>
      <c r="PUR61" s="6"/>
      <c r="PUS61" s="6"/>
      <c r="PUT61" s="6"/>
      <c r="PUU61" s="6"/>
      <c r="PUV61" s="6"/>
      <c r="PUW61" s="6"/>
      <c r="PUX61" s="6"/>
      <c r="PUY61" s="6"/>
      <c r="PUZ61" s="6"/>
      <c r="PVA61" s="6"/>
      <c r="PVB61" s="6"/>
      <c r="PVC61" s="6"/>
      <c r="PVD61" s="6"/>
      <c r="PVE61" s="6"/>
      <c r="PVF61" s="6"/>
      <c r="PVG61" s="6"/>
      <c r="PVH61" s="6"/>
      <c r="PVI61" s="6"/>
      <c r="PVJ61" s="6"/>
      <c r="PVK61" s="6"/>
      <c r="PVL61" s="6"/>
      <c r="PVM61" s="6"/>
      <c r="PVN61" s="6"/>
      <c r="PVO61" s="6"/>
      <c r="PVP61" s="6"/>
      <c r="PVQ61" s="6"/>
      <c r="PVR61" s="6"/>
      <c r="PVS61" s="6"/>
      <c r="PVT61" s="6"/>
      <c r="PVU61" s="6"/>
      <c r="PVV61" s="6"/>
      <c r="PVW61" s="6"/>
      <c r="PVX61" s="6"/>
      <c r="PVY61" s="6"/>
      <c r="PVZ61" s="6"/>
      <c r="PWA61" s="6"/>
      <c r="PWB61" s="6"/>
      <c r="PWC61" s="6"/>
      <c r="PWD61" s="6"/>
      <c r="PWE61" s="6"/>
      <c r="PWF61" s="6"/>
      <c r="PWG61" s="6"/>
      <c r="PWH61" s="6"/>
      <c r="PWI61" s="6"/>
      <c r="PWJ61" s="6"/>
      <c r="PWK61" s="6"/>
      <c r="PWL61" s="6"/>
      <c r="PWM61" s="6"/>
      <c r="PWN61" s="6"/>
      <c r="PWO61" s="6"/>
      <c r="PWP61" s="6"/>
      <c r="PWQ61" s="6"/>
      <c r="PWR61" s="6"/>
      <c r="PWS61" s="6"/>
      <c r="PWT61" s="6"/>
      <c r="PWU61" s="6"/>
      <c r="PWV61" s="6"/>
      <c r="PWW61" s="6"/>
      <c r="PWX61" s="6"/>
      <c r="PWY61" s="6"/>
      <c r="PWZ61" s="6"/>
      <c r="PXA61" s="6"/>
      <c r="PXB61" s="6"/>
      <c r="PXC61" s="6"/>
      <c r="PXD61" s="6"/>
      <c r="PXE61" s="6"/>
      <c r="PXF61" s="6"/>
      <c r="PXG61" s="6"/>
      <c r="PXH61" s="6"/>
      <c r="PXI61" s="6"/>
      <c r="PXJ61" s="6"/>
      <c r="PXK61" s="6"/>
      <c r="PXL61" s="6"/>
      <c r="PXM61" s="6"/>
      <c r="PXN61" s="6"/>
      <c r="PXO61" s="6"/>
      <c r="PXP61" s="6"/>
      <c r="PXQ61" s="6"/>
      <c r="PXR61" s="6"/>
      <c r="PXS61" s="6"/>
      <c r="PXT61" s="6"/>
      <c r="PXU61" s="6"/>
      <c r="PXV61" s="6"/>
      <c r="PXW61" s="6"/>
      <c r="PXX61" s="6"/>
      <c r="PXY61" s="6"/>
      <c r="PXZ61" s="6"/>
      <c r="PYA61" s="6"/>
      <c r="PYB61" s="6"/>
      <c r="PYC61" s="6"/>
      <c r="PYD61" s="6"/>
      <c r="PYE61" s="6"/>
      <c r="PYF61" s="6"/>
      <c r="PYG61" s="6"/>
      <c r="PYH61" s="6"/>
      <c r="PYI61" s="6"/>
      <c r="PYJ61" s="6"/>
      <c r="PYK61" s="6"/>
      <c r="PYL61" s="6"/>
      <c r="PYM61" s="6"/>
      <c r="PYN61" s="6"/>
      <c r="PYO61" s="6"/>
      <c r="PYP61" s="6"/>
      <c r="PYQ61" s="6"/>
      <c r="PYR61" s="6"/>
      <c r="PYS61" s="6"/>
      <c r="PYT61" s="6"/>
      <c r="PYU61" s="6"/>
      <c r="PYV61" s="6"/>
      <c r="PYW61" s="6"/>
      <c r="PYX61" s="6"/>
      <c r="PYY61" s="6"/>
      <c r="PYZ61" s="6"/>
      <c r="PZA61" s="6"/>
      <c r="PZB61" s="6"/>
      <c r="PZC61" s="6"/>
      <c r="PZD61" s="6"/>
      <c r="PZE61" s="6"/>
      <c r="PZF61" s="6"/>
      <c r="PZG61" s="6"/>
      <c r="PZH61" s="6"/>
      <c r="PZI61" s="6"/>
      <c r="PZJ61" s="6"/>
      <c r="PZK61" s="6"/>
      <c r="PZL61" s="6"/>
      <c r="PZM61" s="6"/>
      <c r="PZN61" s="6"/>
      <c r="PZO61" s="6"/>
      <c r="PZP61" s="6"/>
      <c r="PZQ61" s="6"/>
      <c r="PZR61" s="6"/>
      <c r="PZS61" s="6"/>
      <c r="PZT61" s="6"/>
      <c r="PZU61" s="6"/>
      <c r="PZV61" s="6"/>
      <c r="PZW61" s="6"/>
      <c r="PZX61" s="6"/>
      <c r="PZY61" s="6"/>
      <c r="PZZ61" s="6"/>
      <c r="QAA61" s="6"/>
      <c r="QAB61" s="6"/>
      <c r="QAC61" s="6"/>
      <c r="QAD61" s="6"/>
      <c r="QAE61" s="6"/>
      <c r="QAF61" s="6"/>
      <c r="QAG61" s="6"/>
      <c r="QAH61" s="6"/>
      <c r="QAI61" s="6"/>
      <c r="QAJ61" s="6"/>
      <c r="QAK61" s="6"/>
      <c r="QAL61" s="6"/>
      <c r="QAM61" s="6"/>
      <c r="QAN61" s="6"/>
      <c r="QAO61" s="6"/>
      <c r="QAP61" s="6"/>
      <c r="QAQ61" s="6"/>
      <c r="QAR61" s="6"/>
      <c r="QAS61" s="6"/>
      <c r="QAT61" s="6"/>
      <c r="QAU61" s="6"/>
      <c r="QAV61" s="6"/>
      <c r="QAW61" s="6"/>
      <c r="QAX61" s="6"/>
      <c r="QAY61" s="6"/>
      <c r="QAZ61" s="6"/>
      <c r="QBA61" s="6"/>
      <c r="QBB61" s="6"/>
      <c r="QBC61" s="6"/>
      <c r="QBD61" s="6"/>
      <c r="QBE61" s="6"/>
      <c r="QBF61" s="6"/>
      <c r="QBG61" s="6"/>
      <c r="QBH61" s="6"/>
      <c r="QBI61" s="6"/>
      <c r="QBJ61" s="6"/>
      <c r="QBK61" s="6"/>
      <c r="QBL61" s="6"/>
      <c r="QBM61" s="6"/>
      <c r="QBN61" s="6"/>
      <c r="QBO61" s="6"/>
      <c r="QBP61" s="6"/>
      <c r="QBQ61" s="6"/>
      <c r="QBR61" s="6"/>
      <c r="QBS61" s="6"/>
      <c r="QBT61" s="6"/>
      <c r="QBU61" s="6"/>
      <c r="QBV61" s="6"/>
      <c r="QBW61" s="6"/>
      <c r="QBX61" s="6"/>
      <c r="QBY61" s="6"/>
      <c r="QBZ61" s="6"/>
      <c r="QCA61" s="6"/>
      <c r="QCB61" s="6"/>
      <c r="QCC61" s="6"/>
      <c r="QCD61" s="6"/>
      <c r="QCE61" s="6"/>
      <c r="QCF61" s="6"/>
      <c r="QCG61" s="6"/>
      <c r="QCH61" s="6"/>
      <c r="QCI61" s="6"/>
      <c r="QCJ61" s="6"/>
      <c r="QCK61" s="6"/>
      <c r="QCL61" s="6"/>
      <c r="QCM61" s="6"/>
      <c r="QCN61" s="6"/>
      <c r="QCO61" s="6"/>
      <c r="QCP61" s="6"/>
      <c r="QCQ61" s="6"/>
      <c r="QCR61" s="6"/>
      <c r="QCS61" s="6"/>
      <c r="QCT61" s="6"/>
      <c r="QCU61" s="6"/>
      <c r="QCV61" s="6"/>
      <c r="QCW61" s="6"/>
      <c r="QCX61" s="6"/>
      <c r="QCY61" s="6"/>
      <c r="QCZ61" s="6"/>
      <c r="QDA61" s="6"/>
      <c r="QDB61" s="6"/>
      <c r="QDC61" s="6"/>
      <c r="QDD61" s="6"/>
      <c r="QDE61" s="6"/>
      <c r="QDF61" s="6"/>
      <c r="QDG61" s="6"/>
      <c r="QDH61" s="6"/>
      <c r="QDI61" s="6"/>
      <c r="QDJ61" s="6"/>
      <c r="QDK61" s="6"/>
      <c r="QDL61" s="6"/>
      <c r="QDM61" s="6"/>
      <c r="QDN61" s="6"/>
      <c r="QDO61" s="6"/>
      <c r="QDP61" s="6"/>
      <c r="QDQ61" s="6"/>
      <c r="QDR61" s="6"/>
      <c r="QDS61" s="6"/>
      <c r="QDT61" s="6"/>
      <c r="QDU61" s="6"/>
      <c r="QDV61" s="6"/>
      <c r="QDW61" s="6"/>
      <c r="QDX61" s="6"/>
      <c r="QDY61" s="6"/>
      <c r="QDZ61" s="6"/>
      <c r="QEA61" s="6"/>
      <c r="QEB61" s="6"/>
      <c r="QEC61" s="6"/>
      <c r="QED61" s="6"/>
      <c r="QEE61" s="6"/>
      <c r="QEF61" s="6"/>
      <c r="QEG61" s="6"/>
      <c r="QEH61" s="6"/>
      <c r="QEI61" s="6"/>
      <c r="QEJ61" s="6"/>
      <c r="QEK61" s="6"/>
      <c r="QEL61" s="6"/>
      <c r="QEM61" s="6"/>
      <c r="QEN61" s="6"/>
      <c r="QEO61" s="6"/>
      <c r="QEP61" s="6"/>
      <c r="QEQ61" s="6"/>
      <c r="QER61" s="6"/>
      <c r="QES61" s="6"/>
      <c r="QET61" s="6"/>
      <c r="QEU61" s="6"/>
      <c r="QEV61" s="6"/>
      <c r="QEW61" s="6"/>
      <c r="QEX61" s="6"/>
      <c r="QEY61" s="6"/>
      <c r="QEZ61" s="6"/>
      <c r="QFA61" s="6"/>
      <c r="QFB61" s="6"/>
      <c r="QFC61" s="6"/>
      <c r="QFD61" s="6"/>
      <c r="QFE61" s="6"/>
      <c r="QFF61" s="6"/>
      <c r="QFG61" s="6"/>
      <c r="QFH61" s="6"/>
      <c r="QFI61" s="6"/>
      <c r="QFJ61" s="6"/>
      <c r="QFK61" s="6"/>
      <c r="QFL61" s="6"/>
      <c r="QFM61" s="6"/>
      <c r="QFN61" s="6"/>
      <c r="QFO61" s="6"/>
      <c r="QFP61" s="6"/>
      <c r="QFQ61" s="6"/>
      <c r="QFR61" s="6"/>
      <c r="QFS61" s="6"/>
      <c r="QFT61" s="6"/>
      <c r="QFU61" s="6"/>
      <c r="QFV61" s="6"/>
      <c r="QFW61" s="6"/>
      <c r="QFX61" s="6"/>
      <c r="QFY61" s="6"/>
      <c r="QFZ61" s="6"/>
      <c r="QGA61" s="6"/>
      <c r="QGB61" s="6"/>
      <c r="QGC61" s="6"/>
      <c r="QGD61" s="6"/>
      <c r="QGE61" s="6"/>
      <c r="QGF61" s="6"/>
      <c r="QGG61" s="6"/>
      <c r="QGH61" s="6"/>
      <c r="QGI61" s="6"/>
      <c r="QGJ61" s="6"/>
      <c r="QGK61" s="6"/>
      <c r="QGL61" s="6"/>
      <c r="QGM61" s="6"/>
      <c r="QGN61" s="6"/>
      <c r="QGO61" s="6"/>
      <c r="QGP61" s="6"/>
      <c r="QGQ61" s="6"/>
      <c r="QGR61" s="6"/>
      <c r="QGS61" s="6"/>
      <c r="QGT61" s="6"/>
      <c r="QGU61" s="6"/>
      <c r="QGV61" s="6"/>
      <c r="QGW61" s="6"/>
      <c r="QGX61" s="6"/>
      <c r="QGY61" s="6"/>
      <c r="QGZ61" s="6"/>
      <c r="QHA61" s="6"/>
      <c r="QHB61" s="6"/>
      <c r="QHC61" s="6"/>
      <c r="QHD61" s="6"/>
      <c r="QHE61" s="6"/>
      <c r="QHF61" s="6"/>
      <c r="QHG61" s="6"/>
      <c r="QHH61" s="6"/>
      <c r="QHI61" s="6"/>
      <c r="QHJ61" s="6"/>
      <c r="QHK61" s="6"/>
      <c r="QHL61" s="6"/>
      <c r="QHM61" s="6"/>
      <c r="QHN61" s="6"/>
      <c r="QHO61" s="6"/>
      <c r="QHP61" s="6"/>
      <c r="QHQ61" s="6"/>
      <c r="QHR61" s="6"/>
      <c r="QHS61" s="6"/>
      <c r="QHT61" s="6"/>
      <c r="QHU61" s="6"/>
      <c r="QHV61" s="6"/>
      <c r="QHW61" s="6"/>
      <c r="QHX61" s="6"/>
      <c r="QHY61" s="6"/>
      <c r="QHZ61" s="6"/>
      <c r="QIA61" s="6"/>
      <c r="QIB61" s="6"/>
      <c r="QIC61" s="6"/>
      <c r="QID61" s="6"/>
      <c r="QIE61" s="6"/>
      <c r="QIF61" s="6"/>
      <c r="QIG61" s="6"/>
      <c r="QIH61" s="6"/>
      <c r="QII61" s="6"/>
      <c r="QIJ61" s="6"/>
      <c r="QIK61" s="6"/>
      <c r="QIL61" s="6"/>
      <c r="QIM61" s="6"/>
      <c r="QIN61" s="6"/>
      <c r="QIO61" s="6"/>
      <c r="QIP61" s="6"/>
      <c r="QIQ61" s="6"/>
      <c r="QIR61" s="6"/>
      <c r="QIS61" s="6"/>
      <c r="QIT61" s="6"/>
      <c r="QIU61" s="6"/>
      <c r="QIV61" s="6"/>
      <c r="QIW61" s="6"/>
      <c r="QIX61" s="6"/>
      <c r="QIY61" s="6"/>
      <c r="QIZ61" s="6"/>
      <c r="QJA61" s="6"/>
      <c r="QJB61" s="6"/>
      <c r="QJC61" s="6"/>
      <c r="QJD61" s="6"/>
      <c r="QJE61" s="6"/>
      <c r="QJF61" s="6"/>
      <c r="QJG61" s="6"/>
      <c r="QJH61" s="6"/>
      <c r="QJI61" s="6"/>
      <c r="QJJ61" s="6"/>
      <c r="QJK61" s="6"/>
      <c r="QJL61" s="6"/>
      <c r="QJM61" s="6"/>
      <c r="QJN61" s="6"/>
      <c r="QJO61" s="6"/>
      <c r="QJP61" s="6"/>
      <c r="QJQ61" s="6"/>
      <c r="QJR61" s="6"/>
      <c r="QJS61" s="6"/>
      <c r="QJT61" s="6"/>
      <c r="QJU61" s="6"/>
      <c r="QJV61" s="6"/>
      <c r="QJW61" s="6"/>
      <c r="QJX61" s="6"/>
      <c r="QJY61" s="6"/>
      <c r="QJZ61" s="6"/>
      <c r="QKA61" s="6"/>
      <c r="QKB61" s="6"/>
      <c r="QKC61" s="6"/>
      <c r="QKD61" s="6"/>
      <c r="QKE61" s="6"/>
      <c r="QKF61" s="6"/>
      <c r="QKG61" s="6"/>
      <c r="QKH61" s="6"/>
      <c r="QKI61" s="6"/>
      <c r="QKJ61" s="6"/>
      <c r="QKK61" s="6"/>
      <c r="QKL61" s="6"/>
      <c r="QKM61" s="6"/>
      <c r="QKN61" s="6"/>
      <c r="QKO61" s="6"/>
      <c r="QKP61" s="6"/>
      <c r="QKQ61" s="6"/>
      <c r="QKR61" s="6"/>
      <c r="QKS61" s="6"/>
      <c r="QKT61" s="6"/>
      <c r="QKU61" s="6"/>
      <c r="QKV61" s="6"/>
      <c r="QKW61" s="6"/>
      <c r="QKX61" s="6"/>
      <c r="QKY61" s="6"/>
      <c r="QKZ61" s="6"/>
      <c r="QLA61" s="6"/>
      <c r="QLB61" s="6"/>
      <c r="QLC61" s="6"/>
      <c r="QLD61" s="6"/>
      <c r="QLE61" s="6"/>
      <c r="QLF61" s="6"/>
      <c r="QLG61" s="6"/>
      <c r="QLH61" s="6"/>
      <c r="QLI61" s="6"/>
      <c r="QLJ61" s="6"/>
      <c r="QLK61" s="6"/>
      <c r="QLL61" s="6"/>
      <c r="QLM61" s="6"/>
      <c r="QLN61" s="6"/>
      <c r="QLO61" s="6"/>
      <c r="QLP61" s="6"/>
      <c r="QLQ61" s="6"/>
      <c r="QLR61" s="6"/>
      <c r="QLS61" s="6"/>
      <c r="QLT61" s="6"/>
      <c r="QLU61" s="6"/>
      <c r="QLV61" s="6"/>
      <c r="QLW61" s="6"/>
      <c r="QLX61" s="6"/>
      <c r="QLY61" s="6"/>
      <c r="QLZ61" s="6"/>
      <c r="QMA61" s="6"/>
      <c r="QMB61" s="6"/>
      <c r="QMC61" s="6"/>
      <c r="QMD61" s="6"/>
      <c r="QME61" s="6"/>
      <c r="QMF61" s="6"/>
      <c r="QMG61" s="6"/>
      <c r="QMH61" s="6"/>
      <c r="QMI61" s="6"/>
      <c r="QMJ61" s="6"/>
      <c r="QMK61" s="6"/>
      <c r="QML61" s="6"/>
      <c r="QMM61" s="6"/>
      <c r="QMN61" s="6"/>
      <c r="QMO61" s="6"/>
      <c r="QMP61" s="6"/>
      <c r="QMQ61" s="6"/>
      <c r="QMR61" s="6"/>
      <c r="QMS61" s="6"/>
      <c r="QMT61" s="6"/>
      <c r="QMU61" s="6"/>
      <c r="QMV61" s="6"/>
      <c r="QMW61" s="6"/>
      <c r="QMX61" s="6"/>
      <c r="QMY61" s="6"/>
      <c r="QMZ61" s="6"/>
      <c r="QNA61" s="6"/>
      <c r="QNB61" s="6"/>
      <c r="QNC61" s="6"/>
      <c r="QND61" s="6"/>
      <c r="QNE61" s="6"/>
      <c r="QNF61" s="6"/>
      <c r="QNG61" s="6"/>
      <c r="QNH61" s="6"/>
      <c r="QNI61" s="6"/>
      <c r="QNJ61" s="6"/>
      <c r="QNK61" s="6"/>
      <c r="QNL61" s="6"/>
      <c r="QNM61" s="6"/>
      <c r="QNN61" s="6"/>
      <c r="QNO61" s="6"/>
      <c r="QNP61" s="6"/>
      <c r="QNQ61" s="6"/>
      <c r="QNR61" s="6"/>
      <c r="QNS61" s="6"/>
      <c r="QNT61" s="6"/>
      <c r="QNU61" s="6"/>
      <c r="QNV61" s="6"/>
      <c r="QNW61" s="6"/>
      <c r="QNX61" s="6"/>
      <c r="QNY61" s="6"/>
      <c r="QNZ61" s="6"/>
      <c r="QOA61" s="6"/>
      <c r="QOB61" s="6"/>
      <c r="QOC61" s="6"/>
      <c r="QOD61" s="6"/>
      <c r="QOE61" s="6"/>
      <c r="QOF61" s="6"/>
      <c r="QOG61" s="6"/>
      <c r="QOH61" s="6"/>
      <c r="QOI61" s="6"/>
      <c r="QOJ61" s="6"/>
      <c r="QOK61" s="6"/>
      <c r="QOL61" s="6"/>
      <c r="QOM61" s="6"/>
      <c r="QON61" s="6"/>
      <c r="QOO61" s="6"/>
      <c r="QOP61" s="6"/>
      <c r="QOQ61" s="6"/>
      <c r="QOR61" s="6"/>
      <c r="QOS61" s="6"/>
      <c r="QOT61" s="6"/>
      <c r="QOU61" s="6"/>
      <c r="QOV61" s="6"/>
      <c r="QOW61" s="6"/>
      <c r="QOX61" s="6"/>
      <c r="QOY61" s="6"/>
      <c r="QOZ61" s="6"/>
      <c r="QPA61" s="6"/>
      <c r="QPB61" s="6"/>
      <c r="QPC61" s="6"/>
      <c r="QPD61" s="6"/>
      <c r="QPE61" s="6"/>
      <c r="QPF61" s="6"/>
      <c r="QPG61" s="6"/>
      <c r="QPH61" s="6"/>
      <c r="QPI61" s="6"/>
      <c r="QPJ61" s="6"/>
      <c r="QPK61" s="6"/>
      <c r="QPL61" s="6"/>
      <c r="QPM61" s="6"/>
      <c r="QPN61" s="6"/>
      <c r="QPO61" s="6"/>
      <c r="QPP61" s="6"/>
      <c r="QPQ61" s="6"/>
      <c r="QPR61" s="6"/>
      <c r="QPS61" s="6"/>
      <c r="QPT61" s="6"/>
      <c r="QPU61" s="6"/>
      <c r="QPV61" s="6"/>
      <c r="QPW61" s="6"/>
      <c r="QPX61" s="6"/>
      <c r="QPY61" s="6"/>
      <c r="QPZ61" s="6"/>
      <c r="QQA61" s="6"/>
      <c r="QQB61" s="6"/>
      <c r="QQC61" s="6"/>
      <c r="QQD61" s="6"/>
      <c r="QQE61" s="6"/>
      <c r="QQF61" s="6"/>
      <c r="QQG61" s="6"/>
      <c r="QQH61" s="6"/>
      <c r="QQI61" s="6"/>
      <c r="QQJ61" s="6"/>
      <c r="QQK61" s="6"/>
      <c r="QQL61" s="6"/>
      <c r="QQM61" s="6"/>
      <c r="QQN61" s="6"/>
      <c r="QQO61" s="6"/>
      <c r="QQP61" s="6"/>
      <c r="QQQ61" s="6"/>
      <c r="QQR61" s="6"/>
      <c r="QQS61" s="6"/>
      <c r="QQT61" s="6"/>
      <c r="QQU61" s="6"/>
      <c r="QQV61" s="6"/>
      <c r="QQW61" s="6"/>
      <c r="QQX61" s="6"/>
      <c r="QQY61" s="6"/>
      <c r="QQZ61" s="6"/>
      <c r="QRA61" s="6"/>
      <c r="QRB61" s="6"/>
      <c r="QRC61" s="6"/>
      <c r="QRD61" s="6"/>
      <c r="QRE61" s="6"/>
      <c r="QRF61" s="6"/>
      <c r="QRG61" s="6"/>
      <c r="QRH61" s="6"/>
      <c r="QRI61" s="6"/>
      <c r="QRJ61" s="6"/>
      <c r="QRK61" s="6"/>
      <c r="QRL61" s="6"/>
      <c r="QRM61" s="6"/>
      <c r="QRN61" s="6"/>
      <c r="QRO61" s="6"/>
      <c r="QRP61" s="6"/>
      <c r="QRQ61" s="6"/>
      <c r="QRR61" s="6"/>
      <c r="QRS61" s="6"/>
      <c r="QRT61" s="6"/>
      <c r="QRU61" s="6"/>
      <c r="QRV61" s="6"/>
      <c r="QRW61" s="6"/>
      <c r="QRX61" s="6"/>
      <c r="QRY61" s="6"/>
      <c r="QRZ61" s="6"/>
      <c r="QSA61" s="6"/>
      <c r="QSB61" s="6"/>
      <c r="QSC61" s="6"/>
      <c r="QSD61" s="6"/>
      <c r="QSE61" s="6"/>
      <c r="QSF61" s="6"/>
      <c r="QSG61" s="6"/>
      <c r="QSH61" s="6"/>
      <c r="QSI61" s="6"/>
      <c r="QSJ61" s="6"/>
      <c r="QSK61" s="6"/>
      <c r="QSL61" s="6"/>
      <c r="QSM61" s="6"/>
      <c r="QSN61" s="6"/>
      <c r="QSO61" s="6"/>
      <c r="QSP61" s="6"/>
      <c r="QSQ61" s="6"/>
      <c r="QSR61" s="6"/>
      <c r="QSS61" s="6"/>
      <c r="QST61" s="6"/>
      <c r="QSU61" s="6"/>
      <c r="QSV61" s="6"/>
      <c r="QSW61" s="6"/>
      <c r="QSX61" s="6"/>
      <c r="QSY61" s="6"/>
      <c r="QSZ61" s="6"/>
      <c r="QTA61" s="6"/>
      <c r="QTB61" s="6"/>
      <c r="QTC61" s="6"/>
      <c r="QTD61" s="6"/>
      <c r="QTE61" s="6"/>
      <c r="QTF61" s="6"/>
      <c r="QTG61" s="6"/>
      <c r="QTH61" s="6"/>
      <c r="QTI61" s="6"/>
      <c r="QTJ61" s="6"/>
      <c r="QTK61" s="6"/>
      <c r="QTL61" s="6"/>
      <c r="QTM61" s="6"/>
      <c r="QTN61" s="6"/>
      <c r="QTO61" s="6"/>
      <c r="QTP61" s="6"/>
      <c r="QTQ61" s="6"/>
      <c r="QTR61" s="6"/>
      <c r="QTS61" s="6"/>
      <c r="QTT61" s="6"/>
      <c r="QTU61" s="6"/>
      <c r="QTV61" s="6"/>
      <c r="QTW61" s="6"/>
      <c r="QTX61" s="6"/>
      <c r="QTY61" s="6"/>
      <c r="QTZ61" s="6"/>
      <c r="QUA61" s="6"/>
      <c r="QUB61" s="6"/>
      <c r="QUC61" s="6"/>
      <c r="QUD61" s="6"/>
      <c r="QUE61" s="6"/>
      <c r="QUF61" s="6"/>
      <c r="QUG61" s="6"/>
      <c r="QUH61" s="6"/>
      <c r="QUI61" s="6"/>
      <c r="QUJ61" s="6"/>
      <c r="QUK61" s="6"/>
      <c r="QUL61" s="6"/>
      <c r="QUM61" s="6"/>
      <c r="QUN61" s="6"/>
      <c r="QUO61" s="6"/>
      <c r="QUP61" s="6"/>
      <c r="QUQ61" s="6"/>
      <c r="QUR61" s="6"/>
      <c r="QUS61" s="6"/>
      <c r="QUT61" s="6"/>
      <c r="QUU61" s="6"/>
      <c r="QUV61" s="6"/>
      <c r="QUW61" s="6"/>
      <c r="QUX61" s="6"/>
      <c r="QUY61" s="6"/>
      <c r="QUZ61" s="6"/>
      <c r="QVA61" s="6"/>
      <c r="QVB61" s="6"/>
      <c r="QVC61" s="6"/>
      <c r="QVD61" s="6"/>
      <c r="QVE61" s="6"/>
      <c r="QVF61" s="6"/>
      <c r="QVG61" s="6"/>
      <c r="QVH61" s="6"/>
      <c r="QVI61" s="6"/>
      <c r="QVJ61" s="6"/>
      <c r="QVK61" s="6"/>
      <c r="QVL61" s="6"/>
      <c r="QVM61" s="6"/>
      <c r="QVN61" s="6"/>
      <c r="QVO61" s="6"/>
      <c r="QVP61" s="6"/>
      <c r="QVQ61" s="6"/>
      <c r="QVR61" s="6"/>
      <c r="QVS61" s="6"/>
      <c r="QVT61" s="6"/>
      <c r="QVU61" s="6"/>
      <c r="QVV61" s="6"/>
      <c r="QVW61" s="6"/>
      <c r="QVX61" s="6"/>
      <c r="QVY61" s="6"/>
      <c r="QVZ61" s="6"/>
      <c r="QWA61" s="6"/>
      <c r="QWB61" s="6"/>
      <c r="QWC61" s="6"/>
      <c r="QWD61" s="6"/>
      <c r="QWE61" s="6"/>
      <c r="QWF61" s="6"/>
      <c r="QWG61" s="6"/>
      <c r="QWH61" s="6"/>
      <c r="QWI61" s="6"/>
      <c r="QWJ61" s="6"/>
      <c r="QWK61" s="6"/>
      <c r="QWL61" s="6"/>
      <c r="QWM61" s="6"/>
      <c r="QWN61" s="6"/>
      <c r="QWO61" s="6"/>
      <c r="QWP61" s="6"/>
      <c r="QWQ61" s="6"/>
      <c r="QWR61" s="6"/>
      <c r="QWS61" s="6"/>
      <c r="QWT61" s="6"/>
      <c r="QWU61" s="6"/>
      <c r="QWV61" s="6"/>
      <c r="QWW61" s="6"/>
      <c r="QWX61" s="6"/>
      <c r="QWY61" s="6"/>
      <c r="QWZ61" s="6"/>
      <c r="QXA61" s="6"/>
      <c r="QXB61" s="6"/>
      <c r="QXC61" s="6"/>
      <c r="QXD61" s="6"/>
      <c r="QXE61" s="6"/>
      <c r="QXF61" s="6"/>
      <c r="QXG61" s="6"/>
      <c r="QXH61" s="6"/>
      <c r="QXI61" s="6"/>
      <c r="QXJ61" s="6"/>
      <c r="QXK61" s="6"/>
      <c r="QXL61" s="6"/>
      <c r="QXM61" s="6"/>
      <c r="QXN61" s="6"/>
      <c r="QXO61" s="6"/>
      <c r="QXP61" s="6"/>
      <c r="QXQ61" s="6"/>
      <c r="QXR61" s="6"/>
      <c r="QXS61" s="6"/>
      <c r="QXT61" s="6"/>
      <c r="QXU61" s="6"/>
      <c r="QXV61" s="6"/>
      <c r="QXW61" s="6"/>
      <c r="QXX61" s="6"/>
      <c r="QXY61" s="6"/>
      <c r="QXZ61" s="6"/>
      <c r="QYA61" s="6"/>
      <c r="QYB61" s="6"/>
      <c r="QYC61" s="6"/>
      <c r="QYD61" s="6"/>
      <c r="QYE61" s="6"/>
      <c r="QYF61" s="6"/>
      <c r="QYG61" s="6"/>
      <c r="QYH61" s="6"/>
      <c r="QYI61" s="6"/>
      <c r="QYJ61" s="6"/>
      <c r="QYK61" s="6"/>
      <c r="QYL61" s="6"/>
      <c r="QYM61" s="6"/>
      <c r="QYN61" s="6"/>
      <c r="QYO61" s="6"/>
      <c r="QYP61" s="6"/>
      <c r="QYQ61" s="6"/>
      <c r="QYR61" s="6"/>
      <c r="QYS61" s="6"/>
      <c r="QYT61" s="6"/>
      <c r="QYU61" s="6"/>
      <c r="QYV61" s="6"/>
      <c r="QYW61" s="6"/>
      <c r="QYX61" s="6"/>
      <c r="QYY61" s="6"/>
      <c r="QYZ61" s="6"/>
      <c r="QZA61" s="6"/>
      <c r="QZB61" s="6"/>
      <c r="QZC61" s="6"/>
      <c r="QZD61" s="6"/>
      <c r="QZE61" s="6"/>
      <c r="QZF61" s="6"/>
      <c r="QZG61" s="6"/>
      <c r="QZH61" s="6"/>
      <c r="QZI61" s="6"/>
      <c r="QZJ61" s="6"/>
      <c r="QZK61" s="6"/>
      <c r="QZL61" s="6"/>
      <c r="QZM61" s="6"/>
      <c r="QZN61" s="6"/>
      <c r="QZO61" s="6"/>
      <c r="QZP61" s="6"/>
      <c r="QZQ61" s="6"/>
      <c r="QZR61" s="6"/>
      <c r="QZS61" s="6"/>
      <c r="QZT61" s="6"/>
      <c r="QZU61" s="6"/>
      <c r="QZV61" s="6"/>
      <c r="QZW61" s="6"/>
      <c r="QZX61" s="6"/>
      <c r="QZY61" s="6"/>
      <c r="QZZ61" s="6"/>
      <c r="RAA61" s="6"/>
      <c r="RAB61" s="6"/>
      <c r="RAC61" s="6"/>
      <c r="RAD61" s="6"/>
      <c r="RAE61" s="6"/>
      <c r="RAF61" s="6"/>
      <c r="RAG61" s="6"/>
      <c r="RAH61" s="6"/>
      <c r="RAI61" s="6"/>
      <c r="RAJ61" s="6"/>
      <c r="RAK61" s="6"/>
      <c r="RAL61" s="6"/>
      <c r="RAM61" s="6"/>
      <c r="RAN61" s="6"/>
      <c r="RAO61" s="6"/>
      <c r="RAP61" s="6"/>
      <c r="RAQ61" s="6"/>
      <c r="RAR61" s="6"/>
      <c r="RAS61" s="6"/>
      <c r="RAT61" s="6"/>
      <c r="RAU61" s="6"/>
      <c r="RAV61" s="6"/>
      <c r="RAW61" s="6"/>
      <c r="RAX61" s="6"/>
      <c r="RAY61" s="6"/>
      <c r="RAZ61" s="6"/>
      <c r="RBA61" s="6"/>
      <c r="RBB61" s="6"/>
      <c r="RBC61" s="6"/>
      <c r="RBD61" s="6"/>
      <c r="RBE61" s="6"/>
      <c r="RBF61" s="6"/>
      <c r="RBG61" s="6"/>
      <c r="RBH61" s="6"/>
      <c r="RBI61" s="6"/>
      <c r="RBJ61" s="6"/>
      <c r="RBK61" s="6"/>
      <c r="RBL61" s="6"/>
      <c r="RBM61" s="6"/>
      <c r="RBN61" s="6"/>
      <c r="RBO61" s="6"/>
      <c r="RBP61" s="6"/>
      <c r="RBQ61" s="6"/>
      <c r="RBR61" s="6"/>
      <c r="RBS61" s="6"/>
      <c r="RBT61" s="6"/>
      <c r="RBU61" s="6"/>
      <c r="RBV61" s="6"/>
      <c r="RBW61" s="6"/>
      <c r="RBX61" s="6"/>
      <c r="RBY61" s="6"/>
      <c r="RBZ61" s="6"/>
      <c r="RCA61" s="6"/>
      <c r="RCB61" s="6"/>
      <c r="RCC61" s="6"/>
      <c r="RCD61" s="6"/>
      <c r="RCE61" s="6"/>
      <c r="RCF61" s="6"/>
      <c r="RCG61" s="6"/>
      <c r="RCH61" s="6"/>
      <c r="RCI61" s="6"/>
      <c r="RCJ61" s="6"/>
      <c r="RCK61" s="6"/>
      <c r="RCL61" s="6"/>
      <c r="RCM61" s="6"/>
      <c r="RCN61" s="6"/>
      <c r="RCO61" s="6"/>
      <c r="RCP61" s="6"/>
      <c r="RCQ61" s="6"/>
      <c r="RCR61" s="6"/>
      <c r="RCS61" s="6"/>
      <c r="RCT61" s="6"/>
      <c r="RCU61" s="6"/>
      <c r="RCV61" s="6"/>
      <c r="RCW61" s="6"/>
      <c r="RCX61" s="6"/>
      <c r="RCY61" s="6"/>
      <c r="RCZ61" s="6"/>
      <c r="RDA61" s="6"/>
      <c r="RDB61" s="6"/>
      <c r="RDC61" s="6"/>
      <c r="RDD61" s="6"/>
      <c r="RDE61" s="6"/>
      <c r="RDF61" s="6"/>
      <c r="RDG61" s="6"/>
      <c r="RDH61" s="6"/>
      <c r="RDI61" s="6"/>
      <c r="RDJ61" s="6"/>
      <c r="RDK61" s="6"/>
      <c r="RDL61" s="6"/>
      <c r="RDM61" s="6"/>
      <c r="RDN61" s="6"/>
      <c r="RDO61" s="6"/>
      <c r="RDP61" s="6"/>
      <c r="RDQ61" s="6"/>
      <c r="RDR61" s="6"/>
      <c r="RDS61" s="6"/>
      <c r="RDT61" s="6"/>
      <c r="RDU61" s="6"/>
      <c r="RDV61" s="6"/>
      <c r="RDW61" s="6"/>
      <c r="RDX61" s="6"/>
      <c r="RDY61" s="6"/>
      <c r="RDZ61" s="6"/>
      <c r="REA61" s="6"/>
      <c r="REB61" s="6"/>
      <c r="REC61" s="6"/>
      <c r="RED61" s="6"/>
      <c r="REE61" s="6"/>
      <c r="REF61" s="6"/>
      <c r="REG61" s="6"/>
      <c r="REH61" s="6"/>
      <c r="REI61" s="6"/>
      <c r="REJ61" s="6"/>
      <c r="REK61" s="6"/>
      <c r="REL61" s="6"/>
      <c r="REM61" s="6"/>
      <c r="REN61" s="6"/>
      <c r="REO61" s="6"/>
      <c r="REP61" s="6"/>
      <c r="REQ61" s="6"/>
      <c r="RER61" s="6"/>
      <c r="RES61" s="6"/>
      <c r="RET61" s="6"/>
      <c r="REU61" s="6"/>
      <c r="REV61" s="6"/>
      <c r="REW61" s="6"/>
      <c r="REX61" s="6"/>
      <c r="REY61" s="6"/>
      <c r="REZ61" s="6"/>
      <c r="RFA61" s="6"/>
      <c r="RFB61" s="6"/>
      <c r="RFC61" s="6"/>
      <c r="RFD61" s="6"/>
      <c r="RFE61" s="6"/>
      <c r="RFF61" s="6"/>
      <c r="RFG61" s="6"/>
      <c r="RFH61" s="6"/>
      <c r="RFI61" s="6"/>
      <c r="RFJ61" s="6"/>
      <c r="RFK61" s="6"/>
      <c r="RFL61" s="6"/>
      <c r="RFM61" s="6"/>
      <c r="RFN61" s="6"/>
      <c r="RFO61" s="6"/>
      <c r="RFP61" s="6"/>
      <c r="RFQ61" s="6"/>
      <c r="RFR61" s="6"/>
      <c r="RFS61" s="6"/>
      <c r="RFT61" s="6"/>
      <c r="RFU61" s="6"/>
      <c r="RFV61" s="6"/>
      <c r="RFW61" s="6"/>
      <c r="RFX61" s="6"/>
      <c r="RFY61" s="6"/>
      <c r="RFZ61" s="6"/>
      <c r="RGA61" s="6"/>
      <c r="RGB61" s="6"/>
      <c r="RGC61" s="6"/>
      <c r="RGD61" s="6"/>
      <c r="RGE61" s="6"/>
      <c r="RGF61" s="6"/>
      <c r="RGG61" s="6"/>
      <c r="RGH61" s="6"/>
      <c r="RGI61" s="6"/>
      <c r="RGJ61" s="6"/>
      <c r="RGK61" s="6"/>
      <c r="RGL61" s="6"/>
      <c r="RGM61" s="6"/>
      <c r="RGN61" s="6"/>
      <c r="RGO61" s="6"/>
      <c r="RGP61" s="6"/>
      <c r="RGQ61" s="6"/>
      <c r="RGR61" s="6"/>
      <c r="RGS61" s="6"/>
      <c r="RGT61" s="6"/>
      <c r="RGU61" s="6"/>
      <c r="RGV61" s="6"/>
      <c r="RGW61" s="6"/>
      <c r="RGX61" s="6"/>
      <c r="RGY61" s="6"/>
      <c r="RGZ61" s="6"/>
      <c r="RHA61" s="6"/>
      <c r="RHB61" s="6"/>
      <c r="RHC61" s="6"/>
      <c r="RHD61" s="6"/>
      <c r="RHE61" s="6"/>
      <c r="RHF61" s="6"/>
      <c r="RHG61" s="6"/>
      <c r="RHH61" s="6"/>
      <c r="RHI61" s="6"/>
      <c r="RHJ61" s="6"/>
      <c r="RHK61" s="6"/>
      <c r="RHL61" s="6"/>
      <c r="RHM61" s="6"/>
      <c r="RHN61" s="6"/>
      <c r="RHO61" s="6"/>
      <c r="RHP61" s="6"/>
      <c r="RHQ61" s="6"/>
      <c r="RHR61" s="6"/>
      <c r="RHS61" s="6"/>
      <c r="RHT61" s="6"/>
      <c r="RHU61" s="6"/>
      <c r="RHV61" s="6"/>
      <c r="RHW61" s="6"/>
      <c r="RHX61" s="6"/>
      <c r="RHY61" s="6"/>
      <c r="RHZ61" s="6"/>
      <c r="RIA61" s="6"/>
      <c r="RIB61" s="6"/>
      <c r="RIC61" s="6"/>
      <c r="RID61" s="6"/>
      <c r="RIE61" s="6"/>
      <c r="RIF61" s="6"/>
      <c r="RIG61" s="6"/>
      <c r="RIH61" s="6"/>
      <c r="RII61" s="6"/>
      <c r="RIJ61" s="6"/>
      <c r="RIK61" s="6"/>
      <c r="RIL61" s="6"/>
      <c r="RIM61" s="6"/>
      <c r="RIN61" s="6"/>
      <c r="RIO61" s="6"/>
      <c r="RIP61" s="6"/>
      <c r="RIQ61" s="6"/>
      <c r="RIR61" s="6"/>
      <c r="RIS61" s="6"/>
      <c r="RIT61" s="6"/>
      <c r="RIU61" s="6"/>
      <c r="RIV61" s="6"/>
      <c r="RIW61" s="6"/>
      <c r="RIX61" s="6"/>
      <c r="RIY61" s="6"/>
      <c r="RIZ61" s="6"/>
      <c r="RJA61" s="6"/>
      <c r="RJB61" s="6"/>
      <c r="RJC61" s="6"/>
      <c r="RJD61" s="6"/>
      <c r="RJE61" s="6"/>
      <c r="RJF61" s="6"/>
      <c r="RJG61" s="6"/>
      <c r="RJH61" s="6"/>
      <c r="RJI61" s="6"/>
      <c r="RJJ61" s="6"/>
      <c r="RJK61" s="6"/>
      <c r="RJL61" s="6"/>
      <c r="RJM61" s="6"/>
      <c r="RJN61" s="6"/>
      <c r="RJO61" s="6"/>
      <c r="RJP61" s="6"/>
      <c r="RJQ61" s="6"/>
      <c r="RJR61" s="6"/>
      <c r="RJS61" s="6"/>
      <c r="RJT61" s="6"/>
      <c r="RJU61" s="6"/>
      <c r="RJV61" s="6"/>
      <c r="RJW61" s="6"/>
      <c r="RJX61" s="6"/>
      <c r="RJY61" s="6"/>
      <c r="RJZ61" s="6"/>
      <c r="RKA61" s="6"/>
      <c r="RKB61" s="6"/>
      <c r="RKC61" s="6"/>
      <c r="RKD61" s="6"/>
      <c r="RKE61" s="6"/>
      <c r="RKF61" s="6"/>
      <c r="RKG61" s="6"/>
      <c r="RKH61" s="6"/>
      <c r="RKI61" s="6"/>
      <c r="RKJ61" s="6"/>
      <c r="RKK61" s="6"/>
      <c r="RKL61" s="6"/>
      <c r="RKM61" s="6"/>
      <c r="RKN61" s="6"/>
      <c r="RKO61" s="6"/>
      <c r="RKP61" s="6"/>
      <c r="RKQ61" s="6"/>
      <c r="RKR61" s="6"/>
      <c r="RKS61" s="6"/>
      <c r="RKT61" s="6"/>
      <c r="RKU61" s="6"/>
      <c r="RKV61" s="6"/>
      <c r="RKW61" s="6"/>
      <c r="RKX61" s="6"/>
      <c r="RKY61" s="6"/>
      <c r="RKZ61" s="6"/>
      <c r="RLA61" s="6"/>
      <c r="RLB61" s="6"/>
      <c r="RLC61" s="6"/>
      <c r="RLD61" s="6"/>
      <c r="RLE61" s="6"/>
      <c r="RLF61" s="6"/>
      <c r="RLG61" s="6"/>
      <c r="RLH61" s="6"/>
      <c r="RLI61" s="6"/>
      <c r="RLJ61" s="6"/>
      <c r="RLK61" s="6"/>
      <c r="RLL61" s="6"/>
      <c r="RLM61" s="6"/>
      <c r="RLN61" s="6"/>
      <c r="RLO61" s="6"/>
      <c r="RLP61" s="6"/>
      <c r="RLQ61" s="6"/>
      <c r="RLR61" s="6"/>
      <c r="RLS61" s="6"/>
      <c r="RLT61" s="6"/>
      <c r="RLU61" s="6"/>
      <c r="RLV61" s="6"/>
      <c r="RLW61" s="6"/>
      <c r="RLX61" s="6"/>
      <c r="RLY61" s="6"/>
      <c r="RLZ61" s="6"/>
      <c r="RMA61" s="6"/>
      <c r="RMB61" s="6"/>
      <c r="RMC61" s="6"/>
      <c r="RMD61" s="6"/>
      <c r="RME61" s="6"/>
      <c r="RMF61" s="6"/>
      <c r="RMG61" s="6"/>
      <c r="RMH61" s="6"/>
      <c r="RMI61" s="6"/>
      <c r="RMJ61" s="6"/>
      <c r="RMK61" s="6"/>
      <c r="RML61" s="6"/>
      <c r="RMM61" s="6"/>
      <c r="RMN61" s="6"/>
      <c r="RMO61" s="6"/>
      <c r="RMP61" s="6"/>
      <c r="RMQ61" s="6"/>
      <c r="RMR61" s="6"/>
      <c r="RMS61" s="6"/>
      <c r="RMT61" s="6"/>
      <c r="RMU61" s="6"/>
      <c r="RMV61" s="6"/>
      <c r="RMW61" s="6"/>
      <c r="RMX61" s="6"/>
      <c r="RMY61" s="6"/>
      <c r="RMZ61" s="6"/>
      <c r="RNA61" s="6"/>
      <c r="RNB61" s="6"/>
      <c r="RNC61" s="6"/>
      <c r="RND61" s="6"/>
      <c r="RNE61" s="6"/>
      <c r="RNF61" s="6"/>
      <c r="RNG61" s="6"/>
      <c r="RNH61" s="6"/>
      <c r="RNI61" s="6"/>
      <c r="RNJ61" s="6"/>
      <c r="RNK61" s="6"/>
      <c r="RNL61" s="6"/>
      <c r="RNM61" s="6"/>
      <c r="RNN61" s="6"/>
      <c r="RNO61" s="6"/>
      <c r="RNP61" s="6"/>
      <c r="RNQ61" s="6"/>
      <c r="RNR61" s="6"/>
      <c r="RNS61" s="6"/>
      <c r="RNT61" s="6"/>
      <c r="RNU61" s="6"/>
      <c r="RNV61" s="6"/>
      <c r="RNW61" s="6"/>
      <c r="RNX61" s="6"/>
      <c r="RNY61" s="6"/>
      <c r="RNZ61" s="6"/>
      <c r="ROA61" s="6"/>
      <c r="ROB61" s="6"/>
      <c r="ROC61" s="6"/>
      <c r="ROD61" s="6"/>
      <c r="ROE61" s="6"/>
      <c r="ROF61" s="6"/>
      <c r="ROG61" s="6"/>
      <c r="ROH61" s="6"/>
      <c r="ROI61" s="6"/>
      <c r="ROJ61" s="6"/>
      <c r="ROK61" s="6"/>
      <c r="ROL61" s="6"/>
      <c r="ROM61" s="6"/>
      <c r="RON61" s="6"/>
      <c r="ROO61" s="6"/>
      <c r="ROP61" s="6"/>
      <c r="ROQ61" s="6"/>
      <c r="ROR61" s="6"/>
      <c r="ROS61" s="6"/>
      <c r="ROT61" s="6"/>
      <c r="ROU61" s="6"/>
      <c r="ROV61" s="6"/>
      <c r="ROW61" s="6"/>
      <c r="ROX61" s="6"/>
      <c r="ROY61" s="6"/>
      <c r="ROZ61" s="6"/>
      <c r="RPA61" s="6"/>
      <c r="RPB61" s="6"/>
      <c r="RPC61" s="6"/>
      <c r="RPD61" s="6"/>
      <c r="RPE61" s="6"/>
      <c r="RPF61" s="6"/>
      <c r="RPG61" s="6"/>
      <c r="RPH61" s="6"/>
      <c r="RPI61" s="6"/>
      <c r="RPJ61" s="6"/>
      <c r="RPK61" s="6"/>
      <c r="RPL61" s="6"/>
      <c r="RPM61" s="6"/>
      <c r="RPN61" s="6"/>
      <c r="RPO61" s="6"/>
      <c r="RPP61" s="6"/>
      <c r="RPQ61" s="6"/>
      <c r="RPR61" s="6"/>
      <c r="RPS61" s="6"/>
      <c r="RPT61" s="6"/>
      <c r="RPU61" s="6"/>
      <c r="RPV61" s="6"/>
      <c r="RPW61" s="6"/>
      <c r="RPX61" s="6"/>
      <c r="RPY61" s="6"/>
      <c r="RPZ61" s="6"/>
      <c r="RQA61" s="6"/>
      <c r="RQB61" s="6"/>
      <c r="RQC61" s="6"/>
      <c r="RQD61" s="6"/>
      <c r="RQE61" s="6"/>
      <c r="RQF61" s="6"/>
      <c r="RQG61" s="6"/>
      <c r="RQH61" s="6"/>
      <c r="RQI61" s="6"/>
      <c r="RQJ61" s="6"/>
      <c r="RQK61" s="6"/>
      <c r="RQL61" s="6"/>
      <c r="RQM61" s="6"/>
      <c r="RQN61" s="6"/>
      <c r="RQO61" s="6"/>
      <c r="RQP61" s="6"/>
      <c r="RQQ61" s="6"/>
      <c r="RQR61" s="6"/>
      <c r="RQS61" s="6"/>
      <c r="RQT61" s="6"/>
      <c r="RQU61" s="6"/>
      <c r="RQV61" s="6"/>
      <c r="RQW61" s="6"/>
      <c r="RQX61" s="6"/>
      <c r="RQY61" s="6"/>
      <c r="RQZ61" s="6"/>
      <c r="RRA61" s="6"/>
      <c r="RRB61" s="6"/>
      <c r="RRC61" s="6"/>
      <c r="RRD61" s="6"/>
      <c r="RRE61" s="6"/>
      <c r="RRF61" s="6"/>
      <c r="RRG61" s="6"/>
      <c r="RRH61" s="6"/>
      <c r="RRI61" s="6"/>
      <c r="RRJ61" s="6"/>
      <c r="RRK61" s="6"/>
      <c r="RRL61" s="6"/>
      <c r="RRM61" s="6"/>
      <c r="RRN61" s="6"/>
      <c r="RRO61" s="6"/>
      <c r="RRP61" s="6"/>
      <c r="RRQ61" s="6"/>
      <c r="RRR61" s="6"/>
      <c r="RRS61" s="6"/>
      <c r="RRT61" s="6"/>
      <c r="RRU61" s="6"/>
      <c r="RRV61" s="6"/>
      <c r="RRW61" s="6"/>
      <c r="RRX61" s="6"/>
      <c r="RRY61" s="6"/>
      <c r="RRZ61" s="6"/>
      <c r="RSA61" s="6"/>
      <c r="RSB61" s="6"/>
      <c r="RSC61" s="6"/>
      <c r="RSD61" s="6"/>
      <c r="RSE61" s="6"/>
      <c r="RSF61" s="6"/>
      <c r="RSG61" s="6"/>
      <c r="RSH61" s="6"/>
      <c r="RSI61" s="6"/>
      <c r="RSJ61" s="6"/>
      <c r="RSK61" s="6"/>
      <c r="RSL61" s="6"/>
      <c r="RSM61" s="6"/>
      <c r="RSN61" s="6"/>
      <c r="RSO61" s="6"/>
      <c r="RSP61" s="6"/>
      <c r="RSQ61" s="6"/>
      <c r="RSR61" s="6"/>
      <c r="RSS61" s="6"/>
      <c r="RST61" s="6"/>
      <c r="RSU61" s="6"/>
      <c r="RSV61" s="6"/>
      <c r="RSW61" s="6"/>
      <c r="RSX61" s="6"/>
      <c r="RSY61" s="6"/>
      <c r="RSZ61" s="6"/>
      <c r="RTA61" s="6"/>
      <c r="RTB61" s="6"/>
      <c r="RTC61" s="6"/>
      <c r="RTD61" s="6"/>
      <c r="RTE61" s="6"/>
      <c r="RTF61" s="6"/>
      <c r="RTG61" s="6"/>
      <c r="RTH61" s="6"/>
      <c r="RTI61" s="6"/>
      <c r="RTJ61" s="6"/>
      <c r="RTK61" s="6"/>
      <c r="RTL61" s="6"/>
      <c r="RTM61" s="6"/>
      <c r="RTN61" s="6"/>
      <c r="RTO61" s="6"/>
      <c r="RTP61" s="6"/>
      <c r="RTQ61" s="6"/>
      <c r="RTR61" s="6"/>
      <c r="RTS61" s="6"/>
      <c r="RTT61" s="6"/>
      <c r="RTU61" s="6"/>
      <c r="RTV61" s="6"/>
      <c r="RTW61" s="6"/>
      <c r="RTX61" s="6"/>
      <c r="RTY61" s="6"/>
      <c r="RTZ61" s="6"/>
      <c r="RUA61" s="6"/>
      <c r="RUB61" s="6"/>
      <c r="RUC61" s="6"/>
      <c r="RUD61" s="6"/>
      <c r="RUE61" s="6"/>
      <c r="RUF61" s="6"/>
      <c r="RUG61" s="6"/>
      <c r="RUH61" s="6"/>
      <c r="RUI61" s="6"/>
      <c r="RUJ61" s="6"/>
      <c r="RUK61" s="6"/>
      <c r="RUL61" s="6"/>
      <c r="RUM61" s="6"/>
      <c r="RUN61" s="6"/>
      <c r="RUO61" s="6"/>
      <c r="RUP61" s="6"/>
      <c r="RUQ61" s="6"/>
      <c r="RUR61" s="6"/>
      <c r="RUS61" s="6"/>
      <c r="RUT61" s="6"/>
      <c r="RUU61" s="6"/>
      <c r="RUV61" s="6"/>
      <c r="RUW61" s="6"/>
      <c r="RUX61" s="6"/>
      <c r="RUY61" s="6"/>
      <c r="RUZ61" s="6"/>
      <c r="RVA61" s="6"/>
      <c r="RVB61" s="6"/>
      <c r="RVC61" s="6"/>
      <c r="RVD61" s="6"/>
      <c r="RVE61" s="6"/>
      <c r="RVF61" s="6"/>
      <c r="RVG61" s="6"/>
      <c r="RVH61" s="6"/>
      <c r="RVI61" s="6"/>
      <c r="RVJ61" s="6"/>
      <c r="RVK61" s="6"/>
      <c r="RVL61" s="6"/>
      <c r="RVM61" s="6"/>
      <c r="RVN61" s="6"/>
      <c r="RVO61" s="6"/>
      <c r="RVP61" s="6"/>
      <c r="RVQ61" s="6"/>
      <c r="RVR61" s="6"/>
      <c r="RVS61" s="6"/>
      <c r="RVT61" s="6"/>
      <c r="RVU61" s="6"/>
      <c r="RVV61" s="6"/>
      <c r="RVW61" s="6"/>
      <c r="RVX61" s="6"/>
      <c r="RVY61" s="6"/>
      <c r="RVZ61" s="6"/>
      <c r="RWA61" s="6"/>
      <c r="RWB61" s="6"/>
      <c r="RWC61" s="6"/>
      <c r="RWD61" s="6"/>
      <c r="RWE61" s="6"/>
      <c r="RWF61" s="6"/>
      <c r="RWG61" s="6"/>
      <c r="RWH61" s="6"/>
      <c r="RWI61" s="6"/>
      <c r="RWJ61" s="6"/>
      <c r="RWK61" s="6"/>
      <c r="RWL61" s="6"/>
      <c r="RWM61" s="6"/>
      <c r="RWN61" s="6"/>
      <c r="RWO61" s="6"/>
      <c r="RWP61" s="6"/>
      <c r="RWQ61" s="6"/>
      <c r="RWR61" s="6"/>
      <c r="RWS61" s="6"/>
      <c r="RWT61" s="6"/>
      <c r="RWU61" s="6"/>
      <c r="RWV61" s="6"/>
      <c r="RWW61" s="6"/>
      <c r="RWX61" s="6"/>
      <c r="RWY61" s="6"/>
      <c r="RWZ61" s="6"/>
      <c r="RXA61" s="6"/>
      <c r="RXB61" s="6"/>
      <c r="RXC61" s="6"/>
      <c r="RXD61" s="6"/>
      <c r="RXE61" s="6"/>
      <c r="RXF61" s="6"/>
      <c r="RXG61" s="6"/>
      <c r="RXH61" s="6"/>
      <c r="RXI61" s="6"/>
      <c r="RXJ61" s="6"/>
      <c r="RXK61" s="6"/>
      <c r="RXL61" s="6"/>
      <c r="RXM61" s="6"/>
      <c r="RXN61" s="6"/>
      <c r="RXO61" s="6"/>
      <c r="RXP61" s="6"/>
      <c r="RXQ61" s="6"/>
      <c r="RXR61" s="6"/>
      <c r="RXS61" s="6"/>
      <c r="RXT61" s="6"/>
      <c r="RXU61" s="6"/>
      <c r="RXV61" s="6"/>
      <c r="RXW61" s="6"/>
      <c r="RXX61" s="6"/>
      <c r="RXY61" s="6"/>
      <c r="RXZ61" s="6"/>
      <c r="RYA61" s="6"/>
      <c r="RYB61" s="6"/>
      <c r="RYC61" s="6"/>
      <c r="RYD61" s="6"/>
      <c r="RYE61" s="6"/>
      <c r="RYF61" s="6"/>
      <c r="RYG61" s="6"/>
      <c r="RYH61" s="6"/>
      <c r="RYI61" s="6"/>
      <c r="RYJ61" s="6"/>
      <c r="RYK61" s="6"/>
      <c r="RYL61" s="6"/>
      <c r="RYM61" s="6"/>
      <c r="RYN61" s="6"/>
      <c r="RYO61" s="6"/>
      <c r="RYP61" s="6"/>
      <c r="RYQ61" s="6"/>
      <c r="RYR61" s="6"/>
      <c r="RYS61" s="6"/>
      <c r="RYT61" s="6"/>
      <c r="RYU61" s="6"/>
      <c r="RYV61" s="6"/>
      <c r="RYW61" s="6"/>
      <c r="RYX61" s="6"/>
      <c r="RYY61" s="6"/>
      <c r="RYZ61" s="6"/>
      <c r="RZA61" s="6"/>
      <c r="RZB61" s="6"/>
      <c r="RZC61" s="6"/>
      <c r="RZD61" s="6"/>
      <c r="RZE61" s="6"/>
      <c r="RZF61" s="6"/>
      <c r="RZG61" s="6"/>
      <c r="RZH61" s="6"/>
      <c r="RZI61" s="6"/>
      <c r="RZJ61" s="6"/>
      <c r="RZK61" s="6"/>
      <c r="RZL61" s="6"/>
      <c r="RZM61" s="6"/>
      <c r="RZN61" s="6"/>
      <c r="RZO61" s="6"/>
      <c r="RZP61" s="6"/>
      <c r="RZQ61" s="6"/>
      <c r="RZR61" s="6"/>
      <c r="RZS61" s="6"/>
      <c r="RZT61" s="6"/>
      <c r="RZU61" s="6"/>
      <c r="RZV61" s="6"/>
      <c r="RZW61" s="6"/>
      <c r="RZX61" s="6"/>
      <c r="RZY61" s="6"/>
      <c r="RZZ61" s="6"/>
      <c r="SAA61" s="6"/>
      <c r="SAB61" s="6"/>
      <c r="SAC61" s="6"/>
      <c r="SAD61" s="6"/>
      <c r="SAE61" s="6"/>
      <c r="SAF61" s="6"/>
      <c r="SAG61" s="6"/>
      <c r="SAH61" s="6"/>
      <c r="SAI61" s="6"/>
      <c r="SAJ61" s="6"/>
      <c r="SAK61" s="6"/>
      <c r="SAL61" s="6"/>
      <c r="SAM61" s="6"/>
      <c r="SAN61" s="6"/>
      <c r="SAO61" s="6"/>
      <c r="SAP61" s="6"/>
      <c r="SAQ61" s="6"/>
      <c r="SAR61" s="6"/>
      <c r="SAS61" s="6"/>
      <c r="SAT61" s="6"/>
      <c r="SAU61" s="6"/>
      <c r="SAV61" s="6"/>
      <c r="SAW61" s="6"/>
      <c r="SAX61" s="6"/>
      <c r="SAY61" s="6"/>
      <c r="SAZ61" s="6"/>
      <c r="SBA61" s="6"/>
      <c r="SBB61" s="6"/>
      <c r="SBC61" s="6"/>
      <c r="SBD61" s="6"/>
      <c r="SBE61" s="6"/>
      <c r="SBF61" s="6"/>
      <c r="SBG61" s="6"/>
      <c r="SBH61" s="6"/>
      <c r="SBI61" s="6"/>
      <c r="SBJ61" s="6"/>
      <c r="SBK61" s="6"/>
      <c r="SBL61" s="6"/>
      <c r="SBM61" s="6"/>
      <c r="SBN61" s="6"/>
      <c r="SBO61" s="6"/>
      <c r="SBP61" s="6"/>
      <c r="SBQ61" s="6"/>
      <c r="SBR61" s="6"/>
      <c r="SBS61" s="6"/>
      <c r="SBT61" s="6"/>
      <c r="SBU61" s="6"/>
      <c r="SBV61" s="6"/>
      <c r="SBW61" s="6"/>
      <c r="SBX61" s="6"/>
      <c r="SBY61" s="6"/>
      <c r="SBZ61" s="6"/>
      <c r="SCA61" s="6"/>
      <c r="SCB61" s="6"/>
      <c r="SCC61" s="6"/>
      <c r="SCD61" s="6"/>
      <c r="SCE61" s="6"/>
      <c r="SCF61" s="6"/>
      <c r="SCG61" s="6"/>
      <c r="SCH61" s="6"/>
      <c r="SCI61" s="6"/>
      <c r="SCJ61" s="6"/>
      <c r="SCK61" s="6"/>
      <c r="SCL61" s="6"/>
      <c r="SCM61" s="6"/>
      <c r="SCN61" s="6"/>
      <c r="SCO61" s="6"/>
      <c r="SCP61" s="6"/>
      <c r="SCQ61" s="6"/>
      <c r="SCR61" s="6"/>
      <c r="SCS61" s="6"/>
      <c r="SCT61" s="6"/>
      <c r="SCU61" s="6"/>
      <c r="SCV61" s="6"/>
      <c r="SCW61" s="6"/>
      <c r="SCX61" s="6"/>
      <c r="SCY61" s="6"/>
      <c r="SCZ61" s="6"/>
      <c r="SDA61" s="6"/>
      <c r="SDB61" s="6"/>
      <c r="SDC61" s="6"/>
      <c r="SDD61" s="6"/>
      <c r="SDE61" s="6"/>
      <c r="SDF61" s="6"/>
      <c r="SDG61" s="6"/>
      <c r="SDH61" s="6"/>
      <c r="SDI61" s="6"/>
      <c r="SDJ61" s="6"/>
      <c r="SDK61" s="6"/>
      <c r="SDL61" s="6"/>
      <c r="SDM61" s="6"/>
      <c r="SDN61" s="6"/>
      <c r="SDO61" s="6"/>
      <c r="SDP61" s="6"/>
      <c r="SDQ61" s="6"/>
      <c r="SDR61" s="6"/>
      <c r="SDS61" s="6"/>
      <c r="SDT61" s="6"/>
      <c r="SDU61" s="6"/>
      <c r="SDV61" s="6"/>
      <c r="SDW61" s="6"/>
      <c r="SDX61" s="6"/>
      <c r="SDY61" s="6"/>
      <c r="SDZ61" s="6"/>
      <c r="SEA61" s="6"/>
      <c r="SEB61" s="6"/>
      <c r="SEC61" s="6"/>
      <c r="SED61" s="6"/>
      <c r="SEE61" s="6"/>
      <c r="SEF61" s="6"/>
      <c r="SEG61" s="6"/>
      <c r="SEH61" s="6"/>
      <c r="SEI61" s="6"/>
      <c r="SEJ61" s="6"/>
      <c r="SEK61" s="6"/>
      <c r="SEL61" s="6"/>
      <c r="SEM61" s="6"/>
      <c r="SEN61" s="6"/>
      <c r="SEO61" s="6"/>
      <c r="SEP61" s="6"/>
      <c r="SEQ61" s="6"/>
      <c r="SER61" s="6"/>
      <c r="SES61" s="6"/>
      <c r="SET61" s="6"/>
      <c r="SEU61" s="6"/>
      <c r="SEV61" s="6"/>
      <c r="SEW61" s="6"/>
      <c r="SEX61" s="6"/>
      <c r="SEY61" s="6"/>
      <c r="SEZ61" s="6"/>
      <c r="SFA61" s="6"/>
      <c r="SFB61" s="6"/>
      <c r="SFC61" s="6"/>
      <c r="SFD61" s="6"/>
      <c r="SFE61" s="6"/>
      <c r="SFF61" s="6"/>
      <c r="SFG61" s="6"/>
      <c r="SFH61" s="6"/>
      <c r="SFI61" s="6"/>
      <c r="SFJ61" s="6"/>
      <c r="SFK61" s="6"/>
      <c r="SFL61" s="6"/>
      <c r="SFM61" s="6"/>
      <c r="SFN61" s="6"/>
      <c r="SFO61" s="6"/>
      <c r="SFP61" s="6"/>
      <c r="SFQ61" s="6"/>
      <c r="SFR61" s="6"/>
      <c r="SFS61" s="6"/>
      <c r="SFT61" s="6"/>
      <c r="SFU61" s="6"/>
      <c r="SFV61" s="6"/>
      <c r="SFW61" s="6"/>
      <c r="SFX61" s="6"/>
      <c r="SFY61" s="6"/>
      <c r="SFZ61" s="6"/>
      <c r="SGA61" s="6"/>
      <c r="SGB61" s="6"/>
      <c r="SGC61" s="6"/>
      <c r="SGD61" s="6"/>
      <c r="SGE61" s="6"/>
      <c r="SGF61" s="6"/>
      <c r="SGG61" s="6"/>
      <c r="SGH61" s="6"/>
      <c r="SGI61" s="6"/>
      <c r="SGJ61" s="6"/>
      <c r="SGK61" s="6"/>
      <c r="SGL61" s="6"/>
      <c r="SGM61" s="6"/>
      <c r="SGN61" s="6"/>
      <c r="SGO61" s="6"/>
      <c r="SGP61" s="6"/>
      <c r="SGQ61" s="6"/>
      <c r="SGR61" s="6"/>
      <c r="SGS61" s="6"/>
      <c r="SGT61" s="6"/>
      <c r="SGU61" s="6"/>
      <c r="SGV61" s="6"/>
      <c r="SGW61" s="6"/>
      <c r="SGX61" s="6"/>
      <c r="SGY61" s="6"/>
      <c r="SGZ61" s="6"/>
      <c r="SHA61" s="6"/>
      <c r="SHB61" s="6"/>
      <c r="SHC61" s="6"/>
      <c r="SHD61" s="6"/>
      <c r="SHE61" s="6"/>
      <c r="SHF61" s="6"/>
      <c r="SHG61" s="6"/>
      <c r="SHH61" s="6"/>
      <c r="SHI61" s="6"/>
      <c r="SHJ61" s="6"/>
      <c r="SHK61" s="6"/>
      <c r="SHL61" s="6"/>
      <c r="SHM61" s="6"/>
      <c r="SHN61" s="6"/>
      <c r="SHO61" s="6"/>
      <c r="SHP61" s="6"/>
      <c r="SHQ61" s="6"/>
      <c r="SHR61" s="6"/>
      <c r="SHS61" s="6"/>
      <c r="SHT61" s="6"/>
      <c r="SHU61" s="6"/>
      <c r="SHV61" s="6"/>
      <c r="SHW61" s="6"/>
      <c r="SHX61" s="6"/>
      <c r="SHY61" s="6"/>
      <c r="SHZ61" s="6"/>
      <c r="SIA61" s="6"/>
      <c r="SIB61" s="6"/>
      <c r="SIC61" s="6"/>
      <c r="SID61" s="6"/>
      <c r="SIE61" s="6"/>
      <c r="SIF61" s="6"/>
      <c r="SIG61" s="6"/>
      <c r="SIH61" s="6"/>
      <c r="SII61" s="6"/>
      <c r="SIJ61" s="6"/>
      <c r="SIK61" s="6"/>
      <c r="SIL61" s="6"/>
      <c r="SIM61" s="6"/>
      <c r="SIN61" s="6"/>
      <c r="SIO61" s="6"/>
      <c r="SIP61" s="6"/>
      <c r="SIQ61" s="6"/>
      <c r="SIR61" s="6"/>
      <c r="SIS61" s="6"/>
      <c r="SIT61" s="6"/>
      <c r="SIU61" s="6"/>
      <c r="SIV61" s="6"/>
      <c r="SIW61" s="6"/>
      <c r="SIX61" s="6"/>
      <c r="SIY61" s="6"/>
      <c r="SIZ61" s="6"/>
      <c r="SJA61" s="6"/>
      <c r="SJB61" s="6"/>
      <c r="SJC61" s="6"/>
      <c r="SJD61" s="6"/>
      <c r="SJE61" s="6"/>
      <c r="SJF61" s="6"/>
      <c r="SJG61" s="6"/>
      <c r="SJH61" s="6"/>
      <c r="SJI61" s="6"/>
      <c r="SJJ61" s="6"/>
      <c r="SJK61" s="6"/>
      <c r="SJL61" s="6"/>
      <c r="SJM61" s="6"/>
      <c r="SJN61" s="6"/>
      <c r="SJO61" s="6"/>
      <c r="SJP61" s="6"/>
      <c r="SJQ61" s="6"/>
      <c r="SJR61" s="6"/>
      <c r="SJS61" s="6"/>
      <c r="SJT61" s="6"/>
      <c r="SJU61" s="6"/>
      <c r="SJV61" s="6"/>
      <c r="SJW61" s="6"/>
      <c r="SJX61" s="6"/>
      <c r="SJY61" s="6"/>
      <c r="SJZ61" s="6"/>
      <c r="SKA61" s="6"/>
      <c r="SKB61" s="6"/>
      <c r="SKC61" s="6"/>
      <c r="SKD61" s="6"/>
      <c r="SKE61" s="6"/>
      <c r="SKF61" s="6"/>
      <c r="SKG61" s="6"/>
      <c r="SKH61" s="6"/>
      <c r="SKI61" s="6"/>
      <c r="SKJ61" s="6"/>
      <c r="SKK61" s="6"/>
      <c r="SKL61" s="6"/>
      <c r="SKM61" s="6"/>
      <c r="SKN61" s="6"/>
      <c r="SKO61" s="6"/>
      <c r="SKP61" s="6"/>
      <c r="SKQ61" s="6"/>
      <c r="SKR61" s="6"/>
      <c r="SKS61" s="6"/>
      <c r="SKT61" s="6"/>
      <c r="SKU61" s="6"/>
      <c r="SKV61" s="6"/>
      <c r="SKW61" s="6"/>
      <c r="SKX61" s="6"/>
      <c r="SKY61" s="6"/>
      <c r="SKZ61" s="6"/>
      <c r="SLA61" s="6"/>
      <c r="SLB61" s="6"/>
      <c r="SLC61" s="6"/>
      <c r="SLD61" s="6"/>
      <c r="SLE61" s="6"/>
      <c r="SLF61" s="6"/>
      <c r="SLG61" s="6"/>
      <c r="SLH61" s="6"/>
      <c r="SLI61" s="6"/>
      <c r="SLJ61" s="6"/>
      <c r="SLK61" s="6"/>
      <c r="SLL61" s="6"/>
      <c r="SLM61" s="6"/>
      <c r="SLN61" s="6"/>
      <c r="SLO61" s="6"/>
      <c r="SLP61" s="6"/>
      <c r="SLQ61" s="6"/>
      <c r="SLR61" s="6"/>
      <c r="SLS61" s="6"/>
      <c r="SLT61" s="6"/>
      <c r="SLU61" s="6"/>
      <c r="SLV61" s="6"/>
      <c r="SLW61" s="6"/>
      <c r="SLX61" s="6"/>
      <c r="SLY61" s="6"/>
      <c r="SLZ61" s="6"/>
      <c r="SMA61" s="6"/>
      <c r="SMB61" s="6"/>
      <c r="SMC61" s="6"/>
      <c r="SMD61" s="6"/>
      <c r="SME61" s="6"/>
      <c r="SMF61" s="6"/>
      <c r="SMG61" s="6"/>
      <c r="SMH61" s="6"/>
      <c r="SMI61" s="6"/>
      <c r="SMJ61" s="6"/>
      <c r="SMK61" s="6"/>
      <c r="SML61" s="6"/>
      <c r="SMM61" s="6"/>
      <c r="SMN61" s="6"/>
      <c r="SMO61" s="6"/>
      <c r="SMP61" s="6"/>
      <c r="SMQ61" s="6"/>
      <c r="SMR61" s="6"/>
      <c r="SMS61" s="6"/>
      <c r="SMT61" s="6"/>
      <c r="SMU61" s="6"/>
      <c r="SMV61" s="6"/>
      <c r="SMW61" s="6"/>
      <c r="SMX61" s="6"/>
      <c r="SMY61" s="6"/>
      <c r="SMZ61" s="6"/>
      <c r="SNA61" s="6"/>
      <c r="SNB61" s="6"/>
      <c r="SNC61" s="6"/>
      <c r="SND61" s="6"/>
      <c r="SNE61" s="6"/>
      <c r="SNF61" s="6"/>
      <c r="SNG61" s="6"/>
      <c r="SNH61" s="6"/>
      <c r="SNI61" s="6"/>
      <c r="SNJ61" s="6"/>
      <c r="SNK61" s="6"/>
      <c r="SNL61" s="6"/>
      <c r="SNM61" s="6"/>
      <c r="SNN61" s="6"/>
      <c r="SNO61" s="6"/>
      <c r="SNP61" s="6"/>
      <c r="SNQ61" s="6"/>
      <c r="SNR61" s="6"/>
      <c r="SNS61" s="6"/>
      <c r="SNT61" s="6"/>
      <c r="SNU61" s="6"/>
      <c r="SNV61" s="6"/>
      <c r="SNW61" s="6"/>
      <c r="SNX61" s="6"/>
      <c r="SNY61" s="6"/>
      <c r="SNZ61" s="6"/>
      <c r="SOA61" s="6"/>
      <c r="SOB61" s="6"/>
      <c r="SOC61" s="6"/>
      <c r="SOD61" s="6"/>
      <c r="SOE61" s="6"/>
      <c r="SOF61" s="6"/>
      <c r="SOG61" s="6"/>
      <c r="SOH61" s="6"/>
      <c r="SOI61" s="6"/>
      <c r="SOJ61" s="6"/>
      <c r="SOK61" s="6"/>
      <c r="SOL61" s="6"/>
      <c r="SOM61" s="6"/>
      <c r="SON61" s="6"/>
      <c r="SOO61" s="6"/>
      <c r="SOP61" s="6"/>
      <c r="SOQ61" s="6"/>
      <c r="SOR61" s="6"/>
      <c r="SOS61" s="6"/>
      <c r="SOT61" s="6"/>
      <c r="SOU61" s="6"/>
      <c r="SOV61" s="6"/>
      <c r="SOW61" s="6"/>
      <c r="SOX61" s="6"/>
      <c r="SOY61" s="6"/>
      <c r="SOZ61" s="6"/>
      <c r="SPA61" s="6"/>
      <c r="SPB61" s="6"/>
      <c r="SPC61" s="6"/>
      <c r="SPD61" s="6"/>
      <c r="SPE61" s="6"/>
      <c r="SPF61" s="6"/>
      <c r="SPG61" s="6"/>
      <c r="SPH61" s="6"/>
      <c r="SPI61" s="6"/>
      <c r="SPJ61" s="6"/>
      <c r="SPK61" s="6"/>
      <c r="SPL61" s="6"/>
      <c r="SPM61" s="6"/>
      <c r="SPN61" s="6"/>
      <c r="SPO61" s="6"/>
      <c r="SPP61" s="6"/>
      <c r="SPQ61" s="6"/>
      <c r="SPR61" s="6"/>
      <c r="SPS61" s="6"/>
      <c r="SPT61" s="6"/>
      <c r="SPU61" s="6"/>
      <c r="SPV61" s="6"/>
      <c r="SPW61" s="6"/>
      <c r="SPX61" s="6"/>
      <c r="SPY61" s="6"/>
      <c r="SPZ61" s="6"/>
      <c r="SQA61" s="6"/>
      <c r="SQB61" s="6"/>
      <c r="SQC61" s="6"/>
      <c r="SQD61" s="6"/>
      <c r="SQE61" s="6"/>
      <c r="SQF61" s="6"/>
      <c r="SQG61" s="6"/>
      <c r="SQH61" s="6"/>
      <c r="SQI61" s="6"/>
      <c r="SQJ61" s="6"/>
      <c r="SQK61" s="6"/>
      <c r="SQL61" s="6"/>
      <c r="SQM61" s="6"/>
      <c r="SQN61" s="6"/>
      <c r="SQO61" s="6"/>
      <c r="SQP61" s="6"/>
      <c r="SQQ61" s="6"/>
      <c r="SQR61" s="6"/>
      <c r="SQS61" s="6"/>
      <c r="SQT61" s="6"/>
      <c r="SQU61" s="6"/>
      <c r="SQV61" s="6"/>
      <c r="SQW61" s="6"/>
      <c r="SQX61" s="6"/>
      <c r="SQY61" s="6"/>
      <c r="SQZ61" s="6"/>
      <c r="SRA61" s="6"/>
      <c r="SRB61" s="6"/>
      <c r="SRC61" s="6"/>
      <c r="SRD61" s="6"/>
      <c r="SRE61" s="6"/>
      <c r="SRF61" s="6"/>
      <c r="SRG61" s="6"/>
      <c r="SRH61" s="6"/>
      <c r="SRI61" s="6"/>
      <c r="SRJ61" s="6"/>
      <c r="SRK61" s="6"/>
      <c r="SRL61" s="6"/>
      <c r="SRM61" s="6"/>
      <c r="SRN61" s="6"/>
      <c r="SRO61" s="6"/>
      <c r="SRP61" s="6"/>
      <c r="SRQ61" s="6"/>
      <c r="SRR61" s="6"/>
      <c r="SRS61" s="6"/>
      <c r="SRT61" s="6"/>
      <c r="SRU61" s="6"/>
      <c r="SRV61" s="6"/>
      <c r="SRW61" s="6"/>
      <c r="SRX61" s="6"/>
      <c r="SRY61" s="6"/>
      <c r="SRZ61" s="6"/>
      <c r="SSA61" s="6"/>
      <c r="SSB61" s="6"/>
      <c r="SSC61" s="6"/>
      <c r="SSD61" s="6"/>
      <c r="SSE61" s="6"/>
      <c r="SSF61" s="6"/>
      <c r="SSG61" s="6"/>
      <c r="SSH61" s="6"/>
      <c r="SSI61" s="6"/>
      <c r="SSJ61" s="6"/>
      <c r="SSK61" s="6"/>
      <c r="SSL61" s="6"/>
      <c r="SSM61" s="6"/>
      <c r="SSN61" s="6"/>
      <c r="SSO61" s="6"/>
      <c r="SSP61" s="6"/>
      <c r="SSQ61" s="6"/>
      <c r="SSR61" s="6"/>
      <c r="SSS61" s="6"/>
      <c r="SST61" s="6"/>
      <c r="SSU61" s="6"/>
      <c r="SSV61" s="6"/>
      <c r="SSW61" s="6"/>
      <c r="SSX61" s="6"/>
      <c r="SSY61" s="6"/>
      <c r="SSZ61" s="6"/>
      <c r="STA61" s="6"/>
      <c r="STB61" s="6"/>
      <c r="STC61" s="6"/>
      <c r="STD61" s="6"/>
      <c r="STE61" s="6"/>
      <c r="STF61" s="6"/>
      <c r="STG61" s="6"/>
      <c r="STH61" s="6"/>
      <c r="STI61" s="6"/>
      <c r="STJ61" s="6"/>
      <c r="STK61" s="6"/>
      <c r="STL61" s="6"/>
      <c r="STM61" s="6"/>
      <c r="STN61" s="6"/>
      <c r="STO61" s="6"/>
      <c r="STP61" s="6"/>
      <c r="STQ61" s="6"/>
      <c r="STR61" s="6"/>
      <c r="STS61" s="6"/>
      <c r="STT61" s="6"/>
      <c r="STU61" s="6"/>
      <c r="STV61" s="6"/>
      <c r="STW61" s="6"/>
      <c r="STX61" s="6"/>
      <c r="STY61" s="6"/>
      <c r="STZ61" s="6"/>
      <c r="SUA61" s="6"/>
      <c r="SUB61" s="6"/>
      <c r="SUC61" s="6"/>
      <c r="SUD61" s="6"/>
      <c r="SUE61" s="6"/>
      <c r="SUF61" s="6"/>
      <c r="SUG61" s="6"/>
      <c r="SUH61" s="6"/>
      <c r="SUI61" s="6"/>
      <c r="SUJ61" s="6"/>
      <c r="SUK61" s="6"/>
      <c r="SUL61" s="6"/>
      <c r="SUM61" s="6"/>
      <c r="SUN61" s="6"/>
      <c r="SUO61" s="6"/>
      <c r="SUP61" s="6"/>
      <c r="SUQ61" s="6"/>
      <c r="SUR61" s="6"/>
      <c r="SUS61" s="6"/>
      <c r="SUT61" s="6"/>
      <c r="SUU61" s="6"/>
      <c r="SUV61" s="6"/>
      <c r="SUW61" s="6"/>
      <c r="SUX61" s="6"/>
      <c r="SUY61" s="6"/>
      <c r="SUZ61" s="6"/>
      <c r="SVA61" s="6"/>
      <c r="SVB61" s="6"/>
      <c r="SVC61" s="6"/>
      <c r="SVD61" s="6"/>
      <c r="SVE61" s="6"/>
      <c r="SVF61" s="6"/>
      <c r="SVG61" s="6"/>
      <c r="SVH61" s="6"/>
      <c r="SVI61" s="6"/>
      <c r="SVJ61" s="6"/>
      <c r="SVK61" s="6"/>
      <c r="SVL61" s="6"/>
      <c r="SVM61" s="6"/>
      <c r="SVN61" s="6"/>
      <c r="SVO61" s="6"/>
      <c r="SVP61" s="6"/>
      <c r="SVQ61" s="6"/>
      <c r="SVR61" s="6"/>
      <c r="SVS61" s="6"/>
      <c r="SVT61" s="6"/>
      <c r="SVU61" s="6"/>
      <c r="SVV61" s="6"/>
      <c r="SVW61" s="6"/>
      <c r="SVX61" s="6"/>
      <c r="SVY61" s="6"/>
      <c r="SVZ61" s="6"/>
      <c r="SWA61" s="6"/>
      <c r="SWB61" s="6"/>
      <c r="SWC61" s="6"/>
      <c r="SWD61" s="6"/>
      <c r="SWE61" s="6"/>
      <c r="SWF61" s="6"/>
      <c r="SWG61" s="6"/>
      <c r="SWH61" s="6"/>
      <c r="SWI61" s="6"/>
      <c r="SWJ61" s="6"/>
      <c r="SWK61" s="6"/>
      <c r="SWL61" s="6"/>
      <c r="SWM61" s="6"/>
      <c r="SWN61" s="6"/>
      <c r="SWO61" s="6"/>
      <c r="SWP61" s="6"/>
      <c r="SWQ61" s="6"/>
      <c r="SWR61" s="6"/>
      <c r="SWS61" s="6"/>
      <c r="SWT61" s="6"/>
      <c r="SWU61" s="6"/>
      <c r="SWV61" s="6"/>
      <c r="SWW61" s="6"/>
      <c r="SWX61" s="6"/>
      <c r="SWY61" s="6"/>
      <c r="SWZ61" s="6"/>
      <c r="SXA61" s="6"/>
      <c r="SXB61" s="6"/>
      <c r="SXC61" s="6"/>
      <c r="SXD61" s="6"/>
      <c r="SXE61" s="6"/>
      <c r="SXF61" s="6"/>
      <c r="SXG61" s="6"/>
      <c r="SXH61" s="6"/>
      <c r="SXI61" s="6"/>
      <c r="SXJ61" s="6"/>
      <c r="SXK61" s="6"/>
      <c r="SXL61" s="6"/>
      <c r="SXM61" s="6"/>
      <c r="SXN61" s="6"/>
      <c r="SXO61" s="6"/>
      <c r="SXP61" s="6"/>
      <c r="SXQ61" s="6"/>
      <c r="SXR61" s="6"/>
      <c r="SXS61" s="6"/>
      <c r="SXT61" s="6"/>
      <c r="SXU61" s="6"/>
      <c r="SXV61" s="6"/>
      <c r="SXW61" s="6"/>
      <c r="SXX61" s="6"/>
      <c r="SXY61" s="6"/>
      <c r="SXZ61" s="6"/>
      <c r="SYA61" s="6"/>
      <c r="SYB61" s="6"/>
      <c r="SYC61" s="6"/>
      <c r="SYD61" s="6"/>
      <c r="SYE61" s="6"/>
      <c r="SYF61" s="6"/>
      <c r="SYG61" s="6"/>
      <c r="SYH61" s="6"/>
      <c r="SYI61" s="6"/>
      <c r="SYJ61" s="6"/>
      <c r="SYK61" s="6"/>
      <c r="SYL61" s="6"/>
      <c r="SYM61" s="6"/>
      <c r="SYN61" s="6"/>
      <c r="SYO61" s="6"/>
      <c r="SYP61" s="6"/>
      <c r="SYQ61" s="6"/>
      <c r="SYR61" s="6"/>
      <c r="SYS61" s="6"/>
      <c r="SYT61" s="6"/>
      <c r="SYU61" s="6"/>
      <c r="SYV61" s="6"/>
      <c r="SYW61" s="6"/>
      <c r="SYX61" s="6"/>
      <c r="SYY61" s="6"/>
      <c r="SYZ61" s="6"/>
      <c r="SZA61" s="6"/>
      <c r="SZB61" s="6"/>
      <c r="SZC61" s="6"/>
      <c r="SZD61" s="6"/>
      <c r="SZE61" s="6"/>
      <c r="SZF61" s="6"/>
      <c r="SZG61" s="6"/>
      <c r="SZH61" s="6"/>
      <c r="SZI61" s="6"/>
      <c r="SZJ61" s="6"/>
      <c r="SZK61" s="6"/>
      <c r="SZL61" s="6"/>
      <c r="SZM61" s="6"/>
      <c r="SZN61" s="6"/>
      <c r="SZO61" s="6"/>
      <c r="SZP61" s="6"/>
      <c r="SZQ61" s="6"/>
      <c r="SZR61" s="6"/>
      <c r="SZS61" s="6"/>
      <c r="SZT61" s="6"/>
      <c r="SZU61" s="6"/>
      <c r="SZV61" s="6"/>
      <c r="SZW61" s="6"/>
      <c r="SZX61" s="6"/>
      <c r="SZY61" s="6"/>
      <c r="SZZ61" s="6"/>
      <c r="TAA61" s="6"/>
      <c r="TAB61" s="6"/>
      <c r="TAC61" s="6"/>
      <c r="TAD61" s="6"/>
      <c r="TAE61" s="6"/>
      <c r="TAF61" s="6"/>
      <c r="TAG61" s="6"/>
      <c r="TAH61" s="6"/>
      <c r="TAI61" s="6"/>
      <c r="TAJ61" s="6"/>
      <c r="TAK61" s="6"/>
      <c r="TAL61" s="6"/>
      <c r="TAM61" s="6"/>
      <c r="TAN61" s="6"/>
      <c r="TAO61" s="6"/>
      <c r="TAP61" s="6"/>
      <c r="TAQ61" s="6"/>
      <c r="TAR61" s="6"/>
      <c r="TAS61" s="6"/>
      <c r="TAT61" s="6"/>
      <c r="TAU61" s="6"/>
      <c r="TAV61" s="6"/>
      <c r="TAW61" s="6"/>
      <c r="TAX61" s="6"/>
      <c r="TAY61" s="6"/>
      <c r="TAZ61" s="6"/>
      <c r="TBA61" s="6"/>
      <c r="TBB61" s="6"/>
      <c r="TBC61" s="6"/>
      <c r="TBD61" s="6"/>
      <c r="TBE61" s="6"/>
      <c r="TBF61" s="6"/>
      <c r="TBG61" s="6"/>
      <c r="TBH61" s="6"/>
      <c r="TBI61" s="6"/>
      <c r="TBJ61" s="6"/>
      <c r="TBK61" s="6"/>
      <c r="TBL61" s="6"/>
      <c r="TBM61" s="6"/>
      <c r="TBN61" s="6"/>
      <c r="TBO61" s="6"/>
      <c r="TBP61" s="6"/>
      <c r="TBQ61" s="6"/>
      <c r="TBR61" s="6"/>
      <c r="TBS61" s="6"/>
      <c r="TBT61" s="6"/>
      <c r="TBU61" s="6"/>
      <c r="TBV61" s="6"/>
      <c r="TBW61" s="6"/>
      <c r="TBX61" s="6"/>
      <c r="TBY61" s="6"/>
      <c r="TBZ61" s="6"/>
      <c r="TCA61" s="6"/>
      <c r="TCB61" s="6"/>
      <c r="TCC61" s="6"/>
      <c r="TCD61" s="6"/>
      <c r="TCE61" s="6"/>
      <c r="TCF61" s="6"/>
      <c r="TCG61" s="6"/>
      <c r="TCH61" s="6"/>
      <c r="TCI61" s="6"/>
      <c r="TCJ61" s="6"/>
      <c r="TCK61" s="6"/>
      <c r="TCL61" s="6"/>
      <c r="TCM61" s="6"/>
      <c r="TCN61" s="6"/>
      <c r="TCO61" s="6"/>
      <c r="TCP61" s="6"/>
      <c r="TCQ61" s="6"/>
      <c r="TCR61" s="6"/>
      <c r="TCS61" s="6"/>
      <c r="TCT61" s="6"/>
      <c r="TCU61" s="6"/>
      <c r="TCV61" s="6"/>
      <c r="TCW61" s="6"/>
      <c r="TCX61" s="6"/>
      <c r="TCY61" s="6"/>
      <c r="TCZ61" s="6"/>
      <c r="TDA61" s="6"/>
      <c r="TDB61" s="6"/>
      <c r="TDC61" s="6"/>
      <c r="TDD61" s="6"/>
      <c r="TDE61" s="6"/>
      <c r="TDF61" s="6"/>
      <c r="TDG61" s="6"/>
      <c r="TDH61" s="6"/>
      <c r="TDI61" s="6"/>
      <c r="TDJ61" s="6"/>
      <c r="TDK61" s="6"/>
      <c r="TDL61" s="6"/>
      <c r="TDM61" s="6"/>
      <c r="TDN61" s="6"/>
      <c r="TDO61" s="6"/>
      <c r="TDP61" s="6"/>
      <c r="TDQ61" s="6"/>
      <c r="TDR61" s="6"/>
      <c r="TDS61" s="6"/>
      <c r="TDT61" s="6"/>
      <c r="TDU61" s="6"/>
      <c r="TDV61" s="6"/>
      <c r="TDW61" s="6"/>
      <c r="TDX61" s="6"/>
      <c r="TDY61" s="6"/>
      <c r="TDZ61" s="6"/>
      <c r="TEA61" s="6"/>
      <c r="TEB61" s="6"/>
      <c r="TEC61" s="6"/>
      <c r="TED61" s="6"/>
      <c r="TEE61" s="6"/>
      <c r="TEF61" s="6"/>
      <c r="TEG61" s="6"/>
      <c r="TEH61" s="6"/>
      <c r="TEI61" s="6"/>
      <c r="TEJ61" s="6"/>
      <c r="TEK61" s="6"/>
      <c r="TEL61" s="6"/>
      <c r="TEM61" s="6"/>
      <c r="TEN61" s="6"/>
      <c r="TEO61" s="6"/>
      <c r="TEP61" s="6"/>
      <c r="TEQ61" s="6"/>
      <c r="TER61" s="6"/>
      <c r="TES61" s="6"/>
      <c r="TET61" s="6"/>
      <c r="TEU61" s="6"/>
      <c r="TEV61" s="6"/>
      <c r="TEW61" s="6"/>
      <c r="TEX61" s="6"/>
      <c r="TEY61" s="6"/>
      <c r="TEZ61" s="6"/>
      <c r="TFA61" s="6"/>
      <c r="TFB61" s="6"/>
      <c r="TFC61" s="6"/>
      <c r="TFD61" s="6"/>
      <c r="TFE61" s="6"/>
      <c r="TFF61" s="6"/>
      <c r="TFG61" s="6"/>
      <c r="TFH61" s="6"/>
      <c r="TFI61" s="6"/>
      <c r="TFJ61" s="6"/>
      <c r="TFK61" s="6"/>
      <c r="TFL61" s="6"/>
      <c r="TFM61" s="6"/>
      <c r="TFN61" s="6"/>
      <c r="TFO61" s="6"/>
      <c r="TFP61" s="6"/>
      <c r="TFQ61" s="6"/>
      <c r="TFR61" s="6"/>
      <c r="TFS61" s="6"/>
      <c r="TFT61" s="6"/>
      <c r="TFU61" s="6"/>
      <c r="TFV61" s="6"/>
      <c r="TFW61" s="6"/>
      <c r="TFX61" s="6"/>
      <c r="TFY61" s="6"/>
      <c r="TFZ61" s="6"/>
      <c r="TGA61" s="6"/>
      <c r="TGB61" s="6"/>
      <c r="TGC61" s="6"/>
      <c r="TGD61" s="6"/>
      <c r="TGE61" s="6"/>
      <c r="TGF61" s="6"/>
      <c r="TGG61" s="6"/>
      <c r="TGH61" s="6"/>
      <c r="TGI61" s="6"/>
      <c r="TGJ61" s="6"/>
      <c r="TGK61" s="6"/>
      <c r="TGL61" s="6"/>
      <c r="TGM61" s="6"/>
      <c r="TGN61" s="6"/>
      <c r="TGO61" s="6"/>
      <c r="TGP61" s="6"/>
      <c r="TGQ61" s="6"/>
      <c r="TGR61" s="6"/>
      <c r="TGS61" s="6"/>
      <c r="TGT61" s="6"/>
      <c r="TGU61" s="6"/>
      <c r="TGV61" s="6"/>
      <c r="TGW61" s="6"/>
      <c r="TGX61" s="6"/>
      <c r="TGY61" s="6"/>
      <c r="TGZ61" s="6"/>
      <c r="THA61" s="6"/>
      <c r="THB61" s="6"/>
      <c r="THC61" s="6"/>
      <c r="THD61" s="6"/>
      <c r="THE61" s="6"/>
      <c r="THF61" s="6"/>
      <c r="THG61" s="6"/>
      <c r="THH61" s="6"/>
      <c r="THI61" s="6"/>
      <c r="THJ61" s="6"/>
      <c r="THK61" s="6"/>
      <c r="THL61" s="6"/>
      <c r="THM61" s="6"/>
      <c r="THN61" s="6"/>
      <c r="THO61" s="6"/>
      <c r="THP61" s="6"/>
      <c r="THQ61" s="6"/>
      <c r="THR61" s="6"/>
      <c r="THS61" s="6"/>
      <c r="THT61" s="6"/>
      <c r="THU61" s="6"/>
      <c r="THV61" s="6"/>
      <c r="THW61" s="6"/>
      <c r="THX61" s="6"/>
      <c r="THY61" s="6"/>
      <c r="THZ61" s="6"/>
      <c r="TIA61" s="6"/>
      <c r="TIB61" s="6"/>
      <c r="TIC61" s="6"/>
      <c r="TID61" s="6"/>
      <c r="TIE61" s="6"/>
      <c r="TIF61" s="6"/>
      <c r="TIG61" s="6"/>
      <c r="TIH61" s="6"/>
      <c r="TII61" s="6"/>
      <c r="TIJ61" s="6"/>
      <c r="TIK61" s="6"/>
      <c r="TIL61" s="6"/>
      <c r="TIM61" s="6"/>
      <c r="TIN61" s="6"/>
      <c r="TIO61" s="6"/>
      <c r="TIP61" s="6"/>
      <c r="TIQ61" s="6"/>
      <c r="TIR61" s="6"/>
      <c r="TIS61" s="6"/>
      <c r="TIT61" s="6"/>
      <c r="TIU61" s="6"/>
      <c r="TIV61" s="6"/>
      <c r="TIW61" s="6"/>
      <c r="TIX61" s="6"/>
      <c r="TIY61" s="6"/>
      <c r="TIZ61" s="6"/>
      <c r="TJA61" s="6"/>
      <c r="TJB61" s="6"/>
      <c r="TJC61" s="6"/>
      <c r="TJD61" s="6"/>
      <c r="TJE61" s="6"/>
      <c r="TJF61" s="6"/>
      <c r="TJG61" s="6"/>
      <c r="TJH61" s="6"/>
      <c r="TJI61" s="6"/>
      <c r="TJJ61" s="6"/>
      <c r="TJK61" s="6"/>
      <c r="TJL61" s="6"/>
      <c r="TJM61" s="6"/>
      <c r="TJN61" s="6"/>
      <c r="TJO61" s="6"/>
      <c r="TJP61" s="6"/>
      <c r="TJQ61" s="6"/>
      <c r="TJR61" s="6"/>
      <c r="TJS61" s="6"/>
      <c r="TJT61" s="6"/>
      <c r="TJU61" s="6"/>
      <c r="TJV61" s="6"/>
      <c r="TJW61" s="6"/>
      <c r="TJX61" s="6"/>
      <c r="TJY61" s="6"/>
      <c r="TJZ61" s="6"/>
      <c r="TKA61" s="6"/>
      <c r="TKB61" s="6"/>
      <c r="TKC61" s="6"/>
      <c r="TKD61" s="6"/>
      <c r="TKE61" s="6"/>
      <c r="TKF61" s="6"/>
      <c r="TKG61" s="6"/>
      <c r="TKH61" s="6"/>
      <c r="TKI61" s="6"/>
      <c r="TKJ61" s="6"/>
      <c r="TKK61" s="6"/>
      <c r="TKL61" s="6"/>
      <c r="TKM61" s="6"/>
      <c r="TKN61" s="6"/>
      <c r="TKO61" s="6"/>
      <c r="TKP61" s="6"/>
      <c r="TKQ61" s="6"/>
      <c r="TKR61" s="6"/>
      <c r="TKS61" s="6"/>
      <c r="TKT61" s="6"/>
      <c r="TKU61" s="6"/>
      <c r="TKV61" s="6"/>
      <c r="TKW61" s="6"/>
      <c r="TKX61" s="6"/>
      <c r="TKY61" s="6"/>
      <c r="TKZ61" s="6"/>
      <c r="TLA61" s="6"/>
      <c r="TLB61" s="6"/>
      <c r="TLC61" s="6"/>
      <c r="TLD61" s="6"/>
      <c r="TLE61" s="6"/>
      <c r="TLF61" s="6"/>
      <c r="TLG61" s="6"/>
      <c r="TLH61" s="6"/>
      <c r="TLI61" s="6"/>
      <c r="TLJ61" s="6"/>
      <c r="TLK61" s="6"/>
      <c r="TLL61" s="6"/>
      <c r="TLM61" s="6"/>
      <c r="TLN61" s="6"/>
      <c r="TLO61" s="6"/>
      <c r="TLP61" s="6"/>
      <c r="TLQ61" s="6"/>
      <c r="TLR61" s="6"/>
      <c r="TLS61" s="6"/>
      <c r="TLT61" s="6"/>
      <c r="TLU61" s="6"/>
      <c r="TLV61" s="6"/>
      <c r="TLW61" s="6"/>
      <c r="TLX61" s="6"/>
      <c r="TLY61" s="6"/>
      <c r="TLZ61" s="6"/>
      <c r="TMA61" s="6"/>
      <c r="TMB61" s="6"/>
      <c r="TMC61" s="6"/>
      <c r="TMD61" s="6"/>
      <c r="TME61" s="6"/>
      <c r="TMF61" s="6"/>
      <c r="TMG61" s="6"/>
      <c r="TMH61" s="6"/>
      <c r="TMI61" s="6"/>
      <c r="TMJ61" s="6"/>
      <c r="TMK61" s="6"/>
      <c r="TML61" s="6"/>
      <c r="TMM61" s="6"/>
      <c r="TMN61" s="6"/>
      <c r="TMO61" s="6"/>
      <c r="TMP61" s="6"/>
      <c r="TMQ61" s="6"/>
      <c r="TMR61" s="6"/>
      <c r="TMS61" s="6"/>
      <c r="TMT61" s="6"/>
      <c r="TMU61" s="6"/>
      <c r="TMV61" s="6"/>
      <c r="TMW61" s="6"/>
      <c r="TMX61" s="6"/>
      <c r="TMY61" s="6"/>
      <c r="TMZ61" s="6"/>
      <c r="TNA61" s="6"/>
      <c r="TNB61" s="6"/>
      <c r="TNC61" s="6"/>
      <c r="TND61" s="6"/>
      <c r="TNE61" s="6"/>
      <c r="TNF61" s="6"/>
      <c r="TNG61" s="6"/>
      <c r="TNH61" s="6"/>
      <c r="TNI61" s="6"/>
      <c r="TNJ61" s="6"/>
      <c r="TNK61" s="6"/>
      <c r="TNL61" s="6"/>
      <c r="TNM61" s="6"/>
      <c r="TNN61" s="6"/>
      <c r="TNO61" s="6"/>
      <c r="TNP61" s="6"/>
      <c r="TNQ61" s="6"/>
      <c r="TNR61" s="6"/>
      <c r="TNS61" s="6"/>
      <c r="TNT61" s="6"/>
      <c r="TNU61" s="6"/>
      <c r="TNV61" s="6"/>
      <c r="TNW61" s="6"/>
      <c r="TNX61" s="6"/>
      <c r="TNY61" s="6"/>
      <c r="TNZ61" s="6"/>
      <c r="TOA61" s="6"/>
      <c r="TOB61" s="6"/>
      <c r="TOC61" s="6"/>
      <c r="TOD61" s="6"/>
      <c r="TOE61" s="6"/>
      <c r="TOF61" s="6"/>
      <c r="TOG61" s="6"/>
      <c r="TOH61" s="6"/>
      <c r="TOI61" s="6"/>
      <c r="TOJ61" s="6"/>
      <c r="TOK61" s="6"/>
      <c r="TOL61" s="6"/>
      <c r="TOM61" s="6"/>
      <c r="TON61" s="6"/>
      <c r="TOO61" s="6"/>
      <c r="TOP61" s="6"/>
      <c r="TOQ61" s="6"/>
      <c r="TOR61" s="6"/>
      <c r="TOS61" s="6"/>
      <c r="TOT61" s="6"/>
      <c r="TOU61" s="6"/>
      <c r="TOV61" s="6"/>
      <c r="TOW61" s="6"/>
      <c r="TOX61" s="6"/>
      <c r="TOY61" s="6"/>
      <c r="TOZ61" s="6"/>
      <c r="TPA61" s="6"/>
      <c r="TPB61" s="6"/>
      <c r="TPC61" s="6"/>
      <c r="TPD61" s="6"/>
      <c r="TPE61" s="6"/>
      <c r="TPF61" s="6"/>
      <c r="TPG61" s="6"/>
      <c r="TPH61" s="6"/>
      <c r="TPI61" s="6"/>
      <c r="TPJ61" s="6"/>
      <c r="TPK61" s="6"/>
      <c r="TPL61" s="6"/>
      <c r="TPM61" s="6"/>
      <c r="TPN61" s="6"/>
      <c r="TPO61" s="6"/>
      <c r="TPP61" s="6"/>
      <c r="TPQ61" s="6"/>
      <c r="TPR61" s="6"/>
      <c r="TPS61" s="6"/>
      <c r="TPT61" s="6"/>
      <c r="TPU61" s="6"/>
      <c r="TPV61" s="6"/>
      <c r="TPW61" s="6"/>
      <c r="TPX61" s="6"/>
      <c r="TPY61" s="6"/>
      <c r="TPZ61" s="6"/>
      <c r="TQA61" s="6"/>
      <c r="TQB61" s="6"/>
      <c r="TQC61" s="6"/>
      <c r="TQD61" s="6"/>
      <c r="TQE61" s="6"/>
      <c r="TQF61" s="6"/>
      <c r="TQG61" s="6"/>
      <c r="TQH61" s="6"/>
      <c r="TQI61" s="6"/>
      <c r="TQJ61" s="6"/>
      <c r="TQK61" s="6"/>
      <c r="TQL61" s="6"/>
      <c r="TQM61" s="6"/>
      <c r="TQN61" s="6"/>
      <c r="TQO61" s="6"/>
      <c r="TQP61" s="6"/>
      <c r="TQQ61" s="6"/>
      <c r="TQR61" s="6"/>
      <c r="TQS61" s="6"/>
      <c r="TQT61" s="6"/>
      <c r="TQU61" s="6"/>
      <c r="TQV61" s="6"/>
      <c r="TQW61" s="6"/>
      <c r="TQX61" s="6"/>
      <c r="TQY61" s="6"/>
      <c r="TQZ61" s="6"/>
      <c r="TRA61" s="6"/>
      <c r="TRB61" s="6"/>
      <c r="TRC61" s="6"/>
      <c r="TRD61" s="6"/>
      <c r="TRE61" s="6"/>
      <c r="TRF61" s="6"/>
      <c r="TRG61" s="6"/>
      <c r="TRH61" s="6"/>
      <c r="TRI61" s="6"/>
      <c r="TRJ61" s="6"/>
      <c r="TRK61" s="6"/>
      <c r="TRL61" s="6"/>
      <c r="TRM61" s="6"/>
      <c r="TRN61" s="6"/>
      <c r="TRO61" s="6"/>
      <c r="TRP61" s="6"/>
      <c r="TRQ61" s="6"/>
      <c r="TRR61" s="6"/>
      <c r="TRS61" s="6"/>
      <c r="TRT61" s="6"/>
      <c r="TRU61" s="6"/>
      <c r="TRV61" s="6"/>
      <c r="TRW61" s="6"/>
      <c r="TRX61" s="6"/>
      <c r="TRY61" s="6"/>
      <c r="TRZ61" s="6"/>
      <c r="TSA61" s="6"/>
      <c r="TSB61" s="6"/>
      <c r="TSC61" s="6"/>
      <c r="TSD61" s="6"/>
      <c r="TSE61" s="6"/>
      <c r="TSF61" s="6"/>
      <c r="TSG61" s="6"/>
      <c r="TSH61" s="6"/>
      <c r="TSI61" s="6"/>
      <c r="TSJ61" s="6"/>
      <c r="TSK61" s="6"/>
      <c r="TSL61" s="6"/>
      <c r="TSM61" s="6"/>
      <c r="TSN61" s="6"/>
      <c r="TSO61" s="6"/>
      <c r="TSP61" s="6"/>
      <c r="TSQ61" s="6"/>
      <c r="TSR61" s="6"/>
      <c r="TSS61" s="6"/>
      <c r="TST61" s="6"/>
      <c r="TSU61" s="6"/>
      <c r="TSV61" s="6"/>
      <c r="TSW61" s="6"/>
      <c r="TSX61" s="6"/>
      <c r="TSY61" s="6"/>
      <c r="TSZ61" s="6"/>
      <c r="TTA61" s="6"/>
      <c r="TTB61" s="6"/>
      <c r="TTC61" s="6"/>
      <c r="TTD61" s="6"/>
      <c r="TTE61" s="6"/>
      <c r="TTF61" s="6"/>
      <c r="TTG61" s="6"/>
      <c r="TTH61" s="6"/>
      <c r="TTI61" s="6"/>
      <c r="TTJ61" s="6"/>
      <c r="TTK61" s="6"/>
      <c r="TTL61" s="6"/>
      <c r="TTM61" s="6"/>
      <c r="TTN61" s="6"/>
      <c r="TTO61" s="6"/>
      <c r="TTP61" s="6"/>
      <c r="TTQ61" s="6"/>
      <c r="TTR61" s="6"/>
      <c r="TTS61" s="6"/>
      <c r="TTT61" s="6"/>
      <c r="TTU61" s="6"/>
      <c r="TTV61" s="6"/>
      <c r="TTW61" s="6"/>
      <c r="TTX61" s="6"/>
      <c r="TTY61" s="6"/>
      <c r="TTZ61" s="6"/>
      <c r="TUA61" s="6"/>
      <c r="TUB61" s="6"/>
      <c r="TUC61" s="6"/>
      <c r="TUD61" s="6"/>
      <c r="TUE61" s="6"/>
      <c r="TUF61" s="6"/>
      <c r="TUG61" s="6"/>
      <c r="TUH61" s="6"/>
      <c r="TUI61" s="6"/>
      <c r="TUJ61" s="6"/>
      <c r="TUK61" s="6"/>
      <c r="TUL61" s="6"/>
      <c r="TUM61" s="6"/>
      <c r="TUN61" s="6"/>
      <c r="TUO61" s="6"/>
      <c r="TUP61" s="6"/>
      <c r="TUQ61" s="6"/>
      <c r="TUR61" s="6"/>
      <c r="TUS61" s="6"/>
      <c r="TUT61" s="6"/>
      <c r="TUU61" s="6"/>
      <c r="TUV61" s="6"/>
      <c r="TUW61" s="6"/>
      <c r="TUX61" s="6"/>
      <c r="TUY61" s="6"/>
      <c r="TUZ61" s="6"/>
      <c r="TVA61" s="6"/>
      <c r="TVB61" s="6"/>
      <c r="TVC61" s="6"/>
      <c r="TVD61" s="6"/>
      <c r="TVE61" s="6"/>
      <c r="TVF61" s="6"/>
      <c r="TVG61" s="6"/>
      <c r="TVH61" s="6"/>
      <c r="TVI61" s="6"/>
      <c r="TVJ61" s="6"/>
      <c r="TVK61" s="6"/>
      <c r="TVL61" s="6"/>
      <c r="TVM61" s="6"/>
      <c r="TVN61" s="6"/>
      <c r="TVO61" s="6"/>
      <c r="TVP61" s="6"/>
      <c r="TVQ61" s="6"/>
      <c r="TVR61" s="6"/>
      <c r="TVS61" s="6"/>
      <c r="TVT61" s="6"/>
      <c r="TVU61" s="6"/>
      <c r="TVV61" s="6"/>
      <c r="TVW61" s="6"/>
      <c r="TVX61" s="6"/>
      <c r="TVY61" s="6"/>
      <c r="TVZ61" s="6"/>
      <c r="TWA61" s="6"/>
      <c r="TWB61" s="6"/>
      <c r="TWC61" s="6"/>
      <c r="TWD61" s="6"/>
      <c r="TWE61" s="6"/>
      <c r="TWF61" s="6"/>
      <c r="TWG61" s="6"/>
      <c r="TWH61" s="6"/>
      <c r="TWI61" s="6"/>
      <c r="TWJ61" s="6"/>
      <c r="TWK61" s="6"/>
      <c r="TWL61" s="6"/>
      <c r="TWM61" s="6"/>
      <c r="TWN61" s="6"/>
      <c r="TWO61" s="6"/>
      <c r="TWP61" s="6"/>
      <c r="TWQ61" s="6"/>
      <c r="TWR61" s="6"/>
      <c r="TWS61" s="6"/>
      <c r="TWT61" s="6"/>
      <c r="TWU61" s="6"/>
      <c r="TWV61" s="6"/>
      <c r="TWW61" s="6"/>
      <c r="TWX61" s="6"/>
      <c r="TWY61" s="6"/>
      <c r="TWZ61" s="6"/>
      <c r="TXA61" s="6"/>
      <c r="TXB61" s="6"/>
      <c r="TXC61" s="6"/>
      <c r="TXD61" s="6"/>
      <c r="TXE61" s="6"/>
      <c r="TXF61" s="6"/>
      <c r="TXG61" s="6"/>
      <c r="TXH61" s="6"/>
      <c r="TXI61" s="6"/>
      <c r="TXJ61" s="6"/>
      <c r="TXK61" s="6"/>
      <c r="TXL61" s="6"/>
      <c r="TXM61" s="6"/>
      <c r="TXN61" s="6"/>
      <c r="TXO61" s="6"/>
      <c r="TXP61" s="6"/>
      <c r="TXQ61" s="6"/>
      <c r="TXR61" s="6"/>
      <c r="TXS61" s="6"/>
      <c r="TXT61" s="6"/>
      <c r="TXU61" s="6"/>
      <c r="TXV61" s="6"/>
      <c r="TXW61" s="6"/>
      <c r="TXX61" s="6"/>
      <c r="TXY61" s="6"/>
      <c r="TXZ61" s="6"/>
      <c r="TYA61" s="6"/>
      <c r="TYB61" s="6"/>
      <c r="TYC61" s="6"/>
      <c r="TYD61" s="6"/>
      <c r="TYE61" s="6"/>
      <c r="TYF61" s="6"/>
      <c r="TYG61" s="6"/>
      <c r="TYH61" s="6"/>
      <c r="TYI61" s="6"/>
      <c r="TYJ61" s="6"/>
      <c r="TYK61" s="6"/>
      <c r="TYL61" s="6"/>
      <c r="TYM61" s="6"/>
      <c r="TYN61" s="6"/>
      <c r="TYO61" s="6"/>
      <c r="TYP61" s="6"/>
      <c r="TYQ61" s="6"/>
      <c r="TYR61" s="6"/>
      <c r="TYS61" s="6"/>
      <c r="TYT61" s="6"/>
      <c r="TYU61" s="6"/>
      <c r="TYV61" s="6"/>
      <c r="TYW61" s="6"/>
      <c r="TYX61" s="6"/>
      <c r="TYY61" s="6"/>
      <c r="TYZ61" s="6"/>
      <c r="TZA61" s="6"/>
      <c r="TZB61" s="6"/>
      <c r="TZC61" s="6"/>
      <c r="TZD61" s="6"/>
      <c r="TZE61" s="6"/>
      <c r="TZF61" s="6"/>
      <c r="TZG61" s="6"/>
      <c r="TZH61" s="6"/>
      <c r="TZI61" s="6"/>
      <c r="TZJ61" s="6"/>
      <c r="TZK61" s="6"/>
      <c r="TZL61" s="6"/>
      <c r="TZM61" s="6"/>
      <c r="TZN61" s="6"/>
      <c r="TZO61" s="6"/>
      <c r="TZP61" s="6"/>
      <c r="TZQ61" s="6"/>
      <c r="TZR61" s="6"/>
      <c r="TZS61" s="6"/>
      <c r="TZT61" s="6"/>
      <c r="TZU61" s="6"/>
      <c r="TZV61" s="6"/>
      <c r="TZW61" s="6"/>
      <c r="TZX61" s="6"/>
      <c r="TZY61" s="6"/>
      <c r="TZZ61" s="6"/>
      <c r="UAA61" s="6"/>
      <c r="UAB61" s="6"/>
      <c r="UAC61" s="6"/>
      <c r="UAD61" s="6"/>
      <c r="UAE61" s="6"/>
      <c r="UAF61" s="6"/>
      <c r="UAG61" s="6"/>
      <c r="UAH61" s="6"/>
      <c r="UAI61" s="6"/>
      <c r="UAJ61" s="6"/>
      <c r="UAK61" s="6"/>
      <c r="UAL61" s="6"/>
      <c r="UAM61" s="6"/>
      <c r="UAN61" s="6"/>
      <c r="UAO61" s="6"/>
      <c r="UAP61" s="6"/>
      <c r="UAQ61" s="6"/>
      <c r="UAR61" s="6"/>
      <c r="UAS61" s="6"/>
      <c r="UAT61" s="6"/>
      <c r="UAU61" s="6"/>
      <c r="UAV61" s="6"/>
      <c r="UAW61" s="6"/>
      <c r="UAX61" s="6"/>
      <c r="UAY61" s="6"/>
      <c r="UAZ61" s="6"/>
      <c r="UBA61" s="6"/>
      <c r="UBB61" s="6"/>
      <c r="UBC61" s="6"/>
      <c r="UBD61" s="6"/>
      <c r="UBE61" s="6"/>
      <c r="UBF61" s="6"/>
      <c r="UBG61" s="6"/>
      <c r="UBH61" s="6"/>
      <c r="UBI61" s="6"/>
      <c r="UBJ61" s="6"/>
      <c r="UBK61" s="6"/>
      <c r="UBL61" s="6"/>
      <c r="UBM61" s="6"/>
      <c r="UBN61" s="6"/>
      <c r="UBO61" s="6"/>
      <c r="UBP61" s="6"/>
      <c r="UBQ61" s="6"/>
      <c r="UBR61" s="6"/>
      <c r="UBS61" s="6"/>
      <c r="UBT61" s="6"/>
      <c r="UBU61" s="6"/>
      <c r="UBV61" s="6"/>
      <c r="UBW61" s="6"/>
      <c r="UBX61" s="6"/>
      <c r="UBY61" s="6"/>
      <c r="UBZ61" s="6"/>
      <c r="UCA61" s="6"/>
      <c r="UCB61" s="6"/>
      <c r="UCC61" s="6"/>
      <c r="UCD61" s="6"/>
      <c r="UCE61" s="6"/>
      <c r="UCF61" s="6"/>
      <c r="UCG61" s="6"/>
      <c r="UCH61" s="6"/>
      <c r="UCI61" s="6"/>
      <c r="UCJ61" s="6"/>
      <c r="UCK61" s="6"/>
      <c r="UCL61" s="6"/>
      <c r="UCM61" s="6"/>
      <c r="UCN61" s="6"/>
      <c r="UCO61" s="6"/>
      <c r="UCP61" s="6"/>
      <c r="UCQ61" s="6"/>
      <c r="UCR61" s="6"/>
      <c r="UCS61" s="6"/>
      <c r="UCT61" s="6"/>
      <c r="UCU61" s="6"/>
      <c r="UCV61" s="6"/>
      <c r="UCW61" s="6"/>
      <c r="UCX61" s="6"/>
      <c r="UCY61" s="6"/>
      <c r="UCZ61" s="6"/>
      <c r="UDA61" s="6"/>
      <c r="UDB61" s="6"/>
      <c r="UDC61" s="6"/>
      <c r="UDD61" s="6"/>
      <c r="UDE61" s="6"/>
      <c r="UDF61" s="6"/>
      <c r="UDG61" s="6"/>
      <c r="UDH61" s="6"/>
      <c r="UDI61" s="6"/>
      <c r="UDJ61" s="6"/>
      <c r="UDK61" s="6"/>
      <c r="UDL61" s="6"/>
      <c r="UDM61" s="6"/>
      <c r="UDN61" s="6"/>
      <c r="UDO61" s="6"/>
      <c r="UDP61" s="6"/>
      <c r="UDQ61" s="6"/>
      <c r="UDR61" s="6"/>
      <c r="UDS61" s="6"/>
      <c r="UDT61" s="6"/>
      <c r="UDU61" s="6"/>
      <c r="UDV61" s="6"/>
      <c r="UDW61" s="6"/>
      <c r="UDX61" s="6"/>
      <c r="UDY61" s="6"/>
      <c r="UDZ61" s="6"/>
      <c r="UEA61" s="6"/>
      <c r="UEB61" s="6"/>
      <c r="UEC61" s="6"/>
      <c r="UED61" s="6"/>
      <c r="UEE61" s="6"/>
      <c r="UEF61" s="6"/>
      <c r="UEG61" s="6"/>
      <c r="UEH61" s="6"/>
      <c r="UEI61" s="6"/>
      <c r="UEJ61" s="6"/>
      <c r="UEK61" s="6"/>
      <c r="UEL61" s="6"/>
      <c r="UEM61" s="6"/>
      <c r="UEN61" s="6"/>
      <c r="UEO61" s="6"/>
      <c r="UEP61" s="6"/>
      <c r="UEQ61" s="6"/>
      <c r="UER61" s="6"/>
      <c r="UES61" s="6"/>
      <c r="UET61" s="6"/>
      <c r="UEU61" s="6"/>
      <c r="UEV61" s="6"/>
      <c r="UEW61" s="6"/>
      <c r="UEX61" s="6"/>
      <c r="UEY61" s="6"/>
      <c r="UEZ61" s="6"/>
      <c r="UFA61" s="6"/>
      <c r="UFB61" s="6"/>
      <c r="UFC61" s="6"/>
      <c r="UFD61" s="6"/>
      <c r="UFE61" s="6"/>
      <c r="UFF61" s="6"/>
      <c r="UFG61" s="6"/>
      <c r="UFH61" s="6"/>
      <c r="UFI61" s="6"/>
      <c r="UFJ61" s="6"/>
      <c r="UFK61" s="6"/>
      <c r="UFL61" s="6"/>
      <c r="UFM61" s="6"/>
      <c r="UFN61" s="6"/>
      <c r="UFO61" s="6"/>
      <c r="UFP61" s="6"/>
      <c r="UFQ61" s="6"/>
      <c r="UFR61" s="6"/>
      <c r="UFS61" s="6"/>
      <c r="UFT61" s="6"/>
      <c r="UFU61" s="6"/>
      <c r="UFV61" s="6"/>
      <c r="UFW61" s="6"/>
      <c r="UFX61" s="6"/>
      <c r="UFY61" s="6"/>
      <c r="UFZ61" s="6"/>
      <c r="UGA61" s="6"/>
      <c r="UGB61" s="6"/>
      <c r="UGC61" s="6"/>
      <c r="UGD61" s="6"/>
      <c r="UGE61" s="6"/>
      <c r="UGF61" s="6"/>
      <c r="UGG61" s="6"/>
      <c r="UGH61" s="6"/>
      <c r="UGI61" s="6"/>
      <c r="UGJ61" s="6"/>
      <c r="UGK61" s="6"/>
      <c r="UGL61" s="6"/>
      <c r="UGM61" s="6"/>
      <c r="UGN61" s="6"/>
      <c r="UGO61" s="6"/>
      <c r="UGP61" s="6"/>
      <c r="UGQ61" s="6"/>
      <c r="UGR61" s="6"/>
      <c r="UGS61" s="6"/>
      <c r="UGT61" s="6"/>
      <c r="UGU61" s="6"/>
      <c r="UGV61" s="6"/>
      <c r="UGW61" s="6"/>
      <c r="UGX61" s="6"/>
      <c r="UGY61" s="6"/>
      <c r="UGZ61" s="6"/>
      <c r="UHA61" s="6"/>
      <c r="UHB61" s="6"/>
      <c r="UHC61" s="6"/>
      <c r="UHD61" s="6"/>
      <c r="UHE61" s="6"/>
      <c r="UHF61" s="6"/>
      <c r="UHG61" s="6"/>
      <c r="UHH61" s="6"/>
      <c r="UHI61" s="6"/>
      <c r="UHJ61" s="6"/>
      <c r="UHK61" s="6"/>
      <c r="UHL61" s="6"/>
      <c r="UHM61" s="6"/>
      <c r="UHN61" s="6"/>
      <c r="UHO61" s="6"/>
      <c r="UHP61" s="6"/>
      <c r="UHQ61" s="6"/>
      <c r="UHR61" s="6"/>
      <c r="UHS61" s="6"/>
      <c r="UHT61" s="6"/>
      <c r="UHU61" s="6"/>
      <c r="UHV61" s="6"/>
      <c r="UHW61" s="6"/>
      <c r="UHX61" s="6"/>
      <c r="UHY61" s="6"/>
      <c r="UHZ61" s="6"/>
      <c r="UIA61" s="6"/>
      <c r="UIB61" s="6"/>
      <c r="UIC61" s="6"/>
      <c r="UID61" s="6"/>
      <c r="UIE61" s="6"/>
      <c r="UIF61" s="6"/>
      <c r="UIG61" s="6"/>
      <c r="UIH61" s="6"/>
      <c r="UII61" s="6"/>
      <c r="UIJ61" s="6"/>
      <c r="UIK61" s="6"/>
      <c r="UIL61" s="6"/>
      <c r="UIM61" s="6"/>
      <c r="UIN61" s="6"/>
      <c r="UIO61" s="6"/>
      <c r="UIP61" s="6"/>
      <c r="UIQ61" s="6"/>
      <c r="UIR61" s="6"/>
      <c r="UIS61" s="6"/>
      <c r="UIT61" s="6"/>
      <c r="UIU61" s="6"/>
      <c r="UIV61" s="6"/>
      <c r="UIW61" s="6"/>
      <c r="UIX61" s="6"/>
      <c r="UIY61" s="6"/>
      <c r="UIZ61" s="6"/>
      <c r="UJA61" s="6"/>
      <c r="UJB61" s="6"/>
      <c r="UJC61" s="6"/>
      <c r="UJD61" s="6"/>
      <c r="UJE61" s="6"/>
      <c r="UJF61" s="6"/>
      <c r="UJG61" s="6"/>
      <c r="UJH61" s="6"/>
      <c r="UJI61" s="6"/>
      <c r="UJJ61" s="6"/>
      <c r="UJK61" s="6"/>
      <c r="UJL61" s="6"/>
      <c r="UJM61" s="6"/>
      <c r="UJN61" s="6"/>
      <c r="UJO61" s="6"/>
      <c r="UJP61" s="6"/>
      <c r="UJQ61" s="6"/>
      <c r="UJR61" s="6"/>
      <c r="UJS61" s="6"/>
      <c r="UJT61" s="6"/>
      <c r="UJU61" s="6"/>
      <c r="UJV61" s="6"/>
      <c r="UJW61" s="6"/>
      <c r="UJX61" s="6"/>
      <c r="UJY61" s="6"/>
      <c r="UJZ61" s="6"/>
      <c r="UKA61" s="6"/>
      <c r="UKB61" s="6"/>
      <c r="UKC61" s="6"/>
      <c r="UKD61" s="6"/>
      <c r="UKE61" s="6"/>
      <c r="UKF61" s="6"/>
      <c r="UKG61" s="6"/>
      <c r="UKH61" s="6"/>
      <c r="UKI61" s="6"/>
      <c r="UKJ61" s="6"/>
      <c r="UKK61" s="6"/>
      <c r="UKL61" s="6"/>
      <c r="UKM61" s="6"/>
      <c r="UKN61" s="6"/>
      <c r="UKO61" s="6"/>
      <c r="UKP61" s="6"/>
      <c r="UKQ61" s="6"/>
      <c r="UKR61" s="6"/>
      <c r="UKS61" s="6"/>
      <c r="UKT61" s="6"/>
      <c r="UKU61" s="6"/>
      <c r="UKV61" s="6"/>
      <c r="UKW61" s="6"/>
      <c r="UKX61" s="6"/>
      <c r="UKY61" s="6"/>
      <c r="UKZ61" s="6"/>
      <c r="ULA61" s="6"/>
      <c r="ULB61" s="6"/>
      <c r="ULC61" s="6"/>
      <c r="ULD61" s="6"/>
      <c r="ULE61" s="6"/>
      <c r="ULF61" s="6"/>
      <c r="ULG61" s="6"/>
      <c r="ULH61" s="6"/>
      <c r="ULI61" s="6"/>
      <c r="ULJ61" s="6"/>
      <c r="ULK61" s="6"/>
      <c r="ULL61" s="6"/>
      <c r="ULM61" s="6"/>
      <c r="ULN61" s="6"/>
      <c r="ULO61" s="6"/>
      <c r="ULP61" s="6"/>
      <c r="ULQ61" s="6"/>
      <c r="ULR61" s="6"/>
      <c r="ULS61" s="6"/>
      <c r="ULT61" s="6"/>
      <c r="ULU61" s="6"/>
      <c r="ULV61" s="6"/>
      <c r="ULW61" s="6"/>
      <c r="ULX61" s="6"/>
      <c r="ULY61" s="6"/>
      <c r="ULZ61" s="6"/>
      <c r="UMA61" s="6"/>
      <c r="UMB61" s="6"/>
      <c r="UMC61" s="6"/>
      <c r="UMD61" s="6"/>
      <c r="UME61" s="6"/>
      <c r="UMF61" s="6"/>
      <c r="UMG61" s="6"/>
      <c r="UMH61" s="6"/>
      <c r="UMI61" s="6"/>
      <c r="UMJ61" s="6"/>
      <c r="UMK61" s="6"/>
      <c r="UML61" s="6"/>
      <c r="UMM61" s="6"/>
      <c r="UMN61" s="6"/>
      <c r="UMO61" s="6"/>
      <c r="UMP61" s="6"/>
      <c r="UMQ61" s="6"/>
      <c r="UMR61" s="6"/>
      <c r="UMS61" s="6"/>
      <c r="UMT61" s="6"/>
      <c r="UMU61" s="6"/>
      <c r="UMV61" s="6"/>
      <c r="UMW61" s="6"/>
      <c r="UMX61" s="6"/>
      <c r="UMY61" s="6"/>
      <c r="UMZ61" s="6"/>
      <c r="UNA61" s="6"/>
      <c r="UNB61" s="6"/>
      <c r="UNC61" s="6"/>
      <c r="UND61" s="6"/>
      <c r="UNE61" s="6"/>
      <c r="UNF61" s="6"/>
      <c r="UNG61" s="6"/>
      <c r="UNH61" s="6"/>
      <c r="UNI61" s="6"/>
      <c r="UNJ61" s="6"/>
      <c r="UNK61" s="6"/>
      <c r="UNL61" s="6"/>
      <c r="UNM61" s="6"/>
      <c r="UNN61" s="6"/>
      <c r="UNO61" s="6"/>
      <c r="UNP61" s="6"/>
      <c r="UNQ61" s="6"/>
      <c r="UNR61" s="6"/>
      <c r="UNS61" s="6"/>
      <c r="UNT61" s="6"/>
      <c r="UNU61" s="6"/>
      <c r="UNV61" s="6"/>
      <c r="UNW61" s="6"/>
      <c r="UNX61" s="6"/>
      <c r="UNY61" s="6"/>
      <c r="UNZ61" s="6"/>
      <c r="UOA61" s="6"/>
      <c r="UOB61" s="6"/>
      <c r="UOC61" s="6"/>
      <c r="UOD61" s="6"/>
      <c r="UOE61" s="6"/>
      <c r="UOF61" s="6"/>
      <c r="UOG61" s="6"/>
      <c r="UOH61" s="6"/>
      <c r="UOI61" s="6"/>
      <c r="UOJ61" s="6"/>
      <c r="UOK61" s="6"/>
      <c r="UOL61" s="6"/>
      <c r="UOM61" s="6"/>
      <c r="UON61" s="6"/>
      <c r="UOO61" s="6"/>
      <c r="UOP61" s="6"/>
      <c r="UOQ61" s="6"/>
      <c r="UOR61" s="6"/>
      <c r="UOS61" s="6"/>
      <c r="UOT61" s="6"/>
      <c r="UOU61" s="6"/>
      <c r="UOV61" s="6"/>
      <c r="UOW61" s="6"/>
      <c r="UOX61" s="6"/>
      <c r="UOY61" s="6"/>
      <c r="UOZ61" s="6"/>
      <c r="UPA61" s="6"/>
      <c r="UPB61" s="6"/>
      <c r="UPC61" s="6"/>
      <c r="UPD61" s="6"/>
      <c r="UPE61" s="6"/>
      <c r="UPF61" s="6"/>
      <c r="UPG61" s="6"/>
      <c r="UPH61" s="6"/>
      <c r="UPI61" s="6"/>
      <c r="UPJ61" s="6"/>
      <c r="UPK61" s="6"/>
      <c r="UPL61" s="6"/>
      <c r="UPM61" s="6"/>
      <c r="UPN61" s="6"/>
      <c r="UPO61" s="6"/>
      <c r="UPP61" s="6"/>
      <c r="UPQ61" s="6"/>
      <c r="UPR61" s="6"/>
      <c r="UPS61" s="6"/>
      <c r="UPT61" s="6"/>
      <c r="UPU61" s="6"/>
      <c r="UPV61" s="6"/>
      <c r="UPW61" s="6"/>
      <c r="UPX61" s="6"/>
      <c r="UPY61" s="6"/>
      <c r="UPZ61" s="6"/>
      <c r="UQA61" s="6"/>
      <c r="UQB61" s="6"/>
      <c r="UQC61" s="6"/>
      <c r="UQD61" s="6"/>
      <c r="UQE61" s="6"/>
      <c r="UQF61" s="6"/>
      <c r="UQG61" s="6"/>
      <c r="UQH61" s="6"/>
      <c r="UQI61" s="6"/>
      <c r="UQJ61" s="6"/>
      <c r="UQK61" s="6"/>
      <c r="UQL61" s="6"/>
      <c r="UQM61" s="6"/>
      <c r="UQN61" s="6"/>
      <c r="UQO61" s="6"/>
      <c r="UQP61" s="6"/>
      <c r="UQQ61" s="6"/>
      <c r="UQR61" s="6"/>
      <c r="UQS61" s="6"/>
      <c r="UQT61" s="6"/>
      <c r="UQU61" s="6"/>
      <c r="UQV61" s="6"/>
      <c r="UQW61" s="6"/>
      <c r="UQX61" s="6"/>
      <c r="UQY61" s="6"/>
      <c r="UQZ61" s="6"/>
      <c r="URA61" s="6"/>
      <c r="URB61" s="6"/>
      <c r="URC61" s="6"/>
      <c r="URD61" s="6"/>
      <c r="URE61" s="6"/>
      <c r="URF61" s="6"/>
      <c r="URG61" s="6"/>
      <c r="URH61" s="6"/>
      <c r="URI61" s="6"/>
      <c r="URJ61" s="6"/>
      <c r="URK61" s="6"/>
      <c r="URL61" s="6"/>
      <c r="URM61" s="6"/>
      <c r="URN61" s="6"/>
      <c r="URO61" s="6"/>
      <c r="URP61" s="6"/>
      <c r="URQ61" s="6"/>
      <c r="URR61" s="6"/>
      <c r="URS61" s="6"/>
      <c r="URT61" s="6"/>
      <c r="URU61" s="6"/>
      <c r="URV61" s="6"/>
      <c r="URW61" s="6"/>
      <c r="URX61" s="6"/>
      <c r="URY61" s="6"/>
      <c r="URZ61" s="6"/>
      <c r="USA61" s="6"/>
      <c r="USB61" s="6"/>
      <c r="USC61" s="6"/>
      <c r="USD61" s="6"/>
      <c r="USE61" s="6"/>
      <c r="USF61" s="6"/>
      <c r="USG61" s="6"/>
      <c r="USH61" s="6"/>
      <c r="USI61" s="6"/>
      <c r="USJ61" s="6"/>
      <c r="USK61" s="6"/>
      <c r="USL61" s="6"/>
      <c r="USM61" s="6"/>
      <c r="USN61" s="6"/>
      <c r="USO61" s="6"/>
      <c r="USP61" s="6"/>
      <c r="USQ61" s="6"/>
      <c r="USR61" s="6"/>
      <c r="USS61" s="6"/>
      <c r="UST61" s="6"/>
      <c r="USU61" s="6"/>
      <c r="USV61" s="6"/>
      <c r="USW61" s="6"/>
      <c r="USX61" s="6"/>
      <c r="USY61" s="6"/>
      <c r="USZ61" s="6"/>
      <c r="UTA61" s="6"/>
      <c r="UTB61" s="6"/>
      <c r="UTC61" s="6"/>
      <c r="UTD61" s="6"/>
      <c r="UTE61" s="6"/>
      <c r="UTF61" s="6"/>
      <c r="UTG61" s="6"/>
      <c r="UTH61" s="6"/>
      <c r="UTI61" s="6"/>
      <c r="UTJ61" s="6"/>
      <c r="UTK61" s="6"/>
      <c r="UTL61" s="6"/>
      <c r="UTM61" s="6"/>
      <c r="UTN61" s="6"/>
      <c r="UTO61" s="6"/>
      <c r="UTP61" s="6"/>
      <c r="UTQ61" s="6"/>
      <c r="UTR61" s="6"/>
      <c r="UTS61" s="6"/>
      <c r="UTT61" s="6"/>
      <c r="UTU61" s="6"/>
      <c r="UTV61" s="6"/>
      <c r="UTW61" s="6"/>
      <c r="UTX61" s="6"/>
      <c r="UTY61" s="6"/>
      <c r="UTZ61" s="6"/>
      <c r="UUA61" s="6"/>
      <c r="UUB61" s="6"/>
      <c r="UUC61" s="6"/>
      <c r="UUD61" s="6"/>
      <c r="UUE61" s="6"/>
      <c r="UUF61" s="6"/>
      <c r="UUG61" s="6"/>
      <c r="UUH61" s="6"/>
      <c r="UUI61" s="6"/>
      <c r="UUJ61" s="6"/>
      <c r="UUK61" s="6"/>
      <c r="UUL61" s="6"/>
      <c r="UUM61" s="6"/>
      <c r="UUN61" s="6"/>
      <c r="UUO61" s="6"/>
      <c r="UUP61" s="6"/>
      <c r="UUQ61" s="6"/>
      <c r="UUR61" s="6"/>
      <c r="UUS61" s="6"/>
      <c r="UUT61" s="6"/>
      <c r="UUU61" s="6"/>
      <c r="UUV61" s="6"/>
      <c r="UUW61" s="6"/>
      <c r="UUX61" s="6"/>
      <c r="UUY61" s="6"/>
      <c r="UUZ61" s="6"/>
      <c r="UVA61" s="6"/>
      <c r="UVB61" s="6"/>
      <c r="UVC61" s="6"/>
      <c r="UVD61" s="6"/>
      <c r="UVE61" s="6"/>
      <c r="UVF61" s="6"/>
      <c r="UVG61" s="6"/>
      <c r="UVH61" s="6"/>
      <c r="UVI61" s="6"/>
      <c r="UVJ61" s="6"/>
      <c r="UVK61" s="6"/>
      <c r="UVL61" s="6"/>
      <c r="UVM61" s="6"/>
      <c r="UVN61" s="6"/>
      <c r="UVO61" s="6"/>
      <c r="UVP61" s="6"/>
      <c r="UVQ61" s="6"/>
      <c r="UVR61" s="6"/>
      <c r="UVS61" s="6"/>
      <c r="UVT61" s="6"/>
      <c r="UVU61" s="6"/>
      <c r="UVV61" s="6"/>
      <c r="UVW61" s="6"/>
      <c r="UVX61" s="6"/>
      <c r="UVY61" s="6"/>
      <c r="UVZ61" s="6"/>
      <c r="UWA61" s="6"/>
      <c r="UWB61" s="6"/>
      <c r="UWC61" s="6"/>
      <c r="UWD61" s="6"/>
      <c r="UWE61" s="6"/>
      <c r="UWF61" s="6"/>
      <c r="UWG61" s="6"/>
      <c r="UWH61" s="6"/>
      <c r="UWI61" s="6"/>
      <c r="UWJ61" s="6"/>
      <c r="UWK61" s="6"/>
      <c r="UWL61" s="6"/>
      <c r="UWM61" s="6"/>
      <c r="UWN61" s="6"/>
      <c r="UWO61" s="6"/>
      <c r="UWP61" s="6"/>
      <c r="UWQ61" s="6"/>
      <c r="UWR61" s="6"/>
      <c r="UWS61" s="6"/>
      <c r="UWT61" s="6"/>
      <c r="UWU61" s="6"/>
      <c r="UWV61" s="6"/>
      <c r="UWW61" s="6"/>
      <c r="UWX61" s="6"/>
      <c r="UWY61" s="6"/>
      <c r="UWZ61" s="6"/>
      <c r="UXA61" s="6"/>
      <c r="UXB61" s="6"/>
      <c r="UXC61" s="6"/>
      <c r="UXD61" s="6"/>
      <c r="UXE61" s="6"/>
      <c r="UXF61" s="6"/>
      <c r="UXG61" s="6"/>
      <c r="UXH61" s="6"/>
      <c r="UXI61" s="6"/>
      <c r="UXJ61" s="6"/>
      <c r="UXK61" s="6"/>
      <c r="UXL61" s="6"/>
      <c r="UXM61" s="6"/>
      <c r="UXN61" s="6"/>
      <c r="UXO61" s="6"/>
      <c r="UXP61" s="6"/>
      <c r="UXQ61" s="6"/>
      <c r="UXR61" s="6"/>
      <c r="UXS61" s="6"/>
      <c r="UXT61" s="6"/>
      <c r="UXU61" s="6"/>
      <c r="UXV61" s="6"/>
      <c r="UXW61" s="6"/>
      <c r="UXX61" s="6"/>
      <c r="UXY61" s="6"/>
      <c r="UXZ61" s="6"/>
      <c r="UYA61" s="6"/>
      <c r="UYB61" s="6"/>
      <c r="UYC61" s="6"/>
      <c r="UYD61" s="6"/>
      <c r="UYE61" s="6"/>
      <c r="UYF61" s="6"/>
      <c r="UYG61" s="6"/>
      <c r="UYH61" s="6"/>
      <c r="UYI61" s="6"/>
      <c r="UYJ61" s="6"/>
      <c r="UYK61" s="6"/>
      <c r="UYL61" s="6"/>
      <c r="UYM61" s="6"/>
      <c r="UYN61" s="6"/>
      <c r="UYO61" s="6"/>
      <c r="UYP61" s="6"/>
      <c r="UYQ61" s="6"/>
      <c r="UYR61" s="6"/>
      <c r="UYS61" s="6"/>
      <c r="UYT61" s="6"/>
      <c r="UYU61" s="6"/>
      <c r="UYV61" s="6"/>
      <c r="UYW61" s="6"/>
      <c r="UYX61" s="6"/>
      <c r="UYY61" s="6"/>
      <c r="UYZ61" s="6"/>
      <c r="UZA61" s="6"/>
      <c r="UZB61" s="6"/>
      <c r="UZC61" s="6"/>
      <c r="UZD61" s="6"/>
      <c r="UZE61" s="6"/>
      <c r="UZF61" s="6"/>
      <c r="UZG61" s="6"/>
      <c r="UZH61" s="6"/>
      <c r="UZI61" s="6"/>
      <c r="UZJ61" s="6"/>
      <c r="UZK61" s="6"/>
      <c r="UZL61" s="6"/>
      <c r="UZM61" s="6"/>
      <c r="UZN61" s="6"/>
      <c r="UZO61" s="6"/>
      <c r="UZP61" s="6"/>
      <c r="UZQ61" s="6"/>
      <c r="UZR61" s="6"/>
      <c r="UZS61" s="6"/>
      <c r="UZT61" s="6"/>
      <c r="UZU61" s="6"/>
      <c r="UZV61" s="6"/>
      <c r="UZW61" s="6"/>
      <c r="UZX61" s="6"/>
      <c r="UZY61" s="6"/>
      <c r="UZZ61" s="6"/>
      <c r="VAA61" s="6"/>
      <c r="VAB61" s="6"/>
      <c r="VAC61" s="6"/>
      <c r="VAD61" s="6"/>
      <c r="VAE61" s="6"/>
      <c r="VAF61" s="6"/>
      <c r="VAG61" s="6"/>
      <c r="VAH61" s="6"/>
      <c r="VAI61" s="6"/>
      <c r="VAJ61" s="6"/>
      <c r="VAK61" s="6"/>
      <c r="VAL61" s="6"/>
      <c r="VAM61" s="6"/>
      <c r="VAN61" s="6"/>
      <c r="VAO61" s="6"/>
      <c r="VAP61" s="6"/>
      <c r="VAQ61" s="6"/>
      <c r="VAR61" s="6"/>
      <c r="VAS61" s="6"/>
      <c r="VAT61" s="6"/>
      <c r="VAU61" s="6"/>
      <c r="VAV61" s="6"/>
      <c r="VAW61" s="6"/>
      <c r="VAX61" s="6"/>
      <c r="VAY61" s="6"/>
      <c r="VAZ61" s="6"/>
      <c r="VBA61" s="6"/>
      <c r="VBB61" s="6"/>
      <c r="VBC61" s="6"/>
      <c r="VBD61" s="6"/>
      <c r="VBE61" s="6"/>
      <c r="VBF61" s="6"/>
      <c r="VBG61" s="6"/>
      <c r="VBH61" s="6"/>
      <c r="VBI61" s="6"/>
      <c r="VBJ61" s="6"/>
      <c r="VBK61" s="6"/>
      <c r="VBL61" s="6"/>
      <c r="VBM61" s="6"/>
      <c r="VBN61" s="6"/>
      <c r="VBO61" s="6"/>
      <c r="VBP61" s="6"/>
      <c r="VBQ61" s="6"/>
      <c r="VBR61" s="6"/>
      <c r="VBS61" s="6"/>
      <c r="VBT61" s="6"/>
      <c r="VBU61" s="6"/>
      <c r="VBV61" s="6"/>
      <c r="VBW61" s="6"/>
      <c r="VBX61" s="6"/>
      <c r="VBY61" s="6"/>
      <c r="VBZ61" s="6"/>
      <c r="VCA61" s="6"/>
      <c r="VCB61" s="6"/>
      <c r="VCC61" s="6"/>
      <c r="VCD61" s="6"/>
      <c r="VCE61" s="6"/>
      <c r="VCF61" s="6"/>
      <c r="VCG61" s="6"/>
      <c r="VCH61" s="6"/>
      <c r="VCI61" s="6"/>
      <c r="VCJ61" s="6"/>
      <c r="VCK61" s="6"/>
      <c r="VCL61" s="6"/>
      <c r="VCM61" s="6"/>
      <c r="VCN61" s="6"/>
      <c r="VCO61" s="6"/>
      <c r="VCP61" s="6"/>
      <c r="VCQ61" s="6"/>
      <c r="VCR61" s="6"/>
      <c r="VCS61" s="6"/>
      <c r="VCT61" s="6"/>
      <c r="VCU61" s="6"/>
      <c r="VCV61" s="6"/>
      <c r="VCW61" s="6"/>
      <c r="VCX61" s="6"/>
      <c r="VCY61" s="6"/>
      <c r="VCZ61" s="6"/>
      <c r="VDA61" s="6"/>
      <c r="VDB61" s="6"/>
      <c r="VDC61" s="6"/>
      <c r="VDD61" s="6"/>
      <c r="VDE61" s="6"/>
      <c r="VDF61" s="6"/>
      <c r="VDG61" s="6"/>
      <c r="VDH61" s="6"/>
      <c r="VDI61" s="6"/>
      <c r="VDJ61" s="6"/>
      <c r="VDK61" s="6"/>
      <c r="VDL61" s="6"/>
      <c r="VDM61" s="6"/>
      <c r="VDN61" s="6"/>
      <c r="VDO61" s="6"/>
      <c r="VDP61" s="6"/>
      <c r="VDQ61" s="6"/>
      <c r="VDR61" s="6"/>
      <c r="VDS61" s="6"/>
      <c r="VDT61" s="6"/>
      <c r="VDU61" s="6"/>
      <c r="VDV61" s="6"/>
      <c r="VDW61" s="6"/>
      <c r="VDX61" s="6"/>
      <c r="VDY61" s="6"/>
      <c r="VDZ61" s="6"/>
      <c r="VEA61" s="6"/>
      <c r="VEB61" s="6"/>
      <c r="VEC61" s="6"/>
      <c r="VED61" s="6"/>
      <c r="VEE61" s="6"/>
      <c r="VEF61" s="6"/>
      <c r="VEG61" s="6"/>
      <c r="VEH61" s="6"/>
      <c r="VEI61" s="6"/>
      <c r="VEJ61" s="6"/>
      <c r="VEK61" s="6"/>
      <c r="VEL61" s="6"/>
      <c r="VEM61" s="6"/>
      <c r="VEN61" s="6"/>
      <c r="VEO61" s="6"/>
      <c r="VEP61" s="6"/>
      <c r="VEQ61" s="6"/>
      <c r="VER61" s="6"/>
      <c r="VES61" s="6"/>
      <c r="VET61" s="6"/>
      <c r="VEU61" s="6"/>
      <c r="VEV61" s="6"/>
      <c r="VEW61" s="6"/>
      <c r="VEX61" s="6"/>
      <c r="VEY61" s="6"/>
      <c r="VEZ61" s="6"/>
      <c r="VFA61" s="6"/>
      <c r="VFB61" s="6"/>
      <c r="VFC61" s="6"/>
      <c r="VFD61" s="6"/>
      <c r="VFE61" s="6"/>
      <c r="VFF61" s="6"/>
      <c r="VFG61" s="6"/>
      <c r="VFH61" s="6"/>
      <c r="VFI61" s="6"/>
      <c r="VFJ61" s="6"/>
      <c r="VFK61" s="6"/>
      <c r="VFL61" s="6"/>
      <c r="VFM61" s="6"/>
      <c r="VFN61" s="6"/>
      <c r="VFO61" s="6"/>
      <c r="VFP61" s="6"/>
      <c r="VFQ61" s="6"/>
      <c r="VFR61" s="6"/>
      <c r="VFS61" s="6"/>
      <c r="VFT61" s="6"/>
      <c r="VFU61" s="6"/>
      <c r="VFV61" s="6"/>
      <c r="VFW61" s="6"/>
      <c r="VFX61" s="6"/>
      <c r="VFY61" s="6"/>
      <c r="VFZ61" s="6"/>
      <c r="VGA61" s="6"/>
      <c r="VGB61" s="6"/>
      <c r="VGC61" s="6"/>
      <c r="VGD61" s="6"/>
      <c r="VGE61" s="6"/>
      <c r="VGF61" s="6"/>
      <c r="VGG61" s="6"/>
      <c r="VGH61" s="6"/>
      <c r="VGI61" s="6"/>
      <c r="VGJ61" s="6"/>
      <c r="VGK61" s="6"/>
      <c r="VGL61" s="6"/>
      <c r="VGM61" s="6"/>
      <c r="VGN61" s="6"/>
      <c r="VGO61" s="6"/>
      <c r="VGP61" s="6"/>
      <c r="VGQ61" s="6"/>
      <c r="VGR61" s="6"/>
      <c r="VGS61" s="6"/>
      <c r="VGT61" s="6"/>
      <c r="VGU61" s="6"/>
      <c r="VGV61" s="6"/>
      <c r="VGW61" s="6"/>
      <c r="VGX61" s="6"/>
      <c r="VGY61" s="6"/>
      <c r="VGZ61" s="6"/>
      <c r="VHA61" s="6"/>
      <c r="VHB61" s="6"/>
      <c r="VHC61" s="6"/>
      <c r="VHD61" s="6"/>
      <c r="VHE61" s="6"/>
      <c r="VHF61" s="6"/>
      <c r="VHG61" s="6"/>
      <c r="VHH61" s="6"/>
      <c r="VHI61" s="6"/>
      <c r="VHJ61" s="6"/>
      <c r="VHK61" s="6"/>
      <c r="VHL61" s="6"/>
      <c r="VHM61" s="6"/>
      <c r="VHN61" s="6"/>
      <c r="VHO61" s="6"/>
      <c r="VHP61" s="6"/>
      <c r="VHQ61" s="6"/>
      <c r="VHR61" s="6"/>
      <c r="VHS61" s="6"/>
      <c r="VHT61" s="6"/>
      <c r="VHU61" s="6"/>
      <c r="VHV61" s="6"/>
      <c r="VHW61" s="6"/>
      <c r="VHX61" s="6"/>
      <c r="VHY61" s="6"/>
      <c r="VHZ61" s="6"/>
      <c r="VIA61" s="6"/>
      <c r="VIB61" s="6"/>
      <c r="VIC61" s="6"/>
      <c r="VID61" s="6"/>
      <c r="VIE61" s="6"/>
      <c r="VIF61" s="6"/>
      <c r="VIG61" s="6"/>
      <c r="VIH61" s="6"/>
      <c r="VII61" s="6"/>
      <c r="VIJ61" s="6"/>
      <c r="VIK61" s="6"/>
      <c r="VIL61" s="6"/>
      <c r="VIM61" s="6"/>
      <c r="VIN61" s="6"/>
      <c r="VIO61" s="6"/>
      <c r="VIP61" s="6"/>
      <c r="VIQ61" s="6"/>
      <c r="VIR61" s="6"/>
      <c r="VIS61" s="6"/>
      <c r="VIT61" s="6"/>
      <c r="VIU61" s="6"/>
      <c r="VIV61" s="6"/>
      <c r="VIW61" s="6"/>
      <c r="VIX61" s="6"/>
      <c r="VIY61" s="6"/>
      <c r="VIZ61" s="6"/>
      <c r="VJA61" s="6"/>
      <c r="VJB61" s="6"/>
      <c r="VJC61" s="6"/>
      <c r="VJD61" s="6"/>
      <c r="VJE61" s="6"/>
      <c r="VJF61" s="6"/>
      <c r="VJG61" s="6"/>
      <c r="VJH61" s="6"/>
      <c r="VJI61" s="6"/>
      <c r="VJJ61" s="6"/>
      <c r="VJK61" s="6"/>
      <c r="VJL61" s="6"/>
      <c r="VJM61" s="6"/>
      <c r="VJN61" s="6"/>
      <c r="VJO61" s="6"/>
      <c r="VJP61" s="6"/>
      <c r="VJQ61" s="6"/>
      <c r="VJR61" s="6"/>
      <c r="VJS61" s="6"/>
      <c r="VJT61" s="6"/>
      <c r="VJU61" s="6"/>
      <c r="VJV61" s="6"/>
      <c r="VJW61" s="6"/>
      <c r="VJX61" s="6"/>
      <c r="VJY61" s="6"/>
      <c r="VJZ61" s="6"/>
      <c r="VKA61" s="6"/>
      <c r="VKB61" s="6"/>
      <c r="VKC61" s="6"/>
      <c r="VKD61" s="6"/>
      <c r="VKE61" s="6"/>
      <c r="VKF61" s="6"/>
      <c r="VKG61" s="6"/>
      <c r="VKH61" s="6"/>
      <c r="VKI61" s="6"/>
      <c r="VKJ61" s="6"/>
      <c r="VKK61" s="6"/>
      <c r="VKL61" s="6"/>
      <c r="VKM61" s="6"/>
      <c r="VKN61" s="6"/>
      <c r="VKO61" s="6"/>
      <c r="VKP61" s="6"/>
      <c r="VKQ61" s="6"/>
      <c r="VKR61" s="6"/>
      <c r="VKS61" s="6"/>
      <c r="VKT61" s="6"/>
      <c r="VKU61" s="6"/>
      <c r="VKV61" s="6"/>
      <c r="VKW61" s="6"/>
      <c r="VKX61" s="6"/>
      <c r="VKY61" s="6"/>
      <c r="VKZ61" s="6"/>
      <c r="VLA61" s="6"/>
      <c r="VLB61" s="6"/>
      <c r="VLC61" s="6"/>
      <c r="VLD61" s="6"/>
      <c r="VLE61" s="6"/>
      <c r="VLF61" s="6"/>
      <c r="VLG61" s="6"/>
      <c r="VLH61" s="6"/>
      <c r="VLI61" s="6"/>
      <c r="VLJ61" s="6"/>
      <c r="VLK61" s="6"/>
      <c r="VLL61" s="6"/>
      <c r="VLM61" s="6"/>
      <c r="VLN61" s="6"/>
      <c r="VLO61" s="6"/>
      <c r="VLP61" s="6"/>
      <c r="VLQ61" s="6"/>
      <c r="VLR61" s="6"/>
      <c r="VLS61" s="6"/>
      <c r="VLT61" s="6"/>
      <c r="VLU61" s="6"/>
      <c r="VLV61" s="6"/>
      <c r="VLW61" s="6"/>
      <c r="VLX61" s="6"/>
      <c r="VLY61" s="6"/>
      <c r="VLZ61" s="6"/>
      <c r="VMA61" s="6"/>
      <c r="VMB61" s="6"/>
      <c r="VMC61" s="6"/>
      <c r="VMD61" s="6"/>
      <c r="VME61" s="6"/>
      <c r="VMF61" s="6"/>
      <c r="VMG61" s="6"/>
      <c r="VMH61" s="6"/>
      <c r="VMI61" s="6"/>
      <c r="VMJ61" s="6"/>
      <c r="VMK61" s="6"/>
      <c r="VML61" s="6"/>
      <c r="VMM61" s="6"/>
      <c r="VMN61" s="6"/>
      <c r="VMO61" s="6"/>
      <c r="VMP61" s="6"/>
      <c r="VMQ61" s="6"/>
      <c r="VMR61" s="6"/>
      <c r="VMS61" s="6"/>
      <c r="VMT61" s="6"/>
      <c r="VMU61" s="6"/>
      <c r="VMV61" s="6"/>
      <c r="VMW61" s="6"/>
      <c r="VMX61" s="6"/>
      <c r="VMY61" s="6"/>
      <c r="VMZ61" s="6"/>
      <c r="VNA61" s="6"/>
      <c r="VNB61" s="6"/>
      <c r="VNC61" s="6"/>
      <c r="VND61" s="6"/>
      <c r="VNE61" s="6"/>
      <c r="VNF61" s="6"/>
      <c r="VNG61" s="6"/>
      <c r="VNH61" s="6"/>
      <c r="VNI61" s="6"/>
      <c r="VNJ61" s="6"/>
      <c r="VNK61" s="6"/>
      <c r="VNL61" s="6"/>
      <c r="VNM61" s="6"/>
      <c r="VNN61" s="6"/>
      <c r="VNO61" s="6"/>
      <c r="VNP61" s="6"/>
      <c r="VNQ61" s="6"/>
      <c r="VNR61" s="6"/>
      <c r="VNS61" s="6"/>
      <c r="VNT61" s="6"/>
      <c r="VNU61" s="6"/>
      <c r="VNV61" s="6"/>
      <c r="VNW61" s="6"/>
      <c r="VNX61" s="6"/>
      <c r="VNY61" s="6"/>
      <c r="VNZ61" s="6"/>
      <c r="VOA61" s="6"/>
      <c r="VOB61" s="6"/>
      <c r="VOC61" s="6"/>
      <c r="VOD61" s="6"/>
      <c r="VOE61" s="6"/>
      <c r="VOF61" s="6"/>
      <c r="VOG61" s="6"/>
      <c r="VOH61" s="6"/>
      <c r="VOI61" s="6"/>
      <c r="VOJ61" s="6"/>
      <c r="VOK61" s="6"/>
      <c r="VOL61" s="6"/>
      <c r="VOM61" s="6"/>
      <c r="VON61" s="6"/>
      <c r="VOO61" s="6"/>
      <c r="VOP61" s="6"/>
      <c r="VOQ61" s="6"/>
      <c r="VOR61" s="6"/>
      <c r="VOS61" s="6"/>
      <c r="VOT61" s="6"/>
      <c r="VOU61" s="6"/>
      <c r="VOV61" s="6"/>
      <c r="VOW61" s="6"/>
      <c r="VOX61" s="6"/>
      <c r="VOY61" s="6"/>
      <c r="VOZ61" s="6"/>
      <c r="VPA61" s="6"/>
      <c r="VPB61" s="6"/>
      <c r="VPC61" s="6"/>
      <c r="VPD61" s="6"/>
      <c r="VPE61" s="6"/>
      <c r="VPF61" s="6"/>
      <c r="VPG61" s="6"/>
      <c r="VPH61" s="6"/>
      <c r="VPI61" s="6"/>
      <c r="VPJ61" s="6"/>
      <c r="VPK61" s="6"/>
      <c r="VPL61" s="6"/>
      <c r="VPM61" s="6"/>
      <c r="VPN61" s="6"/>
      <c r="VPO61" s="6"/>
      <c r="VPP61" s="6"/>
      <c r="VPQ61" s="6"/>
      <c r="VPR61" s="6"/>
      <c r="VPS61" s="6"/>
      <c r="VPT61" s="6"/>
      <c r="VPU61" s="6"/>
      <c r="VPV61" s="6"/>
      <c r="VPW61" s="6"/>
      <c r="VPX61" s="6"/>
      <c r="VPY61" s="6"/>
      <c r="VPZ61" s="6"/>
      <c r="VQA61" s="6"/>
      <c r="VQB61" s="6"/>
      <c r="VQC61" s="6"/>
      <c r="VQD61" s="6"/>
      <c r="VQE61" s="6"/>
      <c r="VQF61" s="6"/>
      <c r="VQG61" s="6"/>
      <c r="VQH61" s="6"/>
      <c r="VQI61" s="6"/>
      <c r="VQJ61" s="6"/>
      <c r="VQK61" s="6"/>
      <c r="VQL61" s="6"/>
      <c r="VQM61" s="6"/>
      <c r="VQN61" s="6"/>
      <c r="VQO61" s="6"/>
      <c r="VQP61" s="6"/>
      <c r="VQQ61" s="6"/>
      <c r="VQR61" s="6"/>
      <c r="VQS61" s="6"/>
      <c r="VQT61" s="6"/>
      <c r="VQU61" s="6"/>
      <c r="VQV61" s="6"/>
      <c r="VQW61" s="6"/>
      <c r="VQX61" s="6"/>
      <c r="VQY61" s="6"/>
      <c r="VQZ61" s="6"/>
      <c r="VRA61" s="6"/>
      <c r="VRB61" s="6"/>
      <c r="VRC61" s="6"/>
      <c r="VRD61" s="6"/>
      <c r="VRE61" s="6"/>
      <c r="VRF61" s="6"/>
      <c r="VRG61" s="6"/>
      <c r="VRH61" s="6"/>
      <c r="VRI61" s="6"/>
      <c r="VRJ61" s="6"/>
      <c r="VRK61" s="6"/>
      <c r="VRL61" s="6"/>
      <c r="VRM61" s="6"/>
      <c r="VRN61" s="6"/>
      <c r="VRO61" s="6"/>
      <c r="VRP61" s="6"/>
      <c r="VRQ61" s="6"/>
      <c r="VRR61" s="6"/>
      <c r="VRS61" s="6"/>
      <c r="VRT61" s="6"/>
      <c r="VRU61" s="6"/>
      <c r="VRV61" s="6"/>
      <c r="VRW61" s="6"/>
      <c r="VRX61" s="6"/>
      <c r="VRY61" s="6"/>
      <c r="VRZ61" s="6"/>
      <c r="VSA61" s="6"/>
      <c r="VSB61" s="6"/>
      <c r="VSC61" s="6"/>
      <c r="VSD61" s="6"/>
      <c r="VSE61" s="6"/>
      <c r="VSF61" s="6"/>
      <c r="VSG61" s="6"/>
      <c r="VSH61" s="6"/>
      <c r="VSI61" s="6"/>
      <c r="VSJ61" s="6"/>
      <c r="VSK61" s="6"/>
      <c r="VSL61" s="6"/>
      <c r="VSM61" s="6"/>
      <c r="VSN61" s="6"/>
      <c r="VSO61" s="6"/>
      <c r="VSP61" s="6"/>
      <c r="VSQ61" s="6"/>
      <c r="VSR61" s="6"/>
      <c r="VSS61" s="6"/>
      <c r="VST61" s="6"/>
      <c r="VSU61" s="6"/>
      <c r="VSV61" s="6"/>
      <c r="VSW61" s="6"/>
      <c r="VSX61" s="6"/>
      <c r="VSY61" s="6"/>
      <c r="VSZ61" s="6"/>
      <c r="VTA61" s="6"/>
      <c r="VTB61" s="6"/>
      <c r="VTC61" s="6"/>
      <c r="VTD61" s="6"/>
      <c r="VTE61" s="6"/>
      <c r="VTF61" s="6"/>
      <c r="VTG61" s="6"/>
      <c r="VTH61" s="6"/>
      <c r="VTI61" s="6"/>
      <c r="VTJ61" s="6"/>
      <c r="VTK61" s="6"/>
      <c r="VTL61" s="6"/>
      <c r="VTM61" s="6"/>
      <c r="VTN61" s="6"/>
      <c r="VTO61" s="6"/>
      <c r="VTP61" s="6"/>
      <c r="VTQ61" s="6"/>
      <c r="VTR61" s="6"/>
      <c r="VTS61" s="6"/>
      <c r="VTT61" s="6"/>
      <c r="VTU61" s="6"/>
      <c r="VTV61" s="6"/>
      <c r="VTW61" s="6"/>
      <c r="VTX61" s="6"/>
      <c r="VTY61" s="6"/>
      <c r="VTZ61" s="6"/>
      <c r="VUA61" s="6"/>
      <c r="VUB61" s="6"/>
      <c r="VUC61" s="6"/>
      <c r="VUD61" s="6"/>
      <c r="VUE61" s="6"/>
      <c r="VUF61" s="6"/>
      <c r="VUG61" s="6"/>
      <c r="VUH61" s="6"/>
      <c r="VUI61" s="6"/>
      <c r="VUJ61" s="6"/>
      <c r="VUK61" s="6"/>
      <c r="VUL61" s="6"/>
      <c r="VUM61" s="6"/>
      <c r="VUN61" s="6"/>
      <c r="VUO61" s="6"/>
      <c r="VUP61" s="6"/>
      <c r="VUQ61" s="6"/>
      <c r="VUR61" s="6"/>
      <c r="VUS61" s="6"/>
      <c r="VUT61" s="6"/>
      <c r="VUU61" s="6"/>
      <c r="VUV61" s="6"/>
      <c r="VUW61" s="6"/>
      <c r="VUX61" s="6"/>
      <c r="VUY61" s="6"/>
      <c r="VUZ61" s="6"/>
      <c r="VVA61" s="6"/>
      <c r="VVB61" s="6"/>
      <c r="VVC61" s="6"/>
      <c r="VVD61" s="6"/>
      <c r="VVE61" s="6"/>
      <c r="VVF61" s="6"/>
      <c r="VVG61" s="6"/>
      <c r="VVH61" s="6"/>
      <c r="VVI61" s="6"/>
      <c r="VVJ61" s="6"/>
      <c r="VVK61" s="6"/>
      <c r="VVL61" s="6"/>
      <c r="VVM61" s="6"/>
      <c r="VVN61" s="6"/>
      <c r="VVO61" s="6"/>
      <c r="VVP61" s="6"/>
      <c r="VVQ61" s="6"/>
      <c r="VVR61" s="6"/>
      <c r="VVS61" s="6"/>
      <c r="VVT61" s="6"/>
      <c r="VVU61" s="6"/>
      <c r="VVV61" s="6"/>
      <c r="VVW61" s="6"/>
      <c r="VVX61" s="6"/>
      <c r="VVY61" s="6"/>
      <c r="VVZ61" s="6"/>
      <c r="VWA61" s="6"/>
      <c r="VWB61" s="6"/>
      <c r="VWC61" s="6"/>
      <c r="VWD61" s="6"/>
      <c r="VWE61" s="6"/>
      <c r="VWF61" s="6"/>
      <c r="VWG61" s="6"/>
      <c r="VWH61" s="6"/>
      <c r="VWI61" s="6"/>
      <c r="VWJ61" s="6"/>
      <c r="VWK61" s="6"/>
      <c r="VWL61" s="6"/>
      <c r="VWM61" s="6"/>
      <c r="VWN61" s="6"/>
      <c r="VWO61" s="6"/>
      <c r="VWP61" s="6"/>
      <c r="VWQ61" s="6"/>
      <c r="VWR61" s="6"/>
      <c r="VWS61" s="6"/>
      <c r="VWT61" s="6"/>
      <c r="VWU61" s="6"/>
      <c r="VWV61" s="6"/>
      <c r="VWW61" s="6"/>
      <c r="VWX61" s="6"/>
      <c r="VWY61" s="6"/>
      <c r="VWZ61" s="6"/>
      <c r="VXA61" s="6"/>
      <c r="VXB61" s="6"/>
      <c r="VXC61" s="6"/>
      <c r="VXD61" s="6"/>
      <c r="VXE61" s="6"/>
      <c r="VXF61" s="6"/>
      <c r="VXG61" s="6"/>
      <c r="VXH61" s="6"/>
      <c r="VXI61" s="6"/>
      <c r="VXJ61" s="6"/>
      <c r="VXK61" s="6"/>
      <c r="VXL61" s="6"/>
      <c r="VXM61" s="6"/>
      <c r="VXN61" s="6"/>
      <c r="VXO61" s="6"/>
      <c r="VXP61" s="6"/>
      <c r="VXQ61" s="6"/>
      <c r="VXR61" s="6"/>
      <c r="VXS61" s="6"/>
      <c r="VXT61" s="6"/>
      <c r="VXU61" s="6"/>
      <c r="VXV61" s="6"/>
      <c r="VXW61" s="6"/>
      <c r="VXX61" s="6"/>
      <c r="VXY61" s="6"/>
      <c r="VXZ61" s="6"/>
      <c r="VYA61" s="6"/>
      <c r="VYB61" s="6"/>
      <c r="VYC61" s="6"/>
      <c r="VYD61" s="6"/>
      <c r="VYE61" s="6"/>
      <c r="VYF61" s="6"/>
      <c r="VYG61" s="6"/>
      <c r="VYH61" s="6"/>
      <c r="VYI61" s="6"/>
      <c r="VYJ61" s="6"/>
      <c r="VYK61" s="6"/>
      <c r="VYL61" s="6"/>
      <c r="VYM61" s="6"/>
      <c r="VYN61" s="6"/>
      <c r="VYO61" s="6"/>
      <c r="VYP61" s="6"/>
      <c r="VYQ61" s="6"/>
      <c r="VYR61" s="6"/>
      <c r="VYS61" s="6"/>
      <c r="VYT61" s="6"/>
      <c r="VYU61" s="6"/>
      <c r="VYV61" s="6"/>
      <c r="VYW61" s="6"/>
      <c r="VYX61" s="6"/>
      <c r="VYY61" s="6"/>
      <c r="VYZ61" s="6"/>
      <c r="VZA61" s="6"/>
      <c r="VZB61" s="6"/>
      <c r="VZC61" s="6"/>
      <c r="VZD61" s="6"/>
      <c r="VZE61" s="6"/>
      <c r="VZF61" s="6"/>
      <c r="VZG61" s="6"/>
      <c r="VZH61" s="6"/>
      <c r="VZI61" s="6"/>
      <c r="VZJ61" s="6"/>
      <c r="VZK61" s="6"/>
      <c r="VZL61" s="6"/>
      <c r="VZM61" s="6"/>
      <c r="VZN61" s="6"/>
      <c r="VZO61" s="6"/>
      <c r="VZP61" s="6"/>
      <c r="VZQ61" s="6"/>
      <c r="VZR61" s="6"/>
      <c r="VZS61" s="6"/>
      <c r="VZT61" s="6"/>
      <c r="VZU61" s="6"/>
      <c r="VZV61" s="6"/>
      <c r="VZW61" s="6"/>
      <c r="VZX61" s="6"/>
      <c r="VZY61" s="6"/>
      <c r="VZZ61" s="6"/>
      <c r="WAA61" s="6"/>
      <c r="WAB61" s="6"/>
      <c r="WAC61" s="6"/>
      <c r="WAD61" s="6"/>
      <c r="WAE61" s="6"/>
      <c r="WAF61" s="6"/>
      <c r="WAG61" s="6"/>
      <c r="WAH61" s="6"/>
      <c r="WAI61" s="6"/>
      <c r="WAJ61" s="6"/>
      <c r="WAK61" s="6"/>
      <c r="WAL61" s="6"/>
      <c r="WAM61" s="6"/>
      <c r="WAN61" s="6"/>
      <c r="WAO61" s="6"/>
      <c r="WAP61" s="6"/>
      <c r="WAQ61" s="6"/>
      <c r="WAR61" s="6"/>
      <c r="WAS61" s="6"/>
      <c r="WAT61" s="6"/>
      <c r="WAU61" s="6"/>
      <c r="WAV61" s="6"/>
      <c r="WAW61" s="6"/>
      <c r="WAX61" s="6"/>
      <c r="WAY61" s="6"/>
      <c r="WAZ61" s="6"/>
      <c r="WBA61" s="6"/>
      <c r="WBB61" s="6"/>
      <c r="WBC61" s="6"/>
      <c r="WBD61" s="6"/>
      <c r="WBE61" s="6"/>
      <c r="WBF61" s="6"/>
      <c r="WBG61" s="6"/>
      <c r="WBH61" s="6"/>
      <c r="WBI61" s="6"/>
      <c r="WBJ61" s="6"/>
      <c r="WBK61" s="6"/>
      <c r="WBL61" s="6"/>
      <c r="WBM61" s="6"/>
      <c r="WBN61" s="6"/>
      <c r="WBO61" s="6"/>
      <c r="WBP61" s="6"/>
      <c r="WBQ61" s="6"/>
      <c r="WBR61" s="6"/>
      <c r="WBS61" s="6"/>
      <c r="WBT61" s="6"/>
      <c r="WBU61" s="6"/>
      <c r="WBV61" s="6"/>
      <c r="WBW61" s="6"/>
      <c r="WBX61" s="6"/>
      <c r="WBY61" s="6"/>
      <c r="WBZ61" s="6"/>
      <c r="WCA61" s="6"/>
      <c r="WCB61" s="6"/>
      <c r="WCC61" s="6"/>
      <c r="WCD61" s="6"/>
      <c r="WCE61" s="6"/>
      <c r="WCF61" s="6"/>
      <c r="WCG61" s="6"/>
      <c r="WCH61" s="6"/>
      <c r="WCI61" s="6"/>
      <c r="WCJ61" s="6"/>
      <c r="WCK61" s="6"/>
      <c r="WCL61" s="6"/>
      <c r="WCM61" s="6"/>
      <c r="WCN61" s="6"/>
      <c r="WCO61" s="6"/>
      <c r="WCP61" s="6"/>
      <c r="WCQ61" s="6"/>
      <c r="WCR61" s="6"/>
      <c r="WCS61" s="6"/>
      <c r="WCT61" s="6"/>
      <c r="WCU61" s="6"/>
      <c r="WCV61" s="6"/>
      <c r="WCW61" s="6"/>
      <c r="WCX61" s="6"/>
      <c r="WCY61" s="6"/>
      <c r="WCZ61" s="6"/>
      <c r="WDA61" s="6"/>
      <c r="WDB61" s="6"/>
      <c r="WDC61" s="6"/>
      <c r="WDD61" s="6"/>
      <c r="WDE61" s="6"/>
      <c r="WDF61" s="6"/>
      <c r="WDG61" s="6"/>
      <c r="WDH61" s="6"/>
      <c r="WDI61" s="6"/>
      <c r="WDJ61" s="6"/>
      <c r="WDK61" s="6"/>
      <c r="WDL61" s="6"/>
      <c r="WDM61" s="6"/>
      <c r="WDN61" s="6"/>
      <c r="WDO61" s="6"/>
      <c r="WDP61" s="6"/>
      <c r="WDQ61" s="6"/>
      <c r="WDR61" s="6"/>
      <c r="WDS61" s="6"/>
      <c r="WDT61" s="6"/>
      <c r="WDU61" s="6"/>
      <c r="WDV61" s="6"/>
      <c r="WDW61" s="6"/>
      <c r="WDX61" s="6"/>
      <c r="WDY61" s="6"/>
      <c r="WDZ61" s="6"/>
      <c r="WEA61" s="6"/>
      <c r="WEB61" s="6"/>
      <c r="WEC61" s="6"/>
      <c r="WED61" s="6"/>
      <c r="WEE61" s="6"/>
      <c r="WEF61" s="6"/>
      <c r="WEG61" s="6"/>
      <c r="WEH61" s="6"/>
      <c r="WEI61" s="6"/>
      <c r="WEJ61" s="6"/>
      <c r="WEK61" s="6"/>
      <c r="WEL61" s="6"/>
      <c r="WEM61" s="6"/>
      <c r="WEN61" s="6"/>
      <c r="WEO61" s="6"/>
      <c r="WEP61" s="6"/>
      <c r="WEQ61" s="6"/>
      <c r="WER61" s="6"/>
      <c r="WES61" s="6"/>
      <c r="WET61" s="6"/>
      <c r="WEU61" s="6"/>
      <c r="WEV61" s="6"/>
      <c r="WEW61" s="6"/>
      <c r="WEX61" s="6"/>
      <c r="WEY61" s="6"/>
      <c r="WEZ61" s="6"/>
      <c r="WFA61" s="6"/>
      <c r="WFB61" s="6"/>
      <c r="WFC61" s="6"/>
      <c r="WFD61" s="6"/>
      <c r="WFE61" s="6"/>
      <c r="WFF61" s="6"/>
      <c r="WFG61" s="6"/>
      <c r="WFH61" s="6"/>
      <c r="WFI61" s="6"/>
      <c r="WFJ61" s="6"/>
      <c r="WFK61" s="6"/>
      <c r="WFL61" s="6"/>
      <c r="WFM61" s="6"/>
      <c r="WFN61" s="6"/>
      <c r="WFO61" s="6"/>
      <c r="WFP61" s="6"/>
      <c r="WFQ61" s="6"/>
      <c r="WFR61" s="6"/>
      <c r="WFS61" s="6"/>
      <c r="WFT61" s="6"/>
      <c r="WFU61" s="6"/>
      <c r="WFV61" s="6"/>
      <c r="WFW61" s="6"/>
      <c r="WFX61" s="6"/>
      <c r="WFY61" s="6"/>
      <c r="WFZ61" s="6"/>
      <c r="WGA61" s="6"/>
      <c r="WGB61" s="6"/>
      <c r="WGC61" s="6"/>
      <c r="WGD61" s="6"/>
      <c r="WGE61" s="6"/>
      <c r="WGF61" s="6"/>
      <c r="WGG61" s="6"/>
      <c r="WGH61" s="6"/>
      <c r="WGI61" s="6"/>
      <c r="WGJ61" s="6"/>
      <c r="WGK61" s="6"/>
      <c r="WGL61" s="6"/>
      <c r="WGM61" s="6"/>
      <c r="WGN61" s="6"/>
      <c r="WGO61" s="6"/>
      <c r="WGP61" s="6"/>
      <c r="WGQ61" s="6"/>
      <c r="WGR61" s="6"/>
      <c r="WGS61" s="6"/>
      <c r="WGT61" s="6"/>
      <c r="WGU61" s="6"/>
      <c r="WGV61" s="6"/>
      <c r="WGW61" s="6"/>
      <c r="WGX61" s="6"/>
      <c r="WGY61" s="6"/>
      <c r="WGZ61" s="6"/>
      <c r="WHA61" s="6"/>
      <c r="WHB61" s="6"/>
      <c r="WHC61" s="6"/>
      <c r="WHD61" s="6"/>
      <c r="WHE61" s="6"/>
      <c r="WHF61" s="6"/>
      <c r="WHG61" s="6"/>
      <c r="WHH61" s="6"/>
      <c r="WHI61" s="6"/>
      <c r="WHJ61" s="6"/>
      <c r="WHK61" s="6"/>
      <c r="WHL61" s="6"/>
      <c r="WHM61" s="6"/>
      <c r="WHN61" s="6"/>
      <c r="WHO61" s="6"/>
      <c r="WHP61" s="6"/>
      <c r="WHQ61" s="6"/>
      <c r="WHR61" s="6"/>
      <c r="WHS61" s="6"/>
      <c r="WHT61" s="6"/>
      <c r="WHU61" s="6"/>
      <c r="WHV61" s="6"/>
      <c r="WHW61" s="6"/>
      <c r="WHX61" s="6"/>
      <c r="WHY61" s="6"/>
      <c r="WHZ61" s="6"/>
      <c r="WIA61" s="6"/>
      <c r="WIB61" s="6"/>
      <c r="WIC61" s="6"/>
      <c r="WID61" s="6"/>
      <c r="WIE61" s="6"/>
      <c r="WIF61" s="6"/>
      <c r="WIG61" s="6"/>
      <c r="WIH61" s="6"/>
      <c r="WII61" s="6"/>
      <c r="WIJ61" s="6"/>
      <c r="WIK61" s="6"/>
      <c r="WIL61" s="6"/>
      <c r="WIM61" s="6"/>
      <c r="WIN61" s="6"/>
      <c r="WIO61" s="6"/>
      <c r="WIP61" s="6"/>
      <c r="WIQ61" s="6"/>
      <c r="WIR61" s="6"/>
      <c r="WIS61" s="6"/>
      <c r="WIT61" s="6"/>
      <c r="WIU61" s="6"/>
      <c r="WIV61" s="6"/>
      <c r="WIW61" s="6"/>
      <c r="WIX61" s="6"/>
      <c r="WIY61" s="6"/>
      <c r="WIZ61" s="6"/>
      <c r="WJA61" s="6"/>
      <c r="WJB61" s="6"/>
      <c r="WJC61" s="6"/>
      <c r="WJD61" s="6"/>
      <c r="WJE61" s="6"/>
      <c r="WJF61" s="6"/>
      <c r="WJG61" s="6"/>
      <c r="WJH61" s="6"/>
      <c r="WJI61" s="6"/>
      <c r="WJJ61" s="6"/>
      <c r="WJK61" s="6"/>
      <c r="WJL61" s="6"/>
      <c r="WJM61" s="6"/>
      <c r="WJN61" s="6"/>
      <c r="WJO61" s="6"/>
      <c r="WJP61" s="6"/>
      <c r="WJQ61" s="6"/>
      <c r="WJR61" s="6"/>
      <c r="WJS61" s="6"/>
      <c r="WJT61" s="6"/>
      <c r="WJU61" s="6"/>
      <c r="WJV61" s="6"/>
      <c r="WJW61" s="6"/>
      <c r="WJX61" s="6"/>
      <c r="WJY61" s="6"/>
      <c r="WJZ61" s="6"/>
      <c r="WKA61" s="6"/>
      <c r="WKB61" s="6"/>
      <c r="WKC61" s="6"/>
      <c r="WKD61" s="6"/>
      <c r="WKE61" s="6"/>
      <c r="WKF61" s="6"/>
      <c r="WKG61" s="6"/>
      <c r="WKH61" s="6"/>
      <c r="WKI61" s="6"/>
      <c r="WKJ61" s="6"/>
      <c r="WKK61" s="6"/>
      <c r="WKL61" s="6"/>
      <c r="WKM61" s="6"/>
      <c r="WKN61" s="6"/>
      <c r="WKO61" s="6"/>
      <c r="WKP61" s="6"/>
      <c r="WKQ61" s="6"/>
      <c r="WKR61" s="6"/>
      <c r="WKS61" s="6"/>
      <c r="WKT61" s="6"/>
      <c r="WKU61" s="6"/>
      <c r="WKV61" s="6"/>
      <c r="WKW61" s="6"/>
      <c r="WKX61" s="6"/>
      <c r="WKY61" s="6"/>
      <c r="WKZ61" s="6"/>
      <c r="WLA61" s="6"/>
      <c r="WLB61" s="6"/>
      <c r="WLC61" s="6"/>
      <c r="WLD61" s="6"/>
      <c r="WLE61" s="6"/>
      <c r="WLF61" s="6"/>
      <c r="WLG61" s="6"/>
      <c r="WLH61" s="6"/>
      <c r="WLI61" s="6"/>
      <c r="WLJ61" s="6"/>
      <c r="WLK61" s="6"/>
      <c r="WLL61" s="6"/>
      <c r="WLM61" s="6"/>
      <c r="WLN61" s="6"/>
      <c r="WLO61" s="6"/>
      <c r="WLP61" s="6"/>
      <c r="WLQ61" s="6"/>
      <c r="WLR61" s="6"/>
      <c r="WLS61" s="6"/>
      <c r="WLT61" s="6"/>
      <c r="WLU61" s="6"/>
      <c r="WLV61" s="6"/>
      <c r="WLW61" s="6"/>
      <c r="WLX61" s="6"/>
      <c r="WLY61" s="6"/>
      <c r="WLZ61" s="6"/>
      <c r="WMA61" s="6"/>
      <c r="WMB61" s="6"/>
      <c r="WMC61" s="6"/>
      <c r="WMD61" s="6"/>
      <c r="WME61" s="6"/>
      <c r="WMF61" s="6"/>
      <c r="WMG61" s="6"/>
      <c r="WMH61" s="6"/>
      <c r="WMI61" s="6"/>
      <c r="WMJ61" s="6"/>
      <c r="WMK61" s="6"/>
      <c r="WML61" s="6"/>
      <c r="WMM61" s="6"/>
      <c r="WMN61" s="6"/>
      <c r="WMO61" s="6"/>
      <c r="WMP61" s="6"/>
      <c r="WMQ61" s="6"/>
      <c r="WMR61" s="6"/>
      <c r="WMS61" s="6"/>
      <c r="WMT61" s="6"/>
      <c r="WMU61" s="6"/>
      <c r="WMV61" s="6"/>
      <c r="WMW61" s="6"/>
      <c r="WMX61" s="6"/>
      <c r="WMY61" s="6"/>
      <c r="WMZ61" s="6"/>
      <c r="WNA61" s="6"/>
      <c r="WNB61" s="6"/>
      <c r="WNC61" s="6"/>
      <c r="WND61" s="6"/>
      <c r="WNE61" s="6"/>
      <c r="WNF61" s="6"/>
      <c r="WNG61" s="6"/>
      <c r="WNH61" s="6"/>
      <c r="WNI61" s="6"/>
      <c r="WNJ61" s="6"/>
      <c r="WNK61" s="6"/>
      <c r="WNL61" s="6"/>
      <c r="WNM61" s="6"/>
      <c r="WNN61" s="6"/>
      <c r="WNO61" s="6"/>
      <c r="WNP61" s="6"/>
      <c r="WNQ61" s="6"/>
      <c r="WNR61" s="6"/>
      <c r="WNS61" s="6"/>
      <c r="WNT61" s="6"/>
      <c r="WNU61" s="6"/>
      <c r="WNV61" s="6"/>
      <c r="WNW61" s="6"/>
      <c r="WNX61" s="6"/>
      <c r="WNY61" s="6"/>
      <c r="WNZ61" s="6"/>
      <c r="WOA61" s="6"/>
      <c r="WOB61" s="6"/>
      <c r="WOC61" s="6"/>
      <c r="WOD61" s="6"/>
      <c r="WOE61" s="6"/>
      <c r="WOF61" s="6"/>
      <c r="WOG61" s="6"/>
      <c r="WOH61" s="6"/>
      <c r="WOI61" s="6"/>
      <c r="WOJ61" s="6"/>
      <c r="WOK61" s="6"/>
      <c r="WOL61" s="6"/>
      <c r="WOM61" s="6"/>
      <c r="WON61" s="6"/>
      <c r="WOO61" s="6"/>
      <c r="WOP61" s="6"/>
      <c r="WOQ61" s="6"/>
      <c r="WOR61" s="6"/>
      <c r="WOS61" s="6"/>
      <c r="WOT61" s="6"/>
      <c r="WOU61" s="6"/>
      <c r="WOV61" s="6"/>
      <c r="WOW61" s="6"/>
      <c r="WOX61" s="6"/>
      <c r="WOY61" s="6"/>
      <c r="WOZ61" s="6"/>
      <c r="WPA61" s="6"/>
      <c r="WPB61" s="6"/>
      <c r="WPC61" s="6"/>
      <c r="WPD61" s="6"/>
      <c r="WPE61" s="6"/>
      <c r="WPF61" s="6"/>
      <c r="WPG61" s="6"/>
      <c r="WPH61" s="6"/>
      <c r="WPI61" s="6"/>
      <c r="WPJ61" s="6"/>
      <c r="WPK61" s="6"/>
      <c r="WPL61" s="6"/>
      <c r="WPM61" s="6"/>
      <c r="WPN61" s="6"/>
      <c r="WPO61" s="6"/>
      <c r="WPP61" s="6"/>
      <c r="WPQ61" s="6"/>
      <c r="WPR61" s="6"/>
      <c r="WPS61" s="6"/>
      <c r="WPT61" s="6"/>
      <c r="WPU61" s="6"/>
      <c r="WPV61" s="6"/>
      <c r="WPW61" s="6"/>
      <c r="WPX61" s="6"/>
      <c r="WPY61" s="6"/>
      <c r="WPZ61" s="6"/>
      <c r="WQA61" s="6"/>
      <c r="WQB61" s="6"/>
      <c r="WQC61" s="6"/>
      <c r="WQD61" s="6"/>
      <c r="WQE61" s="6"/>
      <c r="WQF61" s="6"/>
      <c r="WQG61" s="6"/>
      <c r="WQH61" s="6"/>
      <c r="WQI61" s="6"/>
      <c r="WQJ61" s="6"/>
      <c r="WQK61" s="6"/>
      <c r="WQL61" s="6"/>
      <c r="WQM61" s="6"/>
      <c r="WQN61" s="6"/>
      <c r="WQO61" s="6"/>
      <c r="WQP61" s="6"/>
      <c r="WQQ61" s="6"/>
      <c r="WQR61" s="6"/>
      <c r="WQS61" s="6"/>
      <c r="WQT61" s="6"/>
      <c r="WQU61" s="6"/>
      <c r="WQV61" s="6"/>
      <c r="WQW61" s="6"/>
      <c r="WQX61" s="6"/>
      <c r="WQY61" s="6"/>
      <c r="WQZ61" s="6"/>
      <c r="WRA61" s="6"/>
      <c r="WRB61" s="6"/>
      <c r="WRC61" s="6"/>
      <c r="WRD61" s="6"/>
      <c r="WRE61" s="6"/>
      <c r="WRF61" s="6"/>
      <c r="WRG61" s="6"/>
      <c r="WRH61" s="6"/>
      <c r="WRI61" s="6"/>
      <c r="WRJ61" s="6"/>
      <c r="WRK61" s="6"/>
      <c r="WRL61" s="6"/>
      <c r="WRM61" s="6"/>
      <c r="WRN61" s="6"/>
      <c r="WRO61" s="6"/>
      <c r="WRP61" s="6"/>
      <c r="WRQ61" s="6"/>
      <c r="WRR61" s="6"/>
      <c r="WRS61" s="6"/>
      <c r="WRT61" s="6"/>
      <c r="WRU61" s="6"/>
      <c r="WRV61" s="6"/>
      <c r="WRW61" s="6"/>
      <c r="WRX61" s="6"/>
      <c r="WRY61" s="6"/>
      <c r="WRZ61" s="6"/>
      <c r="WSA61" s="6"/>
      <c r="WSB61" s="6"/>
      <c r="WSC61" s="6"/>
      <c r="WSD61" s="6"/>
      <c r="WSE61" s="6"/>
      <c r="WSF61" s="6"/>
      <c r="WSG61" s="6"/>
      <c r="WSH61" s="6"/>
      <c r="WSI61" s="6"/>
      <c r="WSJ61" s="6"/>
      <c r="WSK61" s="6"/>
      <c r="WSL61" s="6"/>
      <c r="WSM61" s="6"/>
      <c r="WSN61" s="6"/>
      <c r="WSO61" s="6"/>
      <c r="WSP61" s="6"/>
      <c r="WSQ61" s="6"/>
      <c r="WSR61" s="6"/>
      <c r="WSS61" s="6"/>
      <c r="WST61" s="6"/>
      <c r="WSU61" s="6"/>
      <c r="WSV61" s="6"/>
      <c r="WSW61" s="6"/>
      <c r="WSX61" s="6"/>
      <c r="WSY61" s="6"/>
      <c r="WSZ61" s="6"/>
      <c r="WTA61" s="6"/>
      <c r="WTB61" s="6"/>
      <c r="WTC61" s="6"/>
      <c r="WTD61" s="6"/>
      <c r="WTE61" s="6"/>
      <c r="WTF61" s="6"/>
      <c r="WTG61" s="6"/>
      <c r="WTH61" s="6"/>
      <c r="WTI61" s="6"/>
      <c r="WTJ61" s="6"/>
      <c r="WTK61" s="6"/>
      <c r="WTL61" s="6"/>
      <c r="WTM61" s="6"/>
      <c r="WTN61" s="6"/>
      <c r="WTO61" s="6"/>
      <c r="WTP61" s="6"/>
      <c r="WTQ61" s="6"/>
      <c r="WTR61" s="6"/>
      <c r="WTS61" s="6"/>
      <c r="WTT61" s="6"/>
      <c r="WTU61" s="6"/>
      <c r="WTV61" s="6"/>
      <c r="WTW61" s="6"/>
      <c r="WTX61" s="6"/>
      <c r="WTY61" s="6"/>
      <c r="WTZ61" s="6"/>
      <c r="WUA61" s="6"/>
      <c r="WUB61" s="6"/>
      <c r="WUC61" s="6"/>
      <c r="WUD61" s="6"/>
      <c r="WUE61" s="6"/>
      <c r="WUF61" s="6"/>
      <c r="WUG61" s="6"/>
      <c r="WUH61" s="6"/>
      <c r="WUI61" s="6"/>
      <c r="WUJ61" s="6"/>
      <c r="WUK61" s="6"/>
      <c r="WUL61" s="6"/>
      <c r="WUM61" s="6"/>
      <c r="WUN61" s="6"/>
      <c r="WUO61" s="6"/>
      <c r="WUP61" s="6"/>
      <c r="WUQ61" s="6"/>
      <c r="WUR61" s="6"/>
      <c r="WUS61" s="6"/>
      <c r="WUT61" s="6"/>
      <c r="WUU61" s="6"/>
      <c r="WUV61" s="6"/>
      <c r="WUW61" s="6"/>
      <c r="WUX61" s="6"/>
      <c r="WUY61" s="6"/>
      <c r="WUZ61" s="6"/>
      <c r="WVA61" s="6"/>
      <c r="WVB61" s="6"/>
      <c r="WVC61" s="6"/>
      <c r="WVD61" s="6"/>
      <c r="WVE61" s="6"/>
      <c r="WVF61" s="6"/>
      <c r="WVG61" s="6"/>
      <c r="WVH61" s="6"/>
      <c r="WVI61" s="6"/>
      <c r="WVJ61" s="6"/>
      <c r="WVK61" s="6"/>
      <c r="WVL61" s="6"/>
      <c r="WVM61" s="6"/>
      <c r="WVN61" s="6"/>
      <c r="WVO61" s="6"/>
      <c r="WVP61" s="6"/>
      <c r="WVQ61" s="6"/>
      <c r="WVR61" s="6"/>
      <c r="WVS61" s="6"/>
      <c r="WVT61" s="6"/>
      <c r="WVU61" s="6"/>
      <c r="WVV61" s="6"/>
      <c r="WVW61" s="6"/>
      <c r="WVX61" s="6"/>
      <c r="WVY61" s="6"/>
      <c r="WVZ61" s="6"/>
      <c r="WWA61" s="6"/>
      <c r="WWB61" s="6"/>
      <c r="WWC61" s="6"/>
      <c r="WWD61" s="6"/>
      <c r="WWE61" s="6"/>
      <c r="WWF61" s="6"/>
      <c r="WWG61" s="6"/>
      <c r="WWH61" s="6"/>
      <c r="WWI61" s="6"/>
      <c r="WWJ61" s="6"/>
      <c r="WWK61" s="6"/>
      <c r="WWL61" s="6"/>
      <c r="WWM61" s="6"/>
      <c r="WWN61" s="6"/>
      <c r="WWO61" s="6"/>
      <c r="WWP61" s="6"/>
      <c r="WWQ61" s="6"/>
      <c r="WWR61" s="6"/>
      <c r="WWS61" s="6"/>
      <c r="WWT61" s="6"/>
      <c r="WWU61" s="6"/>
      <c r="WWV61" s="6"/>
      <c r="WWW61" s="6"/>
      <c r="WWX61" s="6"/>
      <c r="WWY61" s="6"/>
      <c r="WWZ61" s="6"/>
      <c r="WXA61" s="6"/>
      <c r="WXB61" s="6"/>
      <c r="WXC61" s="6"/>
      <c r="WXD61" s="6"/>
      <c r="WXE61" s="6"/>
      <c r="WXF61" s="6"/>
      <c r="WXG61" s="6"/>
      <c r="WXH61" s="6"/>
      <c r="WXI61" s="6"/>
      <c r="WXJ61" s="6"/>
      <c r="WXK61" s="6"/>
      <c r="WXL61" s="6"/>
    </row>
    <row r="62" spans="1:16184" s="2" customFormat="1">
      <c r="A62" s="10" t="s">
        <v>62</v>
      </c>
      <c r="B62" s="6" t="s">
        <v>63</v>
      </c>
      <c r="C62" s="6" t="s">
        <v>63</v>
      </c>
      <c r="E62" s="411"/>
      <c r="F62" s="411"/>
      <c r="G62" s="546"/>
      <c r="H62" s="416"/>
      <c r="I62" s="196"/>
      <c r="J62" s="196"/>
      <c r="K62" s="6"/>
      <c r="L62" s="423"/>
      <c r="M62" s="6"/>
      <c r="N62" s="541"/>
      <c r="O62" s="196"/>
      <c r="P62" s="196"/>
      <c r="Q62" s="541"/>
      <c r="R62" s="196"/>
      <c r="S62" s="196"/>
      <c r="T62" s="196"/>
      <c r="U62" s="196"/>
      <c r="V62" s="196"/>
      <c r="W62" s="196"/>
      <c r="X62" s="6"/>
      <c r="Y62" s="196"/>
      <c r="Z62" s="6"/>
      <c r="AA62" s="6"/>
      <c r="AB62" s="6"/>
      <c r="AC62" s="6"/>
      <c r="AD62" s="6"/>
      <c r="AE62" s="6"/>
      <c r="AF62" s="196"/>
      <c r="AG62" s="196"/>
      <c r="AH62" s="196"/>
      <c r="AI62" s="196"/>
      <c r="AJ62" s="196"/>
      <c r="AK62" s="196"/>
      <c r="AL62" s="196"/>
      <c r="AM62" s="196"/>
      <c r="AN62" s="6"/>
      <c r="AO62" s="6"/>
      <c r="AP62" s="6"/>
      <c r="AQ62" s="196"/>
      <c r="AR62" s="196"/>
      <c r="AS62" s="196"/>
      <c r="AT62" s="196"/>
      <c r="AU62" s="196"/>
      <c r="AV62" s="196"/>
      <c r="AW62" s="6"/>
      <c r="AX62" s="6"/>
      <c r="AY62" s="6"/>
      <c r="AZ62" s="14"/>
      <c r="BA62" s="14"/>
      <c r="BB62" s="14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</row>
    <row r="63" spans="1:16184" s="2" customFormat="1">
      <c r="A63" s="10" t="s">
        <v>64</v>
      </c>
      <c r="B63" s="6" t="s">
        <v>65</v>
      </c>
      <c r="C63" s="6" t="s">
        <v>65</v>
      </c>
      <c r="E63" s="411"/>
      <c r="F63" s="411"/>
      <c r="G63" s="546"/>
      <c r="H63" s="416"/>
      <c r="I63" s="196"/>
      <c r="J63" s="196"/>
      <c r="K63" s="6"/>
      <c r="L63" s="196"/>
      <c r="M63" s="6"/>
      <c r="N63" s="541"/>
      <c r="O63" s="196"/>
      <c r="P63" s="196"/>
      <c r="Q63" s="541"/>
      <c r="R63" s="196"/>
      <c r="S63" s="196"/>
      <c r="T63" s="196"/>
      <c r="U63" s="196"/>
      <c r="V63" s="196"/>
      <c r="W63" s="196"/>
      <c r="X63" s="6"/>
      <c r="Y63" s="196"/>
      <c r="Z63" s="6"/>
      <c r="AA63" s="6"/>
      <c r="AB63" s="6"/>
      <c r="AC63" s="6"/>
      <c r="AD63" s="6"/>
      <c r="AE63" s="6"/>
      <c r="AF63" s="196"/>
      <c r="AG63" s="196"/>
      <c r="AH63" s="196"/>
      <c r="AI63" s="196"/>
      <c r="AJ63" s="196"/>
      <c r="AK63" s="196"/>
      <c r="AL63" s="196"/>
      <c r="AM63" s="196"/>
      <c r="AN63" s="6"/>
      <c r="AO63" s="6"/>
      <c r="AP63" s="6"/>
      <c r="AQ63" s="196"/>
      <c r="AR63" s="196"/>
      <c r="AS63" s="196"/>
      <c r="AT63" s="196"/>
      <c r="AU63" s="196"/>
      <c r="AV63" s="196"/>
      <c r="AW63" s="6"/>
      <c r="AX63" s="6"/>
      <c r="AY63" s="6"/>
      <c r="AZ63" s="14"/>
      <c r="BA63" s="14"/>
      <c r="BB63" s="14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</row>
    <row r="64" spans="1:16184" s="2" customFormat="1">
      <c r="A64" s="6"/>
      <c r="B64" s="6"/>
      <c r="C64" s="6"/>
      <c r="E64" s="411"/>
      <c r="F64" s="411"/>
      <c r="G64" s="546"/>
      <c r="H64" s="416"/>
      <c r="I64" s="196"/>
      <c r="J64" s="196"/>
      <c r="K64" s="6"/>
      <c r="L64" s="196"/>
      <c r="M64" s="6"/>
      <c r="N64" s="541"/>
      <c r="O64" s="196"/>
      <c r="P64" s="196"/>
      <c r="Q64" s="541"/>
      <c r="R64" s="196"/>
      <c r="S64" s="196"/>
      <c r="T64" s="196"/>
      <c r="U64" s="196"/>
      <c r="V64" s="196"/>
      <c r="W64" s="196"/>
      <c r="X64" s="6"/>
      <c r="Y64" s="196"/>
      <c r="Z64" s="6"/>
      <c r="AA64" s="6"/>
      <c r="AB64" s="6"/>
      <c r="AC64" s="6"/>
      <c r="AD64" s="6"/>
      <c r="AE64" s="6"/>
      <c r="AF64" s="196"/>
      <c r="AG64" s="196"/>
      <c r="AH64" s="196"/>
      <c r="AI64" s="196"/>
      <c r="AJ64" s="196"/>
      <c r="AK64" s="196"/>
      <c r="AL64" s="196"/>
      <c r="AM64" s="196"/>
      <c r="AN64" s="6"/>
      <c r="AO64" s="6"/>
      <c r="AP64" s="6"/>
      <c r="AQ64" s="196"/>
      <c r="AR64" s="196"/>
      <c r="AS64" s="196"/>
      <c r="AT64" s="196"/>
      <c r="AU64" s="196"/>
      <c r="AV64" s="196"/>
      <c r="AW64" s="6"/>
      <c r="AX64" s="6"/>
      <c r="AY64" s="6"/>
      <c r="AZ64" s="14"/>
      <c r="BA64" s="14"/>
      <c r="BB64" s="14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</row>
    <row r="65" spans="1:16184" s="2" customFormat="1">
      <c r="A65" s="6"/>
      <c r="B65" s="6"/>
      <c r="C65" s="6"/>
      <c r="E65" s="411" t="s">
        <v>315</v>
      </c>
      <c r="F65" s="411"/>
      <c r="G65" s="546"/>
      <c r="H65" s="416"/>
      <c r="I65" s="196"/>
      <c r="J65" s="196"/>
      <c r="K65" s="6"/>
      <c r="L65" s="196"/>
      <c r="M65" s="6"/>
      <c r="N65" s="541"/>
      <c r="O65" s="196"/>
      <c r="P65" s="631">
        <f>2407455.87/1000000</f>
        <v>2.4074558700000002</v>
      </c>
      <c r="Q65" s="745">
        <f>2108780.49/1000000</f>
        <v>2.10878049</v>
      </c>
      <c r="R65" s="196"/>
      <c r="S65" s="196"/>
      <c r="T65" s="196"/>
      <c r="U65" s="196"/>
      <c r="V65" s="196"/>
      <c r="W65" s="196"/>
      <c r="X65" s="436"/>
      <c r="Y65" s="196"/>
      <c r="Z65" s="6"/>
      <c r="AA65" s="6"/>
      <c r="AB65" s="6"/>
      <c r="AC65" s="6"/>
      <c r="AD65" s="6"/>
      <c r="AE65" s="6"/>
      <c r="AF65" s="196"/>
      <c r="AG65" s="196"/>
      <c r="AH65" s="738">
        <f>5042280.73/1000000</f>
        <v>5.0422807300000008</v>
      </c>
      <c r="AI65" s="738">
        <f>4453286.71/1000000</f>
        <v>4.4532867099999995</v>
      </c>
      <c r="AJ65" s="196"/>
      <c r="AK65" s="196"/>
      <c r="AL65" s="196"/>
      <c r="AM65" s="196"/>
      <c r="AN65" s="6"/>
      <c r="AO65" s="6"/>
      <c r="AP65" s="6"/>
      <c r="AQ65" s="196"/>
      <c r="AR65" s="196"/>
      <c r="AS65" s="196"/>
      <c r="AT65" s="196"/>
      <c r="AU65" s="196"/>
      <c r="AV65" s="196"/>
      <c r="AW65" s="6"/>
      <c r="AX65" s="6"/>
      <c r="AY65" s="6"/>
      <c r="AZ65" s="14"/>
      <c r="BA65" s="14"/>
      <c r="BB65" s="14"/>
      <c r="BC65" s="6"/>
      <c r="BD65" s="6"/>
      <c r="BE65" s="6"/>
      <c r="BF65" s="6"/>
      <c r="BG65" s="6"/>
      <c r="BH65" s="6"/>
      <c r="BI65" s="6"/>
      <c r="BJ65" s="432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</row>
    <row r="66" spans="1:16184">
      <c r="E66" s="411" t="s">
        <v>316</v>
      </c>
      <c r="P66" s="631">
        <f>4095902.84/1000000</f>
        <v>4.0959028399999999</v>
      </c>
      <c r="Q66" s="745">
        <f>3478081.93/1000000</f>
        <v>3.4780819300000001</v>
      </c>
      <c r="AH66" s="738">
        <f>378390.32/1000000</f>
        <v>0.37839032</v>
      </c>
      <c r="AI66" s="738">
        <f>323128.52/1000000</f>
        <v>0.32312852000000003</v>
      </c>
      <c r="AQ66" s="738">
        <f>3801440.99/1000000</f>
        <v>3.8014409900000001</v>
      </c>
      <c r="AR66" s="738">
        <f>3235164.95/1000000</f>
        <v>3.2351649500000002</v>
      </c>
      <c r="BJ66" s="432"/>
    </row>
    <row r="67" spans="1:16184">
      <c r="E67" s="411" t="s">
        <v>317</v>
      </c>
      <c r="P67" s="631">
        <f>SUM(P65:P66)</f>
        <v>6.5033587100000005</v>
      </c>
      <c r="Q67" s="745">
        <f>SUM(Q65:Q66)</f>
        <v>5.5868624200000001</v>
      </c>
      <c r="AH67" s="631">
        <f>SUM(AH65:AH66)</f>
        <v>5.420671050000001</v>
      </c>
      <c r="AI67" s="738">
        <f>SUM(AI65:AI66)</f>
        <v>4.7764152299999996</v>
      </c>
      <c r="AQ67" s="631">
        <f>SUM(AQ65:AQ66)</f>
        <v>3.8014409900000001</v>
      </c>
      <c r="AR67" s="738">
        <f>SUM(AR65:AR66)</f>
        <v>3.2351649500000002</v>
      </c>
      <c r="BJ67" s="432"/>
    </row>
    <row r="68" spans="1:16184">
      <c r="E68" s="411" t="s">
        <v>318</v>
      </c>
      <c r="P68" s="631">
        <f>P16-P67</f>
        <v>5.9561929999999208E-2</v>
      </c>
      <c r="Q68" s="631">
        <f>Q16-Q67</f>
        <v>5.9561929999999208E-2</v>
      </c>
      <c r="AH68" s="631">
        <f>AH16-AH67</f>
        <v>3.8014409899999997</v>
      </c>
      <c r="AI68" s="631">
        <f>AI16-AI67</f>
        <v>3.2351649500000015</v>
      </c>
      <c r="AQ68" s="631">
        <f>AQ16-AQ67</f>
        <v>0</v>
      </c>
      <c r="AR68" s="631">
        <f>AR16-AR67</f>
        <v>0</v>
      </c>
    </row>
    <row r="69" spans="1:16184">
      <c r="M69" s="196"/>
    </row>
    <row r="70" spans="1:16184">
      <c r="M70" s="196"/>
      <c r="Z70" s="579"/>
      <c r="AA70" s="579"/>
    </row>
    <row r="71" spans="1:16184">
      <c r="M71" s="196"/>
      <c r="Z71" s="541"/>
      <c r="AA71" s="541"/>
    </row>
    <row r="72" spans="1:16184">
      <c r="M72" s="196"/>
      <c r="Z72" s="579"/>
      <c r="AA72" s="579"/>
    </row>
  </sheetData>
  <customSheetViews>
    <customSheetView guid="{42A1920E-D2D2-4E7B-9A8E-1E3FF8B331D0}" scale="80" showPageBreaks="1" fitToPage="1" printArea="1" hiddenRows="1" hiddenColumns="1" state="hidden" view="pageBreakPreview" topLeftCell="A9">
      <pane xSplit="3" ySplit="7" topLeftCell="D16" activePane="bottomRight" state="frozen"/>
      <selection pane="bottomRight" activeCell="K39" sqref="K39"/>
      <rowBreaks count="1" manualBreakCount="1">
        <brk id="49" max="55" man="1"/>
      </rowBreaks>
      <colBreaks count="1" manualBreakCount="1">
        <brk id="52" max="59" man="1"/>
      </colBreaks>
      <pageMargins left="0" right="0" top="0.39370078740157483" bottom="0" header="0.31496062992125984" footer="0.31496062992125984"/>
      <printOptions horizontalCentered="1"/>
      <pageSetup paperSize="9" scale="53" fitToHeight="2" orientation="landscape" r:id="rId1"/>
    </customSheetView>
    <customSheetView guid="{EF326D7E-D76F-4649-85A8-DE252C102192}" scale="80" showPageBreaks="1" fitToPage="1" printArea="1" hiddenRows="1" hiddenColumns="1" state="hidden" view="pageBreakPreview" topLeftCell="A9">
      <pane xSplit="3" ySplit="7" topLeftCell="D16" activePane="bottomRight" state="frozen"/>
      <selection pane="bottomRight" activeCell="K39" sqref="K39"/>
      <rowBreaks count="1" manualBreakCount="1">
        <brk id="49" max="55" man="1"/>
      </rowBreaks>
      <colBreaks count="1" manualBreakCount="1">
        <brk id="52" max="59" man="1"/>
      </colBreaks>
      <pageMargins left="0" right="0" top="0.39370078740157483" bottom="0" header="0.31496062992125984" footer="0.31496062992125984"/>
      <printOptions horizontalCentered="1"/>
      <pageSetup paperSize="9" scale="53" fitToHeight="2" orientation="landscape" r:id="rId2"/>
    </customSheetView>
    <customSheetView guid="{696F54C5-6E69-4E5B-8291-5C65C2A15EC1}" scale="80" showPageBreaks="1" fitToPage="1" printArea="1" hiddenRows="1" hiddenColumns="1" state="hidden" view="pageBreakPreview" topLeftCell="A9">
      <pane xSplit="3" ySplit="7" topLeftCell="D16" activePane="bottomRight" state="frozen"/>
      <selection pane="bottomRight" activeCell="K39" sqref="K39"/>
      <rowBreaks count="1" manualBreakCount="1">
        <brk id="49" max="55" man="1"/>
      </rowBreaks>
      <colBreaks count="1" manualBreakCount="1">
        <brk id="52" max="59" man="1"/>
      </colBreaks>
      <pageMargins left="0" right="0" top="0.39370078740157483" bottom="0" header="0.31496062992125984" footer="0.31496062992125984"/>
      <printOptions horizontalCentered="1"/>
      <pageSetup paperSize="9" scale="53" fitToHeight="2" orientation="landscape" r:id="rId3"/>
    </customSheetView>
  </customSheetViews>
  <mergeCells count="28">
    <mergeCell ref="BA14:BA15"/>
    <mergeCell ref="BB14:BB15"/>
    <mergeCell ref="AX13:AX15"/>
    <mergeCell ref="AY13:AZ13"/>
    <mergeCell ref="AB14:AE14"/>
    <mergeCell ref="AY14:AY15"/>
    <mergeCell ref="AZ14:AZ15"/>
    <mergeCell ref="H14:I14"/>
    <mergeCell ref="K14:N14"/>
    <mergeCell ref="O14:R14"/>
    <mergeCell ref="S14:W14"/>
    <mergeCell ref="X14:AA14"/>
    <mergeCell ref="BE13:BE15"/>
    <mergeCell ref="BG13:BG15"/>
    <mergeCell ref="BH13:BH15"/>
    <mergeCell ref="BI13:BI15"/>
    <mergeCell ref="A4:AZ4"/>
    <mergeCell ref="AW7:AZ7"/>
    <mergeCell ref="BG12:BI12"/>
    <mergeCell ref="A13:A15"/>
    <mergeCell ref="B13:B15"/>
    <mergeCell ref="C13:C15"/>
    <mergeCell ref="D13:D15"/>
    <mergeCell ref="E13:AE13"/>
    <mergeCell ref="AF13:AM14"/>
    <mergeCell ref="AN13:AW14"/>
    <mergeCell ref="BC14:BD14"/>
    <mergeCell ref="E14:F14"/>
  </mergeCells>
  <printOptions horizontalCentered="1"/>
  <pageMargins left="0" right="0" top="0.39370078740157483" bottom="0" header="0.31496062992125984" footer="0.31496062992125984"/>
  <pageSetup paperSize="9" scale="53" fitToHeight="2" orientation="landscape" r:id="rId4"/>
  <rowBreaks count="1" manualBreakCount="1">
    <brk id="49" max="55" man="1"/>
  </rowBreaks>
  <colBreaks count="1" manualBreakCount="1">
    <brk id="52" max="5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99FF"/>
    <pageSetUpPr fitToPage="1"/>
  </sheetPr>
  <dimension ref="A1:WXO73"/>
  <sheetViews>
    <sheetView view="pageBreakPreview" zoomScale="70" zoomScaleNormal="70" zoomScaleSheetLayoutView="70" workbookViewId="0">
      <pane xSplit="3" ySplit="15" topLeftCell="D16" activePane="bottomRight" state="frozen"/>
      <selection activeCell="X16" activeCellId="2" sqref="K16 O16 X16"/>
      <selection pane="topRight" activeCell="X16" activeCellId="2" sqref="K16 O16 X16"/>
      <selection pane="bottomLeft" activeCell="X16" activeCellId="2" sqref="K16 O16 X16"/>
      <selection pane="bottomRight" activeCell="X16" activeCellId="2" sqref="K16 O16 X16"/>
    </sheetView>
  </sheetViews>
  <sheetFormatPr defaultRowHeight="12.75" outlineLevelRow="1" outlineLevelCol="2"/>
  <cols>
    <col min="1" max="1" width="4.7109375" style="609" customWidth="1"/>
    <col min="2" max="2" width="44.28515625" style="609" hidden="1" customWidth="1" outlineLevel="1"/>
    <col min="3" max="3" width="47.85546875" style="609" customWidth="1" collapsed="1"/>
    <col min="4" max="4" width="11.5703125" style="2" customWidth="1"/>
    <col min="5" max="5" width="11.7109375" style="411" customWidth="1"/>
    <col min="6" max="6" width="11.5703125" style="411" customWidth="1"/>
    <col min="7" max="7" width="18.5703125" style="546" hidden="1" customWidth="1" outlineLevel="1"/>
    <col min="8" max="8" width="14.7109375" style="416" hidden="1" customWidth="1" outlineLevel="2"/>
    <col min="9" max="10" width="14.7109375" style="196" hidden="1" customWidth="1" outlineLevel="2"/>
    <col min="11" max="11" width="11.5703125" style="6" customWidth="1" collapsed="1"/>
    <col min="12" max="12" width="11.7109375" style="196" customWidth="1"/>
    <col min="13" max="13" width="14.7109375" style="6" hidden="1" customWidth="1" outlineLevel="1"/>
    <col min="14" max="14" width="15.7109375" style="541" hidden="1" customWidth="1" outlineLevel="2"/>
    <col min="15" max="15" width="11.7109375" style="196" customWidth="1" collapsed="1"/>
    <col min="16" max="16" width="11.7109375" style="196" customWidth="1"/>
    <col min="17" max="17" width="15.7109375" style="541" hidden="1" customWidth="1" outlineLevel="1"/>
    <col min="18" max="22" width="14.7109375" style="196" hidden="1" customWidth="1" outlineLevel="1"/>
    <col min="23" max="23" width="28.7109375" style="196" hidden="1" customWidth="1" outlineLevel="1"/>
    <col min="24" max="24" width="11.7109375" style="6" customWidth="1" collapsed="1"/>
    <col min="25" max="25" width="11.5703125" style="196" customWidth="1"/>
    <col min="26" max="27" width="14.7109375" style="6" customWidth="1" outlineLevel="1"/>
    <col min="28" max="29" width="11.7109375" style="6" customWidth="1"/>
    <col min="30" max="31" width="14.7109375" style="6" hidden="1" customWidth="1" outlineLevel="1"/>
    <col min="32" max="32" width="14" style="196" customWidth="1" collapsed="1"/>
    <col min="33" max="33" width="14" style="196" customWidth="1"/>
    <col min="34" max="41" width="14.7109375" style="196" hidden="1" customWidth="1" outlineLevel="1"/>
    <col min="42" max="42" width="15.140625" style="196" customWidth="1" collapsed="1"/>
    <col min="43" max="43" width="11.7109375" style="6" customWidth="1"/>
    <col min="44" max="44" width="11.7109375" style="6" hidden="1" customWidth="1" outlineLevel="1"/>
    <col min="45" max="45" width="14.7109375" style="6" hidden="1" customWidth="1" outlineLevel="1"/>
    <col min="46" max="51" width="14.7109375" style="196" hidden="1" customWidth="1" outlineLevel="1"/>
    <col min="52" max="52" width="11.7109375" style="6" customWidth="1" collapsed="1"/>
    <col min="53" max="53" width="15.42578125" style="6" customWidth="1"/>
    <col min="54" max="54" width="11.7109375" style="6" customWidth="1"/>
    <col min="55" max="55" width="11.7109375" style="14" customWidth="1"/>
    <col min="56" max="57" width="14.7109375" style="14" hidden="1" customWidth="1" outlineLevel="1"/>
    <col min="58" max="58" width="14.7109375" style="6" hidden="1" customWidth="1" outlineLevel="1" collapsed="1"/>
    <col min="59" max="59" width="14.7109375" style="6" hidden="1" customWidth="1" outlineLevel="1"/>
    <col min="60" max="60" width="14.7109375" style="6" customWidth="1" collapsed="1"/>
    <col min="61" max="61" width="6.28515625" style="6" customWidth="1"/>
    <col min="62" max="62" width="15" style="6" customWidth="1"/>
    <col min="63" max="63" width="20" style="6" customWidth="1"/>
    <col min="64" max="64" width="15.7109375" style="6" customWidth="1"/>
    <col min="65" max="65" width="14.5703125" style="6" bestFit="1" customWidth="1"/>
    <col min="66" max="292" width="9.140625" style="6"/>
    <col min="293" max="293" width="5.7109375" style="6" customWidth="1"/>
    <col min="294" max="294" width="45.28515625" style="6" customWidth="1"/>
    <col min="295" max="295" width="13.85546875" style="6" customWidth="1"/>
    <col min="296" max="305" width="9.140625" style="6"/>
    <col min="306" max="309" width="17.28515625" style="6" customWidth="1"/>
    <col min="310" max="310" width="12.5703125" style="6" customWidth="1"/>
    <col min="311" max="312" width="9.140625" style="6"/>
    <col min="313" max="314" width="18.7109375" style="6" customWidth="1"/>
    <col min="315" max="315" width="19" style="6" bestFit="1" customWidth="1"/>
    <col min="316" max="548" width="9.140625" style="6"/>
    <col min="549" max="549" width="5.7109375" style="6" customWidth="1"/>
    <col min="550" max="550" width="45.28515625" style="6" customWidth="1"/>
    <col min="551" max="551" width="13.85546875" style="6" customWidth="1"/>
    <col min="552" max="561" width="9.140625" style="6"/>
    <col min="562" max="565" width="17.28515625" style="6" customWidth="1"/>
    <col min="566" max="566" width="12.5703125" style="6" customWidth="1"/>
    <col min="567" max="568" width="9.140625" style="6"/>
    <col min="569" max="570" width="18.7109375" style="6" customWidth="1"/>
    <col min="571" max="571" width="19" style="6" bestFit="1" customWidth="1"/>
    <col min="572" max="804" width="9.140625" style="6"/>
    <col min="805" max="805" width="5.7109375" style="6" customWidth="1"/>
    <col min="806" max="806" width="45.28515625" style="6" customWidth="1"/>
    <col min="807" max="807" width="13.85546875" style="6" customWidth="1"/>
    <col min="808" max="817" width="9.140625" style="6"/>
    <col min="818" max="821" width="17.28515625" style="6" customWidth="1"/>
    <col min="822" max="822" width="12.5703125" style="6" customWidth="1"/>
    <col min="823" max="824" width="9.140625" style="6"/>
    <col min="825" max="826" width="18.7109375" style="6" customWidth="1"/>
    <col min="827" max="827" width="19" style="6" bestFit="1" customWidth="1"/>
    <col min="828" max="1060" width="9.140625" style="6"/>
    <col min="1061" max="1061" width="5.7109375" style="6" customWidth="1"/>
    <col min="1062" max="1062" width="45.28515625" style="6" customWidth="1"/>
    <col min="1063" max="1063" width="13.85546875" style="6" customWidth="1"/>
    <col min="1064" max="1073" width="9.140625" style="6"/>
    <col min="1074" max="1077" width="17.28515625" style="6" customWidth="1"/>
    <col min="1078" max="1078" width="12.5703125" style="6" customWidth="1"/>
    <col min="1079" max="1080" width="9.140625" style="6"/>
    <col min="1081" max="1082" width="18.7109375" style="6" customWidth="1"/>
    <col min="1083" max="1083" width="19" style="6" bestFit="1" customWidth="1"/>
    <col min="1084" max="1316" width="9.140625" style="6"/>
    <col min="1317" max="1317" width="5.7109375" style="6" customWidth="1"/>
    <col min="1318" max="1318" width="45.28515625" style="6" customWidth="1"/>
    <col min="1319" max="1319" width="13.85546875" style="6" customWidth="1"/>
    <col min="1320" max="1329" width="9.140625" style="6"/>
    <col min="1330" max="1333" width="17.28515625" style="6" customWidth="1"/>
    <col min="1334" max="1334" width="12.5703125" style="6" customWidth="1"/>
    <col min="1335" max="1336" width="9.140625" style="6"/>
    <col min="1337" max="1338" width="18.7109375" style="6" customWidth="1"/>
    <col min="1339" max="1339" width="19" style="6" bestFit="1" customWidth="1"/>
    <col min="1340" max="1572" width="9.140625" style="6"/>
    <col min="1573" max="1573" width="5.7109375" style="6" customWidth="1"/>
    <col min="1574" max="1574" width="45.28515625" style="6" customWidth="1"/>
    <col min="1575" max="1575" width="13.85546875" style="6" customWidth="1"/>
    <col min="1576" max="1585" width="9.140625" style="6"/>
    <col min="1586" max="1589" width="17.28515625" style="6" customWidth="1"/>
    <col min="1590" max="1590" width="12.5703125" style="6" customWidth="1"/>
    <col min="1591" max="1592" width="9.140625" style="6"/>
    <col min="1593" max="1594" width="18.7109375" style="6" customWidth="1"/>
    <col min="1595" max="1595" width="19" style="6" bestFit="1" customWidth="1"/>
    <col min="1596" max="1828" width="9.140625" style="6"/>
    <col min="1829" max="1829" width="5.7109375" style="6" customWidth="1"/>
    <col min="1830" max="1830" width="45.28515625" style="6" customWidth="1"/>
    <col min="1831" max="1831" width="13.85546875" style="6" customWidth="1"/>
    <col min="1832" max="1841" width="9.140625" style="6"/>
    <col min="1842" max="1845" width="17.28515625" style="6" customWidth="1"/>
    <col min="1846" max="1846" width="12.5703125" style="6" customWidth="1"/>
    <col min="1847" max="1848" width="9.140625" style="6"/>
    <col min="1849" max="1850" width="18.7109375" style="6" customWidth="1"/>
    <col min="1851" max="1851" width="19" style="6" bestFit="1" customWidth="1"/>
    <col min="1852" max="2084" width="9.140625" style="6"/>
    <col min="2085" max="2085" width="5.7109375" style="6" customWidth="1"/>
    <col min="2086" max="2086" width="45.28515625" style="6" customWidth="1"/>
    <col min="2087" max="2087" width="13.85546875" style="6" customWidth="1"/>
    <col min="2088" max="2097" width="9.140625" style="6"/>
    <col min="2098" max="2101" width="17.28515625" style="6" customWidth="1"/>
    <col min="2102" max="2102" width="12.5703125" style="6" customWidth="1"/>
    <col min="2103" max="2104" width="9.140625" style="6"/>
    <col min="2105" max="2106" width="18.7109375" style="6" customWidth="1"/>
    <col min="2107" max="2107" width="19" style="6" bestFit="1" customWidth="1"/>
    <col min="2108" max="2340" width="9.140625" style="6"/>
    <col min="2341" max="2341" width="5.7109375" style="6" customWidth="1"/>
    <col min="2342" max="2342" width="45.28515625" style="6" customWidth="1"/>
    <col min="2343" max="2343" width="13.85546875" style="6" customWidth="1"/>
    <col min="2344" max="2353" width="9.140625" style="6"/>
    <col min="2354" max="2357" width="17.28515625" style="6" customWidth="1"/>
    <col min="2358" max="2358" width="12.5703125" style="6" customWidth="1"/>
    <col min="2359" max="2360" width="9.140625" style="6"/>
    <col min="2361" max="2362" width="18.7109375" style="6" customWidth="1"/>
    <col min="2363" max="2363" width="19" style="6" bestFit="1" customWidth="1"/>
    <col min="2364" max="2596" width="9.140625" style="6"/>
    <col min="2597" max="2597" width="5.7109375" style="6" customWidth="1"/>
    <col min="2598" max="2598" width="45.28515625" style="6" customWidth="1"/>
    <col min="2599" max="2599" width="13.85546875" style="6" customWidth="1"/>
    <col min="2600" max="2609" width="9.140625" style="6"/>
    <col min="2610" max="2613" width="17.28515625" style="6" customWidth="1"/>
    <col min="2614" max="2614" width="12.5703125" style="6" customWidth="1"/>
    <col min="2615" max="2616" width="9.140625" style="6"/>
    <col min="2617" max="2618" width="18.7109375" style="6" customWidth="1"/>
    <col min="2619" max="2619" width="19" style="6" bestFit="1" customWidth="1"/>
    <col min="2620" max="2852" width="9.140625" style="6"/>
    <col min="2853" max="2853" width="5.7109375" style="6" customWidth="1"/>
    <col min="2854" max="2854" width="45.28515625" style="6" customWidth="1"/>
    <col min="2855" max="2855" width="13.85546875" style="6" customWidth="1"/>
    <col min="2856" max="2865" width="9.140625" style="6"/>
    <col min="2866" max="2869" width="17.28515625" style="6" customWidth="1"/>
    <col min="2870" max="2870" width="12.5703125" style="6" customWidth="1"/>
    <col min="2871" max="2872" width="9.140625" style="6"/>
    <col min="2873" max="2874" width="18.7109375" style="6" customWidth="1"/>
    <col min="2875" max="2875" width="19" style="6" bestFit="1" customWidth="1"/>
    <col min="2876" max="3108" width="9.140625" style="6"/>
    <col min="3109" max="3109" width="5.7109375" style="6" customWidth="1"/>
    <col min="3110" max="3110" width="45.28515625" style="6" customWidth="1"/>
    <col min="3111" max="3111" width="13.85546875" style="6" customWidth="1"/>
    <col min="3112" max="3121" width="9.140625" style="6"/>
    <col min="3122" max="3125" width="17.28515625" style="6" customWidth="1"/>
    <col min="3126" max="3126" width="12.5703125" style="6" customWidth="1"/>
    <col min="3127" max="3128" width="9.140625" style="6"/>
    <col min="3129" max="3130" width="18.7109375" style="6" customWidth="1"/>
    <col min="3131" max="3131" width="19" style="6" bestFit="1" customWidth="1"/>
    <col min="3132" max="3364" width="9.140625" style="6"/>
    <col min="3365" max="3365" width="5.7109375" style="6" customWidth="1"/>
    <col min="3366" max="3366" width="45.28515625" style="6" customWidth="1"/>
    <col min="3367" max="3367" width="13.85546875" style="6" customWidth="1"/>
    <col min="3368" max="3377" width="9.140625" style="6"/>
    <col min="3378" max="3381" width="17.28515625" style="6" customWidth="1"/>
    <col min="3382" max="3382" width="12.5703125" style="6" customWidth="1"/>
    <col min="3383" max="3384" width="9.140625" style="6"/>
    <col min="3385" max="3386" width="18.7109375" style="6" customWidth="1"/>
    <col min="3387" max="3387" width="19" style="6" bestFit="1" customWidth="1"/>
    <col min="3388" max="3620" width="9.140625" style="6"/>
    <col min="3621" max="3621" width="5.7109375" style="6" customWidth="1"/>
    <col min="3622" max="3622" width="45.28515625" style="6" customWidth="1"/>
    <col min="3623" max="3623" width="13.85546875" style="6" customWidth="1"/>
    <col min="3624" max="3633" width="9.140625" style="6"/>
    <col min="3634" max="3637" width="17.28515625" style="6" customWidth="1"/>
    <col min="3638" max="3638" width="12.5703125" style="6" customWidth="1"/>
    <col min="3639" max="3640" width="9.140625" style="6"/>
    <col min="3641" max="3642" width="18.7109375" style="6" customWidth="1"/>
    <col min="3643" max="3643" width="19" style="6" bestFit="1" customWidth="1"/>
    <col min="3644" max="3876" width="9.140625" style="6"/>
    <col min="3877" max="3877" width="5.7109375" style="6" customWidth="1"/>
    <col min="3878" max="3878" width="45.28515625" style="6" customWidth="1"/>
    <col min="3879" max="3879" width="13.85546875" style="6" customWidth="1"/>
    <col min="3880" max="3889" width="9.140625" style="6"/>
    <col min="3890" max="3893" width="17.28515625" style="6" customWidth="1"/>
    <col min="3894" max="3894" width="12.5703125" style="6" customWidth="1"/>
    <col min="3895" max="3896" width="9.140625" style="6"/>
    <col min="3897" max="3898" width="18.7109375" style="6" customWidth="1"/>
    <col min="3899" max="3899" width="19" style="6" bestFit="1" customWidth="1"/>
    <col min="3900" max="4132" width="9.140625" style="6"/>
    <col min="4133" max="4133" width="5.7109375" style="6" customWidth="1"/>
    <col min="4134" max="4134" width="45.28515625" style="6" customWidth="1"/>
    <col min="4135" max="4135" width="13.85546875" style="6" customWidth="1"/>
    <col min="4136" max="4145" width="9.140625" style="6"/>
    <col min="4146" max="4149" width="17.28515625" style="6" customWidth="1"/>
    <col min="4150" max="4150" width="12.5703125" style="6" customWidth="1"/>
    <col min="4151" max="4152" width="9.140625" style="6"/>
    <col min="4153" max="4154" width="18.7109375" style="6" customWidth="1"/>
    <col min="4155" max="4155" width="19" style="6" bestFit="1" customWidth="1"/>
    <col min="4156" max="4388" width="9.140625" style="6"/>
    <col min="4389" max="4389" width="5.7109375" style="6" customWidth="1"/>
    <col min="4390" max="4390" width="45.28515625" style="6" customWidth="1"/>
    <col min="4391" max="4391" width="13.85546875" style="6" customWidth="1"/>
    <col min="4392" max="4401" width="9.140625" style="6"/>
    <col min="4402" max="4405" width="17.28515625" style="6" customWidth="1"/>
    <col min="4406" max="4406" width="12.5703125" style="6" customWidth="1"/>
    <col min="4407" max="4408" width="9.140625" style="6"/>
    <col min="4409" max="4410" width="18.7109375" style="6" customWidth="1"/>
    <col min="4411" max="4411" width="19" style="6" bestFit="1" customWidth="1"/>
    <col min="4412" max="4644" width="9.140625" style="6"/>
    <col min="4645" max="4645" width="5.7109375" style="6" customWidth="1"/>
    <col min="4646" max="4646" width="45.28515625" style="6" customWidth="1"/>
    <col min="4647" max="4647" width="13.85546875" style="6" customWidth="1"/>
    <col min="4648" max="4657" width="9.140625" style="6"/>
    <col min="4658" max="4661" width="17.28515625" style="6" customWidth="1"/>
    <col min="4662" max="4662" width="12.5703125" style="6" customWidth="1"/>
    <col min="4663" max="4664" width="9.140625" style="6"/>
    <col min="4665" max="4666" width="18.7109375" style="6" customWidth="1"/>
    <col min="4667" max="4667" width="19" style="6" bestFit="1" customWidth="1"/>
    <col min="4668" max="4900" width="9.140625" style="6"/>
    <col min="4901" max="4901" width="5.7109375" style="6" customWidth="1"/>
    <col min="4902" max="4902" width="45.28515625" style="6" customWidth="1"/>
    <col min="4903" max="4903" width="13.85546875" style="6" customWidth="1"/>
    <col min="4904" max="4913" width="9.140625" style="6"/>
    <col min="4914" max="4917" width="17.28515625" style="6" customWidth="1"/>
    <col min="4918" max="4918" width="12.5703125" style="6" customWidth="1"/>
    <col min="4919" max="4920" width="9.140625" style="6"/>
    <col min="4921" max="4922" width="18.7109375" style="6" customWidth="1"/>
    <col min="4923" max="4923" width="19" style="6" bestFit="1" customWidth="1"/>
    <col min="4924" max="5156" width="9.140625" style="6"/>
    <col min="5157" max="5157" width="5.7109375" style="6" customWidth="1"/>
    <col min="5158" max="5158" width="45.28515625" style="6" customWidth="1"/>
    <col min="5159" max="5159" width="13.85546875" style="6" customWidth="1"/>
    <col min="5160" max="5169" width="9.140625" style="6"/>
    <col min="5170" max="5173" width="17.28515625" style="6" customWidth="1"/>
    <col min="5174" max="5174" width="12.5703125" style="6" customWidth="1"/>
    <col min="5175" max="5176" width="9.140625" style="6"/>
    <col min="5177" max="5178" width="18.7109375" style="6" customWidth="1"/>
    <col min="5179" max="5179" width="19" style="6" bestFit="1" customWidth="1"/>
    <col min="5180" max="5412" width="9.140625" style="6"/>
    <col min="5413" max="5413" width="5.7109375" style="6" customWidth="1"/>
    <col min="5414" max="5414" width="45.28515625" style="6" customWidth="1"/>
    <col min="5415" max="5415" width="13.85546875" style="6" customWidth="1"/>
    <col min="5416" max="5425" width="9.140625" style="6"/>
    <col min="5426" max="5429" width="17.28515625" style="6" customWidth="1"/>
    <col min="5430" max="5430" width="12.5703125" style="6" customWidth="1"/>
    <col min="5431" max="5432" width="9.140625" style="6"/>
    <col min="5433" max="5434" width="18.7109375" style="6" customWidth="1"/>
    <col min="5435" max="5435" width="19" style="6" bestFit="1" customWidth="1"/>
    <col min="5436" max="5668" width="9.140625" style="6"/>
    <col min="5669" max="5669" width="5.7109375" style="6" customWidth="1"/>
    <col min="5670" max="5670" width="45.28515625" style="6" customWidth="1"/>
    <col min="5671" max="5671" width="13.85546875" style="6" customWidth="1"/>
    <col min="5672" max="5681" width="9.140625" style="6"/>
    <col min="5682" max="5685" width="17.28515625" style="6" customWidth="1"/>
    <col min="5686" max="5686" width="12.5703125" style="6" customWidth="1"/>
    <col min="5687" max="5688" width="9.140625" style="6"/>
    <col min="5689" max="5690" width="18.7109375" style="6" customWidth="1"/>
    <col min="5691" max="5691" width="19" style="6" bestFit="1" customWidth="1"/>
    <col min="5692" max="5924" width="9.140625" style="6"/>
    <col min="5925" max="5925" width="5.7109375" style="6" customWidth="1"/>
    <col min="5926" max="5926" width="45.28515625" style="6" customWidth="1"/>
    <col min="5927" max="5927" width="13.85546875" style="6" customWidth="1"/>
    <col min="5928" max="5937" width="9.140625" style="6"/>
    <col min="5938" max="5941" width="17.28515625" style="6" customWidth="1"/>
    <col min="5942" max="5942" width="12.5703125" style="6" customWidth="1"/>
    <col min="5943" max="5944" width="9.140625" style="6"/>
    <col min="5945" max="5946" width="18.7109375" style="6" customWidth="1"/>
    <col min="5947" max="5947" width="19" style="6" bestFit="1" customWidth="1"/>
    <col min="5948" max="6180" width="9.140625" style="6"/>
    <col min="6181" max="6181" width="5.7109375" style="6" customWidth="1"/>
    <col min="6182" max="6182" width="45.28515625" style="6" customWidth="1"/>
    <col min="6183" max="6183" width="13.85546875" style="6" customWidth="1"/>
    <col min="6184" max="6193" width="9.140625" style="6"/>
    <col min="6194" max="6197" width="17.28515625" style="6" customWidth="1"/>
    <col min="6198" max="6198" width="12.5703125" style="6" customWidth="1"/>
    <col min="6199" max="6200" width="9.140625" style="6"/>
    <col min="6201" max="6202" width="18.7109375" style="6" customWidth="1"/>
    <col min="6203" max="6203" width="19" style="6" bestFit="1" customWidth="1"/>
    <col min="6204" max="6436" width="9.140625" style="6"/>
    <col min="6437" max="6437" width="5.7109375" style="6" customWidth="1"/>
    <col min="6438" max="6438" width="45.28515625" style="6" customWidth="1"/>
    <col min="6439" max="6439" width="13.85546875" style="6" customWidth="1"/>
    <col min="6440" max="6449" width="9.140625" style="6"/>
    <col min="6450" max="6453" width="17.28515625" style="6" customWidth="1"/>
    <col min="6454" max="6454" width="12.5703125" style="6" customWidth="1"/>
    <col min="6455" max="6456" width="9.140625" style="6"/>
    <col min="6457" max="6458" width="18.7109375" style="6" customWidth="1"/>
    <col min="6459" max="6459" width="19" style="6" bestFit="1" customWidth="1"/>
    <col min="6460" max="6692" width="9.140625" style="6"/>
    <col min="6693" max="6693" width="5.7109375" style="6" customWidth="1"/>
    <col min="6694" max="6694" width="45.28515625" style="6" customWidth="1"/>
    <col min="6695" max="6695" width="13.85546875" style="6" customWidth="1"/>
    <col min="6696" max="6705" width="9.140625" style="6"/>
    <col min="6706" max="6709" width="17.28515625" style="6" customWidth="1"/>
    <col min="6710" max="6710" width="12.5703125" style="6" customWidth="1"/>
    <col min="6711" max="6712" width="9.140625" style="6"/>
    <col min="6713" max="6714" width="18.7109375" style="6" customWidth="1"/>
    <col min="6715" max="6715" width="19" style="6" bestFit="1" customWidth="1"/>
    <col min="6716" max="6948" width="9.140625" style="6"/>
    <col min="6949" max="6949" width="5.7109375" style="6" customWidth="1"/>
    <col min="6950" max="6950" width="45.28515625" style="6" customWidth="1"/>
    <col min="6951" max="6951" width="13.85546875" style="6" customWidth="1"/>
    <col min="6952" max="6961" width="9.140625" style="6"/>
    <col min="6962" max="6965" width="17.28515625" style="6" customWidth="1"/>
    <col min="6966" max="6966" width="12.5703125" style="6" customWidth="1"/>
    <col min="6967" max="6968" width="9.140625" style="6"/>
    <col min="6969" max="6970" width="18.7109375" style="6" customWidth="1"/>
    <col min="6971" max="6971" width="19" style="6" bestFit="1" customWidth="1"/>
    <col min="6972" max="7204" width="9.140625" style="6"/>
    <col min="7205" max="7205" width="5.7109375" style="6" customWidth="1"/>
    <col min="7206" max="7206" width="45.28515625" style="6" customWidth="1"/>
    <col min="7207" max="7207" width="13.85546875" style="6" customWidth="1"/>
    <col min="7208" max="7217" width="9.140625" style="6"/>
    <col min="7218" max="7221" width="17.28515625" style="6" customWidth="1"/>
    <col min="7222" max="7222" width="12.5703125" style="6" customWidth="1"/>
    <col min="7223" max="7224" width="9.140625" style="6"/>
    <col min="7225" max="7226" width="18.7109375" style="6" customWidth="1"/>
    <col min="7227" max="7227" width="19" style="6" bestFit="1" customWidth="1"/>
    <col min="7228" max="7460" width="9.140625" style="6"/>
    <col min="7461" max="7461" width="5.7109375" style="6" customWidth="1"/>
    <col min="7462" max="7462" width="45.28515625" style="6" customWidth="1"/>
    <col min="7463" max="7463" width="13.85546875" style="6" customWidth="1"/>
    <col min="7464" max="7473" width="9.140625" style="6"/>
    <col min="7474" max="7477" width="17.28515625" style="6" customWidth="1"/>
    <col min="7478" max="7478" width="12.5703125" style="6" customWidth="1"/>
    <col min="7479" max="7480" width="9.140625" style="6"/>
    <col min="7481" max="7482" width="18.7109375" style="6" customWidth="1"/>
    <col min="7483" max="7483" width="19" style="6" bestFit="1" customWidth="1"/>
    <col min="7484" max="7716" width="9.140625" style="6"/>
    <col min="7717" max="7717" width="5.7109375" style="6" customWidth="1"/>
    <col min="7718" max="7718" width="45.28515625" style="6" customWidth="1"/>
    <col min="7719" max="7719" width="13.85546875" style="6" customWidth="1"/>
    <col min="7720" max="7729" width="9.140625" style="6"/>
    <col min="7730" max="7733" width="17.28515625" style="6" customWidth="1"/>
    <col min="7734" max="7734" width="12.5703125" style="6" customWidth="1"/>
    <col min="7735" max="7736" width="9.140625" style="6"/>
    <col min="7737" max="7738" width="18.7109375" style="6" customWidth="1"/>
    <col min="7739" max="7739" width="19" style="6" bestFit="1" customWidth="1"/>
    <col min="7740" max="7972" width="9.140625" style="6"/>
    <col min="7973" max="7973" width="5.7109375" style="6" customWidth="1"/>
    <col min="7974" max="7974" width="45.28515625" style="6" customWidth="1"/>
    <col min="7975" max="7975" width="13.85546875" style="6" customWidth="1"/>
    <col min="7976" max="7985" width="9.140625" style="6"/>
    <col min="7986" max="7989" width="17.28515625" style="6" customWidth="1"/>
    <col min="7990" max="7990" width="12.5703125" style="6" customWidth="1"/>
    <col min="7991" max="7992" width="9.140625" style="6"/>
    <col min="7993" max="7994" width="18.7109375" style="6" customWidth="1"/>
    <col min="7995" max="7995" width="19" style="6" bestFit="1" customWidth="1"/>
    <col min="7996" max="8228" width="9.140625" style="6"/>
    <col min="8229" max="8229" width="5.7109375" style="6" customWidth="1"/>
    <col min="8230" max="8230" width="45.28515625" style="6" customWidth="1"/>
    <col min="8231" max="8231" width="13.85546875" style="6" customWidth="1"/>
    <col min="8232" max="8241" width="9.140625" style="6"/>
    <col min="8242" max="8245" width="17.28515625" style="6" customWidth="1"/>
    <col min="8246" max="8246" width="12.5703125" style="6" customWidth="1"/>
    <col min="8247" max="8248" width="9.140625" style="6"/>
    <col min="8249" max="8250" width="18.7109375" style="6" customWidth="1"/>
    <col min="8251" max="8251" width="19" style="6" bestFit="1" customWidth="1"/>
    <col min="8252" max="8484" width="9.140625" style="6"/>
    <col min="8485" max="8485" width="5.7109375" style="6" customWidth="1"/>
    <col min="8486" max="8486" width="45.28515625" style="6" customWidth="1"/>
    <col min="8487" max="8487" width="13.85546875" style="6" customWidth="1"/>
    <col min="8488" max="8497" width="9.140625" style="6"/>
    <col min="8498" max="8501" width="17.28515625" style="6" customWidth="1"/>
    <col min="8502" max="8502" width="12.5703125" style="6" customWidth="1"/>
    <col min="8503" max="8504" width="9.140625" style="6"/>
    <col min="8505" max="8506" width="18.7109375" style="6" customWidth="1"/>
    <col min="8507" max="8507" width="19" style="6" bestFit="1" customWidth="1"/>
    <col min="8508" max="8740" width="9.140625" style="6"/>
    <col min="8741" max="8741" width="5.7109375" style="6" customWidth="1"/>
    <col min="8742" max="8742" width="45.28515625" style="6" customWidth="1"/>
    <col min="8743" max="8743" width="13.85546875" style="6" customWidth="1"/>
    <col min="8744" max="8753" width="9.140625" style="6"/>
    <col min="8754" max="8757" width="17.28515625" style="6" customWidth="1"/>
    <col min="8758" max="8758" width="12.5703125" style="6" customWidth="1"/>
    <col min="8759" max="8760" width="9.140625" style="6"/>
    <col min="8761" max="8762" width="18.7109375" style="6" customWidth="1"/>
    <col min="8763" max="8763" width="19" style="6" bestFit="1" customWidth="1"/>
    <col min="8764" max="8996" width="9.140625" style="6"/>
    <col min="8997" max="8997" width="5.7109375" style="6" customWidth="1"/>
    <col min="8998" max="8998" width="45.28515625" style="6" customWidth="1"/>
    <col min="8999" max="8999" width="13.85546875" style="6" customWidth="1"/>
    <col min="9000" max="9009" width="9.140625" style="6"/>
    <col min="9010" max="9013" width="17.28515625" style="6" customWidth="1"/>
    <col min="9014" max="9014" width="12.5703125" style="6" customWidth="1"/>
    <col min="9015" max="9016" width="9.140625" style="6"/>
    <col min="9017" max="9018" width="18.7109375" style="6" customWidth="1"/>
    <col min="9019" max="9019" width="19" style="6" bestFit="1" customWidth="1"/>
    <col min="9020" max="9252" width="9.140625" style="6"/>
    <col min="9253" max="9253" width="5.7109375" style="6" customWidth="1"/>
    <col min="9254" max="9254" width="45.28515625" style="6" customWidth="1"/>
    <col min="9255" max="9255" width="13.85546875" style="6" customWidth="1"/>
    <col min="9256" max="9265" width="9.140625" style="6"/>
    <col min="9266" max="9269" width="17.28515625" style="6" customWidth="1"/>
    <col min="9270" max="9270" width="12.5703125" style="6" customWidth="1"/>
    <col min="9271" max="9272" width="9.140625" style="6"/>
    <col min="9273" max="9274" width="18.7109375" style="6" customWidth="1"/>
    <col min="9275" max="9275" width="19" style="6" bestFit="1" customWidth="1"/>
    <col min="9276" max="9508" width="9.140625" style="6"/>
    <col min="9509" max="9509" width="5.7109375" style="6" customWidth="1"/>
    <col min="9510" max="9510" width="45.28515625" style="6" customWidth="1"/>
    <col min="9511" max="9511" width="13.85546875" style="6" customWidth="1"/>
    <col min="9512" max="9521" width="9.140625" style="6"/>
    <col min="9522" max="9525" width="17.28515625" style="6" customWidth="1"/>
    <col min="9526" max="9526" width="12.5703125" style="6" customWidth="1"/>
    <col min="9527" max="9528" width="9.140625" style="6"/>
    <col min="9529" max="9530" width="18.7109375" style="6" customWidth="1"/>
    <col min="9531" max="9531" width="19" style="6" bestFit="1" customWidth="1"/>
    <col min="9532" max="9764" width="9.140625" style="6"/>
    <col min="9765" max="9765" width="5.7109375" style="6" customWidth="1"/>
    <col min="9766" max="9766" width="45.28515625" style="6" customWidth="1"/>
    <col min="9767" max="9767" width="13.85546875" style="6" customWidth="1"/>
    <col min="9768" max="9777" width="9.140625" style="6"/>
    <col min="9778" max="9781" width="17.28515625" style="6" customWidth="1"/>
    <col min="9782" max="9782" width="12.5703125" style="6" customWidth="1"/>
    <col min="9783" max="9784" width="9.140625" style="6"/>
    <col min="9785" max="9786" width="18.7109375" style="6" customWidth="1"/>
    <col min="9787" max="9787" width="19" style="6" bestFit="1" customWidth="1"/>
    <col min="9788" max="10020" width="9.140625" style="6"/>
    <col min="10021" max="10021" width="5.7109375" style="6" customWidth="1"/>
    <col min="10022" max="10022" width="45.28515625" style="6" customWidth="1"/>
    <col min="10023" max="10023" width="13.85546875" style="6" customWidth="1"/>
    <col min="10024" max="10033" width="9.140625" style="6"/>
    <col min="10034" max="10037" width="17.28515625" style="6" customWidth="1"/>
    <col min="10038" max="10038" width="12.5703125" style="6" customWidth="1"/>
    <col min="10039" max="10040" width="9.140625" style="6"/>
    <col min="10041" max="10042" width="18.7109375" style="6" customWidth="1"/>
    <col min="10043" max="10043" width="19" style="6" bestFit="1" customWidth="1"/>
    <col min="10044" max="10276" width="9.140625" style="6"/>
    <col min="10277" max="10277" width="5.7109375" style="6" customWidth="1"/>
    <col min="10278" max="10278" width="45.28515625" style="6" customWidth="1"/>
    <col min="10279" max="10279" width="13.85546875" style="6" customWidth="1"/>
    <col min="10280" max="10289" width="9.140625" style="6"/>
    <col min="10290" max="10293" width="17.28515625" style="6" customWidth="1"/>
    <col min="10294" max="10294" width="12.5703125" style="6" customWidth="1"/>
    <col min="10295" max="10296" width="9.140625" style="6"/>
    <col min="10297" max="10298" width="18.7109375" style="6" customWidth="1"/>
    <col min="10299" max="10299" width="19" style="6" bestFit="1" customWidth="1"/>
    <col min="10300" max="10532" width="9.140625" style="6"/>
    <col min="10533" max="10533" width="5.7109375" style="6" customWidth="1"/>
    <col min="10534" max="10534" width="45.28515625" style="6" customWidth="1"/>
    <col min="10535" max="10535" width="13.85546875" style="6" customWidth="1"/>
    <col min="10536" max="10545" width="9.140625" style="6"/>
    <col min="10546" max="10549" width="17.28515625" style="6" customWidth="1"/>
    <col min="10550" max="10550" width="12.5703125" style="6" customWidth="1"/>
    <col min="10551" max="10552" width="9.140625" style="6"/>
    <col min="10553" max="10554" width="18.7109375" style="6" customWidth="1"/>
    <col min="10555" max="10555" width="19" style="6" bestFit="1" customWidth="1"/>
    <col min="10556" max="10788" width="9.140625" style="6"/>
    <col min="10789" max="10789" width="5.7109375" style="6" customWidth="1"/>
    <col min="10790" max="10790" width="45.28515625" style="6" customWidth="1"/>
    <col min="10791" max="10791" width="13.85546875" style="6" customWidth="1"/>
    <col min="10792" max="10801" width="9.140625" style="6"/>
    <col min="10802" max="10805" width="17.28515625" style="6" customWidth="1"/>
    <col min="10806" max="10806" width="12.5703125" style="6" customWidth="1"/>
    <col min="10807" max="10808" width="9.140625" style="6"/>
    <col min="10809" max="10810" width="18.7109375" style="6" customWidth="1"/>
    <col min="10811" max="10811" width="19" style="6" bestFit="1" customWidth="1"/>
    <col min="10812" max="11044" width="9.140625" style="6"/>
    <col min="11045" max="11045" width="5.7109375" style="6" customWidth="1"/>
    <col min="11046" max="11046" width="45.28515625" style="6" customWidth="1"/>
    <col min="11047" max="11047" width="13.85546875" style="6" customWidth="1"/>
    <col min="11048" max="11057" width="9.140625" style="6"/>
    <col min="11058" max="11061" width="17.28515625" style="6" customWidth="1"/>
    <col min="11062" max="11062" width="12.5703125" style="6" customWidth="1"/>
    <col min="11063" max="11064" width="9.140625" style="6"/>
    <col min="11065" max="11066" width="18.7109375" style="6" customWidth="1"/>
    <col min="11067" max="11067" width="19" style="6" bestFit="1" customWidth="1"/>
    <col min="11068" max="11300" width="9.140625" style="6"/>
    <col min="11301" max="11301" width="5.7109375" style="6" customWidth="1"/>
    <col min="11302" max="11302" width="45.28515625" style="6" customWidth="1"/>
    <col min="11303" max="11303" width="13.85546875" style="6" customWidth="1"/>
    <col min="11304" max="11313" width="9.140625" style="6"/>
    <col min="11314" max="11317" width="17.28515625" style="6" customWidth="1"/>
    <col min="11318" max="11318" width="12.5703125" style="6" customWidth="1"/>
    <col min="11319" max="11320" width="9.140625" style="6"/>
    <col min="11321" max="11322" width="18.7109375" style="6" customWidth="1"/>
    <col min="11323" max="11323" width="19" style="6" bestFit="1" customWidth="1"/>
    <col min="11324" max="11556" width="9.140625" style="6"/>
    <col min="11557" max="11557" width="5.7109375" style="6" customWidth="1"/>
    <col min="11558" max="11558" width="45.28515625" style="6" customWidth="1"/>
    <col min="11559" max="11559" width="13.85546875" style="6" customWidth="1"/>
    <col min="11560" max="11569" width="9.140625" style="6"/>
    <col min="11570" max="11573" width="17.28515625" style="6" customWidth="1"/>
    <col min="11574" max="11574" width="12.5703125" style="6" customWidth="1"/>
    <col min="11575" max="11576" width="9.140625" style="6"/>
    <col min="11577" max="11578" width="18.7109375" style="6" customWidth="1"/>
    <col min="11579" max="11579" width="19" style="6" bestFit="1" customWidth="1"/>
    <col min="11580" max="11812" width="9.140625" style="6"/>
    <col min="11813" max="11813" width="5.7109375" style="6" customWidth="1"/>
    <col min="11814" max="11814" width="45.28515625" style="6" customWidth="1"/>
    <col min="11815" max="11815" width="13.85546875" style="6" customWidth="1"/>
    <col min="11816" max="11825" width="9.140625" style="6"/>
    <col min="11826" max="11829" width="17.28515625" style="6" customWidth="1"/>
    <col min="11830" max="11830" width="12.5703125" style="6" customWidth="1"/>
    <col min="11831" max="11832" width="9.140625" style="6"/>
    <col min="11833" max="11834" width="18.7109375" style="6" customWidth="1"/>
    <col min="11835" max="11835" width="19" style="6" bestFit="1" customWidth="1"/>
    <col min="11836" max="12068" width="9.140625" style="6"/>
    <col min="12069" max="12069" width="5.7109375" style="6" customWidth="1"/>
    <col min="12070" max="12070" width="45.28515625" style="6" customWidth="1"/>
    <col min="12071" max="12071" width="13.85546875" style="6" customWidth="1"/>
    <col min="12072" max="12081" width="9.140625" style="6"/>
    <col min="12082" max="12085" width="17.28515625" style="6" customWidth="1"/>
    <col min="12086" max="12086" width="12.5703125" style="6" customWidth="1"/>
    <col min="12087" max="12088" width="9.140625" style="6"/>
    <col min="12089" max="12090" width="18.7109375" style="6" customWidth="1"/>
    <col min="12091" max="12091" width="19" style="6" bestFit="1" customWidth="1"/>
    <col min="12092" max="12324" width="9.140625" style="6"/>
    <col min="12325" max="12325" width="5.7109375" style="6" customWidth="1"/>
    <col min="12326" max="12326" width="45.28515625" style="6" customWidth="1"/>
    <col min="12327" max="12327" width="13.85546875" style="6" customWidth="1"/>
    <col min="12328" max="12337" width="9.140625" style="6"/>
    <col min="12338" max="12341" width="17.28515625" style="6" customWidth="1"/>
    <col min="12342" max="12342" width="12.5703125" style="6" customWidth="1"/>
    <col min="12343" max="12344" width="9.140625" style="6"/>
    <col min="12345" max="12346" width="18.7109375" style="6" customWidth="1"/>
    <col min="12347" max="12347" width="19" style="6" bestFit="1" customWidth="1"/>
    <col min="12348" max="12580" width="9.140625" style="6"/>
    <col min="12581" max="12581" width="5.7109375" style="6" customWidth="1"/>
    <col min="12582" max="12582" width="45.28515625" style="6" customWidth="1"/>
    <col min="12583" max="12583" width="13.85546875" style="6" customWidth="1"/>
    <col min="12584" max="12593" width="9.140625" style="6"/>
    <col min="12594" max="12597" width="17.28515625" style="6" customWidth="1"/>
    <col min="12598" max="12598" width="12.5703125" style="6" customWidth="1"/>
    <col min="12599" max="12600" width="9.140625" style="6"/>
    <col min="12601" max="12602" width="18.7109375" style="6" customWidth="1"/>
    <col min="12603" max="12603" width="19" style="6" bestFit="1" customWidth="1"/>
    <col min="12604" max="12836" width="9.140625" style="6"/>
    <col min="12837" max="12837" width="5.7109375" style="6" customWidth="1"/>
    <col min="12838" max="12838" width="45.28515625" style="6" customWidth="1"/>
    <col min="12839" max="12839" width="13.85546875" style="6" customWidth="1"/>
    <col min="12840" max="12849" width="9.140625" style="6"/>
    <col min="12850" max="12853" width="17.28515625" style="6" customWidth="1"/>
    <col min="12854" max="12854" width="12.5703125" style="6" customWidth="1"/>
    <col min="12855" max="12856" width="9.140625" style="6"/>
    <col min="12857" max="12858" width="18.7109375" style="6" customWidth="1"/>
    <col min="12859" max="12859" width="19" style="6" bestFit="1" customWidth="1"/>
    <col min="12860" max="13092" width="9.140625" style="6"/>
    <col min="13093" max="13093" width="5.7109375" style="6" customWidth="1"/>
    <col min="13094" max="13094" width="45.28515625" style="6" customWidth="1"/>
    <col min="13095" max="13095" width="13.85546875" style="6" customWidth="1"/>
    <col min="13096" max="13105" width="9.140625" style="6"/>
    <col min="13106" max="13109" width="17.28515625" style="6" customWidth="1"/>
    <col min="13110" max="13110" width="12.5703125" style="6" customWidth="1"/>
    <col min="13111" max="13112" width="9.140625" style="6"/>
    <col min="13113" max="13114" width="18.7109375" style="6" customWidth="1"/>
    <col min="13115" max="13115" width="19" style="6" bestFit="1" customWidth="1"/>
    <col min="13116" max="13348" width="9.140625" style="6"/>
    <col min="13349" max="13349" width="5.7109375" style="6" customWidth="1"/>
    <col min="13350" max="13350" width="45.28515625" style="6" customWidth="1"/>
    <col min="13351" max="13351" width="13.85546875" style="6" customWidth="1"/>
    <col min="13352" max="13361" width="9.140625" style="6"/>
    <col min="13362" max="13365" width="17.28515625" style="6" customWidth="1"/>
    <col min="13366" max="13366" width="12.5703125" style="6" customWidth="1"/>
    <col min="13367" max="13368" width="9.140625" style="6"/>
    <col min="13369" max="13370" width="18.7109375" style="6" customWidth="1"/>
    <col min="13371" max="13371" width="19" style="6" bestFit="1" customWidth="1"/>
    <col min="13372" max="13604" width="9.140625" style="6"/>
    <col min="13605" max="13605" width="5.7109375" style="6" customWidth="1"/>
    <col min="13606" max="13606" width="45.28515625" style="6" customWidth="1"/>
    <col min="13607" max="13607" width="13.85546875" style="6" customWidth="1"/>
    <col min="13608" max="13617" width="9.140625" style="6"/>
    <col min="13618" max="13621" width="17.28515625" style="6" customWidth="1"/>
    <col min="13622" max="13622" width="12.5703125" style="6" customWidth="1"/>
    <col min="13623" max="13624" width="9.140625" style="6"/>
    <col min="13625" max="13626" width="18.7109375" style="6" customWidth="1"/>
    <col min="13627" max="13627" width="19" style="6" bestFit="1" customWidth="1"/>
    <col min="13628" max="13860" width="9.140625" style="6"/>
    <col min="13861" max="13861" width="5.7109375" style="6" customWidth="1"/>
    <col min="13862" max="13862" width="45.28515625" style="6" customWidth="1"/>
    <col min="13863" max="13863" width="13.85546875" style="6" customWidth="1"/>
    <col min="13864" max="13873" width="9.140625" style="6"/>
    <col min="13874" max="13877" width="17.28515625" style="6" customWidth="1"/>
    <col min="13878" max="13878" width="12.5703125" style="6" customWidth="1"/>
    <col min="13879" max="13880" width="9.140625" style="6"/>
    <col min="13881" max="13882" width="18.7109375" style="6" customWidth="1"/>
    <col min="13883" max="13883" width="19" style="6" bestFit="1" customWidth="1"/>
    <col min="13884" max="14116" width="9.140625" style="6"/>
    <col min="14117" max="14117" width="5.7109375" style="6" customWidth="1"/>
    <col min="14118" max="14118" width="45.28515625" style="6" customWidth="1"/>
    <col min="14119" max="14119" width="13.85546875" style="6" customWidth="1"/>
    <col min="14120" max="14129" width="9.140625" style="6"/>
    <col min="14130" max="14133" width="17.28515625" style="6" customWidth="1"/>
    <col min="14134" max="14134" width="12.5703125" style="6" customWidth="1"/>
    <col min="14135" max="14136" width="9.140625" style="6"/>
    <col min="14137" max="14138" width="18.7109375" style="6" customWidth="1"/>
    <col min="14139" max="14139" width="19" style="6" bestFit="1" customWidth="1"/>
    <col min="14140" max="14372" width="9.140625" style="6"/>
    <col min="14373" max="14373" width="5.7109375" style="6" customWidth="1"/>
    <col min="14374" max="14374" width="45.28515625" style="6" customWidth="1"/>
    <col min="14375" max="14375" width="13.85546875" style="6" customWidth="1"/>
    <col min="14376" max="14385" width="9.140625" style="6"/>
    <col min="14386" max="14389" width="17.28515625" style="6" customWidth="1"/>
    <col min="14390" max="14390" width="12.5703125" style="6" customWidth="1"/>
    <col min="14391" max="14392" width="9.140625" style="6"/>
    <col min="14393" max="14394" width="18.7109375" style="6" customWidth="1"/>
    <col min="14395" max="14395" width="19" style="6" bestFit="1" customWidth="1"/>
    <col min="14396" max="14628" width="9.140625" style="6"/>
    <col min="14629" max="14629" width="5.7109375" style="6" customWidth="1"/>
    <col min="14630" max="14630" width="45.28515625" style="6" customWidth="1"/>
    <col min="14631" max="14631" width="13.85546875" style="6" customWidth="1"/>
    <col min="14632" max="14641" width="9.140625" style="6"/>
    <col min="14642" max="14645" width="17.28515625" style="6" customWidth="1"/>
    <col min="14646" max="14646" width="12.5703125" style="6" customWidth="1"/>
    <col min="14647" max="14648" width="9.140625" style="6"/>
    <col min="14649" max="14650" width="18.7109375" style="6" customWidth="1"/>
    <col min="14651" max="14651" width="19" style="6" bestFit="1" customWidth="1"/>
    <col min="14652" max="14884" width="9.140625" style="6"/>
    <col min="14885" max="14885" width="5.7109375" style="6" customWidth="1"/>
    <col min="14886" max="14886" width="45.28515625" style="6" customWidth="1"/>
    <col min="14887" max="14887" width="13.85546875" style="6" customWidth="1"/>
    <col min="14888" max="14897" width="9.140625" style="6"/>
    <col min="14898" max="14901" width="17.28515625" style="6" customWidth="1"/>
    <col min="14902" max="14902" width="12.5703125" style="6" customWidth="1"/>
    <col min="14903" max="14904" width="9.140625" style="6"/>
    <col min="14905" max="14906" width="18.7109375" style="6" customWidth="1"/>
    <col min="14907" max="14907" width="19" style="6" bestFit="1" customWidth="1"/>
    <col min="14908" max="15140" width="9.140625" style="6"/>
    <col min="15141" max="15141" width="5.7109375" style="6" customWidth="1"/>
    <col min="15142" max="15142" width="45.28515625" style="6" customWidth="1"/>
    <col min="15143" max="15143" width="13.85546875" style="6" customWidth="1"/>
    <col min="15144" max="15153" width="9.140625" style="6"/>
    <col min="15154" max="15157" width="17.28515625" style="6" customWidth="1"/>
    <col min="15158" max="15158" width="12.5703125" style="6" customWidth="1"/>
    <col min="15159" max="15160" width="9.140625" style="6"/>
    <col min="15161" max="15162" width="18.7109375" style="6" customWidth="1"/>
    <col min="15163" max="15163" width="19" style="6" bestFit="1" customWidth="1"/>
    <col min="15164" max="15396" width="9.140625" style="6"/>
    <col min="15397" max="15397" width="5.7109375" style="6" customWidth="1"/>
    <col min="15398" max="15398" width="45.28515625" style="6" customWidth="1"/>
    <col min="15399" max="15399" width="13.85546875" style="6" customWidth="1"/>
    <col min="15400" max="15409" width="9.140625" style="6"/>
    <col min="15410" max="15413" width="17.28515625" style="6" customWidth="1"/>
    <col min="15414" max="15414" width="12.5703125" style="6" customWidth="1"/>
    <col min="15415" max="15416" width="9.140625" style="6"/>
    <col min="15417" max="15418" width="18.7109375" style="6" customWidth="1"/>
    <col min="15419" max="15419" width="19" style="6" bestFit="1" customWidth="1"/>
    <col min="15420" max="15652" width="9.140625" style="6"/>
    <col min="15653" max="15653" width="5.7109375" style="6" customWidth="1"/>
    <col min="15654" max="15654" width="45.28515625" style="6" customWidth="1"/>
    <col min="15655" max="15655" width="13.85546875" style="6" customWidth="1"/>
    <col min="15656" max="15665" width="9.140625" style="6"/>
    <col min="15666" max="15669" width="17.28515625" style="6" customWidth="1"/>
    <col min="15670" max="15670" width="12.5703125" style="6" customWidth="1"/>
    <col min="15671" max="15672" width="9.140625" style="6"/>
    <col min="15673" max="15674" width="18.7109375" style="6" customWidth="1"/>
    <col min="15675" max="15675" width="19" style="6" bestFit="1" customWidth="1"/>
    <col min="15676" max="15908" width="9.140625" style="6"/>
    <col min="15909" max="15909" width="5.7109375" style="6" customWidth="1"/>
    <col min="15910" max="15910" width="45.28515625" style="6" customWidth="1"/>
    <col min="15911" max="15911" width="13.85546875" style="6" customWidth="1"/>
    <col min="15912" max="15921" width="9.140625" style="6"/>
    <col min="15922" max="15925" width="17.28515625" style="6" customWidth="1"/>
    <col min="15926" max="15926" width="12.5703125" style="6" customWidth="1"/>
    <col min="15927" max="15928" width="9.140625" style="6"/>
    <col min="15929" max="15930" width="18.7109375" style="6" customWidth="1"/>
    <col min="15931" max="15931" width="19" style="6" bestFit="1" customWidth="1"/>
    <col min="15932" max="16164" width="9.140625" style="6"/>
    <col min="16165" max="16165" width="5.7109375" style="6" customWidth="1"/>
    <col min="16166" max="16166" width="45.28515625" style="6" customWidth="1"/>
    <col min="16167" max="16167" width="13.85546875" style="6" customWidth="1"/>
    <col min="16168" max="16177" width="9.140625" style="6"/>
    <col min="16178" max="16181" width="17.28515625" style="6" customWidth="1"/>
    <col min="16182" max="16182" width="12.5703125" style="6" customWidth="1"/>
    <col min="16183" max="16184" width="9.140625" style="6"/>
    <col min="16185" max="16186" width="18.7109375" style="6" customWidth="1"/>
    <col min="16187" max="16187" width="19" style="6" bestFit="1" customWidth="1"/>
    <col min="16188" max="16384" width="9.140625" style="6"/>
  </cols>
  <sheetData>
    <row r="1" spans="1:65">
      <c r="H1" s="413"/>
      <c r="I1" s="194"/>
      <c r="J1" s="194"/>
      <c r="K1" s="609"/>
      <c r="L1" s="194"/>
      <c r="M1" s="609"/>
      <c r="N1" s="542"/>
      <c r="O1" s="194"/>
      <c r="P1" s="194"/>
      <c r="Q1" s="542"/>
      <c r="R1" s="194"/>
      <c r="S1" s="194"/>
      <c r="T1" s="194"/>
      <c r="U1" s="194"/>
      <c r="V1" s="194"/>
      <c r="W1" s="194"/>
      <c r="X1" s="609"/>
      <c r="Y1" s="194"/>
      <c r="Z1" s="609"/>
      <c r="AA1" s="609"/>
      <c r="AB1" s="609"/>
      <c r="AC1" s="609"/>
      <c r="AD1" s="609"/>
      <c r="AE1" s="609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609"/>
      <c r="AR1" s="609"/>
      <c r="AS1" s="609"/>
      <c r="AT1" s="194"/>
      <c r="AU1" s="194"/>
      <c r="AV1" s="194"/>
      <c r="AW1" s="194"/>
      <c r="AX1" s="194"/>
      <c r="AY1" s="194"/>
      <c r="AZ1" s="609"/>
      <c r="BA1" s="609"/>
      <c r="BB1" s="609"/>
      <c r="BC1" s="5" t="s">
        <v>0</v>
      </c>
      <c r="BD1" s="3"/>
      <c r="BE1" s="3"/>
      <c r="BF1" s="609"/>
      <c r="BG1" s="4"/>
    </row>
    <row r="2" spans="1:65">
      <c r="H2" s="413"/>
      <c r="I2" s="194"/>
      <c r="J2" s="194"/>
      <c r="K2" s="609"/>
      <c r="L2" s="194"/>
      <c r="M2" s="609"/>
      <c r="N2" s="542"/>
      <c r="O2" s="194"/>
      <c r="P2" s="194"/>
      <c r="Q2" s="542"/>
      <c r="R2" s="194"/>
      <c r="S2" s="194"/>
      <c r="T2" s="194"/>
      <c r="U2" s="194"/>
      <c r="V2" s="194"/>
      <c r="W2" s="194"/>
      <c r="X2" s="609"/>
      <c r="Y2" s="194"/>
      <c r="Z2" s="609"/>
      <c r="AA2" s="609"/>
      <c r="AB2" s="609"/>
      <c r="AC2" s="609"/>
      <c r="AD2" s="609"/>
      <c r="AE2" s="609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609"/>
      <c r="AR2" s="609"/>
      <c r="AS2" s="609"/>
      <c r="AT2" s="194"/>
      <c r="AU2" s="194"/>
      <c r="AV2" s="194"/>
      <c r="AW2" s="194"/>
      <c r="AX2" s="194"/>
      <c r="AY2" s="194"/>
      <c r="AZ2" s="609"/>
      <c r="BA2" s="609"/>
      <c r="BB2" s="609"/>
      <c r="BC2" s="3"/>
      <c r="BD2" s="3"/>
      <c r="BE2" s="3"/>
      <c r="BF2" s="609"/>
      <c r="BG2" s="4"/>
      <c r="BH2" s="4"/>
    </row>
    <row r="3" spans="1:65">
      <c r="H3" s="413"/>
      <c r="I3" s="194"/>
      <c r="J3" s="194"/>
      <c r="K3" s="609"/>
      <c r="L3" s="194"/>
      <c r="M3" s="609"/>
      <c r="N3" s="542"/>
      <c r="O3" s="194"/>
      <c r="P3" s="194"/>
      <c r="Q3" s="542"/>
      <c r="R3" s="194"/>
      <c r="S3" s="194"/>
      <c r="T3" s="194"/>
      <c r="U3" s="194"/>
      <c r="V3" s="194"/>
      <c r="W3" s="194"/>
      <c r="X3" s="609"/>
      <c r="Y3" s="194"/>
      <c r="Z3" s="609"/>
      <c r="AA3" s="609"/>
      <c r="AB3" s="609"/>
      <c r="AC3" s="609"/>
      <c r="AD3" s="609"/>
      <c r="AE3" s="609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609"/>
      <c r="AR3" s="609"/>
      <c r="AS3" s="609"/>
      <c r="AT3" s="194"/>
      <c r="AU3" s="194"/>
      <c r="AV3" s="194"/>
      <c r="AW3" s="194"/>
      <c r="AX3" s="194"/>
      <c r="AY3" s="194"/>
      <c r="AZ3" s="609"/>
      <c r="BA3" s="609"/>
      <c r="BB3" s="609"/>
      <c r="BC3" s="3"/>
      <c r="BD3" s="3"/>
      <c r="BE3" s="3"/>
      <c r="BF3" s="609"/>
      <c r="BG3" s="4"/>
      <c r="BH3" s="4"/>
    </row>
    <row r="4" spans="1:65" ht="35.25" customHeight="1">
      <c r="A4" s="1068" t="s">
        <v>331</v>
      </c>
      <c r="B4" s="1068"/>
      <c r="C4" s="1068"/>
      <c r="D4" s="1068"/>
      <c r="E4" s="1068"/>
      <c r="F4" s="1068"/>
      <c r="G4" s="1068"/>
      <c r="H4" s="1068"/>
      <c r="I4" s="1068"/>
      <c r="J4" s="1068"/>
      <c r="K4" s="1068"/>
      <c r="L4" s="1068"/>
      <c r="M4" s="1068"/>
      <c r="N4" s="1068"/>
      <c r="O4" s="1068"/>
      <c r="P4" s="1068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68"/>
      <c r="AW4" s="1068"/>
      <c r="AX4" s="1068"/>
      <c r="AY4" s="1068"/>
      <c r="AZ4" s="1068"/>
      <c r="BA4" s="1068"/>
      <c r="BB4" s="1068"/>
      <c r="BC4" s="1068"/>
      <c r="BD4" s="443"/>
      <c r="BE4" s="443"/>
      <c r="BF4" s="443"/>
      <c r="BG4" s="443"/>
      <c r="BH4" s="443"/>
    </row>
    <row r="5" spans="1:65" ht="15.75">
      <c r="A5" s="443"/>
      <c r="B5" s="443"/>
      <c r="C5" s="443"/>
      <c r="D5" s="443"/>
      <c r="E5" s="443"/>
      <c r="F5" s="443"/>
      <c r="G5" s="543"/>
      <c r="H5" s="443"/>
      <c r="I5" s="443"/>
      <c r="J5" s="443"/>
      <c r="K5" s="443"/>
      <c r="L5" s="443"/>
      <c r="M5" s="443"/>
      <c r="N5" s="543"/>
      <c r="O5" s="443"/>
      <c r="P5" s="443"/>
      <c r="Q5" s="543"/>
      <c r="R5" s="443"/>
      <c r="S5" s="443"/>
      <c r="T5" s="443"/>
      <c r="U5" s="443"/>
      <c r="V5" s="443"/>
      <c r="W5" s="443"/>
      <c r="X5" s="443"/>
      <c r="Y5" s="443"/>
      <c r="Z5" s="443"/>
      <c r="AA5" s="443"/>
      <c r="AB5" s="443"/>
      <c r="AC5" s="443"/>
      <c r="AD5" s="443"/>
      <c r="AE5" s="443"/>
      <c r="AF5" s="443"/>
      <c r="AG5" s="443"/>
      <c r="AH5" s="443"/>
      <c r="AI5" s="443"/>
      <c r="AJ5" s="443"/>
      <c r="AK5" s="443"/>
      <c r="AL5" s="443"/>
      <c r="AM5" s="443"/>
      <c r="AN5" s="443"/>
      <c r="AO5" s="443"/>
      <c r="AP5" s="443"/>
      <c r="AQ5" s="443"/>
      <c r="AR5" s="443"/>
      <c r="AS5" s="443"/>
      <c r="AT5" s="443"/>
      <c r="AU5" s="443"/>
      <c r="AV5" s="443"/>
      <c r="AW5" s="443"/>
      <c r="AX5" s="443"/>
      <c r="AY5" s="443"/>
      <c r="AZ5" s="443"/>
      <c r="BA5" s="443"/>
      <c r="BB5" s="443"/>
      <c r="BC5" s="443"/>
      <c r="BD5" s="443"/>
      <c r="BE5" s="443"/>
      <c r="BF5" s="443"/>
      <c r="BG5" s="443"/>
      <c r="BH5" s="443"/>
    </row>
    <row r="6" spans="1:65" ht="15.75">
      <c r="H6" s="413"/>
      <c r="I6" s="194"/>
      <c r="J6" s="194"/>
      <c r="K6" s="609"/>
      <c r="L6" s="194"/>
      <c r="M6" s="609"/>
      <c r="N6" s="542"/>
      <c r="O6" s="194"/>
      <c r="P6" s="194"/>
      <c r="Q6" s="542"/>
      <c r="R6" s="194"/>
      <c r="S6" s="194"/>
      <c r="T6" s="194"/>
      <c r="U6" s="194"/>
      <c r="V6" s="194"/>
      <c r="W6" s="194"/>
      <c r="X6" s="609"/>
      <c r="Y6" s="194"/>
      <c r="Z6" s="609"/>
      <c r="AA6" s="609"/>
      <c r="AB6" s="609"/>
      <c r="AC6" s="609"/>
      <c r="AD6" s="609"/>
      <c r="AE6" s="609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609"/>
      <c r="AR6" s="609"/>
      <c r="AS6" s="609"/>
      <c r="AT6" s="194"/>
      <c r="AU6" s="194"/>
      <c r="AV6" s="194"/>
      <c r="AW6" s="194"/>
      <c r="AX6" s="194"/>
      <c r="AY6" s="194"/>
      <c r="AZ6" s="609"/>
      <c r="BA6" s="609"/>
      <c r="BB6" s="609"/>
      <c r="BC6" s="7" t="s">
        <v>3</v>
      </c>
      <c r="BD6" s="3"/>
      <c r="BE6" s="3"/>
      <c r="BF6" s="609"/>
      <c r="BG6" s="7"/>
    </row>
    <row r="7" spans="1:65" s="10" customFormat="1" ht="15.75">
      <c r="A7" s="610"/>
      <c r="B7" s="610"/>
      <c r="C7" s="610"/>
      <c r="D7" s="9"/>
      <c r="E7" s="412"/>
      <c r="F7" s="412"/>
      <c r="G7" s="547"/>
      <c r="H7" s="414"/>
      <c r="I7" s="195"/>
      <c r="J7" s="195"/>
      <c r="K7" s="610"/>
      <c r="L7" s="195"/>
      <c r="M7" s="610">
        <f>17.23989145/1.18</f>
        <v>14.610077499999999</v>
      </c>
      <c r="N7" s="544"/>
      <c r="O7" s="195"/>
      <c r="P7" s="195"/>
      <c r="Q7" s="544"/>
      <c r="R7" s="195"/>
      <c r="S7" s="195"/>
      <c r="T7" s="195"/>
      <c r="U7" s="195"/>
      <c r="V7" s="195"/>
      <c r="W7" s="195"/>
      <c r="X7" s="610"/>
      <c r="Y7" s="195"/>
      <c r="Z7" s="610"/>
      <c r="AA7" s="610"/>
      <c r="AB7" s="610"/>
      <c r="AC7" s="610"/>
      <c r="AD7" s="610"/>
      <c r="AE7" s="610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610"/>
      <c r="AR7" s="610"/>
      <c r="AS7" s="610"/>
      <c r="AT7" s="195"/>
      <c r="AU7" s="195"/>
      <c r="AV7" s="195"/>
      <c r="AW7" s="195"/>
      <c r="AX7" s="195"/>
      <c r="AY7" s="195"/>
      <c r="AZ7" s="1069" t="s">
        <v>4</v>
      </c>
      <c r="BA7" s="1069"/>
      <c r="BB7" s="1069"/>
      <c r="BC7" s="1069"/>
      <c r="BD7" s="442"/>
      <c r="BE7" s="442"/>
      <c r="BF7" s="442"/>
      <c r="BG7" s="442"/>
      <c r="BH7" s="442"/>
      <c r="BK7" s="641"/>
    </row>
    <row r="8" spans="1:65" ht="15.75">
      <c r="H8" s="413"/>
      <c r="I8" s="194"/>
      <c r="J8" s="194"/>
      <c r="K8" s="609"/>
      <c r="L8" s="194"/>
      <c r="M8" s="198">
        <f>K8/1.18</f>
        <v>0</v>
      </c>
      <c r="N8" s="542"/>
      <c r="O8" s="194"/>
      <c r="P8" s="194"/>
      <c r="Q8" s="542"/>
      <c r="R8" s="194"/>
      <c r="S8" s="194"/>
      <c r="T8" s="194"/>
      <c r="U8" s="194"/>
      <c r="V8" s="194"/>
      <c r="W8" s="194"/>
      <c r="X8" s="609"/>
      <c r="Y8" s="194"/>
      <c r="Z8" s="609"/>
      <c r="AA8" s="609"/>
      <c r="AB8" s="609"/>
      <c r="AC8" s="609"/>
      <c r="AD8" s="609"/>
      <c r="AE8" s="609"/>
      <c r="AF8" s="194"/>
      <c r="AG8" s="410"/>
      <c r="AH8" s="194"/>
      <c r="AI8" s="194"/>
      <c r="AJ8" s="194"/>
      <c r="AK8" s="194"/>
      <c r="AL8" s="194"/>
      <c r="AM8" s="194"/>
      <c r="AN8" s="194"/>
      <c r="AO8" s="194"/>
      <c r="AP8" s="194"/>
      <c r="AQ8" s="609"/>
      <c r="AR8" s="609"/>
      <c r="AS8" s="609"/>
      <c r="AT8" s="194"/>
      <c r="AU8" s="194"/>
      <c r="AV8" s="194"/>
      <c r="AW8" s="194"/>
      <c r="AX8" s="194"/>
      <c r="AY8" s="194"/>
      <c r="AZ8" s="566"/>
      <c r="BA8" s="7"/>
      <c r="BB8" s="7"/>
      <c r="BC8" s="7" t="s">
        <v>5</v>
      </c>
      <c r="BD8" s="3"/>
      <c r="BE8" s="3"/>
      <c r="BF8" s="609"/>
      <c r="BG8" s="7"/>
    </row>
    <row r="9" spans="1:65" ht="15.75">
      <c r="H9" s="415">
        <v>0.2</v>
      </c>
      <c r="I9" s="194"/>
      <c r="J9" s="194"/>
      <c r="K9" s="609"/>
      <c r="L9" s="194"/>
      <c r="M9" s="609"/>
      <c r="N9" s="542"/>
      <c r="O9" s="194"/>
      <c r="P9" s="194"/>
      <c r="Q9" s="542"/>
      <c r="R9" s="194"/>
      <c r="S9" s="194"/>
      <c r="T9" s="194"/>
      <c r="U9" s="194"/>
      <c r="V9" s="194"/>
      <c r="W9" s="194"/>
      <c r="X9" s="609"/>
      <c r="Y9" s="194"/>
      <c r="Z9" s="609"/>
      <c r="AA9" s="609"/>
      <c r="AB9" s="609"/>
      <c r="AC9" s="609"/>
      <c r="AD9" s="609"/>
      <c r="AE9" s="609"/>
      <c r="AF9" s="194"/>
      <c r="AG9" s="410"/>
      <c r="AH9" s="194"/>
      <c r="AI9" s="194"/>
      <c r="AJ9" s="194"/>
      <c r="AK9" s="194"/>
      <c r="AL9" s="194"/>
      <c r="AM9" s="194"/>
      <c r="AN9" s="194"/>
      <c r="AO9" s="194"/>
      <c r="AP9" s="194"/>
      <c r="AQ9" s="609"/>
      <c r="AR9" s="609"/>
      <c r="AS9" s="609"/>
      <c r="AT9" s="194"/>
      <c r="AU9" s="194"/>
      <c r="AV9" s="194"/>
      <c r="AW9" s="194"/>
      <c r="AX9" s="194"/>
      <c r="AY9" s="194"/>
      <c r="AZ9" s="566"/>
      <c r="BA9" s="566"/>
      <c r="BB9" s="566"/>
      <c r="BC9" s="12" t="s">
        <v>283</v>
      </c>
      <c r="BD9" s="3"/>
      <c r="BE9" s="3"/>
      <c r="BF9" s="609"/>
      <c r="BG9" s="11"/>
    </row>
    <row r="10" spans="1:65" ht="15.75">
      <c r="H10" s="413"/>
      <c r="I10" s="194"/>
      <c r="J10" s="194"/>
      <c r="K10" s="609"/>
      <c r="L10" s="410"/>
      <c r="M10" s="609"/>
      <c r="N10" s="542"/>
      <c r="O10" s="194"/>
      <c r="P10" s="410"/>
      <c r="Q10" s="542"/>
      <c r="R10" s="194"/>
      <c r="S10" s="194"/>
      <c r="T10" s="194"/>
      <c r="U10" s="194"/>
      <c r="V10" s="194"/>
      <c r="W10" s="194"/>
      <c r="X10" s="609"/>
      <c r="Y10" s="410"/>
      <c r="Z10" s="199"/>
      <c r="AA10" s="199"/>
      <c r="AB10" s="609"/>
      <c r="AC10" s="609"/>
      <c r="AD10" s="609"/>
      <c r="AE10" s="609"/>
      <c r="AF10" s="410"/>
      <c r="AG10" s="410"/>
      <c r="AH10" s="410"/>
      <c r="AI10" s="410"/>
      <c r="AJ10" s="410"/>
      <c r="AK10" s="410"/>
      <c r="AL10" s="410"/>
      <c r="AM10" s="410"/>
      <c r="AN10" s="194"/>
      <c r="AO10" s="194"/>
      <c r="AP10" s="420"/>
      <c r="AQ10" s="609"/>
      <c r="AR10" s="609"/>
      <c r="AS10" s="609"/>
      <c r="AT10" s="194"/>
      <c r="AU10" s="194"/>
      <c r="AV10" s="194"/>
      <c r="AW10" s="194"/>
      <c r="AX10" s="194"/>
      <c r="AY10" s="194"/>
      <c r="AZ10" s="609"/>
      <c r="BA10" s="609"/>
      <c r="BB10" s="609"/>
      <c r="BC10" s="13" t="s">
        <v>7</v>
      </c>
      <c r="BD10" s="3"/>
      <c r="BE10" s="3"/>
      <c r="BF10" s="609"/>
      <c r="BG10" s="13"/>
    </row>
    <row r="11" spans="1:65" ht="15.75">
      <c r="D11" s="248">
        <f>D16-D12</f>
        <v>0</v>
      </c>
      <c r="E11" s="248">
        <f>E16-E12</f>
        <v>0</v>
      </c>
      <c r="F11" s="420">
        <f t="shared" ref="F11:G11" si="0">F16-F12/1000000</f>
        <v>0</v>
      </c>
      <c r="G11" s="420">
        <f t="shared" si="0"/>
        <v>0</v>
      </c>
      <c r="H11" s="413"/>
      <c r="I11" s="410"/>
      <c r="J11" s="410"/>
      <c r="K11" s="609"/>
      <c r="L11" s="410">
        <f>L16-L12/1000000</f>
        <v>0</v>
      </c>
      <c r="M11" s="410">
        <f>M16-M12/1000000</f>
        <v>0</v>
      </c>
      <c r="N11" s="542"/>
      <c r="O11" s="426"/>
      <c r="P11" s="410">
        <f>P16-P12/1000000</f>
        <v>0</v>
      </c>
      <c r="Q11" s="410">
        <f>Q16-Q12/1000000</f>
        <v>0</v>
      </c>
      <c r="R11" s="194"/>
      <c r="S11" s="194"/>
      <c r="T11" s="194"/>
      <c r="U11" s="194"/>
      <c r="V11" s="194"/>
      <c r="W11" s="194"/>
      <c r="X11" s="160"/>
      <c r="Y11" s="410">
        <f>Y16-Y12/1000000</f>
        <v>0</v>
      </c>
      <c r="Z11" s="410">
        <f>Z16-Z12/1000000</f>
        <v>0</v>
      </c>
      <c r="AA11" s="199"/>
      <c r="AB11" s="160"/>
      <c r="AC11" s="199"/>
      <c r="AD11" s="199"/>
      <c r="AE11" s="199"/>
      <c r="AF11" s="420">
        <f t="shared" ref="AF11" si="1">AF16-AF12/1000000</f>
        <v>0</v>
      </c>
      <c r="AG11" s="420">
        <f t="shared" ref="AG11" si="2">AG16-AG12/1000000</f>
        <v>0</v>
      </c>
      <c r="AH11" s="410">
        <f t="shared" ref="AH11:AI11" si="3">AH16-AH12/1000000</f>
        <v>0</v>
      </c>
      <c r="AI11" s="410">
        <f t="shared" si="3"/>
        <v>0</v>
      </c>
      <c r="AJ11" s="410">
        <f t="shared" ref="AJ11" si="4">AJ16-AJ12/1000000</f>
        <v>0</v>
      </c>
      <c r="AK11" s="410">
        <f t="shared" ref="AK11" si="5">AK16-AK12/1000000</f>
        <v>0</v>
      </c>
      <c r="AL11" s="410">
        <f t="shared" ref="AL11" si="6">AL16-AL12/1000000</f>
        <v>0</v>
      </c>
      <c r="AM11" s="410">
        <f t="shared" ref="AM11" si="7">AM16-AM12/1000000</f>
        <v>0</v>
      </c>
      <c r="AN11" s="420"/>
      <c r="AO11" s="420"/>
      <c r="AP11" s="410"/>
      <c r="AQ11" s="609"/>
      <c r="AR11" s="609"/>
      <c r="AS11" s="609"/>
      <c r="AT11" s="194"/>
      <c r="AU11" s="194"/>
      <c r="AV11" s="410">
        <f>AV16-AV12</f>
        <v>0</v>
      </c>
      <c r="AW11" s="410">
        <f>AW16-AW12</f>
        <v>0</v>
      </c>
      <c r="AX11" s="194"/>
      <c r="AY11" s="194"/>
      <c r="AZ11" s="609"/>
      <c r="BA11" s="609"/>
      <c r="BB11" s="609"/>
      <c r="BC11" s="13"/>
      <c r="BD11" s="3"/>
      <c r="BE11" s="3"/>
      <c r="BF11" s="609"/>
      <c r="BG11" s="13"/>
    </row>
    <row r="12" spans="1:65" ht="16.5" thickBot="1">
      <c r="D12" s="2">
        <v>320.41873009000005</v>
      </c>
      <c r="E12" s="411">
        <v>33.849234470000006</v>
      </c>
      <c r="F12" s="411">
        <v>6119624.0199999996</v>
      </c>
      <c r="G12" s="411">
        <v>5465855.2000000002</v>
      </c>
      <c r="L12" s="196">
        <v>202730.89</v>
      </c>
      <c r="M12" s="6">
        <v>202730.89</v>
      </c>
      <c r="P12" s="425">
        <v>2407455.87</v>
      </c>
      <c r="Q12" s="541">
        <v>2108780.4899999998</v>
      </c>
      <c r="Y12" s="196">
        <v>3509437.26</v>
      </c>
      <c r="Z12" s="579">
        <v>3154343.82</v>
      </c>
      <c r="AA12" s="579"/>
      <c r="AF12" s="196">
        <v>12313351.189999999</v>
      </c>
      <c r="AG12" s="196">
        <v>10672938.300000001</v>
      </c>
      <c r="AH12" s="196">
        <v>149927.27000000002</v>
      </c>
      <c r="AI12" s="196">
        <v>131927.27000000002</v>
      </c>
      <c r="AJ12" s="196">
        <v>5042280.7300000004</v>
      </c>
      <c r="AK12" s="196">
        <v>4453286.71</v>
      </c>
      <c r="AL12" s="423">
        <v>7121143.1899999995</v>
      </c>
      <c r="AM12" s="423">
        <v>6087724.3199999984</v>
      </c>
      <c r="AV12" s="196">
        <v>1.5266428000000001</v>
      </c>
      <c r="AW12" s="196">
        <v>1.29999262</v>
      </c>
      <c r="BC12" s="13" t="s">
        <v>8</v>
      </c>
      <c r="BJ12" s="1070" t="s">
        <v>287</v>
      </c>
      <c r="BK12" s="1070"/>
      <c r="BL12" s="1070"/>
    </row>
    <row r="13" spans="1:65" ht="13.5" thickBot="1">
      <c r="A13" s="1071" t="s">
        <v>9</v>
      </c>
      <c r="B13" s="1074" t="s">
        <v>10</v>
      </c>
      <c r="C13" s="1071" t="s">
        <v>10</v>
      </c>
      <c r="D13" s="1077" t="s">
        <v>11</v>
      </c>
      <c r="E13" s="1080" t="s">
        <v>282</v>
      </c>
      <c r="F13" s="1081"/>
      <c r="G13" s="1081"/>
      <c r="H13" s="1081"/>
      <c r="I13" s="1081"/>
      <c r="J13" s="1081"/>
      <c r="K13" s="1081"/>
      <c r="L13" s="1081"/>
      <c r="M13" s="1081"/>
      <c r="N13" s="1081"/>
      <c r="O13" s="1081"/>
      <c r="P13" s="1081"/>
      <c r="Q13" s="1081"/>
      <c r="R13" s="1081"/>
      <c r="S13" s="1081"/>
      <c r="T13" s="1081"/>
      <c r="U13" s="1081"/>
      <c r="V13" s="1081"/>
      <c r="W13" s="1081"/>
      <c r="X13" s="1081"/>
      <c r="Y13" s="1081"/>
      <c r="Z13" s="1081"/>
      <c r="AA13" s="1081"/>
      <c r="AB13" s="1081"/>
      <c r="AC13" s="1081"/>
      <c r="AD13" s="1081"/>
      <c r="AE13" s="1082"/>
      <c r="AF13" s="1083" t="s">
        <v>12</v>
      </c>
      <c r="AG13" s="1125"/>
      <c r="AH13" s="1084"/>
      <c r="AI13" s="1084"/>
      <c r="AJ13" s="1084"/>
      <c r="AK13" s="1084"/>
      <c r="AL13" s="1084"/>
      <c r="AM13" s="1085"/>
      <c r="AN13" s="1085"/>
      <c r="AO13" s="1085"/>
      <c r="AP13" s="1086"/>
      <c r="AQ13" s="1116" t="s">
        <v>13</v>
      </c>
      <c r="AR13" s="1117"/>
      <c r="AS13" s="1118"/>
      <c r="AT13" s="1118"/>
      <c r="AU13" s="1118"/>
      <c r="AV13" s="1118"/>
      <c r="AW13" s="1119"/>
      <c r="AX13" s="1119"/>
      <c r="AY13" s="1119"/>
      <c r="AZ13" s="1120"/>
      <c r="BA13" s="1074" t="s">
        <v>329</v>
      </c>
      <c r="BB13" s="1110" t="s">
        <v>284</v>
      </c>
      <c r="BC13" s="1111"/>
      <c r="BD13" s="647"/>
      <c r="BE13" s="647"/>
      <c r="BF13" s="647"/>
      <c r="BG13" s="648"/>
      <c r="BH13" s="1063" t="s">
        <v>14</v>
      </c>
      <c r="BJ13" s="1066">
        <v>2012</v>
      </c>
      <c r="BK13" s="1066">
        <v>2013</v>
      </c>
      <c r="BL13" s="1067" t="s">
        <v>286</v>
      </c>
    </row>
    <row r="14" spans="1:65">
      <c r="A14" s="1072"/>
      <c r="B14" s="1075"/>
      <c r="C14" s="1072"/>
      <c r="D14" s="1078"/>
      <c r="E14" s="1098" t="s">
        <v>15</v>
      </c>
      <c r="F14" s="1099"/>
      <c r="G14" s="548"/>
      <c r="H14" s="1100" t="s">
        <v>15</v>
      </c>
      <c r="I14" s="1101"/>
      <c r="J14" s="827"/>
      <c r="K14" s="1102" t="s">
        <v>16</v>
      </c>
      <c r="L14" s="1103"/>
      <c r="M14" s="1103"/>
      <c r="N14" s="1104"/>
      <c r="O14" s="1102" t="s">
        <v>17</v>
      </c>
      <c r="P14" s="1103"/>
      <c r="Q14" s="1103"/>
      <c r="R14" s="1104"/>
      <c r="S14" s="1102" t="s">
        <v>292</v>
      </c>
      <c r="T14" s="1103"/>
      <c r="U14" s="1103"/>
      <c r="V14" s="1103"/>
      <c r="W14" s="1104"/>
      <c r="X14" s="1102" t="s">
        <v>18</v>
      </c>
      <c r="Y14" s="1103"/>
      <c r="Z14" s="1103"/>
      <c r="AA14" s="1104"/>
      <c r="AB14" s="1102" t="s">
        <v>19</v>
      </c>
      <c r="AC14" s="1103"/>
      <c r="AD14" s="1103"/>
      <c r="AE14" s="1112"/>
      <c r="AF14" s="1087"/>
      <c r="AG14" s="1126"/>
      <c r="AH14" s="1088"/>
      <c r="AI14" s="1088"/>
      <c r="AJ14" s="1088"/>
      <c r="AK14" s="1088"/>
      <c r="AL14" s="1088"/>
      <c r="AM14" s="1089"/>
      <c r="AN14" s="1089"/>
      <c r="AO14" s="1089"/>
      <c r="AP14" s="1090"/>
      <c r="AQ14" s="1121"/>
      <c r="AR14" s="1122"/>
      <c r="AS14" s="1066"/>
      <c r="AT14" s="1066"/>
      <c r="AU14" s="1066"/>
      <c r="AV14" s="1066"/>
      <c r="AW14" s="1123"/>
      <c r="AX14" s="1123"/>
      <c r="AY14" s="1123"/>
      <c r="AZ14" s="1124"/>
      <c r="BA14" s="1108"/>
      <c r="BB14" s="1113" t="s">
        <v>20</v>
      </c>
      <c r="BC14" s="1091" t="s">
        <v>21</v>
      </c>
      <c r="BD14" s="1105" t="s">
        <v>20</v>
      </c>
      <c r="BE14" s="1067" t="s">
        <v>21</v>
      </c>
      <c r="BF14" s="1067" t="s">
        <v>22</v>
      </c>
      <c r="BG14" s="1091"/>
      <c r="BH14" s="1064"/>
      <c r="BJ14" s="1066"/>
      <c r="BK14" s="1066"/>
      <c r="BL14" s="1066"/>
    </row>
    <row r="15" spans="1:65" ht="64.5" thickBot="1">
      <c r="A15" s="1073"/>
      <c r="B15" s="1076"/>
      <c r="C15" s="1073"/>
      <c r="D15" s="1079"/>
      <c r="E15" s="431" t="s">
        <v>23</v>
      </c>
      <c r="F15" s="397" t="s">
        <v>24</v>
      </c>
      <c r="G15" s="549" t="s">
        <v>25</v>
      </c>
      <c r="H15" s="430" t="s">
        <v>23</v>
      </c>
      <c r="I15" s="397" t="s">
        <v>24</v>
      </c>
      <c r="J15" s="397" t="s">
        <v>25</v>
      </c>
      <c r="K15" s="178" t="s">
        <v>26</v>
      </c>
      <c r="L15" s="397" t="s">
        <v>27</v>
      </c>
      <c r="M15" s="178" t="s">
        <v>25</v>
      </c>
      <c r="N15" s="545" t="s">
        <v>193</v>
      </c>
      <c r="O15" s="397" t="s">
        <v>26</v>
      </c>
      <c r="P15" s="397" t="s">
        <v>27</v>
      </c>
      <c r="Q15" s="178" t="s">
        <v>25</v>
      </c>
      <c r="R15" s="545" t="s">
        <v>193</v>
      </c>
      <c r="S15" s="397" t="s">
        <v>26</v>
      </c>
      <c r="T15" s="397" t="s">
        <v>27</v>
      </c>
      <c r="U15" s="561" t="s">
        <v>293</v>
      </c>
      <c r="V15" s="561" t="s">
        <v>295</v>
      </c>
      <c r="W15" s="561" t="s">
        <v>294</v>
      </c>
      <c r="X15" s="178" t="s">
        <v>26</v>
      </c>
      <c r="Y15" s="178" t="s">
        <v>27</v>
      </c>
      <c r="Z15" s="178" t="s">
        <v>25</v>
      </c>
      <c r="AA15" s="545" t="s">
        <v>193</v>
      </c>
      <c r="AB15" s="562" t="s">
        <v>26</v>
      </c>
      <c r="AC15" s="563" t="s">
        <v>27</v>
      </c>
      <c r="AD15" s="562" t="s">
        <v>25</v>
      </c>
      <c r="AE15" s="564" t="s">
        <v>193</v>
      </c>
      <c r="AF15" s="421" t="s">
        <v>15</v>
      </c>
      <c r="AG15" s="397" t="s">
        <v>25</v>
      </c>
      <c r="AH15" s="397" t="s">
        <v>180</v>
      </c>
      <c r="AI15" s="561" t="s">
        <v>336</v>
      </c>
      <c r="AJ15" s="397" t="s">
        <v>181</v>
      </c>
      <c r="AK15" s="561" t="s">
        <v>276</v>
      </c>
      <c r="AL15" s="397" t="s">
        <v>257</v>
      </c>
      <c r="AM15" s="561" t="s">
        <v>335</v>
      </c>
      <c r="AN15" s="397" t="s">
        <v>263</v>
      </c>
      <c r="AO15" s="561" t="s">
        <v>337</v>
      </c>
      <c r="AP15" s="422" t="s">
        <v>28</v>
      </c>
      <c r="AQ15" s="180" t="s">
        <v>15</v>
      </c>
      <c r="AR15" s="561" t="s">
        <v>277</v>
      </c>
      <c r="AS15" s="178" t="s">
        <v>180</v>
      </c>
      <c r="AT15" s="397" t="s">
        <v>181</v>
      </c>
      <c r="AU15" s="437" t="s">
        <v>276</v>
      </c>
      <c r="AV15" s="397" t="s">
        <v>257</v>
      </c>
      <c r="AW15" s="437" t="s">
        <v>261</v>
      </c>
      <c r="AX15" s="397" t="s">
        <v>263</v>
      </c>
      <c r="AY15" s="437" t="s">
        <v>264</v>
      </c>
      <c r="AZ15" s="828" t="s">
        <v>28</v>
      </c>
      <c r="BA15" s="1109"/>
      <c r="BB15" s="1114"/>
      <c r="BC15" s="1115"/>
      <c r="BD15" s="1106"/>
      <c r="BE15" s="1107"/>
      <c r="BF15" s="181" t="s">
        <v>184</v>
      </c>
      <c r="BG15" s="429" t="s">
        <v>29</v>
      </c>
      <c r="BH15" s="1065"/>
      <c r="BJ15" s="1066"/>
      <c r="BK15" s="1066"/>
      <c r="BL15" s="1066"/>
    </row>
    <row r="16" spans="1:65">
      <c r="A16" s="204"/>
      <c r="B16" s="197" t="s">
        <v>30</v>
      </c>
      <c r="C16" s="197" t="s">
        <v>30</v>
      </c>
      <c r="D16" s="403">
        <f>D17+D30</f>
        <v>320.41873009000005</v>
      </c>
      <c r="E16" s="403">
        <f t="shared" ref="E16:AZ16" si="8">E17+E30</f>
        <v>33.849234470000006</v>
      </c>
      <c r="F16" s="836">
        <f t="shared" si="8"/>
        <v>6.1196240199999998</v>
      </c>
      <c r="G16" s="403">
        <f t="shared" si="8"/>
        <v>5.4658552</v>
      </c>
      <c r="H16" s="403">
        <f t="shared" si="8"/>
        <v>78.849999999999994</v>
      </c>
      <c r="I16" s="403">
        <f t="shared" si="8"/>
        <v>76.056713790000003</v>
      </c>
      <c r="J16" s="403">
        <f t="shared" si="8"/>
        <v>80.474492840000011</v>
      </c>
      <c r="K16" s="403">
        <f t="shared" si="8"/>
        <v>0.20273089</v>
      </c>
      <c r="L16" s="403">
        <f t="shared" si="8"/>
        <v>0.20273089</v>
      </c>
      <c r="M16" s="403">
        <f t="shared" si="8"/>
        <v>0.20273089</v>
      </c>
      <c r="N16" s="403">
        <f t="shared" si="8"/>
        <v>0</v>
      </c>
      <c r="O16" s="403">
        <f t="shared" si="8"/>
        <v>2.4074558699999997</v>
      </c>
      <c r="P16" s="403">
        <f t="shared" si="8"/>
        <v>2.4074558699999997</v>
      </c>
      <c r="Q16" s="733">
        <f t="shared" si="8"/>
        <v>2.10878049</v>
      </c>
      <c r="R16" s="625">
        <f t="shared" si="8"/>
        <v>0</v>
      </c>
      <c r="S16" s="625">
        <f t="shared" si="8"/>
        <v>2.6101867599999999</v>
      </c>
      <c r="T16" s="625">
        <f t="shared" si="8"/>
        <v>2.6101867599999999</v>
      </c>
      <c r="U16" s="625">
        <f t="shared" si="8"/>
        <v>0</v>
      </c>
      <c r="V16" s="625">
        <f t="shared" ref="V16:V22" si="9">IF(S16=0,"-",T16/S16*100-100)</f>
        <v>0</v>
      </c>
      <c r="W16" s="625"/>
      <c r="X16" s="625">
        <f t="shared" si="8"/>
        <v>10.863599149999999</v>
      </c>
      <c r="Y16" s="830">
        <f t="shared" si="8"/>
        <v>3.5094372600000003</v>
      </c>
      <c r="Z16" s="830">
        <f t="shared" si="8"/>
        <v>3.1543438200000002</v>
      </c>
      <c r="AA16" s="830">
        <f t="shared" si="8"/>
        <v>0.35509343999999998</v>
      </c>
      <c r="AB16" s="625">
        <f t="shared" si="8"/>
        <v>19.20294079</v>
      </c>
      <c r="AC16" s="625">
        <f t="shared" si="8"/>
        <v>0</v>
      </c>
      <c r="AD16" s="625">
        <f t="shared" si="8"/>
        <v>0</v>
      </c>
      <c r="AE16" s="625">
        <f t="shared" si="8"/>
        <v>0</v>
      </c>
      <c r="AF16" s="836">
        <f t="shared" si="8"/>
        <v>12.313351189999999</v>
      </c>
      <c r="AG16" s="836">
        <f>AG17+AG30</f>
        <v>10.672938299999998</v>
      </c>
      <c r="AH16" s="625">
        <f t="shared" si="8"/>
        <v>0.14992727</v>
      </c>
      <c r="AI16" s="625">
        <f>AI17+AI30</f>
        <v>0.13192726999999999</v>
      </c>
      <c r="AJ16" s="733">
        <f t="shared" si="8"/>
        <v>5.0422807300000008</v>
      </c>
      <c r="AK16" s="733">
        <f t="shared" si="8"/>
        <v>4.4532867099999995</v>
      </c>
      <c r="AL16" s="625">
        <f t="shared" si="8"/>
        <v>7.1211431899999997</v>
      </c>
      <c r="AM16" s="625">
        <f>AM17+AM30</f>
        <v>6.0877243199999995</v>
      </c>
      <c r="AN16" s="625">
        <f t="shared" si="8"/>
        <v>0</v>
      </c>
      <c r="AO16" s="625">
        <f t="shared" si="8"/>
        <v>0</v>
      </c>
      <c r="AP16" s="625">
        <f t="shared" si="8"/>
        <v>7.1211431899999997</v>
      </c>
      <c r="AQ16" s="625">
        <f t="shared" si="8"/>
        <v>1.5266427999999999</v>
      </c>
      <c r="AR16" s="625">
        <f t="shared" si="8"/>
        <v>0</v>
      </c>
      <c r="AS16" s="625">
        <f t="shared" si="8"/>
        <v>0</v>
      </c>
      <c r="AT16" s="625">
        <f t="shared" si="8"/>
        <v>0</v>
      </c>
      <c r="AU16" s="625">
        <f t="shared" si="8"/>
        <v>0</v>
      </c>
      <c r="AV16" s="625">
        <f t="shared" si="8"/>
        <v>1.5266427999999999</v>
      </c>
      <c r="AW16" s="625">
        <f t="shared" si="8"/>
        <v>1.29999262</v>
      </c>
      <c r="AX16" s="625">
        <f t="shared" si="8"/>
        <v>0</v>
      </c>
      <c r="AY16" s="625">
        <f t="shared" si="8"/>
        <v>0</v>
      </c>
      <c r="AZ16" s="625">
        <f t="shared" si="8"/>
        <v>1.5266427999999999</v>
      </c>
      <c r="BA16" s="625">
        <f>D16-F16</f>
        <v>314.29910607000005</v>
      </c>
      <c r="BB16" s="625">
        <f>Y16-X16</f>
        <v>-7.3541618899999985</v>
      </c>
      <c r="BC16" s="636">
        <f>IF(X16=0,"-",Y16/X16*100-100)</f>
        <v>-67.695445942517125</v>
      </c>
      <c r="BD16" s="649"/>
      <c r="BE16" s="179"/>
      <c r="BF16" s="179"/>
      <c r="BG16" s="205"/>
      <c r="BH16" s="444"/>
      <c r="BI16" s="579"/>
      <c r="BJ16" s="627">
        <f>BJ17+BJ30</f>
        <v>6.0059640499999993</v>
      </c>
      <c r="BK16" s="627">
        <f>BK17+BK30</f>
        <v>104.86998077000001</v>
      </c>
      <c r="BL16" s="627">
        <f>BL17+BL30</f>
        <v>123.06149521000002</v>
      </c>
      <c r="BM16" s="579">
        <f>BL16*1000</f>
        <v>123061.49521000002</v>
      </c>
    </row>
    <row r="17" spans="1:65">
      <c r="A17" s="15">
        <v>1</v>
      </c>
      <c r="B17" s="16" t="s">
        <v>31</v>
      </c>
      <c r="C17" s="16" t="s">
        <v>31</v>
      </c>
      <c r="D17" s="404">
        <f>D18</f>
        <v>0.82261024000000005</v>
      </c>
      <c r="E17" s="404">
        <f t="shared" ref="E17:AZ17" si="10">E18</f>
        <v>0.82261024000000005</v>
      </c>
      <c r="F17" s="404">
        <f t="shared" si="10"/>
        <v>0.82261024000000005</v>
      </c>
      <c r="G17" s="404">
        <f t="shared" si="10"/>
        <v>0.70053604000000003</v>
      </c>
      <c r="H17" s="404">
        <f t="shared" si="10"/>
        <v>0</v>
      </c>
      <c r="I17" s="404">
        <f t="shared" si="10"/>
        <v>0</v>
      </c>
      <c r="J17" s="404">
        <f t="shared" si="10"/>
        <v>23.746979580000001</v>
      </c>
      <c r="K17" s="404">
        <f t="shared" si="10"/>
        <v>2.7308899999999997E-3</v>
      </c>
      <c r="L17" s="404">
        <f t="shared" si="10"/>
        <v>2.7308899999999997E-3</v>
      </c>
      <c r="M17" s="404">
        <f t="shared" si="10"/>
        <v>2.7308899999999997E-3</v>
      </c>
      <c r="N17" s="404">
        <f t="shared" si="10"/>
        <v>0</v>
      </c>
      <c r="O17" s="404">
        <f t="shared" si="10"/>
        <v>0.81987935000000001</v>
      </c>
      <c r="P17" s="404">
        <f t="shared" si="10"/>
        <v>0.81987935000000001</v>
      </c>
      <c r="Q17" s="734">
        <f t="shared" si="10"/>
        <v>0.69780514999999999</v>
      </c>
      <c r="R17" s="627">
        <f t="shared" si="10"/>
        <v>0</v>
      </c>
      <c r="S17" s="627">
        <f t="shared" si="10"/>
        <v>0.82261024000000005</v>
      </c>
      <c r="T17" s="627">
        <f t="shared" si="10"/>
        <v>0.82261024000000005</v>
      </c>
      <c r="U17" s="627">
        <f t="shared" si="10"/>
        <v>0</v>
      </c>
      <c r="V17" s="627">
        <f t="shared" si="9"/>
        <v>0</v>
      </c>
      <c r="W17" s="627"/>
      <c r="X17" s="627">
        <f t="shared" si="10"/>
        <v>0</v>
      </c>
      <c r="Y17" s="823">
        <f t="shared" si="10"/>
        <v>0</v>
      </c>
      <c r="Z17" s="823">
        <f t="shared" si="10"/>
        <v>0</v>
      </c>
      <c r="AA17" s="823">
        <f t="shared" si="10"/>
        <v>0</v>
      </c>
      <c r="AB17" s="627">
        <f t="shared" si="10"/>
        <v>0</v>
      </c>
      <c r="AC17" s="627">
        <f t="shared" si="10"/>
        <v>0</v>
      </c>
      <c r="AD17" s="627">
        <f t="shared" si="10"/>
        <v>0</v>
      </c>
      <c r="AE17" s="627">
        <f t="shared" si="10"/>
        <v>0</v>
      </c>
      <c r="AF17" s="627">
        <f t="shared" si="10"/>
        <v>0.82261023999999994</v>
      </c>
      <c r="AG17" s="627">
        <f>AG18</f>
        <v>0.70053604000000003</v>
      </c>
      <c r="AH17" s="627">
        <f t="shared" si="10"/>
        <v>0.12797277000000001</v>
      </c>
      <c r="AI17" s="627">
        <f>AI18</f>
        <v>0.10997277</v>
      </c>
      <c r="AJ17" s="734">
        <f t="shared" si="10"/>
        <v>0.69463746999999998</v>
      </c>
      <c r="AK17" s="734">
        <f t="shared" si="10"/>
        <v>0.59056326999999997</v>
      </c>
      <c r="AL17" s="627">
        <f t="shared" si="10"/>
        <v>0</v>
      </c>
      <c r="AM17" s="627">
        <f>AM18</f>
        <v>0</v>
      </c>
      <c r="AN17" s="627">
        <f t="shared" si="10"/>
        <v>0</v>
      </c>
      <c r="AO17" s="627">
        <f t="shared" si="10"/>
        <v>0</v>
      </c>
      <c r="AP17" s="627">
        <f t="shared" si="10"/>
        <v>0</v>
      </c>
      <c r="AQ17" s="627">
        <f t="shared" si="10"/>
        <v>0.82261023999999994</v>
      </c>
      <c r="AR17" s="627">
        <f t="shared" si="10"/>
        <v>0</v>
      </c>
      <c r="AS17" s="627">
        <f t="shared" si="10"/>
        <v>0</v>
      </c>
      <c r="AT17" s="627">
        <f t="shared" si="10"/>
        <v>0</v>
      </c>
      <c r="AU17" s="627">
        <f t="shared" si="10"/>
        <v>0</v>
      </c>
      <c r="AV17" s="627">
        <f t="shared" si="10"/>
        <v>0.82261023999999994</v>
      </c>
      <c r="AW17" s="627">
        <f t="shared" si="10"/>
        <v>0.70053604000000003</v>
      </c>
      <c r="AX17" s="627">
        <f t="shared" si="10"/>
        <v>0</v>
      </c>
      <c r="AY17" s="627">
        <f t="shared" si="10"/>
        <v>0</v>
      </c>
      <c r="AZ17" s="627">
        <f t="shared" si="10"/>
        <v>0.82261023999999994</v>
      </c>
      <c r="BA17" s="627">
        <f>D17-F17</f>
        <v>0</v>
      </c>
      <c r="BB17" s="625">
        <f t="shared" ref="BB17:BB18" si="11">Y17-X17</f>
        <v>0</v>
      </c>
      <c r="BC17" s="636" t="str">
        <f t="shared" ref="BC17:BC18" si="12">IF(X17=0,"-",Y17/X17*100-100)</f>
        <v>-</v>
      </c>
      <c r="BD17" s="583">
        <f t="shared" ref="BD17:BH17" si="13">BD18</f>
        <v>0</v>
      </c>
      <c r="BE17" s="627">
        <f t="shared" si="13"/>
        <v>0</v>
      </c>
      <c r="BF17" s="627">
        <f t="shared" si="13"/>
        <v>0</v>
      </c>
      <c r="BG17" s="628">
        <f t="shared" si="13"/>
        <v>0</v>
      </c>
      <c r="BH17" s="445">
        <f t="shared" si="13"/>
        <v>0</v>
      </c>
      <c r="BI17" s="579"/>
      <c r="BJ17" s="627">
        <f>BJ18</f>
        <v>0</v>
      </c>
      <c r="BK17" s="627">
        <f>BK18</f>
        <v>0.62385246000000005</v>
      </c>
      <c r="BL17" s="627">
        <f>BL18</f>
        <v>1.4464627000000001</v>
      </c>
      <c r="BM17" s="579">
        <f t="shared" ref="BM17:BM55" si="14">BL17*1000</f>
        <v>1446.4627</v>
      </c>
    </row>
    <row r="18" spans="1:65" ht="25.5">
      <c r="A18" s="19" t="s">
        <v>32</v>
      </c>
      <c r="B18" s="16" t="s">
        <v>33</v>
      </c>
      <c r="C18" s="16" t="s">
        <v>33</v>
      </c>
      <c r="D18" s="404">
        <f t="shared" ref="D18:AZ18" si="15">D21+D24</f>
        <v>0.82261024000000005</v>
      </c>
      <c r="E18" s="404">
        <f t="shared" si="15"/>
        <v>0.82261024000000005</v>
      </c>
      <c r="F18" s="404">
        <f t="shared" si="15"/>
        <v>0.82261024000000005</v>
      </c>
      <c r="G18" s="404">
        <f t="shared" si="15"/>
        <v>0.70053604000000003</v>
      </c>
      <c r="H18" s="404">
        <f t="shared" si="15"/>
        <v>0</v>
      </c>
      <c r="I18" s="404">
        <f t="shared" si="15"/>
        <v>0</v>
      </c>
      <c r="J18" s="404">
        <f t="shared" si="15"/>
        <v>23.746979580000001</v>
      </c>
      <c r="K18" s="404">
        <f t="shared" si="15"/>
        <v>2.7308899999999997E-3</v>
      </c>
      <c r="L18" s="404">
        <f t="shared" si="15"/>
        <v>2.7308899999999997E-3</v>
      </c>
      <c r="M18" s="404">
        <f t="shared" si="15"/>
        <v>2.7308899999999997E-3</v>
      </c>
      <c r="N18" s="404">
        <f t="shared" si="15"/>
        <v>0</v>
      </c>
      <c r="O18" s="404">
        <f t="shared" si="15"/>
        <v>0.81987935000000001</v>
      </c>
      <c r="P18" s="404">
        <f t="shared" si="15"/>
        <v>0.81987935000000001</v>
      </c>
      <c r="Q18" s="735">
        <f t="shared" si="15"/>
        <v>0.69780514999999999</v>
      </c>
      <c r="R18" s="629">
        <f t="shared" si="15"/>
        <v>0</v>
      </c>
      <c r="S18" s="629">
        <f t="shared" si="15"/>
        <v>0.82261024000000005</v>
      </c>
      <c r="T18" s="629">
        <f t="shared" si="15"/>
        <v>0.82261024000000005</v>
      </c>
      <c r="U18" s="629">
        <f t="shared" si="15"/>
        <v>0</v>
      </c>
      <c r="V18" s="629">
        <f t="shared" si="9"/>
        <v>0</v>
      </c>
      <c r="W18" s="629"/>
      <c r="X18" s="629">
        <f t="shared" si="15"/>
        <v>0</v>
      </c>
      <c r="Y18" s="823">
        <f t="shared" si="15"/>
        <v>0</v>
      </c>
      <c r="Z18" s="823">
        <f t="shared" si="15"/>
        <v>0</v>
      </c>
      <c r="AA18" s="823">
        <f t="shared" si="15"/>
        <v>0</v>
      </c>
      <c r="AB18" s="629">
        <f t="shared" si="15"/>
        <v>0</v>
      </c>
      <c r="AC18" s="629">
        <f t="shared" si="15"/>
        <v>0</v>
      </c>
      <c r="AD18" s="629">
        <f t="shared" si="15"/>
        <v>0</v>
      </c>
      <c r="AE18" s="629">
        <f t="shared" si="15"/>
        <v>0</v>
      </c>
      <c r="AF18" s="629">
        <f t="shared" si="15"/>
        <v>0.82261023999999994</v>
      </c>
      <c r="AG18" s="629">
        <f>AG21+AG24</f>
        <v>0.70053604000000003</v>
      </c>
      <c r="AH18" s="629">
        <f t="shared" si="15"/>
        <v>0.12797277000000001</v>
      </c>
      <c r="AI18" s="629">
        <f>AI21+AI24</f>
        <v>0.10997277</v>
      </c>
      <c r="AJ18" s="735">
        <f t="shared" si="15"/>
        <v>0.69463746999999998</v>
      </c>
      <c r="AK18" s="735">
        <f t="shared" si="15"/>
        <v>0.59056326999999997</v>
      </c>
      <c r="AL18" s="629">
        <f t="shared" si="15"/>
        <v>0</v>
      </c>
      <c r="AM18" s="629">
        <f>AM21+AM24</f>
        <v>0</v>
      </c>
      <c r="AN18" s="629">
        <f t="shared" si="15"/>
        <v>0</v>
      </c>
      <c r="AO18" s="629">
        <f t="shared" si="15"/>
        <v>0</v>
      </c>
      <c r="AP18" s="629">
        <f t="shared" si="15"/>
        <v>0</v>
      </c>
      <c r="AQ18" s="629">
        <f t="shared" si="15"/>
        <v>0.82261023999999994</v>
      </c>
      <c r="AR18" s="629">
        <f t="shared" si="15"/>
        <v>0</v>
      </c>
      <c r="AS18" s="629">
        <f t="shared" si="15"/>
        <v>0</v>
      </c>
      <c r="AT18" s="629">
        <f t="shared" si="15"/>
        <v>0</v>
      </c>
      <c r="AU18" s="629">
        <f t="shared" si="15"/>
        <v>0</v>
      </c>
      <c r="AV18" s="629">
        <f t="shared" si="15"/>
        <v>0.82261023999999994</v>
      </c>
      <c r="AW18" s="629">
        <f t="shared" si="15"/>
        <v>0.70053604000000003</v>
      </c>
      <c r="AX18" s="629">
        <f t="shared" si="15"/>
        <v>0</v>
      </c>
      <c r="AY18" s="629">
        <f t="shared" si="15"/>
        <v>0</v>
      </c>
      <c r="AZ18" s="629">
        <f t="shared" si="15"/>
        <v>0.82261023999999994</v>
      </c>
      <c r="BA18" s="629">
        <f>D18-F18</f>
        <v>0</v>
      </c>
      <c r="BB18" s="625">
        <f t="shared" si="11"/>
        <v>0</v>
      </c>
      <c r="BC18" s="636" t="str">
        <f t="shared" si="12"/>
        <v>-</v>
      </c>
      <c r="BD18" s="583">
        <f t="shared" ref="BD18:BH18" si="16">BD21+BD24</f>
        <v>0</v>
      </c>
      <c r="BE18" s="627">
        <f t="shared" si="16"/>
        <v>0</v>
      </c>
      <c r="BF18" s="627">
        <f t="shared" si="16"/>
        <v>0</v>
      </c>
      <c r="BG18" s="628">
        <f t="shared" si="16"/>
        <v>0</v>
      </c>
      <c r="BH18" s="445">
        <f t="shared" si="16"/>
        <v>0</v>
      </c>
      <c r="BI18" s="579"/>
      <c r="BJ18" s="629">
        <f t="shared" ref="BJ18:BL18" si="17">BJ21+BJ24</f>
        <v>0</v>
      </c>
      <c r="BK18" s="629">
        <f t="shared" si="17"/>
        <v>0.62385246000000005</v>
      </c>
      <c r="BL18" s="629">
        <f t="shared" si="17"/>
        <v>1.4464627000000001</v>
      </c>
      <c r="BM18" s="579">
        <f t="shared" si="14"/>
        <v>1446.4627</v>
      </c>
    </row>
    <row r="19" spans="1:65">
      <c r="A19" s="334"/>
      <c r="B19" s="335"/>
      <c r="C19" s="335" t="s">
        <v>227</v>
      </c>
      <c r="D19" s="639"/>
      <c r="E19" s="639"/>
      <c r="F19" s="633">
        <f>L19+P19+Y19+AC19</f>
        <v>0</v>
      </c>
      <c r="G19" s="633">
        <f>N19+Q19+Z19+AD19</f>
        <v>0</v>
      </c>
      <c r="H19" s="639"/>
      <c r="I19" s="639"/>
      <c r="J19" s="639"/>
      <c r="K19" s="639"/>
      <c r="L19" s="396"/>
      <c r="M19" s="396"/>
      <c r="N19" s="396"/>
      <c r="O19" s="396"/>
      <c r="P19" s="396"/>
      <c r="Q19" s="736"/>
      <c r="R19" s="639"/>
      <c r="S19" s="639"/>
      <c r="T19" s="639"/>
      <c r="U19" s="639"/>
      <c r="V19" s="639" t="str">
        <f t="shared" si="9"/>
        <v>-</v>
      </c>
      <c r="W19" s="639"/>
      <c r="X19" s="396"/>
      <c r="Y19" s="396"/>
      <c r="Z19" s="396"/>
      <c r="AA19" s="396"/>
      <c r="AB19" s="396"/>
      <c r="AC19" s="396"/>
      <c r="AD19" s="396"/>
      <c r="AE19" s="396"/>
      <c r="AF19" s="396"/>
      <c r="AG19" s="396"/>
      <c r="AH19" s="396"/>
      <c r="AI19" s="396"/>
      <c r="AJ19" s="736"/>
      <c r="AK19" s="736"/>
      <c r="AL19" s="396"/>
      <c r="AM19" s="396"/>
      <c r="AN19" s="396"/>
      <c r="AO19" s="396"/>
      <c r="AP19" s="396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639"/>
      <c r="BB19" s="639"/>
      <c r="BC19" s="640"/>
      <c r="BD19" s="611"/>
      <c r="BE19" s="639"/>
      <c r="BF19" s="639"/>
      <c r="BG19" s="640"/>
      <c r="BH19" s="446"/>
      <c r="BI19" s="579"/>
      <c r="BJ19" s="572"/>
      <c r="BK19" s="571"/>
      <c r="BL19" s="571"/>
      <c r="BM19" s="579">
        <f t="shared" si="14"/>
        <v>0</v>
      </c>
    </row>
    <row r="20" spans="1:65" ht="25.5">
      <c r="A20" s="343">
        <v>1</v>
      </c>
      <c r="B20" s="344"/>
      <c r="C20" s="344" t="s">
        <v>228</v>
      </c>
      <c r="D20" s="814">
        <f>0.82261024</f>
        <v>0.82261024000000005</v>
      </c>
      <c r="E20" s="402">
        <f>K20+O20+X20+AB20</f>
        <v>0.82261024000000005</v>
      </c>
      <c r="F20" s="834">
        <f>L20+P20+Y20+AC20</f>
        <v>0.82261024000000005</v>
      </c>
      <c r="G20" s="631">
        <f>M20+Q20+Z20+AD20</f>
        <v>0.70053604000000003</v>
      </c>
      <c r="H20" s="418"/>
      <c r="I20" s="814"/>
      <c r="J20" s="814">
        <v>23.746979580000001</v>
      </c>
      <c r="K20" s="814">
        <f>2730.89/1000000</f>
        <v>2.7308899999999997E-3</v>
      </c>
      <c r="L20" s="814">
        <f>2730.89/1000000</f>
        <v>2.7308899999999997E-3</v>
      </c>
      <c r="M20" s="814">
        <f>2730.89/1000000</f>
        <v>2.7308899999999997E-3</v>
      </c>
      <c r="N20" s="814">
        <f>L20-M20</f>
        <v>0</v>
      </c>
      <c r="O20" s="814">
        <f>819879.35/1000000</f>
        <v>0.81987935000000001</v>
      </c>
      <c r="P20" s="814">
        <f>819879.35/1000000</f>
        <v>0.81987935000000001</v>
      </c>
      <c r="Q20" s="737">
        <f>697805.15/1000000</f>
        <v>0.69780514999999999</v>
      </c>
      <c r="R20" s="577"/>
      <c r="S20" s="577">
        <f>K20+O20</f>
        <v>0.82261024000000005</v>
      </c>
      <c r="T20" s="577">
        <f>L20+P20</f>
        <v>0.82261024000000005</v>
      </c>
      <c r="U20" s="577">
        <f>T20-S20</f>
        <v>0</v>
      </c>
      <c r="V20" s="577">
        <f t="shared" si="9"/>
        <v>0</v>
      </c>
      <c r="W20" s="577"/>
      <c r="X20" s="815">
        <v>0</v>
      </c>
      <c r="Y20" s="831"/>
      <c r="Z20" s="831"/>
      <c r="AA20" s="831"/>
      <c r="AB20" s="814">
        <v>0</v>
      </c>
      <c r="AC20" s="814"/>
      <c r="AD20" s="576"/>
      <c r="AE20" s="576"/>
      <c r="AF20" s="835">
        <f>AH20+AJ20+AL20+AN20</f>
        <v>0.82261023999999994</v>
      </c>
      <c r="AG20" s="835">
        <f>AI20+AK20+AM20+AO20</f>
        <v>0.70053604000000003</v>
      </c>
      <c r="AH20" s="577">
        <f>127972.77/1000000</f>
        <v>0.12797277000000001</v>
      </c>
      <c r="AI20" s="577">
        <f>109972.77/1000000</f>
        <v>0.10997277</v>
      </c>
      <c r="AJ20" s="738">
        <f>694637.47/1000000</f>
        <v>0.69463746999999998</v>
      </c>
      <c r="AK20" s="738">
        <f>590563.27/1000000</f>
        <v>0.59056326999999997</v>
      </c>
      <c r="AL20" s="577"/>
      <c r="AM20" s="577"/>
      <c r="AN20" s="577"/>
      <c r="AO20" s="577"/>
      <c r="AP20" s="577">
        <f>AL20</f>
        <v>0</v>
      </c>
      <c r="AQ20" s="576">
        <f>AS20+AT20+AV20+AX20</f>
        <v>0.82261023999999994</v>
      </c>
      <c r="AR20" s="576"/>
      <c r="AS20" s="576"/>
      <c r="AT20" s="577"/>
      <c r="AU20" s="577"/>
      <c r="AV20" s="577">
        <f>822610.24/1000000</f>
        <v>0.82261023999999994</v>
      </c>
      <c r="AW20" s="577">
        <f>700536.04/1000000</f>
        <v>0.70053604000000003</v>
      </c>
      <c r="AX20" s="577"/>
      <c r="AY20" s="577"/>
      <c r="AZ20" s="576">
        <f>AV20</f>
        <v>0.82261023999999994</v>
      </c>
      <c r="BA20" s="576">
        <f>D20-F20</f>
        <v>0</v>
      </c>
      <c r="BB20" s="625">
        <f t="shared" ref="BB20:BB21" si="18">Y20-X20</f>
        <v>0</v>
      </c>
      <c r="BC20" s="636" t="str">
        <f t="shared" ref="BC20:BC21" si="19">IF(X20=0,"-",Y20/X20*100-100)</f>
        <v>-</v>
      </c>
      <c r="BD20" s="650"/>
      <c r="BE20" s="576"/>
      <c r="BF20" s="576"/>
      <c r="BG20" s="27"/>
      <c r="BH20" s="447"/>
      <c r="BI20" s="579"/>
      <c r="BJ20" s="572"/>
      <c r="BK20" s="571"/>
      <c r="BL20" s="572">
        <f>BJ20+BK20+AF20</f>
        <v>0.82261023999999994</v>
      </c>
      <c r="BM20" s="579">
        <f t="shared" si="14"/>
        <v>822.61023999999998</v>
      </c>
    </row>
    <row r="21" spans="1:65">
      <c r="A21" s="327"/>
      <c r="B21" s="351"/>
      <c r="C21" s="351" t="s">
        <v>230</v>
      </c>
      <c r="D21" s="816">
        <f>D20</f>
        <v>0.82261024000000005</v>
      </c>
      <c r="E21" s="816">
        <f t="shared" ref="E21:AZ21" si="20">E20</f>
        <v>0.82261024000000005</v>
      </c>
      <c r="F21" s="816">
        <f t="shared" si="20"/>
        <v>0.82261024000000005</v>
      </c>
      <c r="G21" s="635">
        <f t="shared" si="20"/>
        <v>0.70053604000000003</v>
      </c>
      <c r="H21" s="635">
        <f t="shared" si="20"/>
        <v>0</v>
      </c>
      <c r="I21" s="635">
        <f t="shared" si="20"/>
        <v>0</v>
      </c>
      <c r="J21" s="635">
        <f t="shared" si="20"/>
        <v>23.746979580000001</v>
      </c>
      <c r="K21" s="816">
        <f t="shared" si="20"/>
        <v>2.7308899999999997E-3</v>
      </c>
      <c r="L21" s="816">
        <f t="shared" si="20"/>
        <v>2.7308899999999997E-3</v>
      </c>
      <c r="M21" s="816">
        <f t="shared" si="20"/>
        <v>2.7308899999999997E-3</v>
      </c>
      <c r="N21" s="816">
        <f t="shared" si="20"/>
        <v>0</v>
      </c>
      <c r="O21" s="816">
        <f t="shared" si="20"/>
        <v>0.81987935000000001</v>
      </c>
      <c r="P21" s="816">
        <f t="shared" si="20"/>
        <v>0.81987935000000001</v>
      </c>
      <c r="Q21" s="739">
        <f t="shared" si="20"/>
        <v>0.69780514999999999</v>
      </c>
      <c r="R21" s="635">
        <f t="shared" si="20"/>
        <v>0</v>
      </c>
      <c r="S21" s="635">
        <f t="shared" si="20"/>
        <v>0.82261024000000005</v>
      </c>
      <c r="T21" s="635">
        <f t="shared" si="20"/>
        <v>0.82261024000000005</v>
      </c>
      <c r="U21" s="635"/>
      <c r="V21" s="635">
        <f t="shared" si="9"/>
        <v>0</v>
      </c>
      <c r="W21" s="635"/>
      <c r="X21" s="635">
        <f t="shared" si="20"/>
        <v>0</v>
      </c>
      <c r="Y21" s="635">
        <f t="shared" si="20"/>
        <v>0</v>
      </c>
      <c r="Z21" s="635">
        <f t="shared" si="20"/>
        <v>0</v>
      </c>
      <c r="AA21" s="635">
        <f t="shared" si="20"/>
        <v>0</v>
      </c>
      <c r="AB21" s="635">
        <f t="shared" si="20"/>
        <v>0</v>
      </c>
      <c r="AC21" s="635">
        <f t="shared" si="20"/>
        <v>0</v>
      </c>
      <c r="AD21" s="635">
        <f t="shared" si="20"/>
        <v>0</v>
      </c>
      <c r="AE21" s="635">
        <f t="shared" si="20"/>
        <v>0</v>
      </c>
      <c r="AF21" s="635">
        <f t="shared" si="20"/>
        <v>0.82261023999999994</v>
      </c>
      <c r="AG21" s="635">
        <f>AG20</f>
        <v>0.70053604000000003</v>
      </c>
      <c r="AH21" s="635">
        <f t="shared" si="20"/>
        <v>0.12797277000000001</v>
      </c>
      <c r="AI21" s="635">
        <f>AI20</f>
        <v>0.10997277</v>
      </c>
      <c r="AJ21" s="739">
        <f t="shared" si="20"/>
        <v>0.69463746999999998</v>
      </c>
      <c r="AK21" s="739">
        <f t="shared" si="20"/>
        <v>0.59056326999999997</v>
      </c>
      <c r="AL21" s="635">
        <f t="shared" si="20"/>
        <v>0</v>
      </c>
      <c r="AM21" s="635">
        <f>AM20</f>
        <v>0</v>
      </c>
      <c r="AN21" s="635">
        <f t="shared" si="20"/>
        <v>0</v>
      </c>
      <c r="AO21" s="635">
        <f t="shared" si="20"/>
        <v>0</v>
      </c>
      <c r="AP21" s="635">
        <f t="shared" si="20"/>
        <v>0</v>
      </c>
      <c r="AQ21" s="635">
        <f t="shared" si="20"/>
        <v>0.82261023999999994</v>
      </c>
      <c r="AR21" s="635">
        <f t="shared" si="20"/>
        <v>0</v>
      </c>
      <c r="AS21" s="635">
        <f t="shared" si="20"/>
        <v>0</v>
      </c>
      <c r="AT21" s="635">
        <f t="shared" si="20"/>
        <v>0</v>
      </c>
      <c r="AU21" s="635">
        <f t="shared" si="20"/>
        <v>0</v>
      </c>
      <c r="AV21" s="635">
        <f t="shared" si="20"/>
        <v>0.82261023999999994</v>
      </c>
      <c r="AW21" s="635">
        <f t="shared" si="20"/>
        <v>0.70053604000000003</v>
      </c>
      <c r="AX21" s="635">
        <f t="shared" si="20"/>
        <v>0</v>
      </c>
      <c r="AY21" s="635">
        <f t="shared" si="20"/>
        <v>0</v>
      </c>
      <c r="AZ21" s="635">
        <f t="shared" si="20"/>
        <v>0.82261023999999994</v>
      </c>
      <c r="BA21" s="635">
        <f>D21-F21</f>
        <v>0</v>
      </c>
      <c r="BB21" s="625">
        <f t="shared" si="18"/>
        <v>0</v>
      </c>
      <c r="BC21" s="636" t="str">
        <f t="shared" si="19"/>
        <v>-</v>
      </c>
      <c r="BD21" s="585">
        <f t="shared" ref="BD21:BL21" si="21">BD20</f>
        <v>0</v>
      </c>
      <c r="BE21" s="578">
        <f t="shared" si="21"/>
        <v>0</v>
      </c>
      <c r="BF21" s="578">
        <f t="shared" si="21"/>
        <v>0</v>
      </c>
      <c r="BG21" s="438">
        <f t="shared" si="21"/>
        <v>0</v>
      </c>
      <c r="BH21" s="448">
        <f t="shared" si="21"/>
        <v>0</v>
      </c>
      <c r="BI21" s="575"/>
      <c r="BJ21" s="578">
        <f t="shared" si="21"/>
        <v>0</v>
      </c>
      <c r="BK21" s="578">
        <f t="shared" si="21"/>
        <v>0</v>
      </c>
      <c r="BL21" s="578">
        <f t="shared" si="21"/>
        <v>0.82261023999999994</v>
      </c>
      <c r="BM21" s="579">
        <f t="shared" si="14"/>
        <v>822.61023999999998</v>
      </c>
    </row>
    <row r="22" spans="1:65">
      <c r="A22" s="334"/>
      <c r="B22" s="335"/>
      <c r="C22" s="335" t="s">
        <v>231</v>
      </c>
      <c r="D22" s="639"/>
      <c r="E22" s="639"/>
      <c r="F22" s="633">
        <f>L22+P22+Y22+AC22</f>
        <v>0</v>
      </c>
      <c r="G22" s="633">
        <f>N22+Q22+Z22+AD22</f>
        <v>0</v>
      </c>
      <c r="H22" s="639"/>
      <c r="I22" s="639"/>
      <c r="J22" s="639"/>
      <c r="K22" s="639"/>
      <c r="L22" s="396"/>
      <c r="M22" s="396"/>
      <c r="N22" s="396"/>
      <c r="O22" s="396"/>
      <c r="P22" s="396"/>
      <c r="Q22" s="736"/>
      <c r="R22" s="639"/>
      <c r="S22" s="639"/>
      <c r="T22" s="639"/>
      <c r="U22" s="639"/>
      <c r="V22" s="639" t="str">
        <f t="shared" si="9"/>
        <v>-</v>
      </c>
      <c r="W22" s="639"/>
      <c r="X22" s="396"/>
      <c r="Y22" s="396"/>
      <c r="Z22" s="396"/>
      <c r="AA22" s="396"/>
      <c r="AB22" s="396"/>
      <c r="AC22" s="396"/>
      <c r="AD22" s="396"/>
      <c r="AE22" s="396"/>
      <c r="AF22" s="396"/>
      <c r="AG22" s="396"/>
      <c r="AH22" s="396"/>
      <c r="AI22" s="396"/>
      <c r="AJ22" s="736"/>
      <c r="AK22" s="736"/>
      <c r="AL22" s="396"/>
      <c r="AM22" s="396"/>
      <c r="AN22" s="396"/>
      <c r="AO22" s="396"/>
      <c r="AP22" s="396"/>
      <c r="AQ22" s="396"/>
      <c r="AR22" s="396"/>
      <c r="AS22" s="396"/>
      <c r="AT22" s="396"/>
      <c r="AU22" s="396"/>
      <c r="AV22" s="396"/>
      <c r="AW22" s="396"/>
      <c r="AX22" s="396"/>
      <c r="AY22" s="396"/>
      <c r="AZ22" s="396"/>
      <c r="BA22" s="639"/>
      <c r="BB22" s="639"/>
      <c r="BC22" s="640"/>
      <c r="BD22" s="611"/>
      <c r="BE22" s="639"/>
      <c r="BF22" s="639"/>
      <c r="BG22" s="640"/>
      <c r="BH22" s="446"/>
      <c r="BI22" s="579"/>
      <c r="BJ22" s="572"/>
      <c r="BK22" s="571"/>
      <c r="BL22" s="571"/>
      <c r="BM22" s="579">
        <f t="shared" si="14"/>
        <v>0</v>
      </c>
    </row>
    <row r="23" spans="1:65" ht="38.25">
      <c r="A23" s="343">
        <f>A20+1</f>
        <v>2</v>
      </c>
      <c r="B23" s="352"/>
      <c r="C23" s="352" t="s">
        <v>232</v>
      </c>
      <c r="D23" s="814">
        <v>0</v>
      </c>
      <c r="E23" s="402">
        <v>0</v>
      </c>
      <c r="F23" s="402">
        <f>L23+P23+Y23+AC23</f>
        <v>0</v>
      </c>
      <c r="G23" s="631">
        <f>M23+Q23+Z23+AD23</f>
        <v>0</v>
      </c>
      <c r="H23" s="814"/>
      <c r="I23" s="814"/>
      <c r="J23" s="814"/>
      <c r="K23" s="814">
        <v>0</v>
      </c>
      <c r="L23" s="814">
        <v>0</v>
      </c>
      <c r="M23" s="814"/>
      <c r="N23" s="814"/>
      <c r="O23" s="814">
        <v>0</v>
      </c>
      <c r="P23" s="814">
        <v>0</v>
      </c>
      <c r="Q23" s="737"/>
      <c r="R23" s="577"/>
      <c r="S23" s="577">
        <f>K23+O23</f>
        <v>0</v>
      </c>
      <c r="T23" s="577">
        <f>L23+P23</f>
        <v>0</v>
      </c>
      <c r="U23" s="577">
        <f>T23-S23</f>
        <v>0</v>
      </c>
      <c r="V23" s="435" t="str">
        <f>IF(S23=0,"-",T23/S23*100-100)</f>
        <v>-</v>
      </c>
      <c r="W23" s="577"/>
      <c r="X23" s="814">
        <v>0</v>
      </c>
      <c r="Y23" s="831"/>
      <c r="Z23" s="831"/>
      <c r="AA23" s="831"/>
      <c r="AB23" s="814">
        <v>0</v>
      </c>
      <c r="AC23" s="576"/>
      <c r="AD23" s="576"/>
      <c r="AE23" s="576"/>
      <c r="AF23" s="577">
        <f>AH23+AJ23+AL23+AN23</f>
        <v>0</v>
      </c>
      <c r="AG23" s="577">
        <f>AI23+AK23+AM23+AO23</f>
        <v>0</v>
      </c>
      <c r="AH23" s="577"/>
      <c r="AI23" s="577"/>
      <c r="AJ23" s="738"/>
      <c r="AK23" s="738"/>
      <c r="AL23" s="577"/>
      <c r="AM23" s="577"/>
      <c r="AN23" s="577"/>
      <c r="AO23" s="577"/>
      <c r="AP23" s="577">
        <f>AL23</f>
        <v>0</v>
      </c>
      <c r="AQ23" s="576">
        <f>AS23+AT23+AV23+AX23</f>
        <v>0</v>
      </c>
      <c r="AR23" s="576">
        <f>AU23+AW23+AY23</f>
        <v>0</v>
      </c>
      <c r="AS23" s="576"/>
      <c r="AT23" s="577"/>
      <c r="AU23" s="577"/>
      <c r="AV23" s="539">
        <f>Y23</f>
        <v>0</v>
      </c>
      <c r="AW23" s="539">
        <f>Z23</f>
        <v>0</v>
      </c>
      <c r="AX23" s="435"/>
      <c r="AY23" s="435"/>
      <c r="AZ23" s="576">
        <f t="shared" ref="AZ23:AZ31" si="22">AV23</f>
        <v>0</v>
      </c>
      <c r="BA23" s="576">
        <f t="shared" ref="BA23:BA30" si="23">D23-F23</f>
        <v>0</v>
      </c>
      <c r="BB23" s="625">
        <f t="shared" ref="BB23:BB31" si="24">Y23-X23</f>
        <v>0</v>
      </c>
      <c r="BC23" s="636" t="str">
        <f t="shared" ref="BC23:BC31" si="25">IF(X23=0,"-",Y23/X23*100-100)</f>
        <v>-</v>
      </c>
      <c r="BD23" s="650"/>
      <c r="BE23" s="576"/>
      <c r="BF23" s="576"/>
      <c r="BG23" s="27"/>
      <c r="BH23" s="447"/>
      <c r="BI23" s="579"/>
      <c r="BJ23" s="572"/>
      <c r="BK23" s="577">
        <v>0.62385246000000005</v>
      </c>
      <c r="BL23" s="572">
        <f>BJ23+BK23+AF23</f>
        <v>0.62385246000000005</v>
      </c>
      <c r="BM23" s="579">
        <f t="shared" si="14"/>
        <v>623.85246000000006</v>
      </c>
    </row>
    <row r="24" spans="1:65">
      <c r="A24" s="327"/>
      <c r="B24" s="351"/>
      <c r="C24" s="351" t="s">
        <v>234</v>
      </c>
      <c r="D24" s="635">
        <f>D23</f>
        <v>0</v>
      </c>
      <c r="E24" s="635">
        <f t="shared" ref="E24:AY24" si="26">E23</f>
        <v>0</v>
      </c>
      <c r="F24" s="635">
        <f t="shared" si="26"/>
        <v>0</v>
      </c>
      <c r="G24" s="635">
        <f t="shared" si="26"/>
        <v>0</v>
      </c>
      <c r="H24" s="635">
        <f t="shared" si="26"/>
        <v>0</v>
      </c>
      <c r="I24" s="635">
        <f t="shared" si="26"/>
        <v>0</v>
      </c>
      <c r="J24" s="635">
        <f t="shared" si="26"/>
        <v>0</v>
      </c>
      <c r="K24" s="635">
        <f t="shared" si="26"/>
        <v>0</v>
      </c>
      <c r="L24" s="635">
        <f t="shared" si="26"/>
        <v>0</v>
      </c>
      <c r="M24" s="635">
        <f t="shared" si="26"/>
        <v>0</v>
      </c>
      <c r="N24" s="635">
        <f t="shared" si="26"/>
        <v>0</v>
      </c>
      <c r="O24" s="635">
        <f t="shared" si="26"/>
        <v>0</v>
      </c>
      <c r="P24" s="635">
        <f t="shared" si="26"/>
        <v>0</v>
      </c>
      <c r="Q24" s="739">
        <f t="shared" si="26"/>
        <v>0</v>
      </c>
      <c r="R24" s="635">
        <f t="shared" si="26"/>
        <v>0</v>
      </c>
      <c r="S24" s="635">
        <f t="shared" si="26"/>
        <v>0</v>
      </c>
      <c r="T24" s="635">
        <f t="shared" si="26"/>
        <v>0</v>
      </c>
      <c r="U24" s="635">
        <f t="shared" si="26"/>
        <v>0</v>
      </c>
      <c r="V24" s="635" t="str">
        <f t="shared" ref="V24:V55" si="27">IF(S24=0,"-",T24/S24*100-100)</f>
        <v>-</v>
      </c>
      <c r="W24" s="635"/>
      <c r="X24" s="635">
        <f t="shared" si="26"/>
        <v>0</v>
      </c>
      <c r="Y24" s="635">
        <f t="shared" si="26"/>
        <v>0</v>
      </c>
      <c r="Z24" s="635">
        <f t="shared" si="26"/>
        <v>0</v>
      </c>
      <c r="AA24" s="635">
        <f t="shared" si="26"/>
        <v>0</v>
      </c>
      <c r="AB24" s="635">
        <f t="shared" si="26"/>
        <v>0</v>
      </c>
      <c r="AC24" s="635">
        <f t="shared" si="26"/>
        <v>0</v>
      </c>
      <c r="AD24" s="635">
        <f t="shared" si="26"/>
        <v>0</v>
      </c>
      <c r="AE24" s="635">
        <f t="shared" si="26"/>
        <v>0</v>
      </c>
      <c r="AF24" s="635">
        <f t="shared" si="26"/>
        <v>0</v>
      </c>
      <c r="AG24" s="635">
        <f>AG23</f>
        <v>0</v>
      </c>
      <c r="AH24" s="635">
        <f t="shared" ref="AH24:AO24" si="28">AH23</f>
        <v>0</v>
      </c>
      <c r="AI24" s="635">
        <f t="shared" si="28"/>
        <v>0</v>
      </c>
      <c r="AJ24" s="635">
        <f t="shared" si="28"/>
        <v>0</v>
      </c>
      <c r="AK24" s="635">
        <f t="shared" si="28"/>
        <v>0</v>
      </c>
      <c r="AL24" s="635">
        <f t="shared" si="28"/>
        <v>0</v>
      </c>
      <c r="AM24" s="635">
        <f t="shared" si="28"/>
        <v>0</v>
      </c>
      <c r="AN24" s="635">
        <f t="shared" si="28"/>
        <v>0</v>
      </c>
      <c r="AO24" s="635">
        <f t="shared" si="28"/>
        <v>0</v>
      </c>
      <c r="AP24" s="635">
        <f t="shared" si="26"/>
        <v>0</v>
      </c>
      <c r="AQ24" s="635">
        <f t="shared" si="26"/>
        <v>0</v>
      </c>
      <c r="AR24" s="635">
        <f t="shared" si="26"/>
        <v>0</v>
      </c>
      <c r="AS24" s="635">
        <f t="shared" si="26"/>
        <v>0</v>
      </c>
      <c r="AT24" s="635">
        <f t="shared" si="26"/>
        <v>0</v>
      </c>
      <c r="AU24" s="635">
        <f t="shared" si="26"/>
        <v>0</v>
      </c>
      <c r="AV24" s="635">
        <f t="shared" si="26"/>
        <v>0</v>
      </c>
      <c r="AW24" s="635">
        <f t="shared" si="26"/>
        <v>0</v>
      </c>
      <c r="AX24" s="635">
        <f t="shared" si="26"/>
        <v>0</v>
      </c>
      <c r="AY24" s="635">
        <f t="shared" si="26"/>
        <v>0</v>
      </c>
      <c r="AZ24" s="576">
        <f t="shared" si="22"/>
        <v>0</v>
      </c>
      <c r="BA24" s="635">
        <f t="shared" si="23"/>
        <v>0</v>
      </c>
      <c r="BB24" s="625">
        <f t="shared" si="24"/>
        <v>0</v>
      </c>
      <c r="BC24" s="636" t="str">
        <f t="shared" si="25"/>
        <v>-</v>
      </c>
      <c r="BD24" s="585">
        <f t="shared" ref="BD24:BH24" si="29">BD23</f>
        <v>0</v>
      </c>
      <c r="BE24" s="578">
        <f t="shared" si="29"/>
        <v>0</v>
      </c>
      <c r="BF24" s="578">
        <f t="shared" si="29"/>
        <v>0</v>
      </c>
      <c r="BG24" s="438">
        <f t="shared" si="29"/>
        <v>0</v>
      </c>
      <c r="BH24" s="448">
        <f t="shared" si="29"/>
        <v>0</v>
      </c>
      <c r="BI24" s="579"/>
      <c r="BJ24" s="635">
        <f>BJ23</f>
        <v>0</v>
      </c>
      <c r="BK24" s="635">
        <f>BK23</f>
        <v>0.62385246000000005</v>
      </c>
      <c r="BL24" s="635">
        <f>BL23</f>
        <v>0.62385246000000005</v>
      </c>
      <c r="BM24" s="579">
        <f t="shared" si="14"/>
        <v>623.85246000000006</v>
      </c>
    </row>
    <row r="25" spans="1:65" ht="25.5" hidden="1" outlineLevel="1">
      <c r="A25" s="24" t="s">
        <v>35</v>
      </c>
      <c r="B25" s="25" t="s">
        <v>36</v>
      </c>
      <c r="C25" s="25"/>
      <c r="D25" s="43"/>
      <c r="E25" s="433"/>
      <c r="F25" s="627">
        <f>L25+P25+Y25+AC25</f>
        <v>0</v>
      </c>
      <c r="G25" s="627">
        <f>N25+Q25+Z25+AD25</f>
        <v>0</v>
      </c>
      <c r="H25" s="418">
        <v>8.5</v>
      </c>
      <c r="I25" s="577">
        <v>0</v>
      </c>
      <c r="J25" s="578">
        <v>0</v>
      </c>
      <c r="K25" s="576"/>
      <c r="L25" s="577">
        <v>0</v>
      </c>
      <c r="M25" s="576"/>
      <c r="N25" s="576"/>
      <c r="O25" s="577"/>
      <c r="P25" s="577"/>
      <c r="Q25" s="737"/>
      <c r="R25" s="577"/>
      <c r="S25" s="577"/>
      <c r="T25" s="577"/>
      <c r="U25" s="577"/>
      <c r="V25" s="577" t="str">
        <f t="shared" si="27"/>
        <v>-</v>
      </c>
      <c r="W25" s="577"/>
      <c r="X25" s="576"/>
      <c r="Y25" s="577"/>
      <c r="Z25" s="576"/>
      <c r="AA25" s="576"/>
      <c r="AB25" s="576"/>
      <c r="AC25" s="576"/>
      <c r="AD25" s="576"/>
      <c r="AE25" s="576"/>
      <c r="AF25" s="577">
        <f t="shared" ref="AF25:AF29" si="30">AH25+AJ25</f>
        <v>5</v>
      </c>
      <c r="AG25" s="577">
        <f>AI25+AK25</f>
        <v>0</v>
      </c>
      <c r="AH25" s="577">
        <f t="shared" ref="AH25:AH29" si="31">AJ25+AL25</f>
        <v>3</v>
      </c>
      <c r="AI25" s="577">
        <v>0</v>
      </c>
      <c r="AJ25" s="577">
        <f t="shared" ref="AJ25:AJ29" si="32">AL25+AN25</f>
        <v>2</v>
      </c>
      <c r="AK25" s="577">
        <f t="shared" ref="AK25:AK29" si="33">AM25+AO25</f>
        <v>0</v>
      </c>
      <c r="AL25" s="577">
        <f t="shared" ref="AL25:AL29" si="34">AN25+AP25</f>
        <v>1</v>
      </c>
      <c r="AM25" s="577">
        <f t="shared" ref="AM25:AM29" si="35">AO25+AQ25</f>
        <v>0</v>
      </c>
      <c r="AN25" s="577">
        <f t="shared" ref="AN25:AN29" si="36">AP25+AR25</f>
        <v>1</v>
      </c>
      <c r="AO25" s="577">
        <f t="shared" ref="AO25:AO29" si="37">AQ25+AS25</f>
        <v>0</v>
      </c>
      <c r="AP25" s="577">
        <v>0</v>
      </c>
      <c r="AQ25" s="576">
        <v>0</v>
      </c>
      <c r="AR25" s="576">
        <v>1</v>
      </c>
      <c r="AS25" s="576"/>
      <c r="AT25" s="577">
        <v>0</v>
      </c>
      <c r="AU25" s="577">
        <v>0</v>
      </c>
      <c r="AV25" s="577"/>
      <c r="AW25" s="577"/>
      <c r="AX25" s="577"/>
      <c r="AY25" s="577"/>
      <c r="AZ25" s="576">
        <f t="shared" si="22"/>
        <v>0</v>
      </c>
      <c r="BA25" s="635">
        <f t="shared" si="23"/>
        <v>0</v>
      </c>
      <c r="BB25" s="625">
        <f t="shared" si="24"/>
        <v>0</v>
      </c>
      <c r="BC25" s="636" t="str">
        <f t="shared" si="25"/>
        <v>-</v>
      </c>
      <c r="BD25" s="586"/>
      <c r="BE25" s="635"/>
      <c r="BF25" s="576"/>
      <c r="BG25" s="27"/>
      <c r="BH25" s="447"/>
      <c r="BI25" s="579"/>
      <c r="BJ25" s="43"/>
      <c r="BK25" s="43"/>
      <c r="BL25" s="43"/>
      <c r="BM25" s="579">
        <f t="shared" si="14"/>
        <v>0</v>
      </c>
    </row>
    <row r="26" spans="1:65" hidden="1" outlineLevel="1">
      <c r="A26" s="28"/>
      <c r="B26" s="29" t="s">
        <v>37</v>
      </c>
      <c r="C26" s="29"/>
      <c r="D26" s="635"/>
      <c r="E26" s="578"/>
      <c r="F26" s="627">
        <f>L26+P26+Y26+AC26</f>
        <v>0</v>
      </c>
      <c r="G26" s="627">
        <f>N26+Q26+Z26+AD26</f>
        <v>0</v>
      </c>
      <c r="H26" s="417">
        <v>8.5</v>
      </c>
      <c r="I26" s="577">
        <v>0</v>
      </c>
      <c r="J26" s="578">
        <v>0</v>
      </c>
      <c r="K26" s="635">
        <f t="shared" ref="K26:AD26" si="38">SUM(K25:K25)</f>
        <v>0</v>
      </c>
      <c r="L26" s="578">
        <f t="shared" si="38"/>
        <v>0</v>
      </c>
      <c r="M26" s="635"/>
      <c r="N26" s="635">
        <f>SUM(N25:N25)</f>
        <v>0</v>
      </c>
      <c r="O26" s="578">
        <f t="shared" si="38"/>
        <v>0</v>
      </c>
      <c r="P26" s="578"/>
      <c r="Q26" s="739"/>
      <c r="R26" s="578"/>
      <c r="S26" s="578"/>
      <c r="T26" s="578"/>
      <c r="U26" s="578"/>
      <c r="V26" s="578" t="str">
        <f t="shared" si="27"/>
        <v>-</v>
      </c>
      <c r="W26" s="578"/>
      <c r="X26" s="635">
        <f t="shared" si="38"/>
        <v>0</v>
      </c>
      <c r="Y26" s="578"/>
      <c r="Z26" s="635"/>
      <c r="AA26" s="635"/>
      <c r="AB26" s="635"/>
      <c r="AC26" s="635">
        <f t="shared" si="38"/>
        <v>0</v>
      </c>
      <c r="AD26" s="635">
        <f t="shared" si="38"/>
        <v>0</v>
      </c>
      <c r="AE26" s="635"/>
      <c r="AF26" s="578">
        <f t="shared" si="30"/>
        <v>5</v>
      </c>
      <c r="AG26" s="578">
        <f>AI26+AK26</f>
        <v>0</v>
      </c>
      <c r="AH26" s="578">
        <f t="shared" si="31"/>
        <v>3</v>
      </c>
      <c r="AI26" s="578">
        <f t="shared" ref="AI26" si="39">AK26+AM26</f>
        <v>0</v>
      </c>
      <c r="AJ26" s="578">
        <f t="shared" si="32"/>
        <v>2</v>
      </c>
      <c r="AK26" s="578">
        <f t="shared" si="33"/>
        <v>0</v>
      </c>
      <c r="AL26" s="578">
        <f t="shared" si="34"/>
        <v>1</v>
      </c>
      <c r="AM26" s="578">
        <f t="shared" si="35"/>
        <v>0</v>
      </c>
      <c r="AN26" s="578">
        <f t="shared" si="36"/>
        <v>1</v>
      </c>
      <c r="AO26" s="578">
        <f t="shared" si="37"/>
        <v>0</v>
      </c>
      <c r="AP26" s="578">
        <f>SUM(AP25:AP25)</f>
        <v>0</v>
      </c>
      <c r="AQ26" s="635">
        <f>SUM(AQ25:AQ25)</f>
        <v>0</v>
      </c>
      <c r="AR26" s="635">
        <f>SUM(AR25:AR25)</f>
        <v>1</v>
      </c>
      <c r="AS26" s="635"/>
      <c r="AT26" s="578"/>
      <c r="AU26" s="578"/>
      <c r="AV26" s="578"/>
      <c r="AW26" s="578"/>
      <c r="AX26" s="578"/>
      <c r="AY26" s="578"/>
      <c r="AZ26" s="576">
        <f t="shared" si="22"/>
        <v>0</v>
      </c>
      <c r="BA26" s="635">
        <f t="shared" si="23"/>
        <v>0</v>
      </c>
      <c r="BB26" s="625">
        <f t="shared" si="24"/>
        <v>0</v>
      </c>
      <c r="BC26" s="636" t="str">
        <f t="shared" si="25"/>
        <v>-</v>
      </c>
      <c r="BD26" s="586"/>
      <c r="BE26" s="635"/>
      <c r="BF26" s="635"/>
      <c r="BG26" s="636"/>
      <c r="BH26" s="449"/>
      <c r="BI26" s="579"/>
      <c r="BJ26" s="635"/>
      <c r="BK26" s="635"/>
      <c r="BL26" s="635"/>
      <c r="BM26" s="579">
        <f t="shared" si="14"/>
        <v>0</v>
      </c>
    </row>
    <row r="27" spans="1:65" ht="25.5" hidden="1" outlineLevel="1">
      <c r="A27" s="30" t="s">
        <v>38</v>
      </c>
      <c r="B27" s="826" t="s">
        <v>39</v>
      </c>
      <c r="C27" s="826"/>
      <c r="D27" s="576"/>
      <c r="E27" s="578"/>
      <c r="F27" s="627">
        <f>L27+P27+Y27+AC27</f>
        <v>0</v>
      </c>
      <c r="G27" s="627">
        <f>N27+Q27+Z27+AD27</f>
        <v>0</v>
      </c>
      <c r="H27" s="418">
        <v>0</v>
      </c>
      <c r="I27" s="577">
        <v>0</v>
      </c>
      <c r="J27" s="578">
        <v>0</v>
      </c>
      <c r="K27" s="576">
        <v>0</v>
      </c>
      <c r="L27" s="577">
        <v>0</v>
      </c>
      <c r="M27" s="576">
        <v>0</v>
      </c>
      <c r="N27" s="576">
        <v>0</v>
      </c>
      <c r="O27" s="577">
        <v>0</v>
      </c>
      <c r="P27" s="577"/>
      <c r="Q27" s="737"/>
      <c r="R27" s="577"/>
      <c r="S27" s="577"/>
      <c r="T27" s="577"/>
      <c r="U27" s="577"/>
      <c r="V27" s="577" t="str">
        <f t="shared" si="27"/>
        <v>-</v>
      </c>
      <c r="W27" s="577"/>
      <c r="X27" s="576">
        <v>0</v>
      </c>
      <c r="Y27" s="577"/>
      <c r="Z27" s="576"/>
      <c r="AA27" s="576"/>
      <c r="AB27" s="576"/>
      <c r="AC27" s="576">
        <v>0</v>
      </c>
      <c r="AD27" s="576">
        <v>0</v>
      </c>
      <c r="AE27" s="576"/>
      <c r="AF27" s="577">
        <f t="shared" si="30"/>
        <v>0</v>
      </c>
      <c r="AG27" s="577">
        <f>AI27+AK27</f>
        <v>0</v>
      </c>
      <c r="AH27" s="577">
        <f t="shared" si="31"/>
        <v>0</v>
      </c>
      <c r="AI27" s="577">
        <v>0</v>
      </c>
      <c r="AJ27" s="577">
        <f t="shared" si="32"/>
        <v>0</v>
      </c>
      <c r="AK27" s="577">
        <f t="shared" si="33"/>
        <v>0</v>
      </c>
      <c r="AL27" s="577">
        <f t="shared" si="34"/>
        <v>0</v>
      </c>
      <c r="AM27" s="577">
        <f t="shared" si="35"/>
        <v>0</v>
      </c>
      <c r="AN27" s="577">
        <f t="shared" si="36"/>
        <v>0</v>
      </c>
      <c r="AO27" s="577">
        <f t="shared" si="37"/>
        <v>0</v>
      </c>
      <c r="AP27" s="577">
        <v>0</v>
      </c>
      <c r="AQ27" s="576">
        <v>0</v>
      </c>
      <c r="AR27" s="576">
        <v>0</v>
      </c>
      <c r="AS27" s="576"/>
      <c r="AT27" s="577">
        <v>0</v>
      </c>
      <c r="AU27" s="577">
        <v>0</v>
      </c>
      <c r="AV27" s="577"/>
      <c r="AW27" s="577"/>
      <c r="AX27" s="577"/>
      <c r="AY27" s="577"/>
      <c r="AZ27" s="576">
        <f t="shared" si="22"/>
        <v>0</v>
      </c>
      <c r="BA27" s="635">
        <f t="shared" si="23"/>
        <v>0</v>
      </c>
      <c r="BB27" s="625">
        <f t="shared" si="24"/>
        <v>0</v>
      </c>
      <c r="BC27" s="636" t="str">
        <f t="shared" si="25"/>
        <v>-</v>
      </c>
      <c r="BD27" s="586"/>
      <c r="BE27" s="635"/>
      <c r="BF27" s="576"/>
      <c r="BG27" s="27"/>
      <c r="BH27" s="447"/>
      <c r="BI27" s="579"/>
      <c r="BJ27" s="576"/>
      <c r="BK27" s="576"/>
      <c r="BL27" s="576"/>
      <c r="BM27" s="579">
        <f t="shared" si="14"/>
        <v>0</v>
      </c>
    </row>
    <row r="28" spans="1:65" hidden="1" outlineLevel="1">
      <c r="A28" s="30" t="s">
        <v>40</v>
      </c>
      <c r="B28" s="826" t="s">
        <v>41</v>
      </c>
      <c r="C28" s="826"/>
      <c r="D28" s="576"/>
      <c r="E28" s="578"/>
      <c r="F28" s="627">
        <f>L28+P28+Y28+AC28</f>
        <v>0</v>
      </c>
      <c r="G28" s="627">
        <f>N28+Q28+Z28+AD28</f>
        <v>0</v>
      </c>
      <c r="H28" s="418">
        <v>0</v>
      </c>
      <c r="I28" s="577">
        <v>0</v>
      </c>
      <c r="J28" s="578">
        <v>0</v>
      </c>
      <c r="K28" s="576">
        <v>0</v>
      </c>
      <c r="L28" s="577">
        <v>0</v>
      </c>
      <c r="M28" s="576">
        <v>0</v>
      </c>
      <c r="N28" s="576">
        <v>0</v>
      </c>
      <c r="O28" s="577">
        <v>0</v>
      </c>
      <c r="P28" s="577"/>
      <c r="Q28" s="737"/>
      <c r="R28" s="577"/>
      <c r="S28" s="577"/>
      <c r="T28" s="577"/>
      <c r="U28" s="577"/>
      <c r="V28" s="577" t="str">
        <f t="shared" si="27"/>
        <v>-</v>
      </c>
      <c r="W28" s="577"/>
      <c r="X28" s="576">
        <v>0</v>
      </c>
      <c r="Y28" s="577"/>
      <c r="Z28" s="576"/>
      <c r="AA28" s="576"/>
      <c r="AB28" s="576"/>
      <c r="AC28" s="576">
        <v>0</v>
      </c>
      <c r="AD28" s="576">
        <v>0</v>
      </c>
      <c r="AE28" s="576"/>
      <c r="AF28" s="577">
        <f t="shared" si="30"/>
        <v>0</v>
      </c>
      <c r="AG28" s="577">
        <f>AI28+AK28</f>
        <v>0</v>
      </c>
      <c r="AH28" s="577">
        <f t="shared" si="31"/>
        <v>0</v>
      </c>
      <c r="AI28" s="577">
        <v>0</v>
      </c>
      <c r="AJ28" s="577">
        <f t="shared" si="32"/>
        <v>0</v>
      </c>
      <c r="AK28" s="577">
        <f t="shared" si="33"/>
        <v>0</v>
      </c>
      <c r="AL28" s="577">
        <f t="shared" si="34"/>
        <v>0</v>
      </c>
      <c r="AM28" s="577">
        <f t="shared" si="35"/>
        <v>0</v>
      </c>
      <c r="AN28" s="577">
        <f t="shared" si="36"/>
        <v>0</v>
      </c>
      <c r="AO28" s="577">
        <f t="shared" si="37"/>
        <v>0</v>
      </c>
      <c r="AP28" s="577">
        <v>0</v>
      </c>
      <c r="AQ28" s="576">
        <v>0</v>
      </c>
      <c r="AR28" s="576">
        <v>0</v>
      </c>
      <c r="AS28" s="576"/>
      <c r="AT28" s="577">
        <v>0</v>
      </c>
      <c r="AU28" s="577">
        <v>0</v>
      </c>
      <c r="AV28" s="577"/>
      <c r="AW28" s="577"/>
      <c r="AX28" s="577"/>
      <c r="AY28" s="577"/>
      <c r="AZ28" s="576">
        <f t="shared" si="22"/>
        <v>0</v>
      </c>
      <c r="BA28" s="635">
        <f t="shared" si="23"/>
        <v>0</v>
      </c>
      <c r="BB28" s="625">
        <f t="shared" si="24"/>
        <v>0</v>
      </c>
      <c r="BC28" s="636" t="str">
        <f t="shared" si="25"/>
        <v>-</v>
      </c>
      <c r="BD28" s="586"/>
      <c r="BE28" s="635"/>
      <c r="BF28" s="576"/>
      <c r="BG28" s="27"/>
      <c r="BH28" s="447"/>
      <c r="BI28" s="579"/>
      <c r="BJ28" s="576"/>
      <c r="BK28" s="576"/>
      <c r="BL28" s="576"/>
      <c r="BM28" s="579">
        <f t="shared" si="14"/>
        <v>0</v>
      </c>
    </row>
    <row r="29" spans="1:65" ht="25.5" hidden="1" outlineLevel="1">
      <c r="A29" s="30" t="s">
        <v>42</v>
      </c>
      <c r="B29" s="826" t="s">
        <v>43</v>
      </c>
      <c r="C29" s="826"/>
      <c r="D29" s="576"/>
      <c r="E29" s="578"/>
      <c r="F29" s="627">
        <f>L29+P29+Y29+AC29</f>
        <v>0</v>
      </c>
      <c r="G29" s="627">
        <f>N29+Q29+Z29+AD29</f>
        <v>0</v>
      </c>
      <c r="H29" s="418">
        <v>0</v>
      </c>
      <c r="I29" s="577">
        <v>0</v>
      </c>
      <c r="J29" s="578">
        <v>0</v>
      </c>
      <c r="K29" s="576">
        <v>0</v>
      </c>
      <c r="L29" s="577">
        <v>0</v>
      </c>
      <c r="M29" s="576">
        <v>0</v>
      </c>
      <c r="N29" s="576">
        <v>0</v>
      </c>
      <c r="O29" s="577">
        <v>0</v>
      </c>
      <c r="P29" s="577"/>
      <c r="Q29" s="737"/>
      <c r="R29" s="577"/>
      <c r="S29" s="577"/>
      <c r="T29" s="577"/>
      <c r="U29" s="577"/>
      <c r="V29" s="577" t="str">
        <f t="shared" si="27"/>
        <v>-</v>
      </c>
      <c r="W29" s="577"/>
      <c r="X29" s="576">
        <v>0</v>
      </c>
      <c r="Y29" s="577"/>
      <c r="Z29" s="576"/>
      <c r="AA29" s="576"/>
      <c r="AB29" s="576"/>
      <c r="AC29" s="576">
        <v>0</v>
      </c>
      <c r="AD29" s="576">
        <v>0</v>
      </c>
      <c r="AE29" s="576"/>
      <c r="AF29" s="577">
        <f t="shared" si="30"/>
        <v>0</v>
      </c>
      <c r="AG29" s="577">
        <f>AI29+AK29</f>
        <v>0</v>
      </c>
      <c r="AH29" s="577">
        <f t="shared" si="31"/>
        <v>0</v>
      </c>
      <c r="AI29" s="577">
        <v>0</v>
      </c>
      <c r="AJ29" s="577">
        <f t="shared" si="32"/>
        <v>0</v>
      </c>
      <c r="AK29" s="577">
        <f t="shared" si="33"/>
        <v>0</v>
      </c>
      <c r="AL29" s="577">
        <f t="shared" si="34"/>
        <v>0</v>
      </c>
      <c r="AM29" s="577">
        <f t="shared" si="35"/>
        <v>0</v>
      </c>
      <c r="AN29" s="577">
        <f t="shared" si="36"/>
        <v>0</v>
      </c>
      <c r="AO29" s="577">
        <f t="shared" si="37"/>
        <v>0</v>
      </c>
      <c r="AP29" s="577">
        <v>0</v>
      </c>
      <c r="AQ29" s="576">
        <v>0</v>
      </c>
      <c r="AR29" s="576">
        <v>0</v>
      </c>
      <c r="AS29" s="576"/>
      <c r="AT29" s="577">
        <v>0</v>
      </c>
      <c r="AU29" s="577">
        <v>0</v>
      </c>
      <c r="AV29" s="577"/>
      <c r="AW29" s="577"/>
      <c r="AX29" s="577"/>
      <c r="AY29" s="577"/>
      <c r="AZ29" s="576">
        <f t="shared" si="22"/>
        <v>0</v>
      </c>
      <c r="BA29" s="635">
        <f t="shared" si="23"/>
        <v>0</v>
      </c>
      <c r="BB29" s="625">
        <f t="shared" si="24"/>
        <v>0</v>
      </c>
      <c r="BC29" s="636" t="str">
        <f t="shared" si="25"/>
        <v>-</v>
      </c>
      <c r="BD29" s="586"/>
      <c r="BE29" s="635"/>
      <c r="BF29" s="576"/>
      <c r="BG29" s="27"/>
      <c r="BH29" s="447"/>
      <c r="BI29" s="579"/>
      <c r="BJ29" s="576"/>
      <c r="BK29" s="576"/>
      <c r="BL29" s="576"/>
      <c r="BM29" s="579">
        <f t="shared" si="14"/>
        <v>0</v>
      </c>
    </row>
    <row r="30" spans="1:65" collapsed="1">
      <c r="A30" s="30" t="s">
        <v>44</v>
      </c>
      <c r="B30" s="825" t="s">
        <v>45</v>
      </c>
      <c r="C30" s="356" t="s">
        <v>45</v>
      </c>
      <c r="D30" s="404">
        <f>D31</f>
        <v>319.59611985000004</v>
      </c>
      <c r="E30" s="404">
        <f t="shared" ref="E30:AY30" si="40">E31</f>
        <v>33.026624230000003</v>
      </c>
      <c r="F30" s="404">
        <f t="shared" si="40"/>
        <v>5.2970137799999994</v>
      </c>
      <c r="G30" s="404">
        <f t="shared" si="40"/>
        <v>4.7653191599999998</v>
      </c>
      <c r="H30" s="404">
        <f t="shared" si="40"/>
        <v>78.849999999999994</v>
      </c>
      <c r="I30" s="404">
        <f t="shared" si="40"/>
        <v>76.056713790000003</v>
      </c>
      <c r="J30" s="404">
        <f t="shared" si="40"/>
        <v>56.727513260000002</v>
      </c>
      <c r="K30" s="404">
        <f t="shared" si="40"/>
        <v>0.2</v>
      </c>
      <c r="L30" s="404">
        <f t="shared" si="40"/>
        <v>0.2</v>
      </c>
      <c r="M30" s="404">
        <f t="shared" si="40"/>
        <v>0.2</v>
      </c>
      <c r="N30" s="404">
        <f t="shared" si="40"/>
        <v>0</v>
      </c>
      <c r="O30" s="404">
        <f t="shared" si="40"/>
        <v>1.5875765199999998</v>
      </c>
      <c r="P30" s="404">
        <f t="shared" si="40"/>
        <v>1.5875765199999998</v>
      </c>
      <c r="Q30" s="734">
        <f t="shared" si="40"/>
        <v>1.41097534</v>
      </c>
      <c r="R30" s="627">
        <f t="shared" si="40"/>
        <v>0</v>
      </c>
      <c r="S30" s="627">
        <f t="shared" si="40"/>
        <v>1.78757652</v>
      </c>
      <c r="T30" s="627">
        <f t="shared" si="40"/>
        <v>1.78757652</v>
      </c>
      <c r="U30" s="627">
        <f t="shared" si="40"/>
        <v>0</v>
      </c>
      <c r="V30" s="627">
        <f t="shared" si="27"/>
        <v>0</v>
      </c>
      <c r="W30" s="627"/>
      <c r="X30" s="627">
        <f t="shared" si="40"/>
        <v>10.863599149999999</v>
      </c>
      <c r="Y30" s="627">
        <f t="shared" si="40"/>
        <v>3.5094372600000003</v>
      </c>
      <c r="Z30" s="627">
        <f t="shared" si="40"/>
        <v>3.1543438200000002</v>
      </c>
      <c r="AA30" s="627">
        <f t="shared" si="40"/>
        <v>0.35509343999999998</v>
      </c>
      <c r="AB30" s="627">
        <f t="shared" si="40"/>
        <v>19.20294079</v>
      </c>
      <c r="AC30" s="627">
        <f t="shared" si="40"/>
        <v>0</v>
      </c>
      <c r="AD30" s="627">
        <f t="shared" si="40"/>
        <v>0</v>
      </c>
      <c r="AE30" s="627">
        <f t="shared" si="40"/>
        <v>0</v>
      </c>
      <c r="AF30" s="627">
        <f t="shared" si="40"/>
        <v>11.490740949999999</v>
      </c>
      <c r="AG30" s="627">
        <f>AG31</f>
        <v>9.9724022599999991</v>
      </c>
      <c r="AH30" s="627">
        <f t="shared" si="40"/>
        <v>2.1954499999999998E-2</v>
      </c>
      <c r="AI30" s="627">
        <f>AI31</f>
        <v>2.1954499999999998E-2</v>
      </c>
      <c r="AJ30" s="627">
        <f t="shared" si="40"/>
        <v>4.3476432600000008</v>
      </c>
      <c r="AK30" s="627">
        <f t="shared" si="40"/>
        <v>3.8627234399999999</v>
      </c>
      <c r="AL30" s="627">
        <f t="shared" si="40"/>
        <v>7.1211431899999997</v>
      </c>
      <c r="AM30" s="627">
        <f t="shared" si="40"/>
        <v>6.0877243199999995</v>
      </c>
      <c r="AN30" s="627">
        <f t="shared" si="40"/>
        <v>0</v>
      </c>
      <c r="AO30" s="627">
        <f t="shared" si="40"/>
        <v>0</v>
      </c>
      <c r="AP30" s="627">
        <f>AP31</f>
        <v>7.1211431899999997</v>
      </c>
      <c r="AQ30" s="627">
        <f t="shared" si="40"/>
        <v>0.70403256000000003</v>
      </c>
      <c r="AR30" s="627">
        <f t="shared" si="40"/>
        <v>0</v>
      </c>
      <c r="AS30" s="627">
        <f t="shared" si="40"/>
        <v>0</v>
      </c>
      <c r="AT30" s="627">
        <f t="shared" si="40"/>
        <v>0</v>
      </c>
      <c r="AU30" s="627">
        <f t="shared" si="40"/>
        <v>0</v>
      </c>
      <c r="AV30" s="627">
        <f t="shared" si="40"/>
        <v>0.70403256000000003</v>
      </c>
      <c r="AW30" s="627">
        <f t="shared" si="40"/>
        <v>0.59945658000000002</v>
      </c>
      <c r="AX30" s="627">
        <f t="shared" si="40"/>
        <v>0</v>
      </c>
      <c r="AY30" s="627">
        <f t="shared" si="40"/>
        <v>0</v>
      </c>
      <c r="AZ30" s="576">
        <f t="shared" si="22"/>
        <v>0.70403256000000003</v>
      </c>
      <c r="BA30" s="627">
        <f t="shared" si="23"/>
        <v>314.29910607000005</v>
      </c>
      <c r="BB30" s="625">
        <f t="shared" si="24"/>
        <v>-7.3541618899999985</v>
      </c>
      <c r="BC30" s="636">
        <f t="shared" si="25"/>
        <v>-67.695445942517125</v>
      </c>
      <c r="BD30" s="586"/>
      <c r="BE30" s="635"/>
      <c r="BF30" s="635"/>
      <c r="BG30" s="636"/>
      <c r="BH30" s="449"/>
      <c r="BI30" s="579"/>
      <c r="BJ30" s="627">
        <f>BJ31</f>
        <v>6.0059640499999993</v>
      </c>
      <c r="BK30" s="627">
        <f>BK31</f>
        <v>104.24612831000002</v>
      </c>
      <c r="BL30" s="627">
        <f>BL31</f>
        <v>121.61503251000002</v>
      </c>
      <c r="BM30" s="579">
        <f t="shared" si="14"/>
        <v>121615.03251000002</v>
      </c>
    </row>
    <row r="31" spans="1:65" ht="25.5">
      <c r="A31" s="30" t="s">
        <v>46</v>
      </c>
      <c r="B31" s="826" t="s">
        <v>33</v>
      </c>
      <c r="C31" s="829" t="s">
        <v>33</v>
      </c>
      <c r="D31" s="816">
        <f>D42+D47+D52+D55+D58</f>
        <v>319.59611985000004</v>
      </c>
      <c r="E31" s="816">
        <f>E42+E47+E52+E55+E58</f>
        <v>33.026624230000003</v>
      </c>
      <c r="F31" s="816">
        <f t="shared" ref="F31:U31" si="41">F42+F47+F52+F55</f>
        <v>5.2970137799999994</v>
      </c>
      <c r="G31" s="816">
        <f t="shared" si="41"/>
        <v>4.7653191599999998</v>
      </c>
      <c r="H31" s="816">
        <f t="shared" si="41"/>
        <v>78.849999999999994</v>
      </c>
      <c r="I31" s="816">
        <f t="shared" si="41"/>
        <v>76.056713790000003</v>
      </c>
      <c r="J31" s="816">
        <f t="shared" si="41"/>
        <v>56.727513260000002</v>
      </c>
      <c r="K31" s="816">
        <f t="shared" si="41"/>
        <v>0.2</v>
      </c>
      <c r="L31" s="816">
        <f t="shared" si="41"/>
        <v>0.2</v>
      </c>
      <c r="M31" s="816">
        <f t="shared" si="41"/>
        <v>0.2</v>
      </c>
      <c r="N31" s="816">
        <f t="shared" si="41"/>
        <v>0</v>
      </c>
      <c r="O31" s="816">
        <f t="shared" si="41"/>
        <v>1.5875765199999998</v>
      </c>
      <c r="P31" s="816">
        <f t="shared" si="41"/>
        <v>1.5875765199999998</v>
      </c>
      <c r="Q31" s="739">
        <f t="shared" si="41"/>
        <v>1.41097534</v>
      </c>
      <c r="R31" s="635">
        <f t="shared" si="41"/>
        <v>0</v>
      </c>
      <c r="S31" s="635">
        <f t="shared" si="41"/>
        <v>1.78757652</v>
      </c>
      <c r="T31" s="635">
        <f t="shared" si="41"/>
        <v>1.78757652</v>
      </c>
      <c r="U31" s="635">
        <f t="shared" si="41"/>
        <v>0</v>
      </c>
      <c r="V31" s="635">
        <f t="shared" si="27"/>
        <v>0</v>
      </c>
      <c r="W31" s="635"/>
      <c r="X31" s="635">
        <f t="shared" ref="X31:AE31" si="42">X42+X47+X52+X55</f>
        <v>10.863599149999999</v>
      </c>
      <c r="Y31" s="635">
        <f t="shared" si="42"/>
        <v>3.5094372600000003</v>
      </c>
      <c r="Z31" s="635">
        <f t="shared" si="42"/>
        <v>3.1543438200000002</v>
      </c>
      <c r="AA31" s="635">
        <f t="shared" si="42"/>
        <v>0.35509343999999998</v>
      </c>
      <c r="AB31" s="635">
        <f t="shared" si="42"/>
        <v>19.20294079</v>
      </c>
      <c r="AC31" s="635">
        <f t="shared" si="42"/>
        <v>0</v>
      </c>
      <c r="AD31" s="635">
        <f t="shared" si="42"/>
        <v>0</v>
      </c>
      <c r="AE31" s="635">
        <f t="shared" si="42"/>
        <v>0</v>
      </c>
      <c r="AF31" s="635">
        <f>AF42+AF47+AF52+AF55+AF58</f>
        <v>11.490740949999999</v>
      </c>
      <c r="AG31" s="635">
        <f>AG42+AG47+AG52+AG55+AG58</f>
        <v>9.9724022599999991</v>
      </c>
      <c r="AH31" s="635">
        <f t="shared" ref="AH31:AO31" si="43">AH42+AH47+AH52+AH55+AH58</f>
        <v>2.1954499999999998E-2</v>
      </c>
      <c r="AI31" s="635">
        <f>AI42+AI47+AI52+AI55</f>
        <v>2.1954499999999998E-2</v>
      </c>
      <c r="AJ31" s="635">
        <f t="shared" si="43"/>
        <v>4.3476432600000008</v>
      </c>
      <c r="AK31" s="635">
        <f t="shared" si="43"/>
        <v>3.8627234399999999</v>
      </c>
      <c r="AL31" s="635">
        <f t="shared" si="43"/>
        <v>7.1211431899999997</v>
      </c>
      <c r="AM31" s="635">
        <f t="shared" si="43"/>
        <v>6.0877243199999995</v>
      </c>
      <c r="AN31" s="635">
        <f t="shared" si="43"/>
        <v>0</v>
      </c>
      <c r="AO31" s="635">
        <f t="shared" si="43"/>
        <v>0</v>
      </c>
      <c r="AP31" s="635">
        <f>AP42+AP47+AP52+AP55+AP58</f>
        <v>7.1211431899999997</v>
      </c>
      <c r="AQ31" s="635">
        <f t="shared" ref="AQ31:AY31" si="44">AQ42+AQ47+AQ52+AQ55</f>
        <v>0.70403256000000003</v>
      </c>
      <c r="AR31" s="635">
        <f t="shared" si="44"/>
        <v>0</v>
      </c>
      <c r="AS31" s="635">
        <f t="shared" si="44"/>
        <v>0</v>
      </c>
      <c r="AT31" s="635">
        <f t="shared" si="44"/>
        <v>0</v>
      </c>
      <c r="AU31" s="635">
        <f t="shared" si="44"/>
        <v>0</v>
      </c>
      <c r="AV31" s="635">
        <f t="shared" si="44"/>
        <v>0.70403256000000003</v>
      </c>
      <c r="AW31" s="635">
        <f t="shared" si="44"/>
        <v>0.59945658000000002</v>
      </c>
      <c r="AX31" s="635">
        <f t="shared" si="44"/>
        <v>0</v>
      </c>
      <c r="AY31" s="635">
        <f t="shared" si="44"/>
        <v>0</v>
      </c>
      <c r="AZ31" s="576">
        <f t="shared" si="22"/>
        <v>0.70403256000000003</v>
      </c>
      <c r="BA31" s="635">
        <f>BA42+BA47+BA52+BA55+BA58</f>
        <v>314.29910606999999</v>
      </c>
      <c r="BB31" s="625">
        <f t="shared" si="24"/>
        <v>-7.3541618899999985</v>
      </c>
      <c r="BC31" s="636">
        <f t="shared" si="25"/>
        <v>-67.695445942517125</v>
      </c>
      <c r="BD31" s="586">
        <f>BD42+BD47+BD52</f>
        <v>0</v>
      </c>
      <c r="BE31" s="635">
        <f>BE42+BE47+BE52</f>
        <v>0</v>
      </c>
      <c r="BF31" s="635">
        <f>BF42+BF47+BF52</f>
        <v>0</v>
      </c>
      <c r="BG31" s="636">
        <f>BG42+BG47+BG52</f>
        <v>0</v>
      </c>
      <c r="BH31" s="449">
        <f>BH42+BH47+BH52</f>
        <v>0</v>
      </c>
      <c r="BI31" s="579"/>
      <c r="BJ31" s="635">
        <f>BJ42+BJ47+BJ52</f>
        <v>6.0059640499999993</v>
      </c>
      <c r="BK31" s="635">
        <f>BK42+BK47+BK52</f>
        <v>104.24612831000002</v>
      </c>
      <c r="BL31" s="635">
        <f>BL42+BL47+BL52</f>
        <v>121.61503251000002</v>
      </c>
      <c r="BM31" s="579">
        <f t="shared" si="14"/>
        <v>121615.03251000002</v>
      </c>
    </row>
    <row r="32" spans="1:65">
      <c r="A32" s="20"/>
      <c r="B32" s="21" t="s">
        <v>34</v>
      </c>
      <c r="C32" s="21" t="s">
        <v>34</v>
      </c>
      <c r="D32" s="637"/>
      <c r="E32" s="637"/>
      <c r="F32" s="633"/>
      <c r="G32" s="633"/>
      <c r="H32" s="637"/>
      <c r="I32" s="637"/>
      <c r="J32" s="637"/>
      <c r="K32" s="637"/>
      <c r="L32" s="637"/>
      <c r="M32" s="637"/>
      <c r="N32" s="637"/>
      <c r="O32" s="637"/>
      <c r="P32" s="637"/>
      <c r="Q32" s="741"/>
      <c r="R32" s="637"/>
      <c r="S32" s="637"/>
      <c r="T32" s="637"/>
      <c r="U32" s="637"/>
      <c r="V32" s="637" t="str">
        <f t="shared" si="27"/>
        <v>-</v>
      </c>
      <c r="W32" s="637"/>
      <c r="X32" s="637"/>
      <c r="Y32" s="637"/>
      <c r="Z32" s="637"/>
      <c r="AA32" s="637"/>
      <c r="AB32" s="637"/>
      <c r="AC32" s="637"/>
      <c r="AD32" s="637"/>
      <c r="AE32" s="637"/>
      <c r="AF32" s="637"/>
      <c r="AG32" s="637"/>
      <c r="AH32" s="637"/>
      <c r="AI32" s="637"/>
      <c r="AJ32" s="741"/>
      <c r="AK32" s="741"/>
      <c r="AL32" s="637"/>
      <c r="AM32" s="637"/>
      <c r="AN32" s="637"/>
      <c r="AO32" s="637"/>
      <c r="AP32" s="637"/>
      <c r="AQ32" s="637"/>
      <c r="AR32" s="637"/>
      <c r="AS32" s="637"/>
      <c r="AT32" s="637"/>
      <c r="AU32" s="637"/>
      <c r="AV32" s="637"/>
      <c r="AW32" s="637"/>
      <c r="AX32" s="637"/>
      <c r="AY32" s="637"/>
      <c r="AZ32" s="637"/>
      <c r="BA32" s="639"/>
      <c r="BB32" s="639"/>
      <c r="BC32" s="640"/>
      <c r="BD32" s="611"/>
      <c r="BE32" s="639"/>
      <c r="BF32" s="637"/>
      <c r="BG32" s="638"/>
      <c r="BH32" s="450"/>
      <c r="BI32" s="579"/>
      <c r="BJ32" s="572"/>
      <c r="BK32" s="571"/>
      <c r="BL32" s="571"/>
      <c r="BM32" s="579">
        <f t="shared" si="14"/>
        <v>0</v>
      </c>
    </row>
    <row r="33" spans="1:65" ht="25.5">
      <c r="A33" s="31">
        <f>A23+1</f>
        <v>3</v>
      </c>
      <c r="B33" s="32" t="s">
        <v>47</v>
      </c>
      <c r="C33" s="344" t="s">
        <v>47</v>
      </c>
      <c r="D33" s="402">
        <v>0</v>
      </c>
      <c r="E33" s="402">
        <f t="shared" ref="E33:F41" si="45">K33+O33+X33+AB33</f>
        <v>0</v>
      </c>
      <c r="F33" s="402">
        <f t="shared" si="45"/>
        <v>0</v>
      </c>
      <c r="G33" s="631">
        <f t="shared" ref="G33:G41" si="46">M33+Q33+Z33+AD33</f>
        <v>0</v>
      </c>
      <c r="H33" s="817">
        <v>27.9</v>
      </c>
      <c r="I33" s="814">
        <v>28.891778070000001</v>
      </c>
      <c r="J33" s="814">
        <v>23.746979580000001</v>
      </c>
      <c r="K33" s="814">
        <v>0</v>
      </c>
      <c r="L33" s="814">
        <v>0</v>
      </c>
      <c r="M33" s="814"/>
      <c r="N33" s="814"/>
      <c r="O33" s="814">
        <v>0</v>
      </c>
      <c r="P33" s="814">
        <v>0</v>
      </c>
      <c r="Q33" s="738"/>
      <c r="R33" s="40"/>
      <c r="S33" s="577">
        <f t="shared" ref="S33:T41" si="47">K33+O33</f>
        <v>0</v>
      </c>
      <c r="T33" s="577">
        <f t="shared" si="47"/>
        <v>0</v>
      </c>
      <c r="U33" s="577">
        <f t="shared" ref="U33:U41" si="48">T33-S33</f>
        <v>0</v>
      </c>
      <c r="V33" s="40" t="str">
        <f t="shared" si="27"/>
        <v>-</v>
      </c>
      <c r="W33" s="40"/>
      <c r="X33" s="576"/>
      <c r="Y33" s="831"/>
      <c r="Z33" s="831"/>
      <c r="AA33" s="831"/>
      <c r="AB33" s="576"/>
      <c r="AC33" s="577"/>
      <c r="AD33" s="576"/>
      <c r="AE33" s="576"/>
      <c r="AF33" s="577">
        <f t="shared" ref="AF33:AF41" si="49">AH33+AJ33+AL33+AN33</f>
        <v>0</v>
      </c>
      <c r="AG33" s="577">
        <f t="shared" ref="AG33:AG41" si="50">AI33+AK33+AM33+AO33</f>
        <v>0</v>
      </c>
      <c r="AH33" s="577"/>
      <c r="AI33" s="577"/>
      <c r="AJ33" s="738"/>
      <c r="AK33" s="738"/>
      <c r="AL33" s="577"/>
      <c r="AM33" s="577"/>
      <c r="AN33" s="577"/>
      <c r="AO33" s="577"/>
      <c r="AP33" s="577">
        <f>AL33</f>
        <v>0</v>
      </c>
      <c r="AQ33" s="576">
        <f t="shared" ref="AQ33:AQ41" si="51">AS33+AT33+AV33+AX33</f>
        <v>0</v>
      </c>
      <c r="AR33" s="576"/>
      <c r="AS33" s="576"/>
      <c r="AT33" s="577"/>
      <c r="AU33" s="577"/>
      <c r="AV33" s="577"/>
      <c r="AW33" s="577"/>
      <c r="AX33" s="539"/>
      <c r="AY33" s="539"/>
      <c r="AZ33" s="576">
        <f t="shared" ref="AZ33:AZ41" si="52">AV33</f>
        <v>0</v>
      </c>
      <c r="BA33" s="576">
        <f t="shared" ref="BA33:BA42" si="53">D33-F33</f>
        <v>0</v>
      </c>
      <c r="BB33" s="625">
        <f t="shared" ref="BB33:BB42" si="54">Y33-X33</f>
        <v>0</v>
      </c>
      <c r="BC33" s="636" t="str">
        <f t="shared" ref="BC33:BC42" si="55">IF(X33=0,"-",Y33/X33*100-100)</f>
        <v>-</v>
      </c>
      <c r="BD33" s="650"/>
      <c r="BE33" s="576"/>
      <c r="BF33" s="576"/>
      <c r="BG33" s="27"/>
      <c r="BH33" s="447"/>
      <c r="BI33" s="579"/>
      <c r="BJ33" s="572">
        <v>9.9916030000000003E-2</v>
      </c>
      <c r="BK33" s="577">
        <v>48.992700430000006</v>
      </c>
      <c r="BL33" s="572">
        <f t="shared" ref="BL33:BL41" si="56">BJ33+BK33+AF33</f>
        <v>49.092616460000009</v>
      </c>
      <c r="BM33" s="579">
        <f t="shared" si="14"/>
        <v>49092.616460000012</v>
      </c>
    </row>
    <row r="34" spans="1:65" ht="25.5">
      <c r="A34" s="31">
        <f>A33+1</f>
        <v>4</v>
      </c>
      <c r="B34" s="32"/>
      <c r="C34" s="344" t="s">
        <v>239</v>
      </c>
      <c r="D34" s="402">
        <v>138.13</v>
      </c>
      <c r="E34" s="402">
        <v>15.156000000000001</v>
      </c>
      <c r="F34" s="402">
        <f t="shared" si="45"/>
        <v>0</v>
      </c>
      <c r="G34" s="631">
        <f t="shared" si="46"/>
        <v>0</v>
      </c>
      <c r="H34" s="817"/>
      <c r="I34" s="814"/>
      <c r="J34" s="814"/>
      <c r="K34" s="814">
        <v>0</v>
      </c>
      <c r="L34" s="814">
        <v>0</v>
      </c>
      <c r="M34" s="814"/>
      <c r="N34" s="814"/>
      <c r="O34" s="814">
        <v>0</v>
      </c>
      <c r="P34" s="814">
        <v>0</v>
      </c>
      <c r="Q34" s="738"/>
      <c r="R34" s="40"/>
      <c r="S34" s="577">
        <f t="shared" si="47"/>
        <v>0</v>
      </c>
      <c r="T34" s="577">
        <f t="shared" si="47"/>
        <v>0</v>
      </c>
      <c r="U34" s="577">
        <f t="shared" si="48"/>
        <v>0</v>
      </c>
      <c r="V34" s="670" t="str">
        <f t="shared" si="27"/>
        <v>-</v>
      </c>
      <c r="W34" s="40"/>
      <c r="X34" s="576">
        <f>7354.16189/1000</f>
        <v>7.3541618900000003</v>
      </c>
      <c r="Y34" s="831"/>
      <c r="Z34" s="831"/>
      <c r="AA34" s="831"/>
      <c r="AB34" s="576">
        <v>7.8018381100000003</v>
      </c>
      <c r="AC34" s="577"/>
      <c r="AD34" s="576"/>
      <c r="AE34" s="576"/>
      <c r="AF34" s="577">
        <f t="shared" si="49"/>
        <v>0</v>
      </c>
      <c r="AG34" s="577">
        <f t="shared" si="50"/>
        <v>0</v>
      </c>
      <c r="AH34" s="577"/>
      <c r="AI34" s="577"/>
      <c r="AJ34" s="738"/>
      <c r="AK34" s="738"/>
      <c r="AL34" s="577"/>
      <c r="AM34" s="577"/>
      <c r="AN34" s="577"/>
      <c r="AO34" s="577"/>
      <c r="AP34" s="577">
        <f>AL34</f>
        <v>0</v>
      </c>
      <c r="AQ34" s="576">
        <f t="shared" si="51"/>
        <v>0</v>
      </c>
      <c r="AR34" s="576"/>
      <c r="AS34" s="576"/>
      <c r="AT34" s="577"/>
      <c r="AU34" s="577"/>
      <c r="AV34" s="577"/>
      <c r="AW34" s="577"/>
      <c r="AX34" s="577"/>
      <c r="AY34" s="577"/>
      <c r="AZ34" s="576">
        <f t="shared" si="52"/>
        <v>0</v>
      </c>
      <c r="BA34" s="576">
        <f t="shared" si="53"/>
        <v>138.13</v>
      </c>
      <c r="BB34" s="625">
        <f t="shared" si="54"/>
        <v>-7.3541618900000003</v>
      </c>
      <c r="BC34" s="636">
        <f t="shared" si="55"/>
        <v>-100</v>
      </c>
      <c r="BD34" s="650"/>
      <c r="BE34" s="576"/>
      <c r="BF34" s="576"/>
      <c r="BG34" s="27"/>
      <c r="BH34" s="447"/>
      <c r="BI34" s="579"/>
      <c r="BJ34" s="572"/>
      <c r="BK34" s="571"/>
      <c r="BL34" s="572">
        <f t="shared" si="56"/>
        <v>0</v>
      </c>
      <c r="BM34" s="579">
        <f t="shared" si="14"/>
        <v>0</v>
      </c>
    </row>
    <row r="35" spans="1:65" ht="25.5">
      <c r="A35" s="31">
        <f>A34+1</f>
        <v>5</v>
      </c>
      <c r="B35" s="32" t="s">
        <v>48</v>
      </c>
      <c r="C35" s="344" t="s">
        <v>240</v>
      </c>
      <c r="D35" s="402">
        <v>11.194708200000001</v>
      </c>
      <c r="E35" s="402">
        <v>1.5989308599999998</v>
      </c>
      <c r="F35" s="834">
        <f t="shared" si="45"/>
        <v>1.5989308599999998</v>
      </c>
      <c r="G35" s="631">
        <f t="shared" si="46"/>
        <v>1.37774442</v>
      </c>
      <c r="H35" s="817">
        <v>2.76</v>
      </c>
      <c r="I35" s="814">
        <v>1.3961018000000001</v>
      </c>
      <c r="J35" s="814">
        <v>1.18313712</v>
      </c>
      <c r="K35" s="814">
        <v>0</v>
      </c>
      <c r="L35" s="814">
        <v>0</v>
      </c>
      <c r="M35" s="814"/>
      <c r="N35" s="814"/>
      <c r="O35" s="814">
        <f>P35</f>
        <v>0.11872171000000001</v>
      </c>
      <c r="P35" s="814">
        <f>118721.71/1000000</f>
        <v>0.11872171000000001</v>
      </c>
      <c r="Q35" s="738">
        <f>118721.71/1000000</f>
        <v>0.11872171000000001</v>
      </c>
      <c r="R35" s="40"/>
      <c r="S35" s="577">
        <f t="shared" si="47"/>
        <v>0.11872171000000001</v>
      </c>
      <c r="T35" s="577">
        <f t="shared" si="47"/>
        <v>0.11872171000000001</v>
      </c>
      <c r="U35" s="577">
        <f t="shared" si="48"/>
        <v>0</v>
      </c>
      <c r="V35" s="670">
        <f t="shared" si="27"/>
        <v>0</v>
      </c>
      <c r="W35" s="40"/>
      <c r="X35" s="631">
        <v>1.4802091499999999</v>
      </c>
      <c r="Y35" s="831">
        <f>1480209.15/1000000</f>
        <v>1.4802091499999999</v>
      </c>
      <c r="Z35" s="831">
        <f>1259022.71/1000000</f>
        <v>1.25902271</v>
      </c>
      <c r="AA35" s="831">
        <f>221186.44/1000000</f>
        <v>0.22118644000000001</v>
      </c>
      <c r="AB35" s="576">
        <v>0</v>
      </c>
      <c r="AC35" s="577"/>
      <c r="AD35" s="576"/>
      <c r="AE35" s="576"/>
      <c r="AF35" s="835">
        <f t="shared" si="49"/>
        <v>1.5989308600000001</v>
      </c>
      <c r="AG35" s="835">
        <f t="shared" si="50"/>
        <v>1.37774442</v>
      </c>
      <c r="AH35" s="577"/>
      <c r="AI35" s="577"/>
      <c r="AJ35" s="738">
        <f>1598930.86/1000000</f>
        <v>1.5989308600000001</v>
      </c>
      <c r="AK35" s="738">
        <f>1377744.42/1000000</f>
        <v>1.37774442</v>
      </c>
      <c r="AL35" s="577"/>
      <c r="AM35" s="577"/>
      <c r="AN35" s="577"/>
      <c r="AO35" s="577"/>
      <c r="AP35" s="577">
        <f t="shared" ref="AP35:AP41" si="57">AL35</f>
        <v>0</v>
      </c>
      <c r="AQ35" s="576">
        <f t="shared" si="51"/>
        <v>0</v>
      </c>
      <c r="AR35" s="576"/>
      <c r="AS35" s="576"/>
      <c r="AT35" s="577"/>
      <c r="AU35" s="577"/>
      <c r="AV35" s="577"/>
      <c r="AW35" s="577"/>
      <c r="AX35" s="577"/>
      <c r="AY35" s="577"/>
      <c r="AZ35" s="576">
        <f t="shared" si="52"/>
        <v>0</v>
      </c>
      <c r="BA35" s="576">
        <f t="shared" si="53"/>
        <v>9.5957773400000015</v>
      </c>
      <c r="BB35" s="625">
        <f t="shared" si="54"/>
        <v>0</v>
      </c>
      <c r="BC35" s="636">
        <f t="shared" si="55"/>
        <v>0</v>
      </c>
      <c r="BD35" s="650"/>
      <c r="BE35" s="576"/>
      <c r="BF35" s="576"/>
      <c r="BG35" s="27"/>
      <c r="BH35" s="447"/>
      <c r="BI35" s="579"/>
      <c r="BJ35" s="572"/>
      <c r="BK35" s="577">
        <v>1.4961018000000001</v>
      </c>
      <c r="BL35" s="572">
        <f t="shared" si="56"/>
        <v>3.0950326600000002</v>
      </c>
      <c r="BM35" s="579">
        <f t="shared" si="14"/>
        <v>3095.0326600000003</v>
      </c>
    </row>
    <row r="36" spans="1:65" ht="25.5">
      <c r="A36" s="31">
        <f t="shared" ref="A36:A40" si="58">A35+1</f>
        <v>6</v>
      </c>
      <c r="B36" s="32" t="s">
        <v>49</v>
      </c>
      <c r="C36" s="344" t="s">
        <v>49</v>
      </c>
      <c r="D36" s="402">
        <v>9.2804694600000008</v>
      </c>
      <c r="E36" s="402">
        <v>1.4734535200000001</v>
      </c>
      <c r="F36" s="834">
        <f t="shared" si="45"/>
        <v>1.43301005</v>
      </c>
      <c r="G36" s="631">
        <f t="shared" si="46"/>
        <v>1.2270778500000001</v>
      </c>
      <c r="H36" s="817">
        <v>1.84</v>
      </c>
      <c r="I36" s="814">
        <v>1.33455054</v>
      </c>
      <c r="J36" s="814">
        <v>1.1309750300000001</v>
      </c>
      <c r="K36" s="814">
        <v>0</v>
      </c>
      <c r="L36" s="814">
        <v>0</v>
      </c>
      <c r="M36" s="814"/>
      <c r="N36" s="814"/>
      <c r="O36" s="814">
        <f>P36</f>
        <v>0.86181004999999999</v>
      </c>
      <c r="P36" s="814">
        <f>861810.05/1000000</f>
        <v>0.86181004999999999</v>
      </c>
      <c r="Q36" s="738">
        <f>743010.05/1000000</f>
        <v>0.74301005000000009</v>
      </c>
      <c r="R36" s="40"/>
      <c r="S36" s="577">
        <f t="shared" si="47"/>
        <v>0.86181004999999999</v>
      </c>
      <c r="T36" s="577">
        <f t="shared" si="47"/>
        <v>0.86181004999999999</v>
      </c>
      <c r="U36" s="577">
        <f t="shared" si="48"/>
        <v>0</v>
      </c>
      <c r="V36" s="670">
        <f t="shared" si="27"/>
        <v>0</v>
      </c>
      <c r="W36" s="40"/>
      <c r="X36" s="631">
        <v>0.57120000000000004</v>
      </c>
      <c r="Y36" s="831">
        <f>571200/1000000</f>
        <v>0.57120000000000004</v>
      </c>
      <c r="Z36" s="831">
        <f>484067.8/1000000</f>
        <v>0.48406779999999999</v>
      </c>
      <c r="AA36" s="831">
        <f>87132.2/1000000</f>
        <v>8.7132199999999993E-2</v>
      </c>
      <c r="AB36" s="576">
        <v>4.0443469999999933E-2</v>
      </c>
      <c r="AC36" s="577"/>
      <c r="AD36" s="576"/>
      <c r="AE36" s="576"/>
      <c r="AF36" s="835">
        <f t="shared" si="49"/>
        <v>1.43301005</v>
      </c>
      <c r="AG36" s="835">
        <f t="shared" si="50"/>
        <v>1.2270778500000001</v>
      </c>
      <c r="AH36" s="577"/>
      <c r="AI36" s="577"/>
      <c r="AJ36" s="738">
        <f>1433010.05/1000000</f>
        <v>1.43301005</v>
      </c>
      <c r="AK36" s="738">
        <f>1227077.85/1000000</f>
        <v>1.2270778500000001</v>
      </c>
      <c r="AL36" s="577"/>
      <c r="AM36" s="577"/>
      <c r="AN36" s="577"/>
      <c r="AO36" s="577"/>
      <c r="AP36" s="577">
        <f t="shared" si="57"/>
        <v>0</v>
      </c>
      <c r="AQ36" s="576">
        <f t="shared" si="51"/>
        <v>0</v>
      </c>
      <c r="AR36" s="576"/>
      <c r="AS36" s="576"/>
      <c r="AT36" s="577"/>
      <c r="AU36" s="577"/>
      <c r="AV36" s="577"/>
      <c r="AW36" s="577"/>
      <c r="AX36" s="577"/>
      <c r="AY36" s="577"/>
      <c r="AZ36" s="576">
        <f t="shared" si="52"/>
        <v>0</v>
      </c>
      <c r="BA36" s="576">
        <f t="shared" si="53"/>
        <v>7.8474594100000008</v>
      </c>
      <c r="BB36" s="625">
        <f t="shared" si="54"/>
        <v>0</v>
      </c>
      <c r="BC36" s="636">
        <f t="shared" si="55"/>
        <v>0</v>
      </c>
      <c r="BD36" s="650"/>
      <c r="BE36" s="576"/>
      <c r="BF36" s="576"/>
      <c r="BG36" s="27"/>
      <c r="BH36" s="447"/>
      <c r="BI36" s="579"/>
      <c r="BJ36" s="572"/>
      <c r="BK36" s="577">
        <v>1.43455054</v>
      </c>
      <c r="BL36" s="572">
        <f t="shared" si="56"/>
        <v>2.8675605900000001</v>
      </c>
      <c r="BM36" s="579">
        <f t="shared" si="14"/>
        <v>2867.56059</v>
      </c>
    </row>
    <row r="37" spans="1:65" ht="51">
      <c r="A37" s="31">
        <f t="shared" si="58"/>
        <v>7</v>
      </c>
      <c r="B37" s="32" t="s">
        <v>50</v>
      </c>
      <c r="C37" s="344" t="s">
        <v>242</v>
      </c>
      <c r="D37" s="402">
        <v>90.479794470000002</v>
      </c>
      <c r="E37" s="402">
        <v>0.78700000000000003</v>
      </c>
      <c r="F37" s="834">
        <f t="shared" si="45"/>
        <v>0.78700000000000003</v>
      </c>
      <c r="G37" s="631">
        <f t="shared" si="46"/>
        <v>0.78700000000000003</v>
      </c>
      <c r="H37" s="817">
        <v>14</v>
      </c>
      <c r="I37" s="814">
        <v>2.4746155299999999</v>
      </c>
      <c r="J37" s="814">
        <v>2.09713181</v>
      </c>
      <c r="K37" s="814">
        <f t="shared" ref="K37:M38" si="59">100000/1000000</f>
        <v>0.1</v>
      </c>
      <c r="L37" s="814">
        <f t="shared" si="59"/>
        <v>0.1</v>
      </c>
      <c r="M37" s="814">
        <f t="shared" si="59"/>
        <v>0.1</v>
      </c>
      <c r="N37" s="814">
        <f>L37-M37</f>
        <v>0</v>
      </c>
      <c r="O37" s="814">
        <v>0</v>
      </c>
      <c r="P37" s="814">
        <v>0</v>
      </c>
      <c r="Q37" s="738"/>
      <c r="R37" s="40"/>
      <c r="S37" s="577">
        <f t="shared" si="47"/>
        <v>0.1</v>
      </c>
      <c r="T37" s="577">
        <f t="shared" si="47"/>
        <v>0.1</v>
      </c>
      <c r="U37" s="577">
        <f t="shared" si="48"/>
        <v>0</v>
      </c>
      <c r="V37" s="670">
        <f t="shared" si="27"/>
        <v>0</v>
      </c>
      <c r="W37" s="40"/>
      <c r="X37" s="631">
        <v>0.68700000000000006</v>
      </c>
      <c r="Y37" s="831">
        <f>687000/1000000</f>
        <v>0.68700000000000006</v>
      </c>
      <c r="Z37" s="831">
        <f>687000/1000000</f>
        <v>0.68700000000000006</v>
      </c>
      <c r="AA37" s="831">
        <v>0</v>
      </c>
      <c r="AB37" s="576">
        <v>0</v>
      </c>
      <c r="AC37" s="576"/>
      <c r="AD37" s="576"/>
      <c r="AE37" s="576"/>
      <c r="AF37" s="835">
        <f t="shared" si="49"/>
        <v>0.68700000000000006</v>
      </c>
      <c r="AG37" s="835">
        <f t="shared" si="50"/>
        <v>0.68700000000000006</v>
      </c>
      <c r="AH37" s="577"/>
      <c r="AI37" s="577"/>
      <c r="AJ37" s="738">
        <f>687000/1000000</f>
        <v>0.68700000000000006</v>
      </c>
      <c r="AK37" s="738">
        <f>687000/1000000</f>
        <v>0.68700000000000006</v>
      </c>
      <c r="AL37" s="577"/>
      <c r="AM37" s="577"/>
      <c r="AN37" s="577"/>
      <c r="AO37" s="577"/>
      <c r="AP37" s="577">
        <f t="shared" si="57"/>
        <v>0</v>
      </c>
      <c r="AQ37" s="576">
        <f t="shared" si="51"/>
        <v>0</v>
      </c>
      <c r="AR37" s="576"/>
      <c r="AS37" s="576"/>
      <c r="AT37" s="577"/>
      <c r="AU37" s="577"/>
      <c r="AV37" s="577"/>
      <c r="AW37" s="577"/>
      <c r="AX37" s="577"/>
      <c r="AY37" s="577"/>
      <c r="AZ37" s="576">
        <f t="shared" si="52"/>
        <v>0</v>
      </c>
      <c r="BA37" s="576">
        <f t="shared" si="53"/>
        <v>89.692794469999995</v>
      </c>
      <c r="BB37" s="625">
        <f t="shared" si="54"/>
        <v>0</v>
      </c>
      <c r="BC37" s="636">
        <f t="shared" si="55"/>
        <v>0</v>
      </c>
      <c r="BD37" s="650"/>
      <c r="BE37" s="576"/>
      <c r="BF37" s="576"/>
      <c r="BG37" s="27"/>
      <c r="BH37" s="447"/>
      <c r="BI37" s="579"/>
      <c r="BJ37" s="572"/>
      <c r="BK37" s="577">
        <v>2.57461553</v>
      </c>
      <c r="BL37" s="572">
        <f t="shared" si="56"/>
        <v>3.2616155300000003</v>
      </c>
      <c r="BM37" s="579">
        <f t="shared" si="14"/>
        <v>3261.61553</v>
      </c>
    </row>
    <row r="38" spans="1:65" ht="51">
      <c r="A38" s="31">
        <f t="shared" si="58"/>
        <v>8</v>
      </c>
      <c r="B38" s="32" t="s">
        <v>51</v>
      </c>
      <c r="C38" s="344" t="s">
        <v>243</v>
      </c>
      <c r="D38" s="402">
        <v>49.616907869999999</v>
      </c>
      <c r="E38" s="402">
        <v>0.317</v>
      </c>
      <c r="F38" s="834">
        <f t="shared" si="45"/>
        <v>0.317</v>
      </c>
      <c r="G38" s="631">
        <f t="shared" si="46"/>
        <v>0.317</v>
      </c>
      <c r="H38" s="817">
        <v>8</v>
      </c>
      <c r="I38" s="814">
        <v>1.6947321299999998</v>
      </c>
      <c r="J38" s="814">
        <v>1.4362136699999999</v>
      </c>
      <c r="K38" s="814">
        <f t="shared" si="59"/>
        <v>0.1</v>
      </c>
      <c r="L38" s="814">
        <f t="shared" si="59"/>
        <v>0.1</v>
      </c>
      <c r="M38" s="814">
        <f t="shared" si="59"/>
        <v>0.1</v>
      </c>
      <c r="N38" s="814">
        <f>L38-M38</f>
        <v>0</v>
      </c>
      <c r="O38" s="814">
        <v>0</v>
      </c>
      <c r="P38" s="814">
        <v>0</v>
      </c>
      <c r="Q38" s="738"/>
      <c r="R38" s="40"/>
      <c r="S38" s="577">
        <f t="shared" si="47"/>
        <v>0.1</v>
      </c>
      <c r="T38" s="577">
        <f t="shared" si="47"/>
        <v>0.1</v>
      </c>
      <c r="U38" s="577">
        <f t="shared" si="48"/>
        <v>0</v>
      </c>
      <c r="V38" s="670">
        <f t="shared" si="27"/>
        <v>0</v>
      </c>
      <c r="W38" s="40"/>
      <c r="X38" s="631">
        <v>0.217</v>
      </c>
      <c r="Y38" s="831">
        <f>217000/1000000</f>
        <v>0.217</v>
      </c>
      <c r="Z38" s="831">
        <f>217000/1000000</f>
        <v>0.217</v>
      </c>
      <c r="AA38" s="831">
        <v>0</v>
      </c>
      <c r="AB38" s="576">
        <v>0</v>
      </c>
      <c r="AC38" s="576"/>
      <c r="AD38" s="576"/>
      <c r="AE38" s="576"/>
      <c r="AF38" s="835">
        <f t="shared" si="49"/>
        <v>0.217</v>
      </c>
      <c r="AG38" s="835">
        <f t="shared" si="50"/>
        <v>0.217</v>
      </c>
      <c r="AH38" s="577"/>
      <c r="AI38" s="577"/>
      <c r="AJ38" s="738">
        <f>217000/1000000</f>
        <v>0.217</v>
      </c>
      <c r="AK38" s="738">
        <f>217000/1000000</f>
        <v>0.217</v>
      </c>
      <c r="AL38" s="577"/>
      <c r="AM38" s="577"/>
      <c r="AN38" s="577"/>
      <c r="AO38" s="577"/>
      <c r="AP38" s="577">
        <f t="shared" si="57"/>
        <v>0</v>
      </c>
      <c r="AQ38" s="576">
        <f t="shared" si="51"/>
        <v>0</v>
      </c>
      <c r="AR38" s="576"/>
      <c r="AS38" s="576"/>
      <c r="AT38" s="577"/>
      <c r="AU38" s="577"/>
      <c r="AV38" s="577"/>
      <c r="AW38" s="577"/>
      <c r="AX38" s="577"/>
      <c r="AY38" s="577"/>
      <c r="AZ38" s="576">
        <f t="shared" si="52"/>
        <v>0</v>
      </c>
      <c r="BA38" s="576">
        <f t="shared" si="53"/>
        <v>49.299907869999998</v>
      </c>
      <c r="BB38" s="625">
        <f t="shared" si="54"/>
        <v>0</v>
      </c>
      <c r="BC38" s="636">
        <f t="shared" si="55"/>
        <v>0</v>
      </c>
      <c r="BD38" s="650"/>
      <c r="BE38" s="576"/>
      <c r="BF38" s="576"/>
      <c r="BG38" s="27"/>
      <c r="BH38" s="447"/>
      <c r="BI38" s="579"/>
      <c r="BJ38" s="572"/>
      <c r="BK38" s="577">
        <v>1.7947321299999999</v>
      </c>
      <c r="BL38" s="572">
        <f t="shared" si="56"/>
        <v>2.01173213</v>
      </c>
      <c r="BM38" s="579">
        <f t="shared" si="14"/>
        <v>2011.7321299999999</v>
      </c>
    </row>
    <row r="39" spans="1:65" ht="25.5">
      <c r="A39" s="31">
        <f t="shared" si="58"/>
        <v>9</v>
      </c>
      <c r="B39" s="32"/>
      <c r="C39" s="344" t="s">
        <v>244</v>
      </c>
      <c r="D39" s="402">
        <v>0</v>
      </c>
      <c r="E39" s="402">
        <v>0</v>
      </c>
      <c r="F39" s="402">
        <f t="shared" si="45"/>
        <v>0</v>
      </c>
      <c r="G39" s="631">
        <f t="shared" si="46"/>
        <v>0</v>
      </c>
      <c r="H39" s="817">
        <v>10.85</v>
      </c>
      <c r="I39" s="814">
        <v>18.935638089999998</v>
      </c>
      <c r="J39" s="814">
        <v>16.12944452</v>
      </c>
      <c r="K39" s="814">
        <v>0</v>
      </c>
      <c r="L39" s="814">
        <v>0</v>
      </c>
      <c r="M39" s="814"/>
      <c r="N39" s="814"/>
      <c r="O39" s="814">
        <v>0</v>
      </c>
      <c r="P39" s="814">
        <v>0</v>
      </c>
      <c r="Q39" s="738"/>
      <c r="R39" s="40"/>
      <c r="S39" s="577">
        <f t="shared" si="47"/>
        <v>0</v>
      </c>
      <c r="T39" s="577">
        <f t="shared" si="47"/>
        <v>0</v>
      </c>
      <c r="U39" s="577">
        <f t="shared" si="48"/>
        <v>0</v>
      </c>
      <c r="V39" s="670" t="str">
        <f t="shared" si="27"/>
        <v>-</v>
      </c>
      <c r="W39" s="40"/>
      <c r="X39" s="576"/>
      <c r="Y39" s="831"/>
      <c r="Z39" s="831"/>
      <c r="AA39" s="831"/>
      <c r="AB39" s="576">
        <v>0</v>
      </c>
      <c r="AC39" s="576"/>
      <c r="AD39" s="576"/>
      <c r="AE39" s="576"/>
      <c r="AF39" s="577">
        <f t="shared" si="49"/>
        <v>0</v>
      </c>
      <c r="AG39" s="577">
        <f t="shared" si="50"/>
        <v>0</v>
      </c>
      <c r="AH39" s="577"/>
      <c r="AI39" s="577"/>
      <c r="AJ39" s="738"/>
      <c r="AK39" s="738"/>
      <c r="AL39" s="577"/>
      <c r="AM39" s="577"/>
      <c r="AN39" s="577"/>
      <c r="AO39" s="577"/>
      <c r="AP39" s="577">
        <f t="shared" si="57"/>
        <v>0</v>
      </c>
      <c r="AQ39" s="576">
        <f t="shared" si="51"/>
        <v>0</v>
      </c>
      <c r="AR39" s="576"/>
      <c r="AS39" s="576"/>
      <c r="AT39" s="539"/>
      <c r="AU39" s="539"/>
      <c r="AV39" s="539"/>
      <c r="AW39" s="539"/>
      <c r="AX39" s="435"/>
      <c r="AY39" s="435"/>
      <c r="AZ39" s="576">
        <f t="shared" si="52"/>
        <v>0</v>
      </c>
      <c r="BA39" s="576">
        <f t="shared" si="53"/>
        <v>0</v>
      </c>
      <c r="BB39" s="625">
        <f t="shared" si="54"/>
        <v>0</v>
      </c>
      <c r="BC39" s="636" t="str">
        <f t="shared" si="55"/>
        <v>-</v>
      </c>
      <c r="BD39" s="650"/>
      <c r="BE39" s="576"/>
      <c r="BF39" s="576"/>
      <c r="BG39" s="27"/>
      <c r="BH39" s="447"/>
      <c r="BI39" s="579"/>
      <c r="BJ39" s="573">
        <v>5.4289975699999999</v>
      </c>
      <c r="BK39" s="577">
        <v>23.76437172</v>
      </c>
      <c r="BL39" s="572">
        <f t="shared" si="56"/>
        <v>29.19336929</v>
      </c>
      <c r="BM39" s="579">
        <f t="shared" si="14"/>
        <v>29193.369289999999</v>
      </c>
    </row>
    <row r="40" spans="1:65" ht="38.25">
      <c r="A40" s="31">
        <f t="shared" si="58"/>
        <v>10</v>
      </c>
      <c r="B40" s="32"/>
      <c r="C40" s="364" t="s">
        <v>245</v>
      </c>
      <c r="D40" s="402">
        <v>1.3314786999999999</v>
      </c>
      <c r="E40" s="402">
        <v>1.3314786999999999</v>
      </c>
      <c r="F40" s="834">
        <f t="shared" si="45"/>
        <v>0.58610289999999998</v>
      </c>
      <c r="G40" s="631">
        <f t="shared" si="46"/>
        <v>0.49901349999999994</v>
      </c>
      <c r="H40" s="817"/>
      <c r="I40" s="814"/>
      <c r="J40" s="814"/>
      <c r="K40" s="814">
        <v>0</v>
      </c>
      <c r="L40" s="814">
        <v>0</v>
      </c>
      <c r="M40" s="814"/>
      <c r="N40" s="814"/>
      <c r="O40" s="814">
        <f>271574.25/1000000</f>
        <v>0.27157425000000002</v>
      </c>
      <c r="P40" s="814">
        <f>271574.25/1000000</f>
        <v>0.27157425000000002</v>
      </c>
      <c r="Q40" s="737">
        <f>231259.65/1000000</f>
        <v>0.23125964999999998</v>
      </c>
      <c r="R40" s="40"/>
      <c r="S40" s="577">
        <f t="shared" si="47"/>
        <v>0.27157425000000002</v>
      </c>
      <c r="T40" s="577">
        <f t="shared" si="47"/>
        <v>0.27157425000000002</v>
      </c>
      <c r="U40" s="577">
        <f t="shared" si="48"/>
        <v>0</v>
      </c>
      <c r="V40" s="40">
        <f t="shared" si="27"/>
        <v>0</v>
      </c>
      <c r="W40" s="40"/>
      <c r="X40" s="576">
        <v>0.31452865000000002</v>
      </c>
      <c r="Y40" s="831">
        <f>314528.65/1000000</f>
        <v>0.31452865000000002</v>
      </c>
      <c r="Z40" s="831">
        <f>267753.85/1000000</f>
        <v>0.26775384999999996</v>
      </c>
      <c r="AA40" s="831">
        <f>46774.8/1000000</f>
        <v>4.6774800000000005E-2</v>
      </c>
      <c r="AB40" s="576">
        <v>0.74537580000000003</v>
      </c>
      <c r="AC40" s="577"/>
      <c r="AD40" s="576"/>
      <c r="AE40" s="576"/>
      <c r="AF40" s="835">
        <f t="shared" si="49"/>
        <v>0.58610289999999998</v>
      </c>
      <c r="AG40" s="835">
        <f t="shared" si="50"/>
        <v>0.49901349999999994</v>
      </c>
      <c r="AH40" s="577"/>
      <c r="AI40" s="577"/>
      <c r="AJ40" s="738">
        <f>271574.25/1000000</f>
        <v>0.27157425000000002</v>
      </c>
      <c r="AK40" s="738">
        <f>231259.65/1000000</f>
        <v>0.23125964999999998</v>
      </c>
      <c r="AL40" s="831">
        <f>314528.65/1000000</f>
        <v>0.31452865000000002</v>
      </c>
      <c r="AM40" s="831">
        <f>267753.85/1000000</f>
        <v>0.26775384999999996</v>
      </c>
      <c r="AN40" s="577"/>
      <c r="AO40" s="577"/>
      <c r="AP40" s="577">
        <f t="shared" si="57"/>
        <v>0.31452865000000002</v>
      </c>
      <c r="AQ40" s="576">
        <f t="shared" si="51"/>
        <v>0.58610289999999998</v>
      </c>
      <c r="AR40" s="576"/>
      <c r="AS40" s="576"/>
      <c r="AT40" s="577"/>
      <c r="AU40" s="577"/>
      <c r="AV40" s="577">
        <f>586102.9/1000000</f>
        <v>0.58610289999999998</v>
      </c>
      <c r="AW40" s="577">
        <f>499013.5/1000000</f>
        <v>0.4990135</v>
      </c>
      <c r="AX40" s="539"/>
      <c r="AY40" s="539"/>
      <c r="AZ40" s="576">
        <f t="shared" si="52"/>
        <v>0.58610289999999998</v>
      </c>
      <c r="BA40" s="576">
        <f t="shared" si="53"/>
        <v>0.74537579999999992</v>
      </c>
      <c r="BB40" s="625">
        <f t="shared" si="54"/>
        <v>0</v>
      </c>
      <c r="BC40" s="636">
        <f t="shared" si="55"/>
        <v>0</v>
      </c>
      <c r="BD40" s="650"/>
      <c r="BE40" s="576"/>
      <c r="BF40" s="576"/>
      <c r="BG40" s="27"/>
      <c r="BH40" s="447"/>
      <c r="BI40" s="579"/>
      <c r="BJ40" s="573"/>
      <c r="BK40" s="577">
        <v>0.73631679000000005</v>
      </c>
      <c r="BL40" s="572">
        <f t="shared" si="56"/>
        <v>1.32241969</v>
      </c>
      <c r="BM40" s="579">
        <f t="shared" si="14"/>
        <v>1322.4196899999999</v>
      </c>
    </row>
    <row r="41" spans="1:65" ht="25.5">
      <c r="A41" s="31">
        <f>A40+1</f>
        <v>11</v>
      </c>
      <c r="B41" s="32"/>
      <c r="C41" s="371" t="s">
        <v>58</v>
      </c>
      <c r="D41" s="402">
        <v>0</v>
      </c>
      <c r="E41" s="402">
        <v>0</v>
      </c>
      <c r="F41" s="402">
        <f t="shared" si="45"/>
        <v>0</v>
      </c>
      <c r="G41" s="631">
        <f t="shared" si="46"/>
        <v>0</v>
      </c>
      <c r="H41" s="817"/>
      <c r="I41" s="814"/>
      <c r="J41" s="814"/>
      <c r="K41" s="814">
        <v>0</v>
      </c>
      <c r="L41" s="814">
        <v>0</v>
      </c>
      <c r="M41" s="814"/>
      <c r="N41" s="814"/>
      <c r="O41" s="814">
        <v>0</v>
      </c>
      <c r="P41" s="814">
        <v>0</v>
      </c>
      <c r="Q41" s="737"/>
      <c r="R41" s="40"/>
      <c r="S41" s="577">
        <f t="shared" si="47"/>
        <v>0</v>
      </c>
      <c r="T41" s="577">
        <f t="shared" si="47"/>
        <v>0</v>
      </c>
      <c r="U41" s="577">
        <f t="shared" si="48"/>
        <v>0</v>
      </c>
      <c r="V41" s="40" t="str">
        <f t="shared" si="27"/>
        <v>-</v>
      </c>
      <c r="W41" s="40"/>
      <c r="X41" s="576"/>
      <c r="Y41" s="831"/>
      <c r="Z41" s="831"/>
      <c r="AA41" s="831"/>
      <c r="AB41" s="576"/>
      <c r="AC41" s="576"/>
      <c r="AD41" s="576"/>
      <c r="AE41" s="576"/>
      <c r="AF41" s="577">
        <f t="shared" si="49"/>
        <v>0</v>
      </c>
      <c r="AG41" s="577">
        <f t="shared" si="50"/>
        <v>0</v>
      </c>
      <c r="AH41" s="577"/>
      <c r="AI41" s="577"/>
      <c r="AJ41" s="738"/>
      <c r="AK41" s="738"/>
      <c r="AL41" s="577"/>
      <c r="AM41" s="577"/>
      <c r="AN41" s="577"/>
      <c r="AO41" s="577"/>
      <c r="AP41" s="577">
        <f t="shared" si="57"/>
        <v>0</v>
      </c>
      <c r="AQ41" s="576">
        <f t="shared" si="51"/>
        <v>0</v>
      </c>
      <c r="AR41" s="576"/>
      <c r="AS41" s="576"/>
      <c r="AT41" s="577"/>
      <c r="AU41" s="577"/>
      <c r="AV41" s="577"/>
      <c r="AW41" s="577"/>
      <c r="AX41" s="577"/>
      <c r="AY41" s="577"/>
      <c r="AZ41" s="576">
        <f t="shared" si="52"/>
        <v>0</v>
      </c>
      <c r="BA41" s="576">
        <f t="shared" si="53"/>
        <v>0</v>
      </c>
      <c r="BB41" s="625">
        <f t="shared" si="54"/>
        <v>0</v>
      </c>
      <c r="BC41" s="636" t="str">
        <f t="shared" si="55"/>
        <v>-</v>
      </c>
      <c r="BD41" s="650"/>
      <c r="BE41" s="576"/>
      <c r="BF41" s="576"/>
      <c r="BG41" s="27"/>
      <c r="BH41" s="447"/>
      <c r="BI41" s="579"/>
      <c r="BJ41" s="573">
        <f>348.79154/1000</f>
        <v>0.34879154000000001</v>
      </c>
      <c r="BK41" s="571"/>
      <c r="BL41" s="572">
        <f t="shared" si="56"/>
        <v>0.34879154000000001</v>
      </c>
      <c r="BM41" s="579">
        <f t="shared" si="14"/>
        <v>348.79154</v>
      </c>
    </row>
    <row r="42" spans="1:65">
      <c r="A42" s="33"/>
      <c r="B42" s="16" t="s">
        <v>37</v>
      </c>
      <c r="C42" s="16" t="s">
        <v>37</v>
      </c>
      <c r="D42" s="404">
        <f t="shared" ref="D42:U42" si="60">SUM(D33:D41)</f>
        <v>300.03335870000001</v>
      </c>
      <c r="E42" s="404">
        <f t="shared" si="60"/>
        <v>20.663863079999999</v>
      </c>
      <c r="F42" s="404">
        <f t="shared" si="60"/>
        <v>4.7220438099999997</v>
      </c>
      <c r="G42" s="404">
        <f t="shared" si="60"/>
        <v>4.20783577</v>
      </c>
      <c r="H42" s="404">
        <f t="shared" si="60"/>
        <v>65.349999999999994</v>
      </c>
      <c r="I42" s="404">
        <f t="shared" si="60"/>
        <v>54.727416159999997</v>
      </c>
      <c r="J42" s="404">
        <f t="shared" si="60"/>
        <v>45.723881730000002</v>
      </c>
      <c r="K42" s="404">
        <f t="shared" si="60"/>
        <v>0.2</v>
      </c>
      <c r="L42" s="404">
        <f t="shared" si="60"/>
        <v>0.2</v>
      </c>
      <c r="M42" s="404">
        <f t="shared" si="60"/>
        <v>0.2</v>
      </c>
      <c r="N42" s="404">
        <f t="shared" si="60"/>
        <v>0</v>
      </c>
      <c r="O42" s="404">
        <f t="shared" si="60"/>
        <v>1.2521060099999999</v>
      </c>
      <c r="P42" s="404">
        <f t="shared" si="60"/>
        <v>1.2521060099999999</v>
      </c>
      <c r="Q42" s="735">
        <f t="shared" si="60"/>
        <v>1.09299141</v>
      </c>
      <c r="R42" s="629">
        <f t="shared" si="60"/>
        <v>0</v>
      </c>
      <c r="S42" s="629">
        <f t="shared" si="60"/>
        <v>1.4521060100000001</v>
      </c>
      <c r="T42" s="629">
        <f t="shared" si="60"/>
        <v>1.4521060100000001</v>
      </c>
      <c r="U42" s="629">
        <f t="shared" si="60"/>
        <v>0</v>
      </c>
      <c r="V42" s="629">
        <f t="shared" si="27"/>
        <v>0</v>
      </c>
      <c r="W42" s="629"/>
      <c r="X42" s="629">
        <f t="shared" ref="X42:AZ42" si="61">SUM(X33:X41)</f>
        <v>10.62409969</v>
      </c>
      <c r="Y42" s="629">
        <f t="shared" si="61"/>
        <v>3.2699378000000001</v>
      </c>
      <c r="Z42" s="629">
        <f t="shared" si="61"/>
        <v>2.9148443600000005</v>
      </c>
      <c r="AA42" s="629">
        <f t="shared" si="61"/>
        <v>0.35509343999999998</v>
      </c>
      <c r="AB42" s="629">
        <f t="shared" si="61"/>
        <v>8.5876573799999996</v>
      </c>
      <c r="AC42" s="629">
        <f t="shared" si="61"/>
        <v>0</v>
      </c>
      <c r="AD42" s="629">
        <f t="shared" si="61"/>
        <v>0</v>
      </c>
      <c r="AE42" s="629">
        <f t="shared" si="61"/>
        <v>0</v>
      </c>
      <c r="AF42" s="629">
        <f t="shared" si="61"/>
        <v>4.5220438100000004</v>
      </c>
      <c r="AG42" s="629">
        <f>SUM(AG33:AG41)</f>
        <v>4.0078357699999998</v>
      </c>
      <c r="AH42" s="629">
        <f t="shared" si="61"/>
        <v>0</v>
      </c>
      <c r="AI42" s="629"/>
      <c r="AJ42" s="735">
        <f t="shared" si="61"/>
        <v>4.2075151600000007</v>
      </c>
      <c r="AK42" s="735">
        <f t="shared" si="61"/>
        <v>3.7400819200000002</v>
      </c>
      <c r="AL42" s="629">
        <f t="shared" si="61"/>
        <v>0.31452865000000002</v>
      </c>
      <c r="AM42" s="629">
        <f>SUM(AM33:AM41)</f>
        <v>0.26775384999999996</v>
      </c>
      <c r="AN42" s="629">
        <f t="shared" si="61"/>
        <v>0</v>
      </c>
      <c r="AO42" s="629">
        <f t="shared" si="61"/>
        <v>0</v>
      </c>
      <c r="AP42" s="629">
        <f t="shared" si="61"/>
        <v>0.31452865000000002</v>
      </c>
      <c r="AQ42" s="629">
        <f t="shared" si="61"/>
        <v>0.58610289999999998</v>
      </c>
      <c r="AR42" s="629">
        <f t="shared" si="61"/>
        <v>0</v>
      </c>
      <c r="AS42" s="629">
        <f t="shared" si="61"/>
        <v>0</v>
      </c>
      <c r="AT42" s="629">
        <f t="shared" si="61"/>
        <v>0</v>
      </c>
      <c r="AU42" s="629">
        <f t="shared" si="61"/>
        <v>0</v>
      </c>
      <c r="AV42" s="629">
        <f t="shared" si="61"/>
        <v>0.58610289999999998</v>
      </c>
      <c r="AW42" s="629">
        <f t="shared" si="61"/>
        <v>0.4990135</v>
      </c>
      <c r="AX42" s="629">
        <f t="shared" si="61"/>
        <v>0</v>
      </c>
      <c r="AY42" s="629">
        <f t="shared" si="61"/>
        <v>0</v>
      </c>
      <c r="AZ42" s="629">
        <f t="shared" si="61"/>
        <v>0.58610289999999998</v>
      </c>
      <c r="BA42" s="629">
        <f t="shared" si="53"/>
        <v>295.31131489000001</v>
      </c>
      <c r="BB42" s="625">
        <f t="shared" si="54"/>
        <v>-7.3541618899999994</v>
      </c>
      <c r="BC42" s="636">
        <f t="shared" si="55"/>
        <v>-69.22150680609812</v>
      </c>
      <c r="BD42" s="583">
        <f>SUM(BD33:BD41)</f>
        <v>0</v>
      </c>
      <c r="BE42" s="627">
        <f>SUM(BE33:BE41)</f>
        <v>0</v>
      </c>
      <c r="BF42" s="627">
        <f>SUM(BF33:BF41)</f>
        <v>0</v>
      </c>
      <c r="BG42" s="628">
        <f>SUM(BG33:BG41)</f>
        <v>0</v>
      </c>
      <c r="BH42" s="445">
        <f>SUM(BH33:BH41)</f>
        <v>0</v>
      </c>
      <c r="BI42" s="574"/>
      <c r="BJ42" s="627">
        <f>SUM(BJ33:BJ41)</f>
        <v>5.8777051399999998</v>
      </c>
      <c r="BK42" s="627">
        <f>SUM(BK33:BK41)</f>
        <v>80.793388940000014</v>
      </c>
      <c r="BL42" s="627">
        <f>SUM(BL33:BL41)</f>
        <v>91.193137890000017</v>
      </c>
      <c r="BM42" s="579">
        <f t="shared" si="14"/>
        <v>91193.137890000013</v>
      </c>
    </row>
    <row r="43" spans="1:65">
      <c r="A43" s="20"/>
      <c r="B43" s="21" t="s">
        <v>52</v>
      </c>
      <c r="C43" s="21" t="s">
        <v>52</v>
      </c>
      <c r="D43" s="633"/>
      <c r="E43" s="633"/>
      <c r="F43" s="633"/>
      <c r="G43" s="633"/>
      <c r="H43" s="637"/>
      <c r="I43" s="637"/>
      <c r="J43" s="637"/>
      <c r="K43" s="637"/>
      <c r="L43" s="637"/>
      <c r="M43" s="637"/>
      <c r="N43" s="637"/>
      <c r="O43" s="637"/>
      <c r="P43" s="637"/>
      <c r="Q43" s="741"/>
      <c r="R43" s="637"/>
      <c r="S43" s="637"/>
      <c r="T43" s="637"/>
      <c r="U43" s="637"/>
      <c r="V43" s="637" t="str">
        <f t="shared" si="27"/>
        <v>-</v>
      </c>
      <c r="W43" s="637"/>
      <c r="X43" s="637"/>
      <c r="Y43" s="637"/>
      <c r="Z43" s="637"/>
      <c r="AA43" s="637"/>
      <c r="AB43" s="637"/>
      <c r="AC43" s="637"/>
      <c r="AD43" s="637"/>
      <c r="AE43" s="637"/>
      <c r="AF43" s="637"/>
      <c r="AG43" s="637"/>
      <c r="AH43" s="637"/>
      <c r="AI43" s="637"/>
      <c r="AJ43" s="741"/>
      <c r="AK43" s="741"/>
      <c r="AL43" s="637"/>
      <c r="AM43" s="637"/>
      <c r="AN43" s="637"/>
      <c r="AO43" s="637"/>
      <c r="AP43" s="637"/>
      <c r="AQ43" s="637"/>
      <c r="AR43" s="637"/>
      <c r="AS43" s="637"/>
      <c r="AT43" s="637"/>
      <c r="AU43" s="637"/>
      <c r="AV43" s="637"/>
      <c r="AW43" s="637"/>
      <c r="AX43" s="637"/>
      <c r="AY43" s="637"/>
      <c r="AZ43" s="637"/>
      <c r="BA43" s="639"/>
      <c r="BB43" s="639"/>
      <c r="BC43" s="640"/>
      <c r="BD43" s="611"/>
      <c r="BE43" s="639"/>
      <c r="BF43" s="637"/>
      <c r="BG43" s="638"/>
      <c r="BH43" s="450"/>
      <c r="BI43" s="579"/>
      <c r="BJ43" s="573"/>
      <c r="BK43" s="571"/>
      <c r="BL43" s="571"/>
      <c r="BM43" s="579">
        <f t="shared" si="14"/>
        <v>0</v>
      </c>
    </row>
    <row r="44" spans="1:65" ht="25.5">
      <c r="A44" s="31">
        <f>A41+1</f>
        <v>12</v>
      </c>
      <c r="B44" s="32" t="s">
        <v>53</v>
      </c>
      <c r="C44" s="344" t="s">
        <v>53</v>
      </c>
      <c r="D44" s="402">
        <v>2.7942785800000003</v>
      </c>
      <c r="E44" s="402">
        <v>2.7942785800000003</v>
      </c>
      <c r="F44" s="834">
        <f t="shared" ref="E44:G46" si="62">L44+P44+Y44+AC44</f>
        <v>0.45704031000000001</v>
      </c>
      <c r="G44" s="631">
        <f t="shared" si="62"/>
        <v>0.45704031000000001</v>
      </c>
      <c r="H44" s="814">
        <v>13.5</v>
      </c>
      <c r="I44" s="814">
        <v>21.136690810000001</v>
      </c>
      <c r="J44" s="814">
        <v>11.00363153</v>
      </c>
      <c r="K44" s="814">
        <v>0</v>
      </c>
      <c r="L44" s="814">
        <v>0</v>
      </c>
      <c r="M44" s="814"/>
      <c r="N44" s="814"/>
      <c r="O44" s="814">
        <f>217540.85/1000000</f>
        <v>0.21754085000000001</v>
      </c>
      <c r="P44" s="814">
        <f>217540.85/1000000</f>
        <v>0.21754085000000001</v>
      </c>
      <c r="Q44" s="738">
        <f>217540.85/1000000</f>
        <v>0.21754085000000001</v>
      </c>
      <c r="R44" s="577"/>
      <c r="S44" s="577">
        <f t="shared" ref="S44:T46" si="63">K44+O44</f>
        <v>0.21754085000000001</v>
      </c>
      <c r="T44" s="577">
        <f t="shared" si="63"/>
        <v>0.21754085000000001</v>
      </c>
      <c r="U44" s="577">
        <f t="shared" ref="U44:U46" si="64">T44-S44</f>
        <v>0</v>
      </c>
      <c r="V44" s="435">
        <f t="shared" si="27"/>
        <v>0</v>
      </c>
      <c r="W44" s="577"/>
      <c r="X44" s="576">
        <v>0.23949946</v>
      </c>
      <c r="Y44" s="831">
        <f>239499.46/1000000</f>
        <v>0.23949946</v>
      </c>
      <c r="Z44" s="831">
        <f>239499.46/1000000</f>
        <v>0.23949946</v>
      </c>
      <c r="AA44" s="831">
        <v>0</v>
      </c>
      <c r="AB44" s="576">
        <v>2.3372382700000003</v>
      </c>
      <c r="AC44" s="577"/>
      <c r="AD44" s="576"/>
      <c r="AE44" s="576"/>
      <c r="AF44" s="835">
        <f t="shared" ref="AF44:AF46" si="65">AH44+AJ44+AL44+AN44</f>
        <v>6.8408963400000005</v>
      </c>
      <c r="AG44" s="835">
        <f>AI44+AK44+AM44+AO44</f>
        <v>5.8542522699999999</v>
      </c>
      <c r="AH44" s="577">
        <f>21954.5/1000000</f>
        <v>2.1954499999999998E-2</v>
      </c>
      <c r="AI44" s="577">
        <f>21954.5/1000000</f>
        <v>2.1954499999999998E-2</v>
      </c>
      <c r="AJ44" s="738">
        <f>22198.44/1000000</f>
        <v>2.219844E-2</v>
      </c>
      <c r="AK44" s="738">
        <f>22198.44/1000000</f>
        <v>2.219844E-2</v>
      </c>
      <c r="AL44" s="831">
        <f>6796743.4/1000000</f>
        <v>6.7967434000000004</v>
      </c>
      <c r="AM44" s="831">
        <f>5810099.33/1000000</f>
        <v>5.8100993299999999</v>
      </c>
      <c r="AN44" s="577"/>
      <c r="AO44" s="577"/>
      <c r="AP44" s="577">
        <f>AL44</f>
        <v>6.7967434000000004</v>
      </c>
      <c r="AQ44" s="576">
        <f t="shared" ref="AQ44:AQ46" si="66">AS44+AT44+AV44+AX44</f>
        <v>0</v>
      </c>
      <c r="AR44" s="576"/>
      <c r="AS44" s="576"/>
      <c r="AT44" s="577"/>
      <c r="AU44" s="577"/>
      <c r="AV44" s="577"/>
      <c r="AW44" s="577"/>
      <c r="AX44" s="577"/>
      <c r="AY44" s="577"/>
      <c r="AZ44" s="576">
        <f t="shared" ref="AZ44:AZ46" si="67">AV44</f>
        <v>0</v>
      </c>
      <c r="BA44" s="576">
        <f>D44-F44</f>
        <v>2.3372382700000003</v>
      </c>
      <c r="BB44" s="625">
        <f>Y44-X44</f>
        <v>0</v>
      </c>
      <c r="BC44" s="636">
        <f>IF(X44=0,"-",Y44/X44*100-100)</f>
        <v>0</v>
      </c>
      <c r="BD44" s="650"/>
      <c r="BE44" s="576"/>
      <c r="BF44" s="576"/>
      <c r="BG44" s="27"/>
      <c r="BH44" s="447"/>
      <c r="BI44" s="579"/>
      <c r="BJ44" s="573"/>
      <c r="BK44" s="577">
        <v>21.243064159999999</v>
      </c>
      <c r="BL44" s="572">
        <f>BJ44+BK44+AF44</f>
        <v>28.0839605</v>
      </c>
      <c r="BM44" s="579">
        <f t="shared" si="14"/>
        <v>28083.960500000001</v>
      </c>
    </row>
    <row r="45" spans="1:65" ht="38.25">
      <c r="A45" s="31">
        <f>A44+1</f>
        <v>13</v>
      </c>
      <c r="B45" s="32"/>
      <c r="C45" s="352" t="s">
        <v>246</v>
      </c>
      <c r="D45" s="402">
        <v>0</v>
      </c>
      <c r="E45" s="402">
        <f t="shared" si="62"/>
        <v>0</v>
      </c>
      <c r="F45" s="402">
        <f t="shared" si="62"/>
        <v>0</v>
      </c>
      <c r="G45" s="631">
        <f t="shared" si="62"/>
        <v>0</v>
      </c>
      <c r="H45" s="817">
        <v>0</v>
      </c>
      <c r="I45" s="814">
        <v>0.19260682000000001</v>
      </c>
      <c r="J45" s="814"/>
      <c r="K45" s="814">
        <v>0</v>
      </c>
      <c r="L45" s="814">
        <v>0</v>
      </c>
      <c r="M45" s="814"/>
      <c r="N45" s="814"/>
      <c r="O45" s="814">
        <v>0</v>
      </c>
      <c r="P45" s="814">
        <v>0</v>
      </c>
      <c r="Q45" s="738"/>
      <c r="R45" s="577"/>
      <c r="S45" s="577">
        <f t="shared" si="63"/>
        <v>0</v>
      </c>
      <c r="T45" s="577">
        <f t="shared" si="63"/>
        <v>0</v>
      </c>
      <c r="U45" s="577">
        <f t="shared" si="64"/>
        <v>0</v>
      </c>
      <c r="V45" s="577" t="str">
        <f t="shared" si="27"/>
        <v>-</v>
      </c>
      <c r="W45" s="577"/>
      <c r="X45" s="576"/>
      <c r="Y45" s="831"/>
      <c r="Z45" s="831"/>
      <c r="AA45" s="831"/>
      <c r="AB45" s="576"/>
      <c r="AC45" s="576"/>
      <c r="AD45" s="576"/>
      <c r="AE45" s="576"/>
      <c r="AF45" s="577">
        <f t="shared" si="65"/>
        <v>0</v>
      </c>
      <c r="AG45" s="577">
        <f>AI45+AK45+AM45+AO45</f>
        <v>0</v>
      </c>
      <c r="AH45" s="577"/>
      <c r="AI45" s="577"/>
      <c r="AJ45" s="738"/>
      <c r="AK45" s="738"/>
      <c r="AL45" s="577"/>
      <c r="AM45" s="577"/>
      <c r="AN45" s="577"/>
      <c r="AO45" s="577"/>
      <c r="AP45" s="577">
        <f t="shared" ref="AP45:AP46" si="68">AJ45</f>
        <v>0</v>
      </c>
      <c r="AQ45" s="576">
        <f t="shared" si="66"/>
        <v>0</v>
      </c>
      <c r="AR45" s="576"/>
      <c r="AS45" s="576"/>
      <c r="AT45" s="539"/>
      <c r="AU45" s="539"/>
      <c r="AV45" s="577"/>
      <c r="AW45" s="577"/>
      <c r="AX45" s="577"/>
      <c r="AY45" s="577"/>
      <c r="AZ45" s="576">
        <f t="shared" si="67"/>
        <v>0</v>
      </c>
      <c r="BA45" s="576">
        <f>D45-F45</f>
        <v>0</v>
      </c>
      <c r="BB45" s="625">
        <f>Y45-X45</f>
        <v>0</v>
      </c>
      <c r="BC45" s="636" t="str">
        <f>IF(X45=0,"-",Y45/X45*100-100)</f>
        <v>-</v>
      </c>
      <c r="BD45" s="650"/>
      <c r="BE45" s="576"/>
      <c r="BF45" s="576"/>
      <c r="BG45" s="27"/>
      <c r="BH45" s="447"/>
      <c r="BI45" s="579"/>
      <c r="BJ45" s="573"/>
      <c r="BK45" s="577">
        <v>0.19260682000000001</v>
      </c>
      <c r="BL45" s="572">
        <f>BJ45+BK45+AF45</f>
        <v>0.19260682000000001</v>
      </c>
      <c r="BM45" s="579">
        <f t="shared" si="14"/>
        <v>192.60682</v>
      </c>
    </row>
    <row r="46" spans="1:65" ht="25.5">
      <c r="A46" s="31">
        <f>A45+1</f>
        <v>14</v>
      </c>
      <c r="B46" s="32"/>
      <c r="C46" s="371" t="s">
        <v>58</v>
      </c>
      <c r="D46" s="402">
        <v>0</v>
      </c>
      <c r="E46" s="402">
        <f t="shared" si="62"/>
        <v>0</v>
      </c>
      <c r="F46" s="402">
        <f t="shared" si="62"/>
        <v>0</v>
      </c>
      <c r="G46" s="631">
        <f t="shared" si="62"/>
        <v>0</v>
      </c>
      <c r="H46" s="814"/>
      <c r="I46" s="814"/>
      <c r="J46" s="814"/>
      <c r="K46" s="814">
        <v>0</v>
      </c>
      <c r="L46" s="814">
        <v>0</v>
      </c>
      <c r="M46" s="814"/>
      <c r="N46" s="814"/>
      <c r="O46" s="814">
        <v>0</v>
      </c>
      <c r="P46" s="814">
        <v>0</v>
      </c>
      <c r="Q46" s="738"/>
      <c r="R46" s="577"/>
      <c r="S46" s="577">
        <f t="shared" si="63"/>
        <v>0</v>
      </c>
      <c r="T46" s="577">
        <f t="shared" si="63"/>
        <v>0</v>
      </c>
      <c r="U46" s="577">
        <f t="shared" si="64"/>
        <v>0</v>
      </c>
      <c r="V46" s="577" t="str">
        <f t="shared" si="27"/>
        <v>-</v>
      </c>
      <c r="W46" s="577"/>
      <c r="X46" s="576"/>
      <c r="Y46" s="831"/>
      <c r="Z46" s="831"/>
      <c r="AA46" s="831"/>
      <c r="AB46" s="576"/>
      <c r="AC46" s="576"/>
      <c r="AD46" s="576"/>
      <c r="AE46" s="576"/>
      <c r="AF46" s="577">
        <f t="shared" si="65"/>
        <v>0</v>
      </c>
      <c r="AG46" s="577">
        <f>AI46+AK46+AM46+AO46</f>
        <v>0</v>
      </c>
      <c r="AH46" s="577"/>
      <c r="AI46" s="577"/>
      <c r="AJ46" s="738"/>
      <c r="AK46" s="738"/>
      <c r="AL46" s="577"/>
      <c r="AM46" s="577"/>
      <c r="AN46" s="577"/>
      <c r="AO46" s="577"/>
      <c r="AP46" s="577">
        <f t="shared" si="68"/>
        <v>0</v>
      </c>
      <c r="AQ46" s="576">
        <f t="shared" si="66"/>
        <v>0</v>
      </c>
      <c r="AR46" s="576"/>
      <c r="AS46" s="576"/>
      <c r="AT46" s="577"/>
      <c r="AU46" s="577"/>
      <c r="AV46" s="577"/>
      <c r="AW46" s="577"/>
      <c r="AX46" s="577"/>
      <c r="AY46" s="577"/>
      <c r="AZ46" s="576">
        <f t="shared" si="67"/>
        <v>0</v>
      </c>
      <c r="BA46" s="576">
        <f>D46-F46</f>
        <v>0</v>
      </c>
      <c r="BB46" s="625">
        <f>Y46-X46</f>
        <v>0</v>
      </c>
      <c r="BC46" s="636" t="str">
        <f>IF(X46=0,"-",Y46/X46*100-100)</f>
        <v>-</v>
      </c>
      <c r="BD46" s="650"/>
      <c r="BE46" s="576"/>
      <c r="BF46" s="576"/>
      <c r="BG46" s="27"/>
      <c r="BH46" s="447"/>
      <c r="BI46" s="579"/>
      <c r="BJ46" s="573">
        <f>14.02021/1000</f>
        <v>1.402021E-2</v>
      </c>
      <c r="BK46" s="577">
        <v>0</v>
      </c>
      <c r="BL46" s="572">
        <f>BJ46+BK46+AF46</f>
        <v>1.402021E-2</v>
      </c>
      <c r="BM46" s="579">
        <f t="shared" si="14"/>
        <v>14.020210000000001</v>
      </c>
    </row>
    <row r="47" spans="1:65">
      <c r="A47" s="30"/>
      <c r="B47" s="826" t="s">
        <v>54</v>
      </c>
      <c r="C47" s="826" t="s">
        <v>54</v>
      </c>
      <c r="D47" s="404">
        <f t="shared" ref="D47:U47" si="69">SUM(D44:D46)</f>
        <v>2.7942785800000003</v>
      </c>
      <c r="E47" s="404">
        <f t="shared" si="69"/>
        <v>2.7942785800000003</v>
      </c>
      <c r="F47" s="404">
        <f t="shared" si="69"/>
        <v>0.45704031000000001</v>
      </c>
      <c r="G47" s="404">
        <f t="shared" si="69"/>
        <v>0.45704031000000001</v>
      </c>
      <c r="H47" s="404">
        <f t="shared" si="69"/>
        <v>13.5</v>
      </c>
      <c r="I47" s="404">
        <f t="shared" si="69"/>
        <v>21.329297630000003</v>
      </c>
      <c r="J47" s="404">
        <f t="shared" si="69"/>
        <v>11.00363153</v>
      </c>
      <c r="K47" s="404">
        <f t="shared" si="69"/>
        <v>0</v>
      </c>
      <c r="L47" s="404">
        <f t="shared" si="69"/>
        <v>0</v>
      </c>
      <c r="M47" s="404">
        <f t="shared" si="69"/>
        <v>0</v>
      </c>
      <c r="N47" s="404">
        <f t="shared" si="69"/>
        <v>0</v>
      </c>
      <c r="O47" s="404">
        <f t="shared" si="69"/>
        <v>0.21754085000000001</v>
      </c>
      <c r="P47" s="404">
        <f t="shared" si="69"/>
        <v>0.21754085000000001</v>
      </c>
      <c r="Q47" s="735">
        <f t="shared" si="69"/>
        <v>0.21754085000000001</v>
      </c>
      <c r="R47" s="629">
        <f t="shared" si="69"/>
        <v>0</v>
      </c>
      <c r="S47" s="629">
        <f t="shared" si="69"/>
        <v>0.21754085000000001</v>
      </c>
      <c r="T47" s="629">
        <f t="shared" si="69"/>
        <v>0.21754085000000001</v>
      </c>
      <c r="U47" s="629">
        <f t="shared" si="69"/>
        <v>0</v>
      </c>
      <c r="V47" s="629">
        <f t="shared" si="27"/>
        <v>0</v>
      </c>
      <c r="W47" s="629"/>
      <c r="X47" s="629">
        <f t="shared" ref="X47:AZ47" si="70">SUM(X44:X46)</f>
        <v>0.23949946</v>
      </c>
      <c r="Y47" s="629">
        <f t="shared" si="70"/>
        <v>0.23949946</v>
      </c>
      <c r="Z47" s="629">
        <f t="shared" si="70"/>
        <v>0.23949946</v>
      </c>
      <c r="AA47" s="629">
        <f t="shared" si="70"/>
        <v>0</v>
      </c>
      <c r="AB47" s="629">
        <f t="shared" si="70"/>
        <v>2.3372382700000003</v>
      </c>
      <c r="AC47" s="629">
        <f t="shared" si="70"/>
        <v>0</v>
      </c>
      <c r="AD47" s="629">
        <f t="shared" si="70"/>
        <v>0</v>
      </c>
      <c r="AE47" s="629">
        <f t="shared" si="70"/>
        <v>0</v>
      </c>
      <c r="AF47" s="629">
        <f t="shared" si="70"/>
        <v>6.8408963400000005</v>
      </c>
      <c r="AG47" s="629">
        <f>SUM(AG44:AG46)</f>
        <v>5.8542522699999999</v>
      </c>
      <c r="AH47" s="629">
        <f t="shared" si="70"/>
        <v>2.1954499999999998E-2</v>
      </c>
      <c r="AI47" s="629">
        <f>SUM(AI44:AI46)</f>
        <v>2.1954499999999998E-2</v>
      </c>
      <c r="AJ47" s="735">
        <f t="shared" si="70"/>
        <v>2.219844E-2</v>
      </c>
      <c r="AK47" s="735">
        <f t="shared" si="70"/>
        <v>2.219844E-2</v>
      </c>
      <c r="AL47" s="629">
        <f t="shared" si="70"/>
        <v>6.7967434000000004</v>
      </c>
      <c r="AM47" s="629">
        <f>SUM(AM44:AM46)</f>
        <v>5.8100993299999999</v>
      </c>
      <c r="AN47" s="629">
        <f t="shared" si="70"/>
        <v>0</v>
      </c>
      <c r="AO47" s="629">
        <f t="shared" si="70"/>
        <v>0</v>
      </c>
      <c r="AP47" s="629">
        <f t="shared" si="70"/>
        <v>6.7967434000000004</v>
      </c>
      <c r="AQ47" s="629">
        <f t="shared" si="70"/>
        <v>0</v>
      </c>
      <c r="AR47" s="629">
        <f t="shared" si="70"/>
        <v>0</v>
      </c>
      <c r="AS47" s="629">
        <f t="shared" si="70"/>
        <v>0</v>
      </c>
      <c r="AT47" s="629">
        <f t="shared" si="70"/>
        <v>0</v>
      </c>
      <c r="AU47" s="629">
        <f t="shared" si="70"/>
        <v>0</v>
      </c>
      <c r="AV47" s="629">
        <f t="shared" si="70"/>
        <v>0</v>
      </c>
      <c r="AW47" s="629">
        <f t="shared" si="70"/>
        <v>0</v>
      </c>
      <c r="AX47" s="629">
        <f t="shared" si="70"/>
        <v>0</v>
      </c>
      <c r="AY47" s="629">
        <f t="shared" si="70"/>
        <v>0</v>
      </c>
      <c r="AZ47" s="629">
        <f t="shared" si="70"/>
        <v>0</v>
      </c>
      <c r="BA47" s="629">
        <f>D47-F47</f>
        <v>2.3372382700000003</v>
      </c>
      <c r="BB47" s="625">
        <f>Y47-X47</f>
        <v>0</v>
      </c>
      <c r="BC47" s="636">
        <f>IF(X47=0,"-",Y47/X47*100-100)</f>
        <v>0</v>
      </c>
      <c r="BD47" s="583">
        <f>SUM(BD44:BD46)</f>
        <v>0</v>
      </c>
      <c r="BE47" s="627">
        <f>SUM(BE44:BE46)</f>
        <v>0</v>
      </c>
      <c r="BF47" s="627">
        <f>SUM(BF44:BF46)</f>
        <v>0</v>
      </c>
      <c r="BG47" s="628">
        <f>SUM(BG44:BG46)</f>
        <v>0</v>
      </c>
      <c r="BH47" s="445">
        <f>SUM(BH44:BH46)</f>
        <v>0</v>
      </c>
      <c r="BI47" s="574"/>
      <c r="BJ47" s="627">
        <f>SUM(BJ44:BJ46)</f>
        <v>1.402021E-2</v>
      </c>
      <c r="BK47" s="627">
        <f>SUM(BK44:BK46)</f>
        <v>21.435670980000001</v>
      </c>
      <c r="BL47" s="627">
        <f>SUM(BL44:BL46)</f>
        <v>28.290587530000003</v>
      </c>
      <c r="BM47" s="579">
        <f t="shared" si="14"/>
        <v>28290.587530000004</v>
      </c>
    </row>
    <row r="48" spans="1:65">
      <c r="A48" s="428"/>
      <c r="B48" s="21"/>
      <c r="C48" s="335" t="s">
        <v>231</v>
      </c>
      <c r="D48" s="633"/>
      <c r="E48" s="633"/>
      <c r="F48" s="633"/>
      <c r="G48" s="633"/>
      <c r="H48" s="639"/>
      <c r="I48" s="639"/>
      <c r="J48" s="639"/>
      <c r="K48" s="639"/>
      <c r="L48" s="639"/>
      <c r="M48" s="639"/>
      <c r="N48" s="639"/>
      <c r="O48" s="639"/>
      <c r="P48" s="639"/>
      <c r="Q48" s="742"/>
      <c r="R48" s="639"/>
      <c r="S48" s="639"/>
      <c r="T48" s="639"/>
      <c r="U48" s="639"/>
      <c r="V48" s="639" t="str">
        <f t="shared" si="27"/>
        <v>-</v>
      </c>
      <c r="W48" s="639"/>
      <c r="X48" s="639"/>
      <c r="Y48" s="639"/>
      <c r="Z48" s="639"/>
      <c r="AA48" s="639"/>
      <c r="AB48" s="639"/>
      <c r="AC48" s="639"/>
      <c r="AD48" s="639"/>
      <c r="AE48" s="639"/>
      <c r="AF48" s="639"/>
      <c r="AG48" s="639"/>
      <c r="AH48" s="639"/>
      <c r="AI48" s="639"/>
      <c r="AJ48" s="742"/>
      <c r="AK48" s="742"/>
      <c r="AL48" s="639"/>
      <c r="AM48" s="639"/>
      <c r="AN48" s="639"/>
      <c r="AO48" s="639"/>
      <c r="AP48" s="639"/>
      <c r="AQ48" s="639"/>
      <c r="AR48" s="639"/>
      <c r="AS48" s="639"/>
      <c r="AT48" s="639"/>
      <c r="AU48" s="639"/>
      <c r="AV48" s="639"/>
      <c r="AW48" s="639"/>
      <c r="AX48" s="639"/>
      <c r="AY48" s="639"/>
      <c r="AZ48" s="639"/>
      <c r="BA48" s="639"/>
      <c r="BB48" s="639"/>
      <c r="BC48" s="640"/>
      <c r="BD48" s="611"/>
      <c r="BE48" s="639"/>
      <c r="BF48" s="639"/>
      <c r="BG48" s="640"/>
      <c r="BH48" s="446"/>
      <c r="BI48" s="579"/>
      <c r="BJ48" s="572"/>
      <c r="BK48" s="571"/>
      <c r="BL48" s="571"/>
      <c r="BM48" s="579">
        <f t="shared" si="14"/>
        <v>0</v>
      </c>
    </row>
    <row r="49" spans="1:16187" ht="42.75" customHeight="1">
      <c r="A49" s="31">
        <f>A46+1</f>
        <v>15</v>
      </c>
      <c r="B49" s="434"/>
      <c r="C49" s="352" t="s">
        <v>232</v>
      </c>
      <c r="D49" s="402">
        <v>7.478045139999999</v>
      </c>
      <c r="E49" s="402">
        <v>7.4780451399999999</v>
      </c>
      <c r="F49" s="402">
        <f t="shared" ref="F49:G51" si="71">L49+P49+Y49+AC49</f>
        <v>0</v>
      </c>
      <c r="G49" s="631">
        <f t="shared" si="71"/>
        <v>0</v>
      </c>
      <c r="H49" s="814"/>
      <c r="I49" s="814"/>
      <c r="J49" s="814"/>
      <c r="K49" s="814">
        <v>0</v>
      </c>
      <c r="L49" s="814">
        <v>0</v>
      </c>
      <c r="M49" s="814"/>
      <c r="N49" s="814"/>
      <c r="O49" s="814">
        <v>0</v>
      </c>
      <c r="P49" s="814">
        <v>0</v>
      </c>
      <c r="Q49" s="737"/>
      <c r="R49" s="577"/>
      <c r="S49" s="577">
        <f t="shared" ref="S49:T50" si="72">K49+O49</f>
        <v>0</v>
      </c>
      <c r="T49" s="577">
        <f t="shared" si="72"/>
        <v>0</v>
      </c>
      <c r="U49" s="577">
        <f t="shared" ref="U49:U50" si="73">T49-S49</f>
        <v>0</v>
      </c>
      <c r="V49" s="435" t="str">
        <f t="shared" si="27"/>
        <v>-</v>
      </c>
      <c r="W49" s="577"/>
      <c r="X49" s="576">
        <v>0</v>
      </c>
      <c r="Y49" s="831"/>
      <c r="Z49" s="831"/>
      <c r="AA49" s="831"/>
      <c r="AB49" s="576">
        <v>7.4780451399999999</v>
      </c>
      <c r="AC49" s="577"/>
      <c r="AD49" s="576"/>
      <c r="AE49" s="576"/>
      <c r="AF49" s="577">
        <f t="shared" ref="AF49:AF50" si="74">AH49+AJ49+AL49+AN49</f>
        <v>0</v>
      </c>
      <c r="AG49" s="577">
        <f>AI49+AK49+AM49+AO49</f>
        <v>0</v>
      </c>
      <c r="AH49" s="577"/>
      <c r="AI49" s="577"/>
      <c r="AJ49" s="738"/>
      <c r="AK49" s="738"/>
      <c r="AL49" s="577"/>
      <c r="AM49" s="577"/>
      <c r="AN49" s="577"/>
      <c r="AO49" s="577"/>
      <c r="AP49" s="577">
        <f>AL49</f>
        <v>0</v>
      </c>
      <c r="AQ49" s="576">
        <f t="shared" ref="AQ49:AQ51" si="75">AS49+AT49+AV49+AX49</f>
        <v>0</v>
      </c>
      <c r="AR49" s="576"/>
      <c r="AS49" s="576"/>
      <c r="AT49" s="577"/>
      <c r="AU49" s="577"/>
      <c r="AV49" s="539"/>
      <c r="AW49" s="539"/>
      <c r="AX49" s="539"/>
      <c r="AY49" s="539"/>
      <c r="AZ49" s="576">
        <f t="shared" ref="AZ49:AZ51" si="76">AV49</f>
        <v>0</v>
      </c>
      <c r="BA49" s="576">
        <f>D49-F49</f>
        <v>7.478045139999999</v>
      </c>
      <c r="BB49" s="625">
        <f t="shared" ref="BB49:BB52" si="77">Y49-X49</f>
        <v>0</v>
      </c>
      <c r="BC49" s="636" t="str">
        <f t="shared" ref="BC49:BC52" si="78">IF(X49=0,"-",Y49/X49*100-100)</f>
        <v>-</v>
      </c>
      <c r="BD49" s="650"/>
      <c r="BE49" s="576"/>
      <c r="BF49" s="576"/>
      <c r="BG49" s="27"/>
      <c r="BH49" s="447"/>
      <c r="BI49" s="579"/>
      <c r="BJ49" s="572"/>
      <c r="BK49" s="577">
        <v>2.0170683899999999</v>
      </c>
      <c r="BL49" s="572">
        <f>BJ49+BK49+AF49</f>
        <v>2.0170683899999999</v>
      </c>
      <c r="BM49" s="579">
        <f t="shared" si="14"/>
        <v>2017.0683899999999</v>
      </c>
    </row>
    <row r="50" spans="1:16187" ht="42" customHeight="1">
      <c r="A50" s="31">
        <f>A49+1</f>
        <v>16</v>
      </c>
      <c r="B50" s="434"/>
      <c r="C50" s="371" t="s">
        <v>58</v>
      </c>
      <c r="D50" s="402">
        <v>0</v>
      </c>
      <c r="E50" s="402">
        <v>0</v>
      </c>
      <c r="F50" s="402">
        <f t="shared" si="71"/>
        <v>0</v>
      </c>
      <c r="G50" s="631">
        <f t="shared" si="71"/>
        <v>0</v>
      </c>
      <c r="H50" s="814"/>
      <c r="I50" s="814"/>
      <c r="J50" s="814"/>
      <c r="K50" s="814">
        <v>0</v>
      </c>
      <c r="L50" s="814">
        <v>0</v>
      </c>
      <c r="M50" s="814"/>
      <c r="N50" s="814"/>
      <c r="O50" s="814">
        <v>0</v>
      </c>
      <c r="P50" s="814">
        <v>0</v>
      </c>
      <c r="Q50" s="737"/>
      <c r="R50" s="577"/>
      <c r="S50" s="577">
        <f t="shared" si="72"/>
        <v>0</v>
      </c>
      <c r="T50" s="577">
        <f t="shared" si="72"/>
        <v>0</v>
      </c>
      <c r="U50" s="577">
        <f t="shared" si="73"/>
        <v>0</v>
      </c>
      <c r="V50" s="577" t="str">
        <f t="shared" si="27"/>
        <v>-</v>
      </c>
      <c r="W50" s="577"/>
      <c r="X50" s="576"/>
      <c r="Y50" s="831"/>
      <c r="Z50" s="831"/>
      <c r="AA50" s="831"/>
      <c r="AB50" s="576"/>
      <c r="AC50" s="576"/>
      <c r="AD50" s="576"/>
      <c r="AE50" s="576"/>
      <c r="AF50" s="577">
        <f t="shared" si="74"/>
        <v>0</v>
      </c>
      <c r="AG50" s="577">
        <f>AI50+AK50+AM50+AO50</f>
        <v>0</v>
      </c>
      <c r="AH50" s="577"/>
      <c r="AI50" s="577"/>
      <c r="AJ50" s="738"/>
      <c r="AK50" s="738"/>
      <c r="AL50" s="577"/>
      <c r="AM50" s="577"/>
      <c r="AN50" s="577"/>
      <c r="AO50" s="577"/>
      <c r="AP50" s="577">
        <f t="shared" ref="AP50:AP51" si="79">AL50</f>
        <v>0</v>
      </c>
      <c r="AQ50" s="576">
        <f t="shared" si="75"/>
        <v>0</v>
      </c>
      <c r="AR50" s="576"/>
      <c r="AS50" s="576"/>
      <c r="AT50" s="577"/>
      <c r="AU50" s="577"/>
      <c r="AV50" s="577"/>
      <c r="AW50" s="577"/>
      <c r="AX50" s="577"/>
      <c r="AY50" s="577"/>
      <c r="AZ50" s="576">
        <f t="shared" si="76"/>
        <v>0</v>
      </c>
      <c r="BA50" s="576">
        <f>D50-F50</f>
        <v>0</v>
      </c>
      <c r="BB50" s="625">
        <f t="shared" si="77"/>
        <v>0</v>
      </c>
      <c r="BC50" s="636" t="str">
        <f t="shared" si="78"/>
        <v>-</v>
      </c>
      <c r="BD50" s="650"/>
      <c r="BE50" s="576"/>
      <c r="BF50" s="576"/>
      <c r="BG50" s="27"/>
      <c r="BH50" s="447"/>
      <c r="BI50" s="579"/>
      <c r="BJ50" s="572">
        <f>114.2387/1000</f>
        <v>0.1142387</v>
      </c>
      <c r="BK50" s="577">
        <v>0</v>
      </c>
      <c r="BL50" s="572">
        <f>BJ50+BK50+AF50</f>
        <v>0.1142387</v>
      </c>
      <c r="BM50" s="579">
        <f t="shared" si="14"/>
        <v>114.23869999999999</v>
      </c>
    </row>
    <row r="51" spans="1:16187" ht="42" customHeight="1">
      <c r="A51" s="31">
        <f>A50+1</f>
        <v>17</v>
      </c>
      <c r="B51" s="434"/>
      <c r="C51" s="818" t="s">
        <v>322</v>
      </c>
      <c r="D51" s="402">
        <v>8</v>
      </c>
      <c r="E51" s="402">
        <v>0.8</v>
      </c>
      <c r="F51" s="402">
        <f>L51+P51+Y51+AC51</f>
        <v>0</v>
      </c>
      <c r="G51" s="631">
        <f t="shared" si="71"/>
        <v>0</v>
      </c>
      <c r="H51" s="814"/>
      <c r="I51" s="814"/>
      <c r="J51" s="814"/>
      <c r="K51" s="814">
        <v>0</v>
      </c>
      <c r="L51" s="814">
        <v>0</v>
      </c>
      <c r="M51" s="814"/>
      <c r="N51" s="814"/>
      <c r="O51" s="814">
        <v>0</v>
      </c>
      <c r="P51" s="814">
        <v>0</v>
      </c>
      <c r="Q51" s="737"/>
      <c r="R51" s="577"/>
      <c r="S51" s="577"/>
      <c r="T51" s="577"/>
      <c r="U51" s="577"/>
      <c r="V51" s="577"/>
      <c r="W51" s="577"/>
      <c r="X51" s="576"/>
      <c r="Y51" s="831"/>
      <c r="Z51" s="831"/>
      <c r="AA51" s="831"/>
      <c r="AB51" s="576">
        <v>0.8</v>
      </c>
      <c r="AC51" s="576"/>
      <c r="AD51" s="576"/>
      <c r="AE51" s="576"/>
      <c r="AF51" s="577"/>
      <c r="AG51" s="577"/>
      <c r="AH51" s="577"/>
      <c r="AI51" s="577"/>
      <c r="AJ51" s="738"/>
      <c r="AK51" s="738"/>
      <c r="AL51" s="577"/>
      <c r="AM51" s="577"/>
      <c r="AN51" s="577"/>
      <c r="AO51" s="577"/>
      <c r="AP51" s="577">
        <f t="shared" si="79"/>
        <v>0</v>
      </c>
      <c r="AQ51" s="576">
        <f t="shared" si="75"/>
        <v>0</v>
      </c>
      <c r="AR51" s="576"/>
      <c r="AS51" s="576"/>
      <c r="AT51" s="577"/>
      <c r="AU51" s="577"/>
      <c r="AV51" s="577"/>
      <c r="AW51" s="577"/>
      <c r="AX51" s="577"/>
      <c r="AY51" s="577"/>
      <c r="AZ51" s="576">
        <f t="shared" si="76"/>
        <v>0</v>
      </c>
      <c r="BA51" s="576">
        <f>D51-F51</f>
        <v>8</v>
      </c>
      <c r="BB51" s="625">
        <f t="shared" si="77"/>
        <v>0</v>
      </c>
      <c r="BC51" s="636" t="str">
        <f t="shared" si="78"/>
        <v>-</v>
      </c>
      <c r="BD51" s="650"/>
      <c r="BE51" s="576"/>
      <c r="BF51" s="576"/>
      <c r="BG51" s="27"/>
      <c r="BH51" s="447"/>
      <c r="BI51" s="579"/>
      <c r="BJ51" s="572"/>
      <c r="BK51" s="577"/>
      <c r="BL51" s="572"/>
      <c r="BM51" s="579"/>
    </row>
    <row r="52" spans="1:16187">
      <c r="A52" s="30"/>
      <c r="B52" s="826"/>
      <c r="C52" s="826" t="s">
        <v>234</v>
      </c>
      <c r="D52" s="404">
        <f>SUM(D49:D51)</f>
        <v>15.478045139999999</v>
      </c>
      <c r="E52" s="404">
        <f>SUM(E49:E51)</f>
        <v>8.2780451399999997</v>
      </c>
      <c r="F52" s="404">
        <f t="shared" ref="F52:AC52" si="80">SUM(F49:F51)</f>
        <v>0</v>
      </c>
      <c r="G52" s="404">
        <f t="shared" si="80"/>
        <v>0</v>
      </c>
      <c r="H52" s="404">
        <f t="shared" si="80"/>
        <v>0</v>
      </c>
      <c r="I52" s="404">
        <f t="shared" si="80"/>
        <v>0</v>
      </c>
      <c r="J52" s="404">
        <f t="shared" si="80"/>
        <v>0</v>
      </c>
      <c r="K52" s="404">
        <f t="shared" si="80"/>
        <v>0</v>
      </c>
      <c r="L52" s="404">
        <f t="shared" si="80"/>
        <v>0</v>
      </c>
      <c r="M52" s="404">
        <f t="shared" si="80"/>
        <v>0</v>
      </c>
      <c r="N52" s="404">
        <f t="shared" si="80"/>
        <v>0</v>
      </c>
      <c r="O52" s="404">
        <f t="shared" si="80"/>
        <v>0</v>
      </c>
      <c r="P52" s="404">
        <f t="shared" si="80"/>
        <v>0</v>
      </c>
      <c r="Q52" s="404">
        <f t="shared" si="80"/>
        <v>0</v>
      </c>
      <c r="R52" s="404">
        <f t="shared" si="80"/>
        <v>0</v>
      </c>
      <c r="S52" s="404">
        <f t="shared" si="80"/>
        <v>0</v>
      </c>
      <c r="T52" s="404">
        <f t="shared" si="80"/>
        <v>0</v>
      </c>
      <c r="U52" s="404">
        <f t="shared" si="80"/>
        <v>0</v>
      </c>
      <c r="V52" s="404">
        <f t="shared" si="80"/>
        <v>0</v>
      </c>
      <c r="W52" s="404">
        <f t="shared" si="80"/>
        <v>0</v>
      </c>
      <c r="X52" s="627">
        <f t="shared" si="80"/>
        <v>0</v>
      </c>
      <c r="Y52" s="627">
        <f t="shared" si="80"/>
        <v>0</v>
      </c>
      <c r="Z52" s="627">
        <f t="shared" si="80"/>
        <v>0</v>
      </c>
      <c r="AA52" s="627">
        <f t="shared" si="80"/>
        <v>0</v>
      </c>
      <c r="AB52" s="627">
        <f t="shared" si="80"/>
        <v>8.2780451399999997</v>
      </c>
      <c r="AC52" s="627">
        <f t="shared" si="80"/>
        <v>0</v>
      </c>
      <c r="AD52" s="629">
        <f t="shared" ref="AD52:AO52" si="81">SUM(AD49:AD50)</f>
        <v>0</v>
      </c>
      <c r="AE52" s="629">
        <f t="shared" si="81"/>
        <v>0</v>
      </c>
      <c r="AF52" s="629">
        <f t="shared" si="81"/>
        <v>0</v>
      </c>
      <c r="AG52" s="629">
        <f>SUM(AG49:AG50)</f>
        <v>0</v>
      </c>
      <c r="AH52" s="629">
        <f t="shared" si="81"/>
        <v>0</v>
      </c>
      <c r="AI52" s="629">
        <f>SUM(AI49:AI50)</f>
        <v>0</v>
      </c>
      <c r="AJ52" s="735">
        <f t="shared" si="81"/>
        <v>0</v>
      </c>
      <c r="AK52" s="735">
        <f t="shared" si="81"/>
        <v>0</v>
      </c>
      <c r="AL52" s="629">
        <f t="shared" si="81"/>
        <v>0</v>
      </c>
      <c r="AM52" s="629">
        <f>SUM(AM49:AM50)</f>
        <v>0</v>
      </c>
      <c r="AN52" s="629">
        <f t="shared" si="81"/>
        <v>0</v>
      </c>
      <c r="AO52" s="629">
        <f t="shared" si="81"/>
        <v>0</v>
      </c>
      <c r="AP52" s="629">
        <f>SUM(AP49:AP51)</f>
        <v>0</v>
      </c>
      <c r="AQ52" s="629">
        <f t="shared" ref="AQ52:AZ52" si="82">SUM(AQ49:AQ50)</f>
        <v>0</v>
      </c>
      <c r="AR52" s="629">
        <f t="shared" si="82"/>
        <v>0</v>
      </c>
      <c r="AS52" s="629">
        <f t="shared" si="82"/>
        <v>0</v>
      </c>
      <c r="AT52" s="629">
        <f t="shared" si="82"/>
        <v>0</v>
      </c>
      <c r="AU52" s="629">
        <f t="shared" si="82"/>
        <v>0</v>
      </c>
      <c r="AV52" s="629">
        <f t="shared" si="82"/>
        <v>0</v>
      </c>
      <c r="AW52" s="629">
        <f t="shared" si="82"/>
        <v>0</v>
      </c>
      <c r="AX52" s="629">
        <f t="shared" si="82"/>
        <v>0</v>
      </c>
      <c r="AY52" s="629">
        <f t="shared" si="82"/>
        <v>0</v>
      </c>
      <c r="AZ52" s="629">
        <f t="shared" si="82"/>
        <v>0</v>
      </c>
      <c r="BA52" s="629">
        <f>D52-F52</f>
        <v>15.478045139999999</v>
      </c>
      <c r="BB52" s="625">
        <f t="shared" si="77"/>
        <v>0</v>
      </c>
      <c r="BC52" s="636" t="str">
        <f t="shared" si="78"/>
        <v>-</v>
      </c>
      <c r="BD52" s="583">
        <f>SUM(BD49:BD50)</f>
        <v>0</v>
      </c>
      <c r="BE52" s="627">
        <f>SUM(BE49:BE50)</f>
        <v>0</v>
      </c>
      <c r="BF52" s="627">
        <f>SUM(BF49:BF50)</f>
        <v>0</v>
      </c>
      <c r="BG52" s="628">
        <f>SUM(BG49:BG50)</f>
        <v>0</v>
      </c>
      <c r="BH52" s="445">
        <f>SUM(BH49:BH50)</f>
        <v>0</v>
      </c>
      <c r="BI52" s="574"/>
      <c r="BJ52" s="627">
        <f>SUM(BJ49:BJ50)</f>
        <v>0.1142387</v>
      </c>
      <c r="BK52" s="627">
        <f>SUM(BK49:BK50)</f>
        <v>2.0170683899999999</v>
      </c>
      <c r="BL52" s="627">
        <f>SUM(BL49:BL50)</f>
        <v>2.13130709</v>
      </c>
      <c r="BM52" s="579">
        <f t="shared" si="14"/>
        <v>2131.3070899999998</v>
      </c>
    </row>
    <row r="53" spans="1:16187">
      <c r="A53" s="428"/>
      <c r="B53" s="21"/>
      <c r="C53" s="335" t="s">
        <v>290</v>
      </c>
      <c r="D53" s="633"/>
      <c r="E53" s="633"/>
      <c r="F53" s="633"/>
      <c r="G53" s="633"/>
      <c r="H53" s="639"/>
      <c r="I53" s="639"/>
      <c r="J53" s="639"/>
      <c r="K53" s="639"/>
      <c r="L53" s="639"/>
      <c r="M53" s="639"/>
      <c r="N53" s="639"/>
      <c r="O53" s="639"/>
      <c r="P53" s="639"/>
      <c r="Q53" s="742"/>
      <c r="R53" s="639"/>
      <c r="S53" s="639"/>
      <c r="T53" s="639"/>
      <c r="U53" s="639"/>
      <c r="V53" s="639" t="str">
        <f t="shared" si="27"/>
        <v>-</v>
      </c>
      <c r="W53" s="639"/>
      <c r="X53" s="639"/>
      <c r="Y53" s="639"/>
      <c r="Z53" s="639"/>
      <c r="AA53" s="639"/>
      <c r="AB53" s="639"/>
      <c r="AC53" s="639"/>
      <c r="AD53" s="639"/>
      <c r="AE53" s="639"/>
      <c r="AF53" s="639"/>
      <c r="AG53" s="639"/>
      <c r="AH53" s="639"/>
      <c r="AI53" s="639"/>
      <c r="AJ53" s="742"/>
      <c r="AK53" s="742"/>
      <c r="AL53" s="639"/>
      <c r="AM53" s="639"/>
      <c r="AN53" s="639"/>
      <c r="AO53" s="639"/>
      <c r="AP53" s="639"/>
      <c r="AQ53" s="639"/>
      <c r="AR53" s="639"/>
      <c r="AS53" s="639"/>
      <c r="AT53" s="639"/>
      <c r="AU53" s="639"/>
      <c r="AV53" s="639"/>
      <c r="AW53" s="639"/>
      <c r="AX53" s="639"/>
      <c r="AY53" s="639"/>
      <c r="AZ53" s="639"/>
      <c r="BA53" s="639"/>
      <c r="BB53" s="639"/>
      <c r="BC53" s="640"/>
      <c r="BD53" s="611"/>
      <c r="BE53" s="639"/>
      <c r="BF53" s="639"/>
      <c r="BG53" s="640"/>
      <c r="BH53" s="446"/>
      <c r="BI53" s="579"/>
      <c r="BJ53" s="572"/>
      <c r="BK53" s="571"/>
      <c r="BL53" s="571"/>
      <c r="BM53" s="579">
        <f t="shared" si="14"/>
        <v>0</v>
      </c>
    </row>
    <row r="54" spans="1:16187" ht="42" customHeight="1">
      <c r="A54" s="31">
        <f>A51+1</f>
        <v>18</v>
      </c>
      <c r="B54" s="32"/>
      <c r="C54" s="371" t="s">
        <v>291</v>
      </c>
      <c r="D54" s="402">
        <v>0.11792965999999999</v>
      </c>
      <c r="E54" s="402">
        <v>0.11792965999999999</v>
      </c>
      <c r="F54" s="834">
        <f>L54+P54+Y54+AC54</f>
        <v>0.11792966000000001</v>
      </c>
      <c r="G54" s="631">
        <f t="shared" ref="G54" si="83">M54+Q54+Z54+AD54</f>
        <v>0.10044308</v>
      </c>
      <c r="H54" s="814"/>
      <c r="I54" s="814"/>
      <c r="J54" s="814"/>
      <c r="K54" s="814">
        <v>0</v>
      </c>
      <c r="L54" s="814">
        <v>0</v>
      </c>
      <c r="M54" s="814"/>
      <c r="N54" s="814"/>
      <c r="O54" s="814">
        <f>117929.66/1000000</f>
        <v>0.11792966000000001</v>
      </c>
      <c r="P54" s="814">
        <f>117929.66/1000000</f>
        <v>0.11792966000000001</v>
      </c>
      <c r="Q54" s="738">
        <f>100443.08/1000000</f>
        <v>0.10044308</v>
      </c>
      <c r="R54" s="577"/>
      <c r="S54" s="577">
        <f t="shared" ref="S54:T54" si="84">K54+O54</f>
        <v>0.11792966000000001</v>
      </c>
      <c r="T54" s="577">
        <f t="shared" si="84"/>
        <v>0.11792966000000001</v>
      </c>
      <c r="U54" s="577">
        <f t="shared" ref="U54" si="85">T54-S54</f>
        <v>0</v>
      </c>
      <c r="V54" s="435">
        <f t="shared" si="27"/>
        <v>0</v>
      </c>
      <c r="W54" s="577"/>
      <c r="X54" s="576">
        <v>0</v>
      </c>
      <c r="Y54" s="831"/>
      <c r="Z54" s="831"/>
      <c r="AA54" s="831"/>
      <c r="AB54" s="576">
        <v>-1.4210854715202004E-17</v>
      </c>
      <c r="AC54" s="576"/>
      <c r="AD54" s="576"/>
      <c r="AE54" s="576"/>
      <c r="AF54" s="835">
        <f t="shared" ref="AF54" si="86">AH54+AJ54+AL54+AN54</f>
        <v>0.11792966000000001</v>
      </c>
      <c r="AG54" s="835">
        <f>AI54+AK54+AM54+AO54</f>
        <v>0.10044308</v>
      </c>
      <c r="AH54" s="577"/>
      <c r="AI54" s="577"/>
      <c r="AJ54" s="738">
        <f>117929.66/1000000</f>
        <v>0.11792966000000001</v>
      </c>
      <c r="AK54" s="738">
        <f>100443.08/1000000</f>
        <v>0.10044308</v>
      </c>
      <c r="AL54" s="577"/>
      <c r="AM54" s="577"/>
      <c r="AN54" s="577"/>
      <c r="AO54" s="577"/>
      <c r="AP54" s="577">
        <f>AL54</f>
        <v>0</v>
      </c>
      <c r="AQ54" s="576">
        <f t="shared" ref="AQ54" si="87">AS54+AT54+AV54+AX54</f>
        <v>0.11792966000000001</v>
      </c>
      <c r="AR54" s="576"/>
      <c r="AS54" s="576"/>
      <c r="AT54" s="577"/>
      <c r="AU54" s="577"/>
      <c r="AV54" s="577">
        <f>117929.66/1000000</f>
        <v>0.11792966000000001</v>
      </c>
      <c r="AW54" s="577">
        <f>100443.08/1000000</f>
        <v>0.10044308</v>
      </c>
      <c r="AX54" s="577"/>
      <c r="AY54" s="577"/>
      <c r="AZ54" s="576">
        <f t="shared" ref="AZ54" si="88">AV54</f>
        <v>0.11792966000000001</v>
      </c>
      <c r="BA54" s="576">
        <f>D54-F54</f>
        <v>0</v>
      </c>
      <c r="BB54" s="625">
        <f t="shared" ref="BB54:BB55" si="89">Y54-X54</f>
        <v>0</v>
      </c>
      <c r="BC54" s="636" t="str">
        <f t="shared" ref="BC54:BC55" si="90">IF(X54=0,"-",Y54/X54*100-100)</f>
        <v>-</v>
      </c>
      <c r="BD54" s="650"/>
      <c r="BE54" s="576"/>
      <c r="BF54" s="576"/>
      <c r="BG54" s="27"/>
      <c r="BH54" s="447"/>
      <c r="BI54" s="579"/>
      <c r="BJ54" s="573"/>
      <c r="BK54" s="577">
        <v>0</v>
      </c>
      <c r="BL54" s="572">
        <f>BJ54+BK54+AF54</f>
        <v>0.11792966000000001</v>
      </c>
      <c r="BM54" s="579">
        <f t="shared" si="14"/>
        <v>117.92966000000001</v>
      </c>
    </row>
    <row r="55" spans="1:16187">
      <c r="A55" s="30"/>
      <c r="B55" s="826"/>
      <c r="C55" s="826" t="s">
        <v>234</v>
      </c>
      <c r="D55" s="404">
        <f>D54</f>
        <v>0.11792965999999999</v>
      </c>
      <c r="E55" s="404">
        <f t="shared" ref="E55:AY55" si="91">E54</f>
        <v>0.11792965999999999</v>
      </c>
      <c r="F55" s="404">
        <f t="shared" si="91"/>
        <v>0.11792966000000001</v>
      </c>
      <c r="G55" s="404">
        <f t="shared" si="91"/>
        <v>0.10044308</v>
      </c>
      <c r="H55" s="404">
        <f t="shared" si="91"/>
        <v>0</v>
      </c>
      <c r="I55" s="404">
        <f t="shared" si="91"/>
        <v>0</v>
      </c>
      <c r="J55" s="404">
        <f t="shared" si="91"/>
        <v>0</v>
      </c>
      <c r="K55" s="404">
        <f t="shared" si="91"/>
        <v>0</v>
      </c>
      <c r="L55" s="404">
        <f t="shared" si="91"/>
        <v>0</v>
      </c>
      <c r="M55" s="404">
        <f t="shared" si="91"/>
        <v>0</v>
      </c>
      <c r="N55" s="404">
        <f t="shared" si="91"/>
        <v>0</v>
      </c>
      <c r="O55" s="404">
        <f t="shared" si="91"/>
        <v>0.11792966000000001</v>
      </c>
      <c r="P55" s="404">
        <f t="shared" si="91"/>
        <v>0.11792966000000001</v>
      </c>
      <c r="Q55" s="735">
        <f t="shared" si="91"/>
        <v>0.10044308</v>
      </c>
      <c r="R55" s="629">
        <f t="shared" si="91"/>
        <v>0</v>
      </c>
      <c r="S55" s="629">
        <f t="shared" si="91"/>
        <v>0.11792966000000001</v>
      </c>
      <c r="T55" s="629">
        <f t="shared" si="91"/>
        <v>0.11792966000000001</v>
      </c>
      <c r="U55" s="629">
        <f t="shared" si="91"/>
        <v>0</v>
      </c>
      <c r="V55" s="629">
        <f t="shared" si="27"/>
        <v>0</v>
      </c>
      <c r="W55" s="629"/>
      <c r="X55" s="629">
        <f t="shared" si="91"/>
        <v>0</v>
      </c>
      <c r="Y55" s="629">
        <f t="shared" si="91"/>
        <v>0</v>
      </c>
      <c r="Z55" s="629">
        <f t="shared" si="91"/>
        <v>0</v>
      </c>
      <c r="AA55" s="629">
        <f t="shared" si="91"/>
        <v>0</v>
      </c>
      <c r="AB55" s="629">
        <f t="shared" si="91"/>
        <v>-1.4210854715202004E-17</v>
      </c>
      <c r="AC55" s="629">
        <f t="shared" si="91"/>
        <v>0</v>
      </c>
      <c r="AD55" s="629">
        <f t="shared" si="91"/>
        <v>0</v>
      </c>
      <c r="AE55" s="629">
        <f t="shared" si="91"/>
        <v>0</v>
      </c>
      <c r="AF55" s="629">
        <f t="shared" si="91"/>
        <v>0.11792966000000001</v>
      </c>
      <c r="AG55" s="629">
        <f>AG54</f>
        <v>0.10044308</v>
      </c>
      <c r="AH55" s="629">
        <f t="shared" si="91"/>
        <v>0</v>
      </c>
      <c r="AI55" s="629">
        <f>AI54</f>
        <v>0</v>
      </c>
      <c r="AJ55" s="735">
        <f t="shared" si="91"/>
        <v>0.11792966000000001</v>
      </c>
      <c r="AK55" s="735">
        <f t="shared" si="91"/>
        <v>0.10044308</v>
      </c>
      <c r="AL55" s="629">
        <f t="shared" si="91"/>
        <v>0</v>
      </c>
      <c r="AM55" s="629">
        <f>AM54</f>
        <v>0</v>
      </c>
      <c r="AN55" s="629">
        <f t="shared" si="91"/>
        <v>0</v>
      </c>
      <c r="AO55" s="629">
        <f t="shared" si="91"/>
        <v>0</v>
      </c>
      <c r="AP55" s="629">
        <f t="shared" si="91"/>
        <v>0</v>
      </c>
      <c r="AQ55" s="629">
        <f t="shared" si="91"/>
        <v>0.11792966000000001</v>
      </c>
      <c r="AR55" s="629">
        <f t="shared" si="91"/>
        <v>0</v>
      </c>
      <c r="AS55" s="629">
        <f t="shared" si="91"/>
        <v>0</v>
      </c>
      <c r="AT55" s="629">
        <f t="shared" si="91"/>
        <v>0</v>
      </c>
      <c r="AU55" s="629">
        <f t="shared" si="91"/>
        <v>0</v>
      </c>
      <c r="AV55" s="629">
        <f t="shared" si="91"/>
        <v>0.11792966000000001</v>
      </c>
      <c r="AW55" s="629">
        <f t="shared" si="91"/>
        <v>0.10044308</v>
      </c>
      <c r="AX55" s="629">
        <f t="shared" si="91"/>
        <v>0</v>
      </c>
      <c r="AY55" s="629">
        <f t="shared" si="91"/>
        <v>0</v>
      </c>
      <c r="AZ55" s="635">
        <f>AZ54</f>
        <v>0.11792966000000001</v>
      </c>
      <c r="BA55" s="635">
        <f>D55-F55</f>
        <v>0</v>
      </c>
      <c r="BB55" s="625">
        <f t="shared" si="89"/>
        <v>0</v>
      </c>
      <c r="BC55" s="636" t="str">
        <f t="shared" si="90"/>
        <v>-</v>
      </c>
      <c r="BD55" s="583">
        <f t="shared" ref="BD55:BG55" si="92">SUM(BD52:BD54)</f>
        <v>0</v>
      </c>
      <c r="BE55" s="627">
        <f t="shared" si="92"/>
        <v>0</v>
      </c>
      <c r="BF55" s="627">
        <f t="shared" si="92"/>
        <v>0</v>
      </c>
      <c r="BG55" s="628">
        <f t="shared" si="92"/>
        <v>0</v>
      </c>
      <c r="BH55" s="445">
        <f>SUM(BH52:BH54)</f>
        <v>0</v>
      </c>
      <c r="BI55" s="574"/>
      <c r="BJ55" s="627">
        <f t="shared" ref="BJ55:BL55" si="93">SUM(BJ52:BJ54)</f>
        <v>0.1142387</v>
      </c>
      <c r="BK55" s="627">
        <f t="shared" si="93"/>
        <v>2.0170683899999999</v>
      </c>
      <c r="BL55" s="627">
        <f t="shared" si="93"/>
        <v>2.2492367500000001</v>
      </c>
      <c r="BM55" s="579">
        <f t="shared" si="14"/>
        <v>2249.23675</v>
      </c>
    </row>
    <row r="56" spans="1:16187">
      <c r="A56" s="334"/>
      <c r="C56" s="335" t="s">
        <v>324</v>
      </c>
      <c r="D56" s="819"/>
      <c r="E56" s="819"/>
      <c r="F56" s="335"/>
      <c r="G56" s="335"/>
      <c r="H56" s="335"/>
      <c r="I56" s="335"/>
      <c r="J56" s="335"/>
      <c r="K56" s="335"/>
      <c r="L56" s="335"/>
      <c r="M56" s="335"/>
      <c r="N56" s="335"/>
      <c r="O56" s="335"/>
      <c r="P56" s="335"/>
      <c r="Q56" s="335"/>
      <c r="R56" s="335"/>
      <c r="S56" s="335"/>
      <c r="T56" s="335"/>
      <c r="U56" s="335"/>
      <c r="V56" s="335"/>
      <c r="W56" s="335"/>
      <c r="X56" s="335"/>
      <c r="Y56" s="335"/>
      <c r="Z56" s="335"/>
      <c r="AA56" s="335"/>
      <c r="AB56" s="335"/>
      <c r="AC56" s="335"/>
      <c r="AD56" s="335"/>
      <c r="AE56" s="335"/>
      <c r="AF56" s="335"/>
      <c r="AG56" s="335"/>
      <c r="AH56" s="335"/>
      <c r="AI56" s="335"/>
      <c r="AJ56" s="335"/>
      <c r="AK56" s="335"/>
      <c r="AL56" s="335"/>
      <c r="AM56" s="335"/>
      <c r="AN56" s="335"/>
      <c r="AO56" s="335"/>
      <c r="AP56" s="335"/>
      <c r="AQ56" s="335"/>
      <c r="AR56" s="335"/>
      <c r="AS56" s="335"/>
      <c r="AT56" s="335"/>
      <c r="AU56" s="335"/>
      <c r="AV56" s="335"/>
      <c r="AW56" s="335"/>
      <c r="AX56" s="335"/>
      <c r="AY56" s="335"/>
      <c r="AZ56" s="335"/>
      <c r="BA56" s="335"/>
      <c r="BB56" s="335"/>
      <c r="BC56" s="335"/>
      <c r="BH56" s="446"/>
      <c r="BJ56" s="571"/>
      <c r="BK56" s="571"/>
      <c r="BL56" s="571"/>
    </row>
    <row r="57" spans="1:16187" ht="25.5">
      <c r="A57" s="343">
        <f>A54+1</f>
        <v>19</v>
      </c>
      <c r="C57" s="818" t="s">
        <v>325</v>
      </c>
      <c r="D57" s="402">
        <v>1.1725077699999999</v>
      </c>
      <c r="E57" s="402">
        <v>1.1725077699999999</v>
      </c>
      <c r="F57" s="820">
        <f>L57+P57+Y57+AC57</f>
        <v>0</v>
      </c>
      <c r="G57" s="631">
        <f t="shared" ref="G57" si="94">M57+Q57+Z57+AD57</f>
        <v>0</v>
      </c>
      <c r="H57" s="818"/>
      <c r="I57" s="818"/>
      <c r="J57" s="818"/>
      <c r="K57" s="814">
        <v>0</v>
      </c>
      <c r="L57" s="814">
        <v>0</v>
      </c>
      <c r="M57" s="814"/>
      <c r="N57" s="814"/>
      <c r="O57" s="814">
        <v>0</v>
      </c>
      <c r="P57" s="814">
        <v>0</v>
      </c>
      <c r="Q57" s="371"/>
      <c r="R57" s="371"/>
      <c r="S57" s="371"/>
      <c r="T57" s="371"/>
      <c r="U57" s="371"/>
      <c r="V57" s="371"/>
      <c r="W57" s="371"/>
      <c r="X57" s="371"/>
      <c r="Y57" s="832"/>
      <c r="Z57" s="832"/>
      <c r="AA57" s="832"/>
      <c r="AB57" s="576">
        <v>1.1725077699999999</v>
      </c>
      <c r="AC57" s="371"/>
      <c r="AD57" s="371"/>
      <c r="AE57" s="371"/>
      <c r="AF57" s="835">
        <f t="shared" ref="AF57" si="95">AH57+AJ57+AL57+AN57</f>
        <v>9.8711399999999987E-3</v>
      </c>
      <c r="AG57" s="835">
        <f>AI57+AK57+AM57+AO57</f>
        <v>9.8711399999999987E-3</v>
      </c>
      <c r="AH57" s="371"/>
      <c r="AI57" s="371"/>
      <c r="AJ57" s="371"/>
      <c r="AK57" s="371"/>
      <c r="AL57" s="831">
        <f>9871.14/1000000</f>
        <v>9.8711399999999987E-3</v>
      </c>
      <c r="AM57" s="831">
        <f>9871.14/1000000</f>
        <v>9.8711399999999987E-3</v>
      </c>
      <c r="AN57" s="371"/>
      <c r="AO57" s="371"/>
      <c r="AP57" s="577">
        <f>AL57</f>
        <v>9.8711399999999987E-3</v>
      </c>
      <c r="AQ57" s="576">
        <f t="shared" ref="AQ57" si="96">AS57+AT57+AV57+AX57</f>
        <v>0</v>
      </c>
      <c r="AR57" s="371"/>
      <c r="AS57" s="371"/>
      <c r="AT57" s="371"/>
      <c r="AU57" s="371"/>
      <c r="AV57" s="371"/>
      <c r="AW57" s="371"/>
      <c r="AX57" s="371"/>
      <c r="AY57" s="371"/>
      <c r="AZ57" s="576">
        <f t="shared" ref="AZ57" si="97">AV57</f>
        <v>0</v>
      </c>
      <c r="BA57" s="576">
        <f>D57-F57</f>
        <v>1.1725077699999999</v>
      </c>
      <c r="BB57" s="625">
        <f t="shared" ref="BB57:BB58" si="98">Y57-X57</f>
        <v>0</v>
      </c>
      <c r="BC57" s="636" t="str">
        <f t="shared" ref="BC57:BC58" si="99">IF(X57=0,"-",Y57/X57*100-100)</f>
        <v>-</v>
      </c>
      <c r="BH57" s="447"/>
      <c r="BJ57" s="571"/>
      <c r="BK57" s="571"/>
      <c r="BL57" s="571"/>
    </row>
    <row r="58" spans="1:16187" ht="13.5" thickBot="1">
      <c r="A58" s="784"/>
      <c r="C58" s="821" t="s">
        <v>326</v>
      </c>
      <c r="D58" s="405">
        <f>D57</f>
        <v>1.1725077699999999</v>
      </c>
      <c r="E58" s="405">
        <f t="shared" ref="E58:AY58" si="100">E57</f>
        <v>1.1725077699999999</v>
      </c>
      <c r="F58" s="405">
        <f t="shared" si="100"/>
        <v>0</v>
      </c>
      <c r="G58" s="405">
        <f t="shared" si="100"/>
        <v>0</v>
      </c>
      <c r="H58" s="405">
        <f t="shared" si="100"/>
        <v>0</v>
      </c>
      <c r="I58" s="405">
        <f t="shared" si="100"/>
        <v>0</v>
      </c>
      <c r="J58" s="405">
        <f t="shared" si="100"/>
        <v>0</v>
      </c>
      <c r="K58" s="405">
        <f t="shared" si="100"/>
        <v>0</v>
      </c>
      <c r="L58" s="405">
        <f t="shared" si="100"/>
        <v>0</v>
      </c>
      <c r="M58" s="405">
        <f t="shared" si="100"/>
        <v>0</v>
      </c>
      <c r="N58" s="405">
        <f t="shared" si="100"/>
        <v>0</v>
      </c>
      <c r="O58" s="405">
        <f t="shared" si="100"/>
        <v>0</v>
      </c>
      <c r="P58" s="405">
        <f t="shared" si="100"/>
        <v>0</v>
      </c>
      <c r="Q58" s="383">
        <f t="shared" si="100"/>
        <v>0</v>
      </c>
      <c r="R58" s="383">
        <f t="shared" si="100"/>
        <v>0</v>
      </c>
      <c r="S58" s="383">
        <f t="shared" si="100"/>
        <v>0</v>
      </c>
      <c r="T58" s="383">
        <f t="shared" si="100"/>
        <v>0</v>
      </c>
      <c r="U58" s="383">
        <f t="shared" si="100"/>
        <v>0</v>
      </c>
      <c r="V58" s="383">
        <f t="shared" si="100"/>
        <v>0</v>
      </c>
      <c r="W58" s="383">
        <f t="shared" si="100"/>
        <v>0</v>
      </c>
      <c r="X58" s="383">
        <f t="shared" si="100"/>
        <v>0</v>
      </c>
      <c r="Y58" s="383">
        <f t="shared" si="100"/>
        <v>0</v>
      </c>
      <c r="Z58" s="383">
        <f t="shared" si="100"/>
        <v>0</v>
      </c>
      <c r="AA58" s="383">
        <f t="shared" si="100"/>
        <v>0</v>
      </c>
      <c r="AB58" s="383">
        <f t="shared" si="100"/>
        <v>1.1725077699999999</v>
      </c>
      <c r="AC58" s="383">
        <f t="shared" si="100"/>
        <v>0</v>
      </c>
      <c r="AD58" s="383">
        <f t="shared" si="100"/>
        <v>0</v>
      </c>
      <c r="AE58" s="383">
        <f t="shared" si="100"/>
        <v>0</v>
      </c>
      <c r="AF58" s="383">
        <f t="shared" si="100"/>
        <v>9.8711399999999987E-3</v>
      </c>
      <c r="AG58" s="383">
        <f>AG57</f>
        <v>9.8711399999999987E-3</v>
      </c>
      <c r="AH58" s="383">
        <f t="shared" si="100"/>
        <v>0</v>
      </c>
      <c r="AI58" s="383">
        <f>AI57</f>
        <v>0</v>
      </c>
      <c r="AJ58" s="383">
        <f t="shared" si="100"/>
        <v>0</v>
      </c>
      <c r="AK58" s="383">
        <f t="shared" si="100"/>
        <v>0</v>
      </c>
      <c r="AL58" s="383">
        <f t="shared" si="100"/>
        <v>9.8711399999999987E-3</v>
      </c>
      <c r="AM58" s="383">
        <f>AM57</f>
        <v>9.8711399999999987E-3</v>
      </c>
      <c r="AN58" s="383">
        <f t="shared" si="100"/>
        <v>0</v>
      </c>
      <c r="AO58" s="383">
        <f t="shared" si="100"/>
        <v>0</v>
      </c>
      <c r="AP58" s="383">
        <f t="shared" si="100"/>
        <v>9.8711399999999987E-3</v>
      </c>
      <c r="AQ58" s="383">
        <f t="shared" si="100"/>
        <v>0</v>
      </c>
      <c r="AR58" s="383">
        <f t="shared" si="100"/>
        <v>0</v>
      </c>
      <c r="AS58" s="383">
        <f t="shared" si="100"/>
        <v>0</v>
      </c>
      <c r="AT58" s="383">
        <f t="shared" si="100"/>
        <v>0</v>
      </c>
      <c r="AU58" s="383">
        <f t="shared" si="100"/>
        <v>0</v>
      </c>
      <c r="AV58" s="383">
        <f t="shared" si="100"/>
        <v>0</v>
      </c>
      <c r="AW58" s="383">
        <f t="shared" si="100"/>
        <v>0</v>
      </c>
      <c r="AX58" s="383">
        <f t="shared" si="100"/>
        <v>0</v>
      </c>
      <c r="AY58" s="383">
        <f t="shared" si="100"/>
        <v>0</v>
      </c>
      <c r="AZ58" s="383">
        <f>AZ57</f>
        <v>0</v>
      </c>
      <c r="BA58" s="44">
        <f>D58-F58</f>
        <v>1.1725077699999999</v>
      </c>
      <c r="BB58" s="625">
        <f t="shared" si="98"/>
        <v>0</v>
      </c>
      <c r="BC58" s="636" t="str">
        <f t="shared" si="99"/>
        <v>-</v>
      </c>
      <c r="BH58" s="833"/>
      <c r="BJ58" s="571"/>
      <c r="BK58" s="571"/>
      <c r="BL58" s="571"/>
    </row>
    <row r="59" spans="1:16187">
      <c r="A59" s="822"/>
    </row>
    <row r="60" spans="1:16187">
      <c r="A60" s="822"/>
    </row>
    <row r="61" spans="1:16187">
      <c r="A61" s="822"/>
    </row>
    <row r="62" spans="1:16187" s="2" customFormat="1">
      <c r="A62" s="10" t="s">
        <v>60</v>
      </c>
      <c r="B62" s="6" t="s">
        <v>61</v>
      </c>
      <c r="C62" s="6" t="s">
        <v>61</v>
      </c>
      <c r="E62" s="411"/>
      <c r="F62" s="411"/>
      <c r="G62" s="546"/>
      <c r="H62" s="416"/>
      <c r="I62" s="196"/>
      <c r="J62" s="196"/>
      <c r="K62" s="6"/>
      <c r="L62" s="196"/>
      <c r="M62" s="6"/>
      <c r="N62" s="541"/>
      <c r="O62" s="196"/>
      <c r="P62" s="196"/>
      <c r="Q62" s="541"/>
      <c r="R62" s="196"/>
      <c r="S62" s="196"/>
      <c r="T62" s="196"/>
      <c r="U62" s="196"/>
      <c r="V62" s="196"/>
      <c r="W62" s="196"/>
      <c r="X62" s="6"/>
      <c r="Y62" s="196"/>
      <c r="Z62" s="6"/>
      <c r="AA62" s="6"/>
      <c r="AB62" s="6"/>
      <c r="AC62" s="6"/>
      <c r="AD62" s="6"/>
      <c r="AE62" s="6"/>
      <c r="AF62" s="196"/>
      <c r="AG62" s="196"/>
      <c r="AH62" s="196"/>
      <c r="AI62" s="196"/>
      <c r="AJ62" s="196"/>
      <c r="AK62" s="196"/>
      <c r="AL62" s="196"/>
      <c r="AM62" s="196"/>
      <c r="AN62" s="196"/>
      <c r="AO62" s="196"/>
      <c r="AP62" s="196"/>
      <c r="AQ62" s="6"/>
      <c r="AR62" s="6"/>
      <c r="AS62" s="6"/>
      <c r="AT62" s="196"/>
      <c r="AU62" s="196"/>
      <c r="AV62" s="196"/>
      <c r="AW62" s="196"/>
      <c r="AX62" s="196"/>
      <c r="AY62" s="196"/>
      <c r="AZ62" s="6"/>
      <c r="BA62" s="6"/>
      <c r="BB62" s="6"/>
      <c r="BC62" s="14"/>
      <c r="BD62" s="14"/>
      <c r="BE62" s="14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/>
      <c r="DY62" s="6"/>
      <c r="DZ62" s="6"/>
      <c r="EA62" s="6"/>
      <c r="EB62" s="6"/>
      <c r="EC62" s="6"/>
      <c r="ED62" s="6"/>
      <c r="EE62" s="6"/>
      <c r="EF62" s="6"/>
      <c r="EG62" s="6"/>
      <c r="EH62" s="6"/>
      <c r="EI62" s="6"/>
      <c r="EJ62" s="6"/>
      <c r="EK62" s="6"/>
      <c r="EL62" s="6"/>
      <c r="EM62" s="6"/>
      <c r="EN62" s="6"/>
      <c r="EO62" s="6"/>
      <c r="EP62" s="6"/>
      <c r="EQ62" s="6"/>
      <c r="ER62" s="6"/>
      <c r="ES62" s="6"/>
      <c r="ET62" s="6"/>
      <c r="EU62" s="6"/>
      <c r="EV62" s="6"/>
      <c r="EW62" s="6"/>
      <c r="EX62" s="6"/>
      <c r="EY62" s="6"/>
      <c r="EZ62" s="6"/>
      <c r="FA62" s="6"/>
      <c r="FB62" s="6"/>
      <c r="FC62" s="6"/>
      <c r="FD62" s="6"/>
      <c r="FE62" s="6"/>
      <c r="FF62" s="6"/>
      <c r="FG62" s="6"/>
      <c r="FH62" s="6"/>
      <c r="FI62" s="6"/>
      <c r="FJ62" s="6"/>
      <c r="FK62" s="6"/>
      <c r="FL62" s="6"/>
      <c r="FM62" s="6"/>
      <c r="FN62" s="6"/>
      <c r="FO62" s="6"/>
      <c r="FP62" s="6"/>
      <c r="FQ62" s="6"/>
      <c r="FR62" s="6"/>
      <c r="FS62" s="6"/>
      <c r="FT62" s="6"/>
      <c r="FU62" s="6"/>
      <c r="FV62" s="6"/>
      <c r="FW62" s="6"/>
      <c r="FX62" s="6"/>
      <c r="FY62" s="6"/>
      <c r="FZ62" s="6"/>
      <c r="GA62" s="6"/>
      <c r="GB62" s="6"/>
      <c r="GC62" s="6"/>
      <c r="GD62" s="6"/>
      <c r="GE62" s="6"/>
      <c r="GF62" s="6"/>
      <c r="GG62" s="6"/>
      <c r="GH62" s="6"/>
      <c r="GI62" s="6"/>
      <c r="GJ62" s="6"/>
      <c r="GK62" s="6"/>
      <c r="GL62" s="6"/>
      <c r="GM62" s="6"/>
      <c r="GN62" s="6"/>
      <c r="GO62" s="6"/>
      <c r="GP62" s="6"/>
      <c r="GQ62" s="6"/>
      <c r="GR62" s="6"/>
      <c r="GS62" s="6"/>
      <c r="GT62" s="6"/>
      <c r="GU62" s="6"/>
      <c r="GV62" s="6"/>
      <c r="GW62" s="6"/>
      <c r="GX62" s="6"/>
      <c r="GY62" s="6"/>
      <c r="GZ62" s="6"/>
      <c r="HA62" s="6"/>
      <c r="HB62" s="6"/>
      <c r="HC62" s="6"/>
      <c r="HD62" s="6"/>
      <c r="HE62" s="6"/>
      <c r="HF62" s="6"/>
      <c r="HG62" s="6"/>
      <c r="HH62" s="6"/>
      <c r="HI62" s="6"/>
      <c r="HJ62" s="6"/>
      <c r="HK62" s="6"/>
      <c r="HL62" s="6"/>
      <c r="HM62" s="6"/>
      <c r="HN62" s="6"/>
      <c r="HO62" s="6"/>
      <c r="HP62" s="6"/>
      <c r="HQ62" s="6"/>
      <c r="HR62" s="6"/>
      <c r="HS62" s="6"/>
      <c r="HT62" s="6"/>
      <c r="HU62" s="6"/>
      <c r="HV62" s="6"/>
      <c r="HW62" s="6"/>
      <c r="HX62" s="6"/>
      <c r="HY62" s="6"/>
      <c r="HZ62" s="6"/>
      <c r="IA62" s="6"/>
      <c r="IB62" s="6"/>
      <c r="IC62" s="6"/>
      <c r="ID62" s="6"/>
      <c r="IE62" s="6"/>
      <c r="IF62" s="6"/>
      <c r="IG62" s="6"/>
      <c r="IH62" s="6"/>
      <c r="II62" s="6"/>
      <c r="IJ62" s="6"/>
      <c r="IK62" s="6"/>
      <c r="IL62" s="6"/>
      <c r="IM62" s="6"/>
      <c r="IN62" s="6"/>
      <c r="IO62" s="6"/>
      <c r="IP62" s="6"/>
      <c r="IQ62" s="6"/>
      <c r="IR62" s="6"/>
      <c r="IS62" s="6"/>
      <c r="IT62" s="6"/>
      <c r="IU62" s="6"/>
      <c r="IV62" s="6"/>
      <c r="IW62" s="6"/>
      <c r="IX62" s="6"/>
      <c r="IY62" s="6"/>
      <c r="IZ62" s="6"/>
      <c r="JA62" s="6"/>
      <c r="JB62" s="6"/>
      <c r="JC62" s="6"/>
      <c r="JD62" s="6"/>
      <c r="JE62" s="6"/>
      <c r="JF62" s="6"/>
      <c r="JG62" s="6"/>
      <c r="JH62" s="6"/>
      <c r="JI62" s="6"/>
      <c r="JJ62" s="6"/>
      <c r="JK62" s="6"/>
      <c r="JL62" s="6"/>
      <c r="JM62" s="6"/>
      <c r="JN62" s="6"/>
      <c r="JO62" s="6"/>
      <c r="JP62" s="6"/>
      <c r="JQ62" s="6"/>
      <c r="JR62" s="6"/>
      <c r="JS62" s="6"/>
      <c r="JT62" s="6"/>
      <c r="JU62" s="6"/>
      <c r="JV62" s="6"/>
      <c r="JW62" s="6"/>
      <c r="JX62" s="6"/>
      <c r="JY62" s="6"/>
      <c r="JZ62" s="6"/>
      <c r="KA62" s="6"/>
      <c r="KB62" s="6"/>
      <c r="KC62" s="6"/>
      <c r="KD62" s="6"/>
      <c r="KE62" s="6"/>
      <c r="KF62" s="6"/>
      <c r="KG62" s="6"/>
      <c r="KH62" s="6"/>
      <c r="KI62" s="6"/>
      <c r="KJ62" s="6"/>
      <c r="KK62" s="6"/>
      <c r="KL62" s="6"/>
      <c r="KM62" s="6"/>
      <c r="KN62" s="6"/>
      <c r="KO62" s="6"/>
      <c r="KP62" s="6"/>
      <c r="KQ62" s="6"/>
      <c r="KR62" s="6"/>
      <c r="KS62" s="6"/>
      <c r="KT62" s="6"/>
      <c r="KU62" s="6"/>
      <c r="KV62" s="6"/>
      <c r="KW62" s="6"/>
      <c r="KX62" s="6"/>
      <c r="KY62" s="6"/>
      <c r="KZ62" s="6"/>
      <c r="LA62" s="6"/>
      <c r="LB62" s="6"/>
      <c r="LC62" s="6"/>
      <c r="LD62" s="6"/>
      <c r="LE62" s="6"/>
      <c r="LF62" s="6"/>
      <c r="LG62" s="6"/>
      <c r="LH62" s="6"/>
      <c r="LI62" s="6"/>
      <c r="LJ62" s="6"/>
      <c r="LK62" s="6"/>
      <c r="LL62" s="6"/>
      <c r="LM62" s="6"/>
      <c r="LN62" s="6"/>
      <c r="LO62" s="6"/>
      <c r="LP62" s="6"/>
      <c r="LQ62" s="6"/>
      <c r="LR62" s="6"/>
      <c r="LS62" s="6"/>
      <c r="LT62" s="6"/>
      <c r="LU62" s="6"/>
      <c r="LV62" s="6"/>
      <c r="LW62" s="6"/>
      <c r="LX62" s="6"/>
      <c r="LY62" s="6"/>
      <c r="LZ62" s="6"/>
      <c r="MA62" s="6"/>
      <c r="MB62" s="6"/>
      <c r="MC62" s="6"/>
      <c r="MD62" s="6"/>
      <c r="ME62" s="6"/>
      <c r="MF62" s="6"/>
      <c r="MG62" s="6"/>
      <c r="MH62" s="6"/>
      <c r="MI62" s="6"/>
      <c r="MJ62" s="6"/>
      <c r="MK62" s="6"/>
      <c r="ML62" s="6"/>
      <c r="MM62" s="6"/>
      <c r="MN62" s="6"/>
      <c r="MO62" s="6"/>
      <c r="MP62" s="6"/>
      <c r="MQ62" s="6"/>
      <c r="MR62" s="6"/>
      <c r="MS62" s="6"/>
      <c r="MT62" s="6"/>
      <c r="MU62" s="6"/>
      <c r="MV62" s="6"/>
      <c r="MW62" s="6"/>
      <c r="MX62" s="6"/>
      <c r="MY62" s="6"/>
      <c r="MZ62" s="6"/>
      <c r="NA62" s="6"/>
      <c r="NB62" s="6"/>
      <c r="NC62" s="6"/>
      <c r="ND62" s="6"/>
      <c r="NE62" s="6"/>
      <c r="NF62" s="6"/>
      <c r="NG62" s="6"/>
      <c r="NH62" s="6"/>
      <c r="NI62" s="6"/>
      <c r="NJ62" s="6"/>
      <c r="NK62" s="6"/>
      <c r="NL62" s="6"/>
      <c r="NM62" s="6"/>
      <c r="NN62" s="6"/>
      <c r="NO62" s="6"/>
      <c r="NP62" s="6"/>
      <c r="NQ62" s="6"/>
      <c r="NR62" s="6"/>
      <c r="NS62" s="6"/>
      <c r="NT62" s="6"/>
      <c r="NU62" s="6"/>
      <c r="NV62" s="6"/>
      <c r="NW62" s="6"/>
      <c r="NX62" s="6"/>
      <c r="NY62" s="6"/>
      <c r="NZ62" s="6"/>
      <c r="OA62" s="6"/>
      <c r="OB62" s="6"/>
      <c r="OC62" s="6"/>
      <c r="OD62" s="6"/>
      <c r="OE62" s="6"/>
      <c r="OF62" s="6"/>
      <c r="OG62" s="6"/>
      <c r="OH62" s="6"/>
      <c r="OI62" s="6"/>
      <c r="OJ62" s="6"/>
      <c r="OK62" s="6"/>
      <c r="OL62" s="6"/>
      <c r="OM62" s="6"/>
      <c r="ON62" s="6"/>
      <c r="OO62" s="6"/>
      <c r="OP62" s="6"/>
      <c r="OQ62" s="6"/>
      <c r="OR62" s="6"/>
      <c r="OS62" s="6"/>
      <c r="OT62" s="6"/>
      <c r="OU62" s="6"/>
      <c r="OV62" s="6"/>
      <c r="OW62" s="6"/>
      <c r="OX62" s="6"/>
      <c r="OY62" s="6"/>
      <c r="OZ62" s="6"/>
      <c r="PA62" s="6"/>
      <c r="PB62" s="6"/>
      <c r="PC62" s="6"/>
      <c r="PD62" s="6"/>
      <c r="PE62" s="6"/>
      <c r="PF62" s="6"/>
      <c r="PG62" s="6"/>
      <c r="PH62" s="6"/>
      <c r="PI62" s="6"/>
      <c r="PJ62" s="6"/>
      <c r="PK62" s="6"/>
      <c r="PL62" s="6"/>
      <c r="PM62" s="6"/>
      <c r="PN62" s="6"/>
      <c r="PO62" s="6"/>
      <c r="PP62" s="6"/>
      <c r="PQ62" s="6"/>
      <c r="PR62" s="6"/>
      <c r="PS62" s="6"/>
      <c r="PT62" s="6"/>
      <c r="PU62" s="6"/>
      <c r="PV62" s="6"/>
      <c r="PW62" s="6"/>
      <c r="PX62" s="6"/>
      <c r="PY62" s="6"/>
      <c r="PZ62" s="6"/>
      <c r="QA62" s="6"/>
      <c r="QB62" s="6"/>
      <c r="QC62" s="6"/>
      <c r="QD62" s="6"/>
      <c r="QE62" s="6"/>
      <c r="QF62" s="6"/>
      <c r="QG62" s="6"/>
      <c r="QH62" s="6"/>
      <c r="QI62" s="6"/>
      <c r="QJ62" s="6"/>
      <c r="QK62" s="6"/>
      <c r="QL62" s="6"/>
      <c r="QM62" s="6"/>
      <c r="QN62" s="6"/>
      <c r="QO62" s="6"/>
      <c r="QP62" s="6"/>
      <c r="QQ62" s="6"/>
      <c r="QR62" s="6"/>
      <c r="QS62" s="6"/>
      <c r="QT62" s="6"/>
      <c r="QU62" s="6"/>
      <c r="QV62" s="6"/>
      <c r="QW62" s="6"/>
      <c r="QX62" s="6"/>
      <c r="QY62" s="6"/>
      <c r="QZ62" s="6"/>
      <c r="RA62" s="6"/>
      <c r="RB62" s="6"/>
      <c r="RC62" s="6"/>
      <c r="RD62" s="6"/>
      <c r="RE62" s="6"/>
      <c r="RF62" s="6"/>
      <c r="RG62" s="6"/>
      <c r="RH62" s="6"/>
      <c r="RI62" s="6"/>
      <c r="RJ62" s="6"/>
      <c r="RK62" s="6"/>
      <c r="RL62" s="6"/>
      <c r="RM62" s="6"/>
      <c r="RN62" s="6"/>
      <c r="RO62" s="6"/>
      <c r="RP62" s="6"/>
      <c r="RQ62" s="6"/>
      <c r="RR62" s="6"/>
      <c r="RS62" s="6"/>
      <c r="RT62" s="6"/>
      <c r="RU62" s="6"/>
      <c r="RV62" s="6"/>
      <c r="RW62" s="6"/>
      <c r="RX62" s="6"/>
      <c r="RY62" s="6"/>
      <c r="RZ62" s="6"/>
      <c r="SA62" s="6"/>
      <c r="SB62" s="6"/>
      <c r="SC62" s="6"/>
      <c r="SD62" s="6"/>
      <c r="SE62" s="6"/>
      <c r="SF62" s="6"/>
      <c r="SG62" s="6"/>
      <c r="SH62" s="6"/>
      <c r="SI62" s="6"/>
      <c r="SJ62" s="6"/>
      <c r="SK62" s="6"/>
      <c r="SL62" s="6"/>
      <c r="SM62" s="6"/>
      <c r="SN62" s="6"/>
      <c r="SO62" s="6"/>
      <c r="SP62" s="6"/>
      <c r="SQ62" s="6"/>
      <c r="SR62" s="6"/>
      <c r="SS62" s="6"/>
      <c r="ST62" s="6"/>
      <c r="SU62" s="6"/>
      <c r="SV62" s="6"/>
      <c r="SW62" s="6"/>
      <c r="SX62" s="6"/>
      <c r="SY62" s="6"/>
      <c r="SZ62" s="6"/>
      <c r="TA62" s="6"/>
      <c r="TB62" s="6"/>
      <c r="TC62" s="6"/>
      <c r="TD62" s="6"/>
      <c r="TE62" s="6"/>
      <c r="TF62" s="6"/>
      <c r="TG62" s="6"/>
      <c r="TH62" s="6"/>
      <c r="TI62" s="6"/>
      <c r="TJ62" s="6"/>
      <c r="TK62" s="6"/>
      <c r="TL62" s="6"/>
      <c r="TM62" s="6"/>
      <c r="TN62" s="6"/>
      <c r="TO62" s="6"/>
      <c r="TP62" s="6"/>
      <c r="TQ62" s="6"/>
      <c r="TR62" s="6"/>
      <c r="TS62" s="6"/>
      <c r="TT62" s="6"/>
      <c r="TU62" s="6"/>
      <c r="TV62" s="6"/>
      <c r="TW62" s="6"/>
      <c r="TX62" s="6"/>
      <c r="TY62" s="6"/>
      <c r="TZ62" s="6"/>
      <c r="UA62" s="6"/>
      <c r="UB62" s="6"/>
      <c r="UC62" s="6"/>
      <c r="UD62" s="6"/>
      <c r="UE62" s="6"/>
      <c r="UF62" s="6"/>
      <c r="UG62" s="6"/>
      <c r="UH62" s="6"/>
      <c r="UI62" s="6"/>
      <c r="UJ62" s="6"/>
      <c r="UK62" s="6"/>
      <c r="UL62" s="6"/>
      <c r="UM62" s="6"/>
      <c r="UN62" s="6"/>
      <c r="UO62" s="6"/>
      <c r="UP62" s="6"/>
      <c r="UQ62" s="6"/>
      <c r="UR62" s="6"/>
      <c r="US62" s="6"/>
      <c r="UT62" s="6"/>
      <c r="UU62" s="6"/>
      <c r="UV62" s="6"/>
      <c r="UW62" s="6"/>
      <c r="UX62" s="6"/>
      <c r="UY62" s="6"/>
      <c r="UZ62" s="6"/>
      <c r="VA62" s="6"/>
      <c r="VB62" s="6"/>
      <c r="VC62" s="6"/>
      <c r="VD62" s="6"/>
      <c r="VE62" s="6"/>
      <c r="VF62" s="6"/>
      <c r="VG62" s="6"/>
      <c r="VH62" s="6"/>
      <c r="VI62" s="6"/>
      <c r="VJ62" s="6"/>
      <c r="VK62" s="6"/>
      <c r="VL62" s="6"/>
      <c r="VM62" s="6"/>
      <c r="VN62" s="6"/>
      <c r="VO62" s="6"/>
      <c r="VP62" s="6"/>
      <c r="VQ62" s="6"/>
      <c r="VR62" s="6"/>
      <c r="VS62" s="6"/>
      <c r="VT62" s="6"/>
      <c r="VU62" s="6"/>
      <c r="VV62" s="6"/>
      <c r="VW62" s="6"/>
      <c r="VX62" s="6"/>
      <c r="VY62" s="6"/>
      <c r="VZ62" s="6"/>
      <c r="WA62" s="6"/>
      <c r="WB62" s="6"/>
      <c r="WC62" s="6"/>
      <c r="WD62" s="6"/>
      <c r="WE62" s="6"/>
      <c r="WF62" s="6"/>
      <c r="WG62" s="6"/>
      <c r="WH62" s="6"/>
      <c r="WI62" s="6"/>
      <c r="WJ62" s="6"/>
      <c r="WK62" s="6"/>
      <c r="WL62" s="6"/>
      <c r="WM62" s="6"/>
      <c r="WN62" s="6"/>
      <c r="WO62" s="6"/>
      <c r="WP62" s="6"/>
      <c r="WQ62" s="6"/>
      <c r="WR62" s="6"/>
      <c r="WS62" s="6"/>
      <c r="WT62" s="6"/>
      <c r="WU62" s="6"/>
      <c r="WV62" s="6"/>
      <c r="WW62" s="6"/>
      <c r="WX62" s="6"/>
      <c r="WY62" s="6"/>
      <c r="WZ62" s="6"/>
      <c r="XA62" s="6"/>
      <c r="XB62" s="6"/>
      <c r="XC62" s="6"/>
      <c r="XD62" s="6"/>
      <c r="XE62" s="6"/>
      <c r="XF62" s="6"/>
      <c r="XG62" s="6"/>
      <c r="XH62" s="6"/>
      <c r="XI62" s="6"/>
      <c r="XJ62" s="6"/>
      <c r="XK62" s="6"/>
      <c r="XL62" s="6"/>
      <c r="XM62" s="6"/>
      <c r="XN62" s="6"/>
      <c r="XO62" s="6"/>
      <c r="XP62" s="6"/>
      <c r="XQ62" s="6"/>
      <c r="XR62" s="6"/>
      <c r="XS62" s="6"/>
      <c r="XT62" s="6"/>
      <c r="XU62" s="6"/>
      <c r="XV62" s="6"/>
      <c r="XW62" s="6"/>
      <c r="XX62" s="6"/>
      <c r="XY62" s="6"/>
      <c r="XZ62" s="6"/>
      <c r="YA62" s="6"/>
      <c r="YB62" s="6"/>
      <c r="YC62" s="6"/>
      <c r="YD62" s="6"/>
      <c r="YE62" s="6"/>
      <c r="YF62" s="6"/>
      <c r="YG62" s="6"/>
      <c r="YH62" s="6"/>
      <c r="YI62" s="6"/>
      <c r="YJ62" s="6"/>
      <c r="YK62" s="6"/>
      <c r="YL62" s="6"/>
      <c r="YM62" s="6"/>
      <c r="YN62" s="6"/>
      <c r="YO62" s="6"/>
      <c r="YP62" s="6"/>
      <c r="YQ62" s="6"/>
      <c r="YR62" s="6"/>
      <c r="YS62" s="6"/>
      <c r="YT62" s="6"/>
      <c r="YU62" s="6"/>
      <c r="YV62" s="6"/>
      <c r="YW62" s="6"/>
      <c r="YX62" s="6"/>
      <c r="YY62" s="6"/>
      <c r="YZ62" s="6"/>
      <c r="ZA62" s="6"/>
      <c r="ZB62" s="6"/>
      <c r="ZC62" s="6"/>
      <c r="ZD62" s="6"/>
      <c r="ZE62" s="6"/>
      <c r="ZF62" s="6"/>
      <c r="ZG62" s="6"/>
      <c r="ZH62" s="6"/>
      <c r="ZI62" s="6"/>
      <c r="ZJ62" s="6"/>
      <c r="ZK62" s="6"/>
      <c r="ZL62" s="6"/>
      <c r="ZM62" s="6"/>
      <c r="ZN62" s="6"/>
      <c r="ZO62" s="6"/>
      <c r="ZP62" s="6"/>
      <c r="ZQ62" s="6"/>
      <c r="ZR62" s="6"/>
      <c r="ZS62" s="6"/>
      <c r="ZT62" s="6"/>
      <c r="ZU62" s="6"/>
      <c r="ZV62" s="6"/>
      <c r="ZW62" s="6"/>
      <c r="ZX62" s="6"/>
      <c r="ZY62" s="6"/>
      <c r="ZZ62" s="6"/>
      <c r="AAA62" s="6"/>
      <c r="AAB62" s="6"/>
      <c r="AAC62" s="6"/>
      <c r="AAD62" s="6"/>
      <c r="AAE62" s="6"/>
      <c r="AAF62" s="6"/>
      <c r="AAG62" s="6"/>
      <c r="AAH62" s="6"/>
      <c r="AAI62" s="6"/>
      <c r="AAJ62" s="6"/>
      <c r="AAK62" s="6"/>
      <c r="AAL62" s="6"/>
      <c r="AAM62" s="6"/>
      <c r="AAN62" s="6"/>
      <c r="AAO62" s="6"/>
      <c r="AAP62" s="6"/>
      <c r="AAQ62" s="6"/>
      <c r="AAR62" s="6"/>
      <c r="AAS62" s="6"/>
      <c r="AAT62" s="6"/>
      <c r="AAU62" s="6"/>
      <c r="AAV62" s="6"/>
      <c r="AAW62" s="6"/>
      <c r="AAX62" s="6"/>
      <c r="AAY62" s="6"/>
      <c r="AAZ62" s="6"/>
      <c r="ABA62" s="6"/>
      <c r="ABB62" s="6"/>
      <c r="ABC62" s="6"/>
      <c r="ABD62" s="6"/>
      <c r="ABE62" s="6"/>
      <c r="ABF62" s="6"/>
      <c r="ABG62" s="6"/>
      <c r="ABH62" s="6"/>
      <c r="ABI62" s="6"/>
      <c r="ABJ62" s="6"/>
      <c r="ABK62" s="6"/>
      <c r="ABL62" s="6"/>
      <c r="ABM62" s="6"/>
      <c r="ABN62" s="6"/>
      <c r="ABO62" s="6"/>
      <c r="ABP62" s="6"/>
      <c r="ABQ62" s="6"/>
      <c r="ABR62" s="6"/>
      <c r="ABS62" s="6"/>
      <c r="ABT62" s="6"/>
      <c r="ABU62" s="6"/>
      <c r="ABV62" s="6"/>
      <c r="ABW62" s="6"/>
      <c r="ABX62" s="6"/>
      <c r="ABY62" s="6"/>
      <c r="ABZ62" s="6"/>
      <c r="ACA62" s="6"/>
      <c r="ACB62" s="6"/>
      <c r="ACC62" s="6"/>
      <c r="ACD62" s="6"/>
      <c r="ACE62" s="6"/>
      <c r="ACF62" s="6"/>
      <c r="ACG62" s="6"/>
      <c r="ACH62" s="6"/>
      <c r="ACI62" s="6"/>
      <c r="ACJ62" s="6"/>
      <c r="ACK62" s="6"/>
      <c r="ACL62" s="6"/>
      <c r="ACM62" s="6"/>
      <c r="ACN62" s="6"/>
      <c r="ACO62" s="6"/>
      <c r="ACP62" s="6"/>
      <c r="ACQ62" s="6"/>
      <c r="ACR62" s="6"/>
      <c r="ACS62" s="6"/>
      <c r="ACT62" s="6"/>
      <c r="ACU62" s="6"/>
      <c r="ACV62" s="6"/>
      <c r="ACW62" s="6"/>
      <c r="ACX62" s="6"/>
      <c r="ACY62" s="6"/>
      <c r="ACZ62" s="6"/>
      <c r="ADA62" s="6"/>
      <c r="ADB62" s="6"/>
      <c r="ADC62" s="6"/>
      <c r="ADD62" s="6"/>
      <c r="ADE62" s="6"/>
      <c r="ADF62" s="6"/>
      <c r="ADG62" s="6"/>
      <c r="ADH62" s="6"/>
      <c r="ADI62" s="6"/>
      <c r="ADJ62" s="6"/>
      <c r="ADK62" s="6"/>
      <c r="ADL62" s="6"/>
      <c r="ADM62" s="6"/>
      <c r="ADN62" s="6"/>
      <c r="ADO62" s="6"/>
      <c r="ADP62" s="6"/>
      <c r="ADQ62" s="6"/>
      <c r="ADR62" s="6"/>
      <c r="ADS62" s="6"/>
      <c r="ADT62" s="6"/>
      <c r="ADU62" s="6"/>
      <c r="ADV62" s="6"/>
      <c r="ADW62" s="6"/>
      <c r="ADX62" s="6"/>
      <c r="ADY62" s="6"/>
      <c r="ADZ62" s="6"/>
      <c r="AEA62" s="6"/>
      <c r="AEB62" s="6"/>
      <c r="AEC62" s="6"/>
      <c r="AED62" s="6"/>
      <c r="AEE62" s="6"/>
      <c r="AEF62" s="6"/>
      <c r="AEG62" s="6"/>
      <c r="AEH62" s="6"/>
      <c r="AEI62" s="6"/>
      <c r="AEJ62" s="6"/>
      <c r="AEK62" s="6"/>
      <c r="AEL62" s="6"/>
      <c r="AEM62" s="6"/>
      <c r="AEN62" s="6"/>
      <c r="AEO62" s="6"/>
      <c r="AEP62" s="6"/>
      <c r="AEQ62" s="6"/>
      <c r="AER62" s="6"/>
      <c r="AES62" s="6"/>
      <c r="AET62" s="6"/>
      <c r="AEU62" s="6"/>
      <c r="AEV62" s="6"/>
      <c r="AEW62" s="6"/>
      <c r="AEX62" s="6"/>
      <c r="AEY62" s="6"/>
      <c r="AEZ62" s="6"/>
      <c r="AFA62" s="6"/>
      <c r="AFB62" s="6"/>
      <c r="AFC62" s="6"/>
      <c r="AFD62" s="6"/>
      <c r="AFE62" s="6"/>
      <c r="AFF62" s="6"/>
      <c r="AFG62" s="6"/>
      <c r="AFH62" s="6"/>
      <c r="AFI62" s="6"/>
      <c r="AFJ62" s="6"/>
      <c r="AFK62" s="6"/>
      <c r="AFL62" s="6"/>
      <c r="AFM62" s="6"/>
      <c r="AFN62" s="6"/>
      <c r="AFO62" s="6"/>
      <c r="AFP62" s="6"/>
      <c r="AFQ62" s="6"/>
      <c r="AFR62" s="6"/>
      <c r="AFS62" s="6"/>
      <c r="AFT62" s="6"/>
      <c r="AFU62" s="6"/>
      <c r="AFV62" s="6"/>
      <c r="AFW62" s="6"/>
      <c r="AFX62" s="6"/>
      <c r="AFY62" s="6"/>
      <c r="AFZ62" s="6"/>
      <c r="AGA62" s="6"/>
      <c r="AGB62" s="6"/>
      <c r="AGC62" s="6"/>
      <c r="AGD62" s="6"/>
      <c r="AGE62" s="6"/>
      <c r="AGF62" s="6"/>
      <c r="AGG62" s="6"/>
      <c r="AGH62" s="6"/>
      <c r="AGI62" s="6"/>
      <c r="AGJ62" s="6"/>
      <c r="AGK62" s="6"/>
      <c r="AGL62" s="6"/>
      <c r="AGM62" s="6"/>
      <c r="AGN62" s="6"/>
      <c r="AGO62" s="6"/>
      <c r="AGP62" s="6"/>
      <c r="AGQ62" s="6"/>
      <c r="AGR62" s="6"/>
      <c r="AGS62" s="6"/>
      <c r="AGT62" s="6"/>
      <c r="AGU62" s="6"/>
      <c r="AGV62" s="6"/>
      <c r="AGW62" s="6"/>
      <c r="AGX62" s="6"/>
      <c r="AGY62" s="6"/>
      <c r="AGZ62" s="6"/>
      <c r="AHA62" s="6"/>
      <c r="AHB62" s="6"/>
      <c r="AHC62" s="6"/>
      <c r="AHD62" s="6"/>
      <c r="AHE62" s="6"/>
      <c r="AHF62" s="6"/>
      <c r="AHG62" s="6"/>
      <c r="AHH62" s="6"/>
      <c r="AHI62" s="6"/>
      <c r="AHJ62" s="6"/>
      <c r="AHK62" s="6"/>
      <c r="AHL62" s="6"/>
      <c r="AHM62" s="6"/>
      <c r="AHN62" s="6"/>
      <c r="AHO62" s="6"/>
      <c r="AHP62" s="6"/>
      <c r="AHQ62" s="6"/>
      <c r="AHR62" s="6"/>
      <c r="AHS62" s="6"/>
      <c r="AHT62" s="6"/>
      <c r="AHU62" s="6"/>
      <c r="AHV62" s="6"/>
      <c r="AHW62" s="6"/>
      <c r="AHX62" s="6"/>
      <c r="AHY62" s="6"/>
      <c r="AHZ62" s="6"/>
      <c r="AIA62" s="6"/>
      <c r="AIB62" s="6"/>
      <c r="AIC62" s="6"/>
      <c r="AID62" s="6"/>
      <c r="AIE62" s="6"/>
      <c r="AIF62" s="6"/>
      <c r="AIG62" s="6"/>
      <c r="AIH62" s="6"/>
      <c r="AII62" s="6"/>
      <c r="AIJ62" s="6"/>
      <c r="AIK62" s="6"/>
      <c r="AIL62" s="6"/>
      <c r="AIM62" s="6"/>
      <c r="AIN62" s="6"/>
      <c r="AIO62" s="6"/>
      <c r="AIP62" s="6"/>
      <c r="AIQ62" s="6"/>
      <c r="AIR62" s="6"/>
      <c r="AIS62" s="6"/>
      <c r="AIT62" s="6"/>
      <c r="AIU62" s="6"/>
      <c r="AIV62" s="6"/>
      <c r="AIW62" s="6"/>
      <c r="AIX62" s="6"/>
      <c r="AIY62" s="6"/>
      <c r="AIZ62" s="6"/>
      <c r="AJA62" s="6"/>
      <c r="AJB62" s="6"/>
      <c r="AJC62" s="6"/>
      <c r="AJD62" s="6"/>
      <c r="AJE62" s="6"/>
      <c r="AJF62" s="6"/>
      <c r="AJG62" s="6"/>
      <c r="AJH62" s="6"/>
      <c r="AJI62" s="6"/>
      <c r="AJJ62" s="6"/>
      <c r="AJK62" s="6"/>
      <c r="AJL62" s="6"/>
      <c r="AJM62" s="6"/>
      <c r="AJN62" s="6"/>
      <c r="AJO62" s="6"/>
      <c r="AJP62" s="6"/>
      <c r="AJQ62" s="6"/>
      <c r="AJR62" s="6"/>
      <c r="AJS62" s="6"/>
      <c r="AJT62" s="6"/>
      <c r="AJU62" s="6"/>
      <c r="AJV62" s="6"/>
      <c r="AJW62" s="6"/>
      <c r="AJX62" s="6"/>
      <c r="AJY62" s="6"/>
      <c r="AJZ62" s="6"/>
      <c r="AKA62" s="6"/>
      <c r="AKB62" s="6"/>
      <c r="AKC62" s="6"/>
      <c r="AKD62" s="6"/>
      <c r="AKE62" s="6"/>
      <c r="AKF62" s="6"/>
      <c r="AKG62" s="6"/>
      <c r="AKH62" s="6"/>
      <c r="AKI62" s="6"/>
      <c r="AKJ62" s="6"/>
      <c r="AKK62" s="6"/>
      <c r="AKL62" s="6"/>
      <c r="AKM62" s="6"/>
      <c r="AKN62" s="6"/>
      <c r="AKO62" s="6"/>
      <c r="AKP62" s="6"/>
      <c r="AKQ62" s="6"/>
      <c r="AKR62" s="6"/>
      <c r="AKS62" s="6"/>
      <c r="AKT62" s="6"/>
      <c r="AKU62" s="6"/>
      <c r="AKV62" s="6"/>
      <c r="AKW62" s="6"/>
      <c r="AKX62" s="6"/>
      <c r="AKY62" s="6"/>
      <c r="AKZ62" s="6"/>
      <c r="ALA62" s="6"/>
      <c r="ALB62" s="6"/>
      <c r="ALC62" s="6"/>
      <c r="ALD62" s="6"/>
      <c r="ALE62" s="6"/>
      <c r="ALF62" s="6"/>
      <c r="ALG62" s="6"/>
      <c r="ALH62" s="6"/>
      <c r="ALI62" s="6"/>
      <c r="ALJ62" s="6"/>
      <c r="ALK62" s="6"/>
      <c r="ALL62" s="6"/>
      <c r="ALM62" s="6"/>
      <c r="ALN62" s="6"/>
      <c r="ALO62" s="6"/>
      <c r="ALP62" s="6"/>
      <c r="ALQ62" s="6"/>
      <c r="ALR62" s="6"/>
      <c r="ALS62" s="6"/>
      <c r="ALT62" s="6"/>
      <c r="ALU62" s="6"/>
      <c r="ALV62" s="6"/>
      <c r="ALW62" s="6"/>
      <c r="ALX62" s="6"/>
      <c r="ALY62" s="6"/>
      <c r="ALZ62" s="6"/>
      <c r="AMA62" s="6"/>
      <c r="AMB62" s="6"/>
      <c r="AMC62" s="6"/>
      <c r="AMD62" s="6"/>
      <c r="AME62" s="6"/>
      <c r="AMF62" s="6"/>
      <c r="AMG62" s="6"/>
      <c r="AMH62" s="6"/>
      <c r="AMI62" s="6"/>
      <c r="AMJ62" s="6"/>
      <c r="AMK62" s="6"/>
      <c r="AML62" s="6"/>
      <c r="AMM62" s="6"/>
      <c r="AMN62" s="6"/>
      <c r="AMO62" s="6"/>
      <c r="AMP62" s="6"/>
      <c r="AMQ62" s="6"/>
      <c r="AMR62" s="6"/>
      <c r="AMS62" s="6"/>
      <c r="AMT62" s="6"/>
      <c r="AMU62" s="6"/>
      <c r="AMV62" s="6"/>
      <c r="AMW62" s="6"/>
      <c r="AMX62" s="6"/>
      <c r="AMY62" s="6"/>
      <c r="AMZ62" s="6"/>
      <c r="ANA62" s="6"/>
      <c r="ANB62" s="6"/>
      <c r="ANC62" s="6"/>
      <c r="AND62" s="6"/>
      <c r="ANE62" s="6"/>
      <c r="ANF62" s="6"/>
      <c r="ANG62" s="6"/>
      <c r="ANH62" s="6"/>
      <c r="ANI62" s="6"/>
      <c r="ANJ62" s="6"/>
      <c r="ANK62" s="6"/>
      <c r="ANL62" s="6"/>
      <c r="ANM62" s="6"/>
      <c r="ANN62" s="6"/>
      <c r="ANO62" s="6"/>
      <c r="ANP62" s="6"/>
      <c r="ANQ62" s="6"/>
      <c r="ANR62" s="6"/>
      <c r="ANS62" s="6"/>
      <c r="ANT62" s="6"/>
      <c r="ANU62" s="6"/>
      <c r="ANV62" s="6"/>
      <c r="ANW62" s="6"/>
      <c r="ANX62" s="6"/>
      <c r="ANY62" s="6"/>
      <c r="ANZ62" s="6"/>
      <c r="AOA62" s="6"/>
      <c r="AOB62" s="6"/>
      <c r="AOC62" s="6"/>
      <c r="AOD62" s="6"/>
      <c r="AOE62" s="6"/>
      <c r="AOF62" s="6"/>
      <c r="AOG62" s="6"/>
      <c r="AOH62" s="6"/>
      <c r="AOI62" s="6"/>
      <c r="AOJ62" s="6"/>
      <c r="AOK62" s="6"/>
      <c r="AOL62" s="6"/>
      <c r="AOM62" s="6"/>
      <c r="AON62" s="6"/>
      <c r="AOO62" s="6"/>
      <c r="AOP62" s="6"/>
      <c r="AOQ62" s="6"/>
      <c r="AOR62" s="6"/>
      <c r="AOS62" s="6"/>
      <c r="AOT62" s="6"/>
      <c r="AOU62" s="6"/>
      <c r="AOV62" s="6"/>
      <c r="AOW62" s="6"/>
      <c r="AOX62" s="6"/>
      <c r="AOY62" s="6"/>
      <c r="AOZ62" s="6"/>
      <c r="APA62" s="6"/>
      <c r="APB62" s="6"/>
      <c r="APC62" s="6"/>
      <c r="APD62" s="6"/>
      <c r="APE62" s="6"/>
      <c r="APF62" s="6"/>
      <c r="APG62" s="6"/>
      <c r="APH62" s="6"/>
      <c r="API62" s="6"/>
      <c r="APJ62" s="6"/>
      <c r="APK62" s="6"/>
      <c r="APL62" s="6"/>
      <c r="APM62" s="6"/>
      <c r="APN62" s="6"/>
      <c r="APO62" s="6"/>
      <c r="APP62" s="6"/>
      <c r="APQ62" s="6"/>
      <c r="APR62" s="6"/>
      <c r="APS62" s="6"/>
      <c r="APT62" s="6"/>
      <c r="APU62" s="6"/>
      <c r="APV62" s="6"/>
      <c r="APW62" s="6"/>
      <c r="APX62" s="6"/>
      <c r="APY62" s="6"/>
      <c r="APZ62" s="6"/>
      <c r="AQA62" s="6"/>
      <c r="AQB62" s="6"/>
      <c r="AQC62" s="6"/>
      <c r="AQD62" s="6"/>
      <c r="AQE62" s="6"/>
      <c r="AQF62" s="6"/>
      <c r="AQG62" s="6"/>
      <c r="AQH62" s="6"/>
      <c r="AQI62" s="6"/>
      <c r="AQJ62" s="6"/>
      <c r="AQK62" s="6"/>
      <c r="AQL62" s="6"/>
      <c r="AQM62" s="6"/>
      <c r="AQN62" s="6"/>
      <c r="AQO62" s="6"/>
      <c r="AQP62" s="6"/>
      <c r="AQQ62" s="6"/>
      <c r="AQR62" s="6"/>
      <c r="AQS62" s="6"/>
      <c r="AQT62" s="6"/>
      <c r="AQU62" s="6"/>
      <c r="AQV62" s="6"/>
      <c r="AQW62" s="6"/>
      <c r="AQX62" s="6"/>
      <c r="AQY62" s="6"/>
      <c r="AQZ62" s="6"/>
      <c r="ARA62" s="6"/>
      <c r="ARB62" s="6"/>
      <c r="ARC62" s="6"/>
      <c r="ARD62" s="6"/>
      <c r="ARE62" s="6"/>
      <c r="ARF62" s="6"/>
      <c r="ARG62" s="6"/>
      <c r="ARH62" s="6"/>
      <c r="ARI62" s="6"/>
      <c r="ARJ62" s="6"/>
      <c r="ARK62" s="6"/>
      <c r="ARL62" s="6"/>
      <c r="ARM62" s="6"/>
      <c r="ARN62" s="6"/>
      <c r="ARO62" s="6"/>
      <c r="ARP62" s="6"/>
      <c r="ARQ62" s="6"/>
      <c r="ARR62" s="6"/>
      <c r="ARS62" s="6"/>
      <c r="ART62" s="6"/>
      <c r="ARU62" s="6"/>
      <c r="ARV62" s="6"/>
      <c r="ARW62" s="6"/>
      <c r="ARX62" s="6"/>
      <c r="ARY62" s="6"/>
      <c r="ARZ62" s="6"/>
      <c r="ASA62" s="6"/>
      <c r="ASB62" s="6"/>
      <c r="ASC62" s="6"/>
      <c r="ASD62" s="6"/>
      <c r="ASE62" s="6"/>
      <c r="ASF62" s="6"/>
      <c r="ASG62" s="6"/>
      <c r="ASH62" s="6"/>
      <c r="ASI62" s="6"/>
      <c r="ASJ62" s="6"/>
      <c r="ASK62" s="6"/>
      <c r="ASL62" s="6"/>
      <c r="ASM62" s="6"/>
      <c r="ASN62" s="6"/>
      <c r="ASO62" s="6"/>
      <c r="ASP62" s="6"/>
      <c r="ASQ62" s="6"/>
      <c r="ASR62" s="6"/>
      <c r="ASS62" s="6"/>
      <c r="AST62" s="6"/>
      <c r="ASU62" s="6"/>
      <c r="ASV62" s="6"/>
      <c r="ASW62" s="6"/>
      <c r="ASX62" s="6"/>
      <c r="ASY62" s="6"/>
      <c r="ASZ62" s="6"/>
      <c r="ATA62" s="6"/>
      <c r="ATB62" s="6"/>
      <c r="ATC62" s="6"/>
      <c r="ATD62" s="6"/>
      <c r="ATE62" s="6"/>
      <c r="ATF62" s="6"/>
      <c r="ATG62" s="6"/>
      <c r="ATH62" s="6"/>
      <c r="ATI62" s="6"/>
      <c r="ATJ62" s="6"/>
      <c r="ATK62" s="6"/>
      <c r="ATL62" s="6"/>
      <c r="ATM62" s="6"/>
      <c r="ATN62" s="6"/>
      <c r="ATO62" s="6"/>
      <c r="ATP62" s="6"/>
      <c r="ATQ62" s="6"/>
      <c r="ATR62" s="6"/>
      <c r="ATS62" s="6"/>
      <c r="ATT62" s="6"/>
      <c r="ATU62" s="6"/>
      <c r="ATV62" s="6"/>
      <c r="ATW62" s="6"/>
      <c r="ATX62" s="6"/>
      <c r="ATY62" s="6"/>
      <c r="ATZ62" s="6"/>
      <c r="AUA62" s="6"/>
      <c r="AUB62" s="6"/>
      <c r="AUC62" s="6"/>
      <c r="AUD62" s="6"/>
      <c r="AUE62" s="6"/>
      <c r="AUF62" s="6"/>
      <c r="AUG62" s="6"/>
      <c r="AUH62" s="6"/>
      <c r="AUI62" s="6"/>
      <c r="AUJ62" s="6"/>
      <c r="AUK62" s="6"/>
      <c r="AUL62" s="6"/>
      <c r="AUM62" s="6"/>
      <c r="AUN62" s="6"/>
      <c r="AUO62" s="6"/>
      <c r="AUP62" s="6"/>
      <c r="AUQ62" s="6"/>
      <c r="AUR62" s="6"/>
      <c r="AUS62" s="6"/>
      <c r="AUT62" s="6"/>
      <c r="AUU62" s="6"/>
      <c r="AUV62" s="6"/>
      <c r="AUW62" s="6"/>
      <c r="AUX62" s="6"/>
      <c r="AUY62" s="6"/>
      <c r="AUZ62" s="6"/>
      <c r="AVA62" s="6"/>
      <c r="AVB62" s="6"/>
      <c r="AVC62" s="6"/>
      <c r="AVD62" s="6"/>
      <c r="AVE62" s="6"/>
      <c r="AVF62" s="6"/>
      <c r="AVG62" s="6"/>
      <c r="AVH62" s="6"/>
      <c r="AVI62" s="6"/>
      <c r="AVJ62" s="6"/>
      <c r="AVK62" s="6"/>
      <c r="AVL62" s="6"/>
      <c r="AVM62" s="6"/>
      <c r="AVN62" s="6"/>
      <c r="AVO62" s="6"/>
      <c r="AVP62" s="6"/>
      <c r="AVQ62" s="6"/>
      <c r="AVR62" s="6"/>
      <c r="AVS62" s="6"/>
      <c r="AVT62" s="6"/>
      <c r="AVU62" s="6"/>
      <c r="AVV62" s="6"/>
      <c r="AVW62" s="6"/>
      <c r="AVX62" s="6"/>
      <c r="AVY62" s="6"/>
      <c r="AVZ62" s="6"/>
      <c r="AWA62" s="6"/>
      <c r="AWB62" s="6"/>
      <c r="AWC62" s="6"/>
      <c r="AWD62" s="6"/>
      <c r="AWE62" s="6"/>
      <c r="AWF62" s="6"/>
      <c r="AWG62" s="6"/>
      <c r="AWH62" s="6"/>
      <c r="AWI62" s="6"/>
      <c r="AWJ62" s="6"/>
      <c r="AWK62" s="6"/>
      <c r="AWL62" s="6"/>
      <c r="AWM62" s="6"/>
      <c r="AWN62" s="6"/>
      <c r="AWO62" s="6"/>
      <c r="AWP62" s="6"/>
      <c r="AWQ62" s="6"/>
      <c r="AWR62" s="6"/>
      <c r="AWS62" s="6"/>
      <c r="AWT62" s="6"/>
      <c r="AWU62" s="6"/>
      <c r="AWV62" s="6"/>
      <c r="AWW62" s="6"/>
      <c r="AWX62" s="6"/>
      <c r="AWY62" s="6"/>
      <c r="AWZ62" s="6"/>
      <c r="AXA62" s="6"/>
      <c r="AXB62" s="6"/>
      <c r="AXC62" s="6"/>
      <c r="AXD62" s="6"/>
      <c r="AXE62" s="6"/>
      <c r="AXF62" s="6"/>
      <c r="AXG62" s="6"/>
      <c r="AXH62" s="6"/>
      <c r="AXI62" s="6"/>
      <c r="AXJ62" s="6"/>
      <c r="AXK62" s="6"/>
      <c r="AXL62" s="6"/>
      <c r="AXM62" s="6"/>
      <c r="AXN62" s="6"/>
      <c r="AXO62" s="6"/>
      <c r="AXP62" s="6"/>
      <c r="AXQ62" s="6"/>
      <c r="AXR62" s="6"/>
      <c r="AXS62" s="6"/>
      <c r="AXT62" s="6"/>
      <c r="AXU62" s="6"/>
      <c r="AXV62" s="6"/>
      <c r="AXW62" s="6"/>
      <c r="AXX62" s="6"/>
      <c r="AXY62" s="6"/>
      <c r="AXZ62" s="6"/>
      <c r="AYA62" s="6"/>
      <c r="AYB62" s="6"/>
      <c r="AYC62" s="6"/>
      <c r="AYD62" s="6"/>
      <c r="AYE62" s="6"/>
      <c r="AYF62" s="6"/>
      <c r="AYG62" s="6"/>
      <c r="AYH62" s="6"/>
      <c r="AYI62" s="6"/>
      <c r="AYJ62" s="6"/>
      <c r="AYK62" s="6"/>
      <c r="AYL62" s="6"/>
      <c r="AYM62" s="6"/>
      <c r="AYN62" s="6"/>
      <c r="AYO62" s="6"/>
      <c r="AYP62" s="6"/>
      <c r="AYQ62" s="6"/>
      <c r="AYR62" s="6"/>
      <c r="AYS62" s="6"/>
      <c r="AYT62" s="6"/>
      <c r="AYU62" s="6"/>
      <c r="AYV62" s="6"/>
      <c r="AYW62" s="6"/>
      <c r="AYX62" s="6"/>
      <c r="AYY62" s="6"/>
      <c r="AYZ62" s="6"/>
      <c r="AZA62" s="6"/>
      <c r="AZB62" s="6"/>
      <c r="AZC62" s="6"/>
      <c r="AZD62" s="6"/>
      <c r="AZE62" s="6"/>
      <c r="AZF62" s="6"/>
      <c r="AZG62" s="6"/>
      <c r="AZH62" s="6"/>
      <c r="AZI62" s="6"/>
      <c r="AZJ62" s="6"/>
      <c r="AZK62" s="6"/>
      <c r="AZL62" s="6"/>
      <c r="AZM62" s="6"/>
      <c r="AZN62" s="6"/>
      <c r="AZO62" s="6"/>
      <c r="AZP62" s="6"/>
      <c r="AZQ62" s="6"/>
      <c r="AZR62" s="6"/>
      <c r="AZS62" s="6"/>
      <c r="AZT62" s="6"/>
      <c r="AZU62" s="6"/>
      <c r="AZV62" s="6"/>
      <c r="AZW62" s="6"/>
      <c r="AZX62" s="6"/>
      <c r="AZY62" s="6"/>
      <c r="AZZ62" s="6"/>
      <c r="BAA62" s="6"/>
      <c r="BAB62" s="6"/>
      <c r="BAC62" s="6"/>
      <c r="BAD62" s="6"/>
      <c r="BAE62" s="6"/>
      <c r="BAF62" s="6"/>
      <c r="BAG62" s="6"/>
      <c r="BAH62" s="6"/>
      <c r="BAI62" s="6"/>
      <c r="BAJ62" s="6"/>
      <c r="BAK62" s="6"/>
      <c r="BAL62" s="6"/>
      <c r="BAM62" s="6"/>
      <c r="BAN62" s="6"/>
      <c r="BAO62" s="6"/>
      <c r="BAP62" s="6"/>
      <c r="BAQ62" s="6"/>
      <c r="BAR62" s="6"/>
      <c r="BAS62" s="6"/>
      <c r="BAT62" s="6"/>
      <c r="BAU62" s="6"/>
      <c r="BAV62" s="6"/>
      <c r="BAW62" s="6"/>
      <c r="BAX62" s="6"/>
      <c r="BAY62" s="6"/>
      <c r="BAZ62" s="6"/>
      <c r="BBA62" s="6"/>
      <c r="BBB62" s="6"/>
      <c r="BBC62" s="6"/>
      <c r="BBD62" s="6"/>
      <c r="BBE62" s="6"/>
      <c r="BBF62" s="6"/>
      <c r="BBG62" s="6"/>
      <c r="BBH62" s="6"/>
      <c r="BBI62" s="6"/>
      <c r="BBJ62" s="6"/>
      <c r="BBK62" s="6"/>
      <c r="BBL62" s="6"/>
      <c r="BBM62" s="6"/>
      <c r="BBN62" s="6"/>
      <c r="BBO62" s="6"/>
      <c r="BBP62" s="6"/>
      <c r="BBQ62" s="6"/>
      <c r="BBR62" s="6"/>
      <c r="BBS62" s="6"/>
      <c r="BBT62" s="6"/>
      <c r="BBU62" s="6"/>
      <c r="BBV62" s="6"/>
      <c r="BBW62" s="6"/>
      <c r="BBX62" s="6"/>
      <c r="BBY62" s="6"/>
      <c r="BBZ62" s="6"/>
      <c r="BCA62" s="6"/>
      <c r="BCB62" s="6"/>
      <c r="BCC62" s="6"/>
      <c r="BCD62" s="6"/>
      <c r="BCE62" s="6"/>
      <c r="BCF62" s="6"/>
      <c r="BCG62" s="6"/>
      <c r="BCH62" s="6"/>
      <c r="BCI62" s="6"/>
      <c r="BCJ62" s="6"/>
      <c r="BCK62" s="6"/>
      <c r="BCL62" s="6"/>
      <c r="BCM62" s="6"/>
      <c r="BCN62" s="6"/>
      <c r="BCO62" s="6"/>
      <c r="BCP62" s="6"/>
      <c r="BCQ62" s="6"/>
      <c r="BCR62" s="6"/>
      <c r="BCS62" s="6"/>
      <c r="BCT62" s="6"/>
      <c r="BCU62" s="6"/>
      <c r="BCV62" s="6"/>
      <c r="BCW62" s="6"/>
      <c r="BCX62" s="6"/>
      <c r="BCY62" s="6"/>
      <c r="BCZ62" s="6"/>
      <c r="BDA62" s="6"/>
      <c r="BDB62" s="6"/>
      <c r="BDC62" s="6"/>
      <c r="BDD62" s="6"/>
      <c r="BDE62" s="6"/>
      <c r="BDF62" s="6"/>
      <c r="BDG62" s="6"/>
      <c r="BDH62" s="6"/>
      <c r="BDI62" s="6"/>
      <c r="BDJ62" s="6"/>
      <c r="BDK62" s="6"/>
      <c r="BDL62" s="6"/>
      <c r="BDM62" s="6"/>
      <c r="BDN62" s="6"/>
      <c r="BDO62" s="6"/>
      <c r="BDP62" s="6"/>
      <c r="BDQ62" s="6"/>
      <c r="BDR62" s="6"/>
      <c r="BDS62" s="6"/>
      <c r="BDT62" s="6"/>
      <c r="BDU62" s="6"/>
      <c r="BDV62" s="6"/>
      <c r="BDW62" s="6"/>
      <c r="BDX62" s="6"/>
      <c r="BDY62" s="6"/>
      <c r="BDZ62" s="6"/>
      <c r="BEA62" s="6"/>
      <c r="BEB62" s="6"/>
      <c r="BEC62" s="6"/>
      <c r="BED62" s="6"/>
      <c r="BEE62" s="6"/>
      <c r="BEF62" s="6"/>
      <c r="BEG62" s="6"/>
      <c r="BEH62" s="6"/>
      <c r="BEI62" s="6"/>
      <c r="BEJ62" s="6"/>
      <c r="BEK62" s="6"/>
      <c r="BEL62" s="6"/>
      <c r="BEM62" s="6"/>
      <c r="BEN62" s="6"/>
      <c r="BEO62" s="6"/>
      <c r="BEP62" s="6"/>
      <c r="BEQ62" s="6"/>
      <c r="BER62" s="6"/>
      <c r="BES62" s="6"/>
      <c r="BET62" s="6"/>
      <c r="BEU62" s="6"/>
      <c r="BEV62" s="6"/>
      <c r="BEW62" s="6"/>
      <c r="BEX62" s="6"/>
      <c r="BEY62" s="6"/>
      <c r="BEZ62" s="6"/>
      <c r="BFA62" s="6"/>
      <c r="BFB62" s="6"/>
      <c r="BFC62" s="6"/>
      <c r="BFD62" s="6"/>
      <c r="BFE62" s="6"/>
      <c r="BFF62" s="6"/>
      <c r="BFG62" s="6"/>
      <c r="BFH62" s="6"/>
      <c r="BFI62" s="6"/>
      <c r="BFJ62" s="6"/>
      <c r="BFK62" s="6"/>
      <c r="BFL62" s="6"/>
      <c r="BFM62" s="6"/>
      <c r="BFN62" s="6"/>
      <c r="BFO62" s="6"/>
      <c r="BFP62" s="6"/>
      <c r="BFQ62" s="6"/>
      <c r="BFR62" s="6"/>
      <c r="BFS62" s="6"/>
      <c r="BFT62" s="6"/>
      <c r="BFU62" s="6"/>
      <c r="BFV62" s="6"/>
      <c r="BFW62" s="6"/>
      <c r="BFX62" s="6"/>
      <c r="BFY62" s="6"/>
      <c r="BFZ62" s="6"/>
      <c r="BGA62" s="6"/>
      <c r="BGB62" s="6"/>
      <c r="BGC62" s="6"/>
      <c r="BGD62" s="6"/>
      <c r="BGE62" s="6"/>
      <c r="BGF62" s="6"/>
      <c r="BGG62" s="6"/>
      <c r="BGH62" s="6"/>
      <c r="BGI62" s="6"/>
      <c r="BGJ62" s="6"/>
      <c r="BGK62" s="6"/>
      <c r="BGL62" s="6"/>
      <c r="BGM62" s="6"/>
      <c r="BGN62" s="6"/>
      <c r="BGO62" s="6"/>
      <c r="BGP62" s="6"/>
      <c r="BGQ62" s="6"/>
      <c r="BGR62" s="6"/>
      <c r="BGS62" s="6"/>
      <c r="BGT62" s="6"/>
      <c r="BGU62" s="6"/>
      <c r="BGV62" s="6"/>
      <c r="BGW62" s="6"/>
      <c r="BGX62" s="6"/>
      <c r="BGY62" s="6"/>
      <c r="BGZ62" s="6"/>
      <c r="BHA62" s="6"/>
      <c r="BHB62" s="6"/>
      <c r="BHC62" s="6"/>
      <c r="BHD62" s="6"/>
      <c r="BHE62" s="6"/>
      <c r="BHF62" s="6"/>
      <c r="BHG62" s="6"/>
      <c r="BHH62" s="6"/>
      <c r="BHI62" s="6"/>
      <c r="BHJ62" s="6"/>
      <c r="BHK62" s="6"/>
      <c r="BHL62" s="6"/>
      <c r="BHM62" s="6"/>
      <c r="BHN62" s="6"/>
      <c r="BHO62" s="6"/>
      <c r="BHP62" s="6"/>
      <c r="BHQ62" s="6"/>
      <c r="BHR62" s="6"/>
      <c r="BHS62" s="6"/>
      <c r="BHT62" s="6"/>
      <c r="BHU62" s="6"/>
      <c r="BHV62" s="6"/>
      <c r="BHW62" s="6"/>
      <c r="BHX62" s="6"/>
      <c r="BHY62" s="6"/>
      <c r="BHZ62" s="6"/>
      <c r="BIA62" s="6"/>
      <c r="BIB62" s="6"/>
      <c r="BIC62" s="6"/>
      <c r="BID62" s="6"/>
      <c r="BIE62" s="6"/>
      <c r="BIF62" s="6"/>
      <c r="BIG62" s="6"/>
      <c r="BIH62" s="6"/>
      <c r="BII62" s="6"/>
      <c r="BIJ62" s="6"/>
      <c r="BIK62" s="6"/>
      <c r="BIL62" s="6"/>
      <c r="BIM62" s="6"/>
      <c r="BIN62" s="6"/>
      <c r="BIO62" s="6"/>
      <c r="BIP62" s="6"/>
      <c r="BIQ62" s="6"/>
      <c r="BIR62" s="6"/>
      <c r="BIS62" s="6"/>
      <c r="BIT62" s="6"/>
      <c r="BIU62" s="6"/>
      <c r="BIV62" s="6"/>
      <c r="BIW62" s="6"/>
      <c r="BIX62" s="6"/>
      <c r="BIY62" s="6"/>
      <c r="BIZ62" s="6"/>
      <c r="BJA62" s="6"/>
      <c r="BJB62" s="6"/>
      <c r="BJC62" s="6"/>
      <c r="BJD62" s="6"/>
      <c r="BJE62" s="6"/>
      <c r="BJF62" s="6"/>
      <c r="BJG62" s="6"/>
      <c r="BJH62" s="6"/>
      <c r="BJI62" s="6"/>
      <c r="BJJ62" s="6"/>
      <c r="BJK62" s="6"/>
      <c r="BJL62" s="6"/>
      <c r="BJM62" s="6"/>
      <c r="BJN62" s="6"/>
      <c r="BJO62" s="6"/>
      <c r="BJP62" s="6"/>
      <c r="BJQ62" s="6"/>
      <c r="BJR62" s="6"/>
      <c r="BJS62" s="6"/>
      <c r="BJT62" s="6"/>
      <c r="BJU62" s="6"/>
      <c r="BJV62" s="6"/>
      <c r="BJW62" s="6"/>
      <c r="BJX62" s="6"/>
      <c r="BJY62" s="6"/>
      <c r="BJZ62" s="6"/>
      <c r="BKA62" s="6"/>
      <c r="BKB62" s="6"/>
      <c r="BKC62" s="6"/>
      <c r="BKD62" s="6"/>
      <c r="BKE62" s="6"/>
      <c r="BKF62" s="6"/>
      <c r="BKG62" s="6"/>
      <c r="BKH62" s="6"/>
      <c r="BKI62" s="6"/>
      <c r="BKJ62" s="6"/>
      <c r="BKK62" s="6"/>
      <c r="BKL62" s="6"/>
      <c r="BKM62" s="6"/>
      <c r="BKN62" s="6"/>
      <c r="BKO62" s="6"/>
      <c r="BKP62" s="6"/>
      <c r="BKQ62" s="6"/>
      <c r="BKR62" s="6"/>
      <c r="BKS62" s="6"/>
      <c r="BKT62" s="6"/>
      <c r="BKU62" s="6"/>
      <c r="BKV62" s="6"/>
      <c r="BKW62" s="6"/>
      <c r="BKX62" s="6"/>
      <c r="BKY62" s="6"/>
      <c r="BKZ62" s="6"/>
      <c r="BLA62" s="6"/>
      <c r="BLB62" s="6"/>
      <c r="BLC62" s="6"/>
      <c r="BLD62" s="6"/>
      <c r="BLE62" s="6"/>
      <c r="BLF62" s="6"/>
      <c r="BLG62" s="6"/>
      <c r="BLH62" s="6"/>
      <c r="BLI62" s="6"/>
      <c r="BLJ62" s="6"/>
      <c r="BLK62" s="6"/>
      <c r="BLL62" s="6"/>
      <c r="BLM62" s="6"/>
      <c r="BLN62" s="6"/>
      <c r="BLO62" s="6"/>
      <c r="BLP62" s="6"/>
      <c r="BLQ62" s="6"/>
      <c r="BLR62" s="6"/>
      <c r="BLS62" s="6"/>
      <c r="BLT62" s="6"/>
      <c r="BLU62" s="6"/>
      <c r="BLV62" s="6"/>
      <c r="BLW62" s="6"/>
      <c r="BLX62" s="6"/>
      <c r="BLY62" s="6"/>
      <c r="BLZ62" s="6"/>
      <c r="BMA62" s="6"/>
      <c r="BMB62" s="6"/>
      <c r="BMC62" s="6"/>
      <c r="BMD62" s="6"/>
      <c r="BME62" s="6"/>
      <c r="BMF62" s="6"/>
      <c r="BMG62" s="6"/>
      <c r="BMH62" s="6"/>
      <c r="BMI62" s="6"/>
      <c r="BMJ62" s="6"/>
      <c r="BMK62" s="6"/>
      <c r="BML62" s="6"/>
      <c r="BMM62" s="6"/>
      <c r="BMN62" s="6"/>
      <c r="BMO62" s="6"/>
      <c r="BMP62" s="6"/>
      <c r="BMQ62" s="6"/>
      <c r="BMR62" s="6"/>
      <c r="BMS62" s="6"/>
      <c r="BMT62" s="6"/>
      <c r="BMU62" s="6"/>
      <c r="BMV62" s="6"/>
      <c r="BMW62" s="6"/>
      <c r="BMX62" s="6"/>
      <c r="BMY62" s="6"/>
      <c r="BMZ62" s="6"/>
      <c r="BNA62" s="6"/>
      <c r="BNB62" s="6"/>
      <c r="BNC62" s="6"/>
      <c r="BND62" s="6"/>
      <c r="BNE62" s="6"/>
      <c r="BNF62" s="6"/>
      <c r="BNG62" s="6"/>
      <c r="BNH62" s="6"/>
      <c r="BNI62" s="6"/>
      <c r="BNJ62" s="6"/>
      <c r="BNK62" s="6"/>
      <c r="BNL62" s="6"/>
      <c r="BNM62" s="6"/>
      <c r="BNN62" s="6"/>
      <c r="BNO62" s="6"/>
      <c r="BNP62" s="6"/>
      <c r="BNQ62" s="6"/>
      <c r="BNR62" s="6"/>
      <c r="BNS62" s="6"/>
      <c r="BNT62" s="6"/>
      <c r="BNU62" s="6"/>
      <c r="BNV62" s="6"/>
      <c r="BNW62" s="6"/>
      <c r="BNX62" s="6"/>
      <c r="BNY62" s="6"/>
      <c r="BNZ62" s="6"/>
      <c r="BOA62" s="6"/>
      <c r="BOB62" s="6"/>
      <c r="BOC62" s="6"/>
      <c r="BOD62" s="6"/>
      <c r="BOE62" s="6"/>
      <c r="BOF62" s="6"/>
      <c r="BOG62" s="6"/>
      <c r="BOH62" s="6"/>
      <c r="BOI62" s="6"/>
      <c r="BOJ62" s="6"/>
      <c r="BOK62" s="6"/>
      <c r="BOL62" s="6"/>
      <c r="BOM62" s="6"/>
      <c r="BON62" s="6"/>
      <c r="BOO62" s="6"/>
      <c r="BOP62" s="6"/>
      <c r="BOQ62" s="6"/>
      <c r="BOR62" s="6"/>
      <c r="BOS62" s="6"/>
      <c r="BOT62" s="6"/>
      <c r="BOU62" s="6"/>
      <c r="BOV62" s="6"/>
      <c r="BOW62" s="6"/>
      <c r="BOX62" s="6"/>
      <c r="BOY62" s="6"/>
      <c r="BOZ62" s="6"/>
      <c r="BPA62" s="6"/>
      <c r="BPB62" s="6"/>
      <c r="BPC62" s="6"/>
      <c r="BPD62" s="6"/>
      <c r="BPE62" s="6"/>
      <c r="BPF62" s="6"/>
      <c r="BPG62" s="6"/>
      <c r="BPH62" s="6"/>
      <c r="BPI62" s="6"/>
      <c r="BPJ62" s="6"/>
      <c r="BPK62" s="6"/>
      <c r="BPL62" s="6"/>
      <c r="BPM62" s="6"/>
      <c r="BPN62" s="6"/>
      <c r="BPO62" s="6"/>
      <c r="BPP62" s="6"/>
      <c r="BPQ62" s="6"/>
      <c r="BPR62" s="6"/>
      <c r="BPS62" s="6"/>
      <c r="BPT62" s="6"/>
      <c r="BPU62" s="6"/>
      <c r="BPV62" s="6"/>
      <c r="BPW62" s="6"/>
      <c r="BPX62" s="6"/>
      <c r="BPY62" s="6"/>
      <c r="BPZ62" s="6"/>
      <c r="BQA62" s="6"/>
      <c r="BQB62" s="6"/>
      <c r="BQC62" s="6"/>
      <c r="BQD62" s="6"/>
      <c r="BQE62" s="6"/>
      <c r="BQF62" s="6"/>
      <c r="BQG62" s="6"/>
      <c r="BQH62" s="6"/>
      <c r="BQI62" s="6"/>
      <c r="BQJ62" s="6"/>
      <c r="BQK62" s="6"/>
      <c r="BQL62" s="6"/>
      <c r="BQM62" s="6"/>
      <c r="BQN62" s="6"/>
      <c r="BQO62" s="6"/>
      <c r="BQP62" s="6"/>
      <c r="BQQ62" s="6"/>
      <c r="BQR62" s="6"/>
      <c r="BQS62" s="6"/>
      <c r="BQT62" s="6"/>
      <c r="BQU62" s="6"/>
      <c r="BQV62" s="6"/>
      <c r="BQW62" s="6"/>
      <c r="BQX62" s="6"/>
      <c r="BQY62" s="6"/>
      <c r="BQZ62" s="6"/>
      <c r="BRA62" s="6"/>
      <c r="BRB62" s="6"/>
      <c r="BRC62" s="6"/>
      <c r="BRD62" s="6"/>
      <c r="BRE62" s="6"/>
      <c r="BRF62" s="6"/>
      <c r="BRG62" s="6"/>
      <c r="BRH62" s="6"/>
      <c r="BRI62" s="6"/>
      <c r="BRJ62" s="6"/>
      <c r="BRK62" s="6"/>
      <c r="BRL62" s="6"/>
      <c r="BRM62" s="6"/>
      <c r="BRN62" s="6"/>
      <c r="BRO62" s="6"/>
      <c r="BRP62" s="6"/>
      <c r="BRQ62" s="6"/>
      <c r="BRR62" s="6"/>
      <c r="BRS62" s="6"/>
      <c r="BRT62" s="6"/>
      <c r="BRU62" s="6"/>
      <c r="BRV62" s="6"/>
      <c r="BRW62" s="6"/>
      <c r="BRX62" s="6"/>
      <c r="BRY62" s="6"/>
      <c r="BRZ62" s="6"/>
      <c r="BSA62" s="6"/>
      <c r="BSB62" s="6"/>
      <c r="BSC62" s="6"/>
      <c r="BSD62" s="6"/>
      <c r="BSE62" s="6"/>
      <c r="BSF62" s="6"/>
      <c r="BSG62" s="6"/>
      <c r="BSH62" s="6"/>
      <c r="BSI62" s="6"/>
      <c r="BSJ62" s="6"/>
      <c r="BSK62" s="6"/>
      <c r="BSL62" s="6"/>
      <c r="BSM62" s="6"/>
      <c r="BSN62" s="6"/>
      <c r="BSO62" s="6"/>
      <c r="BSP62" s="6"/>
      <c r="BSQ62" s="6"/>
      <c r="BSR62" s="6"/>
      <c r="BSS62" s="6"/>
      <c r="BST62" s="6"/>
      <c r="BSU62" s="6"/>
      <c r="BSV62" s="6"/>
      <c r="BSW62" s="6"/>
      <c r="BSX62" s="6"/>
      <c r="BSY62" s="6"/>
      <c r="BSZ62" s="6"/>
      <c r="BTA62" s="6"/>
      <c r="BTB62" s="6"/>
      <c r="BTC62" s="6"/>
      <c r="BTD62" s="6"/>
      <c r="BTE62" s="6"/>
      <c r="BTF62" s="6"/>
      <c r="BTG62" s="6"/>
      <c r="BTH62" s="6"/>
      <c r="BTI62" s="6"/>
      <c r="BTJ62" s="6"/>
      <c r="BTK62" s="6"/>
      <c r="BTL62" s="6"/>
      <c r="BTM62" s="6"/>
      <c r="BTN62" s="6"/>
      <c r="BTO62" s="6"/>
      <c r="BTP62" s="6"/>
      <c r="BTQ62" s="6"/>
      <c r="BTR62" s="6"/>
      <c r="BTS62" s="6"/>
      <c r="BTT62" s="6"/>
      <c r="BTU62" s="6"/>
      <c r="BTV62" s="6"/>
      <c r="BTW62" s="6"/>
      <c r="BTX62" s="6"/>
      <c r="BTY62" s="6"/>
      <c r="BTZ62" s="6"/>
      <c r="BUA62" s="6"/>
      <c r="BUB62" s="6"/>
      <c r="BUC62" s="6"/>
      <c r="BUD62" s="6"/>
      <c r="BUE62" s="6"/>
      <c r="BUF62" s="6"/>
      <c r="BUG62" s="6"/>
      <c r="BUH62" s="6"/>
      <c r="BUI62" s="6"/>
      <c r="BUJ62" s="6"/>
      <c r="BUK62" s="6"/>
      <c r="BUL62" s="6"/>
      <c r="BUM62" s="6"/>
      <c r="BUN62" s="6"/>
      <c r="BUO62" s="6"/>
      <c r="BUP62" s="6"/>
      <c r="BUQ62" s="6"/>
      <c r="BUR62" s="6"/>
      <c r="BUS62" s="6"/>
      <c r="BUT62" s="6"/>
      <c r="BUU62" s="6"/>
      <c r="BUV62" s="6"/>
      <c r="BUW62" s="6"/>
      <c r="BUX62" s="6"/>
      <c r="BUY62" s="6"/>
      <c r="BUZ62" s="6"/>
      <c r="BVA62" s="6"/>
      <c r="BVB62" s="6"/>
      <c r="BVC62" s="6"/>
      <c r="BVD62" s="6"/>
      <c r="BVE62" s="6"/>
      <c r="BVF62" s="6"/>
      <c r="BVG62" s="6"/>
      <c r="BVH62" s="6"/>
      <c r="BVI62" s="6"/>
      <c r="BVJ62" s="6"/>
      <c r="BVK62" s="6"/>
      <c r="BVL62" s="6"/>
      <c r="BVM62" s="6"/>
      <c r="BVN62" s="6"/>
      <c r="BVO62" s="6"/>
      <c r="BVP62" s="6"/>
      <c r="BVQ62" s="6"/>
      <c r="BVR62" s="6"/>
      <c r="BVS62" s="6"/>
      <c r="BVT62" s="6"/>
      <c r="BVU62" s="6"/>
      <c r="BVV62" s="6"/>
      <c r="BVW62" s="6"/>
      <c r="BVX62" s="6"/>
      <c r="BVY62" s="6"/>
      <c r="BVZ62" s="6"/>
      <c r="BWA62" s="6"/>
      <c r="BWB62" s="6"/>
      <c r="BWC62" s="6"/>
      <c r="BWD62" s="6"/>
      <c r="BWE62" s="6"/>
      <c r="BWF62" s="6"/>
      <c r="BWG62" s="6"/>
      <c r="BWH62" s="6"/>
      <c r="BWI62" s="6"/>
      <c r="BWJ62" s="6"/>
      <c r="BWK62" s="6"/>
      <c r="BWL62" s="6"/>
      <c r="BWM62" s="6"/>
      <c r="BWN62" s="6"/>
      <c r="BWO62" s="6"/>
      <c r="BWP62" s="6"/>
      <c r="BWQ62" s="6"/>
      <c r="BWR62" s="6"/>
      <c r="BWS62" s="6"/>
      <c r="BWT62" s="6"/>
      <c r="BWU62" s="6"/>
      <c r="BWV62" s="6"/>
      <c r="BWW62" s="6"/>
      <c r="BWX62" s="6"/>
      <c r="BWY62" s="6"/>
      <c r="BWZ62" s="6"/>
      <c r="BXA62" s="6"/>
      <c r="BXB62" s="6"/>
      <c r="BXC62" s="6"/>
      <c r="BXD62" s="6"/>
      <c r="BXE62" s="6"/>
      <c r="BXF62" s="6"/>
      <c r="BXG62" s="6"/>
      <c r="BXH62" s="6"/>
      <c r="BXI62" s="6"/>
      <c r="BXJ62" s="6"/>
      <c r="BXK62" s="6"/>
      <c r="BXL62" s="6"/>
      <c r="BXM62" s="6"/>
      <c r="BXN62" s="6"/>
      <c r="BXO62" s="6"/>
      <c r="BXP62" s="6"/>
      <c r="BXQ62" s="6"/>
      <c r="BXR62" s="6"/>
      <c r="BXS62" s="6"/>
      <c r="BXT62" s="6"/>
      <c r="BXU62" s="6"/>
      <c r="BXV62" s="6"/>
      <c r="BXW62" s="6"/>
      <c r="BXX62" s="6"/>
      <c r="BXY62" s="6"/>
      <c r="BXZ62" s="6"/>
      <c r="BYA62" s="6"/>
      <c r="BYB62" s="6"/>
      <c r="BYC62" s="6"/>
      <c r="BYD62" s="6"/>
      <c r="BYE62" s="6"/>
      <c r="BYF62" s="6"/>
      <c r="BYG62" s="6"/>
      <c r="BYH62" s="6"/>
      <c r="BYI62" s="6"/>
      <c r="BYJ62" s="6"/>
      <c r="BYK62" s="6"/>
      <c r="BYL62" s="6"/>
      <c r="BYM62" s="6"/>
      <c r="BYN62" s="6"/>
      <c r="BYO62" s="6"/>
      <c r="BYP62" s="6"/>
      <c r="BYQ62" s="6"/>
      <c r="BYR62" s="6"/>
      <c r="BYS62" s="6"/>
      <c r="BYT62" s="6"/>
      <c r="BYU62" s="6"/>
      <c r="BYV62" s="6"/>
      <c r="BYW62" s="6"/>
      <c r="BYX62" s="6"/>
      <c r="BYY62" s="6"/>
      <c r="BYZ62" s="6"/>
      <c r="BZA62" s="6"/>
      <c r="BZB62" s="6"/>
      <c r="BZC62" s="6"/>
      <c r="BZD62" s="6"/>
      <c r="BZE62" s="6"/>
      <c r="BZF62" s="6"/>
      <c r="BZG62" s="6"/>
      <c r="BZH62" s="6"/>
      <c r="BZI62" s="6"/>
      <c r="BZJ62" s="6"/>
      <c r="BZK62" s="6"/>
      <c r="BZL62" s="6"/>
      <c r="BZM62" s="6"/>
      <c r="BZN62" s="6"/>
      <c r="BZO62" s="6"/>
      <c r="BZP62" s="6"/>
      <c r="BZQ62" s="6"/>
      <c r="BZR62" s="6"/>
      <c r="BZS62" s="6"/>
      <c r="BZT62" s="6"/>
      <c r="BZU62" s="6"/>
      <c r="BZV62" s="6"/>
      <c r="BZW62" s="6"/>
      <c r="BZX62" s="6"/>
      <c r="BZY62" s="6"/>
      <c r="BZZ62" s="6"/>
      <c r="CAA62" s="6"/>
      <c r="CAB62" s="6"/>
      <c r="CAC62" s="6"/>
      <c r="CAD62" s="6"/>
      <c r="CAE62" s="6"/>
      <c r="CAF62" s="6"/>
      <c r="CAG62" s="6"/>
      <c r="CAH62" s="6"/>
      <c r="CAI62" s="6"/>
      <c r="CAJ62" s="6"/>
      <c r="CAK62" s="6"/>
      <c r="CAL62" s="6"/>
      <c r="CAM62" s="6"/>
      <c r="CAN62" s="6"/>
      <c r="CAO62" s="6"/>
      <c r="CAP62" s="6"/>
      <c r="CAQ62" s="6"/>
      <c r="CAR62" s="6"/>
      <c r="CAS62" s="6"/>
      <c r="CAT62" s="6"/>
      <c r="CAU62" s="6"/>
      <c r="CAV62" s="6"/>
      <c r="CAW62" s="6"/>
      <c r="CAX62" s="6"/>
      <c r="CAY62" s="6"/>
      <c r="CAZ62" s="6"/>
      <c r="CBA62" s="6"/>
      <c r="CBB62" s="6"/>
      <c r="CBC62" s="6"/>
      <c r="CBD62" s="6"/>
      <c r="CBE62" s="6"/>
      <c r="CBF62" s="6"/>
      <c r="CBG62" s="6"/>
      <c r="CBH62" s="6"/>
      <c r="CBI62" s="6"/>
      <c r="CBJ62" s="6"/>
      <c r="CBK62" s="6"/>
      <c r="CBL62" s="6"/>
      <c r="CBM62" s="6"/>
      <c r="CBN62" s="6"/>
      <c r="CBO62" s="6"/>
      <c r="CBP62" s="6"/>
      <c r="CBQ62" s="6"/>
      <c r="CBR62" s="6"/>
      <c r="CBS62" s="6"/>
      <c r="CBT62" s="6"/>
      <c r="CBU62" s="6"/>
      <c r="CBV62" s="6"/>
      <c r="CBW62" s="6"/>
      <c r="CBX62" s="6"/>
      <c r="CBY62" s="6"/>
      <c r="CBZ62" s="6"/>
      <c r="CCA62" s="6"/>
      <c r="CCB62" s="6"/>
      <c r="CCC62" s="6"/>
      <c r="CCD62" s="6"/>
      <c r="CCE62" s="6"/>
      <c r="CCF62" s="6"/>
      <c r="CCG62" s="6"/>
      <c r="CCH62" s="6"/>
      <c r="CCI62" s="6"/>
      <c r="CCJ62" s="6"/>
      <c r="CCK62" s="6"/>
      <c r="CCL62" s="6"/>
      <c r="CCM62" s="6"/>
      <c r="CCN62" s="6"/>
      <c r="CCO62" s="6"/>
      <c r="CCP62" s="6"/>
      <c r="CCQ62" s="6"/>
      <c r="CCR62" s="6"/>
      <c r="CCS62" s="6"/>
      <c r="CCT62" s="6"/>
      <c r="CCU62" s="6"/>
      <c r="CCV62" s="6"/>
      <c r="CCW62" s="6"/>
      <c r="CCX62" s="6"/>
      <c r="CCY62" s="6"/>
      <c r="CCZ62" s="6"/>
      <c r="CDA62" s="6"/>
      <c r="CDB62" s="6"/>
      <c r="CDC62" s="6"/>
      <c r="CDD62" s="6"/>
      <c r="CDE62" s="6"/>
      <c r="CDF62" s="6"/>
      <c r="CDG62" s="6"/>
      <c r="CDH62" s="6"/>
      <c r="CDI62" s="6"/>
      <c r="CDJ62" s="6"/>
      <c r="CDK62" s="6"/>
      <c r="CDL62" s="6"/>
      <c r="CDM62" s="6"/>
      <c r="CDN62" s="6"/>
      <c r="CDO62" s="6"/>
      <c r="CDP62" s="6"/>
      <c r="CDQ62" s="6"/>
      <c r="CDR62" s="6"/>
      <c r="CDS62" s="6"/>
      <c r="CDT62" s="6"/>
      <c r="CDU62" s="6"/>
      <c r="CDV62" s="6"/>
      <c r="CDW62" s="6"/>
      <c r="CDX62" s="6"/>
      <c r="CDY62" s="6"/>
      <c r="CDZ62" s="6"/>
      <c r="CEA62" s="6"/>
      <c r="CEB62" s="6"/>
      <c r="CEC62" s="6"/>
      <c r="CED62" s="6"/>
      <c r="CEE62" s="6"/>
      <c r="CEF62" s="6"/>
      <c r="CEG62" s="6"/>
      <c r="CEH62" s="6"/>
      <c r="CEI62" s="6"/>
      <c r="CEJ62" s="6"/>
      <c r="CEK62" s="6"/>
      <c r="CEL62" s="6"/>
      <c r="CEM62" s="6"/>
      <c r="CEN62" s="6"/>
      <c r="CEO62" s="6"/>
      <c r="CEP62" s="6"/>
      <c r="CEQ62" s="6"/>
      <c r="CER62" s="6"/>
      <c r="CES62" s="6"/>
      <c r="CET62" s="6"/>
      <c r="CEU62" s="6"/>
      <c r="CEV62" s="6"/>
      <c r="CEW62" s="6"/>
      <c r="CEX62" s="6"/>
      <c r="CEY62" s="6"/>
      <c r="CEZ62" s="6"/>
      <c r="CFA62" s="6"/>
      <c r="CFB62" s="6"/>
      <c r="CFC62" s="6"/>
      <c r="CFD62" s="6"/>
      <c r="CFE62" s="6"/>
      <c r="CFF62" s="6"/>
      <c r="CFG62" s="6"/>
      <c r="CFH62" s="6"/>
      <c r="CFI62" s="6"/>
      <c r="CFJ62" s="6"/>
      <c r="CFK62" s="6"/>
      <c r="CFL62" s="6"/>
      <c r="CFM62" s="6"/>
      <c r="CFN62" s="6"/>
      <c r="CFO62" s="6"/>
      <c r="CFP62" s="6"/>
      <c r="CFQ62" s="6"/>
      <c r="CFR62" s="6"/>
      <c r="CFS62" s="6"/>
      <c r="CFT62" s="6"/>
      <c r="CFU62" s="6"/>
      <c r="CFV62" s="6"/>
      <c r="CFW62" s="6"/>
      <c r="CFX62" s="6"/>
      <c r="CFY62" s="6"/>
      <c r="CFZ62" s="6"/>
      <c r="CGA62" s="6"/>
      <c r="CGB62" s="6"/>
      <c r="CGC62" s="6"/>
      <c r="CGD62" s="6"/>
      <c r="CGE62" s="6"/>
      <c r="CGF62" s="6"/>
      <c r="CGG62" s="6"/>
      <c r="CGH62" s="6"/>
      <c r="CGI62" s="6"/>
      <c r="CGJ62" s="6"/>
      <c r="CGK62" s="6"/>
      <c r="CGL62" s="6"/>
      <c r="CGM62" s="6"/>
      <c r="CGN62" s="6"/>
      <c r="CGO62" s="6"/>
      <c r="CGP62" s="6"/>
      <c r="CGQ62" s="6"/>
      <c r="CGR62" s="6"/>
      <c r="CGS62" s="6"/>
      <c r="CGT62" s="6"/>
      <c r="CGU62" s="6"/>
      <c r="CGV62" s="6"/>
      <c r="CGW62" s="6"/>
      <c r="CGX62" s="6"/>
      <c r="CGY62" s="6"/>
      <c r="CGZ62" s="6"/>
      <c r="CHA62" s="6"/>
      <c r="CHB62" s="6"/>
      <c r="CHC62" s="6"/>
      <c r="CHD62" s="6"/>
      <c r="CHE62" s="6"/>
      <c r="CHF62" s="6"/>
      <c r="CHG62" s="6"/>
      <c r="CHH62" s="6"/>
      <c r="CHI62" s="6"/>
      <c r="CHJ62" s="6"/>
      <c r="CHK62" s="6"/>
      <c r="CHL62" s="6"/>
      <c r="CHM62" s="6"/>
      <c r="CHN62" s="6"/>
      <c r="CHO62" s="6"/>
      <c r="CHP62" s="6"/>
      <c r="CHQ62" s="6"/>
      <c r="CHR62" s="6"/>
      <c r="CHS62" s="6"/>
      <c r="CHT62" s="6"/>
      <c r="CHU62" s="6"/>
      <c r="CHV62" s="6"/>
      <c r="CHW62" s="6"/>
      <c r="CHX62" s="6"/>
      <c r="CHY62" s="6"/>
      <c r="CHZ62" s="6"/>
      <c r="CIA62" s="6"/>
      <c r="CIB62" s="6"/>
      <c r="CIC62" s="6"/>
      <c r="CID62" s="6"/>
      <c r="CIE62" s="6"/>
      <c r="CIF62" s="6"/>
      <c r="CIG62" s="6"/>
      <c r="CIH62" s="6"/>
      <c r="CII62" s="6"/>
      <c r="CIJ62" s="6"/>
      <c r="CIK62" s="6"/>
      <c r="CIL62" s="6"/>
      <c r="CIM62" s="6"/>
      <c r="CIN62" s="6"/>
      <c r="CIO62" s="6"/>
      <c r="CIP62" s="6"/>
      <c r="CIQ62" s="6"/>
      <c r="CIR62" s="6"/>
      <c r="CIS62" s="6"/>
      <c r="CIT62" s="6"/>
      <c r="CIU62" s="6"/>
      <c r="CIV62" s="6"/>
      <c r="CIW62" s="6"/>
      <c r="CIX62" s="6"/>
      <c r="CIY62" s="6"/>
      <c r="CIZ62" s="6"/>
      <c r="CJA62" s="6"/>
      <c r="CJB62" s="6"/>
      <c r="CJC62" s="6"/>
      <c r="CJD62" s="6"/>
      <c r="CJE62" s="6"/>
      <c r="CJF62" s="6"/>
      <c r="CJG62" s="6"/>
      <c r="CJH62" s="6"/>
      <c r="CJI62" s="6"/>
      <c r="CJJ62" s="6"/>
      <c r="CJK62" s="6"/>
      <c r="CJL62" s="6"/>
      <c r="CJM62" s="6"/>
      <c r="CJN62" s="6"/>
      <c r="CJO62" s="6"/>
      <c r="CJP62" s="6"/>
      <c r="CJQ62" s="6"/>
      <c r="CJR62" s="6"/>
      <c r="CJS62" s="6"/>
      <c r="CJT62" s="6"/>
      <c r="CJU62" s="6"/>
      <c r="CJV62" s="6"/>
      <c r="CJW62" s="6"/>
      <c r="CJX62" s="6"/>
      <c r="CJY62" s="6"/>
      <c r="CJZ62" s="6"/>
      <c r="CKA62" s="6"/>
      <c r="CKB62" s="6"/>
      <c r="CKC62" s="6"/>
      <c r="CKD62" s="6"/>
      <c r="CKE62" s="6"/>
      <c r="CKF62" s="6"/>
      <c r="CKG62" s="6"/>
      <c r="CKH62" s="6"/>
      <c r="CKI62" s="6"/>
      <c r="CKJ62" s="6"/>
      <c r="CKK62" s="6"/>
      <c r="CKL62" s="6"/>
      <c r="CKM62" s="6"/>
      <c r="CKN62" s="6"/>
      <c r="CKO62" s="6"/>
      <c r="CKP62" s="6"/>
      <c r="CKQ62" s="6"/>
      <c r="CKR62" s="6"/>
      <c r="CKS62" s="6"/>
      <c r="CKT62" s="6"/>
      <c r="CKU62" s="6"/>
      <c r="CKV62" s="6"/>
      <c r="CKW62" s="6"/>
      <c r="CKX62" s="6"/>
      <c r="CKY62" s="6"/>
      <c r="CKZ62" s="6"/>
      <c r="CLA62" s="6"/>
      <c r="CLB62" s="6"/>
      <c r="CLC62" s="6"/>
      <c r="CLD62" s="6"/>
      <c r="CLE62" s="6"/>
      <c r="CLF62" s="6"/>
      <c r="CLG62" s="6"/>
      <c r="CLH62" s="6"/>
      <c r="CLI62" s="6"/>
      <c r="CLJ62" s="6"/>
      <c r="CLK62" s="6"/>
      <c r="CLL62" s="6"/>
      <c r="CLM62" s="6"/>
      <c r="CLN62" s="6"/>
      <c r="CLO62" s="6"/>
      <c r="CLP62" s="6"/>
      <c r="CLQ62" s="6"/>
      <c r="CLR62" s="6"/>
      <c r="CLS62" s="6"/>
      <c r="CLT62" s="6"/>
      <c r="CLU62" s="6"/>
      <c r="CLV62" s="6"/>
      <c r="CLW62" s="6"/>
      <c r="CLX62" s="6"/>
      <c r="CLY62" s="6"/>
      <c r="CLZ62" s="6"/>
      <c r="CMA62" s="6"/>
      <c r="CMB62" s="6"/>
      <c r="CMC62" s="6"/>
      <c r="CMD62" s="6"/>
      <c r="CME62" s="6"/>
      <c r="CMF62" s="6"/>
      <c r="CMG62" s="6"/>
      <c r="CMH62" s="6"/>
      <c r="CMI62" s="6"/>
      <c r="CMJ62" s="6"/>
      <c r="CMK62" s="6"/>
      <c r="CML62" s="6"/>
      <c r="CMM62" s="6"/>
      <c r="CMN62" s="6"/>
      <c r="CMO62" s="6"/>
      <c r="CMP62" s="6"/>
      <c r="CMQ62" s="6"/>
      <c r="CMR62" s="6"/>
      <c r="CMS62" s="6"/>
      <c r="CMT62" s="6"/>
      <c r="CMU62" s="6"/>
      <c r="CMV62" s="6"/>
      <c r="CMW62" s="6"/>
      <c r="CMX62" s="6"/>
      <c r="CMY62" s="6"/>
      <c r="CMZ62" s="6"/>
      <c r="CNA62" s="6"/>
      <c r="CNB62" s="6"/>
      <c r="CNC62" s="6"/>
      <c r="CND62" s="6"/>
      <c r="CNE62" s="6"/>
      <c r="CNF62" s="6"/>
      <c r="CNG62" s="6"/>
      <c r="CNH62" s="6"/>
      <c r="CNI62" s="6"/>
      <c r="CNJ62" s="6"/>
      <c r="CNK62" s="6"/>
      <c r="CNL62" s="6"/>
      <c r="CNM62" s="6"/>
      <c r="CNN62" s="6"/>
      <c r="CNO62" s="6"/>
      <c r="CNP62" s="6"/>
      <c r="CNQ62" s="6"/>
      <c r="CNR62" s="6"/>
      <c r="CNS62" s="6"/>
      <c r="CNT62" s="6"/>
      <c r="CNU62" s="6"/>
      <c r="CNV62" s="6"/>
      <c r="CNW62" s="6"/>
      <c r="CNX62" s="6"/>
      <c r="CNY62" s="6"/>
      <c r="CNZ62" s="6"/>
      <c r="COA62" s="6"/>
      <c r="COB62" s="6"/>
      <c r="COC62" s="6"/>
      <c r="COD62" s="6"/>
      <c r="COE62" s="6"/>
      <c r="COF62" s="6"/>
      <c r="COG62" s="6"/>
      <c r="COH62" s="6"/>
      <c r="COI62" s="6"/>
      <c r="COJ62" s="6"/>
      <c r="COK62" s="6"/>
      <c r="COL62" s="6"/>
      <c r="COM62" s="6"/>
      <c r="CON62" s="6"/>
      <c r="COO62" s="6"/>
      <c r="COP62" s="6"/>
      <c r="COQ62" s="6"/>
      <c r="COR62" s="6"/>
      <c r="COS62" s="6"/>
      <c r="COT62" s="6"/>
      <c r="COU62" s="6"/>
      <c r="COV62" s="6"/>
      <c r="COW62" s="6"/>
      <c r="COX62" s="6"/>
      <c r="COY62" s="6"/>
      <c r="COZ62" s="6"/>
      <c r="CPA62" s="6"/>
      <c r="CPB62" s="6"/>
      <c r="CPC62" s="6"/>
      <c r="CPD62" s="6"/>
      <c r="CPE62" s="6"/>
      <c r="CPF62" s="6"/>
      <c r="CPG62" s="6"/>
      <c r="CPH62" s="6"/>
      <c r="CPI62" s="6"/>
      <c r="CPJ62" s="6"/>
      <c r="CPK62" s="6"/>
      <c r="CPL62" s="6"/>
      <c r="CPM62" s="6"/>
      <c r="CPN62" s="6"/>
      <c r="CPO62" s="6"/>
      <c r="CPP62" s="6"/>
      <c r="CPQ62" s="6"/>
      <c r="CPR62" s="6"/>
      <c r="CPS62" s="6"/>
      <c r="CPT62" s="6"/>
      <c r="CPU62" s="6"/>
      <c r="CPV62" s="6"/>
      <c r="CPW62" s="6"/>
      <c r="CPX62" s="6"/>
      <c r="CPY62" s="6"/>
      <c r="CPZ62" s="6"/>
      <c r="CQA62" s="6"/>
      <c r="CQB62" s="6"/>
      <c r="CQC62" s="6"/>
      <c r="CQD62" s="6"/>
      <c r="CQE62" s="6"/>
      <c r="CQF62" s="6"/>
      <c r="CQG62" s="6"/>
      <c r="CQH62" s="6"/>
      <c r="CQI62" s="6"/>
      <c r="CQJ62" s="6"/>
      <c r="CQK62" s="6"/>
      <c r="CQL62" s="6"/>
      <c r="CQM62" s="6"/>
      <c r="CQN62" s="6"/>
      <c r="CQO62" s="6"/>
      <c r="CQP62" s="6"/>
      <c r="CQQ62" s="6"/>
      <c r="CQR62" s="6"/>
      <c r="CQS62" s="6"/>
      <c r="CQT62" s="6"/>
      <c r="CQU62" s="6"/>
      <c r="CQV62" s="6"/>
      <c r="CQW62" s="6"/>
      <c r="CQX62" s="6"/>
      <c r="CQY62" s="6"/>
      <c r="CQZ62" s="6"/>
      <c r="CRA62" s="6"/>
      <c r="CRB62" s="6"/>
      <c r="CRC62" s="6"/>
      <c r="CRD62" s="6"/>
      <c r="CRE62" s="6"/>
      <c r="CRF62" s="6"/>
      <c r="CRG62" s="6"/>
      <c r="CRH62" s="6"/>
      <c r="CRI62" s="6"/>
      <c r="CRJ62" s="6"/>
      <c r="CRK62" s="6"/>
      <c r="CRL62" s="6"/>
      <c r="CRM62" s="6"/>
      <c r="CRN62" s="6"/>
      <c r="CRO62" s="6"/>
      <c r="CRP62" s="6"/>
      <c r="CRQ62" s="6"/>
      <c r="CRR62" s="6"/>
      <c r="CRS62" s="6"/>
      <c r="CRT62" s="6"/>
      <c r="CRU62" s="6"/>
      <c r="CRV62" s="6"/>
      <c r="CRW62" s="6"/>
      <c r="CRX62" s="6"/>
      <c r="CRY62" s="6"/>
      <c r="CRZ62" s="6"/>
      <c r="CSA62" s="6"/>
      <c r="CSB62" s="6"/>
      <c r="CSC62" s="6"/>
      <c r="CSD62" s="6"/>
      <c r="CSE62" s="6"/>
      <c r="CSF62" s="6"/>
      <c r="CSG62" s="6"/>
      <c r="CSH62" s="6"/>
      <c r="CSI62" s="6"/>
      <c r="CSJ62" s="6"/>
      <c r="CSK62" s="6"/>
      <c r="CSL62" s="6"/>
      <c r="CSM62" s="6"/>
      <c r="CSN62" s="6"/>
      <c r="CSO62" s="6"/>
      <c r="CSP62" s="6"/>
      <c r="CSQ62" s="6"/>
      <c r="CSR62" s="6"/>
      <c r="CSS62" s="6"/>
      <c r="CST62" s="6"/>
      <c r="CSU62" s="6"/>
      <c r="CSV62" s="6"/>
      <c r="CSW62" s="6"/>
      <c r="CSX62" s="6"/>
      <c r="CSY62" s="6"/>
      <c r="CSZ62" s="6"/>
      <c r="CTA62" s="6"/>
      <c r="CTB62" s="6"/>
      <c r="CTC62" s="6"/>
      <c r="CTD62" s="6"/>
      <c r="CTE62" s="6"/>
      <c r="CTF62" s="6"/>
      <c r="CTG62" s="6"/>
      <c r="CTH62" s="6"/>
      <c r="CTI62" s="6"/>
      <c r="CTJ62" s="6"/>
      <c r="CTK62" s="6"/>
      <c r="CTL62" s="6"/>
      <c r="CTM62" s="6"/>
      <c r="CTN62" s="6"/>
      <c r="CTO62" s="6"/>
      <c r="CTP62" s="6"/>
      <c r="CTQ62" s="6"/>
      <c r="CTR62" s="6"/>
      <c r="CTS62" s="6"/>
      <c r="CTT62" s="6"/>
      <c r="CTU62" s="6"/>
      <c r="CTV62" s="6"/>
      <c r="CTW62" s="6"/>
      <c r="CTX62" s="6"/>
      <c r="CTY62" s="6"/>
      <c r="CTZ62" s="6"/>
      <c r="CUA62" s="6"/>
      <c r="CUB62" s="6"/>
      <c r="CUC62" s="6"/>
      <c r="CUD62" s="6"/>
      <c r="CUE62" s="6"/>
      <c r="CUF62" s="6"/>
      <c r="CUG62" s="6"/>
      <c r="CUH62" s="6"/>
      <c r="CUI62" s="6"/>
      <c r="CUJ62" s="6"/>
      <c r="CUK62" s="6"/>
      <c r="CUL62" s="6"/>
      <c r="CUM62" s="6"/>
      <c r="CUN62" s="6"/>
      <c r="CUO62" s="6"/>
      <c r="CUP62" s="6"/>
      <c r="CUQ62" s="6"/>
      <c r="CUR62" s="6"/>
      <c r="CUS62" s="6"/>
      <c r="CUT62" s="6"/>
      <c r="CUU62" s="6"/>
      <c r="CUV62" s="6"/>
      <c r="CUW62" s="6"/>
      <c r="CUX62" s="6"/>
      <c r="CUY62" s="6"/>
      <c r="CUZ62" s="6"/>
      <c r="CVA62" s="6"/>
      <c r="CVB62" s="6"/>
      <c r="CVC62" s="6"/>
      <c r="CVD62" s="6"/>
      <c r="CVE62" s="6"/>
      <c r="CVF62" s="6"/>
      <c r="CVG62" s="6"/>
      <c r="CVH62" s="6"/>
      <c r="CVI62" s="6"/>
      <c r="CVJ62" s="6"/>
      <c r="CVK62" s="6"/>
      <c r="CVL62" s="6"/>
      <c r="CVM62" s="6"/>
      <c r="CVN62" s="6"/>
      <c r="CVO62" s="6"/>
      <c r="CVP62" s="6"/>
      <c r="CVQ62" s="6"/>
      <c r="CVR62" s="6"/>
      <c r="CVS62" s="6"/>
      <c r="CVT62" s="6"/>
      <c r="CVU62" s="6"/>
      <c r="CVV62" s="6"/>
      <c r="CVW62" s="6"/>
      <c r="CVX62" s="6"/>
      <c r="CVY62" s="6"/>
      <c r="CVZ62" s="6"/>
      <c r="CWA62" s="6"/>
      <c r="CWB62" s="6"/>
      <c r="CWC62" s="6"/>
      <c r="CWD62" s="6"/>
      <c r="CWE62" s="6"/>
      <c r="CWF62" s="6"/>
      <c r="CWG62" s="6"/>
      <c r="CWH62" s="6"/>
      <c r="CWI62" s="6"/>
      <c r="CWJ62" s="6"/>
      <c r="CWK62" s="6"/>
      <c r="CWL62" s="6"/>
      <c r="CWM62" s="6"/>
      <c r="CWN62" s="6"/>
      <c r="CWO62" s="6"/>
      <c r="CWP62" s="6"/>
      <c r="CWQ62" s="6"/>
      <c r="CWR62" s="6"/>
      <c r="CWS62" s="6"/>
      <c r="CWT62" s="6"/>
      <c r="CWU62" s="6"/>
      <c r="CWV62" s="6"/>
      <c r="CWW62" s="6"/>
      <c r="CWX62" s="6"/>
      <c r="CWY62" s="6"/>
      <c r="CWZ62" s="6"/>
      <c r="CXA62" s="6"/>
      <c r="CXB62" s="6"/>
      <c r="CXC62" s="6"/>
      <c r="CXD62" s="6"/>
      <c r="CXE62" s="6"/>
      <c r="CXF62" s="6"/>
      <c r="CXG62" s="6"/>
      <c r="CXH62" s="6"/>
      <c r="CXI62" s="6"/>
      <c r="CXJ62" s="6"/>
      <c r="CXK62" s="6"/>
      <c r="CXL62" s="6"/>
      <c r="CXM62" s="6"/>
      <c r="CXN62" s="6"/>
      <c r="CXO62" s="6"/>
      <c r="CXP62" s="6"/>
      <c r="CXQ62" s="6"/>
      <c r="CXR62" s="6"/>
      <c r="CXS62" s="6"/>
      <c r="CXT62" s="6"/>
      <c r="CXU62" s="6"/>
      <c r="CXV62" s="6"/>
      <c r="CXW62" s="6"/>
      <c r="CXX62" s="6"/>
      <c r="CXY62" s="6"/>
      <c r="CXZ62" s="6"/>
      <c r="CYA62" s="6"/>
      <c r="CYB62" s="6"/>
      <c r="CYC62" s="6"/>
      <c r="CYD62" s="6"/>
      <c r="CYE62" s="6"/>
      <c r="CYF62" s="6"/>
      <c r="CYG62" s="6"/>
      <c r="CYH62" s="6"/>
      <c r="CYI62" s="6"/>
      <c r="CYJ62" s="6"/>
      <c r="CYK62" s="6"/>
      <c r="CYL62" s="6"/>
      <c r="CYM62" s="6"/>
      <c r="CYN62" s="6"/>
      <c r="CYO62" s="6"/>
      <c r="CYP62" s="6"/>
      <c r="CYQ62" s="6"/>
      <c r="CYR62" s="6"/>
      <c r="CYS62" s="6"/>
      <c r="CYT62" s="6"/>
      <c r="CYU62" s="6"/>
      <c r="CYV62" s="6"/>
      <c r="CYW62" s="6"/>
      <c r="CYX62" s="6"/>
      <c r="CYY62" s="6"/>
      <c r="CYZ62" s="6"/>
      <c r="CZA62" s="6"/>
      <c r="CZB62" s="6"/>
      <c r="CZC62" s="6"/>
      <c r="CZD62" s="6"/>
      <c r="CZE62" s="6"/>
      <c r="CZF62" s="6"/>
      <c r="CZG62" s="6"/>
      <c r="CZH62" s="6"/>
      <c r="CZI62" s="6"/>
      <c r="CZJ62" s="6"/>
      <c r="CZK62" s="6"/>
      <c r="CZL62" s="6"/>
      <c r="CZM62" s="6"/>
      <c r="CZN62" s="6"/>
      <c r="CZO62" s="6"/>
      <c r="CZP62" s="6"/>
      <c r="CZQ62" s="6"/>
      <c r="CZR62" s="6"/>
      <c r="CZS62" s="6"/>
      <c r="CZT62" s="6"/>
      <c r="CZU62" s="6"/>
      <c r="CZV62" s="6"/>
      <c r="CZW62" s="6"/>
      <c r="CZX62" s="6"/>
      <c r="CZY62" s="6"/>
      <c r="CZZ62" s="6"/>
      <c r="DAA62" s="6"/>
      <c r="DAB62" s="6"/>
      <c r="DAC62" s="6"/>
      <c r="DAD62" s="6"/>
      <c r="DAE62" s="6"/>
      <c r="DAF62" s="6"/>
      <c r="DAG62" s="6"/>
      <c r="DAH62" s="6"/>
      <c r="DAI62" s="6"/>
      <c r="DAJ62" s="6"/>
      <c r="DAK62" s="6"/>
      <c r="DAL62" s="6"/>
      <c r="DAM62" s="6"/>
      <c r="DAN62" s="6"/>
      <c r="DAO62" s="6"/>
      <c r="DAP62" s="6"/>
      <c r="DAQ62" s="6"/>
      <c r="DAR62" s="6"/>
      <c r="DAS62" s="6"/>
      <c r="DAT62" s="6"/>
      <c r="DAU62" s="6"/>
      <c r="DAV62" s="6"/>
      <c r="DAW62" s="6"/>
      <c r="DAX62" s="6"/>
      <c r="DAY62" s="6"/>
      <c r="DAZ62" s="6"/>
      <c r="DBA62" s="6"/>
      <c r="DBB62" s="6"/>
      <c r="DBC62" s="6"/>
      <c r="DBD62" s="6"/>
      <c r="DBE62" s="6"/>
      <c r="DBF62" s="6"/>
      <c r="DBG62" s="6"/>
      <c r="DBH62" s="6"/>
      <c r="DBI62" s="6"/>
      <c r="DBJ62" s="6"/>
      <c r="DBK62" s="6"/>
      <c r="DBL62" s="6"/>
      <c r="DBM62" s="6"/>
      <c r="DBN62" s="6"/>
      <c r="DBO62" s="6"/>
      <c r="DBP62" s="6"/>
      <c r="DBQ62" s="6"/>
      <c r="DBR62" s="6"/>
      <c r="DBS62" s="6"/>
      <c r="DBT62" s="6"/>
      <c r="DBU62" s="6"/>
      <c r="DBV62" s="6"/>
      <c r="DBW62" s="6"/>
      <c r="DBX62" s="6"/>
      <c r="DBY62" s="6"/>
      <c r="DBZ62" s="6"/>
      <c r="DCA62" s="6"/>
      <c r="DCB62" s="6"/>
      <c r="DCC62" s="6"/>
      <c r="DCD62" s="6"/>
      <c r="DCE62" s="6"/>
      <c r="DCF62" s="6"/>
      <c r="DCG62" s="6"/>
      <c r="DCH62" s="6"/>
      <c r="DCI62" s="6"/>
      <c r="DCJ62" s="6"/>
      <c r="DCK62" s="6"/>
      <c r="DCL62" s="6"/>
      <c r="DCM62" s="6"/>
      <c r="DCN62" s="6"/>
      <c r="DCO62" s="6"/>
      <c r="DCP62" s="6"/>
      <c r="DCQ62" s="6"/>
      <c r="DCR62" s="6"/>
      <c r="DCS62" s="6"/>
      <c r="DCT62" s="6"/>
      <c r="DCU62" s="6"/>
      <c r="DCV62" s="6"/>
      <c r="DCW62" s="6"/>
      <c r="DCX62" s="6"/>
      <c r="DCY62" s="6"/>
      <c r="DCZ62" s="6"/>
      <c r="DDA62" s="6"/>
      <c r="DDB62" s="6"/>
      <c r="DDC62" s="6"/>
      <c r="DDD62" s="6"/>
      <c r="DDE62" s="6"/>
      <c r="DDF62" s="6"/>
      <c r="DDG62" s="6"/>
      <c r="DDH62" s="6"/>
      <c r="DDI62" s="6"/>
      <c r="DDJ62" s="6"/>
      <c r="DDK62" s="6"/>
      <c r="DDL62" s="6"/>
      <c r="DDM62" s="6"/>
      <c r="DDN62" s="6"/>
      <c r="DDO62" s="6"/>
      <c r="DDP62" s="6"/>
      <c r="DDQ62" s="6"/>
      <c r="DDR62" s="6"/>
      <c r="DDS62" s="6"/>
      <c r="DDT62" s="6"/>
      <c r="DDU62" s="6"/>
      <c r="DDV62" s="6"/>
      <c r="DDW62" s="6"/>
      <c r="DDX62" s="6"/>
      <c r="DDY62" s="6"/>
      <c r="DDZ62" s="6"/>
      <c r="DEA62" s="6"/>
      <c r="DEB62" s="6"/>
      <c r="DEC62" s="6"/>
      <c r="DED62" s="6"/>
      <c r="DEE62" s="6"/>
      <c r="DEF62" s="6"/>
      <c r="DEG62" s="6"/>
      <c r="DEH62" s="6"/>
      <c r="DEI62" s="6"/>
      <c r="DEJ62" s="6"/>
      <c r="DEK62" s="6"/>
      <c r="DEL62" s="6"/>
      <c r="DEM62" s="6"/>
      <c r="DEN62" s="6"/>
      <c r="DEO62" s="6"/>
      <c r="DEP62" s="6"/>
      <c r="DEQ62" s="6"/>
      <c r="DER62" s="6"/>
      <c r="DES62" s="6"/>
      <c r="DET62" s="6"/>
      <c r="DEU62" s="6"/>
      <c r="DEV62" s="6"/>
      <c r="DEW62" s="6"/>
      <c r="DEX62" s="6"/>
      <c r="DEY62" s="6"/>
      <c r="DEZ62" s="6"/>
      <c r="DFA62" s="6"/>
      <c r="DFB62" s="6"/>
      <c r="DFC62" s="6"/>
      <c r="DFD62" s="6"/>
      <c r="DFE62" s="6"/>
      <c r="DFF62" s="6"/>
      <c r="DFG62" s="6"/>
      <c r="DFH62" s="6"/>
      <c r="DFI62" s="6"/>
      <c r="DFJ62" s="6"/>
      <c r="DFK62" s="6"/>
      <c r="DFL62" s="6"/>
      <c r="DFM62" s="6"/>
      <c r="DFN62" s="6"/>
      <c r="DFO62" s="6"/>
      <c r="DFP62" s="6"/>
      <c r="DFQ62" s="6"/>
      <c r="DFR62" s="6"/>
      <c r="DFS62" s="6"/>
      <c r="DFT62" s="6"/>
      <c r="DFU62" s="6"/>
      <c r="DFV62" s="6"/>
      <c r="DFW62" s="6"/>
      <c r="DFX62" s="6"/>
      <c r="DFY62" s="6"/>
      <c r="DFZ62" s="6"/>
      <c r="DGA62" s="6"/>
      <c r="DGB62" s="6"/>
      <c r="DGC62" s="6"/>
      <c r="DGD62" s="6"/>
      <c r="DGE62" s="6"/>
      <c r="DGF62" s="6"/>
      <c r="DGG62" s="6"/>
      <c r="DGH62" s="6"/>
      <c r="DGI62" s="6"/>
      <c r="DGJ62" s="6"/>
      <c r="DGK62" s="6"/>
      <c r="DGL62" s="6"/>
      <c r="DGM62" s="6"/>
      <c r="DGN62" s="6"/>
      <c r="DGO62" s="6"/>
      <c r="DGP62" s="6"/>
      <c r="DGQ62" s="6"/>
      <c r="DGR62" s="6"/>
      <c r="DGS62" s="6"/>
      <c r="DGT62" s="6"/>
      <c r="DGU62" s="6"/>
      <c r="DGV62" s="6"/>
      <c r="DGW62" s="6"/>
      <c r="DGX62" s="6"/>
      <c r="DGY62" s="6"/>
      <c r="DGZ62" s="6"/>
      <c r="DHA62" s="6"/>
      <c r="DHB62" s="6"/>
      <c r="DHC62" s="6"/>
      <c r="DHD62" s="6"/>
      <c r="DHE62" s="6"/>
      <c r="DHF62" s="6"/>
      <c r="DHG62" s="6"/>
      <c r="DHH62" s="6"/>
      <c r="DHI62" s="6"/>
      <c r="DHJ62" s="6"/>
      <c r="DHK62" s="6"/>
      <c r="DHL62" s="6"/>
      <c r="DHM62" s="6"/>
      <c r="DHN62" s="6"/>
      <c r="DHO62" s="6"/>
      <c r="DHP62" s="6"/>
      <c r="DHQ62" s="6"/>
      <c r="DHR62" s="6"/>
      <c r="DHS62" s="6"/>
      <c r="DHT62" s="6"/>
      <c r="DHU62" s="6"/>
      <c r="DHV62" s="6"/>
      <c r="DHW62" s="6"/>
      <c r="DHX62" s="6"/>
      <c r="DHY62" s="6"/>
      <c r="DHZ62" s="6"/>
      <c r="DIA62" s="6"/>
      <c r="DIB62" s="6"/>
      <c r="DIC62" s="6"/>
      <c r="DID62" s="6"/>
      <c r="DIE62" s="6"/>
      <c r="DIF62" s="6"/>
      <c r="DIG62" s="6"/>
      <c r="DIH62" s="6"/>
      <c r="DII62" s="6"/>
      <c r="DIJ62" s="6"/>
      <c r="DIK62" s="6"/>
      <c r="DIL62" s="6"/>
      <c r="DIM62" s="6"/>
      <c r="DIN62" s="6"/>
      <c r="DIO62" s="6"/>
      <c r="DIP62" s="6"/>
      <c r="DIQ62" s="6"/>
      <c r="DIR62" s="6"/>
      <c r="DIS62" s="6"/>
      <c r="DIT62" s="6"/>
      <c r="DIU62" s="6"/>
      <c r="DIV62" s="6"/>
      <c r="DIW62" s="6"/>
      <c r="DIX62" s="6"/>
      <c r="DIY62" s="6"/>
      <c r="DIZ62" s="6"/>
      <c r="DJA62" s="6"/>
      <c r="DJB62" s="6"/>
      <c r="DJC62" s="6"/>
      <c r="DJD62" s="6"/>
      <c r="DJE62" s="6"/>
      <c r="DJF62" s="6"/>
      <c r="DJG62" s="6"/>
      <c r="DJH62" s="6"/>
      <c r="DJI62" s="6"/>
      <c r="DJJ62" s="6"/>
      <c r="DJK62" s="6"/>
      <c r="DJL62" s="6"/>
      <c r="DJM62" s="6"/>
      <c r="DJN62" s="6"/>
      <c r="DJO62" s="6"/>
      <c r="DJP62" s="6"/>
      <c r="DJQ62" s="6"/>
      <c r="DJR62" s="6"/>
      <c r="DJS62" s="6"/>
      <c r="DJT62" s="6"/>
      <c r="DJU62" s="6"/>
      <c r="DJV62" s="6"/>
      <c r="DJW62" s="6"/>
      <c r="DJX62" s="6"/>
      <c r="DJY62" s="6"/>
      <c r="DJZ62" s="6"/>
      <c r="DKA62" s="6"/>
      <c r="DKB62" s="6"/>
      <c r="DKC62" s="6"/>
      <c r="DKD62" s="6"/>
      <c r="DKE62" s="6"/>
      <c r="DKF62" s="6"/>
      <c r="DKG62" s="6"/>
      <c r="DKH62" s="6"/>
      <c r="DKI62" s="6"/>
      <c r="DKJ62" s="6"/>
      <c r="DKK62" s="6"/>
      <c r="DKL62" s="6"/>
      <c r="DKM62" s="6"/>
      <c r="DKN62" s="6"/>
      <c r="DKO62" s="6"/>
      <c r="DKP62" s="6"/>
      <c r="DKQ62" s="6"/>
      <c r="DKR62" s="6"/>
      <c r="DKS62" s="6"/>
      <c r="DKT62" s="6"/>
      <c r="DKU62" s="6"/>
      <c r="DKV62" s="6"/>
      <c r="DKW62" s="6"/>
      <c r="DKX62" s="6"/>
      <c r="DKY62" s="6"/>
      <c r="DKZ62" s="6"/>
      <c r="DLA62" s="6"/>
      <c r="DLB62" s="6"/>
      <c r="DLC62" s="6"/>
      <c r="DLD62" s="6"/>
      <c r="DLE62" s="6"/>
      <c r="DLF62" s="6"/>
      <c r="DLG62" s="6"/>
      <c r="DLH62" s="6"/>
      <c r="DLI62" s="6"/>
      <c r="DLJ62" s="6"/>
      <c r="DLK62" s="6"/>
      <c r="DLL62" s="6"/>
      <c r="DLM62" s="6"/>
      <c r="DLN62" s="6"/>
      <c r="DLO62" s="6"/>
      <c r="DLP62" s="6"/>
      <c r="DLQ62" s="6"/>
      <c r="DLR62" s="6"/>
      <c r="DLS62" s="6"/>
      <c r="DLT62" s="6"/>
      <c r="DLU62" s="6"/>
      <c r="DLV62" s="6"/>
      <c r="DLW62" s="6"/>
      <c r="DLX62" s="6"/>
      <c r="DLY62" s="6"/>
      <c r="DLZ62" s="6"/>
      <c r="DMA62" s="6"/>
      <c r="DMB62" s="6"/>
      <c r="DMC62" s="6"/>
      <c r="DMD62" s="6"/>
      <c r="DME62" s="6"/>
      <c r="DMF62" s="6"/>
      <c r="DMG62" s="6"/>
      <c r="DMH62" s="6"/>
      <c r="DMI62" s="6"/>
      <c r="DMJ62" s="6"/>
      <c r="DMK62" s="6"/>
      <c r="DML62" s="6"/>
      <c r="DMM62" s="6"/>
      <c r="DMN62" s="6"/>
      <c r="DMO62" s="6"/>
      <c r="DMP62" s="6"/>
      <c r="DMQ62" s="6"/>
      <c r="DMR62" s="6"/>
      <c r="DMS62" s="6"/>
      <c r="DMT62" s="6"/>
      <c r="DMU62" s="6"/>
      <c r="DMV62" s="6"/>
      <c r="DMW62" s="6"/>
      <c r="DMX62" s="6"/>
      <c r="DMY62" s="6"/>
      <c r="DMZ62" s="6"/>
      <c r="DNA62" s="6"/>
      <c r="DNB62" s="6"/>
      <c r="DNC62" s="6"/>
      <c r="DND62" s="6"/>
      <c r="DNE62" s="6"/>
      <c r="DNF62" s="6"/>
      <c r="DNG62" s="6"/>
      <c r="DNH62" s="6"/>
      <c r="DNI62" s="6"/>
      <c r="DNJ62" s="6"/>
      <c r="DNK62" s="6"/>
      <c r="DNL62" s="6"/>
      <c r="DNM62" s="6"/>
      <c r="DNN62" s="6"/>
      <c r="DNO62" s="6"/>
      <c r="DNP62" s="6"/>
      <c r="DNQ62" s="6"/>
      <c r="DNR62" s="6"/>
      <c r="DNS62" s="6"/>
      <c r="DNT62" s="6"/>
      <c r="DNU62" s="6"/>
      <c r="DNV62" s="6"/>
      <c r="DNW62" s="6"/>
      <c r="DNX62" s="6"/>
      <c r="DNY62" s="6"/>
      <c r="DNZ62" s="6"/>
      <c r="DOA62" s="6"/>
      <c r="DOB62" s="6"/>
      <c r="DOC62" s="6"/>
      <c r="DOD62" s="6"/>
      <c r="DOE62" s="6"/>
      <c r="DOF62" s="6"/>
      <c r="DOG62" s="6"/>
      <c r="DOH62" s="6"/>
      <c r="DOI62" s="6"/>
      <c r="DOJ62" s="6"/>
      <c r="DOK62" s="6"/>
      <c r="DOL62" s="6"/>
      <c r="DOM62" s="6"/>
      <c r="DON62" s="6"/>
      <c r="DOO62" s="6"/>
      <c r="DOP62" s="6"/>
      <c r="DOQ62" s="6"/>
      <c r="DOR62" s="6"/>
      <c r="DOS62" s="6"/>
      <c r="DOT62" s="6"/>
      <c r="DOU62" s="6"/>
      <c r="DOV62" s="6"/>
      <c r="DOW62" s="6"/>
      <c r="DOX62" s="6"/>
      <c r="DOY62" s="6"/>
      <c r="DOZ62" s="6"/>
      <c r="DPA62" s="6"/>
      <c r="DPB62" s="6"/>
      <c r="DPC62" s="6"/>
      <c r="DPD62" s="6"/>
      <c r="DPE62" s="6"/>
      <c r="DPF62" s="6"/>
      <c r="DPG62" s="6"/>
      <c r="DPH62" s="6"/>
      <c r="DPI62" s="6"/>
      <c r="DPJ62" s="6"/>
      <c r="DPK62" s="6"/>
      <c r="DPL62" s="6"/>
      <c r="DPM62" s="6"/>
      <c r="DPN62" s="6"/>
      <c r="DPO62" s="6"/>
      <c r="DPP62" s="6"/>
      <c r="DPQ62" s="6"/>
      <c r="DPR62" s="6"/>
      <c r="DPS62" s="6"/>
      <c r="DPT62" s="6"/>
      <c r="DPU62" s="6"/>
      <c r="DPV62" s="6"/>
      <c r="DPW62" s="6"/>
      <c r="DPX62" s="6"/>
      <c r="DPY62" s="6"/>
      <c r="DPZ62" s="6"/>
      <c r="DQA62" s="6"/>
      <c r="DQB62" s="6"/>
      <c r="DQC62" s="6"/>
      <c r="DQD62" s="6"/>
      <c r="DQE62" s="6"/>
      <c r="DQF62" s="6"/>
      <c r="DQG62" s="6"/>
      <c r="DQH62" s="6"/>
      <c r="DQI62" s="6"/>
      <c r="DQJ62" s="6"/>
      <c r="DQK62" s="6"/>
      <c r="DQL62" s="6"/>
      <c r="DQM62" s="6"/>
      <c r="DQN62" s="6"/>
      <c r="DQO62" s="6"/>
      <c r="DQP62" s="6"/>
      <c r="DQQ62" s="6"/>
      <c r="DQR62" s="6"/>
      <c r="DQS62" s="6"/>
      <c r="DQT62" s="6"/>
      <c r="DQU62" s="6"/>
      <c r="DQV62" s="6"/>
      <c r="DQW62" s="6"/>
      <c r="DQX62" s="6"/>
      <c r="DQY62" s="6"/>
      <c r="DQZ62" s="6"/>
      <c r="DRA62" s="6"/>
      <c r="DRB62" s="6"/>
      <c r="DRC62" s="6"/>
      <c r="DRD62" s="6"/>
      <c r="DRE62" s="6"/>
      <c r="DRF62" s="6"/>
      <c r="DRG62" s="6"/>
      <c r="DRH62" s="6"/>
      <c r="DRI62" s="6"/>
      <c r="DRJ62" s="6"/>
      <c r="DRK62" s="6"/>
      <c r="DRL62" s="6"/>
      <c r="DRM62" s="6"/>
      <c r="DRN62" s="6"/>
      <c r="DRO62" s="6"/>
      <c r="DRP62" s="6"/>
      <c r="DRQ62" s="6"/>
      <c r="DRR62" s="6"/>
      <c r="DRS62" s="6"/>
      <c r="DRT62" s="6"/>
      <c r="DRU62" s="6"/>
      <c r="DRV62" s="6"/>
      <c r="DRW62" s="6"/>
      <c r="DRX62" s="6"/>
      <c r="DRY62" s="6"/>
      <c r="DRZ62" s="6"/>
      <c r="DSA62" s="6"/>
      <c r="DSB62" s="6"/>
      <c r="DSC62" s="6"/>
      <c r="DSD62" s="6"/>
      <c r="DSE62" s="6"/>
      <c r="DSF62" s="6"/>
      <c r="DSG62" s="6"/>
      <c r="DSH62" s="6"/>
      <c r="DSI62" s="6"/>
      <c r="DSJ62" s="6"/>
      <c r="DSK62" s="6"/>
      <c r="DSL62" s="6"/>
      <c r="DSM62" s="6"/>
      <c r="DSN62" s="6"/>
      <c r="DSO62" s="6"/>
      <c r="DSP62" s="6"/>
      <c r="DSQ62" s="6"/>
      <c r="DSR62" s="6"/>
      <c r="DSS62" s="6"/>
      <c r="DST62" s="6"/>
      <c r="DSU62" s="6"/>
      <c r="DSV62" s="6"/>
      <c r="DSW62" s="6"/>
      <c r="DSX62" s="6"/>
      <c r="DSY62" s="6"/>
      <c r="DSZ62" s="6"/>
      <c r="DTA62" s="6"/>
      <c r="DTB62" s="6"/>
      <c r="DTC62" s="6"/>
      <c r="DTD62" s="6"/>
      <c r="DTE62" s="6"/>
      <c r="DTF62" s="6"/>
      <c r="DTG62" s="6"/>
      <c r="DTH62" s="6"/>
      <c r="DTI62" s="6"/>
      <c r="DTJ62" s="6"/>
      <c r="DTK62" s="6"/>
      <c r="DTL62" s="6"/>
      <c r="DTM62" s="6"/>
      <c r="DTN62" s="6"/>
      <c r="DTO62" s="6"/>
      <c r="DTP62" s="6"/>
      <c r="DTQ62" s="6"/>
      <c r="DTR62" s="6"/>
      <c r="DTS62" s="6"/>
      <c r="DTT62" s="6"/>
      <c r="DTU62" s="6"/>
      <c r="DTV62" s="6"/>
      <c r="DTW62" s="6"/>
      <c r="DTX62" s="6"/>
      <c r="DTY62" s="6"/>
      <c r="DTZ62" s="6"/>
      <c r="DUA62" s="6"/>
      <c r="DUB62" s="6"/>
      <c r="DUC62" s="6"/>
      <c r="DUD62" s="6"/>
      <c r="DUE62" s="6"/>
      <c r="DUF62" s="6"/>
      <c r="DUG62" s="6"/>
      <c r="DUH62" s="6"/>
      <c r="DUI62" s="6"/>
      <c r="DUJ62" s="6"/>
      <c r="DUK62" s="6"/>
      <c r="DUL62" s="6"/>
      <c r="DUM62" s="6"/>
      <c r="DUN62" s="6"/>
      <c r="DUO62" s="6"/>
      <c r="DUP62" s="6"/>
      <c r="DUQ62" s="6"/>
      <c r="DUR62" s="6"/>
      <c r="DUS62" s="6"/>
      <c r="DUT62" s="6"/>
      <c r="DUU62" s="6"/>
      <c r="DUV62" s="6"/>
      <c r="DUW62" s="6"/>
      <c r="DUX62" s="6"/>
      <c r="DUY62" s="6"/>
      <c r="DUZ62" s="6"/>
      <c r="DVA62" s="6"/>
      <c r="DVB62" s="6"/>
      <c r="DVC62" s="6"/>
      <c r="DVD62" s="6"/>
      <c r="DVE62" s="6"/>
      <c r="DVF62" s="6"/>
      <c r="DVG62" s="6"/>
      <c r="DVH62" s="6"/>
      <c r="DVI62" s="6"/>
      <c r="DVJ62" s="6"/>
      <c r="DVK62" s="6"/>
      <c r="DVL62" s="6"/>
      <c r="DVM62" s="6"/>
      <c r="DVN62" s="6"/>
      <c r="DVO62" s="6"/>
      <c r="DVP62" s="6"/>
      <c r="DVQ62" s="6"/>
      <c r="DVR62" s="6"/>
      <c r="DVS62" s="6"/>
      <c r="DVT62" s="6"/>
      <c r="DVU62" s="6"/>
      <c r="DVV62" s="6"/>
      <c r="DVW62" s="6"/>
      <c r="DVX62" s="6"/>
      <c r="DVY62" s="6"/>
      <c r="DVZ62" s="6"/>
      <c r="DWA62" s="6"/>
      <c r="DWB62" s="6"/>
      <c r="DWC62" s="6"/>
      <c r="DWD62" s="6"/>
      <c r="DWE62" s="6"/>
      <c r="DWF62" s="6"/>
      <c r="DWG62" s="6"/>
      <c r="DWH62" s="6"/>
      <c r="DWI62" s="6"/>
      <c r="DWJ62" s="6"/>
      <c r="DWK62" s="6"/>
      <c r="DWL62" s="6"/>
      <c r="DWM62" s="6"/>
      <c r="DWN62" s="6"/>
      <c r="DWO62" s="6"/>
      <c r="DWP62" s="6"/>
      <c r="DWQ62" s="6"/>
      <c r="DWR62" s="6"/>
      <c r="DWS62" s="6"/>
      <c r="DWT62" s="6"/>
      <c r="DWU62" s="6"/>
      <c r="DWV62" s="6"/>
      <c r="DWW62" s="6"/>
      <c r="DWX62" s="6"/>
      <c r="DWY62" s="6"/>
      <c r="DWZ62" s="6"/>
      <c r="DXA62" s="6"/>
      <c r="DXB62" s="6"/>
      <c r="DXC62" s="6"/>
      <c r="DXD62" s="6"/>
      <c r="DXE62" s="6"/>
      <c r="DXF62" s="6"/>
      <c r="DXG62" s="6"/>
      <c r="DXH62" s="6"/>
      <c r="DXI62" s="6"/>
      <c r="DXJ62" s="6"/>
      <c r="DXK62" s="6"/>
      <c r="DXL62" s="6"/>
      <c r="DXM62" s="6"/>
      <c r="DXN62" s="6"/>
      <c r="DXO62" s="6"/>
      <c r="DXP62" s="6"/>
      <c r="DXQ62" s="6"/>
      <c r="DXR62" s="6"/>
      <c r="DXS62" s="6"/>
      <c r="DXT62" s="6"/>
      <c r="DXU62" s="6"/>
      <c r="DXV62" s="6"/>
      <c r="DXW62" s="6"/>
      <c r="DXX62" s="6"/>
      <c r="DXY62" s="6"/>
      <c r="DXZ62" s="6"/>
      <c r="DYA62" s="6"/>
      <c r="DYB62" s="6"/>
      <c r="DYC62" s="6"/>
      <c r="DYD62" s="6"/>
      <c r="DYE62" s="6"/>
      <c r="DYF62" s="6"/>
      <c r="DYG62" s="6"/>
      <c r="DYH62" s="6"/>
      <c r="DYI62" s="6"/>
      <c r="DYJ62" s="6"/>
      <c r="DYK62" s="6"/>
      <c r="DYL62" s="6"/>
      <c r="DYM62" s="6"/>
      <c r="DYN62" s="6"/>
      <c r="DYO62" s="6"/>
      <c r="DYP62" s="6"/>
      <c r="DYQ62" s="6"/>
      <c r="DYR62" s="6"/>
      <c r="DYS62" s="6"/>
      <c r="DYT62" s="6"/>
      <c r="DYU62" s="6"/>
      <c r="DYV62" s="6"/>
      <c r="DYW62" s="6"/>
      <c r="DYX62" s="6"/>
      <c r="DYY62" s="6"/>
      <c r="DYZ62" s="6"/>
      <c r="DZA62" s="6"/>
      <c r="DZB62" s="6"/>
      <c r="DZC62" s="6"/>
      <c r="DZD62" s="6"/>
      <c r="DZE62" s="6"/>
      <c r="DZF62" s="6"/>
      <c r="DZG62" s="6"/>
      <c r="DZH62" s="6"/>
      <c r="DZI62" s="6"/>
      <c r="DZJ62" s="6"/>
      <c r="DZK62" s="6"/>
      <c r="DZL62" s="6"/>
      <c r="DZM62" s="6"/>
      <c r="DZN62" s="6"/>
      <c r="DZO62" s="6"/>
      <c r="DZP62" s="6"/>
      <c r="DZQ62" s="6"/>
      <c r="DZR62" s="6"/>
      <c r="DZS62" s="6"/>
      <c r="DZT62" s="6"/>
      <c r="DZU62" s="6"/>
      <c r="DZV62" s="6"/>
      <c r="DZW62" s="6"/>
      <c r="DZX62" s="6"/>
      <c r="DZY62" s="6"/>
      <c r="DZZ62" s="6"/>
      <c r="EAA62" s="6"/>
      <c r="EAB62" s="6"/>
      <c r="EAC62" s="6"/>
      <c r="EAD62" s="6"/>
      <c r="EAE62" s="6"/>
      <c r="EAF62" s="6"/>
      <c r="EAG62" s="6"/>
      <c r="EAH62" s="6"/>
      <c r="EAI62" s="6"/>
      <c r="EAJ62" s="6"/>
      <c r="EAK62" s="6"/>
      <c r="EAL62" s="6"/>
      <c r="EAM62" s="6"/>
      <c r="EAN62" s="6"/>
      <c r="EAO62" s="6"/>
      <c r="EAP62" s="6"/>
      <c r="EAQ62" s="6"/>
      <c r="EAR62" s="6"/>
      <c r="EAS62" s="6"/>
      <c r="EAT62" s="6"/>
      <c r="EAU62" s="6"/>
      <c r="EAV62" s="6"/>
      <c r="EAW62" s="6"/>
      <c r="EAX62" s="6"/>
      <c r="EAY62" s="6"/>
      <c r="EAZ62" s="6"/>
      <c r="EBA62" s="6"/>
      <c r="EBB62" s="6"/>
      <c r="EBC62" s="6"/>
      <c r="EBD62" s="6"/>
      <c r="EBE62" s="6"/>
      <c r="EBF62" s="6"/>
      <c r="EBG62" s="6"/>
      <c r="EBH62" s="6"/>
      <c r="EBI62" s="6"/>
      <c r="EBJ62" s="6"/>
      <c r="EBK62" s="6"/>
      <c r="EBL62" s="6"/>
      <c r="EBM62" s="6"/>
      <c r="EBN62" s="6"/>
      <c r="EBO62" s="6"/>
      <c r="EBP62" s="6"/>
      <c r="EBQ62" s="6"/>
      <c r="EBR62" s="6"/>
      <c r="EBS62" s="6"/>
      <c r="EBT62" s="6"/>
      <c r="EBU62" s="6"/>
      <c r="EBV62" s="6"/>
      <c r="EBW62" s="6"/>
      <c r="EBX62" s="6"/>
      <c r="EBY62" s="6"/>
      <c r="EBZ62" s="6"/>
      <c r="ECA62" s="6"/>
      <c r="ECB62" s="6"/>
      <c r="ECC62" s="6"/>
      <c r="ECD62" s="6"/>
      <c r="ECE62" s="6"/>
      <c r="ECF62" s="6"/>
      <c r="ECG62" s="6"/>
      <c r="ECH62" s="6"/>
      <c r="ECI62" s="6"/>
      <c r="ECJ62" s="6"/>
      <c r="ECK62" s="6"/>
      <c r="ECL62" s="6"/>
      <c r="ECM62" s="6"/>
      <c r="ECN62" s="6"/>
      <c r="ECO62" s="6"/>
      <c r="ECP62" s="6"/>
      <c r="ECQ62" s="6"/>
      <c r="ECR62" s="6"/>
      <c r="ECS62" s="6"/>
      <c r="ECT62" s="6"/>
      <c r="ECU62" s="6"/>
      <c r="ECV62" s="6"/>
      <c r="ECW62" s="6"/>
      <c r="ECX62" s="6"/>
      <c r="ECY62" s="6"/>
      <c r="ECZ62" s="6"/>
      <c r="EDA62" s="6"/>
      <c r="EDB62" s="6"/>
      <c r="EDC62" s="6"/>
      <c r="EDD62" s="6"/>
      <c r="EDE62" s="6"/>
      <c r="EDF62" s="6"/>
      <c r="EDG62" s="6"/>
      <c r="EDH62" s="6"/>
      <c r="EDI62" s="6"/>
      <c r="EDJ62" s="6"/>
      <c r="EDK62" s="6"/>
      <c r="EDL62" s="6"/>
      <c r="EDM62" s="6"/>
      <c r="EDN62" s="6"/>
      <c r="EDO62" s="6"/>
      <c r="EDP62" s="6"/>
      <c r="EDQ62" s="6"/>
      <c r="EDR62" s="6"/>
      <c r="EDS62" s="6"/>
      <c r="EDT62" s="6"/>
      <c r="EDU62" s="6"/>
      <c r="EDV62" s="6"/>
      <c r="EDW62" s="6"/>
      <c r="EDX62" s="6"/>
      <c r="EDY62" s="6"/>
      <c r="EDZ62" s="6"/>
      <c r="EEA62" s="6"/>
      <c r="EEB62" s="6"/>
      <c r="EEC62" s="6"/>
      <c r="EED62" s="6"/>
      <c r="EEE62" s="6"/>
      <c r="EEF62" s="6"/>
      <c r="EEG62" s="6"/>
      <c r="EEH62" s="6"/>
      <c r="EEI62" s="6"/>
      <c r="EEJ62" s="6"/>
      <c r="EEK62" s="6"/>
      <c r="EEL62" s="6"/>
      <c r="EEM62" s="6"/>
      <c r="EEN62" s="6"/>
      <c r="EEO62" s="6"/>
      <c r="EEP62" s="6"/>
      <c r="EEQ62" s="6"/>
      <c r="EER62" s="6"/>
      <c r="EES62" s="6"/>
      <c r="EET62" s="6"/>
      <c r="EEU62" s="6"/>
      <c r="EEV62" s="6"/>
      <c r="EEW62" s="6"/>
      <c r="EEX62" s="6"/>
      <c r="EEY62" s="6"/>
      <c r="EEZ62" s="6"/>
      <c r="EFA62" s="6"/>
      <c r="EFB62" s="6"/>
      <c r="EFC62" s="6"/>
      <c r="EFD62" s="6"/>
      <c r="EFE62" s="6"/>
      <c r="EFF62" s="6"/>
      <c r="EFG62" s="6"/>
      <c r="EFH62" s="6"/>
      <c r="EFI62" s="6"/>
      <c r="EFJ62" s="6"/>
      <c r="EFK62" s="6"/>
      <c r="EFL62" s="6"/>
      <c r="EFM62" s="6"/>
      <c r="EFN62" s="6"/>
      <c r="EFO62" s="6"/>
      <c r="EFP62" s="6"/>
      <c r="EFQ62" s="6"/>
      <c r="EFR62" s="6"/>
      <c r="EFS62" s="6"/>
      <c r="EFT62" s="6"/>
      <c r="EFU62" s="6"/>
      <c r="EFV62" s="6"/>
      <c r="EFW62" s="6"/>
      <c r="EFX62" s="6"/>
      <c r="EFY62" s="6"/>
      <c r="EFZ62" s="6"/>
      <c r="EGA62" s="6"/>
      <c r="EGB62" s="6"/>
      <c r="EGC62" s="6"/>
      <c r="EGD62" s="6"/>
      <c r="EGE62" s="6"/>
      <c r="EGF62" s="6"/>
      <c r="EGG62" s="6"/>
      <c r="EGH62" s="6"/>
      <c r="EGI62" s="6"/>
      <c r="EGJ62" s="6"/>
      <c r="EGK62" s="6"/>
      <c r="EGL62" s="6"/>
      <c r="EGM62" s="6"/>
      <c r="EGN62" s="6"/>
      <c r="EGO62" s="6"/>
      <c r="EGP62" s="6"/>
      <c r="EGQ62" s="6"/>
      <c r="EGR62" s="6"/>
      <c r="EGS62" s="6"/>
      <c r="EGT62" s="6"/>
      <c r="EGU62" s="6"/>
      <c r="EGV62" s="6"/>
      <c r="EGW62" s="6"/>
      <c r="EGX62" s="6"/>
      <c r="EGY62" s="6"/>
      <c r="EGZ62" s="6"/>
      <c r="EHA62" s="6"/>
      <c r="EHB62" s="6"/>
      <c r="EHC62" s="6"/>
      <c r="EHD62" s="6"/>
      <c r="EHE62" s="6"/>
      <c r="EHF62" s="6"/>
      <c r="EHG62" s="6"/>
      <c r="EHH62" s="6"/>
      <c r="EHI62" s="6"/>
      <c r="EHJ62" s="6"/>
      <c r="EHK62" s="6"/>
      <c r="EHL62" s="6"/>
      <c r="EHM62" s="6"/>
      <c r="EHN62" s="6"/>
      <c r="EHO62" s="6"/>
      <c r="EHP62" s="6"/>
      <c r="EHQ62" s="6"/>
      <c r="EHR62" s="6"/>
      <c r="EHS62" s="6"/>
      <c r="EHT62" s="6"/>
      <c r="EHU62" s="6"/>
      <c r="EHV62" s="6"/>
      <c r="EHW62" s="6"/>
      <c r="EHX62" s="6"/>
      <c r="EHY62" s="6"/>
      <c r="EHZ62" s="6"/>
      <c r="EIA62" s="6"/>
      <c r="EIB62" s="6"/>
      <c r="EIC62" s="6"/>
      <c r="EID62" s="6"/>
      <c r="EIE62" s="6"/>
      <c r="EIF62" s="6"/>
      <c r="EIG62" s="6"/>
      <c r="EIH62" s="6"/>
      <c r="EII62" s="6"/>
      <c r="EIJ62" s="6"/>
      <c r="EIK62" s="6"/>
      <c r="EIL62" s="6"/>
      <c r="EIM62" s="6"/>
      <c r="EIN62" s="6"/>
      <c r="EIO62" s="6"/>
      <c r="EIP62" s="6"/>
      <c r="EIQ62" s="6"/>
      <c r="EIR62" s="6"/>
      <c r="EIS62" s="6"/>
      <c r="EIT62" s="6"/>
      <c r="EIU62" s="6"/>
      <c r="EIV62" s="6"/>
      <c r="EIW62" s="6"/>
      <c r="EIX62" s="6"/>
      <c r="EIY62" s="6"/>
      <c r="EIZ62" s="6"/>
      <c r="EJA62" s="6"/>
      <c r="EJB62" s="6"/>
      <c r="EJC62" s="6"/>
      <c r="EJD62" s="6"/>
      <c r="EJE62" s="6"/>
      <c r="EJF62" s="6"/>
      <c r="EJG62" s="6"/>
      <c r="EJH62" s="6"/>
      <c r="EJI62" s="6"/>
      <c r="EJJ62" s="6"/>
      <c r="EJK62" s="6"/>
      <c r="EJL62" s="6"/>
      <c r="EJM62" s="6"/>
      <c r="EJN62" s="6"/>
      <c r="EJO62" s="6"/>
      <c r="EJP62" s="6"/>
      <c r="EJQ62" s="6"/>
      <c r="EJR62" s="6"/>
      <c r="EJS62" s="6"/>
      <c r="EJT62" s="6"/>
      <c r="EJU62" s="6"/>
      <c r="EJV62" s="6"/>
      <c r="EJW62" s="6"/>
      <c r="EJX62" s="6"/>
      <c r="EJY62" s="6"/>
      <c r="EJZ62" s="6"/>
      <c r="EKA62" s="6"/>
      <c r="EKB62" s="6"/>
      <c r="EKC62" s="6"/>
      <c r="EKD62" s="6"/>
      <c r="EKE62" s="6"/>
      <c r="EKF62" s="6"/>
      <c r="EKG62" s="6"/>
      <c r="EKH62" s="6"/>
      <c r="EKI62" s="6"/>
      <c r="EKJ62" s="6"/>
      <c r="EKK62" s="6"/>
      <c r="EKL62" s="6"/>
      <c r="EKM62" s="6"/>
      <c r="EKN62" s="6"/>
      <c r="EKO62" s="6"/>
      <c r="EKP62" s="6"/>
      <c r="EKQ62" s="6"/>
      <c r="EKR62" s="6"/>
      <c r="EKS62" s="6"/>
      <c r="EKT62" s="6"/>
      <c r="EKU62" s="6"/>
      <c r="EKV62" s="6"/>
      <c r="EKW62" s="6"/>
      <c r="EKX62" s="6"/>
      <c r="EKY62" s="6"/>
      <c r="EKZ62" s="6"/>
      <c r="ELA62" s="6"/>
      <c r="ELB62" s="6"/>
      <c r="ELC62" s="6"/>
      <c r="ELD62" s="6"/>
      <c r="ELE62" s="6"/>
      <c r="ELF62" s="6"/>
      <c r="ELG62" s="6"/>
      <c r="ELH62" s="6"/>
      <c r="ELI62" s="6"/>
      <c r="ELJ62" s="6"/>
      <c r="ELK62" s="6"/>
      <c r="ELL62" s="6"/>
      <c r="ELM62" s="6"/>
      <c r="ELN62" s="6"/>
      <c r="ELO62" s="6"/>
      <c r="ELP62" s="6"/>
      <c r="ELQ62" s="6"/>
      <c r="ELR62" s="6"/>
      <c r="ELS62" s="6"/>
      <c r="ELT62" s="6"/>
      <c r="ELU62" s="6"/>
      <c r="ELV62" s="6"/>
      <c r="ELW62" s="6"/>
      <c r="ELX62" s="6"/>
      <c r="ELY62" s="6"/>
      <c r="ELZ62" s="6"/>
      <c r="EMA62" s="6"/>
      <c r="EMB62" s="6"/>
      <c r="EMC62" s="6"/>
      <c r="EMD62" s="6"/>
      <c r="EME62" s="6"/>
      <c r="EMF62" s="6"/>
      <c r="EMG62" s="6"/>
      <c r="EMH62" s="6"/>
      <c r="EMI62" s="6"/>
      <c r="EMJ62" s="6"/>
      <c r="EMK62" s="6"/>
      <c r="EML62" s="6"/>
      <c r="EMM62" s="6"/>
      <c r="EMN62" s="6"/>
      <c r="EMO62" s="6"/>
      <c r="EMP62" s="6"/>
      <c r="EMQ62" s="6"/>
      <c r="EMR62" s="6"/>
      <c r="EMS62" s="6"/>
      <c r="EMT62" s="6"/>
      <c r="EMU62" s="6"/>
      <c r="EMV62" s="6"/>
      <c r="EMW62" s="6"/>
      <c r="EMX62" s="6"/>
      <c r="EMY62" s="6"/>
      <c r="EMZ62" s="6"/>
      <c r="ENA62" s="6"/>
      <c r="ENB62" s="6"/>
      <c r="ENC62" s="6"/>
      <c r="END62" s="6"/>
      <c r="ENE62" s="6"/>
      <c r="ENF62" s="6"/>
      <c r="ENG62" s="6"/>
      <c r="ENH62" s="6"/>
      <c r="ENI62" s="6"/>
      <c r="ENJ62" s="6"/>
      <c r="ENK62" s="6"/>
      <c r="ENL62" s="6"/>
      <c r="ENM62" s="6"/>
      <c r="ENN62" s="6"/>
      <c r="ENO62" s="6"/>
      <c r="ENP62" s="6"/>
      <c r="ENQ62" s="6"/>
      <c r="ENR62" s="6"/>
      <c r="ENS62" s="6"/>
      <c r="ENT62" s="6"/>
      <c r="ENU62" s="6"/>
      <c r="ENV62" s="6"/>
      <c r="ENW62" s="6"/>
      <c r="ENX62" s="6"/>
      <c r="ENY62" s="6"/>
      <c r="ENZ62" s="6"/>
      <c r="EOA62" s="6"/>
      <c r="EOB62" s="6"/>
      <c r="EOC62" s="6"/>
      <c r="EOD62" s="6"/>
      <c r="EOE62" s="6"/>
      <c r="EOF62" s="6"/>
      <c r="EOG62" s="6"/>
      <c r="EOH62" s="6"/>
      <c r="EOI62" s="6"/>
      <c r="EOJ62" s="6"/>
      <c r="EOK62" s="6"/>
      <c r="EOL62" s="6"/>
      <c r="EOM62" s="6"/>
      <c r="EON62" s="6"/>
      <c r="EOO62" s="6"/>
      <c r="EOP62" s="6"/>
      <c r="EOQ62" s="6"/>
      <c r="EOR62" s="6"/>
      <c r="EOS62" s="6"/>
      <c r="EOT62" s="6"/>
      <c r="EOU62" s="6"/>
      <c r="EOV62" s="6"/>
      <c r="EOW62" s="6"/>
      <c r="EOX62" s="6"/>
      <c r="EOY62" s="6"/>
      <c r="EOZ62" s="6"/>
      <c r="EPA62" s="6"/>
      <c r="EPB62" s="6"/>
      <c r="EPC62" s="6"/>
      <c r="EPD62" s="6"/>
      <c r="EPE62" s="6"/>
      <c r="EPF62" s="6"/>
      <c r="EPG62" s="6"/>
      <c r="EPH62" s="6"/>
      <c r="EPI62" s="6"/>
      <c r="EPJ62" s="6"/>
      <c r="EPK62" s="6"/>
      <c r="EPL62" s="6"/>
      <c r="EPM62" s="6"/>
      <c r="EPN62" s="6"/>
      <c r="EPO62" s="6"/>
      <c r="EPP62" s="6"/>
      <c r="EPQ62" s="6"/>
      <c r="EPR62" s="6"/>
      <c r="EPS62" s="6"/>
      <c r="EPT62" s="6"/>
      <c r="EPU62" s="6"/>
      <c r="EPV62" s="6"/>
      <c r="EPW62" s="6"/>
      <c r="EPX62" s="6"/>
      <c r="EPY62" s="6"/>
      <c r="EPZ62" s="6"/>
      <c r="EQA62" s="6"/>
      <c r="EQB62" s="6"/>
      <c r="EQC62" s="6"/>
      <c r="EQD62" s="6"/>
      <c r="EQE62" s="6"/>
      <c r="EQF62" s="6"/>
      <c r="EQG62" s="6"/>
      <c r="EQH62" s="6"/>
      <c r="EQI62" s="6"/>
      <c r="EQJ62" s="6"/>
      <c r="EQK62" s="6"/>
      <c r="EQL62" s="6"/>
      <c r="EQM62" s="6"/>
      <c r="EQN62" s="6"/>
      <c r="EQO62" s="6"/>
      <c r="EQP62" s="6"/>
      <c r="EQQ62" s="6"/>
      <c r="EQR62" s="6"/>
      <c r="EQS62" s="6"/>
      <c r="EQT62" s="6"/>
      <c r="EQU62" s="6"/>
      <c r="EQV62" s="6"/>
      <c r="EQW62" s="6"/>
      <c r="EQX62" s="6"/>
      <c r="EQY62" s="6"/>
      <c r="EQZ62" s="6"/>
      <c r="ERA62" s="6"/>
      <c r="ERB62" s="6"/>
      <c r="ERC62" s="6"/>
      <c r="ERD62" s="6"/>
      <c r="ERE62" s="6"/>
      <c r="ERF62" s="6"/>
      <c r="ERG62" s="6"/>
      <c r="ERH62" s="6"/>
      <c r="ERI62" s="6"/>
      <c r="ERJ62" s="6"/>
      <c r="ERK62" s="6"/>
      <c r="ERL62" s="6"/>
      <c r="ERM62" s="6"/>
      <c r="ERN62" s="6"/>
      <c r="ERO62" s="6"/>
      <c r="ERP62" s="6"/>
      <c r="ERQ62" s="6"/>
      <c r="ERR62" s="6"/>
      <c r="ERS62" s="6"/>
      <c r="ERT62" s="6"/>
      <c r="ERU62" s="6"/>
      <c r="ERV62" s="6"/>
      <c r="ERW62" s="6"/>
      <c r="ERX62" s="6"/>
      <c r="ERY62" s="6"/>
      <c r="ERZ62" s="6"/>
      <c r="ESA62" s="6"/>
      <c r="ESB62" s="6"/>
      <c r="ESC62" s="6"/>
      <c r="ESD62" s="6"/>
      <c r="ESE62" s="6"/>
      <c r="ESF62" s="6"/>
      <c r="ESG62" s="6"/>
      <c r="ESH62" s="6"/>
      <c r="ESI62" s="6"/>
      <c r="ESJ62" s="6"/>
      <c r="ESK62" s="6"/>
      <c r="ESL62" s="6"/>
      <c r="ESM62" s="6"/>
      <c r="ESN62" s="6"/>
      <c r="ESO62" s="6"/>
      <c r="ESP62" s="6"/>
      <c r="ESQ62" s="6"/>
      <c r="ESR62" s="6"/>
      <c r="ESS62" s="6"/>
      <c r="EST62" s="6"/>
      <c r="ESU62" s="6"/>
      <c r="ESV62" s="6"/>
      <c r="ESW62" s="6"/>
      <c r="ESX62" s="6"/>
      <c r="ESY62" s="6"/>
      <c r="ESZ62" s="6"/>
      <c r="ETA62" s="6"/>
      <c r="ETB62" s="6"/>
      <c r="ETC62" s="6"/>
      <c r="ETD62" s="6"/>
      <c r="ETE62" s="6"/>
      <c r="ETF62" s="6"/>
      <c r="ETG62" s="6"/>
      <c r="ETH62" s="6"/>
      <c r="ETI62" s="6"/>
      <c r="ETJ62" s="6"/>
      <c r="ETK62" s="6"/>
      <c r="ETL62" s="6"/>
      <c r="ETM62" s="6"/>
      <c r="ETN62" s="6"/>
      <c r="ETO62" s="6"/>
      <c r="ETP62" s="6"/>
      <c r="ETQ62" s="6"/>
      <c r="ETR62" s="6"/>
      <c r="ETS62" s="6"/>
      <c r="ETT62" s="6"/>
      <c r="ETU62" s="6"/>
      <c r="ETV62" s="6"/>
      <c r="ETW62" s="6"/>
      <c r="ETX62" s="6"/>
      <c r="ETY62" s="6"/>
      <c r="ETZ62" s="6"/>
      <c r="EUA62" s="6"/>
      <c r="EUB62" s="6"/>
      <c r="EUC62" s="6"/>
      <c r="EUD62" s="6"/>
      <c r="EUE62" s="6"/>
      <c r="EUF62" s="6"/>
      <c r="EUG62" s="6"/>
      <c r="EUH62" s="6"/>
      <c r="EUI62" s="6"/>
      <c r="EUJ62" s="6"/>
      <c r="EUK62" s="6"/>
      <c r="EUL62" s="6"/>
      <c r="EUM62" s="6"/>
      <c r="EUN62" s="6"/>
      <c r="EUO62" s="6"/>
      <c r="EUP62" s="6"/>
      <c r="EUQ62" s="6"/>
      <c r="EUR62" s="6"/>
      <c r="EUS62" s="6"/>
      <c r="EUT62" s="6"/>
      <c r="EUU62" s="6"/>
      <c r="EUV62" s="6"/>
      <c r="EUW62" s="6"/>
      <c r="EUX62" s="6"/>
      <c r="EUY62" s="6"/>
      <c r="EUZ62" s="6"/>
      <c r="EVA62" s="6"/>
      <c r="EVB62" s="6"/>
      <c r="EVC62" s="6"/>
      <c r="EVD62" s="6"/>
      <c r="EVE62" s="6"/>
      <c r="EVF62" s="6"/>
      <c r="EVG62" s="6"/>
      <c r="EVH62" s="6"/>
      <c r="EVI62" s="6"/>
      <c r="EVJ62" s="6"/>
      <c r="EVK62" s="6"/>
      <c r="EVL62" s="6"/>
      <c r="EVM62" s="6"/>
      <c r="EVN62" s="6"/>
      <c r="EVO62" s="6"/>
      <c r="EVP62" s="6"/>
      <c r="EVQ62" s="6"/>
      <c r="EVR62" s="6"/>
      <c r="EVS62" s="6"/>
      <c r="EVT62" s="6"/>
      <c r="EVU62" s="6"/>
      <c r="EVV62" s="6"/>
      <c r="EVW62" s="6"/>
      <c r="EVX62" s="6"/>
      <c r="EVY62" s="6"/>
      <c r="EVZ62" s="6"/>
      <c r="EWA62" s="6"/>
      <c r="EWB62" s="6"/>
      <c r="EWC62" s="6"/>
      <c r="EWD62" s="6"/>
      <c r="EWE62" s="6"/>
      <c r="EWF62" s="6"/>
      <c r="EWG62" s="6"/>
      <c r="EWH62" s="6"/>
      <c r="EWI62" s="6"/>
      <c r="EWJ62" s="6"/>
      <c r="EWK62" s="6"/>
      <c r="EWL62" s="6"/>
      <c r="EWM62" s="6"/>
      <c r="EWN62" s="6"/>
      <c r="EWO62" s="6"/>
      <c r="EWP62" s="6"/>
      <c r="EWQ62" s="6"/>
      <c r="EWR62" s="6"/>
      <c r="EWS62" s="6"/>
      <c r="EWT62" s="6"/>
      <c r="EWU62" s="6"/>
      <c r="EWV62" s="6"/>
      <c r="EWW62" s="6"/>
      <c r="EWX62" s="6"/>
      <c r="EWY62" s="6"/>
      <c r="EWZ62" s="6"/>
      <c r="EXA62" s="6"/>
      <c r="EXB62" s="6"/>
      <c r="EXC62" s="6"/>
      <c r="EXD62" s="6"/>
      <c r="EXE62" s="6"/>
      <c r="EXF62" s="6"/>
      <c r="EXG62" s="6"/>
      <c r="EXH62" s="6"/>
      <c r="EXI62" s="6"/>
      <c r="EXJ62" s="6"/>
      <c r="EXK62" s="6"/>
      <c r="EXL62" s="6"/>
      <c r="EXM62" s="6"/>
      <c r="EXN62" s="6"/>
      <c r="EXO62" s="6"/>
      <c r="EXP62" s="6"/>
      <c r="EXQ62" s="6"/>
      <c r="EXR62" s="6"/>
      <c r="EXS62" s="6"/>
      <c r="EXT62" s="6"/>
      <c r="EXU62" s="6"/>
      <c r="EXV62" s="6"/>
      <c r="EXW62" s="6"/>
      <c r="EXX62" s="6"/>
      <c r="EXY62" s="6"/>
      <c r="EXZ62" s="6"/>
      <c r="EYA62" s="6"/>
      <c r="EYB62" s="6"/>
      <c r="EYC62" s="6"/>
      <c r="EYD62" s="6"/>
      <c r="EYE62" s="6"/>
      <c r="EYF62" s="6"/>
      <c r="EYG62" s="6"/>
      <c r="EYH62" s="6"/>
      <c r="EYI62" s="6"/>
      <c r="EYJ62" s="6"/>
      <c r="EYK62" s="6"/>
      <c r="EYL62" s="6"/>
      <c r="EYM62" s="6"/>
      <c r="EYN62" s="6"/>
      <c r="EYO62" s="6"/>
      <c r="EYP62" s="6"/>
      <c r="EYQ62" s="6"/>
      <c r="EYR62" s="6"/>
      <c r="EYS62" s="6"/>
      <c r="EYT62" s="6"/>
      <c r="EYU62" s="6"/>
      <c r="EYV62" s="6"/>
      <c r="EYW62" s="6"/>
      <c r="EYX62" s="6"/>
      <c r="EYY62" s="6"/>
      <c r="EYZ62" s="6"/>
      <c r="EZA62" s="6"/>
      <c r="EZB62" s="6"/>
      <c r="EZC62" s="6"/>
      <c r="EZD62" s="6"/>
      <c r="EZE62" s="6"/>
      <c r="EZF62" s="6"/>
      <c r="EZG62" s="6"/>
      <c r="EZH62" s="6"/>
      <c r="EZI62" s="6"/>
      <c r="EZJ62" s="6"/>
      <c r="EZK62" s="6"/>
      <c r="EZL62" s="6"/>
      <c r="EZM62" s="6"/>
      <c r="EZN62" s="6"/>
      <c r="EZO62" s="6"/>
      <c r="EZP62" s="6"/>
      <c r="EZQ62" s="6"/>
      <c r="EZR62" s="6"/>
      <c r="EZS62" s="6"/>
      <c r="EZT62" s="6"/>
      <c r="EZU62" s="6"/>
      <c r="EZV62" s="6"/>
      <c r="EZW62" s="6"/>
      <c r="EZX62" s="6"/>
      <c r="EZY62" s="6"/>
      <c r="EZZ62" s="6"/>
      <c r="FAA62" s="6"/>
      <c r="FAB62" s="6"/>
      <c r="FAC62" s="6"/>
      <c r="FAD62" s="6"/>
      <c r="FAE62" s="6"/>
      <c r="FAF62" s="6"/>
      <c r="FAG62" s="6"/>
      <c r="FAH62" s="6"/>
      <c r="FAI62" s="6"/>
      <c r="FAJ62" s="6"/>
      <c r="FAK62" s="6"/>
      <c r="FAL62" s="6"/>
      <c r="FAM62" s="6"/>
      <c r="FAN62" s="6"/>
      <c r="FAO62" s="6"/>
      <c r="FAP62" s="6"/>
      <c r="FAQ62" s="6"/>
      <c r="FAR62" s="6"/>
      <c r="FAS62" s="6"/>
      <c r="FAT62" s="6"/>
      <c r="FAU62" s="6"/>
      <c r="FAV62" s="6"/>
      <c r="FAW62" s="6"/>
      <c r="FAX62" s="6"/>
      <c r="FAY62" s="6"/>
      <c r="FAZ62" s="6"/>
      <c r="FBA62" s="6"/>
      <c r="FBB62" s="6"/>
      <c r="FBC62" s="6"/>
      <c r="FBD62" s="6"/>
      <c r="FBE62" s="6"/>
      <c r="FBF62" s="6"/>
      <c r="FBG62" s="6"/>
      <c r="FBH62" s="6"/>
      <c r="FBI62" s="6"/>
      <c r="FBJ62" s="6"/>
      <c r="FBK62" s="6"/>
      <c r="FBL62" s="6"/>
      <c r="FBM62" s="6"/>
      <c r="FBN62" s="6"/>
      <c r="FBO62" s="6"/>
      <c r="FBP62" s="6"/>
      <c r="FBQ62" s="6"/>
      <c r="FBR62" s="6"/>
      <c r="FBS62" s="6"/>
      <c r="FBT62" s="6"/>
      <c r="FBU62" s="6"/>
      <c r="FBV62" s="6"/>
      <c r="FBW62" s="6"/>
      <c r="FBX62" s="6"/>
      <c r="FBY62" s="6"/>
      <c r="FBZ62" s="6"/>
      <c r="FCA62" s="6"/>
      <c r="FCB62" s="6"/>
      <c r="FCC62" s="6"/>
      <c r="FCD62" s="6"/>
      <c r="FCE62" s="6"/>
      <c r="FCF62" s="6"/>
      <c r="FCG62" s="6"/>
      <c r="FCH62" s="6"/>
      <c r="FCI62" s="6"/>
      <c r="FCJ62" s="6"/>
      <c r="FCK62" s="6"/>
      <c r="FCL62" s="6"/>
      <c r="FCM62" s="6"/>
      <c r="FCN62" s="6"/>
      <c r="FCO62" s="6"/>
      <c r="FCP62" s="6"/>
      <c r="FCQ62" s="6"/>
      <c r="FCR62" s="6"/>
      <c r="FCS62" s="6"/>
      <c r="FCT62" s="6"/>
      <c r="FCU62" s="6"/>
      <c r="FCV62" s="6"/>
      <c r="FCW62" s="6"/>
      <c r="FCX62" s="6"/>
      <c r="FCY62" s="6"/>
      <c r="FCZ62" s="6"/>
      <c r="FDA62" s="6"/>
      <c r="FDB62" s="6"/>
      <c r="FDC62" s="6"/>
      <c r="FDD62" s="6"/>
      <c r="FDE62" s="6"/>
      <c r="FDF62" s="6"/>
      <c r="FDG62" s="6"/>
      <c r="FDH62" s="6"/>
      <c r="FDI62" s="6"/>
      <c r="FDJ62" s="6"/>
      <c r="FDK62" s="6"/>
      <c r="FDL62" s="6"/>
      <c r="FDM62" s="6"/>
      <c r="FDN62" s="6"/>
      <c r="FDO62" s="6"/>
      <c r="FDP62" s="6"/>
      <c r="FDQ62" s="6"/>
      <c r="FDR62" s="6"/>
      <c r="FDS62" s="6"/>
      <c r="FDT62" s="6"/>
      <c r="FDU62" s="6"/>
      <c r="FDV62" s="6"/>
      <c r="FDW62" s="6"/>
      <c r="FDX62" s="6"/>
      <c r="FDY62" s="6"/>
      <c r="FDZ62" s="6"/>
      <c r="FEA62" s="6"/>
      <c r="FEB62" s="6"/>
      <c r="FEC62" s="6"/>
      <c r="FED62" s="6"/>
      <c r="FEE62" s="6"/>
      <c r="FEF62" s="6"/>
      <c r="FEG62" s="6"/>
      <c r="FEH62" s="6"/>
      <c r="FEI62" s="6"/>
      <c r="FEJ62" s="6"/>
      <c r="FEK62" s="6"/>
      <c r="FEL62" s="6"/>
      <c r="FEM62" s="6"/>
      <c r="FEN62" s="6"/>
      <c r="FEO62" s="6"/>
      <c r="FEP62" s="6"/>
      <c r="FEQ62" s="6"/>
      <c r="FER62" s="6"/>
      <c r="FES62" s="6"/>
      <c r="FET62" s="6"/>
      <c r="FEU62" s="6"/>
      <c r="FEV62" s="6"/>
      <c r="FEW62" s="6"/>
      <c r="FEX62" s="6"/>
      <c r="FEY62" s="6"/>
      <c r="FEZ62" s="6"/>
      <c r="FFA62" s="6"/>
      <c r="FFB62" s="6"/>
      <c r="FFC62" s="6"/>
      <c r="FFD62" s="6"/>
      <c r="FFE62" s="6"/>
      <c r="FFF62" s="6"/>
      <c r="FFG62" s="6"/>
      <c r="FFH62" s="6"/>
      <c r="FFI62" s="6"/>
      <c r="FFJ62" s="6"/>
      <c r="FFK62" s="6"/>
      <c r="FFL62" s="6"/>
      <c r="FFM62" s="6"/>
      <c r="FFN62" s="6"/>
      <c r="FFO62" s="6"/>
      <c r="FFP62" s="6"/>
      <c r="FFQ62" s="6"/>
      <c r="FFR62" s="6"/>
      <c r="FFS62" s="6"/>
      <c r="FFT62" s="6"/>
      <c r="FFU62" s="6"/>
      <c r="FFV62" s="6"/>
      <c r="FFW62" s="6"/>
      <c r="FFX62" s="6"/>
      <c r="FFY62" s="6"/>
      <c r="FFZ62" s="6"/>
      <c r="FGA62" s="6"/>
      <c r="FGB62" s="6"/>
      <c r="FGC62" s="6"/>
      <c r="FGD62" s="6"/>
      <c r="FGE62" s="6"/>
      <c r="FGF62" s="6"/>
      <c r="FGG62" s="6"/>
      <c r="FGH62" s="6"/>
      <c r="FGI62" s="6"/>
      <c r="FGJ62" s="6"/>
      <c r="FGK62" s="6"/>
      <c r="FGL62" s="6"/>
      <c r="FGM62" s="6"/>
      <c r="FGN62" s="6"/>
      <c r="FGO62" s="6"/>
      <c r="FGP62" s="6"/>
      <c r="FGQ62" s="6"/>
      <c r="FGR62" s="6"/>
      <c r="FGS62" s="6"/>
      <c r="FGT62" s="6"/>
      <c r="FGU62" s="6"/>
      <c r="FGV62" s="6"/>
      <c r="FGW62" s="6"/>
      <c r="FGX62" s="6"/>
      <c r="FGY62" s="6"/>
      <c r="FGZ62" s="6"/>
      <c r="FHA62" s="6"/>
      <c r="FHB62" s="6"/>
      <c r="FHC62" s="6"/>
      <c r="FHD62" s="6"/>
      <c r="FHE62" s="6"/>
      <c r="FHF62" s="6"/>
      <c r="FHG62" s="6"/>
      <c r="FHH62" s="6"/>
      <c r="FHI62" s="6"/>
      <c r="FHJ62" s="6"/>
      <c r="FHK62" s="6"/>
      <c r="FHL62" s="6"/>
      <c r="FHM62" s="6"/>
      <c r="FHN62" s="6"/>
      <c r="FHO62" s="6"/>
      <c r="FHP62" s="6"/>
      <c r="FHQ62" s="6"/>
      <c r="FHR62" s="6"/>
      <c r="FHS62" s="6"/>
      <c r="FHT62" s="6"/>
      <c r="FHU62" s="6"/>
      <c r="FHV62" s="6"/>
      <c r="FHW62" s="6"/>
      <c r="FHX62" s="6"/>
      <c r="FHY62" s="6"/>
      <c r="FHZ62" s="6"/>
      <c r="FIA62" s="6"/>
      <c r="FIB62" s="6"/>
      <c r="FIC62" s="6"/>
      <c r="FID62" s="6"/>
      <c r="FIE62" s="6"/>
      <c r="FIF62" s="6"/>
      <c r="FIG62" s="6"/>
      <c r="FIH62" s="6"/>
      <c r="FII62" s="6"/>
      <c r="FIJ62" s="6"/>
      <c r="FIK62" s="6"/>
      <c r="FIL62" s="6"/>
      <c r="FIM62" s="6"/>
      <c r="FIN62" s="6"/>
      <c r="FIO62" s="6"/>
      <c r="FIP62" s="6"/>
      <c r="FIQ62" s="6"/>
      <c r="FIR62" s="6"/>
      <c r="FIS62" s="6"/>
      <c r="FIT62" s="6"/>
      <c r="FIU62" s="6"/>
      <c r="FIV62" s="6"/>
      <c r="FIW62" s="6"/>
      <c r="FIX62" s="6"/>
      <c r="FIY62" s="6"/>
      <c r="FIZ62" s="6"/>
      <c r="FJA62" s="6"/>
      <c r="FJB62" s="6"/>
      <c r="FJC62" s="6"/>
      <c r="FJD62" s="6"/>
      <c r="FJE62" s="6"/>
      <c r="FJF62" s="6"/>
      <c r="FJG62" s="6"/>
      <c r="FJH62" s="6"/>
      <c r="FJI62" s="6"/>
      <c r="FJJ62" s="6"/>
      <c r="FJK62" s="6"/>
      <c r="FJL62" s="6"/>
      <c r="FJM62" s="6"/>
      <c r="FJN62" s="6"/>
      <c r="FJO62" s="6"/>
      <c r="FJP62" s="6"/>
      <c r="FJQ62" s="6"/>
      <c r="FJR62" s="6"/>
      <c r="FJS62" s="6"/>
      <c r="FJT62" s="6"/>
      <c r="FJU62" s="6"/>
      <c r="FJV62" s="6"/>
      <c r="FJW62" s="6"/>
      <c r="FJX62" s="6"/>
      <c r="FJY62" s="6"/>
      <c r="FJZ62" s="6"/>
      <c r="FKA62" s="6"/>
      <c r="FKB62" s="6"/>
      <c r="FKC62" s="6"/>
      <c r="FKD62" s="6"/>
      <c r="FKE62" s="6"/>
      <c r="FKF62" s="6"/>
      <c r="FKG62" s="6"/>
      <c r="FKH62" s="6"/>
      <c r="FKI62" s="6"/>
      <c r="FKJ62" s="6"/>
      <c r="FKK62" s="6"/>
      <c r="FKL62" s="6"/>
      <c r="FKM62" s="6"/>
      <c r="FKN62" s="6"/>
      <c r="FKO62" s="6"/>
      <c r="FKP62" s="6"/>
      <c r="FKQ62" s="6"/>
      <c r="FKR62" s="6"/>
      <c r="FKS62" s="6"/>
      <c r="FKT62" s="6"/>
      <c r="FKU62" s="6"/>
      <c r="FKV62" s="6"/>
      <c r="FKW62" s="6"/>
      <c r="FKX62" s="6"/>
      <c r="FKY62" s="6"/>
      <c r="FKZ62" s="6"/>
      <c r="FLA62" s="6"/>
      <c r="FLB62" s="6"/>
      <c r="FLC62" s="6"/>
      <c r="FLD62" s="6"/>
      <c r="FLE62" s="6"/>
      <c r="FLF62" s="6"/>
      <c r="FLG62" s="6"/>
      <c r="FLH62" s="6"/>
      <c r="FLI62" s="6"/>
      <c r="FLJ62" s="6"/>
      <c r="FLK62" s="6"/>
      <c r="FLL62" s="6"/>
      <c r="FLM62" s="6"/>
      <c r="FLN62" s="6"/>
      <c r="FLO62" s="6"/>
      <c r="FLP62" s="6"/>
      <c r="FLQ62" s="6"/>
      <c r="FLR62" s="6"/>
      <c r="FLS62" s="6"/>
      <c r="FLT62" s="6"/>
      <c r="FLU62" s="6"/>
      <c r="FLV62" s="6"/>
      <c r="FLW62" s="6"/>
      <c r="FLX62" s="6"/>
      <c r="FLY62" s="6"/>
      <c r="FLZ62" s="6"/>
      <c r="FMA62" s="6"/>
      <c r="FMB62" s="6"/>
      <c r="FMC62" s="6"/>
      <c r="FMD62" s="6"/>
      <c r="FME62" s="6"/>
      <c r="FMF62" s="6"/>
      <c r="FMG62" s="6"/>
      <c r="FMH62" s="6"/>
      <c r="FMI62" s="6"/>
      <c r="FMJ62" s="6"/>
      <c r="FMK62" s="6"/>
      <c r="FML62" s="6"/>
      <c r="FMM62" s="6"/>
      <c r="FMN62" s="6"/>
      <c r="FMO62" s="6"/>
      <c r="FMP62" s="6"/>
      <c r="FMQ62" s="6"/>
      <c r="FMR62" s="6"/>
      <c r="FMS62" s="6"/>
      <c r="FMT62" s="6"/>
      <c r="FMU62" s="6"/>
      <c r="FMV62" s="6"/>
      <c r="FMW62" s="6"/>
      <c r="FMX62" s="6"/>
      <c r="FMY62" s="6"/>
      <c r="FMZ62" s="6"/>
      <c r="FNA62" s="6"/>
      <c r="FNB62" s="6"/>
      <c r="FNC62" s="6"/>
      <c r="FND62" s="6"/>
      <c r="FNE62" s="6"/>
      <c r="FNF62" s="6"/>
      <c r="FNG62" s="6"/>
      <c r="FNH62" s="6"/>
      <c r="FNI62" s="6"/>
      <c r="FNJ62" s="6"/>
      <c r="FNK62" s="6"/>
      <c r="FNL62" s="6"/>
      <c r="FNM62" s="6"/>
      <c r="FNN62" s="6"/>
      <c r="FNO62" s="6"/>
      <c r="FNP62" s="6"/>
      <c r="FNQ62" s="6"/>
      <c r="FNR62" s="6"/>
      <c r="FNS62" s="6"/>
      <c r="FNT62" s="6"/>
      <c r="FNU62" s="6"/>
      <c r="FNV62" s="6"/>
      <c r="FNW62" s="6"/>
      <c r="FNX62" s="6"/>
      <c r="FNY62" s="6"/>
      <c r="FNZ62" s="6"/>
      <c r="FOA62" s="6"/>
      <c r="FOB62" s="6"/>
      <c r="FOC62" s="6"/>
      <c r="FOD62" s="6"/>
      <c r="FOE62" s="6"/>
      <c r="FOF62" s="6"/>
      <c r="FOG62" s="6"/>
      <c r="FOH62" s="6"/>
      <c r="FOI62" s="6"/>
      <c r="FOJ62" s="6"/>
      <c r="FOK62" s="6"/>
      <c r="FOL62" s="6"/>
      <c r="FOM62" s="6"/>
      <c r="FON62" s="6"/>
      <c r="FOO62" s="6"/>
      <c r="FOP62" s="6"/>
      <c r="FOQ62" s="6"/>
      <c r="FOR62" s="6"/>
      <c r="FOS62" s="6"/>
      <c r="FOT62" s="6"/>
      <c r="FOU62" s="6"/>
      <c r="FOV62" s="6"/>
      <c r="FOW62" s="6"/>
      <c r="FOX62" s="6"/>
      <c r="FOY62" s="6"/>
      <c r="FOZ62" s="6"/>
      <c r="FPA62" s="6"/>
      <c r="FPB62" s="6"/>
      <c r="FPC62" s="6"/>
      <c r="FPD62" s="6"/>
      <c r="FPE62" s="6"/>
      <c r="FPF62" s="6"/>
      <c r="FPG62" s="6"/>
      <c r="FPH62" s="6"/>
      <c r="FPI62" s="6"/>
      <c r="FPJ62" s="6"/>
      <c r="FPK62" s="6"/>
      <c r="FPL62" s="6"/>
      <c r="FPM62" s="6"/>
      <c r="FPN62" s="6"/>
      <c r="FPO62" s="6"/>
      <c r="FPP62" s="6"/>
      <c r="FPQ62" s="6"/>
      <c r="FPR62" s="6"/>
      <c r="FPS62" s="6"/>
      <c r="FPT62" s="6"/>
      <c r="FPU62" s="6"/>
      <c r="FPV62" s="6"/>
      <c r="FPW62" s="6"/>
      <c r="FPX62" s="6"/>
      <c r="FPY62" s="6"/>
      <c r="FPZ62" s="6"/>
      <c r="FQA62" s="6"/>
      <c r="FQB62" s="6"/>
      <c r="FQC62" s="6"/>
      <c r="FQD62" s="6"/>
      <c r="FQE62" s="6"/>
      <c r="FQF62" s="6"/>
      <c r="FQG62" s="6"/>
      <c r="FQH62" s="6"/>
      <c r="FQI62" s="6"/>
      <c r="FQJ62" s="6"/>
      <c r="FQK62" s="6"/>
      <c r="FQL62" s="6"/>
      <c r="FQM62" s="6"/>
      <c r="FQN62" s="6"/>
      <c r="FQO62" s="6"/>
      <c r="FQP62" s="6"/>
      <c r="FQQ62" s="6"/>
      <c r="FQR62" s="6"/>
      <c r="FQS62" s="6"/>
      <c r="FQT62" s="6"/>
      <c r="FQU62" s="6"/>
      <c r="FQV62" s="6"/>
      <c r="FQW62" s="6"/>
      <c r="FQX62" s="6"/>
      <c r="FQY62" s="6"/>
      <c r="FQZ62" s="6"/>
      <c r="FRA62" s="6"/>
      <c r="FRB62" s="6"/>
      <c r="FRC62" s="6"/>
      <c r="FRD62" s="6"/>
      <c r="FRE62" s="6"/>
      <c r="FRF62" s="6"/>
      <c r="FRG62" s="6"/>
      <c r="FRH62" s="6"/>
      <c r="FRI62" s="6"/>
      <c r="FRJ62" s="6"/>
      <c r="FRK62" s="6"/>
      <c r="FRL62" s="6"/>
      <c r="FRM62" s="6"/>
      <c r="FRN62" s="6"/>
      <c r="FRO62" s="6"/>
      <c r="FRP62" s="6"/>
      <c r="FRQ62" s="6"/>
      <c r="FRR62" s="6"/>
      <c r="FRS62" s="6"/>
      <c r="FRT62" s="6"/>
      <c r="FRU62" s="6"/>
      <c r="FRV62" s="6"/>
      <c r="FRW62" s="6"/>
      <c r="FRX62" s="6"/>
      <c r="FRY62" s="6"/>
      <c r="FRZ62" s="6"/>
      <c r="FSA62" s="6"/>
      <c r="FSB62" s="6"/>
      <c r="FSC62" s="6"/>
      <c r="FSD62" s="6"/>
      <c r="FSE62" s="6"/>
      <c r="FSF62" s="6"/>
      <c r="FSG62" s="6"/>
      <c r="FSH62" s="6"/>
      <c r="FSI62" s="6"/>
      <c r="FSJ62" s="6"/>
      <c r="FSK62" s="6"/>
      <c r="FSL62" s="6"/>
      <c r="FSM62" s="6"/>
      <c r="FSN62" s="6"/>
      <c r="FSO62" s="6"/>
      <c r="FSP62" s="6"/>
      <c r="FSQ62" s="6"/>
      <c r="FSR62" s="6"/>
      <c r="FSS62" s="6"/>
      <c r="FST62" s="6"/>
      <c r="FSU62" s="6"/>
      <c r="FSV62" s="6"/>
      <c r="FSW62" s="6"/>
      <c r="FSX62" s="6"/>
      <c r="FSY62" s="6"/>
      <c r="FSZ62" s="6"/>
      <c r="FTA62" s="6"/>
      <c r="FTB62" s="6"/>
      <c r="FTC62" s="6"/>
      <c r="FTD62" s="6"/>
      <c r="FTE62" s="6"/>
      <c r="FTF62" s="6"/>
      <c r="FTG62" s="6"/>
      <c r="FTH62" s="6"/>
      <c r="FTI62" s="6"/>
      <c r="FTJ62" s="6"/>
      <c r="FTK62" s="6"/>
      <c r="FTL62" s="6"/>
      <c r="FTM62" s="6"/>
      <c r="FTN62" s="6"/>
      <c r="FTO62" s="6"/>
      <c r="FTP62" s="6"/>
      <c r="FTQ62" s="6"/>
      <c r="FTR62" s="6"/>
      <c r="FTS62" s="6"/>
      <c r="FTT62" s="6"/>
      <c r="FTU62" s="6"/>
      <c r="FTV62" s="6"/>
      <c r="FTW62" s="6"/>
      <c r="FTX62" s="6"/>
      <c r="FTY62" s="6"/>
      <c r="FTZ62" s="6"/>
      <c r="FUA62" s="6"/>
      <c r="FUB62" s="6"/>
      <c r="FUC62" s="6"/>
      <c r="FUD62" s="6"/>
      <c r="FUE62" s="6"/>
      <c r="FUF62" s="6"/>
      <c r="FUG62" s="6"/>
      <c r="FUH62" s="6"/>
      <c r="FUI62" s="6"/>
      <c r="FUJ62" s="6"/>
      <c r="FUK62" s="6"/>
      <c r="FUL62" s="6"/>
      <c r="FUM62" s="6"/>
      <c r="FUN62" s="6"/>
      <c r="FUO62" s="6"/>
      <c r="FUP62" s="6"/>
      <c r="FUQ62" s="6"/>
      <c r="FUR62" s="6"/>
      <c r="FUS62" s="6"/>
      <c r="FUT62" s="6"/>
      <c r="FUU62" s="6"/>
      <c r="FUV62" s="6"/>
      <c r="FUW62" s="6"/>
      <c r="FUX62" s="6"/>
      <c r="FUY62" s="6"/>
      <c r="FUZ62" s="6"/>
      <c r="FVA62" s="6"/>
      <c r="FVB62" s="6"/>
      <c r="FVC62" s="6"/>
      <c r="FVD62" s="6"/>
      <c r="FVE62" s="6"/>
      <c r="FVF62" s="6"/>
      <c r="FVG62" s="6"/>
      <c r="FVH62" s="6"/>
      <c r="FVI62" s="6"/>
      <c r="FVJ62" s="6"/>
      <c r="FVK62" s="6"/>
      <c r="FVL62" s="6"/>
      <c r="FVM62" s="6"/>
      <c r="FVN62" s="6"/>
      <c r="FVO62" s="6"/>
      <c r="FVP62" s="6"/>
      <c r="FVQ62" s="6"/>
      <c r="FVR62" s="6"/>
      <c r="FVS62" s="6"/>
      <c r="FVT62" s="6"/>
      <c r="FVU62" s="6"/>
      <c r="FVV62" s="6"/>
      <c r="FVW62" s="6"/>
      <c r="FVX62" s="6"/>
      <c r="FVY62" s="6"/>
      <c r="FVZ62" s="6"/>
      <c r="FWA62" s="6"/>
      <c r="FWB62" s="6"/>
      <c r="FWC62" s="6"/>
      <c r="FWD62" s="6"/>
      <c r="FWE62" s="6"/>
      <c r="FWF62" s="6"/>
      <c r="FWG62" s="6"/>
      <c r="FWH62" s="6"/>
      <c r="FWI62" s="6"/>
      <c r="FWJ62" s="6"/>
      <c r="FWK62" s="6"/>
      <c r="FWL62" s="6"/>
      <c r="FWM62" s="6"/>
      <c r="FWN62" s="6"/>
      <c r="FWO62" s="6"/>
      <c r="FWP62" s="6"/>
      <c r="FWQ62" s="6"/>
      <c r="FWR62" s="6"/>
      <c r="FWS62" s="6"/>
      <c r="FWT62" s="6"/>
      <c r="FWU62" s="6"/>
      <c r="FWV62" s="6"/>
      <c r="FWW62" s="6"/>
      <c r="FWX62" s="6"/>
      <c r="FWY62" s="6"/>
      <c r="FWZ62" s="6"/>
      <c r="FXA62" s="6"/>
      <c r="FXB62" s="6"/>
      <c r="FXC62" s="6"/>
      <c r="FXD62" s="6"/>
      <c r="FXE62" s="6"/>
      <c r="FXF62" s="6"/>
      <c r="FXG62" s="6"/>
      <c r="FXH62" s="6"/>
      <c r="FXI62" s="6"/>
      <c r="FXJ62" s="6"/>
      <c r="FXK62" s="6"/>
      <c r="FXL62" s="6"/>
      <c r="FXM62" s="6"/>
      <c r="FXN62" s="6"/>
      <c r="FXO62" s="6"/>
      <c r="FXP62" s="6"/>
      <c r="FXQ62" s="6"/>
      <c r="FXR62" s="6"/>
      <c r="FXS62" s="6"/>
      <c r="FXT62" s="6"/>
      <c r="FXU62" s="6"/>
      <c r="FXV62" s="6"/>
      <c r="FXW62" s="6"/>
      <c r="FXX62" s="6"/>
      <c r="FXY62" s="6"/>
      <c r="FXZ62" s="6"/>
      <c r="FYA62" s="6"/>
      <c r="FYB62" s="6"/>
      <c r="FYC62" s="6"/>
      <c r="FYD62" s="6"/>
      <c r="FYE62" s="6"/>
      <c r="FYF62" s="6"/>
      <c r="FYG62" s="6"/>
      <c r="FYH62" s="6"/>
      <c r="FYI62" s="6"/>
      <c r="FYJ62" s="6"/>
      <c r="FYK62" s="6"/>
      <c r="FYL62" s="6"/>
      <c r="FYM62" s="6"/>
      <c r="FYN62" s="6"/>
      <c r="FYO62" s="6"/>
      <c r="FYP62" s="6"/>
      <c r="FYQ62" s="6"/>
      <c r="FYR62" s="6"/>
      <c r="FYS62" s="6"/>
      <c r="FYT62" s="6"/>
      <c r="FYU62" s="6"/>
      <c r="FYV62" s="6"/>
      <c r="FYW62" s="6"/>
      <c r="FYX62" s="6"/>
      <c r="FYY62" s="6"/>
      <c r="FYZ62" s="6"/>
      <c r="FZA62" s="6"/>
      <c r="FZB62" s="6"/>
      <c r="FZC62" s="6"/>
      <c r="FZD62" s="6"/>
      <c r="FZE62" s="6"/>
      <c r="FZF62" s="6"/>
      <c r="FZG62" s="6"/>
      <c r="FZH62" s="6"/>
      <c r="FZI62" s="6"/>
      <c r="FZJ62" s="6"/>
      <c r="FZK62" s="6"/>
      <c r="FZL62" s="6"/>
      <c r="FZM62" s="6"/>
      <c r="FZN62" s="6"/>
      <c r="FZO62" s="6"/>
      <c r="FZP62" s="6"/>
      <c r="FZQ62" s="6"/>
      <c r="FZR62" s="6"/>
      <c r="FZS62" s="6"/>
      <c r="FZT62" s="6"/>
      <c r="FZU62" s="6"/>
      <c r="FZV62" s="6"/>
      <c r="FZW62" s="6"/>
      <c r="FZX62" s="6"/>
      <c r="FZY62" s="6"/>
      <c r="FZZ62" s="6"/>
      <c r="GAA62" s="6"/>
      <c r="GAB62" s="6"/>
      <c r="GAC62" s="6"/>
      <c r="GAD62" s="6"/>
      <c r="GAE62" s="6"/>
      <c r="GAF62" s="6"/>
      <c r="GAG62" s="6"/>
      <c r="GAH62" s="6"/>
      <c r="GAI62" s="6"/>
      <c r="GAJ62" s="6"/>
      <c r="GAK62" s="6"/>
      <c r="GAL62" s="6"/>
      <c r="GAM62" s="6"/>
      <c r="GAN62" s="6"/>
      <c r="GAO62" s="6"/>
      <c r="GAP62" s="6"/>
      <c r="GAQ62" s="6"/>
      <c r="GAR62" s="6"/>
      <c r="GAS62" s="6"/>
      <c r="GAT62" s="6"/>
      <c r="GAU62" s="6"/>
      <c r="GAV62" s="6"/>
      <c r="GAW62" s="6"/>
      <c r="GAX62" s="6"/>
      <c r="GAY62" s="6"/>
      <c r="GAZ62" s="6"/>
      <c r="GBA62" s="6"/>
      <c r="GBB62" s="6"/>
      <c r="GBC62" s="6"/>
      <c r="GBD62" s="6"/>
      <c r="GBE62" s="6"/>
      <c r="GBF62" s="6"/>
      <c r="GBG62" s="6"/>
      <c r="GBH62" s="6"/>
      <c r="GBI62" s="6"/>
      <c r="GBJ62" s="6"/>
      <c r="GBK62" s="6"/>
      <c r="GBL62" s="6"/>
      <c r="GBM62" s="6"/>
      <c r="GBN62" s="6"/>
      <c r="GBO62" s="6"/>
      <c r="GBP62" s="6"/>
      <c r="GBQ62" s="6"/>
      <c r="GBR62" s="6"/>
      <c r="GBS62" s="6"/>
      <c r="GBT62" s="6"/>
      <c r="GBU62" s="6"/>
      <c r="GBV62" s="6"/>
      <c r="GBW62" s="6"/>
      <c r="GBX62" s="6"/>
      <c r="GBY62" s="6"/>
      <c r="GBZ62" s="6"/>
      <c r="GCA62" s="6"/>
      <c r="GCB62" s="6"/>
      <c r="GCC62" s="6"/>
      <c r="GCD62" s="6"/>
      <c r="GCE62" s="6"/>
      <c r="GCF62" s="6"/>
      <c r="GCG62" s="6"/>
      <c r="GCH62" s="6"/>
      <c r="GCI62" s="6"/>
      <c r="GCJ62" s="6"/>
      <c r="GCK62" s="6"/>
      <c r="GCL62" s="6"/>
      <c r="GCM62" s="6"/>
      <c r="GCN62" s="6"/>
      <c r="GCO62" s="6"/>
      <c r="GCP62" s="6"/>
      <c r="GCQ62" s="6"/>
      <c r="GCR62" s="6"/>
      <c r="GCS62" s="6"/>
      <c r="GCT62" s="6"/>
      <c r="GCU62" s="6"/>
      <c r="GCV62" s="6"/>
      <c r="GCW62" s="6"/>
      <c r="GCX62" s="6"/>
      <c r="GCY62" s="6"/>
      <c r="GCZ62" s="6"/>
      <c r="GDA62" s="6"/>
      <c r="GDB62" s="6"/>
      <c r="GDC62" s="6"/>
      <c r="GDD62" s="6"/>
      <c r="GDE62" s="6"/>
      <c r="GDF62" s="6"/>
      <c r="GDG62" s="6"/>
      <c r="GDH62" s="6"/>
      <c r="GDI62" s="6"/>
      <c r="GDJ62" s="6"/>
      <c r="GDK62" s="6"/>
      <c r="GDL62" s="6"/>
      <c r="GDM62" s="6"/>
      <c r="GDN62" s="6"/>
      <c r="GDO62" s="6"/>
      <c r="GDP62" s="6"/>
      <c r="GDQ62" s="6"/>
      <c r="GDR62" s="6"/>
      <c r="GDS62" s="6"/>
      <c r="GDT62" s="6"/>
      <c r="GDU62" s="6"/>
      <c r="GDV62" s="6"/>
      <c r="GDW62" s="6"/>
      <c r="GDX62" s="6"/>
      <c r="GDY62" s="6"/>
      <c r="GDZ62" s="6"/>
      <c r="GEA62" s="6"/>
      <c r="GEB62" s="6"/>
      <c r="GEC62" s="6"/>
      <c r="GED62" s="6"/>
      <c r="GEE62" s="6"/>
      <c r="GEF62" s="6"/>
      <c r="GEG62" s="6"/>
      <c r="GEH62" s="6"/>
      <c r="GEI62" s="6"/>
      <c r="GEJ62" s="6"/>
      <c r="GEK62" s="6"/>
      <c r="GEL62" s="6"/>
      <c r="GEM62" s="6"/>
      <c r="GEN62" s="6"/>
      <c r="GEO62" s="6"/>
      <c r="GEP62" s="6"/>
      <c r="GEQ62" s="6"/>
      <c r="GER62" s="6"/>
      <c r="GES62" s="6"/>
      <c r="GET62" s="6"/>
      <c r="GEU62" s="6"/>
      <c r="GEV62" s="6"/>
      <c r="GEW62" s="6"/>
      <c r="GEX62" s="6"/>
      <c r="GEY62" s="6"/>
      <c r="GEZ62" s="6"/>
      <c r="GFA62" s="6"/>
      <c r="GFB62" s="6"/>
      <c r="GFC62" s="6"/>
      <c r="GFD62" s="6"/>
      <c r="GFE62" s="6"/>
      <c r="GFF62" s="6"/>
      <c r="GFG62" s="6"/>
      <c r="GFH62" s="6"/>
      <c r="GFI62" s="6"/>
      <c r="GFJ62" s="6"/>
      <c r="GFK62" s="6"/>
      <c r="GFL62" s="6"/>
      <c r="GFM62" s="6"/>
      <c r="GFN62" s="6"/>
      <c r="GFO62" s="6"/>
      <c r="GFP62" s="6"/>
      <c r="GFQ62" s="6"/>
      <c r="GFR62" s="6"/>
      <c r="GFS62" s="6"/>
      <c r="GFT62" s="6"/>
      <c r="GFU62" s="6"/>
      <c r="GFV62" s="6"/>
      <c r="GFW62" s="6"/>
      <c r="GFX62" s="6"/>
      <c r="GFY62" s="6"/>
      <c r="GFZ62" s="6"/>
      <c r="GGA62" s="6"/>
      <c r="GGB62" s="6"/>
      <c r="GGC62" s="6"/>
      <c r="GGD62" s="6"/>
      <c r="GGE62" s="6"/>
      <c r="GGF62" s="6"/>
      <c r="GGG62" s="6"/>
      <c r="GGH62" s="6"/>
      <c r="GGI62" s="6"/>
      <c r="GGJ62" s="6"/>
      <c r="GGK62" s="6"/>
      <c r="GGL62" s="6"/>
      <c r="GGM62" s="6"/>
      <c r="GGN62" s="6"/>
      <c r="GGO62" s="6"/>
      <c r="GGP62" s="6"/>
      <c r="GGQ62" s="6"/>
      <c r="GGR62" s="6"/>
      <c r="GGS62" s="6"/>
      <c r="GGT62" s="6"/>
      <c r="GGU62" s="6"/>
      <c r="GGV62" s="6"/>
      <c r="GGW62" s="6"/>
      <c r="GGX62" s="6"/>
      <c r="GGY62" s="6"/>
      <c r="GGZ62" s="6"/>
      <c r="GHA62" s="6"/>
      <c r="GHB62" s="6"/>
      <c r="GHC62" s="6"/>
      <c r="GHD62" s="6"/>
      <c r="GHE62" s="6"/>
      <c r="GHF62" s="6"/>
      <c r="GHG62" s="6"/>
      <c r="GHH62" s="6"/>
      <c r="GHI62" s="6"/>
      <c r="GHJ62" s="6"/>
      <c r="GHK62" s="6"/>
      <c r="GHL62" s="6"/>
      <c r="GHM62" s="6"/>
      <c r="GHN62" s="6"/>
      <c r="GHO62" s="6"/>
      <c r="GHP62" s="6"/>
      <c r="GHQ62" s="6"/>
      <c r="GHR62" s="6"/>
      <c r="GHS62" s="6"/>
      <c r="GHT62" s="6"/>
      <c r="GHU62" s="6"/>
      <c r="GHV62" s="6"/>
      <c r="GHW62" s="6"/>
      <c r="GHX62" s="6"/>
      <c r="GHY62" s="6"/>
      <c r="GHZ62" s="6"/>
      <c r="GIA62" s="6"/>
      <c r="GIB62" s="6"/>
      <c r="GIC62" s="6"/>
      <c r="GID62" s="6"/>
      <c r="GIE62" s="6"/>
      <c r="GIF62" s="6"/>
      <c r="GIG62" s="6"/>
      <c r="GIH62" s="6"/>
      <c r="GII62" s="6"/>
      <c r="GIJ62" s="6"/>
      <c r="GIK62" s="6"/>
      <c r="GIL62" s="6"/>
      <c r="GIM62" s="6"/>
      <c r="GIN62" s="6"/>
      <c r="GIO62" s="6"/>
      <c r="GIP62" s="6"/>
      <c r="GIQ62" s="6"/>
      <c r="GIR62" s="6"/>
      <c r="GIS62" s="6"/>
      <c r="GIT62" s="6"/>
      <c r="GIU62" s="6"/>
      <c r="GIV62" s="6"/>
      <c r="GIW62" s="6"/>
      <c r="GIX62" s="6"/>
      <c r="GIY62" s="6"/>
      <c r="GIZ62" s="6"/>
      <c r="GJA62" s="6"/>
      <c r="GJB62" s="6"/>
      <c r="GJC62" s="6"/>
      <c r="GJD62" s="6"/>
      <c r="GJE62" s="6"/>
      <c r="GJF62" s="6"/>
      <c r="GJG62" s="6"/>
      <c r="GJH62" s="6"/>
      <c r="GJI62" s="6"/>
      <c r="GJJ62" s="6"/>
      <c r="GJK62" s="6"/>
      <c r="GJL62" s="6"/>
      <c r="GJM62" s="6"/>
      <c r="GJN62" s="6"/>
      <c r="GJO62" s="6"/>
      <c r="GJP62" s="6"/>
      <c r="GJQ62" s="6"/>
      <c r="GJR62" s="6"/>
      <c r="GJS62" s="6"/>
      <c r="GJT62" s="6"/>
      <c r="GJU62" s="6"/>
      <c r="GJV62" s="6"/>
      <c r="GJW62" s="6"/>
      <c r="GJX62" s="6"/>
      <c r="GJY62" s="6"/>
      <c r="GJZ62" s="6"/>
      <c r="GKA62" s="6"/>
      <c r="GKB62" s="6"/>
      <c r="GKC62" s="6"/>
      <c r="GKD62" s="6"/>
      <c r="GKE62" s="6"/>
      <c r="GKF62" s="6"/>
      <c r="GKG62" s="6"/>
      <c r="GKH62" s="6"/>
      <c r="GKI62" s="6"/>
      <c r="GKJ62" s="6"/>
      <c r="GKK62" s="6"/>
      <c r="GKL62" s="6"/>
      <c r="GKM62" s="6"/>
      <c r="GKN62" s="6"/>
      <c r="GKO62" s="6"/>
      <c r="GKP62" s="6"/>
      <c r="GKQ62" s="6"/>
      <c r="GKR62" s="6"/>
      <c r="GKS62" s="6"/>
      <c r="GKT62" s="6"/>
      <c r="GKU62" s="6"/>
      <c r="GKV62" s="6"/>
      <c r="GKW62" s="6"/>
      <c r="GKX62" s="6"/>
      <c r="GKY62" s="6"/>
      <c r="GKZ62" s="6"/>
      <c r="GLA62" s="6"/>
      <c r="GLB62" s="6"/>
      <c r="GLC62" s="6"/>
      <c r="GLD62" s="6"/>
      <c r="GLE62" s="6"/>
      <c r="GLF62" s="6"/>
      <c r="GLG62" s="6"/>
      <c r="GLH62" s="6"/>
      <c r="GLI62" s="6"/>
      <c r="GLJ62" s="6"/>
      <c r="GLK62" s="6"/>
      <c r="GLL62" s="6"/>
      <c r="GLM62" s="6"/>
      <c r="GLN62" s="6"/>
      <c r="GLO62" s="6"/>
      <c r="GLP62" s="6"/>
      <c r="GLQ62" s="6"/>
      <c r="GLR62" s="6"/>
      <c r="GLS62" s="6"/>
      <c r="GLT62" s="6"/>
      <c r="GLU62" s="6"/>
      <c r="GLV62" s="6"/>
      <c r="GLW62" s="6"/>
      <c r="GLX62" s="6"/>
      <c r="GLY62" s="6"/>
      <c r="GLZ62" s="6"/>
      <c r="GMA62" s="6"/>
      <c r="GMB62" s="6"/>
      <c r="GMC62" s="6"/>
      <c r="GMD62" s="6"/>
      <c r="GME62" s="6"/>
      <c r="GMF62" s="6"/>
      <c r="GMG62" s="6"/>
      <c r="GMH62" s="6"/>
      <c r="GMI62" s="6"/>
      <c r="GMJ62" s="6"/>
      <c r="GMK62" s="6"/>
      <c r="GML62" s="6"/>
      <c r="GMM62" s="6"/>
      <c r="GMN62" s="6"/>
      <c r="GMO62" s="6"/>
      <c r="GMP62" s="6"/>
      <c r="GMQ62" s="6"/>
      <c r="GMR62" s="6"/>
      <c r="GMS62" s="6"/>
      <c r="GMT62" s="6"/>
      <c r="GMU62" s="6"/>
      <c r="GMV62" s="6"/>
      <c r="GMW62" s="6"/>
      <c r="GMX62" s="6"/>
      <c r="GMY62" s="6"/>
      <c r="GMZ62" s="6"/>
      <c r="GNA62" s="6"/>
      <c r="GNB62" s="6"/>
      <c r="GNC62" s="6"/>
      <c r="GND62" s="6"/>
      <c r="GNE62" s="6"/>
      <c r="GNF62" s="6"/>
      <c r="GNG62" s="6"/>
      <c r="GNH62" s="6"/>
      <c r="GNI62" s="6"/>
      <c r="GNJ62" s="6"/>
      <c r="GNK62" s="6"/>
      <c r="GNL62" s="6"/>
      <c r="GNM62" s="6"/>
      <c r="GNN62" s="6"/>
      <c r="GNO62" s="6"/>
      <c r="GNP62" s="6"/>
      <c r="GNQ62" s="6"/>
      <c r="GNR62" s="6"/>
      <c r="GNS62" s="6"/>
      <c r="GNT62" s="6"/>
      <c r="GNU62" s="6"/>
      <c r="GNV62" s="6"/>
      <c r="GNW62" s="6"/>
      <c r="GNX62" s="6"/>
      <c r="GNY62" s="6"/>
      <c r="GNZ62" s="6"/>
      <c r="GOA62" s="6"/>
      <c r="GOB62" s="6"/>
      <c r="GOC62" s="6"/>
      <c r="GOD62" s="6"/>
      <c r="GOE62" s="6"/>
      <c r="GOF62" s="6"/>
      <c r="GOG62" s="6"/>
      <c r="GOH62" s="6"/>
      <c r="GOI62" s="6"/>
      <c r="GOJ62" s="6"/>
      <c r="GOK62" s="6"/>
      <c r="GOL62" s="6"/>
      <c r="GOM62" s="6"/>
      <c r="GON62" s="6"/>
      <c r="GOO62" s="6"/>
      <c r="GOP62" s="6"/>
      <c r="GOQ62" s="6"/>
      <c r="GOR62" s="6"/>
      <c r="GOS62" s="6"/>
      <c r="GOT62" s="6"/>
      <c r="GOU62" s="6"/>
      <c r="GOV62" s="6"/>
      <c r="GOW62" s="6"/>
      <c r="GOX62" s="6"/>
      <c r="GOY62" s="6"/>
      <c r="GOZ62" s="6"/>
      <c r="GPA62" s="6"/>
      <c r="GPB62" s="6"/>
      <c r="GPC62" s="6"/>
      <c r="GPD62" s="6"/>
      <c r="GPE62" s="6"/>
      <c r="GPF62" s="6"/>
      <c r="GPG62" s="6"/>
      <c r="GPH62" s="6"/>
      <c r="GPI62" s="6"/>
      <c r="GPJ62" s="6"/>
      <c r="GPK62" s="6"/>
      <c r="GPL62" s="6"/>
      <c r="GPM62" s="6"/>
      <c r="GPN62" s="6"/>
      <c r="GPO62" s="6"/>
      <c r="GPP62" s="6"/>
      <c r="GPQ62" s="6"/>
      <c r="GPR62" s="6"/>
      <c r="GPS62" s="6"/>
      <c r="GPT62" s="6"/>
      <c r="GPU62" s="6"/>
      <c r="GPV62" s="6"/>
      <c r="GPW62" s="6"/>
      <c r="GPX62" s="6"/>
      <c r="GPY62" s="6"/>
      <c r="GPZ62" s="6"/>
      <c r="GQA62" s="6"/>
      <c r="GQB62" s="6"/>
      <c r="GQC62" s="6"/>
      <c r="GQD62" s="6"/>
      <c r="GQE62" s="6"/>
      <c r="GQF62" s="6"/>
      <c r="GQG62" s="6"/>
      <c r="GQH62" s="6"/>
      <c r="GQI62" s="6"/>
      <c r="GQJ62" s="6"/>
      <c r="GQK62" s="6"/>
      <c r="GQL62" s="6"/>
      <c r="GQM62" s="6"/>
      <c r="GQN62" s="6"/>
      <c r="GQO62" s="6"/>
      <c r="GQP62" s="6"/>
      <c r="GQQ62" s="6"/>
      <c r="GQR62" s="6"/>
      <c r="GQS62" s="6"/>
      <c r="GQT62" s="6"/>
      <c r="GQU62" s="6"/>
      <c r="GQV62" s="6"/>
      <c r="GQW62" s="6"/>
      <c r="GQX62" s="6"/>
      <c r="GQY62" s="6"/>
      <c r="GQZ62" s="6"/>
      <c r="GRA62" s="6"/>
      <c r="GRB62" s="6"/>
      <c r="GRC62" s="6"/>
      <c r="GRD62" s="6"/>
      <c r="GRE62" s="6"/>
      <c r="GRF62" s="6"/>
      <c r="GRG62" s="6"/>
      <c r="GRH62" s="6"/>
      <c r="GRI62" s="6"/>
      <c r="GRJ62" s="6"/>
      <c r="GRK62" s="6"/>
      <c r="GRL62" s="6"/>
      <c r="GRM62" s="6"/>
      <c r="GRN62" s="6"/>
      <c r="GRO62" s="6"/>
      <c r="GRP62" s="6"/>
      <c r="GRQ62" s="6"/>
      <c r="GRR62" s="6"/>
      <c r="GRS62" s="6"/>
      <c r="GRT62" s="6"/>
      <c r="GRU62" s="6"/>
      <c r="GRV62" s="6"/>
      <c r="GRW62" s="6"/>
      <c r="GRX62" s="6"/>
      <c r="GRY62" s="6"/>
      <c r="GRZ62" s="6"/>
      <c r="GSA62" s="6"/>
      <c r="GSB62" s="6"/>
      <c r="GSC62" s="6"/>
      <c r="GSD62" s="6"/>
      <c r="GSE62" s="6"/>
      <c r="GSF62" s="6"/>
      <c r="GSG62" s="6"/>
      <c r="GSH62" s="6"/>
      <c r="GSI62" s="6"/>
      <c r="GSJ62" s="6"/>
      <c r="GSK62" s="6"/>
      <c r="GSL62" s="6"/>
      <c r="GSM62" s="6"/>
      <c r="GSN62" s="6"/>
      <c r="GSO62" s="6"/>
      <c r="GSP62" s="6"/>
      <c r="GSQ62" s="6"/>
      <c r="GSR62" s="6"/>
      <c r="GSS62" s="6"/>
      <c r="GST62" s="6"/>
      <c r="GSU62" s="6"/>
      <c r="GSV62" s="6"/>
      <c r="GSW62" s="6"/>
      <c r="GSX62" s="6"/>
      <c r="GSY62" s="6"/>
      <c r="GSZ62" s="6"/>
      <c r="GTA62" s="6"/>
      <c r="GTB62" s="6"/>
      <c r="GTC62" s="6"/>
      <c r="GTD62" s="6"/>
      <c r="GTE62" s="6"/>
      <c r="GTF62" s="6"/>
      <c r="GTG62" s="6"/>
      <c r="GTH62" s="6"/>
      <c r="GTI62" s="6"/>
      <c r="GTJ62" s="6"/>
      <c r="GTK62" s="6"/>
      <c r="GTL62" s="6"/>
      <c r="GTM62" s="6"/>
      <c r="GTN62" s="6"/>
      <c r="GTO62" s="6"/>
      <c r="GTP62" s="6"/>
      <c r="GTQ62" s="6"/>
      <c r="GTR62" s="6"/>
      <c r="GTS62" s="6"/>
      <c r="GTT62" s="6"/>
      <c r="GTU62" s="6"/>
      <c r="GTV62" s="6"/>
      <c r="GTW62" s="6"/>
      <c r="GTX62" s="6"/>
      <c r="GTY62" s="6"/>
      <c r="GTZ62" s="6"/>
      <c r="GUA62" s="6"/>
      <c r="GUB62" s="6"/>
      <c r="GUC62" s="6"/>
      <c r="GUD62" s="6"/>
      <c r="GUE62" s="6"/>
      <c r="GUF62" s="6"/>
      <c r="GUG62" s="6"/>
      <c r="GUH62" s="6"/>
      <c r="GUI62" s="6"/>
      <c r="GUJ62" s="6"/>
      <c r="GUK62" s="6"/>
      <c r="GUL62" s="6"/>
      <c r="GUM62" s="6"/>
      <c r="GUN62" s="6"/>
      <c r="GUO62" s="6"/>
      <c r="GUP62" s="6"/>
      <c r="GUQ62" s="6"/>
      <c r="GUR62" s="6"/>
      <c r="GUS62" s="6"/>
      <c r="GUT62" s="6"/>
      <c r="GUU62" s="6"/>
      <c r="GUV62" s="6"/>
      <c r="GUW62" s="6"/>
      <c r="GUX62" s="6"/>
      <c r="GUY62" s="6"/>
      <c r="GUZ62" s="6"/>
      <c r="GVA62" s="6"/>
      <c r="GVB62" s="6"/>
      <c r="GVC62" s="6"/>
      <c r="GVD62" s="6"/>
      <c r="GVE62" s="6"/>
      <c r="GVF62" s="6"/>
      <c r="GVG62" s="6"/>
      <c r="GVH62" s="6"/>
      <c r="GVI62" s="6"/>
      <c r="GVJ62" s="6"/>
      <c r="GVK62" s="6"/>
      <c r="GVL62" s="6"/>
      <c r="GVM62" s="6"/>
      <c r="GVN62" s="6"/>
      <c r="GVO62" s="6"/>
      <c r="GVP62" s="6"/>
      <c r="GVQ62" s="6"/>
      <c r="GVR62" s="6"/>
      <c r="GVS62" s="6"/>
      <c r="GVT62" s="6"/>
      <c r="GVU62" s="6"/>
      <c r="GVV62" s="6"/>
      <c r="GVW62" s="6"/>
      <c r="GVX62" s="6"/>
      <c r="GVY62" s="6"/>
      <c r="GVZ62" s="6"/>
      <c r="GWA62" s="6"/>
      <c r="GWB62" s="6"/>
      <c r="GWC62" s="6"/>
      <c r="GWD62" s="6"/>
      <c r="GWE62" s="6"/>
      <c r="GWF62" s="6"/>
      <c r="GWG62" s="6"/>
      <c r="GWH62" s="6"/>
      <c r="GWI62" s="6"/>
      <c r="GWJ62" s="6"/>
      <c r="GWK62" s="6"/>
      <c r="GWL62" s="6"/>
      <c r="GWM62" s="6"/>
      <c r="GWN62" s="6"/>
      <c r="GWO62" s="6"/>
      <c r="GWP62" s="6"/>
      <c r="GWQ62" s="6"/>
      <c r="GWR62" s="6"/>
      <c r="GWS62" s="6"/>
      <c r="GWT62" s="6"/>
      <c r="GWU62" s="6"/>
      <c r="GWV62" s="6"/>
      <c r="GWW62" s="6"/>
      <c r="GWX62" s="6"/>
      <c r="GWY62" s="6"/>
      <c r="GWZ62" s="6"/>
      <c r="GXA62" s="6"/>
      <c r="GXB62" s="6"/>
      <c r="GXC62" s="6"/>
      <c r="GXD62" s="6"/>
      <c r="GXE62" s="6"/>
      <c r="GXF62" s="6"/>
      <c r="GXG62" s="6"/>
      <c r="GXH62" s="6"/>
      <c r="GXI62" s="6"/>
      <c r="GXJ62" s="6"/>
      <c r="GXK62" s="6"/>
      <c r="GXL62" s="6"/>
      <c r="GXM62" s="6"/>
      <c r="GXN62" s="6"/>
      <c r="GXO62" s="6"/>
      <c r="GXP62" s="6"/>
      <c r="GXQ62" s="6"/>
      <c r="GXR62" s="6"/>
      <c r="GXS62" s="6"/>
      <c r="GXT62" s="6"/>
      <c r="GXU62" s="6"/>
      <c r="GXV62" s="6"/>
      <c r="GXW62" s="6"/>
      <c r="GXX62" s="6"/>
      <c r="GXY62" s="6"/>
      <c r="GXZ62" s="6"/>
      <c r="GYA62" s="6"/>
      <c r="GYB62" s="6"/>
      <c r="GYC62" s="6"/>
      <c r="GYD62" s="6"/>
      <c r="GYE62" s="6"/>
      <c r="GYF62" s="6"/>
      <c r="GYG62" s="6"/>
      <c r="GYH62" s="6"/>
      <c r="GYI62" s="6"/>
      <c r="GYJ62" s="6"/>
      <c r="GYK62" s="6"/>
      <c r="GYL62" s="6"/>
      <c r="GYM62" s="6"/>
      <c r="GYN62" s="6"/>
      <c r="GYO62" s="6"/>
      <c r="GYP62" s="6"/>
      <c r="GYQ62" s="6"/>
      <c r="GYR62" s="6"/>
      <c r="GYS62" s="6"/>
      <c r="GYT62" s="6"/>
      <c r="GYU62" s="6"/>
      <c r="GYV62" s="6"/>
      <c r="GYW62" s="6"/>
      <c r="GYX62" s="6"/>
      <c r="GYY62" s="6"/>
      <c r="GYZ62" s="6"/>
      <c r="GZA62" s="6"/>
      <c r="GZB62" s="6"/>
      <c r="GZC62" s="6"/>
      <c r="GZD62" s="6"/>
      <c r="GZE62" s="6"/>
      <c r="GZF62" s="6"/>
      <c r="GZG62" s="6"/>
      <c r="GZH62" s="6"/>
      <c r="GZI62" s="6"/>
      <c r="GZJ62" s="6"/>
      <c r="GZK62" s="6"/>
      <c r="GZL62" s="6"/>
      <c r="GZM62" s="6"/>
      <c r="GZN62" s="6"/>
      <c r="GZO62" s="6"/>
      <c r="GZP62" s="6"/>
      <c r="GZQ62" s="6"/>
      <c r="GZR62" s="6"/>
      <c r="GZS62" s="6"/>
      <c r="GZT62" s="6"/>
      <c r="GZU62" s="6"/>
      <c r="GZV62" s="6"/>
      <c r="GZW62" s="6"/>
      <c r="GZX62" s="6"/>
      <c r="GZY62" s="6"/>
      <c r="GZZ62" s="6"/>
      <c r="HAA62" s="6"/>
      <c r="HAB62" s="6"/>
      <c r="HAC62" s="6"/>
      <c r="HAD62" s="6"/>
      <c r="HAE62" s="6"/>
      <c r="HAF62" s="6"/>
      <c r="HAG62" s="6"/>
      <c r="HAH62" s="6"/>
      <c r="HAI62" s="6"/>
      <c r="HAJ62" s="6"/>
      <c r="HAK62" s="6"/>
      <c r="HAL62" s="6"/>
      <c r="HAM62" s="6"/>
      <c r="HAN62" s="6"/>
      <c r="HAO62" s="6"/>
      <c r="HAP62" s="6"/>
      <c r="HAQ62" s="6"/>
      <c r="HAR62" s="6"/>
      <c r="HAS62" s="6"/>
      <c r="HAT62" s="6"/>
      <c r="HAU62" s="6"/>
      <c r="HAV62" s="6"/>
      <c r="HAW62" s="6"/>
      <c r="HAX62" s="6"/>
      <c r="HAY62" s="6"/>
      <c r="HAZ62" s="6"/>
      <c r="HBA62" s="6"/>
      <c r="HBB62" s="6"/>
      <c r="HBC62" s="6"/>
      <c r="HBD62" s="6"/>
      <c r="HBE62" s="6"/>
      <c r="HBF62" s="6"/>
      <c r="HBG62" s="6"/>
      <c r="HBH62" s="6"/>
      <c r="HBI62" s="6"/>
      <c r="HBJ62" s="6"/>
      <c r="HBK62" s="6"/>
      <c r="HBL62" s="6"/>
      <c r="HBM62" s="6"/>
      <c r="HBN62" s="6"/>
      <c r="HBO62" s="6"/>
      <c r="HBP62" s="6"/>
      <c r="HBQ62" s="6"/>
      <c r="HBR62" s="6"/>
      <c r="HBS62" s="6"/>
      <c r="HBT62" s="6"/>
      <c r="HBU62" s="6"/>
      <c r="HBV62" s="6"/>
      <c r="HBW62" s="6"/>
      <c r="HBX62" s="6"/>
      <c r="HBY62" s="6"/>
      <c r="HBZ62" s="6"/>
      <c r="HCA62" s="6"/>
      <c r="HCB62" s="6"/>
      <c r="HCC62" s="6"/>
      <c r="HCD62" s="6"/>
      <c r="HCE62" s="6"/>
      <c r="HCF62" s="6"/>
      <c r="HCG62" s="6"/>
      <c r="HCH62" s="6"/>
      <c r="HCI62" s="6"/>
      <c r="HCJ62" s="6"/>
      <c r="HCK62" s="6"/>
      <c r="HCL62" s="6"/>
      <c r="HCM62" s="6"/>
      <c r="HCN62" s="6"/>
      <c r="HCO62" s="6"/>
      <c r="HCP62" s="6"/>
      <c r="HCQ62" s="6"/>
      <c r="HCR62" s="6"/>
      <c r="HCS62" s="6"/>
      <c r="HCT62" s="6"/>
      <c r="HCU62" s="6"/>
      <c r="HCV62" s="6"/>
      <c r="HCW62" s="6"/>
      <c r="HCX62" s="6"/>
      <c r="HCY62" s="6"/>
      <c r="HCZ62" s="6"/>
      <c r="HDA62" s="6"/>
      <c r="HDB62" s="6"/>
      <c r="HDC62" s="6"/>
      <c r="HDD62" s="6"/>
      <c r="HDE62" s="6"/>
      <c r="HDF62" s="6"/>
      <c r="HDG62" s="6"/>
      <c r="HDH62" s="6"/>
      <c r="HDI62" s="6"/>
      <c r="HDJ62" s="6"/>
      <c r="HDK62" s="6"/>
      <c r="HDL62" s="6"/>
      <c r="HDM62" s="6"/>
      <c r="HDN62" s="6"/>
      <c r="HDO62" s="6"/>
      <c r="HDP62" s="6"/>
      <c r="HDQ62" s="6"/>
      <c r="HDR62" s="6"/>
      <c r="HDS62" s="6"/>
      <c r="HDT62" s="6"/>
      <c r="HDU62" s="6"/>
      <c r="HDV62" s="6"/>
      <c r="HDW62" s="6"/>
      <c r="HDX62" s="6"/>
      <c r="HDY62" s="6"/>
      <c r="HDZ62" s="6"/>
      <c r="HEA62" s="6"/>
      <c r="HEB62" s="6"/>
      <c r="HEC62" s="6"/>
      <c r="HED62" s="6"/>
      <c r="HEE62" s="6"/>
      <c r="HEF62" s="6"/>
      <c r="HEG62" s="6"/>
      <c r="HEH62" s="6"/>
      <c r="HEI62" s="6"/>
      <c r="HEJ62" s="6"/>
      <c r="HEK62" s="6"/>
      <c r="HEL62" s="6"/>
      <c r="HEM62" s="6"/>
      <c r="HEN62" s="6"/>
      <c r="HEO62" s="6"/>
      <c r="HEP62" s="6"/>
      <c r="HEQ62" s="6"/>
      <c r="HER62" s="6"/>
      <c r="HES62" s="6"/>
      <c r="HET62" s="6"/>
      <c r="HEU62" s="6"/>
      <c r="HEV62" s="6"/>
      <c r="HEW62" s="6"/>
      <c r="HEX62" s="6"/>
      <c r="HEY62" s="6"/>
      <c r="HEZ62" s="6"/>
      <c r="HFA62" s="6"/>
      <c r="HFB62" s="6"/>
      <c r="HFC62" s="6"/>
      <c r="HFD62" s="6"/>
      <c r="HFE62" s="6"/>
      <c r="HFF62" s="6"/>
      <c r="HFG62" s="6"/>
      <c r="HFH62" s="6"/>
      <c r="HFI62" s="6"/>
      <c r="HFJ62" s="6"/>
      <c r="HFK62" s="6"/>
      <c r="HFL62" s="6"/>
      <c r="HFM62" s="6"/>
      <c r="HFN62" s="6"/>
      <c r="HFO62" s="6"/>
      <c r="HFP62" s="6"/>
      <c r="HFQ62" s="6"/>
      <c r="HFR62" s="6"/>
      <c r="HFS62" s="6"/>
      <c r="HFT62" s="6"/>
      <c r="HFU62" s="6"/>
      <c r="HFV62" s="6"/>
      <c r="HFW62" s="6"/>
      <c r="HFX62" s="6"/>
      <c r="HFY62" s="6"/>
      <c r="HFZ62" s="6"/>
      <c r="HGA62" s="6"/>
      <c r="HGB62" s="6"/>
      <c r="HGC62" s="6"/>
      <c r="HGD62" s="6"/>
      <c r="HGE62" s="6"/>
      <c r="HGF62" s="6"/>
      <c r="HGG62" s="6"/>
      <c r="HGH62" s="6"/>
      <c r="HGI62" s="6"/>
      <c r="HGJ62" s="6"/>
      <c r="HGK62" s="6"/>
      <c r="HGL62" s="6"/>
      <c r="HGM62" s="6"/>
      <c r="HGN62" s="6"/>
      <c r="HGO62" s="6"/>
      <c r="HGP62" s="6"/>
      <c r="HGQ62" s="6"/>
      <c r="HGR62" s="6"/>
      <c r="HGS62" s="6"/>
      <c r="HGT62" s="6"/>
      <c r="HGU62" s="6"/>
      <c r="HGV62" s="6"/>
      <c r="HGW62" s="6"/>
      <c r="HGX62" s="6"/>
      <c r="HGY62" s="6"/>
      <c r="HGZ62" s="6"/>
      <c r="HHA62" s="6"/>
      <c r="HHB62" s="6"/>
      <c r="HHC62" s="6"/>
      <c r="HHD62" s="6"/>
      <c r="HHE62" s="6"/>
      <c r="HHF62" s="6"/>
      <c r="HHG62" s="6"/>
      <c r="HHH62" s="6"/>
      <c r="HHI62" s="6"/>
      <c r="HHJ62" s="6"/>
      <c r="HHK62" s="6"/>
      <c r="HHL62" s="6"/>
      <c r="HHM62" s="6"/>
      <c r="HHN62" s="6"/>
      <c r="HHO62" s="6"/>
      <c r="HHP62" s="6"/>
      <c r="HHQ62" s="6"/>
      <c r="HHR62" s="6"/>
      <c r="HHS62" s="6"/>
      <c r="HHT62" s="6"/>
      <c r="HHU62" s="6"/>
      <c r="HHV62" s="6"/>
      <c r="HHW62" s="6"/>
      <c r="HHX62" s="6"/>
      <c r="HHY62" s="6"/>
      <c r="HHZ62" s="6"/>
      <c r="HIA62" s="6"/>
      <c r="HIB62" s="6"/>
      <c r="HIC62" s="6"/>
      <c r="HID62" s="6"/>
      <c r="HIE62" s="6"/>
      <c r="HIF62" s="6"/>
      <c r="HIG62" s="6"/>
      <c r="HIH62" s="6"/>
      <c r="HII62" s="6"/>
      <c r="HIJ62" s="6"/>
      <c r="HIK62" s="6"/>
      <c r="HIL62" s="6"/>
      <c r="HIM62" s="6"/>
      <c r="HIN62" s="6"/>
      <c r="HIO62" s="6"/>
      <c r="HIP62" s="6"/>
      <c r="HIQ62" s="6"/>
      <c r="HIR62" s="6"/>
      <c r="HIS62" s="6"/>
      <c r="HIT62" s="6"/>
      <c r="HIU62" s="6"/>
      <c r="HIV62" s="6"/>
      <c r="HIW62" s="6"/>
      <c r="HIX62" s="6"/>
      <c r="HIY62" s="6"/>
      <c r="HIZ62" s="6"/>
      <c r="HJA62" s="6"/>
      <c r="HJB62" s="6"/>
      <c r="HJC62" s="6"/>
      <c r="HJD62" s="6"/>
      <c r="HJE62" s="6"/>
      <c r="HJF62" s="6"/>
      <c r="HJG62" s="6"/>
      <c r="HJH62" s="6"/>
      <c r="HJI62" s="6"/>
      <c r="HJJ62" s="6"/>
      <c r="HJK62" s="6"/>
      <c r="HJL62" s="6"/>
      <c r="HJM62" s="6"/>
      <c r="HJN62" s="6"/>
      <c r="HJO62" s="6"/>
      <c r="HJP62" s="6"/>
      <c r="HJQ62" s="6"/>
      <c r="HJR62" s="6"/>
      <c r="HJS62" s="6"/>
      <c r="HJT62" s="6"/>
      <c r="HJU62" s="6"/>
      <c r="HJV62" s="6"/>
      <c r="HJW62" s="6"/>
      <c r="HJX62" s="6"/>
      <c r="HJY62" s="6"/>
      <c r="HJZ62" s="6"/>
      <c r="HKA62" s="6"/>
      <c r="HKB62" s="6"/>
      <c r="HKC62" s="6"/>
      <c r="HKD62" s="6"/>
      <c r="HKE62" s="6"/>
      <c r="HKF62" s="6"/>
      <c r="HKG62" s="6"/>
      <c r="HKH62" s="6"/>
      <c r="HKI62" s="6"/>
      <c r="HKJ62" s="6"/>
      <c r="HKK62" s="6"/>
      <c r="HKL62" s="6"/>
      <c r="HKM62" s="6"/>
      <c r="HKN62" s="6"/>
      <c r="HKO62" s="6"/>
      <c r="HKP62" s="6"/>
      <c r="HKQ62" s="6"/>
      <c r="HKR62" s="6"/>
      <c r="HKS62" s="6"/>
      <c r="HKT62" s="6"/>
      <c r="HKU62" s="6"/>
      <c r="HKV62" s="6"/>
      <c r="HKW62" s="6"/>
      <c r="HKX62" s="6"/>
      <c r="HKY62" s="6"/>
      <c r="HKZ62" s="6"/>
      <c r="HLA62" s="6"/>
      <c r="HLB62" s="6"/>
      <c r="HLC62" s="6"/>
      <c r="HLD62" s="6"/>
      <c r="HLE62" s="6"/>
      <c r="HLF62" s="6"/>
      <c r="HLG62" s="6"/>
      <c r="HLH62" s="6"/>
      <c r="HLI62" s="6"/>
      <c r="HLJ62" s="6"/>
      <c r="HLK62" s="6"/>
      <c r="HLL62" s="6"/>
      <c r="HLM62" s="6"/>
      <c r="HLN62" s="6"/>
      <c r="HLO62" s="6"/>
      <c r="HLP62" s="6"/>
      <c r="HLQ62" s="6"/>
      <c r="HLR62" s="6"/>
      <c r="HLS62" s="6"/>
      <c r="HLT62" s="6"/>
      <c r="HLU62" s="6"/>
      <c r="HLV62" s="6"/>
      <c r="HLW62" s="6"/>
      <c r="HLX62" s="6"/>
      <c r="HLY62" s="6"/>
      <c r="HLZ62" s="6"/>
      <c r="HMA62" s="6"/>
      <c r="HMB62" s="6"/>
      <c r="HMC62" s="6"/>
      <c r="HMD62" s="6"/>
      <c r="HME62" s="6"/>
      <c r="HMF62" s="6"/>
      <c r="HMG62" s="6"/>
      <c r="HMH62" s="6"/>
      <c r="HMI62" s="6"/>
      <c r="HMJ62" s="6"/>
      <c r="HMK62" s="6"/>
      <c r="HML62" s="6"/>
      <c r="HMM62" s="6"/>
      <c r="HMN62" s="6"/>
      <c r="HMO62" s="6"/>
      <c r="HMP62" s="6"/>
      <c r="HMQ62" s="6"/>
      <c r="HMR62" s="6"/>
      <c r="HMS62" s="6"/>
      <c r="HMT62" s="6"/>
      <c r="HMU62" s="6"/>
      <c r="HMV62" s="6"/>
      <c r="HMW62" s="6"/>
      <c r="HMX62" s="6"/>
      <c r="HMY62" s="6"/>
      <c r="HMZ62" s="6"/>
      <c r="HNA62" s="6"/>
      <c r="HNB62" s="6"/>
      <c r="HNC62" s="6"/>
      <c r="HND62" s="6"/>
      <c r="HNE62" s="6"/>
      <c r="HNF62" s="6"/>
      <c r="HNG62" s="6"/>
      <c r="HNH62" s="6"/>
      <c r="HNI62" s="6"/>
      <c r="HNJ62" s="6"/>
      <c r="HNK62" s="6"/>
      <c r="HNL62" s="6"/>
      <c r="HNM62" s="6"/>
      <c r="HNN62" s="6"/>
      <c r="HNO62" s="6"/>
      <c r="HNP62" s="6"/>
      <c r="HNQ62" s="6"/>
      <c r="HNR62" s="6"/>
      <c r="HNS62" s="6"/>
      <c r="HNT62" s="6"/>
      <c r="HNU62" s="6"/>
      <c r="HNV62" s="6"/>
      <c r="HNW62" s="6"/>
      <c r="HNX62" s="6"/>
      <c r="HNY62" s="6"/>
      <c r="HNZ62" s="6"/>
      <c r="HOA62" s="6"/>
      <c r="HOB62" s="6"/>
      <c r="HOC62" s="6"/>
      <c r="HOD62" s="6"/>
      <c r="HOE62" s="6"/>
      <c r="HOF62" s="6"/>
      <c r="HOG62" s="6"/>
      <c r="HOH62" s="6"/>
      <c r="HOI62" s="6"/>
      <c r="HOJ62" s="6"/>
      <c r="HOK62" s="6"/>
      <c r="HOL62" s="6"/>
      <c r="HOM62" s="6"/>
      <c r="HON62" s="6"/>
      <c r="HOO62" s="6"/>
      <c r="HOP62" s="6"/>
      <c r="HOQ62" s="6"/>
      <c r="HOR62" s="6"/>
      <c r="HOS62" s="6"/>
      <c r="HOT62" s="6"/>
      <c r="HOU62" s="6"/>
      <c r="HOV62" s="6"/>
      <c r="HOW62" s="6"/>
      <c r="HOX62" s="6"/>
      <c r="HOY62" s="6"/>
      <c r="HOZ62" s="6"/>
      <c r="HPA62" s="6"/>
      <c r="HPB62" s="6"/>
      <c r="HPC62" s="6"/>
      <c r="HPD62" s="6"/>
      <c r="HPE62" s="6"/>
      <c r="HPF62" s="6"/>
      <c r="HPG62" s="6"/>
      <c r="HPH62" s="6"/>
      <c r="HPI62" s="6"/>
      <c r="HPJ62" s="6"/>
      <c r="HPK62" s="6"/>
      <c r="HPL62" s="6"/>
      <c r="HPM62" s="6"/>
      <c r="HPN62" s="6"/>
      <c r="HPO62" s="6"/>
      <c r="HPP62" s="6"/>
      <c r="HPQ62" s="6"/>
      <c r="HPR62" s="6"/>
      <c r="HPS62" s="6"/>
      <c r="HPT62" s="6"/>
      <c r="HPU62" s="6"/>
      <c r="HPV62" s="6"/>
      <c r="HPW62" s="6"/>
      <c r="HPX62" s="6"/>
      <c r="HPY62" s="6"/>
      <c r="HPZ62" s="6"/>
      <c r="HQA62" s="6"/>
      <c r="HQB62" s="6"/>
      <c r="HQC62" s="6"/>
      <c r="HQD62" s="6"/>
      <c r="HQE62" s="6"/>
      <c r="HQF62" s="6"/>
      <c r="HQG62" s="6"/>
      <c r="HQH62" s="6"/>
      <c r="HQI62" s="6"/>
      <c r="HQJ62" s="6"/>
      <c r="HQK62" s="6"/>
      <c r="HQL62" s="6"/>
      <c r="HQM62" s="6"/>
      <c r="HQN62" s="6"/>
      <c r="HQO62" s="6"/>
      <c r="HQP62" s="6"/>
      <c r="HQQ62" s="6"/>
      <c r="HQR62" s="6"/>
      <c r="HQS62" s="6"/>
      <c r="HQT62" s="6"/>
      <c r="HQU62" s="6"/>
      <c r="HQV62" s="6"/>
      <c r="HQW62" s="6"/>
      <c r="HQX62" s="6"/>
      <c r="HQY62" s="6"/>
      <c r="HQZ62" s="6"/>
      <c r="HRA62" s="6"/>
      <c r="HRB62" s="6"/>
      <c r="HRC62" s="6"/>
      <c r="HRD62" s="6"/>
      <c r="HRE62" s="6"/>
      <c r="HRF62" s="6"/>
      <c r="HRG62" s="6"/>
      <c r="HRH62" s="6"/>
      <c r="HRI62" s="6"/>
      <c r="HRJ62" s="6"/>
      <c r="HRK62" s="6"/>
      <c r="HRL62" s="6"/>
      <c r="HRM62" s="6"/>
      <c r="HRN62" s="6"/>
      <c r="HRO62" s="6"/>
      <c r="HRP62" s="6"/>
      <c r="HRQ62" s="6"/>
      <c r="HRR62" s="6"/>
      <c r="HRS62" s="6"/>
      <c r="HRT62" s="6"/>
      <c r="HRU62" s="6"/>
      <c r="HRV62" s="6"/>
      <c r="HRW62" s="6"/>
      <c r="HRX62" s="6"/>
      <c r="HRY62" s="6"/>
      <c r="HRZ62" s="6"/>
      <c r="HSA62" s="6"/>
      <c r="HSB62" s="6"/>
      <c r="HSC62" s="6"/>
      <c r="HSD62" s="6"/>
      <c r="HSE62" s="6"/>
      <c r="HSF62" s="6"/>
      <c r="HSG62" s="6"/>
      <c r="HSH62" s="6"/>
      <c r="HSI62" s="6"/>
      <c r="HSJ62" s="6"/>
      <c r="HSK62" s="6"/>
      <c r="HSL62" s="6"/>
      <c r="HSM62" s="6"/>
      <c r="HSN62" s="6"/>
      <c r="HSO62" s="6"/>
      <c r="HSP62" s="6"/>
      <c r="HSQ62" s="6"/>
      <c r="HSR62" s="6"/>
      <c r="HSS62" s="6"/>
      <c r="HST62" s="6"/>
      <c r="HSU62" s="6"/>
      <c r="HSV62" s="6"/>
      <c r="HSW62" s="6"/>
      <c r="HSX62" s="6"/>
      <c r="HSY62" s="6"/>
      <c r="HSZ62" s="6"/>
      <c r="HTA62" s="6"/>
      <c r="HTB62" s="6"/>
      <c r="HTC62" s="6"/>
      <c r="HTD62" s="6"/>
      <c r="HTE62" s="6"/>
      <c r="HTF62" s="6"/>
      <c r="HTG62" s="6"/>
      <c r="HTH62" s="6"/>
      <c r="HTI62" s="6"/>
      <c r="HTJ62" s="6"/>
      <c r="HTK62" s="6"/>
      <c r="HTL62" s="6"/>
      <c r="HTM62" s="6"/>
      <c r="HTN62" s="6"/>
      <c r="HTO62" s="6"/>
      <c r="HTP62" s="6"/>
      <c r="HTQ62" s="6"/>
      <c r="HTR62" s="6"/>
      <c r="HTS62" s="6"/>
      <c r="HTT62" s="6"/>
      <c r="HTU62" s="6"/>
      <c r="HTV62" s="6"/>
      <c r="HTW62" s="6"/>
      <c r="HTX62" s="6"/>
      <c r="HTY62" s="6"/>
      <c r="HTZ62" s="6"/>
      <c r="HUA62" s="6"/>
      <c r="HUB62" s="6"/>
      <c r="HUC62" s="6"/>
      <c r="HUD62" s="6"/>
      <c r="HUE62" s="6"/>
      <c r="HUF62" s="6"/>
      <c r="HUG62" s="6"/>
      <c r="HUH62" s="6"/>
      <c r="HUI62" s="6"/>
      <c r="HUJ62" s="6"/>
      <c r="HUK62" s="6"/>
      <c r="HUL62" s="6"/>
      <c r="HUM62" s="6"/>
      <c r="HUN62" s="6"/>
      <c r="HUO62" s="6"/>
      <c r="HUP62" s="6"/>
      <c r="HUQ62" s="6"/>
      <c r="HUR62" s="6"/>
      <c r="HUS62" s="6"/>
      <c r="HUT62" s="6"/>
      <c r="HUU62" s="6"/>
      <c r="HUV62" s="6"/>
      <c r="HUW62" s="6"/>
      <c r="HUX62" s="6"/>
      <c r="HUY62" s="6"/>
      <c r="HUZ62" s="6"/>
      <c r="HVA62" s="6"/>
      <c r="HVB62" s="6"/>
      <c r="HVC62" s="6"/>
      <c r="HVD62" s="6"/>
      <c r="HVE62" s="6"/>
      <c r="HVF62" s="6"/>
      <c r="HVG62" s="6"/>
      <c r="HVH62" s="6"/>
      <c r="HVI62" s="6"/>
      <c r="HVJ62" s="6"/>
      <c r="HVK62" s="6"/>
      <c r="HVL62" s="6"/>
      <c r="HVM62" s="6"/>
      <c r="HVN62" s="6"/>
      <c r="HVO62" s="6"/>
      <c r="HVP62" s="6"/>
      <c r="HVQ62" s="6"/>
      <c r="HVR62" s="6"/>
      <c r="HVS62" s="6"/>
      <c r="HVT62" s="6"/>
      <c r="HVU62" s="6"/>
      <c r="HVV62" s="6"/>
      <c r="HVW62" s="6"/>
      <c r="HVX62" s="6"/>
      <c r="HVY62" s="6"/>
      <c r="HVZ62" s="6"/>
      <c r="HWA62" s="6"/>
      <c r="HWB62" s="6"/>
      <c r="HWC62" s="6"/>
      <c r="HWD62" s="6"/>
      <c r="HWE62" s="6"/>
      <c r="HWF62" s="6"/>
      <c r="HWG62" s="6"/>
      <c r="HWH62" s="6"/>
      <c r="HWI62" s="6"/>
      <c r="HWJ62" s="6"/>
      <c r="HWK62" s="6"/>
      <c r="HWL62" s="6"/>
      <c r="HWM62" s="6"/>
      <c r="HWN62" s="6"/>
      <c r="HWO62" s="6"/>
      <c r="HWP62" s="6"/>
      <c r="HWQ62" s="6"/>
      <c r="HWR62" s="6"/>
      <c r="HWS62" s="6"/>
      <c r="HWT62" s="6"/>
      <c r="HWU62" s="6"/>
      <c r="HWV62" s="6"/>
      <c r="HWW62" s="6"/>
      <c r="HWX62" s="6"/>
      <c r="HWY62" s="6"/>
      <c r="HWZ62" s="6"/>
      <c r="HXA62" s="6"/>
      <c r="HXB62" s="6"/>
      <c r="HXC62" s="6"/>
      <c r="HXD62" s="6"/>
      <c r="HXE62" s="6"/>
      <c r="HXF62" s="6"/>
      <c r="HXG62" s="6"/>
      <c r="HXH62" s="6"/>
      <c r="HXI62" s="6"/>
      <c r="HXJ62" s="6"/>
      <c r="HXK62" s="6"/>
      <c r="HXL62" s="6"/>
      <c r="HXM62" s="6"/>
      <c r="HXN62" s="6"/>
      <c r="HXO62" s="6"/>
      <c r="HXP62" s="6"/>
      <c r="HXQ62" s="6"/>
      <c r="HXR62" s="6"/>
      <c r="HXS62" s="6"/>
      <c r="HXT62" s="6"/>
      <c r="HXU62" s="6"/>
      <c r="HXV62" s="6"/>
      <c r="HXW62" s="6"/>
      <c r="HXX62" s="6"/>
      <c r="HXY62" s="6"/>
      <c r="HXZ62" s="6"/>
      <c r="HYA62" s="6"/>
      <c r="HYB62" s="6"/>
      <c r="HYC62" s="6"/>
      <c r="HYD62" s="6"/>
      <c r="HYE62" s="6"/>
      <c r="HYF62" s="6"/>
      <c r="HYG62" s="6"/>
      <c r="HYH62" s="6"/>
      <c r="HYI62" s="6"/>
      <c r="HYJ62" s="6"/>
      <c r="HYK62" s="6"/>
      <c r="HYL62" s="6"/>
      <c r="HYM62" s="6"/>
      <c r="HYN62" s="6"/>
      <c r="HYO62" s="6"/>
      <c r="HYP62" s="6"/>
      <c r="HYQ62" s="6"/>
      <c r="HYR62" s="6"/>
      <c r="HYS62" s="6"/>
      <c r="HYT62" s="6"/>
      <c r="HYU62" s="6"/>
      <c r="HYV62" s="6"/>
      <c r="HYW62" s="6"/>
      <c r="HYX62" s="6"/>
      <c r="HYY62" s="6"/>
      <c r="HYZ62" s="6"/>
      <c r="HZA62" s="6"/>
      <c r="HZB62" s="6"/>
      <c r="HZC62" s="6"/>
      <c r="HZD62" s="6"/>
      <c r="HZE62" s="6"/>
      <c r="HZF62" s="6"/>
      <c r="HZG62" s="6"/>
      <c r="HZH62" s="6"/>
      <c r="HZI62" s="6"/>
      <c r="HZJ62" s="6"/>
      <c r="HZK62" s="6"/>
      <c r="HZL62" s="6"/>
      <c r="HZM62" s="6"/>
      <c r="HZN62" s="6"/>
      <c r="HZO62" s="6"/>
      <c r="HZP62" s="6"/>
      <c r="HZQ62" s="6"/>
      <c r="HZR62" s="6"/>
      <c r="HZS62" s="6"/>
      <c r="HZT62" s="6"/>
      <c r="HZU62" s="6"/>
      <c r="HZV62" s="6"/>
      <c r="HZW62" s="6"/>
      <c r="HZX62" s="6"/>
      <c r="HZY62" s="6"/>
      <c r="HZZ62" s="6"/>
      <c r="IAA62" s="6"/>
      <c r="IAB62" s="6"/>
      <c r="IAC62" s="6"/>
      <c r="IAD62" s="6"/>
      <c r="IAE62" s="6"/>
      <c r="IAF62" s="6"/>
      <c r="IAG62" s="6"/>
      <c r="IAH62" s="6"/>
      <c r="IAI62" s="6"/>
      <c r="IAJ62" s="6"/>
      <c r="IAK62" s="6"/>
      <c r="IAL62" s="6"/>
      <c r="IAM62" s="6"/>
      <c r="IAN62" s="6"/>
      <c r="IAO62" s="6"/>
      <c r="IAP62" s="6"/>
      <c r="IAQ62" s="6"/>
      <c r="IAR62" s="6"/>
      <c r="IAS62" s="6"/>
      <c r="IAT62" s="6"/>
      <c r="IAU62" s="6"/>
      <c r="IAV62" s="6"/>
      <c r="IAW62" s="6"/>
      <c r="IAX62" s="6"/>
      <c r="IAY62" s="6"/>
      <c r="IAZ62" s="6"/>
      <c r="IBA62" s="6"/>
      <c r="IBB62" s="6"/>
      <c r="IBC62" s="6"/>
      <c r="IBD62" s="6"/>
      <c r="IBE62" s="6"/>
      <c r="IBF62" s="6"/>
      <c r="IBG62" s="6"/>
      <c r="IBH62" s="6"/>
      <c r="IBI62" s="6"/>
      <c r="IBJ62" s="6"/>
      <c r="IBK62" s="6"/>
      <c r="IBL62" s="6"/>
      <c r="IBM62" s="6"/>
      <c r="IBN62" s="6"/>
      <c r="IBO62" s="6"/>
      <c r="IBP62" s="6"/>
      <c r="IBQ62" s="6"/>
      <c r="IBR62" s="6"/>
      <c r="IBS62" s="6"/>
      <c r="IBT62" s="6"/>
      <c r="IBU62" s="6"/>
      <c r="IBV62" s="6"/>
      <c r="IBW62" s="6"/>
      <c r="IBX62" s="6"/>
      <c r="IBY62" s="6"/>
      <c r="IBZ62" s="6"/>
      <c r="ICA62" s="6"/>
      <c r="ICB62" s="6"/>
      <c r="ICC62" s="6"/>
      <c r="ICD62" s="6"/>
      <c r="ICE62" s="6"/>
      <c r="ICF62" s="6"/>
      <c r="ICG62" s="6"/>
      <c r="ICH62" s="6"/>
      <c r="ICI62" s="6"/>
      <c r="ICJ62" s="6"/>
      <c r="ICK62" s="6"/>
      <c r="ICL62" s="6"/>
      <c r="ICM62" s="6"/>
      <c r="ICN62" s="6"/>
      <c r="ICO62" s="6"/>
      <c r="ICP62" s="6"/>
      <c r="ICQ62" s="6"/>
      <c r="ICR62" s="6"/>
      <c r="ICS62" s="6"/>
      <c r="ICT62" s="6"/>
      <c r="ICU62" s="6"/>
      <c r="ICV62" s="6"/>
      <c r="ICW62" s="6"/>
      <c r="ICX62" s="6"/>
      <c r="ICY62" s="6"/>
      <c r="ICZ62" s="6"/>
      <c r="IDA62" s="6"/>
      <c r="IDB62" s="6"/>
      <c r="IDC62" s="6"/>
      <c r="IDD62" s="6"/>
      <c r="IDE62" s="6"/>
      <c r="IDF62" s="6"/>
      <c r="IDG62" s="6"/>
      <c r="IDH62" s="6"/>
      <c r="IDI62" s="6"/>
      <c r="IDJ62" s="6"/>
      <c r="IDK62" s="6"/>
      <c r="IDL62" s="6"/>
      <c r="IDM62" s="6"/>
      <c r="IDN62" s="6"/>
      <c r="IDO62" s="6"/>
      <c r="IDP62" s="6"/>
      <c r="IDQ62" s="6"/>
      <c r="IDR62" s="6"/>
      <c r="IDS62" s="6"/>
      <c r="IDT62" s="6"/>
      <c r="IDU62" s="6"/>
      <c r="IDV62" s="6"/>
      <c r="IDW62" s="6"/>
      <c r="IDX62" s="6"/>
      <c r="IDY62" s="6"/>
      <c r="IDZ62" s="6"/>
      <c r="IEA62" s="6"/>
      <c r="IEB62" s="6"/>
      <c r="IEC62" s="6"/>
      <c r="IED62" s="6"/>
      <c r="IEE62" s="6"/>
      <c r="IEF62" s="6"/>
      <c r="IEG62" s="6"/>
      <c r="IEH62" s="6"/>
      <c r="IEI62" s="6"/>
      <c r="IEJ62" s="6"/>
      <c r="IEK62" s="6"/>
      <c r="IEL62" s="6"/>
      <c r="IEM62" s="6"/>
      <c r="IEN62" s="6"/>
      <c r="IEO62" s="6"/>
      <c r="IEP62" s="6"/>
      <c r="IEQ62" s="6"/>
      <c r="IER62" s="6"/>
      <c r="IES62" s="6"/>
      <c r="IET62" s="6"/>
      <c r="IEU62" s="6"/>
      <c r="IEV62" s="6"/>
      <c r="IEW62" s="6"/>
      <c r="IEX62" s="6"/>
      <c r="IEY62" s="6"/>
      <c r="IEZ62" s="6"/>
      <c r="IFA62" s="6"/>
      <c r="IFB62" s="6"/>
      <c r="IFC62" s="6"/>
      <c r="IFD62" s="6"/>
      <c r="IFE62" s="6"/>
      <c r="IFF62" s="6"/>
      <c r="IFG62" s="6"/>
      <c r="IFH62" s="6"/>
      <c r="IFI62" s="6"/>
      <c r="IFJ62" s="6"/>
      <c r="IFK62" s="6"/>
      <c r="IFL62" s="6"/>
      <c r="IFM62" s="6"/>
      <c r="IFN62" s="6"/>
      <c r="IFO62" s="6"/>
      <c r="IFP62" s="6"/>
      <c r="IFQ62" s="6"/>
      <c r="IFR62" s="6"/>
      <c r="IFS62" s="6"/>
      <c r="IFT62" s="6"/>
      <c r="IFU62" s="6"/>
      <c r="IFV62" s="6"/>
      <c r="IFW62" s="6"/>
      <c r="IFX62" s="6"/>
      <c r="IFY62" s="6"/>
      <c r="IFZ62" s="6"/>
      <c r="IGA62" s="6"/>
      <c r="IGB62" s="6"/>
      <c r="IGC62" s="6"/>
      <c r="IGD62" s="6"/>
      <c r="IGE62" s="6"/>
      <c r="IGF62" s="6"/>
      <c r="IGG62" s="6"/>
      <c r="IGH62" s="6"/>
      <c r="IGI62" s="6"/>
      <c r="IGJ62" s="6"/>
      <c r="IGK62" s="6"/>
      <c r="IGL62" s="6"/>
      <c r="IGM62" s="6"/>
      <c r="IGN62" s="6"/>
      <c r="IGO62" s="6"/>
      <c r="IGP62" s="6"/>
      <c r="IGQ62" s="6"/>
      <c r="IGR62" s="6"/>
      <c r="IGS62" s="6"/>
      <c r="IGT62" s="6"/>
      <c r="IGU62" s="6"/>
      <c r="IGV62" s="6"/>
      <c r="IGW62" s="6"/>
      <c r="IGX62" s="6"/>
      <c r="IGY62" s="6"/>
      <c r="IGZ62" s="6"/>
      <c r="IHA62" s="6"/>
      <c r="IHB62" s="6"/>
      <c r="IHC62" s="6"/>
      <c r="IHD62" s="6"/>
      <c r="IHE62" s="6"/>
      <c r="IHF62" s="6"/>
      <c r="IHG62" s="6"/>
      <c r="IHH62" s="6"/>
      <c r="IHI62" s="6"/>
      <c r="IHJ62" s="6"/>
      <c r="IHK62" s="6"/>
      <c r="IHL62" s="6"/>
      <c r="IHM62" s="6"/>
      <c r="IHN62" s="6"/>
      <c r="IHO62" s="6"/>
      <c r="IHP62" s="6"/>
      <c r="IHQ62" s="6"/>
      <c r="IHR62" s="6"/>
      <c r="IHS62" s="6"/>
      <c r="IHT62" s="6"/>
      <c r="IHU62" s="6"/>
      <c r="IHV62" s="6"/>
      <c r="IHW62" s="6"/>
      <c r="IHX62" s="6"/>
      <c r="IHY62" s="6"/>
      <c r="IHZ62" s="6"/>
      <c r="IIA62" s="6"/>
      <c r="IIB62" s="6"/>
      <c r="IIC62" s="6"/>
      <c r="IID62" s="6"/>
      <c r="IIE62" s="6"/>
      <c r="IIF62" s="6"/>
      <c r="IIG62" s="6"/>
      <c r="IIH62" s="6"/>
      <c r="III62" s="6"/>
      <c r="IIJ62" s="6"/>
      <c r="IIK62" s="6"/>
      <c r="IIL62" s="6"/>
      <c r="IIM62" s="6"/>
      <c r="IIN62" s="6"/>
      <c r="IIO62" s="6"/>
      <c r="IIP62" s="6"/>
      <c r="IIQ62" s="6"/>
      <c r="IIR62" s="6"/>
      <c r="IIS62" s="6"/>
      <c r="IIT62" s="6"/>
      <c r="IIU62" s="6"/>
      <c r="IIV62" s="6"/>
      <c r="IIW62" s="6"/>
      <c r="IIX62" s="6"/>
      <c r="IIY62" s="6"/>
      <c r="IIZ62" s="6"/>
      <c r="IJA62" s="6"/>
      <c r="IJB62" s="6"/>
      <c r="IJC62" s="6"/>
      <c r="IJD62" s="6"/>
      <c r="IJE62" s="6"/>
      <c r="IJF62" s="6"/>
      <c r="IJG62" s="6"/>
      <c r="IJH62" s="6"/>
      <c r="IJI62" s="6"/>
      <c r="IJJ62" s="6"/>
      <c r="IJK62" s="6"/>
      <c r="IJL62" s="6"/>
      <c r="IJM62" s="6"/>
      <c r="IJN62" s="6"/>
      <c r="IJO62" s="6"/>
      <c r="IJP62" s="6"/>
      <c r="IJQ62" s="6"/>
      <c r="IJR62" s="6"/>
      <c r="IJS62" s="6"/>
      <c r="IJT62" s="6"/>
      <c r="IJU62" s="6"/>
      <c r="IJV62" s="6"/>
      <c r="IJW62" s="6"/>
      <c r="IJX62" s="6"/>
      <c r="IJY62" s="6"/>
      <c r="IJZ62" s="6"/>
      <c r="IKA62" s="6"/>
      <c r="IKB62" s="6"/>
      <c r="IKC62" s="6"/>
      <c r="IKD62" s="6"/>
      <c r="IKE62" s="6"/>
      <c r="IKF62" s="6"/>
      <c r="IKG62" s="6"/>
      <c r="IKH62" s="6"/>
      <c r="IKI62" s="6"/>
      <c r="IKJ62" s="6"/>
      <c r="IKK62" s="6"/>
      <c r="IKL62" s="6"/>
      <c r="IKM62" s="6"/>
      <c r="IKN62" s="6"/>
      <c r="IKO62" s="6"/>
      <c r="IKP62" s="6"/>
      <c r="IKQ62" s="6"/>
      <c r="IKR62" s="6"/>
      <c r="IKS62" s="6"/>
      <c r="IKT62" s="6"/>
      <c r="IKU62" s="6"/>
      <c r="IKV62" s="6"/>
      <c r="IKW62" s="6"/>
      <c r="IKX62" s="6"/>
      <c r="IKY62" s="6"/>
      <c r="IKZ62" s="6"/>
      <c r="ILA62" s="6"/>
      <c r="ILB62" s="6"/>
      <c r="ILC62" s="6"/>
      <c r="ILD62" s="6"/>
      <c r="ILE62" s="6"/>
      <c r="ILF62" s="6"/>
      <c r="ILG62" s="6"/>
      <c r="ILH62" s="6"/>
      <c r="ILI62" s="6"/>
      <c r="ILJ62" s="6"/>
      <c r="ILK62" s="6"/>
      <c r="ILL62" s="6"/>
      <c r="ILM62" s="6"/>
      <c r="ILN62" s="6"/>
      <c r="ILO62" s="6"/>
      <c r="ILP62" s="6"/>
      <c r="ILQ62" s="6"/>
      <c r="ILR62" s="6"/>
      <c r="ILS62" s="6"/>
      <c r="ILT62" s="6"/>
      <c r="ILU62" s="6"/>
      <c r="ILV62" s="6"/>
      <c r="ILW62" s="6"/>
      <c r="ILX62" s="6"/>
      <c r="ILY62" s="6"/>
      <c r="ILZ62" s="6"/>
      <c r="IMA62" s="6"/>
      <c r="IMB62" s="6"/>
      <c r="IMC62" s="6"/>
      <c r="IMD62" s="6"/>
      <c r="IME62" s="6"/>
      <c r="IMF62" s="6"/>
      <c r="IMG62" s="6"/>
      <c r="IMH62" s="6"/>
      <c r="IMI62" s="6"/>
      <c r="IMJ62" s="6"/>
      <c r="IMK62" s="6"/>
      <c r="IML62" s="6"/>
      <c r="IMM62" s="6"/>
      <c r="IMN62" s="6"/>
      <c r="IMO62" s="6"/>
      <c r="IMP62" s="6"/>
      <c r="IMQ62" s="6"/>
      <c r="IMR62" s="6"/>
      <c r="IMS62" s="6"/>
      <c r="IMT62" s="6"/>
      <c r="IMU62" s="6"/>
      <c r="IMV62" s="6"/>
      <c r="IMW62" s="6"/>
      <c r="IMX62" s="6"/>
      <c r="IMY62" s="6"/>
      <c r="IMZ62" s="6"/>
      <c r="INA62" s="6"/>
      <c r="INB62" s="6"/>
      <c r="INC62" s="6"/>
      <c r="IND62" s="6"/>
      <c r="INE62" s="6"/>
      <c r="INF62" s="6"/>
      <c r="ING62" s="6"/>
      <c r="INH62" s="6"/>
      <c r="INI62" s="6"/>
      <c r="INJ62" s="6"/>
      <c r="INK62" s="6"/>
      <c r="INL62" s="6"/>
      <c r="INM62" s="6"/>
      <c r="INN62" s="6"/>
      <c r="INO62" s="6"/>
      <c r="INP62" s="6"/>
      <c r="INQ62" s="6"/>
      <c r="INR62" s="6"/>
      <c r="INS62" s="6"/>
      <c r="INT62" s="6"/>
      <c r="INU62" s="6"/>
      <c r="INV62" s="6"/>
      <c r="INW62" s="6"/>
      <c r="INX62" s="6"/>
      <c r="INY62" s="6"/>
      <c r="INZ62" s="6"/>
      <c r="IOA62" s="6"/>
      <c r="IOB62" s="6"/>
      <c r="IOC62" s="6"/>
      <c r="IOD62" s="6"/>
      <c r="IOE62" s="6"/>
      <c r="IOF62" s="6"/>
      <c r="IOG62" s="6"/>
      <c r="IOH62" s="6"/>
      <c r="IOI62" s="6"/>
      <c r="IOJ62" s="6"/>
      <c r="IOK62" s="6"/>
      <c r="IOL62" s="6"/>
      <c r="IOM62" s="6"/>
      <c r="ION62" s="6"/>
      <c r="IOO62" s="6"/>
      <c r="IOP62" s="6"/>
      <c r="IOQ62" s="6"/>
      <c r="IOR62" s="6"/>
      <c r="IOS62" s="6"/>
      <c r="IOT62" s="6"/>
      <c r="IOU62" s="6"/>
      <c r="IOV62" s="6"/>
      <c r="IOW62" s="6"/>
      <c r="IOX62" s="6"/>
      <c r="IOY62" s="6"/>
      <c r="IOZ62" s="6"/>
      <c r="IPA62" s="6"/>
      <c r="IPB62" s="6"/>
      <c r="IPC62" s="6"/>
      <c r="IPD62" s="6"/>
      <c r="IPE62" s="6"/>
      <c r="IPF62" s="6"/>
      <c r="IPG62" s="6"/>
      <c r="IPH62" s="6"/>
      <c r="IPI62" s="6"/>
      <c r="IPJ62" s="6"/>
      <c r="IPK62" s="6"/>
      <c r="IPL62" s="6"/>
      <c r="IPM62" s="6"/>
      <c r="IPN62" s="6"/>
      <c r="IPO62" s="6"/>
      <c r="IPP62" s="6"/>
      <c r="IPQ62" s="6"/>
      <c r="IPR62" s="6"/>
      <c r="IPS62" s="6"/>
      <c r="IPT62" s="6"/>
      <c r="IPU62" s="6"/>
      <c r="IPV62" s="6"/>
      <c r="IPW62" s="6"/>
      <c r="IPX62" s="6"/>
      <c r="IPY62" s="6"/>
      <c r="IPZ62" s="6"/>
      <c r="IQA62" s="6"/>
      <c r="IQB62" s="6"/>
      <c r="IQC62" s="6"/>
      <c r="IQD62" s="6"/>
      <c r="IQE62" s="6"/>
      <c r="IQF62" s="6"/>
      <c r="IQG62" s="6"/>
      <c r="IQH62" s="6"/>
      <c r="IQI62" s="6"/>
      <c r="IQJ62" s="6"/>
      <c r="IQK62" s="6"/>
      <c r="IQL62" s="6"/>
      <c r="IQM62" s="6"/>
      <c r="IQN62" s="6"/>
      <c r="IQO62" s="6"/>
      <c r="IQP62" s="6"/>
      <c r="IQQ62" s="6"/>
      <c r="IQR62" s="6"/>
      <c r="IQS62" s="6"/>
      <c r="IQT62" s="6"/>
      <c r="IQU62" s="6"/>
      <c r="IQV62" s="6"/>
      <c r="IQW62" s="6"/>
      <c r="IQX62" s="6"/>
      <c r="IQY62" s="6"/>
      <c r="IQZ62" s="6"/>
      <c r="IRA62" s="6"/>
      <c r="IRB62" s="6"/>
      <c r="IRC62" s="6"/>
      <c r="IRD62" s="6"/>
      <c r="IRE62" s="6"/>
      <c r="IRF62" s="6"/>
      <c r="IRG62" s="6"/>
      <c r="IRH62" s="6"/>
      <c r="IRI62" s="6"/>
      <c r="IRJ62" s="6"/>
      <c r="IRK62" s="6"/>
      <c r="IRL62" s="6"/>
      <c r="IRM62" s="6"/>
      <c r="IRN62" s="6"/>
      <c r="IRO62" s="6"/>
      <c r="IRP62" s="6"/>
      <c r="IRQ62" s="6"/>
      <c r="IRR62" s="6"/>
      <c r="IRS62" s="6"/>
      <c r="IRT62" s="6"/>
      <c r="IRU62" s="6"/>
      <c r="IRV62" s="6"/>
      <c r="IRW62" s="6"/>
      <c r="IRX62" s="6"/>
      <c r="IRY62" s="6"/>
      <c r="IRZ62" s="6"/>
      <c r="ISA62" s="6"/>
      <c r="ISB62" s="6"/>
      <c r="ISC62" s="6"/>
      <c r="ISD62" s="6"/>
      <c r="ISE62" s="6"/>
      <c r="ISF62" s="6"/>
      <c r="ISG62" s="6"/>
      <c r="ISH62" s="6"/>
      <c r="ISI62" s="6"/>
      <c r="ISJ62" s="6"/>
      <c r="ISK62" s="6"/>
      <c r="ISL62" s="6"/>
      <c r="ISM62" s="6"/>
      <c r="ISN62" s="6"/>
      <c r="ISO62" s="6"/>
      <c r="ISP62" s="6"/>
      <c r="ISQ62" s="6"/>
      <c r="ISR62" s="6"/>
      <c r="ISS62" s="6"/>
      <c r="IST62" s="6"/>
      <c r="ISU62" s="6"/>
      <c r="ISV62" s="6"/>
      <c r="ISW62" s="6"/>
      <c r="ISX62" s="6"/>
      <c r="ISY62" s="6"/>
      <c r="ISZ62" s="6"/>
      <c r="ITA62" s="6"/>
      <c r="ITB62" s="6"/>
      <c r="ITC62" s="6"/>
      <c r="ITD62" s="6"/>
      <c r="ITE62" s="6"/>
      <c r="ITF62" s="6"/>
      <c r="ITG62" s="6"/>
      <c r="ITH62" s="6"/>
      <c r="ITI62" s="6"/>
      <c r="ITJ62" s="6"/>
      <c r="ITK62" s="6"/>
      <c r="ITL62" s="6"/>
      <c r="ITM62" s="6"/>
      <c r="ITN62" s="6"/>
      <c r="ITO62" s="6"/>
      <c r="ITP62" s="6"/>
      <c r="ITQ62" s="6"/>
      <c r="ITR62" s="6"/>
      <c r="ITS62" s="6"/>
      <c r="ITT62" s="6"/>
      <c r="ITU62" s="6"/>
      <c r="ITV62" s="6"/>
      <c r="ITW62" s="6"/>
      <c r="ITX62" s="6"/>
      <c r="ITY62" s="6"/>
      <c r="ITZ62" s="6"/>
      <c r="IUA62" s="6"/>
      <c r="IUB62" s="6"/>
      <c r="IUC62" s="6"/>
      <c r="IUD62" s="6"/>
      <c r="IUE62" s="6"/>
      <c r="IUF62" s="6"/>
      <c r="IUG62" s="6"/>
      <c r="IUH62" s="6"/>
      <c r="IUI62" s="6"/>
      <c r="IUJ62" s="6"/>
      <c r="IUK62" s="6"/>
      <c r="IUL62" s="6"/>
      <c r="IUM62" s="6"/>
      <c r="IUN62" s="6"/>
      <c r="IUO62" s="6"/>
      <c r="IUP62" s="6"/>
      <c r="IUQ62" s="6"/>
      <c r="IUR62" s="6"/>
      <c r="IUS62" s="6"/>
      <c r="IUT62" s="6"/>
      <c r="IUU62" s="6"/>
      <c r="IUV62" s="6"/>
      <c r="IUW62" s="6"/>
      <c r="IUX62" s="6"/>
      <c r="IUY62" s="6"/>
      <c r="IUZ62" s="6"/>
      <c r="IVA62" s="6"/>
      <c r="IVB62" s="6"/>
      <c r="IVC62" s="6"/>
      <c r="IVD62" s="6"/>
      <c r="IVE62" s="6"/>
      <c r="IVF62" s="6"/>
      <c r="IVG62" s="6"/>
      <c r="IVH62" s="6"/>
      <c r="IVI62" s="6"/>
      <c r="IVJ62" s="6"/>
      <c r="IVK62" s="6"/>
      <c r="IVL62" s="6"/>
      <c r="IVM62" s="6"/>
      <c r="IVN62" s="6"/>
      <c r="IVO62" s="6"/>
      <c r="IVP62" s="6"/>
      <c r="IVQ62" s="6"/>
      <c r="IVR62" s="6"/>
      <c r="IVS62" s="6"/>
      <c r="IVT62" s="6"/>
      <c r="IVU62" s="6"/>
      <c r="IVV62" s="6"/>
      <c r="IVW62" s="6"/>
      <c r="IVX62" s="6"/>
      <c r="IVY62" s="6"/>
      <c r="IVZ62" s="6"/>
      <c r="IWA62" s="6"/>
      <c r="IWB62" s="6"/>
      <c r="IWC62" s="6"/>
      <c r="IWD62" s="6"/>
      <c r="IWE62" s="6"/>
      <c r="IWF62" s="6"/>
      <c r="IWG62" s="6"/>
      <c r="IWH62" s="6"/>
      <c r="IWI62" s="6"/>
      <c r="IWJ62" s="6"/>
      <c r="IWK62" s="6"/>
      <c r="IWL62" s="6"/>
      <c r="IWM62" s="6"/>
      <c r="IWN62" s="6"/>
      <c r="IWO62" s="6"/>
      <c r="IWP62" s="6"/>
      <c r="IWQ62" s="6"/>
      <c r="IWR62" s="6"/>
      <c r="IWS62" s="6"/>
      <c r="IWT62" s="6"/>
      <c r="IWU62" s="6"/>
      <c r="IWV62" s="6"/>
      <c r="IWW62" s="6"/>
      <c r="IWX62" s="6"/>
      <c r="IWY62" s="6"/>
      <c r="IWZ62" s="6"/>
      <c r="IXA62" s="6"/>
      <c r="IXB62" s="6"/>
      <c r="IXC62" s="6"/>
      <c r="IXD62" s="6"/>
      <c r="IXE62" s="6"/>
      <c r="IXF62" s="6"/>
      <c r="IXG62" s="6"/>
      <c r="IXH62" s="6"/>
      <c r="IXI62" s="6"/>
      <c r="IXJ62" s="6"/>
      <c r="IXK62" s="6"/>
      <c r="IXL62" s="6"/>
      <c r="IXM62" s="6"/>
      <c r="IXN62" s="6"/>
      <c r="IXO62" s="6"/>
      <c r="IXP62" s="6"/>
      <c r="IXQ62" s="6"/>
      <c r="IXR62" s="6"/>
      <c r="IXS62" s="6"/>
      <c r="IXT62" s="6"/>
      <c r="IXU62" s="6"/>
      <c r="IXV62" s="6"/>
      <c r="IXW62" s="6"/>
      <c r="IXX62" s="6"/>
      <c r="IXY62" s="6"/>
      <c r="IXZ62" s="6"/>
      <c r="IYA62" s="6"/>
      <c r="IYB62" s="6"/>
      <c r="IYC62" s="6"/>
      <c r="IYD62" s="6"/>
      <c r="IYE62" s="6"/>
      <c r="IYF62" s="6"/>
      <c r="IYG62" s="6"/>
      <c r="IYH62" s="6"/>
      <c r="IYI62" s="6"/>
      <c r="IYJ62" s="6"/>
      <c r="IYK62" s="6"/>
      <c r="IYL62" s="6"/>
      <c r="IYM62" s="6"/>
      <c r="IYN62" s="6"/>
      <c r="IYO62" s="6"/>
      <c r="IYP62" s="6"/>
      <c r="IYQ62" s="6"/>
      <c r="IYR62" s="6"/>
      <c r="IYS62" s="6"/>
      <c r="IYT62" s="6"/>
      <c r="IYU62" s="6"/>
      <c r="IYV62" s="6"/>
      <c r="IYW62" s="6"/>
      <c r="IYX62" s="6"/>
      <c r="IYY62" s="6"/>
      <c r="IYZ62" s="6"/>
      <c r="IZA62" s="6"/>
      <c r="IZB62" s="6"/>
      <c r="IZC62" s="6"/>
      <c r="IZD62" s="6"/>
      <c r="IZE62" s="6"/>
      <c r="IZF62" s="6"/>
      <c r="IZG62" s="6"/>
      <c r="IZH62" s="6"/>
      <c r="IZI62" s="6"/>
      <c r="IZJ62" s="6"/>
      <c r="IZK62" s="6"/>
      <c r="IZL62" s="6"/>
      <c r="IZM62" s="6"/>
      <c r="IZN62" s="6"/>
      <c r="IZO62" s="6"/>
      <c r="IZP62" s="6"/>
      <c r="IZQ62" s="6"/>
      <c r="IZR62" s="6"/>
      <c r="IZS62" s="6"/>
      <c r="IZT62" s="6"/>
      <c r="IZU62" s="6"/>
      <c r="IZV62" s="6"/>
      <c r="IZW62" s="6"/>
      <c r="IZX62" s="6"/>
      <c r="IZY62" s="6"/>
      <c r="IZZ62" s="6"/>
      <c r="JAA62" s="6"/>
      <c r="JAB62" s="6"/>
      <c r="JAC62" s="6"/>
      <c r="JAD62" s="6"/>
      <c r="JAE62" s="6"/>
      <c r="JAF62" s="6"/>
      <c r="JAG62" s="6"/>
      <c r="JAH62" s="6"/>
      <c r="JAI62" s="6"/>
      <c r="JAJ62" s="6"/>
      <c r="JAK62" s="6"/>
      <c r="JAL62" s="6"/>
      <c r="JAM62" s="6"/>
      <c r="JAN62" s="6"/>
      <c r="JAO62" s="6"/>
      <c r="JAP62" s="6"/>
      <c r="JAQ62" s="6"/>
      <c r="JAR62" s="6"/>
      <c r="JAS62" s="6"/>
      <c r="JAT62" s="6"/>
      <c r="JAU62" s="6"/>
      <c r="JAV62" s="6"/>
      <c r="JAW62" s="6"/>
      <c r="JAX62" s="6"/>
      <c r="JAY62" s="6"/>
      <c r="JAZ62" s="6"/>
      <c r="JBA62" s="6"/>
      <c r="JBB62" s="6"/>
      <c r="JBC62" s="6"/>
      <c r="JBD62" s="6"/>
      <c r="JBE62" s="6"/>
      <c r="JBF62" s="6"/>
      <c r="JBG62" s="6"/>
      <c r="JBH62" s="6"/>
      <c r="JBI62" s="6"/>
      <c r="JBJ62" s="6"/>
      <c r="JBK62" s="6"/>
      <c r="JBL62" s="6"/>
      <c r="JBM62" s="6"/>
      <c r="JBN62" s="6"/>
      <c r="JBO62" s="6"/>
      <c r="JBP62" s="6"/>
      <c r="JBQ62" s="6"/>
      <c r="JBR62" s="6"/>
      <c r="JBS62" s="6"/>
      <c r="JBT62" s="6"/>
      <c r="JBU62" s="6"/>
      <c r="JBV62" s="6"/>
      <c r="JBW62" s="6"/>
      <c r="JBX62" s="6"/>
      <c r="JBY62" s="6"/>
      <c r="JBZ62" s="6"/>
      <c r="JCA62" s="6"/>
      <c r="JCB62" s="6"/>
      <c r="JCC62" s="6"/>
      <c r="JCD62" s="6"/>
      <c r="JCE62" s="6"/>
      <c r="JCF62" s="6"/>
      <c r="JCG62" s="6"/>
      <c r="JCH62" s="6"/>
      <c r="JCI62" s="6"/>
      <c r="JCJ62" s="6"/>
      <c r="JCK62" s="6"/>
      <c r="JCL62" s="6"/>
      <c r="JCM62" s="6"/>
      <c r="JCN62" s="6"/>
      <c r="JCO62" s="6"/>
      <c r="JCP62" s="6"/>
      <c r="JCQ62" s="6"/>
      <c r="JCR62" s="6"/>
      <c r="JCS62" s="6"/>
      <c r="JCT62" s="6"/>
      <c r="JCU62" s="6"/>
      <c r="JCV62" s="6"/>
      <c r="JCW62" s="6"/>
      <c r="JCX62" s="6"/>
      <c r="JCY62" s="6"/>
      <c r="JCZ62" s="6"/>
      <c r="JDA62" s="6"/>
      <c r="JDB62" s="6"/>
      <c r="JDC62" s="6"/>
      <c r="JDD62" s="6"/>
      <c r="JDE62" s="6"/>
      <c r="JDF62" s="6"/>
      <c r="JDG62" s="6"/>
      <c r="JDH62" s="6"/>
      <c r="JDI62" s="6"/>
      <c r="JDJ62" s="6"/>
      <c r="JDK62" s="6"/>
      <c r="JDL62" s="6"/>
      <c r="JDM62" s="6"/>
      <c r="JDN62" s="6"/>
      <c r="JDO62" s="6"/>
      <c r="JDP62" s="6"/>
      <c r="JDQ62" s="6"/>
      <c r="JDR62" s="6"/>
      <c r="JDS62" s="6"/>
      <c r="JDT62" s="6"/>
      <c r="JDU62" s="6"/>
      <c r="JDV62" s="6"/>
      <c r="JDW62" s="6"/>
      <c r="JDX62" s="6"/>
      <c r="JDY62" s="6"/>
      <c r="JDZ62" s="6"/>
      <c r="JEA62" s="6"/>
      <c r="JEB62" s="6"/>
      <c r="JEC62" s="6"/>
      <c r="JED62" s="6"/>
      <c r="JEE62" s="6"/>
      <c r="JEF62" s="6"/>
      <c r="JEG62" s="6"/>
      <c r="JEH62" s="6"/>
      <c r="JEI62" s="6"/>
      <c r="JEJ62" s="6"/>
      <c r="JEK62" s="6"/>
      <c r="JEL62" s="6"/>
      <c r="JEM62" s="6"/>
      <c r="JEN62" s="6"/>
      <c r="JEO62" s="6"/>
      <c r="JEP62" s="6"/>
      <c r="JEQ62" s="6"/>
      <c r="JER62" s="6"/>
      <c r="JES62" s="6"/>
      <c r="JET62" s="6"/>
      <c r="JEU62" s="6"/>
      <c r="JEV62" s="6"/>
      <c r="JEW62" s="6"/>
      <c r="JEX62" s="6"/>
      <c r="JEY62" s="6"/>
      <c r="JEZ62" s="6"/>
      <c r="JFA62" s="6"/>
      <c r="JFB62" s="6"/>
      <c r="JFC62" s="6"/>
      <c r="JFD62" s="6"/>
      <c r="JFE62" s="6"/>
      <c r="JFF62" s="6"/>
      <c r="JFG62" s="6"/>
      <c r="JFH62" s="6"/>
      <c r="JFI62" s="6"/>
      <c r="JFJ62" s="6"/>
      <c r="JFK62" s="6"/>
      <c r="JFL62" s="6"/>
      <c r="JFM62" s="6"/>
      <c r="JFN62" s="6"/>
      <c r="JFO62" s="6"/>
      <c r="JFP62" s="6"/>
      <c r="JFQ62" s="6"/>
      <c r="JFR62" s="6"/>
      <c r="JFS62" s="6"/>
      <c r="JFT62" s="6"/>
      <c r="JFU62" s="6"/>
      <c r="JFV62" s="6"/>
      <c r="JFW62" s="6"/>
      <c r="JFX62" s="6"/>
      <c r="JFY62" s="6"/>
      <c r="JFZ62" s="6"/>
      <c r="JGA62" s="6"/>
      <c r="JGB62" s="6"/>
      <c r="JGC62" s="6"/>
      <c r="JGD62" s="6"/>
      <c r="JGE62" s="6"/>
      <c r="JGF62" s="6"/>
      <c r="JGG62" s="6"/>
      <c r="JGH62" s="6"/>
      <c r="JGI62" s="6"/>
      <c r="JGJ62" s="6"/>
      <c r="JGK62" s="6"/>
      <c r="JGL62" s="6"/>
      <c r="JGM62" s="6"/>
      <c r="JGN62" s="6"/>
      <c r="JGO62" s="6"/>
      <c r="JGP62" s="6"/>
      <c r="JGQ62" s="6"/>
      <c r="JGR62" s="6"/>
      <c r="JGS62" s="6"/>
      <c r="JGT62" s="6"/>
      <c r="JGU62" s="6"/>
      <c r="JGV62" s="6"/>
      <c r="JGW62" s="6"/>
      <c r="JGX62" s="6"/>
      <c r="JGY62" s="6"/>
      <c r="JGZ62" s="6"/>
      <c r="JHA62" s="6"/>
      <c r="JHB62" s="6"/>
      <c r="JHC62" s="6"/>
      <c r="JHD62" s="6"/>
      <c r="JHE62" s="6"/>
      <c r="JHF62" s="6"/>
      <c r="JHG62" s="6"/>
      <c r="JHH62" s="6"/>
      <c r="JHI62" s="6"/>
      <c r="JHJ62" s="6"/>
      <c r="JHK62" s="6"/>
      <c r="JHL62" s="6"/>
      <c r="JHM62" s="6"/>
      <c r="JHN62" s="6"/>
      <c r="JHO62" s="6"/>
      <c r="JHP62" s="6"/>
      <c r="JHQ62" s="6"/>
      <c r="JHR62" s="6"/>
      <c r="JHS62" s="6"/>
      <c r="JHT62" s="6"/>
      <c r="JHU62" s="6"/>
      <c r="JHV62" s="6"/>
      <c r="JHW62" s="6"/>
      <c r="JHX62" s="6"/>
      <c r="JHY62" s="6"/>
      <c r="JHZ62" s="6"/>
      <c r="JIA62" s="6"/>
      <c r="JIB62" s="6"/>
      <c r="JIC62" s="6"/>
      <c r="JID62" s="6"/>
      <c r="JIE62" s="6"/>
      <c r="JIF62" s="6"/>
      <c r="JIG62" s="6"/>
      <c r="JIH62" s="6"/>
      <c r="JII62" s="6"/>
      <c r="JIJ62" s="6"/>
      <c r="JIK62" s="6"/>
      <c r="JIL62" s="6"/>
      <c r="JIM62" s="6"/>
      <c r="JIN62" s="6"/>
      <c r="JIO62" s="6"/>
      <c r="JIP62" s="6"/>
      <c r="JIQ62" s="6"/>
      <c r="JIR62" s="6"/>
      <c r="JIS62" s="6"/>
      <c r="JIT62" s="6"/>
      <c r="JIU62" s="6"/>
      <c r="JIV62" s="6"/>
      <c r="JIW62" s="6"/>
      <c r="JIX62" s="6"/>
      <c r="JIY62" s="6"/>
      <c r="JIZ62" s="6"/>
      <c r="JJA62" s="6"/>
      <c r="JJB62" s="6"/>
      <c r="JJC62" s="6"/>
      <c r="JJD62" s="6"/>
      <c r="JJE62" s="6"/>
      <c r="JJF62" s="6"/>
      <c r="JJG62" s="6"/>
      <c r="JJH62" s="6"/>
      <c r="JJI62" s="6"/>
      <c r="JJJ62" s="6"/>
      <c r="JJK62" s="6"/>
      <c r="JJL62" s="6"/>
      <c r="JJM62" s="6"/>
      <c r="JJN62" s="6"/>
      <c r="JJO62" s="6"/>
      <c r="JJP62" s="6"/>
      <c r="JJQ62" s="6"/>
      <c r="JJR62" s="6"/>
      <c r="JJS62" s="6"/>
      <c r="JJT62" s="6"/>
      <c r="JJU62" s="6"/>
      <c r="JJV62" s="6"/>
      <c r="JJW62" s="6"/>
      <c r="JJX62" s="6"/>
      <c r="JJY62" s="6"/>
      <c r="JJZ62" s="6"/>
      <c r="JKA62" s="6"/>
      <c r="JKB62" s="6"/>
      <c r="JKC62" s="6"/>
      <c r="JKD62" s="6"/>
      <c r="JKE62" s="6"/>
      <c r="JKF62" s="6"/>
      <c r="JKG62" s="6"/>
      <c r="JKH62" s="6"/>
      <c r="JKI62" s="6"/>
      <c r="JKJ62" s="6"/>
      <c r="JKK62" s="6"/>
      <c r="JKL62" s="6"/>
      <c r="JKM62" s="6"/>
      <c r="JKN62" s="6"/>
      <c r="JKO62" s="6"/>
      <c r="JKP62" s="6"/>
      <c r="JKQ62" s="6"/>
      <c r="JKR62" s="6"/>
      <c r="JKS62" s="6"/>
      <c r="JKT62" s="6"/>
      <c r="JKU62" s="6"/>
      <c r="JKV62" s="6"/>
      <c r="JKW62" s="6"/>
      <c r="JKX62" s="6"/>
      <c r="JKY62" s="6"/>
      <c r="JKZ62" s="6"/>
      <c r="JLA62" s="6"/>
      <c r="JLB62" s="6"/>
      <c r="JLC62" s="6"/>
      <c r="JLD62" s="6"/>
      <c r="JLE62" s="6"/>
      <c r="JLF62" s="6"/>
      <c r="JLG62" s="6"/>
      <c r="JLH62" s="6"/>
      <c r="JLI62" s="6"/>
      <c r="JLJ62" s="6"/>
      <c r="JLK62" s="6"/>
      <c r="JLL62" s="6"/>
      <c r="JLM62" s="6"/>
      <c r="JLN62" s="6"/>
      <c r="JLO62" s="6"/>
      <c r="JLP62" s="6"/>
      <c r="JLQ62" s="6"/>
      <c r="JLR62" s="6"/>
      <c r="JLS62" s="6"/>
      <c r="JLT62" s="6"/>
      <c r="JLU62" s="6"/>
      <c r="JLV62" s="6"/>
      <c r="JLW62" s="6"/>
      <c r="JLX62" s="6"/>
      <c r="JLY62" s="6"/>
      <c r="JLZ62" s="6"/>
      <c r="JMA62" s="6"/>
      <c r="JMB62" s="6"/>
      <c r="JMC62" s="6"/>
      <c r="JMD62" s="6"/>
      <c r="JME62" s="6"/>
      <c r="JMF62" s="6"/>
      <c r="JMG62" s="6"/>
      <c r="JMH62" s="6"/>
      <c r="JMI62" s="6"/>
      <c r="JMJ62" s="6"/>
      <c r="JMK62" s="6"/>
      <c r="JML62" s="6"/>
      <c r="JMM62" s="6"/>
      <c r="JMN62" s="6"/>
      <c r="JMO62" s="6"/>
      <c r="JMP62" s="6"/>
      <c r="JMQ62" s="6"/>
      <c r="JMR62" s="6"/>
      <c r="JMS62" s="6"/>
      <c r="JMT62" s="6"/>
      <c r="JMU62" s="6"/>
      <c r="JMV62" s="6"/>
      <c r="JMW62" s="6"/>
      <c r="JMX62" s="6"/>
      <c r="JMY62" s="6"/>
      <c r="JMZ62" s="6"/>
      <c r="JNA62" s="6"/>
      <c r="JNB62" s="6"/>
      <c r="JNC62" s="6"/>
      <c r="JND62" s="6"/>
      <c r="JNE62" s="6"/>
      <c r="JNF62" s="6"/>
      <c r="JNG62" s="6"/>
      <c r="JNH62" s="6"/>
      <c r="JNI62" s="6"/>
      <c r="JNJ62" s="6"/>
      <c r="JNK62" s="6"/>
      <c r="JNL62" s="6"/>
      <c r="JNM62" s="6"/>
      <c r="JNN62" s="6"/>
      <c r="JNO62" s="6"/>
      <c r="JNP62" s="6"/>
      <c r="JNQ62" s="6"/>
      <c r="JNR62" s="6"/>
      <c r="JNS62" s="6"/>
      <c r="JNT62" s="6"/>
      <c r="JNU62" s="6"/>
      <c r="JNV62" s="6"/>
      <c r="JNW62" s="6"/>
      <c r="JNX62" s="6"/>
      <c r="JNY62" s="6"/>
      <c r="JNZ62" s="6"/>
      <c r="JOA62" s="6"/>
      <c r="JOB62" s="6"/>
      <c r="JOC62" s="6"/>
      <c r="JOD62" s="6"/>
      <c r="JOE62" s="6"/>
      <c r="JOF62" s="6"/>
      <c r="JOG62" s="6"/>
      <c r="JOH62" s="6"/>
      <c r="JOI62" s="6"/>
      <c r="JOJ62" s="6"/>
      <c r="JOK62" s="6"/>
      <c r="JOL62" s="6"/>
      <c r="JOM62" s="6"/>
      <c r="JON62" s="6"/>
      <c r="JOO62" s="6"/>
      <c r="JOP62" s="6"/>
      <c r="JOQ62" s="6"/>
      <c r="JOR62" s="6"/>
      <c r="JOS62" s="6"/>
      <c r="JOT62" s="6"/>
      <c r="JOU62" s="6"/>
      <c r="JOV62" s="6"/>
      <c r="JOW62" s="6"/>
      <c r="JOX62" s="6"/>
      <c r="JOY62" s="6"/>
      <c r="JOZ62" s="6"/>
      <c r="JPA62" s="6"/>
      <c r="JPB62" s="6"/>
      <c r="JPC62" s="6"/>
      <c r="JPD62" s="6"/>
      <c r="JPE62" s="6"/>
      <c r="JPF62" s="6"/>
      <c r="JPG62" s="6"/>
      <c r="JPH62" s="6"/>
      <c r="JPI62" s="6"/>
      <c r="JPJ62" s="6"/>
      <c r="JPK62" s="6"/>
      <c r="JPL62" s="6"/>
      <c r="JPM62" s="6"/>
      <c r="JPN62" s="6"/>
      <c r="JPO62" s="6"/>
      <c r="JPP62" s="6"/>
      <c r="JPQ62" s="6"/>
      <c r="JPR62" s="6"/>
      <c r="JPS62" s="6"/>
      <c r="JPT62" s="6"/>
      <c r="JPU62" s="6"/>
      <c r="JPV62" s="6"/>
      <c r="JPW62" s="6"/>
      <c r="JPX62" s="6"/>
      <c r="JPY62" s="6"/>
      <c r="JPZ62" s="6"/>
      <c r="JQA62" s="6"/>
      <c r="JQB62" s="6"/>
      <c r="JQC62" s="6"/>
      <c r="JQD62" s="6"/>
      <c r="JQE62" s="6"/>
      <c r="JQF62" s="6"/>
      <c r="JQG62" s="6"/>
      <c r="JQH62" s="6"/>
      <c r="JQI62" s="6"/>
      <c r="JQJ62" s="6"/>
      <c r="JQK62" s="6"/>
      <c r="JQL62" s="6"/>
      <c r="JQM62" s="6"/>
      <c r="JQN62" s="6"/>
      <c r="JQO62" s="6"/>
      <c r="JQP62" s="6"/>
      <c r="JQQ62" s="6"/>
      <c r="JQR62" s="6"/>
      <c r="JQS62" s="6"/>
      <c r="JQT62" s="6"/>
      <c r="JQU62" s="6"/>
      <c r="JQV62" s="6"/>
      <c r="JQW62" s="6"/>
      <c r="JQX62" s="6"/>
      <c r="JQY62" s="6"/>
      <c r="JQZ62" s="6"/>
      <c r="JRA62" s="6"/>
      <c r="JRB62" s="6"/>
      <c r="JRC62" s="6"/>
      <c r="JRD62" s="6"/>
      <c r="JRE62" s="6"/>
      <c r="JRF62" s="6"/>
      <c r="JRG62" s="6"/>
      <c r="JRH62" s="6"/>
      <c r="JRI62" s="6"/>
      <c r="JRJ62" s="6"/>
      <c r="JRK62" s="6"/>
      <c r="JRL62" s="6"/>
      <c r="JRM62" s="6"/>
      <c r="JRN62" s="6"/>
      <c r="JRO62" s="6"/>
      <c r="JRP62" s="6"/>
      <c r="JRQ62" s="6"/>
      <c r="JRR62" s="6"/>
      <c r="JRS62" s="6"/>
      <c r="JRT62" s="6"/>
      <c r="JRU62" s="6"/>
      <c r="JRV62" s="6"/>
      <c r="JRW62" s="6"/>
      <c r="JRX62" s="6"/>
      <c r="JRY62" s="6"/>
      <c r="JRZ62" s="6"/>
      <c r="JSA62" s="6"/>
      <c r="JSB62" s="6"/>
      <c r="JSC62" s="6"/>
      <c r="JSD62" s="6"/>
      <c r="JSE62" s="6"/>
      <c r="JSF62" s="6"/>
      <c r="JSG62" s="6"/>
      <c r="JSH62" s="6"/>
      <c r="JSI62" s="6"/>
      <c r="JSJ62" s="6"/>
      <c r="JSK62" s="6"/>
      <c r="JSL62" s="6"/>
      <c r="JSM62" s="6"/>
      <c r="JSN62" s="6"/>
      <c r="JSO62" s="6"/>
      <c r="JSP62" s="6"/>
      <c r="JSQ62" s="6"/>
      <c r="JSR62" s="6"/>
      <c r="JSS62" s="6"/>
      <c r="JST62" s="6"/>
      <c r="JSU62" s="6"/>
      <c r="JSV62" s="6"/>
      <c r="JSW62" s="6"/>
      <c r="JSX62" s="6"/>
      <c r="JSY62" s="6"/>
      <c r="JSZ62" s="6"/>
      <c r="JTA62" s="6"/>
      <c r="JTB62" s="6"/>
      <c r="JTC62" s="6"/>
      <c r="JTD62" s="6"/>
      <c r="JTE62" s="6"/>
      <c r="JTF62" s="6"/>
      <c r="JTG62" s="6"/>
      <c r="JTH62" s="6"/>
      <c r="JTI62" s="6"/>
      <c r="JTJ62" s="6"/>
      <c r="JTK62" s="6"/>
      <c r="JTL62" s="6"/>
      <c r="JTM62" s="6"/>
      <c r="JTN62" s="6"/>
      <c r="JTO62" s="6"/>
      <c r="JTP62" s="6"/>
      <c r="JTQ62" s="6"/>
      <c r="JTR62" s="6"/>
      <c r="JTS62" s="6"/>
      <c r="JTT62" s="6"/>
      <c r="JTU62" s="6"/>
      <c r="JTV62" s="6"/>
      <c r="JTW62" s="6"/>
      <c r="JTX62" s="6"/>
      <c r="JTY62" s="6"/>
      <c r="JTZ62" s="6"/>
      <c r="JUA62" s="6"/>
      <c r="JUB62" s="6"/>
      <c r="JUC62" s="6"/>
      <c r="JUD62" s="6"/>
      <c r="JUE62" s="6"/>
      <c r="JUF62" s="6"/>
      <c r="JUG62" s="6"/>
      <c r="JUH62" s="6"/>
      <c r="JUI62" s="6"/>
      <c r="JUJ62" s="6"/>
      <c r="JUK62" s="6"/>
      <c r="JUL62" s="6"/>
      <c r="JUM62" s="6"/>
      <c r="JUN62" s="6"/>
      <c r="JUO62" s="6"/>
      <c r="JUP62" s="6"/>
      <c r="JUQ62" s="6"/>
      <c r="JUR62" s="6"/>
      <c r="JUS62" s="6"/>
      <c r="JUT62" s="6"/>
      <c r="JUU62" s="6"/>
      <c r="JUV62" s="6"/>
      <c r="JUW62" s="6"/>
      <c r="JUX62" s="6"/>
      <c r="JUY62" s="6"/>
      <c r="JUZ62" s="6"/>
      <c r="JVA62" s="6"/>
      <c r="JVB62" s="6"/>
      <c r="JVC62" s="6"/>
      <c r="JVD62" s="6"/>
      <c r="JVE62" s="6"/>
      <c r="JVF62" s="6"/>
      <c r="JVG62" s="6"/>
      <c r="JVH62" s="6"/>
      <c r="JVI62" s="6"/>
      <c r="JVJ62" s="6"/>
      <c r="JVK62" s="6"/>
      <c r="JVL62" s="6"/>
      <c r="JVM62" s="6"/>
      <c r="JVN62" s="6"/>
      <c r="JVO62" s="6"/>
      <c r="JVP62" s="6"/>
      <c r="JVQ62" s="6"/>
      <c r="JVR62" s="6"/>
      <c r="JVS62" s="6"/>
      <c r="JVT62" s="6"/>
      <c r="JVU62" s="6"/>
      <c r="JVV62" s="6"/>
      <c r="JVW62" s="6"/>
      <c r="JVX62" s="6"/>
      <c r="JVY62" s="6"/>
      <c r="JVZ62" s="6"/>
      <c r="JWA62" s="6"/>
      <c r="JWB62" s="6"/>
      <c r="JWC62" s="6"/>
      <c r="JWD62" s="6"/>
      <c r="JWE62" s="6"/>
      <c r="JWF62" s="6"/>
      <c r="JWG62" s="6"/>
      <c r="JWH62" s="6"/>
      <c r="JWI62" s="6"/>
      <c r="JWJ62" s="6"/>
      <c r="JWK62" s="6"/>
      <c r="JWL62" s="6"/>
      <c r="JWM62" s="6"/>
      <c r="JWN62" s="6"/>
      <c r="JWO62" s="6"/>
      <c r="JWP62" s="6"/>
      <c r="JWQ62" s="6"/>
      <c r="JWR62" s="6"/>
      <c r="JWS62" s="6"/>
      <c r="JWT62" s="6"/>
      <c r="JWU62" s="6"/>
      <c r="JWV62" s="6"/>
      <c r="JWW62" s="6"/>
      <c r="JWX62" s="6"/>
      <c r="JWY62" s="6"/>
      <c r="JWZ62" s="6"/>
      <c r="JXA62" s="6"/>
      <c r="JXB62" s="6"/>
      <c r="JXC62" s="6"/>
      <c r="JXD62" s="6"/>
      <c r="JXE62" s="6"/>
      <c r="JXF62" s="6"/>
      <c r="JXG62" s="6"/>
      <c r="JXH62" s="6"/>
      <c r="JXI62" s="6"/>
      <c r="JXJ62" s="6"/>
      <c r="JXK62" s="6"/>
      <c r="JXL62" s="6"/>
      <c r="JXM62" s="6"/>
      <c r="JXN62" s="6"/>
      <c r="JXO62" s="6"/>
      <c r="JXP62" s="6"/>
      <c r="JXQ62" s="6"/>
      <c r="JXR62" s="6"/>
      <c r="JXS62" s="6"/>
      <c r="JXT62" s="6"/>
      <c r="JXU62" s="6"/>
      <c r="JXV62" s="6"/>
      <c r="JXW62" s="6"/>
      <c r="JXX62" s="6"/>
      <c r="JXY62" s="6"/>
      <c r="JXZ62" s="6"/>
      <c r="JYA62" s="6"/>
      <c r="JYB62" s="6"/>
      <c r="JYC62" s="6"/>
      <c r="JYD62" s="6"/>
      <c r="JYE62" s="6"/>
      <c r="JYF62" s="6"/>
      <c r="JYG62" s="6"/>
      <c r="JYH62" s="6"/>
      <c r="JYI62" s="6"/>
      <c r="JYJ62" s="6"/>
      <c r="JYK62" s="6"/>
      <c r="JYL62" s="6"/>
      <c r="JYM62" s="6"/>
      <c r="JYN62" s="6"/>
      <c r="JYO62" s="6"/>
      <c r="JYP62" s="6"/>
      <c r="JYQ62" s="6"/>
      <c r="JYR62" s="6"/>
      <c r="JYS62" s="6"/>
      <c r="JYT62" s="6"/>
      <c r="JYU62" s="6"/>
      <c r="JYV62" s="6"/>
      <c r="JYW62" s="6"/>
      <c r="JYX62" s="6"/>
      <c r="JYY62" s="6"/>
      <c r="JYZ62" s="6"/>
      <c r="JZA62" s="6"/>
      <c r="JZB62" s="6"/>
      <c r="JZC62" s="6"/>
      <c r="JZD62" s="6"/>
      <c r="JZE62" s="6"/>
      <c r="JZF62" s="6"/>
      <c r="JZG62" s="6"/>
      <c r="JZH62" s="6"/>
      <c r="JZI62" s="6"/>
      <c r="JZJ62" s="6"/>
      <c r="JZK62" s="6"/>
      <c r="JZL62" s="6"/>
      <c r="JZM62" s="6"/>
      <c r="JZN62" s="6"/>
      <c r="JZO62" s="6"/>
      <c r="JZP62" s="6"/>
      <c r="JZQ62" s="6"/>
      <c r="JZR62" s="6"/>
      <c r="JZS62" s="6"/>
      <c r="JZT62" s="6"/>
      <c r="JZU62" s="6"/>
      <c r="JZV62" s="6"/>
      <c r="JZW62" s="6"/>
      <c r="JZX62" s="6"/>
      <c r="JZY62" s="6"/>
      <c r="JZZ62" s="6"/>
      <c r="KAA62" s="6"/>
      <c r="KAB62" s="6"/>
      <c r="KAC62" s="6"/>
      <c r="KAD62" s="6"/>
      <c r="KAE62" s="6"/>
      <c r="KAF62" s="6"/>
      <c r="KAG62" s="6"/>
      <c r="KAH62" s="6"/>
      <c r="KAI62" s="6"/>
      <c r="KAJ62" s="6"/>
      <c r="KAK62" s="6"/>
      <c r="KAL62" s="6"/>
      <c r="KAM62" s="6"/>
      <c r="KAN62" s="6"/>
      <c r="KAO62" s="6"/>
      <c r="KAP62" s="6"/>
      <c r="KAQ62" s="6"/>
      <c r="KAR62" s="6"/>
      <c r="KAS62" s="6"/>
      <c r="KAT62" s="6"/>
      <c r="KAU62" s="6"/>
      <c r="KAV62" s="6"/>
      <c r="KAW62" s="6"/>
      <c r="KAX62" s="6"/>
      <c r="KAY62" s="6"/>
      <c r="KAZ62" s="6"/>
      <c r="KBA62" s="6"/>
      <c r="KBB62" s="6"/>
      <c r="KBC62" s="6"/>
      <c r="KBD62" s="6"/>
      <c r="KBE62" s="6"/>
      <c r="KBF62" s="6"/>
      <c r="KBG62" s="6"/>
      <c r="KBH62" s="6"/>
      <c r="KBI62" s="6"/>
      <c r="KBJ62" s="6"/>
      <c r="KBK62" s="6"/>
      <c r="KBL62" s="6"/>
      <c r="KBM62" s="6"/>
      <c r="KBN62" s="6"/>
      <c r="KBO62" s="6"/>
      <c r="KBP62" s="6"/>
      <c r="KBQ62" s="6"/>
      <c r="KBR62" s="6"/>
      <c r="KBS62" s="6"/>
      <c r="KBT62" s="6"/>
      <c r="KBU62" s="6"/>
      <c r="KBV62" s="6"/>
      <c r="KBW62" s="6"/>
      <c r="KBX62" s="6"/>
      <c r="KBY62" s="6"/>
      <c r="KBZ62" s="6"/>
      <c r="KCA62" s="6"/>
      <c r="KCB62" s="6"/>
      <c r="KCC62" s="6"/>
      <c r="KCD62" s="6"/>
      <c r="KCE62" s="6"/>
      <c r="KCF62" s="6"/>
      <c r="KCG62" s="6"/>
      <c r="KCH62" s="6"/>
      <c r="KCI62" s="6"/>
      <c r="KCJ62" s="6"/>
      <c r="KCK62" s="6"/>
      <c r="KCL62" s="6"/>
      <c r="KCM62" s="6"/>
      <c r="KCN62" s="6"/>
      <c r="KCO62" s="6"/>
      <c r="KCP62" s="6"/>
      <c r="KCQ62" s="6"/>
      <c r="KCR62" s="6"/>
      <c r="KCS62" s="6"/>
      <c r="KCT62" s="6"/>
      <c r="KCU62" s="6"/>
      <c r="KCV62" s="6"/>
      <c r="KCW62" s="6"/>
      <c r="KCX62" s="6"/>
      <c r="KCY62" s="6"/>
      <c r="KCZ62" s="6"/>
      <c r="KDA62" s="6"/>
      <c r="KDB62" s="6"/>
      <c r="KDC62" s="6"/>
      <c r="KDD62" s="6"/>
      <c r="KDE62" s="6"/>
      <c r="KDF62" s="6"/>
      <c r="KDG62" s="6"/>
      <c r="KDH62" s="6"/>
      <c r="KDI62" s="6"/>
      <c r="KDJ62" s="6"/>
      <c r="KDK62" s="6"/>
      <c r="KDL62" s="6"/>
      <c r="KDM62" s="6"/>
      <c r="KDN62" s="6"/>
      <c r="KDO62" s="6"/>
      <c r="KDP62" s="6"/>
      <c r="KDQ62" s="6"/>
      <c r="KDR62" s="6"/>
      <c r="KDS62" s="6"/>
      <c r="KDT62" s="6"/>
      <c r="KDU62" s="6"/>
      <c r="KDV62" s="6"/>
      <c r="KDW62" s="6"/>
      <c r="KDX62" s="6"/>
      <c r="KDY62" s="6"/>
      <c r="KDZ62" s="6"/>
      <c r="KEA62" s="6"/>
      <c r="KEB62" s="6"/>
      <c r="KEC62" s="6"/>
      <c r="KED62" s="6"/>
      <c r="KEE62" s="6"/>
      <c r="KEF62" s="6"/>
      <c r="KEG62" s="6"/>
      <c r="KEH62" s="6"/>
      <c r="KEI62" s="6"/>
      <c r="KEJ62" s="6"/>
      <c r="KEK62" s="6"/>
      <c r="KEL62" s="6"/>
      <c r="KEM62" s="6"/>
      <c r="KEN62" s="6"/>
      <c r="KEO62" s="6"/>
      <c r="KEP62" s="6"/>
      <c r="KEQ62" s="6"/>
      <c r="KER62" s="6"/>
      <c r="KES62" s="6"/>
      <c r="KET62" s="6"/>
      <c r="KEU62" s="6"/>
      <c r="KEV62" s="6"/>
      <c r="KEW62" s="6"/>
      <c r="KEX62" s="6"/>
      <c r="KEY62" s="6"/>
      <c r="KEZ62" s="6"/>
      <c r="KFA62" s="6"/>
      <c r="KFB62" s="6"/>
      <c r="KFC62" s="6"/>
      <c r="KFD62" s="6"/>
      <c r="KFE62" s="6"/>
      <c r="KFF62" s="6"/>
      <c r="KFG62" s="6"/>
      <c r="KFH62" s="6"/>
      <c r="KFI62" s="6"/>
      <c r="KFJ62" s="6"/>
      <c r="KFK62" s="6"/>
      <c r="KFL62" s="6"/>
      <c r="KFM62" s="6"/>
      <c r="KFN62" s="6"/>
      <c r="KFO62" s="6"/>
      <c r="KFP62" s="6"/>
      <c r="KFQ62" s="6"/>
      <c r="KFR62" s="6"/>
      <c r="KFS62" s="6"/>
      <c r="KFT62" s="6"/>
      <c r="KFU62" s="6"/>
      <c r="KFV62" s="6"/>
      <c r="KFW62" s="6"/>
      <c r="KFX62" s="6"/>
      <c r="KFY62" s="6"/>
      <c r="KFZ62" s="6"/>
      <c r="KGA62" s="6"/>
      <c r="KGB62" s="6"/>
      <c r="KGC62" s="6"/>
      <c r="KGD62" s="6"/>
      <c r="KGE62" s="6"/>
      <c r="KGF62" s="6"/>
      <c r="KGG62" s="6"/>
      <c r="KGH62" s="6"/>
      <c r="KGI62" s="6"/>
      <c r="KGJ62" s="6"/>
      <c r="KGK62" s="6"/>
      <c r="KGL62" s="6"/>
      <c r="KGM62" s="6"/>
      <c r="KGN62" s="6"/>
      <c r="KGO62" s="6"/>
      <c r="KGP62" s="6"/>
      <c r="KGQ62" s="6"/>
      <c r="KGR62" s="6"/>
      <c r="KGS62" s="6"/>
      <c r="KGT62" s="6"/>
      <c r="KGU62" s="6"/>
      <c r="KGV62" s="6"/>
      <c r="KGW62" s="6"/>
      <c r="KGX62" s="6"/>
      <c r="KGY62" s="6"/>
      <c r="KGZ62" s="6"/>
      <c r="KHA62" s="6"/>
      <c r="KHB62" s="6"/>
      <c r="KHC62" s="6"/>
      <c r="KHD62" s="6"/>
      <c r="KHE62" s="6"/>
      <c r="KHF62" s="6"/>
      <c r="KHG62" s="6"/>
      <c r="KHH62" s="6"/>
      <c r="KHI62" s="6"/>
      <c r="KHJ62" s="6"/>
      <c r="KHK62" s="6"/>
      <c r="KHL62" s="6"/>
      <c r="KHM62" s="6"/>
      <c r="KHN62" s="6"/>
      <c r="KHO62" s="6"/>
      <c r="KHP62" s="6"/>
      <c r="KHQ62" s="6"/>
      <c r="KHR62" s="6"/>
      <c r="KHS62" s="6"/>
      <c r="KHT62" s="6"/>
      <c r="KHU62" s="6"/>
      <c r="KHV62" s="6"/>
      <c r="KHW62" s="6"/>
      <c r="KHX62" s="6"/>
      <c r="KHY62" s="6"/>
      <c r="KHZ62" s="6"/>
      <c r="KIA62" s="6"/>
      <c r="KIB62" s="6"/>
      <c r="KIC62" s="6"/>
      <c r="KID62" s="6"/>
      <c r="KIE62" s="6"/>
      <c r="KIF62" s="6"/>
      <c r="KIG62" s="6"/>
      <c r="KIH62" s="6"/>
      <c r="KII62" s="6"/>
      <c r="KIJ62" s="6"/>
      <c r="KIK62" s="6"/>
      <c r="KIL62" s="6"/>
      <c r="KIM62" s="6"/>
      <c r="KIN62" s="6"/>
      <c r="KIO62" s="6"/>
      <c r="KIP62" s="6"/>
      <c r="KIQ62" s="6"/>
      <c r="KIR62" s="6"/>
      <c r="KIS62" s="6"/>
      <c r="KIT62" s="6"/>
      <c r="KIU62" s="6"/>
      <c r="KIV62" s="6"/>
      <c r="KIW62" s="6"/>
      <c r="KIX62" s="6"/>
      <c r="KIY62" s="6"/>
      <c r="KIZ62" s="6"/>
      <c r="KJA62" s="6"/>
      <c r="KJB62" s="6"/>
      <c r="KJC62" s="6"/>
      <c r="KJD62" s="6"/>
      <c r="KJE62" s="6"/>
      <c r="KJF62" s="6"/>
      <c r="KJG62" s="6"/>
      <c r="KJH62" s="6"/>
      <c r="KJI62" s="6"/>
      <c r="KJJ62" s="6"/>
      <c r="KJK62" s="6"/>
      <c r="KJL62" s="6"/>
      <c r="KJM62" s="6"/>
      <c r="KJN62" s="6"/>
      <c r="KJO62" s="6"/>
      <c r="KJP62" s="6"/>
      <c r="KJQ62" s="6"/>
      <c r="KJR62" s="6"/>
      <c r="KJS62" s="6"/>
      <c r="KJT62" s="6"/>
      <c r="KJU62" s="6"/>
      <c r="KJV62" s="6"/>
      <c r="KJW62" s="6"/>
      <c r="KJX62" s="6"/>
      <c r="KJY62" s="6"/>
      <c r="KJZ62" s="6"/>
      <c r="KKA62" s="6"/>
      <c r="KKB62" s="6"/>
      <c r="KKC62" s="6"/>
      <c r="KKD62" s="6"/>
      <c r="KKE62" s="6"/>
      <c r="KKF62" s="6"/>
      <c r="KKG62" s="6"/>
      <c r="KKH62" s="6"/>
      <c r="KKI62" s="6"/>
      <c r="KKJ62" s="6"/>
      <c r="KKK62" s="6"/>
      <c r="KKL62" s="6"/>
      <c r="KKM62" s="6"/>
      <c r="KKN62" s="6"/>
      <c r="KKO62" s="6"/>
      <c r="KKP62" s="6"/>
      <c r="KKQ62" s="6"/>
      <c r="KKR62" s="6"/>
      <c r="KKS62" s="6"/>
      <c r="KKT62" s="6"/>
      <c r="KKU62" s="6"/>
      <c r="KKV62" s="6"/>
      <c r="KKW62" s="6"/>
      <c r="KKX62" s="6"/>
      <c r="KKY62" s="6"/>
      <c r="KKZ62" s="6"/>
      <c r="KLA62" s="6"/>
      <c r="KLB62" s="6"/>
      <c r="KLC62" s="6"/>
      <c r="KLD62" s="6"/>
      <c r="KLE62" s="6"/>
      <c r="KLF62" s="6"/>
      <c r="KLG62" s="6"/>
      <c r="KLH62" s="6"/>
      <c r="KLI62" s="6"/>
      <c r="KLJ62" s="6"/>
      <c r="KLK62" s="6"/>
      <c r="KLL62" s="6"/>
      <c r="KLM62" s="6"/>
      <c r="KLN62" s="6"/>
      <c r="KLO62" s="6"/>
      <c r="KLP62" s="6"/>
      <c r="KLQ62" s="6"/>
      <c r="KLR62" s="6"/>
      <c r="KLS62" s="6"/>
      <c r="KLT62" s="6"/>
      <c r="KLU62" s="6"/>
      <c r="KLV62" s="6"/>
      <c r="KLW62" s="6"/>
      <c r="KLX62" s="6"/>
      <c r="KLY62" s="6"/>
      <c r="KLZ62" s="6"/>
      <c r="KMA62" s="6"/>
      <c r="KMB62" s="6"/>
      <c r="KMC62" s="6"/>
      <c r="KMD62" s="6"/>
      <c r="KME62" s="6"/>
      <c r="KMF62" s="6"/>
      <c r="KMG62" s="6"/>
      <c r="KMH62" s="6"/>
      <c r="KMI62" s="6"/>
      <c r="KMJ62" s="6"/>
      <c r="KMK62" s="6"/>
      <c r="KML62" s="6"/>
      <c r="KMM62" s="6"/>
      <c r="KMN62" s="6"/>
      <c r="KMO62" s="6"/>
      <c r="KMP62" s="6"/>
      <c r="KMQ62" s="6"/>
      <c r="KMR62" s="6"/>
      <c r="KMS62" s="6"/>
      <c r="KMT62" s="6"/>
      <c r="KMU62" s="6"/>
      <c r="KMV62" s="6"/>
      <c r="KMW62" s="6"/>
      <c r="KMX62" s="6"/>
      <c r="KMY62" s="6"/>
      <c r="KMZ62" s="6"/>
      <c r="KNA62" s="6"/>
      <c r="KNB62" s="6"/>
      <c r="KNC62" s="6"/>
      <c r="KND62" s="6"/>
      <c r="KNE62" s="6"/>
      <c r="KNF62" s="6"/>
      <c r="KNG62" s="6"/>
      <c r="KNH62" s="6"/>
      <c r="KNI62" s="6"/>
      <c r="KNJ62" s="6"/>
      <c r="KNK62" s="6"/>
      <c r="KNL62" s="6"/>
      <c r="KNM62" s="6"/>
      <c r="KNN62" s="6"/>
      <c r="KNO62" s="6"/>
      <c r="KNP62" s="6"/>
      <c r="KNQ62" s="6"/>
      <c r="KNR62" s="6"/>
      <c r="KNS62" s="6"/>
      <c r="KNT62" s="6"/>
      <c r="KNU62" s="6"/>
      <c r="KNV62" s="6"/>
      <c r="KNW62" s="6"/>
      <c r="KNX62" s="6"/>
      <c r="KNY62" s="6"/>
      <c r="KNZ62" s="6"/>
      <c r="KOA62" s="6"/>
      <c r="KOB62" s="6"/>
      <c r="KOC62" s="6"/>
      <c r="KOD62" s="6"/>
      <c r="KOE62" s="6"/>
      <c r="KOF62" s="6"/>
      <c r="KOG62" s="6"/>
      <c r="KOH62" s="6"/>
      <c r="KOI62" s="6"/>
      <c r="KOJ62" s="6"/>
      <c r="KOK62" s="6"/>
      <c r="KOL62" s="6"/>
      <c r="KOM62" s="6"/>
      <c r="KON62" s="6"/>
      <c r="KOO62" s="6"/>
      <c r="KOP62" s="6"/>
      <c r="KOQ62" s="6"/>
      <c r="KOR62" s="6"/>
      <c r="KOS62" s="6"/>
      <c r="KOT62" s="6"/>
      <c r="KOU62" s="6"/>
      <c r="KOV62" s="6"/>
      <c r="KOW62" s="6"/>
      <c r="KOX62" s="6"/>
      <c r="KOY62" s="6"/>
      <c r="KOZ62" s="6"/>
      <c r="KPA62" s="6"/>
      <c r="KPB62" s="6"/>
      <c r="KPC62" s="6"/>
      <c r="KPD62" s="6"/>
      <c r="KPE62" s="6"/>
      <c r="KPF62" s="6"/>
      <c r="KPG62" s="6"/>
      <c r="KPH62" s="6"/>
      <c r="KPI62" s="6"/>
      <c r="KPJ62" s="6"/>
      <c r="KPK62" s="6"/>
      <c r="KPL62" s="6"/>
      <c r="KPM62" s="6"/>
      <c r="KPN62" s="6"/>
      <c r="KPO62" s="6"/>
      <c r="KPP62" s="6"/>
      <c r="KPQ62" s="6"/>
      <c r="KPR62" s="6"/>
      <c r="KPS62" s="6"/>
      <c r="KPT62" s="6"/>
      <c r="KPU62" s="6"/>
      <c r="KPV62" s="6"/>
      <c r="KPW62" s="6"/>
      <c r="KPX62" s="6"/>
      <c r="KPY62" s="6"/>
      <c r="KPZ62" s="6"/>
      <c r="KQA62" s="6"/>
      <c r="KQB62" s="6"/>
      <c r="KQC62" s="6"/>
      <c r="KQD62" s="6"/>
      <c r="KQE62" s="6"/>
      <c r="KQF62" s="6"/>
      <c r="KQG62" s="6"/>
      <c r="KQH62" s="6"/>
      <c r="KQI62" s="6"/>
      <c r="KQJ62" s="6"/>
      <c r="KQK62" s="6"/>
      <c r="KQL62" s="6"/>
      <c r="KQM62" s="6"/>
      <c r="KQN62" s="6"/>
      <c r="KQO62" s="6"/>
      <c r="KQP62" s="6"/>
      <c r="KQQ62" s="6"/>
      <c r="KQR62" s="6"/>
      <c r="KQS62" s="6"/>
      <c r="KQT62" s="6"/>
      <c r="KQU62" s="6"/>
      <c r="KQV62" s="6"/>
      <c r="KQW62" s="6"/>
      <c r="KQX62" s="6"/>
      <c r="KQY62" s="6"/>
      <c r="KQZ62" s="6"/>
      <c r="KRA62" s="6"/>
      <c r="KRB62" s="6"/>
      <c r="KRC62" s="6"/>
      <c r="KRD62" s="6"/>
      <c r="KRE62" s="6"/>
      <c r="KRF62" s="6"/>
      <c r="KRG62" s="6"/>
      <c r="KRH62" s="6"/>
      <c r="KRI62" s="6"/>
      <c r="KRJ62" s="6"/>
      <c r="KRK62" s="6"/>
      <c r="KRL62" s="6"/>
      <c r="KRM62" s="6"/>
      <c r="KRN62" s="6"/>
      <c r="KRO62" s="6"/>
      <c r="KRP62" s="6"/>
      <c r="KRQ62" s="6"/>
      <c r="KRR62" s="6"/>
      <c r="KRS62" s="6"/>
      <c r="KRT62" s="6"/>
      <c r="KRU62" s="6"/>
      <c r="KRV62" s="6"/>
      <c r="KRW62" s="6"/>
      <c r="KRX62" s="6"/>
      <c r="KRY62" s="6"/>
      <c r="KRZ62" s="6"/>
      <c r="KSA62" s="6"/>
      <c r="KSB62" s="6"/>
      <c r="KSC62" s="6"/>
      <c r="KSD62" s="6"/>
      <c r="KSE62" s="6"/>
      <c r="KSF62" s="6"/>
      <c r="KSG62" s="6"/>
      <c r="KSH62" s="6"/>
      <c r="KSI62" s="6"/>
      <c r="KSJ62" s="6"/>
      <c r="KSK62" s="6"/>
      <c r="KSL62" s="6"/>
      <c r="KSM62" s="6"/>
      <c r="KSN62" s="6"/>
      <c r="KSO62" s="6"/>
      <c r="KSP62" s="6"/>
      <c r="KSQ62" s="6"/>
      <c r="KSR62" s="6"/>
      <c r="KSS62" s="6"/>
      <c r="KST62" s="6"/>
      <c r="KSU62" s="6"/>
      <c r="KSV62" s="6"/>
      <c r="KSW62" s="6"/>
      <c r="KSX62" s="6"/>
      <c r="KSY62" s="6"/>
      <c r="KSZ62" s="6"/>
      <c r="KTA62" s="6"/>
      <c r="KTB62" s="6"/>
      <c r="KTC62" s="6"/>
      <c r="KTD62" s="6"/>
      <c r="KTE62" s="6"/>
      <c r="KTF62" s="6"/>
      <c r="KTG62" s="6"/>
      <c r="KTH62" s="6"/>
      <c r="KTI62" s="6"/>
      <c r="KTJ62" s="6"/>
      <c r="KTK62" s="6"/>
      <c r="KTL62" s="6"/>
      <c r="KTM62" s="6"/>
      <c r="KTN62" s="6"/>
      <c r="KTO62" s="6"/>
      <c r="KTP62" s="6"/>
      <c r="KTQ62" s="6"/>
      <c r="KTR62" s="6"/>
      <c r="KTS62" s="6"/>
      <c r="KTT62" s="6"/>
      <c r="KTU62" s="6"/>
      <c r="KTV62" s="6"/>
      <c r="KTW62" s="6"/>
      <c r="KTX62" s="6"/>
      <c r="KTY62" s="6"/>
      <c r="KTZ62" s="6"/>
      <c r="KUA62" s="6"/>
      <c r="KUB62" s="6"/>
      <c r="KUC62" s="6"/>
      <c r="KUD62" s="6"/>
      <c r="KUE62" s="6"/>
      <c r="KUF62" s="6"/>
      <c r="KUG62" s="6"/>
      <c r="KUH62" s="6"/>
      <c r="KUI62" s="6"/>
      <c r="KUJ62" s="6"/>
      <c r="KUK62" s="6"/>
      <c r="KUL62" s="6"/>
      <c r="KUM62" s="6"/>
      <c r="KUN62" s="6"/>
      <c r="KUO62" s="6"/>
      <c r="KUP62" s="6"/>
      <c r="KUQ62" s="6"/>
      <c r="KUR62" s="6"/>
      <c r="KUS62" s="6"/>
      <c r="KUT62" s="6"/>
      <c r="KUU62" s="6"/>
      <c r="KUV62" s="6"/>
      <c r="KUW62" s="6"/>
      <c r="KUX62" s="6"/>
      <c r="KUY62" s="6"/>
      <c r="KUZ62" s="6"/>
      <c r="KVA62" s="6"/>
      <c r="KVB62" s="6"/>
      <c r="KVC62" s="6"/>
      <c r="KVD62" s="6"/>
      <c r="KVE62" s="6"/>
      <c r="KVF62" s="6"/>
      <c r="KVG62" s="6"/>
      <c r="KVH62" s="6"/>
      <c r="KVI62" s="6"/>
      <c r="KVJ62" s="6"/>
      <c r="KVK62" s="6"/>
      <c r="KVL62" s="6"/>
      <c r="KVM62" s="6"/>
      <c r="KVN62" s="6"/>
      <c r="KVO62" s="6"/>
      <c r="KVP62" s="6"/>
      <c r="KVQ62" s="6"/>
      <c r="KVR62" s="6"/>
      <c r="KVS62" s="6"/>
      <c r="KVT62" s="6"/>
      <c r="KVU62" s="6"/>
      <c r="KVV62" s="6"/>
      <c r="KVW62" s="6"/>
      <c r="KVX62" s="6"/>
      <c r="KVY62" s="6"/>
      <c r="KVZ62" s="6"/>
      <c r="KWA62" s="6"/>
      <c r="KWB62" s="6"/>
      <c r="KWC62" s="6"/>
      <c r="KWD62" s="6"/>
      <c r="KWE62" s="6"/>
      <c r="KWF62" s="6"/>
      <c r="KWG62" s="6"/>
      <c r="KWH62" s="6"/>
      <c r="KWI62" s="6"/>
      <c r="KWJ62" s="6"/>
      <c r="KWK62" s="6"/>
      <c r="KWL62" s="6"/>
      <c r="KWM62" s="6"/>
      <c r="KWN62" s="6"/>
      <c r="KWO62" s="6"/>
      <c r="KWP62" s="6"/>
      <c r="KWQ62" s="6"/>
      <c r="KWR62" s="6"/>
      <c r="KWS62" s="6"/>
      <c r="KWT62" s="6"/>
      <c r="KWU62" s="6"/>
      <c r="KWV62" s="6"/>
      <c r="KWW62" s="6"/>
      <c r="KWX62" s="6"/>
      <c r="KWY62" s="6"/>
      <c r="KWZ62" s="6"/>
      <c r="KXA62" s="6"/>
      <c r="KXB62" s="6"/>
      <c r="KXC62" s="6"/>
      <c r="KXD62" s="6"/>
      <c r="KXE62" s="6"/>
      <c r="KXF62" s="6"/>
      <c r="KXG62" s="6"/>
      <c r="KXH62" s="6"/>
      <c r="KXI62" s="6"/>
      <c r="KXJ62" s="6"/>
      <c r="KXK62" s="6"/>
      <c r="KXL62" s="6"/>
      <c r="KXM62" s="6"/>
      <c r="KXN62" s="6"/>
      <c r="KXO62" s="6"/>
      <c r="KXP62" s="6"/>
      <c r="KXQ62" s="6"/>
      <c r="KXR62" s="6"/>
      <c r="KXS62" s="6"/>
      <c r="KXT62" s="6"/>
      <c r="KXU62" s="6"/>
      <c r="KXV62" s="6"/>
      <c r="KXW62" s="6"/>
      <c r="KXX62" s="6"/>
      <c r="KXY62" s="6"/>
      <c r="KXZ62" s="6"/>
      <c r="KYA62" s="6"/>
      <c r="KYB62" s="6"/>
      <c r="KYC62" s="6"/>
      <c r="KYD62" s="6"/>
      <c r="KYE62" s="6"/>
      <c r="KYF62" s="6"/>
      <c r="KYG62" s="6"/>
      <c r="KYH62" s="6"/>
      <c r="KYI62" s="6"/>
      <c r="KYJ62" s="6"/>
      <c r="KYK62" s="6"/>
      <c r="KYL62" s="6"/>
      <c r="KYM62" s="6"/>
      <c r="KYN62" s="6"/>
      <c r="KYO62" s="6"/>
      <c r="KYP62" s="6"/>
      <c r="KYQ62" s="6"/>
      <c r="KYR62" s="6"/>
      <c r="KYS62" s="6"/>
      <c r="KYT62" s="6"/>
      <c r="KYU62" s="6"/>
      <c r="KYV62" s="6"/>
      <c r="KYW62" s="6"/>
      <c r="KYX62" s="6"/>
      <c r="KYY62" s="6"/>
      <c r="KYZ62" s="6"/>
      <c r="KZA62" s="6"/>
      <c r="KZB62" s="6"/>
      <c r="KZC62" s="6"/>
      <c r="KZD62" s="6"/>
      <c r="KZE62" s="6"/>
      <c r="KZF62" s="6"/>
      <c r="KZG62" s="6"/>
      <c r="KZH62" s="6"/>
      <c r="KZI62" s="6"/>
      <c r="KZJ62" s="6"/>
      <c r="KZK62" s="6"/>
      <c r="KZL62" s="6"/>
      <c r="KZM62" s="6"/>
      <c r="KZN62" s="6"/>
      <c r="KZO62" s="6"/>
      <c r="KZP62" s="6"/>
      <c r="KZQ62" s="6"/>
      <c r="KZR62" s="6"/>
      <c r="KZS62" s="6"/>
      <c r="KZT62" s="6"/>
      <c r="KZU62" s="6"/>
      <c r="KZV62" s="6"/>
      <c r="KZW62" s="6"/>
      <c r="KZX62" s="6"/>
      <c r="KZY62" s="6"/>
      <c r="KZZ62" s="6"/>
      <c r="LAA62" s="6"/>
      <c r="LAB62" s="6"/>
      <c r="LAC62" s="6"/>
      <c r="LAD62" s="6"/>
      <c r="LAE62" s="6"/>
      <c r="LAF62" s="6"/>
      <c r="LAG62" s="6"/>
      <c r="LAH62" s="6"/>
      <c r="LAI62" s="6"/>
      <c r="LAJ62" s="6"/>
      <c r="LAK62" s="6"/>
      <c r="LAL62" s="6"/>
      <c r="LAM62" s="6"/>
      <c r="LAN62" s="6"/>
      <c r="LAO62" s="6"/>
      <c r="LAP62" s="6"/>
      <c r="LAQ62" s="6"/>
      <c r="LAR62" s="6"/>
      <c r="LAS62" s="6"/>
      <c r="LAT62" s="6"/>
      <c r="LAU62" s="6"/>
      <c r="LAV62" s="6"/>
      <c r="LAW62" s="6"/>
      <c r="LAX62" s="6"/>
      <c r="LAY62" s="6"/>
      <c r="LAZ62" s="6"/>
      <c r="LBA62" s="6"/>
      <c r="LBB62" s="6"/>
      <c r="LBC62" s="6"/>
      <c r="LBD62" s="6"/>
      <c r="LBE62" s="6"/>
      <c r="LBF62" s="6"/>
      <c r="LBG62" s="6"/>
      <c r="LBH62" s="6"/>
      <c r="LBI62" s="6"/>
      <c r="LBJ62" s="6"/>
      <c r="LBK62" s="6"/>
      <c r="LBL62" s="6"/>
      <c r="LBM62" s="6"/>
      <c r="LBN62" s="6"/>
      <c r="LBO62" s="6"/>
      <c r="LBP62" s="6"/>
      <c r="LBQ62" s="6"/>
      <c r="LBR62" s="6"/>
      <c r="LBS62" s="6"/>
      <c r="LBT62" s="6"/>
      <c r="LBU62" s="6"/>
      <c r="LBV62" s="6"/>
      <c r="LBW62" s="6"/>
      <c r="LBX62" s="6"/>
      <c r="LBY62" s="6"/>
      <c r="LBZ62" s="6"/>
      <c r="LCA62" s="6"/>
      <c r="LCB62" s="6"/>
      <c r="LCC62" s="6"/>
      <c r="LCD62" s="6"/>
      <c r="LCE62" s="6"/>
      <c r="LCF62" s="6"/>
      <c r="LCG62" s="6"/>
      <c r="LCH62" s="6"/>
      <c r="LCI62" s="6"/>
      <c r="LCJ62" s="6"/>
      <c r="LCK62" s="6"/>
      <c r="LCL62" s="6"/>
      <c r="LCM62" s="6"/>
      <c r="LCN62" s="6"/>
      <c r="LCO62" s="6"/>
      <c r="LCP62" s="6"/>
      <c r="LCQ62" s="6"/>
      <c r="LCR62" s="6"/>
      <c r="LCS62" s="6"/>
      <c r="LCT62" s="6"/>
      <c r="LCU62" s="6"/>
      <c r="LCV62" s="6"/>
      <c r="LCW62" s="6"/>
      <c r="LCX62" s="6"/>
      <c r="LCY62" s="6"/>
      <c r="LCZ62" s="6"/>
      <c r="LDA62" s="6"/>
      <c r="LDB62" s="6"/>
      <c r="LDC62" s="6"/>
      <c r="LDD62" s="6"/>
      <c r="LDE62" s="6"/>
      <c r="LDF62" s="6"/>
      <c r="LDG62" s="6"/>
      <c r="LDH62" s="6"/>
      <c r="LDI62" s="6"/>
      <c r="LDJ62" s="6"/>
      <c r="LDK62" s="6"/>
      <c r="LDL62" s="6"/>
      <c r="LDM62" s="6"/>
      <c r="LDN62" s="6"/>
      <c r="LDO62" s="6"/>
      <c r="LDP62" s="6"/>
      <c r="LDQ62" s="6"/>
      <c r="LDR62" s="6"/>
      <c r="LDS62" s="6"/>
      <c r="LDT62" s="6"/>
      <c r="LDU62" s="6"/>
      <c r="LDV62" s="6"/>
      <c r="LDW62" s="6"/>
      <c r="LDX62" s="6"/>
      <c r="LDY62" s="6"/>
      <c r="LDZ62" s="6"/>
      <c r="LEA62" s="6"/>
      <c r="LEB62" s="6"/>
      <c r="LEC62" s="6"/>
      <c r="LED62" s="6"/>
      <c r="LEE62" s="6"/>
      <c r="LEF62" s="6"/>
      <c r="LEG62" s="6"/>
      <c r="LEH62" s="6"/>
      <c r="LEI62" s="6"/>
      <c r="LEJ62" s="6"/>
      <c r="LEK62" s="6"/>
      <c r="LEL62" s="6"/>
      <c r="LEM62" s="6"/>
      <c r="LEN62" s="6"/>
      <c r="LEO62" s="6"/>
      <c r="LEP62" s="6"/>
      <c r="LEQ62" s="6"/>
      <c r="LER62" s="6"/>
      <c r="LES62" s="6"/>
      <c r="LET62" s="6"/>
      <c r="LEU62" s="6"/>
      <c r="LEV62" s="6"/>
      <c r="LEW62" s="6"/>
      <c r="LEX62" s="6"/>
      <c r="LEY62" s="6"/>
      <c r="LEZ62" s="6"/>
      <c r="LFA62" s="6"/>
      <c r="LFB62" s="6"/>
      <c r="LFC62" s="6"/>
      <c r="LFD62" s="6"/>
      <c r="LFE62" s="6"/>
      <c r="LFF62" s="6"/>
      <c r="LFG62" s="6"/>
      <c r="LFH62" s="6"/>
      <c r="LFI62" s="6"/>
      <c r="LFJ62" s="6"/>
      <c r="LFK62" s="6"/>
      <c r="LFL62" s="6"/>
      <c r="LFM62" s="6"/>
      <c r="LFN62" s="6"/>
      <c r="LFO62" s="6"/>
      <c r="LFP62" s="6"/>
      <c r="LFQ62" s="6"/>
      <c r="LFR62" s="6"/>
      <c r="LFS62" s="6"/>
      <c r="LFT62" s="6"/>
      <c r="LFU62" s="6"/>
      <c r="LFV62" s="6"/>
      <c r="LFW62" s="6"/>
      <c r="LFX62" s="6"/>
      <c r="LFY62" s="6"/>
      <c r="LFZ62" s="6"/>
      <c r="LGA62" s="6"/>
      <c r="LGB62" s="6"/>
      <c r="LGC62" s="6"/>
      <c r="LGD62" s="6"/>
      <c r="LGE62" s="6"/>
      <c r="LGF62" s="6"/>
      <c r="LGG62" s="6"/>
      <c r="LGH62" s="6"/>
      <c r="LGI62" s="6"/>
      <c r="LGJ62" s="6"/>
      <c r="LGK62" s="6"/>
      <c r="LGL62" s="6"/>
      <c r="LGM62" s="6"/>
      <c r="LGN62" s="6"/>
      <c r="LGO62" s="6"/>
      <c r="LGP62" s="6"/>
      <c r="LGQ62" s="6"/>
      <c r="LGR62" s="6"/>
      <c r="LGS62" s="6"/>
      <c r="LGT62" s="6"/>
      <c r="LGU62" s="6"/>
      <c r="LGV62" s="6"/>
      <c r="LGW62" s="6"/>
      <c r="LGX62" s="6"/>
      <c r="LGY62" s="6"/>
      <c r="LGZ62" s="6"/>
      <c r="LHA62" s="6"/>
      <c r="LHB62" s="6"/>
      <c r="LHC62" s="6"/>
      <c r="LHD62" s="6"/>
      <c r="LHE62" s="6"/>
      <c r="LHF62" s="6"/>
      <c r="LHG62" s="6"/>
      <c r="LHH62" s="6"/>
      <c r="LHI62" s="6"/>
      <c r="LHJ62" s="6"/>
      <c r="LHK62" s="6"/>
      <c r="LHL62" s="6"/>
      <c r="LHM62" s="6"/>
      <c r="LHN62" s="6"/>
      <c r="LHO62" s="6"/>
      <c r="LHP62" s="6"/>
      <c r="LHQ62" s="6"/>
      <c r="LHR62" s="6"/>
      <c r="LHS62" s="6"/>
      <c r="LHT62" s="6"/>
      <c r="LHU62" s="6"/>
      <c r="LHV62" s="6"/>
      <c r="LHW62" s="6"/>
      <c r="LHX62" s="6"/>
      <c r="LHY62" s="6"/>
      <c r="LHZ62" s="6"/>
      <c r="LIA62" s="6"/>
      <c r="LIB62" s="6"/>
      <c r="LIC62" s="6"/>
      <c r="LID62" s="6"/>
      <c r="LIE62" s="6"/>
      <c r="LIF62" s="6"/>
      <c r="LIG62" s="6"/>
      <c r="LIH62" s="6"/>
      <c r="LII62" s="6"/>
      <c r="LIJ62" s="6"/>
      <c r="LIK62" s="6"/>
      <c r="LIL62" s="6"/>
      <c r="LIM62" s="6"/>
      <c r="LIN62" s="6"/>
      <c r="LIO62" s="6"/>
      <c r="LIP62" s="6"/>
      <c r="LIQ62" s="6"/>
      <c r="LIR62" s="6"/>
      <c r="LIS62" s="6"/>
      <c r="LIT62" s="6"/>
      <c r="LIU62" s="6"/>
      <c r="LIV62" s="6"/>
      <c r="LIW62" s="6"/>
      <c r="LIX62" s="6"/>
      <c r="LIY62" s="6"/>
      <c r="LIZ62" s="6"/>
      <c r="LJA62" s="6"/>
      <c r="LJB62" s="6"/>
      <c r="LJC62" s="6"/>
      <c r="LJD62" s="6"/>
      <c r="LJE62" s="6"/>
      <c r="LJF62" s="6"/>
      <c r="LJG62" s="6"/>
      <c r="LJH62" s="6"/>
      <c r="LJI62" s="6"/>
      <c r="LJJ62" s="6"/>
      <c r="LJK62" s="6"/>
      <c r="LJL62" s="6"/>
      <c r="LJM62" s="6"/>
      <c r="LJN62" s="6"/>
      <c r="LJO62" s="6"/>
      <c r="LJP62" s="6"/>
      <c r="LJQ62" s="6"/>
      <c r="LJR62" s="6"/>
      <c r="LJS62" s="6"/>
      <c r="LJT62" s="6"/>
      <c r="LJU62" s="6"/>
      <c r="LJV62" s="6"/>
      <c r="LJW62" s="6"/>
      <c r="LJX62" s="6"/>
      <c r="LJY62" s="6"/>
      <c r="LJZ62" s="6"/>
      <c r="LKA62" s="6"/>
      <c r="LKB62" s="6"/>
      <c r="LKC62" s="6"/>
      <c r="LKD62" s="6"/>
      <c r="LKE62" s="6"/>
      <c r="LKF62" s="6"/>
      <c r="LKG62" s="6"/>
      <c r="LKH62" s="6"/>
      <c r="LKI62" s="6"/>
      <c r="LKJ62" s="6"/>
      <c r="LKK62" s="6"/>
      <c r="LKL62" s="6"/>
      <c r="LKM62" s="6"/>
      <c r="LKN62" s="6"/>
      <c r="LKO62" s="6"/>
      <c r="LKP62" s="6"/>
      <c r="LKQ62" s="6"/>
      <c r="LKR62" s="6"/>
      <c r="LKS62" s="6"/>
      <c r="LKT62" s="6"/>
      <c r="LKU62" s="6"/>
      <c r="LKV62" s="6"/>
      <c r="LKW62" s="6"/>
      <c r="LKX62" s="6"/>
      <c r="LKY62" s="6"/>
      <c r="LKZ62" s="6"/>
      <c r="LLA62" s="6"/>
      <c r="LLB62" s="6"/>
      <c r="LLC62" s="6"/>
      <c r="LLD62" s="6"/>
      <c r="LLE62" s="6"/>
      <c r="LLF62" s="6"/>
      <c r="LLG62" s="6"/>
      <c r="LLH62" s="6"/>
      <c r="LLI62" s="6"/>
      <c r="LLJ62" s="6"/>
      <c r="LLK62" s="6"/>
      <c r="LLL62" s="6"/>
      <c r="LLM62" s="6"/>
      <c r="LLN62" s="6"/>
      <c r="LLO62" s="6"/>
      <c r="LLP62" s="6"/>
      <c r="LLQ62" s="6"/>
      <c r="LLR62" s="6"/>
      <c r="LLS62" s="6"/>
      <c r="LLT62" s="6"/>
      <c r="LLU62" s="6"/>
      <c r="LLV62" s="6"/>
      <c r="LLW62" s="6"/>
      <c r="LLX62" s="6"/>
      <c r="LLY62" s="6"/>
      <c r="LLZ62" s="6"/>
      <c r="LMA62" s="6"/>
      <c r="LMB62" s="6"/>
      <c r="LMC62" s="6"/>
      <c r="LMD62" s="6"/>
      <c r="LME62" s="6"/>
      <c r="LMF62" s="6"/>
      <c r="LMG62" s="6"/>
      <c r="LMH62" s="6"/>
      <c r="LMI62" s="6"/>
      <c r="LMJ62" s="6"/>
      <c r="LMK62" s="6"/>
      <c r="LML62" s="6"/>
      <c r="LMM62" s="6"/>
      <c r="LMN62" s="6"/>
      <c r="LMO62" s="6"/>
      <c r="LMP62" s="6"/>
      <c r="LMQ62" s="6"/>
      <c r="LMR62" s="6"/>
      <c r="LMS62" s="6"/>
      <c r="LMT62" s="6"/>
      <c r="LMU62" s="6"/>
      <c r="LMV62" s="6"/>
      <c r="LMW62" s="6"/>
      <c r="LMX62" s="6"/>
      <c r="LMY62" s="6"/>
      <c r="LMZ62" s="6"/>
      <c r="LNA62" s="6"/>
      <c r="LNB62" s="6"/>
      <c r="LNC62" s="6"/>
      <c r="LND62" s="6"/>
      <c r="LNE62" s="6"/>
      <c r="LNF62" s="6"/>
      <c r="LNG62" s="6"/>
      <c r="LNH62" s="6"/>
      <c r="LNI62" s="6"/>
      <c r="LNJ62" s="6"/>
      <c r="LNK62" s="6"/>
      <c r="LNL62" s="6"/>
      <c r="LNM62" s="6"/>
      <c r="LNN62" s="6"/>
      <c r="LNO62" s="6"/>
      <c r="LNP62" s="6"/>
      <c r="LNQ62" s="6"/>
      <c r="LNR62" s="6"/>
      <c r="LNS62" s="6"/>
      <c r="LNT62" s="6"/>
      <c r="LNU62" s="6"/>
      <c r="LNV62" s="6"/>
      <c r="LNW62" s="6"/>
      <c r="LNX62" s="6"/>
      <c r="LNY62" s="6"/>
      <c r="LNZ62" s="6"/>
      <c r="LOA62" s="6"/>
      <c r="LOB62" s="6"/>
      <c r="LOC62" s="6"/>
      <c r="LOD62" s="6"/>
      <c r="LOE62" s="6"/>
      <c r="LOF62" s="6"/>
      <c r="LOG62" s="6"/>
      <c r="LOH62" s="6"/>
      <c r="LOI62" s="6"/>
      <c r="LOJ62" s="6"/>
      <c r="LOK62" s="6"/>
      <c r="LOL62" s="6"/>
      <c r="LOM62" s="6"/>
      <c r="LON62" s="6"/>
      <c r="LOO62" s="6"/>
      <c r="LOP62" s="6"/>
      <c r="LOQ62" s="6"/>
      <c r="LOR62" s="6"/>
      <c r="LOS62" s="6"/>
      <c r="LOT62" s="6"/>
      <c r="LOU62" s="6"/>
      <c r="LOV62" s="6"/>
      <c r="LOW62" s="6"/>
      <c r="LOX62" s="6"/>
      <c r="LOY62" s="6"/>
      <c r="LOZ62" s="6"/>
      <c r="LPA62" s="6"/>
      <c r="LPB62" s="6"/>
      <c r="LPC62" s="6"/>
      <c r="LPD62" s="6"/>
      <c r="LPE62" s="6"/>
      <c r="LPF62" s="6"/>
      <c r="LPG62" s="6"/>
      <c r="LPH62" s="6"/>
      <c r="LPI62" s="6"/>
      <c r="LPJ62" s="6"/>
      <c r="LPK62" s="6"/>
      <c r="LPL62" s="6"/>
      <c r="LPM62" s="6"/>
      <c r="LPN62" s="6"/>
      <c r="LPO62" s="6"/>
      <c r="LPP62" s="6"/>
      <c r="LPQ62" s="6"/>
      <c r="LPR62" s="6"/>
      <c r="LPS62" s="6"/>
      <c r="LPT62" s="6"/>
      <c r="LPU62" s="6"/>
      <c r="LPV62" s="6"/>
      <c r="LPW62" s="6"/>
      <c r="LPX62" s="6"/>
      <c r="LPY62" s="6"/>
      <c r="LPZ62" s="6"/>
      <c r="LQA62" s="6"/>
      <c r="LQB62" s="6"/>
      <c r="LQC62" s="6"/>
      <c r="LQD62" s="6"/>
      <c r="LQE62" s="6"/>
      <c r="LQF62" s="6"/>
      <c r="LQG62" s="6"/>
      <c r="LQH62" s="6"/>
      <c r="LQI62" s="6"/>
      <c r="LQJ62" s="6"/>
      <c r="LQK62" s="6"/>
      <c r="LQL62" s="6"/>
      <c r="LQM62" s="6"/>
      <c r="LQN62" s="6"/>
      <c r="LQO62" s="6"/>
      <c r="LQP62" s="6"/>
      <c r="LQQ62" s="6"/>
      <c r="LQR62" s="6"/>
      <c r="LQS62" s="6"/>
      <c r="LQT62" s="6"/>
      <c r="LQU62" s="6"/>
      <c r="LQV62" s="6"/>
      <c r="LQW62" s="6"/>
      <c r="LQX62" s="6"/>
      <c r="LQY62" s="6"/>
      <c r="LQZ62" s="6"/>
      <c r="LRA62" s="6"/>
      <c r="LRB62" s="6"/>
      <c r="LRC62" s="6"/>
      <c r="LRD62" s="6"/>
      <c r="LRE62" s="6"/>
      <c r="LRF62" s="6"/>
      <c r="LRG62" s="6"/>
      <c r="LRH62" s="6"/>
      <c r="LRI62" s="6"/>
      <c r="LRJ62" s="6"/>
      <c r="LRK62" s="6"/>
      <c r="LRL62" s="6"/>
      <c r="LRM62" s="6"/>
      <c r="LRN62" s="6"/>
      <c r="LRO62" s="6"/>
      <c r="LRP62" s="6"/>
      <c r="LRQ62" s="6"/>
      <c r="LRR62" s="6"/>
      <c r="LRS62" s="6"/>
      <c r="LRT62" s="6"/>
      <c r="LRU62" s="6"/>
      <c r="LRV62" s="6"/>
      <c r="LRW62" s="6"/>
      <c r="LRX62" s="6"/>
      <c r="LRY62" s="6"/>
      <c r="LRZ62" s="6"/>
      <c r="LSA62" s="6"/>
      <c r="LSB62" s="6"/>
      <c r="LSC62" s="6"/>
      <c r="LSD62" s="6"/>
      <c r="LSE62" s="6"/>
      <c r="LSF62" s="6"/>
      <c r="LSG62" s="6"/>
      <c r="LSH62" s="6"/>
      <c r="LSI62" s="6"/>
      <c r="LSJ62" s="6"/>
      <c r="LSK62" s="6"/>
      <c r="LSL62" s="6"/>
      <c r="LSM62" s="6"/>
      <c r="LSN62" s="6"/>
      <c r="LSO62" s="6"/>
      <c r="LSP62" s="6"/>
      <c r="LSQ62" s="6"/>
      <c r="LSR62" s="6"/>
      <c r="LSS62" s="6"/>
      <c r="LST62" s="6"/>
      <c r="LSU62" s="6"/>
      <c r="LSV62" s="6"/>
      <c r="LSW62" s="6"/>
      <c r="LSX62" s="6"/>
      <c r="LSY62" s="6"/>
      <c r="LSZ62" s="6"/>
      <c r="LTA62" s="6"/>
      <c r="LTB62" s="6"/>
      <c r="LTC62" s="6"/>
      <c r="LTD62" s="6"/>
      <c r="LTE62" s="6"/>
      <c r="LTF62" s="6"/>
      <c r="LTG62" s="6"/>
      <c r="LTH62" s="6"/>
      <c r="LTI62" s="6"/>
      <c r="LTJ62" s="6"/>
      <c r="LTK62" s="6"/>
      <c r="LTL62" s="6"/>
      <c r="LTM62" s="6"/>
      <c r="LTN62" s="6"/>
      <c r="LTO62" s="6"/>
      <c r="LTP62" s="6"/>
      <c r="LTQ62" s="6"/>
      <c r="LTR62" s="6"/>
      <c r="LTS62" s="6"/>
      <c r="LTT62" s="6"/>
      <c r="LTU62" s="6"/>
      <c r="LTV62" s="6"/>
      <c r="LTW62" s="6"/>
      <c r="LTX62" s="6"/>
      <c r="LTY62" s="6"/>
      <c r="LTZ62" s="6"/>
      <c r="LUA62" s="6"/>
      <c r="LUB62" s="6"/>
      <c r="LUC62" s="6"/>
      <c r="LUD62" s="6"/>
      <c r="LUE62" s="6"/>
      <c r="LUF62" s="6"/>
      <c r="LUG62" s="6"/>
      <c r="LUH62" s="6"/>
      <c r="LUI62" s="6"/>
      <c r="LUJ62" s="6"/>
      <c r="LUK62" s="6"/>
      <c r="LUL62" s="6"/>
      <c r="LUM62" s="6"/>
      <c r="LUN62" s="6"/>
      <c r="LUO62" s="6"/>
      <c r="LUP62" s="6"/>
      <c r="LUQ62" s="6"/>
      <c r="LUR62" s="6"/>
      <c r="LUS62" s="6"/>
      <c r="LUT62" s="6"/>
      <c r="LUU62" s="6"/>
      <c r="LUV62" s="6"/>
      <c r="LUW62" s="6"/>
      <c r="LUX62" s="6"/>
      <c r="LUY62" s="6"/>
      <c r="LUZ62" s="6"/>
      <c r="LVA62" s="6"/>
      <c r="LVB62" s="6"/>
      <c r="LVC62" s="6"/>
      <c r="LVD62" s="6"/>
      <c r="LVE62" s="6"/>
      <c r="LVF62" s="6"/>
      <c r="LVG62" s="6"/>
      <c r="LVH62" s="6"/>
      <c r="LVI62" s="6"/>
      <c r="LVJ62" s="6"/>
      <c r="LVK62" s="6"/>
      <c r="LVL62" s="6"/>
      <c r="LVM62" s="6"/>
      <c r="LVN62" s="6"/>
      <c r="LVO62" s="6"/>
      <c r="LVP62" s="6"/>
      <c r="LVQ62" s="6"/>
      <c r="LVR62" s="6"/>
      <c r="LVS62" s="6"/>
      <c r="LVT62" s="6"/>
      <c r="LVU62" s="6"/>
      <c r="LVV62" s="6"/>
      <c r="LVW62" s="6"/>
      <c r="LVX62" s="6"/>
      <c r="LVY62" s="6"/>
      <c r="LVZ62" s="6"/>
      <c r="LWA62" s="6"/>
      <c r="LWB62" s="6"/>
      <c r="LWC62" s="6"/>
      <c r="LWD62" s="6"/>
      <c r="LWE62" s="6"/>
      <c r="LWF62" s="6"/>
      <c r="LWG62" s="6"/>
      <c r="LWH62" s="6"/>
      <c r="LWI62" s="6"/>
      <c r="LWJ62" s="6"/>
      <c r="LWK62" s="6"/>
      <c r="LWL62" s="6"/>
      <c r="LWM62" s="6"/>
      <c r="LWN62" s="6"/>
      <c r="LWO62" s="6"/>
      <c r="LWP62" s="6"/>
      <c r="LWQ62" s="6"/>
      <c r="LWR62" s="6"/>
      <c r="LWS62" s="6"/>
      <c r="LWT62" s="6"/>
      <c r="LWU62" s="6"/>
      <c r="LWV62" s="6"/>
      <c r="LWW62" s="6"/>
      <c r="LWX62" s="6"/>
      <c r="LWY62" s="6"/>
      <c r="LWZ62" s="6"/>
      <c r="LXA62" s="6"/>
      <c r="LXB62" s="6"/>
      <c r="LXC62" s="6"/>
      <c r="LXD62" s="6"/>
      <c r="LXE62" s="6"/>
      <c r="LXF62" s="6"/>
      <c r="LXG62" s="6"/>
      <c r="LXH62" s="6"/>
      <c r="LXI62" s="6"/>
      <c r="LXJ62" s="6"/>
      <c r="LXK62" s="6"/>
      <c r="LXL62" s="6"/>
      <c r="LXM62" s="6"/>
      <c r="LXN62" s="6"/>
      <c r="LXO62" s="6"/>
      <c r="LXP62" s="6"/>
      <c r="LXQ62" s="6"/>
      <c r="LXR62" s="6"/>
      <c r="LXS62" s="6"/>
      <c r="LXT62" s="6"/>
      <c r="LXU62" s="6"/>
      <c r="LXV62" s="6"/>
      <c r="LXW62" s="6"/>
      <c r="LXX62" s="6"/>
      <c r="LXY62" s="6"/>
      <c r="LXZ62" s="6"/>
      <c r="LYA62" s="6"/>
      <c r="LYB62" s="6"/>
      <c r="LYC62" s="6"/>
      <c r="LYD62" s="6"/>
      <c r="LYE62" s="6"/>
      <c r="LYF62" s="6"/>
      <c r="LYG62" s="6"/>
      <c r="LYH62" s="6"/>
      <c r="LYI62" s="6"/>
      <c r="LYJ62" s="6"/>
      <c r="LYK62" s="6"/>
      <c r="LYL62" s="6"/>
      <c r="LYM62" s="6"/>
      <c r="LYN62" s="6"/>
      <c r="LYO62" s="6"/>
      <c r="LYP62" s="6"/>
      <c r="LYQ62" s="6"/>
      <c r="LYR62" s="6"/>
      <c r="LYS62" s="6"/>
      <c r="LYT62" s="6"/>
      <c r="LYU62" s="6"/>
      <c r="LYV62" s="6"/>
      <c r="LYW62" s="6"/>
      <c r="LYX62" s="6"/>
      <c r="LYY62" s="6"/>
      <c r="LYZ62" s="6"/>
      <c r="LZA62" s="6"/>
      <c r="LZB62" s="6"/>
      <c r="LZC62" s="6"/>
      <c r="LZD62" s="6"/>
      <c r="LZE62" s="6"/>
      <c r="LZF62" s="6"/>
      <c r="LZG62" s="6"/>
      <c r="LZH62" s="6"/>
      <c r="LZI62" s="6"/>
      <c r="LZJ62" s="6"/>
      <c r="LZK62" s="6"/>
      <c r="LZL62" s="6"/>
      <c r="LZM62" s="6"/>
      <c r="LZN62" s="6"/>
      <c r="LZO62" s="6"/>
      <c r="LZP62" s="6"/>
      <c r="LZQ62" s="6"/>
      <c r="LZR62" s="6"/>
      <c r="LZS62" s="6"/>
      <c r="LZT62" s="6"/>
      <c r="LZU62" s="6"/>
      <c r="LZV62" s="6"/>
      <c r="LZW62" s="6"/>
      <c r="LZX62" s="6"/>
      <c r="LZY62" s="6"/>
      <c r="LZZ62" s="6"/>
      <c r="MAA62" s="6"/>
      <c r="MAB62" s="6"/>
      <c r="MAC62" s="6"/>
      <c r="MAD62" s="6"/>
      <c r="MAE62" s="6"/>
      <c r="MAF62" s="6"/>
      <c r="MAG62" s="6"/>
      <c r="MAH62" s="6"/>
      <c r="MAI62" s="6"/>
      <c r="MAJ62" s="6"/>
      <c r="MAK62" s="6"/>
      <c r="MAL62" s="6"/>
      <c r="MAM62" s="6"/>
      <c r="MAN62" s="6"/>
      <c r="MAO62" s="6"/>
      <c r="MAP62" s="6"/>
      <c r="MAQ62" s="6"/>
      <c r="MAR62" s="6"/>
      <c r="MAS62" s="6"/>
      <c r="MAT62" s="6"/>
      <c r="MAU62" s="6"/>
      <c r="MAV62" s="6"/>
      <c r="MAW62" s="6"/>
      <c r="MAX62" s="6"/>
      <c r="MAY62" s="6"/>
      <c r="MAZ62" s="6"/>
      <c r="MBA62" s="6"/>
      <c r="MBB62" s="6"/>
      <c r="MBC62" s="6"/>
      <c r="MBD62" s="6"/>
      <c r="MBE62" s="6"/>
      <c r="MBF62" s="6"/>
      <c r="MBG62" s="6"/>
      <c r="MBH62" s="6"/>
      <c r="MBI62" s="6"/>
      <c r="MBJ62" s="6"/>
      <c r="MBK62" s="6"/>
      <c r="MBL62" s="6"/>
      <c r="MBM62" s="6"/>
      <c r="MBN62" s="6"/>
      <c r="MBO62" s="6"/>
      <c r="MBP62" s="6"/>
      <c r="MBQ62" s="6"/>
      <c r="MBR62" s="6"/>
      <c r="MBS62" s="6"/>
      <c r="MBT62" s="6"/>
      <c r="MBU62" s="6"/>
      <c r="MBV62" s="6"/>
      <c r="MBW62" s="6"/>
      <c r="MBX62" s="6"/>
      <c r="MBY62" s="6"/>
      <c r="MBZ62" s="6"/>
      <c r="MCA62" s="6"/>
      <c r="MCB62" s="6"/>
      <c r="MCC62" s="6"/>
      <c r="MCD62" s="6"/>
      <c r="MCE62" s="6"/>
      <c r="MCF62" s="6"/>
      <c r="MCG62" s="6"/>
      <c r="MCH62" s="6"/>
      <c r="MCI62" s="6"/>
      <c r="MCJ62" s="6"/>
      <c r="MCK62" s="6"/>
      <c r="MCL62" s="6"/>
      <c r="MCM62" s="6"/>
      <c r="MCN62" s="6"/>
      <c r="MCO62" s="6"/>
      <c r="MCP62" s="6"/>
      <c r="MCQ62" s="6"/>
      <c r="MCR62" s="6"/>
      <c r="MCS62" s="6"/>
      <c r="MCT62" s="6"/>
      <c r="MCU62" s="6"/>
      <c r="MCV62" s="6"/>
      <c r="MCW62" s="6"/>
      <c r="MCX62" s="6"/>
      <c r="MCY62" s="6"/>
      <c r="MCZ62" s="6"/>
      <c r="MDA62" s="6"/>
      <c r="MDB62" s="6"/>
      <c r="MDC62" s="6"/>
      <c r="MDD62" s="6"/>
      <c r="MDE62" s="6"/>
      <c r="MDF62" s="6"/>
      <c r="MDG62" s="6"/>
      <c r="MDH62" s="6"/>
      <c r="MDI62" s="6"/>
      <c r="MDJ62" s="6"/>
      <c r="MDK62" s="6"/>
      <c r="MDL62" s="6"/>
      <c r="MDM62" s="6"/>
      <c r="MDN62" s="6"/>
      <c r="MDO62" s="6"/>
      <c r="MDP62" s="6"/>
      <c r="MDQ62" s="6"/>
      <c r="MDR62" s="6"/>
      <c r="MDS62" s="6"/>
      <c r="MDT62" s="6"/>
      <c r="MDU62" s="6"/>
      <c r="MDV62" s="6"/>
      <c r="MDW62" s="6"/>
      <c r="MDX62" s="6"/>
      <c r="MDY62" s="6"/>
      <c r="MDZ62" s="6"/>
      <c r="MEA62" s="6"/>
      <c r="MEB62" s="6"/>
      <c r="MEC62" s="6"/>
      <c r="MED62" s="6"/>
      <c r="MEE62" s="6"/>
      <c r="MEF62" s="6"/>
      <c r="MEG62" s="6"/>
      <c r="MEH62" s="6"/>
      <c r="MEI62" s="6"/>
      <c r="MEJ62" s="6"/>
      <c r="MEK62" s="6"/>
      <c r="MEL62" s="6"/>
      <c r="MEM62" s="6"/>
      <c r="MEN62" s="6"/>
      <c r="MEO62" s="6"/>
      <c r="MEP62" s="6"/>
      <c r="MEQ62" s="6"/>
      <c r="MER62" s="6"/>
      <c r="MES62" s="6"/>
      <c r="MET62" s="6"/>
      <c r="MEU62" s="6"/>
      <c r="MEV62" s="6"/>
      <c r="MEW62" s="6"/>
      <c r="MEX62" s="6"/>
      <c r="MEY62" s="6"/>
      <c r="MEZ62" s="6"/>
      <c r="MFA62" s="6"/>
      <c r="MFB62" s="6"/>
      <c r="MFC62" s="6"/>
      <c r="MFD62" s="6"/>
      <c r="MFE62" s="6"/>
      <c r="MFF62" s="6"/>
      <c r="MFG62" s="6"/>
      <c r="MFH62" s="6"/>
      <c r="MFI62" s="6"/>
      <c r="MFJ62" s="6"/>
      <c r="MFK62" s="6"/>
      <c r="MFL62" s="6"/>
      <c r="MFM62" s="6"/>
      <c r="MFN62" s="6"/>
      <c r="MFO62" s="6"/>
      <c r="MFP62" s="6"/>
      <c r="MFQ62" s="6"/>
      <c r="MFR62" s="6"/>
      <c r="MFS62" s="6"/>
      <c r="MFT62" s="6"/>
      <c r="MFU62" s="6"/>
      <c r="MFV62" s="6"/>
      <c r="MFW62" s="6"/>
      <c r="MFX62" s="6"/>
      <c r="MFY62" s="6"/>
      <c r="MFZ62" s="6"/>
      <c r="MGA62" s="6"/>
      <c r="MGB62" s="6"/>
      <c r="MGC62" s="6"/>
      <c r="MGD62" s="6"/>
      <c r="MGE62" s="6"/>
      <c r="MGF62" s="6"/>
      <c r="MGG62" s="6"/>
      <c r="MGH62" s="6"/>
      <c r="MGI62" s="6"/>
      <c r="MGJ62" s="6"/>
      <c r="MGK62" s="6"/>
      <c r="MGL62" s="6"/>
      <c r="MGM62" s="6"/>
      <c r="MGN62" s="6"/>
      <c r="MGO62" s="6"/>
      <c r="MGP62" s="6"/>
      <c r="MGQ62" s="6"/>
      <c r="MGR62" s="6"/>
      <c r="MGS62" s="6"/>
      <c r="MGT62" s="6"/>
      <c r="MGU62" s="6"/>
      <c r="MGV62" s="6"/>
      <c r="MGW62" s="6"/>
      <c r="MGX62" s="6"/>
      <c r="MGY62" s="6"/>
      <c r="MGZ62" s="6"/>
      <c r="MHA62" s="6"/>
      <c r="MHB62" s="6"/>
      <c r="MHC62" s="6"/>
      <c r="MHD62" s="6"/>
      <c r="MHE62" s="6"/>
      <c r="MHF62" s="6"/>
      <c r="MHG62" s="6"/>
      <c r="MHH62" s="6"/>
      <c r="MHI62" s="6"/>
      <c r="MHJ62" s="6"/>
      <c r="MHK62" s="6"/>
      <c r="MHL62" s="6"/>
      <c r="MHM62" s="6"/>
      <c r="MHN62" s="6"/>
      <c r="MHO62" s="6"/>
      <c r="MHP62" s="6"/>
      <c r="MHQ62" s="6"/>
      <c r="MHR62" s="6"/>
      <c r="MHS62" s="6"/>
      <c r="MHT62" s="6"/>
      <c r="MHU62" s="6"/>
      <c r="MHV62" s="6"/>
      <c r="MHW62" s="6"/>
      <c r="MHX62" s="6"/>
      <c r="MHY62" s="6"/>
      <c r="MHZ62" s="6"/>
      <c r="MIA62" s="6"/>
      <c r="MIB62" s="6"/>
      <c r="MIC62" s="6"/>
      <c r="MID62" s="6"/>
      <c r="MIE62" s="6"/>
      <c r="MIF62" s="6"/>
      <c r="MIG62" s="6"/>
      <c r="MIH62" s="6"/>
      <c r="MII62" s="6"/>
      <c r="MIJ62" s="6"/>
      <c r="MIK62" s="6"/>
      <c r="MIL62" s="6"/>
      <c r="MIM62" s="6"/>
      <c r="MIN62" s="6"/>
      <c r="MIO62" s="6"/>
      <c r="MIP62" s="6"/>
      <c r="MIQ62" s="6"/>
      <c r="MIR62" s="6"/>
      <c r="MIS62" s="6"/>
      <c r="MIT62" s="6"/>
      <c r="MIU62" s="6"/>
      <c r="MIV62" s="6"/>
      <c r="MIW62" s="6"/>
      <c r="MIX62" s="6"/>
      <c r="MIY62" s="6"/>
      <c r="MIZ62" s="6"/>
      <c r="MJA62" s="6"/>
      <c r="MJB62" s="6"/>
      <c r="MJC62" s="6"/>
      <c r="MJD62" s="6"/>
      <c r="MJE62" s="6"/>
      <c r="MJF62" s="6"/>
      <c r="MJG62" s="6"/>
      <c r="MJH62" s="6"/>
      <c r="MJI62" s="6"/>
      <c r="MJJ62" s="6"/>
      <c r="MJK62" s="6"/>
      <c r="MJL62" s="6"/>
      <c r="MJM62" s="6"/>
      <c r="MJN62" s="6"/>
      <c r="MJO62" s="6"/>
      <c r="MJP62" s="6"/>
      <c r="MJQ62" s="6"/>
      <c r="MJR62" s="6"/>
      <c r="MJS62" s="6"/>
      <c r="MJT62" s="6"/>
      <c r="MJU62" s="6"/>
      <c r="MJV62" s="6"/>
      <c r="MJW62" s="6"/>
      <c r="MJX62" s="6"/>
      <c r="MJY62" s="6"/>
      <c r="MJZ62" s="6"/>
      <c r="MKA62" s="6"/>
      <c r="MKB62" s="6"/>
      <c r="MKC62" s="6"/>
      <c r="MKD62" s="6"/>
      <c r="MKE62" s="6"/>
      <c r="MKF62" s="6"/>
      <c r="MKG62" s="6"/>
      <c r="MKH62" s="6"/>
      <c r="MKI62" s="6"/>
      <c r="MKJ62" s="6"/>
      <c r="MKK62" s="6"/>
      <c r="MKL62" s="6"/>
      <c r="MKM62" s="6"/>
      <c r="MKN62" s="6"/>
      <c r="MKO62" s="6"/>
      <c r="MKP62" s="6"/>
      <c r="MKQ62" s="6"/>
      <c r="MKR62" s="6"/>
      <c r="MKS62" s="6"/>
      <c r="MKT62" s="6"/>
      <c r="MKU62" s="6"/>
      <c r="MKV62" s="6"/>
      <c r="MKW62" s="6"/>
      <c r="MKX62" s="6"/>
      <c r="MKY62" s="6"/>
      <c r="MKZ62" s="6"/>
      <c r="MLA62" s="6"/>
      <c r="MLB62" s="6"/>
      <c r="MLC62" s="6"/>
      <c r="MLD62" s="6"/>
      <c r="MLE62" s="6"/>
      <c r="MLF62" s="6"/>
      <c r="MLG62" s="6"/>
      <c r="MLH62" s="6"/>
      <c r="MLI62" s="6"/>
      <c r="MLJ62" s="6"/>
      <c r="MLK62" s="6"/>
      <c r="MLL62" s="6"/>
      <c r="MLM62" s="6"/>
      <c r="MLN62" s="6"/>
      <c r="MLO62" s="6"/>
      <c r="MLP62" s="6"/>
      <c r="MLQ62" s="6"/>
      <c r="MLR62" s="6"/>
      <c r="MLS62" s="6"/>
      <c r="MLT62" s="6"/>
      <c r="MLU62" s="6"/>
      <c r="MLV62" s="6"/>
      <c r="MLW62" s="6"/>
      <c r="MLX62" s="6"/>
      <c r="MLY62" s="6"/>
      <c r="MLZ62" s="6"/>
      <c r="MMA62" s="6"/>
      <c r="MMB62" s="6"/>
      <c r="MMC62" s="6"/>
      <c r="MMD62" s="6"/>
      <c r="MME62" s="6"/>
      <c r="MMF62" s="6"/>
      <c r="MMG62" s="6"/>
      <c r="MMH62" s="6"/>
      <c r="MMI62" s="6"/>
      <c r="MMJ62" s="6"/>
      <c r="MMK62" s="6"/>
      <c r="MML62" s="6"/>
      <c r="MMM62" s="6"/>
      <c r="MMN62" s="6"/>
      <c r="MMO62" s="6"/>
      <c r="MMP62" s="6"/>
      <c r="MMQ62" s="6"/>
      <c r="MMR62" s="6"/>
      <c r="MMS62" s="6"/>
      <c r="MMT62" s="6"/>
      <c r="MMU62" s="6"/>
      <c r="MMV62" s="6"/>
      <c r="MMW62" s="6"/>
      <c r="MMX62" s="6"/>
      <c r="MMY62" s="6"/>
      <c r="MMZ62" s="6"/>
      <c r="MNA62" s="6"/>
      <c r="MNB62" s="6"/>
      <c r="MNC62" s="6"/>
      <c r="MND62" s="6"/>
      <c r="MNE62" s="6"/>
      <c r="MNF62" s="6"/>
      <c r="MNG62" s="6"/>
      <c r="MNH62" s="6"/>
      <c r="MNI62" s="6"/>
      <c r="MNJ62" s="6"/>
      <c r="MNK62" s="6"/>
      <c r="MNL62" s="6"/>
      <c r="MNM62" s="6"/>
      <c r="MNN62" s="6"/>
      <c r="MNO62" s="6"/>
      <c r="MNP62" s="6"/>
      <c r="MNQ62" s="6"/>
      <c r="MNR62" s="6"/>
      <c r="MNS62" s="6"/>
      <c r="MNT62" s="6"/>
      <c r="MNU62" s="6"/>
      <c r="MNV62" s="6"/>
      <c r="MNW62" s="6"/>
      <c r="MNX62" s="6"/>
      <c r="MNY62" s="6"/>
      <c r="MNZ62" s="6"/>
      <c r="MOA62" s="6"/>
      <c r="MOB62" s="6"/>
      <c r="MOC62" s="6"/>
      <c r="MOD62" s="6"/>
      <c r="MOE62" s="6"/>
      <c r="MOF62" s="6"/>
      <c r="MOG62" s="6"/>
      <c r="MOH62" s="6"/>
      <c r="MOI62" s="6"/>
      <c r="MOJ62" s="6"/>
      <c r="MOK62" s="6"/>
      <c r="MOL62" s="6"/>
      <c r="MOM62" s="6"/>
      <c r="MON62" s="6"/>
      <c r="MOO62" s="6"/>
      <c r="MOP62" s="6"/>
      <c r="MOQ62" s="6"/>
      <c r="MOR62" s="6"/>
      <c r="MOS62" s="6"/>
      <c r="MOT62" s="6"/>
      <c r="MOU62" s="6"/>
      <c r="MOV62" s="6"/>
      <c r="MOW62" s="6"/>
      <c r="MOX62" s="6"/>
      <c r="MOY62" s="6"/>
      <c r="MOZ62" s="6"/>
      <c r="MPA62" s="6"/>
      <c r="MPB62" s="6"/>
      <c r="MPC62" s="6"/>
      <c r="MPD62" s="6"/>
      <c r="MPE62" s="6"/>
      <c r="MPF62" s="6"/>
      <c r="MPG62" s="6"/>
      <c r="MPH62" s="6"/>
      <c r="MPI62" s="6"/>
      <c r="MPJ62" s="6"/>
      <c r="MPK62" s="6"/>
      <c r="MPL62" s="6"/>
      <c r="MPM62" s="6"/>
      <c r="MPN62" s="6"/>
      <c r="MPO62" s="6"/>
      <c r="MPP62" s="6"/>
      <c r="MPQ62" s="6"/>
      <c r="MPR62" s="6"/>
      <c r="MPS62" s="6"/>
      <c r="MPT62" s="6"/>
      <c r="MPU62" s="6"/>
      <c r="MPV62" s="6"/>
      <c r="MPW62" s="6"/>
      <c r="MPX62" s="6"/>
      <c r="MPY62" s="6"/>
      <c r="MPZ62" s="6"/>
      <c r="MQA62" s="6"/>
      <c r="MQB62" s="6"/>
      <c r="MQC62" s="6"/>
      <c r="MQD62" s="6"/>
      <c r="MQE62" s="6"/>
      <c r="MQF62" s="6"/>
      <c r="MQG62" s="6"/>
      <c r="MQH62" s="6"/>
      <c r="MQI62" s="6"/>
      <c r="MQJ62" s="6"/>
      <c r="MQK62" s="6"/>
      <c r="MQL62" s="6"/>
      <c r="MQM62" s="6"/>
      <c r="MQN62" s="6"/>
      <c r="MQO62" s="6"/>
      <c r="MQP62" s="6"/>
      <c r="MQQ62" s="6"/>
      <c r="MQR62" s="6"/>
      <c r="MQS62" s="6"/>
      <c r="MQT62" s="6"/>
      <c r="MQU62" s="6"/>
      <c r="MQV62" s="6"/>
      <c r="MQW62" s="6"/>
      <c r="MQX62" s="6"/>
      <c r="MQY62" s="6"/>
      <c r="MQZ62" s="6"/>
      <c r="MRA62" s="6"/>
      <c r="MRB62" s="6"/>
      <c r="MRC62" s="6"/>
      <c r="MRD62" s="6"/>
      <c r="MRE62" s="6"/>
      <c r="MRF62" s="6"/>
      <c r="MRG62" s="6"/>
      <c r="MRH62" s="6"/>
      <c r="MRI62" s="6"/>
      <c r="MRJ62" s="6"/>
      <c r="MRK62" s="6"/>
      <c r="MRL62" s="6"/>
      <c r="MRM62" s="6"/>
      <c r="MRN62" s="6"/>
      <c r="MRO62" s="6"/>
      <c r="MRP62" s="6"/>
      <c r="MRQ62" s="6"/>
      <c r="MRR62" s="6"/>
      <c r="MRS62" s="6"/>
      <c r="MRT62" s="6"/>
      <c r="MRU62" s="6"/>
      <c r="MRV62" s="6"/>
      <c r="MRW62" s="6"/>
      <c r="MRX62" s="6"/>
      <c r="MRY62" s="6"/>
      <c r="MRZ62" s="6"/>
      <c r="MSA62" s="6"/>
      <c r="MSB62" s="6"/>
      <c r="MSC62" s="6"/>
      <c r="MSD62" s="6"/>
      <c r="MSE62" s="6"/>
      <c r="MSF62" s="6"/>
      <c r="MSG62" s="6"/>
      <c r="MSH62" s="6"/>
      <c r="MSI62" s="6"/>
      <c r="MSJ62" s="6"/>
      <c r="MSK62" s="6"/>
      <c r="MSL62" s="6"/>
      <c r="MSM62" s="6"/>
      <c r="MSN62" s="6"/>
      <c r="MSO62" s="6"/>
      <c r="MSP62" s="6"/>
      <c r="MSQ62" s="6"/>
      <c r="MSR62" s="6"/>
      <c r="MSS62" s="6"/>
      <c r="MST62" s="6"/>
      <c r="MSU62" s="6"/>
      <c r="MSV62" s="6"/>
      <c r="MSW62" s="6"/>
      <c r="MSX62" s="6"/>
      <c r="MSY62" s="6"/>
      <c r="MSZ62" s="6"/>
      <c r="MTA62" s="6"/>
      <c r="MTB62" s="6"/>
      <c r="MTC62" s="6"/>
      <c r="MTD62" s="6"/>
      <c r="MTE62" s="6"/>
      <c r="MTF62" s="6"/>
      <c r="MTG62" s="6"/>
      <c r="MTH62" s="6"/>
      <c r="MTI62" s="6"/>
      <c r="MTJ62" s="6"/>
      <c r="MTK62" s="6"/>
      <c r="MTL62" s="6"/>
      <c r="MTM62" s="6"/>
      <c r="MTN62" s="6"/>
      <c r="MTO62" s="6"/>
      <c r="MTP62" s="6"/>
      <c r="MTQ62" s="6"/>
      <c r="MTR62" s="6"/>
      <c r="MTS62" s="6"/>
      <c r="MTT62" s="6"/>
      <c r="MTU62" s="6"/>
      <c r="MTV62" s="6"/>
      <c r="MTW62" s="6"/>
      <c r="MTX62" s="6"/>
      <c r="MTY62" s="6"/>
      <c r="MTZ62" s="6"/>
      <c r="MUA62" s="6"/>
      <c r="MUB62" s="6"/>
      <c r="MUC62" s="6"/>
      <c r="MUD62" s="6"/>
      <c r="MUE62" s="6"/>
      <c r="MUF62" s="6"/>
      <c r="MUG62" s="6"/>
      <c r="MUH62" s="6"/>
      <c r="MUI62" s="6"/>
      <c r="MUJ62" s="6"/>
      <c r="MUK62" s="6"/>
      <c r="MUL62" s="6"/>
      <c r="MUM62" s="6"/>
      <c r="MUN62" s="6"/>
      <c r="MUO62" s="6"/>
      <c r="MUP62" s="6"/>
      <c r="MUQ62" s="6"/>
      <c r="MUR62" s="6"/>
      <c r="MUS62" s="6"/>
      <c r="MUT62" s="6"/>
      <c r="MUU62" s="6"/>
      <c r="MUV62" s="6"/>
      <c r="MUW62" s="6"/>
      <c r="MUX62" s="6"/>
      <c r="MUY62" s="6"/>
      <c r="MUZ62" s="6"/>
      <c r="MVA62" s="6"/>
      <c r="MVB62" s="6"/>
      <c r="MVC62" s="6"/>
      <c r="MVD62" s="6"/>
      <c r="MVE62" s="6"/>
      <c r="MVF62" s="6"/>
      <c r="MVG62" s="6"/>
      <c r="MVH62" s="6"/>
      <c r="MVI62" s="6"/>
      <c r="MVJ62" s="6"/>
      <c r="MVK62" s="6"/>
      <c r="MVL62" s="6"/>
      <c r="MVM62" s="6"/>
      <c r="MVN62" s="6"/>
      <c r="MVO62" s="6"/>
      <c r="MVP62" s="6"/>
      <c r="MVQ62" s="6"/>
      <c r="MVR62" s="6"/>
      <c r="MVS62" s="6"/>
      <c r="MVT62" s="6"/>
      <c r="MVU62" s="6"/>
      <c r="MVV62" s="6"/>
      <c r="MVW62" s="6"/>
      <c r="MVX62" s="6"/>
      <c r="MVY62" s="6"/>
      <c r="MVZ62" s="6"/>
      <c r="MWA62" s="6"/>
      <c r="MWB62" s="6"/>
      <c r="MWC62" s="6"/>
      <c r="MWD62" s="6"/>
      <c r="MWE62" s="6"/>
      <c r="MWF62" s="6"/>
      <c r="MWG62" s="6"/>
      <c r="MWH62" s="6"/>
      <c r="MWI62" s="6"/>
      <c r="MWJ62" s="6"/>
      <c r="MWK62" s="6"/>
      <c r="MWL62" s="6"/>
      <c r="MWM62" s="6"/>
      <c r="MWN62" s="6"/>
      <c r="MWO62" s="6"/>
      <c r="MWP62" s="6"/>
      <c r="MWQ62" s="6"/>
      <c r="MWR62" s="6"/>
      <c r="MWS62" s="6"/>
      <c r="MWT62" s="6"/>
      <c r="MWU62" s="6"/>
      <c r="MWV62" s="6"/>
      <c r="MWW62" s="6"/>
      <c r="MWX62" s="6"/>
      <c r="MWY62" s="6"/>
      <c r="MWZ62" s="6"/>
      <c r="MXA62" s="6"/>
      <c r="MXB62" s="6"/>
      <c r="MXC62" s="6"/>
      <c r="MXD62" s="6"/>
      <c r="MXE62" s="6"/>
      <c r="MXF62" s="6"/>
      <c r="MXG62" s="6"/>
      <c r="MXH62" s="6"/>
      <c r="MXI62" s="6"/>
      <c r="MXJ62" s="6"/>
      <c r="MXK62" s="6"/>
      <c r="MXL62" s="6"/>
      <c r="MXM62" s="6"/>
      <c r="MXN62" s="6"/>
      <c r="MXO62" s="6"/>
      <c r="MXP62" s="6"/>
      <c r="MXQ62" s="6"/>
      <c r="MXR62" s="6"/>
      <c r="MXS62" s="6"/>
      <c r="MXT62" s="6"/>
      <c r="MXU62" s="6"/>
      <c r="MXV62" s="6"/>
      <c r="MXW62" s="6"/>
      <c r="MXX62" s="6"/>
      <c r="MXY62" s="6"/>
      <c r="MXZ62" s="6"/>
      <c r="MYA62" s="6"/>
      <c r="MYB62" s="6"/>
      <c r="MYC62" s="6"/>
      <c r="MYD62" s="6"/>
      <c r="MYE62" s="6"/>
      <c r="MYF62" s="6"/>
      <c r="MYG62" s="6"/>
      <c r="MYH62" s="6"/>
      <c r="MYI62" s="6"/>
      <c r="MYJ62" s="6"/>
      <c r="MYK62" s="6"/>
      <c r="MYL62" s="6"/>
      <c r="MYM62" s="6"/>
      <c r="MYN62" s="6"/>
      <c r="MYO62" s="6"/>
      <c r="MYP62" s="6"/>
      <c r="MYQ62" s="6"/>
      <c r="MYR62" s="6"/>
      <c r="MYS62" s="6"/>
      <c r="MYT62" s="6"/>
      <c r="MYU62" s="6"/>
      <c r="MYV62" s="6"/>
      <c r="MYW62" s="6"/>
      <c r="MYX62" s="6"/>
      <c r="MYY62" s="6"/>
      <c r="MYZ62" s="6"/>
      <c r="MZA62" s="6"/>
      <c r="MZB62" s="6"/>
      <c r="MZC62" s="6"/>
      <c r="MZD62" s="6"/>
      <c r="MZE62" s="6"/>
      <c r="MZF62" s="6"/>
      <c r="MZG62" s="6"/>
      <c r="MZH62" s="6"/>
      <c r="MZI62" s="6"/>
      <c r="MZJ62" s="6"/>
      <c r="MZK62" s="6"/>
      <c r="MZL62" s="6"/>
      <c r="MZM62" s="6"/>
      <c r="MZN62" s="6"/>
      <c r="MZO62" s="6"/>
      <c r="MZP62" s="6"/>
      <c r="MZQ62" s="6"/>
      <c r="MZR62" s="6"/>
      <c r="MZS62" s="6"/>
      <c r="MZT62" s="6"/>
      <c r="MZU62" s="6"/>
      <c r="MZV62" s="6"/>
      <c r="MZW62" s="6"/>
      <c r="MZX62" s="6"/>
      <c r="MZY62" s="6"/>
      <c r="MZZ62" s="6"/>
      <c r="NAA62" s="6"/>
      <c r="NAB62" s="6"/>
      <c r="NAC62" s="6"/>
      <c r="NAD62" s="6"/>
      <c r="NAE62" s="6"/>
      <c r="NAF62" s="6"/>
      <c r="NAG62" s="6"/>
      <c r="NAH62" s="6"/>
      <c r="NAI62" s="6"/>
      <c r="NAJ62" s="6"/>
      <c r="NAK62" s="6"/>
      <c r="NAL62" s="6"/>
      <c r="NAM62" s="6"/>
      <c r="NAN62" s="6"/>
      <c r="NAO62" s="6"/>
      <c r="NAP62" s="6"/>
      <c r="NAQ62" s="6"/>
      <c r="NAR62" s="6"/>
      <c r="NAS62" s="6"/>
      <c r="NAT62" s="6"/>
      <c r="NAU62" s="6"/>
      <c r="NAV62" s="6"/>
      <c r="NAW62" s="6"/>
      <c r="NAX62" s="6"/>
      <c r="NAY62" s="6"/>
      <c r="NAZ62" s="6"/>
      <c r="NBA62" s="6"/>
      <c r="NBB62" s="6"/>
      <c r="NBC62" s="6"/>
      <c r="NBD62" s="6"/>
      <c r="NBE62" s="6"/>
      <c r="NBF62" s="6"/>
      <c r="NBG62" s="6"/>
      <c r="NBH62" s="6"/>
      <c r="NBI62" s="6"/>
      <c r="NBJ62" s="6"/>
      <c r="NBK62" s="6"/>
      <c r="NBL62" s="6"/>
      <c r="NBM62" s="6"/>
      <c r="NBN62" s="6"/>
      <c r="NBO62" s="6"/>
      <c r="NBP62" s="6"/>
      <c r="NBQ62" s="6"/>
      <c r="NBR62" s="6"/>
      <c r="NBS62" s="6"/>
      <c r="NBT62" s="6"/>
      <c r="NBU62" s="6"/>
      <c r="NBV62" s="6"/>
      <c r="NBW62" s="6"/>
      <c r="NBX62" s="6"/>
      <c r="NBY62" s="6"/>
      <c r="NBZ62" s="6"/>
      <c r="NCA62" s="6"/>
      <c r="NCB62" s="6"/>
      <c r="NCC62" s="6"/>
      <c r="NCD62" s="6"/>
      <c r="NCE62" s="6"/>
      <c r="NCF62" s="6"/>
      <c r="NCG62" s="6"/>
      <c r="NCH62" s="6"/>
      <c r="NCI62" s="6"/>
      <c r="NCJ62" s="6"/>
      <c r="NCK62" s="6"/>
      <c r="NCL62" s="6"/>
      <c r="NCM62" s="6"/>
      <c r="NCN62" s="6"/>
      <c r="NCO62" s="6"/>
      <c r="NCP62" s="6"/>
      <c r="NCQ62" s="6"/>
      <c r="NCR62" s="6"/>
      <c r="NCS62" s="6"/>
      <c r="NCT62" s="6"/>
      <c r="NCU62" s="6"/>
      <c r="NCV62" s="6"/>
      <c r="NCW62" s="6"/>
      <c r="NCX62" s="6"/>
      <c r="NCY62" s="6"/>
      <c r="NCZ62" s="6"/>
      <c r="NDA62" s="6"/>
      <c r="NDB62" s="6"/>
      <c r="NDC62" s="6"/>
      <c r="NDD62" s="6"/>
      <c r="NDE62" s="6"/>
      <c r="NDF62" s="6"/>
      <c r="NDG62" s="6"/>
      <c r="NDH62" s="6"/>
      <c r="NDI62" s="6"/>
      <c r="NDJ62" s="6"/>
      <c r="NDK62" s="6"/>
      <c r="NDL62" s="6"/>
      <c r="NDM62" s="6"/>
      <c r="NDN62" s="6"/>
      <c r="NDO62" s="6"/>
      <c r="NDP62" s="6"/>
      <c r="NDQ62" s="6"/>
      <c r="NDR62" s="6"/>
      <c r="NDS62" s="6"/>
      <c r="NDT62" s="6"/>
      <c r="NDU62" s="6"/>
      <c r="NDV62" s="6"/>
      <c r="NDW62" s="6"/>
      <c r="NDX62" s="6"/>
      <c r="NDY62" s="6"/>
      <c r="NDZ62" s="6"/>
      <c r="NEA62" s="6"/>
      <c r="NEB62" s="6"/>
      <c r="NEC62" s="6"/>
      <c r="NED62" s="6"/>
      <c r="NEE62" s="6"/>
      <c r="NEF62" s="6"/>
      <c r="NEG62" s="6"/>
      <c r="NEH62" s="6"/>
      <c r="NEI62" s="6"/>
      <c r="NEJ62" s="6"/>
      <c r="NEK62" s="6"/>
      <c r="NEL62" s="6"/>
      <c r="NEM62" s="6"/>
      <c r="NEN62" s="6"/>
      <c r="NEO62" s="6"/>
      <c r="NEP62" s="6"/>
      <c r="NEQ62" s="6"/>
      <c r="NER62" s="6"/>
      <c r="NES62" s="6"/>
      <c r="NET62" s="6"/>
      <c r="NEU62" s="6"/>
      <c r="NEV62" s="6"/>
      <c r="NEW62" s="6"/>
      <c r="NEX62" s="6"/>
      <c r="NEY62" s="6"/>
      <c r="NEZ62" s="6"/>
      <c r="NFA62" s="6"/>
      <c r="NFB62" s="6"/>
      <c r="NFC62" s="6"/>
      <c r="NFD62" s="6"/>
      <c r="NFE62" s="6"/>
      <c r="NFF62" s="6"/>
      <c r="NFG62" s="6"/>
      <c r="NFH62" s="6"/>
      <c r="NFI62" s="6"/>
      <c r="NFJ62" s="6"/>
      <c r="NFK62" s="6"/>
      <c r="NFL62" s="6"/>
      <c r="NFM62" s="6"/>
      <c r="NFN62" s="6"/>
      <c r="NFO62" s="6"/>
      <c r="NFP62" s="6"/>
      <c r="NFQ62" s="6"/>
      <c r="NFR62" s="6"/>
      <c r="NFS62" s="6"/>
      <c r="NFT62" s="6"/>
      <c r="NFU62" s="6"/>
      <c r="NFV62" s="6"/>
      <c r="NFW62" s="6"/>
      <c r="NFX62" s="6"/>
      <c r="NFY62" s="6"/>
      <c r="NFZ62" s="6"/>
      <c r="NGA62" s="6"/>
      <c r="NGB62" s="6"/>
      <c r="NGC62" s="6"/>
      <c r="NGD62" s="6"/>
      <c r="NGE62" s="6"/>
      <c r="NGF62" s="6"/>
      <c r="NGG62" s="6"/>
      <c r="NGH62" s="6"/>
      <c r="NGI62" s="6"/>
      <c r="NGJ62" s="6"/>
      <c r="NGK62" s="6"/>
      <c r="NGL62" s="6"/>
      <c r="NGM62" s="6"/>
      <c r="NGN62" s="6"/>
      <c r="NGO62" s="6"/>
      <c r="NGP62" s="6"/>
      <c r="NGQ62" s="6"/>
      <c r="NGR62" s="6"/>
      <c r="NGS62" s="6"/>
      <c r="NGT62" s="6"/>
      <c r="NGU62" s="6"/>
      <c r="NGV62" s="6"/>
      <c r="NGW62" s="6"/>
      <c r="NGX62" s="6"/>
      <c r="NGY62" s="6"/>
      <c r="NGZ62" s="6"/>
      <c r="NHA62" s="6"/>
      <c r="NHB62" s="6"/>
      <c r="NHC62" s="6"/>
      <c r="NHD62" s="6"/>
      <c r="NHE62" s="6"/>
      <c r="NHF62" s="6"/>
      <c r="NHG62" s="6"/>
      <c r="NHH62" s="6"/>
      <c r="NHI62" s="6"/>
      <c r="NHJ62" s="6"/>
      <c r="NHK62" s="6"/>
      <c r="NHL62" s="6"/>
      <c r="NHM62" s="6"/>
      <c r="NHN62" s="6"/>
      <c r="NHO62" s="6"/>
      <c r="NHP62" s="6"/>
      <c r="NHQ62" s="6"/>
      <c r="NHR62" s="6"/>
      <c r="NHS62" s="6"/>
      <c r="NHT62" s="6"/>
      <c r="NHU62" s="6"/>
      <c r="NHV62" s="6"/>
      <c r="NHW62" s="6"/>
      <c r="NHX62" s="6"/>
      <c r="NHY62" s="6"/>
      <c r="NHZ62" s="6"/>
      <c r="NIA62" s="6"/>
      <c r="NIB62" s="6"/>
      <c r="NIC62" s="6"/>
      <c r="NID62" s="6"/>
      <c r="NIE62" s="6"/>
      <c r="NIF62" s="6"/>
      <c r="NIG62" s="6"/>
      <c r="NIH62" s="6"/>
      <c r="NII62" s="6"/>
      <c r="NIJ62" s="6"/>
      <c r="NIK62" s="6"/>
      <c r="NIL62" s="6"/>
      <c r="NIM62" s="6"/>
      <c r="NIN62" s="6"/>
      <c r="NIO62" s="6"/>
      <c r="NIP62" s="6"/>
      <c r="NIQ62" s="6"/>
      <c r="NIR62" s="6"/>
      <c r="NIS62" s="6"/>
      <c r="NIT62" s="6"/>
      <c r="NIU62" s="6"/>
      <c r="NIV62" s="6"/>
      <c r="NIW62" s="6"/>
      <c r="NIX62" s="6"/>
      <c r="NIY62" s="6"/>
      <c r="NIZ62" s="6"/>
      <c r="NJA62" s="6"/>
      <c r="NJB62" s="6"/>
      <c r="NJC62" s="6"/>
      <c r="NJD62" s="6"/>
      <c r="NJE62" s="6"/>
      <c r="NJF62" s="6"/>
      <c r="NJG62" s="6"/>
      <c r="NJH62" s="6"/>
      <c r="NJI62" s="6"/>
      <c r="NJJ62" s="6"/>
      <c r="NJK62" s="6"/>
      <c r="NJL62" s="6"/>
      <c r="NJM62" s="6"/>
      <c r="NJN62" s="6"/>
      <c r="NJO62" s="6"/>
      <c r="NJP62" s="6"/>
      <c r="NJQ62" s="6"/>
      <c r="NJR62" s="6"/>
      <c r="NJS62" s="6"/>
      <c r="NJT62" s="6"/>
      <c r="NJU62" s="6"/>
      <c r="NJV62" s="6"/>
      <c r="NJW62" s="6"/>
      <c r="NJX62" s="6"/>
      <c r="NJY62" s="6"/>
      <c r="NJZ62" s="6"/>
      <c r="NKA62" s="6"/>
      <c r="NKB62" s="6"/>
      <c r="NKC62" s="6"/>
      <c r="NKD62" s="6"/>
      <c r="NKE62" s="6"/>
      <c r="NKF62" s="6"/>
      <c r="NKG62" s="6"/>
      <c r="NKH62" s="6"/>
      <c r="NKI62" s="6"/>
      <c r="NKJ62" s="6"/>
      <c r="NKK62" s="6"/>
      <c r="NKL62" s="6"/>
      <c r="NKM62" s="6"/>
      <c r="NKN62" s="6"/>
      <c r="NKO62" s="6"/>
      <c r="NKP62" s="6"/>
      <c r="NKQ62" s="6"/>
      <c r="NKR62" s="6"/>
      <c r="NKS62" s="6"/>
      <c r="NKT62" s="6"/>
      <c r="NKU62" s="6"/>
      <c r="NKV62" s="6"/>
      <c r="NKW62" s="6"/>
      <c r="NKX62" s="6"/>
      <c r="NKY62" s="6"/>
      <c r="NKZ62" s="6"/>
      <c r="NLA62" s="6"/>
      <c r="NLB62" s="6"/>
      <c r="NLC62" s="6"/>
      <c r="NLD62" s="6"/>
      <c r="NLE62" s="6"/>
      <c r="NLF62" s="6"/>
      <c r="NLG62" s="6"/>
      <c r="NLH62" s="6"/>
      <c r="NLI62" s="6"/>
      <c r="NLJ62" s="6"/>
      <c r="NLK62" s="6"/>
      <c r="NLL62" s="6"/>
      <c r="NLM62" s="6"/>
      <c r="NLN62" s="6"/>
      <c r="NLO62" s="6"/>
      <c r="NLP62" s="6"/>
      <c r="NLQ62" s="6"/>
      <c r="NLR62" s="6"/>
      <c r="NLS62" s="6"/>
      <c r="NLT62" s="6"/>
      <c r="NLU62" s="6"/>
      <c r="NLV62" s="6"/>
      <c r="NLW62" s="6"/>
      <c r="NLX62" s="6"/>
      <c r="NLY62" s="6"/>
      <c r="NLZ62" s="6"/>
      <c r="NMA62" s="6"/>
      <c r="NMB62" s="6"/>
      <c r="NMC62" s="6"/>
      <c r="NMD62" s="6"/>
      <c r="NME62" s="6"/>
      <c r="NMF62" s="6"/>
      <c r="NMG62" s="6"/>
      <c r="NMH62" s="6"/>
      <c r="NMI62" s="6"/>
      <c r="NMJ62" s="6"/>
      <c r="NMK62" s="6"/>
      <c r="NML62" s="6"/>
      <c r="NMM62" s="6"/>
      <c r="NMN62" s="6"/>
      <c r="NMO62" s="6"/>
      <c r="NMP62" s="6"/>
      <c r="NMQ62" s="6"/>
      <c r="NMR62" s="6"/>
      <c r="NMS62" s="6"/>
      <c r="NMT62" s="6"/>
      <c r="NMU62" s="6"/>
      <c r="NMV62" s="6"/>
      <c r="NMW62" s="6"/>
      <c r="NMX62" s="6"/>
      <c r="NMY62" s="6"/>
      <c r="NMZ62" s="6"/>
      <c r="NNA62" s="6"/>
      <c r="NNB62" s="6"/>
      <c r="NNC62" s="6"/>
      <c r="NND62" s="6"/>
      <c r="NNE62" s="6"/>
      <c r="NNF62" s="6"/>
      <c r="NNG62" s="6"/>
      <c r="NNH62" s="6"/>
      <c r="NNI62" s="6"/>
      <c r="NNJ62" s="6"/>
      <c r="NNK62" s="6"/>
      <c r="NNL62" s="6"/>
      <c r="NNM62" s="6"/>
      <c r="NNN62" s="6"/>
      <c r="NNO62" s="6"/>
      <c r="NNP62" s="6"/>
      <c r="NNQ62" s="6"/>
      <c r="NNR62" s="6"/>
      <c r="NNS62" s="6"/>
      <c r="NNT62" s="6"/>
      <c r="NNU62" s="6"/>
      <c r="NNV62" s="6"/>
      <c r="NNW62" s="6"/>
      <c r="NNX62" s="6"/>
      <c r="NNY62" s="6"/>
      <c r="NNZ62" s="6"/>
      <c r="NOA62" s="6"/>
      <c r="NOB62" s="6"/>
      <c r="NOC62" s="6"/>
      <c r="NOD62" s="6"/>
      <c r="NOE62" s="6"/>
      <c r="NOF62" s="6"/>
      <c r="NOG62" s="6"/>
      <c r="NOH62" s="6"/>
      <c r="NOI62" s="6"/>
      <c r="NOJ62" s="6"/>
      <c r="NOK62" s="6"/>
      <c r="NOL62" s="6"/>
      <c r="NOM62" s="6"/>
      <c r="NON62" s="6"/>
      <c r="NOO62" s="6"/>
      <c r="NOP62" s="6"/>
      <c r="NOQ62" s="6"/>
      <c r="NOR62" s="6"/>
      <c r="NOS62" s="6"/>
      <c r="NOT62" s="6"/>
      <c r="NOU62" s="6"/>
      <c r="NOV62" s="6"/>
      <c r="NOW62" s="6"/>
      <c r="NOX62" s="6"/>
      <c r="NOY62" s="6"/>
      <c r="NOZ62" s="6"/>
      <c r="NPA62" s="6"/>
      <c r="NPB62" s="6"/>
      <c r="NPC62" s="6"/>
      <c r="NPD62" s="6"/>
      <c r="NPE62" s="6"/>
      <c r="NPF62" s="6"/>
      <c r="NPG62" s="6"/>
      <c r="NPH62" s="6"/>
      <c r="NPI62" s="6"/>
      <c r="NPJ62" s="6"/>
      <c r="NPK62" s="6"/>
      <c r="NPL62" s="6"/>
      <c r="NPM62" s="6"/>
      <c r="NPN62" s="6"/>
      <c r="NPO62" s="6"/>
      <c r="NPP62" s="6"/>
      <c r="NPQ62" s="6"/>
      <c r="NPR62" s="6"/>
      <c r="NPS62" s="6"/>
      <c r="NPT62" s="6"/>
      <c r="NPU62" s="6"/>
      <c r="NPV62" s="6"/>
      <c r="NPW62" s="6"/>
      <c r="NPX62" s="6"/>
      <c r="NPY62" s="6"/>
      <c r="NPZ62" s="6"/>
      <c r="NQA62" s="6"/>
      <c r="NQB62" s="6"/>
      <c r="NQC62" s="6"/>
      <c r="NQD62" s="6"/>
      <c r="NQE62" s="6"/>
      <c r="NQF62" s="6"/>
      <c r="NQG62" s="6"/>
      <c r="NQH62" s="6"/>
      <c r="NQI62" s="6"/>
      <c r="NQJ62" s="6"/>
      <c r="NQK62" s="6"/>
      <c r="NQL62" s="6"/>
      <c r="NQM62" s="6"/>
      <c r="NQN62" s="6"/>
      <c r="NQO62" s="6"/>
      <c r="NQP62" s="6"/>
      <c r="NQQ62" s="6"/>
      <c r="NQR62" s="6"/>
      <c r="NQS62" s="6"/>
      <c r="NQT62" s="6"/>
      <c r="NQU62" s="6"/>
      <c r="NQV62" s="6"/>
      <c r="NQW62" s="6"/>
      <c r="NQX62" s="6"/>
      <c r="NQY62" s="6"/>
      <c r="NQZ62" s="6"/>
      <c r="NRA62" s="6"/>
      <c r="NRB62" s="6"/>
      <c r="NRC62" s="6"/>
      <c r="NRD62" s="6"/>
      <c r="NRE62" s="6"/>
      <c r="NRF62" s="6"/>
      <c r="NRG62" s="6"/>
      <c r="NRH62" s="6"/>
      <c r="NRI62" s="6"/>
      <c r="NRJ62" s="6"/>
      <c r="NRK62" s="6"/>
      <c r="NRL62" s="6"/>
      <c r="NRM62" s="6"/>
      <c r="NRN62" s="6"/>
      <c r="NRO62" s="6"/>
      <c r="NRP62" s="6"/>
      <c r="NRQ62" s="6"/>
      <c r="NRR62" s="6"/>
      <c r="NRS62" s="6"/>
      <c r="NRT62" s="6"/>
      <c r="NRU62" s="6"/>
      <c r="NRV62" s="6"/>
      <c r="NRW62" s="6"/>
      <c r="NRX62" s="6"/>
      <c r="NRY62" s="6"/>
      <c r="NRZ62" s="6"/>
      <c r="NSA62" s="6"/>
      <c r="NSB62" s="6"/>
      <c r="NSC62" s="6"/>
      <c r="NSD62" s="6"/>
      <c r="NSE62" s="6"/>
      <c r="NSF62" s="6"/>
      <c r="NSG62" s="6"/>
      <c r="NSH62" s="6"/>
      <c r="NSI62" s="6"/>
      <c r="NSJ62" s="6"/>
      <c r="NSK62" s="6"/>
      <c r="NSL62" s="6"/>
      <c r="NSM62" s="6"/>
      <c r="NSN62" s="6"/>
      <c r="NSO62" s="6"/>
      <c r="NSP62" s="6"/>
      <c r="NSQ62" s="6"/>
      <c r="NSR62" s="6"/>
      <c r="NSS62" s="6"/>
      <c r="NST62" s="6"/>
      <c r="NSU62" s="6"/>
      <c r="NSV62" s="6"/>
      <c r="NSW62" s="6"/>
      <c r="NSX62" s="6"/>
      <c r="NSY62" s="6"/>
      <c r="NSZ62" s="6"/>
      <c r="NTA62" s="6"/>
      <c r="NTB62" s="6"/>
      <c r="NTC62" s="6"/>
      <c r="NTD62" s="6"/>
      <c r="NTE62" s="6"/>
      <c r="NTF62" s="6"/>
      <c r="NTG62" s="6"/>
      <c r="NTH62" s="6"/>
      <c r="NTI62" s="6"/>
      <c r="NTJ62" s="6"/>
      <c r="NTK62" s="6"/>
      <c r="NTL62" s="6"/>
      <c r="NTM62" s="6"/>
      <c r="NTN62" s="6"/>
      <c r="NTO62" s="6"/>
      <c r="NTP62" s="6"/>
      <c r="NTQ62" s="6"/>
      <c r="NTR62" s="6"/>
      <c r="NTS62" s="6"/>
      <c r="NTT62" s="6"/>
      <c r="NTU62" s="6"/>
      <c r="NTV62" s="6"/>
      <c r="NTW62" s="6"/>
      <c r="NTX62" s="6"/>
      <c r="NTY62" s="6"/>
      <c r="NTZ62" s="6"/>
      <c r="NUA62" s="6"/>
      <c r="NUB62" s="6"/>
      <c r="NUC62" s="6"/>
      <c r="NUD62" s="6"/>
      <c r="NUE62" s="6"/>
      <c r="NUF62" s="6"/>
      <c r="NUG62" s="6"/>
      <c r="NUH62" s="6"/>
      <c r="NUI62" s="6"/>
      <c r="NUJ62" s="6"/>
      <c r="NUK62" s="6"/>
      <c r="NUL62" s="6"/>
      <c r="NUM62" s="6"/>
      <c r="NUN62" s="6"/>
      <c r="NUO62" s="6"/>
      <c r="NUP62" s="6"/>
      <c r="NUQ62" s="6"/>
      <c r="NUR62" s="6"/>
      <c r="NUS62" s="6"/>
      <c r="NUT62" s="6"/>
      <c r="NUU62" s="6"/>
      <c r="NUV62" s="6"/>
      <c r="NUW62" s="6"/>
      <c r="NUX62" s="6"/>
      <c r="NUY62" s="6"/>
      <c r="NUZ62" s="6"/>
      <c r="NVA62" s="6"/>
      <c r="NVB62" s="6"/>
      <c r="NVC62" s="6"/>
      <c r="NVD62" s="6"/>
      <c r="NVE62" s="6"/>
      <c r="NVF62" s="6"/>
      <c r="NVG62" s="6"/>
      <c r="NVH62" s="6"/>
      <c r="NVI62" s="6"/>
      <c r="NVJ62" s="6"/>
      <c r="NVK62" s="6"/>
      <c r="NVL62" s="6"/>
      <c r="NVM62" s="6"/>
      <c r="NVN62" s="6"/>
      <c r="NVO62" s="6"/>
      <c r="NVP62" s="6"/>
      <c r="NVQ62" s="6"/>
      <c r="NVR62" s="6"/>
      <c r="NVS62" s="6"/>
      <c r="NVT62" s="6"/>
      <c r="NVU62" s="6"/>
      <c r="NVV62" s="6"/>
      <c r="NVW62" s="6"/>
      <c r="NVX62" s="6"/>
      <c r="NVY62" s="6"/>
      <c r="NVZ62" s="6"/>
      <c r="NWA62" s="6"/>
      <c r="NWB62" s="6"/>
      <c r="NWC62" s="6"/>
      <c r="NWD62" s="6"/>
      <c r="NWE62" s="6"/>
      <c r="NWF62" s="6"/>
      <c r="NWG62" s="6"/>
      <c r="NWH62" s="6"/>
      <c r="NWI62" s="6"/>
      <c r="NWJ62" s="6"/>
      <c r="NWK62" s="6"/>
      <c r="NWL62" s="6"/>
      <c r="NWM62" s="6"/>
      <c r="NWN62" s="6"/>
      <c r="NWO62" s="6"/>
      <c r="NWP62" s="6"/>
      <c r="NWQ62" s="6"/>
      <c r="NWR62" s="6"/>
      <c r="NWS62" s="6"/>
      <c r="NWT62" s="6"/>
      <c r="NWU62" s="6"/>
      <c r="NWV62" s="6"/>
      <c r="NWW62" s="6"/>
      <c r="NWX62" s="6"/>
      <c r="NWY62" s="6"/>
      <c r="NWZ62" s="6"/>
      <c r="NXA62" s="6"/>
      <c r="NXB62" s="6"/>
      <c r="NXC62" s="6"/>
      <c r="NXD62" s="6"/>
      <c r="NXE62" s="6"/>
      <c r="NXF62" s="6"/>
      <c r="NXG62" s="6"/>
      <c r="NXH62" s="6"/>
      <c r="NXI62" s="6"/>
      <c r="NXJ62" s="6"/>
      <c r="NXK62" s="6"/>
      <c r="NXL62" s="6"/>
      <c r="NXM62" s="6"/>
      <c r="NXN62" s="6"/>
      <c r="NXO62" s="6"/>
      <c r="NXP62" s="6"/>
      <c r="NXQ62" s="6"/>
      <c r="NXR62" s="6"/>
      <c r="NXS62" s="6"/>
      <c r="NXT62" s="6"/>
      <c r="NXU62" s="6"/>
      <c r="NXV62" s="6"/>
      <c r="NXW62" s="6"/>
      <c r="NXX62" s="6"/>
      <c r="NXY62" s="6"/>
      <c r="NXZ62" s="6"/>
      <c r="NYA62" s="6"/>
      <c r="NYB62" s="6"/>
      <c r="NYC62" s="6"/>
      <c r="NYD62" s="6"/>
      <c r="NYE62" s="6"/>
      <c r="NYF62" s="6"/>
      <c r="NYG62" s="6"/>
      <c r="NYH62" s="6"/>
      <c r="NYI62" s="6"/>
      <c r="NYJ62" s="6"/>
      <c r="NYK62" s="6"/>
      <c r="NYL62" s="6"/>
      <c r="NYM62" s="6"/>
      <c r="NYN62" s="6"/>
      <c r="NYO62" s="6"/>
      <c r="NYP62" s="6"/>
      <c r="NYQ62" s="6"/>
      <c r="NYR62" s="6"/>
      <c r="NYS62" s="6"/>
      <c r="NYT62" s="6"/>
      <c r="NYU62" s="6"/>
      <c r="NYV62" s="6"/>
      <c r="NYW62" s="6"/>
      <c r="NYX62" s="6"/>
      <c r="NYY62" s="6"/>
      <c r="NYZ62" s="6"/>
      <c r="NZA62" s="6"/>
      <c r="NZB62" s="6"/>
      <c r="NZC62" s="6"/>
      <c r="NZD62" s="6"/>
      <c r="NZE62" s="6"/>
      <c r="NZF62" s="6"/>
      <c r="NZG62" s="6"/>
      <c r="NZH62" s="6"/>
      <c r="NZI62" s="6"/>
      <c r="NZJ62" s="6"/>
      <c r="NZK62" s="6"/>
      <c r="NZL62" s="6"/>
      <c r="NZM62" s="6"/>
      <c r="NZN62" s="6"/>
      <c r="NZO62" s="6"/>
      <c r="NZP62" s="6"/>
      <c r="NZQ62" s="6"/>
      <c r="NZR62" s="6"/>
      <c r="NZS62" s="6"/>
      <c r="NZT62" s="6"/>
      <c r="NZU62" s="6"/>
      <c r="NZV62" s="6"/>
      <c r="NZW62" s="6"/>
      <c r="NZX62" s="6"/>
      <c r="NZY62" s="6"/>
      <c r="NZZ62" s="6"/>
      <c r="OAA62" s="6"/>
      <c r="OAB62" s="6"/>
      <c r="OAC62" s="6"/>
      <c r="OAD62" s="6"/>
      <c r="OAE62" s="6"/>
      <c r="OAF62" s="6"/>
      <c r="OAG62" s="6"/>
      <c r="OAH62" s="6"/>
      <c r="OAI62" s="6"/>
      <c r="OAJ62" s="6"/>
      <c r="OAK62" s="6"/>
      <c r="OAL62" s="6"/>
      <c r="OAM62" s="6"/>
      <c r="OAN62" s="6"/>
      <c r="OAO62" s="6"/>
      <c r="OAP62" s="6"/>
      <c r="OAQ62" s="6"/>
      <c r="OAR62" s="6"/>
      <c r="OAS62" s="6"/>
      <c r="OAT62" s="6"/>
      <c r="OAU62" s="6"/>
      <c r="OAV62" s="6"/>
      <c r="OAW62" s="6"/>
      <c r="OAX62" s="6"/>
      <c r="OAY62" s="6"/>
      <c r="OAZ62" s="6"/>
      <c r="OBA62" s="6"/>
      <c r="OBB62" s="6"/>
      <c r="OBC62" s="6"/>
      <c r="OBD62" s="6"/>
      <c r="OBE62" s="6"/>
      <c r="OBF62" s="6"/>
      <c r="OBG62" s="6"/>
      <c r="OBH62" s="6"/>
      <c r="OBI62" s="6"/>
      <c r="OBJ62" s="6"/>
      <c r="OBK62" s="6"/>
      <c r="OBL62" s="6"/>
      <c r="OBM62" s="6"/>
      <c r="OBN62" s="6"/>
      <c r="OBO62" s="6"/>
      <c r="OBP62" s="6"/>
      <c r="OBQ62" s="6"/>
      <c r="OBR62" s="6"/>
      <c r="OBS62" s="6"/>
      <c r="OBT62" s="6"/>
      <c r="OBU62" s="6"/>
      <c r="OBV62" s="6"/>
      <c r="OBW62" s="6"/>
      <c r="OBX62" s="6"/>
      <c r="OBY62" s="6"/>
      <c r="OBZ62" s="6"/>
      <c r="OCA62" s="6"/>
      <c r="OCB62" s="6"/>
      <c r="OCC62" s="6"/>
      <c r="OCD62" s="6"/>
      <c r="OCE62" s="6"/>
      <c r="OCF62" s="6"/>
      <c r="OCG62" s="6"/>
      <c r="OCH62" s="6"/>
      <c r="OCI62" s="6"/>
      <c r="OCJ62" s="6"/>
      <c r="OCK62" s="6"/>
      <c r="OCL62" s="6"/>
      <c r="OCM62" s="6"/>
      <c r="OCN62" s="6"/>
      <c r="OCO62" s="6"/>
      <c r="OCP62" s="6"/>
      <c r="OCQ62" s="6"/>
      <c r="OCR62" s="6"/>
      <c r="OCS62" s="6"/>
      <c r="OCT62" s="6"/>
      <c r="OCU62" s="6"/>
      <c r="OCV62" s="6"/>
      <c r="OCW62" s="6"/>
      <c r="OCX62" s="6"/>
      <c r="OCY62" s="6"/>
      <c r="OCZ62" s="6"/>
      <c r="ODA62" s="6"/>
      <c r="ODB62" s="6"/>
      <c r="ODC62" s="6"/>
      <c r="ODD62" s="6"/>
      <c r="ODE62" s="6"/>
      <c r="ODF62" s="6"/>
      <c r="ODG62" s="6"/>
      <c r="ODH62" s="6"/>
      <c r="ODI62" s="6"/>
      <c r="ODJ62" s="6"/>
      <c r="ODK62" s="6"/>
      <c r="ODL62" s="6"/>
      <c r="ODM62" s="6"/>
      <c r="ODN62" s="6"/>
      <c r="ODO62" s="6"/>
      <c r="ODP62" s="6"/>
      <c r="ODQ62" s="6"/>
      <c r="ODR62" s="6"/>
      <c r="ODS62" s="6"/>
      <c r="ODT62" s="6"/>
      <c r="ODU62" s="6"/>
      <c r="ODV62" s="6"/>
      <c r="ODW62" s="6"/>
      <c r="ODX62" s="6"/>
      <c r="ODY62" s="6"/>
      <c r="ODZ62" s="6"/>
      <c r="OEA62" s="6"/>
      <c r="OEB62" s="6"/>
      <c r="OEC62" s="6"/>
      <c r="OED62" s="6"/>
      <c r="OEE62" s="6"/>
      <c r="OEF62" s="6"/>
      <c r="OEG62" s="6"/>
      <c r="OEH62" s="6"/>
      <c r="OEI62" s="6"/>
      <c r="OEJ62" s="6"/>
      <c r="OEK62" s="6"/>
      <c r="OEL62" s="6"/>
      <c r="OEM62" s="6"/>
      <c r="OEN62" s="6"/>
      <c r="OEO62" s="6"/>
      <c r="OEP62" s="6"/>
      <c r="OEQ62" s="6"/>
      <c r="OER62" s="6"/>
      <c r="OES62" s="6"/>
      <c r="OET62" s="6"/>
      <c r="OEU62" s="6"/>
      <c r="OEV62" s="6"/>
      <c r="OEW62" s="6"/>
      <c r="OEX62" s="6"/>
      <c r="OEY62" s="6"/>
      <c r="OEZ62" s="6"/>
      <c r="OFA62" s="6"/>
      <c r="OFB62" s="6"/>
      <c r="OFC62" s="6"/>
      <c r="OFD62" s="6"/>
      <c r="OFE62" s="6"/>
      <c r="OFF62" s="6"/>
      <c r="OFG62" s="6"/>
      <c r="OFH62" s="6"/>
      <c r="OFI62" s="6"/>
      <c r="OFJ62" s="6"/>
      <c r="OFK62" s="6"/>
      <c r="OFL62" s="6"/>
      <c r="OFM62" s="6"/>
      <c r="OFN62" s="6"/>
      <c r="OFO62" s="6"/>
      <c r="OFP62" s="6"/>
      <c r="OFQ62" s="6"/>
      <c r="OFR62" s="6"/>
      <c r="OFS62" s="6"/>
      <c r="OFT62" s="6"/>
      <c r="OFU62" s="6"/>
      <c r="OFV62" s="6"/>
      <c r="OFW62" s="6"/>
      <c r="OFX62" s="6"/>
      <c r="OFY62" s="6"/>
      <c r="OFZ62" s="6"/>
      <c r="OGA62" s="6"/>
      <c r="OGB62" s="6"/>
      <c r="OGC62" s="6"/>
      <c r="OGD62" s="6"/>
      <c r="OGE62" s="6"/>
      <c r="OGF62" s="6"/>
      <c r="OGG62" s="6"/>
      <c r="OGH62" s="6"/>
      <c r="OGI62" s="6"/>
      <c r="OGJ62" s="6"/>
      <c r="OGK62" s="6"/>
      <c r="OGL62" s="6"/>
      <c r="OGM62" s="6"/>
      <c r="OGN62" s="6"/>
      <c r="OGO62" s="6"/>
      <c r="OGP62" s="6"/>
      <c r="OGQ62" s="6"/>
      <c r="OGR62" s="6"/>
      <c r="OGS62" s="6"/>
      <c r="OGT62" s="6"/>
      <c r="OGU62" s="6"/>
      <c r="OGV62" s="6"/>
      <c r="OGW62" s="6"/>
      <c r="OGX62" s="6"/>
      <c r="OGY62" s="6"/>
      <c r="OGZ62" s="6"/>
      <c r="OHA62" s="6"/>
      <c r="OHB62" s="6"/>
      <c r="OHC62" s="6"/>
      <c r="OHD62" s="6"/>
      <c r="OHE62" s="6"/>
      <c r="OHF62" s="6"/>
      <c r="OHG62" s="6"/>
      <c r="OHH62" s="6"/>
      <c r="OHI62" s="6"/>
      <c r="OHJ62" s="6"/>
      <c r="OHK62" s="6"/>
      <c r="OHL62" s="6"/>
      <c r="OHM62" s="6"/>
      <c r="OHN62" s="6"/>
      <c r="OHO62" s="6"/>
      <c r="OHP62" s="6"/>
      <c r="OHQ62" s="6"/>
      <c r="OHR62" s="6"/>
      <c r="OHS62" s="6"/>
      <c r="OHT62" s="6"/>
      <c r="OHU62" s="6"/>
      <c r="OHV62" s="6"/>
      <c r="OHW62" s="6"/>
      <c r="OHX62" s="6"/>
      <c r="OHY62" s="6"/>
      <c r="OHZ62" s="6"/>
      <c r="OIA62" s="6"/>
      <c r="OIB62" s="6"/>
      <c r="OIC62" s="6"/>
      <c r="OID62" s="6"/>
      <c r="OIE62" s="6"/>
      <c r="OIF62" s="6"/>
      <c r="OIG62" s="6"/>
      <c r="OIH62" s="6"/>
      <c r="OII62" s="6"/>
      <c r="OIJ62" s="6"/>
      <c r="OIK62" s="6"/>
      <c r="OIL62" s="6"/>
      <c r="OIM62" s="6"/>
      <c r="OIN62" s="6"/>
      <c r="OIO62" s="6"/>
      <c r="OIP62" s="6"/>
      <c r="OIQ62" s="6"/>
      <c r="OIR62" s="6"/>
      <c r="OIS62" s="6"/>
      <c r="OIT62" s="6"/>
      <c r="OIU62" s="6"/>
      <c r="OIV62" s="6"/>
      <c r="OIW62" s="6"/>
      <c r="OIX62" s="6"/>
      <c r="OIY62" s="6"/>
      <c r="OIZ62" s="6"/>
      <c r="OJA62" s="6"/>
      <c r="OJB62" s="6"/>
      <c r="OJC62" s="6"/>
      <c r="OJD62" s="6"/>
      <c r="OJE62" s="6"/>
      <c r="OJF62" s="6"/>
      <c r="OJG62" s="6"/>
      <c r="OJH62" s="6"/>
      <c r="OJI62" s="6"/>
      <c r="OJJ62" s="6"/>
      <c r="OJK62" s="6"/>
      <c r="OJL62" s="6"/>
      <c r="OJM62" s="6"/>
      <c r="OJN62" s="6"/>
      <c r="OJO62" s="6"/>
      <c r="OJP62" s="6"/>
      <c r="OJQ62" s="6"/>
      <c r="OJR62" s="6"/>
      <c r="OJS62" s="6"/>
      <c r="OJT62" s="6"/>
      <c r="OJU62" s="6"/>
      <c r="OJV62" s="6"/>
      <c r="OJW62" s="6"/>
      <c r="OJX62" s="6"/>
      <c r="OJY62" s="6"/>
      <c r="OJZ62" s="6"/>
      <c r="OKA62" s="6"/>
      <c r="OKB62" s="6"/>
      <c r="OKC62" s="6"/>
      <c r="OKD62" s="6"/>
      <c r="OKE62" s="6"/>
      <c r="OKF62" s="6"/>
      <c r="OKG62" s="6"/>
      <c r="OKH62" s="6"/>
      <c r="OKI62" s="6"/>
      <c r="OKJ62" s="6"/>
      <c r="OKK62" s="6"/>
      <c r="OKL62" s="6"/>
      <c r="OKM62" s="6"/>
      <c r="OKN62" s="6"/>
      <c r="OKO62" s="6"/>
      <c r="OKP62" s="6"/>
      <c r="OKQ62" s="6"/>
      <c r="OKR62" s="6"/>
      <c r="OKS62" s="6"/>
      <c r="OKT62" s="6"/>
      <c r="OKU62" s="6"/>
      <c r="OKV62" s="6"/>
      <c r="OKW62" s="6"/>
      <c r="OKX62" s="6"/>
      <c r="OKY62" s="6"/>
      <c r="OKZ62" s="6"/>
      <c r="OLA62" s="6"/>
      <c r="OLB62" s="6"/>
      <c r="OLC62" s="6"/>
      <c r="OLD62" s="6"/>
      <c r="OLE62" s="6"/>
      <c r="OLF62" s="6"/>
      <c r="OLG62" s="6"/>
      <c r="OLH62" s="6"/>
      <c r="OLI62" s="6"/>
      <c r="OLJ62" s="6"/>
      <c r="OLK62" s="6"/>
      <c r="OLL62" s="6"/>
      <c r="OLM62" s="6"/>
      <c r="OLN62" s="6"/>
      <c r="OLO62" s="6"/>
      <c r="OLP62" s="6"/>
      <c r="OLQ62" s="6"/>
      <c r="OLR62" s="6"/>
      <c r="OLS62" s="6"/>
      <c r="OLT62" s="6"/>
      <c r="OLU62" s="6"/>
      <c r="OLV62" s="6"/>
      <c r="OLW62" s="6"/>
      <c r="OLX62" s="6"/>
      <c r="OLY62" s="6"/>
      <c r="OLZ62" s="6"/>
      <c r="OMA62" s="6"/>
      <c r="OMB62" s="6"/>
      <c r="OMC62" s="6"/>
      <c r="OMD62" s="6"/>
      <c r="OME62" s="6"/>
      <c r="OMF62" s="6"/>
      <c r="OMG62" s="6"/>
      <c r="OMH62" s="6"/>
      <c r="OMI62" s="6"/>
      <c r="OMJ62" s="6"/>
      <c r="OMK62" s="6"/>
      <c r="OML62" s="6"/>
      <c r="OMM62" s="6"/>
      <c r="OMN62" s="6"/>
      <c r="OMO62" s="6"/>
      <c r="OMP62" s="6"/>
      <c r="OMQ62" s="6"/>
      <c r="OMR62" s="6"/>
      <c r="OMS62" s="6"/>
      <c r="OMT62" s="6"/>
      <c r="OMU62" s="6"/>
      <c r="OMV62" s="6"/>
      <c r="OMW62" s="6"/>
      <c r="OMX62" s="6"/>
      <c r="OMY62" s="6"/>
      <c r="OMZ62" s="6"/>
      <c r="ONA62" s="6"/>
      <c r="ONB62" s="6"/>
      <c r="ONC62" s="6"/>
      <c r="OND62" s="6"/>
      <c r="ONE62" s="6"/>
      <c r="ONF62" s="6"/>
      <c r="ONG62" s="6"/>
      <c r="ONH62" s="6"/>
      <c r="ONI62" s="6"/>
      <c r="ONJ62" s="6"/>
      <c r="ONK62" s="6"/>
      <c r="ONL62" s="6"/>
      <c r="ONM62" s="6"/>
      <c r="ONN62" s="6"/>
      <c r="ONO62" s="6"/>
      <c r="ONP62" s="6"/>
      <c r="ONQ62" s="6"/>
      <c r="ONR62" s="6"/>
      <c r="ONS62" s="6"/>
      <c r="ONT62" s="6"/>
      <c r="ONU62" s="6"/>
      <c r="ONV62" s="6"/>
      <c r="ONW62" s="6"/>
      <c r="ONX62" s="6"/>
      <c r="ONY62" s="6"/>
      <c r="ONZ62" s="6"/>
      <c r="OOA62" s="6"/>
      <c r="OOB62" s="6"/>
      <c r="OOC62" s="6"/>
      <c r="OOD62" s="6"/>
      <c r="OOE62" s="6"/>
      <c r="OOF62" s="6"/>
      <c r="OOG62" s="6"/>
      <c r="OOH62" s="6"/>
      <c r="OOI62" s="6"/>
      <c r="OOJ62" s="6"/>
      <c r="OOK62" s="6"/>
      <c r="OOL62" s="6"/>
      <c r="OOM62" s="6"/>
      <c r="OON62" s="6"/>
      <c r="OOO62" s="6"/>
      <c r="OOP62" s="6"/>
      <c r="OOQ62" s="6"/>
      <c r="OOR62" s="6"/>
      <c r="OOS62" s="6"/>
      <c r="OOT62" s="6"/>
      <c r="OOU62" s="6"/>
      <c r="OOV62" s="6"/>
      <c r="OOW62" s="6"/>
      <c r="OOX62" s="6"/>
      <c r="OOY62" s="6"/>
      <c r="OOZ62" s="6"/>
      <c r="OPA62" s="6"/>
      <c r="OPB62" s="6"/>
      <c r="OPC62" s="6"/>
      <c r="OPD62" s="6"/>
      <c r="OPE62" s="6"/>
      <c r="OPF62" s="6"/>
      <c r="OPG62" s="6"/>
      <c r="OPH62" s="6"/>
      <c r="OPI62" s="6"/>
      <c r="OPJ62" s="6"/>
      <c r="OPK62" s="6"/>
      <c r="OPL62" s="6"/>
      <c r="OPM62" s="6"/>
      <c r="OPN62" s="6"/>
      <c r="OPO62" s="6"/>
      <c r="OPP62" s="6"/>
      <c r="OPQ62" s="6"/>
      <c r="OPR62" s="6"/>
      <c r="OPS62" s="6"/>
      <c r="OPT62" s="6"/>
      <c r="OPU62" s="6"/>
      <c r="OPV62" s="6"/>
      <c r="OPW62" s="6"/>
      <c r="OPX62" s="6"/>
      <c r="OPY62" s="6"/>
      <c r="OPZ62" s="6"/>
      <c r="OQA62" s="6"/>
      <c r="OQB62" s="6"/>
      <c r="OQC62" s="6"/>
      <c r="OQD62" s="6"/>
      <c r="OQE62" s="6"/>
      <c r="OQF62" s="6"/>
      <c r="OQG62" s="6"/>
      <c r="OQH62" s="6"/>
      <c r="OQI62" s="6"/>
      <c r="OQJ62" s="6"/>
      <c r="OQK62" s="6"/>
      <c r="OQL62" s="6"/>
      <c r="OQM62" s="6"/>
      <c r="OQN62" s="6"/>
      <c r="OQO62" s="6"/>
      <c r="OQP62" s="6"/>
      <c r="OQQ62" s="6"/>
      <c r="OQR62" s="6"/>
      <c r="OQS62" s="6"/>
      <c r="OQT62" s="6"/>
      <c r="OQU62" s="6"/>
      <c r="OQV62" s="6"/>
      <c r="OQW62" s="6"/>
      <c r="OQX62" s="6"/>
      <c r="OQY62" s="6"/>
      <c r="OQZ62" s="6"/>
      <c r="ORA62" s="6"/>
      <c r="ORB62" s="6"/>
      <c r="ORC62" s="6"/>
      <c r="ORD62" s="6"/>
      <c r="ORE62" s="6"/>
      <c r="ORF62" s="6"/>
      <c r="ORG62" s="6"/>
      <c r="ORH62" s="6"/>
      <c r="ORI62" s="6"/>
      <c r="ORJ62" s="6"/>
      <c r="ORK62" s="6"/>
      <c r="ORL62" s="6"/>
      <c r="ORM62" s="6"/>
      <c r="ORN62" s="6"/>
      <c r="ORO62" s="6"/>
      <c r="ORP62" s="6"/>
      <c r="ORQ62" s="6"/>
      <c r="ORR62" s="6"/>
      <c r="ORS62" s="6"/>
      <c r="ORT62" s="6"/>
      <c r="ORU62" s="6"/>
      <c r="ORV62" s="6"/>
      <c r="ORW62" s="6"/>
      <c r="ORX62" s="6"/>
      <c r="ORY62" s="6"/>
      <c r="ORZ62" s="6"/>
      <c r="OSA62" s="6"/>
      <c r="OSB62" s="6"/>
      <c r="OSC62" s="6"/>
      <c r="OSD62" s="6"/>
      <c r="OSE62" s="6"/>
      <c r="OSF62" s="6"/>
      <c r="OSG62" s="6"/>
      <c r="OSH62" s="6"/>
      <c r="OSI62" s="6"/>
      <c r="OSJ62" s="6"/>
      <c r="OSK62" s="6"/>
      <c r="OSL62" s="6"/>
      <c r="OSM62" s="6"/>
      <c r="OSN62" s="6"/>
      <c r="OSO62" s="6"/>
      <c r="OSP62" s="6"/>
      <c r="OSQ62" s="6"/>
      <c r="OSR62" s="6"/>
      <c r="OSS62" s="6"/>
      <c r="OST62" s="6"/>
      <c r="OSU62" s="6"/>
      <c r="OSV62" s="6"/>
      <c r="OSW62" s="6"/>
      <c r="OSX62" s="6"/>
      <c r="OSY62" s="6"/>
      <c r="OSZ62" s="6"/>
      <c r="OTA62" s="6"/>
      <c r="OTB62" s="6"/>
      <c r="OTC62" s="6"/>
      <c r="OTD62" s="6"/>
      <c r="OTE62" s="6"/>
      <c r="OTF62" s="6"/>
      <c r="OTG62" s="6"/>
      <c r="OTH62" s="6"/>
      <c r="OTI62" s="6"/>
      <c r="OTJ62" s="6"/>
      <c r="OTK62" s="6"/>
      <c r="OTL62" s="6"/>
      <c r="OTM62" s="6"/>
      <c r="OTN62" s="6"/>
      <c r="OTO62" s="6"/>
      <c r="OTP62" s="6"/>
      <c r="OTQ62" s="6"/>
      <c r="OTR62" s="6"/>
      <c r="OTS62" s="6"/>
      <c r="OTT62" s="6"/>
      <c r="OTU62" s="6"/>
      <c r="OTV62" s="6"/>
      <c r="OTW62" s="6"/>
      <c r="OTX62" s="6"/>
      <c r="OTY62" s="6"/>
      <c r="OTZ62" s="6"/>
      <c r="OUA62" s="6"/>
      <c r="OUB62" s="6"/>
      <c r="OUC62" s="6"/>
      <c r="OUD62" s="6"/>
      <c r="OUE62" s="6"/>
      <c r="OUF62" s="6"/>
      <c r="OUG62" s="6"/>
      <c r="OUH62" s="6"/>
      <c r="OUI62" s="6"/>
      <c r="OUJ62" s="6"/>
      <c r="OUK62" s="6"/>
      <c r="OUL62" s="6"/>
      <c r="OUM62" s="6"/>
      <c r="OUN62" s="6"/>
      <c r="OUO62" s="6"/>
      <c r="OUP62" s="6"/>
      <c r="OUQ62" s="6"/>
      <c r="OUR62" s="6"/>
      <c r="OUS62" s="6"/>
      <c r="OUT62" s="6"/>
      <c r="OUU62" s="6"/>
      <c r="OUV62" s="6"/>
      <c r="OUW62" s="6"/>
      <c r="OUX62" s="6"/>
      <c r="OUY62" s="6"/>
      <c r="OUZ62" s="6"/>
      <c r="OVA62" s="6"/>
      <c r="OVB62" s="6"/>
      <c r="OVC62" s="6"/>
      <c r="OVD62" s="6"/>
      <c r="OVE62" s="6"/>
      <c r="OVF62" s="6"/>
      <c r="OVG62" s="6"/>
      <c r="OVH62" s="6"/>
      <c r="OVI62" s="6"/>
      <c r="OVJ62" s="6"/>
      <c r="OVK62" s="6"/>
      <c r="OVL62" s="6"/>
      <c r="OVM62" s="6"/>
      <c r="OVN62" s="6"/>
      <c r="OVO62" s="6"/>
      <c r="OVP62" s="6"/>
      <c r="OVQ62" s="6"/>
      <c r="OVR62" s="6"/>
      <c r="OVS62" s="6"/>
      <c r="OVT62" s="6"/>
      <c r="OVU62" s="6"/>
      <c r="OVV62" s="6"/>
      <c r="OVW62" s="6"/>
      <c r="OVX62" s="6"/>
      <c r="OVY62" s="6"/>
      <c r="OVZ62" s="6"/>
      <c r="OWA62" s="6"/>
      <c r="OWB62" s="6"/>
      <c r="OWC62" s="6"/>
      <c r="OWD62" s="6"/>
      <c r="OWE62" s="6"/>
      <c r="OWF62" s="6"/>
      <c r="OWG62" s="6"/>
      <c r="OWH62" s="6"/>
      <c r="OWI62" s="6"/>
      <c r="OWJ62" s="6"/>
      <c r="OWK62" s="6"/>
      <c r="OWL62" s="6"/>
      <c r="OWM62" s="6"/>
      <c r="OWN62" s="6"/>
      <c r="OWO62" s="6"/>
      <c r="OWP62" s="6"/>
      <c r="OWQ62" s="6"/>
      <c r="OWR62" s="6"/>
      <c r="OWS62" s="6"/>
      <c r="OWT62" s="6"/>
      <c r="OWU62" s="6"/>
      <c r="OWV62" s="6"/>
      <c r="OWW62" s="6"/>
      <c r="OWX62" s="6"/>
      <c r="OWY62" s="6"/>
      <c r="OWZ62" s="6"/>
      <c r="OXA62" s="6"/>
      <c r="OXB62" s="6"/>
      <c r="OXC62" s="6"/>
      <c r="OXD62" s="6"/>
      <c r="OXE62" s="6"/>
      <c r="OXF62" s="6"/>
      <c r="OXG62" s="6"/>
      <c r="OXH62" s="6"/>
      <c r="OXI62" s="6"/>
      <c r="OXJ62" s="6"/>
      <c r="OXK62" s="6"/>
      <c r="OXL62" s="6"/>
      <c r="OXM62" s="6"/>
      <c r="OXN62" s="6"/>
      <c r="OXO62" s="6"/>
      <c r="OXP62" s="6"/>
      <c r="OXQ62" s="6"/>
      <c r="OXR62" s="6"/>
      <c r="OXS62" s="6"/>
      <c r="OXT62" s="6"/>
      <c r="OXU62" s="6"/>
      <c r="OXV62" s="6"/>
      <c r="OXW62" s="6"/>
      <c r="OXX62" s="6"/>
      <c r="OXY62" s="6"/>
      <c r="OXZ62" s="6"/>
      <c r="OYA62" s="6"/>
      <c r="OYB62" s="6"/>
      <c r="OYC62" s="6"/>
      <c r="OYD62" s="6"/>
      <c r="OYE62" s="6"/>
      <c r="OYF62" s="6"/>
      <c r="OYG62" s="6"/>
      <c r="OYH62" s="6"/>
      <c r="OYI62" s="6"/>
      <c r="OYJ62" s="6"/>
      <c r="OYK62" s="6"/>
      <c r="OYL62" s="6"/>
      <c r="OYM62" s="6"/>
      <c r="OYN62" s="6"/>
      <c r="OYO62" s="6"/>
      <c r="OYP62" s="6"/>
      <c r="OYQ62" s="6"/>
      <c r="OYR62" s="6"/>
      <c r="OYS62" s="6"/>
      <c r="OYT62" s="6"/>
      <c r="OYU62" s="6"/>
      <c r="OYV62" s="6"/>
      <c r="OYW62" s="6"/>
      <c r="OYX62" s="6"/>
      <c r="OYY62" s="6"/>
      <c r="OYZ62" s="6"/>
      <c r="OZA62" s="6"/>
      <c r="OZB62" s="6"/>
      <c r="OZC62" s="6"/>
      <c r="OZD62" s="6"/>
      <c r="OZE62" s="6"/>
      <c r="OZF62" s="6"/>
      <c r="OZG62" s="6"/>
      <c r="OZH62" s="6"/>
      <c r="OZI62" s="6"/>
      <c r="OZJ62" s="6"/>
      <c r="OZK62" s="6"/>
      <c r="OZL62" s="6"/>
      <c r="OZM62" s="6"/>
      <c r="OZN62" s="6"/>
      <c r="OZO62" s="6"/>
      <c r="OZP62" s="6"/>
      <c r="OZQ62" s="6"/>
      <c r="OZR62" s="6"/>
      <c r="OZS62" s="6"/>
      <c r="OZT62" s="6"/>
      <c r="OZU62" s="6"/>
      <c r="OZV62" s="6"/>
      <c r="OZW62" s="6"/>
      <c r="OZX62" s="6"/>
      <c r="OZY62" s="6"/>
      <c r="OZZ62" s="6"/>
      <c r="PAA62" s="6"/>
      <c r="PAB62" s="6"/>
      <c r="PAC62" s="6"/>
      <c r="PAD62" s="6"/>
      <c r="PAE62" s="6"/>
      <c r="PAF62" s="6"/>
      <c r="PAG62" s="6"/>
      <c r="PAH62" s="6"/>
      <c r="PAI62" s="6"/>
      <c r="PAJ62" s="6"/>
      <c r="PAK62" s="6"/>
      <c r="PAL62" s="6"/>
      <c r="PAM62" s="6"/>
      <c r="PAN62" s="6"/>
      <c r="PAO62" s="6"/>
      <c r="PAP62" s="6"/>
      <c r="PAQ62" s="6"/>
      <c r="PAR62" s="6"/>
      <c r="PAS62" s="6"/>
      <c r="PAT62" s="6"/>
      <c r="PAU62" s="6"/>
      <c r="PAV62" s="6"/>
      <c r="PAW62" s="6"/>
      <c r="PAX62" s="6"/>
      <c r="PAY62" s="6"/>
      <c r="PAZ62" s="6"/>
      <c r="PBA62" s="6"/>
      <c r="PBB62" s="6"/>
      <c r="PBC62" s="6"/>
      <c r="PBD62" s="6"/>
      <c r="PBE62" s="6"/>
      <c r="PBF62" s="6"/>
      <c r="PBG62" s="6"/>
      <c r="PBH62" s="6"/>
      <c r="PBI62" s="6"/>
      <c r="PBJ62" s="6"/>
      <c r="PBK62" s="6"/>
      <c r="PBL62" s="6"/>
      <c r="PBM62" s="6"/>
      <c r="PBN62" s="6"/>
      <c r="PBO62" s="6"/>
      <c r="PBP62" s="6"/>
      <c r="PBQ62" s="6"/>
      <c r="PBR62" s="6"/>
      <c r="PBS62" s="6"/>
      <c r="PBT62" s="6"/>
      <c r="PBU62" s="6"/>
      <c r="PBV62" s="6"/>
      <c r="PBW62" s="6"/>
      <c r="PBX62" s="6"/>
      <c r="PBY62" s="6"/>
      <c r="PBZ62" s="6"/>
      <c r="PCA62" s="6"/>
      <c r="PCB62" s="6"/>
      <c r="PCC62" s="6"/>
      <c r="PCD62" s="6"/>
      <c r="PCE62" s="6"/>
      <c r="PCF62" s="6"/>
      <c r="PCG62" s="6"/>
      <c r="PCH62" s="6"/>
      <c r="PCI62" s="6"/>
      <c r="PCJ62" s="6"/>
      <c r="PCK62" s="6"/>
      <c r="PCL62" s="6"/>
      <c r="PCM62" s="6"/>
      <c r="PCN62" s="6"/>
      <c r="PCO62" s="6"/>
      <c r="PCP62" s="6"/>
      <c r="PCQ62" s="6"/>
      <c r="PCR62" s="6"/>
      <c r="PCS62" s="6"/>
      <c r="PCT62" s="6"/>
      <c r="PCU62" s="6"/>
      <c r="PCV62" s="6"/>
      <c r="PCW62" s="6"/>
      <c r="PCX62" s="6"/>
      <c r="PCY62" s="6"/>
      <c r="PCZ62" s="6"/>
      <c r="PDA62" s="6"/>
      <c r="PDB62" s="6"/>
      <c r="PDC62" s="6"/>
      <c r="PDD62" s="6"/>
      <c r="PDE62" s="6"/>
      <c r="PDF62" s="6"/>
      <c r="PDG62" s="6"/>
      <c r="PDH62" s="6"/>
      <c r="PDI62" s="6"/>
      <c r="PDJ62" s="6"/>
      <c r="PDK62" s="6"/>
      <c r="PDL62" s="6"/>
      <c r="PDM62" s="6"/>
      <c r="PDN62" s="6"/>
      <c r="PDO62" s="6"/>
      <c r="PDP62" s="6"/>
      <c r="PDQ62" s="6"/>
      <c r="PDR62" s="6"/>
      <c r="PDS62" s="6"/>
      <c r="PDT62" s="6"/>
      <c r="PDU62" s="6"/>
      <c r="PDV62" s="6"/>
      <c r="PDW62" s="6"/>
      <c r="PDX62" s="6"/>
      <c r="PDY62" s="6"/>
      <c r="PDZ62" s="6"/>
      <c r="PEA62" s="6"/>
      <c r="PEB62" s="6"/>
      <c r="PEC62" s="6"/>
      <c r="PED62" s="6"/>
      <c r="PEE62" s="6"/>
      <c r="PEF62" s="6"/>
      <c r="PEG62" s="6"/>
      <c r="PEH62" s="6"/>
      <c r="PEI62" s="6"/>
      <c r="PEJ62" s="6"/>
      <c r="PEK62" s="6"/>
      <c r="PEL62" s="6"/>
      <c r="PEM62" s="6"/>
      <c r="PEN62" s="6"/>
      <c r="PEO62" s="6"/>
      <c r="PEP62" s="6"/>
      <c r="PEQ62" s="6"/>
      <c r="PER62" s="6"/>
      <c r="PES62" s="6"/>
      <c r="PET62" s="6"/>
      <c r="PEU62" s="6"/>
      <c r="PEV62" s="6"/>
      <c r="PEW62" s="6"/>
      <c r="PEX62" s="6"/>
      <c r="PEY62" s="6"/>
      <c r="PEZ62" s="6"/>
      <c r="PFA62" s="6"/>
      <c r="PFB62" s="6"/>
      <c r="PFC62" s="6"/>
      <c r="PFD62" s="6"/>
      <c r="PFE62" s="6"/>
      <c r="PFF62" s="6"/>
      <c r="PFG62" s="6"/>
      <c r="PFH62" s="6"/>
      <c r="PFI62" s="6"/>
      <c r="PFJ62" s="6"/>
      <c r="PFK62" s="6"/>
      <c r="PFL62" s="6"/>
      <c r="PFM62" s="6"/>
      <c r="PFN62" s="6"/>
      <c r="PFO62" s="6"/>
      <c r="PFP62" s="6"/>
      <c r="PFQ62" s="6"/>
      <c r="PFR62" s="6"/>
      <c r="PFS62" s="6"/>
      <c r="PFT62" s="6"/>
      <c r="PFU62" s="6"/>
      <c r="PFV62" s="6"/>
      <c r="PFW62" s="6"/>
      <c r="PFX62" s="6"/>
      <c r="PFY62" s="6"/>
      <c r="PFZ62" s="6"/>
      <c r="PGA62" s="6"/>
      <c r="PGB62" s="6"/>
      <c r="PGC62" s="6"/>
      <c r="PGD62" s="6"/>
      <c r="PGE62" s="6"/>
      <c r="PGF62" s="6"/>
      <c r="PGG62" s="6"/>
      <c r="PGH62" s="6"/>
      <c r="PGI62" s="6"/>
      <c r="PGJ62" s="6"/>
      <c r="PGK62" s="6"/>
      <c r="PGL62" s="6"/>
      <c r="PGM62" s="6"/>
      <c r="PGN62" s="6"/>
      <c r="PGO62" s="6"/>
      <c r="PGP62" s="6"/>
      <c r="PGQ62" s="6"/>
      <c r="PGR62" s="6"/>
      <c r="PGS62" s="6"/>
      <c r="PGT62" s="6"/>
      <c r="PGU62" s="6"/>
      <c r="PGV62" s="6"/>
      <c r="PGW62" s="6"/>
      <c r="PGX62" s="6"/>
      <c r="PGY62" s="6"/>
      <c r="PGZ62" s="6"/>
      <c r="PHA62" s="6"/>
      <c r="PHB62" s="6"/>
      <c r="PHC62" s="6"/>
      <c r="PHD62" s="6"/>
      <c r="PHE62" s="6"/>
      <c r="PHF62" s="6"/>
      <c r="PHG62" s="6"/>
      <c r="PHH62" s="6"/>
      <c r="PHI62" s="6"/>
      <c r="PHJ62" s="6"/>
      <c r="PHK62" s="6"/>
      <c r="PHL62" s="6"/>
      <c r="PHM62" s="6"/>
      <c r="PHN62" s="6"/>
      <c r="PHO62" s="6"/>
      <c r="PHP62" s="6"/>
      <c r="PHQ62" s="6"/>
      <c r="PHR62" s="6"/>
      <c r="PHS62" s="6"/>
      <c r="PHT62" s="6"/>
      <c r="PHU62" s="6"/>
      <c r="PHV62" s="6"/>
      <c r="PHW62" s="6"/>
      <c r="PHX62" s="6"/>
      <c r="PHY62" s="6"/>
      <c r="PHZ62" s="6"/>
      <c r="PIA62" s="6"/>
      <c r="PIB62" s="6"/>
      <c r="PIC62" s="6"/>
      <c r="PID62" s="6"/>
      <c r="PIE62" s="6"/>
      <c r="PIF62" s="6"/>
      <c r="PIG62" s="6"/>
      <c r="PIH62" s="6"/>
      <c r="PII62" s="6"/>
      <c r="PIJ62" s="6"/>
      <c r="PIK62" s="6"/>
      <c r="PIL62" s="6"/>
      <c r="PIM62" s="6"/>
      <c r="PIN62" s="6"/>
      <c r="PIO62" s="6"/>
      <c r="PIP62" s="6"/>
      <c r="PIQ62" s="6"/>
      <c r="PIR62" s="6"/>
      <c r="PIS62" s="6"/>
      <c r="PIT62" s="6"/>
      <c r="PIU62" s="6"/>
      <c r="PIV62" s="6"/>
      <c r="PIW62" s="6"/>
      <c r="PIX62" s="6"/>
      <c r="PIY62" s="6"/>
      <c r="PIZ62" s="6"/>
      <c r="PJA62" s="6"/>
      <c r="PJB62" s="6"/>
      <c r="PJC62" s="6"/>
      <c r="PJD62" s="6"/>
      <c r="PJE62" s="6"/>
      <c r="PJF62" s="6"/>
      <c r="PJG62" s="6"/>
      <c r="PJH62" s="6"/>
      <c r="PJI62" s="6"/>
      <c r="PJJ62" s="6"/>
      <c r="PJK62" s="6"/>
      <c r="PJL62" s="6"/>
      <c r="PJM62" s="6"/>
      <c r="PJN62" s="6"/>
      <c r="PJO62" s="6"/>
      <c r="PJP62" s="6"/>
      <c r="PJQ62" s="6"/>
      <c r="PJR62" s="6"/>
      <c r="PJS62" s="6"/>
      <c r="PJT62" s="6"/>
      <c r="PJU62" s="6"/>
      <c r="PJV62" s="6"/>
      <c r="PJW62" s="6"/>
      <c r="PJX62" s="6"/>
      <c r="PJY62" s="6"/>
      <c r="PJZ62" s="6"/>
      <c r="PKA62" s="6"/>
      <c r="PKB62" s="6"/>
      <c r="PKC62" s="6"/>
      <c r="PKD62" s="6"/>
      <c r="PKE62" s="6"/>
      <c r="PKF62" s="6"/>
      <c r="PKG62" s="6"/>
      <c r="PKH62" s="6"/>
      <c r="PKI62" s="6"/>
      <c r="PKJ62" s="6"/>
      <c r="PKK62" s="6"/>
      <c r="PKL62" s="6"/>
      <c r="PKM62" s="6"/>
      <c r="PKN62" s="6"/>
      <c r="PKO62" s="6"/>
      <c r="PKP62" s="6"/>
      <c r="PKQ62" s="6"/>
      <c r="PKR62" s="6"/>
      <c r="PKS62" s="6"/>
      <c r="PKT62" s="6"/>
      <c r="PKU62" s="6"/>
      <c r="PKV62" s="6"/>
      <c r="PKW62" s="6"/>
      <c r="PKX62" s="6"/>
      <c r="PKY62" s="6"/>
      <c r="PKZ62" s="6"/>
      <c r="PLA62" s="6"/>
      <c r="PLB62" s="6"/>
      <c r="PLC62" s="6"/>
      <c r="PLD62" s="6"/>
      <c r="PLE62" s="6"/>
      <c r="PLF62" s="6"/>
      <c r="PLG62" s="6"/>
      <c r="PLH62" s="6"/>
      <c r="PLI62" s="6"/>
      <c r="PLJ62" s="6"/>
      <c r="PLK62" s="6"/>
      <c r="PLL62" s="6"/>
      <c r="PLM62" s="6"/>
      <c r="PLN62" s="6"/>
      <c r="PLO62" s="6"/>
      <c r="PLP62" s="6"/>
      <c r="PLQ62" s="6"/>
      <c r="PLR62" s="6"/>
      <c r="PLS62" s="6"/>
      <c r="PLT62" s="6"/>
      <c r="PLU62" s="6"/>
      <c r="PLV62" s="6"/>
      <c r="PLW62" s="6"/>
      <c r="PLX62" s="6"/>
      <c r="PLY62" s="6"/>
      <c r="PLZ62" s="6"/>
      <c r="PMA62" s="6"/>
      <c r="PMB62" s="6"/>
      <c r="PMC62" s="6"/>
      <c r="PMD62" s="6"/>
      <c r="PME62" s="6"/>
      <c r="PMF62" s="6"/>
      <c r="PMG62" s="6"/>
      <c r="PMH62" s="6"/>
      <c r="PMI62" s="6"/>
      <c r="PMJ62" s="6"/>
      <c r="PMK62" s="6"/>
      <c r="PML62" s="6"/>
      <c r="PMM62" s="6"/>
      <c r="PMN62" s="6"/>
      <c r="PMO62" s="6"/>
      <c r="PMP62" s="6"/>
      <c r="PMQ62" s="6"/>
      <c r="PMR62" s="6"/>
      <c r="PMS62" s="6"/>
      <c r="PMT62" s="6"/>
      <c r="PMU62" s="6"/>
      <c r="PMV62" s="6"/>
      <c r="PMW62" s="6"/>
      <c r="PMX62" s="6"/>
      <c r="PMY62" s="6"/>
      <c r="PMZ62" s="6"/>
      <c r="PNA62" s="6"/>
      <c r="PNB62" s="6"/>
      <c r="PNC62" s="6"/>
      <c r="PND62" s="6"/>
      <c r="PNE62" s="6"/>
      <c r="PNF62" s="6"/>
      <c r="PNG62" s="6"/>
      <c r="PNH62" s="6"/>
      <c r="PNI62" s="6"/>
      <c r="PNJ62" s="6"/>
      <c r="PNK62" s="6"/>
      <c r="PNL62" s="6"/>
      <c r="PNM62" s="6"/>
      <c r="PNN62" s="6"/>
      <c r="PNO62" s="6"/>
      <c r="PNP62" s="6"/>
      <c r="PNQ62" s="6"/>
      <c r="PNR62" s="6"/>
      <c r="PNS62" s="6"/>
      <c r="PNT62" s="6"/>
      <c r="PNU62" s="6"/>
      <c r="PNV62" s="6"/>
      <c r="PNW62" s="6"/>
      <c r="PNX62" s="6"/>
      <c r="PNY62" s="6"/>
      <c r="PNZ62" s="6"/>
      <c r="POA62" s="6"/>
      <c r="POB62" s="6"/>
      <c r="POC62" s="6"/>
      <c r="POD62" s="6"/>
      <c r="POE62" s="6"/>
      <c r="POF62" s="6"/>
      <c r="POG62" s="6"/>
      <c r="POH62" s="6"/>
      <c r="POI62" s="6"/>
      <c r="POJ62" s="6"/>
      <c r="POK62" s="6"/>
      <c r="POL62" s="6"/>
      <c r="POM62" s="6"/>
      <c r="PON62" s="6"/>
      <c r="POO62" s="6"/>
      <c r="POP62" s="6"/>
      <c r="POQ62" s="6"/>
      <c r="POR62" s="6"/>
      <c r="POS62" s="6"/>
      <c r="POT62" s="6"/>
      <c r="POU62" s="6"/>
      <c r="POV62" s="6"/>
      <c r="POW62" s="6"/>
      <c r="POX62" s="6"/>
      <c r="POY62" s="6"/>
      <c r="POZ62" s="6"/>
      <c r="PPA62" s="6"/>
      <c r="PPB62" s="6"/>
      <c r="PPC62" s="6"/>
      <c r="PPD62" s="6"/>
      <c r="PPE62" s="6"/>
      <c r="PPF62" s="6"/>
      <c r="PPG62" s="6"/>
      <c r="PPH62" s="6"/>
      <c r="PPI62" s="6"/>
      <c r="PPJ62" s="6"/>
      <c r="PPK62" s="6"/>
      <c r="PPL62" s="6"/>
      <c r="PPM62" s="6"/>
      <c r="PPN62" s="6"/>
      <c r="PPO62" s="6"/>
      <c r="PPP62" s="6"/>
      <c r="PPQ62" s="6"/>
      <c r="PPR62" s="6"/>
      <c r="PPS62" s="6"/>
      <c r="PPT62" s="6"/>
      <c r="PPU62" s="6"/>
      <c r="PPV62" s="6"/>
      <c r="PPW62" s="6"/>
      <c r="PPX62" s="6"/>
      <c r="PPY62" s="6"/>
      <c r="PPZ62" s="6"/>
      <c r="PQA62" s="6"/>
      <c r="PQB62" s="6"/>
      <c r="PQC62" s="6"/>
      <c r="PQD62" s="6"/>
      <c r="PQE62" s="6"/>
      <c r="PQF62" s="6"/>
      <c r="PQG62" s="6"/>
      <c r="PQH62" s="6"/>
      <c r="PQI62" s="6"/>
      <c r="PQJ62" s="6"/>
      <c r="PQK62" s="6"/>
      <c r="PQL62" s="6"/>
      <c r="PQM62" s="6"/>
      <c r="PQN62" s="6"/>
      <c r="PQO62" s="6"/>
      <c r="PQP62" s="6"/>
      <c r="PQQ62" s="6"/>
      <c r="PQR62" s="6"/>
      <c r="PQS62" s="6"/>
      <c r="PQT62" s="6"/>
      <c r="PQU62" s="6"/>
      <c r="PQV62" s="6"/>
      <c r="PQW62" s="6"/>
      <c r="PQX62" s="6"/>
      <c r="PQY62" s="6"/>
      <c r="PQZ62" s="6"/>
      <c r="PRA62" s="6"/>
      <c r="PRB62" s="6"/>
      <c r="PRC62" s="6"/>
      <c r="PRD62" s="6"/>
      <c r="PRE62" s="6"/>
      <c r="PRF62" s="6"/>
      <c r="PRG62" s="6"/>
      <c r="PRH62" s="6"/>
      <c r="PRI62" s="6"/>
      <c r="PRJ62" s="6"/>
      <c r="PRK62" s="6"/>
      <c r="PRL62" s="6"/>
      <c r="PRM62" s="6"/>
      <c r="PRN62" s="6"/>
      <c r="PRO62" s="6"/>
      <c r="PRP62" s="6"/>
      <c r="PRQ62" s="6"/>
      <c r="PRR62" s="6"/>
      <c r="PRS62" s="6"/>
      <c r="PRT62" s="6"/>
      <c r="PRU62" s="6"/>
      <c r="PRV62" s="6"/>
      <c r="PRW62" s="6"/>
      <c r="PRX62" s="6"/>
      <c r="PRY62" s="6"/>
      <c r="PRZ62" s="6"/>
      <c r="PSA62" s="6"/>
      <c r="PSB62" s="6"/>
      <c r="PSC62" s="6"/>
      <c r="PSD62" s="6"/>
      <c r="PSE62" s="6"/>
      <c r="PSF62" s="6"/>
      <c r="PSG62" s="6"/>
      <c r="PSH62" s="6"/>
      <c r="PSI62" s="6"/>
      <c r="PSJ62" s="6"/>
      <c r="PSK62" s="6"/>
      <c r="PSL62" s="6"/>
      <c r="PSM62" s="6"/>
      <c r="PSN62" s="6"/>
      <c r="PSO62" s="6"/>
      <c r="PSP62" s="6"/>
      <c r="PSQ62" s="6"/>
      <c r="PSR62" s="6"/>
      <c r="PSS62" s="6"/>
      <c r="PST62" s="6"/>
      <c r="PSU62" s="6"/>
      <c r="PSV62" s="6"/>
      <c r="PSW62" s="6"/>
      <c r="PSX62" s="6"/>
      <c r="PSY62" s="6"/>
      <c r="PSZ62" s="6"/>
      <c r="PTA62" s="6"/>
      <c r="PTB62" s="6"/>
      <c r="PTC62" s="6"/>
      <c r="PTD62" s="6"/>
      <c r="PTE62" s="6"/>
      <c r="PTF62" s="6"/>
      <c r="PTG62" s="6"/>
      <c r="PTH62" s="6"/>
      <c r="PTI62" s="6"/>
      <c r="PTJ62" s="6"/>
      <c r="PTK62" s="6"/>
      <c r="PTL62" s="6"/>
      <c r="PTM62" s="6"/>
      <c r="PTN62" s="6"/>
      <c r="PTO62" s="6"/>
      <c r="PTP62" s="6"/>
      <c r="PTQ62" s="6"/>
      <c r="PTR62" s="6"/>
      <c r="PTS62" s="6"/>
      <c r="PTT62" s="6"/>
      <c r="PTU62" s="6"/>
      <c r="PTV62" s="6"/>
      <c r="PTW62" s="6"/>
      <c r="PTX62" s="6"/>
      <c r="PTY62" s="6"/>
      <c r="PTZ62" s="6"/>
      <c r="PUA62" s="6"/>
      <c r="PUB62" s="6"/>
      <c r="PUC62" s="6"/>
      <c r="PUD62" s="6"/>
      <c r="PUE62" s="6"/>
      <c r="PUF62" s="6"/>
      <c r="PUG62" s="6"/>
      <c r="PUH62" s="6"/>
      <c r="PUI62" s="6"/>
      <c r="PUJ62" s="6"/>
      <c r="PUK62" s="6"/>
      <c r="PUL62" s="6"/>
      <c r="PUM62" s="6"/>
      <c r="PUN62" s="6"/>
      <c r="PUO62" s="6"/>
      <c r="PUP62" s="6"/>
      <c r="PUQ62" s="6"/>
      <c r="PUR62" s="6"/>
      <c r="PUS62" s="6"/>
      <c r="PUT62" s="6"/>
      <c r="PUU62" s="6"/>
      <c r="PUV62" s="6"/>
      <c r="PUW62" s="6"/>
      <c r="PUX62" s="6"/>
      <c r="PUY62" s="6"/>
      <c r="PUZ62" s="6"/>
      <c r="PVA62" s="6"/>
      <c r="PVB62" s="6"/>
      <c r="PVC62" s="6"/>
      <c r="PVD62" s="6"/>
      <c r="PVE62" s="6"/>
      <c r="PVF62" s="6"/>
      <c r="PVG62" s="6"/>
      <c r="PVH62" s="6"/>
      <c r="PVI62" s="6"/>
      <c r="PVJ62" s="6"/>
      <c r="PVK62" s="6"/>
      <c r="PVL62" s="6"/>
      <c r="PVM62" s="6"/>
      <c r="PVN62" s="6"/>
      <c r="PVO62" s="6"/>
      <c r="PVP62" s="6"/>
      <c r="PVQ62" s="6"/>
      <c r="PVR62" s="6"/>
      <c r="PVS62" s="6"/>
      <c r="PVT62" s="6"/>
      <c r="PVU62" s="6"/>
      <c r="PVV62" s="6"/>
      <c r="PVW62" s="6"/>
      <c r="PVX62" s="6"/>
      <c r="PVY62" s="6"/>
      <c r="PVZ62" s="6"/>
      <c r="PWA62" s="6"/>
      <c r="PWB62" s="6"/>
      <c r="PWC62" s="6"/>
      <c r="PWD62" s="6"/>
      <c r="PWE62" s="6"/>
      <c r="PWF62" s="6"/>
      <c r="PWG62" s="6"/>
      <c r="PWH62" s="6"/>
      <c r="PWI62" s="6"/>
      <c r="PWJ62" s="6"/>
      <c r="PWK62" s="6"/>
      <c r="PWL62" s="6"/>
      <c r="PWM62" s="6"/>
      <c r="PWN62" s="6"/>
      <c r="PWO62" s="6"/>
      <c r="PWP62" s="6"/>
      <c r="PWQ62" s="6"/>
      <c r="PWR62" s="6"/>
      <c r="PWS62" s="6"/>
      <c r="PWT62" s="6"/>
      <c r="PWU62" s="6"/>
      <c r="PWV62" s="6"/>
      <c r="PWW62" s="6"/>
      <c r="PWX62" s="6"/>
      <c r="PWY62" s="6"/>
      <c r="PWZ62" s="6"/>
      <c r="PXA62" s="6"/>
      <c r="PXB62" s="6"/>
      <c r="PXC62" s="6"/>
      <c r="PXD62" s="6"/>
      <c r="PXE62" s="6"/>
      <c r="PXF62" s="6"/>
      <c r="PXG62" s="6"/>
      <c r="PXH62" s="6"/>
      <c r="PXI62" s="6"/>
      <c r="PXJ62" s="6"/>
      <c r="PXK62" s="6"/>
      <c r="PXL62" s="6"/>
      <c r="PXM62" s="6"/>
      <c r="PXN62" s="6"/>
      <c r="PXO62" s="6"/>
      <c r="PXP62" s="6"/>
      <c r="PXQ62" s="6"/>
      <c r="PXR62" s="6"/>
      <c r="PXS62" s="6"/>
      <c r="PXT62" s="6"/>
      <c r="PXU62" s="6"/>
      <c r="PXV62" s="6"/>
      <c r="PXW62" s="6"/>
      <c r="PXX62" s="6"/>
      <c r="PXY62" s="6"/>
      <c r="PXZ62" s="6"/>
      <c r="PYA62" s="6"/>
      <c r="PYB62" s="6"/>
      <c r="PYC62" s="6"/>
      <c r="PYD62" s="6"/>
      <c r="PYE62" s="6"/>
      <c r="PYF62" s="6"/>
      <c r="PYG62" s="6"/>
      <c r="PYH62" s="6"/>
      <c r="PYI62" s="6"/>
      <c r="PYJ62" s="6"/>
      <c r="PYK62" s="6"/>
      <c r="PYL62" s="6"/>
      <c r="PYM62" s="6"/>
      <c r="PYN62" s="6"/>
      <c r="PYO62" s="6"/>
      <c r="PYP62" s="6"/>
      <c r="PYQ62" s="6"/>
      <c r="PYR62" s="6"/>
      <c r="PYS62" s="6"/>
      <c r="PYT62" s="6"/>
      <c r="PYU62" s="6"/>
      <c r="PYV62" s="6"/>
      <c r="PYW62" s="6"/>
      <c r="PYX62" s="6"/>
      <c r="PYY62" s="6"/>
      <c r="PYZ62" s="6"/>
      <c r="PZA62" s="6"/>
      <c r="PZB62" s="6"/>
      <c r="PZC62" s="6"/>
      <c r="PZD62" s="6"/>
      <c r="PZE62" s="6"/>
      <c r="PZF62" s="6"/>
      <c r="PZG62" s="6"/>
      <c r="PZH62" s="6"/>
      <c r="PZI62" s="6"/>
      <c r="PZJ62" s="6"/>
      <c r="PZK62" s="6"/>
      <c r="PZL62" s="6"/>
      <c r="PZM62" s="6"/>
      <c r="PZN62" s="6"/>
      <c r="PZO62" s="6"/>
      <c r="PZP62" s="6"/>
      <c r="PZQ62" s="6"/>
      <c r="PZR62" s="6"/>
      <c r="PZS62" s="6"/>
      <c r="PZT62" s="6"/>
      <c r="PZU62" s="6"/>
      <c r="PZV62" s="6"/>
      <c r="PZW62" s="6"/>
      <c r="PZX62" s="6"/>
      <c r="PZY62" s="6"/>
      <c r="PZZ62" s="6"/>
      <c r="QAA62" s="6"/>
      <c r="QAB62" s="6"/>
      <c r="QAC62" s="6"/>
      <c r="QAD62" s="6"/>
      <c r="QAE62" s="6"/>
      <c r="QAF62" s="6"/>
      <c r="QAG62" s="6"/>
      <c r="QAH62" s="6"/>
      <c r="QAI62" s="6"/>
      <c r="QAJ62" s="6"/>
      <c r="QAK62" s="6"/>
      <c r="QAL62" s="6"/>
      <c r="QAM62" s="6"/>
      <c r="QAN62" s="6"/>
      <c r="QAO62" s="6"/>
      <c r="QAP62" s="6"/>
      <c r="QAQ62" s="6"/>
      <c r="QAR62" s="6"/>
      <c r="QAS62" s="6"/>
      <c r="QAT62" s="6"/>
      <c r="QAU62" s="6"/>
      <c r="QAV62" s="6"/>
      <c r="QAW62" s="6"/>
      <c r="QAX62" s="6"/>
      <c r="QAY62" s="6"/>
      <c r="QAZ62" s="6"/>
      <c r="QBA62" s="6"/>
      <c r="QBB62" s="6"/>
      <c r="QBC62" s="6"/>
      <c r="QBD62" s="6"/>
      <c r="QBE62" s="6"/>
      <c r="QBF62" s="6"/>
      <c r="QBG62" s="6"/>
      <c r="QBH62" s="6"/>
      <c r="QBI62" s="6"/>
      <c r="QBJ62" s="6"/>
      <c r="QBK62" s="6"/>
      <c r="QBL62" s="6"/>
      <c r="QBM62" s="6"/>
      <c r="QBN62" s="6"/>
      <c r="QBO62" s="6"/>
      <c r="QBP62" s="6"/>
      <c r="QBQ62" s="6"/>
      <c r="QBR62" s="6"/>
      <c r="QBS62" s="6"/>
      <c r="QBT62" s="6"/>
      <c r="QBU62" s="6"/>
      <c r="QBV62" s="6"/>
      <c r="QBW62" s="6"/>
      <c r="QBX62" s="6"/>
      <c r="QBY62" s="6"/>
      <c r="QBZ62" s="6"/>
      <c r="QCA62" s="6"/>
      <c r="QCB62" s="6"/>
      <c r="QCC62" s="6"/>
      <c r="QCD62" s="6"/>
      <c r="QCE62" s="6"/>
      <c r="QCF62" s="6"/>
      <c r="QCG62" s="6"/>
      <c r="QCH62" s="6"/>
      <c r="QCI62" s="6"/>
      <c r="QCJ62" s="6"/>
      <c r="QCK62" s="6"/>
      <c r="QCL62" s="6"/>
      <c r="QCM62" s="6"/>
      <c r="QCN62" s="6"/>
      <c r="QCO62" s="6"/>
      <c r="QCP62" s="6"/>
      <c r="QCQ62" s="6"/>
      <c r="QCR62" s="6"/>
      <c r="QCS62" s="6"/>
      <c r="QCT62" s="6"/>
      <c r="QCU62" s="6"/>
      <c r="QCV62" s="6"/>
      <c r="QCW62" s="6"/>
      <c r="QCX62" s="6"/>
      <c r="QCY62" s="6"/>
      <c r="QCZ62" s="6"/>
      <c r="QDA62" s="6"/>
      <c r="QDB62" s="6"/>
      <c r="QDC62" s="6"/>
      <c r="QDD62" s="6"/>
      <c r="QDE62" s="6"/>
      <c r="QDF62" s="6"/>
      <c r="QDG62" s="6"/>
      <c r="QDH62" s="6"/>
      <c r="QDI62" s="6"/>
      <c r="QDJ62" s="6"/>
      <c r="QDK62" s="6"/>
      <c r="QDL62" s="6"/>
      <c r="QDM62" s="6"/>
      <c r="QDN62" s="6"/>
      <c r="QDO62" s="6"/>
      <c r="QDP62" s="6"/>
      <c r="QDQ62" s="6"/>
      <c r="QDR62" s="6"/>
      <c r="QDS62" s="6"/>
      <c r="QDT62" s="6"/>
      <c r="QDU62" s="6"/>
      <c r="QDV62" s="6"/>
      <c r="QDW62" s="6"/>
      <c r="QDX62" s="6"/>
      <c r="QDY62" s="6"/>
      <c r="QDZ62" s="6"/>
      <c r="QEA62" s="6"/>
      <c r="QEB62" s="6"/>
      <c r="QEC62" s="6"/>
      <c r="QED62" s="6"/>
      <c r="QEE62" s="6"/>
      <c r="QEF62" s="6"/>
      <c r="QEG62" s="6"/>
      <c r="QEH62" s="6"/>
      <c r="QEI62" s="6"/>
      <c r="QEJ62" s="6"/>
      <c r="QEK62" s="6"/>
      <c r="QEL62" s="6"/>
      <c r="QEM62" s="6"/>
      <c r="QEN62" s="6"/>
      <c r="QEO62" s="6"/>
      <c r="QEP62" s="6"/>
      <c r="QEQ62" s="6"/>
      <c r="QER62" s="6"/>
      <c r="QES62" s="6"/>
      <c r="QET62" s="6"/>
      <c r="QEU62" s="6"/>
      <c r="QEV62" s="6"/>
      <c r="QEW62" s="6"/>
      <c r="QEX62" s="6"/>
      <c r="QEY62" s="6"/>
      <c r="QEZ62" s="6"/>
      <c r="QFA62" s="6"/>
      <c r="QFB62" s="6"/>
      <c r="QFC62" s="6"/>
      <c r="QFD62" s="6"/>
      <c r="QFE62" s="6"/>
      <c r="QFF62" s="6"/>
      <c r="QFG62" s="6"/>
      <c r="QFH62" s="6"/>
      <c r="QFI62" s="6"/>
      <c r="QFJ62" s="6"/>
      <c r="QFK62" s="6"/>
      <c r="QFL62" s="6"/>
      <c r="QFM62" s="6"/>
      <c r="QFN62" s="6"/>
      <c r="QFO62" s="6"/>
      <c r="QFP62" s="6"/>
      <c r="QFQ62" s="6"/>
      <c r="QFR62" s="6"/>
      <c r="QFS62" s="6"/>
      <c r="QFT62" s="6"/>
      <c r="QFU62" s="6"/>
      <c r="QFV62" s="6"/>
      <c r="QFW62" s="6"/>
      <c r="QFX62" s="6"/>
      <c r="QFY62" s="6"/>
      <c r="QFZ62" s="6"/>
      <c r="QGA62" s="6"/>
      <c r="QGB62" s="6"/>
      <c r="QGC62" s="6"/>
      <c r="QGD62" s="6"/>
      <c r="QGE62" s="6"/>
      <c r="QGF62" s="6"/>
      <c r="QGG62" s="6"/>
      <c r="QGH62" s="6"/>
      <c r="QGI62" s="6"/>
      <c r="QGJ62" s="6"/>
      <c r="QGK62" s="6"/>
      <c r="QGL62" s="6"/>
      <c r="QGM62" s="6"/>
      <c r="QGN62" s="6"/>
      <c r="QGO62" s="6"/>
      <c r="QGP62" s="6"/>
      <c r="QGQ62" s="6"/>
      <c r="QGR62" s="6"/>
      <c r="QGS62" s="6"/>
      <c r="QGT62" s="6"/>
      <c r="QGU62" s="6"/>
      <c r="QGV62" s="6"/>
      <c r="QGW62" s="6"/>
      <c r="QGX62" s="6"/>
      <c r="QGY62" s="6"/>
      <c r="QGZ62" s="6"/>
      <c r="QHA62" s="6"/>
      <c r="QHB62" s="6"/>
      <c r="QHC62" s="6"/>
      <c r="QHD62" s="6"/>
      <c r="QHE62" s="6"/>
      <c r="QHF62" s="6"/>
      <c r="QHG62" s="6"/>
      <c r="QHH62" s="6"/>
      <c r="QHI62" s="6"/>
      <c r="QHJ62" s="6"/>
      <c r="QHK62" s="6"/>
      <c r="QHL62" s="6"/>
      <c r="QHM62" s="6"/>
      <c r="QHN62" s="6"/>
      <c r="QHO62" s="6"/>
      <c r="QHP62" s="6"/>
      <c r="QHQ62" s="6"/>
      <c r="QHR62" s="6"/>
      <c r="QHS62" s="6"/>
      <c r="QHT62" s="6"/>
      <c r="QHU62" s="6"/>
      <c r="QHV62" s="6"/>
      <c r="QHW62" s="6"/>
      <c r="QHX62" s="6"/>
      <c r="QHY62" s="6"/>
      <c r="QHZ62" s="6"/>
      <c r="QIA62" s="6"/>
      <c r="QIB62" s="6"/>
      <c r="QIC62" s="6"/>
      <c r="QID62" s="6"/>
      <c r="QIE62" s="6"/>
      <c r="QIF62" s="6"/>
      <c r="QIG62" s="6"/>
      <c r="QIH62" s="6"/>
      <c r="QII62" s="6"/>
      <c r="QIJ62" s="6"/>
      <c r="QIK62" s="6"/>
      <c r="QIL62" s="6"/>
      <c r="QIM62" s="6"/>
      <c r="QIN62" s="6"/>
      <c r="QIO62" s="6"/>
      <c r="QIP62" s="6"/>
      <c r="QIQ62" s="6"/>
      <c r="QIR62" s="6"/>
      <c r="QIS62" s="6"/>
      <c r="QIT62" s="6"/>
      <c r="QIU62" s="6"/>
      <c r="QIV62" s="6"/>
      <c r="QIW62" s="6"/>
      <c r="QIX62" s="6"/>
      <c r="QIY62" s="6"/>
      <c r="QIZ62" s="6"/>
      <c r="QJA62" s="6"/>
      <c r="QJB62" s="6"/>
      <c r="QJC62" s="6"/>
      <c r="QJD62" s="6"/>
      <c r="QJE62" s="6"/>
      <c r="QJF62" s="6"/>
      <c r="QJG62" s="6"/>
      <c r="QJH62" s="6"/>
      <c r="QJI62" s="6"/>
      <c r="QJJ62" s="6"/>
      <c r="QJK62" s="6"/>
      <c r="QJL62" s="6"/>
      <c r="QJM62" s="6"/>
      <c r="QJN62" s="6"/>
      <c r="QJO62" s="6"/>
      <c r="QJP62" s="6"/>
      <c r="QJQ62" s="6"/>
      <c r="QJR62" s="6"/>
      <c r="QJS62" s="6"/>
      <c r="QJT62" s="6"/>
      <c r="QJU62" s="6"/>
      <c r="QJV62" s="6"/>
      <c r="QJW62" s="6"/>
      <c r="QJX62" s="6"/>
      <c r="QJY62" s="6"/>
      <c r="QJZ62" s="6"/>
      <c r="QKA62" s="6"/>
      <c r="QKB62" s="6"/>
      <c r="QKC62" s="6"/>
      <c r="QKD62" s="6"/>
      <c r="QKE62" s="6"/>
      <c r="QKF62" s="6"/>
      <c r="QKG62" s="6"/>
      <c r="QKH62" s="6"/>
      <c r="QKI62" s="6"/>
      <c r="QKJ62" s="6"/>
      <c r="QKK62" s="6"/>
      <c r="QKL62" s="6"/>
      <c r="QKM62" s="6"/>
      <c r="QKN62" s="6"/>
      <c r="QKO62" s="6"/>
      <c r="QKP62" s="6"/>
      <c r="QKQ62" s="6"/>
      <c r="QKR62" s="6"/>
      <c r="QKS62" s="6"/>
      <c r="QKT62" s="6"/>
      <c r="QKU62" s="6"/>
      <c r="QKV62" s="6"/>
      <c r="QKW62" s="6"/>
      <c r="QKX62" s="6"/>
      <c r="QKY62" s="6"/>
      <c r="QKZ62" s="6"/>
      <c r="QLA62" s="6"/>
      <c r="QLB62" s="6"/>
      <c r="QLC62" s="6"/>
      <c r="QLD62" s="6"/>
      <c r="QLE62" s="6"/>
      <c r="QLF62" s="6"/>
      <c r="QLG62" s="6"/>
      <c r="QLH62" s="6"/>
      <c r="QLI62" s="6"/>
      <c r="QLJ62" s="6"/>
      <c r="QLK62" s="6"/>
      <c r="QLL62" s="6"/>
      <c r="QLM62" s="6"/>
      <c r="QLN62" s="6"/>
      <c r="QLO62" s="6"/>
      <c r="QLP62" s="6"/>
      <c r="QLQ62" s="6"/>
      <c r="QLR62" s="6"/>
      <c r="QLS62" s="6"/>
      <c r="QLT62" s="6"/>
      <c r="QLU62" s="6"/>
      <c r="QLV62" s="6"/>
      <c r="QLW62" s="6"/>
      <c r="QLX62" s="6"/>
      <c r="QLY62" s="6"/>
      <c r="QLZ62" s="6"/>
      <c r="QMA62" s="6"/>
      <c r="QMB62" s="6"/>
      <c r="QMC62" s="6"/>
      <c r="QMD62" s="6"/>
      <c r="QME62" s="6"/>
      <c r="QMF62" s="6"/>
      <c r="QMG62" s="6"/>
      <c r="QMH62" s="6"/>
      <c r="QMI62" s="6"/>
      <c r="QMJ62" s="6"/>
      <c r="QMK62" s="6"/>
      <c r="QML62" s="6"/>
      <c r="QMM62" s="6"/>
      <c r="QMN62" s="6"/>
      <c r="QMO62" s="6"/>
      <c r="QMP62" s="6"/>
      <c r="QMQ62" s="6"/>
      <c r="QMR62" s="6"/>
      <c r="QMS62" s="6"/>
      <c r="QMT62" s="6"/>
      <c r="QMU62" s="6"/>
      <c r="QMV62" s="6"/>
      <c r="QMW62" s="6"/>
      <c r="QMX62" s="6"/>
      <c r="QMY62" s="6"/>
      <c r="QMZ62" s="6"/>
      <c r="QNA62" s="6"/>
      <c r="QNB62" s="6"/>
      <c r="QNC62" s="6"/>
      <c r="QND62" s="6"/>
      <c r="QNE62" s="6"/>
      <c r="QNF62" s="6"/>
      <c r="QNG62" s="6"/>
      <c r="QNH62" s="6"/>
      <c r="QNI62" s="6"/>
      <c r="QNJ62" s="6"/>
      <c r="QNK62" s="6"/>
      <c r="QNL62" s="6"/>
      <c r="QNM62" s="6"/>
      <c r="QNN62" s="6"/>
      <c r="QNO62" s="6"/>
      <c r="QNP62" s="6"/>
      <c r="QNQ62" s="6"/>
      <c r="QNR62" s="6"/>
      <c r="QNS62" s="6"/>
      <c r="QNT62" s="6"/>
      <c r="QNU62" s="6"/>
      <c r="QNV62" s="6"/>
      <c r="QNW62" s="6"/>
      <c r="QNX62" s="6"/>
      <c r="QNY62" s="6"/>
      <c r="QNZ62" s="6"/>
      <c r="QOA62" s="6"/>
      <c r="QOB62" s="6"/>
      <c r="QOC62" s="6"/>
      <c r="QOD62" s="6"/>
      <c r="QOE62" s="6"/>
      <c r="QOF62" s="6"/>
      <c r="QOG62" s="6"/>
      <c r="QOH62" s="6"/>
      <c r="QOI62" s="6"/>
      <c r="QOJ62" s="6"/>
      <c r="QOK62" s="6"/>
      <c r="QOL62" s="6"/>
      <c r="QOM62" s="6"/>
      <c r="QON62" s="6"/>
      <c r="QOO62" s="6"/>
      <c r="QOP62" s="6"/>
      <c r="QOQ62" s="6"/>
      <c r="QOR62" s="6"/>
      <c r="QOS62" s="6"/>
      <c r="QOT62" s="6"/>
      <c r="QOU62" s="6"/>
      <c r="QOV62" s="6"/>
      <c r="QOW62" s="6"/>
      <c r="QOX62" s="6"/>
      <c r="QOY62" s="6"/>
      <c r="QOZ62" s="6"/>
      <c r="QPA62" s="6"/>
      <c r="QPB62" s="6"/>
      <c r="QPC62" s="6"/>
      <c r="QPD62" s="6"/>
      <c r="QPE62" s="6"/>
      <c r="QPF62" s="6"/>
      <c r="QPG62" s="6"/>
      <c r="QPH62" s="6"/>
      <c r="QPI62" s="6"/>
      <c r="QPJ62" s="6"/>
      <c r="QPK62" s="6"/>
      <c r="QPL62" s="6"/>
      <c r="QPM62" s="6"/>
      <c r="QPN62" s="6"/>
      <c r="QPO62" s="6"/>
      <c r="QPP62" s="6"/>
      <c r="QPQ62" s="6"/>
      <c r="QPR62" s="6"/>
      <c r="QPS62" s="6"/>
      <c r="QPT62" s="6"/>
      <c r="QPU62" s="6"/>
      <c r="QPV62" s="6"/>
      <c r="QPW62" s="6"/>
      <c r="QPX62" s="6"/>
      <c r="QPY62" s="6"/>
      <c r="QPZ62" s="6"/>
      <c r="QQA62" s="6"/>
      <c r="QQB62" s="6"/>
      <c r="QQC62" s="6"/>
      <c r="QQD62" s="6"/>
      <c r="QQE62" s="6"/>
      <c r="QQF62" s="6"/>
      <c r="QQG62" s="6"/>
      <c r="QQH62" s="6"/>
      <c r="QQI62" s="6"/>
      <c r="QQJ62" s="6"/>
      <c r="QQK62" s="6"/>
      <c r="QQL62" s="6"/>
      <c r="QQM62" s="6"/>
      <c r="QQN62" s="6"/>
      <c r="QQO62" s="6"/>
      <c r="QQP62" s="6"/>
      <c r="QQQ62" s="6"/>
      <c r="QQR62" s="6"/>
      <c r="QQS62" s="6"/>
      <c r="QQT62" s="6"/>
      <c r="QQU62" s="6"/>
      <c r="QQV62" s="6"/>
      <c r="QQW62" s="6"/>
      <c r="QQX62" s="6"/>
      <c r="QQY62" s="6"/>
      <c r="QQZ62" s="6"/>
      <c r="QRA62" s="6"/>
      <c r="QRB62" s="6"/>
      <c r="QRC62" s="6"/>
      <c r="QRD62" s="6"/>
      <c r="QRE62" s="6"/>
      <c r="QRF62" s="6"/>
      <c r="QRG62" s="6"/>
      <c r="QRH62" s="6"/>
      <c r="QRI62" s="6"/>
      <c r="QRJ62" s="6"/>
      <c r="QRK62" s="6"/>
      <c r="QRL62" s="6"/>
      <c r="QRM62" s="6"/>
      <c r="QRN62" s="6"/>
      <c r="QRO62" s="6"/>
      <c r="QRP62" s="6"/>
      <c r="QRQ62" s="6"/>
      <c r="QRR62" s="6"/>
      <c r="QRS62" s="6"/>
      <c r="QRT62" s="6"/>
      <c r="QRU62" s="6"/>
      <c r="QRV62" s="6"/>
      <c r="QRW62" s="6"/>
      <c r="QRX62" s="6"/>
      <c r="QRY62" s="6"/>
      <c r="QRZ62" s="6"/>
      <c r="QSA62" s="6"/>
      <c r="QSB62" s="6"/>
      <c r="QSC62" s="6"/>
      <c r="QSD62" s="6"/>
      <c r="QSE62" s="6"/>
      <c r="QSF62" s="6"/>
      <c r="QSG62" s="6"/>
      <c r="QSH62" s="6"/>
      <c r="QSI62" s="6"/>
      <c r="QSJ62" s="6"/>
      <c r="QSK62" s="6"/>
      <c r="QSL62" s="6"/>
      <c r="QSM62" s="6"/>
      <c r="QSN62" s="6"/>
      <c r="QSO62" s="6"/>
      <c r="QSP62" s="6"/>
      <c r="QSQ62" s="6"/>
      <c r="QSR62" s="6"/>
      <c r="QSS62" s="6"/>
      <c r="QST62" s="6"/>
      <c r="QSU62" s="6"/>
      <c r="QSV62" s="6"/>
      <c r="QSW62" s="6"/>
      <c r="QSX62" s="6"/>
      <c r="QSY62" s="6"/>
      <c r="QSZ62" s="6"/>
      <c r="QTA62" s="6"/>
      <c r="QTB62" s="6"/>
      <c r="QTC62" s="6"/>
      <c r="QTD62" s="6"/>
      <c r="QTE62" s="6"/>
      <c r="QTF62" s="6"/>
      <c r="QTG62" s="6"/>
      <c r="QTH62" s="6"/>
      <c r="QTI62" s="6"/>
      <c r="QTJ62" s="6"/>
      <c r="QTK62" s="6"/>
      <c r="QTL62" s="6"/>
      <c r="QTM62" s="6"/>
      <c r="QTN62" s="6"/>
      <c r="QTO62" s="6"/>
      <c r="QTP62" s="6"/>
      <c r="QTQ62" s="6"/>
      <c r="QTR62" s="6"/>
      <c r="QTS62" s="6"/>
      <c r="QTT62" s="6"/>
      <c r="QTU62" s="6"/>
      <c r="QTV62" s="6"/>
      <c r="QTW62" s="6"/>
      <c r="QTX62" s="6"/>
      <c r="QTY62" s="6"/>
      <c r="QTZ62" s="6"/>
      <c r="QUA62" s="6"/>
      <c r="QUB62" s="6"/>
      <c r="QUC62" s="6"/>
      <c r="QUD62" s="6"/>
      <c r="QUE62" s="6"/>
      <c r="QUF62" s="6"/>
      <c r="QUG62" s="6"/>
      <c r="QUH62" s="6"/>
      <c r="QUI62" s="6"/>
      <c r="QUJ62" s="6"/>
      <c r="QUK62" s="6"/>
      <c r="QUL62" s="6"/>
      <c r="QUM62" s="6"/>
      <c r="QUN62" s="6"/>
      <c r="QUO62" s="6"/>
      <c r="QUP62" s="6"/>
      <c r="QUQ62" s="6"/>
      <c r="QUR62" s="6"/>
      <c r="QUS62" s="6"/>
      <c r="QUT62" s="6"/>
      <c r="QUU62" s="6"/>
      <c r="QUV62" s="6"/>
      <c r="QUW62" s="6"/>
      <c r="QUX62" s="6"/>
      <c r="QUY62" s="6"/>
      <c r="QUZ62" s="6"/>
      <c r="QVA62" s="6"/>
      <c r="QVB62" s="6"/>
      <c r="QVC62" s="6"/>
      <c r="QVD62" s="6"/>
      <c r="QVE62" s="6"/>
      <c r="QVF62" s="6"/>
      <c r="QVG62" s="6"/>
      <c r="QVH62" s="6"/>
      <c r="QVI62" s="6"/>
      <c r="QVJ62" s="6"/>
      <c r="QVK62" s="6"/>
      <c r="QVL62" s="6"/>
      <c r="QVM62" s="6"/>
      <c r="QVN62" s="6"/>
      <c r="QVO62" s="6"/>
      <c r="QVP62" s="6"/>
      <c r="QVQ62" s="6"/>
      <c r="QVR62" s="6"/>
      <c r="QVS62" s="6"/>
      <c r="QVT62" s="6"/>
      <c r="QVU62" s="6"/>
      <c r="QVV62" s="6"/>
      <c r="QVW62" s="6"/>
      <c r="QVX62" s="6"/>
      <c r="QVY62" s="6"/>
      <c r="QVZ62" s="6"/>
      <c r="QWA62" s="6"/>
      <c r="QWB62" s="6"/>
      <c r="QWC62" s="6"/>
      <c r="QWD62" s="6"/>
      <c r="QWE62" s="6"/>
      <c r="QWF62" s="6"/>
      <c r="QWG62" s="6"/>
      <c r="QWH62" s="6"/>
      <c r="QWI62" s="6"/>
      <c r="QWJ62" s="6"/>
      <c r="QWK62" s="6"/>
      <c r="QWL62" s="6"/>
      <c r="QWM62" s="6"/>
      <c r="QWN62" s="6"/>
      <c r="QWO62" s="6"/>
      <c r="QWP62" s="6"/>
      <c r="QWQ62" s="6"/>
      <c r="QWR62" s="6"/>
      <c r="QWS62" s="6"/>
      <c r="QWT62" s="6"/>
      <c r="QWU62" s="6"/>
      <c r="QWV62" s="6"/>
      <c r="QWW62" s="6"/>
      <c r="QWX62" s="6"/>
      <c r="QWY62" s="6"/>
      <c r="QWZ62" s="6"/>
      <c r="QXA62" s="6"/>
      <c r="QXB62" s="6"/>
      <c r="QXC62" s="6"/>
      <c r="QXD62" s="6"/>
      <c r="QXE62" s="6"/>
      <c r="QXF62" s="6"/>
      <c r="QXG62" s="6"/>
      <c r="QXH62" s="6"/>
      <c r="QXI62" s="6"/>
      <c r="QXJ62" s="6"/>
      <c r="QXK62" s="6"/>
      <c r="QXL62" s="6"/>
      <c r="QXM62" s="6"/>
      <c r="QXN62" s="6"/>
      <c r="QXO62" s="6"/>
      <c r="QXP62" s="6"/>
      <c r="QXQ62" s="6"/>
      <c r="QXR62" s="6"/>
      <c r="QXS62" s="6"/>
      <c r="QXT62" s="6"/>
      <c r="QXU62" s="6"/>
      <c r="QXV62" s="6"/>
      <c r="QXW62" s="6"/>
      <c r="QXX62" s="6"/>
      <c r="QXY62" s="6"/>
      <c r="QXZ62" s="6"/>
      <c r="QYA62" s="6"/>
      <c r="QYB62" s="6"/>
      <c r="QYC62" s="6"/>
      <c r="QYD62" s="6"/>
      <c r="QYE62" s="6"/>
      <c r="QYF62" s="6"/>
      <c r="QYG62" s="6"/>
      <c r="QYH62" s="6"/>
      <c r="QYI62" s="6"/>
      <c r="QYJ62" s="6"/>
      <c r="QYK62" s="6"/>
      <c r="QYL62" s="6"/>
      <c r="QYM62" s="6"/>
      <c r="QYN62" s="6"/>
      <c r="QYO62" s="6"/>
      <c r="QYP62" s="6"/>
      <c r="QYQ62" s="6"/>
      <c r="QYR62" s="6"/>
      <c r="QYS62" s="6"/>
      <c r="QYT62" s="6"/>
      <c r="QYU62" s="6"/>
      <c r="QYV62" s="6"/>
      <c r="QYW62" s="6"/>
      <c r="QYX62" s="6"/>
      <c r="QYY62" s="6"/>
      <c r="QYZ62" s="6"/>
      <c r="QZA62" s="6"/>
      <c r="QZB62" s="6"/>
      <c r="QZC62" s="6"/>
      <c r="QZD62" s="6"/>
      <c r="QZE62" s="6"/>
      <c r="QZF62" s="6"/>
      <c r="QZG62" s="6"/>
      <c r="QZH62" s="6"/>
      <c r="QZI62" s="6"/>
      <c r="QZJ62" s="6"/>
      <c r="QZK62" s="6"/>
      <c r="QZL62" s="6"/>
      <c r="QZM62" s="6"/>
      <c r="QZN62" s="6"/>
      <c r="QZO62" s="6"/>
      <c r="QZP62" s="6"/>
      <c r="QZQ62" s="6"/>
      <c r="QZR62" s="6"/>
      <c r="QZS62" s="6"/>
      <c r="QZT62" s="6"/>
      <c r="QZU62" s="6"/>
      <c r="QZV62" s="6"/>
      <c r="QZW62" s="6"/>
      <c r="QZX62" s="6"/>
      <c r="QZY62" s="6"/>
      <c r="QZZ62" s="6"/>
      <c r="RAA62" s="6"/>
      <c r="RAB62" s="6"/>
      <c r="RAC62" s="6"/>
      <c r="RAD62" s="6"/>
      <c r="RAE62" s="6"/>
      <c r="RAF62" s="6"/>
      <c r="RAG62" s="6"/>
      <c r="RAH62" s="6"/>
      <c r="RAI62" s="6"/>
      <c r="RAJ62" s="6"/>
      <c r="RAK62" s="6"/>
      <c r="RAL62" s="6"/>
      <c r="RAM62" s="6"/>
      <c r="RAN62" s="6"/>
      <c r="RAO62" s="6"/>
      <c r="RAP62" s="6"/>
      <c r="RAQ62" s="6"/>
      <c r="RAR62" s="6"/>
      <c r="RAS62" s="6"/>
      <c r="RAT62" s="6"/>
      <c r="RAU62" s="6"/>
      <c r="RAV62" s="6"/>
      <c r="RAW62" s="6"/>
      <c r="RAX62" s="6"/>
      <c r="RAY62" s="6"/>
      <c r="RAZ62" s="6"/>
      <c r="RBA62" s="6"/>
      <c r="RBB62" s="6"/>
      <c r="RBC62" s="6"/>
      <c r="RBD62" s="6"/>
      <c r="RBE62" s="6"/>
      <c r="RBF62" s="6"/>
      <c r="RBG62" s="6"/>
      <c r="RBH62" s="6"/>
      <c r="RBI62" s="6"/>
      <c r="RBJ62" s="6"/>
      <c r="RBK62" s="6"/>
      <c r="RBL62" s="6"/>
      <c r="RBM62" s="6"/>
      <c r="RBN62" s="6"/>
      <c r="RBO62" s="6"/>
      <c r="RBP62" s="6"/>
      <c r="RBQ62" s="6"/>
      <c r="RBR62" s="6"/>
      <c r="RBS62" s="6"/>
      <c r="RBT62" s="6"/>
      <c r="RBU62" s="6"/>
      <c r="RBV62" s="6"/>
      <c r="RBW62" s="6"/>
      <c r="RBX62" s="6"/>
      <c r="RBY62" s="6"/>
      <c r="RBZ62" s="6"/>
      <c r="RCA62" s="6"/>
      <c r="RCB62" s="6"/>
      <c r="RCC62" s="6"/>
      <c r="RCD62" s="6"/>
      <c r="RCE62" s="6"/>
      <c r="RCF62" s="6"/>
      <c r="RCG62" s="6"/>
      <c r="RCH62" s="6"/>
      <c r="RCI62" s="6"/>
      <c r="RCJ62" s="6"/>
      <c r="RCK62" s="6"/>
      <c r="RCL62" s="6"/>
      <c r="RCM62" s="6"/>
      <c r="RCN62" s="6"/>
      <c r="RCO62" s="6"/>
      <c r="RCP62" s="6"/>
      <c r="RCQ62" s="6"/>
      <c r="RCR62" s="6"/>
      <c r="RCS62" s="6"/>
      <c r="RCT62" s="6"/>
      <c r="RCU62" s="6"/>
      <c r="RCV62" s="6"/>
      <c r="RCW62" s="6"/>
      <c r="RCX62" s="6"/>
      <c r="RCY62" s="6"/>
      <c r="RCZ62" s="6"/>
      <c r="RDA62" s="6"/>
      <c r="RDB62" s="6"/>
      <c r="RDC62" s="6"/>
      <c r="RDD62" s="6"/>
      <c r="RDE62" s="6"/>
      <c r="RDF62" s="6"/>
      <c r="RDG62" s="6"/>
      <c r="RDH62" s="6"/>
      <c r="RDI62" s="6"/>
      <c r="RDJ62" s="6"/>
      <c r="RDK62" s="6"/>
      <c r="RDL62" s="6"/>
      <c r="RDM62" s="6"/>
      <c r="RDN62" s="6"/>
      <c r="RDO62" s="6"/>
      <c r="RDP62" s="6"/>
      <c r="RDQ62" s="6"/>
      <c r="RDR62" s="6"/>
      <c r="RDS62" s="6"/>
      <c r="RDT62" s="6"/>
      <c r="RDU62" s="6"/>
      <c r="RDV62" s="6"/>
      <c r="RDW62" s="6"/>
      <c r="RDX62" s="6"/>
      <c r="RDY62" s="6"/>
      <c r="RDZ62" s="6"/>
      <c r="REA62" s="6"/>
      <c r="REB62" s="6"/>
      <c r="REC62" s="6"/>
      <c r="RED62" s="6"/>
      <c r="REE62" s="6"/>
      <c r="REF62" s="6"/>
      <c r="REG62" s="6"/>
      <c r="REH62" s="6"/>
      <c r="REI62" s="6"/>
      <c r="REJ62" s="6"/>
      <c r="REK62" s="6"/>
      <c r="REL62" s="6"/>
      <c r="REM62" s="6"/>
      <c r="REN62" s="6"/>
      <c r="REO62" s="6"/>
      <c r="REP62" s="6"/>
      <c r="REQ62" s="6"/>
      <c r="RER62" s="6"/>
      <c r="RES62" s="6"/>
      <c r="RET62" s="6"/>
      <c r="REU62" s="6"/>
      <c r="REV62" s="6"/>
      <c r="REW62" s="6"/>
      <c r="REX62" s="6"/>
      <c r="REY62" s="6"/>
      <c r="REZ62" s="6"/>
      <c r="RFA62" s="6"/>
      <c r="RFB62" s="6"/>
      <c r="RFC62" s="6"/>
      <c r="RFD62" s="6"/>
      <c r="RFE62" s="6"/>
      <c r="RFF62" s="6"/>
      <c r="RFG62" s="6"/>
      <c r="RFH62" s="6"/>
      <c r="RFI62" s="6"/>
      <c r="RFJ62" s="6"/>
      <c r="RFK62" s="6"/>
      <c r="RFL62" s="6"/>
      <c r="RFM62" s="6"/>
      <c r="RFN62" s="6"/>
      <c r="RFO62" s="6"/>
      <c r="RFP62" s="6"/>
      <c r="RFQ62" s="6"/>
      <c r="RFR62" s="6"/>
      <c r="RFS62" s="6"/>
      <c r="RFT62" s="6"/>
      <c r="RFU62" s="6"/>
      <c r="RFV62" s="6"/>
      <c r="RFW62" s="6"/>
      <c r="RFX62" s="6"/>
      <c r="RFY62" s="6"/>
      <c r="RFZ62" s="6"/>
      <c r="RGA62" s="6"/>
      <c r="RGB62" s="6"/>
      <c r="RGC62" s="6"/>
      <c r="RGD62" s="6"/>
      <c r="RGE62" s="6"/>
      <c r="RGF62" s="6"/>
      <c r="RGG62" s="6"/>
      <c r="RGH62" s="6"/>
      <c r="RGI62" s="6"/>
      <c r="RGJ62" s="6"/>
      <c r="RGK62" s="6"/>
      <c r="RGL62" s="6"/>
      <c r="RGM62" s="6"/>
      <c r="RGN62" s="6"/>
      <c r="RGO62" s="6"/>
      <c r="RGP62" s="6"/>
      <c r="RGQ62" s="6"/>
      <c r="RGR62" s="6"/>
      <c r="RGS62" s="6"/>
      <c r="RGT62" s="6"/>
      <c r="RGU62" s="6"/>
      <c r="RGV62" s="6"/>
      <c r="RGW62" s="6"/>
      <c r="RGX62" s="6"/>
      <c r="RGY62" s="6"/>
      <c r="RGZ62" s="6"/>
      <c r="RHA62" s="6"/>
      <c r="RHB62" s="6"/>
      <c r="RHC62" s="6"/>
      <c r="RHD62" s="6"/>
      <c r="RHE62" s="6"/>
      <c r="RHF62" s="6"/>
      <c r="RHG62" s="6"/>
      <c r="RHH62" s="6"/>
      <c r="RHI62" s="6"/>
      <c r="RHJ62" s="6"/>
      <c r="RHK62" s="6"/>
      <c r="RHL62" s="6"/>
      <c r="RHM62" s="6"/>
      <c r="RHN62" s="6"/>
      <c r="RHO62" s="6"/>
      <c r="RHP62" s="6"/>
      <c r="RHQ62" s="6"/>
      <c r="RHR62" s="6"/>
      <c r="RHS62" s="6"/>
      <c r="RHT62" s="6"/>
      <c r="RHU62" s="6"/>
      <c r="RHV62" s="6"/>
      <c r="RHW62" s="6"/>
      <c r="RHX62" s="6"/>
      <c r="RHY62" s="6"/>
      <c r="RHZ62" s="6"/>
      <c r="RIA62" s="6"/>
      <c r="RIB62" s="6"/>
      <c r="RIC62" s="6"/>
      <c r="RID62" s="6"/>
      <c r="RIE62" s="6"/>
      <c r="RIF62" s="6"/>
      <c r="RIG62" s="6"/>
      <c r="RIH62" s="6"/>
      <c r="RII62" s="6"/>
      <c r="RIJ62" s="6"/>
      <c r="RIK62" s="6"/>
      <c r="RIL62" s="6"/>
      <c r="RIM62" s="6"/>
      <c r="RIN62" s="6"/>
      <c r="RIO62" s="6"/>
      <c r="RIP62" s="6"/>
      <c r="RIQ62" s="6"/>
      <c r="RIR62" s="6"/>
      <c r="RIS62" s="6"/>
      <c r="RIT62" s="6"/>
      <c r="RIU62" s="6"/>
      <c r="RIV62" s="6"/>
      <c r="RIW62" s="6"/>
      <c r="RIX62" s="6"/>
      <c r="RIY62" s="6"/>
      <c r="RIZ62" s="6"/>
      <c r="RJA62" s="6"/>
      <c r="RJB62" s="6"/>
      <c r="RJC62" s="6"/>
      <c r="RJD62" s="6"/>
      <c r="RJE62" s="6"/>
      <c r="RJF62" s="6"/>
      <c r="RJG62" s="6"/>
      <c r="RJH62" s="6"/>
      <c r="RJI62" s="6"/>
      <c r="RJJ62" s="6"/>
      <c r="RJK62" s="6"/>
      <c r="RJL62" s="6"/>
      <c r="RJM62" s="6"/>
      <c r="RJN62" s="6"/>
      <c r="RJO62" s="6"/>
      <c r="RJP62" s="6"/>
      <c r="RJQ62" s="6"/>
      <c r="RJR62" s="6"/>
      <c r="RJS62" s="6"/>
      <c r="RJT62" s="6"/>
      <c r="RJU62" s="6"/>
      <c r="RJV62" s="6"/>
      <c r="RJW62" s="6"/>
      <c r="RJX62" s="6"/>
      <c r="RJY62" s="6"/>
      <c r="RJZ62" s="6"/>
      <c r="RKA62" s="6"/>
      <c r="RKB62" s="6"/>
      <c r="RKC62" s="6"/>
      <c r="RKD62" s="6"/>
      <c r="RKE62" s="6"/>
      <c r="RKF62" s="6"/>
      <c r="RKG62" s="6"/>
      <c r="RKH62" s="6"/>
      <c r="RKI62" s="6"/>
      <c r="RKJ62" s="6"/>
      <c r="RKK62" s="6"/>
      <c r="RKL62" s="6"/>
      <c r="RKM62" s="6"/>
      <c r="RKN62" s="6"/>
      <c r="RKO62" s="6"/>
      <c r="RKP62" s="6"/>
      <c r="RKQ62" s="6"/>
      <c r="RKR62" s="6"/>
      <c r="RKS62" s="6"/>
      <c r="RKT62" s="6"/>
      <c r="RKU62" s="6"/>
      <c r="RKV62" s="6"/>
      <c r="RKW62" s="6"/>
      <c r="RKX62" s="6"/>
      <c r="RKY62" s="6"/>
      <c r="RKZ62" s="6"/>
      <c r="RLA62" s="6"/>
      <c r="RLB62" s="6"/>
      <c r="RLC62" s="6"/>
      <c r="RLD62" s="6"/>
      <c r="RLE62" s="6"/>
      <c r="RLF62" s="6"/>
      <c r="RLG62" s="6"/>
      <c r="RLH62" s="6"/>
      <c r="RLI62" s="6"/>
      <c r="RLJ62" s="6"/>
      <c r="RLK62" s="6"/>
      <c r="RLL62" s="6"/>
      <c r="RLM62" s="6"/>
      <c r="RLN62" s="6"/>
      <c r="RLO62" s="6"/>
      <c r="RLP62" s="6"/>
      <c r="RLQ62" s="6"/>
      <c r="RLR62" s="6"/>
      <c r="RLS62" s="6"/>
      <c r="RLT62" s="6"/>
      <c r="RLU62" s="6"/>
      <c r="RLV62" s="6"/>
      <c r="RLW62" s="6"/>
      <c r="RLX62" s="6"/>
      <c r="RLY62" s="6"/>
      <c r="RLZ62" s="6"/>
      <c r="RMA62" s="6"/>
      <c r="RMB62" s="6"/>
      <c r="RMC62" s="6"/>
      <c r="RMD62" s="6"/>
      <c r="RME62" s="6"/>
      <c r="RMF62" s="6"/>
      <c r="RMG62" s="6"/>
      <c r="RMH62" s="6"/>
      <c r="RMI62" s="6"/>
      <c r="RMJ62" s="6"/>
      <c r="RMK62" s="6"/>
      <c r="RML62" s="6"/>
      <c r="RMM62" s="6"/>
      <c r="RMN62" s="6"/>
      <c r="RMO62" s="6"/>
      <c r="RMP62" s="6"/>
      <c r="RMQ62" s="6"/>
      <c r="RMR62" s="6"/>
      <c r="RMS62" s="6"/>
      <c r="RMT62" s="6"/>
      <c r="RMU62" s="6"/>
      <c r="RMV62" s="6"/>
      <c r="RMW62" s="6"/>
      <c r="RMX62" s="6"/>
      <c r="RMY62" s="6"/>
      <c r="RMZ62" s="6"/>
      <c r="RNA62" s="6"/>
      <c r="RNB62" s="6"/>
      <c r="RNC62" s="6"/>
      <c r="RND62" s="6"/>
      <c r="RNE62" s="6"/>
      <c r="RNF62" s="6"/>
      <c r="RNG62" s="6"/>
      <c r="RNH62" s="6"/>
      <c r="RNI62" s="6"/>
      <c r="RNJ62" s="6"/>
      <c r="RNK62" s="6"/>
      <c r="RNL62" s="6"/>
      <c r="RNM62" s="6"/>
      <c r="RNN62" s="6"/>
      <c r="RNO62" s="6"/>
      <c r="RNP62" s="6"/>
      <c r="RNQ62" s="6"/>
      <c r="RNR62" s="6"/>
      <c r="RNS62" s="6"/>
      <c r="RNT62" s="6"/>
      <c r="RNU62" s="6"/>
      <c r="RNV62" s="6"/>
      <c r="RNW62" s="6"/>
      <c r="RNX62" s="6"/>
      <c r="RNY62" s="6"/>
      <c r="RNZ62" s="6"/>
      <c r="ROA62" s="6"/>
      <c r="ROB62" s="6"/>
      <c r="ROC62" s="6"/>
      <c r="ROD62" s="6"/>
      <c r="ROE62" s="6"/>
      <c r="ROF62" s="6"/>
      <c r="ROG62" s="6"/>
      <c r="ROH62" s="6"/>
      <c r="ROI62" s="6"/>
      <c r="ROJ62" s="6"/>
      <c r="ROK62" s="6"/>
      <c r="ROL62" s="6"/>
      <c r="ROM62" s="6"/>
      <c r="RON62" s="6"/>
      <c r="ROO62" s="6"/>
      <c r="ROP62" s="6"/>
      <c r="ROQ62" s="6"/>
      <c r="ROR62" s="6"/>
      <c r="ROS62" s="6"/>
      <c r="ROT62" s="6"/>
      <c r="ROU62" s="6"/>
      <c r="ROV62" s="6"/>
      <c r="ROW62" s="6"/>
      <c r="ROX62" s="6"/>
      <c r="ROY62" s="6"/>
      <c r="ROZ62" s="6"/>
      <c r="RPA62" s="6"/>
      <c r="RPB62" s="6"/>
      <c r="RPC62" s="6"/>
      <c r="RPD62" s="6"/>
      <c r="RPE62" s="6"/>
      <c r="RPF62" s="6"/>
      <c r="RPG62" s="6"/>
      <c r="RPH62" s="6"/>
      <c r="RPI62" s="6"/>
      <c r="RPJ62" s="6"/>
      <c r="RPK62" s="6"/>
      <c r="RPL62" s="6"/>
      <c r="RPM62" s="6"/>
      <c r="RPN62" s="6"/>
      <c r="RPO62" s="6"/>
      <c r="RPP62" s="6"/>
      <c r="RPQ62" s="6"/>
      <c r="RPR62" s="6"/>
      <c r="RPS62" s="6"/>
      <c r="RPT62" s="6"/>
      <c r="RPU62" s="6"/>
      <c r="RPV62" s="6"/>
      <c r="RPW62" s="6"/>
      <c r="RPX62" s="6"/>
      <c r="RPY62" s="6"/>
      <c r="RPZ62" s="6"/>
      <c r="RQA62" s="6"/>
      <c r="RQB62" s="6"/>
      <c r="RQC62" s="6"/>
      <c r="RQD62" s="6"/>
      <c r="RQE62" s="6"/>
      <c r="RQF62" s="6"/>
      <c r="RQG62" s="6"/>
      <c r="RQH62" s="6"/>
      <c r="RQI62" s="6"/>
      <c r="RQJ62" s="6"/>
      <c r="RQK62" s="6"/>
      <c r="RQL62" s="6"/>
      <c r="RQM62" s="6"/>
      <c r="RQN62" s="6"/>
      <c r="RQO62" s="6"/>
      <c r="RQP62" s="6"/>
      <c r="RQQ62" s="6"/>
      <c r="RQR62" s="6"/>
      <c r="RQS62" s="6"/>
      <c r="RQT62" s="6"/>
      <c r="RQU62" s="6"/>
      <c r="RQV62" s="6"/>
      <c r="RQW62" s="6"/>
      <c r="RQX62" s="6"/>
      <c r="RQY62" s="6"/>
      <c r="RQZ62" s="6"/>
      <c r="RRA62" s="6"/>
      <c r="RRB62" s="6"/>
      <c r="RRC62" s="6"/>
      <c r="RRD62" s="6"/>
      <c r="RRE62" s="6"/>
      <c r="RRF62" s="6"/>
      <c r="RRG62" s="6"/>
      <c r="RRH62" s="6"/>
      <c r="RRI62" s="6"/>
      <c r="RRJ62" s="6"/>
      <c r="RRK62" s="6"/>
      <c r="RRL62" s="6"/>
      <c r="RRM62" s="6"/>
      <c r="RRN62" s="6"/>
      <c r="RRO62" s="6"/>
      <c r="RRP62" s="6"/>
      <c r="RRQ62" s="6"/>
      <c r="RRR62" s="6"/>
      <c r="RRS62" s="6"/>
      <c r="RRT62" s="6"/>
      <c r="RRU62" s="6"/>
      <c r="RRV62" s="6"/>
      <c r="RRW62" s="6"/>
      <c r="RRX62" s="6"/>
      <c r="RRY62" s="6"/>
      <c r="RRZ62" s="6"/>
      <c r="RSA62" s="6"/>
      <c r="RSB62" s="6"/>
      <c r="RSC62" s="6"/>
      <c r="RSD62" s="6"/>
      <c r="RSE62" s="6"/>
      <c r="RSF62" s="6"/>
      <c r="RSG62" s="6"/>
      <c r="RSH62" s="6"/>
      <c r="RSI62" s="6"/>
      <c r="RSJ62" s="6"/>
      <c r="RSK62" s="6"/>
      <c r="RSL62" s="6"/>
      <c r="RSM62" s="6"/>
      <c r="RSN62" s="6"/>
      <c r="RSO62" s="6"/>
      <c r="RSP62" s="6"/>
      <c r="RSQ62" s="6"/>
      <c r="RSR62" s="6"/>
      <c r="RSS62" s="6"/>
      <c r="RST62" s="6"/>
      <c r="RSU62" s="6"/>
      <c r="RSV62" s="6"/>
      <c r="RSW62" s="6"/>
      <c r="RSX62" s="6"/>
      <c r="RSY62" s="6"/>
      <c r="RSZ62" s="6"/>
      <c r="RTA62" s="6"/>
      <c r="RTB62" s="6"/>
      <c r="RTC62" s="6"/>
      <c r="RTD62" s="6"/>
      <c r="RTE62" s="6"/>
      <c r="RTF62" s="6"/>
      <c r="RTG62" s="6"/>
      <c r="RTH62" s="6"/>
      <c r="RTI62" s="6"/>
      <c r="RTJ62" s="6"/>
      <c r="RTK62" s="6"/>
      <c r="RTL62" s="6"/>
      <c r="RTM62" s="6"/>
      <c r="RTN62" s="6"/>
      <c r="RTO62" s="6"/>
      <c r="RTP62" s="6"/>
      <c r="RTQ62" s="6"/>
      <c r="RTR62" s="6"/>
      <c r="RTS62" s="6"/>
      <c r="RTT62" s="6"/>
      <c r="RTU62" s="6"/>
      <c r="RTV62" s="6"/>
      <c r="RTW62" s="6"/>
      <c r="RTX62" s="6"/>
      <c r="RTY62" s="6"/>
      <c r="RTZ62" s="6"/>
      <c r="RUA62" s="6"/>
      <c r="RUB62" s="6"/>
      <c r="RUC62" s="6"/>
      <c r="RUD62" s="6"/>
      <c r="RUE62" s="6"/>
      <c r="RUF62" s="6"/>
      <c r="RUG62" s="6"/>
      <c r="RUH62" s="6"/>
      <c r="RUI62" s="6"/>
      <c r="RUJ62" s="6"/>
      <c r="RUK62" s="6"/>
      <c r="RUL62" s="6"/>
      <c r="RUM62" s="6"/>
      <c r="RUN62" s="6"/>
      <c r="RUO62" s="6"/>
      <c r="RUP62" s="6"/>
      <c r="RUQ62" s="6"/>
      <c r="RUR62" s="6"/>
      <c r="RUS62" s="6"/>
      <c r="RUT62" s="6"/>
      <c r="RUU62" s="6"/>
      <c r="RUV62" s="6"/>
      <c r="RUW62" s="6"/>
      <c r="RUX62" s="6"/>
      <c r="RUY62" s="6"/>
      <c r="RUZ62" s="6"/>
      <c r="RVA62" s="6"/>
      <c r="RVB62" s="6"/>
      <c r="RVC62" s="6"/>
      <c r="RVD62" s="6"/>
      <c r="RVE62" s="6"/>
      <c r="RVF62" s="6"/>
      <c r="RVG62" s="6"/>
      <c r="RVH62" s="6"/>
      <c r="RVI62" s="6"/>
      <c r="RVJ62" s="6"/>
      <c r="RVK62" s="6"/>
      <c r="RVL62" s="6"/>
      <c r="RVM62" s="6"/>
      <c r="RVN62" s="6"/>
      <c r="RVO62" s="6"/>
      <c r="RVP62" s="6"/>
      <c r="RVQ62" s="6"/>
      <c r="RVR62" s="6"/>
      <c r="RVS62" s="6"/>
      <c r="RVT62" s="6"/>
      <c r="RVU62" s="6"/>
      <c r="RVV62" s="6"/>
      <c r="RVW62" s="6"/>
      <c r="RVX62" s="6"/>
      <c r="RVY62" s="6"/>
      <c r="RVZ62" s="6"/>
      <c r="RWA62" s="6"/>
      <c r="RWB62" s="6"/>
      <c r="RWC62" s="6"/>
      <c r="RWD62" s="6"/>
      <c r="RWE62" s="6"/>
      <c r="RWF62" s="6"/>
      <c r="RWG62" s="6"/>
      <c r="RWH62" s="6"/>
      <c r="RWI62" s="6"/>
      <c r="RWJ62" s="6"/>
      <c r="RWK62" s="6"/>
      <c r="RWL62" s="6"/>
      <c r="RWM62" s="6"/>
      <c r="RWN62" s="6"/>
      <c r="RWO62" s="6"/>
      <c r="RWP62" s="6"/>
      <c r="RWQ62" s="6"/>
      <c r="RWR62" s="6"/>
      <c r="RWS62" s="6"/>
      <c r="RWT62" s="6"/>
      <c r="RWU62" s="6"/>
      <c r="RWV62" s="6"/>
      <c r="RWW62" s="6"/>
      <c r="RWX62" s="6"/>
      <c r="RWY62" s="6"/>
      <c r="RWZ62" s="6"/>
      <c r="RXA62" s="6"/>
      <c r="RXB62" s="6"/>
      <c r="RXC62" s="6"/>
      <c r="RXD62" s="6"/>
      <c r="RXE62" s="6"/>
      <c r="RXF62" s="6"/>
      <c r="RXG62" s="6"/>
      <c r="RXH62" s="6"/>
      <c r="RXI62" s="6"/>
      <c r="RXJ62" s="6"/>
      <c r="RXK62" s="6"/>
      <c r="RXL62" s="6"/>
      <c r="RXM62" s="6"/>
      <c r="RXN62" s="6"/>
      <c r="RXO62" s="6"/>
      <c r="RXP62" s="6"/>
      <c r="RXQ62" s="6"/>
      <c r="RXR62" s="6"/>
      <c r="RXS62" s="6"/>
      <c r="RXT62" s="6"/>
      <c r="RXU62" s="6"/>
      <c r="RXV62" s="6"/>
      <c r="RXW62" s="6"/>
      <c r="RXX62" s="6"/>
      <c r="RXY62" s="6"/>
      <c r="RXZ62" s="6"/>
      <c r="RYA62" s="6"/>
      <c r="RYB62" s="6"/>
      <c r="RYC62" s="6"/>
      <c r="RYD62" s="6"/>
      <c r="RYE62" s="6"/>
      <c r="RYF62" s="6"/>
      <c r="RYG62" s="6"/>
      <c r="RYH62" s="6"/>
      <c r="RYI62" s="6"/>
      <c r="RYJ62" s="6"/>
      <c r="RYK62" s="6"/>
      <c r="RYL62" s="6"/>
      <c r="RYM62" s="6"/>
      <c r="RYN62" s="6"/>
      <c r="RYO62" s="6"/>
      <c r="RYP62" s="6"/>
      <c r="RYQ62" s="6"/>
      <c r="RYR62" s="6"/>
      <c r="RYS62" s="6"/>
      <c r="RYT62" s="6"/>
      <c r="RYU62" s="6"/>
      <c r="RYV62" s="6"/>
      <c r="RYW62" s="6"/>
      <c r="RYX62" s="6"/>
      <c r="RYY62" s="6"/>
      <c r="RYZ62" s="6"/>
      <c r="RZA62" s="6"/>
      <c r="RZB62" s="6"/>
      <c r="RZC62" s="6"/>
      <c r="RZD62" s="6"/>
      <c r="RZE62" s="6"/>
      <c r="RZF62" s="6"/>
      <c r="RZG62" s="6"/>
      <c r="RZH62" s="6"/>
      <c r="RZI62" s="6"/>
      <c r="RZJ62" s="6"/>
      <c r="RZK62" s="6"/>
      <c r="RZL62" s="6"/>
      <c r="RZM62" s="6"/>
      <c r="RZN62" s="6"/>
      <c r="RZO62" s="6"/>
      <c r="RZP62" s="6"/>
      <c r="RZQ62" s="6"/>
      <c r="RZR62" s="6"/>
      <c r="RZS62" s="6"/>
      <c r="RZT62" s="6"/>
      <c r="RZU62" s="6"/>
      <c r="RZV62" s="6"/>
      <c r="RZW62" s="6"/>
      <c r="RZX62" s="6"/>
      <c r="RZY62" s="6"/>
      <c r="RZZ62" s="6"/>
      <c r="SAA62" s="6"/>
      <c r="SAB62" s="6"/>
      <c r="SAC62" s="6"/>
      <c r="SAD62" s="6"/>
      <c r="SAE62" s="6"/>
      <c r="SAF62" s="6"/>
      <c r="SAG62" s="6"/>
      <c r="SAH62" s="6"/>
      <c r="SAI62" s="6"/>
      <c r="SAJ62" s="6"/>
      <c r="SAK62" s="6"/>
      <c r="SAL62" s="6"/>
      <c r="SAM62" s="6"/>
      <c r="SAN62" s="6"/>
      <c r="SAO62" s="6"/>
      <c r="SAP62" s="6"/>
      <c r="SAQ62" s="6"/>
      <c r="SAR62" s="6"/>
      <c r="SAS62" s="6"/>
      <c r="SAT62" s="6"/>
      <c r="SAU62" s="6"/>
      <c r="SAV62" s="6"/>
      <c r="SAW62" s="6"/>
      <c r="SAX62" s="6"/>
      <c r="SAY62" s="6"/>
      <c r="SAZ62" s="6"/>
      <c r="SBA62" s="6"/>
      <c r="SBB62" s="6"/>
      <c r="SBC62" s="6"/>
      <c r="SBD62" s="6"/>
      <c r="SBE62" s="6"/>
      <c r="SBF62" s="6"/>
      <c r="SBG62" s="6"/>
      <c r="SBH62" s="6"/>
      <c r="SBI62" s="6"/>
      <c r="SBJ62" s="6"/>
      <c r="SBK62" s="6"/>
      <c r="SBL62" s="6"/>
      <c r="SBM62" s="6"/>
      <c r="SBN62" s="6"/>
      <c r="SBO62" s="6"/>
      <c r="SBP62" s="6"/>
      <c r="SBQ62" s="6"/>
      <c r="SBR62" s="6"/>
      <c r="SBS62" s="6"/>
      <c r="SBT62" s="6"/>
      <c r="SBU62" s="6"/>
      <c r="SBV62" s="6"/>
      <c r="SBW62" s="6"/>
      <c r="SBX62" s="6"/>
      <c r="SBY62" s="6"/>
      <c r="SBZ62" s="6"/>
      <c r="SCA62" s="6"/>
      <c r="SCB62" s="6"/>
      <c r="SCC62" s="6"/>
      <c r="SCD62" s="6"/>
      <c r="SCE62" s="6"/>
      <c r="SCF62" s="6"/>
      <c r="SCG62" s="6"/>
      <c r="SCH62" s="6"/>
      <c r="SCI62" s="6"/>
      <c r="SCJ62" s="6"/>
      <c r="SCK62" s="6"/>
      <c r="SCL62" s="6"/>
      <c r="SCM62" s="6"/>
      <c r="SCN62" s="6"/>
      <c r="SCO62" s="6"/>
      <c r="SCP62" s="6"/>
      <c r="SCQ62" s="6"/>
      <c r="SCR62" s="6"/>
      <c r="SCS62" s="6"/>
      <c r="SCT62" s="6"/>
      <c r="SCU62" s="6"/>
      <c r="SCV62" s="6"/>
      <c r="SCW62" s="6"/>
      <c r="SCX62" s="6"/>
      <c r="SCY62" s="6"/>
      <c r="SCZ62" s="6"/>
      <c r="SDA62" s="6"/>
      <c r="SDB62" s="6"/>
      <c r="SDC62" s="6"/>
      <c r="SDD62" s="6"/>
      <c r="SDE62" s="6"/>
      <c r="SDF62" s="6"/>
      <c r="SDG62" s="6"/>
      <c r="SDH62" s="6"/>
      <c r="SDI62" s="6"/>
      <c r="SDJ62" s="6"/>
      <c r="SDK62" s="6"/>
      <c r="SDL62" s="6"/>
      <c r="SDM62" s="6"/>
      <c r="SDN62" s="6"/>
      <c r="SDO62" s="6"/>
      <c r="SDP62" s="6"/>
      <c r="SDQ62" s="6"/>
      <c r="SDR62" s="6"/>
      <c r="SDS62" s="6"/>
      <c r="SDT62" s="6"/>
      <c r="SDU62" s="6"/>
      <c r="SDV62" s="6"/>
      <c r="SDW62" s="6"/>
      <c r="SDX62" s="6"/>
      <c r="SDY62" s="6"/>
      <c r="SDZ62" s="6"/>
      <c r="SEA62" s="6"/>
      <c r="SEB62" s="6"/>
      <c r="SEC62" s="6"/>
      <c r="SED62" s="6"/>
      <c r="SEE62" s="6"/>
      <c r="SEF62" s="6"/>
      <c r="SEG62" s="6"/>
      <c r="SEH62" s="6"/>
      <c r="SEI62" s="6"/>
      <c r="SEJ62" s="6"/>
      <c r="SEK62" s="6"/>
      <c r="SEL62" s="6"/>
      <c r="SEM62" s="6"/>
      <c r="SEN62" s="6"/>
      <c r="SEO62" s="6"/>
      <c r="SEP62" s="6"/>
      <c r="SEQ62" s="6"/>
      <c r="SER62" s="6"/>
      <c r="SES62" s="6"/>
      <c r="SET62" s="6"/>
      <c r="SEU62" s="6"/>
      <c r="SEV62" s="6"/>
      <c r="SEW62" s="6"/>
      <c r="SEX62" s="6"/>
      <c r="SEY62" s="6"/>
      <c r="SEZ62" s="6"/>
      <c r="SFA62" s="6"/>
      <c r="SFB62" s="6"/>
      <c r="SFC62" s="6"/>
      <c r="SFD62" s="6"/>
      <c r="SFE62" s="6"/>
      <c r="SFF62" s="6"/>
      <c r="SFG62" s="6"/>
      <c r="SFH62" s="6"/>
      <c r="SFI62" s="6"/>
      <c r="SFJ62" s="6"/>
      <c r="SFK62" s="6"/>
      <c r="SFL62" s="6"/>
      <c r="SFM62" s="6"/>
      <c r="SFN62" s="6"/>
      <c r="SFO62" s="6"/>
      <c r="SFP62" s="6"/>
      <c r="SFQ62" s="6"/>
      <c r="SFR62" s="6"/>
      <c r="SFS62" s="6"/>
      <c r="SFT62" s="6"/>
      <c r="SFU62" s="6"/>
      <c r="SFV62" s="6"/>
      <c r="SFW62" s="6"/>
      <c r="SFX62" s="6"/>
      <c r="SFY62" s="6"/>
      <c r="SFZ62" s="6"/>
      <c r="SGA62" s="6"/>
      <c r="SGB62" s="6"/>
      <c r="SGC62" s="6"/>
      <c r="SGD62" s="6"/>
      <c r="SGE62" s="6"/>
      <c r="SGF62" s="6"/>
      <c r="SGG62" s="6"/>
      <c r="SGH62" s="6"/>
      <c r="SGI62" s="6"/>
      <c r="SGJ62" s="6"/>
      <c r="SGK62" s="6"/>
      <c r="SGL62" s="6"/>
      <c r="SGM62" s="6"/>
      <c r="SGN62" s="6"/>
      <c r="SGO62" s="6"/>
      <c r="SGP62" s="6"/>
      <c r="SGQ62" s="6"/>
      <c r="SGR62" s="6"/>
      <c r="SGS62" s="6"/>
      <c r="SGT62" s="6"/>
      <c r="SGU62" s="6"/>
      <c r="SGV62" s="6"/>
      <c r="SGW62" s="6"/>
      <c r="SGX62" s="6"/>
      <c r="SGY62" s="6"/>
      <c r="SGZ62" s="6"/>
      <c r="SHA62" s="6"/>
      <c r="SHB62" s="6"/>
      <c r="SHC62" s="6"/>
      <c r="SHD62" s="6"/>
      <c r="SHE62" s="6"/>
      <c r="SHF62" s="6"/>
      <c r="SHG62" s="6"/>
      <c r="SHH62" s="6"/>
      <c r="SHI62" s="6"/>
      <c r="SHJ62" s="6"/>
      <c r="SHK62" s="6"/>
      <c r="SHL62" s="6"/>
      <c r="SHM62" s="6"/>
      <c r="SHN62" s="6"/>
      <c r="SHO62" s="6"/>
      <c r="SHP62" s="6"/>
      <c r="SHQ62" s="6"/>
      <c r="SHR62" s="6"/>
      <c r="SHS62" s="6"/>
      <c r="SHT62" s="6"/>
      <c r="SHU62" s="6"/>
      <c r="SHV62" s="6"/>
      <c r="SHW62" s="6"/>
      <c r="SHX62" s="6"/>
      <c r="SHY62" s="6"/>
      <c r="SHZ62" s="6"/>
      <c r="SIA62" s="6"/>
      <c r="SIB62" s="6"/>
      <c r="SIC62" s="6"/>
      <c r="SID62" s="6"/>
      <c r="SIE62" s="6"/>
      <c r="SIF62" s="6"/>
      <c r="SIG62" s="6"/>
      <c r="SIH62" s="6"/>
      <c r="SII62" s="6"/>
      <c r="SIJ62" s="6"/>
      <c r="SIK62" s="6"/>
      <c r="SIL62" s="6"/>
      <c r="SIM62" s="6"/>
      <c r="SIN62" s="6"/>
      <c r="SIO62" s="6"/>
      <c r="SIP62" s="6"/>
      <c r="SIQ62" s="6"/>
      <c r="SIR62" s="6"/>
      <c r="SIS62" s="6"/>
      <c r="SIT62" s="6"/>
      <c r="SIU62" s="6"/>
      <c r="SIV62" s="6"/>
      <c r="SIW62" s="6"/>
      <c r="SIX62" s="6"/>
      <c r="SIY62" s="6"/>
      <c r="SIZ62" s="6"/>
      <c r="SJA62" s="6"/>
      <c r="SJB62" s="6"/>
      <c r="SJC62" s="6"/>
      <c r="SJD62" s="6"/>
      <c r="SJE62" s="6"/>
      <c r="SJF62" s="6"/>
      <c r="SJG62" s="6"/>
      <c r="SJH62" s="6"/>
      <c r="SJI62" s="6"/>
      <c r="SJJ62" s="6"/>
      <c r="SJK62" s="6"/>
      <c r="SJL62" s="6"/>
      <c r="SJM62" s="6"/>
      <c r="SJN62" s="6"/>
      <c r="SJO62" s="6"/>
      <c r="SJP62" s="6"/>
      <c r="SJQ62" s="6"/>
      <c r="SJR62" s="6"/>
      <c r="SJS62" s="6"/>
      <c r="SJT62" s="6"/>
      <c r="SJU62" s="6"/>
      <c r="SJV62" s="6"/>
      <c r="SJW62" s="6"/>
      <c r="SJX62" s="6"/>
      <c r="SJY62" s="6"/>
      <c r="SJZ62" s="6"/>
      <c r="SKA62" s="6"/>
      <c r="SKB62" s="6"/>
      <c r="SKC62" s="6"/>
      <c r="SKD62" s="6"/>
      <c r="SKE62" s="6"/>
      <c r="SKF62" s="6"/>
      <c r="SKG62" s="6"/>
      <c r="SKH62" s="6"/>
      <c r="SKI62" s="6"/>
      <c r="SKJ62" s="6"/>
      <c r="SKK62" s="6"/>
      <c r="SKL62" s="6"/>
      <c r="SKM62" s="6"/>
      <c r="SKN62" s="6"/>
      <c r="SKO62" s="6"/>
      <c r="SKP62" s="6"/>
      <c r="SKQ62" s="6"/>
      <c r="SKR62" s="6"/>
      <c r="SKS62" s="6"/>
      <c r="SKT62" s="6"/>
      <c r="SKU62" s="6"/>
      <c r="SKV62" s="6"/>
      <c r="SKW62" s="6"/>
      <c r="SKX62" s="6"/>
      <c r="SKY62" s="6"/>
      <c r="SKZ62" s="6"/>
      <c r="SLA62" s="6"/>
      <c r="SLB62" s="6"/>
      <c r="SLC62" s="6"/>
      <c r="SLD62" s="6"/>
      <c r="SLE62" s="6"/>
      <c r="SLF62" s="6"/>
      <c r="SLG62" s="6"/>
      <c r="SLH62" s="6"/>
      <c r="SLI62" s="6"/>
      <c r="SLJ62" s="6"/>
      <c r="SLK62" s="6"/>
      <c r="SLL62" s="6"/>
      <c r="SLM62" s="6"/>
      <c r="SLN62" s="6"/>
      <c r="SLO62" s="6"/>
      <c r="SLP62" s="6"/>
      <c r="SLQ62" s="6"/>
      <c r="SLR62" s="6"/>
      <c r="SLS62" s="6"/>
      <c r="SLT62" s="6"/>
      <c r="SLU62" s="6"/>
      <c r="SLV62" s="6"/>
      <c r="SLW62" s="6"/>
      <c r="SLX62" s="6"/>
      <c r="SLY62" s="6"/>
      <c r="SLZ62" s="6"/>
      <c r="SMA62" s="6"/>
      <c r="SMB62" s="6"/>
      <c r="SMC62" s="6"/>
      <c r="SMD62" s="6"/>
      <c r="SME62" s="6"/>
      <c r="SMF62" s="6"/>
      <c r="SMG62" s="6"/>
      <c r="SMH62" s="6"/>
      <c r="SMI62" s="6"/>
      <c r="SMJ62" s="6"/>
      <c r="SMK62" s="6"/>
      <c r="SML62" s="6"/>
      <c r="SMM62" s="6"/>
      <c r="SMN62" s="6"/>
      <c r="SMO62" s="6"/>
      <c r="SMP62" s="6"/>
      <c r="SMQ62" s="6"/>
      <c r="SMR62" s="6"/>
      <c r="SMS62" s="6"/>
      <c r="SMT62" s="6"/>
      <c r="SMU62" s="6"/>
      <c r="SMV62" s="6"/>
      <c r="SMW62" s="6"/>
      <c r="SMX62" s="6"/>
      <c r="SMY62" s="6"/>
      <c r="SMZ62" s="6"/>
      <c r="SNA62" s="6"/>
      <c r="SNB62" s="6"/>
      <c r="SNC62" s="6"/>
      <c r="SND62" s="6"/>
      <c r="SNE62" s="6"/>
      <c r="SNF62" s="6"/>
      <c r="SNG62" s="6"/>
      <c r="SNH62" s="6"/>
      <c r="SNI62" s="6"/>
      <c r="SNJ62" s="6"/>
      <c r="SNK62" s="6"/>
      <c r="SNL62" s="6"/>
      <c r="SNM62" s="6"/>
      <c r="SNN62" s="6"/>
      <c r="SNO62" s="6"/>
      <c r="SNP62" s="6"/>
      <c r="SNQ62" s="6"/>
      <c r="SNR62" s="6"/>
      <c r="SNS62" s="6"/>
      <c r="SNT62" s="6"/>
      <c r="SNU62" s="6"/>
      <c r="SNV62" s="6"/>
      <c r="SNW62" s="6"/>
      <c r="SNX62" s="6"/>
      <c r="SNY62" s="6"/>
      <c r="SNZ62" s="6"/>
      <c r="SOA62" s="6"/>
      <c r="SOB62" s="6"/>
      <c r="SOC62" s="6"/>
      <c r="SOD62" s="6"/>
      <c r="SOE62" s="6"/>
      <c r="SOF62" s="6"/>
      <c r="SOG62" s="6"/>
      <c r="SOH62" s="6"/>
      <c r="SOI62" s="6"/>
      <c r="SOJ62" s="6"/>
      <c r="SOK62" s="6"/>
      <c r="SOL62" s="6"/>
      <c r="SOM62" s="6"/>
      <c r="SON62" s="6"/>
      <c r="SOO62" s="6"/>
      <c r="SOP62" s="6"/>
      <c r="SOQ62" s="6"/>
      <c r="SOR62" s="6"/>
      <c r="SOS62" s="6"/>
      <c r="SOT62" s="6"/>
      <c r="SOU62" s="6"/>
      <c r="SOV62" s="6"/>
      <c r="SOW62" s="6"/>
      <c r="SOX62" s="6"/>
      <c r="SOY62" s="6"/>
      <c r="SOZ62" s="6"/>
      <c r="SPA62" s="6"/>
      <c r="SPB62" s="6"/>
      <c r="SPC62" s="6"/>
      <c r="SPD62" s="6"/>
      <c r="SPE62" s="6"/>
      <c r="SPF62" s="6"/>
      <c r="SPG62" s="6"/>
      <c r="SPH62" s="6"/>
      <c r="SPI62" s="6"/>
      <c r="SPJ62" s="6"/>
      <c r="SPK62" s="6"/>
      <c r="SPL62" s="6"/>
      <c r="SPM62" s="6"/>
      <c r="SPN62" s="6"/>
      <c r="SPO62" s="6"/>
      <c r="SPP62" s="6"/>
      <c r="SPQ62" s="6"/>
      <c r="SPR62" s="6"/>
      <c r="SPS62" s="6"/>
      <c r="SPT62" s="6"/>
      <c r="SPU62" s="6"/>
      <c r="SPV62" s="6"/>
      <c r="SPW62" s="6"/>
      <c r="SPX62" s="6"/>
      <c r="SPY62" s="6"/>
      <c r="SPZ62" s="6"/>
      <c r="SQA62" s="6"/>
      <c r="SQB62" s="6"/>
      <c r="SQC62" s="6"/>
      <c r="SQD62" s="6"/>
      <c r="SQE62" s="6"/>
      <c r="SQF62" s="6"/>
      <c r="SQG62" s="6"/>
      <c r="SQH62" s="6"/>
      <c r="SQI62" s="6"/>
      <c r="SQJ62" s="6"/>
      <c r="SQK62" s="6"/>
      <c r="SQL62" s="6"/>
      <c r="SQM62" s="6"/>
      <c r="SQN62" s="6"/>
      <c r="SQO62" s="6"/>
      <c r="SQP62" s="6"/>
      <c r="SQQ62" s="6"/>
      <c r="SQR62" s="6"/>
      <c r="SQS62" s="6"/>
      <c r="SQT62" s="6"/>
      <c r="SQU62" s="6"/>
      <c r="SQV62" s="6"/>
      <c r="SQW62" s="6"/>
      <c r="SQX62" s="6"/>
      <c r="SQY62" s="6"/>
      <c r="SQZ62" s="6"/>
      <c r="SRA62" s="6"/>
      <c r="SRB62" s="6"/>
      <c r="SRC62" s="6"/>
      <c r="SRD62" s="6"/>
      <c r="SRE62" s="6"/>
      <c r="SRF62" s="6"/>
      <c r="SRG62" s="6"/>
      <c r="SRH62" s="6"/>
      <c r="SRI62" s="6"/>
      <c r="SRJ62" s="6"/>
      <c r="SRK62" s="6"/>
      <c r="SRL62" s="6"/>
      <c r="SRM62" s="6"/>
      <c r="SRN62" s="6"/>
      <c r="SRO62" s="6"/>
      <c r="SRP62" s="6"/>
      <c r="SRQ62" s="6"/>
      <c r="SRR62" s="6"/>
      <c r="SRS62" s="6"/>
      <c r="SRT62" s="6"/>
      <c r="SRU62" s="6"/>
      <c r="SRV62" s="6"/>
      <c r="SRW62" s="6"/>
      <c r="SRX62" s="6"/>
      <c r="SRY62" s="6"/>
      <c r="SRZ62" s="6"/>
      <c r="SSA62" s="6"/>
      <c r="SSB62" s="6"/>
      <c r="SSC62" s="6"/>
      <c r="SSD62" s="6"/>
      <c r="SSE62" s="6"/>
      <c r="SSF62" s="6"/>
      <c r="SSG62" s="6"/>
      <c r="SSH62" s="6"/>
      <c r="SSI62" s="6"/>
      <c r="SSJ62" s="6"/>
      <c r="SSK62" s="6"/>
      <c r="SSL62" s="6"/>
      <c r="SSM62" s="6"/>
      <c r="SSN62" s="6"/>
      <c r="SSO62" s="6"/>
      <c r="SSP62" s="6"/>
      <c r="SSQ62" s="6"/>
      <c r="SSR62" s="6"/>
      <c r="SSS62" s="6"/>
      <c r="SST62" s="6"/>
      <c r="SSU62" s="6"/>
      <c r="SSV62" s="6"/>
      <c r="SSW62" s="6"/>
      <c r="SSX62" s="6"/>
      <c r="SSY62" s="6"/>
      <c r="SSZ62" s="6"/>
      <c r="STA62" s="6"/>
      <c r="STB62" s="6"/>
      <c r="STC62" s="6"/>
      <c r="STD62" s="6"/>
      <c r="STE62" s="6"/>
      <c r="STF62" s="6"/>
      <c r="STG62" s="6"/>
      <c r="STH62" s="6"/>
      <c r="STI62" s="6"/>
      <c r="STJ62" s="6"/>
      <c r="STK62" s="6"/>
      <c r="STL62" s="6"/>
      <c r="STM62" s="6"/>
      <c r="STN62" s="6"/>
      <c r="STO62" s="6"/>
      <c r="STP62" s="6"/>
      <c r="STQ62" s="6"/>
      <c r="STR62" s="6"/>
      <c r="STS62" s="6"/>
      <c r="STT62" s="6"/>
      <c r="STU62" s="6"/>
      <c r="STV62" s="6"/>
      <c r="STW62" s="6"/>
      <c r="STX62" s="6"/>
      <c r="STY62" s="6"/>
      <c r="STZ62" s="6"/>
      <c r="SUA62" s="6"/>
      <c r="SUB62" s="6"/>
      <c r="SUC62" s="6"/>
      <c r="SUD62" s="6"/>
      <c r="SUE62" s="6"/>
      <c r="SUF62" s="6"/>
      <c r="SUG62" s="6"/>
      <c r="SUH62" s="6"/>
      <c r="SUI62" s="6"/>
      <c r="SUJ62" s="6"/>
      <c r="SUK62" s="6"/>
      <c r="SUL62" s="6"/>
      <c r="SUM62" s="6"/>
      <c r="SUN62" s="6"/>
      <c r="SUO62" s="6"/>
      <c r="SUP62" s="6"/>
      <c r="SUQ62" s="6"/>
      <c r="SUR62" s="6"/>
      <c r="SUS62" s="6"/>
      <c r="SUT62" s="6"/>
      <c r="SUU62" s="6"/>
      <c r="SUV62" s="6"/>
      <c r="SUW62" s="6"/>
      <c r="SUX62" s="6"/>
      <c r="SUY62" s="6"/>
      <c r="SUZ62" s="6"/>
      <c r="SVA62" s="6"/>
      <c r="SVB62" s="6"/>
      <c r="SVC62" s="6"/>
      <c r="SVD62" s="6"/>
      <c r="SVE62" s="6"/>
      <c r="SVF62" s="6"/>
      <c r="SVG62" s="6"/>
      <c r="SVH62" s="6"/>
      <c r="SVI62" s="6"/>
      <c r="SVJ62" s="6"/>
      <c r="SVK62" s="6"/>
      <c r="SVL62" s="6"/>
      <c r="SVM62" s="6"/>
      <c r="SVN62" s="6"/>
      <c r="SVO62" s="6"/>
      <c r="SVP62" s="6"/>
      <c r="SVQ62" s="6"/>
      <c r="SVR62" s="6"/>
      <c r="SVS62" s="6"/>
      <c r="SVT62" s="6"/>
      <c r="SVU62" s="6"/>
      <c r="SVV62" s="6"/>
      <c r="SVW62" s="6"/>
      <c r="SVX62" s="6"/>
      <c r="SVY62" s="6"/>
      <c r="SVZ62" s="6"/>
      <c r="SWA62" s="6"/>
      <c r="SWB62" s="6"/>
      <c r="SWC62" s="6"/>
      <c r="SWD62" s="6"/>
      <c r="SWE62" s="6"/>
      <c r="SWF62" s="6"/>
      <c r="SWG62" s="6"/>
      <c r="SWH62" s="6"/>
      <c r="SWI62" s="6"/>
      <c r="SWJ62" s="6"/>
      <c r="SWK62" s="6"/>
      <c r="SWL62" s="6"/>
      <c r="SWM62" s="6"/>
      <c r="SWN62" s="6"/>
      <c r="SWO62" s="6"/>
      <c r="SWP62" s="6"/>
      <c r="SWQ62" s="6"/>
      <c r="SWR62" s="6"/>
      <c r="SWS62" s="6"/>
      <c r="SWT62" s="6"/>
      <c r="SWU62" s="6"/>
      <c r="SWV62" s="6"/>
      <c r="SWW62" s="6"/>
      <c r="SWX62" s="6"/>
      <c r="SWY62" s="6"/>
      <c r="SWZ62" s="6"/>
      <c r="SXA62" s="6"/>
      <c r="SXB62" s="6"/>
      <c r="SXC62" s="6"/>
      <c r="SXD62" s="6"/>
      <c r="SXE62" s="6"/>
      <c r="SXF62" s="6"/>
      <c r="SXG62" s="6"/>
      <c r="SXH62" s="6"/>
      <c r="SXI62" s="6"/>
      <c r="SXJ62" s="6"/>
      <c r="SXK62" s="6"/>
      <c r="SXL62" s="6"/>
      <c r="SXM62" s="6"/>
      <c r="SXN62" s="6"/>
      <c r="SXO62" s="6"/>
      <c r="SXP62" s="6"/>
      <c r="SXQ62" s="6"/>
      <c r="SXR62" s="6"/>
      <c r="SXS62" s="6"/>
      <c r="SXT62" s="6"/>
      <c r="SXU62" s="6"/>
      <c r="SXV62" s="6"/>
      <c r="SXW62" s="6"/>
      <c r="SXX62" s="6"/>
      <c r="SXY62" s="6"/>
      <c r="SXZ62" s="6"/>
      <c r="SYA62" s="6"/>
      <c r="SYB62" s="6"/>
      <c r="SYC62" s="6"/>
      <c r="SYD62" s="6"/>
      <c r="SYE62" s="6"/>
      <c r="SYF62" s="6"/>
      <c r="SYG62" s="6"/>
      <c r="SYH62" s="6"/>
      <c r="SYI62" s="6"/>
      <c r="SYJ62" s="6"/>
      <c r="SYK62" s="6"/>
      <c r="SYL62" s="6"/>
      <c r="SYM62" s="6"/>
      <c r="SYN62" s="6"/>
      <c r="SYO62" s="6"/>
      <c r="SYP62" s="6"/>
      <c r="SYQ62" s="6"/>
      <c r="SYR62" s="6"/>
      <c r="SYS62" s="6"/>
      <c r="SYT62" s="6"/>
      <c r="SYU62" s="6"/>
      <c r="SYV62" s="6"/>
      <c r="SYW62" s="6"/>
      <c r="SYX62" s="6"/>
      <c r="SYY62" s="6"/>
      <c r="SYZ62" s="6"/>
      <c r="SZA62" s="6"/>
      <c r="SZB62" s="6"/>
      <c r="SZC62" s="6"/>
      <c r="SZD62" s="6"/>
      <c r="SZE62" s="6"/>
      <c r="SZF62" s="6"/>
      <c r="SZG62" s="6"/>
      <c r="SZH62" s="6"/>
      <c r="SZI62" s="6"/>
      <c r="SZJ62" s="6"/>
      <c r="SZK62" s="6"/>
      <c r="SZL62" s="6"/>
      <c r="SZM62" s="6"/>
      <c r="SZN62" s="6"/>
      <c r="SZO62" s="6"/>
      <c r="SZP62" s="6"/>
      <c r="SZQ62" s="6"/>
      <c r="SZR62" s="6"/>
      <c r="SZS62" s="6"/>
      <c r="SZT62" s="6"/>
      <c r="SZU62" s="6"/>
      <c r="SZV62" s="6"/>
      <c r="SZW62" s="6"/>
      <c r="SZX62" s="6"/>
      <c r="SZY62" s="6"/>
      <c r="SZZ62" s="6"/>
      <c r="TAA62" s="6"/>
      <c r="TAB62" s="6"/>
      <c r="TAC62" s="6"/>
      <c r="TAD62" s="6"/>
      <c r="TAE62" s="6"/>
      <c r="TAF62" s="6"/>
      <c r="TAG62" s="6"/>
      <c r="TAH62" s="6"/>
      <c r="TAI62" s="6"/>
      <c r="TAJ62" s="6"/>
      <c r="TAK62" s="6"/>
      <c r="TAL62" s="6"/>
      <c r="TAM62" s="6"/>
      <c r="TAN62" s="6"/>
      <c r="TAO62" s="6"/>
      <c r="TAP62" s="6"/>
      <c r="TAQ62" s="6"/>
      <c r="TAR62" s="6"/>
      <c r="TAS62" s="6"/>
      <c r="TAT62" s="6"/>
      <c r="TAU62" s="6"/>
      <c r="TAV62" s="6"/>
      <c r="TAW62" s="6"/>
      <c r="TAX62" s="6"/>
      <c r="TAY62" s="6"/>
      <c r="TAZ62" s="6"/>
      <c r="TBA62" s="6"/>
      <c r="TBB62" s="6"/>
      <c r="TBC62" s="6"/>
      <c r="TBD62" s="6"/>
      <c r="TBE62" s="6"/>
      <c r="TBF62" s="6"/>
      <c r="TBG62" s="6"/>
      <c r="TBH62" s="6"/>
      <c r="TBI62" s="6"/>
      <c r="TBJ62" s="6"/>
      <c r="TBK62" s="6"/>
      <c r="TBL62" s="6"/>
      <c r="TBM62" s="6"/>
      <c r="TBN62" s="6"/>
      <c r="TBO62" s="6"/>
      <c r="TBP62" s="6"/>
      <c r="TBQ62" s="6"/>
      <c r="TBR62" s="6"/>
      <c r="TBS62" s="6"/>
      <c r="TBT62" s="6"/>
      <c r="TBU62" s="6"/>
      <c r="TBV62" s="6"/>
      <c r="TBW62" s="6"/>
      <c r="TBX62" s="6"/>
      <c r="TBY62" s="6"/>
      <c r="TBZ62" s="6"/>
      <c r="TCA62" s="6"/>
      <c r="TCB62" s="6"/>
      <c r="TCC62" s="6"/>
      <c r="TCD62" s="6"/>
      <c r="TCE62" s="6"/>
      <c r="TCF62" s="6"/>
      <c r="TCG62" s="6"/>
      <c r="TCH62" s="6"/>
      <c r="TCI62" s="6"/>
      <c r="TCJ62" s="6"/>
      <c r="TCK62" s="6"/>
      <c r="TCL62" s="6"/>
      <c r="TCM62" s="6"/>
      <c r="TCN62" s="6"/>
      <c r="TCO62" s="6"/>
      <c r="TCP62" s="6"/>
      <c r="TCQ62" s="6"/>
      <c r="TCR62" s="6"/>
      <c r="TCS62" s="6"/>
      <c r="TCT62" s="6"/>
      <c r="TCU62" s="6"/>
      <c r="TCV62" s="6"/>
      <c r="TCW62" s="6"/>
      <c r="TCX62" s="6"/>
      <c r="TCY62" s="6"/>
      <c r="TCZ62" s="6"/>
      <c r="TDA62" s="6"/>
      <c r="TDB62" s="6"/>
      <c r="TDC62" s="6"/>
      <c r="TDD62" s="6"/>
      <c r="TDE62" s="6"/>
      <c r="TDF62" s="6"/>
      <c r="TDG62" s="6"/>
      <c r="TDH62" s="6"/>
      <c r="TDI62" s="6"/>
      <c r="TDJ62" s="6"/>
      <c r="TDK62" s="6"/>
      <c r="TDL62" s="6"/>
      <c r="TDM62" s="6"/>
      <c r="TDN62" s="6"/>
      <c r="TDO62" s="6"/>
      <c r="TDP62" s="6"/>
      <c r="TDQ62" s="6"/>
      <c r="TDR62" s="6"/>
      <c r="TDS62" s="6"/>
      <c r="TDT62" s="6"/>
      <c r="TDU62" s="6"/>
      <c r="TDV62" s="6"/>
      <c r="TDW62" s="6"/>
      <c r="TDX62" s="6"/>
      <c r="TDY62" s="6"/>
      <c r="TDZ62" s="6"/>
      <c r="TEA62" s="6"/>
      <c r="TEB62" s="6"/>
      <c r="TEC62" s="6"/>
      <c r="TED62" s="6"/>
      <c r="TEE62" s="6"/>
      <c r="TEF62" s="6"/>
      <c r="TEG62" s="6"/>
      <c r="TEH62" s="6"/>
      <c r="TEI62" s="6"/>
      <c r="TEJ62" s="6"/>
      <c r="TEK62" s="6"/>
      <c r="TEL62" s="6"/>
      <c r="TEM62" s="6"/>
      <c r="TEN62" s="6"/>
      <c r="TEO62" s="6"/>
      <c r="TEP62" s="6"/>
      <c r="TEQ62" s="6"/>
      <c r="TER62" s="6"/>
      <c r="TES62" s="6"/>
      <c r="TET62" s="6"/>
      <c r="TEU62" s="6"/>
      <c r="TEV62" s="6"/>
      <c r="TEW62" s="6"/>
      <c r="TEX62" s="6"/>
      <c r="TEY62" s="6"/>
      <c r="TEZ62" s="6"/>
      <c r="TFA62" s="6"/>
      <c r="TFB62" s="6"/>
      <c r="TFC62" s="6"/>
      <c r="TFD62" s="6"/>
      <c r="TFE62" s="6"/>
      <c r="TFF62" s="6"/>
      <c r="TFG62" s="6"/>
      <c r="TFH62" s="6"/>
      <c r="TFI62" s="6"/>
      <c r="TFJ62" s="6"/>
      <c r="TFK62" s="6"/>
      <c r="TFL62" s="6"/>
      <c r="TFM62" s="6"/>
      <c r="TFN62" s="6"/>
      <c r="TFO62" s="6"/>
      <c r="TFP62" s="6"/>
      <c r="TFQ62" s="6"/>
      <c r="TFR62" s="6"/>
      <c r="TFS62" s="6"/>
      <c r="TFT62" s="6"/>
      <c r="TFU62" s="6"/>
      <c r="TFV62" s="6"/>
      <c r="TFW62" s="6"/>
      <c r="TFX62" s="6"/>
      <c r="TFY62" s="6"/>
      <c r="TFZ62" s="6"/>
      <c r="TGA62" s="6"/>
      <c r="TGB62" s="6"/>
      <c r="TGC62" s="6"/>
      <c r="TGD62" s="6"/>
      <c r="TGE62" s="6"/>
      <c r="TGF62" s="6"/>
      <c r="TGG62" s="6"/>
      <c r="TGH62" s="6"/>
      <c r="TGI62" s="6"/>
      <c r="TGJ62" s="6"/>
      <c r="TGK62" s="6"/>
      <c r="TGL62" s="6"/>
      <c r="TGM62" s="6"/>
      <c r="TGN62" s="6"/>
      <c r="TGO62" s="6"/>
      <c r="TGP62" s="6"/>
      <c r="TGQ62" s="6"/>
      <c r="TGR62" s="6"/>
      <c r="TGS62" s="6"/>
      <c r="TGT62" s="6"/>
      <c r="TGU62" s="6"/>
      <c r="TGV62" s="6"/>
      <c r="TGW62" s="6"/>
      <c r="TGX62" s="6"/>
      <c r="TGY62" s="6"/>
      <c r="TGZ62" s="6"/>
      <c r="THA62" s="6"/>
      <c r="THB62" s="6"/>
      <c r="THC62" s="6"/>
      <c r="THD62" s="6"/>
      <c r="THE62" s="6"/>
      <c r="THF62" s="6"/>
      <c r="THG62" s="6"/>
      <c r="THH62" s="6"/>
      <c r="THI62" s="6"/>
      <c r="THJ62" s="6"/>
      <c r="THK62" s="6"/>
      <c r="THL62" s="6"/>
      <c r="THM62" s="6"/>
      <c r="THN62" s="6"/>
      <c r="THO62" s="6"/>
      <c r="THP62" s="6"/>
      <c r="THQ62" s="6"/>
      <c r="THR62" s="6"/>
      <c r="THS62" s="6"/>
      <c r="THT62" s="6"/>
      <c r="THU62" s="6"/>
      <c r="THV62" s="6"/>
      <c r="THW62" s="6"/>
      <c r="THX62" s="6"/>
      <c r="THY62" s="6"/>
      <c r="THZ62" s="6"/>
      <c r="TIA62" s="6"/>
      <c r="TIB62" s="6"/>
      <c r="TIC62" s="6"/>
      <c r="TID62" s="6"/>
      <c r="TIE62" s="6"/>
      <c r="TIF62" s="6"/>
      <c r="TIG62" s="6"/>
      <c r="TIH62" s="6"/>
      <c r="TII62" s="6"/>
      <c r="TIJ62" s="6"/>
      <c r="TIK62" s="6"/>
      <c r="TIL62" s="6"/>
      <c r="TIM62" s="6"/>
      <c r="TIN62" s="6"/>
      <c r="TIO62" s="6"/>
      <c r="TIP62" s="6"/>
      <c r="TIQ62" s="6"/>
      <c r="TIR62" s="6"/>
      <c r="TIS62" s="6"/>
      <c r="TIT62" s="6"/>
      <c r="TIU62" s="6"/>
      <c r="TIV62" s="6"/>
      <c r="TIW62" s="6"/>
      <c r="TIX62" s="6"/>
      <c r="TIY62" s="6"/>
      <c r="TIZ62" s="6"/>
      <c r="TJA62" s="6"/>
      <c r="TJB62" s="6"/>
      <c r="TJC62" s="6"/>
      <c r="TJD62" s="6"/>
      <c r="TJE62" s="6"/>
      <c r="TJF62" s="6"/>
      <c r="TJG62" s="6"/>
      <c r="TJH62" s="6"/>
      <c r="TJI62" s="6"/>
      <c r="TJJ62" s="6"/>
      <c r="TJK62" s="6"/>
      <c r="TJL62" s="6"/>
      <c r="TJM62" s="6"/>
      <c r="TJN62" s="6"/>
      <c r="TJO62" s="6"/>
      <c r="TJP62" s="6"/>
      <c r="TJQ62" s="6"/>
      <c r="TJR62" s="6"/>
      <c r="TJS62" s="6"/>
      <c r="TJT62" s="6"/>
      <c r="TJU62" s="6"/>
      <c r="TJV62" s="6"/>
      <c r="TJW62" s="6"/>
      <c r="TJX62" s="6"/>
      <c r="TJY62" s="6"/>
      <c r="TJZ62" s="6"/>
      <c r="TKA62" s="6"/>
      <c r="TKB62" s="6"/>
      <c r="TKC62" s="6"/>
      <c r="TKD62" s="6"/>
      <c r="TKE62" s="6"/>
      <c r="TKF62" s="6"/>
      <c r="TKG62" s="6"/>
      <c r="TKH62" s="6"/>
      <c r="TKI62" s="6"/>
      <c r="TKJ62" s="6"/>
      <c r="TKK62" s="6"/>
      <c r="TKL62" s="6"/>
      <c r="TKM62" s="6"/>
      <c r="TKN62" s="6"/>
      <c r="TKO62" s="6"/>
      <c r="TKP62" s="6"/>
      <c r="TKQ62" s="6"/>
      <c r="TKR62" s="6"/>
      <c r="TKS62" s="6"/>
      <c r="TKT62" s="6"/>
      <c r="TKU62" s="6"/>
      <c r="TKV62" s="6"/>
      <c r="TKW62" s="6"/>
      <c r="TKX62" s="6"/>
      <c r="TKY62" s="6"/>
      <c r="TKZ62" s="6"/>
      <c r="TLA62" s="6"/>
      <c r="TLB62" s="6"/>
      <c r="TLC62" s="6"/>
      <c r="TLD62" s="6"/>
      <c r="TLE62" s="6"/>
      <c r="TLF62" s="6"/>
      <c r="TLG62" s="6"/>
      <c r="TLH62" s="6"/>
      <c r="TLI62" s="6"/>
      <c r="TLJ62" s="6"/>
      <c r="TLK62" s="6"/>
      <c r="TLL62" s="6"/>
      <c r="TLM62" s="6"/>
      <c r="TLN62" s="6"/>
      <c r="TLO62" s="6"/>
      <c r="TLP62" s="6"/>
      <c r="TLQ62" s="6"/>
      <c r="TLR62" s="6"/>
      <c r="TLS62" s="6"/>
      <c r="TLT62" s="6"/>
      <c r="TLU62" s="6"/>
      <c r="TLV62" s="6"/>
      <c r="TLW62" s="6"/>
      <c r="TLX62" s="6"/>
      <c r="TLY62" s="6"/>
      <c r="TLZ62" s="6"/>
      <c r="TMA62" s="6"/>
      <c r="TMB62" s="6"/>
      <c r="TMC62" s="6"/>
      <c r="TMD62" s="6"/>
      <c r="TME62" s="6"/>
      <c r="TMF62" s="6"/>
      <c r="TMG62" s="6"/>
      <c r="TMH62" s="6"/>
      <c r="TMI62" s="6"/>
      <c r="TMJ62" s="6"/>
      <c r="TMK62" s="6"/>
      <c r="TML62" s="6"/>
      <c r="TMM62" s="6"/>
      <c r="TMN62" s="6"/>
      <c r="TMO62" s="6"/>
      <c r="TMP62" s="6"/>
      <c r="TMQ62" s="6"/>
      <c r="TMR62" s="6"/>
      <c r="TMS62" s="6"/>
      <c r="TMT62" s="6"/>
      <c r="TMU62" s="6"/>
      <c r="TMV62" s="6"/>
      <c r="TMW62" s="6"/>
      <c r="TMX62" s="6"/>
      <c r="TMY62" s="6"/>
      <c r="TMZ62" s="6"/>
      <c r="TNA62" s="6"/>
      <c r="TNB62" s="6"/>
      <c r="TNC62" s="6"/>
      <c r="TND62" s="6"/>
      <c r="TNE62" s="6"/>
      <c r="TNF62" s="6"/>
      <c r="TNG62" s="6"/>
      <c r="TNH62" s="6"/>
      <c r="TNI62" s="6"/>
      <c r="TNJ62" s="6"/>
      <c r="TNK62" s="6"/>
      <c r="TNL62" s="6"/>
      <c r="TNM62" s="6"/>
      <c r="TNN62" s="6"/>
      <c r="TNO62" s="6"/>
      <c r="TNP62" s="6"/>
      <c r="TNQ62" s="6"/>
      <c r="TNR62" s="6"/>
      <c r="TNS62" s="6"/>
      <c r="TNT62" s="6"/>
      <c r="TNU62" s="6"/>
      <c r="TNV62" s="6"/>
      <c r="TNW62" s="6"/>
      <c r="TNX62" s="6"/>
      <c r="TNY62" s="6"/>
      <c r="TNZ62" s="6"/>
      <c r="TOA62" s="6"/>
      <c r="TOB62" s="6"/>
      <c r="TOC62" s="6"/>
      <c r="TOD62" s="6"/>
      <c r="TOE62" s="6"/>
      <c r="TOF62" s="6"/>
      <c r="TOG62" s="6"/>
      <c r="TOH62" s="6"/>
      <c r="TOI62" s="6"/>
      <c r="TOJ62" s="6"/>
      <c r="TOK62" s="6"/>
      <c r="TOL62" s="6"/>
      <c r="TOM62" s="6"/>
      <c r="TON62" s="6"/>
      <c r="TOO62" s="6"/>
      <c r="TOP62" s="6"/>
      <c r="TOQ62" s="6"/>
      <c r="TOR62" s="6"/>
      <c r="TOS62" s="6"/>
      <c r="TOT62" s="6"/>
      <c r="TOU62" s="6"/>
      <c r="TOV62" s="6"/>
      <c r="TOW62" s="6"/>
      <c r="TOX62" s="6"/>
      <c r="TOY62" s="6"/>
      <c r="TOZ62" s="6"/>
      <c r="TPA62" s="6"/>
      <c r="TPB62" s="6"/>
      <c r="TPC62" s="6"/>
      <c r="TPD62" s="6"/>
      <c r="TPE62" s="6"/>
      <c r="TPF62" s="6"/>
      <c r="TPG62" s="6"/>
      <c r="TPH62" s="6"/>
      <c r="TPI62" s="6"/>
      <c r="TPJ62" s="6"/>
      <c r="TPK62" s="6"/>
      <c r="TPL62" s="6"/>
      <c r="TPM62" s="6"/>
      <c r="TPN62" s="6"/>
      <c r="TPO62" s="6"/>
      <c r="TPP62" s="6"/>
      <c r="TPQ62" s="6"/>
      <c r="TPR62" s="6"/>
      <c r="TPS62" s="6"/>
      <c r="TPT62" s="6"/>
      <c r="TPU62" s="6"/>
      <c r="TPV62" s="6"/>
      <c r="TPW62" s="6"/>
      <c r="TPX62" s="6"/>
      <c r="TPY62" s="6"/>
      <c r="TPZ62" s="6"/>
      <c r="TQA62" s="6"/>
      <c r="TQB62" s="6"/>
      <c r="TQC62" s="6"/>
      <c r="TQD62" s="6"/>
      <c r="TQE62" s="6"/>
      <c r="TQF62" s="6"/>
      <c r="TQG62" s="6"/>
      <c r="TQH62" s="6"/>
      <c r="TQI62" s="6"/>
      <c r="TQJ62" s="6"/>
      <c r="TQK62" s="6"/>
      <c r="TQL62" s="6"/>
      <c r="TQM62" s="6"/>
      <c r="TQN62" s="6"/>
      <c r="TQO62" s="6"/>
      <c r="TQP62" s="6"/>
      <c r="TQQ62" s="6"/>
      <c r="TQR62" s="6"/>
      <c r="TQS62" s="6"/>
      <c r="TQT62" s="6"/>
      <c r="TQU62" s="6"/>
      <c r="TQV62" s="6"/>
      <c r="TQW62" s="6"/>
      <c r="TQX62" s="6"/>
      <c r="TQY62" s="6"/>
      <c r="TQZ62" s="6"/>
      <c r="TRA62" s="6"/>
      <c r="TRB62" s="6"/>
      <c r="TRC62" s="6"/>
      <c r="TRD62" s="6"/>
      <c r="TRE62" s="6"/>
      <c r="TRF62" s="6"/>
      <c r="TRG62" s="6"/>
      <c r="TRH62" s="6"/>
      <c r="TRI62" s="6"/>
      <c r="TRJ62" s="6"/>
      <c r="TRK62" s="6"/>
      <c r="TRL62" s="6"/>
      <c r="TRM62" s="6"/>
      <c r="TRN62" s="6"/>
      <c r="TRO62" s="6"/>
      <c r="TRP62" s="6"/>
      <c r="TRQ62" s="6"/>
      <c r="TRR62" s="6"/>
      <c r="TRS62" s="6"/>
      <c r="TRT62" s="6"/>
      <c r="TRU62" s="6"/>
      <c r="TRV62" s="6"/>
      <c r="TRW62" s="6"/>
      <c r="TRX62" s="6"/>
      <c r="TRY62" s="6"/>
      <c r="TRZ62" s="6"/>
      <c r="TSA62" s="6"/>
      <c r="TSB62" s="6"/>
      <c r="TSC62" s="6"/>
      <c r="TSD62" s="6"/>
      <c r="TSE62" s="6"/>
      <c r="TSF62" s="6"/>
      <c r="TSG62" s="6"/>
      <c r="TSH62" s="6"/>
      <c r="TSI62" s="6"/>
      <c r="TSJ62" s="6"/>
      <c r="TSK62" s="6"/>
      <c r="TSL62" s="6"/>
      <c r="TSM62" s="6"/>
      <c r="TSN62" s="6"/>
      <c r="TSO62" s="6"/>
      <c r="TSP62" s="6"/>
      <c r="TSQ62" s="6"/>
      <c r="TSR62" s="6"/>
      <c r="TSS62" s="6"/>
      <c r="TST62" s="6"/>
      <c r="TSU62" s="6"/>
      <c r="TSV62" s="6"/>
      <c r="TSW62" s="6"/>
      <c r="TSX62" s="6"/>
      <c r="TSY62" s="6"/>
      <c r="TSZ62" s="6"/>
      <c r="TTA62" s="6"/>
      <c r="TTB62" s="6"/>
      <c r="TTC62" s="6"/>
      <c r="TTD62" s="6"/>
      <c r="TTE62" s="6"/>
      <c r="TTF62" s="6"/>
      <c r="TTG62" s="6"/>
      <c r="TTH62" s="6"/>
      <c r="TTI62" s="6"/>
      <c r="TTJ62" s="6"/>
      <c r="TTK62" s="6"/>
      <c r="TTL62" s="6"/>
      <c r="TTM62" s="6"/>
      <c r="TTN62" s="6"/>
      <c r="TTO62" s="6"/>
      <c r="TTP62" s="6"/>
      <c r="TTQ62" s="6"/>
      <c r="TTR62" s="6"/>
      <c r="TTS62" s="6"/>
      <c r="TTT62" s="6"/>
      <c r="TTU62" s="6"/>
      <c r="TTV62" s="6"/>
      <c r="TTW62" s="6"/>
      <c r="TTX62" s="6"/>
      <c r="TTY62" s="6"/>
      <c r="TTZ62" s="6"/>
      <c r="TUA62" s="6"/>
      <c r="TUB62" s="6"/>
      <c r="TUC62" s="6"/>
      <c r="TUD62" s="6"/>
      <c r="TUE62" s="6"/>
      <c r="TUF62" s="6"/>
      <c r="TUG62" s="6"/>
      <c r="TUH62" s="6"/>
      <c r="TUI62" s="6"/>
      <c r="TUJ62" s="6"/>
      <c r="TUK62" s="6"/>
      <c r="TUL62" s="6"/>
      <c r="TUM62" s="6"/>
      <c r="TUN62" s="6"/>
      <c r="TUO62" s="6"/>
      <c r="TUP62" s="6"/>
      <c r="TUQ62" s="6"/>
      <c r="TUR62" s="6"/>
      <c r="TUS62" s="6"/>
      <c r="TUT62" s="6"/>
      <c r="TUU62" s="6"/>
      <c r="TUV62" s="6"/>
      <c r="TUW62" s="6"/>
      <c r="TUX62" s="6"/>
      <c r="TUY62" s="6"/>
      <c r="TUZ62" s="6"/>
      <c r="TVA62" s="6"/>
      <c r="TVB62" s="6"/>
      <c r="TVC62" s="6"/>
      <c r="TVD62" s="6"/>
      <c r="TVE62" s="6"/>
      <c r="TVF62" s="6"/>
      <c r="TVG62" s="6"/>
      <c r="TVH62" s="6"/>
      <c r="TVI62" s="6"/>
      <c r="TVJ62" s="6"/>
      <c r="TVK62" s="6"/>
      <c r="TVL62" s="6"/>
      <c r="TVM62" s="6"/>
      <c r="TVN62" s="6"/>
      <c r="TVO62" s="6"/>
      <c r="TVP62" s="6"/>
      <c r="TVQ62" s="6"/>
      <c r="TVR62" s="6"/>
      <c r="TVS62" s="6"/>
      <c r="TVT62" s="6"/>
      <c r="TVU62" s="6"/>
      <c r="TVV62" s="6"/>
      <c r="TVW62" s="6"/>
      <c r="TVX62" s="6"/>
      <c r="TVY62" s="6"/>
      <c r="TVZ62" s="6"/>
      <c r="TWA62" s="6"/>
      <c r="TWB62" s="6"/>
      <c r="TWC62" s="6"/>
      <c r="TWD62" s="6"/>
      <c r="TWE62" s="6"/>
      <c r="TWF62" s="6"/>
      <c r="TWG62" s="6"/>
      <c r="TWH62" s="6"/>
      <c r="TWI62" s="6"/>
      <c r="TWJ62" s="6"/>
      <c r="TWK62" s="6"/>
      <c r="TWL62" s="6"/>
      <c r="TWM62" s="6"/>
      <c r="TWN62" s="6"/>
      <c r="TWO62" s="6"/>
      <c r="TWP62" s="6"/>
      <c r="TWQ62" s="6"/>
      <c r="TWR62" s="6"/>
      <c r="TWS62" s="6"/>
      <c r="TWT62" s="6"/>
      <c r="TWU62" s="6"/>
      <c r="TWV62" s="6"/>
      <c r="TWW62" s="6"/>
      <c r="TWX62" s="6"/>
      <c r="TWY62" s="6"/>
      <c r="TWZ62" s="6"/>
      <c r="TXA62" s="6"/>
      <c r="TXB62" s="6"/>
      <c r="TXC62" s="6"/>
      <c r="TXD62" s="6"/>
      <c r="TXE62" s="6"/>
      <c r="TXF62" s="6"/>
      <c r="TXG62" s="6"/>
      <c r="TXH62" s="6"/>
      <c r="TXI62" s="6"/>
      <c r="TXJ62" s="6"/>
      <c r="TXK62" s="6"/>
      <c r="TXL62" s="6"/>
      <c r="TXM62" s="6"/>
      <c r="TXN62" s="6"/>
      <c r="TXO62" s="6"/>
      <c r="TXP62" s="6"/>
      <c r="TXQ62" s="6"/>
      <c r="TXR62" s="6"/>
      <c r="TXS62" s="6"/>
      <c r="TXT62" s="6"/>
      <c r="TXU62" s="6"/>
      <c r="TXV62" s="6"/>
      <c r="TXW62" s="6"/>
      <c r="TXX62" s="6"/>
      <c r="TXY62" s="6"/>
      <c r="TXZ62" s="6"/>
      <c r="TYA62" s="6"/>
      <c r="TYB62" s="6"/>
      <c r="TYC62" s="6"/>
      <c r="TYD62" s="6"/>
      <c r="TYE62" s="6"/>
      <c r="TYF62" s="6"/>
      <c r="TYG62" s="6"/>
      <c r="TYH62" s="6"/>
      <c r="TYI62" s="6"/>
      <c r="TYJ62" s="6"/>
      <c r="TYK62" s="6"/>
      <c r="TYL62" s="6"/>
      <c r="TYM62" s="6"/>
      <c r="TYN62" s="6"/>
      <c r="TYO62" s="6"/>
      <c r="TYP62" s="6"/>
      <c r="TYQ62" s="6"/>
      <c r="TYR62" s="6"/>
      <c r="TYS62" s="6"/>
      <c r="TYT62" s="6"/>
      <c r="TYU62" s="6"/>
      <c r="TYV62" s="6"/>
      <c r="TYW62" s="6"/>
      <c r="TYX62" s="6"/>
      <c r="TYY62" s="6"/>
      <c r="TYZ62" s="6"/>
      <c r="TZA62" s="6"/>
      <c r="TZB62" s="6"/>
      <c r="TZC62" s="6"/>
      <c r="TZD62" s="6"/>
      <c r="TZE62" s="6"/>
      <c r="TZF62" s="6"/>
      <c r="TZG62" s="6"/>
      <c r="TZH62" s="6"/>
      <c r="TZI62" s="6"/>
      <c r="TZJ62" s="6"/>
      <c r="TZK62" s="6"/>
      <c r="TZL62" s="6"/>
      <c r="TZM62" s="6"/>
      <c r="TZN62" s="6"/>
      <c r="TZO62" s="6"/>
      <c r="TZP62" s="6"/>
      <c r="TZQ62" s="6"/>
      <c r="TZR62" s="6"/>
      <c r="TZS62" s="6"/>
      <c r="TZT62" s="6"/>
      <c r="TZU62" s="6"/>
      <c r="TZV62" s="6"/>
      <c r="TZW62" s="6"/>
      <c r="TZX62" s="6"/>
      <c r="TZY62" s="6"/>
      <c r="TZZ62" s="6"/>
      <c r="UAA62" s="6"/>
      <c r="UAB62" s="6"/>
      <c r="UAC62" s="6"/>
      <c r="UAD62" s="6"/>
      <c r="UAE62" s="6"/>
      <c r="UAF62" s="6"/>
      <c r="UAG62" s="6"/>
      <c r="UAH62" s="6"/>
      <c r="UAI62" s="6"/>
      <c r="UAJ62" s="6"/>
      <c r="UAK62" s="6"/>
      <c r="UAL62" s="6"/>
      <c r="UAM62" s="6"/>
      <c r="UAN62" s="6"/>
      <c r="UAO62" s="6"/>
      <c r="UAP62" s="6"/>
      <c r="UAQ62" s="6"/>
      <c r="UAR62" s="6"/>
      <c r="UAS62" s="6"/>
      <c r="UAT62" s="6"/>
      <c r="UAU62" s="6"/>
      <c r="UAV62" s="6"/>
      <c r="UAW62" s="6"/>
      <c r="UAX62" s="6"/>
      <c r="UAY62" s="6"/>
      <c r="UAZ62" s="6"/>
      <c r="UBA62" s="6"/>
      <c r="UBB62" s="6"/>
      <c r="UBC62" s="6"/>
      <c r="UBD62" s="6"/>
      <c r="UBE62" s="6"/>
      <c r="UBF62" s="6"/>
      <c r="UBG62" s="6"/>
      <c r="UBH62" s="6"/>
      <c r="UBI62" s="6"/>
      <c r="UBJ62" s="6"/>
      <c r="UBK62" s="6"/>
      <c r="UBL62" s="6"/>
      <c r="UBM62" s="6"/>
      <c r="UBN62" s="6"/>
      <c r="UBO62" s="6"/>
      <c r="UBP62" s="6"/>
      <c r="UBQ62" s="6"/>
      <c r="UBR62" s="6"/>
      <c r="UBS62" s="6"/>
      <c r="UBT62" s="6"/>
      <c r="UBU62" s="6"/>
      <c r="UBV62" s="6"/>
      <c r="UBW62" s="6"/>
      <c r="UBX62" s="6"/>
      <c r="UBY62" s="6"/>
      <c r="UBZ62" s="6"/>
      <c r="UCA62" s="6"/>
      <c r="UCB62" s="6"/>
      <c r="UCC62" s="6"/>
      <c r="UCD62" s="6"/>
      <c r="UCE62" s="6"/>
      <c r="UCF62" s="6"/>
      <c r="UCG62" s="6"/>
      <c r="UCH62" s="6"/>
      <c r="UCI62" s="6"/>
      <c r="UCJ62" s="6"/>
      <c r="UCK62" s="6"/>
      <c r="UCL62" s="6"/>
      <c r="UCM62" s="6"/>
      <c r="UCN62" s="6"/>
      <c r="UCO62" s="6"/>
      <c r="UCP62" s="6"/>
      <c r="UCQ62" s="6"/>
      <c r="UCR62" s="6"/>
      <c r="UCS62" s="6"/>
      <c r="UCT62" s="6"/>
      <c r="UCU62" s="6"/>
      <c r="UCV62" s="6"/>
      <c r="UCW62" s="6"/>
      <c r="UCX62" s="6"/>
      <c r="UCY62" s="6"/>
      <c r="UCZ62" s="6"/>
      <c r="UDA62" s="6"/>
      <c r="UDB62" s="6"/>
      <c r="UDC62" s="6"/>
      <c r="UDD62" s="6"/>
      <c r="UDE62" s="6"/>
      <c r="UDF62" s="6"/>
      <c r="UDG62" s="6"/>
      <c r="UDH62" s="6"/>
      <c r="UDI62" s="6"/>
      <c r="UDJ62" s="6"/>
      <c r="UDK62" s="6"/>
      <c r="UDL62" s="6"/>
      <c r="UDM62" s="6"/>
      <c r="UDN62" s="6"/>
      <c r="UDO62" s="6"/>
      <c r="UDP62" s="6"/>
      <c r="UDQ62" s="6"/>
      <c r="UDR62" s="6"/>
      <c r="UDS62" s="6"/>
      <c r="UDT62" s="6"/>
      <c r="UDU62" s="6"/>
      <c r="UDV62" s="6"/>
      <c r="UDW62" s="6"/>
      <c r="UDX62" s="6"/>
      <c r="UDY62" s="6"/>
      <c r="UDZ62" s="6"/>
      <c r="UEA62" s="6"/>
      <c r="UEB62" s="6"/>
      <c r="UEC62" s="6"/>
      <c r="UED62" s="6"/>
      <c r="UEE62" s="6"/>
      <c r="UEF62" s="6"/>
      <c r="UEG62" s="6"/>
      <c r="UEH62" s="6"/>
      <c r="UEI62" s="6"/>
      <c r="UEJ62" s="6"/>
      <c r="UEK62" s="6"/>
      <c r="UEL62" s="6"/>
      <c r="UEM62" s="6"/>
      <c r="UEN62" s="6"/>
      <c r="UEO62" s="6"/>
      <c r="UEP62" s="6"/>
      <c r="UEQ62" s="6"/>
      <c r="UER62" s="6"/>
      <c r="UES62" s="6"/>
      <c r="UET62" s="6"/>
      <c r="UEU62" s="6"/>
      <c r="UEV62" s="6"/>
      <c r="UEW62" s="6"/>
      <c r="UEX62" s="6"/>
      <c r="UEY62" s="6"/>
      <c r="UEZ62" s="6"/>
      <c r="UFA62" s="6"/>
      <c r="UFB62" s="6"/>
      <c r="UFC62" s="6"/>
      <c r="UFD62" s="6"/>
      <c r="UFE62" s="6"/>
      <c r="UFF62" s="6"/>
      <c r="UFG62" s="6"/>
      <c r="UFH62" s="6"/>
      <c r="UFI62" s="6"/>
      <c r="UFJ62" s="6"/>
      <c r="UFK62" s="6"/>
      <c r="UFL62" s="6"/>
      <c r="UFM62" s="6"/>
      <c r="UFN62" s="6"/>
      <c r="UFO62" s="6"/>
      <c r="UFP62" s="6"/>
      <c r="UFQ62" s="6"/>
      <c r="UFR62" s="6"/>
      <c r="UFS62" s="6"/>
      <c r="UFT62" s="6"/>
      <c r="UFU62" s="6"/>
      <c r="UFV62" s="6"/>
      <c r="UFW62" s="6"/>
      <c r="UFX62" s="6"/>
      <c r="UFY62" s="6"/>
      <c r="UFZ62" s="6"/>
      <c r="UGA62" s="6"/>
      <c r="UGB62" s="6"/>
      <c r="UGC62" s="6"/>
      <c r="UGD62" s="6"/>
      <c r="UGE62" s="6"/>
      <c r="UGF62" s="6"/>
      <c r="UGG62" s="6"/>
      <c r="UGH62" s="6"/>
      <c r="UGI62" s="6"/>
      <c r="UGJ62" s="6"/>
      <c r="UGK62" s="6"/>
      <c r="UGL62" s="6"/>
      <c r="UGM62" s="6"/>
      <c r="UGN62" s="6"/>
      <c r="UGO62" s="6"/>
      <c r="UGP62" s="6"/>
      <c r="UGQ62" s="6"/>
      <c r="UGR62" s="6"/>
      <c r="UGS62" s="6"/>
      <c r="UGT62" s="6"/>
      <c r="UGU62" s="6"/>
      <c r="UGV62" s="6"/>
      <c r="UGW62" s="6"/>
      <c r="UGX62" s="6"/>
      <c r="UGY62" s="6"/>
      <c r="UGZ62" s="6"/>
      <c r="UHA62" s="6"/>
      <c r="UHB62" s="6"/>
      <c r="UHC62" s="6"/>
      <c r="UHD62" s="6"/>
      <c r="UHE62" s="6"/>
      <c r="UHF62" s="6"/>
      <c r="UHG62" s="6"/>
      <c r="UHH62" s="6"/>
      <c r="UHI62" s="6"/>
      <c r="UHJ62" s="6"/>
      <c r="UHK62" s="6"/>
      <c r="UHL62" s="6"/>
      <c r="UHM62" s="6"/>
      <c r="UHN62" s="6"/>
      <c r="UHO62" s="6"/>
      <c r="UHP62" s="6"/>
      <c r="UHQ62" s="6"/>
      <c r="UHR62" s="6"/>
      <c r="UHS62" s="6"/>
      <c r="UHT62" s="6"/>
      <c r="UHU62" s="6"/>
      <c r="UHV62" s="6"/>
      <c r="UHW62" s="6"/>
      <c r="UHX62" s="6"/>
      <c r="UHY62" s="6"/>
      <c r="UHZ62" s="6"/>
      <c r="UIA62" s="6"/>
      <c r="UIB62" s="6"/>
      <c r="UIC62" s="6"/>
      <c r="UID62" s="6"/>
      <c r="UIE62" s="6"/>
      <c r="UIF62" s="6"/>
      <c r="UIG62" s="6"/>
      <c r="UIH62" s="6"/>
      <c r="UII62" s="6"/>
      <c r="UIJ62" s="6"/>
      <c r="UIK62" s="6"/>
      <c r="UIL62" s="6"/>
      <c r="UIM62" s="6"/>
      <c r="UIN62" s="6"/>
      <c r="UIO62" s="6"/>
      <c r="UIP62" s="6"/>
      <c r="UIQ62" s="6"/>
      <c r="UIR62" s="6"/>
      <c r="UIS62" s="6"/>
      <c r="UIT62" s="6"/>
      <c r="UIU62" s="6"/>
      <c r="UIV62" s="6"/>
      <c r="UIW62" s="6"/>
      <c r="UIX62" s="6"/>
      <c r="UIY62" s="6"/>
      <c r="UIZ62" s="6"/>
      <c r="UJA62" s="6"/>
      <c r="UJB62" s="6"/>
      <c r="UJC62" s="6"/>
      <c r="UJD62" s="6"/>
      <c r="UJE62" s="6"/>
      <c r="UJF62" s="6"/>
      <c r="UJG62" s="6"/>
      <c r="UJH62" s="6"/>
      <c r="UJI62" s="6"/>
      <c r="UJJ62" s="6"/>
      <c r="UJK62" s="6"/>
      <c r="UJL62" s="6"/>
      <c r="UJM62" s="6"/>
      <c r="UJN62" s="6"/>
      <c r="UJO62" s="6"/>
      <c r="UJP62" s="6"/>
      <c r="UJQ62" s="6"/>
      <c r="UJR62" s="6"/>
      <c r="UJS62" s="6"/>
      <c r="UJT62" s="6"/>
      <c r="UJU62" s="6"/>
      <c r="UJV62" s="6"/>
      <c r="UJW62" s="6"/>
      <c r="UJX62" s="6"/>
      <c r="UJY62" s="6"/>
      <c r="UJZ62" s="6"/>
      <c r="UKA62" s="6"/>
      <c r="UKB62" s="6"/>
      <c r="UKC62" s="6"/>
      <c r="UKD62" s="6"/>
      <c r="UKE62" s="6"/>
      <c r="UKF62" s="6"/>
      <c r="UKG62" s="6"/>
      <c r="UKH62" s="6"/>
      <c r="UKI62" s="6"/>
      <c r="UKJ62" s="6"/>
      <c r="UKK62" s="6"/>
      <c r="UKL62" s="6"/>
      <c r="UKM62" s="6"/>
      <c r="UKN62" s="6"/>
      <c r="UKO62" s="6"/>
      <c r="UKP62" s="6"/>
      <c r="UKQ62" s="6"/>
      <c r="UKR62" s="6"/>
      <c r="UKS62" s="6"/>
      <c r="UKT62" s="6"/>
      <c r="UKU62" s="6"/>
      <c r="UKV62" s="6"/>
      <c r="UKW62" s="6"/>
      <c r="UKX62" s="6"/>
      <c r="UKY62" s="6"/>
      <c r="UKZ62" s="6"/>
      <c r="ULA62" s="6"/>
      <c r="ULB62" s="6"/>
      <c r="ULC62" s="6"/>
      <c r="ULD62" s="6"/>
      <c r="ULE62" s="6"/>
      <c r="ULF62" s="6"/>
      <c r="ULG62" s="6"/>
      <c r="ULH62" s="6"/>
      <c r="ULI62" s="6"/>
      <c r="ULJ62" s="6"/>
      <c r="ULK62" s="6"/>
      <c r="ULL62" s="6"/>
      <c r="ULM62" s="6"/>
      <c r="ULN62" s="6"/>
      <c r="ULO62" s="6"/>
      <c r="ULP62" s="6"/>
      <c r="ULQ62" s="6"/>
      <c r="ULR62" s="6"/>
      <c r="ULS62" s="6"/>
      <c r="ULT62" s="6"/>
      <c r="ULU62" s="6"/>
      <c r="ULV62" s="6"/>
      <c r="ULW62" s="6"/>
      <c r="ULX62" s="6"/>
      <c r="ULY62" s="6"/>
      <c r="ULZ62" s="6"/>
      <c r="UMA62" s="6"/>
      <c r="UMB62" s="6"/>
      <c r="UMC62" s="6"/>
      <c r="UMD62" s="6"/>
      <c r="UME62" s="6"/>
      <c r="UMF62" s="6"/>
      <c r="UMG62" s="6"/>
      <c r="UMH62" s="6"/>
      <c r="UMI62" s="6"/>
      <c r="UMJ62" s="6"/>
      <c r="UMK62" s="6"/>
      <c r="UML62" s="6"/>
      <c r="UMM62" s="6"/>
      <c r="UMN62" s="6"/>
      <c r="UMO62" s="6"/>
      <c r="UMP62" s="6"/>
      <c r="UMQ62" s="6"/>
      <c r="UMR62" s="6"/>
      <c r="UMS62" s="6"/>
      <c r="UMT62" s="6"/>
      <c r="UMU62" s="6"/>
      <c r="UMV62" s="6"/>
      <c r="UMW62" s="6"/>
      <c r="UMX62" s="6"/>
      <c r="UMY62" s="6"/>
      <c r="UMZ62" s="6"/>
      <c r="UNA62" s="6"/>
      <c r="UNB62" s="6"/>
      <c r="UNC62" s="6"/>
      <c r="UND62" s="6"/>
      <c r="UNE62" s="6"/>
      <c r="UNF62" s="6"/>
      <c r="UNG62" s="6"/>
      <c r="UNH62" s="6"/>
      <c r="UNI62" s="6"/>
      <c r="UNJ62" s="6"/>
      <c r="UNK62" s="6"/>
      <c r="UNL62" s="6"/>
      <c r="UNM62" s="6"/>
      <c r="UNN62" s="6"/>
      <c r="UNO62" s="6"/>
      <c r="UNP62" s="6"/>
      <c r="UNQ62" s="6"/>
      <c r="UNR62" s="6"/>
      <c r="UNS62" s="6"/>
      <c r="UNT62" s="6"/>
      <c r="UNU62" s="6"/>
      <c r="UNV62" s="6"/>
      <c r="UNW62" s="6"/>
      <c r="UNX62" s="6"/>
      <c r="UNY62" s="6"/>
      <c r="UNZ62" s="6"/>
      <c r="UOA62" s="6"/>
      <c r="UOB62" s="6"/>
      <c r="UOC62" s="6"/>
      <c r="UOD62" s="6"/>
      <c r="UOE62" s="6"/>
      <c r="UOF62" s="6"/>
      <c r="UOG62" s="6"/>
      <c r="UOH62" s="6"/>
      <c r="UOI62" s="6"/>
      <c r="UOJ62" s="6"/>
      <c r="UOK62" s="6"/>
      <c r="UOL62" s="6"/>
      <c r="UOM62" s="6"/>
      <c r="UON62" s="6"/>
      <c r="UOO62" s="6"/>
      <c r="UOP62" s="6"/>
      <c r="UOQ62" s="6"/>
      <c r="UOR62" s="6"/>
      <c r="UOS62" s="6"/>
      <c r="UOT62" s="6"/>
      <c r="UOU62" s="6"/>
      <c r="UOV62" s="6"/>
      <c r="UOW62" s="6"/>
      <c r="UOX62" s="6"/>
      <c r="UOY62" s="6"/>
      <c r="UOZ62" s="6"/>
      <c r="UPA62" s="6"/>
      <c r="UPB62" s="6"/>
      <c r="UPC62" s="6"/>
      <c r="UPD62" s="6"/>
      <c r="UPE62" s="6"/>
      <c r="UPF62" s="6"/>
      <c r="UPG62" s="6"/>
      <c r="UPH62" s="6"/>
      <c r="UPI62" s="6"/>
      <c r="UPJ62" s="6"/>
      <c r="UPK62" s="6"/>
      <c r="UPL62" s="6"/>
      <c r="UPM62" s="6"/>
      <c r="UPN62" s="6"/>
      <c r="UPO62" s="6"/>
      <c r="UPP62" s="6"/>
      <c r="UPQ62" s="6"/>
      <c r="UPR62" s="6"/>
      <c r="UPS62" s="6"/>
      <c r="UPT62" s="6"/>
      <c r="UPU62" s="6"/>
      <c r="UPV62" s="6"/>
      <c r="UPW62" s="6"/>
      <c r="UPX62" s="6"/>
      <c r="UPY62" s="6"/>
      <c r="UPZ62" s="6"/>
      <c r="UQA62" s="6"/>
      <c r="UQB62" s="6"/>
      <c r="UQC62" s="6"/>
      <c r="UQD62" s="6"/>
      <c r="UQE62" s="6"/>
      <c r="UQF62" s="6"/>
      <c r="UQG62" s="6"/>
      <c r="UQH62" s="6"/>
      <c r="UQI62" s="6"/>
      <c r="UQJ62" s="6"/>
      <c r="UQK62" s="6"/>
      <c r="UQL62" s="6"/>
      <c r="UQM62" s="6"/>
      <c r="UQN62" s="6"/>
      <c r="UQO62" s="6"/>
      <c r="UQP62" s="6"/>
      <c r="UQQ62" s="6"/>
      <c r="UQR62" s="6"/>
      <c r="UQS62" s="6"/>
      <c r="UQT62" s="6"/>
      <c r="UQU62" s="6"/>
      <c r="UQV62" s="6"/>
      <c r="UQW62" s="6"/>
      <c r="UQX62" s="6"/>
      <c r="UQY62" s="6"/>
      <c r="UQZ62" s="6"/>
      <c r="URA62" s="6"/>
      <c r="URB62" s="6"/>
      <c r="URC62" s="6"/>
      <c r="URD62" s="6"/>
      <c r="URE62" s="6"/>
      <c r="URF62" s="6"/>
      <c r="URG62" s="6"/>
      <c r="URH62" s="6"/>
      <c r="URI62" s="6"/>
      <c r="URJ62" s="6"/>
      <c r="URK62" s="6"/>
      <c r="URL62" s="6"/>
      <c r="URM62" s="6"/>
      <c r="URN62" s="6"/>
      <c r="URO62" s="6"/>
      <c r="URP62" s="6"/>
      <c r="URQ62" s="6"/>
      <c r="URR62" s="6"/>
      <c r="URS62" s="6"/>
      <c r="URT62" s="6"/>
      <c r="URU62" s="6"/>
      <c r="URV62" s="6"/>
      <c r="URW62" s="6"/>
      <c r="URX62" s="6"/>
      <c r="URY62" s="6"/>
      <c r="URZ62" s="6"/>
      <c r="USA62" s="6"/>
      <c r="USB62" s="6"/>
      <c r="USC62" s="6"/>
      <c r="USD62" s="6"/>
      <c r="USE62" s="6"/>
      <c r="USF62" s="6"/>
      <c r="USG62" s="6"/>
      <c r="USH62" s="6"/>
      <c r="USI62" s="6"/>
      <c r="USJ62" s="6"/>
      <c r="USK62" s="6"/>
      <c r="USL62" s="6"/>
      <c r="USM62" s="6"/>
      <c r="USN62" s="6"/>
      <c r="USO62" s="6"/>
      <c r="USP62" s="6"/>
      <c r="USQ62" s="6"/>
      <c r="USR62" s="6"/>
      <c r="USS62" s="6"/>
      <c r="UST62" s="6"/>
      <c r="USU62" s="6"/>
      <c r="USV62" s="6"/>
      <c r="USW62" s="6"/>
      <c r="USX62" s="6"/>
      <c r="USY62" s="6"/>
      <c r="USZ62" s="6"/>
      <c r="UTA62" s="6"/>
      <c r="UTB62" s="6"/>
      <c r="UTC62" s="6"/>
      <c r="UTD62" s="6"/>
      <c r="UTE62" s="6"/>
      <c r="UTF62" s="6"/>
      <c r="UTG62" s="6"/>
      <c r="UTH62" s="6"/>
      <c r="UTI62" s="6"/>
      <c r="UTJ62" s="6"/>
      <c r="UTK62" s="6"/>
      <c r="UTL62" s="6"/>
      <c r="UTM62" s="6"/>
      <c r="UTN62" s="6"/>
      <c r="UTO62" s="6"/>
      <c r="UTP62" s="6"/>
      <c r="UTQ62" s="6"/>
      <c r="UTR62" s="6"/>
      <c r="UTS62" s="6"/>
      <c r="UTT62" s="6"/>
      <c r="UTU62" s="6"/>
      <c r="UTV62" s="6"/>
      <c r="UTW62" s="6"/>
      <c r="UTX62" s="6"/>
      <c r="UTY62" s="6"/>
      <c r="UTZ62" s="6"/>
      <c r="UUA62" s="6"/>
      <c r="UUB62" s="6"/>
      <c r="UUC62" s="6"/>
      <c r="UUD62" s="6"/>
      <c r="UUE62" s="6"/>
      <c r="UUF62" s="6"/>
      <c r="UUG62" s="6"/>
      <c r="UUH62" s="6"/>
      <c r="UUI62" s="6"/>
      <c r="UUJ62" s="6"/>
      <c r="UUK62" s="6"/>
      <c r="UUL62" s="6"/>
      <c r="UUM62" s="6"/>
      <c r="UUN62" s="6"/>
      <c r="UUO62" s="6"/>
      <c r="UUP62" s="6"/>
      <c r="UUQ62" s="6"/>
      <c r="UUR62" s="6"/>
      <c r="UUS62" s="6"/>
      <c r="UUT62" s="6"/>
      <c r="UUU62" s="6"/>
      <c r="UUV62" s="6"/>
      <c r="UUW62" s="6"/>
      <c r="UUX62" s="6"/>
      <c r="UUY62" s="6"/>
      <c r="UUZ62" s="6"/>
      <c r="UVA62" s="6"/>
      <c r="UVB62" s="6"/>
      <c r="UVC62" s="6"/>
      <c r="UVD62" s="6"/>
      <c r="UVE62" s="6"/>
      <c r="UVF62" s="6"/>
      <c r="UVG62" s="6"/>
      <c r="UVH62" s="6"/>
      <c r="UVI62" s="6"/>
      <c r="UVJ62" s="6"/>
      <c r="UVK62" s="6"/>
      <c r="UVL62" s="6"/>
      <c r="UVM62" s="6"/>
      <c r="UVN62" s="6"/>
      <c r="UVO62" s="6"/>
      <c r="UVP62" s="6"/>
      <c r="UVQ62" s="6"/>
      <c r="UVR62" s="6"/>
      <c r="UVS62" s="6"/>
      <c r="UVT62" s="6"/>
      <c r="UVU62" s="6"/>
      <c r="UVV62" s="6"/>
      <c r="UVW62" s="6"/>
      <c r="UVX62" s="6"/>
      <c r="UVY62" s="6"/>
      <c r="UVZ62" s="6"/>
      <c r="UWA62" s="6"/>
      <c r="UWB62" s="6"/>
      <c r="UWC62" s="6"/>
      <c r="UWD62" s="6"/>
      <c r="UWE62" s="6"/>
      <c r="UWF62" s="6"/>
      <c r="UWG62" s="6"/>
      <c r="UWH62" s="6"/>
      <c r="UWI62" s="6"/>
      <c r="UWJ62" s="6"/>
      <c r="UWK62" s="6"/>
      <c r="UWL62" s="6"/>
      <c r="UWM62" s="6"/>
      <c r="UWN62" s="6"/>
      <c r="UWO62" s="6"/>
      <c r="UWP62" s="6"/>
      <c r="UWQ62" s="6"/>
      <c r="UWR62" s="6"/>
      <c r="UWS62" s="6"/>
      <c r="UWT62" s="6"/>
      <c r="UWU62" s="6"/>
      <c r="UWV62" s="6"/>
      <c r="UWW62" s="6"/>
      <c r="UWX62" s="6"/>
      <c r="UWY62" s="6"/>
      <c r="UWZ62" s="6"/>
      <c r="UXA62" s="6"/>
      <c r="UXB62" s="6"/>
      <c r="UXC62" s="6"/>
      <c r="UXD62" s="6"/>
      <c r="UXE62" s="6"/>
      <c r="UXF62" s="6"/>
      <c r="UXG62" s="6"/>
      <c r="UXH62" s="6"/>
      <c r="UXI62" s="6"/>
      <c r="UXJ62" s="6"/>
      <c r="UXK62" s="6"/>
      <c r="UXL62" s="6"/>
      <c r="UXM62" s="6"/>
      <c r="UXN62" s="6"/>
      <c r="UXO62" s="6"/>
      <c r="UXP62" s="6"/>
      <c r="UXQ62" s="6"/>
      <c r="UXR62" s="6"/>
      <c r="UXS62" s="6"/>
      <c r="UXT62" s="6"/>
      <c r="UXU62" s="6"/>
      <c r="UXV62" s="6"/>
      <c r="UXW62" s="6"/>
      <c r="UXX62" s="6"/>
      <c r="UXY62" s="6"/>
      <c r="UXZ62" s="6"/>
      <c r="UYA62" s="6"/>
      <c r="UYB62" s="6"/>
      <c r="UYC62" s="6"/>
      <c r="UYD62" s="6"/>
      <c r="UYE62" s="6"/>
      <c r="UYF62" s="6"/>
      <c r="UYG62" s="6"/>
      <c r="UYH62" s="6"/>
      <c r="UYI62" s="6"/>
      <c r="UYJ62" s="6"/>
      <c r="UYK62" s="6"/>
      <c r="UYL62" s="6"/>
      <c r="UYM62" s="6"/>
      <c r="UYN62" s="6"/>
      <c r="UYO62" s="6"/>
      <c r="UYP62" s="6"/>
      <c r="UYQ62" s="6"/>
      <c r="UYR62" s="6"/>
      <c r="UYS62" s="6"/>
      <c r="UYT62" s="6"/>
      <c r="UYU62" s="6"/>
      <c r="UYV62" s="6"/>
      <c r="UYW62" s="6"/>
      <c r="UYX62" s="6"/>
      <c r="UYY62" s="6"/>
      <c r="UYZ62" s="6"/>
      <c r="UZA62" s="6"/>
      <c r="UZB62" s="6"/>
      <c r="UZC62" s="6"/>
      <c r="UZD62" s="6"/>
      <c r="UZE62" s="6"/>
      <c r="UZF62" s="6"/>
      <c r="UZG62" s="6"/>
      <c r="UZH62" s="6"/>
      <c r="UZI62" s="6"/>
      <c r="UZJ62" s="6"/>
      <c r="UZK62" s="6"/>
      <c r="UZL62" s="6"/>
      <c r="UZM62" s="6"/>
      <c r="UZN62" s="6"/>
      <c r="UZO62" s="6"/>
      <c r="UZP62" s="6"/>
      <c r="UZQ62" s="6"/>
      <c r="UZR62" s="6"/>
      <c r="UZS62" s="6"/>
      <c r="UZT62" s="6"/>
      <c r="UZU62" s="6"/>
      <c r="UZV62" s="6"/>
      <c r="UZW62" s="6"/>
      <c r="UZX62" s="6"/>
      <c r="UZY62" s="6"/>
      <c r="UZZ62" s="6"/>
      <c r="VAA62" s="6"/>
      <c r="VAB62" s="6"/>
      <c r="VAC62" s="6"/>
      <c r="VAD62" s="6"/>
      <c r="VAE62" s="6"/>
      <c r="VAF62" s="6"/>
      <c r="VAG62" s="6"/>
      <c r="VAH62" s="6"/>
      <c r="VAI62" s="6"/>
      <c r="VAJ62" s="6"/>
      <c r="VAK62" s="6"/>
      <c r="VAL62" s="6"/>
      <c r="VAM62" s="6"/>
      <c r="VAN62" s="6"/>
      <c r="VAO62" s="6"/>
      <c r="VAP62" s="6"/>
      <c r="VAQ62" s="6"/>
      <c r="VAR62" s="6"/>
      <c r="VAS62" s="6"/>
      <c r="VAT62" s="6"/>
      <c r="VAU62" s="6"/>
      <c r="VAV62" s="6"/>
      <c r="VAW62" s="6"/>
      <c r="VAX62" s="6"/>
      <c r="VAY62" s="6"/>
      <c r="VAZ62" s="6"/>
      <c r="VBA62" s="6"/>
      <c r="VBB62" s="6"/>
      <c r="VBC62" s="6"/>
      <c r="VBD62" s="6"/>
      <c r="VBE62" s="6"/>
      <c r="VBF62" s="6"/>
      <c r="VBG62" s="6"/>
      <c r="VBH62" s="6"/>
      <c r="VBI62" s="6"/>
      <c r="VBJ62" s="6"/>
      <c r="VBK62" s="6"/>
      <c r="VBL62" s="6"/>
      <c r="VBM62" s="6"/>
      <c r="VBN62" s="6"/>
      <c r="VBO62" s="6"/>
      <c r="VBP62" s="6"/>
      <c r="VBQ62" s="6"/>
      <c r="VBR62" s="6"/>
      <c r="VBS62" s="6"/>
      <c r="VBT62" s="6"/>
      <c r="VBU62" s="6"/>
      <c r="VBV62" s="6"/>
      <c r="VBW62" s="6"/>
      <c r="VBX62" s="6"/>
      <c r="VBY62" s="6"/>
      <c r="VBZ62" s="6"/>
      <c r="VCA62" s="6"/>
      <c r="VCB62" s="6"/>
      <c r="VCC62" s="6"/>
      <c r="VCD62" s="6"/>
      <c r="VCE62" s="6"/>
      <c r="VCF62" s="6"/>
      <c r="VCG62" s="6"/>
      <c r="VCH62" s="6"/>
      <c r="VCI62" s="6"/>
      <c r="VCJ62" s="6"/>
      <c r="VCK62" s="6"/>
      <c r="VCL62" s="6"/>
      <c r="VCM62" s="6"/>
      <c r="VCN62" s="6"/>
      <c r="VCO62" s="6"/>
      <c r="VCP62" s="6"/>
      <c r="VCQ62" s="6"/>
      <c r="VCR62" s="6"/>
      <c r="VCS62" s="6"/>
      <c r="VCT62" s="6"/>
      <c r="VCU62" s="6"/>
      <c r="VCV62" s="6"/>
      <c r="VCW62" s="6"/>
      <c r="VCX62" s="6"/>
      <c r="VCY62" s="6"/>
      <c r="VCZ62" s="6"/>
      <c r="VDA62" s="6"/>
      <c r="VDB62" s="6"/>
      <c r="VDC62" s="6"/>
      <c r="VDD62" s="6"/>
      <c r="VDE62" s="6"/>
      <c r="VDF62" s="6"/>
      <c r="VDG62" s="6"/>
      <c r="VDH62" s="6"/>
      <c r="VDI62" s="6"/>
      <c r="VDJ62" s="6"/>
      <c r="VDK62" s="6"/>
      <c r="VDL62" s="6"/>
      <c r="VDM62" s="6"/>
      <c r="VDN62" s="6"/>
      <c r="VDO62" s="6"/>
      <c r="VDP62" s="6"/>
      <c r="VDQ62" s="6"/>
      <c r="VDR62" s="6"/>
      <c r="VDS62" s="6"/>
      <c r="VDT62" s="6"/>
      <c r="VDU62" s="6"/>
      <c r="VDV62" s="6"/>
      <c r="VDW62" s="6"/>
      <c r="VDX62" s="6"/>
      <c r="VDY62" s="6"/>
      <c r="VDZ62" s="6"/>
      <c r="VEA62" s="6"/>
      <c r="VEB62" s="6"/>
      <c r="VEC62" s="6"/>
      <c r="VED62" s="6"/>
      <c r="VEE62" s="6"/>
      <c r="VEF62" s="6"/>
      <c r="VEG62" s="6"/>
      <c r="VEH62" s="6"/>
      <c r="VEI62" s="6"/>
      <c r="VEJ62" s="6"/>
      <c r="VEK62" s="6"/>
      <c r="VEL62" s="6"/>
      <c r="VEM62" s="6"/>
      <c r="VEN62" s="6"/>
      <c r="VEO62" s="6"/>
      <c r="VEP62" s="6"/>
      <c r="VEQ62" s="6"/>
      <c r="VER62" s="6"/>
      <c r="VES62" s="6"/>
      <c r="VET62" s="6"/>
      <c r="VEU62" s="6"/>
      <c r="VEV62" s="6"/>
      <c r="VEW62" s="6"/>
      <c r="VEX62" s="6"/>
      <c r="VEY62" s="6"/>
      <c r="VEZ62" s="6"/>
      <c r="VFA62" s="6"/>
      <c r="VFB62" s="6"/>
      <c r="VFC62" s="6"/>
      <c r="VFD62" s="6"/>
      <c r="VFE62" s="6"/>
      <c r="VFF62" s="6"/>
      <c r="VFG62" s="6"/>
      <c r="VFH62" s="6"/>
      <c r="VFI62" s="6"/>
      <c r="VFJ62" s="6"/>
      <c r="VFK62" s="6"/>
      <c r="VFL62" s="6"/>
      <c r="VFM62" s="6"/>
      <c r="VFN62" s="6"/>
      <c r="VFO62" s="6"/>
      <c r="VFP62" s="6"/>
      <c r="VFQ62" s="6"/>
      <c r="VFR62" s="6"/>
      <c r="VFS62" s="6"/>
      <c r="VFT62" s="6"/>
      <c r="VFU62" s="6"/>
      <c r="VFV62" s="6"/>
      <c r="VFW62" s="6"/>
      <c r="VFX62" s="6"/>
      <c r="VFY62" s="6"/>
      <c r="VFZ62" s="6"/>
      <c r="VGA62" s="6"/>
      <c r="VGB62" s="6"/>
      <c r="VGC62" s="6"/>
      <c r="VGD62" s="6"/>
      <c r="VGE62" s="6"/>
      <c r="VGF62" s="6"/>
      <c r="VGG62" s="6"/>
      <c r="VGH62" s="6"/>
      <c r="VGI62" s="6"/>
      <c r="VGJ62" s="6"/>
      <c r="VGK62" s="6"/>
      <c r="VGL62" s="6"/>
      <c r="VGM62" s="6"/>
      <c r="VGN62" s="6"/>
      <c r="VGO62" s="6"/>
      <c r="VGP62" s="6"/>
      <c r="VGQ62" s="6"/>
      <c r="VGR62" s="6"/>
      <c r="VGS62" s="6"/>
      <c r="VGT62" s="6"/>
      <c r="VGU62" s="6"/>
      <c r="VGV62" s="6"/>
      <c r="VGW62" s="6"/>
      <c r="VGX62" s="6"/>
      <c r="VGY62" s="6"/>
      <c r="VGZ62" s="6"/>
      <c r="VHA62" s="6"/>
      <c r="VHB62" s="6"/>
      <c r="VHC62" s="6"/>
      <c r="VHD62" s="6"/>
      <c r="VHE62" s="6"/>
      <c r="VHF62" s="6"/>
      <c r="VHG62" s="6"/>
      <c r="VHH62" s="6"/>
      <c r="VHI62" s="6"/>
      <c r="VHJ62" s="6"/>
      <c r="VHK62" s="6"/>
      <c r="VHL62" s="6"/>
      <c r="VHM62" s="6"/>
      <c r="VHN62" s="6"/>
      <c r="VHO62" s="6"/>
      <c r="VHP62" s="6"/>
      <c r="VHQ62" s="6"/>
      <c r="VHR62" s="6"/>
      <c r="VHS62" s="6"/>
      <c r="VHT62" s="6"/>
      <c r="VHU62" s="6"/>
      <c r="VHV62" s="6"/>
      <c r="VHW62" s="6"/>
      <c r="VHX62" s="6"/>
      <c r="VHY62" s="6"/>
      <c r="VHZ62" s="6"/>
      <c r="VIA62" s="6"/>
      <c r="VIB62" s="6"/>
      <c r="VIC62" s="6"/>
      <c r="VID62" s="6"/>
      <c r="VIE62" s="6"/>
      <c r="VIF62" s="6"/>
      <c r="VIG62" s="6"/>
      <c r="VIH62" s="6"/>
      <c r="VII62" s="6"/>
      <c r="VIJ62" s="6"/>
      <c r="VIK62" s="6"/>
      <c r="VIL62" s="6"/>
      <c r="VIM62" s="6"/>
      <c r="VIN62" s="6"/>
      <c r="VIO62" s="6"/>
      <c r="VIP62" s="6"/>
      <c r="VIQ62" s="6"/>
      <c r="VIR62" s="6"/>
      <c r="VIS62" s="6"/>
      <c r="VIT62" s="6"/>
      <c r="VIU62" s="6"/>
      <c r="VIV62" s="6"/>
      <c r="VIW62" s="6"/>
      <c r="VIX62" s="6"/>
      <c r="VIY62" s="6"/>
      <c r="VIZ62" s="6"/>
      <c r="VJA62" s="6"/>
      <c r="VJB62" s="6"/>
      <c r="VJC62" s="6"/>
      <c r="VJD62" s="6"/>
      <c r="VJE62" s="6"/>
      <c r="VJF62" s="6"/>
      <c r="VJG62" s="6"/>
      <c r="VJH62" s="6"/>
      <c r="VJI62" s="6"/>
      <c r="VJJ62" s="6"/>
      <c r="VJK62" s="6"/>
      <c r="VJL62" s="6"/>
      <c r="VJM62" s="6"/>
      <c r="VJN62" s="6"/>
      <c r="VJO62" s="6"/>
      <c r="VJP62" s="6"/>
      <c r="VJQ62" s="6"/>
      <c r="VJR62" s="6"/>
      <c r="VJS62" s="6"/>
      <c r="VJT62" s="6"/>
      <c r="VJU62" s="6"/>
      <c r="VJV62" s="6"/>
      <c r="VJW62" s="6"/>
      <c r="VJX62" s="6"/>
      <c r="VJY62" s="6"/>
      <c r="VJZ62" s="6"/>
      <c r="VKA62" s="6"/>
      <c r="VKB62" s="6"/>
      <c r="VKC62" s="6"/>
      <c r="VKD62" s="6"/>
      <c r="VKE62" s="6"/>
      <c r="VKF62" s="6"/>
      <c r="VKG62" s="6"/>
      <c r="VKH62" s="6"/>
      <c r="VKI62" s="6"/>
      <c r="VKJ62" s="6"/>
      <c r="VKK62" s="6"/>
      <c r="VKL62" s="6"/>
      <c r="VKM62" s="6"/>
      <c r="VKN62" s="6"/>
      <c r="VKO62" s="6"/>
      <c r="VKP62" s="6"/>
      <c r="VKQ62" s="6"/>
      <c r="VKR62" s="6"/>
      <c r="VKS62" s="6"/>
      <c r="VKT62" s="6"/>
      <c r="VKU62" s="6"/>
      <c r="VKV62" s="6"/>
      <c r="VKW62" s="6"/>
      <c r="VKX62" s="6"/>
      <c r="VKY62" s="6"/>
      <c r="VKZ62" s="6"/>
      <c r="VLA62" s="6"/>
      <c r="VLB62" s="6"/>
      <c r="VLC62" s="6"/>
      <c r="VLD62" s="6"/>
      <c r="VLE62" s="6"/>
      <c r="VLF62" s="6"/>
      <c r="VLG62" s="6"/>
      <c r="VLH62" s="6"/>
      <c r="VLI62" s="6"/>
      <c r="VLJ62" s="6"/>
      <c r="VLK62" s="6"/>
      <c r="VLL62" s="6"/>
      <c r="VLM62" s="6"/>
      <c r="VLN62" s="6"/>
      <c r="VLO62" s="6"/>
      <c r="VLP62" s="6"/>
      <c r="VLQ62" s="6"/>
      <c r="VLR62" s="6"/>
      <c r="VLS62" s="6"/>
      <c r="VLT62" s="6"/>
      <c r="VLU62" s="6"/>
      <c r="VLV62" s="6"/>
      <c r="VLW62" s="6"/>
      <c r="VLX62" s="6"/>
      <c r="VLY62" s="6"/>
      <c r="VLZ62" s="6"/>
      <c r="VMA62" s="6"/>
      <c r="VMB62" s="6"/>
      <c r="VMC62" s="6"/>
      <c r="VMD62" s="6"/>
      <c r="VME62" s="6"/>
      <c r="VMF62" s="6"/>
      <c r="VMG62" s="6"/>
      <c r="VMH62" s="6"/>
      <c r="VMI62" s="6"/>
      <c r="VMJ62" s="6"/>
      <c r="VMK62" s="6"/>
      <c r="VML62" s="6"/>
      <c r="VMM62" s="6"/>
      <c r="VMN62" s="6"/>
      <c r="VMO62" s="6"/>
      <c r="VMP62" s="6"/>
      <c r="VMQ62" s="6"/>
      <c r="VMR62" s="6"/>
      <c r="VMS62" s="6"/>
      <c r="VMT62" s="6"/>
      <c r="VMU62" s="6"/>
      <c r="VMV62" s="6"/>
      <c r="VMW62" s="6"/>
      <c r="VMX62" s="6"/>
      <c r="VMY62" s="6"/>
      <c r="VMZ62" s="6"/>
      <c r="VNA62" s="6"/>
      <c r="VNB62" s="6"/>
      <c r="VNC62" s="6"/>
      <c r="VND62" s="6"/>
      <c r="VNE62" s="6"/>
      <c r="VNF62" s="6"/>
      <c r="VNG62" s="6"/>
      <c r="VNH62" s="6"/>
      <c r="VNI62" s="6"/>
      <c r="VNJ62" s="6"/>
      <c r="VNK62" s="6"/>
      <c r="VNL62" s="6"/>
      <c r="VNM62" s="6"/>
      <c r="VNN62" s="6"/>
      <c r="VNO62" s="6"/>
      <c r="VNP62" s="6"/>
      <c r="VNQ62" s="6"/>
      <c r="VNR62" s="6"/>
      <c r="VNS62" s="6"/>
      <c r="VNT62" s="6"/>
      <c r="VNU62" s="6"/>
      <c r="VNV62" s="6"/>
      <c r="VNW62" s="6"/>
      <c r="VNX62" s="6"/>
      <c r="VNY62" s="6"/>
      <c r="VNZ62" s="6"/>
      <c r="VOA62" s="6"/>
      <c r="VOB62" s="6"/>
      <c r="VOC62" s="6"/>
      <c r="VOD62" s="6"/>
      <c r="VOE62" s="6"/>
      <c r="VOF62" s="6"/>
      <c r="VOG62" s="6"/>
      <c r="VOH62" s="6"/>
      <c r="VOI62" s="6"/>
      <c r="VOJ62" s="6"/>
      <c r="VOK62" s="6"/>
      <c r="VOL62" s="6"/>
      <c r="VOM62" s="6"/>
      <c r="VON62" s="6"/>
      <c r="VOO62" s="6"/>
      <c r="VOP62" s="6"/>
      <c r="VOQ62" s="6"/>
      <c r="VOR62" s="6"/>
      <c r="VOS62" s="6"/>
      <c r="VOT62" s="6"/>
      <c r="VOU62" s="6"/>
      <c r="VOV62" s="6"/>
      <c r="VOW62" s="6"/>
      <c r="VOX62" s="6"/>
      <c r="VOY62" s="6"/>
      <c r="VOZ62" s="6"/>
      <c r="VPA62" s="6"/>
      <c r="VPB62" s="6"/>
      <c r="VPC62" s="6"/>
      <c r="VPD62" s="6"/>
      <c r="VPE62" s="6"/>
      <c r="VPF62" s="6"/>
      <c r="VPG62" s="6"/>
      <c r="VPH62" s="6"/>
      <c r="VPI62" s="6"/>
      <c r="VPJ62" s="6"/>
      <c r="VPK62" s="6"/>
      <c r="VPL62" s="6"/>
      <c r="VPM62" s="6"/>
      <c r="VPN62" s="6"/>
      <c r="VPO62" s="6"/>
      <c r="VPP62" s="6"/>
      <c r="VPQ62" s="6"/>
      <c r="VPR62" s="6"/>
      <c r="VPS62" s="6"/>
      <c r="VPT62" s="6"/>
      <c r="VPU62" s="6"/>
      <c r="VPV62" s="6"/>
      <c r="VPW62" s="6"/>
      <c r="VPX62" s="6"/>
      <c r="VPY62" s="6"/>
      <c r="VPZ62" s="6"/>
      <c r="VQA62" s="6"/>
      <c r="VQB62" s="6"/>
      <c r="VQC62" s="6"/>
      <c r="VQD62" s="6"/>
      <c r="VQE62" s="6"/>
      <c r="VQF62" s="6"/>
      <c r="VQG62" s="6"/>
      <c r="VQH62" s="6"/>
      <c r="VQI62" s="6"/>
      <c r="VQJ62" s="6"/>
      <c r="VQK62" s="6"/>
      <c r="VQL62" s="6"/>
      <c r="VQM62" s="6"/>
      <c r="VQN62" s="6"/>
      <c r="VQO62" s="6"/>
      <c r="VQP62" s="6"/>
      <c r="VQQ62" s="6"/>
      <c r="VQR62" s="6"/>
      <c r="VQS62" s="6"/>
      <c r="VQT62" s="6"/>
      <c r="VQU62" s="6"/>
      <c r="VQV62" s="6"/>
      <c r="VQW62" s="6"/>
      <c r="VQX62" s="6"/>
      <c r="VQY62" s="6"/>
      <c r="VQZ62" s="6"/>
      <c r="VRA62" s="6"/>
      <c r="VRB62" s="6"/>
      <c r="VRC62" s="6"/>
      <c r="VRD62" s="6"/>
      <c r="VRE62" s="6"/>
      <c r="VRF62" s="6"/>
      <c r="VRG62" s="6"/>
      <c r="VRH62" s="6"/>
      <c r="VRI62" s="6"/>
      <c r="VRJ62" s="6"/>
      <c r="VRK62" s="6"/>
      <c r="VRL62" s="6"/>
      <c r="VRM62" s="6"/>
      <c r="VRN62" s="6"/>
      <c r="VRO62" s="6"/>
      <c r="VRP62" s="6"/>
      <c r="VRQ62" s="6"/>
      <c r="VRR62" s="6"/>
      <c r="VRS62" s="6"/>
      <c r="VRT62" s="6"/>
      <c r="VRU62" s="6"/>
      <c r="VRV62" s="6"/>
      <c r="VRW62" s="6"/>
      <c r="VRX62" s="6"/>
      <c r="VRY62" s="6"/>
      <c r="VRZ62" s="6"/>
      <c r="VSA62" s="6"/>
      <c r="VSB62" s="6"/>
      <c r="VSC62" s="6"/>
      <c r="VSD62" s="6"/>
      <c r="VSE62" s="6"/>
      <c r="VSF62" s="6"/>
      <c r="VSG62" s="6"/>
      <c r="VSH62" s="6"/>
      <c r="VSI62" s="6"/>
      <c r="VSJ62" s="6"/>
      <c r="VSK62" s="6"/>
      <c r="VSL62" s="6"/>
      <c r="VSM62" s="6"/>
      <c r="VSN62" s="6"/>
      <c r="VSO62" s="6"/>
      <c r="VSP62" s="6"/>
      <c r="VSQ62" s="6"/>
      <c r="VSR62" s="6"/>
      <c r="VSS62" s="6"/>
      <c r="VST62" s="6"/>
      <c r="VSU62" s="6"/>
      <c r="VSV62" s="6"/>
      <c r="VSW62" s="6"/>
      <c r="VSX62" s="6"/>
      <c r="VSY62" s="6"/>
      <c r="VSZ62" s="6"/>
      <c r="VTA62" s="6"/>
      <c r="VTB62" s="6"/>
      <c r="VTC62" s="6"/>
      <c r="VTD62" s="6"/>
      <c r="VTE62" s="6"/>
      <c r="VTF62" s="6"/>
      <c r="VTG62" s="6"/>
      <c r="VTH62" s="6"/>
      <c r="VTI62" s="6"/>
      <c r="VTJ62" s="6"/>
      <c r="VTK62" s="6"/>
      <c r="VTL62" s="6"/>
      <c r="VTM62" s="6"/>
      <c r="VTN62" s="6"/>
      <c r="VTO62" s="6"/>
      <c r="VTP62" s="6"/>
      <c r="VTQ62" s="6"/>
      <c r="VTR62" s="6"/>
      <c r="VTS62" s="6"/>
      <c r="VTT62" s="6"/>
      <c r="VTU62" s="6"/>
      <c r="VTV62" s="6"/>
      <c r="VTW62" s="6"/>
      <c r="VTX62" s="6"/>
      <c r="VTY62" s="6"/>
      <c r="VTZ62" s="6"/>
      <c r="VUA62" s="6"/>
      <c r="VUB62" s="6"/>
      <c r="VUC62" s="6"/>
      <c r="VUD62" s="6"/>
      <c r="VUE62" s="6"/>
      <c r="VUF62" s="6"/>
      <c r="VUG62" s="6"/>
      <c r="VUH62" s="6"/>
      <c r="VUI62" s="6"/>
      <c r="VUJ62" s="6"/>
      <c r="VUK62" s="6"/>
      <c r="VUL62" s="6"/>
      <c r="VUM62" s="6"/>
      <c r="VUN62" s="6"/>
      <c r="VUO62" s="6"/>
      <c r="VUP62" s="6"/>
      <c r="VUQ62" s="6"/>
      <c r="VUR62" s="6"/>
      <c r="VUS62" s="6"/>
      <c r="VUT62" s="6"/>
      <c r="VUU62" s="6"/>
      <c r="VUV62" s="6"/>
      <c r="VUW62" s="6"/>
      <c r="VUX62" s="6"/>
      <c r="VUY62" s="6"/>
      <c r="VUZ62" s="6"/>
      <c r="VVA62" s="6"/>
      <c r="VVB62" s="6"/>
      <c r="VVC62" s="6"/>
      <c r="VVD62" s="6"/>
      <c r="VVE62" s="6"/>
      <c r="VVF62" s="6"/>
      <c r="VVG62" s="6"/>
      <c r="VVH62" s="6"/>
      <c r="VVI62" s="6"/>
      <c r="VVJ62" s="6"/>
      <c r="VVK62" s="6"/>
      <c r="VVL62" s="6"/>
      <c r="VVM62" s="6"/>
      <c r="VVN62" s="6"/>
      <c r="VVO62" s="6"/>
      <c r="VVP62" s="6"/>
      <c r="VVQ62" s="6"/>
      <c r="VVR62" s="6"/>
      <c r="VVS62" s="6"/>
      <c r="VVT62" s="6"/>
      <c r="VVU62" s="6"/>
      <c r="VVV62" s="6"/>
      <c r="VVW62" s="6"/>
      <c r="VVX62" s="6"/>
      <c r="VVY62" s="6"/>
      <c r="VVZ62" s="6"/>
      <c r="VWA62" s="6"/>
      <c r="VWB62" s="6"/>
      <c r="VWC62" s="6"/>
      <c r="VWD62" s="6"/>
      <c r="VWE62" s="6"/>
      <c r="VWF62" s="6"/>
      <c r="VWG62" s="6"/>
      <c r="VWH62" s="6"/>
      <c r="VWI62" s="6"/>
      <c r="VWJ62" s="6"/>
      <c r="VWK62" s="6"/>
      <c r="VWL62" s="6"/>
      <c r="VWM62" s="6"/>
      <c r="VWN62" s="6"/>
      <c r="VWO62" s="6"/>
      <c r="VWP62" s="6"/>
      <c r="VWQ62" s="6"/>
      <c r="VWR62" s="6"/>
      <c r="VWS62" s="6"/>
      <c r="VWT62" s="6"/>
      <c r="VWU62" s="6"/>
      <c r="VWV62" s="6"/>
      <c r="VWW62" s="6"/>
      <c r="VWX62" s="6"/>
      <c r="VWY62" s="6"/>
      <c r="VWZ62" s="6"/>
      <c r="VXA62" s="6"/>
      <c r="VXB62" s="6"/>
      <c r="VXC62" s="6"/>
      <c r="VXD62" s="6"/>
      <c r="VXE62" s="6"/>
      <c r="VXF62" s="6"/>
      <c r="VXG62" s="6"/>
      <c r="VXH62" s="6"/>
      <c r="VXI62" s="6"/>
      <c r="VXJ62" s="6"/>
      <c r="VXK62" s="6"/>
      <c r="VXL62" s="6"/>
      <c r="VXM62" s="6"/>
      <c r="VXN62" s="6"/>
      <c r="VXO62" s="6"/>
      <c r="VXP62" s="6"/>
      <c r="VXQ62" s="6"/>
      <c r="VXR62" s="6"/>
      <c r="VXS62" s="6"/>
      <c r="VXT62" s="6"/>
      <c r="VXU62" s="6"/>
      <c r="VXV62" s="6"/>
      <c r="VXW62" s="6"/>
      <c r="VXX62" s="6"/>
      <c r="VXY62" s="6"/>
      <c r="VXZ62" s="6"/>
      <c r="VYA62" s="6"/>
      <c r="VYB62" s="6"/>
      <c r="VYC62" s="6"/>
      <c r="VYD62" s="6"/>
      <c r="VYE62" s="6"/>
      <c r="VYF62" s="6"/>
      <c r="VYG62" s="6"/>
      <c r="VYH62" s="6"/>
      <c r="VYI62" s="6"/>
      <c r="VYJ62" s="6"/>
      <c r="VYK62" s="6"/>
      <c r="VYL62" s="6"/>
      <c r="VYM62" s="6"/>
      <c r="VYN62" s="6"/>
      <c r="VYO62" s="6"/>
      <c r="VYP62" s="6"/>
      <c r="VYQ62" s="6"/>
      <c r="VYR62" s="6"/>
      <c r="VYS62" s="6"/>
      <c r="VYT62" s="6"/>
      <c r="VYU62" s="6"/>
      <c r="VYV62" s="6"/>
      <c r="VYW62" s="6"/>
      <c r="VYX62" s="6"/>
      <c r="VYY62" s="6"/>
      <c r="VYZ62" s="6"/>
      <c r="VZA62" s="6"/>
      <c r="VZB62" s="6"/>
      <c r="VZC62" s="6"/>
      <c r="VZD62" s="6"/>
      <c r="VZE62" s="6"/>
      <c r="VZF62" s="6"/>
      <c r="VZG62" s="6"/>
      <c r="VZH62" s="6"/>
      <c r="VZI62" s="6"/>
      <c r="VZJ62" s="6"/>
      <c r="VZK62" s="6"/>
      <c r="VZL62" s="6"/>
      <c r="VZM62" s="6"/>
      <c r="VZN62" s="6"/>
      <c r="VZO62" s="6"/>
      <c r="VZP62" s="6"/>
      <c r="VZQ62" s="6"/>
      <c r="VZR62" s="6"/>
      <c r="VZS62" s="6"/>
      <c r="VZT62" s="6"/>
      <c r="VZU62" s="6"/>
      <c r="VZV62" s="6"/>
      <c r="VZW62" s="6"/>
      <c r="VZX62" s="6"/>
      <c r="VZY62" s="6"/>
      <c r="VZZ62" s="6"/>
      <c r="WAA62" s="6"/>
      <c r="WAB62" s="6"/>
      <c r="WAC62" s="6"/>
      <c r="WAD62" s="6"/>
      <c r="WAE62" s="6"/>
      <c r="WAF62" s="6"/>
      <c r="WAG62" s="6"/>
      <c r="WAH62" s="6"/>
      <c r="WAI62" s="6"/>
      <c r="WAJ62" s="6"/>
      <c r="WAK62" s="6"/>
      <c r="WAL62" s="6"/>
      <c r="WAM62" s="6"/>
      <c r="WAN62" s="6"/>
      <c r="WAO62" s="6"/>
      <c r="WAP62" s="6"/>
      <c r="WAQ62" s="6"/>
      <c r="WAR62" s="6"/>
      <c r="WAS62" s="6"/>
      <c r="WAT62" s="6"/>
      <c r="WAU62" s="6"/>
      <c r="WAV62" s="6"/>
      <c r="WAW62" s="6"/>
      <c r="WAX62" s="6"/>
      <c r="WAY62" s="6"/>
      <c r="WAZ62" s="6"/>
      <c r="WBA62" s="6"/>
      <c r="WBB62" s="6"/>
      <c r="WBC62" s="6"/>
      <c r="WBD62" s="6"/>
      <c r="WBE62" s="6"/>
      <c r="WBF62" s="6"/>
      <c r="WBG62" s="6"/>
      <c r="WBH62" s="6"/>
      <c r="WBI62" s="6"/>
      <c r="WBJ62" s="6"/>
      <c r="WBK62" s="6"/>
      <c r="WBL62" s="6"/>
      <c r="WBM62" s="6"/>
      <c r="WBN62" s="6"/>
      <c r="WBO62" s="6"/>
      <c r="WBP62" s="6"/>
      <c r="WBQ62" s="6"/>
      <c r="WBR62" s="6"/>
      <c r="WBS62" s="6"/>
      <c r="WBT62" s="6"/>
      <c r="WBU62" s="6"/>
      <c r="WBV62" s="6"/>
      <c r="WBW62" s="6"/>
      <c r="WBX62" s="6"/>
      <c r="WBY62" s="6"/>
      <c r="WBZ62" s="6"/>
      <c r="WCA62" s="6"/>
      <c r="WCB62" s="6"/>
      <c r="WCC62" s="6"/>
      <c r="WCD62" s="6"/>
      <c r="WCE62" s="6"/>
      <c r="WCF62" s="6"/>
      <c r="WCG62" s="6"/>
      <c r="WCH62" s="6"/>
      <c r="WCI62" s="6"/>
      <c r="WCJ62" s="6"/>
      <c r="WCK62" s="6"/>
      <c r="WCL62" s="6"/>
      <c r="WCM62" s="6"/>
      <c r="WCN62" s="6"/>
      <c r="WCO62" s="6"/>
      <c r="WCP62" s="6"/>
      <c r="WCQ62" s="6"/>
      <c r="WCR62" s="6"/>
      <c r="WCS62" s="6"/>
      <c r="WCT62" s="6"/>
      <c r="WCU62" s="6"/>
      <c r="WCV62" s="6"/>
      <c r="WCW62" s="6"/>
      <c r="WCX62" s="6"/>
      <c r="WCY62" s="6"/>
      <c r="WCZ62" s="6"/>
      <c r="WDA62" s="6"/>
      <c r="WDB62" s="6"/>
      <c r="WDC62" s="6"/>
      <c r="WDD62" s="6"/>
      <c r="WDE62" s="6"/>
      <c r="WDF62" s="6"/>
      <c r="WDG62" s="6"/>
      <c r="WDH62" s="6"/>
      <c r="WDI62" s="6"/>
      <c r="WDJ62" s="6"/>
      <c r="WDK62" s="6"/>
      <c r="WDL62" s="6"/>
      <c r="WDM62" s="6"/>
      <c r="WDN62" s="6"/>
      <c r="WDO62" s="6"/>
      <c r="WDP62" s="6"/>
      <c r="WDQ62" s="6"/>
      <c r="WDR62" s="6"/>
      <c r="WDS62" s="6"/>
      <c r="WDT62" s="6"/>
      <c r="WDU62" s="6"/>
      <c r="WDV62" s="6"/>
      <c r="WDW62" s="6"/>
      <c r="WDX62" s="6"/>
      <c r="WDY62" s="6"/>
      <c r="WDZ62" s="6"/>
      <c r="WEA62" s="6"/>
      <c r="WEB62" s="6"/>
      <c r="WEC62" s="6"/>
      <c r="WED62" s="6"/>
      <c r="WEE62" s="6"/>
      <c r="WEF62" s="6"/>
      <c r="WEG62" s="6"/>
      <c r="WEH62" s="6"/>
      <c r="WEI62" s="6"/>
      <c r="WEJ62" s="6"/>
      <c r="WEK62" s="6"/>
      <c r="WEL62" s="6"/>
      <c r="WEM62" s="6"/>
      <c r="WEN62" s="6"/>
      <c r="WEO62" s="6"/>
      <c r="WEP62" s="6"/>
      <c r="WEQ62" s="6"/>
      <c r="WER62" s="6"/>
      <c r="WES62" s="6"/>
      <c r="WET62" s="6"/>
      <c r="WEU62" s="6"/>
      <c r="WEV62" s="6"/>
      <c r="WEW62" s="6"/>
      <c r="WEX62" s="6"/>
      <c r="WEY62" s="6"/>
      <c r="WEZ62" s="6"/>
      <c r="WFA62" s="6"/>
      <c r="WFB62" s="6"/>
      <c r="WFC62" s="6"/>
      <c r="WFD62" s="6"/>
      <c r="WFE62" s="6"/>
      <c r="WFF62" s="6"/>
      <c r="WFG62" s="6"/>
      <c r="WFH62" s="6"/>
      <c r="WFI62" s="6"/>
      <c r="WFJ62" s="6"/>
      <c r="WFK62" s="6"/>
      <c r="WFL62" s="6"/>
      <c r="WFM62" s="6"/>
      <c r="WFN62" s="6"/>
      <c r="WFO62" s="6"/>
      <c r="WFP62" s="6"/>
      <c r="WFQ62" s="6"/>
      <c r="WFR62" s="6"/>
      <c r="WFS62" s="6"/>
      <c r="WFT62" s="6"/>
      <c r="WFU62" s="6"/>
      <c r="WFV62" s="6"/>
      <c r="WFW62" s="6"/>
      <c r="WFX62" s="6"/>
      <c r="WFY62" s="6"/>
      <c r="WFZ62" s="6"/>
      <c r="WGA62" s="6"/>
      <c r="WGB62" s="6"/>
      <c r="WGC62" s="6"/>
      <c r="WGD62" s="6"/>
      <c r="WGE62" s="6"/>
      <c r="WGF62" s="6"/>
      <c r="WGG62" s="6"/>
      <c r="WGH62" s="6"/>
      <c r="WGI62" s="6"/>
      <c r="WGJ62" s="6"/>
      <c r="WGK62" s="6"/>
      <c r="WGL62" s="6"/>
      <c r="WGM62" s="6"/>
      <c r="WGN62" s="6"/>
      <c r="WGO62" s="6"/>
      <c r="WGP62" s="6"/>
      <c r="WGQ62" s="6"/>
      <c r="WGR62" s="6"/>
      <c r="WGS62" s="6"/>
      <c r="WGT62" s="6"/>
      <c r="WGU62" s="6"/>
      <c r="WGV62" s="6"/>
      <c r="WGW62" s="6"/>
      <c r="WGX62" s="6"/>
      <c r="WGY62" s="6"/>
      <c r="WGZ62" s="6"/>
      <c r="WHA62" s="6"/>
      <c r="WHB62" s="6"/>
      <c r="WHC62" s="6"/>
      <c r="WHD62" s="6"/>
      <c r="WHE62" s="6"/>
      <c r="WHF62" s="6"/>
      <c r="WHG62" s="6"/>
      <c r="WHH62" s="6"/>
      <c r="WHI62" s="6"/>
      <c r="WHJ62" s="6"/>
      <c r="WHK62" s="6"/>
      <c r="WHL62" s="6"/>
      <c r="WHM62" s="6"/>
      <c r="WHN62" s="6"/>
      <c r="WHO62" s="6"/>
      <c r="WHP62" s="6"/>
      <c r="WHQ62" s="6"/>
      <c r="WHR62" s="6"/>
      <c r="WHS62" s="6"/>
      <c r="WHT62" s="6"/>
      <c r="WHU62" s="6"/>
      <c r="WHV62" s="6"/>
      <c r="WHW62" s="6"/>
      <c r="WHX62" s="6"/>
      <c r="WHY62" s="6"/>
      <c r="WHZ62" s="6"/>
      <c r="WIA62" s="6"/>
      <c r="WIB62" s="6"/>
      <c r="WIC62" s="6"/>
      <c r="WID62" s="6"/>
      <c r="WIE62" s="6"/>
      <c r="WIF62" s="6"/>
      <c r="WIG62" s="6"/>
      <c r="WIH62" s="6"/>
      <c r="WII62" s="6"/>
      <c r="WIJ62" s="6"/>
      <c r="WIK62" s="6"/>
      <c r="WIL62" s="6"/>
      <c r="WIM62" s="6"/>
      <c r="WIN62" s="6"/>
      <c r="WIO62" s="6"/>
      <c r="WIP62" s="6"/>
      <c r="WIQ62" s="6"/>
      <c r="WIR62" s="6"/>
      <c r="WIS62" s="6"/>
      <c r="WIT62" s="6"/>
      <c r="WIU62" s="6"/>
      <c r="WIV62" s="6"/>
      <c r="WIW62" s="6"/>
      <c r="WIX62" s="6"/>
      <c r="WIY62" s="6"/>
      <c r="WIZ62" s="6"/>
      <c r="WJA62" s="6"/>
      <c r="WJB62" s="6"/>
      <c r="WJC62" s="6"/>
      <c r="WJD62" s="6"/>
      <c r="WJE62" s="6"/>
      <c r="WJF62" s="6"/>
      <c r="WJG62" s="6"/>
      <c r="WJH62" s="6"/>
      <c r="WJI62" s="6"/>
      <c r="WJJ62" s="6"/>
      <c r="WJK62" s="6"/>
      <c r="WJL62" s="6"/>
      <c r="WJM62" s="6"/>
      <c r="WJN62" s="6"/>
      <c r="WJO62" s="6"/>
      <c r="WJP62" s="6"/>
      <c r="WJQ62" s="6"/>
      <c r="WJR62" s="6"/>
      <c r="WJS62" s="6"/>
      <c r="WJT62" s="6"/>
      <c r="WJU62" s="6"/>
      <c r="WJV62" s="6"/>
      <c r="WJW62" s="6"/>
      <c r="WJX62" s="6"/>
      <c r="WJY62" s="6"/>
      <c r="WJZ62" s="6"/>
      <c r="WKA62" s="6"/>
      <c r="WKB62" s="6"/>
      <c r="WKC62" s="6"/>
      <c r="WKD62" s="6"/>
      <c r="WKE62" s="6"/>
      <c r="WKF62" s="6"/>
      <c r="WKG62" s="6"/>
      <c r="WKH62" s="6"/>
      <c r="WKI62" s="6"/>
      <c r="WKJ62" s="6"/>
      <c r="WKK62" s="6"/>
      <c r="WKL62" s="6"/>
      <c r="WKM62" s="6"/>
      <c r="WKN62" s="6"/>
      <c r="WKO62" s="6"/>
      <c r="WKP62" s="6"/>
      <c r="WKQ62" s="6"/>
      <c r="WKR62" s="6"/>
      <c r="WKS62" s="6"/>
      <c r="WKT62" s="6"/>
      <c r="WKU62" s="6"/>
      <c r="WKV62" s="6"/>
      <c r="WKW62" s="6"/>
      <c r="WKX62" s="6"/>
      <c r="WKY62" s="6"/>
      <c r="WKZ62" s="6"/>
      <c r="WLA62" s="6"/>
      <c r="WLB62" s="6"/>
      <c r="WLC62" s="6"/>
      <c r="WLD62" s="6"/>
      <c r="WLE62" s="6"/>
      <c r="WLF62" s="6"/>
      <c r="WLG62" s="6"/>
      <c r="WLH62" s="6"/>
      <c r="WLI62" s="6"/>
      <c r="WLJ62" s="6"/>
      <c r="WLK62" s="6"/>
      <c r="WLL62" s="6"/>
      <c r="WLM62" s="6"/>
      <c r="WLN62" s="6"/>
      <c r="WLO62" s="6"/>
      <c r="WLP62" s="6"/>
      <c r="WLQ62" s="6"/>
      <c r="WLR62" s="6"/>
      <c r="WLS62" s="6"/>
      <c r="WLT62" s="6"/>
      <c r="WLU62" s="6"/>
      <c r="WLV62" s="6"/>
      <c r="WLW62" s="6"/>
      <c r="WLX62" s="6"/>
      <c r="WLY62" s="6"/>
      <c r="WLZ62" s="6"/>
      <c r="WMA62" s="6"/>
      <c r="WMB62" s="6"/>
      <c r="WMC62" s="6"/>
      <c r="WMD62" s="6"/>
      <c r="WME62" s="6"/>
      <c r="WMF62" s="6"/>
      <c r="WMG62" s="6"/>
      <c r="WMH62" s="6"/>
      <c r="WMI62" s="6"/>
      <c r="WMJ62" s="6"/>
      <c r="WMK62" s="6"/>
      <c r="WML62" s="6"/>
      <c r="WMM62" s="6"/>
      <c r="WMN62" s="6"/>
      <c r="WMO62" s="6"/>
      <c r="WMP62" s="6"/>
      <c r="WMQ62" s="6"/>
      <c r="WMR62" s="6"/>
      <c r="WMS62" s="6"/>
      <c r="WMT62" s="6"/>
      <c r="WMU62" s="6"/>
      <c r="WMV62" s="6"/>
      <c r="WMW62" s="6"/>
      <c r="WMX62" s="6"/>
      <c r="WMY62" s="6"/>
      <c r="WMZ62" s="6"/>
      <c r="WNA62" s="6"/>
      <c r="WNB62" s="6"/>
      <c r="WNC62" s="6"/>
      <c r="WND62" s="6"/>
      <c r="WNE62" s="6"/>
      <c r="WNF62" s="6"/>
      <c r="WNG62" s="6"/>
      <c r="WNH62" s="6"/>
      <c r="WNI62" s="6"/>
      <c r="WNJ62" s="6"/>
      <c r="WNK62" s="6"/>
      <c r="WNL62" s="6"/>
      <c r="WNM62" s="6"/>
      <c r="WNN62" s="6"/>
      <c r="WNO62" s="6"/>
      <c r="WNP62" s="6"/>
      <c r="WNQ62" s="6"/>
      <c r="WNR62" s="6"/>
      <c r="WNS62" s="6"/>
      <c r="WNT62" s="6"/>
      <c r="WNU62" s="6"/>
      <c r="WNV62" s="6"/>
      <c r="WNW62" s="6"/>
      <c r="WNX62" s="6"/>
      <c r="WNY62" s="6"/>
      <c r="WNZ62" s="6"/>
      <c r="WOA62" s="6"/>
      <c r="WOB62" s="6"/>
      <c r="WOC62" s="6"/>
      <c r="WOD62" s="6"/>
      <c r="WOE62" s="6"/>
      <c r="WOF62" s="6"/>
      <c r="WOG62" s="6"/>
      <c r="WOH62" s="6"/>
      <c r="WOI62" s="6"/>
      <c r="WOJ62" s="6"/>
      <c r="WOK62" s="6"/>
      <c r="WOL62" s="6"/>
      <c r="WOM62" s="6"/>
      <c r="WON62" s="6"/>
      <c r="WOO62" s="6"/>
      <c r="WOP62" s="6"/>
      <c r="WOQ62" s="6"/>
      <c r="WOR62" s="6"/>
      <c r="WOS62" s="6"/>
      <c r="WOT62" s="6"/>
      <c r="WOU62" s="6"/>
      <c r="WOV62" s="6"/>
      <c r="WOW62" s="6"/>
      <c r="WOX62" s="6"/>
      <c r="WOY62" s="6"/>
      <c r="WOZ62" s="6"/>
      <c r="WPA62" s="6"/>
      <c r="WPB62" s="6"/>
      <c r="WPC62" s="6"/>
      <c r="WPD62" s="6"/>
      <c r="WPE62" s="6"/>
      <c r="WPF62" s="6"/>
      <c r="WPG62" s="6"/>
      <c r="WPH62" s="6"/>
      <c r="WPI62" s="6"/>
      <c r="WPJ62" s="6"/>
      <c r="WPK62" s="6"/>
      <c r="WPL62" s="6"/>
      <c r="WPM62" s="6"/>
      <c r="WPN62" s="6"/>
      <c r="WPO62" s="6"/>
      <c r="WPP62" s="6"/>
      <c r="WPQ62" s="6"/>
      <c r="WPR62" s="6"/>
      <c r="WPS62" s="6"/>
      <c r="WPT62" s="6"/>
      <c r="WPU62" s="6"/>
      <c r="WPV62" s="6"/>
      <c r="WPW62" s="6"/>
      <c r="WPX62" s="6"/>
      <c r="WPY62" s="6"/>
      <c r="WPZ62" s="6"/>
      <c r="WQA62" s="6"/>
      <c r="WQB62" s="6"/>
      <c r="WQC62" s="6"/>
      <c r="WQD62" s="6"/>
      <c r="WQE62" s="6"/>
      <c r="WQF62" s="6"/>
      <c r="WQG62" s="6"/>
      <c r="WQH62" s="6"/>
      <c r="WQI62" s="6"/>
      <c r="WQJ62" s="6"/>
      <c r="WQK62" s="6"/>
      <c r="WQL62" s="6"/>
      <c r="WQM62" s="6"/>
      <c r="WQN62" s="6"/>
      <c r="WQO62" s="6"/>
      <c r="WQP62" s="6"/>
      <c r="WQQ62" s="6"/>
      <c r="WQR62" s="6"/>
      <c r="WQS62" s="6"/>
      <c r="WQT62" s="6"/>
      <c r="WQU62" s="6"/>
      <c r="WQV62" s="6"/>
      <c r="WQW62" s="6"/>
      <c r="WQX62" s="6"/>
      <c r="WQY62" s="6"/>
      <c r="WQZ62" s="6"/>
      <c r="WRA62" s="6"/>
      <c r="WRB62" s="6"/>
      <c r="WRC62" s="6"/>
      <c r="WRD62" s="6"/>
      <c r="WRE62" s="6"/>
      <c r="WRF62" s="6"/>
      <c r="WRG62" s="6"/>
      <c r="WRH62" s="6"/>
      <c r="WRI62" s="6"/>
      <c r="WRJ62" s="6"/>
      <c r="WRK62" s="6"/>
      <c r="WRL62" s="6"/>
      <c r="WRM62" s="6"/>
      <c r="WRN62" s="6"/>
      <c r="WRO62" s="6"/>
      <c r="WRP62" s="6"/>
      <c r="WRQ62" s="6"/>
      <c r="WRR62" s="6"/>
      <c r="WRS62" s="6"/>
      <c r="WRT62" s="6"/>
      <c r="WRU62" s="6"/>
      <c r="WRV62" s="6"/>
      <c r="WRW62" s="6"/>
      <c r="WRX62" s="6"/>
      <c r="WRY62" s="6"/>
      <c r="WRZ62" s="6"/>
      <c r="WSA62" s="6"/>
      <c r="WSB62" s="6"/>
      <c r="WSC62" s="6"/>
      <c r="WSD62" s="6"/>
      <c r="WSE62" s="6"/>
      <c r="WSF62" s="6"/>
      <c r="WSG62" s="6"/>
      <c r="WSH62" s="6"/>
      <c r="WSI62" s="6"/>
      <c r="WSJ62" s="6"/>
      <c r="WSK62" s="6"/>
      <c r="WSL62" s="6"/>
      <c r="WSM62" s="6"/>
      <c r="WSN62" s="6"/>
      <c r="WSO62" s="6"/>
      <c r="WSP62" s="6"/>
      <c r="WSQ62" s="6"/>
      <c r="WSR62" s="6"/>
      <c r="WSS62" s="6"/>
      <c r="WST62" s="6"/>
      <c r="WSU62" s="6"/>
      <c r="WSV62" s="6"/>
      <c r="WSW62" s="6"/>
      <c r="WSX62" s="6"/>
      <c r="WSY62" s="6"/>
      <c r="WSZ62" s="6"/>
      <c r="WTA62" s="6"/>
      <c r="WTB62" s="6"/>
      <c r="WTC62" s="6"/>
      <c r="WTD62" s="6"/>
      <c r="WTE62" s="6"/>
      <c r="WTF62" s="6"/>
      <c r="WTG62" s="6"/>
      <c r="WTH62" s="6"/>
      <c r="WTI62" s="6"/>
      <c r="WTJ62" s="6"/>
      <c r="WTK62" s="6"/>
      <c r="WTL62" s="6"/>
      <c r="WTM62" s="6"/>
      <c r="WTN62" s="6"/>
      <c r="WTO62" s="6"/>
      <c r="WTP62" s="6"/>
      <c r="WTQ62" s="6"/>
      <c r="WTR62" s="6"/>
      <c r="WTS62" s="6"/>
      <c r="WTT62" s="6"/>
      <c r="WTU62" s="6"/>
      <c r="WTV62" s="6"/>
      <c r="WTW62" s="6"/>
      <c r="WTX62" s="6"/>
      <c r="WTY62" s="6"/>
      <c r="WTZ62" s="6"/>
      <c r="WUA62" s="6"/>
      <c r="WUB62" s="6"/>
      <c r="WUC62" s="6"/>
      <c r="WUD62" s="6"/>
      <c r="WUE62" s="6"/>
      <c r="WUF62" s="6"/>
      <c r="WUG62" s="6"/>
      <c r="WUH62" s="6"/>
      <c r="WUI62" s="6"/>
      <c r="WUJ62" s="6"/>
      <c r="WUK62" s="6"/>
      <c r="WUL62" s="6"/>
      <c r="WUM62" s="6"/>
      <c r="WUN62" s="6"/>
      <c r="WUO62" s="6"/>
      <c r="WUP62" s="6"/>
      <c r="WUQ62" s="6"/>
      <c r="WUR62" s="6"/>
      <c r="WUS62" s="6"/>
      <c r="WUT62" s="6"/>
      <c r="WUU62" s="6"/>
      <c r="WUV62" s="6"/>
      <c r="WUW62" s="6"/>
      <c r="WUX62" s="6"/>
      <c r="WUY62" s="6"/>
      <c r="WUZ62" s="6"/>
      <c r="WVA62" s="6"/>
      <c r="WVB62" s="6"/>
      <c r="WVC62" s="6"/>
      <c r="WVD62" s="6"/>
      <c r="WVE62" s="6"/>
      <c r="WVF62" s="6"/>
      <c r="WVG62" s="6"/>
      <c r="WVH62" s="6"/>
      <c r="WVI62" s="6"/>
      <c r="WVJ62" s="6"/>
      <c r="WVK62" s="6"/>
      <c r="WVL62" s="6"/>
      <c r="WVM62" s="6"/>
      <c r="WVN62" s="6"/>
      <c r="WVO62" s="6"/>
      <c r="WVP62" s="6"/>
      <c r="WVQ62" s="6"/>
      <c r="WVR62" s="6"/>
      <c r="WVS62" s="6"/>
      <c r="WVT62" s="6"/>
      <c r="WVU62" s="6"/>
      <c r="WVV62" s="6"/>
      <c r="WVW62" s="6"/>
      <c r="WVX62" s="6"/>
      <c r="WVY62" s="6"/>
      <c r="WVZ62" s="6"/>
      <c r="WWA62" s="6"/>
      <c r="WWB62" s="6"/>
      <c r="WWC62" s="6"/>
      <c r="WWD62" s="6"/>
      <c r="WWE62" s="6"/>
      <c r="WWF62" s="6"/>
      <c r="WWG62" s="6"/>
      <c r="WWH62" s="6"/>
      <c r="WWI62" s="6"/>
      <c r="WWJ62" s="6"/>
      <c r="WWK62" s="6"/>
      <c r="WWL62" s="6"/>
      <c r="WWM62" s="6"/>
      <c r="WWN62" s="6"/>
      <c r="WWO62" s="6"/>
      <c r="WWP62" s="6"/>
      <c r="WWQ62" s="6"/>
      <c r="WWR62" s="6"/>
      <c r="WWS62" s="6"/>
      <c r="WWT62" s="6"/>
      <c r="WWU62" s="6"/>
      <c r="WWV62" s="6"/>
      <c r="WWW62" s="6"/>
      <c r="WWX62" s="6"/>
      <c r="WWY62" s="6"/>
      <c r="WWZ62" s="6"/>
      <c r="WXA62" s="6"/>
      <c r="WXB62" s="6"/>
      <c r="WXC62" s="6"/>
      <c r="WXD62" s="6"/>
      <c r="WXE62" s="6"/>
      <c r="WXF62" s="6"/>
      <c r="WXG62" s="6"/>
      <c r="WXH62" s="6"/>
      <c r="WXI62" s="6"/>
      <c r="WXJ62" s="6"/>
      <c r="WXK62" s="6"/>
      <c r="WXL62" s="6"/>
      <c r="WXM62" s="6"/>
      <c r="WXN62" s="6"/>
      <c r="WXO62" s="6"/>
    </row>
    <row r="63" spans="1:16187" s="2" customFormat="1">
      <c r="A63" s="10" t="s">
        <v>62</v>
      </c>
      <c r="B63" s="6" t="s">
        <v>63</v>
      </c>
      <c r="C63" s="6" t="s">
        <v>63</v>
      </c>
      <c r="E63" s="411"/>
      <c r="F63" s="411"/>
      <c r="G63" s="546"/>
      <c r="H63" s="416"/>
      <c r="I63" s="196"/>
      <c r="J63" s="196"/>
      <c r="K63" s="6"/>
      <c r="L63" s="423"/>
      <c r="M63" s="6"/>
      <c r="N63" s="541"/>
      <c r="O63" s="196"/>
      <c r="P63" s="196"/>
      <c r="Q63" s="541"/>
      <c r="R63" s="196"/>
      <c r="S63" s="196"/>
      <c r="T63" s="196"/>
      <c r="U63" s="196"/>
      <c r="V63" s="196"/>
      <c r="W63" s="196"/>
      <c r="X63" s="6"/>
      <c r="Y63" s="196"/>
      <c r="Z63" s="6"/>
      <c r="AA63" s="6"/>
      <c r="AB63" s="6"/>
      <c r="AC63" s="6"/>
      <c r="AD63" s="6"/>
      <c r="AE63" s="6"/>
      <c r="AF63" s="196"/>
      <c r="AG63" s="196"/>
      <c r="AH63" s="196"/>
      <c r="AI63" s="196"/>
      <c r="AJ63" s="196"/>
      <c r="AK63" s="196"/>
      <c r="AL63" s="196"/>
      <c r="AM63" s="196"/>
      <c r="AN63" s="196"/>
      <c r="AO63" s="196"/>
      <c r="AP63" s="196"/>
      <c r="AQ63" s="6"/>
      <c r="AR63" s="6"/>
      <c r="AS63" s="6"/>
      <c r="AT63" s="196"/>
      <c r="AU63" s="196"/>
      <c r="AV63" s="196"/>
      <c r="AW63" s="196"/>
      <c r="AX63" s="196"/>
      <c r="AY63" s="196"/>
      <c r="AZ63" s="6"/>
      <c r="BA63" s="6"/>
      <c r="BB63" s="6"/>
      <c r="BC63" s="14"/>
      <c r="BD63" s="14"/>
      <c r="BE63" s="14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/>
      <c r="DY63" s="6"/>
      <c r="DZ63" s="6"/>
      <c r="EA63" s="6"/>
      <c r="EB63" s="6"/>
      <c r="EC63" s="6"/>
      <c r="ED63" s="6"/>
      <c r="EE63" s="6"/>
      <c r="EF63" s="6"/>
      <c r="EG63" s="6"/>
      <c r="EH63" s="6"/>
      <c r="EI63" s="6"/>
      <c r="EJ63" s="6"/>
      <c r="EK63" s="6"/>
      <c r="EL63" s="6"/>
      <c r="EM63" s="6"/>
      <c r="EN63" s="6"/>
      <c r="EO63" s="6"/>
      <c r="EP63" s="6"/>
      <c r="EQ63" s="6"/>
      <c r="ER63" s="6"/>
      <c r="ES63" s="6"/>
      <c r="ET63" s="6"/>
      <c r="EU63" s="6"/>
      <c r="EV63" s="6"/>
      <c r="EW63" s="6"/>
      <c r="EX63" s="6"/>
      <c r="EY63" s="6"/>
      <c r="EZ63" s="6"/>
      <c r="FA63" s="6"/>
      <c r="FB63" s="6"/>
      <c r="FC63" s="6"/>
      <c r="FD63" s="6"/>
      <c r="FE63" s="6"/>
      <c r="FF63" s="6"/>
      <c r="FG63" s="6"/>
      <c r="FH63" s="6"/>
      <c r="FI63" s="6"/>
      <c r="FJ63" s="6"/>
      <c r="FK63" s="6"/>
      <c r="FL63" s="6"/>
      <c r="FM63" s="6"/>
      <c r="FN63" s="6"/>
      <c r="FO63" s="6"/>
      <c r="FP63" s="6"/>
      <c r="FQ63" s="6"/>
      <c r="FR63" s="6"/>
      <c r="FS63" s="6"/>
      <c r="FT63" s="6"/>
      <c r="FU63" s="6"/>
      <c r="FV63" s="6"/>
      <c r="FW63" s="6"/>
      <c r="FX63" s="6"/>
      <c r="FY63" s="6"/>
      <c r="FZ63" s="6"/>
      <c r="GA63" s="6"/>
      <c r="GB63" s="6"/>
      <c r="GC63" s="6"/>
      <c r="GD63" s="6"/>
      <c r="GE63" s="6"/>
      <c r="GF63" s="6"/>
      <c r="GG63" s="6"/>
      <c r="GH63" s="6"/>
      <c r="GI63" s="6"/>
      <c r="GJ63" s="6"/>
      <c r="GK63" s="6"/>
      <c r="GL63" s="6"/>
      <c r="GM63" s="6"/>
      <c r="GN63" s="6"/>
      <c r="GO63" s="6"/>
      <c r="GP63" s="6"/>
      <c r="GQ63" s="6"/>
      <c r="GR63" s="6"/>
      <c r="GS63" s="6"/>
      <c r="GT63" s="6"/>
      <c r="GU63" s="6"/>
      <c r="GV63" s="6"/>
      <c r="GW63" s="6"/>
      <c r="GX63" s="6"/>
      <c r="GY63" s="6"/>
      <c r="GZ63" s="6"/>
      <c r="HA63" s="6"/>
      <c r="HB63" s="6"/>
      <c r="HC63" s="6"/>
      <c r="HD63" s="6"/>
      <c r="HE63" s="6"/>
      <c r="HF63" s="6"/>
      <c r="HG63" s="6"/>
      <c r="HH63" s="6"/>
      <c r="HI63" s="6"/>
      <c r="HJ63" s="6"/>
      <c r="HK63" s="6"/>
      <c r="HL63" s="6"/>
      <c r="HM63" s="6"/>
      <c r="HN63" s="6"/>
      <c r="HO63" s="6"/>
      <c r="HP63" s="6"/>
      <c r="HQ63" s="6"/>
      <c r="HR63" s="6"/>
      <c r="HS63" s="6"/>
      <c r="HT63" s="6"/>
      <c r="HU63" s="6"/>
      <c r="HV63" s="6"/>
      <c r="HW63" s="6"/>
      <c r="HX63" s="6"/>
      <c r="HY63" s="6"/>
      <c r="HZ63" s="6"/>
      <c r="IA63" s="6"/>
      <c r="IB63" s="6"/>
      <c r="IC63" s="6"/>
      <c r="ID63" s="6"/>
      <c r="IE63" s="6"/>
      <c r="IF63" s="6"/>
      <c r="IG63" s="6"/>
      <c r="IH63" s="6"/>
      <c r="II63" s="6"/>
      <c r="IJ63" s="6"/>
      <c r="IK63" s="6"/>
      <c r="IL63" s="6"/>
      <c r="IM63" s="6"/>
      <c r="IN63" s="6"/>
      <c r="IO63" s="6"/>
      <c r="IP63" s="6"/>
      <c r="IQ63" s="6"/>
      <c r="IR63" s="6"/>
      <c r="IS63" s="6"/>
      <c r="IT63" s="6"/>
      <c r="IU63" s="6"/>
      <c r="IV63" s="6"/>
      <c r="IW63" s="6"/>
      <c r="IX63" s="6"/>
      <c r="IY63" s="6"/>
      <c r="IZ63" s="6"/>
      <c r="JA63" s="6"/>
      <c r="JB63" s="6"/>
      <c r="JC63" s="6"/>
      <c r="JD63" s="6"/>
      <c r="JE63" s="6"/>
      <c r="JF63" s="6"/>
      <c r="JG63" s="6"/>
      <c r="JH63" s="6"/>
      <c r="JI63" s="6"/>
      <c r="JJ63" s="6"/>
      <c r="JK63" s="6"/>
      <c r="JL63" s="6"/>
      <c r="JM63" s="6"/>
      <c r="JN63" s="6"/>
      <c r="JO63" s="6"/>
      <c r="JP63" s="6"/>
      <c r="JQ63" s="6"/>
      <c r="JR63" s="6"/>
      <c r="JS63" s="6"/>
      <c r="JT63" s="6"/>
      <c r="JU63" s="6"/>
      <c r="JV63" s="6"/>
      <c r="JW63" s="6"/>
      <c r="JX63" s="6"/>
      <c r="JY63" s="6"/>
      <c r="JZ63" s="6"/>
      <c r="KA63" s="6"/>
      <c r="KB63" s="6"/>
      <c r="KC63" s="6"/>
      <c r="KD63" s="6"/>
      <c r="KE63" s="6"/>
      <c r="KF63" s="6"/>
      <c r="KG63" s="6"/>
      <c r="KH63" s="6"/>
      <c r="KI63" s="6"/>
      <c r="KJ63" s="6"/>
      <c r="KK63" s="6"/>
      <c r="KL63" s="6"/>
      <c r="KM63" s="6"/>
      <c r="KN63" s="6"/>
      <c r="KO63" s="6"/>
      <c r="KP63" s="6"/>
      <c r="KQ63" s="6"/>
      <c r="KR63" s="6"/>
      <c r="KS63" s="6"/>
      <c r="KT63" s="6"/>
      <c r="KU63" s="6"/>
      <c r="KV63" s="6"/>
      <c r="KW63" s="6"/>
      <c r="KX63" s="6"/>
      <c r="KY63" s="6"/>
      <c r="KZ63" s="6"/>
      <c r="LA63" s="6"/>
      <c r="LB63" s="6"/>
      <c r="LC63" s="6"/>
      <c r="LD63" s="6"/>
      <c r="LE63" s="6"/>
      <c r="LF63" s="6"/>
      <c r="LG63" s="6"/>
      <c r="LH63" s="6"/>
      <c r="LI63" s="6"/>
      <c r="LJ63" s="6"/>
      <c r="LK63" s="6"/>
      <c r="LL63" s="6"/>
      <c r="LM63" s="6"/>
      <c r="LN63" s="6"/>
      <c r="LO63" s="6"/>
      <c r="LP63" s="6"/>
      <c r="LQ63" s="6"/>
      <c r="LR63" s="6"/>
      <c r="LS63" s="6"/>
      <c r="LT63" s="6"/>
      <c r="LU63" s="6"/>
      <c r="LV63" s="6"/>
      <c r="LW63" s="6"/>
      <c r="LX63" s="6"/>
      <c r="LY63" s="6"/>
      <c r="LZ63" s="6"/>
      <c r="MA63" s="6"/>
      <c r="MB63" s="6"/>
      <c r="MC63" s="6"/>
      <c r="MD63" s="6"/>
      <c r="ME63" s="6"/>
      <c r="MF63" s="6"/>
      <c r="MG63" s="6"/>
      <c r="MH63" s="6"/>
      <c r="MI63" s="6"/>
      <c r="MJ63" s="6"/>
      <c r="MK63" s="6"/>
      <c r="ML63" s="6"/>
      <c r="MM63" s="6"/>
      <c r="MN63" s="6"/>
      <c r="MO63" s="6"/>
      <c r="MP63" s="6"/>
      <c r="MQ63" s="6"/>
      <c r="MR63" s="6"/>
      <c r="MS63" s="6"/>
      <c r="MT63" s="6"/>
      <c r="MU63" s="6"/>
      <c r="MV63" s="6"/>
      <c r="MW63" s="6"/>
      <c r="MX63" s="6"/>
      <c r="MY63" s="6"/>
      <c r="MZ63" s="6"/>
      <c r="NA63" s="6"/>
      <c r="NB63" s="6"/>
      <c r="NC63" s="6"/>
      <c r="ND63" s="6"/>
      <c r="NE63" s="6"/>
      <c r="NF63" s="6"/>
      <c r="NG63" s="6"/>
      <c r="NH63" s="6"/>
      <c r="NI63" s="6"/>
      <c r="NJ63" s="6"/>
      <c r="NK63" s="6"/>
      <c r="NL63" s="6"/>
      <c r="NM63" s="6"/>
      <c r="NN63" s="6"/>
      <c r="NO63" s="6"/>
      <c r="NP63" s="6"/>
      <c r="NQ63" s="6"/>
      <c r="NR63" s="6"/>
      <c r="NS63" s="6"/>
      <c r="NT63" s="6"/>
      <c r="NU63" s="6"/>
      <c r="NV63" s="6"/>
      <c r="NW63" s="6"/>
      <c r="NX63" s="6"/>
      <c r="NY63" s="6"/>
      <c r="NZ63" s="6"/>
      <c r="OA63" s="6"/>
      <c r="OB63" s="6"/>
      <c r="OC63" s="6"/>
      <c r="OD63" s="6"/>
      <c r="OE63" s="6"/>
      <c r="OF63" s="6"/>
      <c r="OG63" s="6"/>
      <c r="OH63" s="6"/>
      <c r="OI63" s="6"/>
      <c r="OJ63" s="6"/>
      <c r="OK63" s="6"/>
      <c r="OL63" s="6"/>
      <c r="OM63" s="6"/>
      <c r="ON63" s="6"/>
      <c r="OO63" s="6"/>
      <c r="OP63" s="6"/>
      <c r="OQ63" s="6"/>
      <c r="OR63" s="6"/>
      <c r="OS63" s="6"/>
      <c r="OT63" s="6"/>
      <c r="OU63" s="6"/>
      <c r="OV63" s="6"/>
      <c r="OW63" s="6"/>
      <c r="OX63" s="6"/>
      <c r="OY63" s="6"/>
      <c r="OZ63" s="6"/>
      <c r="PA63" s="6"/>
      <c r="PB63" s="6"/>
      <c r="PC63" s="6"/>
      <c r="PD63" s="6"/>
      <c r="PE63" s="6"/>
      <c r="PF63" s="6"/>
      <c r="PG63" s="6"/>
      <c r="PH63" s="6"/>
      <c r="PI63" s="6"/>
      <c r="PJ63" s="6"/>
      <c r="PK63" s="6"/>
      <c r="PL63" s="6"/>
      <c r="PM63" s="6"/>
      <c r="PN63" s="6"/>
      <c r="PO63" s="6"/>
      <c r="PP63" s="6"/>
      <c r="PQ63" s="6"/>
      <c r="PR63" s="6"/>
      <c r="PS63" s="6"/>
      <c r="PT63" s="6"/>
      <c r="PU63" s="6"/>
      <c r="PV63" s="6"/>
      <c r="PW63" s="6"/>
      <c r="PX63" s="6"/>
      <c r="PY63" s="6"/>
      <c r="PZ63" s="6"/>
      <c r="QA63" s="6"/>
      <c r="QB63" s="6"/>
      <c r="QC63" s="6"/>
      <c r="QD63" s="6"/>
      <c r="QE63" s="6"/>
      <c r="QF63" s="6"/>
      <c r="QG63" s="6"/>
      <c r="QH63" s="6"/>
      <c r="QI63" s="6"/>
      <c r="QJ63" s="6"/>
      <c r="QK63" s="6"/>
      <c r="QL63" s="6"/>
      <c r="QM63" s="6"/>
      <c r="QN63" s="6"/>
      <c r="QO63" s="6"/>
      <c r="QP63" s="6"/>
      <c r="QQ63" s="6"/>
      <c r="QR63" s="6"/>
      <c r="QS63" s="6"/>
      <c r="QT63" s="6"/>
      <c r="QU63" s="6"/>
      <c r="QV63" s="6"/>
      <c r="QW63" s="6"/>
      <c r="QX63" s="6"/>
      <c r="QY63" s="6"/>
      <c r="QZ63" s="6"/>
      <c r="RA63" s="6"/>
      <c r="RB63" s="6"/>
      <c r="RC63" s="6"/>
      <c r="RD63" s="6"/>
      <c r="RE63" s="6"/>
      <c r="RF63" s="6"/>
      <c r="RG63" s="6"/>
      <c r="RH63" s="6"/>
      <c r="RI63" s="6"/>
      <c r="RJ63" s="6"/>
      <c r="RK63" s="6"/>
      <c r="RL63" s="6"/>
      <c r="RM63" s="6"/>
      <c r="RN63" s="6"/>
      <c r="RO63" s="6"/>
      <c r="RP63" s="6"/>
      <c r="RQ63" s="6"/>
      <c r="RR63" s="6"/>
      <c r="RS63" s="6"/>
      <c r="RT63" s="6"/>
      <c r="RU63" s="6"/>
      <c r="RV63" s="6"/>
      <c r="RW63" s="6"/>
      <c r="RX63" s="6"/>
      <c r="RY63" s="6"/>
      <c r="RZ63" s="6"/>
      <c r="SA63" s="6"/>
      <c r="SB63" s="6"/>
      <c r="SC63" s="6"/>
      <c r="SD63" s="6"/>
      <c r="SE63" s="6"/>
      <c r="SF63" s="6"/>
      <c r="SG63" s="6"/>
      <c r="SH63" s="6"/>
      <c r="SI63" s="6"/>
      <c r="SJ63" s="6"/>
      <c r="SK63" s="6"/>
      <c r="SL63" s="6"/>
      <c r="SM63" s="6"/>
      <c r="SN63" s="6"/>
      <c r="SO63" s="6"/>
      <c r="SP63" s="6"/>
      <c r="SQ63" s="6"/>
      <c r="SR63" s="6"/>
      <c r="SS63" s="6"/>
      <c r="ST63" s="6"/>
      <c r="SU63" s="6"/>
      <c r="SV63" s="6"/>
      <c r="SW63" s="6"/>
      <c r="SX63" s="6"/>
      <c r="SY63" s="6"/>
      <c r="SZ63" s="6"/>
      <c r="TA63" s="6"/>
      <c r="TB63" s="6"/>
      <c r="TC63" s="6"/>
      <c r="TD63" s="6"/>
      <c r="TE63" s="6"/>
      <c r="TF63" s="6"/>
      <c r="TG63" s="6"/>
      <c r="TH63" s="6"/>
      <c r="TI63" s="6"/>
      <c r="TJ63" s="6"/>
      <c r="TK63" s="6"/>
      <c r="TL63" s="6"/>
      <c r="TM63" s="6"/>
      <c r="TN63" s="6"/>
      <c r="TO63" s="6"/>
      <c r="TP63" s="6"/>
      <c r="TQ63" s="6"/>
      <c r="TR63" s="6"/>
      <c r="TS63" s="6"/>
      <c r="TT63" s="6"/>
      <c r="TU63" s="6"/>
      <c r="TV63" s="6"/>
      <c r="TW63" s="6"/>
      <c r="TX63" s="6"/>
      <c r="TY63" s="6"/>
      <c r="TZ63" s="6"/>
      <c r="UA63" s="6"/>
      <c r="UB63" s="6"/>
      <c r="UC63" s="6"/>
      <c r="UD63" s="6"/>
      <c r="UE63" s="6"/>
      <c r="UF63" s="6"/>
      <c r="UG63" s="6"/>
      <c r="UH63" s="6"/>
      <c r="UI63" s="6"/>
      <c r="UJ63" s="6"/>
      <c r="UK63" s="6"/>
      <c r="UL63" s="6"/>
      <c r="UM63" s="6"/>
      <c r="UN63" s="6"/>
      <c r="UO63" s="6"/>
      <c r="UP63" s="6"/>
      <c r="UQ63" s="6"/>
      <c r="UR63" s="6"/>
      <c r="US63" s="6"/>
      <c r="UT63" s="6"/>
      <c r="UU63" s="6"/>
      <c r="UV63" s="6"/>
      <c r="UW63" s="6"/>
      <c r="UX63" s="6"/>
      <c r="UY63" s="6"/>
      <c r="UZ63" s="6"/>
      <c r="VA63" s="6"/>
      <c r="VB63" s="6"/>
      <c r="VC63" s="6"/>
      <c r="VD63" s="6"/>
      <c r="VE63" s="6"/>
      <c r="VF63" s="6"/>
      <c r="VG63" s="6"/>
      <c r="VH63" s="6"/>
      <c r="VI63" s="6"/>
      <c r="VJ63" s="6"/>
      <c r="VK63" s="6"/>
      <c r="VL63" s="6"/>
      <c r="VM63" s="6"/>
      <c r="VN63" s="6"/>
      <c r="VO63" s="6"/>
      <c r="VP63" s="6"/>
      <c r="VQ63" s="6"/>
      <c r="VR63" s="6"/>
      <c r="VS63" s="6"/>
      <c r="VT63" s="6"/>
      <c r="VU63" s="6"/>
      <c r="VV63" s="6"/>
      <c r="VW63" s="6"/>
      <c r="VX63" s="6"/>
      <c r="VY63" s="6"/>
      <c r="VZ63" s="6"/>
      <c r="WA63" s="6"/>
      <c r="WB63" s="6"/>
      <c r="WC63" s="6"/>
      <c r="WD63" s="6"/>
      <c r="WE63" s="6"/>
      <c r="WF63" s="6"/>
      <c r="WG63" s="6"/>
      <c r="WH63" s="6"/>
      <c r="WI63" s="6"/>
      <c r="WJ63" s="6"/>
      <c r="WK63" s="6"/>
      <c r="WL63" s="6"/>
      <c r="WM63" s="6"/>
      <c r="WN63" s="6"/>
      <c r="WO63" s="6"/>
      <c r="WP63" s="6"/>
      <c r="WQ63" s="6"/>
      <c r="WR63" s="6"/>
      <c r="WS63" s="6"/>
      <c r="WT63" s="6"/>
      <c r="WU63" s="6"/>
      <c r="WV63" s="6"/>
      <c r="WW63" s="6"/>
      <c r="WX63" s="6"/>
      <c r="WY63" s="6"/>
      <c r="WZ63" s="6"/>
      <c r="XA63" s="6"/>
      <c r="XB63" s="6"/>
      <c r="XC63" s="6"/>
      <c r="XD63" s="6"/>
      <c r="XE63" s="6"/>
      <c r="XF63" s="6"/>
      <c r="XG63" s="6"/>
      <c r="XH63" s="6"/>
      <c r="XI63" s="6"/>
      <c r="XJ63" s="6"/>
      <c r="XK63" s="6"/>
      <c r="XL63" s="6"/>
      <c r="XM63" s="6"/>
      <c r="XN63" s="6"/>
      <c r="XO63" s="6"/>
      <c r="XP63" s="6"/>
      <c r="XQ63" s="6"/>
      <c r="XR63" s="6"/>
      <c r="XS63" s="6"/>
      <c r="XT63" s="6"/>
      <c r="XU63" s="6"/>
      <c r="XV63" s="6"/>
      <c r="XW63" s="6"/>
      <c r="XX63" s="6"/>
      <c r="XY63" s="6"/>
      <c r="XZ63" s="6"/>
      <c r="YA63" s="6"/>
      <c r="YB63" s="6"/>
      <c r="YC63" s="6"/>
      <c r="YD63" s="6"/>
      <c r="YE63" s="6"/>
      <c r="YF63" s="6"/>
      <c r="YG63" s="6"/>
      <c r="YH63" s="6"/>
      <c r="YI63" s="6"/>
      <c r="YJ63" s="6"/>
      <c r="YK63" s="6"/>
      <c r="YL63" s="6"/>
      <c r="YM63" s="6"/>
      <c r="YN63" s="6"/>
      <c r="YO63" s="6"/>
      <c r="YP63" s="6"/>
      <c r="YQ63" s="6"/>
      <c r="YR63" s="6"/>
      <c r="YS63" s="6"/>
      <c r="YT63" s="6"/>
      <c r="YU63" s="6"/>
      <c r="YV63" s="6"/>
      <c r="YW63" s="6"/>
      <c r="YX63" s="6"/>
      <c r="YY63" s="6"/>
      <c r="YZ63" s="6"/>
      <c r="ZA63" s="6"/>
      <c r="ZB63" s="6"/>
      <c r="ZC63" s="6"/>
      <c r="ZD63" s="6"/>
      <c r="ZE63" s="6"/>
      <c r="ZF63" s="6"/>
      <c r="ZG63" s="6"/>
      <c r="ZH63" s="6"/>
      <c r="ZI63" s="6"/>
      <c r="ZJ63" s="6"/>
      <c r="ZK63" s="6"/>
      <c r="ZL63" s="6"/>
      <c r="ZM63" s="6"/>
      <c r="ZN63" s="6"/>
      <c r="ZO63" s="6"/>
      <c r="ZP63" s="6"/>
      <c r="ZQ63" s="6"/>
      <c r="ZR63" s="6"/>
      <c r="ZS63" s="6"/>
      <c r="ZT63" s="6"/>
      <c r="ZU63" s="6"/>
      <c r="ZV63" s="6"/>
      <c r="ZW63" s="6"/>
      <c r="ZX63" s="6"/>
      <c r="ZY63" s="6"/>
      <c r="ZZ63" s="6"/>
      <c r="AAA63" s="6"/>
      <c r="AAB63" s="6"/>
      <c r="AAC63" s="6"/>
      <c r="AAD63" s="6"/>
      <c r="AAE63" s="6"/>
      <c r="AAF63" s="6"/>
      <c r="AAG63" s="6"/>
      <c r="AAH63" s="6"/>
      <c r="AAI63" s="6"/>
      <c r="AAJ63" s="6"/>
      <c r="AAK63" s="6"/>
      <c r="AAL63" s="6"/>
      <c r="AAM63" s="6"/>
      <c r="AAN63" s="6"/>
      <c r="AAO63" s="6"/>
      <c r="AAP63" s="6"/>
      <c r="AAQ63" s="6"/>
      <c r="AAR63" s="6"/>
      <c r="AAS63" s="6"/>
      <c r="AAT63" s="6"/>
      <c r="AAU63" s="6"/>
      <c r="AAV63" s="6"/>
      <c r="AAW63" s="6"/>
      <c r="AAX63" s="6"/>
      <c r="AAY63" s="6"/>
      <c r="AAZ63" s="6"/>
      <c r="ABA63" s="6"/>
      <c r="ABB63" s="6"/>
      <c r="ABC63" s="6"/>
      <c r="ABD63" s="6"/>
      <c r="ABE63" s="6"/>
      <c r="ABF63" s="6"/>
      <c r="ABG63" s="6"/>
      <c r="ABH63" s="6"/>
      <c r="ABI63" s="6"/>
      <c r="ABJ63" s="6"/>
      <c r="ABK63" s="6"/>
      <c r="ABL63" s="6"/>
      <c r="ABM63" s="6"/>
      <c r="ABN63" s="6"/>
      <c r="ABO63" s="6"/>
      <c r="ABP63" s="6"/>
      <c r="ABQ63" s="6"/>
      <c r="ABR63" s="6"/>
      <c r="ABS63" s="6"/>
      <c r="ABT63" s="6"/>
      <c r="ABU63" s="6"/>
      <c r="ABV63" s="6"/>
      <c r="ABW63" s="6"/>
      <c r="ABX63" s="6"/>
      <c r="ABY63" s="6"/>
      <c r="ABZ63" s="6"/>
      <c r="ACA63" s="6"/>
      <c r="ACB63" s="6"/>
      <c r="ACC63" s="6"/>
      <c r="ACD63" s="6"/>
      <c r="ACE63" s="6"/>
      <c r="ACF63" s="6"/>
      <c r="ACG63" s="6"/>
      <c r="ACH63" s="6"/>
      <c r="ACI63" s="6"/>
      <c r="ACJ63" s="6"/>
      <c r="ACK63" s="6"/>
      <c r="ACL63" s="6"/>
      <c r="ACM63" s="6"/>
      <c r="ACN63" s="6"/>
      <c r="ACO63" s="6"/>
      <c r="ACP63" s="6"/>
      <c r="ACQ63" s="6"/>
      <c r="ACR63" s="6"/>
      <c r="ACS63" s="6"/>
      <c r="ACT63" s="6"/>
      <c r="ACU63" s="6"/>
      <c r="ACV63" s="6"/>
      <c r="ACW63" s="6"/>
      <c r="ACX63" s="6"/>
      <c r="ACY63" s="6"/>
      <c r="ACZ63" s="6"/>
      <c r="ADA63" s="6"/>
      <c r="ADB63" s="6"/>
      <c r="ADC63" s="6"/>
      <c r="ADD63" s="6"/>
      <c r="ADE63" s="6"/>
      <c r="ADF63" s="6"/>
      <c r="ADG63" s="6"/>
      <c r="ADH63" s="6"/>
      <c r="ADI63" s="6"/>
      <c r="ADJ63" s="6"/>
      <c r="ADK63" s="6"/>
      <c r="ADL63" s="6"/>
      <c r="ADM63" s="6"/>
      <c r="ADN63" s="6"/>
      <c r="ADO63" s="6"/>
      <c r="ADP63" s="6"/>
      <c r="ADQ63" s="6"/>
      <c r="ADR63" s="6"/>
      <c r="ADS63" s="6"/>
      <c r="ADT63" s="6"/>
      <c r="ADU63" s="6"/>
      <c r="ADV63" s="6"/>
      <c r="ADW63" s="6"/>
      <c r="ADX63" s="6"/>
      <c r="ADY63" s="6"/>
      <c r="ADZ63" s="6"/>
      <c r="AEA63" s="6"/>
      <c r="AEB63" s="6"/>
      <c r="AEC63" s="6"/>
      <c r="AED63" s="6"/>
      <c r="AEE63" s="6"/>
      <c r="AEF63" s="6"/>
      <c r="AEG63" s="6"/>
      <c r="AEH63" s="6"/>
      <c r="AEI63" s="6"/>
      <c r="AEJ63" s="6"/>
      <c r="AEK63" s="6"/>
      <c r="AEL63" s="6"/>
      <c r="AEM63" s="6"/>
      <c r="AEN63" s="6"/>
      <c r="AEO63" s="6"/>
      <c r="AEP63" s="6"/>
      <c r="AEQ63" s="6"/>
      <c r="AER63" s="6"/>
      <c r="AES63" s="6"/>
      <c r="AET63" s="6"/>
      <c r="AEU63" s="6"/>
      <c r="AEV63" s="6"/>
      <c r="AEW63" s="6"/>
      <c r="AEX63" s="6"/>
      <c r="AEY63" s="6"/>
      <c r="AEZ63" s="6"/>
      <c r="AFA63" s="6"/>
      <c r="AFB63" s="6"/>
      <c r="AFC63" s="6"/>
      <c r="AFD63" s="6"/>
      <c r="AFE63" s="6"/>
      <c r="AFF63" s="6"/>
      <c r="AFG63" s="6"/>
      <c r="AFH63" s="6"/>
      <c r="AFI63" s="6"/>
      <c r="AFJ63" s="6"/>
      <c r="AFK63" s="6"/>
      <c r="AFL63" s="6"/>
      <c r="AFM63" s="6"/>
      <c r="AFN63" s="6"/>
      <c r="AFO63" s="6"/>
      <c r="AFP63" s="6"/>
      <c r="AFQ63" s="6"/>
      <c r="AFR63" s="6"/>
      <c r="AFS63" s="6"/>
      <c r="AFT63" s="6"/>
      <c r="AFU63" s="6"/>
      <c r="AFV63" s="6"/>
      <c r="AFW63" s="6"/>
      <c r="AFX63" s="6"/>
      <c r="AFY63" s="6"/>
      <c r="AFZ63" s="6"/>
      <c r="AGA63" s="6"/>
      <c r="AGB63" s="6"/>
      <c r="AGC63" s="6"/>
      <c r="AGD63" s="6"/>
      <c r="AGE63" s="6"/>
      <c r="AGF63" s="6"/>
      <c r="AGG63" s="6"/>
      <c r="AGH63" s="6"/>
      <c r="AGI63" s="6"/>
      <c r="AGJ63" s="6"/>
      <c r="AGK63" s="6"/>
      <c r="AGL63" s="6"/>
      <c r="AGM63" s="6"/>
      <c r="AGN63" s="6"/>
      <c r="AGO63" s="6"/>
      <c r="AGP63" s="6"/>
      <c r="AGQ63" s="6"/>
      <c r="AGR63" s="6"/>
      <c r="AGS63" s="6"/>
      <c r="AGT63" s="6"/>
      <c r="AGU63" s="6"/>
      <c r="AGV63" s="6"/>
      <c r="AGW63" s="6"/>
      <c r="AGX63" s="6"/>
      <c r="AGY63" s="6"/>
      <c r="AGZ63" s="6"/>
      <c r="AHA63" s="6"/>
      <c r="AHB63" s="6"/>
      <c r="AHC63" s="6"/>
      <c r="AHD63" s="6"/>
      <c r="AHE63" s="6"/>
      <c r="AHF63" s="6"/>
      <c r="AHG63" s="6"/>
      <c r="AHH63" s="6"/>
      <c r="AHI63" s="6"/>
      <c r="AHJ63" s="6"/>
      <c r="AHK63" s="6"/>
      <c r="AHL63" s="6"/>
      <c r="AHM63" s="6"/>
      <c r="AHN63" s="6"/>
      <c r="AHO63" s="6"/>
      <c r="AHP63" s="6"/>
      <c r="AHQ63" s="6"/>
      <c r="AHR63" s="6"/>
      <c r="AHS63" s="6"/>
      <c r="AHT63" s="6"/>
      <c r="AHU63" s="6"/>
      <c r="AHV63" s="6"/>
      <c r="AHW63" s="6"/>
      <c r="AHX63" s="6"/>
      <c r="AHY63" s="6"/>
      <c r="AHZ63" s="6"/>
      <c r="AIA63" s="6"/>
      <c r="AIB63" s="6"/>
      <c r="AIC63" s="6"/>
      <c r="AID63" s="6"/>
      <c r="AIE63" s="6"/>
      <c r="AIF63" s="6"/>
      <c r="AIG63" s="6"/>
      <c r="AIH63" s="6"/>
      <c r="AII63" s="6"/>
      <c r="AIJ63" s="6"/>
      <c r="AIK63" s="6"/>
      <c r="AIL63" s="6"/>
      <c r="AIM63" s="6"/>
      <c r="AIN63" s="6"/>
      <c r="AIO63" s="6"/>
      <c r="AIP63" s="6"/>
      <c r="AIQ63" s="6"/>
      <c r="AIR63" s="6"/>
      <c r="AIS63" s="6"/>
      <c r="AIT63" s="6"/>
      <c r="AIU63" s="6"/>
      <c r="AIV63" s="6"/>
      <c r="AIW63" s="6"/>
      <c r="AIX63" s="6"/>
      <c r="AIY63" s="6"/>
      <c r="AIZ63" s="6"/>
      <c r="AJA63" s="6"/>
      <c r="AJB63" s="6"/>
      <c r="AJC63" s="6"/>
      <c r="AJD63" s="6"/>
      <c r="AJE63" s="6"/>
      <c r="AJF63" s="6"/>
      <c r="AJG63" s="6"/>
      <c r="AJH63" s="6"/>
      <c r="AJI63" s="6"/>
      <c r="AJJ63" s="6"/>
      <c r="AJK63" s="6"/>
      <c r="AJL63" s="6"/>
      <c r="AJM63" s="6"/>
      <c r="AJN63" s="6"/>
      <c r="AJO63" s="6"/>
      <c r="AJP63" s="6"/>
      <c r="AJQ63" s="6"/>
      <c r="AJR63" s="6"/>
      <c r="AJS63" s="6"/>
      <c r="AJT63" s="6"/>
      <c r="AJU63" s="6"/>
      <c r="AJV63" s="6"/>
      <c r="AJW63" s="6"/>
      <c r="AJX63" s="6"/>
      <c r="AJY63" s="6"/>
      <c r="AJZ63" s="6"/>
      <c r="AKA63" s="6"/>
      <c r="AKB63" s="6"/>
      <c r="AKC63" s="6"/>
      <c r="AKD63" s="6"/>
      <c r="AKE63" s="6"/>
      <c r="AKF63" s="6"/>
      <c r="AKG63" s="6"/>
      <c r="AKH63" s="6"/>
      <c r="AKI63" s="6"/>
      <c r="AKJ63" s="6"/>
      <c r="AKK63" s="6"/>
      <c r="AKL63" s="6"/>
      <c r="AKM63" s="6"/>
      <c r="AKN63" s="6"/>
      <c r="AKO63" s="6"/>
      <c r="AKP63" s="6"/>
      <c r="AKQ63" s="6"/>
      <c r="AKR63" s="6"/>
      <c r="AKS63" s="6"/>
      <c r="AKT63" s="6"/>
      <c r="AKU63" s="6"/>
      <c r="AKV63" s="6"/>
      <c r="AKW63" s="6"/>
      <c r="AKX63" s="6"/>
      <c r="AKY63" s="6"/>
      <c r="AKZ63" s="6"/>
      <c r="ALA63" s="6"/>
      <c r="ALB63" s="6"/>
      <c r="ALC63" s="6"/>
      <c r="ALD63" s="6"/>
      <c r="ALE63" s="6"/>
      <c r="ALF63" s="6"/>
      <c r="ALG63" s="6"/>
      <c r="ALH63" s="6"/>
      <c r="ALI63" s="6"/>
      <c r="ALJ63" s="6"/>
      <c r="ALK63" s="6"/>
      <c r="ALL63" s="6"/>
      <c r="ALM63" s="6"/>
      <c r="ALN63" s="6"/>
      <c r="ALO63" s="6"/>
      <c r="ALP63" s="6"/>
      <c r="ALQ63" s="6"/>
      <c r="ALR63" s="6"/>
      <c r="ALS63" s="6"/>
      <c r="ALT63" s="6"/>
      <c r="ALU63" s="6"/>
      <c r="ALV63" s="6"/>
      <c r="ALW63" s="6"/>
      <c r="ALX63" s="6"/>
      <c r="ALY63" s="6"/>
      <c r="ALZ63" s="6"/>
      <c r="AMA63" s="6"/>
      <c r="AMB63" s="6"/>
      <c r="AMC63" s="6"/>
      <c r="AMD63" s="6"/>
      <c r="AME63" s="6"/>
      <c r="AMF63" s="6"/>
      <c r="AMG63" s="6"/>
      <c r="AMH63" s="6"/>
      <c r="AMI63" s="6"/>
      <c r="AMJ63" s="6"/>
      <c r="AMK63" s="6"/>
      <c r="AML63" s="6"/>
      <c r="AMM63" s="6"/>
      <c r="AMN63" s="6"/>
      <c r="AMO63" s="6"/>
      <c r="AMP63" s="6"/>
      <c r="AMQ63" s="6"/>
      <c r="AMR63" s="6"/>
      <c r="AMS63" s="6"/>
      <c r="AMT63" s="6"/>
      <c r="AMU63" s="6"/>
      <c r="AMV63" s="6"/>
      <c r="AMW63" s="6"/>
      <c r="AMX63" s="6"/>
      <c r="AMY63" s="6"/>
      <c r="AMZ63" s="6"/>
      <c r="ANA63" s="6"/>
      <c r="ANB63" s="6"/>
      <c r="ANC63" s="6"/>
      <c r="AND63" s="6"/>
      <c r="ANE63" s="6"/>
      <c r="ANF63" s="6"/>
      <c r="ANG63" s="6"/>
      <c r="ANH63" s="6"/>
      <c r="ANI63" s="6"/>
      <c r="ANJ63" s="6"/>
      <c r="ANK63" s="6"/>
      <c r="ANL63" s="6"/>
      <c r="ANM63" s="6"/>
      <c r="ANN63" s="6"/>
      <c r="ANO63" s="6"/>
      <c r="ANP63" s="6"/>
      <c r="ANQ63" s="6"/>
      <c r="ANR63" s="6"/>
      <c r="ANS63" s="6"/>
      <c r="ANT63" s="6"/>
      <c r="ANU63" s="6"/>
      <c r="ANV63" s="6"/>
      <c r="ANW63" s="6"/>
      <c r="ANX63" s="6"/>
      <c r="ANY63" s="6"/>
      <c r="ANZ63" s="6"/>
      <c r="AOA63" s="6"/>
      <c r="AOB63" s="6"/>
      <c r="AOC63" s="6"/>
      <c r="AOD63" s="6"/>
      <c r="AOE63" s="6"/>
      <c r="AOF63" s="6"/>
      <c r="AOG63" s="6"/>
      <c r="AOH63" s="6"/>
      <c r="AOI63" s="6"/>
      <c r="AOJ63" s="6"/>
      <c r="AOK63" s="6"/>
      <c r="AOL63" s="6"/>
      <c r="AOM63" s="6"/>
      <c r="AON63" s="6"/>
      <c r="AOO63" s="6"/>
      <c r="AOP63" s="6"/>
      <c r="AOQ63" s="6"/>
      <c r="AOR63" s="6"/>
      <c r="AOS63" s="6"/>
      <c r="AOT63" s="6"/>
      <c r="AOU63" s="6"/>
      <c r="AOV63" s="6"/>
      <c r="AOW63" s="6"/>
      <c r="AOX63" s="6"/>
      <c r="AOY63" s="6"/>
      <c r="AOZ63" s="6"/>
      <c r="APA63" s="6"/>
      <c r="APB63" s="6"/>
      <c r="APC63" s="6"/>
      <c r="APD63" s="6"/>
      <c r="APE63" s="6"/>
      <c r="APF63" s="6"/>
      <c r="APG63" s="6"/>
      <c r="APH63" s="6"/>
      <c r="API63" s="6"/>
      <c r="APJ63" s="6"/>
      <c r="APK63" s="6"/>
      <c r="APL63" s="6"/>
      <c r="APM63" s="6"/>
      <c r="APN63" s="6"/>
      <c r="APO63" s="6"/>
      <c r="APP63" s="6"/>
      <c r="APQ63" s="6"/>
      <c r="APR63" s="6"/>
      <c r="APS63" s="6"/>
      <c r="APT63" s="6"/>
      <c r="APU63" s="6"/>
      <c r="APV63" s="6"/>
      <c r="APW63" s="6"/>
      <c r="APX63" s="6"/>
      <c r="APY63" s="6"/>
      <c r="APZ63" s="6"/>
      <c r="AQA63" s="6"/>
      <c r="AQB63" s="6"/>
      <c r="AQC63" s="6"/>
      <c r="AQD63" s="6"/>
      <c r="AQE63" s="6"/>
      <c r="AQF63" s="6"/>
      <c r="AQG63" s="6"/>
      <c r="AQH63" s="6"/>
      <c r="AQI63" s="6"/>
      <c r="AQJ63" s="6"/>
      <c r="AQK63" s="6"/>
      <c r="AQL63" s="6"/>
      <c r="AQM63" s="6"/>
      <c r="AQN63" s="6"/>
      <c r="AQO63" s="6"/>
      <c r="AQP63" s="6"/>
      <c r="AQQ63" s="6"/>
      <c r="AQR63" s="6"/>
      <c r="AQS63" s="6"/>
      <c r="AQT63" s="6"/>
      <c r="AQU63" s="6"/>
      <c r="AQV63" s="6"/>
      <c r="AQW63" s="6"/>
      <c r="AQX63" s="6"/>
      <c r="AQY63" s="6"/>
      <c r="AQZ63" s="6"/>
      <c r="ARA63" s="6"/>
      <c r="ARB63" s="6"/>
      <c r="ARC63" s="6"/>
      <c r="ARD63" s="6"/>
      <c r="ARE63" s="6"/>
      <c r="ARF63" s="6"/>
      <c r="ARG63" s="6"/>
      <c r="ARH63" s="6"/>
      <c r="ARI63" s="6"/>
      <c r="ARJ63" s="6"/>
      <c r="ARK63" s="6"/>
      <c r="ARL63" s="6"/>
      <c r="ARM63" s="6"/>
      <c r="ARN63" s="6"/>
      <c r="ARO63" s="6"/>
      <c r="ARP63" s="6"/>
      <c r="ARQ63" s="6"/>
      <c r="ARR63" s="6"/>
      <c r="ARS63" s="6"/>
      <c r="ART63" s="6"/>
      <c r="ARU63" s="6"/>
      <c r="ARV63" s="6"/>
      <c r="ARW63" s="6"/>
      <c r="ARX63" s="6"/>
      <c r="ARY63" s="6"/>
      <c r="ARZ63" s="6"/>
      <c r="ASA63" s="6"/>
      <c r="ASB63" s="6"/>
      <c r="ASC63" s="6"/>
      <c r="ASD63" s="6"/>
      <c r="ASE63" s="6"/>
      <c r="ASF63" s="6"/>
      <c r="ASG63" s="6"/>
      <c r="ASH63" s="6"/>
      <c r="ASI63" s="6"/>
      <c r="ASJ63" s="6"/>
      <c r="ASK63" s="6"/>
      <c r="ASL63" s="6"/>
      <c r="ASM63" s="6"/>
      <c r="ASN63" s="6"/>
      <c r="ASO63" s="6"/>
      <c r="ASP63" s="6"/>
      <c r="ASQ63" s="6"/>
      <c r="ASR63" s="6"/>
      <c r="ASS63" s="6"/>
      <c r="AST63" s="6"/>
      <c r="ASU63" s="6"/>
      <c r="ASV63" s="6"/>
      <c r="ASW63" s="6"/>
      <c r="ASX63" s="6"/>
      <c r="ASY63" s="6"/>
      <c r="ASZ63" s="6"/>
      <c r="ATA63" s="6"/>
      <c r="ATB63" s="6"/>
      <c r="ATC63" s="6"/>
      <c r="ATD63" s="6"/>
      <c r="ATE63" s="6"/>
      <c r="ATF63" s="6"/>
      <c r="ATG63" s="6"/>
      <c r="ATH63" s="6"/>
      <c r="ATI63" s="6"/>
      <c r="ATJ63" s="6"/>
      <c r="ATK63" s="6"/>
      <c r="ATL63" s="6"/>
      <c r="ATM63" s="6"/>
      <c r="ATN63" s="6"/>
      <c r="ATO63" s="6"/>
      <c r="ATP63" s="6"/>
      <c r="ATQ63" s="6"/>
      <c r="ATR63" s="6"/>
      <c r="ATS63" s="6"/>
      <c r="ATT63" s="6"/>
      <c r="ATU63" s="6"/>
      <c r="ATV63" s="6"/>
      <c r="ATW63" s="6"/>
      <c r="ATX63" s="6"/>
      <c r="ATY63" s="6"/>
      <c r="ATZ63" s="6"/>
      <c r="AUA63" s="6"/>
      <c r="AUB63" s="6"/>
      <c r="AUC63" s="6"/>
      <c r="AUD63" s="6"/>
      <c r="AUE63" s="6"/>
      <c r="AUF63" s="6"/>
      <c r="AUG63" s="6"/>
      <c r="AUH63" s="6"/>
      <c r="AUI63" s="6"/>
      <c r="AUJ63" s="6"/>
      <c r="AUK63" s="6"/>
      <c r="AUL63" s="6"/>
      <c r="AUM63" s="6"/>
      <c r="AUN63" s="6"/>
      <c r="AUO63" s="6"/>
      <c r="AUP63" s="6"/>
      <c r="AUQ63" s="6"/>
      <c r="AUR63" s="6"/>
      <c r="AUS63" s="6"/>
      <c r="AUT63" s="6"/>
      <c r="AUU63" s="6"/>
      <c r="AUV63" s="6"/>
      <c r="AUW63" s="6"/>
      <c r="AUX63" s="6"/>
      <c r="AUY63" s="6"/>
      <c r="AUZ63" s="6"/>
      <c r="AVA63" s="6"/>
      <c r="AVB63" s="6"/>
      <c r="AVC63" s="6"/>
      <c r="AVD63" s="6"/>
      <c r="AVE63" s="6"/>
      <c r="AVF63" s="6"/>
      <c r="AVG63" s="6"/>
      <c r="AVH63" s="6"/>
      <c r="AVI63" s="6"/>
      <c r="AVJ63" s="6"/>
      <c r="AVK63" s="6"/>
      <c r="AVL63" s="6"/>
      <c r="AVM63" s="6"/>
      <c r="AVN63" s="6"/>
      <c r="AVO63" s="6"/>
      <c r="AVP63" s="6"/>
      <c r="AVQ63" s="6"/>
      <c r="AVR63" s="6"/>
      <c r="AVS63" s="6"/>
      <c r="AVT63" s="6"/>
      <c r="AVU63" s="6"/>
      <c r="AVV63" s="6"/>
      <c r="AVW63" s="6"/>
      <c r="AVX63" s="6"/>
      <c r="AVY63" s="6"/>
      <c r="AVZ63" s="6"/>
      <c r="AWA63" s="6"/>
      <c r="AWB63" s="6"/>
      <c r="AWC63" s="6"/>
      <c r="AWD63" s="6"/>
      <c r="AWE63" s="6"/>
      <c r="AWF63" s="6"/>
      <c r="AWG63" s="6"/>
      <c r="AWH63" s="6"/>
      <c r="AWI63" s="6"/>
      <c r="AWJ63" s="6"/>
      <c r="AWK63" s="6"/>
      <c r="AWL63" s="6"/>
      <c r="AWM63" s="6"/>
      <c r="AWN63" s="6"/>
      <c r="AWO63" s="6"/>
      <c r="AWP63" s="6"/>
      <c r="AWQ63" s="6"/>
      <c r="AWR63" s="6"/>
      <c r="AWS63" s="6"/>
      <c r="AWT63" s="6"/>
      <c r="AWU63" s="6"/>
      <c r="AWV63" s="6"/>
      <c r="AWW63" s="6"/>
      <c r="AWX63" s="6"/>
      <c r="AWY63" s="6"/>
      <c r="AWZ63" s="6"/>
      <c r="AXA63" s="6"/>
      <c r="AXB63" s="6"/>
      <c r="AXC63" s="6"/>
      <c r="AXD63" s="6"/>
      <c r="AXE63" s="6"/>
      <c r="AXF63" s="6"/>
      <c r="AXG63" s="6"/>
      <c r="AXH63" s="6"/>
      <c r="AXI63" s="6"/>
      <c r="AXJ63" s="6"/>
      <c r="AXK63" s="6"/>
      <c r="AXL63" s="6"/>
      <c r="AXM63" s="6"/>
      <c r="AXN63" s="6"/>
      <c r="AXO63" s="6"/>
      <c r="AXP63" s="6"/>
      <c r="AXQ63" s="6"/>
      <c r="AXR63" s="6"/>
      <c r="AXS63" s="6"/>
      <c r="AXT63" s="6"/>
      <c r="AXU63" s="6"/>
      <c r="AXV63" s="6"/>
      <c r="AXW63" s="6"/>
      <c r="AXX63" s="6"/>
      <c r="AXY63" s="6"/>
      <c r="AXZ63" s="6"/>
      <c r="AYA63" s="6"/>
      <c r="AYB63" s="6"/>
      <c r="AYC63" s="6"/>
      <c r="AYD63" s="6"/>
      <c r="AYE63" s="6"/>
      <c r="AYF63" s="6"/>
      <c r="AYG63" s="6"/>
      <c r="AYH63" s="6"/>
      <c r="AYI63" s="6"/>
      <c r="AYJ63" s="6"/>
      <c r="AYK63" s="6"/>
      <c r="AYL63" s="6"/>
      <c r="AYM63" s="6"/>
      <c r="AYN63" s="6"/>
      <c r="AYO63" s="6"/>
      <c r="AYP63" s="6"/>
      <c r="AYQ63" s="6"/>
      <c r="AYR63" s="6"/>
      <c r="AYS63" s="6"/>
      <c r="AYT63" s="6"/>
      <c r="AYU63" s="6"/>
      <c r="AYV63" s="6"/>
      <c r="AYW63" s="6"/>
      <c r="AYX63" s="6"/>
      <c r="AYY63" s="6"/>
      <c r="AYZ63" s="6"/>
      <c r="AZA63" s="6"/>
      <c r="AZB63" s="6"/>
      <c r="AZC63" s="6"/>
      <c r="AZD63" s="6"/>
      <c r="AZE63" s="6"/>
      <c r="AZF63" s="6"/>
      <c r="AZG63" s="6"/>
      <c r="AZH63" s="6"/>
      <c r="AZI63" s="6"/>
      <c r="AZJ63" s="6"/>
      <c r="AZK63" s="6"/>
      <c r="AZL63" s="6"/>
      <c r="AZM63" s="6"/>
      <c r="AZN63" s="6"/>
      <c r="AZO63" s="6"/>
      <c r="AZP63" s="6"/>
      <c r="AZQ63" s="6"/>
      <c r="AZR63" s="6"/>
      <c r="AZS63" s="6"/>
      <c r="AZT63" s="6"/>
      <c r="AZU63" s="6"/>
      <c r="AZV63" s="6"/>
      <c r="AZW63" s="6"/>
      <c r="AZX63" s="6"/>
      <c r="AZY63" s="6"/>
      <c r="AZZ63" s="6"/>
      <c r="BAA63" s="6"/>
      <c r="BAB63" s="6"/>
      <c r="BAC63" s="6"/>
      <c r="BAD63" s="6"/>
      <c r="BAE63" s="6"/>
      <c r="BAF63" s="6"/>
      <c r="BAG63" s="6"/>
      <c r="BAH63" s="6"/>
      <c r="BAI63" s="6"/>
      <c r="BAJ63" s="6"/>
      <c r="BAK63" s="6"/>
      <c r="BAL63" s="6"/>
      <c r="BAM63" s="6"/>
      <c r="BAN63" s="6"/>
      <c r="BAO63" s="6"/>
      <c r="BAP63" s="6"/>
      <c r="BAQ63" s="6"/>
      <c r="BAR63" s="6"/>
      <c r="BAS63" s="6"/>
      <c r="BAT63" s="6"/>
      <c r="BAU63" s="6"/>
      <c r="BAV63" s="6"/>
      <c r="BAW63" s="6"/>
      <c r="BAX63" s="6"/>
      <c r="BAY63" s="6"/>
      <c r="BAZ63" s="6"/>
      <c r="BBA63" s="6"/>
      <c r="BBB63" s="6"/>
      <c r="BBC63" s="6"/>
      <c r="BBD63" s="6"/>
      <c r="BBE63" s="6"/>
      <c r="BBF63" s="6"/>
      <c r="BBG63" s="6"/>
      <c r="BBH63" s="6"/>
      <c r="BBI63" s="6"/>
      <c r="BBJ63" s="6"/>
      <c r="BBK63" s="6"/>
      <c r="BBL63" s="6"/>
      <c r="BBM63" s="6"/>
      <c r="BBN63" s="6"/>
      <c r="BBO63" s="6"/>
      <c r="BBP63" s="6"/>
      <c r="BBQ63" s="6"/>
      <c r="BBR63" s="6"/>
      <c r="BBS63" s="6"/>
      <c r="BBT63" s="6"/>
      <c r="BBU63" s="6"/>
      <c r="BBV63" s="6"/>
      <c r="BBW63" s="6"/>
      <c r="BBX63" s="6"/>
      <c r="BBY63" s="6"/>
      <c r="BBZ63" s="6"/>
      <c r="BCA63" s="6"/>
      <c r="BCB63" s="6"/>
      <c r="BCC63" s="6"/>
      <c r="BCD63" s="6"/>
      <c r="BCE63" s="6"/>
      <c r="BCF63" s="6"/>
      <c r="BCG63" s="6"/>
      <c r="BCH63" s="6"/>
      <c r="BCI63" s="6"/>
      <c r="BCJ63" s="6"/>
      <c r="BCK63" s="6"/>
      <c r="BCL63" s="6"/>
      <c r="BCM63" s="6"/>
      <c r="BCN63" s="6"/>
      <c r="BCO63" s="6"/>
      <c r="BCP63" s="6"/>
      <c r="BCQ63" s="6"/>
      <c r="BCR63" s="6"/>
      <c r="BCS63" s="6"/>
      <c r="BCT63" s="6"/>
      <c r="BCU63" s="6"/>
      <c r="BCV63" s="6"/>
      <c r="BCW63" s="6"/>
      <c r="BCX63" s="6"/>
      <c r="BCY63" s="6"/>
      <c r="BCZ63" s="6"/>
      <c r="BDA63" s="6"/>
      <c r="BDB63" s="6"/>
      <c r="BDC63" s="6"/>
      <c r="BDD63" s="6"/>
      <c r="BDE63" s="6"/>
      <c r="BDF63" s="6"/>
      <c r="BDG63" s="6"/>
      <c r="BDH63" s="6"/>
      <c r="BDI63" s="6"/>
      <c r="BDJ63" s="6"/>
      <c r="BDK63" s="6"/>
      <c r="BDL63" s="6"/>
      <c r="BDM63" s="6"/>
      <c r="BDN63" s="6"/>
      <c r="BDO63" s="6"/>
      <c r="BDP63" s="6"/>
      <c r="BDQ63" s="6"/>
      <c r="BDR63" s="6"/>
      <c r="BDS63" s="6"/>
      <c r="BDT63" s="6"/>
      <c r="BDU63" s="6"/>
      <c r="BDV63" s="6"/>
      <c r="BDW63" s="6"/>
      <c r="BDX63" s="6"/>
      <c r="BDY63" s="6"/>
      <c r="BDZ63" s="6"/>
      <c r="BEA63" s="6"/>
      <c r="BEB63" s="6"/>
      <c r="BEC63" s="6"/>
      <c r="BED63" s="6"/>
      <c r="BEE63" s="6"/>
      <c r="BEF63" s="6"/>
      <c r="BEG63" s="6"/>
      <c r="BEH63" s="6"/>
      <c r="BEI63" s="6"/>
      <c r="BEJ63" s="6"/>
      <c r="BEK63" s="6"/>
      <c r="BEL63" s="6"/>
      <c r="BEM63" s="6"/>
      <c r="BEN63" s="6"/>
      <c r="BEO63" s="6"/>
      <c r="BEP63" s="6"/>
      <c r="BEQ63" s="6"/>
      <c r="BER63" s="6"/>
      <c r="BES63" s="6"/>
      <c r="BET63" s="6"/>
      <c r="BEU63" s="6"/>
      <c r="BEV63" s="6"/>
      <c r="BEW63" s="6"/>
      <c r="BEX63" s="6"/>
      <c r="BEY63" s="6"/>
      <c r="BEZ63" s="6"/>
      <c r="BFA63" s="6"/>
      <c r="BFB63" s="6"/>
      <c r="BFC63" s="6"/>
      <c r="BFD63" s="6"/>
      <c r="BFE63" s="6"/>
      <c r="BFF63" s="6"/>
      <c r="BFG63" s="6"/>
      <c r="BFH63" s="6"/>
      <c r="BFI63" s="6"/>
      <c r="BFJ63" s="6"/>
      <c r="BFK63" s="6"/>
      <c r="BFL63" s="6"/>
      <c r="BFM63" s="6"/>
      <c r="BFN63" s="6"/>
      <c r="BFO63" s="6"/>
      <c r="BFP63" s="6"/>
      <c r="BFQ63" s="6"/>
      <c r="BFR63" s="6"/>
      <c r="BFS63" s="6"/>
      <c r="BFT63" s="6"/>
      <c r="BFU63" s="6"/>
      <c r="BFV63" s="6"/>
      <c r="BFW63" s="6"/>
      <c r="BFX63" s="6"/>
      <c r="BFY63" s="6"/>
      <c r="BFZ63" s="6"/>
      <c r="BGA63" s="6"/>
      <c r="BGB63" s="6"/>
      <c r="BGC63" s="6"/>
      <c r="BGD63" s="6"/>
      <c r="BGE63" s="6"/>
      <c r="BGF63" s="6"/>
      <c r="BGG63" s="6"/>
      <c r="BGH63" s="6"/>
      <c r="BGI63" s="6"/>
      <c r="BGJ63" s="6"/>
      <c r="BGK63" s="6"/>
      <c r="BGL63" s="6"/>
      <c r="BGM63" s="6"/>
      <c r="BGN63" s="6"/>
      <c r="BGO63" s="6"/>
      <c r="BGP63" s="6"/>
      <c r="BGQ63" s="6"/>
      <c r="BGR63" s="6"/>
      <c r="BGS63" s="6"/>
      <c r="BGT63" s="6"/>
      <c r="BGU63" s="6"/>
      <c r="BGV63" s="6"/>
      <c r="BGW63" s="6"/>
      <c r="BGX63" s="6"/>
      <c r="BGY63" s="6"/>
      <c r="BGZ63" s="6"/>
      <c r="BHA63" s="6"/>
      <c r="BHB63" s="6"/>
      <c r="BHC63" s="6"/>
      <c r="BHD63" s="6"/>
      <c r="BHE63" s="6"/>
      <c r="BHF63" s="6"/>
      <c r="BHG63" s="6"/>
      <c r="BHH63" s="6"/>
      <c r="BHI63" s="6"/>
      <c r="BHJ63" s="6"/>
      <c r="BHK63" s="6"/>
      <c r="BHL63" s="6"/>
      <c r="BHM63" s="6"/>
      <c r="BHN63" s="6"/>
      <c r="BHO63" s="6"/>
      <c r="BHP63" s="6"/>
      <c r="BHQ63" s="6"/>
      <c r="BHR63" s="6"/>
      <c r="BHS63" s="6"/>
      <c r="BHT63" s="6"/>
      <c r="BHU63" s="6"/>
      <c r="BHV63" s="6"/>
      <c r="BHW63" s="6"/>
      <c r="BHX63" s="6"/>
      <c r="BHY63" s="6"/>
      <c r="BHZ63" s="6"/>
      <c r="BIA63" s="6"/>
      <c r="BIB63" s="6"/>
      <c r="BIC63" s="6"/>
      <c r="BID63" s="6"/>
      <c r="BIE63" s="6"/>
      <c r="BIF63" s="6"/>
      <c r="BIG63" s="6"/>
      <c r="BIH63" s="6"/>
      <c r="BII63" s="6"/>
      <c r="BIJ63" s="6"/>
      <c r="BIK63" s="6"/>
      <c r="BIL63" s="6"/>
      <c r="BIM63" s="6"/>
      <c r="BIN63" s="6"/>
      <c r="BIO63" s="6"/>
      <c r="BIP63" s="6"/>
      <c r="BIQ63" s="6"/>
      <c r="BIR63" s="6"/>
      <c r="BIS63" s="6"/>
      <c r="BIT63" s="6"/>
      <c r="BIU63" s="6"/>
      <c r="BIV63" s="6"/>
      <c r="BIW63" s="6"/>
      <c r="BIX63" s="6"/>
      <c r="BIY63" s="6"/>
      <c r="BIZ63" s="6"/>
      <c r="BJA63" s="6"/>
      <c r="BJB63" s="6"/>
      <c r="BJC63" s="6"/>
      <c r="BJD63" s="6"/>
      <c r="BJE63" s="6"/>
      <c r="BJF63" s="6"/>
      <c r="BJG63" s="6"/>
      <c r="BJH63" s="6"/>
      <c r="BJI63" s="6"/>
      <c r="BJJ63" s="6"/>
      <c r="BJK63" s="6"/>
      <c r="BJL63" s="6"/>
      <c r="BJM63" s="6"/>
      <c r="BJN63" s="6"/>
      <c r="BJO63" s="6"/>
      <c r="BJP63" s="6"/>
      <c r="BJQ63" s="6"/>
      <c r="BJR63" s="6"/>
      <c r="BJS63" s="6"/>
      <c r="BJT63" s="6"/>
      <c r="BJU63" s="6"/>
      <c r="BJV63" s="6"/>
      <c r="BJW63" s="6"/>
      <c r="BJX63" s="6"/>
      <c r="BJY63" s="6"/>
      <c r="BJZ63" s="6"/>
      <c r="BKA63" s="6"/>
      <c r="BKB63" s="6"/>
      <c r="BKC63" s="6"/>
      <c r="BKD63" s="6"/>
      <c r="BKE63" s="6"/>
      <c r="BKF63" s="6"/>
      <c r="BKG63" s="6"/>
      <c r="BKH63" s="6"/>
      <c r="BKI63" s="6"/>
      <c r="BKJ63" s="6"/>
      <c r="BKK63" s="6"/>
      <c r="BKL63" s="6"/>
      <c r="BKM63" s="6"/>
      <c r="BKN63" s="6"/>
      <c r="BKO63" s="6"/>
      <c r="BKP63" s="6"/>
      <c r="BKQ63" s="6"/>
      <c r="BKR63" s="6"/>
      <c r="BKS63" s="6"/>
      <c r="BKT63" s="6"/>
      <c r="BKU63" s="6"/>
      <c r="BKV63" s="6"/>
      <c r="BKW63" s="6"/>
      <c r="BKX63" s="6"/>
      <c r="BKY63" s="6"/>
      <c r="BKZ63" s="6"/>
      <c r="BLA63" s="6"/>
      <c r="BLB63" s="6"/>
      <c r="BLC63" s="6"/>
      <c r="BLD63" s="6"/>
      <c r="BLE63" s="6"/>
      <c r="BLF63" s="6"/>
      <c r="BLG63" s="6"/>
      <c r="BLH63" s="6"/>
      <c r="BLI63" s="6"/>
      <c r="BLJ63" s="6"/>
      <c r="BLK63" s="6"/>
      <c r="BLL63" s="6"/>
      <c r="BLM63" s="6"/>
      <c r="BLN63" s="6"/>
      <c r="BLO63" s="6"/>
      <c r="BLP63" s="6"/>
      <c r="BLQ63" s="6"/>
      <c r="BLR63" s="6"/>
      <c r="BLS63" s="6"/>
      <c r="BLT63" s="6"/>
      <c r="BLU63" s="6"/>
      <c r="BLV63" s="6"/>
      <c r="BLW63" s="6"/>
      <c r="BLX63" s="6"/>
      <c r="BLY63" s="6"/>
      <c r="BLZ63" s="6"/>
      <c r="BMA63" s="6"/>
      <c r="BMB63" s="6"/>
      <c r="BMC63" s="6"/>
      <c r="BMD63" s="6"/>
      <c r="BME63" s="6"/>
      <c r="BMF63" s="6"/>
      <c r="BMG63" s="6"/>
      <c r="BMH63" s="6"/>
      <c r="BMI63" s="6"/>
      <c r="BMJ63" s="6"/>
      <c r="BMK63" s="6"/>
      <c r="BML63" s="6"/>
      <c r="BMM63" s="6"/>
      <c r="BMN63" s="6"/>
      <c r="BMO63" s="6"/>
      <c r="BMP63" s="6"/>
      <c r="BMQ63" s="6"/>
      <c r="BMR63" s="6"/>
      <c r="BMS63" s="6"/>
      <c r="BMT63" s="6"/>
      <c r="BMU63" s="6"/>
      <c r="BMV63" s="6"/>
      <c r="BMW63" s="6"/>
      <c r="BMX63" s="6"/>
      <c r="BMY63" s="6"/>
      <c r="BMZ63" s="6"/>
      <c r="BNA63" s="6"/>
      <c r="BNB63" s="6"/>
      <c r="BNC63" s="6"/>
      <c r="BND63" s="6"/>
      <c r="BNE63" s="6"/>
      <c r="BNF63" s="6"/>
      <c r="BNG63" s="6"/>
      <c r="BNH63" s="6"/>
      <c r="BNI63" s="6"/>
      <c r="BNJ63" s="6"/>
      <c r="BNK63" s="6"/>
      <c r="BNL63" s="6"/>
      <c r="BNM63" s="6"/>
      <c r="BNN63" s="6"/>
      <c r="BNO63" s="6"/>
      <c r="BNP63" s="6"/>
      <c r="BNQ63" s="6"/>
      <c r="BNR63" s="6"/>
      <c r="BNS63" s="6"/>
      <c r="BNT63" s="6"/>
      <c r="BNU63" s="6"/>
      <c r="BNV63" s="6"/>
      <c r="BNW63" s="6"/>
      <c r="BNX63" s="6"/>
      <c r="BNY63" s="6"/>
      <c r="BNZ63" s="6"/>
      <c r="BOA63" s="6"/>
      <c r="BOB63" s="6"/>
      <c r="BOC63" s="6"/>
      <c r="BOD63" s="6"/>
      <c r="BOE63" s="6"/>
      <c r="BOF63" s="6"/>
      <c r="BOG63" s="6"/>
      <c r="BOH63" s="6"/>
      <c r="BOI63" s="6"/>
      <c r="BOJ63" s="6"/>
      <c r="BOK63" s="6"/>
      <c r="BOL63" s="6"/>
      <c r="BOM63" s="6"/>
      <c r="BON63" s="6"/>
      <c r="BOO63" s="6"/>
      <c r="BOP63" s="6"/>
      <c r="BOQ63" s="6"/>
      <c r="BOR63" s="6"/>
      <c r="BOS63" s="6"/>
      <c r="BOT63" s="6"/>
      <c r="BOU63" s="6"/>
      <c r="BOV63" s="6"/>
      <c r="BOW63" s="6"/>
      <c r="BOX63" s="6"/>
      <c r="BOY63" s="6"/>
      <c r="BOZ63" s="6"/>
      <c r="BPA63" s="6"/>
      <c r="BPB63" s="6"/>
      <c r="BPC63" s="6"/>
      <c r="BPD63" s="6"/>
      <c r="BPE63" s="6"/>
      <c r="BPF63" s="6"/>
      <c r="BPG63" s="6"/>
      <c r="BPH63" s="6"/>
      <c r="BPI63" s="6"/>
      <c r="BPJ63" s="6"/>
      <c r="BPK63" s="6"/>
      <c r="BPL63" s="6"/>
      <c r="BPM63" s="6"/>
      <c r="BPN63" s="6"/>
      <c r="BPO63" s="6"/>
      <c r="BPP63" s="6"/>
      <c r="BPQ63" s="6"/>
      <c r="BPR63" s="6"/>
      <c r="BPS63" s="6"/>
      <c r="BPT63" s="6"/>
      <c r="BPU63" s="6"/>
      <c r="BPV63" s="6"/>
      <c r="BPW63" s="6"/>
      <c r="BPX63" s="6"/>
      <c r="BPY63" s="6"/>
      <c r="BPZ63" s="6"/>
      <c r="BQA63" s="6"/>
      <c r="BQB63" s="6"/>
      <c r="BQC63" s="6"/>
      <c r="BQD63" s="6"/>
      <c r="BQE63" s="6"/>
      <c r="BQF63" s="6"/>
      <c r="BQG63" s="6"/>
      <c r="BQH63" s="6"/>
      <c r="BQI63" s="6"/>
      <c r="BQJ63" s="6"/>
      <c r="BQK63" s="6"/>
      <c r="BQL63" s="6"/>
      <c r="BQM63" s="6"/>
      <c r="BQN63" s="6"/>
      <c r="BQO63" s="6"/>
      <c r="BQP63" s="6"/>
      <c r="BQQ63" s="6"/>
      <c r="BQR63" s="6"/>
      <c r="BQS63" s="6"/>
      <c r="BQT63" s="6"/>
      <c r="BQU63" s="6"/>
      <c r="BQV63" s="6"/>
      <c r="BQW63" s="6"/>
      <c r="BQX63" s="6"/>
      <c r="BQY63" s="6"/>
      <c r="BQZ63" s="6"/>
      <c r="BRA63" s="6"/>
      <c r="BRB63" s="6"/>
      <c r="BRC63" s="6"/>
      <c r="BRD63" s="6"/>
      <c r="BRE63" s="6"/>
      <c r="BRF63" s="6"/>
      <c r="BRG63" s="6"/>
      <c r="BRH63" s="6"/>
      <c r="BRI63" s="6"/>
      <c r="BRJ63" s="6"/>
      <c r="BRK63" s="6"/>
      <c r="BRL63" s="6"/>
      <c r="BRM63" s="6"/>
      <c r="BRN63" s="6"/>
      <c r="BRO63" s="6"/>
      <c r="BRP63" s="6"/>
      <c r="BRQ63" s="6"/>
      <c r="BRR63" s="6"/>
      <c r="BRS63" s="6"/>
      <c r="BRT63" s="6"/>
      <c r="BRU63" s="6"/>
      <c r="BRV63" s="6"/>
      <c r="BRW63" s="6"/>
      <c r="BRX63" s="6"/>
      <c r="BRY63" s="6"/>
      <c r="BRZ63" s="6"/>
      <c r="BSA63" s="6"/>
      <c r="BSB63" s="6"/>
      <c r="BSC63" s="6"/>
      <c r="BSD63" s="6"/>
      <c r="BSE63" s="6"/>
      <c r="BSF63" s="6"/>
      <c r="BSG63" s="6"/>
      <c r="BSH63" s="6"/>
      <c r="BSI63" s="6"/>
      <c r="BSJ63" s="6"/>
      <c r="BSK63" s="6"/>
      <c r="BSL63" s="6"/>
      <c r="BSM63" s="6"/>
      <c r="BSN63" s="6"/>
      <c r="BSO63" s="6"/>
      <c r="BSP63" s="6"/>
      <c r="BSQ63" s="6"/>
      <c r="BSR63" s="6"/>
      <c r="BSS63" s="6"/>
      <c r="BST63" s="6"/>
      <c r="BSU63" s="6"/>
      <c r="BSV63" s="6"/>
      <c r="BSW63" s="6"/>
      <c r="BSX63" s="6"/>
      <c r="BSY63" s="6"/>
      <c r="BSZ63" s="6"/>
      <c r="BTA63" s="6"/>
      <c r="BTB63" s="6"/>
      <c r="BTC63" s="6"/>
      <c r="BTD63" s="6"/>
      <c r="BTE63" s="6"/>
      <c r="BTF63" s="6"/>
      <c r="BTG63" s="6"/>
      <c r="BTH63" s="6"/>
      <c r="BTI63" s="6"/>
      <c r="BTJ63" s="6"/>
      <c r="BTK63" s="6"/>
      <c r="BTL63" s="6"/>
      <c r="BTM63" s="6"/>
      <c r="BTN63" s="6"/>
      <c r="BTO63" s="6"/>
      <c r="BTP63" s="6"/>
      <c r="BTQ63" s="6"/>
      <c r="BTR63" s="6"/>
      <c r="BTS63" s="6"/>
      <c r="BTT63" s="6"/>
      <c r="BTU63" s="6"/>
      <c r="BTV63" s="6"/>
      <c r="BTW63" s="6"/>
      <c r="BTX63" s="6"/>
      <c r="BTY63" s="6"/>
      <c r="BTZ63" s="6"/>
      <c r="BUA63" s="6"/>
      <c r="BUB63" s="6"/>
      <c r="BUC63" s="6"/>
      <c r="BUD63" s="6"/>
      <c r="BUE63" s="6"/>
      <c r="BUF63" s="6"/>
      <c r="BUG63" s="6"/>
      <c r="BUH63" s="6"/>
      <c r="BUI63" s="6"/>
      <c r="BUJ63" s="6"/>
      <c r="BUK63" s="6"/>
      <c r="BUL63" s="6"/>
      <c r="BUM63" s="6"/>
      <c r="BUN63" s="6"/>
      <c r="BUO63" s="6"/>
      <c r="BUP63" s="6"/>
      <c r="BUQ63" s="6"/>
      <c r="BUR63" s="6"/>
      <c r="BUS63" s="6"/>
      <c r="BUT63" s="6"/>
      <c r="BUU63" s="6"/>
      <c r="BUV63" s="6"/>
      <c r="BUW63" s="6"/>
      <c r="BUX63" s="6"/>
      <c r="BUY63" s="6"/>
      <c r="BUZ63" s="6"/>
      <c r="BVA63" s="6"/>
      <c r="BVB63" s="6"/>
      <c r="BVC63" s="6"/>
      <c r="BVD63" s="6"/>
      <c r="BVE63" s="6"/>
      <c r="BVF63" s="6"/>
      <c r="BVG63" s="6"/>
      <c r="BVH63" s="6"/>
      <c r="BVI63" s="6"/>
      <c r="BVJ63" s="6"/>
      <c r="BVK63" s="6"/>
      <c r="BVL63" s="6"/>
      <c r="BVM63" s="6"/>
      <c r="BVN63" s="6"/>
      <c r="BVO63" s="6"/>
      <c r="BVP63" s="6"/>
      <c r="BVQ63" s="6"/>
      <c r="BVR63" s="6"/>
      <c r="BVS63" s="6"/>
      <c r="BVT63" s="6"/>
      <c r="BVU63" s="6"/>
      <c r="BVV63" s="6"/>
      <c r="BVW63" s="6"/>
      <c r="BVX63" s="6"/>
      <c r="BVY63" s="6"/>
      <c r="BVZ63" s="6"/>
      <c r="BWA63" s="6"/>
      <c r="BWB63" s="6"/>
      <c r="BWC63" s="6"/>
      <c r="BWD63" s="6"/>
      <c r="BWE63" s="6"/>
      <c r="BWF63" s="6"/>
      <c r="BWG63" s="6"/>
      <c r="BWH63" s="6"/>
      <c r="BWI63" s="6"/>
      <c r="BWJ63" s="6"/>
      <c r="BWK63" s="6"/>
      <c r="BWL63" s="6"/>
      <c r="BWM63" s="6"/>
      <c r="BWN63" s="6"/>
      <c r="BWO63" s="6"/>
      <c r="BWP63" s="6"/>
      <c r="BWQ63" s="6"/>
      <c r="BWR63" s="6"/>
      <c r="BWS63" s="6"/>
      <c r="BWT63" s="6"/>
      <c r="BWU63" s="6"/>
      <c r="BWV63" s="6"/>
      <c r="BWW63" s="6"/>
      <c r="BWX63" s="6"/>
      <c r="BWY63" s="6"/>
      <c r="BWZ63" s="6"/>
      <c r="BXA63" s="6"/>
      <c r="BXB63" s="6"/>
      <c r="BXC63" s="6"/>
      <c r="BXD63" s="6"/>
      <c r="BXE63" s="6"/>
      <c r="BXF63" s="6"/>
      <c r="BXG63" s="6"/>
      <c r="BXH63" s="6"/>
      <c r="BXI63" s="6"/>
      <c r="BXJ63" s="6"/>
      <c r="BXK63" s="6"/>
      <c r="BXL63" s="6"/>
      <c r="BXM63" s="6"/>
      <c r="BXN63" s="6"/>
      <c r="BXO63" s="6"/>
      <c r="BXP63" s="6"/>
      <c r="BXQ63" s="6"/>
      <c r="BXR63" s="6"/>
      <c r="BXS63" s="6"/>
      <c r="BXT63" s="6"/>
      <c r="BXU63" s="6"/>
      <c r="BXV63" s="6"/>
      <c r="BXW63" s="6"/>
      <c r="BXX63" s="6"/>
      <c r="BXY63" s="6"/>
      <c r="BXZ63" s="6"/>
      <c r="BYA63" s="6"/>
      <c r="BYB63" s="6"/>
      <c r="BYC63" s="6"/>
      <c r="BYD63" s="6"/>
      <c r="BYE63" s="6"/>
      <c r="BYF63" s="6"/>
      <c r="BYG63" s="6"/>
      <c r="BYH63" s="6"/>
      <c r="BYI63" s="6"/>
      <c r="BYJ63" s="6"/>
      <c r="BYK63" s="6"/>
      <c r="BYL63" s="6"/>
      <c r="BYM63" s="6"/>
      <c r="BYN63" s="6"/>
      <c r="BYO63" s="6"/>
      <c r="BYP63" s="6"/>
      <c r="BYQ63" s="6"/>
      <c r="BYR63" s="6"/>
      <c r="BYS63" s="6"/>
      <c r="BYT63" s="6"/>
      <c r="BYU63" s="6"/>
      <c r="BYV63" s="6"/>
      <c r="BYW63" s="6"/>
      <c r="BYX63" s="6"/>
      <c r="BYY63" s="6"/>
      <c r="BYZ63" s="6"/>
      <c r="BZA63" s="6"/>
      <c r="BZB63" s="6"/>
      <c r="BZC63" s="6"/>
      <c r="BZD63" s="6"/>
      <c r="BZE63" s="6"/>
      <c r="BZF63" s="6"/>
      <c r="BZG63" s="6"/>
      <c r="BZH63" s="6"/>
      <c r="BZI63" s="6"/>
      <c r="BZJ63" s="6"/>
      <c r="BZK63" s="6"/>
      <c r="BZL63" s="6"/>
      <c r="BZM63" s="6"/>
      <c r="BZN63" s="6"/>
      <c r="BZO63" s="6"/>
      <c r="BZP63" s="6"/>
      <c r="BZQ63" s="6"/>
      <c r="BZR63" s="6"/>
      <c r="BZS63" s="6"/>
      <c r="BZT63" s="6"/>
      <c r="BZU63" s="6"/>
      <c r="BZV63" s="6"/>
      <c r="BZW63" s="6"/>
      <c r="BZX63" s="6"/>
      <c r="BZY63" s="6"/>
      <c r="BZZ63" s="6"/>
      <c r="CAA63" s="6"/>
      <c r="CAB63" s="6"/>
      <c r="CAC63" s="6"/>
      <c r="CAD63" s="6"/>
      <c r="CAE63" s="6"/>
      <c r="CAF63" s="6"/>
      <c r="CAG63" s="6"/>
      <c r="CAH63" s="6"/>
      <c r="CAI63" s="6"/>
      <c r="CAJ63" s="6"/>
      <c r="CAK63" s="6"/>
      <c r="CAL63" s="6"/>
      <c r="CAM63" s="6"/>
      <c r="CAN63" s="6"/>
      <c r="CAO63" s="6"/>
      <c r="CAP63" s="6"/>
      <c r="CAQ63" s="6"/>
      <c r="CAR63" s="6"/>
      <c r="CAS63" s="6"/>
      <c r="CAT63" s="6"/>
      <c r="CAU63" s="6"/>
      <c r="CAV63" s="6"/>
      <c r="CAW63" s="6"/>
      <c r="CAX63" s="6"/>
      <c r="CAY63" s="6"/>
      <c r="CAZ63" s="6"/>
      <c r="CBA63" s="6"/>
      <c r="CBB63" s="6"/>
      <c r="CBC63" s="6"/>
      <c r="CBD63" s="6"/>
      <c r="CBE63" s="6"/>
      <c r="CBF63" s="6"/>
      <c r="CBG63" s="6"/>
      <c r="CBH63" s="6"/>
      <c r="CBI63" s="6"/>
      <c r="CBJ63" s="6"/>
      <c r="CBK63" s="6"/>
      <c r="CBL63" s="6"/>
      <c r="CBM63" s="6"/>
      <c r="CBN63" s="6"/>
      <c r="CBO63" s="6"/>
      <c r="CBP63" s="6"/>
      <c r="CBQ63" s="6"/>
      <c r="CBR63" s="6"/>
      <c r="CBS63" s="6"/>
      <c r="CBT63" s="6"/>
      <c r="CBU63" s="6"/>
      <c r="CBV63" s="6"/>
      <c r="CBW63" s="6"/>
      <c r="CBX63" s="6"/>
      <c r="CBY63" s="6"/>
      <c r="CBZ63" s="6"/>
      <c r="CCA63" s="6"/>
      <c r="CCB63" s="6"/>
      <c r="CCC63" s="6"/>
      <c r="CCD63" s="6"/>
      <c r="CCE63" s="6"/>
      <c r="CCF63" s="6"/>
      <c r="CCG63" s="6"/>
      <c r="CCH63" s="6"/>
      <c r="CCI63" s="6"/>
      <c r="CCJ63" s="6"/>
      <c r="CCK63" s="6"/>
      <c r="CCL63" s="6"/>
      <c r="CCM63" s="6"/>
      <c r="CCN63" s="6"/>
      <c r="CCO63" s="6"/>
      <c r="CCP63" s="6"/>
      <c r="CCQ63" s="6"/>
      <c r="CCR63" s="6"/>
      <c r="CCS63" s="6"/>
      <c r="CCT63" s="6"/>
      <c r="CCU63" s="6"/>
      <c r="CCV63" s="6"/>
      <c r="CCW63" s="6"/>
      <c r="CCX63" s="6"/>
      <c r="CCY63" s="6"/>
      <c r="CCZ63" s="6"/>
      <c r="CDA63" s="6"/>
      <c r="CDB63" s="6"/>
      <c r="CDC63" s="6"/>
      <c r="CDD63" s="6"/>
      <c r="CDE63" s="6"/>
      <c r="CDF63" s="6"/>
      <c r="CDG63" s="6"/>
      <c r="CDH63" s="6"/>
      <c r="CDI63" s="6"/>
      <c r="CDJ63" s="6"/>
      <c r="CDK63" s="6"/>
      <c r="CDL63" s="6"/>
      <c r="CDM63" s="6"/>
      <c r="CDN63" s="6"/>
      <c r="CDO63" s="6"/>
      <c r="CDP63" s="6"/>
      <c r="CDQ63" s="6"/>
      <c r="CDR63" s="6"/>
      <c r="CDS63" s="6"/>
      <c r="CDT63" s="6"/>
      <c r="CDU63" s="6"/>
      <c r="CDV63" s="6"/>
      <c r="CDW63" s="6"/>
      <c r="CDX63" s="6"/>
      <c r="CDY63" s="6"/>
      <c r="CDZ63" s="6"/>
      <c r="CEA63" s="6"/>
      <c r="CEB63" s="6"/>
      <c r="CEC63" s="6"/>
      <c r="CED63" s="6"/>
      <c r="CEE63" s="6"/>
      <c r="CEF63" s="6"/>
      <c r="CEG63" s="6"/>
      <c r="CEH63" s="6"/>
      <c r="CEI63" s="6"/>
      <c r="CEJ63" s="6"/>
      <c r="CEK63" s="6"/>
      <c r="CEL63" s="6"/>
      <c r="CEM63" s="6"/>
      <c r="CEN63" s="6"/>
      <c r="CEO63" s="6"/>
      <c r="CEP63" s="6"/>
      <c r="CEQ63" s="6"/>
      <c r="CER63" s="6"/>
      <c r="CES63" s="6"/>
      <c r="CET63" s="6"/>
      <c r="CEU63" s="6"/>
      <c r="CEV63" s="6"/>
      <c r="CEW63" s="6"/>
      <c r="CEX63" s="6"/>
      <c r="CEY63" s="6"/>
      <c r="CEZ63" s="6"/>
      <c r="CFA63" s="6"/>
      <c r="CFB63" s="6"/>
      <c r="CFC63" s="6"/>
      <c r="CFD63" s="6"/>
      <c r="CFE63" s="6"/>
      <c r="CFF63" s="6"/>
      <c r="CFG63" s="6"/>
      <c r="CFH63" s="6"/>
      <c r="CFI63" s="6"/>
      <c r="CFJ63" s="6"/>
      <c r="CFK63" s="6"/>
      <c r="CFL63" s="6"/>
      <c r="CFM63" s="6"/>
      <c r="CFN63" s="6"/>
      <c r="CFO63" s="6"/>
      <c r="CFP63" s="6"/>
      <c r="CFQ63" s="6"/>
      <c r="CFR63" s="6"/>
      <c r="CFS63" s="6"/>
      <c r="CFT63" s="6"/>
      <c r="CFU63" s="6"/>
      <c r="CFV63" s="6"/>
      <c r="CFW63" s="6"/>
      <c r="CFX63" s="6"/>
      <c r="CFY63" s="6"/>
      <c r="CFZ63" s="6"/>
      <c r="CGA63" s="6"/>
      <c r="CGB63" s="6"/>
      <c r="CGC63" s="6"/>
      <c r="CGD63" s="6"/>
      <c r="CGE63" s="6"/>
      <c r="CGF63" s="6"/>
      <c r="CGG63" s="6"/>
      <c r="CGH63" s="6"/>
      <c r="CGI63" s="6"/>
      <c r="CGJ63" s="6"/>
      <c r="CGK63" s="6"/>
      <c r="CGL63" s="6"/>
      <c r="CGM63" s="6"/>
      <c r="CGN63" s="6"/>
      <c r="CGO63" s="6"/>
      <c r="CGP63" s="6"/>
      <c r="CGQ63" s="6"/>
      <c r="CGR63" s="6"/>
      <c r="CGS63" s="6"/>
      <c r="CGT63" s="6"/>
      <c r="CGU63" s="6"/>
      <c r="CGV63" s="6"/>
      <c r="CGW63" s="6"/>
      <c r="CGX63" s="6"/>
      <c r="CGY63" s="6"/>
      <c r="CGZ63" s="6"/>
      <c r="CHA63" s="6"/>
      <c r="CHB63" s="6"/>
      <c r="CHC63" s="6"/>
      <c r="CHD63" s="6"/>
      <c r="CHE63" s="6"/>
      <c r="CHF63" s="6"/>
      <c r="CHG63" s="6"/>
      <c r="CHH63" s="6"/>
      <c r="CHI63" s="6"/>
      <c r="CHJ63" s="6"/>
      <c r="CHK63" s="6"/>
      <c r="CHL63" s="6"/>
      <c r="CHM63" s="6"/>
      <c r="CHN63" s="6"/>
      <c r="CHO63" s="6"/>
      <c r="CHP63" s="6"/>
      <c r="CHQ63" s="6"/>
      <c r="CHR63" s="6"/>
      <c r="CHS63" s="6"/>
      <c r="CHT63" s="6"/>
      <c r="CHU63" s="6"/>
      <c r="CHV63" s="6"/>
      <c r="CHW63" s="6"/>
      <c r="CHX63" s="6"/>
      <c r="CHY63" s="6"/>
      <c r="CHZ63" s="6"/>
      <c r="CIA63" s="6"/>
      <c r="CIB63" s="6"/>
      <c r="CIC63" s="6"/>
      <c r="CID63" s="6"/>
      <c r="CIE63" s="6"/>
      <c r="CIF63" s="6"/>
      <c r="CIG63" s="6"/>
      <c r="CIH63" s="6"/>
      <c r="CII63" s="6"/>
      <c r="CIJ63" s="6"/>
      <c r="CIK63" s="6"/>
      <c r="CIL63" s="6"/>
      <c r="CIM63" s="6"/>
      <c r="CIN63" s="6"/>
      <c r="CIO63" s="6"/>
      <c r="CIP63" s="6"/>
      <c r="CIQ63" s="6"/>
      <c r="CIR63" s="6"/>
      <c r="CIS63" s="6"/>
      <c r="CIT63" s="6"/>
      <c r="CIU63" s="6"/>
      <c r="CIV63" s="6"/>
      <c r="CIW63" s="6"/>
      <c r="CIX63" s="6"/>
      <c r="CIY63" s="6"/>
      <c r="CIZ63" s="6"/>
      <c r="CJA63" s="6"/>
      <c r="CJB63" s="6"/>
      <c r="CJC63" s="6"/>
      <c r="CJD63" s="6"/>
      <c r="CJE63" s="6"/>
      <c r="CJF63" s="6"/>
      <c r="CJG63" s="6"/>
      <c r="CJH63" s="6"/>
      <c r="CJI63" s="6"/>
      <c r="CJJ63" s="6"/>
      <c r="CJK63" s="6"/>
      <c r="CJL63" s="6"/>
      <c r="CJM63" s="6"/>
      <c r="CJN63" s="6"/>
      <c r="CJO63" s="6"/>
      <c r="CJP63" s="6"/>
      <c r="CJQ63" s="6"/>
      <c r="CJR63" s="6"/>
      <c r="CJS63" s="6"/>
      <c r="CJT63" s="6"/>
      <c r="CJU63" s="6"/>
      <c r="CJV63" s="6"/>
      <c r="CJW63" s="6"/>
      <c r="CJX63" s="6"/>
      <c r="CJY63" s="6"/>
      <c r="CJZ63" s="6"/>
      <c r="CKA63" s="6"/>
      <c r="CKB63" s="6"/>
      <c r="CKC63" s="6"/>
      <c r="CKD63" s="6"/>
      <c r="CKE63" s="6"/>
      <c r="CKF63" s="6"/>
      <c r="CKG63" s="6"/>
      <c r="CKH63" s="6"/>
      <c r="CKI63" s="6"/>
      <c r="CKJ63" s="6"/>
      <c r="CKK63" s="6"/>
      <c r="CKL63" s="6"/>
      <c r="CKM63" s="6"/>
      <c r="CKN63" s="6"/>
      <c r="CKO63" s="6"/>
      <c r="CKP63" s="6"/>
      <c r="CKQ63" s="6"/>
      <c r="CKR63" s="6"/>
      <c r="CKS63" s="6"/>
      <c r="CKT63" s="6"/>
      <c r="CKU63" s="6"/>
      <c r="CKV63" s="6"/>
      <c r="CKW63" s="6"/>
      <c r="CKX63" s="6"/>
      <c r="CKY63" s="6"/>
      <c r="CKZ63" s="6"/>
      <c r="CLA63" s="6"/>
      <c r="CLB63" s="6"/>
      <c r="CLC63" s="6"/>
      <c r="CLD63" s="6"/>
      <c r="CLE63" s="6"/>
      <c r="CLF63" s="6"/>
      <c r="CLG63" s="6"/>
      <c r="CLH63" s="6"/>
      <c r="CLI63" s="6"/>
      <c r="CLJ63" s="6"/>
      <c r="CLK63" s="6"/>
      <c r="CLL63" s="6"/>
      <c r="CLM63" s="6"/>
      <c r="CLN63" s="6"/>
      <c r="CLO63" s="6"/>
      <c r="CLP63" s="6"/>
      <c r="CLQ63" s="6"/>
      <c r="CLR63" s="6"/>
      <c r="CLS63" s="6"/>
      <c r="CLT63" s="6"/>
      <c r="CLU63" s="6"/>
      <c r="CLV63" s="6"/>
      <c r="CLW63" s="6"/>
      <c r="CLX63" s="6"/>
      <c r="CLY63" s="6"/>
      <c r="CLZ63" s="6"/>
      <c r="CMA63" s="6"/>
      <c r="CMB63" s="6"/>
      <c r="CMC63" s="6"/>
      <c r="CMD63" s="6"/>
      <c r="CME63" s="6"/>
      <c r="CMF63" s="6"/>
      <c r="CMG63" s="6"/>
      <c r="CMH63" s="6"/>
      <c r="CMI63" s="6"/>
      <c r="CMJ63" s="6"/>
      <c r="CMK63" s="6"/>
      <c r="CML63" s="6"/>
      <c r="CMM63" s="6"/>
      <c r="CMN63" s="6"/>
      <c r="CMO63" s="6"/>
      <c r="CMP63" s="6"/>
      <c r="CMQ63" s="6"/>
      <c r="CMR63" s="6"/>
      <c r="CMS63" s="6"/>
      <c r="CMT63" s="6"/>
      <c r="CMU63" s="6"/>
      <c r="CMV63" s="6"/>
      <c r="CMW63" s="6"/>
      <c r="CMX63" s="6"/>
      <c r="CMY63" s="6"/>
      <c r="CMZ63" s="6"/>
      <c r="CNA63" s="6"/>
      <c r="CNB63" s="6"/>
      <c r="CNC63" s="6"/>
      <c r="CND63" s="6"/>
      <c r="CNE63" s="6"/>
      <c r="CNF63" s="6"/>
      <c r="CNG63" s="6"/>
      <c r="CNH63" s="6"/>
      <c r="CNI63" s="6"/>
      <c r="CNJ63" s="6"/>
      <c r="CNK63" s="6"/>
      <c r="CNL63" s="6"/>
      <c r="CNM63" s="6"/>
      <c r="CNN63" s="6"/>
      <c r="CNO63" s="6"/>
      <c r="CNP63" s="6"/>
      <c r="CNQ63" s="6"/>
      <c r="CNR63" s="6"/>
      <c r="CNS63" s="6"/>
      <c r="CNT63" s="6"/>
      <c r="CNU63" s="6"/>
      <c r="CNV63" s="6"/>
      <c r="CNW63" s="6"/>
      <c r="CNX63" s="6"/>
      <c r="CNY63" s="6"/>
      <c r="CNZ63" s="6"/>
      <c r="COA63" s="6"/>
      <c r="COB63" s="6"/>
      <c r="COC63" s="6"/>
      <c r="COD63" s="6"/>
      <c r="COE63" s="6"/>
      <c r="COF63" s="6"/>
      <c r="COG63" s="6"/>
      <c r="COH63" s="6"/>
      <c r="COI63" s="6"/>
      <c r="COJ63" s="6"/>
      <c r="COK63" s="6"/>
      <c r="COL63" s="6"/>
      <c r="COM63" s="6"/>
      <c r="CON63" s="6"/>
      <c r="COO63" s="6"/>
      <c r="COP63" s="6"/>
      <c r="COQ63" s="6"/>
      <c r="COR63" s="6"/>
      <c r="COS63" s="6"/>
      <c r="COT63" s="6"/>
      <c r="COU63" s="6"/>
      <c r="COV63" s="6"/>
      <c r="COW63" s="6"/>
      <c r="COX63" s="6"/>
      <c r="COY63" s="6"/>
      <c r="COZ63" s="6"/>
      <c r="CPA63" s="6"/>
      <c r="CPB63" s="6"/>
      <c r="CPC63" s="6"/>
      <c r="CPD63" s="6"/>
      <c r="CPE63" s="6"/>
      <c r="CPF63" s="6"/>
      <c r="CPG63" s="6"/>
      <c r="CPH63" s="6"/>
      <c r="CPI63" s="6"/>
      <c r="CPJ63" s="6"/>
      <c r="CPK63" s="6"/>
      <c r="CPL63" s="6"/>
      <c r="CPM63" s="6"/>
      <c r="CPN63" s="6"/>
      <c r="CPO63" s="6"/>
      <c r="CPP63" s="6"/>
      <c r="CPQ63" s="6"/>
      <c r="CPR63" s="6"/>
      <c r="CPS63" s="6"/>
      <c r="CPT63" s="6"/>
      <c r="CPU63" s="6"/>
      <c r="CPV63" s="6"/>
      <c r="CPW63" s="6"/>
      <c r="CPX63" s="6"/>
      <c r="CPY63" s="6"/>
      <c r="CPZ63" s="6"/>
      <c r="CQA63" s="6"/>
      <c r="CQB63" s="6"/>
      <c r="CQC63" s="6"/>
      <c r="CQD63" s="6"/>
      <c r="CQE63" s="6"/>
      <c r="CQF63" s="6"/>
      <c r="CQG63" s="6"/>
      <c r="CQH63" s="6"/>
      <c r="CQI63" s="6"/>
      <c r="CQJ63" s="6"/>
      <c r="CQK63" s="6"/>
      <c r="CQL63" s="6"/>
      <c r="CQM63" s="6"/>
      <c r="CQN63" s="6"/>
      <c r="CQO63" s="6"/>
      <c r="CQP63" s="6"/>
      <c r="CQQ63" s="6"/>
      <c r="CQR63" s="6"/>
      <c r="CQS63" s="6"/>
      <c r="CQT63" s="6"/>
      <c r="CQU63" s="6"/>
      <c r="CQV63" s="6"/>
      <c r="CQW63" s="6"/>
      <c r="CQX63" s="6"/>
      <c r="CQY63" s="6"/>
      <c r="CQZ63" s="6"/>
      <c r="CRA63" s="6"/>
      <c r="CRB63" s="6"/>
      <c r="CRC63" s="6"/>
      <c r="CRD63" s="6"/>
      <c r="CRE63" s="6"/>
      <c r="CRF63" s="6"/>
      <c r="CRG63" s="6"/>
      <c r="CRH63" s="6"/>
      <c r="CRI63" s="6"/>
      <c r="CRJ63" s="6"/>
      <c r="CRK63" s="6"/>
      <c r="CRL63" s="6"/>
      <c r="CRM63" s="6"/>
      <c r="CRN63" s="6"/>
      <c r="CRO63" s="6"/>
      <c r="CRP63" s="6"/>
      <c r="CRQ63" s="6"/>
      <c r="CRR63" s="6"/>
      <c r="CRS63" s="6"/>
      <c r="CRT63" s="6"/>
      <c r="CRU63" s="6"/>
      <c r="CRV63" s="6"/>
      <c r="CRW63" s="6"/>
      <c r="CRX63" s="6"/>
      <c r="CRY63" s="6"/>
      <c r="CRZ63" s="6"/>
      <c r="CSA63" s="6"/>
      <c r="CSB63" s="6"/>
      <c r="CSC63" s="6"/>
      <c r="CSD63" s="6"/>
      <c r="CSE63" s="6"/>
      <c r="CSF63" s="6"/>
      <c r="CSG63" s="6"/>
      <c r="CSH63" s="6"/>
      <c r="CSI63" s="6"/>
      <c r="CSJ63" s="6"/>
      <c r="CSK63" s="6"/>
      <c r="CSL63" s="6"/>
      <c r="CSM63" s="6"/>
      <c r="CSN63" s="6"/>
      <c r="CSO63" s="6"/>
      <c r="CSP63" s="6"/>
      <c r="CSQ63" s="6"/>
      <c r="CSR63" s="6"/>
      <c r="CSS63" s="6"/>
      <c r="CST63" s="6"/>
      <c r="CSU63" s="6"/>
      <c r="CSV63" s="6"/>
      <c r="CSW63" s="6"/>
      <c r="CSX63" s="6"/>
      <c r="CSY63" s="6"/>
      <c r="CSZ63" s="6"/>
      <c r="CTA63" s="6"/>
      <c r="CTB63" s="6"/>
      <c r="CTC63" s="6"/>
      <c r="CTD63" s="6"/>
      <c r="CTE63" s="6"/>
      <c r="CTF63" s="6"/>
      <c r="CTG63" s="6"/>
      <c r="CTH63" s="6"/>
      <c r="CTI63" s="6"/>
      <c r="CTJ63" s="6"/>
      <c r="CTK63" s="6"/>
      <c r="CTL63" s="6"/>
      <c r="CTM63" s="6"/>
      <c r="CTN63" s="6"/>
      <c r="CTO63" s="6"/>
      <c r="CTP63" s="6"/>
      <c r="CTQ63" s="6"/>
      <c r="CTR63" s="6"/>
      <c r="CTS63" s="6"/>
      <c r="CTT63" s="6"/>
      <c r="CTU63" s="6"/>
      <c r="CTV63" s="6"/>
      <c r="CTW63" s="6"/>
      <c r="CTX63" s="6"/>
      <c r="CTY63" s="6"/>
      <c r="CTZ63" s="6"/>
      <c r="CUA63" s="6"/>
      <c r="CUB63" s="6"/>
      <c r="CUC63" s="6"/>
      <c r="CUD63" s="6"/>
      <c r="CUE63" s="6"/>
      <c r="CUF63" s="6"/>
      <c r="CUG63" s="6"/>
      <c r="CUH63" s="6"/>
      <c r="CUI63" s="6"/>
      <c r="CUJ63" s="6"/>
      <c r="CUK63" s="6"/>
      <c r="CUL63" s="6"/>
      <c r="CUM63" s="6"/>
      <c r="CUN63" s="6"/>
      <c r="CUO63" s="6"/>
      <c r="CUP63" s="6"/>
      <c r="CUQ63" s="6"/>
      <c r="CUR63" s="6"/>
      <c r="CUS63" s="6"/>
      <c r="CUT63" s="6"/>
      <c r="CUU63" s="6"/>
      <c r="CUV63" s="6"/>
      <c r="CUW63" s="6"/>
      <c r="CUX63" s="6"/>
      <c r="CUY63" s="6"/>
      <c r="CUZ63" s="6"/>
      <c r="CVA63" s="6"/>
      <c r="CVB63" s="6"/>
      <c r="CVC63" s="6"/>
      <c r="CVD63" s="6"/>
      <c r="CVE63" s="6"/>
      <c r="CVF63" s="6"/>
      <c r="CVG63" s="6"/>
      <c r="CVH63" s="6"/>
      <c r="CVI63" s="6"/>
      <c r="CVJ63" s="6"/>
      <c r="CVK63" s="6"/>
      <c r="CVL63" s="6"/>
      <c r="CVM63" s="6"/>
      <c r="CVN63" s="6"/>
      <c r="CVO63" s="6"/>
      <c r="CVP63" s="6"/>
      <c r="CVQ63" s="6"/>
      <c r="CVR63" s="6"/>
      <c r="CVS63" s="6"/>
      <c r="CVT63" s="6"/>
      <c r="CVU63" s="6"/>
      <c r="CVV63" s="6"/>
      <c r="CVW63" s="6"/>
      <c r="CVX63" s="6"/>
      <c r="CVY63" s="6"/>
      <c r="CVZ63" s="6"/>
      <c r="CWA63" s="6"/>
      <c r="CWB63" s="6"/>
      <c r="CWC63" s="6"/>
      <c r="CWD63" s="6"/>
      <c r="CWE63" s="6"/>
      <c r="CWF63" s="6"/>
      <c r="CWG63" s="6"/>
      <c r="CWH63" s="6"/>
      <c r="CWI63" s="6"/>
      <c r="CWJ63" s="6"/>
      <c r="CWK63" s="6"/>
      <c r="CWL63" s="6"/>
      <c r="CWM63" s="6"/>
      <c r="CWN63" s="6"/>
      <c r="CWO63" s="6"/>
      <c r="CWP63" s="6"/>
      <c r="CWQ63" s="6"/>
      <c r="CWR63" s="6"/>
      <c r="CWS63" s="6"/>
      <c r="CWT63" s="6"/>
      <c r="CWU63" s="6"/>
      <c r="CWV63" s="6"/>
      <c r="CWW63" s="6"/>
      <c r="CWX63" s="6"/>
      <c r="CWY63" s="6"/>
      <c r="CWZ63" s="6"/>
      <c r="CXA63" s="6"/>
      <c r="CXB63" s="6"/>
      <c r="CXC63" s="6"/>
      <c r="CXD63" s="6"/>
      <c r="CXE63" s="6"/>
      <c r="CXF63" s="6"/>
      <c r="CXG63" s="6"/>
      <c r="CXH63" s="6"/>
      <c r="CXI63" s="6"/>
      <c r="CXJ63" s="6"/>
      <c r="CXK63" s="6"/>
      <c r="CXL63" s="6"/>
      <c r="CXM63" s="6"/>
      <c r="CXN63" s="6"/>
      <c r="CXO63" s="6"/>
      <c r="CXP63" s="6"/>
      <c r="CXQ63" s="6"/>
      <c r="CXR63" s="6"/>
      <c r="CXS63" s="6"/>
      <c r="CXT63" s="6"/>
      <c r="CXU63" s="6"/>
      <c r="CXV63" s="6"/>
      <c r="CXW63" s="6"/>
      <c r="CXX63" s="6"/>
      <c r="CXY63" s="6"/>
      <c r="CXZ63" s="6"/>
      <c r="CYA63" s="6"/>
      <c r="CYB63" s="6"/>
      <c r="CYC63" s="6"/>
      <c r="CYD63" s="6"/>
      <c r="CYE63" s="6"/>
      <c r="CYF63" s="6"/>
      <c r="CYG63" s="6"/>
      <c r="CYH63" s="6"/>
      <c r="CYI63" s="6"/>
      <c r="CYJ63" s="6"/>
      <c r="CYK63" s="6"/>
      <c r="CYL63" s="6"/>
      <c r="CYM63" s="6"/>
      <c r="CYN63" s="6"/>
      <c r="CYO63" s="6"/>
      <c r="CYP63" s="6"/>
      <c r="CYQ63" s="6"/>
      <c r="CYR63" s="6"/>
      <c r="CYS63" s="6"/>
      <c r="CYT63" s="6"/>
      <c r="CYU63" s="6"/>
      <c r="CYV63" s="6"/>
      <c r="CYW63" s="6"/>
      <c r="CYX63" s="6"/>
      <c r="CYY63" s="6"/>
      <c r="CYZ63" s="6"/>
      <c r="CZA63" s="6"/>
      <c r="CZB63" s="6"/>
      <c r="CZC63" s="6"/>
      <c r="CZD63" s="6"/>
      <c r="CZE63" s="6"/>
      <c r="CZF63" s="6"/>
      <c r="CZG63" s="6"/>
      <c r="CZH63" s="6"/>
      <c r="CZI63" s="6"/>
      <c r="CZJ63" s="6"/>
      <c r="CZK63" s="6"/>
      <c r="CZL63" s="6"/>
      <c r="CZM63" s="6"/>
      <c r="CZN63" s="6"/>
      <c r="CZO63" s="6"/>
      <c r="CZP63" s="6"/>
      <c r="CZQ63" s="6"/>
      <c r="CZR63" s="6"/>
      <c r="CZS63" s="6"/>
      <c r="CZT63" s="6"/>
      <c r="CZU63" s="6"/>
      <c r="CZV63" s="6"/>
      <c r="CZW63" s="6"/>
      <c r="CZX63" s="6"/>
      <c r="CZY63" s="6"/>
      <c r="CZZ63" s="6"/>
      <c r="DAA63" s="6"/>
      <c r="DAB63" s="6"/>
      <c r="DAC63" s="6"/>
      <c r="DAD63" s="6"/>
      <c r="DAE63" s="6"/>
      <c r="DAF63" s="6"/>
      <c r="DAG63" s="6"/>
      <c r="DAH63" s="6"/>
      <c r="DAI63" s="6"/>
      <c r="DAJ63" s="6"/>
      <c r="DAK63" s="6"/>
      <c r="DAL63" s="6"/>
      <c r="DAM63" s="6"/>
      <c r="DAN63" s="6"/>
      <c r="DAO63" s="6"/>
      <c r="DAP63" s="6"/>
      <c r="DAQ63" s="6"/>
      <c r="DAR63" s="6"/>
      <c r="DAS63" s="6"/>
      <c r="DAT63" s="6"/>
      <c r="DAU63" s="6"/>
      <c r="DAV63" s="6"/>
      <c r="DAW63" s="6"/>
      <c r="DAX63" s="6"/>
      <c r="DAY63" s="6"/>
      <c r="DAZ63" s="6"/>
      <c r="DBA63" s="6"/>
      <c r="DBB63" s="6"/>
      <c r="DBC63" s="6"/>
      <c r="DBD63" s="6"/>
      <c r="DBE63" s="6"/>
      <c r="DBF63" s="6"/>
      <c r="DBG63" s="6"/>
      <c r="DBH63" s="6"/>
      <c r="DBI63" s="6"/>
      <c r="DBJ63" s="6"/>
      <c r="DBK63" s="6"/>
      <c r="DBL63" s="6"/>
      <c r="DBM63" s="6"/>
      <c r="DBN63" s="6"/>
      <c r="DBO63" s="6"/>
      <c r="DBP63" s="6"/>
      <c r="DBQ63" s="6"/>
      <c r="DBR63" s="6"/>
      <c r="DBS63" s="6"/>
      <c r="DBT63" s="6"/>
      <c r="DBU63" s="6"/>
      <c r="DBV63" s="6"/>
      <c r="DBW63" s="6"/>
      <c r="DBX63" s="6"/>
      <c r="DBY63" s="6"/>
      <c r="DBZ63" s="6"/>
      <c r="DCA63" s="6"/>
      <c r="DCB63" s="6"/>
      <c r="DCC63" s="6"/>
      <c r="DCD63" s="6"/>
      <c r="DCE63" s="6"/>
      <c r="DCF63" s="6"/>
      <c r="DCG63" s="6"/>
      <c r="DCH63" s="6"/>
      <c r="DCI63" s="6"/>
      <c r="DCJ63" s="6"/>
      <c r="DCK63" s="6"/>
      <c r="DCL63" s="6"/>
      <c r="DCM63" s="6"/>
      <c r="DCN63" s="6"/>
      <c r="DCO63" s="6"/>
      <c r="DCP63" s="6"/>
      <c r="DCQ63" s="6"/>
      <c r="DCR63" s="6"/>
      <c r="DCS63" s="6"/>
      <c r="DCT63" s="6"/>
      <c r="DCU63" s="6"/>
      <c r="DCV63" s="6"/>
      <c r="DCW63" s="6"/>
      <c r="DCX63" s="6"/>
      <c r="DCY63" s="6"/>
      <c r="DCZ63" s="6"/>
      <c r="DDA63" s="6"/>
      <c r="DDB63" s="6"/>
      <c r="DDC63" s="6"/>
      <c r="DDD63" s="6"/>
      <c r="DDE63" s="6"/>
      <c r="DDF63" s="6"/>
      <c r="DDG63" s="6"/>
      <c r="DDH63" s="6"/>
      <c r="DDI63" s="6"/>
      <c r="DDJ63" s="6"/>
      <c r="DDK63" s="6"/>
      <c r="DDL63" s="6"/>
      <c r="DDM63" s="6"/>
      <c r="DDN63" s="6"/>
      <c r="DDO63" s="6"/>
      <c r="DDP63" s="6"/>
      <c r="DDQ63" s="6"/>
      <c r="DDR63" s="6"/>
      <c r="DDS63" s="6"/>
      <c r="DDT63" s="6"/>
      <c r="DDU63" s="6"/>
      <c r="DDV63" s="6"/>
      <c r="DDW63" s="6"/>
      <c r="DDX63" s="6"/>
      <c r="DDY63" s="6"/>
      <c r="DDZ63" s="6"/>
      <c r="DEA63" s="6"/>
      <c r="DEB63" s="6"/>
      <c r="DEC63" s="6"/>
      <c r="DED63" s="6"/>
      <c r="DEE63" s="6"/>
      <c r="DEF63" s="6"/>
      <c r="DEG63" s="6"/>
      <c r="DEH63" s="6"/>
      <c r="DEI63" s="6"/>
      <c r="DEJ63" s="6"/>
      <c r="DEK63" s="6"/>
      <c r="DEL63" s="6"/>
      <c r="DEM63" s="6"/>
      <c r="DEN63" s="6"/>
      <c r="DEO63" s="6"/>
      <c r="DEP63" s="6"/>
      <c r="DEQ63" s="6"/>
      <c r="DER63" s="6"/>
      <c r="DES63" s="6"/>
      <c r="DET63" s="6"/>
      <c r="DEU63" s="6"/>
      <c r="DEV63" s="6"/>
      <c r="DEW63" s="6"/>
      <c r="DEX63" s="6"/>
      <c r="DEY63" s="6"/>
      <c r="DEZ63" s="6"/>
      <c r="DFA63" s="6"/>
      <c r="DFB63" s="6"/>
      <c r="DFC63" s="6"/>
      <c r="DFD63" s="6"/>
      <c r="DFE63" s="6"/>
      <c r="DFF63" s="6"/>
      <c r="DFG63" s="6"/>
      <c r="DFH63" s="6"/>
      <c r="DFI63" s="6"/>
      <c r="DFJ63" s="6"/>
      <c r="DFK63" s="6"/>
      <c r="DFL63" s="6"/>
      <c r="DFM63" s="6"/>
      <c r="DFN63" s="6"/>
      <c r="DFO63" s="6"/>
      <c r="DFP63" s="6"/>
      <c r="DFQ63" s="6"/>
      <c r="DFR63" s="6"/>
      <c r="DFS63" s="6"/>
      <c r="DFT63" s="6"/>
      <c r="DFU63" s="6"/>
      <c r="DFV63" s="6"/>
      <c r="DFW63" s="6"/>
      <c r="DFX63" s="6"/>
      <c r="DFY63" s="6"/>
      <c r="DFZ63" s="6"/>
      <c r="DGA63" s="6"/>
      <c r="DGB63" s="6"/>
      <c r="DGC63" s="6"/>
      <c r="DGD63" s="6"/>
      <c r="DGE63" s="6"/>
      <c r="DGF63" s="6"/>
      <c r="DGG63" s="6"/>
      <c r="DGH63" s="6"/>
      <c r="DGI63" s="6"/>
      <c r="DGJ63" s="6"/>
      <c r="DGK63" s="6"/>
      <c r="DGL63" s="6"/>
      <c r="DGM63" s="6"/>
      <c r="DGN63" s="6"/>
      <c r="DGO63" s="6"/>
      <c r="DGP63" s="6"/>
      <c r="DGQ63" s="6"/>
      <c r="DGR63" s="6"/>
      <c r="DGS63" s="6"/>
      <c r="DGT63" s="6"/>
      <c r="DGU63" s="6"/>
      <c r="DGV63" s="6"/>
      <c r="DGW63" s="6"/>
      <c r="DGX63" s="6"/>
      <c r="DGY63" s="6"/>
      <c r="DGZ63" s="6"/>
      <c r="DHA63" s="6"/>
      <c r="DHB63" s="6"/>
      <c r="DHC63" s="6"/>
      <c r="DHD63" s="6"/>
      <c r="DHE63" s="6"/>
      <c r="DHF63" s="6"/>
      <c r="DHG63" s="6"/>
      <c r="DHH63" s="6"/>
      <c r="DHI63" s="6"/>
      <c r="DHJ63" s="6"/>
      <c r="DHK63" s="6"/>
      <c r="DHL63" s="6"/>
      <c r="DHM63" s="6"/>
      <c r="DHN63" s="6"/>
      <c r="DHO63" s="6"/>
      <c r="DHP63" s="6"/>
      <c r="DHQ63" s="6"/>
      <c r="DHR63" s="6"/>
      <c r="DHS63" s="6"/>
      <c r="DHT63" s="6"/>
      <c r="DHU63" s="6"/>
      <c r="DHV63" s="6"/>
      <c r="DHW63" s="6"/>
      <c r="DHX63" s="6"/>
      <c r="DHY63" s="6"/>
      <c r="DHZ63" s="6"/>
      <c r="DIA63" s="6"/>
      <c r="DIB63" s="6"/>
      <c r="DIC63" s="6"/>
      <c r="DID63" s="6"/>
      <c r="DIE63" s="6"/>
      <c r="DIF63" s="6"/>
      <c r="DIG63" s="6"/>
      <c r="DIH63" s="6"/>
      <c r="DII63" s="6"/>
      <c r="DIJ63" s="6"/>
      <c r="DIK63" s="6"/>
      <c r="DIL63" s="6"/>
      <c r="DIM63" s="6"/>
      <c r="DIN63" s="6"/>
      <c r="DIO63" s="6"/>
      <c r="DIP63" s="6"/>
      <c r="DIQ63" s="6"/>
      <c r="DIR63" s="6"/>
      <c r="DIS63" s="6"/>
      <c r="DIT63" s="6"/>
      <c r="DIU63" s="6"/>
      <c r="DIV63" s="6"/>
      <c r="DIW63" s="6"/>
      <c r="DIX63" s="6"/>
      <c r="DIY63" s="6"/>
      <c r="DIZ63" s="6"/>
      <c r="DJA63" s="6"/>
      <c r="DJB63" s="6"/>
      <c r="DJC63" s="6"/>
      <c r="DJD63" s="6"/>
      <c r="DJE63" s="6"/>
      <c r="DJF63" s="6"/>
      <c r="DJG63" s="6"/>
      <c r="DJH63" s="6"/>
      <c r="DJI63" s="6"/>
      <c r="DJJ63" s="6"/>
      <c r="DJK63" s="6"/>
      <c r="DJL63" s="6"/>
      <c r="DJM63" s="6"/>
      <c r="DJN63" s="6"/>
      <c r="DJO63" s="6"/>
      <c r="DJP63" s="6"/>
      <c r="DJQ63" s="6"/>
      <c r="DJR63" s="6"/>
      <c r="DJS63" s="6"/>
      <c r="DJT63" s="6"/>
      <c r="DJU63" s="6"/>
      <c r="DJV63" s="6"/>
      <c r="DJW63" s="6"/>
      <c r="DJX63" s="6"/>
      <c r="DJY63" s="6"/>
      <c r="DJZ63" s="6"/>
      <c r="DKA63" s="6"/>
      <c r="DKB63" s="6"/>
      <c r="DKC63" s="6"/>
      <c r="DKD63" s="6"/>
      <c r="DKE63" s="6"/>
      <c r="DKF63" s="6"/>
      <c r="DKG63" s="6"/>
      <c r="DKH63" s="6"/>
      <c r="DKI63" s="6"/>
      <c r="DKJ63" s="6"/>
      <c r="DKK63" s="6"/>
      <c r="DKL63" s="6"/>
      <c r="DKM63" s="6"/>
      <c r="DKN63" s="6"/>
      <c r="DKO63" s="6"/>
      <c r="DKP63" s="6"/>
      <c r="DKQ63" s="6"/>
      <c r="DKR63" s="6"/>
      <c r="DKS63" s="6"/>
      <c r="DKT63" s="6"/>
      <c r="DKU63" s="6"/>
      <c r="DKV63" s="6"/>
      <c r="DKW63" s="6"/>
      <c r="DKX63" s="6"/>
      <c r="DKY63" s="6"/>
      <c r="DKZ63" s="6"/>
      <c r="DLA63" s="6"/>
      <c r="DLB63" s="6"/>
      <c r="DLC63" s="6"/>
      <c r="DLD63" s="6"/>
      <c r="DLE63" s="6"/>
      <c r="DLF63" s="6"/>
      <c r="DLG63" s="6"/>
      <c r="DLH63" s="6"/>
      <c r="DLI63" s="6"/>
      <c r="DLJ63" s="6"/>
      <c r="DLK63" s="6"/>
      <c r="DLL63" s="6"/>
      <c r="DLM63" s="6"/>
      <c r="DLN63" s="6"/>
      <c r="DLO63" s="6"/>
      <c r="DLP63" s="6"/>
      <c r="DLQ63" s="6"/>
      <c r="DLR63" s="6"/>
      <c r="DLS63" s="6"/>
      <c r="DLT63" s="6"/>
      <c r="DLU63" s="6"/>
      <c r="DLV63" s="6"/>
      <c r="DLW63" s="6"/>
      <c r="DLX63" s="6"/>
      <c r="DLY63" s="6"/>
      <c r="DLZ63" s="6"/>
      <c r="DMA63" s="6"/>
      <c r="DMB63" s="6"/>
      <c r="DMC63" s="6"/>
      <c r="DMD63" s="6"/>
      <c r="DME63" s="6"/>
      <c r="DMF63" s="6"/>
      <c r="DMG63" s="6"/>
      <c r="DMH63" s="6"/>
      <c r="DMI63" s="6"/>
      <c r="DMJ63" s="6"/>
      <c r="DMK63" s="6"/>
      <c r="DML63" s="6"/>
      <c r="DMM63" s="6"/>
      <c r="DMN63" s="6"/>
      <c r="DMO63" s="6"/>
      <c r="DMP63" s="6"/>
      <c r="DMQ63" s="6"/>
      <c r="DMR63" s="6"/>
      <c r="DMS63" s="6"/>
      <c r="DMT63" s="6"/>
      <c r="DMU63" s="6"/>
      <c r="DMV63" s="6"/>
      <c r="DMW63" s="6"/>
      <c r="DMX63" s="6"/>
      <c r="DMY63" s="6"/>
      <c r="DMZ63" s="6"/>
      <c r="DNA63" s="6"/>
      <c r="DNB63" s="6"/>
      <c r="DNC63" s="6"/>
      <c r="DND63" s="6"/>
      <c r="DNE63" s="6"/>
      <c r="DNF63" s="6"/>
      <c r="DNG63" s="6"/>
      <c r="DNH63" s="6"/>
      <c r="DNI63" s="6"/>
      <c r="DNJ63" s="6"/>
      <c r="DNK63" s="6"/>
      <c r="DNL63" s="6"/>
      <c r="DNM63" s="6"/>
      <c r="DNN63" s="6"/>
      <c r="DNO63" s="6"/>
      <c r="DNP63" s="6"/>
      <c r="DNQ63" s="6"/>
      <c r="DNR63" s="6"/>
      <c r="DNS63" s="6"/>
      <c r="DNT63" s="6"/>
      <c r="DNU63" s="6"/>
      <c r="DNV63" s="6"/>
      <c r="DNW63" s="6"/>
      <c r="DNX63" s="6"/>
      <c r="DNY63" s="6"/>
      <c r="DNZ63" s="6"/>
      <c r="DOA63" s="6"/>
      <c r="DOB63" s="6"/>
      <c r="DOC63" s="6"/>
      <c r="DOD63" s="6"/>
      <c r="DOE63" s="6"/>
      <c r="DOF63" s="6"/>
      <c r="DOG63" s="6"/>
      <c r="DOH63" s="6"/>
      <c r="DOI63" s="6"/>
      <c r="DOJ63" s="6"/>
      <c r="DOK63" s="6"/>
      <c r="DOL63" s="6"/>
      <c r="DOM63" s="6"/>
      <c r="DON63" s="6"/>
      <c r="DOO63" s="6"/>
      <c r="DOP63" s="6"/>
      <c r="DOQ63" s="6"/>
      <c r="DOR63" s="6"/>
      <c r="DOS63" s="6"/>
      <c r="DOT63" s="6"/>
      <c r="DOU63" s="6"/>
      <c r="DOV63" s="6"/>
      <c r="DOW63" s="6"/>
      <c r="DOX63" s="6"/>
      <c r="DOY63" s="6"/>
      <c r="DOZ63" s="6"/>
      <c r="DPA63" s="6"/>
      <c r="DPB63" s="6"/>
      <c r="DPC63" s="6"/>
      <c r="DPD63" s="6"/>
      <c r="DPE63" s="6"/>
      <c r="DPF63" s="6"/>
      <c r="DPG63" s="6"/>
      <c r="DPH63" s="6"/>
      <c r="DPI63" s="6"/>
      <c r="DPJ63" s="6"/>
      <c r="DPK63" s="6"/>
      <c r="DPL63" s="6"/>
      <c r="DPM63" s="6"/>
      <c r="DPN63" s="6"/>
      <c r="DPO63" s="6"/>
      <c r="DPP63" s="6"/>
      <c r="DPQ63" s="6"/>
      <c r="DPR63" s="6"/>
      <c r="DPS63" s="6"/>
      <c r="DPT63" s="6"/>
      <c r="DPU63" s="6"/>
      <c r="DPV63" s="6"/>
      <c r="DPW63" s="6"/>
      <c r="DPX63" s="6"/>
      <c r="DPY63" s="6"/>
      <c r="DPZ63" s="6"/>
      <c r="DQA63" s="6"/>
      <c r="DQB63" s="6"/>
      <c r="DQC63" s="6"/>
      <c r="DQD63" s="6"/>
      <c r="DQE63" s="6"/>
      <c r="DQF63" s="6"/>
      <c r="DQG63" s="6"/>
      <c r="DQH63" s="6"/>
      <c r="DQI63" s="6"/>
      <c r="DQJ63" s="6"/>
      <c r="DQK63" s="6"/>
      <c r="DQL63" s="6"/>
      <c r="DQM63" s="6"/>
      <c r="DQN63" s="6"/>
      <c r="DQO63" s="6"/>
      <c r="DQP63" s="6"/>
      <c r="DQQ63" s="6"/>
      <c r="DQR63" s="6"/>
      <c r="DQS63" s="6"/>
      <c r="DQT63" s="6"/>
      <c r="DQU63" s="6"/>
      <c r="DQV63" s="6"/>
      <c r="DQW63" s="6"/>
      <c r="DQX63" s="6"/>
      <c r="DQY63" s="6"/>
      <c r="DQZ63" s="6"/>
      <c r="DRA63" s="6"/>
      <c r="DRB63" s="6"/>
      <c r="DRC63" s="6"/>
      <c r="DRD63" s="6"/>
      <c r="DRE63" s="6"/>
      <c r="DRF63" s="6"/>
      <c r="DRG63" s="6"/>
      <c r="DRH63" s="6"/>
      <c r="DRI63" s="6"/>
      <c r="DRJ63" s="6"/>
      <c r="DRK63" s="6"/>
      <c r="DRL63" s="6"/>
      <c r="DRM63" s="6"/>
      <c r="DRN63" s="6"/>
      <c r="DRO63" s="6"/>
      <c r="DRP63" s="6"/>
      <c r="DRQ63" s="6"/>
      <c r="DRR63" s="6"/>
      <c r="DRS63" s="6"/>
      <c r="DRT63" s="6"/>
      <c r="DRU63" s="6"/>
      <c r="DRV63" s="6"/>
      <c r="DRW63" s="6"/>
      <c r="DRX63" s="6"/>
      <c r="DRY63" s="6"/>
      <c r="DRZ63" s="6"/>
      <c r="DSA63" s="6"/>
      <c r="DSB63" s="6"/>
      <c r="DSC63" s="6"/>
      <c r="DSD63" s="6"/>
      <c r="DSE63" s="6"/>
      <c r="DSF63" s="6"/>
      <c r="DSG63" s="6"/>
      <c r="DSH63" s="6"/>
      <c r="DSI63" s="6"/>
      <c r="DSJ63" s="6"/>
      <c r="DSK63" s="6"/>
      <c r="DSL63" s="6"/>
      <c r="DSM63" s="6"/>
      <c r="DSN63" s="6"/>
      <c r="DSO63" s="6"/>
      <c r="DSP63" s="6"/>
      <c r="DSQ63" s="6"/>
      <c r="DSR63" s="6"/>
      <c r="DSS63" s="6"/>
      <c r="DST63" s="6"/>
      <c r="DSU63" s="6"/>
      <c r="DSV63" s="6"/>
      <c r="DSW63" s="6"/>
      <c r="DSX63" s="6"/>
      <c r="DSY63" s="6"/>
      <c r="DSZ63" s="6"/>
      <c r="DTA63" s="6"/>
      <c r="DTB63" s="6"/>
      <c r="DTC63" s="6"/>
      <c r="DTD63" s="6"/>
      <c r="DTE63" s="6"/>
      <c r="DTF63" s="6"/>
      <c r="DTG63" s="6"/>
      <c r="DTH63" s="6"/>
      <c r="DTI63" s="6"/>
      <c r="DTJ63" s="6"/>
      <c r="DTK63" s="6"/>
      <c r="DTL63" s="6"/>
      <c r="DTM63" s="6"/>
      <c r="DTN63" s="6"/>
      <c r="DTO63" s="6"/>
      <c r="DTP63" s="6"/>
      <c r="DTQ63" s="6"/>
      <c r="DTR63" s="6"/>
      <c r="DTS63" s="6"/>
      <c r="DTT63" s="6"/>
      <c r="DTU63" s="6"/>
      <c r="DTV63" s="6"/>
      <c r="DTW63" s="6"/>
      <c r="DTX63" s="6"/>
      <c r="DTY63" s="6"/>
      <c r="DTZ63" s="6"/>
      <c r="DUA63" s="6"/>
      <c r="DUB63" s="6"/>
      <c r="DUC63" s="6"/>
      <c r="DUD63" s="6"/>
      <c r="DUE63" s="6"/>
      <c r="DUF63" s="6"/>
      <c r="DUG63" s="6"/>
      <c r="DUH63" s="6"/>
      <c r="DUI63" s="6"/>
      <c r="DUJ63" s="6"/>
      <c r="DUK63" s="6"/>
      <c r="DUL63" s="6"/>
      <c r="DUM63" s="6"/>
      <c r="DUN63" s="6"/>
      <c r="DUO63" s="6"/>
      <c r="DUP63" s="6"/>
      <c r="DUQ63" s="6"/>
      <c r="DUR63" s="6"/>
      <c r="DUS63" s="6"/>
      <c r="DUT63" s="6"/>
      <c r="DUU63" s="6"/>
      <c r="DUV63" s="6"/>
      <c r="DUW63" s="6"/>
      <c r="DUX63" s="6"/>
      <c r="DUY63" s="6"/>
      <c r="DUZ63" s="6"/>
      <c r="DVA63" s="6"/>
      <c r="DVB63" s="6"/>
      <c r="DVC63" s="6"/>
      <c r="DVD63" s="6"/>
      <c r="DVE63" s="6"/>
      <c r="DVF63" s="6"/>
      <c r="DVG63" s="6"/>
      <c r="DVH63" s="6"/>
      <c r="DVI63" s="6"/>
      <c r="DVJ63" s="6"/>
      <c r="DVK63" s="6"/>
      <c r="DVL63" s="6"/>
      <c r="DVM63" s="6"/>
      <c r="DVN63" s="6"/>
      <c r="DVO63" s="6"/>
      <c r="DVP63" s="6"/>
      <c r="DVQ63" s="6"/>
      <c r="DVR63" s="6"/>
      <c r="DVS63" s="6"/>
      <c r="DVT63" s="6"/>
      <c r="DVU63" s="6"/>
      <c r="DVV63" s="6"/>
      <c r="DVW63" s="6"/>
      <c r="DVX63" s="6"/>
      <c r="DVY63" s="6"/>
      <c r="DVZ63" s="6"/>
      <c r="DWA63" s="6"/>
      <c r="DWB63" s="6"/>
      <c r="DWC63" s="6"/>
      <c r="DWD63" s="6"/>
      <c r="DWE63" s="6"/>
      <c r="DWF63" s="6"/>
      <c r="DWG63" s="6"/>
      <c r="DWH63" s="6"/>
      <c r="DWI63" s="6"/>
      <c r="DWJ63" s="6"/>
      <c r="DWK63" s="6"/>
      <c r="DWL63" s="6"/>
      <c r="DWM63" s="6"/>
      <c r="DWN63" s="6"/>
      <c r="DWO63" s="6"/>
      <c r="DWP63" s="6"/>
      <c r="DWQ63" s="6"/>
      <c r="DWR63" s="6"/>
      <c r="DWS63" s="6"/>
      <c r="DWT63" s="6"/>
      <c r="DWU63" s="6"/>
      <c r="DWV63" s="6"/>
      <c r="DWW63" s="6"/>
      <c r="DWX63" s="6"/>
      <c r="DWY63" s="6"/>
      <c r="DWZ63" s="6"/>
      <c r="DXA63" s="6"/>
      <c r="DXB63" s="6"/>
      <c r="DXC63" s="6"/>
      <c r="DXD63" s="6"/>
      <c r="DXE63" s="6"/>
      <c r="DXF63" s="6"/>
      <c r="DXG63" s="6"/>
      <c r="DXH63" s="6"/>
      <c r="DXI63" s="6"/>
      <c r="DXJ63" s="6"/>
      <c r="DXK63" s="6"/>
      <c r="DXL63" s="6"/>
      <c r="DXM63" s="6"/>
      <c r="DXN63" s="6"/>
      <c r="DXO63" s="6"/>
      <c r="DXP63" s="6"/>
      <c r="DXQ63" s="6"/>
      <c r="DXR63" s="6"/>
      <c r="DXS63" s="6"/>
      <c r="DXT63" s="6"/>
      <c r="DXU63" s="6"/>
      <c r="DXV63" s="6"/>
      <c r="DXW63" s="6"/>
      <c r="DXX63" s="6"/>
      <c r="DXY63" s="6"/>
      <c r="DXZ63" s="6"/>
      <c r="DYA63" s="6"/>
      <c r="DYB63" s="6"/>
      <c r="DYC63" s="6"/>
      <c r="DYD63" s="6"/>
      <c r="DYE63" s="6"/>
      <c r="DYF63" s="6"/>
      <c r="DYG63" s="6"/>
      <c r="DYH63" s="6"/>
      <c r="DYI63" s="6"/>
      <c r="DYJ63" s="6"/>
      <c r="DYK63" s="6"/>
      <c r="DYL63" s="6"/>
      <c r="DYM63" s="6"/>
      <c r="DYN63" s="6"/>
      <c r="DYO63" s="6"/>
      <c r="DYP63" s="6"/>
      <c r="DYQ63" s="6"/>
      <c r="DYR63" s="6"/>
      <c r="DYS63" s="6"/>
      <c r="DYT63" s="6"/>
      <c r="DYU63" s="6"/>
      <c r="DYV63" s="6"/>
      <c r="DYW63" s="6"/>
      <c r="DYX63" s="6"/>
      <c r="DYY63" s="6"/>
      <c r="DYZ63" s="6"/>
      <c r="DZA63" s="6"/>
      <c r="DZB63" s="6"/>
      <c r="DZC63" s="6"/>
      <c r="DZD63" s="6"/>
      <c r="DZE63" s="6"/>
      <c r="DZF63" s="6"/>
      <c r="DZG63" s="6"/>
      <c r="DZH63" s="6"/>
      <c r="DZI63" s="6"/>
      <c r="DZJ63" s="6"/>
      <c r="DZK63" s="6"/>
      <c r="DZL63" s="6"/>
      <c r="DZM63" s="6"/>
      <c r="DZN63" s="6"/>
      <c r="DZO63" s="6"/>
      <c r="DZP63" s="6"/>
      <c r="DZQ63" s="6"/>
      <c r="DZR63" s="6"/>
      <c r="DZS63" s="6"/>
      <c r="DZT63" s="6"/>
      <c r="DZU63" s="6"/>
      <c r="DZV63" s="6"/>
      <c r="DZW63" s="6"/>
      <c r="DZX63" s="6"/>
      <c r="DZY63" s="6"/>
      <c r="DZZ63" s="6"/>
      <c r="EAA63" s="6"/>
      <c r="EAB63" s="6"/>
      <c r="EAC63" s="6"/>
      <c r="EAD63" s="6"/>
      <c r="EAE63" s="6"/>
      <c r="EAF63" s="6"/>
      <c r="EAG63" s="6"/>
      <c r="EAH63" s="6"/>
      <c r="EAI63" s="6"/>
      <c r="EAJ63" s="6"/>
      <c r="EAK63" s="6"/>
      <c r="EAL63" s="6"/>
      <c r="EAM63" s="6"/>
      <c r="EAN63" s="6"/>
      <c r="EAO63" s="6"/>
      <c r="EAP63" s="6"/>
      <c r="EAQ63" s="6"/>
      <c r="EAR63" s="6"/>
      <c r="EAS63" s="6"/>
      <c r="EAT63" s="6"/>
      <c r="EAU63" s="6"/>
      <c r="EAV63" s="6"/>
      <c r="EAW63" s="6"/>
      <c r="EAX63" s="6"/>
      <c r="EAY63" s="6"/>
      <c r="EAZ63" s="6"/>
      <c r="EBA63" s="6"/>
      <c r="EBB63" s="6"/>
      <c r="EBC63" s="6"/>
      <c r="EBD63" s="6"/>
      <c r="EBE63" s="6"/>
      <c r="EBF63" s="6"/>
      <c r="EBG63" s="6"/>
      <c r="EBH63" s="6"/>
      <c r="EBI63" s="6"/>
      <c r="EBJ63" s="6"/>
      <c r="EBK63" s="6"/>
      <c r="EBL63" s="6"/>
      <c r="EBM63" s="6"/>
      <c r="EBN63" s="6"/>
      <c r="EBO63" s="6"/>
      <c r="EBP63" s="6"/>
      <c r="EBQ63" s="6"/>
      <c r="EBR63" s="6"/>
      <c r="EBS63" s="6"/>
      <c r="EBT63" s="6"/>
      <c r="EBU63" s="6"/>
      <c r="EBV63" s="6"/>
      <c r="EBW63" s="6"/>
      <c r="EBX63" s="6"/>
      <c r="EBY63" s="6"/>
      <c r="EBZ63" s="6"/>
      <c r="ECA63" s="6"/>
      <c r="ECB63" s="6"/>
      <c r="ECC63" s="6"/>
      <c r="ECD63" s="6"/>
      <c r="ECE63" s="6"/>
      <c r="ECF63" s="6"/>
      <c r="ECG63" s="6"/>
      <c r="ECH63" s="6"/>
      <c r="ECI63" s="6"/>
      <c r="ECJ63" s="6"/>
      <c r="ECK63" s="6"/>
      <c r="ECL63" s="6"/>
      <c r="ECM63" s="6"/>
      <c r="ECN63" s="6"/>
      <c r="ECO63" s="6"/>
      <c r="ECP63" s="6"/>
      <c r="ECQ63" s="6"/>
      <c r="ECR63" s="6"/>
      <c r="ECS63" s="6"/>
      <c r="ECT63" s="6"/>
      <c r="ECU63" s="6"/>
      <c r="ECV63" s="6"/>
      <c r="ECW63" s="6"/>
      <c r="ECX63" s="6"/>
      <c r="ECY63" s="6"/>
      <c r="ECZ63" s="6"/>
      <c r="EDA63" s="6"/>
      <c r="EDB63" s="6"/>
      <c r="EDC63" s="6"/>
      <c r="EDD63" s="6"/>
      <c r="EDE63" s="6"/>
      <c r="EDF63" s="6"/>
      <c r="EDG63" s="6"/>
      <c r="EDH63" s="6"/>
      <c r="EDI63" s="6"/>
      <c r="EDJ63" s="6"/>
      <c r="EDK63" s="6"/>
      <c r="EDL63" s="6"/>
      <c r="EDM63" s="6"/>
      <c r="EDN63" s="6"/>
      <c r="EDO63" s="6"/>
      <c r="EDP63" s="6"/>
      <c r="EDQ63" s="6"/>
      <c r="EDR63" s="6"/>
      <c r="EDS63" s="6"/>
      <c r="EDT63" s="6"/>
      <c r="EDU63" s="6"/>
      <c r="EDV63" s="6"/>
      <c r="EDW63" s="6"/>
      <c r="EDX63" s="6"/>
      <c r="EDY63" s="6"/>
      <c r="EDZ63" s="6"/>
      <c r="EEA63" s="6"/>
      <c r="EEB63" s="6"/>
      <c r="EEC63" s="6"/>
      <c r="EED63" s="6"/>
      <c r="EEE63" s="6"/>
      <c r="EEF63" s="6"/>
      <c r="EEG63" s="6"/>
      <c r="EEH63" s="6"/>
      <c r="EEI63" s="6"/>
      <c r="EEJ63" s="6"/>
      <c r="EEK63" s="6"/>
      <c r="EEL63" s="6"/>
      <c r="EEM63" s="6"/>
      <c r="EEN63" s="6"/>
      <c r="EEO63" s="6"/>
      <c r="EEP63" s="6"/>
      <c r="EEQ63" s="6"/>
      <c r="EER63" s="6"/>
      <c r="EES63" s="6"/>
      <c r="EET63" s="6"/>
      <c r="EEU63" s="6"/>
      <c r="EEV63" s="6"/>
      <c r="EEW63" s="6"/>
      <c r="EEX63" s="6"/>
      <c r="EEY63" s="6"/>
      <c r="EEZ63" s="6"/>
      <c r="EFA63" s="6"/>
      <c r="EFB63" s="6"/>
      <c r="EFC63" s="6"/>
      <c r="EFD63" s="6"/>
      <c r="EFE63" s="6"/>
      <c r="EFF63" s="6"/>
      <c r="EFG63" s="6"/>
      <c r="EFH63" s="6"/>
      <c r="EFI63" s="6"/>
      <c r="EFJ63" s="6"/>
      <c r="EFK63" s="6"/>
      <c r="EFL63" s="6"/>
      <c r="EFM63" s="6"/>
      <c r="EFN63" s="6"/>
      <c r="EFO63" s="6"/>
      <c r="EFP63" s="6"/>
      <c r="EFQ63" s="6"/>
      <c r="EFR63" s="6"/>
      <c r="EFS63" s="6"/>
      <c r="EFT63" s="6"/>
      <c r="EFU63" s="6"/>
      <c r="EFV63" s="6"/>
      <c r="EFW63" s="6"/>
      <c r="EFX63" s="6"/>
      <c r="EFY63" s="6"/>
      <c r="EFZ63" s="6"/>
      <c r="EGA63" s="6"/>
      <c r="EGB63" s="6"/>
      <c r="EGC63" s="6"/>
      <c r="EGD63" s="6"/>
      <c r="EGE63" s="6"/>
      <c r="EGF63" s="6"/>
      <c r="EGG63" s="6"/>
      <c r="EGH63" s="6"/>
      <c r="EGI63" s="6"/>
      <c r="EGJ63" s="6"/>
      <c r="EGK63" s="6"/>
      <c r="EGL63" s="6"/>
      <c r="EGM63" s="6"/>
      <c r="EGN63" s="6"/>
      <c r="EGO63" s="6"/>
      <c r="EGP63" s="6"/>
      <c r="EGQ63" s="6"/>
      <c r="EGR63" s="6"/>
      <c r="EGS63" s="6"/>
      <c r="EGT63" s="6"/>
      <c r="EGU63" s="6"/>
      <c r="EGV63" s="6"/>
      <c r="EGW63" s="6"/>
      <c r="EGX63" s="6"/>
      <c r="EGY63" s="6"/>
      <c r="EGZ63" s="6"/>
      <c r="EHA63" s="6"/>
      <c r="EHB63" s="6"/>
      <c r="EHC63" s="6"/>
      <c r="EHD63" s="6"/>
      <c r="EHE63" s="6"/>
      <c r="EHF63" s="6"/>
      <c r="EHG63" s="6"/>
      <c r="EHH63" s="6"/>
      <c r="EHI63" s="6"/>
      <c r="EHJ63" s="6"/>
      <c r="EHK63" s="6"/>
      <c r="EHL63" s="6"/>
      <c r="EHM63" s="6"/>
      <c r="EHN63" s="6"/>
      <c r="EHO63" s="6"/>
      <c r="EHP63" s="6"/>
      <c r="EHQ63" s="6"/>
      <c r="EHR63" s="6"/>
      <c r="EHS63" s="6"/>
      <c r="EHT63" s="6"/>
      <c r="EHU63" s="6"/>
      <c r="EHV63" s="6"/>
      <c r="EHW63" s="6"/>
      <c r="EHX63" s="6"/>
      <c r="EHY63" s="6"/>
      <c r="EHZ63" s="6"/>
      <c r="EIA63" s="6"/>
      <c r="EIB63" s="6"/>
      <c r="EIC63" s="6"/>
      <c r="EID63" s="6"/>
      <c r="EIE63" s="6"/>
      <c r="EIF63" s="6"/>
      <c r="EIG63" s="6"/>
      <c r="EIH63" s="6"/>
      <c r="EII63" s="6"/>
      <c r="EIJ63" s="6"/>
      <c r="EIK63" s="6"/>
      <c r="EIL63" s="6"/>
      <c r="EIM63" s="6"/>
      <c r="EIN63" s="6"/>
      <c r="EIO63" s="6"/>
      <c r="EIP63" s="6"/>
      <c r="EIQ63" s="6"/>
      <c r="EIR63" s="6"/>
      <c r="EIS63" s="6"/>
      <c r="EIT63" s="6"/>
      <c r="EIU63" s="6"/>
      <c r="EIV63" s="6"/>
      <c r="EIW63" s="6"/>
      <c r="EIX63" s="6"/>
      <c r="EIY63" s="6"/>
      <c r="EIZ63" s="6"/>
      <c r="EJA63" s="6"/>
      <c r="EJB63" s="6"/>
      <c r="EJC63" s="6"/>
      <c r="EJD63" s="6"/>
      <c r="EJE63" s="6"/>
      <c r="EJF63" s="6"/>
      <c r="EJG63" s="6"/>
      <c r="EJH63" s="6"/>
      <c r="EJI63" s="6"/>
      <c r="EJJ63" s="6"/>
      <c r="EJK63" s="6"/>
      <c r="EJL63" s="6"/>
      <c r="EJM63" s="6"/>
      <c r="EJN63" s="6"/>
      <c r="EJO63" s="6"/>
      <c r="EJP63" s="6"/>
      <c r="EJQ63" s="6"/>
      <c r="EJR63" s="6"/>
      <c r="EJS63" s="6"/>
      <c r="EJT63" s="6"/>
      <c r="EJU63" s="6"/>
      <c r="EJV63" s="6"/>
      <c r="EJW63" s="6"/>
      <c r="EJX63" s="6"/>
      <c r="EJY63" s="6"/>
      <c r="EJZ63" s="6"/>
      <c r="EKA63" s="6"/>
      <c r="EKB63" s="6"/>
      <c r="EKC63" s="6"/>
      <c r="EKD63" s="6"/>
      <c r="EKE63" s="6"/>
      <c r="EKF63" s="6"/>
      <c r="EKG63" s="6"/>
      <c r="EKH63" s="6"/>
      <c r="EKI63" s="6"/>
      <c r="EKJ63" s="6"/>
      <c r="EKK63" s="6"/>
      <c r="EKL63" s="6"/>
      <c r="EKM63" s="6"/>
      <c r="EKN63" s="6"/>
      <c r="EKO63" s="6"/>
      <c r="EKP63" s="6"/>
      <c r="EKQ63" s="6"/>
      <c r="EKR63" s="6"/>
      <c r="EKS63" s="6"/>
      <c r="EKT63" s="6"/>
      <c r="EKU63" s="6"/>
      <c r="EKV63" s="6"/>
      <c r="EKW63" s="6"/>
      <c r="EKX63" s="6"/>
      <c r="EKY63" s="6"/>
      <c r="EKZ63" s="6"/>
      <c r="ELA63" s="6"/>
      <c r="ELB63" s="6"/>
      <c r="ELC63" s="6"/>
      <c r="ELD63" s="6"/>
      <c r="ELE63" s="6"/>
      <c r="ELF63" s="6"/>
      <c r="ELG63" s="6"/>
      <c r="ELH63" s="6"/>
      <c r="ELI63" s="6"/>
      <c r="ELJ63" s="6"/>
      <c r="ELK63" s="6"/>
      <c r="ELL63" s="6"/>
      <c r="ELM63" s="6"/>
      <c r="ELN63" s="6"/>
      <c r="ELO63" s="6"/>
      <c r="ELP63" s="6"/>
      <c r="ELQ63" s="6"/>
      <c r="ELR63" s="6"/>
      <c r="ELS63" s="6"/>
      <c r="ELT63" s="6"/>
      <c r="ELU63" s="6"/>
      <c r="ELV63" s="6"/>
      <c r="ELW63" s="6"/>
      <c r="ELX63" s="6"/>
      <c r="ELY63" s="6"/>
      <c r="ELZ63" s="6"/>
      <c r="EMA63" s="6"/>
      <c r="EMB63" s="6"/>
      <c r="EMC63" s="6"/>
      <c r="EMD63" s="6"/>
      <c r="EME63" s="6"/>
      <c r="EMF63" s="6"/>
      <c r="EMG63" s="6"/>
      <c r="EMH63" s="6"/>
      <c r="EMI63" s="6"/>
      <c r="EMJ63" s="6"/>
      <c r="EMK63" s="6"/>
      <c r="EML63" s="6"/>
      <c r="EMM63" s="6"/>
      <c r="EMN63" s="6"/>
      <c r="EMO63" s="6"/>
      <c r="EMP63" s="6"/>
      <c r="EMQ63" s="6"/>
      <c r="EMR63" s="6"/>
      <c r="EMS63" s="6"/>
      <c r="EMT63" s="6"/>
      <c r="EMU63" s="6"/>
      <c r="EMV63" s="6"/>
      <c r="EMW63" s="6"/>
      <c r="EMX63" s="6"/>
      <c r="EMY63" s="6"/>
      <c r="EMZ63" s="6"/>
      <c r="ENA63" s="6"/>
      <c r="ENB63" s="6"/>
      <c r="ENC63" s="6"/>
      <c r="END63" s="6"/>
      <c r="ENE63" s="6"/>
      <c r="ENF63" s="6"/>
      <c r="ENG63" s="6"/>
      <c r="ENH63" s="6"/>
      <c r="ENI63" s="6"/>
      <c r="ENJ63" s="6"/>
      <c r="ENK63" s="6"/>
      <c r="ENL63" s="6"/>
      <c r="ENM63" s="6"/>
      <c r="ENN63" s="6"/>
      <c r="ENO63" s="6"/>
      <c r="ENP63" s="6"/>
      <c r="ENQ63" s="6"/>
      <c r="ENR63" s="6"/>
      <c r="ENS63" s="6"/>
      <c r="ENT63" s="6"/>
      <c r="ENU63" s="6"/>
      <c r="ENV63" s="6"/>
      <c r="ENW63" s="6"/>
      <c r="ENX63" s="6"/>
      <c r="ENY63" s="6"/>
      <c r="ENZ63" s="6"/>
      <c r="EOA63" s="6"/>
      <c r="EOB63" s="6"/>
      <c r="EOC63" s="6"/>
      <c r="EOD63" s="6"/>
      <c r="EOE63" s="6"/>
      <c r="EOF63" s="6"/>
      <c r="EOG63" s="6"/>
      <c r="EOH63" s="6"/>
      <c r="EOI63" s="6"/>
      <c r="EOJ63" s="6"/>
      <c r="EOK63" s="6"/>
      <c r="EOL63" s="6"/>
      <c r="EOM63" s="6"/>
      <c r="EON63" s="6"/>
      <c r="EOO63" s="6"/>
      <c r="EOP63" s="6"/>
      <c r="EOQ63" s="6"/>
      <c r="EOR63" s="6"/>
      <c r="EOS63" s="6"/>
      <c r="EOT63" s="6"/>
      <c r="EOU63" s="6"/>
      <c r="EOV63" s="6"/>
      <c r="EOW63" s="6"/>
      <c r="EOX63" s="6"/>
      <c r="EOY63" s="6"/>
      <c r="EOZ63" s="6"/>
      <c r="EPA63" s="6"/>
      <c r="EPB63" s="6"/>
      <c r="EPC63" s="6"/>
      <c r="EPD63" s="6"/>
      <c r="EPE63" s="6"/>
      <c r="EPF63" s="6"/>
      <c r="EPG63" s="6"/>
      <c r="EPH63" s="6"/>
      <c r="EPI63" s="6"/>
      <c r="EPJ63" s="6"/>
      <c r="EPK63" s="6"/>
      <c r="EPL63" s="6"/>
      <c r="EPM63" s="6"/>
      <c r="EPN63" s="6"/>
      <c r="EPO63" s="6"/>
      <c r="EPP63" s="6"/>
      <c r="EPQ63" s="6"/>
      <c r="EPR63" s="6"/>
      <c r="EPS63" s="6"/>
      <c r="EPT63" s="6"/>
      <c r="EPU63" s="6"/>
      <c r="EPV63" s="6"/>
      <c r="EPW63" s="6"/>
      <c r="EPX63" s="6"/>
      <c r="EPY63" s="6"/>
      <c r="EPZ63" s="6"/>
      <c r="EQA63" s="6"/>
      <c r="EQB63" s="6"/>
      <c r="EQC63" s="6"/>
      <c r="EQD63" s="6"/>
      <c r="EQE63" s="6"/>
      <c r="EQF63" s="6"/>
      <c r="EQG63" s="6"/>
      <c r="EQH63" s="6"/>
      <c r="EQI63" s="6"/>
      <c r="EQJ63" s="6"/>
      <c r="EQK63" s="6"/>
      <c r="EQL63" s="6"/>
      <c r="EQM63" s="6"/>
      <c r="EQN63" s="6"/>
      <c r="EQO63" s="6"/>
      <c r="EQP63" s="6"/>
      <c r="EQQ63" s="6"/>
      <c r="EQR63" s="6"/>
      <c r="EQS63" s="6"/>
      <c r="EQT63" s="6"/>
      <c r="EQU63" s="6"/>
      <c r="EQV63" s="6"/>
      <c r="EQW63" s="6"/>
      <c r="EQX63" s="6"/>
      <c r="EQY63" s="6"/>
      <c r="EQZ63" s="6"/>
      <c r="ERA63" s="6"/>
      <c r="ERB63" s="6"/>
      <c r="ERC63" s="6"/>
      <c r="ERD63" s="6"/>
      <c r="ERE63" s="6"/>
      <c r="ERF63" s="6"/>
      <c r="ERG63" s="6"/>
      <c r="ERH63" s="6"/>
      <c r="ERI63" s="6"/>
      <c r="ERJ63" s="6"/>
      <c r="ERK63" s="6"/>
      <c r="ERL63" s="6"/>
      <c r="ERM63" s="6"/>
      <c r="ERN63" s="6"/>
      <c r="ERO63" s="6"/>
      <c r="ERP63" s="6"/>
      <c r="ERQ63" s="6"/>
      <c r="ERR63" s="6"/>
      <c r="ERS63" s="6"/>
      <c r="ERT63" s="6"/>
      <c r="ERU63" s="6"/>
      <c r="ERV63" s="6"/>
      <c r="ERW63" s="6"/>
      <c r="ERX63" s="6"/>
      <c r="ERY63" s="6"/>
      <c r="ERZ63" s="6"/>
      <c r="ESA63" s="6"/>
      <c r="ESB63" s="6"/>
      <c r="ESC63" s="6"/>
      <c r="ESD63" s="6"/>
      <c r="ESE63" s="6"/>
      <c r="ESF63" s="6"/>
      <c r="ESG63" s="6"/>
      <c r="ESH63" s="6"/>
      <c r="ESI63" s="6"/>
      <c r="ESJ63" s="6"/>
      <c r="ESK63" s="6"/>
      <c r="ESL63" s="6"/>
      <c r="ESM63" s="6"/>
      <c r="ESN63" s="6"/>
      <c r="ESO63" s="6"/>
      <c r="ESP63" s="6"/>
      <c r="ESQ63" s="6"/>
      <c r="ESR63" s="6"/>
      <c r="ESS63" s="6"/>
      <c r="EST63" s="6"/>
      <c r="ESU63" s="6"/>
      <c r="ESV63" s="6"/>
      <c r="ESW63" s="6"/>
      <c r="ESX63" s="6"/>
      <c r="ESY63" s="6"/>
      <c r="ESZ63" s="6"/>
      <c r="ETA63" s="6"/>
      <c r="ETB63" s="6"/>
      <c r="ETC63" s="6"/>
      <c r="ETD63" s="6"/>
      <c r="ETE63" s="6"/>
      <c r="ETF63" s="6"/>
      <c r="ETG63" s="6"/>
      <c r="ETH63" s="6"/>
      <c r="ETI63" s="6"/>
      <c r="ETJ63" s="6"/>
      <c r="ETK63" s="6"/>
      <c r="ETL63" s="6"/>
      <c r="ETM63" s="6"/>
      <c r="ETN63" s="6"/>
      <c r="ETO63" s="6"/>
      <c r="ETP63" s="6"/>
      <c r="ETQ63" s="6"/>
      <c r="ETR63" s="6"/>
      <c r="ETS63" s="6"/>
      <c r="ETT63" s="6"/>
      <c r="ETU63" s="6"/>
      <c r="ETV63" s="6"/>
      <c r="ETW63" s="6"/>
      <c r="ETX63" s="6"/>
      <c r="ETY63" s="6"/>
      <c r="ETZ63" s="6"/>
      <c r="EUA63" s="6"/>
      <c r="EUB63" s="6"/>
      <c r="EUC63" s="6"/>
      <c r="EUD63" s="6"/>
      <c r="EUE63" s="6"/>
      <c r="EUF63" s="6"/>
      <c r="EUG63" s="6"/>
      <c r="EUH63" s="6"/>
      <c r="EUI63" s="6"/>
      <c r="EUJ63" s="6"/>
      <c r="EUK63" s="6"/>
      <c r="EUL63" s="6"/>
      <c r="EUM63" s="6"/>
      <c r="EUN63" s="6"/>
      <c r="EUO63" s="6"/>
      <c r="EUP63" s="6"/>
      <c r="EUQ63" s="6"/>
      <c r="EUR63" s="6"/>
      <c r="EUS63" s="6"/>
      <c r="EUT63" s="6"/>
      <c r="EUU63" s="6"/>
      <c r="EUV63" s="6"/>
      <c r="EUW63" s="6"/>
      <c r="EUX63" s="6"/>
      <c r="EUY63" s="6"/>
      <c r="EUZ63" s="6"/>
      <c r="EVA63" s="6"/>
      <c r="EVB63" s="6"/>
      <c r="EVC63" s="6"/>
      <c r="EVD63" s="6"/>
      <c r="EVE63" s="6"/>
      <c r="EVF63" s="6"/>
      <c r="EVG63" s="6"/>
      <c r="EVH63" s="6"/>
      <c r="EVI63" s="6"/>
      <c r="EVJ63" s="6"/>
      <c r="EVK63" s="6"/>
      <c r="EVL63" s="6"/>
      <c r="EVM63" s="6"/>
      <c r="EVN63" s="6"/>
      <c r="EVO63" s="6"/>
      <c r="EVP63" s="6"/>
      <c r="EVQ63" s="6"/>
      <c r="EVR63" s="6"/>
      <c r="EVS63" s="6"/>
      <c r="EVT63" s="6"/>
      <c r="EVU63" s="6"/>
      <c r="EVV63" s="6"/>
      <c r="EVW63" s="6"/>
      <c r="EVX63" s="6"/>
      <c r="EVY63" s="6"/>
      <c r="EVZ63" s="6"/>
      <c r="EWA63" s="6"/>
      <c r="EWB63" s="6"/>
      <c r="EWC63" s="6"/>
      <c r="EWD63" s="6"/>
      <c r="EWE63" s="6"/>
      <c r="EWF63" s="6"/>
      <c r="EWG63" s="6"/>
      <c r="EWH63" s="6"/>
      <c r="EWI63" s="6"/>
      <c r="EWJ63" s="6"/>
      <c r="EWK63" s="6"/>
      <c r="EWL63" s="6"/>
      <c r="EWM63" s="6"/>
      <c r="EWN63" s="6"/>
      <c r="EWO63" s="6"/>
      <c r="EWP63" s="6"/>
      <c r="EWQ63" s="6"/>
      <c r="EWR63" s="6"/>
      <c r="EWS63" s="6"/>
      <c r="EWT63" s="6"/>
      <c r="EWU63" s="6"/>
      <c r="EWV63" s="6"/>
      <c r="EWW63" s="6"/>
      <c r="EWX63" s="6"/>
      <c r="EWY63" s="6"/>
      <c r="EWZ63" s="6"/>
      <c r="EXA63" s="6"/>
      <c r="EXB63" s="6"/>
      <c r="EXC63" s="6"/>
      <c r="EXD63" s="6"/>
      <c r="EXE63" s="6"/>
      <c r="EXF63" s="6"/>
      <c r="EXG63" s="6"/>
      <c r="EXH63" s="6"/>
      <c r="EXI63" s="6"/>
      <c r="EXJ63" s="6"/>
      <c r="EXK63" s="6"/>
      <c r="EXL63" s="6"/>
      <c r="EXM63" s="6"/>
      <c r="EXN63" s="6"/>
      <c r="EXO63" s="6"/>
      <c r="EXP63" s="6"/>
      <c r="EXQ63" s="6"/>
      <c r="EXR63" s="6"/>
      <c r="EXS63" s="6"/>
      <c r="EXT63" s="6"/>
      <c r="EXU63" s="6"/>
      <c r="EXV63" s="6"/>
      <c r="EXW63" s="6"/>
      <c r="EXX63" s="6"/>
      <c r="EXY63" s="6"/>
      <c r="EXZ63" s="6"/>
      <c r="EYA63" s="6"/>
      <c r="EYB63" s="6"/>
      <c r="EYC63" s="6"/>
      <c r="EYD63" s="6"/>
      <c r="EYE63" s="6"/>
      <c r="EYF63" s="6"/>
      <c r="EYG63" s="6"/>
      <c r="EYH63" s="6"/>
      <c r="EYI63" s="6"/>
      <c r="EYJ63" s="6"/>
      <c r="EYK63" s="6"/>
      <c r="EYL63" s="6"/>
      <c r="EYM63" s="6"/>
      <c r="EYN63" s="6"/>
      <c r="EYO63" s="6"/>
      <c r="EYP63" s="6"/>
      <c r="EYQ63" s="6"/>
      <c r="EYR63" s="6"/>
      <c r="EYS63" s="6"/>
      <c r="EYT63" s="6"/>
      <c r="EYU63" s="6"/>
      <c r="EYV63" s="6"/>
      <c r="EYW63" s="6"/>
      <c r="EYX63" s="6"/>
      <c r="EYY63" s="6"/>
      <c r="EYZ63" s="6"/>
      <c r="EZA63" s="6"/>
      <c r="EZB63" s="6"/>
      <c r="EZC63" s="6"/>
      <c r="EZD63" s="6"/>
      <c r="EZE63" s="6"/>
      <c r="EZF63" s="6"/>
      <c r="EZG63" s="6"/>
      <c r="EZH63" s="6"/>
      <c r="EZI63" s="6"/>
      <c r="EZJ63" s="6"/>
      <c r="EZK63" s="6"/>
      <c r="EZL63" s="6"/>
      <c r="EZM63" s="6"/>
      <c r="EZN63" s="6"/>
      <c r="EZO63" s="6"/>
      <c r="EZP63" s="6"/>
      <c r="EZQ63" s="6"/>
      <c r="EZR63" s="6"/>
      <c r="EZS63" s="6"/>
      <c r="EZT63" s="6"/>
      <c r="EZU63" s="6"/>
      <c r="EZV63" s="6"/>
      <c r="EZW63" s="6"/>
      <c r="EZX63" s="6"/>
      <c r="EZY63" s="6"/>
      <c r="EZZ63" s="6"/>
      <c r="FAA63" s="6"/>
      <c r="FAB63" s="6"/>
      <c r="FAC63" s="6"/>
      <c r="FAD63" s="6"/>
      <c r="FAE63" s="6"/>
      <c r="FAF63" s="6"/>
      <c r="FAG63" s="6"/>
      <c r="FAH63" s="6"/>
      <c r="FAI63" s="6"/>
      <c r="FAJ63" s="6"/>
      <c r="FAK63" s="6"/>
      <c r="FAL63" s="6"/>
      <c r="FAM63" s="6"/>
      <c r="FAN63" s="6"/>
      <c r="FAO63" s="6"/>
      <c r="FAP63" s="6"/>
      <c r="FAQ63" s="6"/>
      <c r="FAR63" s="6"/>
      <c r="FAS63" s="6"/>
      <c r="FAT63" s="6"/>
      <c r="FAU63" s="6"/>
      <c r="FAV63" s="6"/>
      <c r="FAW63" s="6"/>
      <c r="FAX63" s="6"/>
      <c r="FAY63" s="6"/>
      <c r="FAZ63" s="6"/>
      <c r="FBA63" s="6"/>
      <c r="FBB63" s="6"/>
      <c r="FBC63" s="6"/>
      <c r="FBD63" s="6"/>
      <c r="FBE63" s="6"/>
      <c r="FBF63" s="6"/>
      <c r="FBG63" s="6"/>
      <c r="FBH63" s="6"/>
      <c r="FBI63" s="6"/>
      <c r="FBJ63" s="6"/>
      <c r="FBK63" s="6"/>
      <c r="FBL63" s="6"/>
      <c r="FBM63" s="6"/>
      <c r="FBN63" s="6"/>
      <c r="FBO63" s="6"/>
      <c r="FBP63" s="6"/>
      <c r="FBQ63" s="6"/>
      <c r="FBR63" s="6"/>
      <c r="FBS63" s="6"/>
      <c r="FBT63" s="6"/>
      <c r="FBU63" s="6"/>
      <c r="FBV63" s="6"/>
      <c r="FBW63" s="6"/>
      <c r="FBX63" s="6"/>
      <c r="FBY63" s="6"/>
      <c r="FBZ63" s="6"/>
      <c r="FCA63" s="6"/>
      <c r="FCB63" s="6"/>
      <c r="FCC63" s="6"/>
      <c r="FCD63" s="6"/>
      <c r="FCE63" s="6"/>
      <c r="FCF63" s="6"/>
      <c r="FCG63" s="6"/>
      <c r="FCH63" s="6"/>
      <c r="FCI63" s="6"/>
      <c r="FCJ63" s="6"/>
      <c r="FCK63" s="6"/>
      <c r="FCL63" s="6"/>
      <c r="FCM63" s="6"/>
      <c r="FCN63" s="6"/>
      <c r="FCO63" s="6"/>
      <c r="FCP63" s="6"/>
      <c r="FCQ63" s="6"/>
      <c r="FCR63" s="6"/>
      <c r="FCS63" s="6"/>
      <c r="FCT63" s="6"/>
      <c r="FCU63" s="6"/>
      <c r="FCV63" s="6"/>
      <c r="FCW63" s="6"/>
      <c r="FCX63" s="6"/>
      <c r="FCY63" s="6"/>
      <c r="FCZ63" s="6"/>
      <c r="FDA63" s="6"/>
      <c r="FDB63" s="6"/>
      <c r="FDC63" s="6"/>
      <c r="FDD63" s="6"/>
      <c r="FDE63" s="6"/>
      <c r="FDF63" s="6"/>
      <c r="FDG63" s="6"/>
      <c r="FDH63" s="6"/>
      <c r="FDI63" s="6"/>
      <c r="FDJ63" s="6"/>
      <c r="FDK63" s="6"/>
      <c r="FDL63" s="6"/>
      <c r="FDM63" s="6"/>
      <c r="FDN63" s="6"/>
      <c r="FDO63" s="6"/>
      <c r="FDP63" s="6"/>
      <c r="FDQ63" s="6"/>
      <c r="FDR63" s="6"/>
      <c r="FDS63" s="6"/>
      <c r="FDT63" s="6"/>
      <c r="FDU63" s="6"/>
      <c r="FDV63" s="6"/>
      <c r="FDW63" s="6"/>
      <c r="FDX63" s="6"/>
      <c r="FDY63" s="6"/>
      <c r="FDZ63" s="6"/>
      <c r="FEA63" s="6"/>
      <c r="FEB63" s="6"/>
      <c r="FEC63" s="6"/>
      <c r="FED63" s="6"/>
      <c r="FEE63" s="6"/>
      <c r="FEF63" s="6"/>
      <c r="FEG63" s="6"/>
      <c r="FEH63" s="6"/>
      <c r="FEI63" s="6"/>
      <c r="FEJ63" s="6"/>
      <c r="FEK63" s="6"/>
      <c r="FEL63" s="6"/>
      <c r="FEM63" s="6"/>
      <c r="FEN63" s="6"/>
      <c r="FEO63" s="6"/>
      <c r="FEP63" s="6"/>
      <c r="FEQ63" s="6"/>
      <c r="FER63" s="6"/>
      <c r="FES63" s="6"/>
      <c r="FET63" s="6"/>
      <c r="FEU63" s="6"/>
      <c r="FEV63" s="6"/>
      <c r="FEW63" s="6"/>
      <c r="FEX63" s="6"/>
      <c r="FEY63" s="6"/>
      <c r="FEZ63" s="6"/>
      <c r="FFA63" s="6"/>
      <c r="FFB63" s="6"/>
      <c r="FFC63" s="6"/>
      <c r="FFD63" s="6"/>
      <c r="FFE63" s="6"/>
      <c r="FFF63" s="6"/>
      <c r="FFG63" s="6"/>
      <c r="FFH63" s="6"/>
      <c r="FFI63" s="6"/>
      <c r="FFJ63" s="6"/>
      <c r="FFK63" s="6"/>
      <c r="FFL63" s="6"/>
      <c r="FFM63" s="6"/>
      <c r="FFN63" s="6"/>
      <c r="FFO63" s="6"/>
      <c r="FFP63" s="6"/>
      <c r="FFQ63" s="6"/>
      <c r="FFR63" s="6"/>
      <c r="FFS63" s="6"/>
      <c r="FFT63" s="6"/>
      <c r="FFU63" s="6"/>
      <c r="FFV63" s="6"/>
      <c r="FFW63" s="6"/>
      <c r="FFX63" s="6"/>
      <c r="FFY63" s="6"/>
      <c r="FFZ63" s="6"/>
      <c r="FGA63" s="6"/>
      <c r="FGB63" s="6"/>
      <c r="FGC63" s="6"/>
      <c r="FGD63" s="6"/>
      <c r="FGE63" s="6"/>
      <c r="FGF63" s="6"/>
      <c r="FGG63" s="6"/>
      <c r="FGH63" s="6"/>
      <c r="FGI63" s="6"/>
      <c r="FGJ63" s="6"/>
      <c r="FGK63" s="6"/>
      <c r="FGL63" s="6"/>
      <c r="FGM63" s="6"/>
      <c r="FGN63" s="6"/>
      <c r="FGO63" s="6"/>
      <c r="FGP63" s="6"/>
      <c r="FGQ63" s="6"/>
      <c r="FGR63" s="6"/>
      <c r="FGS63" s="6"/>
      <c r="FGT63" s="6"/>
      <c r="FGU63" s="6"/>
      <c r="FGV63" s="6"/>
      <c r="FGW63" s="6"/>
      <c r="FGX63" s="6"/>
      <c r="FGY63" s="6"/>
      <c r="FGZ63" s="6"/>
      <c r="FHA63" s="6"/>
      <c r="FHB63" s="6"/>
      <c r="FHC63" s="6"/>
      <c r="FHD63" s="6"/>
      <c r="FHE63" s="6"/>
      <c r="FHF63" s="6"/>
      <c r="FHG63" s="6"/>
      <c r="FHH63" s="6"/>
      <c r="FHI63" s="6"/>
      <c r="FHJ63" s="6"/>
      <c r="FHK63" s="6"/>
      <c r="FHL63" s="6"/>
      <c r="FHM63" s="6"/>
      <c r="FHN63" s="6"/>
      <c r="FHO63" s="6"/>
      <c r="FHP63" s="6"/>
      <c r="FHQ63" s="6"/>
      <c r="FHR63" s="6"/>
      <c r="FHS63" s="6"/>
      <c r="FHT63" s="6"/>
      <c r="FHU63" s="6"/>
      <c r="FHV63" s="6"/>
      <c r="FHW63" s="6"/>
      <c r="FHX63" s="6"/>
      <c r="FHY63" s="6"/>
      <c r="FHZ63" s="6"/>
      <c r="FIA63" s="6"/>
      <c r="FIB63" s="6"/>
      <c r="FIC63" s="6"/>
      <c r="FID63" s="6"/>
      <c r="FIE63" s="6"/>
      <c r="FIF63" s="6"/>
      <c r="FIG63" s="6"/>
      <c r="FIH63" s="6"/>
      <c r="FII63" s="6"/>
      <c r="FIJ63" s="6"/>
      <c r="FIK63" s="6"/>
      <c r="FIL63" s="6"/>
      <c r="FIM63" s="6"/>
      <c r="FIN63" s="6"/>
      <c r="FIO63" s="6"/>
      <c r="FIP63" s="6"/>
      <c r="FIQ63" s="6"/>
      <c r="FIR63" s="6"/>
      <c r="FIS63" s="6"/>
      <c r="FIT63" s="6"/>
      <c r="FIU63" s="6"/>
      <c r="FIV63" s="6"/>
      <c r="FIW63" s="6"/>
      <c r="FIX63" s="6"/>
      <c r="FIY63" s="6"/>
      <c r="FIZ63" s="6"/>
      <c r="FJA63" s="6"/>
      <c r="FJB63" s="6"/>
      <c r="FJC63" s="6"/>
      <c r="FJD63" s="6"/>
      <c r="FJE63" s="6"/>
      <c r="FJF63" s="6"/>
      <c r="FJG63" s="6"/>
      <c r="FJH63" s="6"/>
      <c r="FJI63" s="6"/>
      <c r="FJJ63" s="6"/>
      <c r="FJK63" s="6"/>
      <c r="FJL63" s="6"/>
      <c r="FJM63" s="6"/>
      <c r="FJN63" s="6"/>
      <c r="FJO63" s="6"/>
      <c r="FJP63" s="6"/>
      <c r="FJQ63" s="6"/>
      <c r="FJR63" s="6"/>
      <c r="FJS63" s="6"/>
      <c r="FJT63" s="6"/>
      <c r="FJU63" s="6"/>
      <c r="FJV63" s="6"/>
      <c r="FJW63" s="6"/>
      <c r="FJX63" s="6"/>
      <c r="FJY63" s="6"/>
      <c r="FJZ63" s="6"/>
      <c r="FKA63" s="6"/>
      <c r="FKB63" s="6"/>
      <c r="FKC63" s="6"/>
      <c r="FKD63" s="6"/>
      <c r="FKE63" s="6"/>
      <c r="FKF63" s="6"/>
      <c r="FKG63" s="6"/>
      <c r="FKH63" s="6"/>
      <c r="FKI63" s="6"/>
      <c r="FKJ63" s="6"/>
      <c r="FKK63" s="6"/>
      <c r="FKL63" s="6"/>
      <c r="FKM63" s="6"/>
      <c r="FKN63" s="6"/>
      <c r="FKO63" s="6"/>
      <c r="FKP63" s="6"/>
      <c r="FKQ63" s="6"/>
      <c r="FKR63" s="6"/>
      <c r="FKS63" s="6"/>
      <c r="FKT63" s="6"/>
      <c r="FKU63" s="6"/>
      <c r="FKV63" s="6"/>
      <c r="FKW63" s="6"/>
      <c r="FKX63" s="6"/>
      <c r="FKY63" s="6"/>
      <c r="FKZ63" s="6"/>
      <c r="FLA63" s="6"/>
      <c r="FLB63" s="6"/>
      <c r="FLC63" s="6"/>
      <c r="FLD63" s="6"/>
      <c r="FLE63" s="6"/>
      <c r="FLF63" s="6"/>
      <c r="FLG63" s="6"/>
      <c r="FLH63" s="6"/>
      <c r="FLI63" s="6"/>
      <c r="FLJ63" s="6"/>
      <c r="FLK63" s="6"/>
      <c r="FLL63" s="6"/>
      <c r="FLM63" s="6"/>
      <c r="FLN63" s="6"/>
      <c r="FLO63" s="6"/>
      <c r="FLP63" s="6"/>
      <c r="FLQ63" s="6"/>
      <c r="FLR63" s="6"/>
      <c r="FLS63" s="6"/>
      <c r="FLT63" s="6"/>
      <c r="FLU63" s="6"/>
      <c r="FLV63" s="6"/>
      <c r="FLW63" s="6"/>
      <c r="FLX63" s="6"/>
      <c r="FLY63" s="6"/>
      <c r="FLZ63" s="6"/>
      <c r="FMA63" s="6"/>
      <c r="FMB63" s="6"/>
      <c r="FMC63" s="6"/>
      <c r="FMD63" s="6"/>
      <c r="FME63" s="6"/>
      <c r="FMF63" s="6"/>
      <c r="FMG63" s="6"/>
      <c r="FMH63" s="6"/>
      <c r="FMI63" s="6"/>
      <c r="FMJ63" s="6"/>
      <c r="FMK63" s="6"/>
      <c r="FML63" s="6"/>
      <c r="FMM63" s="6"/>
      <c r="FMN63" s="6"/>
      <c r="FMO63" s="6"/>
      <c r="FMP63" s="6"/>
      <c r="FMQ63" s="6"/>
      <c r="FMR63" s="6"/>
      <c r="FMS63" s="6"/>
      <c r="FMT63" s="6"/>
      <c r="FMU63" s="6"/>
      <c r="FMV63" s="6"/>
      <c r="FMW63" s="6"/>
      <c r="FMX63" s="6"/>
      <c r="FMY63" s="6"/>
      <c r="FMZ63" s="6"/>
      <c r="FNA63" s="6"/>
      <c r="FNB63" s="6"/>
      <c r="FNC63" s="6"/>
      <c r="FND63" s="6"/>
      <c r="FNE63" s="6"/>
      <c r="FNF63" s="6"/>
      <c r="FNG63" s="6"/>
      <c r="FNH63" s="6"/>
      <c r="FNI63" s="6"/>
      <c r="FNJ63" s="6"/>
      <c r="FNK63" s="6"/>
      <c r="FNL63" s="6"/>
      <c r="FNM63" s="6"/>
      <c r="FNN63" s="6"/>
      <c r="FNO63" s="6"/>
      <c r="FNP63" s="6"/>
      <c r="FNQ63" s="6"/>
      <c r="FNR63" s="6"/>
      <c r="FNS63" s="6"/>
      <c r="FNT63" s="6"/>
      <c r="FNU63" s="6"/>
      <c r="FNV63" s="6"/>
      <c r="FNW63" s="6"/>
      <c r="FNX63" s="6"/>
      <c r="FNY63" s="6"/>
      <c r="FNZ63" s="6"/>
      <c r="FOA63" s="6"/>
      <c r="FOB63" s="6"/>
      <c r="FOC63" s="6"/>
      <c r="FOD63" s="6"/>
      <c r="FOE63" s="6"/>
      <c r="FOF63" s="6"/>
      <c r="FOG63" s="6"/>
      <c r="FOH63" s="6"/>
      <c r="FOI63" s="6"/>
      <c r="FOJ63" s="6"/>
      <c r="FOK63" s="6"/>
      <c r="FOL63" s="6"/>
      <c r="FOM63" s="6"/>
      <c r="FON63" s="6"/>
      <c r="FOO63" s="6"/>
      <c r="FOP63" s="6"/>
      <c r="FOQ63" s="6"/>
      <c r="FOR63" s="6"/>
      <c r="FOS63" s="6"/>
      <c r="FOT63" s="6"/>
      <c r="FOU63" s="6"/>
      <c r="FOV63" s="6"/>
      <c r="FOW63" s="6"/>
      <c r="FOX63" s="6"/>
      <c r="FOY63" s="6"/>
      <c r="FOZ63" s="6"/>
      <c r="FPA63" s="6"/>
      <c r="FPB63" s="6"/>
      <c r="FPC63" s="6"/>
      <c r="FPD63" s="6"/>
      <c r="FPE63" s="6"/>
      <c r="FPF63" s="6"/>
      <c r="FPG63" s="6"/>
      <c r="FPH63" s="6"/>
      <c r="FPI63" s="6"/>
      <c r="FPJ63" s="6"/>
      <c r="FPK63" s="6"/>
      <c r="FPL63" s="6"/>
      <c r="FPM63" s="6"/>
      <c r="FPN63" s="6"/>
      <c r="FPO63" s="6"/>
      <c r="FPP63" s="6"/>
      <c r="FPQ63" s="6"/>
      <c r="FPR63" s="6"/>
      <c r="FPS63" s="6"/>
      <c r="FPT63" s="6"/>
      <c r="FPU63" s="6"/>
      <c r="FPV63" s="6"/>
      <c r="FPW63" s="6"/>
      <c r="FPX63" s="6"/>
      <c r="FPY63" s="6"/>
      <c r="FPZ63" s="6"/>
      <c r="FQA63" s="6"/>
      <c r="FQB63" s="6"/>
      <c r="FQC63" s="6"/>
      <c r="FQD63" s="6"/>
      <c r="FQE63" s="6"/>
      <c r="FQF63" s="6"/>
      <c r="FQG63" s="6"/>
      <c r="FQH63" s="6"/>
      <c r="FQI63" s="6"/>
      <c r="FQJ63" s="6"/>
      <c r="FQK63" s="6"/>
      <c r="FQL63" s="6"/>
      <c r="FQM63" s="6"/>
      <c r="FQN63" s="6"/>
      <c r="FQO63" s="6"/>
      <c r="FQP63" s="6"/>
      <c r="FQQ63" s="6"/>
      <c r="FQR63" s="6"/>
      <c r="FQS63" s="6"/>
      <c r="FQT63" s="6"/>
      <c r="FQU63" s="6"/>
      <c r="FQV63" s="6"/>
      <c r="FQW63" s="6"/>
      <c r="FQX63" s="6"/>
      <c r="FQY63" s="6"/>
      <c r="FQZ63" s="6"/>
      <c r="FRA63" s="6"/>
      <c r="FRB63" s="6"/>
      <c r="FRC63" s="6"/>
      <c r="FRD63" s="6"/>
      <c r="FRE63" s="6"/>
      <c r="FRF63" s="6"/>
      <c r="FRG63" s="6"/>
      <c r="FRH63" s="6"/>
      <c r="FRI63" s="6"/>
      <c r="FRJ63" s="6"/>
      <c r="FRK63" s="6"/>
      <c r="FRL63" s="6"/>
      <c r="FRM63" s="6"/>
      <c r="FRN63" s="6"/>
      <c r="FRO63" s="6"/>
      <c r="FRP63" s="6"/>
      <c r="FRQ63" s="6"/>
      <c r="FRR63" s="6"/>
      <c r="FRS63" s="6"/>
      <c r="FRT63" s="6"/>
      <c r="FRU63" s="6"/>
      <c r="FRV63" s="6"/>
      <c r="FRW63" s="6"/>
      <c r="FRX63" s="6"/>
      <c r="FRY63" s="6"/>
      <c r="FRZ63" s="6"/>
      <c r="FSA63" s="6"/>
      <c r="FSB63" s="6"/>
      <c r="FSC63" s="6"/>
      <c r="FSD63" s="6"/>
      <c r="FSE63" s="6"/>
      <c r="FSF63" s="6"/>
      <c r="FSG63" s="6"/>
      <c r="FSH63" s="6"/>
      <c r="FSI63" s="6"/>
      <c r="FSJ63" s="6"/>
      <c r="FSK63" s="6"/>
      <c r="FSL63" s="6"/>
      <c r="FSM63" s="6"/>
      <c r="FSN63" s="6"/>
      <c r="FSO63" s="6"/>
      <c r="FSP63" s="6"/>
      <c r="FSQ63" s="6"/>
      <c r="FSR63" s="6"/>
      <c r="FSS63" s="6"/>
      <c r="FST63" s="6"/>
      <c r="FSU63" s="6"/>
      <c r="FSV63" s="6"/>
      <c r="FSW63" s="6"/>
      <c r="FSX63" s="6"/>
      <c r="FSY63" s="6"/>
      <c r="FSZ63" s="6"/>
      <c r="FTA63" s="6"/>
      <c r="FTB63" s="6"/>
      <c r="FTC63" s="6"/>
      <c r="FTD63" s="6"/>
      <c r="FTE63" s="6"/>
      <c r="FTF63" s="6"/>
      <c r="FTG63" s="6"/>
      <c r="FTH63" s="6"/>
      <c r="FTI63" s="6"/>
      <c r="FTJ63" s="6"/>
      <c r="FTK63" s="6"/>
      <c r="FTL63" s="6"/>
      <c r="FTM63" s="6"/>
      <c r="FTN63" s="6"/>
      <c r="FTO63" s="6"/>
      <c r="FTP63" s="6"/>
      <c r="FTQ63" s="6"/>
      <c r="FTR63" s="6"/>
      <c r="FTS63" s="6"/>
      <c r="FTT63" s="6"/>
      <c r="FTU63" s="6"/>
      <c r="FTV63" s="6"/>
      <c r="FTW63" s="6"/>
      <c r="FTX63" s="6"/>
      <c r="FTY63" s="6"/>
      <c r="FTZ63" s="6"/>
      <c r="FUA63" s="6"/>
      <c r="FUB63" s="6"/>
      <c r="FUC63" s="6"/>
      <c r="FUD63" s="6"/>
      <c r="FUE63" s="6"/>
      <c r="FUF63" s="6"/>
      <c r="FUG63" s="6"/>
      <c r="FUH63" s="6"/>
      <c r="FUI63" s="6"/>
      <c r="FUJ63" s="6"/>
      <c r="FUK63" s="6"/>
      <c r="FUL63" s="6"/>
      <c r="FUM63" s="6"/>
      <c r="FUN63" s="6"/>
      <c r="FUO63" s="6"/>
      <c r="FUP63" s="6"/>
      <c r="FUQ63" s="6"/>
      <c r="FUR63" s="6"/>
      <c r="FUS63" s="6"/>
      <c r="FUT63" s="6"/>
      <c r="FUU63" s="6"/>
      <c r="FUV63" s="6"/>
      <c r="FUW63" s="6"/>
      <c r="FUX63" s="6"/>
      <c r="FUY63" s="6"/>
      <c r="FUZ63" s="6"/>
      <c r="FVA63" s="6"/>
      <c r="FVB63" s="6"/>
      <c r="FVC63" s="6"/>
      <c r="FVD63" s="6"/>
      <c r="FVE63" s="6"/>
      <c r="FVF63" s="6"/>
      <c r="FVG63" s="6"/>
      <c r="FVH63" s="6"/>
      <c r="FVI63" s="6"/>
      <c r="FVJ63" s="6"/>
      <c r="FVK63" s="6"/>
      <c r="FVL63" s="6"/>
      <c r="FVM63" s="6"/>
      <c r="FVN63" s="6"/>
      <c r="FVO63" s="6"/>
      <c r="FVP63" s="6"/>
      <c r="FVQ63" s="6"/>
      <c r="FVR63" s="6"/>
      <c r="FVS63" s="6"/>
      <c r="FVT63" s="6"/>
      <c r="FVU63" s="6"/>
      <c r="FVV63" s="6"/>
      <c r="FVW63" s="6"/>
      <c r="FVX63" s="6"/>
      <c r="FVY63" s="6"/>
      <c r="FVZ63" s="6"/>
      <c r="FWA63" s="6"/>
      <c r="FWB63" s="6"/>
      <c r="FWC63" s="6"/>
      <c r="FWD63" s="6"/>
      <c r="FWE63" s="6"/>
      <c r="FWF63" s="6"/>
      <c r="FWG63" s="6"/>
      <c r="FWH63" s="6"/>
      <c r="FWI63" s="6"/>
      <c r="FWJ63" s="6"/>
      <c r="FWK63" s="6"/>
      <c r="FWL63" s="6"/>
      <c r="FWM63" s="6"/>
      <c r="FWN63" s="6"/>
      <c r="FWO63" s="6"/>
      <c r="FWP63" s="6"/>
      <c r="FWQ63" s="6"/>
      <c r="FWR63" s="6"/>
      <c r="FWS63" s="6"/>
      <c r="FWT63" s="6"/>
      <c r="FWU63" s="6"/>
      <c r="FWV63" s="6"/>
      <c r="FWW63" s="6"/>
      <c r="FWX63" s="6"/>
      <c r="FWY63" s="6"/>
      <c r="FWZ63" s="6"/>
      <c r="FXA63" s="6"/>
      <c r="FXB63" s="6"/>
      <c r="FXC63" s="6"/>
      <c r="FXD63" s="6"/>
      <c r="FXE63" s="6"/>
      <c r="FXF63" s="6"/>
      <c r="FXG63" s="6"/>
      <c r="FXH63" s="6"/>
      <c r="FXI63" s="6"/>
      <c r="FXJ63" s="6"/>
      <c r="FXK63" s="6"/>
      <c r="FXL63" s="6"/>
      <c r="FXM63" s="6"/>
      <c r="FXN63" s="6"/>
      <c r="FXO63" s="6"/>
      <c r="FXP63" s="6"/>
      <c r="FXQ63" s="6"/>
      <c r="FXR63" s="6"/>
      <c r="FXS63" s="6"/>
      <c r="FXT63" s="6"/>
      <c r="FXU63" s="6"/>
      <c r="FXV63" s="6"/>
      <c r="FXW63" s="6"/>
      <c r="FXX63" s="6"/>
      <c r="FXY63" s="6"/>
      <c r="FXZ63" s="6"/>
      <c r="FYA63" s="6"/>
      <c r="FYB63" s="6"/>
      <c r="FYC63" s="6"/>
      <c r="FYD63" s="6"/>
      <c r="FYE63" s="6"/>
      <c r="FYF63" s="6"/>
      <c r="FYG63" s="6"/>
      <c r="FYH63" s="6"/>
      <c r="FYI63" s="6"/>
      <c r="FYJ63" s="6"/>
      <c r="FYK63" s="6"/>
      <c r="FYL63" s="6"/>
      <c r="FYM63" s="6"/>
      <c r="FYN63" s="6"/>
      <c r="FYO63" s="6"/>
      <c r="FYP63" s="6"/>
      <c r="FYQ63" s="6"/>
      <c r="FYR63" s="6"/>
      <c r="FYS63" s="6"/>
      <c r="FYT63" s="6"/>
      <c r="FYU63" s="6"/>
      <c r="FYV63" s="6"/>
      <c r="FYW63" s="6"/>
      <c r="FYX63" s="6"/>
      <c r="FYY63" s="6"/>
      <c r="FYZ63" s="6"/>
      <c r="FZA63" s="6"/>
      <c r="FZB63" s="6"/>
      <c r="FZC63" s="6"/>
      <c r="FZD63" s="6"/>
      <c r="FZE63" s="6"/>
      <c r="FZF63" s="6"/>
      <c r="FZG63" s="6"/>
      <c r="FZH63" s="6"/>
      <c r="FZI63" s="6"/>
      <c r="FZJ63" s="6"/>
      <c r="FZK63" s="6"/>
      <c r="FZL63" s="6"/>
      <c r="FZM63" s="6"/>
      <c r="FZN63" s="6"/>
      <c r="FZO63" s="6"/>
      <c r="FZP63" s="6"/>
      <c r="FZQ63" s="6"/>
      <c r="FZR63" s="6"/>
      <c r="FZS63" s="6"/>
      <c r="FZT63" s="6"/>
      <c r="FZU63" s="6"/>
      <c r="FZV63" s="6"/>
      <c r="FZW63" s="6"/>
      <c r="FZX63" s="6"/>
      <c r="FZY63" s="6"/>
      <c r="FZZ63" s="6"/>
      <c r="GAA63" s="6"/>
      <c r="GAB63" s="6"/>
      <c r="GAC63" s="6"/>
      <c r="GAD63" s="6"/>
      <c r="GAE63" s="6"/>
      <c r="GAF63" s="6"/>
      <c r="GAG63" s="6"/>
      <c r="GAH63" s="6"/>
      <c r="GAI63" s="6"/>
      <c r="GAJ63" s="6"/>
      <c r="GAK63" s="6"/>
      <c r="GAL63" s="6"/>
      <c r="GAM63" s="6"/>
      <c r="GAN63" s="6"/>
      <c r="GAO63" s="6"/>
      <c r="GAP63" s="6"/>
      <c r="GAQ63" s="6"/>
      <c r="GAR63" s="6"/>
      <c r="GAS63" s="6"/>
      <c r="GAT63" s="6"/>
      <c r="GAU63" s="6"/>
      <c r="GAV63" s="6"/>
      <c r="GAW63" s="6"/>
      <c r="GAX63" s="6"/>
      <c r="GAY63" s="6"/>
      <c r="GAZ63" s="6"/>
      <c r="GBA63" s="6"/>
      <c r="GBB63" s="6"/>
      <c r="GBC63" s="6"/>
      <c r="GBD63" s="6"/>
      <c r="GBE63" s="6"/>
      <c r="GBF63" s="6"/>
      <c r="GBG63" s="6"/>
      <c r="GBH63" s="6"/>
      <c r="GBI63" s="6"/>
      <c r="GBJ63" s="6"/>
      <c r="GBK63" s="6"/>
      <c r="GBL63" s="6"/>
      <c r="GBM63" s="6"/>
      <c r="GBN63" s="6"/>
      <c r="GBO63" s="6"/>
      <c r="GBP63" s="6"/>
      <c r="GBQ63" s="6"/>
      <c r="GBR63" s="6"/>
      <c r="GBS63" s="6"/>
      <c r="GBT63" s="6"/>
      <c r="GBU63" s="6"/>
      <c r="GBV63" s="6"/>
      <c r="GBW63" s="6"/>
      <c r="GBX63" s="6"/>
      <c r="GBY63" s="6"/>
      <c r="GBZ63" s="6"/>
      <c r="GCA63" s="6"/>
      <c r="GCB63" s="6"/>
      <c r="GCC63" s="6"/>
      <c r="GCD63" s="6"/>
      <c r="GCE63" s="6"/>
      <c r="GCF63" s="6"/>
      <c r="GCG63" s="6"/>
      <c r="GCH63" s="6"/>
      <c r="GCI63" s="6"/>
      <c r="GCJ63" s="6"/>
      <c r="GCK63" s="6"/>
      <c r="GCL63" s="6"/>
      <c r="GCM63" s="6"/>
      <c r="GCN63" s="6"/>
      <c r="GCO63" s="6"/>
      <c r="GCP63" s="6"/>
      <c r="GCQ63" s="6"/>
      <c r="GCR63" s="6"/>
      <c r="GCS63" s="6"/>
      <c r="GCT63" s="6"/>
      <c r="GCU63" s="6"/>
      <c r="GCV63" s="6"/>
      <c r="GCW63" s="6"/>
      <c r="GCX63" s="6"/>
      <c r="GCY63" s="6"/>
      <c r="GCZ63" s="6"/>
      <c r="GDA63" s="6"/>
      <c r="GDB63" s="6"/>
      <c r="GDC63" s="6"/>
      <c r="GDD63" s="6"/>
      <c r="GDE63" s="6"/>
      <c r="GDF63" s="6"/>
      <c r="GDG63" s="6"/>
      <c r="GDH63" s="6"/>
      <c r="GDI63" s="6"/>
      <c r="GDJ63" s="6"/>
      <c r="GDK63" s="6"/>
      <c r="GDL63" s="6"/>
      <c r="GDM63" s="6"/>
      <c r="GDN63" s="6"/>
      <c r="GDO63" s="6"/>
      <c r="GDP63" s="6"/>
      <c r="GDQ63" s="6"/>
      <c r="GDR63" s="6"/>
      <c r="GDS63" s="6"/>
      <c r="GDT63" s="6"/>
      <c r="GDU63" s="6"/>
      <c r="GDV63" s="6"/>
      <c r="GDW63" s="6"/>
      <c r="GDX63" s="6"/>
      <c r="GDY63" s="6"/>
      <c r="GDZ63" s="6"/>
      <c r="GEA63" s="6"/>
      <c r="GEB63" s="6"/>
      <c r="GEC63" s="6"/>
      <c r="GED63" s="6"/>
      <c r="GEE63" s="6"/>
      <c r="GEF63" s="6"/>
      <c r="GEG63" s="6"/>
      <c r="GEH63" s="6"/>
      <c r="GEI63" s="6"/>
      <c r="GEJ63" s="6"/>
      <c r="GEK63" s="6"/>
      <c r="GEL63" s="6"/>
      <c r="GEM63" s="6"/>
      <c r="GEN63" s="6"/>
      <c r="GEO63" s="6"/>
      <c r="GEP63" s="6"/>
      <c r="GEQ63" s="6"/>
      <c r="GER63" s="6"/>
      <c r="GES63" s="6"/>
      <c r="GET63" s="6"/>
      <c r="GEU63" s="6"/>
      <c r="GEV63" s="6"/>
      <c r="GEW63" s="6"/>
      <c r="GEX63" s="6"/>
      <c r="GEY63" s="6"/>
      <c r="GEZ63" s="6"/>
      <c r="GFA63" s="6"/>
      <c r="GFB63" s="6"/>
      <c r="GFC63" s="6"/>
      <c r="GFD63" s="6"/>
      <c r="GFE63" s="6"/>
      <c r="GFF63" s="6"/>
      <c r="GFG63" s="6"/>
      <c r="GFH63" s="6"/>
      <c r="GFI63" s="6"/>
      <c r="GFJ63" s="6"/>
      <c r="GFK63" s="6"/>
      <c r="GFL63" s="6"/>
      <c r="GFM63" s="6"/>
      <c r="GFN63" s="6"/>
      <c r="GFO63" s="6"/>
      <c r="GFP63" s="6"/>
      <c r="GFQ63" s="6"/>
      <c r="GFR63" s="6"/>
      <c r="GFS63" s="6"/>
      <c r="GFT63" s="6"/>
      <c r="GFU63" s="6"/>
      <c r="GFV63" s="6"/>
      <c r="GFW63" s="6"/>
      <c r="GFX63" s="6"/>
      <c r="GFY63" s="6"/>
      <c r="GFZ63" s="6"/>
      <c r="GGA63" s="6"/>
      <c r="GGB63" s="6"/>
      <c r="GGC63" s="6"/>
      <c r="GGD63" s="6"/>
      <c r="GGE63" s="6"/>
      <c r="GGF63" s="6"/>
      <c r="GGG63" s="6"/>
      <c r="GGH63" s="6"/>
      <c r="GGI63" s="6"/>
      <c r="GGJ63" s="6"/>
      <c r="GGK63" s="6"/>
      <c r="GGL63" s="6"/>
      <c r="GGM63" s="6"/>
      <c r="GGN63" s="6"/>
      <c r="GGO63" s="6"/>
      <c r="GGP63" s="6"/>
      <c r="GGQ63" s="6"/>
      <c r="GGR63" s="6"/>
      <c r="GGS63" s="6"/>
      <c r="GGT63" s="6"/>
      <c r="GGU63" s="6"/>
      <c r="GGV63" s="6"/>
      <c r="GGW63" s="6"/>
      <c r="GGX63" s="6"/>
      <c r="GGY63" s="6"/>
      <c r="GGZ63" s="6"/>
      <c r="GHA63" s="6"/>
      <c r="GHB63" s="6"/>
      <c r="GHC63" s="6"/>
      <c r="GHD63" s="6"/>
      <c r="GHE63" s="6"/>
      <c r="GHF63" s="6"/>
      <c r="GHG63" s="6"/>
      <c r="GHH63" s="6"/>
      <c r="GHI63" s="6"/>
      <c r="GHJ63" s="6"/>
      <c r="GHK63" s="6"/>
      <c r="GHL63" s="6"/>
      <c r="GHM63" s="6"/>
      <c r="GHN63" s="6"/>
      <c r="GHO63" s="6"/>
      <c r="GHP63" s="6"/>
      <c r="GHQ63" s="6"/>
      <c r="GHR63" s="6"/>
      <c r="GHS63" s="6"/>
      <c r="GHT63" s="6"/>
      <c r="GHU63" s="6"/>
      <c r="GHV63" s="6"/>
      <c r="GHW63" s="6"/>
      <c r="GHX63" s="6"/>
      <c r="GHY63" s="6"/>
      <c r="GHZ63" s="6"/>
      <c r="GIA63" s="6"/>
      <c r="GIB63" s="6"/>
      <c r="GIC63" s="6"/>
      <c r="GID63" s="6"/>
      <c r="GIE63" s="6"/>
      <c r="GIF63" s="6"/>
      <c r="GIG63" s="6"/>
      <c r="GIH63" s="6"/>
      <c r="GII63" s="6"/>
      <c r="GIJ63" s="6"/>
      <c r="GIK63" s="6"/>
      <c r="GIL63" s="6"/>
      <c r="GIM63" s="6"/>
      <c r="GIN63" s="6"/>
      <c r="GIO63" s="6"/>
      <c r="GIP63" s="6"/>
      <c r="GIQ63" s="6"/>
      <c r="GIR63" s="6"/>
      <c r="GIS63" s="6"/>
      <c r="GIT63" s="6"/>
      <c r="GIU63" s="6"/>
      <c r="GIV63" s="6"/>
      <c r="GIW63" s="6"/>
      <c r="GIX63" s="6"/>
      <c r="GIY63" s="6"/>
      <c r="GIZ63" s="6"/>
      <c r="GJA63" s="6"/>
      <c r="GJB63" s="6"/>
      <c r="GJC63" s="6"/>
      <c r="GJD63" s="6"/>
      <c r="GJE63" s="6"/>
      <c r="GJF63" s="6"/>
      <c r="GJG63" s="6"/>
      <c r="GJH63" s="6"/>
      <c r="GJI63" s="6"/>
      <c r="GJJ63" s="6"/>
      <c r="GJK63" s="6"/>
      <c r="GJL63" s="6"/>
      <c r="GJM63" s="6"/>
      <c r="GJN63" s="6"/>
      <c r="GJO63" s="6"/>
      <c r="GJP63" s="6"/>
      <c r="GJQ63" s="6"/>
      <c r="GJR63" s="6"/>
      <c r="GJS63" s="6"/>
      <c r="GJT63" s="6"/>
      <c r="GJU63" s="6"/>
      <c r="GJV63" s="6"/>
      <c r="GJW63" s="6"/>
      <c r="GJX63" s="6"/>
      <c r="GJY63" s="6"/>
      <c r="GJZ63" s="6"/>
      <c r="GKA63" s="6"/>
      <c r="GKB63" s="6"/>
      <c r="GKC63" s="6"/>
      <c r="GKD63" s="6"/>
      <c r="GKE63" s="6"/>
      <c r="GKF63" s="6"/>
      <c r="GKG63" s="6"/>
      <c r="GKH63" s="6"/>
      <c r="GKI63" s="6"/>
      <c r="GKJ63" s="6"/>
      <c r="GKK63" s="6"/>
      <c r="GKL63" s="6"/>
      <c r="GKM63" s="6"/>
      <c r="GKN63" s="6"/>
      <c r="GKO63" s="6"/>
      <c r="GKP63" s="6"/>
      <c r="GKQ63" s="6"/>
      <c r="GKR63" s="6"/>
      <c r="GKS63" s="6"/>
      <c r="GKT63" s="6"/>
      <c r="GKU63" s="6"/>
      <c r="GKV63" s="6"/>
      <c r="GKW63" s="6"/>
      <c r="GKX63" s="6"/>
      <c r="GKY63" s="6"/>
      <c r="GKZ63" s="6"/>
      <c r="GLA63" s="6"/>
      <c r="GLB63" s="6"/>
      <c r="GLC63" s="6"/>
      <c r="GLD63" s="6"/>
      <c r="GLE63" s="6"/>
      <c r="GLF63" s="6"/>
      <c r="GLG63" s="6"/>
      <c r="GLH63" s="6"/>
      <c r="GLI63" s="6"/>
      <c r="GLJ63" s="6"/>
      <c r="GLK63" s="6"/>
      <c r="GLL63" s="6"/>
      <c r="GLM63" s="6"/>
      <c r="GLN63" s="6"/>
      <c r="GLO63" s="6"/>
      <c r="GLP63" s="6"/>
      <c r="GLQ63" s="6"/>
      <c r="GLR63" s="6"/>
      <c r="GLS63" s="6"/>
      <c r="GLT63" s="6"/>
      <c r="GLU63" s="6"/>
      <c r="GLV63" s="6"/>
      <c r="GLW63" s="6"/>
      <c r="GLX63" s="6"/>
      <c r="GLY63" s="6"/>
      <c r="GLZ63" s="6"/>
      <c r="GMA63" s="6"/>
      <c r="GMB63" s="6"/>
      <c r="GMC63" s="6"/>
      <c r="GMD63" s="6"/>
      <c r="GME63" s="6"/>
      <c r="GMF63" s="6"/>
      <c r="GMG63" s="6"/>
      <c r="GMH63" s="6"/>
      <c r="GMI63" s="6"/>
      <c r="GMJ63" s="6"/>
      <c r="GMK63" s="6"/>
      <c r="GML63" s="6"/>
      <c r="GMM63" s="6"/>
      <c r="GMN63" s="6"/>
      <c r="GMO63" s="6"/>
      <c r="GMP63" s="6"/>
      <c r="GMQ63" s="6"/>
      <c r="GMR63" s="6"/>
      <c r="GMS63" s="6"/>
      <c r="GMT63" s="6"/>
      <c r="GMU63" s="6"/>
      <c r="GMV63" s="6"/>
      <c r="GMW63" s="6"/>
      <c r="GMX63" s="6"/>
      <c r="GMY63" s="6"/>
      <c r="GMZ63" s="6"/>
      <c r="GNA63" s="6"/>
      <c r="GNB63" s="6"/>
      <c r="GNC63" s="6"/>
      <c r="GND63" s="6"/>
      <c r="GNE63" s="6"/>
      <c r="GNF63" s="6"/>
      <c r="GNG63" s="6"/>
      <c r="GNH63" s="6"/>
      <c r="GNI63" s="6"/>
      <c r="GNJ63" s="6"/>
      <c r="GNK63" s="6"/>
      <c r="GNL63" s="6"/>
      <c r="GNM63" s="6"/>
      <c r="GNN63" s="6"/>
      <c r="GNO63" s="6"/>
      <c r="GNP63" s="6"/>
      <c r="GNQ63" s="6"/>
      <c r="GNR63" s="6"/>
      <c r="GNS63" s="6"/>
      <c r="GNT63" s="6"/>
      <c r="GNU63" s="6"/>
      <c r="GNV63" s="6"/>
      <c r="GNW63" s="6"/>
      <c r="GNX63" s="6"/>
      <c r="GNY63" s="6"/>
      <c r="GNZ63" s="6"/>
      <c r="GOA63" s="6"/>
      <c r="GOB63" s="6"/>
      <c r="GOC63" s="6"/>
      <c r="GOD63" s="6"/>
      <c r="GOE63" s="6"/>
      <c r="GOF63" s="6"/>
      <c r="GOG63" s="6"/>
      <c r="GOH63" s="6"/>
      <c r="GOI63" s="6"/>
      <c r="GOJ63" s="6"/>
      <c r="GOK63" s="6"/>
      <c r="GOL63" s="6"/>
      <c r="GOM63" s="6"/>
      <c r="GON63" s="6"/>
      <c r="GOO63" s="6"/>
      <c r="GOP63" s="6"/>
      <c r="GOQ63" s="6"/>
      <c r="GOR63" s="6"/>
      <c r="GOS63" s="6"/>
      <c r="GOT63" s="6"/>
      <c r="GOU63" s="6"/>
      <c r="GOV63" s="6"/>
      <c r="GOW63" s="6"/>
      <c r="GOX63" s="6"/>
      <c r="GOY63" s="6"/>
      <c r="GOZ63" s="6"/>
      <c r="GPA63" s="6"/>
      <c r="GPB63" s="6"/>
      <c r="GPC63" s="6"/>
      <c r="GPD63" s="6"/>
      <c r="GPE63" s="6"/>
      <c r="GPF63" s="6"/>
      <c r="GPG63" s="6"/>
      <c r="GPH63" s="6"/>
      <c r="GPI63" s="6"/>
      <c r="GPJ63" s="6"/>
      <c r="GPK63" s="6"/>
      <c r="GPL63" s="6"/>
      <c r="GPM63" s="6"/>
      <c r="GPN63" s="6"/>
      <c r="GPO63" s="6"/>
      <c r="GPP63" s="6"/>
      <c r="GPQ63" s="6"/>
      <c r="GPR63" s="6"/>
      <c r="GPS63" s="6"/>
      <c r="GPT63" s="6"/>
      <c r="GPU63" s="6"/>
      <c r="GPV63" s="6"/>
      <c r="GPW63" s="6"/>
      <c r="GPX63" s="6"/>
      <c r="GPY63" s="6"/>
      <c r="GPZ63" s="6"/>
      <c r="GQA63" s="6"/>
      <c r="GQB63" s="6"/>
      <c r="GQC63" s="6"/>
      <c r="GQD63" s="6"/>
      <c r="GQE63" s="6"/>
      <c r="GQF63" s="6"/>
      <c r="GQG63" s="6"/>
      <c r="GQH63" s="6"/>
      <c r="GQI63" s="6"/>
      <c r="GQJ63" s="6"/>
      <c r="GQK63" s="6"/>
      <c r="GQL63" s="6"/>
      <c r="GQM63" s="6"/>
      <c r="GQN63" s="6"/>
      <c r="GQO63" s="6"/>
      <c r="GQP63" s="6"/>
      <c r="GQQ63" s="6"/>
      <c r="GQR63" s="6"/>
      <c r="GQS63" s="6"/>
      <c r="GQT63" s="6"/>
      <c r="GQU63" s="6"/>
      <c r="GQV63" s="6"/>
      <c r="GQW63" s="6"/>
      <c r="GQX63" s="6"/>
      <c r="GQY63" s="6"/>
      <c r="GQZ63" s="6"/>
      <c r="GRA63" s="6"/>
      <c r="GRB63" s="6"/>
      <c r="GRC63" s="6"/>
      <c r="GRD63" s="6"/>
      <c r="GRE63" s="6"/>
      <c r="GRF63" s="6"/>
      <c r="GRG63" s="6"/>
      <c r="GRH63" s="6"/>
      <c r="GRI63" s="6"/>
      <c r="GRJ63" s="6"/>
      <c r="GRK63" s="6"/>
      <c r="GRL63" s="6"/>
      <c r="GRM63" s="6"/>
      <c r="GRN63" s="6"/>
      <c r="GRO63" s="6"/>
      <c r="GRP63" s="6"/>
      <c r="GRQ63" s="6"/>
      <c r="GRR63" s="6"/>
      <c r="GRS63" s="6"/>
      <c r="GRT63" s="6"/>
      <c r="GRU63" s="6"/>
      <c r="GRV63" s="6"/>
      <c r="GRW63" s="6"/>
      <c r="GRX63" s="6"/>
      <c r="GRY63" s="6"/>
      <c r="GRZ63" s="6"/>
      <c r="GSA63" s="6"/>
      <c r="GSB63" s="6"/>
      <c r="GSC63" s="6"/>
      <c r="GSD63" s="6"/>
      <c r="GSE63" s="6"/>
      <c r="GSF63" s="6"/>
      <c r="GSG63" s="6"/>
      <c r="GSH63" s="6"/>
      <c r="GSI63" s="6"/>
      <c r="GSJ63" s="6"/>
      <c r="GSK63" s="6"/>
      <c r="GSL63" s="6"/>
      <c r="GSM63" s="6"/>
      <c r="GSN63" s="6"/>
      <c r="GSO63" s="6"/>
      <c r="GSP63" s="6"/>
      <c r="GSQ63" s="6"/>
      <c r="GSR63" s="6"/>
      <c r="GSS63" s="6"/>
      <c r="GST63" s="6"/>
      <c r="GSU63" s="6"/>
      <c r="GSV63" s="6"/>
      <c r="GSW63" s="6"/>
      <c r="GSX63" s="6"/>
      <c r="GSY63" s="6"/>
      <c r="GSZ63" s="6"/>
      <c r="GTA63" s="6"/>
      <c r="GTB63" s="6"/>
      <c r="GTC63" s="6"/>
      <c r="GTD63" s="6"/>
      <c r="GTE63" s="6"/>
      <c r="GTF63" s="6"/>
      <c r="GTG63" s="6"/>
      <c r="GTH63" s="6"/>
      <c r="GTI63" s="6"/>
      <c r="GTJ63" s="6"/>
      <c r="GTK63" s="6"/>
      <c r="GTL63" s="6"/>
      <c r="GTM63" s="6"/>
      <c r="GTN63" s="6"/>
      <c r="GTO63" s="6"/>
      <c r="GTP63" s="6"/>
      <c r="GTQ63" s="6"/>
      <c r="GTR63" s="6"/>
      <c r="GTS63" s="6"/>
      <c r="GTT63" s="6"/>
      <c r="GTU63" s="6"/>
      <c r="GTV63" s="6"/>
      <c r="GTW63" s="6"/>
      <c r="GTX63" s="6"/>
      <c r="GTY63" s="6"/>
      <c r="GTZ63" s="6"/>
      <c r="GUA63" s="6"/>
      <c r="GUB63" s="6"/>
      <c r="GUC63" s="6"/>
      <c r="GUD63" s="6"/>
      <c r="GUE63" s="6"/>
      <c r="GUF63" s="6"/>
      <c r="GUG63" s="6"/>
      <c r="GUH63" s="6"/>
      <c r="GUI63" s="6"/>
      <c r="GUJ63" s="6"/>
      <c r="GUK63" s="6"/>
      <c r="GUL63" s="6"/>
      <c r="GUM63" s="6"/>
      <c r="GUN63" s="6"/>
      <c r="GUO63" s="6"/>
      <c r="GUP63" s="6"/>
      <c r="GUQ63" s="6"/>
      <c r="GUR63" s="6"/>
      <c r="GUS63" s="6"/>
      <c r="GUT63" s="6"/>
      <c r="GUU63" s="6"/>
      <c r="GUV63" s="6"/>
      <c r="GUW63" s="6"/>
      <c r="GUX63" s="6"/>
      <c r="GUY63" s="6"/>
      <c r="GUZ63" s="6"/>
      <c r="GVA63" s="6"/>
      <c r="GVB63" s="6"/>
      <c r="GVC63" s="6"/>
      <c r="GVD63" s="6"/>
      <c r="GVE63" s="6"/>
      <c r="GVF63" s="6"/>
      <c r="GVG63" s="6"/>
      <c r="GVH63" s="6"/>
      <c r="GVI63" s="6"/>
      <c r="GVJ63" s="6"/>
      <c r="GVK63" s="6"/>
      <c r="GVL63" s="6"/>
      <c r="GVM63" s="6"/>
      <c r="GVN63" s="6"/>
      <c r="GVO63" s="6"/>
      <c r="GVP63" s="6"/>
      <c r="GVQ63" s="6"/>
      <c r="GVR63" s="6"/>
      <c r="GVS63" s="6"/>
      <c r="GVT63" s="6"/>
      <c r="GVU63" s="6"/>
      <c r="GVV63" s="6"/>
      <c r="GVW63" s="6"/>
      <c r="GVX63" s="6"/>
      <c r="GVY63" s="6"/>
      <c r="GVZ63" s="6"/>
      <c r="GWA63" s="6"/>
      <c r="GWB63" s="6"/>
      <c r="GWC63" s="6"/>
      <c r="GWD63" s="6"/>
      <c r="GWE63" s="6"/>
      <c r="GWF63" s="6"/>
      <c r="GWG63" s="6"/>
      <c r="GWH63" s="6"/>
      <c r="GWI63" s="6"/>
      <c r="GWJ63" s="6"/>
      <c r="GWK63" s="6"/>
      <c r="GWL63" s="6"/>
      <c r="GWM63" s="6"/>
      <c r="GWN63" s="6"/>
      <c r="GWO63" s="6"/>
      <c r="GWP63" s="6"/>
      <c r="GWQ63" s="6"/>
      <c r="GWR63" s="6"/>
      <c r="GWS63" s="6"/>
      <c r="GWT63" s="6"/>
      <c r="GWU63" s="6"/>
      <c r="GWV63" s="6"/>
      <c r="GWW63" s="6"/>
      <c r="GWX63" s="6"/>
      <c r="GWY63" s="6"/>
      <c r="GWZ63" s="6"/>
      <c r="GXA63" s="6"/>
      <c r="GXB63" s="6"/>
      <c r="GXC63" s="6"/>
      <c r="GXD63" s="6"/>
      <c r="GXE63" s="6"/>
      <c r="GXF63" s="6"/>
      <c r="GXG63" s="6"/>
      <c r="GXH63" s="6"/>
      <c r="GXI63" s="6"/>
      <c r="GXJ63" s="6"/>
      <c r="GXK63" s="6"/>
      <c r="GXL63" s="6"/>
      <c r="GXM63" s="6"/>
      <c r="GXN63" s="6"/>
      <c r="GXO63" s="6"/>
      <c r="GXP63" s="6"/>
      <c r="GXQ63" s="6"/>
      <c r="GXR63" s="6"/>
      <c r="GXS63" s="6"/>
      <c r="GXT63" s="6"/>
      <c r="GXU63" s="6"/>
      <c r="GXV63" s="6"/>
      <c r="GXW63" s="6"/>
      <c r="GXX63" s="6"/>
      <c r="GXY63" s="6"/>
      <c r="GXZ63" s="6"/>
      <c r="GYA63" s="6"/>
      <c r="GYB63" s="6"/>
      <c r="GYC63" s="6"/>
      <c r="GYD63" s="6"/>
      <c r="GYE63" s="6"/>
      <c r="GYF63" s="6"/>
      <c r="GYG63" s="6"/>
      <c r="GYH63" s="6"/>
      <c r="GYI63" s="6"/>
      <c r="GYJ63" s="6"/>
      <c r="GYK63" s="6"/>
      <c r="GYL63" s="6"/>
      <c r="GYM63" s="6"/>
      <c r="GYN63" s="6"/>
      <c r="GYO63" s="6"/>
      <c r="GYP63" s="6"/>
      <c r="GYQ63" s="6"/>
      <c r="GYR63" s="6"/>
      <c r="GYS63" s="6"/>
      <c r="GYT63" s="6"/>
      <c r="GYU63" s="6"/>
      <c r="GYV63" s="6"/>
      <c r="GYW63" s="6"/>
      <c r="GYX63" s="6"/>
      <c r="GYY63" s="6"/>
      <c r="GYZ63" s="6"/>
      <c r="GZA63" s="6"/>
      <c r="GZB63" s="6"/>
      <c r="GZC63" s="6"/>
      <c r="GZD63" s="6"/>
      <c r="GZE63" s="6"/>
      <c r="GZF63" s="6"/>
      <c r="GZG63" s="6"/>
      <c r="GZH63" s="6"/>
      <c r="GZI63" s="6"/>
      <c r="GZJ63" s="6"/>
      <c r="GZK63" s="6"/>
      <c r="GZL63" s="6"/>
      <c r="GZM63" s="6"/>
      <c r="GZN63" s="6"/>
      <c r="GZO63" s="6"/>
      <c r="GZP63" s="6"/>
      <c r="GZQ63" s="6"/>
      <c r="GZR63" s="6"/>
      <c r="GZS63" s="6"/>
      <c r="GZT63" s="6"/>
      <c r="GZU63" s="6"/>
      <c r="GZV63" s="6"/>
      <c r="GZW63" s="6"/>
      <c r="GZX63" s="6"/>
      <c r="GZY63" s="6"/>
      <c r="GZZ63" s="6"/>
      <c r="HAA63" s="6"/>
      <c r="HAB63" s="6"/>
      <c r="HAC63" s="6"/>
      <c r="HAD63" s="6"/>
      <c r="HAE63" s="6"/>
      <c r="HAF63" s="6"/>
      <c r="HAG63" s="6"/>
      <c r="HAH63" s="6"/>
      <c r="HAI63" s="6"/>
      <c r="HAJ63" s="6"/>
      <c r="HAK63" s="6"/>
      <c r="HAL63" s="6"/>
      <c r="HAM63" s="6"/>
      <c r="HAN63" s="6"/>
      <c r="HAO63" s="6"/>
      <c r="HAP63" s="6"/>
      <c r="HAQ63" s="6"/>
      <c r="HAR63" s="6"/>
      <c r="HAS63" s="6"/>
      <c r="HAT63" s="6"/>
      <c r="HAU63" s="6"/>
      <c r="HAV63" s="6"/>
      <c r="HAW63" s="6"/>
      <c r="HAX63" s="6"/>
      <c r="HAY63" s="6"/>
      <c r="HAZ63" s="6"/>
      <c r="HBA63" s="6"/>
      <c r="HBB63" s="6"/>
      <c r="HBC63" s="6"/>
      <c r="HBD63" s="6"/>
      <c r="HBE63" s="6"/>
      <c r="HBF63" s="6"/>
      <c r="HBG63" s="6"/>
      <c r="HBH63" s="6"/>
      <c r="HBI63" s="6"/>
      <c r="HBJ63" s="6"/>
      <c r="HBK63" s="6"/>
      <c r="HBL63" s="6"/>
      <c r="HBM63" s="6"/>
      <c r="HBN63" s="6"/>
      <c r="HBO63" s="6"/>
      <c r="HBP63" s="6"/>
      <c r="HBQ63" s="6"/>
      <c r="HBR63" s="6"/>
      <c r="HBS63" s="6"/>
      <c r="HBT63" s="6"/>
      <c r="HBU63" s="6"/>
      <c r="HBV63" s="6"/>
      <c r="HBW63" s="6"/>
      <c r="HBX63" s="6"/>
      <c r="HBY63" s="6"/>
      <c r="HBZ63" s="6"/>
      <c r="HCA63" s="6"/>
      <c r="HCB63" s="6"/>
      <c r="HCC63" s="6"/>
      <c r="HCD63" s="6"/>
      <c r="HCE63" s="6"/>
      <c r="HCF63" s="6"/>
      <c r="HCG63" s="6"/>
      <c r="HCH63" s="6"/>
      <c r="HCI63" s="6"/>
      <c r="HCJ63" s="6"/>
      <c r="HCK63" s="6"/>
      <c r="HCL63" s="6"/>
      <c r="HCM63" s="6"/>
      <c r="HCN63" s="6"/>
      <c r="HCO63" s="6"/>
      <c r="HCP63" s="6"/>
      <c r="HCQ63" s="6"/>
      <c r="HCR63" s="6"/>
      <c r="HCS63" s="6"/>
      <c r="HCT63" s="6"/>
      <c r="HCU63" s="6"/>
      <c r="HCV63" s="6"/>
      <c r="HCW63" s="6"/>
      <c r="HCX63" s="6"/>
      <c r="HCY63" s="6"/>
      <c r="HCZ63" s="6"/>
      <c r="HDA63" s="6"/>
      <c r="HDB63" s="6"/>
      <c r="HDC63" s="6"/>
      <c r="HDD63" s="6"/>
      <c r="HDE63" s="6"/>
      <c r="HDF63" s="6"/>
      <c r="HDG63" s="6"/>
      <c r="HDH63" s="6"/>
      <c r="HDI63" s="6"/>
      <c r="HDJ63" s="6"/>
      <c r="HDK63" s="6"/>
      <c r="HDL63" s="6"/>
      <c r="HDM63" s="6"/>
      <c r="HDN63" s="6"/>
      <c r="HDO63" s="6"/>
      <c r="HDP63" s="6"/>
      <c r="HDQ63" s="6"/>
      <c r="HDR63" s="6"/>
      <c r="HDS63" s="6"/>
      <c r="HDT63" s="6"/>
      <c r="HDU63" s="6"/>
      <c r="HDV63" s="6"/>
      <c r="HDW63" s="6"/>
      <c r="HDX63" s="6"/>
      <c r="HDY63" s="6"/>
      <c r="HDZ63" s="6"/>
      <c r="HEA63" s="6"/>
      <c r="HEB63" s="6"/>
      <c r="HEC63" s="6"/>
      <c r="HED63" s="6"/>
      <c r="HEE63" s="6"/>
      <c r="HEF63" s="6"/>
      <c r="HEG63" s="6"/>
      <c r="HEH63" s="6"/>
      <c r="HEI63" s="6"/>
      <c r="HEJ63" s="6"/>
      <c r="HEK63" s="6"/>
      <c r="HEL63" s="6"/>
      <c r="HEM63" s="6"/>
      <c r="HEN63" s="6"/>
      <c r="HEO63" s="6"/>
      <c r="HEP63" s="6"/>
      <c r="HEQ63" s="6"/>
      <c r="HER63" s="6"/>
      <c r="HES63" s="6"/>
      <c r="HET63" s="6"/>
      <c r="HEU63" s="6"/>
      <c r="HEV63" s="6"/>
      <c r="HEW63" s="6"/>
      <c r="HEX63" s="6"/>
      <c r="HEY63" s="6"/>
      <c r="HEZ63" s="6"/>
      <c r="HFA63" s="6"/>
      <c r="HFB63" s="6"/>
      <c r="HFC63" s="6"/>
      <c r="HFD63" s="6"/>
      <c r="HFE63" s="6"/>
      <c r="HFF63" s="6"/>
      <c r="HFG63" s="6"/>
      <c r="HFH63" s="6"/>
      <c r="HFI63" s="6"/>
      <c r="HFJ63" s="6"/>
      <c r="HFK63" s="6"/>
      <c r="HFL63" s="6"/>
      <c r="HFM63" s="6"/>
      <c r="HFN63" s="6"/>
      <c r="HFO63" s="6"/>
      <c r="HFP63" s="6"/>
      <c r="HFQ63" s="6"/>
      <c r="HFR63" s="6"/>
      <c r="HFS63" s="6"/>
      <c r="HFT63" s="6"/>
      <c r="HFU63" s="6"/>
      <c r="HFV63" s="6"/>
      <c r="HFW63" s="6"/>
      <c r="HFX63" s="6"/>
      <c r="HFY63" s="6"/>
      <c r="HFZ63" s="6"/>
      <c r="HGA63" s="6"/>
      <c r="HGB63" s="6"/>
      <c r="HGC63" s="6"/>
      <c r="HGD63" s="6"/>
      <c r="HGE63" s="6"/>
      <c r="HGF63" s="6"/>
      <c r="HGG63" s="6"/>
      <c r="HGH63" s="6"/>
      <c r="HGI63" s="6"/>
      <c r="HGJ63" s="6"/>
      <c r="HGK63" s="6"/>
      <c r="HGL63" s="6"/>
      <c r="HGM63" s="6"/>
      <c r="HGN63" s="6"/>
      <c r="HGO63" s="6"/>
      <c r="HGP63" s="6"/>
      <c r="HGQ63" s="6"/>
      <c r="HGR63" s="6"/>
      <c r="HGS63" s="6"/>
      <c r="HGT63" s="6"/>
      <c r="HGU63" s="6"/>
      <c r="HGV63" s="6"/>
      <c r="HGW63" s="6"/>
      <c r="HGX63" s="6"/>
      <c r="HGY63" s="6"/>
      <c r="HGZ63" s="6"/>
      <c r="HHA63" s="6"/>
      <c r="HHB63" s="6"/>
      <c r="HHC63" s="6"/>
      <c r="HHD63" s="6"/>
      <c r="HHE63" s="6"/>
      <c r="HHF63" s="6"/>
      <c r="HHG63" s="6"/>
      <c r="HHH63" s="6"/>
      <c r="HHI63" s="6"/>
      <c r="HHJ63" s="6"/>
      <c r="HHK63" s="6"/>
      <c r="HHL63" s="6"/>
      <c r="HHM63" s="6"/>
      <c r="HHN63" s="6"/>
      <c r="HHO63" s="6"/>
      <c r="HHP63" s="6"/>
      <c r="HHQ63" s="6"/>
      <c r="HHR63" s="6"/>
      <c r="HHS63" s="6"/>
      <c r="HHT63" s="6"/>
      <c r="HHU63" s="6"/>
      <c r="HHV63" s="6"/>
      <c r="HHW63" s="6"/>
      <c r="HHX63" s="6"/>
      <c r="HHY63" s="6"/>
      <c r="HHZ63" s="6"/>
      <c r="HIA63" s="6"/>
      <c r="HIB63" s="6"/>
      <c r="HIC63" s="6"/>
      <c r="HID63" s="6"/>
      <c r="HIE63" s="6"/>
      <c r="HIF63" s="6"/>
      <c r="HIG63" s="6"/>
      <c r="HIH63" s="6"/>
      <c r="HII63" s="6"/>
      <c r="HIJ63" s="6"/>
      <c r="HIK63" s="6"/>
      <c r="HIL63" s="6"/>
      <c r="HIM63" s="6"/>
      <c r="HIN63" s="6"/>
      <c r="HIO63" s="6"/>
      <c r="HIP63" s="6"/>
      <c r="HIQ63" s="6"/>
      <c r="HIR63" s="6"/>
      <c r="HIS63" s="6"/>
      <c r="HIT63" s="6"/>
      <c r="HIU63" s="6"/>
      <c r="HIV63" s="6"/>
      <c r="HIW63" s="6"/>
      <c r="HIX63" s="6"/>
      <c r="HIY63" s="6"/>
      <c r="HIZ63" s="6"/>
      <c r="HJA63" s="6"/>
      <c r="HJB63" s="6"/>
      <c r="HJC63" s="6"/>
      <c r="HJD63" s="6"/>
      <c r="HJE63" s="6"/>
      <c r="HJF63" s="6"/>
      <c r="HJG63" s="6"/>
      <c r="HJH63" s="6"/>
      <c r="HJI63" s="6"/>
      <c r="HJJ63" s="6"/>
      <c r="HJK63" s="6"/>
      <c r="HJL63" s="6"/>
      <c r="HJM63" s="6"/>
      <c r="HJN63" s="6"/>
      <c r="HJO63" s="6"/>
      <c r="HJP63" s="6"/>
      <c r="HJQ63" s="6"/>
      <c r="HJR63" s="6"/>
      <c r="HJS63" s="6"/>
      <c r="HJT63" s="6"/>
      <c r="HJU63" s="6"/>
      <c r="HJV63" s="6"/>
      <c r="HJW63" s="6"/>
      <c r="HJX63" s="6"/>
      <c r="HJY63" s="6"/>
      <c r="HJZ63" s="6"/>
      <c r="HKA63" s="6"/>
      <c r="HKB63" s="6"/>
      <c r="HKC63" s="6"/>
      <c r="HKD63" s="6"/>
      <c r="HKE63" s="6"/>
      <c r="HKF63" s="6"/>
      <c r="HKG63" s="6"/>
      <c r="HKH63" s="6"/>
      <c r="HKI63" s="6"/>
      <c r="HKJ63" s="6"/>
      <c r="HKK63" s="6"/>
      <c r="HKL63" s="6"/>
      <c r="HKM63" s="6"/>
      <c r="HKN63" s="6"/>
      <c r="HKO63" s="6"/>
      <c r="HKP63" s="6"/>
      <c r="HKQ63" s="6"/>
      <c r="HKR63" s="6"/>
      <c r="HKS63" s="6"/>
      <c r="HKT63" s="6"/>
      <c r="HKU63" s="6"/>
      <c r="HKV63" s="6"/>
      <c r="HKW63" s="6"/>
      <c r="HKX63" s="6"/>
      <c r="HKY63" s="6"/>
      <c r="HKZ63" s="6"/>
      <c r="HLA63" s="6"/>
      <c r="HLB63" s="6"/>
      <c r="HLC63" s="6"/>
      <c r="HLD63" s="6"/>
      <c r="HLE63" s="6"/>
      <c r="HLF63" s="6"/>
      <c r="HLG63" s="6"/>
      <c r="HLH63" s="6"/>
      <c r="HLI63" s="6"/>
      <c r="HLJ63" s="6"/>
      <c r="HLK63" s="6"/>
      <c r="HLL63" s="6"/>
      <c r="HLM63" s="6"/>
      <c r="HLN63" s="6"/>
      <c r="HLO63" s="6"/>
      <c r="HLP63" s="6"/>
      <c r="HLQ63" s="6"/>
      <c r="HLR63" s="6"/>
      <c r="HLS63" s="6"/>
      <c r="HLT63" s="6"/>
      <c r="HLU63" s="6"/>
      <c r="HLV63" s="6"/>
      <c r="HLW63" s="6"/>
      <c r="HLX63" s="6"/>
      <c r="HLY63" s="6"/>
      <c r="HLZ63" s="6"/>
      <c r="HMA63" s="6"/>
      <c r="HMB63" s="6"/>
      <c r="HMC63" s="6"/>
      <c r="HMD63" s="6"/>
      <c r="HME63" s="6"/>
      <c r="HMF63" s="6"/>
      <c r="HMG63" s="6"/>
      <c r="HMH63" s="6"/>
      <c r="HMI63" s="6"/>
      <c r="HMJ63" s="6"/>
      <c r="HMK63" s="6"/>
      <c r="HML63" s="6"/>
      <c r="HMM63" s="6"/>
      <c r="HMN63" s="6"/>
      <c r="HMO63" s="6"/>
      <c r="HMP63" s="6"/>
      <c r="HMQ63" s="6"/>
      <c r="HMR63" s="6"/>
      <c r="HMS63" s="6"/>
      <c r="HMT63" s="6"/>
      <c r="HMU63" s="6"/>
      <c r="HMV63" s="6"/>
      <c r="HMW63" s="6"/>
      <c r="HMX63" s="6"/>
      <c r="HMY63" s="6"/>
      <c r="HMZ63" s="6"/>
      <c r="HNA63" s="6"/>
      <c r="HNB63" s="6"/>
      <c r="HNC63" s="6"/>
      <c r="HND63" s="6"/>
      <c r="HNE63" s="6"/>
      <c r="HNF63" s="6"/>
      <c r="HNG63" s="6"/>
      <c r="HNH63" s="6"/>
      <c r="HNI63" s="6"/>
      <c r="HNJ63" s="6"/>
      <c r="HNK63" s="6"/>
      <c r="HNL63" s="6"/>
      <c r="HNM63" s="6"/>
      <c r="HNN63" s="6"/>
      <c r="HNO63" s="6"/>
      <c r="HNP63" s="6"/>
      <c r="HNQ63" s="6"/>
      <c r="HNR63" s="6"/>
      <c r="HNS63" s="6"/>
      <c r="HNT63" s="6"/>
      <c r="HNU63" s="6"/>
      <c r="HNV63" s="6"/>
      <c r="HNW63" s="6"/>
      <c r="HNX63" s="6"/>
      <c r="HNY63" s="6"/>
      <c r="HNZ63" s="6"/>
      <c r="HOA63" s="6"/>
      <c r="HOB63" s="6"/>
      <c r="HOC63" s="6"/>
      <c r="HOD63" s="6"/>
      <c r="HOE63" s="6"/>
      <c r="HOF63" s="6"/>
      <c r="HOG63" s="6"/>
      <c r="HOH63" s="6"/>
      <c r="HOI63" s="6"/>
      <c r="HOJ63" s="6"/>
      <c r="HOK63" s="6"/>
      <c r="HOL63" s="6"/>
      <c r="HOM63" s="6"/>
      <c r="HON63" s="6"/>
      <c r="HOO63" s="6"/>
      <c r="HOP63" s="6"/>
      <c r="HOQ63" s="6"/>
      <c r="HOR63" s="6"/>
      <c r="HOS63" s="6"/>
      <c r="HOT63" s="6"/>
      <c r="HOU63" s="6"/>
      <c r="HOV63" s="6"/>
      <c r="HOW63" s="6"/>
      <c r="HOX63" s="6"/>
      <c r="HOY63" s="6"/>
      <c r="HOZ63" s="6"/>
      <c r="HPA63" s="6"/>
      <c r="HPB63" s="6"/>
      <c r="HPC63" s="6"/>
      <c r="HPD63" s="6"/>
      <c r="HPE63" s="6"/>
      <c r="HPF63" s="6"/>
      <c r="HPG63" s="6"/>
      <c r="HPH63" s="6"/>
      <c r="HPI63" s="6"/>
      <c r="HPJ63" s="6"/>
      <c r="HPK63" s="6"/>
      <c r="HPL63" s="6"/>
      <c r="HPM63" s="6"/>
      <c r="HPN63" s="6"/>
      <c r="HPO63" s="6"/>
      <c r="HPP63" s="6"/>
      <c r="HPQ63" s="6"/>
      <c r="HPR63" s="6"/>
      <c r="HPS63" s="6"/>
      <c r="HPT63" s="6"/>
      <c r="HPU63" s="6"/>
      <c r="HPV63" s="6"/>
      <c r="HPW63" s="6"/>
      <c r="HPX63" s="6"/>
      <c r="HPY63" s="6"/>
      <c r="HPZ63" s="6"/>
      <c r="HQA63" s="6"/>
      <c r="HQB63" s="6"/>
      <c r="HQC63" s="6"/>
      <c r="HQD63" s="6"/>
      <c r="HQE63" s="6"/>
      <c r="HQF63" s="6"/>
      <c r="HQG63" s="6"/>
      <c r="HQH63" s="6"/>
      <c r="HQI63" s="6"/>
      <c r="HQJ63" s="6"/>
      <c r="HQK63" s="6"/>
      <c r="HQL63" s="6"/>
      <c r="HQM63" s="6"/>
      <c r="HQN63" s="6"/>
      <c r="HQO63" s="6"/>
      <c r="HQP63" s="6"/>
      <c r="HQQ63" s="6"/>
      <c r="HQR63" s="6"/>
      <c r="HQS63" s="6"/>
      <c r="HQT63" s="6"/>
      <c r="HQU63" s="6"/>
      <c r="HQV63" s="6"/>
      <c r="HQW63" s="6"/>
      <c r="HQX63" s="6"/>
      <c r="HQY63" s="6"/>
      <c r="HQZ63" s="6"/>
      <c r="HRA63" s="6"/>
      <c r="HRB63" s="6"/>
      <c r="HRC63" s="6"/>
      <c r="HRD63" s="6"/>
      <c r="HRE63" s="6"/>
      <c r="HRF63" s="6"/>
      <c r="HRG63" s="6"/>
      <c r="HRH63" s="6"/>
      <c r="HRI63" s="6"/>
      <c r="HRJ63" s="6"/>
      <c r="HRK63" s="6"/>
      <c r="HRL63" s="6"/>
      <c r="HRM63" s="6"/>
      <c r="HRN63" s="6"/>
      <c r="HRO63" s="6"/>
      <c r="HRP63" s="6"/>
      <c r="HRQ63" s="6"/>
      <c r="HRR63" s="6"/>
      <c r="HRS63" s="6"/>
      <c r="HRT63" s="6"/>
      <c r="HRU63" s="6"/>
      <c r="HRV63" s="6"/>
      <c r="HRW63" s="6"/>
      <c r="HRX63" s="6"/>
      <c r="HRY63" s="6"/>
      <c r="HRZ63" s="6"/>
      <c r="HSA63" s="6"/>
      <c r="HSB63" s="6"/>
      <c r="HSC63" s="6"/>
      <c r="HSD63" s="6"/>
      <c r="HSE63" s="6"/>
      <c r="HSF63" s="6"/>
      <c r="HSG63" s="6"/>
      <c r="HSH63" s="6"/>
      <c r="HSI63" s="6"/>
      <c r="HSJ63" s="6"/>
      <c r="HSK63" s="6"/>
      <c r="HSL63" s="6"/>
      <c r="HSM63" s="6"/>
      <c r="HSN63" s="6"/>
      <c r="HSO63" s="6"/>
      <c r="HSP63" s="6"/>
      <c r="HSQ63" s="6"/>
      <c r="HSR63" s="6"/>
      <c r="HSS63" s="6"/>
      <c r="HST63" s="6"/>
      <c r="HSU63" s="6"/>
      <c r="HSV63" s="6"/>
      <c r="HSW63" s="6"/>
      <c r="HSX63" s="6"/>
      <c r="HSY63" s="6"/>
      <c r="HSZ63" s="6"/>
      <c r="HTA63" s="6"/>
      <c r="HTB63" s="6"/>
      <c r="HTC63" s="6"/>
      <c r="HTD63" s="6"/>
      <c r="HTE63" s="6"/>
      <c r="HTF63" s="6"/>
      <c r="HTG63" s="6"/>
      <c r="HTH63" s="6"/>
      <c r="HTI63" s="6"/>
      <c r="HTJ63" s="6"/>
      <c r="HTK63" s="6"/>
      <c r="HTL63" s="6"/>
      <c r="HTM63" s="6"/>
      <c r="HTN63" s="6"/>
      <c r="HTO63" s="6"/>
      <c r="HTP63" s="6"/>
      <c r="HTQ63" s="6"/>
      <c r="HTR63" s="6"/>
      <c r="HTS63" s="6"/>
      <c r="HTT63" s="6"/>
      <c r="HTU63" s="6"/>
      <c r="HTV63" s="6"/>
      <c r="HTW63" s="6"/>
      <c r="HTX63" s="6"/>
      <c r="HTY63" s="6"/>
      <c r="HTZ63" s="6"/>
      <c r="HUA63" s="6"/>
      <c r="HUB63" s="6"/>
      <c r="HUC63" s="6"/>
      <c r="HUD63" s="6"/>
      <c r="HUE63" s="6"/>
      <c r="HUF63" s="6"/>
      <c r="HUG63" s="6"/>
      <c r="HUH63" s="6"/>
      <c r="HUI63" s="6"/>
      <c r="HUJ63" s="6"/>
      <c r="HUK63" s="6"/>
      <c r="HUL63" s="6"/>
      <c r="HUM63" s="6"/>
      <c r="HUN63" s="6"/>
      <c r="HUO63" s="6"/>
      <c r="HUP63" s="6"/>
      <c r="HUQ63" s="6"/>
      <c r="HUR63" s="6"/>
      <c r="HUS63" s="6"/>
      <c r="HUT63" s="6"/>
      <c r="HUU63" s="6"/>
      <c r="HUV63" s="6"/>
      <c r="HUW63" s="6"/>
      <c r="HUX63" s="6"/>
      <c r="HUY63" s="6"/>
      <c r="HUZ63" s="6"/>
      <c r="HVA63" s="6"/>
      <c r="HVB63" s="6"/>
      <c r="HVC63" s="6"/>
      <c r="HVD63" s="6"/>
      <c r="HVE63" s="6"/>
      <c r="HVF63" s="6"/>
      <c r="HVG63" s="6"/>
      <c r="HVH63" s="6"/>
      <c r="HVI63" s="6"/>
      <c r="HVJ63" s="6"/>
      <c r="HVK63" s="6"/>
      <c r="HVL63" s="6"/>
      <c r="HVM63" s="6"/>
      <c r="HVN63" s="6"/>
      <c r="HVO63" s="6"/>
      <c r="HVP63" s="6"/>
      <c r="HVQ63" s="6"/>
      <c r="HVR63" s="6"/>
      <c r="HVS63" s="6"/>
      <c r="HVT63" s="6"/>
      <c r="HVU63" s="6"/>
      <c r="HVV63" s="6"/>
      <c r="HVW63" s="6"/>
      <c r="HVX63" s="6"/>
      <c r="HVY63" s="6"/>
      <c r="HVZ63" s="6"/>
      <c r="HWA63" s="6"/>
      <c r="HWB63" s="6"/>
      <c r="HWC63" s="6"/>
      <c r="HWD63" s="6"/>
      <c r="HWE63" s="6"/>
      <c r="HWF63" s="6"/>
      <c r="HWG63" s="6"/>
      <c r="HWH63" s="6"/>
      <c r="HWI63" s="6"/>
      <c r="HWJ63" s="6"/>
      <c r="HWK63" s="6"/>
      <c r="HWL63" s="6"/>
      <c r="HWM63" s="6"/>
      <c r="HWN63" s="6"/>
      <c r="HWO63" s="6"/>
      <c r="HWP63" s="6"/>
      <c r="HWQ63" s="6"/>
      <c r="HWR63" s="6"/>
      <c r="HWS63" s="6"/>
      <c r="HWT63" s="6"/>
      <c r="HWU63" s="6"/>
      <c r="HWV63" s="6"/>
      <c r="HWW63" s="6"/>
      <c r="HWX63" s="6"/>
      <c r="HWY63" s="6"/>
      <c r="HWZ63" s="6"/>
      <c r="HXA63" s="6"/>
      <c r="HXB63" s="6"/>
      <c r="HXC63" s="6"/>
      <c r="HXD63" s="6"/>
      <c r="HXE63" s="6"/>
      <c r="HXF63" s="6"/>
      <c r="HXG63" s="6"/>
      <c r="HXH63" s="6"/>
      <c r="HXI63" s="6"/>
      <c r="HXJ63" s="6"/>
      <c r="HXK63" s="6"/>
      <c r="HXL63" s="6"/>
      <c r="HXM63" s="6"/>
      <c r="HXN63" s="6"/>
      <c r="HXO63" s="6"/>
      <c r="HXP63" s="6"/>
      <c r="HXQ63" s="6"/>
      <c r="HXR63" s="6"/>
      <c r="HXS63" s="6"/>
      <c r="HXT63" s="6"/>
      <c r="HXU63" s="6"/>
      <c r="HXV63" s="6"/>
      <c r="HXW63" s="6"/>
      <c r="HXX63" s="6"/>
      <c r="HXY63" s="6"/>
      <c r="HXZ63" s="6"/>
      <c r="HYA63" s="6"/>
      <c r="HYB63" s="6"/>
      <c r="HYC63" s="6"/>
      <c r="HYD63" s="6"/>
      <c r="HYE63" s="6"/>
      <c r="HYF63" s="6"/>
      <c r="HYG63" s="6"/>
      <c r="HYH63" s="6"/>
      <c r="HYI63" s="6"/>
      <c r="HYJ63" s="6"/>
      <c r="HYK63" s="6"/>
      <c r="HYL63" s="6"/>
      <c r="HYM63" s="6"/>
      <c r="HYN63" s="6"/>
      <c r="HYO63" s="6"/>
      <c r="HYP63" s="6"/>
      <c r="HYQ63" s="6"/>
      <c r="HYR63" s="6"/>
      <c r="HYS63" s="6"/>
      <c r="HYT63" s="6"/>
      <c r="HYU63" s="6"/>
      <c r="HYV63" s="6"/>
      <c r="HYW63" s="6"/>
      <c r="HYX63" s="6"/>
      <c r="HYY63" s="6"/>
      <c r="HYZ63" s="6"/>
      <c r="HZA63" s="6"/>
      <c r="HZB63" s="6"/>
      <c r="HZC63" s="6"/>
      <c r="HZD63" s="6"/>
      <c r="HZE63" s="6"/>
      <c r="HZF63" s="6"/>
      <c r="HZG63" s="6"/>
      <c r="HZH63" s="6"/>
      <c r="HZI63" s="6"/>
      <c r="HZJ63" s="6"/>
      <c r="HZK63" s="6"/>
      <c r="HZL63" s="6"/>
      <c r="HZM63" s="6"/>
      <c r="HZN63" s="6"/>
      <c r="HZO63" s="6"/>
      <c r="HZP63" s="6"/>
      <c r="HZQ63" s="6"/>
      <c r="HZR63" s="6"/>
      <c r="HZS63" s="6"/>
      <c r="HZT63" s="6"/>
      <c r="HZU63" s="6"/>
      <c r="HZV63" s="6"/>
      <c r="HZW63" s="6"/>
      <c r="HZX63" s="6"/>
      <c r="HZY63" s="6"/>
      <c r="HZZ63" s="6"/>
      <c r="IAA63" s="6"/>
      <c r="IAB63" s="6"/>
      <c r="IAC63" s="6"/>
      <c r="IAD63" s="6"/>
      <c r="IAE63" s="6"/>
      <c r="IAF63" s="6"/>
      <c r="IAG63" s="6"/>
      <c r="IAH63" s="6"/>
      <c r="IAI63" s="6"/>
      <c r="IAJ63" s="6"/>
      <c r="IAK63" s="6"/>
      <c r="IAL63" s="6"/>
      <c r="IAM63" s="6"/>
      <c r="IAN63" s="6"/>
      <c r="IAO63" s="6"/>
      <c r="IAP63" s="6"/>
      <c r="IAQ63" s="6"/>
      <c r="IAR63" s="6"/>
      <c r="IAS63" s="6"/>
      <c r="IAT63" s="6"/>
      <c r="IAU63" s="6"/>
      <c r="IAV63" s="6"/>
      <c r="IAW63" s="6"/>
      <c r="IAX63" s="6"/>
      <c r="IAY63" s="6"/>
      <c r="IAZ63" s="6"/>
      <c r="IBA63" s="6"/>
      <c r="IBB63" s="6"/>
      <c r="IBC63" s="6"/>
      <c r="IBD63" s="6"/>
      <c r="IBE63" s="6"/>
      <c r="IBF63" s="6"/>
      <c r="IBG63" s="6"/>
      <c r="IBH63" s="6"/>
      <c r="IBI63" s="6"/>
      <c r="IBJ63" s="6"/>
      <c r="IBK63" s="6"/>
      <c r="IBL63" s="6"/>
      <c r="IBM63" s="6"/>
      <c r="IBN63" s="6"/>
      <c r="IBO63" s="6"/>
      <c r="IBP63" s="6"/>
      <c r="IBQ63" s="6"/>
      <c r="IBR63" s="6"/>
      <c r="IBS63" s="6"/>
      <c r="IBT63" s="6"/>
      <c r="IBU63" s="6"/>
      <c r="IBV63" s="6"/>
      <c r="IBW63" s="6"/>
      <c r="IBX63" s="6"/>
      <c r="IBY63" s="6"/>
      <c r="IBZ63" s="6"/>
      <c r="ICA63" s="6"/>
      <c r="ICB63" s="6"/>
      <c r="ICC63" s="6"/>
      <c r="ICD63" s="6"/>
      <c r="ICE63" s="6"/>
      <c r="ICF63" s="6"/>
      <c r="ICG63" s="6"/>
      <c r="ICH63" s="6"/>
      <c r="ICI63" s="6"/>
      <c r="ICJ63" s="6"/>
      <c r="ICK63" s="6"/>
      <c r="ICL63" s="6"/>
      <c r="ICM63" s="6"/>
      <c r="ICN63" s="6"/>
      <c r="ICO63" s="6"/>
      <c r="ICP63" s="6"/>
      <c r="ICQ63" s="6"/>
      <c r="ICR63" s="6"/>
      <c r="ICS63" s="6"/>
      <c r="ICT63" s="6"/>
      <c r="ICU63" s="6"/>
      <c r="ICV63" s="6"/>
      <c r="ICW63" s="6"/>
      <c r="ICX63" s="6"/>
      <c r="ICY63" s="6"/>
      <c r="ICZ63" s="6"/>
      <c r="IDA63" s="6"/>
      <c r="IDB63" s="6"/>
      <c r="IDC63" s="6"/>
      <c r="IDD63" s="6"/>
      <c r="IDE63" s="6"/>
      <c r="IDF63" s="6"/>
      <c r="IDG63" s="6"/>
      <c r="IDH63" s="6"/>
      <c r="IDI63" s="6"/>
      <c r="IDJ63" s="6"/>
      <c r="IDK63" s="6"/>
      <c r="IDL63" s="6"/>
      <c r="IDM63" s="6"/>
      <c r="IDN63" s="6"/>
      <c r="IDO63" s="6"/>
      <c r="IDP63" s="6"/>
      <c r="IDQ63" s="6"/>
      <c r="IDR63" s="6"/>
      <c r="IDS63" s="6"/>
      <c r="IDT63" s="6"/>
      <c r="IDU63" s="6"/>
      <c r="IDV63" s="6"/>
      <c r="IDW63" s="6"/>
      <c r="IDX63" s="6"/>
      <c r="IDY63" s="6"/>
      <c r="IDZ63" s="6"/>
      <c r="IEA63" s="6"/>
      <c r="IEB63" s="6"/>
      <c r="IEC63" s="6"/>
      <c r="IED63" s="6"/>
      <c r="IEE63" s="6"/>
      <c r="IEF63" s="6"/>
      <c r="IEG63" s="6"/>
      <c r="IEH63" s="6"/>
      <c r="IEI63" s="6"/>
      <c r="IEJ63" s="6"/>
      <c r="IEK63" s="6"/>
      <c r="IEL63" s="6"/>
      <c r="IEM63" s="6"/>
      <c r="IEN63" s="6"/>
      <c r="IEO63" s="6"/>
      <c r="IEP63" s="6"/>
      <c r="IEQ63" s="6"/>
      <c r="IER63" s="6"/>
      <c r="IES63" s="6"/>
      <c r="IET63" s="6"/>
      <c r="IEU63" s="6"/>
      <c r="IEV63" s="6"/>
      <c r="IEW63" s="6"/>
      <c r="IEX63" s="6"/>
      <c r="IEY63" s="6"/>
      <c r="IEZ63" s="6"/>
      <c r="IFA63" s="6"/>
      <c r="IFB63" s="6"/>
      <c r="IFC63" s="6"/>
      <c r="IFD63" s="6"/>
      <c r="IFE63" s="6"/>
      <c r="IFF63" s="6"/>
      <c r="IFG63" s="6"/>
      <c r="IFH63" s="6"/>
      <c r="IFI63" s="6"/>
      <c r="IFJ63" s="6"/>
      <c r="IFK63" s="6"/>
      <c r="IFL63" s="6"/>
      <c r="IFM63" s="6"/>
      <c r="IFN63" s="6"/>
      <c r="IFO63" s="6"/>
      <c r="IFP63" s="6"/>
      <c r="IFQ63" s="6"/>
      <c r="IFR63" s="6"/>
      <c r="IFS63" s="6"/>
      <c r="IFT63" s="6"/>
      <c r="IFU63" s="6"/>
      <c r="IFV63" s="6"/>
      <c r="IFW63" s="6"/>
      <c r="IFX63" s="6"/>
      <c r="IFY63" s="6"/>
      <c r="IFZ63" s="6"/>
      <c r="IGA63" s="6"/>
      <c r="IGB63" s="6"/>
      <c r="IGC63" s="6"/>
      <c r="IGD63" s="6"/>
      <c r="IGE63" s="6"/>
      <c r="IGF63" s="6"/>
      <c r="IGG63" s="6"/>
      <c r="IGH63" s="6"/>
      <c r="IGI63" s="6"/>
      <c r="IGJ63" s="6"/>
      <c r="IGK63" s="6"/>
      <c r="IGL63" s="6"/>
      <c r="IGM63" s="6"/>
      <c r="IGN63" s="6"/>
      <c r="IGO63" s="6"/>
      <c r="IGP63" s="6"/>
      <c r="IGQ63" s="6"/>
      <c r="IGR63" s="6"/>
      <c r="IGS63" s="6"/>
      <c r="IGT63" s="6"/>
      <c r="IGU63" s="6"/>
      <c r="IGV63" s="6"/>
      <c r="IGW63" s="6"/>
      <c r="IGX63" s="6"/>
      <c r="IGY63" s="6"/>
      <c r="IGZ63" s="6"/>
      <c r="IHA63" s="6"/>
      <c r="IHB63" s="6"/>
      <c r="IHC63" s="6"/>
      <c r="IHD63" s="6"/>
      <c r="IHE63" s="6"/>
      <c r="IHF63" s="6"/>
      <c r="IHG63" s="6"/>
      <c r="IHH63" s="6"/>
      <c r="IHI63" s="6"/>
      <c r="IHJ63" s="6"/>
      <c r="IHK63" s="6"/>
      <c r="IHL63" s="6"/>
      <c r="IHM63" s="6"/>
      <c r="IHN63" s="6"/>
      <c r="IHO63" s="6"/>
      <c r="IHP63" s="6"/>
      <c r="IHQ63" s="6"/>
      <c r="IHR63" s="6"/>
      <c r="IHS63" s="6"/>
      <c r="IHT63" s="6"/>
      <c r="IHU63" s="6"/>
      <c r="IHV63" s="6"/>
      <c r="IHW63" s="6"/>
      <c r="IHX63" s="6"/>
      <c r="IHY63" s="6"/>
      <c r="IHZ63" s="6"/>
      <c r="IIA63" s="6"/>
      <c r="IIB63" s="6"/>
      <c r="IIC63" s="6"/>
      <c r="IID63" s="6"/>
      <c r="IIE63" s="6"/>
      <c r="IIF63" s="6"/>
      <c r="IIG63" s="6"/>
      <c r="IIH63" s="6"/>
      <c r="III63" s="6"/>
      <c r="IIJ63" s="6"/>
      <c r="IIK63" s="6"/>
      <c r="IIL63" s="6"/>
      <c r="IIM63" s="6"/>
      <c r="IIN63" s="6"/>
      <c r="IIO63" s="6"/>
      <c r="IIP63" s="6"/>
      <c r="IIQ63" s="6"/>
      <c r="IIR63" s="6"/>
      <c r="IIS63" s="6"/>
      <c r="IIT63" s="6"/>
      <c r="IIU63" s="6"/>
      <c r="IIV63" s="6"/>
      <c r="IIW63" s="6"/>
      <c r="IIX63" s="6"/>
      <c r="IIY63" s="6"/>
      <c r="IIZ63" s="6"/>
      <c r="IJA63" s="6"/>
      <c r="IJB63" s="6"/>
      <c r="IJC63" s="6"/>
      <c r="IJD63" s="6"/>
      <c r="IJE63" s="6"/>
      <c r="IJF63" s="6"/>
      <c r="IJG63" s="6"/>
      <c r="IJH63" s="6"/>
      <c r="IJI63" s="6"/>
      <c r="IJJ63" s="6"/>
      <c r="IJK63" s="6"/>
      <c r="IJL63" s="6"/>
      <c r="IJM63" s="6"/>
      <c r="IJN63" s="6"/>
      <c r="IJO63" s="6"/>
      <c r="IJP63" s="6"/>
      <c r="IJQ63" s="6"/>
      <c r="IJR63" s="6"/>
      <c r="IJS63" s="6"/>
      <c r="IJT63" s="6"/>
      <c r="IJU63" s="6"/>
      <c r="IJV63" s="6"/>
      <c r="IJW63" s="6"/>
      <c r="IJX63" s="6"/>
      <c r="IJY63" s="6"/>
      <c r="IJZ63" s="6"/>
      <c r="IKA63" s="6"/>
      <c r="IKB63" s="6"/>
      <c r="IKC63" s="6"/>
      <c r="IKD63" s="6"/>
      <c r="IKE63" s="6"/>
      <c r="IKF63" s="6"/>
      <c r="IKG63" s="6"/>
      <c r="IKH63" s="6"/>
      <c r="IKI63" s="6"/>
      <c r="IKJ63" s="6"/>
      <c r="IKK63" s="6"/>
      <c r="IKL63" s="6"/>
      <c r="IKM63" s="6"/>
      <c r="IKN63" s="6"/>
      <c r="IKO63" s="6"/>
      <c r="IKP63" s="6"/>
      <c r="IKQ63" s="6"/>
      <c r="IKR63" s="6"/>
      <c r="IKS63" s="6"/>
      <c r="IKT63" s="6"/>
      <c r="IKU63" s="6"/>
      <c r="IKV63" s="6"/>
      <c r="IKW63" s="6"/>
      <c r="IKX63" s="6"/>
      <c r="IKY63" s="6"/>
      <c r="IKZ63" s="6"/>
      <c r="ILA63" s="6"/>
      <c r="ILB63" s="6"/>
      <c r="ILC63" s="6"/>
      <c r="ILD63" s="6"/>
      <c r="ILE63" s="6"/>
      <c r="ILF63" s="6"/>
      <c r="ILG63" s="6"/>
      <c r="ILH63" s="6"/>
      <c r="ILI63" s="6"/>
      <c r="ILJ63" s="6"/>
      <c r="ILK63" s="6"/>
      <c r="ILL63" s="6"/>
      <c r="ILM63" s="6"/>
      <c r="ILN63" s="6"/>
      <c r="ILO63" s="6"/>
      <c r="ILP63" s="6"/>
      <c r="ILQ63" s="6"/>
      <c r="ILR63" s="6"/>
      <c r="ILS63" s="6"/>
      <c r="ILT63" s="6"/>
      <c r="ILU63" s="6"/>
      <c r="ILV63" s="6"/>
      <c r="ILW63" s="6"/>
      <c r="ILX63" s="6"/>
      <c r="ILY63" s="6"/>
      <c r="ILZ63" s="6"/>
      <c r="IMA63" s="6"/>
      <c r="IMB63" s="6"/>
      <c r="IMC63" s="6"/>
      <c r="IMD63" s="6"/>
      <c r="IME63" s="6"/>
      <c r="IMF63" s="6"/>
      <c r="IMG63" s="6"/>
      <c r="IMH63" s="6"/>
      <c r="IMI63" s="6"/>
      <c r="IMJ63" s="6"/>
      <c r="IMK63" s="6"/>
      <c r="IML63" s="6"/>
      <c r="IMM63" s="6"/>
      <c r="IMN63" s="6"/>
      <c r="IMO63" s="6"/>
      <c r="IMP63" s="6"/>
      <c r="IMQ63" s="6"/>
      <c r="IMR63" s="6"/>
      <c r="IMS63" s="6"/>
      <c r="IMT63" s="6"/>
      <c r="IMU63" s="6"/>
      <c r="IMV63" s="6"/>
      <c r="IMW63" s="6"/>
      <c r="IMX63" s="6"/>
      <c r="IMY63" s="6"/>
      <c r="IMZ63" s="6"/>
      <c r="INA63" s="6"/>
      <c r="INB63" s="6"/>
      <c r="INC63" s="6"/>
      <c r="IND63" s="6"/>
      <c r="INE63" s="6"/>
      <c r="INF63" s="6"/>
      <c r="ING63" s="6"/>
      <c r="INH63" s="6"/>
      <c r="INI63" s="6"/>
      <c r="INJ63" s="6"/>
      <c r="INK63" s="6"/>
      <c r="INL63" s="6"/>
      <c r="INM63" s="6"/>
      <c r="INN63" s="6"/>
      <c r="INO63" s="6"/>
      <c r="INP63" s="6"/>
      <c r="INQ63" s="6"/>
      <c r="INR63" s="6"/>
      <c r="INS63" s="6"/>
      <c r="INT63" s="6"/>
      <c r="INU63" s="6"/>
      <c r="INV63" s="6"/>
      <c r="INW63" s="6"/>
      <c r="INX63" s="6"/>
      <c r="INY63" s="6"/>
      <c r="INZ63" s="6"/>
      <c r="IOA63" s="6"/>
      <c r="IOB63" s="6"/>
      <c r="IOC63" s="6"/>
      <c r="IOD63" s="6"/>
      <c r="IOE63" s="6"/>
      <c r="IOF63" s="6"/>
      <c r="IOG63" s="6"/>
      <c r="IOH63" s="6"/>
      <c r="IOI63" s="6"/>
      <c r="IOJ63" s="6"/>
      <c r="IOK63" s="6"/>
      <c r="IOL63" s="6"/>
      <c r="IOM63" s="6"/>
      <c r="ION63" s="6"/>
      <c r="IOO63" s="6"/>
      <c r="IOP63" s="6"/>
      <c r="IOQ63" s="6"/>
      <c r="IOR63" s="6"/>
      <c r="IOS63" s="6"/>
      <c r="IOT63" s="6"/>
      <c r="IOU63" s="6"/>
      <c r="IOV63" s="6"/>
      <c r="IOW63" s="6"/>
      <c r="IOX63" s="6"/>
      <c r="IOY63" s="6"/>
      <c r="IOZ63" s="6"/>
      <c r="IPA63" s="6"/>
      <c r="IPB63" s="6"/>
      <c r="IPC63" s="6"/>
      <c r="IPD63" s="6"/>
      <c r="IPE63" s="6"/>
      <c r="IPF63" s="6"/>
      <c r="IPG63" s="6"/>
      <c r="IPH63" s="6"/>
      <c r="IPI63" s="6"/>
      <c r="IPJ63" s="6"/>
      <c r="IPK63" s="6"/>
      <c r="IPL63" s="6"/>
      <c r="IPM63" s="6"/>
      <c r="IPN63" s="6"/>
      <c r="IPO63" s="6"/>
      <c r="IPP63" s="6"/>
      <c r="IPQ63" s="6"/>
      <c r="IPR63" s="6"/>
      <c r="IPS63" s="6"/>
      <c r="IPT63" s="6"/>
      <c r="IPU63" s="6"/>
      <c r="IPV63" s="6"/>
      <c r="IPW63" s="6"/>
      <c r="IPX63" s="6"/>
      <c r="IPY63" s="6"/>
      <c r="IPZ63" s="6"/>
      <c r="IQA63" s="6"/>
      <c r="IQB63" s="6"/>
      <c r="IQC63" s="6"/>
      <c r="IQD63" s="6"/>
      <c r="IQE63" s="6"/>
      <c r="IQF63" s="6"/>
      <c r="IQG63" s="6"/>
      <c r="IQH63" s="6"/>
      <c r="IQI63" s="6"/>
      <c r="IQJ63" s="6"/>
      <c r="IQK63" s="6"/>
      <c r="IQL63" s="6"/>
      <c r="IQM63" s="6"/>
      <c r="IQN63" s="6"/>
      <c r="IQO63" s="6"/>
      <c r="IQP63" s="6"/>
      <c r="IQQ63" s="6"/>
      <c r="IQR63" s="6"/>
      <c r="IQS63" s="6"/>
      <c r="IQT63" s="6"/>
      <c r="IQU63" s="6"/>
      <c r="IQV63" s="6"/>
      <c r="IQW63" s="6"/>
      <c r="IQX63" s="6"/>
      <c r="IQY63" s="6"/>
      <c r="IQZ63" s="6"/>
      <c r="IRA63" s="6"/>
      <c r="IRB63" s="6"/>
      <c r="IRC63" s="6"/>
      <c r="IRD63" s="6"/>
      <c r="IRE63" s="6"/>
      <c r="IRF63" s="6"/>
      <c r="IRG63" s="6"/>
      <c r="IRH63" s="6"/>
      <c r="IRI63" s="6"/>
      <c r="IRJ63" s="6"/>
      <c r="IRK63" s="6"/>
      <c r="IRL63" s="6"/>
      <c r="IRM63" s="6"/>
      <c r="IRN63" s="6"/>
      <c r="IRO63" s="6"/>
      <c r="IRP63" s="6"/>
      <c r="IRQ63" s="6"/>
      <c r="IRR63" s="6"/>
      <c r="IRS63" s="6"/>
      <c r="IRT63" s="6"/>
      <c r="IRU63" s="6"/>
      <c r="IRV63" s="6"/>
      <c r="IRW63" s="6"/>
      <c r="IRX63" s="6"/>
      <c r="IRY63" s="6"/>
      <c r="IRZ63" s="6"/>
      <c r="ISA63" s="6"/>
      <c r="ISB63" s="6"/>
      <c r="ISC63" s="6"/>
      <c r="ISD63" s="6"/>
      <c r="ISE63" s="6"/>
      <c r="ISF63" s="6"/>
      <c r="ISG63" s="6"/>
      <c r="ISH63" s="6"/>
      <c r="ISI63" s="6"/>
      <c r="ISJ63" s="6"/>
      <c r="ISK63" s="6"/>
      <c r="ISL63" s="6"/>
      <c r="ISM63" s="6"/>
      <c r="ISN63" s="6"/>
      <c r="ISO63" s="6"/>
      <c r="ISP63" s="6"/>
      <c r="ISQ63" s="6"/>
      <c r="ISR63" s="6"/>
      <c r="ISS63" s="6"/>
      <c r="IST63" s="6"/>
      <c r="ISU63" s="6"/>
      <c r="ISV63" s="6"/>
      <c r="ISW63" s="6"/>
      <c r="ISX63" s="6"/>
      <c r="ISY63" s="6"/>
      <c r="ISZ63" s="6"/>
      <c r="ITA63" s="6"/>
      <c r="ITB63" s="6"/>
      <c r="ITC63" s="6"/>
      <c r="ITD63" s="6"/>
      <c r="ITE63" s="6"/>
      <c r="ITF63" s="6"/>
      <c r="ITG63" s="6"/>
      <c r="ITH63" s="6"/>
      <c r="ITI63" s="6"/>
      <c r="ITJ63" s="6"/>
      <c r="ITK63" s="6"/>
      <c r="ITL63" s="6"/>
      <c r="ITM63" s="6"/>
      <c r="ITN63" s="6"/>
      <c r="ITO63" s="6"/>
      <c r="ITP63" s="6"/>
      <c r="ITQ63" s="6"/>
      <c r="ITR63" s="6"/>
      <c r="ITS63" s="6"/>
      <c r="ITT63" s="6"/>
      <c r="ITU63" s="6"/>
      <c r="ITV63" s="6"/>
      <c r="ITW63" s="6"/>
      <c r="ITX63" s="6"/>
      <c r="ITY63" s="6"/>
      <c r="ITZ63" s="6"/>
      <c r="IUA63" s="6"/>
      <c r="IUB63" s="6"/>
      <c r="IUC63" s="6"/>
      <c r="IUD63" s="6"/>
      <c r="IUE63" s="6"/>
      <c r="IUF63" s="6"/>
      <c r="IUG63" s="6"/>
      <c r="IUH63" s="6"/>
      <c r="IUI63" s="6"/>
      <c r="IUJ63" s="6"/>
      <c r="IUK63" s="6"/>
      <c r="IUL63" s="6"/>
      <c r="IUM63" s="6"/>
      <c r="IUN63" s="6"/>
      <c r="IUO63" s="6"/>
      <c r="IUP63" s="6"/>
      <c r="IUQ63" s="6"/>
      <c r="IUR63" s="6"/>
      <c r="IUS63" s="6"/>
      <c r="IUT63" s="6"/>
      <c r="IUU63" s="6"/>
      <c r="IUV63" s="6"/>
      <c r="IUW63" s="6"/>
      <c r="IUX63" s="6"/>
      <c r="IUY63" s="6"/>
      <c r="IUZ63" s="6"/>
      <c r="IVA63" s="6"/>
      <c r="IVB63" s="6"/>
      <c r="IVC63" s="6"/>
      <c r="IVD63" s="6"/>
      <c r="IVE63" s="6"/>
      <c r="IVF63" s="6"/>
      <c r="IVG63" s="6"/>
      <c r="IVH63" s="6"/>
      <c r="IVI63" s="6"/>
      <c r="IVJ63" s="6"/>
      <c r="IVK63" s="6"/>
      <c r="IVL63" s="6"/>
      <c r="IVM63" s="6"/>
      <c r="IVN63" s="6"/>
      <c r="IVO63" s="6"/>
      <c r="IVP63" s="6"/>
      <c r="IVQ63" s="6"/>
      <c r="IVR63" s="6"/>
      <c r="IVS63" s="6"/>
      <c r="IVT63" s="6"/>
      <c r="IVU63" s="6"/>
      <c r="IVV63" s="6"/>
      <c r="IVW63" s="6"/>
      <c r="IVX63" s="6"/>
      <c r="IVY63" s="6"/>
      <c r="IVZ63" s="6"/>
      <c r="IWA63" s="6"/>
      <c r="IWB63" s="6"/>
      <c r="IWC63" s="6"/>
      <c r="IWD63" s="6"/>
      <c r="IWE63" s="6"/>
      <c r="IWF63" s="6"/>
      <c r="IWG63" s="6"/>
      <c r="IWH63" s="6"/>
      <c r="IWI63" s="6"/>
      <c r="IWJ63" s="6"/>
      <c r="IWK63" s="6"/>
      <c r="IWL63" s="6"/>
      <c r="IWM63" s="6"/>
      <c r="IWN63" s="6"/>
      <c r="IWO63" s="6"/>
      <c r="IWP63" s="6"/>
      <c r="IWQ63" s="6"/>
      <c r="IWR63" s="6"/>
      <c r="IWS63" s="6"/>
      <c r="IWT63" s="6"/>
      <c r="IWU63" s="6"/>
      <c r="IWV63" s="6"/>
      <c r="IWW63" s="6"/>
      <c r="IWX63" s="6"/>
      <c r="IWY63" s="6"/>
      <c r="IWZ63" s="6"/>
      <c r="IXA63" s="6"/>
      <c r="IXB63" s="6"/>
      <c r="IXC63" s="6"/>
      <c r="IXD63" s="6"/>
      <c r="IXE63" s="6"/>
      <c r="IXF63" s="6"/>
      <c r="IXG63" s="6"/>
      <c r="IXH63" s="6"/>
      <c r="IXI63" s="6"/>
      <c r="IXJ63" s="6"/>
      <c r="IXK63" s="6"/>
      <c r="IXL63" s="6"/>
      <c r="IXM63" s="6"/>
      <c r="IXN63" s="6"/>
      <c r="IXO63" s="6"/>
      <c r="IXP63" s="6"/>
      <c r="IXQ63" s="6"/>
      <c r="IXR63" s="6"/>
      <c r="IXS63" s="6"/>
      <c r="IXT63" s="6"/>
      <c r="IXU63" s="6"/>
      <c r="IXV63" s="6"/>
      <c r="IXW63" s="6"/>
      <c r="IXX63" s="6"/>
      <c r="IXY63" s="6"/>
      <c r="IXZ63" s="6"/>
      <c r="IYA63" s="6"/>
      <c r="IYB63" s="6"/>
      <c r="IYC63" s="6"/>
      <c r="IYD63" s="6"/>
      <c r="IYE63" s="6"/>
      <c r="IYF63" s="6"/>
      <c r="IYG63" s="6"/>
      <c r="IYH63" s="6"/>
      <c r="IYI63" s="6"/>
      <c r="IYJ63" s="6"/>
      <c r="IYK63" s="6"/>
      <c r="IYL63" s="6"/>
      <c r="IYM63" s="6"/>
      <c r="IYN63" s="6"/>
      <c r="IYO63" s="6"/>
      <c r="IYP63" s="6"/>
      <c r="IYQ63" s="6"/>
      <c r="IYR63" s="6"/>
      <c r="IYS63" s="6"/>
      <c r="IYT63" s="6"/>
      <c r="IYU63" s="6"/>
      <c r="IYV63" s="6"/>
      <c r="IYW63" s="6"/>
      <c r="IYX63" s="6"/>
      <c r="IYY63" s="6"/>
      <c r="IYZ63" s="6"/>
      <c r="IZA63" s="6"/>
      <c r="IZB63" s="6"/>
      <c r="IZC63" s="6"/>
      <c r="IZD63" s="6"/>
      <c r="IZE63" s="6"/>
      <c r="IZF63" s="6"/>
      <c r="IZG63" s="6"/>
      <c r="IZH63" s="6"/>
      <c r="IZI63" s="6"/>
      <c r="IZJ63" s="6"/>
      <c r="IZK63" s="6"/>
      <c r="IZL63" s="6"/>
      <c r="IZM63" s="6"/>
      <c r="IZN63" s="6"/>
      <c r="IZO63" s="6"/>
      <c r="IZP63" s="6"/>
      <c r="IZQ63" s="6"/>
      <c r="IZR63" s="6"/>
      <c r="IZS63" s="6"/>
      <c r="IZT63" s="6"/>
      <c r="IZU63" s="6"/>
      <c r="IZV63" s="6"/>
      <c r="IZW63" s="6"/>
      <c r="IZX63" s="6"/>
      <c r="IZY63" s="6"/>
      <c r="IZZ63" s="6"/>
      <c r="JAA63" s="6"/>
      <c r="JAB63" s="6"/>
      <c r="JAC63" s="6"/>
      <c r="JAD63" s="6"/>
      <c r="JAE63" s="6"/>
      <c r="JAF63" s="6"/>
      <c r="JAG63" s="6"/>
      <c r="JAH63" s="6"/>
      <c r="JAI63" s="6"/>
      <c r="JAJ63" s="6"/>
      <c r="JAK63" s="6"/>
      <c r="JAL63" s="6"/>
      <c r="JAM63" s="6"/>
      <c r="JAN63" s="6"/>
      <c r="JAO63" s="6"/>
      <c r="JAP63" s="6"/>
      <c r="JAQ63" s="6"/>
      <c r="JAR63" s="6"/>
      <c r="JAS63" s="6"/>
      <c r="JAT63" s="6"/>
      <c r="JAU63" s="6"/>
      <c r="JAV63" s="6"/>
      <c r="JAW63" s="6"/>
      <c r="JAX63" s="6"/>
      <c r="JAY63" s="6"/>
      <c r="JAZ63" s="6"/>
      <c r="JBA63" s="6"/>
      <c r="JBB63" s="6"/>
      <c r="JBC63" s="6"/>
      <c r="JBD63" s="6"/>
      <c r="JBE63" s="6"/>
      <c r="JBF63" s="6"/>
      <c r="JBG63" s="6"/>
      <c r="JBH63" s="6"/>
      <c r="JBI63" s="6"/>
      <c r="JBJ63" s="6"/>
      <c r="JBK63" s="6"/>
      <c r="JBL63" s="6"/>
      <c r="JBM63" s="6"/>
      <c r="JBN63" s="6"/>
      <c r="JBO63" s="6"/>
      <c r="JBP63" s="6"/>
      <c r="JBQ63" s="6"/>
      <c r="JBR63" s="6"/>
      <c r="JBS63" s="6"/>
      <c r="JBT63" s="6"/>
      <c r="JBU63" s="6"/>
      <c r="JBV63" s="6"/>
      <c r="JBW63" s="6"/>
      <c r="JBX63" s="6"/>
      <c r="JBY63" s="6"/>
      <c r="JBZ63" s="6"/>
      <c r="JCA63" s="6"/>
      <c r="JCB63" s="6"/>
      <c r="JCC63" s="6"/>
      <c r="JCD63" s="6"/>
      <c r="JCE63" s="6"/>
      <c r="JCF63" s="6"/>
      <c r="JCG63" s="6"/>
      <c r="JCH63" s="6"/>
      <c r="JCI63" s="6"/>
      <c r="JCJ63" s="6"/>
      <c r="JCK63" s="6"/>
      <c r="JCL63" s="6"/>
      <c r="JCM63" s="6"/>
      <c r="JCN63" s="6"/>
      <c r="JCO63" s="6"/>
      <c r="JCP63" s="6"/>
      <c r="JCQ63" s="6"/>
      <c r="JCR63" s="6"/>
      <c r="JCS63" s="6"/>
      <c r="JCT63" s="6"/>
      <c r="JCU63" s="6"/>
      <c r="JCV63" s="6"/>
      <c r="JCW63" s="6"/>
      <c r="JCX63" s="6"/>
      <c r="JCY63" s="6"/>
      <c r="JCZ63" s="6"/>
      <c r="JDA63" s="6"/>
      <c r="JDB63" s="6"/>
      <c r="JDC63" s="6"/>
      <c r="JDD63" s="6"/>
      <c r="JDE63" s="6"/>
      <c r="JDF63" s="6"/>
      <c r="JDG63" s="6"/>
      <c r="JDH63" s="6"/>
      <c r="JDI63" s="6"/>
      <c r="JDJ63" s="6"/>
      <c r="JDK63" s="6"/>
      <c r="JDL63" s="6"/>
      <c r="JDM63" s="6"/>
      <c r="JDN63" s="6"/>
      <c r="JDO63" s="6"/>
      <c r="JDP63" s="6"/>
      <c r="JDQ63" s="6"/>
      <c r="JDR63" s="6"/>
      <c r="JDS63" s="6"/>
      <c r="JDT63" s="6"/>
      <c r="JDU63" s="6"/>
      <c r="JDV63" s="6"/>
      <c r="JDW63" s="6"/>
      <c r="JDX63" s="6"/>
      <c r="JDY63" s="6"/>
      <c r="JDZ63" s="6"/>
      <c r="JEA63" s="6"/>
      <c r="JEB63" s="6"/>
      <c r="JEC63" s="6"/>
      <c r="JED63" s="6"/>
      <c r="JEE63" s="6"/>
      <c r="JEF63" s="6"/>
      <c r="JEG63" s="6"/>
      <c r="JEH63" s="6"/>
      <c r="JEI63" s="6"/>
      <c r="JEJ63" s="6"/>
      <c r="JEK63" s="6"/>
      <c r="JEL63" s="6"/>
      <c r="JEM63" s="6"/>
      <c r="JEN63" s="6"/>
      <c r="JEO63" s="6"/>
      <c r="JEP63" s="6"/>
      <c r="JEQ63" s="6"/>
      <c r="JER63" s="6"/>
      <c r="JES63" s="6"/>
      <c r="JET63" s="6"/>
      <c r="JEU63" s="6"/>
      <c r="JEV63" s="6"/>
      <c r="JEW63" s="6"/>
      <c r="JEX63" s="6"/>
      <c r="JEY63" s="6"/>
      <c r="JEZ63" s="6"/>
      <c r="JFA63" s="6"/>
      <c r="JFB63" s="6"/>
      <c r="JFC63" s="6"/>
      <c r="JFD63" s="6"/>
      <c r="JFE63" s="6"/>
      <c r="JFF63" s="6"/>
      <c r="JFG63" s="6"/>
      <c r="JFH63" s="6"/>
      <c r="JFI63" s="6"/>
      <c r="JFJ63" s="6"/>
      <c r="JFK63" s="6"/>
      <c r="JFL63" s="6"/>
      <c r="JFM63" s="6"/>
      <c r="JFN63" s="6"/>
      <c r="JFO63" s="6"/>
      <c r="JFP63" s="6"/>
      <c r="JFQ63" s="6"/>
      <c r="JFR63" s="6"/>
      <c r="JFS63" s="6"/>
      <c r="JFT63" s="6"/>
      <c r="JFU63" s="6"/>
      <c r="JFV63" s="6"/>
      <c r="JFW63" s="6"/>
      <c r="JFX63" s="6"/>
      <c r="JFY63" s="6"/>
      <c r="JFZ63" s="6"/>
      <c r="JGA63" s="6"/>
      <c r="JGB63" s="6"/>
      <c r="JGC63" s="6"/>
      <c r="JGD63" s="6"/>
      <c r="JGE63" s="6"/>
      <c r="JGF63" s="6"/>
      <c r="JGG63" s="6"/>
      <c r="JGH63" s="6"/>
      <c r="JGI63" s="6"/>
      <c r="JGJ63" s="6"/>
      <c r="JGK63" s="6"/>
      <c r="JGL63" s="6"/>
      <c r="JGM63" s="6"/>
      <c r="JGN63" s="6"/>
      <c r="JGO63" s="6"/>
      <c r="JGP63" s="6"/>
      <c r="JGQ63" s="6"/>
      <c r="JGR63" s="6"/>
      <c r="JGS63" s="6"/>
      <c r="JGT63" s="6"/>
      <c r="JGU63" s="6"/>
      <c r="JGV63" s="6"/>
      <c r="JGW63" s="6"/>
      <c r="JGX63" s="6"/>
      <c r="JGY63" s="6"/>
      <c r="JGZ63" s="6"/>
      <c r="JHA63" s="6"/>
      <c r="JHB63" s="6"/>
      <c r="JHC63" s="6"/>
      <c r="JHD63" s="6"/>
      <c r="JHE63" s="6"/>
      <c r="JHF63" s="6"/>
      <c r="JHG63" s="6"/>
      <c r="JHH63" s="6"/>
      <c r="JHI63" s="6"/>
      <c r="JHJ63" s="6"/>
      <c r="JHK63" s="6"/>
      <c r="JHL63" s="6"/>
      <c r="JHM63" s="6"/>
      <c r="JHN63" s="6"/>
      <c r="JHO63" s="6"/>
      <c r="JHP63" s="6"/>
      <c r="JHQ63" s="6"/>
      <c r="JHR63" s="6"/>
      <c r="JHS63" s="6"/>
      <c r="JHT63" s="6"/>
      <c r="JHU63" s="6"/>
      <c r="JHV63" s="6"/>
      <c r="JHW63" s="6"/>
      <c r="JHX63" s="6"/>
      <c r="JHY63" s="6"/>
      <c r="JHZ63" s="6"/>
      <c r="JIA63" s="6"/>
      <c r="JIB63" s="6"/>
      <c r="JIC63" s="6"/>
      <c r="JID63" s="6"/>
      <c r="JIE63" s="6"/>
      <c r="JIF63" s="6"/>
      <c r="JIG63" s="6"/>
      <c r="JIH63" s="6"/>
      <c r="JII63" s="6"/>
      <c r="JIJ63" s="6"/>
      <c r="JIK63" s="6"/>
      <c r="JIL63" s="6"/>
      <c r="JIM63" s="6"/>
      <c r="JIN63" s="6"/>
      <c r="JIO63" s="6"/>
      <c r="JIP63" s="6"/>
      <c r="JIQ63" s="6"/>
      <c r="JIR63" s="6"/>
      <c r="JIS63" s="6"/>
      <c r="JIT63" s="6"/>
      <c r="JIU63" s="6"/>
      <c r="JIV63" s="6"/>
      <c r="JIW63" s="6"/>
      <c r="JIX63" s="6"/>
      <c r="JIY63" s="6"/>
      <c r="JIZ63" s="6"/>
      <c r="JJA63" s="6"/>
      <c r="JJB63" s="6"/>
      <c r="JJC63" s="6"/>
      <c r="JJD63" s="6"/>
      <c r="JJE63" s="6"/>
      <c r="JJF63" s="6"/>
      <c r="JJG63" s="6"/>
      <c r="JJH63" s="6"/>
      <c r="JJI63" s="6"/>
      <c r="JJJ63" s="6"/>
      <c r="JJK63" s="6"/>
      <c r="JJL63" s="6"/>
      <c r="JJM63" s="6"/>
      <c r="JJN63" s="6"/>
      <c r="JJO63" s="6"/>
      <c r="JJP63" s="6"/>
      <c r="JJQ63" s="6"/>
      <c r="JJR63" s="6"/>
      <c r="JJS63" s="6"/>
      <c r="JJT63" s="6"/>
      <c r="JJU63" s="6"/>
      <c r="JJV63" s="6"/>
      <c r="JJW63" s="6"/>
      <c r="JJX63" s="6"/>
      <c r="JJY63" s="6"/>
      <c r="JJZ63" s="6"/>
      <c r="JKA63" s="6"/>
      <c r="JKB63" s="6"/>
      <c r="JKC63" s="6"/>
      <c r="JKD63" s="6"/>
      <c r="JKE63" s="6"/>
      <c r="JKF63" s="6"/>
      <c r="JKG63" s="6"/>
      <c r="JKH63" s="6"/>
      <c r="JKI63" s="6"/>
      <c r="JKJ63" s="6"/>
      <c r="JKK63" s="6"/>
      <c r="JKL63" s="6"/>
      <c r="JKM63" s="6"/>
      <c r="JKN63" s="6"/>
      <c r="JKO63" s="6"/>
      <c r="JKP63" s="6"/>
      <c r="JKQ63" s="6"/>
      <c r="JKR63" s="6"/>
      <c r="JKS63" s="6"/>
      <c r="JKT63" s="6"/>
      <c r="JKU63" s="6"/>
      <c r="JKV63" s="6"/>
      <c r="JKW63" s="6"/>
      <c r="JKX63" s="6"/>
      <c r="JKY63" s="6"/>
      <c r="JKZ63" s="6"/>
      <c r="JLA63" s="6"/>
      <c r="JLB63" s="6"/>
      <c r="JLC63" s="6"/>
      <c r="JLD63" s="6"/>
      <c r="JLE63" s="6"/>
      <c r="JLF63" s="6"/>
      <c r="JLG63" s="6"/>
      <c r="JLH63" s="6"/>
      <c r="JLI63" s="6"/>
      <c r="JLJ63" s="6"/>
      <c r="JLK63" s="6"/>
      <c r="JLL63" s="6"/>
      <c r="JLM63" s="6"/>
      <c r="JLN63" s="6"/>
      <c r="JLO63" s="6"/>
      <c r="JLP63" s="6"/>
      <c r="JLQ63" s="6"/>
      <c r="JLR63" s="6"/>
      <c r="JLS63" s="6"/>
      <c r="JLT63" s="6"/>
      <c r="JLU63" s="6"/>
      <c r="JLV63" s="6"/>
      <c r="JLW63" s="6"/>
      <c r="JLX63" s="6"/>
      <c r="JLY63" s="6"/>
      <c r="JLZ63" s="6"/>
      <c r="JMA63" s="6"/>
      <c r="JMB63" s="6"/>
      <c r="JMC63" s="6"/>
      <c r="JMD63" s="6"/>
      <c r="JME63" s="6"/>
      <c r="JMF63" s="6"/>
      <c r="JMG63" s="6"/>
      <c r="JMH63" s="6"/>
      <c r="JMI63" s="6"/>
      <c r="JMJ63" s="6"/>
      <c r="JMK63" s="6"/>
      <c r="JML63" s="6"/>
      <c r="JMM63" s="6"/>
      <c r="JMN63" s="6"/>
      <c r="JMO63" s="6"/>
      <c r="JMP63" s="6"/>
      <c r="JMQ63" s="6"/>
      <c r="JMR63" s="6"/>
      <c r="JMS63" s="6"/>
      <c r="JMT63" s="6"/>
      <c r="JMU63" s="6"/>
      <c r="JMV63" s="6"/>
      <c r="JMW63" s="6"/>
      <c r="JMX63" s="6"/>
      <c r="JMY63" s="6"/>
      <c r="JMZ63" s="6"/>
      <c r="JNA63" s="6"/>
      <c r="JNB63" s="6"/>
      <c r="JNC63" s="6"/>
      <c r="JND63" s="6"/>
      <c r="JNE63" s="6"/>
      <c r="JNF63" s="6"/>
      <c r="JNG63" s="6"/>
      <c r="JNH63" s="6"/>
      <c r="JNI63" s="6"/>
      <c r="JNJ63" s="6"/>
      <c r="JNK63" s="6"/>
      <c r="JNL63" s="6"/>
      <c r="JNM63" s="6"/>
      <c r="JNN63" s="6"/>
      <c r="JNO63" s="6"/>
      <c r="JNP63" s="6"/>
      <c r="JNQ63" s="6"/>
      <c r="JNR63" s="6"/>
      <c r="JNS63" s="6"/>
      <c r="JNT63" s="6"/>
      <c r="JNU63" s="6"/>
      <c r="JNV63" s="6"/>
      <c r="JNW63" s="6"/>
      <c r="JNX63" s="6"/>
      <c r="JNY63" s="6"/>
      <c r="JNZ63" s="6"/>
      <c r="JOA63" s="6"/>
      <c r="JOB63" s="6"/>
      <c r="JOC63" s="6"/>
      <c r="JOD63" s="6"/>
      <c r="JOE63" s="6"/>
      <c r="JOF63" s="6"/>
      <c r="JOG63" s="6"/>
      <c r="JOH63" s="6"/>
      <c r="JOI63" s="6"/>
      <c r="JOJ63" s="6"/>
      <c r="JOK63" s="6"/>
      <c r="JOL63" s="6"/>
      <c r="JOM63" s="6"/>
      <c r="JON63" s="6"/>
      <c r="JOO63" s="6"/>
      <c r="JOP63" s="6"/>
      <c r="JOQ63" s="6"/>
      <c r="JOR63" s="6"/>
      <c r="JOS63" s="6"/>
      <c r="JOT63" s="6"/>
      <c r="JOU63" s="6"/>
      <c r="JOV63" s="6"/>
      <c r="JOW63" s="6"/>
      <c r="JOX63" s="6"/>
      <c r="JOY63" s="6"/>
      <c r="JOZ63" s="6"/>
      <c r="JPA63" s="6"/>
      <c r="JPB63" s="6"/>
      <c r="JPC63" s="6"/>
      <c r="JPD63" s="6"/>
      <c r="JPE63" s="6"/>
      <c r="JPF63" s="6"/>
      <c r="JPG63" s="6"/>
      <c r="JPH63" s="6"/>
      <c r="JPI63" s="6"/>
      <c r="JPJ63" s="6"/>
      <c r="JPK63" s="6"/>
      <c r="JPL63" s="6"/>
      <c r="JPM63" s="6"/>
      <c r="JPN63" s="6"/>
      <c r="JPO63" s="6"/>
      <c r="JPP63" s="6"/>
      <c r="JPQ63" s="6"/>
      <c r="JPR63" s="6"/>
      <c r="JPS63" s="6"/>
      <c r="JPT63" s="6"/>
      <c r="JPU63" s="6"/>
      <c r="JPV63" s="6"/>
      <c r="JPW63" s="6"/>
      <c r="JPX63" s="6"/>
      <c r="JPY63" s="6"/>
      <c r="JPZ63" s="6"/>
      <c r="JQA63" s="6"/>
      <c r="JQB63" s="6"/>
      <c r="JQC63" s="6"/>
      <c r="JQD63" s="6"/>
      <c r="JQE63" s="6"/>
      <c r="JQF63" s="6"/>
      <c r="JQG63" s="6"/>
      <c r="JQH63" s="6"/>
      <c r="JQI63" s="6"/>
      <c r="JQJ63" s="6"/>
      <c r="JQK63" s="6"/>
      <c r="JQL63" s="6"/>
      <c r="JQM63" s="6"/>
      <c r="JQN63" s="6"/>
      <c r="JQO63" s="6"/>
      <c r="JQP63" s="6"/>
      <c r="JQQ63" s="6"/>
      <c r="JQR63" s="6"/>
      <c r="JQS63" s="6"/>
      <c r="JQT63" s="6"/>
      <c r="JQU63" s="6"/>
      <c r="JQV63" s="6"/>
      <c r="JQW63" s="6"/>
      <c r="JQX63" s="6"/>
      <c r="JQY63" s="6"/>
      <c r="JQZ63" s="6"/>
      <c r="JRA63" s="6"/>
      <c r="JRB63" s="6"/>
      <c r="JRC63" s="6"/>
      <c r="JRD63" s="6"/>
      <c r="JRE63" s="6"/>
      <c r="JRF63" s="6"/>
      <c r="JRG63" s="6"/>
      <c r="JRH63" s="6"/>
      <c r="JRI63" s="6"/>
      <c r="JRJ63" s="6"/>
      <c r="JRK63" s="6"/>
      <c r="JRL63" s="6"/>
      <c r="JRM63" s="6"/>
      <c r="JRN63" s="6"/>
      <c r="JRO63" s="6"/>
      <c r="JRP63" s="6"/>
      <c r="JRQ63" s="6"/>
      <c r="JRR63" s="6"/>
      <c r="JRS63" s="6"/>
      <c r="JRT63" s="6"/>
      <c r="JRU63" s="6"/>
      <c r="JRV63" s="6"/>
      <c r="JRW63" s="6"/>
      <c r="JRX63" s="6"/>
      <c r="JRY63" s="6"/>
      <c r="JRZ63" s="6"/>
      <c r="JSA63" s="6"/>
      <c r="JSB63" s="6"/>
      <c r="JSC63" s="6"/>
      <c r="JSD63" s="6"/>
      <c r="JSE63" s="6"/>
      <c r="JSF63" s="6"/>
      <c r="JSG63" s="6"/>
      <c r="JSH63" s="6"/>
      <c r="JSI63" s="6"/>
      <c r="JSJ63" s="6"/>
      <c r="JSK63" s="6"/>
      <c r="JSL63" s="6"/>
      <c r="JSM63" s="6"/>
      <c r="JSN63" s="6"/>
      <c r="JSO63" s="6"/>
      <c r="JSP63" s="6"/>
      <c r="JSQ63" s="6"/>
      <c r="JSR63" s="6"/>
      <c r="JSS63" s="6"/>
      <c r="JST63" s="6"/>
      <c r="JSU63" s="6"/>
      <c r="JSV63" s="6"/>
      <c r="JSW63" s="6"/>
      <c r="JSX63" s="6"/>
      <c r="JSY63" s="6"/>
      <c r="JSZ63" s="6"/>
      <c r="JTA63" s="6"/>
      <c r="JTB63" s="6"/>
      <c r="JTC63" s="6"/>
      <c r="JTD63" s="6"/>
      <c r="JTE63" s="6"/>
      <c r="JTF63" s="6"/>
      <c r="JTG63" s="6"/>
      <c r="JTH63" s="6"/>
      <c r="JTI63" s="6"/>
      <c r="JTJ63" s="6"/>
      <c r="JTK63" s="6"/>
      <c r="JTL63" s="6"/>
      <c r="JTM63" s="6"/>
      <c r="JTN63" s="6"/>
      <c r="JTO63" s="6"/>
      <c r="JTP63" s="6"/>
      <c r="JTQ63" s="6"/>
      <c r="JTR63" s="6"/>
      <c r="JTS63" s="6"/>
      <c r="JTT63" s="6"/>
      <c r="JTU63" s="6"/>
      <c r="JTV63" s="6"/>
      <c r="JTW63" s="6"/>
      <c r="JTX63" s="6"/>
      <c r="JTY63" s="6"/>
      <c r="JTZ63" s="6"/>
      <c r="JUA63" s="6"/>
      <c r="JUB63" s="6"/>
      <c r="JUC63" s="6"/>
      <c r="JUD63" s="6"/>
      <c r="JUE63" s="6"/>
      <c r="JUF63" s="6"/>
      <c r="JUG63" s="6"/>
      <c r="JUH63" s="6"/>
      <c r="JUI63" s="6"/>
      <c r="JUJ63" s="6"/>
      <c r="JUK63" s="6"/>
      <c r="JUL63" s="6"/>
      <c r="JUM63" s="6"/>
      <c r="JUN63" s="6"/>
      <c r="JUO63" s="6"/>
      <c r="JUP63" s="6"/>
      <c r="JUQ63" s="6"/>
      <c r="JUR63" s="6"/>
      <c r="JUS63" s="6"/>
      <c r="JUT63" s="6"/>
      <c r="JUU63" s="6"/>
      <c r="JUV63" s="6"/>
      <c r="JUW63" s="6"/>
      <c r="JUX63" s="6"/>
      <c r="JUY63" s="6"/>
      <c r="JUZ63" s="6"/>
      <c r="JVA63" s="6"/>
      <c r="JVB63" s="6"/>
      <c r="JVC63" s="6"/>
      <c r="JVD63" s="6"/>
      <c r="JVE63" s="6"/>
      <c r="JVF63" s="6"/>
      <c r="JVG63" s="6"/>
      <c r="JVH63" s="6"/>
      <c r="JVI63" s="6"/>
      <c r="JVJ63" s="6"/>
      <c r="JVK63" s="6"/>
      <c r="JVL63" s="6"/>
      <c r="JVM63" s="6"/>
      <c r="JVN63" s="6"/>
      <c r="JVO63" s="6"/>
      <c r="JVP63" s="6"/>
      <c r="JVQ63" s="6"/>
      <c r="JVR63" s="6"/>
      <c r="JVS63" s="6"/>
      <c r="JVT63" s="6"/>
      <c r="JVU63" s="6"/>
      <c r="JVV63" s="6"/>
      <c r="JVW63" s="6"/>
      <c r="JVX63" s="6"/>
      <c r="JVY63" s="6"/>
      <c r="JVZ63" s="6"/>
      <c r="JWA63" s="6"/>
      <c r="JWB63" s="6"/>
      <c r="JWC63" s="6"/>
      <c r="JWD63" s="6"/>
      <c r="JWE63" s="6"/>
      <c r="JWF63" s="6"/>
      <c r="JWG63" s="6"/>
      <c r="JWH63" s="6"/>
      <c r="JWI63" s="6"/>
      <c r="JWJ63" s="6"/>
      <c r="JWK63" s="6"/>
      <c r="JWL63" s="6"/>
      <c r="JWM63" s="6"/>
      <c r="JWN63" s="6"/>
      <c r="JWO63" s="6"/>
      <c r="JWP63" s="6"/>
      <c r="JWQ63" s="6"/>
      <c r="JWR63" s="6"/>
      <c r="JWS63" s="6"/>
      <c r="JWT63" s="6"/>
      <c r="JWU63" s="6"/>
      <c r="JWV63" s="6"/>
      <c r="JWW63" s="6"/>
      <c r="JWX63" s="6"/>
      <c r="JWY63" s="6"/>
      <c r="JWZ63" s="6"/>
      <c r="JXA63" s="6"/>
      <c r="JXB63" s="6"/>
      <c r="JXC63" s="6"/>
      <c r="JXD63" s="6"/>
      <c r="JXE63" s="6"/>
      <c r="JXF63" s="6"/>
      <c r="JXG63" s="6"/>
      <c r="JXH63" s="6"/>
      <c r="JXI63" s="6"/>
      <c r="JXJ63" s="6"/>
      <c r="JXK63" s="6"/>
      <c r="JXL63" s="6"/>
      <c r="JXM63" s="6"/>
      <c r="JXN63" s="6"/>
      <c r="JXO63" s="6"/>
      <c r="JXP63" s="6"/>
      <c r="JXQ63" s="6"/>
      <c r="JXR63" s="6"/>
      <c r="JXS63" s="6"/>
      <c r="JXT63" s="6"/>
      <c r="JXU63" s="6"/>
      <c r="JXV63" s="6"/>
      <c r="JXW63" s="6"/>
      <c r="JXX63" s="6"/>
      <c r="JXY63" s="6"/>
      <c r="JXZ63" s="6"/>
      <c r="JYA63" s="6"/>
      <c r="JYB63" s="6"/>
      <c r="JYC63" s="6"/>
      <c r="JYD63" s="6"/>
      <c r="JYE63" s="6"/>
      <c r="JYF63" s="6"/>
      <c r="JYG63" s="6"/>
      <c r="JYH63" s="6"/>
      <c r="JYI63" s="6"/>
      <c r="JYJ63" s="6"/>
      <c r="JYK63" s="6"/>
      <c r="JYL63" s="6"/>
      <c r="JYM63" s="6"/>
      <c r="JYN63" s="6"/>
      <c r="JYO63" s="6"/>
      <c r="JYP63" s="6"/>
      <c r="JYQ63" s="6"/>
      <c r="JYR63" s="6"/>
      <c r="JYS63" s="6"/>
      <c r="JYT63" s="6"/>
      <c r="JYU63" s="6"/>
      <c r="JYV63" s="6"/>
      <c r="JYW63" s="6"/>
      <c r="JYX63" s="6"/>
      <c r="JYY63" s="6"/>
      <c r="JYZ63" s="6"/>
      <c r="JZA63" s="6"/>
      <c r="JZB63" s="6"/>
      <c r="JZC63" s="6"/>
      <c r="JZD63" s="6"/>
      <c r="JZE63" s="6"/>
      <c r="JZF63" s="6"/>
      <c r="JZG63" s="6"/>
      <c r="JZH63" s="6"/>
      <c r="JZI63" s="6"/>
      <c r="JZJ63" s="6"/>
      <c r="JZK63" s="6"/>
      <c r="JZL63" s="6"/>
      <c r="JZM63" s="6"/>
      <c r="JZN63" s="6"/>
      <c r="JZO63" s="6"/>
      <c r="JZP63" s="6"/>
      <c r="JZQ63" s="6"/>
      <c r="JZR63" s="6"/>
      <c r="JZS63" s="6"/>
      <c r="JZT63" s="6"/>
      <c r="JZU63" s="6"/>
      <c r="JZV63" s="6"/>
      <c r="JZW63" s="6"/>
      <c r="JZX63" s="6"/>
      <c r="JZY63" s="6"/>
      <c r="JZZ63" s="6"/>
      <c r="KAA63" s="6"/>
      <c r="KAB63" s="6"/>
      <c r="KAC63" s="6"/>
      <c r="KAD63" s="6"/>
      <c r="KAE63" s="6"/>
      <c r="KAF63" s="6"/>
      <c r="KAG63" s="6"/>
      <c r="KAH63" s="6"/>
      <c r="KAI63" s="6"/>
      <c r="KAJ63" s="6"/>
      <c r="KAK63" s="6"/>
      <c r="KAL63" s="6"/>
      <c r="KAM63" s="6"/>
      <c r="KAN63" s="6"/>
      <c r="KAO63" s="6"/>
      <c r="KAP63" s="6"/>
      <c r="KAQ63" s="6"/>
      <c r="KAR63" s="6"/>
      <c r="KAS63" s="6"/>
      <c r="KAT63" s="6"/>
      <c r="KAU63" s="6"/>
      <c r="KAV63" s="6"/>
      <c r="KAW63" s="6"/>
      <c r="KAX63" s="6"/>
      <c r="KAY63" s="6"/>
      <c r="KAZ63" s="6"/>
      <c r="KBA63" s="6"/>
      <c r="KBB63" s="6"/>
      <c r="KBC63" s="6"/>
      <c r="KBD63" s="6"/>
      <c r="KBE63" s="6"/>
      <c r="KBF63" s="6"/>
      <c r="KBG63" s="6"/>
      <c r="KBH63" s="6"/>
      <c r="KBI63" s="6"/>
      <c r="KBJ63" s="6"/>
      <c r="KBK63" s="6"/>
      <c r="KBL63" s="6"/>
      <c r="KBM63" s="6"/>
      <c r="KBN63" s="6"/>
      <c r="KBO63" s="6"/>
      <c r="KBP63" s="6"/>
      <c r="KBQ63" s="6"/>
      <c r="KBR63" s="6"/>
      <c r="KBS63" s="6"/>
      <c r="KBT63" s="6"/>
      <c r="KBU63" s="6"/>
      <c r="KBV63" s="6"/>
      <c r="KBW63" s="6"/>
      <c r="KBX63" s="6"/>
      <c r="KBY63" s="6"/>
      <c r="KBZ63" s="6"/>
      <c r="KCA63" s="6"/>
      <c r="KCB63" s="6"/>
      <c r="KCC63" s="6"/>
      <c r="KCD63" s="6"/>
      <c r="KCE63" s="6"/>
      <c r="KCF63" s="6"/>
      <c r="KCG63" s="6"/>
      <c r="KCH63" s="6"/>
      <c r="KCI63" s="6"/>
      <c r="KCJ63" s="6"/>
      <c r="KCK63" s="6"/>
      <c r="KCL63" s="6"/>
      <c r="KCM63" s="6"/>
      <c r="KCN63" s="6"/>
      <c r="KCO63" s="6"/>
      <c r="KCP63" s="6"/>
      <c r="KCQ63" s="6"/>
      <c r="KCR63" s="6"/>
      <c r="KCS63" s="6"/>
      <c r="KCT63" s="6"/>
      <c r="KCU63" s="6"/>
      <c r="KCV63" s="6"/>
      <c r="KCW63" s="6"/>
      <c r="KCX63" s="6"/>
      <c r="KCY63" s="6"/>
      <c r="KCZ63" s="6"/>
      <c r="KDA63" s="6"/>
      <c r="KDB63" s="6"/>
      <c r="KDC63" s="6"/>
      <c r="KDD63" s="6"/>
      <c r="KDE63" s="6"/>
      <c r="KDF63" s="6"/>
      <c r="KDG63" s="6"/>
      <c r="KDH63" s="6"/>
      <c r="KDI63" s="6"/>
      <c r="KDJ63" s="6"/>
      <c r="KDK63" s="6"/>
      <c r="KDL63" s="6"/>
      <c r="KDM63" s="6"/>
      <c r="KDN63" s="6"/>
      <c r="KDO63" s="6"/>
      <c r="KDP63" s="6"/>
      <c r="KDQ63" s="6"/>
      <c r="KDR63" s="6"/>
      <c r="KDS63" s="6"/>
      <c r="KDT63" s="6"/>
      <c r="KDU63" s="6"/>
      <c r="KDV63" s="6"/>
      <c r="KDW63" s="6"/>
      <c r="KDX63" s="6"/>
      <c r="KDY63" s="6"/>
      <c r="KDZ63" s="6"/>
      <c r="KEA63" s="6"/>
      <c r="KEB63" s="6"/>
      <c r="KEC63" s="6"/>
      <c r="KED63" s="6"/>
      <c r="KEE63" s="6"/>
      <c r="KEF63" s="6"/>
      <c r="KEG63" s="6"/>
      <c r="KEH63" s="6"/>
      <c r="KEI63" s="6"/>
      <c r="KEJ63" s="6"/>
      <c r="KEK63" s="6"/>
      <c r="KEL63" s="6"/>
      <c r="KEM63" s="6"/>
      <c r="KEN63" s="6"/>
      <c r="KEO63" s="6"/>
      <c r="KEP63" s="6"/>
      <c r="KEQ63" s="6"/>
      <c r="KER63" s="6"/>
      <c r="KES63" s="6"/>
      <c r="KET63" s="6"/>
      <c r="KEU63" s="6"/>
      <c r="KEV63" s="6"/>
      <c r="KEW63" s="6"/>
      <c r="KEX63" s="6"/>
      <c r="KEY63" s="6"/>
      <c r="KEZ63" s="6"/>
      <c r="KFA63" s="6"/>
      <c r="KFB63" s="6"/>
      <c r="KFC63" s="6"/>
      <c r="KFD63" s="6"/>
      <c r="KFE63" s="6"/>
      <c r="KFF63" s="6"/>
      <c r="KFG63" s="6"/>
      <c r="KFH63" s="6"/>
      <c r="KFI63" s="6"/>
      <c r="KFJ63" s="6"/>
      <c r="KFK63" s="6"/>
      <c r="KFL63" s="6"/>
      <c r="KFM63" s="6"/>
      <c r="KFN63" s="6"/>
      <c r="KFO63" s="6"/>
      <c r="KFP63" s="6"/>
      <c r="KFQ63" s="6"/>
      <c r="KFR63" s="6"/>
      <c r="KFS63" s="6"/>
      <c r="KFT63" s="6"/>
      <c r="KFU63" s="6"/>
      <c r="KFV63" s="6"/>
      <c r="KFW63" s="6"/>
      <c r="KFX63" s="6"/>
      <c r="KFY63" s="6"/>
      <c r="KFZ63" s="6"/>
      <c r="KGA63" s="6"/>
      <c r="KGB63" s="6"/>
      <c r="KGC63" s="6"/>
      <c r="KGD63" s="6"/>
      <c r="KGE63" s="6"/>
      <c r="KGF63" s="6"/>
      <c r="KGG63" s="6"/>
      <c r="KGH63" s="6"/>
      <c r="KGI63" s="6"/>
      <c r="KGJ63" s="6"/>
      <c r="KGK63" s="6"/>
      <c r="KGL63" s="6"/>
      <c r="KGM63" s="6"/>
      <c r="KGN63" s="6"/>
      <c r="KGO63" s="6"/>
      <c r="KGP63" s="6"/>
      <c r="KGQ63" s="6"/>
      <c r="KGR63" s="6"/>
      <c r="KGS63" s="6"/>
      <c r="KGT63" s="6"/>
      <c r="KGU63" s="6"/>
      <c r="KGV63" s="6"/>
      <c r="KGW63" s="6"/>
      <c r="KGX63" s="6"/>
      <c r="KGY63" s="6"/>
      <c r="KGZ63" s="6"/>
      <c r="KHA63" s="6"/>
      <c r="KHB63" s="6"/>
      <c r="KHC63" s="6"/>
      <c r="KHD63" s="6"/>
      <c r="KHE63" s="6"/>
      <c r="KHF63" s="6"/>
      <c r="KHG63" s="6"/>
      <c r="KHH63" s="6"/>
      <c r="KHI63" s="6"/>
      <c r="KHJ63" s="6"/>
      <c r="KHK63" s="6"/>
      <c r="KHL63" s="6"/>
      <c r="KHM63" s="6"/>
      <c r="KHN63" s="6"/>
      <c r="KHO63" s="6"/>
      <c r="KHP63" s="6"/>
      <c r="KHQ63" s="6"/>
      <c r="KHR63" s="6"/>
      <c r="KHS63" s="6"/>
      <c r="KHT63" s="6"/>
      <c r="KHU63" s="6"/>
      <c r="KHV63" s="6"/>
      <c r="KHW63" s="6"/>
      <c r="KHX63" s="6"/>
      <c r="KHY63" s="6"/>
      <c r="KHZ63" s="6"/>
      <c r="KIA63" s="6"/>
      <c r="KIB63" s="6"/>
      <c r="KIC63" s="6"/>
      <c r="KID63" s="6"/>
      <c r="KIE63" s="6"/>
      <c r="KIF63" s="6"/>
      <c r="KIG63" s="6"/>
      <c r="KIH63" s="6"/>
      <c r="KII63" s="6"/>
      <c r="KIJ63" s="6"/>
      <c r="KIK63" s="6"/>
      <c r="KIL63" s="6"/>
      <c r="KIM63" s="6"/>
      <c r="KIN63" s="6"/>
      <c r="KIO63" s="6"/>
      <c r="KIP63" s="6"/>
      <c r="KIQ63" s="6"/>
      <c r="KIR63" s="6"/>
      <c r="KIS63" s="6"/>
      <c r="KIT63" s="6"/>
      <c r="KIU63" s="6"/>
      <c r="KIV63" s="6"/>
      <c r="KIW63" s="6"/>
      <c r="KIX63" s="6"/>
      <c r="KIY63" s="6"/>
      <c r="KIZ63" s="6"/>
      <c r="KJA63" s="6"/>
      <c r="KJB63" s="6"/>
      <c r="KJC63" s="6"/>
      <c r="KJD63" s="6"/>
      <c r="KJE63" s="6"/>
      <c r="KJF63" s="6"/>
      <c r="KJG63" s="6"/>
      <c r="KJH63" s="6"/>
      <c r="KJI63" s="6"/>
      <c r="KJJ63" s="6"/>
      <c r="KJK63" s="6"/>
      <c r="KJL63" s="6"/>
      <c r="KJM63" s="6"/>
      <c r="KJN63" s="6"/>
      <c r="KJO63" s="6"/>
      <c r="KJP63" s="6"/>
      <c r="KJQ63" s="6"/>
      <c r="KJR63" s="6"/>
      <c r="KJS63" s="6"/>
      <c r="KJT63" s="6"/>
      <c r="KJU63" s="6"/>
      <c r="KJV63" s="6"/>
      <c r="KJW63" s="6"/>
      <c r="KJX63" s="6"/>
      <c r="KJY63" s="6"/>
      <c r="KJZ63" s="6"/>
      <c r="KKA63" s="6"/>
      <c r="KKB63" s="6"/>
      <c r="KKC63" s="6"/>
      <c r="KKD63" s="6"/>
      <c r="KKE63" s="6"/>
      <c r="KKF63" s="6"/>
      <c r="KKG63" s="6"/>
      <c r="KKH63" s="6"/>
      <c r="KKI63" s="6"/>
      <c r="KKJ63" s="6"/>
      <c r="KKK63" s="6"/>
      <c r="KKL63" s="6"/>
      <c r="KKM63" s="6"/>
      <c r="KKN63" s="6"/>
      <c r="KKO63" s="6"/>
      <c r="KKP63" s="6"/>
      <c r="KKQ63" s="6"/>
      <c r="KKR63" s="6"/>
      <c r="KKS63" s="6"/>
      <c r="KKT63" s="6"/>
      <c r="KKU63" s="6"/>
      <c r="KKV63" s="6"/>
      <c r="KKW63" s="6"/>
      <c r="KKX63" s="6"/>
      <c r="KKY63" s="6"/>
      <c r="KKZ63" s="6"/>
      <c r="KLA63" s="6"/>
      <c r="KLB63" s="6"/>
      <c r="KLC63" s="6"/>
      <c r="KLD63" s="6"/>
      <c r="KLE63" s="6"/>
      <c r="KLF63" s="6"/>
      <c r="KLG63" s="6"/>
      <c r="KLH63" s="6"/>
      <c r="KLI63" s="6"/>
      <c r="KLJ63" s="6"/>
      <c r="KLK63" s="6"/>
      <c r="KLL63" s="6"/>
      <c r="KLM63" s="6"/>
      <c r="KLN63" s="6"/>
      <c r="KLO63" s="6"/>
      <c r="KLP63" s="6"/>
      <c r="KLQ63" s="6"/>
      <c r="KLR63" s="6"/>
      <c r="KLS63" s="6"/>
      <c r="KLT63" s="6"/>
      <c r="KLU63" s="6"/>
      <c r="KLV63" s="6"/>
      <c r="KLW63" s="6"/>
      <c r="KLX63" s="6"/>
      <c r="KLY63" s="6"/>
      <c r="KLZ63" s="6"/>
      <c r="KMA63" s="6"/>
      <c r="KMB63" s="6"/>
      <c r="KMC63" s="6"/>
      <c r="KMD63" s="6"/>
      <c r="KME63" s="6"/>
      <c r="KMF63" s="6"/>
      <c r="KMG63" s="6"/>
      <c r="KMH63" s="6"/>
      <c r="KMI63" s="6"/>
      <c r="KMJ63" s="6"/>
      <c r="KMK63" s="6"/>
      <c r="KML63" s="6"/>
      <c r="KMM63" s="6"/>
      <c r="KMN63" s="6"/>
      <c r="KMO63" s="6"/>
      <c r="KMP63" s="6"/>
      <c r="KMQ63" s="6"/>
      <c r="KMR63" s="6"/>
      <c r="KMS63" s="6"/>
      <c r="KMT63" s="6"/>
      <c r="KMU63" s="6"/>
      <c r="KMV63" s="6"/>
      <c r="KMW63" s="6"/>
      <c r="KMX63" s="6"/>
      <c r="KMY63" s="6"/>
      <c r="KMZ63" s="6"/>
      <c r="KNA63" s="6"/>
      <c r="KNB63" s="6"/>
      <c r="KNC63" s="6"/>
      <c r="KND63" s="6"/>
      <c r="KNE63" s="6"/>
      <c r="KNF63" s="6"/>
      <c r="KNG63" s="6"/>
      <c r="KNH63" s="6"/>
      <c r="KNI63" s="6"/>
      <c r="KNJ63" s="6"/>
      <c r="KNK63" s="6"/>
      <c r="KNL63" s="6"/>
      <c r="KNM63" s="6"/>
      <c r="KNN63" s="6"/>
      <c r="KNO63" s="6"/>
      <c r="KNP63" s="6"/>
      <c r="KNQ63" s="6"/>
      <c r="KNR63" s="6"/>
      <c r="KNS63" s="6"/>
      <c r="KNT63" s="6"/>
      <c r="KNU63" s="6"/>
      <c r="KNV63" s="6"/>
      <c r="KNW63" s="6"/>
      <c r="KNX63" s="6"/>
      <c r="KNY63" s="6"/>
      <c r="KNZ63" s="6"/>
      <c r="KOA63" s="6"/>
      <c r="KOB63" s="6"/>
      <c r="KOC63" s="6"/>
      <c r="KOD63" s="6"/>
      <c r="KOE63" s="6"/>
      <c r="KOF63" s="6"/>
      <c r="KOG63" s="6"/>
      <c r="KOH63" s="6"/>
      <c r="KOI63" s="6"/>
      <c r="KOJ63" s="6"/>
      <c r="KOK63" s="6"/>
      <c r="KOL63" s="6"/>
      <c r="KOM63" s="6"/>
      <c r="KON63" s="6"/>
      <c r="KOO63" s="6"/>
      <c r="KOP63" s="6"/>
      <c r="KOQ63" s="6"/>
      <c r="KOR63" s="6"/>
      <c r="KOS63" s="6"/>
      <c r="KOT63" s="6"/>
      <c r="KOU63" s="6"/>
      <c r="KOV63" s="6"/>
      <c r="KOW63" s="6"/>
      <c r="KOX63" s="6"/>
      <c r="KOY63" s="6"/>
      <c r="KOZ63" s="6"/>
      <c r="KPA63" s="6"/>
      <c r="KPB63" s="6"/>
      <c r="KPC63" s="6"/>
      <c r="KPD63" s="6"/>
      <c r="KPE63" s="6"/>
      <c r="KPF63" s="6"/>
      <c r="KPG63" s="6"/>
      <c r="KPH63" s="6"/>
      <c r="KPI63" s="6"/>
      <c r="KPJ63" s="6"/>
      <c r="KPK63" s="6"/>
      <c r="KPL63" s="6"/>
      <c r="KPM63" s="6"/>
      <c r="KPN63" s="6"/>
      <c r="KPO63" s="6"/>
      <c r="KPP63" s="6"/>
      <c r="KPQ63" s="6"/>
      <c r="KPR63" s="6"/>
      <c r="KPS63" s="6"/>
      <c r="KPT63" s="6"/>
      <c r="KPU63" s="6"/>
      <c r="KPV63" s="6"/>
      <c r="KPW63" s="6"/>
      <c r="KPX63" s="6"/>
      <c r="KPY63" s="6"/>
      <c r="KPZ63" s="6"/>
      <c r="KQA63" s="6"/>
      <c r="KQB63" s="6"/>
      <c r="KQC63" s="6"/>
      <c r="KQD63" s="6"/>
      <c r="KQE63" s="6"/>
      <c r="KQF63" s="6"/>
      <c r="KQG63" s="6"/>
      <c r="KQH63" s="6"/>
      <c r="KQI63" s="6"/>
      <c r="KQJ63" s="6"/>
      <c r="KQK63" s="6"/>
      <c r="KQL63" s="6"/>
      <c r="KQM63" s="6"/>
      <c r="KQN63" s="6"/>
      <c r="KQO63" s="6"/>
      <c r="KQP63" s="6"/>
      <c r="KQQ63" s="6"/>
      <c r="KQR63" s="6"/>
      <c r="KQS63" s="6"/>
      <c r="KQT63" s="6"/>
      <c r="KQU63" s="6"/>
      <c r="KQV63" s="6"/>
      <c r="KQW63" s="6"/>
      <c r="KQX63" s="6"/>
      <c r="KQY63" s="6"/>
      <c r="KQZ63" s="6"/>
      <c r="KRA63" s="6"/>
      <c r="KRB63" s="6"/>
      <c r="KRC63" s="6"/>
      <c r="KRD63" s="6"/>
      <c r="KRE63" s="6"/>
      <c r="KRF63" s="6"/>
      <c r="KRG63" s="6"/>
      <c r="KRH63" s="6"/>
      <c r="KRI63" s="6"/>
      <c r="KRJ63" s="6"/>
      <c r="KRK63" s="6"/>
      <c r="KRL63" s="6"/>
      <c r="KRM63" s="6"/>
      <c r="KRN63" s="6"/>
      <c r="KRO63" s="6"/>
      <c r="KRP63" s="6"/>
      <c r="KRQ63" s="6"/>
      <c r="KRR63" s="6"/>
      <c r="KRS63" s="6"/>
      <c r="KRT63" s="6"/>
      <c r="KRU63" s="6"/>
      <c r="KRV63" s="6"/>
      <c r="KRW63" s="6"/>
      <c r="KRX63" s="6"/>
      <c r="KRY63" s="6"/>
      <c r="KRZ63" s="6"/>
      <c r="KSA63" s="6"/>
      <c r="KSB63" s="6"/>
      <c r="KSC63" s="6"/>
      <c r="KSD63" s="6"/>
      <c r="KSE63" s="6"/>
      <c r="KSF63" s="6"/>
      <c r="KSG63" s="6"/>
      <c r="KSH63" s="6"/>
      <c r="KSI63" s="6"/>
      <c r="KSJ63" s="6"/>
      <c r="KSK63" s="6"/>
      <c r="KSL63" s="6"/>
      <c r="KSM63" s="6"/>
      <c r="KSN63" s="6"/>
      <c r="KSO63" s="6"/>
      <c r="KSP63" s="6"/>
      <c r="KSQ63" s="6"/>
      <c r="KSR63" s="6"/>
      <c r="KSS63" s="6"/>
      <c r="KST63" s="6"/>
      <c r="KSU63" s="6"/>
      <c r="KSV63" s="6"/>
      <c r="KSW63" s="6"/>
      <c r="KSX63" s="6"/>
      <c r="KSY63" s="6"/>
      <c r="KSZ63" s="6"/>
      <c r="KTA63" s="6"/>
      <c r="KTB63" s="6"/>
      <c r="KTC63" s="6"/>
      <c r="KTD63" s="6"/>
      <c r="KTE63" s="6"/>
      <c r="KTF63" s="6"/>
      <c r="KTG63" s="6"/>
      <c r="KTH63" s="6"/>
      <c r="KTI63" s="6"/>
      <c r="KTJ63" s="6"/>
      <c r="KTK63" s="6"/>
      <c r="KTL63" s="6"/>
      <c r="KTM63" s="6"/>
      <c r="KTN63" s="6"/>
      <c r="KTO63" s="6"/>
      <c r="KTP63" s="6"/>
      <c r="KTQ63" s="6"/>
      <c r="KTR63" s="6"/>
      <c r="KTS63" s="6"/>
      <c r="KTT63" s="6"/>
      <c r="KTU63" s="6"/>
      <c r="KTV63" s="6"/>
      <c r="KTW63" s="6"/>
      <c r="KTX63" s="6"/>
      <c r="KTY63" s="6"/>
      <c r="KTZ63" s="6"/>
      <c r="KUA63" s="6"/>
      <c r="KUB63" s="6"/>
      <c r="KUC63" s="6"/>
      <c r="KUD63" s="6"/>
      <c r="KUE63" s="6"/>
      <c r="KUF63" s="6"/>
      <c r="KUG63" s="6"/>
      <c r="KUH63" s="6"/>
      <c r="KUI63" s="6"/>
      <c r="KUJ63" s="6"/>
      <c r="KUK63" s="6"/>
      <c r="KUL63" s="6"/>
      <c r="KUM63" s="6"/>
      <c r="KUN63" s="6"/>
      <c r="KUO63" s="6"/>
      <c r="KUP63" s="6"/>
      <c r="KUQ63" s="6"/>
      <c r="KUR63" s="6"/>
      <c r="KUS63" s="6"/>
      <c r="KUT63" s="6"/>
      <c r="KUU63" s="6"/>
      <c r="KUV63" s="6"/>
      <c r="KUW63" s="6"/>
      <c r="KUX63" s="6"/>
      <c r="KUY63" s="6"/>
      <c r="KUZ63" s="6"/>
      <c r="KVA63" s="6"/>
      <c r="KVB63" s="6"/>
      <c r="KVC63" s="6"/>
      <c r="KVD63" s="6"/>
      <c r="KVE63" s="6"/>
      <c r="KVF63" s="6"/>
      <c r="KVG63" s="6"/>
      <c r="KVH63" s="6"/>
      <c r="KVI63" s="6"/>
      <c r="KVJ63" s="6"/>
      <c r="KVK63" s="6"/>
      <c r="KVL63" s="6"/>
      <c r="KVM63" s="6"/>
      <c r="KVN63" s="6"/>
      <c r="KVO63" s="6"/>
      <c r="KVP63" s="6"/>
      <c r="KVQ63" s="6"/>
      <c r="KVR63" s="6"/>
      <c r="KVS63" s="6"/>
      <c r="KVT63" s="6"/>
      <c r="KVU63" s="6"/>
      <c r="KVV63" s="6"/>
      <c r="KVW63" s="6"/>
      <c r="KVX63" s="6"/>
      <c r="KVY63" s="6"/>
      <c r="KVZ63" s="6"/>
      <c r="KWA63" s="6"/>
      <c r="KWB63" s="6"/>
      <c r="KWC63" s="6"/>
      <c r="KWD63" s="6"/>
      <c r="KWE63" s="6"/>
      <c r="KWF63" s="6"/>
      <c r="KWG63" s="6"/>
      <c r="KWH63" s="6"/>
      <c r="KWI63" s="6"/>
      <c r="KWJ63" s="6"/>
      <c r="KWK63" s="6"/>
      <c r="KWL63" s="6"/>
      <c r="KWM63" s="6"/>
      <c r="KWN63" s="6"/>
      <c r="KWO63" s="6"/>
      <c r="KWP63" s="6"/>
      <c r="KWQ63" s="6"/>
      <c r="KWR63" s="6"/>
      <c r="KWS63" s="6"/>
      <c r="KWT63" s="6"/>
      <c r="KWU63" s="6"/>
      <c r="KWV63" s="6"/>
      <c r="KWW63" s="6"/>
      <c r="KWX63" s="6"/>
      <c r="KWY63" s="6"/>
      <c r="KWZ63" s="6"/>
      <c r="KXA63" s="6"/>
      <c r="KXB63" s="6"/>
      <c r="KXC63" s="6"/>
      <c r="KXD63" s="6"/>
      <c r="KXE63" s="6"/>
      <c r="KXF63" s="6"/>
      <c r="KXG63" s="6"/>
      <c r="KXH63" s="6"/>
      <c r="KXI63" s="6"/>
      <c r="KXJ63" s="6"/>
      <c r="KXK63" s="6"/>
      <c r="KXL63" s="6"/>
      <c r="KXM63" s="6"/>
      <c r="KXN63" s="6"/>
      <c r="KXO63" s="6"/>
      <c r="KXP63" s="6"/>
      <c r="KXQ63" s="6"/>
      <c r="KXR63" s="6"/>
      <c r="KXS63" s="6"/>
      <c r="KXT63" s="6"/>
      <c r="KXU63" s="6"/>
      <c r="KXV63" s="6"/>
      <c r="KXW63" s="6"/>
      <c r="KXX63" s="6"/>
      <c r="KXY63" s="6"/>
      <c r="KXZ63" s="6"/>
      <c r="KYA63" s="6"/>
      <c r="KYB63" s="6"/>
      <c r="KYC63" s="6"/>
      <c r="KYD63" s="6"/>
      <c r="KYE63" s="6"/>
      <c r="KYF63" s="6"/>
      <c r="KYG63" s="6"/>
      <c r="KYH63" s="6"/>
      <c r="KYI63" s="6"/>
      <c r="KYJ63" s="6"/>
      <c r="KYK63" s="6"/>
      <c r="KYL63" s="6"/>
      <c r="KYM63" s="6"/>
      <c r="KYN63" s="6"/>
      <c r="KYO63" s="6"/>
      <c r="KYP63" s="6"/>
      <c r="KYQ63" s="6"/>
      <c r="KYR63" s="6"/>
      <c r="KYS63" s="6"/>
      <c r="KYT63" s="6"/>
      <c r="KYU63" s="6"/>
      <c r="KYV63" s="6"/>
      <c r="KYW63" s="6"/>
      <c r="KYX63" s="6"/>
      <c r="KYY63" s="6"/>
      <c r="KYZ63" s="6"/>
      <c r="KZA63" s="6"/>
      <c r="KZB63" s="6"/>
      <c r="KZC63" s="6"/>
      <c r="KZD63" s="6"/>
      <c r="KZE63" s="6"/>
      <c r="KZF63" s="6"/>
      <c r="KZG63" s="6"/>
      <c r="KZH63" s="6"/>
      <c r="KZI63" s="6"/>
      <c r="KZJ63" s="6"/>
      <c r="KZK63" s="6"/>
      <c r="KZL63" s="6"/>
      <c r="KZM63" s="6"/>
      <c r="KZN63" s="6"/>
      <c r="KZO63" s="6"/>
      <c r="KZP63" s="6"/>
      <c r="KZQ63" s="6"/>
      <c r="KZR63" s="6"/>
      <c r="KZS63" s="6"/>
      <c r="KZT63" s="6"/>
      <c r="KZU63" s="6"/>
      <c r="KZV63" s="6"/>
      <c r="KZW63" s="6"/>
      <c r="KZX63" s="6"/>
      <c r="KZY63" s="6"/>
      <c r="KZZ63" s="6"/>
      <c r="LAA63" s="6"/>
      <c r="LAB63" s="6"/>
      <c r="LAC63" s="6"/>
      <c r="LAD63" s="6"/>
      <c r="LAE63" s="6"/>
      <c r="LAF63" s="6"/>
      <c r="LAG63" s="6"/>
      <c r="LAH63" s="6"/>
      <c r="LAI63" s="6"/>
      <c r="LAJ63" s="6"/>
      <c r="LAK63" s="6"/>
      <c r="LAL63" s="6"/>
      <c r="LAM63" s="6"/>
      <c r="LAN63" s="6"/>
      <c r="LAO63" s="6"/>
      <c r="LAP63" s="6"/>
      <c r="LAQ63" s="6"/>
      <c r="LAR63" s="6"/>
      <c r="LAS63" s="6"/>
      <c r="LAT63" s="6"/>
      <c r="LAU63" s="6"/>
      <c r="LAV63" s="6"/>
      <c r="LAW63" s="6"/>
      <c r="LAX63" s="6"/>
      <c r="LAY63" s="6"/>
      <c r="LAZ63" s="6"/>
      <c r="LBA63" s="6"/>
      <c r="LBB63" s="6"/>
      <c r="LBC63" s="6"/>
      <c r="LBD63" s="6"/>
      <c r="LBE63" s="6"/>
      <c r="LBF63" s="6"/>
      <c r="LBG63" s="6"/>
      <c r="LBH63" s="6"/>
      <c r="LBI63" s="6"/>
      <c r="LBJ63" s="6"/>
      <c r="LBK63" s="6"/>
      <c r="LBL63" s="6"/>
      <c r="LBM63" s="6"/>
      <c r="LBN63" s="6"/>
      <c r="LBO63" s="6"/>
      <c r="LBP63" s="6"/>
      <c r="LBQ63" s="6"/>
      <c r="LBR63" s="6"/>
      <c r="LBS63" s="6"/>
      <c r="LBT63" s="6"/>
      <c r="LBU63" s="6"/>
      <c r="LBV63" s="6"/>
      <c r="LBW63" s="6"/>
      <c r="LBX63" s="6"/>
      <c r="LBY63" s="6"/>
      <c r="LBZ63" s="6"/>
      <c r="LCA63" s="6"/>
      <c r="LCB63" s="6"/>
      <c r="LCC63" s="6"/>
      <c r="LCD63" s="6"/>
      <c r="LCE63" s="6"/>
      <c r="LCF63" s="6"/>
      <c r="LCG63" s="6"/>
      <c r="LCH63" s="6"/>
      <c r="LCI63" s="6"/>
      <c r="LCJ63" s="6"/>
      <c r="LCK63" s="6"/>
      <c r="LCL63" s="6"/>
      <c r="LCM63" s="6"/>
      <c r="LCN63" s="6"/>
      <c r="LCO63" s="6"/>
      <c r="LCP63" s="6"/>
      <c r="LCQ63" s="6"/>
      <c r="LCR63" s="6"/>
      <c r="LCS63" s="6"/>
      <c r="LCT63" s="6"/>
      <c r="LCU63" s="6"/>
      <c r="LCV63" s="6"/>
      <c r="LCW63" s="6"/>
      <c r="LCX63" s="6"/>
      <c r="LCY63" s="6"/>
      <c r="LCZ63" s="6"/>
      <c r="LDA63" s="6"/>
      <c r="LDB63" s="6"/>
      <c r="LDC63" s="6"/>
      <c r="LDD63" s="6"/>
      <c r="LDE63" s="6"/>
      <c r="LDF63" s="6"/>
      <c r="LDG63" s="6"/>
      <c r="LDH63" s="6"/>
      <c r="LDI63" s="6"/>
      <c r="LDJ63" s="6"/>
      <c r="LDK63" s="6"/>
      <c r="LDL63" s="6"/>
      <c r="LDM63" s="6"/>
      <c r="LDN63" s="6"/>
      <c r="LDO63" s="6"/>
      <c r="LDP63" s="6"/>
      <c r="LDQ63" s="6"/>
      <c r="LDR63" s="6"/>
      <c r="LDS63" s="6"/>
      <c r="LDT63" s="6"/>
      <c r="LDU63" s="6"/>
      <c r="LDV63" s="6"/>
      <c r="LDW63" s="6"/>
      <c r="LDX63" s="6"/>
      <c r="LDY63" s="6"/>
      <c r="LDZ63" s="6"/>
      <c r="LEA63" s="6"/>
      <c r="LEB63" s="6"/>
      <c r="LEC63" s="6"/>
      <c r="LED63" s="6"/>
      <c r="LEE63" s="6"/>
      <c r="LEF63" s="6"/>
      <c r="LEG63" s="6"/>
      <c r="LEH63" s="6"/>
      <c r="LEI63" s="6"/>
      <c r="LEJ63" s="6"/>
      <c r="LEK63" s="6"/>
      <c r="LEL63" s="6"/>
      <c r="LEM63" s="6"/>
      <c r="LEN63" s="6"/>
      <c r="LEO63" s="6"/>
      <c r="LEP63" s="6"/>
      <c r="LEQ63" s="6"/>
      <c r="LER63" s="6"/>
      <c r="LES63" s="6"/>
      <c r="LET63" s="6"/>
      <c r="LEU63" s="6"/>
      <c r="LEV63" s="6"/>
      <c r="LEW63" s="6"/>
      <c r="LEX63" s="6"/>
      <c r="LEY63" s="6"/>
      <c r="LEZ63" s="6"/>
      <c r="LFA63" s="6"/>
      <c r="LFB63" s="6"/>
      <c r="LFC63" s="6"/>
      <c r="LFD63" s="6"/>
      <c r="LFE63" s="6"/>
      <c r="LFF63" s="6"/>
      <c r="LFG63" s="6"/>
      <c r="LFH63" s="6"/>
      <c r="LFI63" s="6"/>
      <c r="LFJ63" s="6"/>
      <c r="LFK63" s="6"/>
      <c r="LFL63" s="6"/>
      <c r="LFM63" s="6"/>
      <c r="LFN63" s="6"/>
      <c r="LFO63" s="6"/>
      <c r="LFP63" s="6"/>
      <c r="LFQ63" s="6"/>
      <c r="LFR63" s="6"/>
      <c r="LFS63" s="6"/>
      <c r="LFT63" s="6"/>
      <c r="LFU63" s="6"/>
      <c r="LFV63" s="6"/>
      <c r="LFW63" s="6"/>
      <c r="LFX63" s="6"/>
      <c r="LFY63" s="6"/>
      <c r="LFZ63" s="6"/>
      <c r="LGA63" s="6"/>
      <c r="LGB63" s="6"/>
      <c r="LGC63" s="6"/>
      <c r="LGD63" s="6"/>
      <c r="LGE63" s="6"/>
      <c r="LGF63" s="6"/>
      <c r="LGG63" s="6"/>
      <c r="LGH63" s="6"/>
      <c r="LGI63" s="6"/>
      <c r="LGJ63" s="6"/>
      <c r="LGK63" s="6"/>
      <c r="LGL63" s="6"/>
      <c r="LGM63" s="6"/>
      <c r="LGN63" s="6"/>
      <c r="LGO63" s="6"/>
      <c r="LGP63" s="6"/>
      <c r="LGQ63" s="6"/>
      <c r="LGR63" s="6"/>
      <c r="LGS63" s="6"/>
      <c r="LGT63" s="6"/>
      <c r="LGU63" s="6"/>
      <c r="LGV63" s="6"/>
      <c r="LGW63" s="6"/>
      <c r="LGX63" s="6"/>
      <c r="LGY63" s="6"/>
      <c r="LGZ63" s="6"/>
      <c r="LHA63" s="6"/>
      <c r="LHB63" s="6"/>
      <c r="LHC63" s="6"/>
      <c r="LHD63" s="6"/>
      <c r="LHE63" s="6"/>
      <c r="LHF63" s="6"/>
      <c r="LHG63" s="6"/>
      <c r="LHH63" s="6"/>
      <c r="LHI63" s="6"/>
      <c r="LHJ63" s="6"/>
      <c r="LHK63" s="6"/>
      <c r="LHL63" s="6"/>
      <c r="LHM63" s="6"/>
      <c r="LHN63" s="6"/>
      <c r="LHO63" s="6"/>
      <c r="LHP63" s="6"/>
      <c r="LHQ63" s="6"/>
      <c r="LHR63" s="6"/>
      <c r="LHS63" s="6"/>
      <c r="LHT63" s="6"/>
      <c r="LHU63" s="6"/>
      <c r="LHV63" s="6"/>
      <c r="LHW63" s="6"/>
      <c r="LHX63" s="6"/>
      <c r="LHY63" s="6"/>
      <c r="LHZ63" s="6"/>
      <c r="LIA63" s="6"/>
      <c r="LIB63" s="6"/>
      <c r="LIC63" s="6"/>
      <c r="LID63" s="6"/>
      <c r="LIE63" s="6"/>
      <c r="LIF63" s="6"/>
      <c r="LIG63" s="6"/>
      <c r="LIH63" s="6"/>
      <c r="LII63" s="6"/>
      <c r="LIJ63" s="6"/>
      <c r="LIK63" s="6"/>
      <c r="LIL63" s="6"/>
      <c r="LIM63" s="6"/>
      <c r="LIN63" s="6"/>
      <c r="LIO63" s="6"/>
      <c r="LIP63" s="6"/>
      <c r="LIQ63" s="6"/>
      <c r="LIR63" s="6"/>
      <c r="LIS63" s="6"/>
      <c r="LIT63" s="6"/>
      <c r="LIU63" s="6"/>
      <c r="LIV63" s="6"/>
      <c r="LIW63" s="6"/>
      <c r="LIX63" s="6"/>
      <c r="LIY63" s="6"/>
      <c r="LIZ63" s="6"/>
      <c r="LJA63" s="6"/>
      <c r="LJB63" s="6"/>
      <c r="LJC63" s="6"/>
      <c r="LJD63" s="6"/>
      <c r="LJE63" s="6"/>
      <c r="LJF63" s="6"/>
      <c r="LJG63" s="6"/>
      <c r="LJH63" s="6"/>
      <c r="LJI63" s="6"/>
      <c r="LJJ63" s="6"/>
      <c r="LJK63" s="6"/>
      <c r="LJL63" s="6"/>
      <c r="LJM63" s="6"/>
      <c r="LJN63" s="6"/>
      <c r="LJO63" s="6"/>
      <c r="LJP63" s="6"/>
      <c r="LJQ63" s="6"/>
      <c r="LJR63" s="6"/>
      <c r="LJS63" s="6"/>
      <c r="LJT63" s="6"/>
      <c r="LJU63" s="6"/>
      <c r="LJV63" s="6"/>
      <c r="LJW63" s="6"/>
      <c r="LJX63" s="6"/>
      <c r="LJY63" s="6"/>
      <c r="LJZ63" s="6"/>
      <c r="LKA63" s="6"/>
      <c r="LKB63" s="6"/>
      <c r="LKC63" s="6"/>
      <c r="LKD63" s="6"/>
      <c r="LKE63" s="6"/>
      <c r="LKF63" s="6"/>
      <c r="LKG63" s="6"/>
      <c r="LKH63" s="6"/>
      <c r="LKI63" s="6"/>
      <c r="LKJ63" s="6"/>
      <c r="LKK63" s="6"/>
      <c r="LKL63" s="6"/>
      <c r="LKM63" s="6"/>
      <c r="LKN63" s="6"/>
      <c r="LKO63" s="6"/>
      <c r="LKP63" s="6"/>
      <c r="LKQ63" s="6"/>
      <c r="LKR63" s="6"/>
      <c r="LKS63" s="6"/>
      <c r="LKT63" s="6"/>
      <c r="LKU63" s="6"/>
      <c r="LKV63" s="6"/>
      <c r="LKW63" s="6"/>
      <c r="LKX63" s="6"/>
      <c r="LKY63" s="6"/>
      <c r="LKZ63" s="6"/>
      <c r="LLA63" s="6"/>
      <c r="LLB63" s="6"/>
      <c r="LLC63" s="6"/>
      <c r="LLD63" s="6"/>
      <c r="LLE63" s="6"/>
      <c r="LLF63" s="6"/>
      <c r="LLG63" s="6"/>
      <c r="LLH63" s="6"/>
      <c r="LLI63" s="6"/>
      <c r="LLJ63" s="6"/>
      <c r="LLK63" s="6"/>
      <c r="LLL63" s="6"/>
      <c r="LLM63" s="6"/>
      <c r="LLN63" s="6"/>
      <c r="LLO63" s="6"/>
      <c r="LLP63" s="6"/>
      <c r="LLQ63" s="6"/>
      <c r="LLR63" s="6"/>
      <c r="LLS63" s="6"/>
      <c r="LLT63" s="6"/>
      <c r="LLU63" s="6"/>
      <c r="LLV63" s="6"/>
      <c r="LLW63" s="6"/>
      <c r="LLX63" s="6"/>
      <c r="LLY63" s="6"/>
      <c r="LLZ63" s="6"/>
      <c r="LMA63" s="6"/>
      <c r="LMB63" s="6"/>
      <c r="LMC63" s="6"/>
      <c r="LMD63" s="6"/>
      <c r="LME63" s="6"/>
      <c r="LMF63" s="6"/>
      <c r="LMG63" s="6"/>
      <c r="LMH63" s="6"/>
      <c r="LMI63" s="6"/>
      <c r="LMJ63" s="6"/>
      <c r="LMK63" s="6"/>
      <c r="LML63" s="6"/>
      <c r="LMM63" s="6"/>
      <c r="LMN63" s="6"/>
      <c r="LMO63" s="6"/>
      <c r="LMP63" s="6"/>
      <c r="LMQ63" s="6"/>
      <c r="LMR63" s="6"/>
      <c r="LMS63" s="6"/>
      <c r="LMT63" s="6"/>
      <c r="LMU63" s="6"/>
      <c r="LMV63" s="6"/>
      <c r="LMW63" s="6"/>
      <c r="LMX63" s="6"/>
      <c r="LMY63" s="6"/>
      <c r="LMZ63" s="6"/>
      <c r="LNA63" s="6"/>
      <c r="LNB63" s="6"/>
      <c r="LNC63" s="6"/>
      <c r="LND63" s="6"/>
      <c r="LNE63" s="6"/>
      <c r="LNF63" s="6"/>
      <c r="LNG63" s="6"/>
      <c r="LNH63" s="6"/>
      <c r="LNI63" s="6"/>
      <c r="LNJ63" s="6"/>
      <c r="LNK63" s="6"/>
      <c r="LNL63" s="6"/>
      <c r="LNM63" s="6"/>
      <c r="LNN63" s="6"/>
      <c r="LNO63" s="6"/>
      <c r="LNP63" s="6"/>
      <c r="LNQ63" s="6"/>
      <c r="LNR63" s="6"/>
      <c r="LNS63" s="6"/>
      <c r="LNT63" s="6"/>
      <c r="LNU63" s="6"/>
      <c r="LNV63" s="6"/>
      <c r="LNW63" s="6"/>
      <c r="LNX63" s="6"/>
      <c r="LNY63" s="6"/>
      <c r="LNZ63" s="6"/>
      <c r="LOA63" s="6"/>
      <c r="LOB63" s="6"/>
      <c r="LOC63" s="6"/>
      <c r="LOD63" s="6"/>
      <c r="LOE63" s="6"/>
      <c r="LOF63" s="6"/>
      <c r="LOG63" s="6"/>
      <c r="LOH63" s="6"/>
      <c r="LOI63" s="6"/>
      <c r="LOJ63" s="6"/>
      <c r="LOK63" s="6"/>
      <c r="LOL63" s="6"/>
      <c r="LOM63" s="6"/>
      <c r="LON63" s="6"/>
      <c r="LOO63" s="6"/>
      <c r="LOP63" s="6"/>
      <c r="LOQ63" s="6"/>
      <c r="LOR63" s="6"/>
      <c r="LOS63" s="6"/>
      <c r="LOT63" s="6"/>
      <c r="LOU63" s="6"/>
      <c r="LOV63" s="6"/>
      <c r="LOW63" s="6"/>
      <c r="LOX63" s="6"/>
      <c r="LOY63" s="6"/>
      <c r="LOZ63" s="6"/>
      <c r="LPA63" s="6"/>
      <c r="LPB63" s="6"/>
      <c r="LPC63" s="6"/>
      <c r="LPD63" s="6"/>
      <c r="LPE63" s="6"/>
      <c r="LPF63" s="6"/>
      <c r="LPG63" s="6"/>
      <c r="LPH63" s="6"/>
      <c r="LPI63" s="6"/>
      <c r="LPJ63" s="6"/>
      <c r="LPK63" s="6"/>
      <c r="LPL63" s="6"/>
      <c r="LPM63" s="6"/>
      <c r="LPN63" s="6"/>
      <c r="LPO63" s="6"/>
      <c r="LPP63" s="6"/>
      <c r="LPQ63" s="6"/>
      <c r="LPR63" s="6"/>
      <c r="LPS63" s="6"/>
      <c r="LPT63" s="6"/>
      <c r="LPU63" s="6"/>
      <c r="LPV63" s="6"/>
      <c r="LPW63" s="6"/>
      <c r="LPX63" s="6"/>
      <c r="LPY63" s="6"/>
      <c r="LPZ63" s="6"/>
      <c r="LQA63" s="6"/>
      <c r="LQB63" s="6"/>
      <c r="LQC63" s="6"/>
      <c r="LQD63" s="6"/>
      <c r="LQE63" s="6"/>
      <c r="LQF63" s="6"/>
      <c r="LQG63" s="6"/>
      <c r="LQH63" s="6"/>
      <c r="LQI63" s="6"/>
      <c r="LQJ63" s="6"/>
      <c r="LQK63" s="6"/>
      <c r="LQL63" s="6"/>
      <c r="LQM63" s="6"/>
      <c r="LQN63" s="6"/>
      <c r="LQO63" s="6"/>
      <c r="LQP63" s="6"/>
      <c r="LQQ63" s="6"/>
      <c r="LQR63" s="6"/>
      <c r="LQS63" s="6"/>
      <c r="LQT63" s="6"/>
      <c r="LQU63" s="6"/>
      <c r="LQV63" s="6"/>
      <c r="LQW63" s="6"/>
      <c r="LQX63" s="6"/>
      <c r="LQY63" s="6"/>
      <c r="LQZ63" s="6"/>
      <c r="LRA63" s="6"/>
      <c r="LRB63" s="6"/>
      <c r="LRC63" s="6"/>
      <c r="LRD63" s="6"/>
      <c r="LRE63" s="6"/>
      <c r="LRF63" s="6"/>
      <c r="LRG63" s="6"/>
      <c r="LRH63" s="6"/>
      <c r="LRI63" s="6"/>
      <c r="LRJ63" s="6"/>
      <c r="LRK63" s="6"/>
      <c r="LRL63" s="6"/>
      <c r="LRM63" s="6"/>
      <c r="LRN63" s="6"/>
      <c r="LRO63" s="6"/>
      <c r="LRP63" s="6"/>
      <c r="LRQ63" s="6"/>
      <c r="LRR63" s="6"/>
      <c r="LRS63" s="6"/>
      <c r="LRT63" s="6"/>
      <c r="LRU63" s="6"/>
      <c r="LRV63" s="6"/>
      <c r="LRW63" s="6"/>
      <c r="LRX63" s="6"/>
      <c r="LRY63" s="6"/>
      <c r="LRZ63" s="6"/>
      <c r="LSA63" s="6"/>
      <c r="LSB63" s="6"/>
      <c r="LSC63" s="6"/>
      <c r="LSD63" s="6"/>
      <c r="LSE63" s="6"/>
      <c r="LSF63" s="6"/>
      <c r="LSG63" s="6"/>
      <c r="LSH63" s="6"/>
      <c r="LSI63" s="6"/>
      <c r="LSJ63" s="6"/>
      <c r="LSK63" s="6"/>
      <c r="LSL63" s="6"/>
      <c r="LSM63" s="6"/>
      <c r="LSN63" s="6"/>
      <c r="LSO63" s="6"/>
      <c r="LSP63" s="6"/>
      <c r="LSQ63" s="6"/>
      <c r="LSR63" s="6"/>
      <c r="LSS63" s="6"/>
      <c r="LST63" s="6"/>
      <c r="LSU63" s="6"/>
      <c r="LSV63" s="6"/>
      <c r="LSW63" s="6"/>
      <c r="LSX63" s="6"/>
      <c r="LSY63" s="6"/>
      <c r="LSZ63" s="6"/>
      <c r="LTA63" s="6"/>
      <c r="LTB63" s="6"/>
      <c r="LTC63" s="6"/>
      <c r="LTD63" s="6"/>
      <c r="LTE63" s="6"/>
      <c r="LTF63" s="6"/>
      <c r="LTG63" s="6"/>
      <c r="LTH63" s="6"/>
      <c r="LTI63" s="6"/>
      <c r="LTJ63" s="6"/>
      <c r="LTK63" s="6"/>
      <c r="LTL63" s="6"/>
      <c r="LTM63" s="6"/>
      <c r="LTN63" s="6"/>
      <c r="LTO63" s="6"/>
      <c r="LTP63" s="6"/>
      <c r="LTQ63" s="6"/>
      <c r="LTR63" s="6"/>
      <c r="LTS63" s="6"/>
      <c r="LTT63" s="6"/>
      <c r="LTU63" s="6"/>
      <c r="LTV63" s="6"/>
      <c r="LTW63" s="6"/>
      <c r="LTX63" s="6"/>
      <c r="LTY63" s="6"/>
      <c r="LTZ63" s="6"/>
      <c r="LUA63" s="6"/>
      <c r="LUB63" s="6"/>
      <c r="LUC63" s="6"/>
      <c r="LUD63" s="6"/>
      <c r="LUE63" s="6"/>
      <c r="LUF63" s="6"/>
      <c r="LUG63" s="6"/>
      <c r="LUH63" s="6"/>
      <c r="LUI63" s="6"/>
      <c r="LUJ63" s="6"/>
      <c r="LUK63" s="6"/>
      <c r="LUL63" s="6"/>
      <c r="LUM63" s="6"/>
      <c r="LUN63" s="6"/>
      <c r="LUO63" s="6"/>
      <c r="LUP63" s="6"/>
      <c r="LUQ63" s="6"/>
      <c r="LUR63" s="6"/>
      <c r="LUS63" s="6"/>
      <c r="LUT63" s="6"/>
      <c r="LUU63" s="6"/>
      <c r="LUV63" s="6"/>
      <c r="LUW63" s="6"/>
      <c r="LUX63" s="6"/>
      <c r="LUY63" s="6"/>
      <c r="LUZ63" s="6"/>
      <c r="LVA63" s="6"/>
      <c r="LVB63" s="6"/>
      <c r="LVC63" s="6"/>
      <c r="LVD63" s="6"/>
      <c r="LVE63" s="6"/>
      <c r="LVF63" s="6"/>
      <c r="LVG63" s="6"/>
      <c r="LVH63" s="6"/>
      <c r="LVI63" s="6"/>
      <c r="LVJ63" s="6"/>
      <c r="LVK63" s="6"/>
      <c r="LVL63" s="6"/>
      <c r="LVM63" s="6"/>
      <c r="LVN63" s="6"/>
      <c r="LVO63" s="6"/>
      <c r="LVP63" s="6"/>
      <c r="LVQ63" s="6"/>
      <c r="LVR63" s="6"/>
      <c r="LVS63" s="6"/>
      <c r="LVT63" s="6"/>
      <c r="LVU63" s="6"/>
      <c r="LVV63" s="6"/>
      <c r="LVW63" s="6"/>
      <c r="LVX63" s="6"/>
      <c r="LVY63" s="6"/>
      <c r="LVZ63" s="6"/>
      <c r="LWA63" s="6"/>
      <c r="LWB63" s="6"/>
      <c r="LWC63" s="6"/>
      <c r="LWD63" s="6"/>
      <c r="LWE63" s="6"/>
      <c r="LWF63" s="6"/>
      <c r="LWG63" s="6"/>
      <c r="LWH63" s="6"/>
      <c r="LWI63" s="6"/>
      <c r="LWJ63" s="6"/>
      <c r="LWK63" s="6"/>
      <c r="LWL63" s="6"/>
      <c r="LWM63" s="6"/>
      <c r="LWN63" s="6"/>
      <c r="LWO63" s="6"/>
      <c r="LWP63" s="6"/>
      <c r="LWQ63" s="6"/>
      <c r="LWR63" s="6"/>
      <c r="LWS63" s="6"/>
      <c r="LWT63" s="6"/>
      <c r="LWU63" s="6"/>
      <c r="LWV63" s="6"/>
      <c r="LWW63" s="6"/>
      <c r="LWX63" s="6"/>
      <c r="LWY63" s="6"/>
      <c r="LWZ63" s="6"/>
      <c r="LXA63" s="6"/>
      <c r="LXB63" s="6"/>
      <c r="LXC63" s="6"/>
      <c r="LXD63" s="6"/>
      <c r="LXE63" s="6"/>
      <c r="LXF63" s="6"/>
      <c r="LXG63" s="6"/>
      <c r="LXH63" s="6"/>
      <c r="LXI63" s="6"/>
      <c r="LXJ63" s="6"/>
      <c r="LXK63" s="6"/>
      <c r="LXL63" s="6"/>
      <c r="LXM63" s="6"/>
      <c r="LXN63" s="6"/>
      <c r="LXO63" s="6"/>
      <c r="LXP63" s="6"/>
      <c r="LXQ63" s="6"/>
      <c r="LXR63" s="6"/>
      <c r="LXS63" s="6"/>
      <c r="LXT63" s="6"/>
      <c r="LXU63" s="6"/>
      <c r="LXV63" s="6"/>
      <c r="LXW63" s="6"/>
      <c r="LXX63" s="6"/>
      <c r="LXY63" s="6"/>
      <c r="LXZ63" s="6"/>
      <c r="LYA63" s="6"/>
      <c r="LYB63" s="6"/>
      <c r="LYC63" s="6"/>
      <c r="LYD63" s="6"/>
      <c r="LYE63" s="6"/>
      <c r="LYF63" s="6"/>
      <c r="LYG63" s="6"/>
      <c r="LYH63" s="6"/>
      <c r="LYI63" s="6"/>
      <c r="LYJ63" s="6"/>
      <c r="LYK63" s="6"/>
      <c r="LYL63" s="6"/>
      <c r="LYM63" s="6"/>
      <c r="LYN63" s="6"/>
      <c r="LYO63" s="6"/>
      <c r="LYP63" s="6"/>
      <c r="LYQ63" s="6"/>
      <c r="LYR63" s="6"/>
      <c r="LYS63" s="6"/>
      <c r="LYT63" s="6"/>
      <c r="LYU63" s="6"/>
      <c r="LYV63" s="6"/>
      <c r="LYW63" s="6"/>
      <c r="LYX63" s="6"/>
      <c r="LYY63" s="6"/>
      <c r="LYZ63" s="6"/>
      <c r="LZA63" s="6"/>
      <c r="LZB63" s="6"/>
      <c r="LZC63" s="6"/>
      <c r="LZD63" s="6"/>
      <c r="LZE63" s="6"/>
      <c r="LZF63" s="6"/>
      <c r="LZG63" s="6"/>
      <c r="LZH63" s="6"/>
      <c r="LZI63" s="6"/>
      <c r="LZJ63" s="6"/>
      <c r="LZK63" s="6"/>
      <c r="LZL63" s="6"/>
      <c r="LZM63" s="6"/>
      <c r="LZN63" s="6"/>
      <c r="LZO63" s="6"/>
      <c r="LZP63" s="6"/>
      <c r="LZQ63" s="6"/>
      <c r="LZR63" s="6"/>
      <c r="LZS63" s="6"/>
      <c r="LZT63" s="6"/>
      <c r="LZU63" s="6"/>
      <c r="LZV63" s="6"/>
      <c r="LZW63" s="6"/>
      <c r="LZX63" s="6"/>
      <c r="LZY63" s="6"/>
      <c r="LZZ63" s="6"/>
      <c r="MAA63" s="6"/>
      <c r="MAB63" s="6"/>
      <c r="MAC63" s="6"/>
      <c r="MAD63" s="6"/>
      <c r="MAE63" s="6"/>
      <c r="MAF63" s="6"/>
      <c r="MAG63" s="6"/>
      <c r="MAH63" s="6"/>
      <c r="MAI63" s="6"/>
      <c r="MAJ63" s="6"/>
      <c r="MAK63" s="6"/>
      <c r="MAL63" s="6"/>
      <c r="MAM63" s="6"/>
      <c r="MAN63" s="6"/>
      <c r="MAO63" s="6"/>
      <c r="MAP63" s="6"/>
      <c r="MAQ63" s="6"/>
      <c r="MAR63" s="6"/>
      <c r="MAS63" s="6"/>
      <c r="MAT63" s="6"/>
      <c r="MAU63" s="6"/>
      <c r="MAV63" s="6"/>
      <c r="MAW63" s="6"/>
      <c r="MAX63" s="6"/>
      <c r="MAY63" s="6"/>
      <c r="MAZ63" s="6"/>
      <c r="MBA63" s="6"/>
      <c r="MBB63" s="6"/>
      <c r="MBC63" s="6"/>
      <c r="MBD63" s="6"/>
      <c r="MBE63" s="6"/>
      <c r="MBF63" s="6"/>
      <c r="MBG63" s="6"/>
      <c r="MBH63" s="6"/>
      <c r="MBI63" s="6"/>
      <c r="MBJ63" s="6"/>
      <c r="MBK63" s="6"/>
      <c r="MBL63" s="6"/>
      <c r="MBM63" s="6"/>
      <c r="MBN63" s="6"/>
      <c r="MBO63" s="6"/>
      <c r="MBP63" s="6"/>
      <c r="MBQ63" s="6"/>
      <c r="MBR63" s="6"/>
      <c r="MBS63" s="6"/>
      <c r="MBT63" s="6"/>
      <c r="MBU63" s="6"/>
      <c r="MBV63" s="6"/>
      <c r="MBW63" s="6"/>
      <c r="MBX63" s="6"/>
      <c r="MBY63" s="6"/>
      <c r="MBZ63" s="6"/>
      <c r="MCA63" s="6"/>
      <c r="MCB63" s="6"/>
      <c r="MCC63" s="6"/>
      <c r="MCD63" s="6"/>
      <c r="MCE63" s="6"/>
      <c r="MCF63" s="6"/>
      <c r="MCG63" s="6"/>
      <c r="MCH63" s="6"/>
      <c r="MCI63" s="6"/>
      <c r="MCJ63" s="6"/>
      <c r="MCK63" s="6"/>
      <c r="MCL63" s="6"/>
      <c r="MCM63" s="6"/>
      <c r="MCN63" s="6"/>
      <c r="MCO63" s="6"/>
      <c r="MCP63" s="6"/>
      <c r="MCQ63" s="6"/>
      <c r="MCR63" s="6"/>
      <c r="MCS63" s="6"/>
      <c r="MCT63" s="6"/>
      <c r="MCU63" s="6"/>
      <c r="MCV63" s="6"/>
      <c r="MCW63" s="6"/>
      <c r="MCX63" s="6"/>
      <c r="MCY63" s="6"/>
      <c r="MCZ63" s="6"/>
      <c r="MDA63" s="6"/>
      <c r="MDB63" s="6"/>
      <c r="MDC63" s="6"/>
      <c r="MDD63" s="6"/>
      <c r="MDE63" s="6"/>
      <c r="MDF63" s="6"/>
      <c r="MDG63" s="6"/>
      <c r="MDH63" s="6"/>
      <c r="MDI63" s="6"/>
      <c r="MDJ63" s="6"/>
      <c r="MDK63" s="6"/>
      <c r="MDL63" s="6"/>
      <c r="MDM63" s="6"/>
      <c r="MDN63" s="6"/>
      <c r="MDO63" s="6"/>
      <c r="MDP63" s="6"/>
      <c r="MDQ63" s="6"/>
      <c r="MDR63" s="6"/>
      <c r="MDS63" s="6"/>
      <c r="MDT63" s="6"/>
      <c r="MDU63" s="6"/>
      <c r="MDV63" s="6"/>
      <c r="MDW63" s="6"/>
      <c r="MDX63" s="6"/>
      <c r="MDY63" s="6"/>
      <c r="MDZ63" s="6"/>
      <c r="MEA63" s="6"/>
      <c r="MEB63" s="6"/>
      <c r="MEC63" s="6"/>
      <c r="MED63" s="6"/>
      <c r="MEE63" s="6"/>
      <c r="MEF63" s="6"/>
      <c r="MEG63" s="6"/>
      <c r="MEH63" s="6"/>
      <c r="MEI63" s="6"/>
      <c r="MEJ63" s="6"/>
      <c r="MEK63" s="6"/>
      <c r="MEL63" s="6"/>
      <c r="MEM63" s="6"/>
      <c r="MEN63" s="6"/>
      <c r="MEO63" s="6"/>
      <c r="MEP63" s="6"/>
      <c r="MEQ63" s="6"/>
      <c r="MER63" s="6"/>
      <c r="MES63" s="6"/>
      <c r="MET63" s="6"/>
      <c r="MEU63" s="6"/>
      <c r="MEV63" s="6"/>
      <c r="MEW63" s="6"/>
      <c r="MEX63" s="6"/>
      <c r="MEY63" s="6"/>
      <c r="MEZ63" s="6"/>
      <c r="MFA63" s="6"/>
      <c r="MFB63" s="6"/>
      <c r="MFC63" s="6"/>
      <c r="MFD63" s="6"/>
      <c r="MFE63" s="6"/>
      <c r="MFF63" s="6"/>
      <c r="MFG63" s="6"/>
      <c r="MFH63" s="6"/>
      <c r="MFI63" s="6"/>
      <c r="MFJ63" s="6"/>
      <c r="MFK63" s="6"/>
      <c r="MFL63" s="6"/>
      <c r="MFM63" s="6"/>
      <c r="MFN63" s="6"/>
      <c r="MFO63" s="6"/>
      <c r="MFP63" s="6"/>
      <c r="MFQ63" s="6"/>
      <c r="MFR63" s="6"/>
      <c r="MFS63" s="6"/>
      <c r="MFT63" s="6"/>
      <c r="MFU63" s="6"/>
      <c r="MFV63" s="6"/>
      <c r="MFW63" s="6"/>
      <c r="MFX63" s="6"/>
      <c r="MFY63" s="6"/>
      <c r="MFZ63" s="6"/>
      <c r="MGA63" s="6"/>
      <c r="MGB63" s="6"/>
      <c r="MGC63" s="6"/>
      <c r="MGD63" s="6"/>
      <c r="MGE63" s="6"/>
      <c r="MGF63" s="6"/>
      <c r="MGG63" s="6"/>
      <c r="MGH63" s="6"/>
      <c r="MGI63" s="6"/>
      <c r="MGJ63" s="6"/>
      <c r="MGK63" s="6"/>
      <c r="MGL63" s="6"/>
      <c r="MGM63" s="6"/>
      <c r="MGN63" s="6"/>
      <c r="MGO63" s="6"/>
      <c r="MGP63" s="6"/>
      <c r="MGQ63" s="6"/>
      <c r="MGR63" s="6"/>
      <c r="MGS63" s="6"/>
      <c r="MGT63" s="6"/>
      <c r="MGU63" s="6"/>
      <c r="MGV63" s="6"/>
      <c r="MGW63" s="6"/>
      <c r="MGX63" s="6"/>
      <c r="MGY63" s="6"/>
      <c r="MGZ63" s="6"/>
      <c r="MHA63" s="6"/>
      <c r="MHB63" s="6"/>
      <c r="MHC63" s="6"/>
      <c r="MHD63" s="6"/>
      <c r="MHE63" s="6"/>
      <c r="MHF63" s="6"/>
      <c r="MHG63" s="6"/>
      <c r="MHH63" s="6"/>
      <c r="MHI63" s="6"/>
      <c r="MHJ63" s="6"/>
      <c r="MHK63" s="6"/>
      <c r="MHL63" s="6"/>
      <c r="MHM63" s="6"/>
      <c r="MHN63" s="6"/>
      <c r="MHO63" s="6"/>
      <c r="MHP63" s="6"/>
      <c r="MHQ63" s="6"/>
      <c r="MHR63" s="6"/>
      <c r="MHS63" s="6"/>
      <c r="MHT63" s="6"/>
      <c r="MHU63" s="6"/>
      <c r="MHV63" s="6"/>
      <c r="MHW63" s="6"/>
      <c r="MHX63" s="6"/>
      <c r="MHY63" s="6"/>
      <c r="MHZ63" s="6"/>
      <c r="MIA63" s="6"/>
      <c r="MIB63" s="6"/>
      <c r="MIC63" s="6"/>
      <c r="MID63" s="6"/>
      <c r="MIE63" s="6"/>
      <c r="MIF63" s="6"/>
      <c r="MIG63" s="6"/>
      <c r="MIH63" s="6"/>
      <c r="MII63" s="6"/>
      <c r="MIJ63" s="6"/>
      <c r="MIK63" s="6"/>
      <c r="MIL63" s="6"/>
      <c r="MIM63" s="6"/>
      <c r="MIN63" s="6"/>
      <c r="MIO63" s="6"/>
      <c r="MIP63" s="6"/>
      <c r="MIQ63" s="6"/>
      <c r="MIR63" s="6"/>
      <c r="MIS63" s="6"/>
      <c r="MIT63" s="6"/>
      <c r="MIU63" s="6"/>
      <c r="MIV63" s="6"/>
      <c r="MIW63" s="6"/>
      <c r="MIX63" s="6"/>
      <c r="MIY63" s="6"/>
      <c r="MIZ63" s="6"/>
      <c r="MJA63" s="6"/>
      <c r="MJB63" s="6"/>
      <c r="MJC63" s="6"/>
      <c r="MJD63" s="6"/>
      <c r="MJE63" s="6"/>
      <c r="MJF63" s="6"/>
      <c r="MJG63" s="6"/>
      <c r="MJH63" s="6"/>
      <c r="MJI63" s="6"/>
      <c r="MJJ63" s="6"/>
      <c r="MJK63" s="6"/>
      <c r="MJL63" s="6"/>
      <c r="MJM63" s="6"/>
      <c r="MJN63" s="6"/>
      <c r="MJO63" s="6"/>
      <c r="MJP63" s="6"/>
      <c r="MJQ63" s="6"/>
      <c r="MJR63" s="6"/>
      <c r="MJS63" s="6"/>
      <c r="MJT63" s="6"/>
      <c r="MJU63" s="6"/>
      <c r="MJV63" s="6"/>
      <c r="MJW63" s="6"/>
      <c r="MJX63" s="6"/>
      <c r="MJY63" s="6"/>
      <c r="MJZ63" s="6"/>
      <c r="MKA63" s="6"/>
      <c r="MKB63" s="6"/>
      <c r="MKC63" s="6"/>
      <c r="MKD63" s="6"/>
      <c r="MKE63" s="6"/>
      <c r="MKF63" s="6"/>
      <c r="MKG63" s="6"/>
      <c r="MKH63" s="6"/>
      <c r="MKI63" s="6"/>
      <c r="MKJ63" s="6"/>
      <c r="MKK63" s="6"/>
      <c r="MKL63" s="6"/>
      <c r="MKM63" s="6"/>
      <c r="MKN63" s="6"/>
      <c r="MKO63" s="6"/>
      <c r="MKP63" s="6"/>
      <c r="MKQ63" s="6"/>
      <c r="MKR63" s="6"/>
      <c r="MKS63" s="6"/>
      <c r="MKT63" s="6"/>
      <c r="MKU63" s="6"/>
      <c r="MKV63" s="6"/>
      <c r="MKW63" s="6"/>
      <c r="MKX63" s="6"/>
      <c r="MKY63" s="6"/>
      <c r="MKZ63" s="6"/>
      <c r="MLA63" s="6"/>
      <c r="MLB63" s="6"/>
      <c r="MLC63" s="6"/>
      <c r="MLD63" s="6"/>
      <c r="MLE63" s="6"/>
      <c r="MLF63" s="6"/>
      <c r="MLG63" s="6"/>
      <c r="MLH63" s="6"/>
      <c r="MLI63" s="6"/>
      <c r="MLJ63" s="6"/>
      <c r="MLK63" s="6"/>
      <c r="MLL63" s="6"/>
      <c r="MLM63" s="6"/>
      <c r="MLN63" s="6"/>
      <c r="MLO63" s="6"/>
      <c r="MLP63" s="6"/>
      <c r="MLQ63" s="6"/>
      <c r="MLR63" s="6"/>
      <c r="MLS63" s="6"/>
      <c r="MLT63" s="6"/>
      <c r="MLU63" s="6"/>
      <c r="MLV63" s="6"/>
      <c r="MLW63" s="6"/>
      <c r="MLX63" s="6"/>
      <c r="MLY63" s="6"/>
      <c r="MLZ63" s="6"/>
      <c r="MMA63" s="6"/>
      <c r="MMB63" s="6"/>
      <c r="MMC63" s="6"/>
      <c r="MMD63" s="6"/>
      <c r="MME63" s="6"/>
      <c r="MMF63" s="6"/>
      <c r="MMG63" s="6"/>
      <c r="MMH63" s="6"/>
      <c r="MMI63" s="6"/>
      <c r="MMJ63" s="6"/>
      <c r="MMK63" s="6"/>
      <c r="MML63" s="6"/>
      <c r="MMM63" s="6"/>
      <c r="MMN63" s="6"/>
      <c r="MMO63" s="6"/>
      <c r="MMP63" s="6"/>
      <c r="MMQ63" s="6"/>
      <c r="MMR63" s="6"/>
      <c r="MMS63" s="6"/>
      <c r="MMT63" s="6"/>
      <c r="MMU63" s="6"/>
      <c r="MMV63" s="6"/>
      <c r="MMW63" s="6"/>
      <c r="MMX63" s="6"/>
      <c r="MMY63" s="6"/>
      <c r="MMZ63" s="6"/>
      <c r="MNA63" s="6"/>
      <c r="MNB63" s="6"/>
      <c r="MNC63" s="6"/>
      <c r="MND63" s="6"/>
      <c r="MNE63" s="6"/>
      <c r="MNF63" s="6"/>
      <c r="MNG63" s="6"/>
      <c r="MNH63" s="6"/>
      <c r="MNI63" s="6"/>
      <c r="MNJ63" s="6"/>
      <c r="MNK63" s="6"/>
      <c r="MNL63" s="6"/>
      <c r="MNM63" s="6"/>
      <c r="MNN63" s="6"/>
      <c r="MNO63" s="6"/>
      <c r="MNP63" s="6"/>
      <c r="MNQ63" s="6"/>
      <c r="MNR63" s="6"/>
      <c r="MNS63" s="6"/>
      <c r="MNT63" s="6"/>
      <c r="MNU63" s="6"/>
      <c r="MNV63" s="6"/>
      <c r="MNW63" s="6"/>
      <c r="MNX63" s="6"/>
      <c r="MNY63" s="6"/>
      <c r="MNZ63" s="6"/>
      <c r="MOA63" s="6"/>
      <c r="MOB63" s="6"/>
      <c r="MOC63" s="6"/>
      <c r="MOD63" s="6"/>
      <c r="MOE63" s="6"/>
      <c r="MOF63" s="6"/>
      <c r="MOG63" s="6"/>
      <c r="MOH63" s="6"/>
      <c r="MOI63" s="6"/>
      <c r="MOJ63" s="6"/>
      <c r="MOK63" s="6"/>
      <c r="MOL63" s="6"/>
      <c r="MOM63" s="6"/>
      <c r="MON63" s="6"/>
      <c r="MOO63" s="6"/>
      <c r="MOP63" s="6"/>
      <c r="MOQ63" s="6"/>
      <c r="MOR63" s="6"/>
      <c r="MOS63" s="6"/>
      <c r="MOT63" s="6"/>
      <c r="MOU63" s="6"/>
      <c r="MOV63" s="6"/>
      <c r="MOW63" s="6"/>
      <c r="MOX63" s="6"/>
      <c r="MOY63" s="6"/>
      <c r="MOZ63" s="6"/>
      <c r="MPA63" s="6"/>
      <c r="MPB63" s="6"/>
      <c r="MPC63" s="6"/>
      <c r="MPD63" s="6"/>
      <c r="MPE63" s="6"/>
      <c r="MPF63" s="6"/>
      <c r="MPG63" s="6"/>
      <c r="MPH63" s="6"/>
      <c r="MPI63" s="6"/>
      <c r="MPJ63" s="6"/>
      <c r="MPK63" s="6"/>
      <c r="MPL63" s="6"/>
      <c r="MPM63" s="6"/>
      <c r="MPN63" s="6"/>
      <c r="MPO63" s="6"/>
      <c r="MPP63" s="6"/>
      <c r="MPQ63" s="6"/>
      <c r="MPR63" s="6"/>
      <c r="MPS63" s="6"/>
      <c r="MPT63" s="6"/>
      <c r="MPU63" s="6"/>
      <c r="MPV63" s="6"/>
      <c r="MPW63" s="6"/>
      <c r="MPX63" s="6"/>
      <c r="MPY63" s="6"/>
      <c r="MPZ63" s="6"/>
      <c r="MQA63" s="6"/>
      <c r="MQB63" s="6"/>
      <c r="MQC63" s="6"/>
      <c r="MQD63" s="6"/>
      <c r="MQE63" s="6"/>
      <c r="MQF63" s="6"/>
      <c r="MQG63" s="6"/>
      <c r="MQH63" s="6"/>
      <c r="MQI63" s="6"/>
      <c r="MQJ63" s="6"/>
      <c r="MQK63" s="6"/>
      <c r="MQL63" s="6"/>
      <c r="MQM63" s="6"/>
      <c r="MQN63" s="6"/>
      <c r="MQO63" s="6"/>
      <c r="MQP63" s="6"/>
      <c r="MQQ63" s="6"/>
      <c r="MQR63" s="6"/>
      <c r="MQS63" s="6"/>
      <c r="MQT63" s="6"/>
      <c r="MQU63" s="6"/>
      <c r="MQV63" s="6"/>
      <c r="MQW63" s="6"/>
      <c r="MQX63" s="6"/>
      <c r="MQY63" s="6"/>
      <c r="MQZ63" s="6"/>
      <c r="MRA63" s="6"/>
      <c r="MRB63" s="6"/>
      <c r="MRC63" s="6"/>
      <c r="MRD63" s="6"/>
      <c r="MRE63" s="6"/>
      <c r="MRF63" s="6"/>
      <c r="MRG63" s="6"/>
      <c r="MRH63" s="6"/>
      <c r="MRI63" s="6"/>
      <c r="MRJ63" s="6"/>
      <c r="MRK63" s="6"/>
      <c r="MRL63" s="6"/>
      <c r="MRM63" s="6"/>
      <c r="MRN63" s="6"/>
      <c r="MRO63" s="6"/>
      <c r="MRP63" s="6"/>
      <c r="MRQ63" s="6"/>
      <c r="MRR63" s="6"/>
      <c r="MRS63" s="6"/>
      <c r="MRT63" s="6"/>
      <c r="MRU63" s="6"/>
      <c r="MRV63" s="6"/>
      <c r="MRW63" s="6"/>
      <c r="MRX63" s="6"/>
      <c r="MRY63" s="6"/>
      <c r="MRZ63" s="6"/>
      <c r="MSA63" s="6"/>
      <c r="MSB63" s="6"/>
      <c r="MSC63" s="6"/>
      <c r="MSD63" s="6"/>
      <c r="MSE63" s="6"/>
      <c r="MSF63" s="6"/>
      <c r="MSG63" s="6"/>
      <c r="MSH63" s="6"/>
      <c r="MSI63" s="6"/>
      <c r="MSJ63" s="6"/>
      <c r="MSK63" s="6"/>
      <c r="MSL63" s="6"/>
      <c r="MSM63" s="6"/>
      <c r="MSN63" s="6"/>
      <c r="MSO63" s="6"/>
      <c r="MSP63" s="6"/>
      <c r="MSQ63" s="6"/>
      <c r="MSR63" s="6"/>
      <c r="MSS63" s="6"/>
      <c r="MST63" s="6"/>
      <c r="MSU63" s="6"/>
      <c r="MSV63" s="6"/>
      <c r="MSW63" s="6"/>
      <c r="MSX63" s="6"/>
      <c r="MSY63" s="6"/>
      <c r="MSZ63" s="6"/>
      <c r="MTA63" s="6"/>
      <c r="MTB63" s="6"/>
      <c r="MTC63" s="6"/>
      <c r="MTD63" s="6"/>
      <c r="MTE63" s="6"/>
      <c r="MTF63" s="6"/>
      <c r="MTG63" s="6"/>
      <c r="MTH63" s="6"/>
      <c r="MTI63" s="6"/>
      <c r="MTJ63" s="6"/>
      <c r="MTK63" s="6"/>
      <c r="MTL63" s="6"/>
      <c r="MTM63" s="6"/>
      <c r="MTN63" s="6"/>
      <c r="MTO63" s="6"/>
      <c r="MTP63" s="6"/>
      <c r="MTQ63" s="6"/>
      <c r="MTR63" s="6"/>
      <c r="MTS63" s="6"/>
      <c r="MTT63" s="6"/>
      <c r="MTU63" s="6"/>
      <c r="MTV63" s="6"/>
      <c r="MTW63" s="6"/>
      <c r="MTX63" s="6"/>
      <c r="MTY63" s="6"/>
      <c r="MTZ63" s="6"/>
      <c r="MUA63" s="6"/>
      <c r="MUB63" s="6"/>
      <c r="MUC63" s="6"/>
      <c r="MUD63" s="6"/>
      <c r="MUE63" s="6"/>
      <c r="MUF63" s="6"/>
      <c r="MUG63" s="6"/>
      <c r="MUH63" s="6"/>
      <c r="MUI63" s="6"/>
      <c r="MUJ63" s="6"/>
      <c r="MUK63" s="6"/>
      <c r="MUL63" s="6"/>
      <c r="MUM63" s="6"/>
      <c r="MUN63" s="6"/>
      <c r="MUO63" s="6"/>
      <c r="MUP63" s="6"/>
      <c r="MUQ63" s="6"/>
      <c r="MUR63" s="6"/>
      <c r="MUS63" s="6"/>
      <c r="MUT63" s="6"/>
      <c r="MUU63" s="6"/>
      <c r="MUV63" s="6"/>
      <c r="MUW63" s="6"/>
      <c r="MUX63" s="6"/>
      <c r="MUY63" s="6"/>
      <c r="MUZ63" s="6"/>
      <c r="MVA63" s="6"/>
      <c r="MVB63" s="6"/>
      <c r="MVC63" s="6"/>
      <c r="MVD63" s="6"/>
      <c r="MVE63" s="6"/>
      <c r="MVF63" s="6"/>
      <c r="MVG63" s="6"/>
      <c r="MVH63" s="6"/>
      <c r="MVI63" s="6"/>
      <c r="MVJ63" s="6"/>
      <c r="MVK63" s="6"/>
      <c r="MVL63" s="6"/>
      <c r="MVM63" s="6"/>
      <c r="MVN63" s="6"/>
      <c r="MVO63" s="6"/>
      <c r="MVP63" s="6"/>
      <c r="MVQ63" s="6"/>
      <c r="MVR63" s="6"/>
      <c r="MVS63" s="6"/>
      <c r="MVT63" s="6"/>
      <c r="MVU63" s="6"/>
      <c r="MVV63" s="6"/>
      <c r="MVW63" s="6"/>
      <c r="MVX63" s="6"/>
      <c r="MVY63" s="6"/>
      <c r="MVZ63" s="6"/>
      <c r="MWA63" s="6"/>
      <c r="MWB63" s="6"/>
      <c r="MWC63" s="6"/>
      <c r="MWD63" s="6"/>
      <c r="MWE63" s="6"/>
      <c r="MWF63" s="6"/>
      <c r="MWG63" s="6"/>
      <c r="MWH63" s="6"/>
      <c r="MWI63" s="6"/>
      <c r="MWJ63" s="6"/>
      <c r="MWK63" s="6"/>
      <c r="MWL63" s="6"/>
      <c r="MWM63" s="6"/>
      <c r="MWN63" s="6"/>
      <c r="MWO63" s="6"/>
      <c r="MWP63" s="6"/>
      <c r="MWQ63" s="6"/>
      <c r="MWR63" s="6"/>
      <c r="MWS63" s="6"/>
      <c r="MWT63" s="6"/>
      <c r="MWU63" s="6"/>
      <c r="MWV63" s="6"/>
      <c r="MWW63" s="6"/>
      <c r="MWX63" s="6"/>
      <c r="MWY63" s="6"/>
      <c r="MWZ63" s="6"/>
      <c r="MXA63" s="6"/>
      <c r="MXB63" s="6"/>
      <c r="MXC63" s="6"/>
      <c r="MXD63" s="6"/>
      <c r="MXE63" s="6"/>
      <c r="MXF63" s="6"/>
      <c r="MXG63" s="6"/>
      <c r="MXH63" s="6"/>
      <c r="MXI63" s="6"/>
      <c r="MXJ63" s="6"/>
      <c r="MXK63" s="6"/>
      <c r="MXL63" s="6"/>
      <c r="MXM63" s="6"/>
      <c r="MXN63" s="6"/>
      <c r="MXO63" s="6"/>
      <c r="MXP63" s="6"/>
      <c r="MXQ63" s="6"/>
      <c r="MXR63" s="6"/>
      <c r="MXS63" s="6"/>
      <c r="MXT63" s="6"/>
      <c r="MXU63" s="6"/>
      <c r="MXV63" s="6"/>
      <c r="MXW63" s="6"/>
      <c r="MXX63" s="6"/>
      <c r="MXY63" s="6"/>
      <c r="MXZ63" s="6"/>
      <c r="MYA63" s="6"/>
      <c r="MYB63" s="6"/>
      <c r="MYC63" s="6"/>
      <c r="MYD63" s="6"/>
      <c r="MYE63" s="6"/>
      <c r="MYF63" s="6"/>
      <c r="MYG63" s="6"/>
      <c r="MYH63" s="6"/>
      <c r="MYI63" s="6"/>
      <c r="MYJ63" s="6"/>
      <c r="MYK63" s="6"/>
      <c r="MYL63" s="6"/>
      <c r="MYM63" s="6"/>
      <c r="MYN63" s="6"/>
      <c r="MYO63" s="6"/>
      <c r="MYP63" s="6"/>
      <c r="MYQ63" s="6"/>
      <c r="MYR63" s="6"/>
      <c r="MYS63" s="6"/>
      <c r="MYT63" s="6"/>
      <c r="MYU63" s="6"/>
      <c r="MYV63" s="6"/>
      <c r="MYW63" s="6"/>
      <c r="MYX63" s="6"/>
      <c r="MYY63" s="6"/>
      <c r="MYZ63" s="6"/>
      <c r="MZA63" s="6"/>
      <c r="MZB63" s="6"/>
      <c r="MZC63" s="6"/>
      <c r="MZD63" s="6"/>
      <c r="MZE63" s="6"/>
      <c r="MZF63" s="6"/>
      <c r="MZG63" s="6"/>
      <c r="MZH63" s="6"/>
      <c r="MZI63" s="6"/>
      <c r="MZJ63" s="6"/>
      <c r="MZK63" s="6"/>
      <c r="MZL63" s="6"/>
      <c r="MZM63" s="6"/>
      <c r="MZN63" s="6"/>
      <c r="MZO63" s="6"/>
      <c r="MZP63" s="6"/>
      <c r="MZQ63" s="6"/>
      <c r="MZR63" s="6"/>
      <c r="MZS63" s="6"/>
      <c r="MZT63" s="6"/>
      <c r="MZU63" s="6"/>
      <c r="MZV63" s="6"/>
      <c r="MZW63" s="6"/>
      <c r="MZX63" s="6"/>
      <c r="MZY63" s="6"/>
      <c r="MZZ63" s="6"/>
      <c r="NAA63" s="6"/>
      <c r="NAB63" s="6"/>
      <c r="NAC63" s="6"/>
      <c r="NAD63" s="6"/>
      <c r="NAE63" s="6"/>
      <c r="NAF63" s="6"/>
      <c r="NAG63" s="6"/>
      <c r="NAH63" s="6"/>
      <c r="NAI63" s="6"/>
      <c r="NAJ63" s="6"/>
      <c r="NAK63" s="6"/>
      <c r="NAL63" s="6"/>
      <c r="NAM63" s="6"/>
      <c r="NAN63" s="6"/>
      <c r="NAO63" s="6"/>
      <c r="NAP63" s="6"/>
      <c r="NAQ63" s="6"/>
      <c r="NAR63" s="6"/>
      <c r="NAS63" s="6"/>
      <c r="NAT63" s="6"/>
      <c r="NAU63" s="6"/>
      <c r="NAV63" s="6"/>
      <c r="NAW63" s="6"/>
      <c r="NAX63" s="6"/>
      <c r="NAY63" s="6"/>
      <c r="NAZ63" s="6"/>
      <c r="NBA63" s="6"/>
      <c r="NBB63" s="6"/>
      <c r="NBC63" s="6"/>
      <c r="NBD63" s="6"/>
      <c r="NBE63" s="6"/>
      <c r="NBF63" s="6"/>
      <c r="NBG63" s="6"/>
      <c r="NBH63" s="6"/>
      <c r="NBI63" s="6"/>
      <c r="NBJ63" s="6"/>
      <c r="NBK63" s="6"/>
      <c r="NBL63" s="6"/>
      <c r="NBM63" s="6"/>
      <c r="NBN63" s="6"/>
      <c r="NBO63" s="6"/>
      <c r="NBP63" s="6"/>
      <c r="NBQ63" s="6"/>
      <c r="NBR63" s="6"/>
      <c r="NBS63" s="6"/>
      <c r="NBT63" s="6"/>
      <c r="NBU63" s="6"/>
      <c r="NBV63" s="6"/>
      <c r="NBW63" s="6"/>
      <c r="NBX63" s="6"/>
      <c r="NBY63" s="6"/>
      <c r="NBZ63" s="6"/>
      <c r="NCA63" s="6"/>
      <c r="NCB63" s="6"/>
      <c r="NCC63" s="6"/>
      <c r="NCD63" s="6"/>
      <c r="NCE63" s="6"/>
      <c r="NCF63" s="6"/>
      <c r="NCG63" s="6"/>
      <c r="NCH63" s="6"/>
      <c r="NCI63" s="6"/>
      <c r="NCJ63" s="6"/>
      <c r="NCK63" s="6"/>
      <c r="NCL63" s="6"/>
      <c r="NCM63" s="6"/>
      <c r="NCN63" s="6"/>
      <c r="NCO63" s="6"/>
      <c r="NCP63" s="6"/>
      <c r="NCQ63" s="6"/>
      <c r="NCR63" s="6"/>
      <c r="NCS63" s="6"/>
      <c r="NCT63" s="6"/>
      <c r="NCU63" s="6"/>
      <c r="NCV63" s="6"/>
      <c r="NCW63" s="6"/>
      <c r="NCX63" s="6"/>
      <c r="NCY63" s="6"/>
      <c r="NCZ63" s="6"/>
      <c r="NDA63" s="6"/>
      <c r="NDB63" s="6"/>
      <c r="NDC63" s="6"/>
      <c r="NDD63" s="6"/>
      <c r="NDE63" s="6"/>
      <c r="NDF63" s="6"/>
      <c r="NDG63" s="6"/>
      <c r="NDH63" s="6"/>
      <c r="NDI63" s="6"/>
      <c r="NDJ63" s="6"/>
      <c r="NDK63" s="6"/>
      <c r="NDL63" s="6"/>
      <c r="NDM63" s="6"/>
      <c r="NDN63" s="6"/>
      <c r="NDO63" s="6"/>
      <c r="NDP63" s="6"/>
      <c r="NDQ63" s="6"/>
      <c r="NDR63" s="6"/>
      <c r="NDS63" s="6"/>
      <c r="NDT63" s="6"/>
      <c r="NDU63" s="6"/>
      <c r="NDV63" s="6"/>
      <c r="NDW63" s="6"/>
      <c r="NDX63" s="6"/>
      <c r="NDY63" s="6"/>
      <c r="NDZ63" s="6"/>
      <c r="NEA63" s="6"/>
      <c r="NEB63" s="6"/>
      <c r="NEC63" s="6"/>
      <c r="NED63" s="6"/>
      <c r="NEE63" s="6"/>
      <c r="NEF63" s="6"/>
      <c r="NEG63" s="6"/>
      <c r="NEH63" s="6"/>
      <c r="NEI63" s="6"/>
      <c r="NEJ63" s="6"/>
      <c r="NEK63" s="6"/>
      <c r="NEL63" s="6"/>
      <c r="NEM63" s="6"/>
      <c r="NEN63" s="6"/>
      <c r="NEO63" s="6"/>
      <c r="NEP63" s="6"/>
      <c r="NEQ63" s="6"/>
      <c r="NER63" s="6"/>
      <c r="NES63" s="6"/>
      <c r="NET63" s="6"/>
      <c r="NEU63" s="6"/>
      <c r="NEV63" s="6"/>
      <c r="NEW63" s="6"/>
      <c r="NEX63" s="6"/>
      <c r="NEY63" s="6"/>
      <c r="NEZ63" s="6"/>
      <c r="NFA63" s="6"/>
      <c r="NFB63" s="6"/>
      <c r="NFC63" s="6"/>
      <c r="NFD63" s="6"/>
      <c r="NFE63" s="6"/>
      <c r="NFF63" s="6"/>
      <c r="NFG63" s="6"/>
      <c r="NFH63" s="6"/>
      <c r="NFI63" s="6"/>
      <c r="NFJ63" s="6"/>
      <c r="NFK63" s="6"/>
      <c r="NFL63" s="6"/>
      <c r="NFM63" s="6"/>
      <c r="NFN63" s="6"/>
      <c r="NFO63" s="6"/>
      <c r="NFP63" s="6"/>
      <c r="NFQ63" s="6"/>
      <c r="NFR63" s="6"/>
      <c r="NFS63" s="6"/>
      <c r="NFT63" s="6"/>
      <c r="NFU63" s="6"/>
      <c r="NFV63" s="6"/>
      <c r="NFW63" s="6"/>
      <c r="NFX63" s="6"/>
      <c r="NFY63" s="6"/>
      <c r="NFZ63" s="6"/>
      <c r="NGA63" s="6"/>
      <c r="NGB63" s="6"/>
      <c r="NGC63" s="6"/>
      <c r="NGD63" s="6"/>
      <c r="NGE63" s="6"/>
      <c r="NGF63" s="6"/>
      <c r="NGG63" s="6"/>
      <c r="NGH63" s="6"/>
      <c r="NGI63" s="6"/>
      <c r="NGJ63" s="6"/>
      <c r="NGK63" s="6"/>
      <c r="NGL63" s="6"/>
      <c r="NGM63" s="6"/>
      <c r="NGN63" s="6"/>
      <c r="NGO63" s="6"/>
      <c r="NGP63" s="6"/>
      <c r="NGQ63" s="6"/>
      <c r="NGR63" s="6"/>
      <c r="NGS63" s="6"/>
      <c r="NGT63" s="6"/>
      <c r="NGU63" s="6"/>
      <c r="NGV63" s="6"/>
      <c r="NGW63" s="6"/>
      <c r="NGX63" s="6"/>
      <c r="NGY63" s="6"/>
      <c r="NGZ63" s="6"/>
      <c r="NHA63" s="6"/>
      <c r="NHB63" s="6"/>
      <c r="NHC63" s="6"/>
      <c r="NHD63" s="6"/>
      <c r="NHE63" s="6"/>
      <c r="NHF63" s="6"/>
      <c r="NHG63" s="6"/>
      <c r="NHH63" s="6"/>
      <c r="NHI63" s="6"/>
      <c r="NHJ63" s="6"/>
      <c r="NHK63" s="6"/>
      <c r="NHL63" s="6"/>
      <c r="NHM63" s="6"/>
      <c r="NHN63" s="6"/>
      <c r="NHO63" s="6"/>
      <c r="NHP63" s="6"/>
      <c r="NHQ63" s="6"/>
      <c r="NHR63" s="6"/>
      <c r="NHS63" s="6"/>
      <c r="NHT63" s="6"/>
      <c r="NHU63" s="6"/>
      <c r="NHV63" s="6"/>
      <c r="NHW63" s="6"/>
      <c r="NHX63" s="6"/>
      <c r="NHY63" s="6"/>
      <c r="NHZ63" s="6"/>
      <c r="NIA63" s="6"/>
      <c r="NIB63" s="6"/>
      <c r="NIC63" s="6"/>
      <c r="NID63" s="6"/>
      <c r="NIE63" s="6"/>
      <c r="NIF63" s="6"/>
      <c r="NIG63" s="6"/>
      <c r="NIH63" s="6"/>
      <c r="NII63" s="6"/>
      <c r="NIJ63" s="6"/>
      <c r="NIK63" s="6"/>
      <c r="NIL63" s="6"/>
      <c r="NIM63" s="6"/>
      <c r="NIN63" s="6"/>
      <c r="NIO63" s="6"/>
      <c r="NIP63" s="6"/>
      <c r="NIQ63" s="6"/>
      <c r="NIR63" s="6"/>
      <c r="NIS63" s="6"/>
      <c r="NIT63" s="6"/>
      <c r="NIU63" s="6"/>
      <c r="NIV63" s="6"/>
      <c r="NIW63" s="6"/>
      <c r="NIX63" s="6"/>
      <c r="NIY63" s="6"/>
      <c r="NIZ63" s="6"/>
      <c r="NJA63" s="6"/>
      <c r="NJB63" s="6"/>
      <c r="NJC63" s="6"/>
      <c r="NJD63" s="6"/>
      <c r="NJE63" s="6"/>
      <c r="NJF63" s="6"/>
      <c r="NJG63" s="6"/>
      <c r="NJH63" s="6"/>
      <c r="NJI63" s="6"/>
      <c r="NJJ63" s="6"/>
      <c r="NJK63" s="6"/>
      <c r="NJL63" s="6"/>
      <c r="NJM63" s="6"/>
      <c r="NJN63" s="6"/>
      <c r="NJO63" s="6"/>
      <c r="NJP63" s="6"/>
      <c r="NJQ63" s="6"/>
      <c r="NJR63" s="6"/>
      <c r="NJS63" s="6"/>
      <c r="NJT63" s="6"/>
      <c r="NJU63" s="6"/>
      <c r="NJV63" s="6"/>
      <c r="NJW63" s="6"/>
      <c r="NJX63" s="6"/>
      <c r="NJY63" s="6"/>
      <c r="NJZ63" s="6"/>
      <c r="NKA63" s="6"/>
      <c r="NKB63" s="6"/>
      <c r="NKC63" s="6"/>
      <c r="NKD63" s="6"/>
      <c r="NKE63" s="6"/>
      <c r="NKF63" s="6"/>
      <c r="NKG63" s="6"/>
      <c r="NKH63" s="6"/>
      <c r="NKI63" s="6"/>
      <c r="NKJ63" s="6"/>
      <c r="NKK63" s="6"/>
      <c r="NKL63" s="6"/>
      <c r="NKM63" s="6"/>
      <c r="NKN63" s="6"/>
      <c r="NKO63" s="6"/>
      <c r="NKP63" s="6"/>
      <c r="NKQ63" s="6"/>
      <c r="NKR63" s="6"/>
      <c r="NKS63" s="6"/>
      <c r="NKT63" s="6"/>
      <c r="NKU63" s="6"/>
      <c r="NKV63" s="6"/>
      <c r="NKW63" s="6"/>
      <c r="NKX63" s="6"/>
      <c r="NKY63" s="6"/>
      <c r="NKZ63" s="6"/>
      <c r="NLA63" s="6"/>
      <c r="NLB63" s="6"/>
      <c r="NLC63" s="6"/>
      <c r="NLD63" s="6"/>
      <c r="NLE63" s="6"/>
      <c r="NLF63" s="6"/>
      <c r="NLG63" s="6"/>
      <c r="NLH63" s="6"/>
      <c r="NLI63" s="6"/>
      <c r="NLJ63" s="6"/>
      <c r="NLK63" s="6"/>
      <c r="NLL63" s="6"/>
      <c r="NLM63" s="6"/>
      <c r="NLN63" s="6"/>
      <c r="NLO63" s="6"/>
      <c r="NLP63" s="6"/>
      <c r="NLQ63" s="6"/>
      <c r="NLR63" s="6"/>
      <c r="NLS63" s="6"/>
      <c r="NLT63" s="6"/>
      <c r="NLU63" s="6"/>
      <c r="NLV63" s="6"/>
      <c r="NLW63" s="6"/>
      <c r="NLX63" s="6"/>
      <c r="NLY63" s="6"/>
      <c r="NLZ63" s="6"/>
      <c r="NMA63" s="6"/>
      <c r="NMB63" s="6"/>
      <c r="NMC63" s="6"/>
      <c r="NMD63" s="6"/>
      <c r="NME63" s="6"/>
      <c r="NMF63" s="6"/>
      <c r="NMG63" s="6"/>
      <c r="NMH63" s="6"/>
      <c r="NMI63" s="6"/>
      <c r="NMJ63" s="6"/>
      <c r="NMK63" s="6"/>
      <c r="NML63" s="6"/>
      <c r="NMM63" s="6"/>
      <c r="NMN63" s="6"/>
      <c r="NMO63" s="6"/>
      <c r="NMP63" s="6"/>
      <c r="NMQ63" s="6"/>
      <c r="NMR63" s="6"/>
      <c r="NMS63" s="6"/>
      <c r="NMT63" s="6"/>
      <c r="NMU63" s="6"/>
      <c r="NMV63" s="6"/>
      <c r="NMW63" s="6"/>
      <c r="NMX63" s="6"/>
      <c r="NMY63" s="6"/>
      <c r="NMZ63" s="6"/>
      <c r="NNA63" s="6"/>
      <c r="NNB63" s="6"/>
      <c r="NNC63" s="6"/>
      <c r="NND63" s="6"/>
      <c r="NNE63" s="6"/>
      <c r="NNF63" s="6"/>
      <c r="NNG63" s="6"/>
      <c r="NNH63" s="6"/>
      <c r="NNI63" s="6"/>
      <c r="NNJ63" s="6"/>
      <c r="NNK63" s="6"/>
      <c r="NNL63" s="6"/>
      <c r="NNM63" s="6"/>
      <c r="NNN63" s="6"/>
      <c r="NNO63" s="6"/>
      <c r="NNP63" s="6"/>
      <c r="NNQ63" s="6"/>
      <c r="NNR63" s="6"/>
      <c r="NNS63" s="6"/>
      <c r="NNT63" s="6"/>
      <c r="NNU63" s="6"/>
      <c r="NNV63" s="6"/>
      <c r="NNW63" s="6"/>
      <c r="NNX63" s="6"/>
      <c r="NNY63" s="6"/>
      <c r="NNZ63" s="6"/>
      <c r="NOA63" s="6"/>
      <c r="NOB63" s="6"/>
      <c r="NOC63" s="6"/>
      <c r="NOD63" s="6"/>
      <c r="NOE63" s="6"/>
      <c r="NOF63" s="6"/>
      <c r="NOG63" s="6"/>
      <c r="NOH63" s="6"/>
      <c r="NOI63" s="6"/>
      <c r="NOJ63" s="6"/>
      <c r="NOK63" s="6"/>
      <c r="NOL63" s="6"/>
      <c r="NOM63" s="6"/>
      <c r="NON63" s="6"/>
      <c r="NOO63" s="6"/>
      <c r="NOP63" s="6"/>
      <c r="NOQ63" s="6"/>
      <c r="NOR63" s="6"/>
      <c r="NOS63" s="6"/>
      <c r="NOT63" s="6"/>
      <c r="NOU63" s="6"/>
      <c r="NOV63" s="6"/>
      <c r="NOW63" s="6"/>
      <c r="NOX63" s="6"/>
      <c r="NOY63" s="6"/>
      <c r="NOZ63" s="6"/>
      <c r="NPA63" s="6"/>
      <c r="NPB63" s="6"/>
      <c r="NPC63" s="6"/>
      <c r="NPD63" s="6"/>
      <c r="NPE63" s="6"/>
      <c r="NPF63" s="6"/>
      <c r="NPG63" s="6"/>
      <c r="NPH63" s="6"/>
      <c r="NPI63" s="6"/>
      <c r="NPJ63" s="6"/>
      <c r="NPK63" s="6"/>
      <c r="NPL63" s="6"/>
      <c r="NPM63" s="6"/>
      <c r="NPN63" s="6"/>
      <c r="NPO63" s="6"/>
      <c r="NPP63" s="6"/>
      <c r="NPQ63" s="6"/>
      <c r="NPR63" s="6"/>
      <c r="NPS63" s="6"/>
      <c r="NPT63" s="6"/>
      <c r="NPU63" s="6"/>
      <c r="NPV63" s="6"/>
      <c r="NPW63" s="6"/>
      <c r="NPX63" s="6"/>
      <c r="NPY63" s="6"/>
      <c r="NPZ63" s="6"/>
      <c r="NQA63" s="6"/>
      <c r="NQB63" s="6"/>
      <c r="NQC63" s="6"/>
      <c r="NQD63" s="6"/>
      <c r="NQE63" s="6"/>
      <c r="NQF63" s="6"/>
      <c r="NQG63" s="6"/>
      <c r="NQH63" s="6"/>
      <c r="NQI63" s="6"/>
      <c r="NQJ63" s="6"/>
      <c r="NQK63" s="6"/>
      <c r="NQL63" s="6"/>
      <c r="NQM63" s="6"/>
      <c r="NQN63" s="6"/>
      <c r="NQO63" s="6"/>
      <c r="NQP63" s="6"/>
      <c r="NQQ63" s="6"/>
      <c r="NQR63" s="6"/>
      <c r="NQS63" s="6"/>
      <c r="NQT63" s="6"/>
      <c r="NQU63" s="6"/>
      <c r="NQV63" s="6"/>
      <c r="NQW63" s="6"/>
      <c r="NQX63" s="6"/>
      <c r="NQY63" s="6"/>
      <c r="NQZ63" s="6"/>
      <c r="NRA63" s="6"/>
      <c r="NRB63" s="6"/>
      <c r="NRC63" s="6"/>
      <c r="NRD63" s="6"/>
      <c r="NRE63" s="6"/>
      <c r="NRF63" s="6"/>
      <c r="NRG63" s="6"/>
      <c r="NRH63" s="6"/>
      <c r="NRI63" s="6"/>
      <c r="NRJ63" s="6"/>
      <c r="NRK63" s="6"/>
      <c r="NRL63" s="6"/>
      <c r="NRM63" s="6"/>
      <c r="NRN63" s="6"/>
      <c r="NRO63" s="6"/>
      <c r="NRP63" s="6"/>
      <c r="NRQ63" s="6"/>
      <c r="NRR63" s="6"/>
      <c r="NRS63" s="6"/>
      <c r="NRT63" s="6"/>
      <c r="NRU63" s="6"/>
      <c r="NRV63" s="6"/>
      <c r="NRW63" s="6"/>
      <c r="NRX63" s="6"/>
      <c r="NRY63" s="6"/>
      <c r="NRZ63" s="6"/>
      <c r="NSA63" s="6"/>
      <c r="NSB63" s="6"/>
      <c r="NSC63" s="6"/>
      <c r="NSD63" s="6"/>
      <c r="NSE63" s="6"/>
      <c r="NSF63" s="6"/>
      <c r="NSG63" s="6"/>
      <c r="NSH63" s="6"/>
      <c r="NSI63" s="6"/>
      <c r="NSJ63" s="6"/>
      <c r="NSK63" s="6"/>
      <c r="NSL63" s="6"/>
      <c r="NSM63" s="6"/>
      <c r="NSN63" s="6"/>
      <c r="NSO63" s="6"/>
      <c r="NSP63" s="6"/>
      <c r="NSQ63" s="6"/>
      <c r="NSR63" s="6"/>
      <c r="NSS63" s="6"/>
      <c r="NST63" s="6"/>
      <c r="NSU63" s="6"/>
      <c r="NSV63" s="6"/>
      <c r="NSW63" s="6"/>
      <c r="NSX63" s="6"/>
      <c r="NSY63" s="6"/>
      <c r="NSZ63" s="6"/>
      <c r="NTA63" s="6"/>
      <c r="NTB63" s="6"/>
      <c r="NTC63" s="6"/>
      <c r="NTD63" s="6"/>
      <c r="NTE63" s="6"/>
      <c r="NTF63" s="6"/>
      <c r="NTG63" s="6"/>
      <c r="NTH63" s="6"/>
      <c r="NTI63" s="6"/>
      <c r="NTJ63" s="6"/>
      <c r="NTK63" s="6"/>
      <c r="NTL63" s="6"/>
      <c r="NTM63" s="6"/>
      <c r="NTN63" s="6"/>
      <c r="NTO63" s="6"/>
      <c r="NTP63" s="6"/>
      <c r="NTQ63" s="6"/>
      <c r="NTR63" s="6"/>
      <c r="NTS63" s="6"/>
      <c r="NTT63" s="6"/>
      <c r="NTU63" s="6"/>
      <c r="NTV63" s="6"/>
      <c r="NTW63" s="6"/>
      <c r="NTX63" s="6"/>
      <c r="NTY63" s="6"/>
      <c r="NTZ63" s="6"/>
      <c r="NUA63" s="6"/>
      <c r="NUB63" s="6"/>
      <c r="NUC63" s="6"/>
      <c r="NUD63" s="6"/>
      <c r="NUE63" s="6"/>
      <c r="NUF63" s="6"/>
      <c r="NUG63" s="6"/>
      <c r="NUH63" s="6"/>
      <c r="NUI63" s="6"/>
      <c r="NUJ63" s="6"/>
      <c r="NUK63" s="6"/>
      <c r="NUL63" s="6"/>
      <c r="NUM63" s="6"/>
      <c r="NUN63" s="6"/>
      <c r="NUO63" s="6"/>
      <c r="NUP63" s="6"/>
      <c r="NUQ63" s="6"/>
      <c r="NUR63" s="6"/>
      <c r="NUS63" s="6"/>
      <c r="NUT63" s="6"/>
      <c r="NUU63" s="6"/>
      <c r="NUV63" s="6"/>
      <c r="NUW63" s="6"/>
      <c r="NUX63" s="6"/>
      <c r="NUY63" s="6"/>
      <c r="NUZ63" s="6"/>
      <c r="NVA63" s="6"/>
      <c r="NVB63" s="6"/>
      <c r="NVC63" s="6"/>
      <c r="NVD63" s="6"/>
      <c r="NVE63" s="6"/>
      <c r="NVF63" s="6"/>
      <c r="NVG63" s="6"/>
      <c r="NVH63" s="6"/>
      <c r="NVI63" s="6"/>
      <c r="NVJ63" s="6"/>
      <c r="NVK63" s="6"/>
      <c r="NVL63" s="6"/>
      <c r="NVM63" s="6"/>
      <c r="NVN63" s="6"/>
      <c r="NVO63" s="6"/>
      <c r="NVP63" s="6"/>
      <c r="NVQ63" s="6"/>
      <c r="NVR63" s="6"/>
      <c r="NVS63" s="6"/>
      <c r="NVT63" s="6"/>
      <c r="NVU63" s="6"/>
      <c r="NVV63" s="6"/>
      <c r="NVW63" s="6"/>
      <c r="NVX63" s="6"/>
      <c r="NVY63" s="6"/>
      <c r="NVZ63" s="6"/>
      <c r="NWA63" s="6"/>
      <c r="NWB63" s="6"/>
      <c r="NWC63" s="6"/>
      <c r="NWD63" s="6"/>
      <c r="NWE63" s="6"/>
      <c r="NWF63" s="6"/>
      <c r="NWG63" s="6"/>
      <c r="NWH63" s="6"/>
      <c r="NWI63" s="6"/>
      <c r="NWJ63" s="6"/>
      <c r="NWK63" s="6"/>
      <c r="NWL63" s="6"/>
      <c r="NWM63" s="6"/>
      <c r="NWN63" s="6"/>
      <c r="NWO63" s="6"/>
      <c r="NWP63" s="6"/>
      <c r="NWQ63" s="6"/>
      <c r="NWR63" s="6"/>
      <c r="NWS63" s="6"/>
      <c r="NWT63" s="6"/>
      <c r="NWU63" s="6"/>
      <c r="NWV63" s="6"/>
      <c r="NWW63" s="6"/>
      <c r="NWX63" s="6"/>
      <c r="NWY63" s="6"/>
      <c r="NWZ63" s="6"/>
      <c r="NXA63" s="6"/>
      <c r="NXB63" s="6"/>
      <c r="NXC63" s="6"/>
      <c r="NXD63" s="6"/>
      <c r="NXE63" s="6"/>
      <c r="NXF63" s="6"/>
      <c r="NXG63" s="6"/>
      <c r="NXH63" s="6"/>
      <c r="NXI63" s="6"/>
      <c r="NXJ63" s="6"/>
      <c r="NXK63" s="6"/>
      <c r="NXL63" s="6"/>
      <c r="NXM63" s="6"/>
      <c r="NXN63" s="6"/>
      <c r="NXO63" s="6"/>
      <c r="NXP63" s="6"/>
      <c r="NXQ63" s="6"/>
      <c r="NXR63" s="6"/>
      <c r="NXS63" s="6"/>
      <c r="NXT63" s="6"/>
      <c r="NXU63" s="6"/>
      <c r="NXV63" s="6"/>
      <c r="NXW63" s="6"/>
      <c r="NXX63" s="6"/>
      <c r="NXY63" s="6"/>
      <c r="NXZ63" s="6"/>
      <c r="NYA63" s="6"/>
      <c r="NYB63" s="6"/>
      <c r="NYC63" s="6"/>
      <c r="NYD63" s="6"/>
      <c r="NYE63" s="6"/>
      <c r="NYF63" s="6"/>
      <c r="NYG63" s="6"/>
      <c r="NYH63" s="6"/>
      <c r="NYI63" s="6"/>
      <c r="NYJ63" s="6"/>
      <c r="NYK63" s="6"/>
      <c r="NYL63" s="6"/>
      <c r="NYM63" s="6"/>
      <c r="NYN63" s="6"/>
      <c r="NYO63" s="6"/>
      <c r="NYP63" s="6"/>
      <c r="NYQ63" s="6"/>
      <c r="NYR63" s="6"/>
      <c r="NYS63" s="6"/>
      <c r="NYT63" s="6"/>
      <c r="NYU63" s="6"/>
      <c r="NYV63" s="6"/>
      <c r="NYW63" s="6"/>
      <c r="NYX63" s="6"/>
      <c r="NYY63" s="6"/>
      <c r="NYZ63" s="6"/>
      <c r="NZA63" s="6"/>
      <c r="NZB63" s="6"/>
      <c r="NZC63" s="6"/>
      <c r="NZD63" s="6"/>
      <c r="NZE63" s="6"/>
      <c r="NZF63" s="6"/>
      <c r="NZG63" s="6"/>
      <c r="NZH63" s="6"/>
      <c r="NZI63" s="6"/>
      <c r="NZJ63" s="6"/>
      <c r="NZK63" s="6"/>
      <c r="NZL63" s="6"/>
      <c r="NZM63" s="6"/>
      <c r="NZN63" s="6"/>
      <c r="NZO63" s="6"/>
      <c r="NZP63" s="6"/>
      <c r="NZQ63" s="6"/>
      <c r="NZR63" s="6"/>
      <c r="NZS63" s="6"/>
      <c r="NZT63" s="6"/>
      <c r="NZU63" s="6"/>
      <c r="NZV63" s="6"/>
      <c r="NZW63" s="6"/>
      <c r="NZX63" s="6"/>
      <c r="NZY63" s="6"/>
      <c r="NZZ63" s="6"/>
      <c r="OAA63" s="6"/>
      <c r="OAB63" s="6"/>
      <c r="OAC63" s="6"/>
      <c r="OAD63" s="6"/>
      <c r="OAE63" s="6"/>
      <c r="OAF63" s="6"/>
      <c r="OAG63" s="6"/>
      <c r="OAH63" s="6"/>
      <c r="OAI63" s="6"/>
      <c r="OAJ63" s="6"/>
      <c r="OAK63" s="6"/>
      <c r="OAL63" s="6"/>
      <c r="OAM63" s="6"/>
      <c r="OAN63" s="6"/>
      <c r="OAO63" s="6"/>
      <c r="OAP63" s="6"/>
      <c r="OAQ63" s="6"/>
      <c r="OAR63" s="6"/>
      <c r="OAS63" s="6"/>
      <c r="OAT63" s="6"/>
      <c r="OAU63" s="6"/>
      <c r="OAV63" s="6"/>
      <c r="OAW63" s="6"/>
      <c r="OAX63" s="6"/>
      <c r="OAY63" s="6"/>
      <c r="OAZ63" s="6"/>
      <c r="OBA63" s="6"/>
      <c r="OBB63" s="6"/>
      <c r="OBC63" s="6"/>
      <c r="OBD63" s="6"/>
      <c r="OBE63" s="6"/>
      <c r="OBF63" s="6"/>
      <c r="OBG63" s="6"/>
      <c r="OBH63" s="6"/>
      <c r="OBI63" s="6"/>
      <c r="OBJ63" s="6"/>
      <c r="OBK63" s="6"/>
      <c r="OBL63" s="6"/>
      <c r="OBM63" s="6"/>
      <c r="OBN63" s="6"/>
      <c r="OBO63" s="6"/>
      <c r="OBP63" s="6"/>
      <c r="OBQ63" s="6"/>
      <c r="OBR63" s="6"/>
      <c r="OBS63" s="6"/>
      <c r="OBT63" s="6"/>
      <c r="OBU63" s="6"/>
      <c r="OBV63" s="6"/>
      <c r="OBW63" s="6"/>
      <c r="OBX63" s="6"/>
      <c r="OBY63" s="6"/>
      <c r="OBZ63" s="6"/>
      <c r="OCA63" s="6"/>
      <c r="OCB63" s="6"/>
      <c r="OCC63" s="6"/>
      <c r="OCD63" s="6"/>
      <c r="OCE63" s="6"/>
      <c r="OCF63" s="6"/>
      <c r="OCG63" s="6"/>
      <c r="OCH63" s="6"/>
      <c r="OCI63" s="6"/>
      <c r="OCJ63" s="6"/>
      <c r="OCK63" s="6"/>
      <c r="OCL63" s="6"/>
      <c r="OCM63" s="6"/>
      <c r="OCN63" s="6"/>
      <c r="OCO63" s="6"/>
      <c r="OCP63" s="6"/>
      <c r="OCQ63" s="6"/>
      <c r="OCR63" s="6"/>
      <c r="OCS63" s="6"/>
      <c r="OCT63" s="6"/>
      <c r="OCU63" s="6"/>
      <c r="OCV63" s="6"/>
      <c r="OCW63" s="6"/>
      <c r="OCX63" s="6"/>
      <c r="OCY63" s="6"/>
      <c r="OCZ63" s="6"/>
      <c r="ODA63" s="6"/>
      <c r="ODB63" s="6"/>
      <c r="ODC63" s="6"/>
      <c r="ODD63" s="6"/>
      <c r="ODE63" s="6"/>
      <c r="ODF63" s="6"/>
      <c r="ODG63" s="6"/>
      <c r="ODH63" s="6"/>
      <c r="ODI63" s="6"/>
      <c r="ODJ63" s="6"/>
      <c r="ODK63" s="6"/>
      <c r="ODL63" s="6"/>
      <c r="ODM63" s="6"/>
      <c r="ODN63" s="6"/>
      <c r="ODO63" s="6"/>
      <c r="ODP63" s="6"/>
      <c r="ODQ63" s="6"/>
      <c r="ODR63" s="6"/>
      <c r="ODS63" s="6"/>
      <c r="ODT63" s="6"/>
      <c r="ODU63" s="6"/>
      <c r="ODV63" s="6"/>
      <c r="ODW63" s="6"/>
      <c r="ODX63" s="6"/>
      <c r="ODY63" s="6"/>
      <c r="ODZ63" s="6"/>
      <c r="OEA63" s="6"/>
      <c r="OEB63" s="6"/>
      <c r="OEC63" s="6"/>
      <c r="OED63" s="6"/>
      <c r="OEE63" s="6"/>
      <c r="OEF63" s="6"/>
      <c r="OEG63" s="6"/>
      <c r="OEH63" s="6"/>
      <c r="OEI63" s="6"/>
      <c r="OEJ63" s="6"/>
      <c r="OEK63" s="6"/>
      <c r="OEL63" s="6"/>
      <c r="OEM63" s="6"/>
      <c r="OEN63" s="6"/>
      <c r="OEO63" s="6"/>
      <c r="OEP63" s="6"/>
      <c r="OEQ63" s="6"/>
      <c r="OER63" s="6"/>
      <c r="OES63" s="6"/>
      <c r="OET63" s="6"/>
      <c r="OEU63" s="6"/>
      <c r="OEV63" s="6"/>
      <c r="OEW63" s="6"/>
      <c r="OEX63" s="6"/>
      <c r="OEY63" s="6"/>
      <c r="OEZ63" s="6"/>
      <c r="OFA63" s="6"/>
      <c r="OFB63" s="6"/>
      <c r="OFC63" s="6"/>
      <c r="OFD63" s="6"/>
      <c r="OFE63" s="6"/>
      <c r="OFF63" s="6"/>
      <c r="OFG63" s="6"/>
      <c r="OFH63" s="6"/>
      <c r="OFI63" s="6"/>
      <c r="OFJ63" s="6"/>
      <c r="OFK63" s="6"/>
      <c r="OFL63" s="6"/>
      <c r="OFM63" s="6"/>
      <c r="OFN63" s="6"/>
      <c r="OFO63" s="6"/>
      <c r="OFP63" s="6"/>
      <c r="OFQ63" s="6"/>
      <c r="OFR63" s="6"/>
      <c r="OFS63" s="6"/>
      <c r="OFT63" s="6"/>
      <c r="OFU63" s="6"/>
      <c r="OFV63" s="6"/>
      <c r="OFW63" s="6"/>
      <c r="OFX63" s="6"/>
      <c r="OFY63" s="6"/>
      <c r="OFZ63" s="6"/>
      <c r="OGA63" s="6"/>
      <c r="OGB63" s="6"/>
      <c r="OGC63" s="6"/>
      <c r="OGD63" s="6"/>
      <c r="OGE63" s="6"/>
      <c r="OGF63" s="6"/>
      <c r="OGG63" s="6"/>
      <c r="OGH63" s="6"/>
      <c r="OGI63" s="6"/>
      <c r="OGJ63" s="6"/>
      <c r="OGK63" s="6"/>
      <c r="OGL63" s="6"/>
      <c r="OGM63" s="6"/>
      <c r="OGN63" s="6"/>
      <c r="OGO63" s="6"/>
      <c r="OGP63" s="6"/>
      <c r="OGQ63" s="6"/>
      <c r="OGR63" s="6"/>
      <c r="OGS63" s="6"/>
      <c r="OGT63" s="6"/>
      <c r="OGU63" s="6"/>
      <c r="OGV63" s="6"/>
      <c r="OGW63" s="6"/>
      <c r="OGX63" s="6"/>
      <c r="OGY63" s="6"/>
      <c r="OGZ63" s="6"/>
      <c r="OHA63" s="6"/>
      <c r="OHB63" s="6"/>
      <c r="OHC63" s="6"/>
      <c r="OHD63" s="6"/>
      <c r="OHE63" s="6"/>
      <c r="OHF63" s="6"/>
      <c r="OHG63" s="6"/>
      <c r="OHH63" s="6"/>
      <c r="OHI63" s="6"/>
      <c r="OHJ63" s="6"/>
      <c r="OHK63" s="6"/>
      <c r="OHL63" s="6"/>
      <c r="OHM63" s="6"/>
      <c r="OHN63" s="6"/>
      <c r="OHO63" s="6"/>
      <c r="OHP63" s="6"/>
      <c r="OHQ63" s="6"/>
      <c r="OHR63" s="6"/>
      <c r="OHS63" s="6"/>
      <c r="OHT63" s="6"/>
      <c r="OHU63" s="6"/>
      <c r="OHV63" s="6"/>
      <c r="OHW63" s="6"/>
      <c r="OHX63" s="6"/>
      <c r="OHY63" s="6"/>
      <c r="OHZ63" s="6"/>
      <c r="OIA63" s="6"/>
      <c r="OIB63" s="6"/>
      <c r="OIC63" s="6"/>
      <c r="OID63" s="6"/>
      <c r="OIE63" s="6"/>
      <c r="OIF63" s="6"/>
      <c r="OIG63" s="6"/>
      <c r="OIH63" s="6"/>
      <c r="OII63" s="6"/>
      <c r="OIJ63" s="6"/>
      <c r="OIK63" s="6"/>
      <c r="OIL63" s="6"/>
      <c r="OIM63" s="6"/>
      <c r="OIN63" s="6"/>
      <c r="OIO63" s="6"/>
      <c r="OIP63" s="6"/>
      <c r="OIQ63" s="6"/>
      <c r="OIR63" s="6"/>
      <c r="OIS63" s="6"/>
      <c r="OIT63" s="6"/>
      <c r="OIU63" s="6"/>
      <c r="OIV63" s="6"/>
      <c r="OIW63" s="6"/>
      <c r="OIX63" s="6"/>
      <c r="OIY63" s="6"/>
      <c r="OIZ63" s="6"/>
      <c r="OJA63" s="6"/>
      <c r="OJB63" s="6"/>
      <c r="OJC63" s="6"/>
      <c r="OJD63" s="6"/>
      <c r="OJE63" s="6"/>
      <c r="OJF63" s="6"/>
      <c r="OJG63" s="6"/>
      <c r="OJH63" s="6"/>
      <c r="OJI63" s="6"/>
      <c r="OJJ63" s="6"/>
      <c r="OJK63" s="6"/>
      <c r="OJL63" s="6"/>
      <c r="OJM63" s="6"/>
      <c r="OJN63" s="6"/>
      <c r="OJO63" s="6"/>
      <c r="OJP63" s="6"/>
      <c r="OJQ63" s="6"/>
      <c r="OJR63" s="6"/>
      <c r="OJS63" s="6"/>
      <c r="OJT63" s="6"/>
      <c r="OJU63" s="6"/>
      <c r="OJV63" s="6"/>
      <c r="OJW63" s="6"/>
      <c r="OJX63" s="6"/>
      <c r="OJY63" s="6"/>
      <c r="OJZ63" s="6"/>
      <c r="OKA63" s="6"/>
      <c r="OKB63" s="6"/>
      <c r="OKC63" s="6"/>
      <c r="OKD63" s="6"/>
      <c r="OKE63" s="6"/>
      <c r="OKF63" s="6"/>
      <c r="OKG63" s="6"/>
      <c r="OKH63" s="6"/>
      <c r="OKI63" s="6"/>
      <c r="OKJ63" s="6"/>
      <c r="OKK63" s="6"/>
      <c r="OKL63" s="6"/>
      <c r="OKM63" s="6"/>
      <c r="OKN63" s="6"/>
      <c r="OKO63" s="6"/>
      <c r="OKP63" s="6"/>
      <c r="OKQ63" s="6"/>
      <c r="OKR63" s="6"/>
      <c r="OKS63" s="6"/>
      <c r="OKT63" s="6"/>
      <c r="OKU63" s="6"/>
      <c r="OKV63" s="6"/>
      <c r="OKW63" s="6"/>
      <c r="OKX63" s="6"/>
      <c r="OKY63" s="6"/>
      <c r="OKZ63" s="6"/>
      <c r="OLA63" s="6"/>
      <c r="OLB63" s="6"/>
      <c r="OLC63" s="6"/>
      <c r="OLD63" s="6"/>
      <c r="OLE63" s="6"/>
      <c r="OLF63" s="6"/>
      <c r="OLG63" s="6"/>
      <c r="OLH63" s="6"/>
      <c r="OLI63" s="6"/>
      <c r="OLJ63" s="6"/>
      <c r="OLK63" s="6"/>
      <c r="OLL63" s="6"/>
      <c r="OLM63" s="6"/>
      <c r="OLN63" s="6"/>
      <c r="OLO63" s="6"/>
      <c r="OLP63" s="6"/>
      <c r="OLQ63" s="6"/>
      <c r="OLR63" s="6"/>
      <c r="OLS63" s="6"/>
      <c r="OLT63" s="6"/>
      <c r="OLU63" s="6"/>
      <c r="OLV63" s="6"/>
      <c r="OLW63" s="6"/>
      <c r="OLX63" s="6"/>
      <c r="OLY63" s="6"/>
      <c r="OLZ63" s="6"/>
      <c r="OMA63" s="6"/>
      <c r="OMB63" s="6"/>
      <c r="OMC63" s="6"/>
      <c r="OMD63" s="6"/>
      <c r="OME63" s="6"/>
      <c r="OMF63" s="6"/>
      <c r="OMG63" s="6"/>
      <c r="OMH63" s="6"/>
      <c r="OMI63" s="6"/>
      <c r="OMJ63" s="6"/>
      <c r="OMK63" s="6"/>
      <c r="OML63" s="6"/>
      <c r="OMM63" s="6"/>
      <c r="OMN63" s="6"/>
      <c r="OMO63" s="6"/>
      <c r="OMP63" s="6"/>
      <c r="OMQ63" s="6"/>
      <c r="OMR63" s="6"/>
      <c r="OMS63" s="6"/>
      <c r="OMT63" s="6"/>
      <c r="OMU63" s="6"/>
      <c r="OMV63" s="6"/>
      <c r="OMW63" s="6"/>
      <c r="OMX63" s="6"/>
      <c r="OMY63" s="6"/>
      <c r="OMZ63" s="6"/>
      <c r="ONA63" s="6"/>
      <c r="ONB63" s="6"/>
      <c r="ONC63" s="6"/>
      <c r="OND63" s="6"/>
      <c r="ONE63" s="6"/>
      <c r="ONF63" s="6"/>
      <c r="ONG63" s="6"/>
      <c r="ONH63" s="6"/>
      <c r="ONI63" s="6"/>
      <c r="ONJ63" s="6"/>
      <c r="ONK63" s="6"/>
      <c r="ONL63" s="6"/>
      <c r="ONM63" s="6"/>
      <c r="ONN63" s="6"/>
      <c r="ONO63" s="6"/>
      <c r="ONP63" s="6"/>
      <c r="ONQ63" s="6"/>
      <c r="ONR63" s="6"/>
      <c r="ONS63" s="6"/>
      <c r="ONT63" s="6"/>
      <c r="ONU63" s="6"/>
      <c r="ONV63" s="6"/>
      <c r="ONW63" s="6"/>
      <c r="ONX63" s="6"/>
      <c r="ONY63" s="6"/>
      <c r="ONZ63" s="6"/>
      <c r="OOA63" s="6"/>
      <c r="OOB63" s="6"/>
      <c r="OOC63" s="6"/>
      <c r="OOD63" s="6"/>
      <c r="OOE63" s="6"/>
      <c r="OOF63" s="6"/>
      <c r="OOG63" s="6"/>
      <c r="OOH63" s="6"/>
      <c r="OOI63" s="6"/>
      <c r="OOJ63" s="6"/>
      <c r="OOK63" s="6"/>
      <c r="OOL63" s="6"/>
      <c r="OOM63" s="6"/>
      <c r="OON63" s="6"/>
      <c r="OOO63" s="6"/>
      <c r="OOP63" s="6"/>
      <c r="OOQ63" s="6"/>
      <c r="OOR63" s="6"/>
      <c r="OOS63" s="6"/>
      <c r="OOT63" s="6"/>
      <c r="OOU63" s="6"/>
      <c r="OOV63" s="6"/>
      <c r="OOW63" s="6"/>
      <c r="OOX63" s="6"/>
      <c r="OOY63" s="6"/>
      <c r="OOZ63" s="6"/>
      <c r="OPA63" s="6"/>
      <c r="OPB63" s="6"/>
      <c r="OPC63" s="6"/>
      <c r="OPD63" s="6"/>
      <c r="OPE63" s="6"/>
      <c r="OPF63" s="6"/>
      <c r="OPG63" s="6"/>
      <c r="OPH63" s="6"/>
      <c r="OPI63" s="6"/>
      <c r="OPJ63" s="6"/>
      <c r="OPK63" s="6"/>
      <c r="OPL63" s="6"/>
      <c r="OPM63" s="6"/>
      <c r="OPN63" s="6"/>
      <c r="OPO63" s="6"/>
      <c r="OPP63" s="6"/>
      <c r="OPQ63" s="6"/>
      <c r="OPR63" s="6"/>
      <c r="OPS63" s="6"/>
      <c r="OPT63" s="6"/>
      <c r="OPU63" s="6"/>
      <c r="OPV63" s="6"/>
      <c r="OPW63" s="6"/>
      <c r="OPX63" s="6"/>
      <c r="OPY63" s="6"/>
      <c r="OPZ63" s="6"/>
      <c r="OQA63" s="6"/>
      <c r="OQB63" s="6"/>
      <c r="OQC63" s="6"/>
      <c r="OQD63" s="6"/>
      <c r="OQE63" s="6"/>
      <c r="OQF63" s="6"/>
      <c r="OQG63" s="6"/>
      <c r="OQH63" s="6"/>
      <c r="OQI63" s="6"/>
      <c r="OQJ63" s="6"/>
      <c r="OQK63" s="6"/>
      <c r="OQL63" s="6"/>
      <c r="OQM63" s="6"/>
      <c r="OQN63" s="6"/>
      <c r="OQO63" s="6"/>
      <c r="OQP63" s="6"/>
      <c r="OQQ63" s="6"/>
      <c r="OQR63" s="6"/>
      <c r="OQS63" s="6"/>
      <c r="OQT63" s="6"/>
      <c r="OQU63" s="6"/>
      <c r="OQV63" s="6"/>
      <c r="OQW63" s="6"/>
      <c r="OQX63" s="6"/>
      <c r="OQY63" s="6"/>
      <c r="OQZ63" s="6"/>
      <c r="ORA63" s="6"/>
      <c r="ORB63" s="6"/>
      <c r="ORC63" s="6"/>
      <c r="ORD63" s="6"/>
      <c r="ORE63" s="6"/>
      <c r="ORF63" s="6"/>
      <c r="ORG63" s="6"/>
      <c r="ORH63" s="6"/>
      <c r="ORI63" s="6"/>
      <c r="ORJ63" s="6"/>
      <c r="ORK63" s="6"/>
      <c r="ORL63" s="6"/>
      <c r="ORM63" s="6"/>
      <c r="ORN63" s="6"/>
      <c r="ORO63" s="6"/>
      <c r="ORP63" s="6"/>
      <c r="ORQ63" s="6"/>
      <c r="ORR63" s="6"/>
      <c r="ORS63" s="6"/>
      <c r="ORT63" s="6"/>
      <c r="ORU63" s="6"/>
      <c r="ORV63" s="6"/>
      <c r="ORW63" s="6"/>
      <c r="ORX63" s="6"/>
      <c r="ORY63" s="6"/>
      <c r="ORZ63" s="6"/>
      <c r="OSA63" s="6"/>
      <c r="OSB63" s="6"/>
      <c r="OSC63" s="6"/>
      <c r="OSD63" s="6"/>
      <c r="OSE63" s="6"/>
      <c r="OSF63" s="6"/>
      <c r="OSG63" s="6"/>
      <c r="OSH63" s="6"/>
      <c r="OSI63" s="6"/>
      <c r="OSJ63" s="6"/>
      <c r="OSK63" s="6"/>
      <c r="OSL63" s="6"/>
      <c r="OSM63" s="6"/>
      <c r="OSN63" s="6"/>
      <c r="OSO63" s="6"/>
      <c r="OSP63" s="6"/>
      <c r="OSQ63" s="6"/>
      <c r="OSR63" s="6"/>
      <c r="OSS63" s="6"/>
      <c r="OST63" s="6"/>
      <c r="OSU63" s="6"/>
      <c r="OSV63" s="6"/>
      <c r="OSW63" s="6"/>
      <c r="OSX63" s="6"/>
      <c r="OSY63" s="6"/>
      <c r="OSZ63" s="6"/>
      <c r="OTA63" s="6"/>
      <c r="OTB63" s="6"/>
      <c r="OTC63" s="6"/>
      <c r="OTD63" s="6"/>
      <c r="OTE63" s="6"/>
      <c r="OTF63" s="6"/>
      <c r="OTG63" s="6"/>
      <c r="OTH63" s="6"/>
      <c r="OTI63" s="6"/>
      <c r="OTJ63" s="6"/>
      <c r="OTK63" s="6"/>
      <c r="OTL63" s="6"/>
      <c r="OTM63" s="6"/>
      <c r="OTN63" s="6"/>
      <c r="OTO63" s="6"/>
      <c r="OTP63" s="6"/>
      <c r="OTQ63" s="6"/>
      <c r="OTR63" s="6"/>
      <c r="OTS63" s="6"/>
      <c r="OTT63" s="6"/>
      <c r="OTU63" s="6"/>
      <c r="OTV63" s="6"/>
      <c r="OTW63" s="6"/>
      <c r="OTX63" s="6"/>
      <c r="OTY63" s="6"/>
      <c r="OTZ63" s="6"/>
      <c r="OUA63" s="6"/>
      <c r="OUB63" s="6"/>
      <c r="OUC63" s="6"/>
      <c r="OUD63" s="6"/>
      <c r="OUE63" s="6"/>
      <c r="OUF63" s="6"/>
      <c r="OUG63" s="6"/>
      <c r="OUH63" s="6"/>
      <c r="OUI63" s="6"/>
      <c r="OUJ63" s="6"/>
      <c r="OUK63" s="6"/>
      <c r="OUL63" s="6"/>
      <c r="OUM63" s="6"/>
      <c r="OUN63" s="6"/>
      <c r="OUO63" s="6"/>
      <c r="OUP63" s="6"/>
      <c r="OUQ63" s="6"/>
      <c r="OUR63" s="6"/>
      <c r="OUS63" s="6"/>
      <c r="OUT63" s="6"/>
      <c r="OUU63" s="6"/>
      <c r="OUV63" s="6"/>
      <c r="OUW63" s="6"/>
      <c r="OUX63" s="6"/>
      <c r="OUY63" s="6"/>
      <c r="OUZ63" s="6"/>
      <c r="OVA63" s="6"/>
      <c r="OVB63" s="6"/>
      <c r="OVC63" s="6"/>
      <c r="OVD63" s="6"/>
      <c r="OVE63" s="6"/>
      <c r="OVF63" s="6"/>
      <c r="OVG63" s="6"/>
      <c r="OVH63" s="6"/>
      <c r="OVI63" s="6"/>
      <c r="OVJ63" s="6"/>
      <c r="OVK63" s="6"/>
      <c r="OVL63" s="6"/>
      <c r="OVM63" s="6"/>
      <c r="OVN63" s="6"/>
      <c r="OVO63" s="6"/>
      <c r="OVP63" s="6"/>
      <c r="OVQ63" s="6"/>
      <c r="OVR63" s="6"/>
      <c r="OVS63" s="6"/>
      <c r="OVT63" s="6"/>
      <c r="OVU63" s="6"/>
      <c r="OVV63" s="6"/>
      <c r="OVW63" s="6"/>
      <c r="OVX63" s="6"/>
      <c r="OVY63" s="6"/>
      <c r="OVZ63" s="6"/>
      <c r="OWA63" s="6"/>
      <c r="OWB63" s="6"/>
      <c r="OWC63" s="6"/>
      <c r="OWD63" s="6"/>
      <c r="OWE63" s="6"/>
      <c r="OWF63" s="6"/>
      <c r="OWG63" s="6"/>
      <c r="OWH63" s="6"/>
      <c r="OWI63" s="6"/>
      <c r="OWJ63" s="6"/>
      <c r="OWK63" s="6"/>
      <c r="OWL63" s="6"/>
      <c r="OWM63" s="6"/>
      <c r="OWN63" s="6"/>
      <c r="OWO63" s="6"/>
      <c r="OWP63" s="6"/>
      <c r="OWQ63" s="6"/>
      <c r="OWR63" s="6"/>
      <c r="OWS63" s="6"/>
      <c r="OWT63" s="6"/>
      <c r="OWU63" s="6"/>
      <c r="OWV63" s="6"/>
      <c r="OWW63" s="6"/>
      <c r="OWX63" s="6"/>
      <c r="OWY63" s="6"/>
      <c r="OWZ63" s="6"/>
      <c r="OXA63" s="6"/>
      <c r="OXB63" s="6"/>
      <c r="OXC63" s="6"/>
      <c r="OXD63" s="6"/>
      <c r="OXE63" s="6"/>
      <c r="OXF63" s="6"/>
      <c r="OXG63" s="6"/>
      <c r="OXH63" s="6"/>
      <c r="OXI63" s="6"/>
      <c r="OXJ63" s="6"/>
      <c r="OXK63" s="6"/>
      <c r="OXL63" s="6"/>
      <c r="OXM63" s="6"/>
      <c r="OXN63" s="6"/>
      <c r="OXO63" s="6"/>
      <c r="OXP63" s="6"/>
      <c r="OXQ63" s="6"/>
      <c r="OXR63" s="6"/>
      <c r="OXS63" s="6"/>
      <c r="OXT63" s="6"/>
      <c r="OXU63" s="6"/>
      <c r="OXV63" s="6"/>
      <c r="OXW63" s="6"/>
      <c r="OXX63" s="6"/>
      <c r="OXY63" s="6"/>
      <c r="OXZ63" s="6"/>
      <c r="OYA63" s="6"/>
      <c r="OYB63" s="6"/>
      <c r="OYC63" s="6"/>
      <c r="OYD63" s="6"/>
      <c r="OYE63" s="6"/>
      <c r="OYF63" s="6"/>
      <c r="OYG63" s="6"/>
      <c r="OYH63" s="6"/>
      <c r="OYI63" s="6"/>
      <c r="OYJ63" s="6"/>
      <c r="OYK63" s="6"/>
      <c r="OYL63" s="6"/>
      <c r="OYM63" s="6"/>
      <c r="OYN63" s="6"/>
      <c r="OYO63" s="6"/>
      <c r="OYP63" s="6"/>
      <c r="OYQ63" s="6"/>
      <c r="OYR63" s="6"/>
      <c r="OYS63" s="6"/>
      <c r="OYT63" s="6"/>
      <c r="OYU63" s="6"/>
      <c r="OYV63" s="6"/>
      <c r="OYW63" s="6"/>
      <c r="OYX63" s="6"/>
      <c r="OYY63" s="6"/>
      <c r="OYZ63" s="6"/>
      <c r="OZA63" s="6"/>
      <c r="OZB63" s="6"/>
      <c r="OZC63" s="6"/>
      <c r="OZD63" s="6"/>
      <c r="OZE63" s="6"/>
      <c r="OZF63" s="6"/>
      <c r="OZG63" s="6"/>
      <c r="OZH63" s="6"/>
      <c r="OZI63" s="6"/>
      <c r="OZJ63" s="6"/>
      <c r="OZK63" s="6"/>
      <c r="OZL63" s="6"/>
      <c r="OZM63" s="6"/>
      <c r="OZN63" s="6"/>
      <c r="OZO63" s="6"/>
      <c r="OZP63" s="6"/>
      <c r="OZQ63" s="6"/>
      <c r="OZR63" s="6"/>
      <c r="OZS63" s="6"/>
      <c r="OZT63" s="6"/>
      <c r="OZU63" s="6"/>
      <c r="OZV63" s="6"/>
      <c r="OZW63" s="6"/>
      <c r="OZX63" s="6"/>
      <c r="OZY63" s="6"/>
      <c r="OZZ63" s="6"/>
      <c r="PAA63" s="6"/>
      <c r="PAB63" s="6"/>
      <c r="PAC63" s="6"/>
      <c r="PAD63" s="6"/>
      <c r="PAE63" s="6"/>
      <c r="PAF63" s="6"/>
      <c r="PAG63" s="6"/>
      <c r="PAH63" s="6"/>
      <c r="PAI63" s="6"/>
      <c r="PAJ63" s="6"/>
      <c r="PAK63" s="6"/>
      <c r="PAL63" s="6"/>
      <c r="PAM63" s="6"/>
      <c r="PAN63" s="6"/>
      <c r="PAO63" s="6"/>
      <c r="PAP63" s="6"/>
      <c r="PAQ63" s="6"/>
      <c r="PAR63" s="6"/>
      <c r="PAS63" s="6"/>
      <c r="PAT63" s="6"/>
      <c r="PAU63" s="6"/>
      <c r="PAV63" s="6"/>
      <c r="PAW63" s="6"/>
      <c r="PAX63" s="6"/>
      <c r="PAY63" s="6"/>
      <c r="PAZ63" s="6"/>
      <c r="PBA63" s="6"/>
      <c r="PBB63" s="6"/>
      <c r="PBC63" s="6"/>
      <c r="PBD63" s="6"/>
      <c r="PBE63" s="6"/>
      <c r="PBF63" s="6"/>
      <c r="PBG63" s="6"/>
      <c r="PBH63" s="6"/>
      <c r="PBI63" s="6"/>
      <c r="PBJ63" s="6"/>
      <c r="PBK63" s="6"/>
      <c r="PBL63" s="6"/>
      <c r="PBM63" s="6"/>
      <c r="PBN63" s="6"/>
      <c r="PBO63" s="6"/>
      <c r="PBP63" s="6"/>
      <c r="PBQ63" s="6"/>
      <c r="PBR63" s="6"/>
      <c r="PBS63" s="6"/>
      <c r="PBT63" s="6"/>
      <c r="PBU63" s="6"/>
      <c r="PBV63" s="6"/>
      <c r="PBW63" s="6"/>
      <c r="PBX63" s="6"/>
      <c r="PBY63" s="6"/>
      <c r="PBZ63" s="6"/>
      <c r="PCA63" s="6"/>
      <c r="PCB63" s="6"/>
      <c r="PCC63" s="6"/>
      <c r="PCD63" s="6"/>
      <c r="PCE63" s="6"/>
      <c r="PCF63" s="6"/>
      <c r="PCG63" s="6"/>
      <c r="PCH63" s="6"/>
      <c r="PCI63" s="6"/>
      <c r="PCJ63" s="6"/>
      <c r="PCK63" s="6"/>
      <c r="PCL63" s="6"/>
      <c r="PCM63" s="6"/>
      <c r="PCN63" s="6"/>
      <c r="PCO63" s="6"/>
      <c r="PCP63" s="6"/>
      <c r="PCQ63" s="6"/>
      <c r="PCR63" s="6"/>
      <c r="PCS63" s="6"/>
      <c r="PCT63" s="6"/>
      <c r="PCU63" s="6"/>
      <c r="PCV63" s="6"/>
      <c r="PCW63" s="6"/>
      <c r="PCX63" s="6"/>
      <c r="PCY63" s="6"/>
      <c r="PCZ63" s="6"/>
      <c r="PDA63" s="6"/>
      <c r="PDB63" s="6"/>
      <c r="PDC63" s="6"/>
      <c r="PDD63" s="6"/>
      <c r="PDE63" s="6"/>
      <c r="PDF63" s="6"/>
      <c r="PDG63" s="6"/>
      <c r="PDH63" s="6"/>
      <c r="PDI63" s="6"/>
      <c r="PDJ63" s="6"/>
      <c r="PDK63" s="6"/>
      <c r="PDL63" s="6"/>
      <c r="PDM63" s="6"/>
      <c r="PDN63" s="6"/>
      <c r="PDO63" s="6"/>
      <c r="PDP63" s="6"/>
      <c r="PDQ63" s="6"/>
      <c r="PDR63" s="6"/>
      <c r="PDS63" s="6"/>
      <c r="PDT63" s="6"/>
      <c r="PDU63" s="6"/>
      <c r="PDV63" s="6"/>
      <c r="PDW63" s="6"/>
      <c r="PDX63" s="6"/>
      <c r="PDY63" s="6"/>
      <c r="PDZ63" s="6"/>
      <c r="PEA63" s="6"/>
      <c r="PEB63" s="6"/>
      <c r="PEC63" s="6"/>
      <c r="PED63" s="6"/>
      <c r="PEE63" s="6"/>
      <c r="PEF63" s="6"/>
      <c r="PEG63" s="6"/>
      <c r="PEH63" s="6"/>
      <c r="PEI63" s="6"/>
      <c r="PEJ63" s="6"/>
      <c r="PEK63" s="6"/>
      <c r="PEL63" s="6"/>
      <c r="PEM63" s="6"/>
      <c r="PEN63" s="6"/>
      <c r="PEO63" s="6"/>
      <c r="PEP63" s="6"/>
      <c r="PEQ63" s="6"/>
      <c r="PER63" s="6"/>
      <c r="PES63" s="6"/>
      <c r="PET63" s="6"/>
      <c r="PEU63" s="6"/>
      <c r="PEV63" s="6"/>
      <c r="PEW63" s="6"/>
      <c r="PEX63" s="6"/>
      <c r="PEY63" s="6"/>
      <c r="PEZ63" s="6"/>
      <c r="PFA63" s="6"/>
      <c r="PFB63" s="6"/>
      <c r="PFC63" s="6"/>
      <c r="PFD63" s="6"/>
      <c r="PFE63" s="6"/>
      <c r="PFF63" s="6"/>
      <c r="PFG63" s="6"/>
      <c r="PFH63" s="6"/>
      <c r="PFI63" s="6"/>
      <c r="PFJ63" s="6"/>
      <c r="PFK63" s="6"/>
      <c r="PFL63" s="6"/>
      <c r="PFM63" s="6"/>
      <c r="PFN63" s="6"/>
      <c r="PFO63" s="6"/>
      <c r="PFP63" s="6"/>
      <c r="PFQ63" s="6"/>
      <c r="PFR63" s="6"/>
      <c r="PFS63" s="6"/>
      <c r="PFT63" s="6"/>
      <c r="PFU63" s="6"/>
      <c r="PFV63" s="6"/>
      <c r="PFW63" s="6"/>
      <c r="PFX63" s="6"/>
      <c r="PFY63" s="6"/>
      <c r="PFZ63" s="6"/>
      <c r="PGA63" s="6"/>
      <c r="PGB63" s="6"/>
      <c r="PGC63" s="6"/>
      <c r="PGD63" s="6"/>
      <c r="PGE63" s="6"/>
      <c r="PGF63" s="6"/>
      <c r="PGG63" s="6"/>
      <c r="PGH63" s="6"/>
      <c r="PGI63" s="6"/>
      <c r="PGJ63" s="6"/>
      <c r="PGK63" s="6"/>
      <c r="PGL63" s="6"/>
      <c r="PGM63" s="6"/>
      <c r="PGN63" s="6"/>
      <c r="PGO63" s="6"/>
      <c r="PGP63" s="6"/>
      <c r="PGQ63" s="6"/>
      <c r="PGR63" s="6"/>
      <c r="PGS63" s="6"/>
      <c r="PGT63" s="6"/>
      <c r="PGU63" s="6"/>
      <c r="PGV63" s="6"/>
      <c r="PGW63" s="6"/>
      <c r="PGX63" s="6"/>
      <c r="PGY63" s="6"/>
      <c r="PGZ63" s="6"/>
      <c r="PHA63" s="6"/>
      <c r="PHB63" s="6"/>
      <c r="PHC63" s="6"/>
      <c r="PHD63" s="6"/>
      <c r="PHE63" s="6"/>
      <c r="PHF63" s="6"/>
      <c r="PHG63" s="6"/>
      <c r="PHH63" s="6"/>
      <c r="PHI63" s="6"/>
      <c r="PHJ63" s="6"/>
      <c r="PHK63" s="6"/>
      <c r="PHL63" s="6"/>
      <c r="PHM63" s="6"/>
      <c r="PHN63" s="6"/>
      <c r="PHO63" s="6"/>
      <c r="PHP63" s="6"/>
      <c r="PHQ63" s="6"/>
      <c r="PHR63" s="6"/>
      <c r="PHS63" s="6"/>
      <c r="PHT63" s="6"/>
      <c r="PHU63" s="6"/>
      <c r="PHV63" s="6"/>
      <c r="PHW63" s="6"/>
      <c r="PHX63" s="6"/>
      <c r="PHY63" s="6"/>
      <c r="PHZ63" s="6"/>
      <c r="PIA63" s="6"/>
      <c r="PIB63" s="6"/>
      <c r="PIC63" s="6"/>
      <c r="PID63" s="6"/>
      <c r="PIE63" s="6"/>
      <c r="PIF63" s="6"/>
      <c r="PIG63" s="6"/>
      <c r="PIH63" s="6"/>
      <c r="PII63" s="6"/>
      <c r="PIJ63" s="6"/>
      <c r="PIK63" s="6"/>
      <c r="PIL63" s="6"/>
      <c r="PIM63" s="6"/>
      <c r="PIN63" s="6"/>
      <c r="PIO63" s="6"/>
      <c r="PIP63" s="6"/>
      <c r="PIQ63" s="6"/>
      <c r="PIR63" s="6"/>
      <c r="PIS63" s="6"/>
      <c r="PIT63" s="6"/>
      <c r="PIU63" s="6"/>
      <c r="PIV63" s="6"/>
      <c r="PIW63" s="6"/>
      <c r="PIX63" s="6"/>
      <c r="PIY63" s="6"/>
      <c r="PIZ63" s="6"/>
      <c r="PJA63" s="6"/>
      <c r="PJB63" s="6"/>
      <c r="PJC63" s="6"/>
      <c r="PJD63" s="6"/>
      <c r="PJE63" s="6"/>
      <c r="PJF63" s="6"/>
      <c r="PJG63" s="6"/>
      <c r="PJH63" s="6"/>
      <c r="PJI63" s="6"/>
      <c r="PJJ63" s="6"/>
      <c r="PJK63" s="6"/>
      <c r="PJL63" s="6"/>
      <c r="PJM63" s="6"/>
      <c r="PJN63" s="6"/>
      <c r="PJO63" s="6"/>
      <c r="PJP63" s="6"/>
      <c r="PJQ63" s="6"/>
      <c r="PJR63" s="6"/>
      <c r="PJS63" s="6"/>
      <c r="PJT63" s="6"/>
      <c r="PJU63" s="6"/>
      <c r="PJV63" s="6"/>
      <c r="PJW63" s="6"/>
      <c r="PJX63" s="6"/>
      <c r="PJY63" s="6"/>
      <c r="PJZ63" s="6"/>
      <c r="PKA63" s="6"/>
      <c r="PKB63" s="6"/>
      <c r="PKC63" s="6"/>
      <c r="PKD63" s="6"/>
      <c r="PKE63" s="6"/>
      <c r="PKF63" s="6"/>
      <c r="PKG63" s="6"/>
      <c r="PKH63" s="6"/>
      <c r="PKI63" s="6"/>
      <c r="PKJ63" s="6"/>
      <c r="PKK63" s="6"/>
      <c r="PKL63" s="6"/>
      <c r="PKM63" s="6"/>
      <c r="PKN63" s="6"/>
      <c r="PKO63" s="6"/>
      <c r="PKP63" s="6"/>
      <c r="PKQ63" s="6"/>
      <c r="PKR63" s="6"/>
      <c r="PKS63" s="6"/>
      <c r="PKT63" s="6"/>
      <c r="PKU63" s="6"/>
      <c r="PKV63" s="6"/>
      <c r="PKW63" s="6"/>
      <c r="PKX63" s="6"/>
      <c r="PKY63" s="6"/>
      <c r="PKZ63" s="6"/>
      <c r="PLA63" s="6"/>
      <c r="PLB63" s="6"/>
      <c r="PLC63" s="6"/>
      <c r="PLD63" s="6"/>
      <c r="PLE63" s="6"/>
      <c r="PLF63" s="6"/>
      <c r="PLG63" s="6"/>
      <c r="PLH63" s="6"/>
      <c r="PLI63" s="6"/>
      <c r="PLJ63" s="6"/>
      <c r="PLK63" s="6"/>
      <c r="PLL63" s="6"/>
      <c r="PLM63" s="6"/>
      <c r="PLN63" s="6"/>
      <c r="PLO63" s="6"/>
      <c r="PLP63" s="6"/>
      <c r="PLQ63" s="6"/>
      <c r="PLR63" s="6"/>
      <c r="PLS63" s="6"/>
      <c r="PLT63" s="6"/>
      <c r="PLU63" s="6"/>
      <c r="PLV63" s="6"/>
      <c r="PLW63" s="6"/>
      <c r="PLX63" s="6"/>
      <c r="PLY63" s="6"/>
      <c r="PLZ63" s="6"/>
      <c r="PMA63" s="6"/>
      <c r="PMB63" s="6"/>
      <c r="PMC63" s="6"/>
      <c r="PMD63" s="6"/>
      <c r="PME63" s="6"/>
      <c r="PMF63" s="6"/>
      <c r="PMG63" s="6"/>
      <c r="PMH63" s="6"/>
      <c r="PMI63" s="6"/>
      <c r="PMJ63" s="6"/>
      <c r="PMK63" s="6"/>
      <c r="PML63" s="6"/>
      <c r="PMM63" s="6"/>
      <c r="PMN63" s="6"/>
      <c r="PMO63" s="6"/>
      <c r="PMP63" s="6"/>
      <c r="PMQ63" s="6"/>
      <c r="PMR63" s="6"/>
      <c r="PMS63" s="6"/>
      <c r="PMT63" s="6"/>
      <c r="PMU63" s="6"/>
      <c r="PMV63" s="6"/>
      <c r="PMW63" s="6"/>
      <c r="PMX63" s="6"/>
      <c r="PMY63" s="6"/>
      <c r="PMZ63" s="6"/>
      <c r="PNA63" s="6"/>
      <c r="PNB63" s="6"/>
      <c r="PNC63" s="6"/>
      <c r="PND63" s="6"/>
      <c r="PNE63" s="6"/>
      <c r="PNF63" s="6"/>
      <c r="PNG63" s="6"/>
      <c r="PNH63" s="6"/>
      <c r="PNI63" s="6"/>
      <c r="PNJ63" s="6"/>
      <c r="PNK63" s="6"/>
      <c r="PNL63" s="6"/>
      <c r="PNM63" s="6"/>
      <c r="PNN63" s="6"/>
      <c r="PNO63" s="6"/>
      <c r="PNP63" s="6"/>
      <c r="PNQ63" s="6"/>
      <c r="PNR63" s="6"/>
      <c r="PNS63" s="6"/>
      <c r="PNT63" s="6"/>
      <c r="PNU63" s="6"/>
      <c r="PNV63" s="6"/>
      <c r="PNW63" s="6"/>
      <c r="PNX63" s="6"/>
      <c r="PNY63" s="6"/>
      <c r="PNZ63" s="6"/>
      <c r="POA63" s="6"/>
      <c r="POB63" s="6"/>
      <c r="POC63" s="6"/>
      <c r="POD63" s="6"/>
      <c r="POE63" s="6"/>
      <c r="POF63" s="6"/>
      <c r="POG63" s="6"/>
      <c r="POH63" s="6"/>
      <c r="POI63" s="6"/>
      <c r="POJ63" s="6"/>
      <c r="POK63" s="6"/>
      <c r="POL63" s="6"/>
      <c r="POM63" s="6"/>
      <c r="PON63" s="6"/>
      <c r="POO63" s="6"/>
      <c r="POP63" s="6"/>
      <c r="POQ63" s="6"/>
      <c r="POR63" s="6"/>
      <c r="POS63" s="6"/>
      <c r="POT63" s="6"/>
      <c r="POU63" s="6"/>
      <c r="POV63" s="6"/>
      <c r="POW63" s="6"/>
      <c r="POX63" s="6"/>
      <c r="POY63" s="6"/>
      <c r="POZ63" s="6"/>
      <c r="PPA63" s="6"/>
      <c r="PPB63" s="6"/>
      <c r="PPC63" s="6"/>
      <c r="PPD63" s="6"/>
      <c r="PPE63" s="6"/>
      <c r="PPF63" s="6"/>
      <c r="PPG63" s="6"/>
      <c r="PPH63" s="6"/>
      <c r="PPI63" s="6"/>
      <c r="PPJ63" s="6"/>
      <c r="PPK63" s="6"/>
      <c r="PPL63" s="6"/>
      <c r="PPM63" s="6"/>
      <c r="PPN63" s="6"/>
      <c r="PPO63" s="6"/>
      <c r="PPP63" s="6"/>
      <c r="PPQ63" s="6"/>
      <c r="PPR63" s="6"/>
      <c r="PPS63" s="6"/>
      <c r="PPT63" s="6"/>
      <c r="PPU63" s="6"/>
      <c r="PPV63" s="6"/>
      <c r="PPW63" s="6"/>
      <c r="PPX63" s="6"/>
      <c r="PPY63" s="6"/>
      <c r="PPZ63" s="6"/>
      <c r="PQA63" s="6"/>
      <c r="PQB63" s="6"/>
      <c r="PQC63" s="6"/>
      <c r="PQD63" s="6"/>
      <c r="PQE63" s="6"/>
      <c r="PQF63" s="6"/>
      <c r="PQG63" s="6"/>
      <c r="PQH63" s="6"/>
      <c r="PQI63" s="6"/>
      <c r="PQJ63" s="6"/>
      <c r="PQK63" s="6"/>
      <c r="PQL63" s="6"/>
      <c r="PQM63" s="6"/>
      <c r="PQN63" s="6"/>
      <c r="PQO63" s="6"/>
      <c r="PQP63" s="6"/>
      <c r="PQQ63" s="6"/>
      <c r="PQR63" s="6"/>
      <c r="PQS63" s="6"/>
      <c r="PQT63" s="6"/>
      <c r="PQU63" s="6"/>
      <c r="PQV63" s="6"/>
      <c r="PQW63" s="6"/>
      <c r="PQX63" s="6"/>
      <c r="PQY63" s="6"/>
      <c r="PQZ63" s="6"/>
      <c r="PRA63" s="6"/>
      <c r="PRB63" s="6"/>
      <c r="PRC63" s="6"/>
      <c r="PRD63" s="6"/>
      <c r="PRE63" s="6"/>
      <c r="PRF63" s="6"/>
      <c r="PRG63" s="6"/>
      <c r="PRH63" s="6"/>
      <c r="PRI63" s="6"/>
      <c r="PRJ63" s="6"/>
      <c r="PRK63" s="6"/>
      <c r="PRL63" s="6"/>
      <c r="PRM63" s="6"/>
      <c r="PRN63" s="6"/>
      <c r="PRO63" s="6"/>
      <c r="PRP63" s="6"/>
      <c r="PRQ63" s="6"/>
      <c r="PRR63" s="6"/>
      <c r="PRS63" s="6"/>
      <c r="PRT63" s="6"/>
      <c r="PRU63" s="6"/>
      <c r="PRV63" s="6"/>
      <c r="PRW63" s="6"/>
      <c r="PRX63" s="6"/>
      <c r="PRY63" s="6"/>
      <c r="PRZ63" s="6"/>
      <c r="PSA63" s="6"/>
      <c r="PSB63" s="6"/>
      <c r="PSC63" s="6"/>
      <c r="PSD63" s="6"/>
      <c r="PSE63" s="6"/>
      <c r="PSF63" s="6"/>
      <c r="PSG63" s="6"/>
      <c r="PSH63" s="6"/>
      <c r="PSI63" s="6"/>
      <c r="PSJ63" s="6"/>
      <c r="PSK63" s="6"/>
      <c r="PSL63" s="6"/>
      <c r="PSM63" s="6"/>
      <c r="PSN63" s="6"/>
      <c r="PSO63" s="6"/>
      <c r="PSP63" s="6"/>
      <c r="PSQ63" s="6"/>
      <c r="PSR63" s="6"/>
      <c r="PSS63" s="6"/>
      <c r="PST63" s="6"/>
      <c r="PSU63" s="6"/>
      <c r="PSV63" s="6"/>
      <c r="PSW63" s="6"/>
      <c r="PSX63" s="6"/>
      <c r="PSY63" s="6"/>
      <c r="PSZ63" s="6"/>
      <c r="PTA63" s="6"/>
      <c r="PTB63" s="6"/>
      <c r="PTC63" s="6"/>
      <c r="PTD63" s="6"/>
      <c r="PTE63" s="6"/>
      <c r="PTF63" s="6"/>
      <c r="PTG63" s="6"/>
      <c r="PTH63" s="6"/>
      <c r="PTI63" s="6"/>
      <c r="PTJ63" s="6"/>
      <c r="PTK63" s="6"/>
      <c r="PTL63" s="6"/>
      <c r="PTM63" s="6"/>
      <c r="PTN63" s="6"/>
      <c r="PTO63" s="6"/>
      <c r="PTP63" s="6"/>
      <c r="PTQ63" s="6"/>
      <c r="PTR63" s="6"/>
      <c r="PTS63" s="6"/>
      <c r="PTT63" s="6"/>
      <c r="PTU63" s="6"/>
      <c r="PTV63" s="6"/>
      <c r="PTW63" s="6"/>
      <c r="PTX63" s="6"/>
      <c r="PTY63" s="6"/>
      <c r="PTZ63" s="6"/>
      <c r="PUA63" s="6"/>
      <c r="PUB63" s="6"/>
      <c r="PUC63" s="6"/>
      <c r="PUD63" s="6"/>
      <c r="PUE63" s="6"/>
      <c r="PUF63" s="6"/>
      <c r="PUG63" s="6"/>
      <c r="PUH63" s="6"/>
      <c r="PUI63" s="6"/>
      <c r="PUJ63" s="6"/>
      <c r="PUK63" s="6"/>
      <c r="PUL63" s="6"/>
      <c r="PUM63" s="6"/>
      <c r="PUN63" s="6"/>
      <c r="PUO63" s="6"/>
      <c r="PUP63" s="6"/>
      <c r="PUQ63" s="6"/>
      <c r="PUR63" s="6"/>
      <c r="PUS63" s="6"/>
      <c r="PUT63" s="6"/>
      <c r="PUU63" s="6"/>
      <c r="PUV63" s="6"/>
      <c r="PUW63" s="6"/>
      <c r="PUX63" s="6"/>
      <c r="PUY63" s="6"/>
      <c r="PUZ63" s="6"/>
      <c r="PVA63" s="6"/>
      <c r="PVB63" s="6"/>
      <c r="PVC63" s="6"/>
      <c r="PVD63" s="6"/>
      <c r="PVE63" s="6"/>
      <c r="PVF63" s="6"/>
      <c r="PVG63" s="6"/>
      <c r="PVH63" s="6"/>
      <c r="PVI63" s="6"/>
      <c r="PVJ63" s="6"/>
      <c r="PVK63" s="6"/>
      <c r="PVL63" s="6"/>
      <c r="PVM63" s="6"/>
      <c r="PVN63" s="6"/>
      <c r="PVO63" s="6"/>
      <c r="PVP63" s="6"/>
      <c r="PVQ63" s="6"/>
      <c r="PVR63" s="6"/>
      <c r="PVS63" s="6"/>
      <c r="PVT63" s="6"/>
      <c r="PVU63" s="6"/>
      <c r="PVV63" s="6"/>
      <c r="PVW63" s="6"/>
      <c r="PVX63" s="6"/>
      <c r="PVY63" s="6"/>
      <c r="PVZ63" s="6"/>
      <c r="PWA63" s="6"/>
      <c r="PWB63" s="6"/>
      <c r="PWC63" s="6"/>
      <c r="PWD63" s="6"/>
      <c r="PWE63" s="6"/>
      <c r="PWF63" s="6"/>
      <c r="PWG63" s="6"/>
      <c r="PWH63" s="6"/>
      <c r="PWI63" s="6"/>
      <c r="PWJ63" s="6"/>
      <c r="PWK63" s="6"/>
      <c r="PWL63" s="6"/>
      <c r="PWM63" s="6"/>
      <c r="PWN63" s="6"/>
      <c r="PWO63" s="6"/>
      <c r="PWP63" s="6"/>
      <c r="PWQ63" s="6"/>
      <c r="PWR63" s="6"/>
      <c r="PWS63" s="6"/>
      <c r="PWT63" s="6"/>
      <c r="PWU63" s="6"/>
      <c r="PWV63" s="6"/>
      <c r="PWW63" s="6"/>
      <c r="PWX63" s="6"/>
      <c r="PWY63" s="6"/>
      <c r="PWZ63" s="6"/>
      <c r="PXA63" s="6"/>
      <c r="PXB63" s="6"/>
      <c r="PXC63" s="6"/>
      <c r="PXD63" s="6"/>
      <c r="PXE63" s="6"/>
      <c r="PXF63" s="6"/>
      <c r="PXG63" s="6"/>
      <c r="PXH63" s="6"/>
      <c r="PXI63" s="6"/>
      <c r="PXJ63" s="6"/>
      <c r="PXK63" s="6"/>
      <c r="PXL63" s="6"/>
      <c r="PXM63" s="6"/>
      <c r="PXN63" s="6"/>
      <c r="PXO63" s="6"/>
      <c r="PXP63" s="6"/>
      <c r="PXQ63" s="6"/>
      <c r="PXR63" s="6"/>
      <c r="PXS63" s="6"/>
      <c r="PXT63" s="6"/>
      <c r="PXU63" s="6"/>
      <c r="PXV63" s="6"/>
      <c r="PXW63" s="6"/>
      <c r="PXX63" s="6"/>
      <c r="PXY63" s="6"/>
      <c r="PXZ63" s="6"/>
      <c r="PYA63" s="6"/>
      <c r="PYB63" s="6"/>
      <c r="PYC63" s="6"/>
      <c r="PYD63" s="6"/>
      <c r="PYE63" s="6"/>
      <c r="PYF63" s="6"/>
      <c r="PYG63" s="6"/>
      <c r="PYH63" s="6"/>
      <c r="PYI63" s="6"/>
      <c r="PYJ63" s="6"/>
      <c r="PYK63" s="6"/>
      <c r="PYL63" s="6"/>
      <c r="PYM63" s="6"/>
      <c r="PYN63" s="6"/>
      <c r="PYO63" s="6"/>
      <c r="PYP63" s="6"/>
      <c r="PYQ63" s="6"/>
      <c r="PYR63" s="6"/>
      <c r="PYS63" s="6"/>
      <c r="PYT63" s="6"/>
      <c r="PYU63" s="6"/>
      <c r="PYV63" s="6"/>
      <c r="PYW63" s="6"/>
      <c r="PYX63" s="6"/>
      <c r="PYY63" s="6"/>
      <c r="PYZ63" s="6"/>
      <c r="PZA63" s="6"/>
      <c r="PZB63" s="6"/>
      <c r="PZC63" s="6"/>
      <c r="PZD63" s="6"/>
      <c r="PZE63" s="6"/>
      <c r="PZF63" s="6"/>
      <c r="PZG63" s="6"/>
      <c r="PZH63" s="6"/>
      <c r="PZI63" s="6"/>
      <c r="PZJ63" s="6"/>
      <c r="PZK63" s="6"/>
      <c r="PZL63" s="6"/>
      <c r="PZM63" s="6"/>
      <c r="PZN63" s="6"/>
      <c r="PZO63" s="6"/>
      <c r="PZP63" s="6"/>
      <c r="PZQ63" s="6"/>
      <c r="PZR63" s="6"/>
      <c r="PZS63" s="6"/>
      <c r="PZT63" s="6"/>
      <c r="PZU63" s="6"/>
      <c r="PZV63" s="6"/>
      <c r="PZW63" s="6"/>
      <c r="PZX63" s="6"/>
      <c r="PZY63" s="6"/>
      <c r="PZZ63" s="6"/>
      <c r="QAA63" s="6"/>
      <c r="QAB63" s="6"/>
      <c r="QAC63" s="6"/>
      <c r="QAD63" s="6"/>
      <c r="QAE63" s="6"/>
      <c r="QAF63" s="6"/>
      <c r="QAG63" s="6"/>
      <c r="QAH63" s="6"/>
      <c r="QAI63" s="6"/>
      <c r="QAJ63" s="6"/>
      <c r="QAK63" s="6"/>
      <c r="QAL63" s="6"/>
      <c r="QAM63" s="6"/>
      <c r="QAN63" s="6"/>
      <c r="QAO63" s="6"/>
      <c r="QAP63" s="6"/>
      <c r="QAQ63" s="6"/>
      <c r="QAR63" s="6"/>
      <c r="QAS63" s="6"/>
      <c r="QAT63" s="6"/>
      <c r="QAU63" s="6"/>
      <c r="QAV63" s="6"/>
      <c r="QAW63" s="6"/>
      <c r="QAX63" s="6"/>
      <c r="QAY63" s="6"/>
      <c r="QAZ63" s="6"/>
      <c r="QBA63" s="6"/>
      <c r="QBB63" s="6"/>
      <c r="QBC63" s="6"/>
      <c r="QBD63" s="6"/>
      <c r="QBE63" s="6"/>
      <c r="QBF63" s="6"/>
      <c r="QBG63" s="6"/>
      <c r="QBH63" s="6"/>
      <c r="QBI63" s="6"/>
      <c r="QBJ63" s="6"/>
      <c r="QBK63" s="6"/>
      <c r="QBL63" s="6"/>
      <c r="QBM63" s="6"/>
      <c r="QBN63" s="6"/>
      <c r="QBO63" s="6"/>
      <c r="QBP63" s="6"/>
      <c r="QBQ63" s="6"/>
      <c r="QBR63" s="6"/>
      <c r="QBS63" s="6"/>
      <c r="QBT63" s="6"/>
      <c r="QBU63" s="6"/>
      <c r="QBV63" s="6"/>
      <c r="QBW63" s="6"/>
      <c r="QBX63" s="6"/>
      <c r="QBY63" s="6"/>
      <c r="QBZ63" s="6"/>
      <c r="QCA63" s="6"/>
      <c r="QCB63" s="6"/>
      <c r="QCC63" s="6"/>
      <c r="QCD63" s="6"/>
      <c r="QCE63" s="6"/>
      <c r="QCF63" s="6"/>
      <c r="QCG63" s="6"/>
      <c r="QCH63" s="6"/>
      <c r="QCI63" s="6"/>
      <c r="QCJ63" s="6"/>
      <c r="QCK63" s="6"/>
      <c r="QCL63" s="6"/>
      <c r="QCM63" s="6"/>
      <c r="QCN63" s="6"/>
      <c r="QCO63" s="6"/>
      <c r="QCP63" s="6"/>
      <c r="QCQ63" s="6"/>
      <c r="QCR63" s="6"/>
      <c r="QCS63" s="6"/>
      <c r="QCT63" s="6"/>
      <c r="QCU63" s="6"/>
      <c r="QCV63" s="6"/>
      <c r="QCW63" s="6"/>
      <c r="QCX63" s="6"/>
      <c r="QCY63" s="6"/>
      <c r="QCZ63" s="6"/>
      <c r="QDA63" s="6"/>
      <c r="QDB63" s="6"/>
      <c r="QDC63" s="6"/>
      <c r="QDD63" s="6"/>
      <c r="QDE63" s="6"/>
      <c r="QDF63" s="6"/>
      <c r="QDG63" s="6"/>
      <c r="QDH63" s="6"/>
      <c r="QDI63" s="6"/>
      <c r="QDJ63" s="6"/>
      <c r="QDK63" s="6"/>
      <c r="QDL63" s="6"/>
      <c r="QDM63" s="6"/>
      <c r="QDN63" s="6"/>
      <c r="QDO63" s="6"/>
      <c r="QDP63" s="6"/>
      <c r="QDQ63" s="6"/>
      <c r="QDR63" s="6"/>
      <c r="QDS63" s="6"/>
      <c r="QDT63" s="6"/>
      <c r="QDU63" s="6"/>
      <c r="QDV63" s="6"/>
      <c r="QDW63" s="6"/>
      <c r="QDX63" s="6"/>
      <c r="QDY63" s="6"/>
      <c r="QDZ63" s="6"/>
      <c r="QEA63" s="6"/>
      <c r="QEB63" s="6"/>
      <c r="QEC63" s="6"/>
      <c r="QED63" s="6"/>
      <c r="QEE63" s="6"/>
      <c r="QEF63" s="6"/>
      <c r="QEG63" s="6"/>
      <c r="QEH63" s="6"/>
      <c r="QEI63" s="6"/>
      <c r="QEJ63" s="6"/>
      <c r="QEK63" s="6"/>
      <c r="QEL63" s="6"/>
      <c r="QEM63" s="6"/>
      <c r="QEN63" s="6"/>
      <c r="QEO63" s="6"/>
      <c r="QEP63" s="6"/>
      <c r="QEQ63" s="6"/>
      <c r="QER63" s="6"/>
      <c r="QES63" s="6"/>
      <c r="QET63" s="6"/>
      <c r="QEU63" s="6"/>
      <c r="QEV63" s="6"/>
      <c r="QEW63" s="6"/>
      <c r="QEX63" s="6"/>
      <c r="QEY63" s="6"/>
      <c r="QEZ63" s="6"/>
      <c r="QFA63" s="6"/>
      <c r="QFB63" s="6"/>
      <c r="QFC63" s="6"/>
      <c r="QFD63" s="6"/>
      <c r="QFE63" s="6"/>
      <c r="QFF63" s="6"/>
      <c r="QFG63" s="6"/>
      <c r="QFH63" s="6"/>
      <c r="QFI63" s="6"/>
      <c r="QFJ63" s="6"/>
      <c r="QFK63" s="6"/>
      <c r="QFL63" s="6"/>
      <c r="QFM63" s="6"/>
      <c r="QFN63" s="6"/>
      <c r="QFO63" s="6"/>
      <c r="QFP63" s="6"/>
      <c r="QFQ63" s="6"/>
      <c r="QFR63" s="6"/>
      <c r="QFS63" s="6"/>
      <c r="QFT63" s="6"/>
      <c r="QFU63" s="6"/>
      <c r="QFV63" s="6"/>
      <c r="QFW63" s="6"/>
      <c r="QFX63" s="6"/>
      <c r="QFY63" s="6"/>
      <c r="QFZ63" s="6"/>
      <c r="QGA63" s="6"/>
      <c r="QGB63" s="6"/>
      <c r="QGC63" s="6"/>
      <c r="QGD63" s="6"/>
      <c r="QGE63" s="6"/>
      <c r="QGF63" s="6"/>
      <c r="QGG63" s="6"/>
      <c r="QGH63" s="6"/>
      <c r="QGI63" s="6"/>
      <c r="QGJ63" s="6"/>
      <c r="QGK63" s="6"/>
      <c r="QGL63" s="6"/>
      <c r="QGM63" s="6"/>
      <c r="QGN63" s="6"/>
      <c r="QGO63" s="6"/>
      <c r="QGP63" s="6"/>
      <c r="QGQ63" s="6"/>
      <c r="QGR63" s="6"/>
      <c r="QGS63" s="6"/>
      <c r="QGT63" s="6"/>
      <c r="QGU63" s="6"/>
      <c r="QGV63" s="6"/>
      <c r="QGW63" s="6"/>
      <c r="QGX63" s="6"/>
      <c r="QGY63" s="6"/>
      <c r="QGZ63" s="6"/>
      <c r="QHA63" s="6"/>
      <c r="QHB63" s="6"/>
      <c r="QHC63" s="6"/>
      <c r="QHD63" s="6"/>
      <c r="QHE63" s="6"/>
      <c r="QHF63" s="6"/>
      <c r="QHG63" s="6"/>
      <c r="QHH63" s="6"/>
      <c r="QHI63" s="6"/>
      <c r="QHJ63" s="6"/>
      <c r="QHK63" s="6"/>
      <c r="QHL63" s="6"/>
      <c r="QHM63" s="6"/>
      <c r="QHN63" s="6"/>
      <c r="QHO63" s="6"/>
      <c r="QHP63" s="6"/>
      <c r="QHQ63" s="6"/>
      <c r="QHR63" s="6"/>
      <c r="QHS63" s="6"/>
      <c r="QHT63" s="6"/>
      <c r="QHU63" s="6"/>
      <c r="QHV63" s="6"/>
      <c r="QHW63" s="6"/>
      <c r="QHX63" s="6"/>
      <c r="QHY63" s="6"/>
      <c r="QHZ63" s="6"/>
      <c r="QIA63" s="6"/>
      <c r="QIB63" s="6"/>
      <c r="QIC63" s="6"/>
      <c r="QID63" s="6"/>
      <c r="QIE63" s="6"/>
      <c r="QIF63" s="6"/>
      <c r="QIG63" s="6"/>
      <c r="QIH63" s="6"/>
      <c r="QII63" s="6"/>
      <c r="QIJ63" s="6"/>
      <c r="QIK63" s="6"/>
      <c r="QIL63" s="6"/>
      <c r="QIM63" s="6"/>
      <c r="QIN63" s="6"/>
      <c r="QIO63" s="6"/>
      <c r="QIP63" s="6"/>
      <c r="QIQ63" s="6"/>
      <c r="QIR63" s="6"/>
      <c r="QIS63" s="6"/>
      <c r="QIT63" s="6"/>
      <c r="QIU63" s="6"/>
      <c r="QIV63" s="6"/>
      <c r="QIW63" s="6"/>
      <c r="QIX63" s="6"/>
      <c r="QIY63" s="6"/>
      <c r="QIZ63" s="6"/>
      <c r="QJA63" s="6"/>
      <c r="QJB63" s="6"/>
      <c r="QJC63" s="6"/>
      <c r="QJD63" s="6"/>
      <c r="QJE63" s="6"/>
      <c r="QJF63" s="6"/>
      <c r="QJG63" s="6"/>
      <c r="QJH63" s="6"/>
      <c r="QJI63" s="6"/>
      <c r="QJJ63" s="6"/>
      <c r="QJK63" s="6"/>
      <c r="QJL63" s="6"/>
      <c r="QJM63" s="6"/>
      <c r="QJN63" s="6"/>
      <c r="QJO63" s="6"/>
      <c r="QJP63" s="6"/>
      <c r="QJQ63" s="6"/>
      <c r="QJR63" s="6"/>
      <c r="QJS63" s="6"/>
      <c r="QJT63" s="6"/>
      <c r="QJU63" s="6"/>
      <c r="QJV63" s="6"/>
      <c r="QJW63" s="6"/>
      <c r="QJX63" s="6"/>
      <c r="QJY63" s="6"/>
      <c r="QJZ63" s="6"/>
      <c r="QKA63" s="6"/>
      <c r="QKB63" s="6"/>
      <c r="QKC63" s="6"/>
      <c r="QKD63" s="6"/>
      <c r="QKE63" s="6"/>
      <c r="QKF63" s="6"/>
      <c r="QKG63" s="6"/>
      <c r="QKH63" s="6"/>
      <c r="QKI63" s="6"/>
      <c r="QKJ63" s="6"/>
      <c r="QKK63" s="6"/>
      <c r="QKL63" s="6"/>
      <c r="QKM63" s="6"/>
      <c r="QKN63" s="6"/>
      <c r="QKO63" s="6"/>
      <c r="QKP63" s="6"/>
      <c r="QKQ63" s="6"/>
      <c r="QKR63" s="6"/>
      <c r="QKS63" s="6"/>
      <c r="QKT63" s="6"/>
      <c r="QKU63" s="6"/>
      <c r="QKV63" s="6"/>
      <c r="QKW63" s="6"/>
      <c r="QKX63" s="6"/>
      <c r="QKY63" s="6"/>
      <c r="QKZ63" s="6"/>
      <c r="QLA63" s="6"/>
      <c r="QLB63" s="6"/>
      <c r="QLC63" s="6"/>
      <c r="QLD63" s="6"/>
      <c r="QLE63" s="6"/>
      <c r="QLF63" s="6"/>
      <c r="QLG63" s="6"/>
      <c r="QLH63" s="6"/>
      <c r="QLI63" s="6"/>
      <c r="QLJ63" s="6"/>
      <c r="QLK63" s="6"/>
      <c r="QLL63" s="6"/>
      <c r="QLM63" s="6"/>
      <c r="QLN63" s="6"/>
      <c r="QLO63" s="6"/>
      <c r="QLP63" s="6"/>
      <c r="QLQ63" s="6"/>
      <c r="QLR63" s="6"/>
      <c r="QLS63" s="6"/>
      <c r="QLT63" s="6"/>
      <c r="QLU63" s="6"/>
      <c r="QLV63" s="6"/>
      <c r="QLW63" s="6"/>
      <c r="QLX63" s="6"/>
      <c r="QLY63" s="6"/>
      <c r="QLZ63" s="6"/>
      <c r="QMA63" s="6"/>
      <c r="QMB63" s="6"/>
      <c r="QMC63" s="6"/>
      <c r="QMD63" s="6"/>
      <c r="QME63" s="6"/>
      <c r="QMF63" s="6"/>
      <c r="QMG63" s="6"/>
      <c r="QMH63" s="6"/>
      <c r="QMI63" s="6"/>
      <c r="QMJ63" s="6"/>
      <c r="QMK63" s="6"/>
      <c r="QML63" s="6"/>
      <c r="QMM63" s="6"/>
      <c r="QMN63" s="6"/>
      <c r="QMO63" s="6"/>
      <c r="QMP63" s="6"/>
      <c r="QMQ63" s="6"/>
      <c r="QMR63" s="6"/>
      <c r="QMS63" s="6"/>
      <c r="QMT63" s="6"/>
      <c r="QMU63" s="6"/>
      <c r="QMV63" s="6"/>
      <c r="QMW63" s="6"/>
      <c r="QMX63" s="6"/>
      <c r="QMY63" s="6"/>
      <c r="QMZ63" s="6"/>
      <c r="QNA63" s="6"/>
      <c r="QNB63" s="6"/>
      <c r="QNC63" s="6"/>
      <c r="QND63" s="6"/>
      <c r="QNE63" s="6"/>
      <c r="QNF63" s="6"/>
      <c r="QNG63" s="6"/>
      <c r="QNH63" s="6"/>
      <c r="QNI63" s="6"/>
      <c r="QNJ63" s="6"/>
      <c r="QNK63" s="6"/>
      <c r="QNL63" s="6"/>
      <c r="QNM63" s="6"/>
      <c r="QNN63" s="6"/>
      <c r="QNO63" s="6"/>
      <c r="QNP63" s="6"/>
      <c r="QNQ63" s="6"/>
      <c r="QNR63" s="6"/>
      <c r="QNS63" s="6"/>
      <c r="QNT63" s="6"/>
      <c r="QNU63" s="6"/>
      <c r="QNV63" s="6"/>
      <c r="QNW63" s="6"/>
      <c r="QNX63" s="6"/>
      <c r="QNY63" s="6"/>
      <c r="QNZ63" s="6"/>
      <c r="QOA63" s="6"/>
      <c r="QOB63" s="6"/>
      <c r="QOC63" s="6"/>
      <c r="QOD63" s="6"/>
      <c r="QOE63" s="6"/>
      <c r="QOF63" s="6"/>
      <c r="QOG63" s="6"/>
      <c r="QOH63" s="6"/>
      <c r="QOI63" s="6"/>
      <c r="QOJ63" s="6"/>
      <c r="QOK63" s="6"/>
      <c r="QOL63" s="6"/>
      <c r="QOM63" s="6"/>
      <c r="QON63" s="6"/>
      <c r="QOO63" s="6"/>
      <c r="QOP63" s="6"/>
      <c r="QOQ63" s="6"/>
      <c r="QOR63" s="6"/>
      <c r="QOS63" s="6"/>
      <c r="QOT63" s="6"/>
      <c r="QOU63" s="6"/>
      <c r="QOV63" s="6"/>
      <c r="QOW63" s="6"/>
      <c r="QOX63" s="6"/>
      <c r="QOY63" s="6"/>
      <c r="QOZ63" s="6"/>
      <c r="QPA63" s="6"/>
      <c r="QPB63" s="6"/>
      <c r="QPC63" s="6"/>
      <c r="QPD63" s="6"/>
      <c r="QPE63" s="6"/>
      <c r="QPF63" s="6"/>
      <c r="QPG63" s="6"/>
      <c r="QPH63" s="6"/>
      <c r="QPI63" s="6"/>
      <c r="QPJ63" s="6"/>
      <c r="QPK63" s="6"/>
      <c r="QPL63" s="6"/>
      <c r="QPM63" s="6"/>
      <c r="QPN63" s="6"/>
      <c r="QPO63" s="6"/>
      <c r="QPP63" s="6"/>
      <c r="QPQ63" s="6"/>
      <c r="QPR63" s="6"/>
      <c r="QPS63" s="6"/>
      <c r="QPT63" s="6"/>
      <c r="QPU63" s="6"/>
      <c r="QPV63" s="6"/>
      <c r="QPW63" s="6"/>
      <c r="QPX63" s="6"/>
      <c r="QPY63" s="6"/>
      <c r="QPZ63" s="6"/>
      <c r="QQA63" s="6"/>
      <c r="QQB63" s="6"/>
      <c r="QQC63" s="6"/>
      <c r="QQD63" s="6"/>
      <c r="QQE63" s="6"/>
      <c r="QQF63" s="6"/>
      <c r="QQG63" s="6"/>
      <c r="QQH63" s="6"/>
      <c r="QQI63" s="6"/>
      <c r="QQJ63" s="6"/>
      <c r="QQK63" s="6"/>
      <c r="QQL63" s="6"/>
      <c r="QQM63" s="6"/>
      <c r="QQN63" s="6"/>
      <c r="QQO63" s="6"/>
      <c r="QQP63" s="6"/>
      <c r="QQQ63" s="6"/>
      <c r="QQR63" s="6"/>
      <c r="QQS63" s="6"/>
      <c r="QQT63" s="6"/>
      <c r="QQU63" s="6"/>
      <c r="QQV63" s="6"/>
      <c r="QQW63" s="6"/>
      <c r="QQX63" s="6"/>
      <c r="QQY63" s="6"/>
      <c r="QQZ63" s="6"/>
      <c r="QRA63" s="6"/>
      <c r="QRB63" s="6"/>
      <c r="QRC63" s="6"/>
      <c r="QRD63" s="6"/>
      <c r="QRE63" s="6"/>
      <c r="QRF63" s="6"/>
      <c r="QRG63" s="6"/>
      <c r="QRH63" s="6"/>
      <c r="QRI63" s="6"/>
      <c r="QRJ63" s="6"/>
      <c r="QRK63" s="6"/>
      <c r="QRL63" s="6"/>
      <c r="QRM63" s="6"/>
      <c r="QRN63" s="6"/>
      <c r="QRO63" s="6"/>
      <c r="QRP63" s="6"/>
      <c r="QRQ63" s="6"/>
      <c r="QRR63" s="6"/>
      <c r="QRS63" s="6"/>
      <c r="QRT63" s="6"/>
      <c r="QRU63" s="6"/>
      <c r="QRV63" s="6"/>
      <c r="QRW63" s="6"/>
      <c r="QRX63" s="6"/>
      <c r="QRY63" s="6"/>
      <c r="QRZ63" s="6"/>
      <c r="QSA63" s="6"/>
      <c r="QSB63" s="6"/>
      <c r="QSC63" s="6"/>
      <c r="QSD63" s="6"/>
      <c r="QSE63" s="6"/>
      <c r="QSF63" s="6"/>
      <c r="QSG63" s="6"/>
      <c r="QSH63" s="6"/>
      <c r="QSI63" s="6"/>
      <c r="QSJ63" s="6"/>
      <c r="QSK63" s="6"/>
      <c r="QSL63" s="6"/>
      <c r="QSM63" s="6"/>
      <c r="QSN63" s="6"/>
      <c r="QSO63" s="6"/>
      <c r="QSP63" s="6"/>
      <c r="QSQ63" s="6"/>
      <c r="QSR63" s="6"/>
      <c r="QSS63" s="6"/>
      <c r="QST63" s="6"/>
      <c r="QSU63" s="6"/>
      <c r="QSV63" s="6"/>
      <c r="QSW63" s="6"/>
      <c r="QSX63" s="6"/>
      <c r="QSY63" s="6"/>
      <c r="QSZ63" s="6"/>
      <c r="QTA63" s="6"/>
      <c r="QTB63" s="6"/>
      <c r="QTC63" s="6"/>
      <c r="QTD63" s="6"/>
      <c r="QTE63" s="6"/>
      <c r="QTF63" s="6"/>
      <c r="QTG63" s="6"/>
      <c r="QTH63" s="6"/>
      <c r="QTI63" s="6"/>
      <c r="QTJ63" s="6"/>
      <c r="QTK63" s="6"/>
      <c r="QTL63" s="6"/>
      <c r="QTM63" s="6"/>
      <c r="QTN63" s="6"/>
      <c r="QTO63" s="6"/>
      <c r="QTP63" s="6"/>
      <c r="QTQ63" s="6"/>
      <c r="QTR63" s="6"/>
      <c r="QTS63" s="6"/>
      <c r="QTT63" s="6"/>
      <c r="QTU63" s="6"/>
      <c r="QTV63" s="6"/>
      <c r="QTW63" s="6"/>
      <c r="QTX63" s="6"/>
      <c r="QTY63" s="6"/>
      <c r="QTZ63" s="6"/>
      <c r="QUA63" s="6"/>
      <c r="QUB63" s="6"/>
      <c r="QUC63" s="6"/>
      <c r="QUD63" s="6"/>
      <c r="QUE63" s="6"/>
      <c r="QUF63" s="6"/>
      <c r="QUG63" s="6"/>
      <c r="QUH63" s="6"/>
      <c r="QUI63" s="6"/>
      <c r="QUJ63" s="6"/>
      <c r="QUK63" s="6"/>
      <c r="QUL63" s="6"/>
      <c r="QUM63" s="6"/>
      <c r="QUN63" s="6"/>
      <c r="QUO63" s="6"/>
      <c r="QUP63" s="6"/>
      <c r="QUQ63" s="6"/>
      <c r="QUR63" s="6"/>
      <c r="QUS63" s="6"/>
      <c r="QUT63" s="6"/>
      <c r="QUU63" s="6"/>
      <c r="QUV63" s="6"/>
      <c r="QUW63" s="6"/>
      <c r="QUX63" s="6"/>
      <c r="QUY63" s="6"/>
      <c r="QUZ63" s="6"/>
      <c r="QVA63" s="6"/>
      <c r="QVB63" s="6"/>
      <c r="QVC63" s="6"/>
      <c r="QVD63" s="6"/>
      <c r="QVE63" s="6"/>
      <c r="QVF63" s="6"/>
      <c r="QVG63" s="6"/>
      <c r="QVH63" s="6"/>
      <c r="QVI63" s="6"/>
      <c r="QVJ63" s="6"/>
      <c r="QVK63" s="6"/>
      <c r="QVL63" s="6"/>
      <c r="QVM63" s="6"/>
      <c r="QVN63" s="6"/>
      <c r="QVO63" s="6"/>
      <c r="QVP63" s="6"/>
      <c r="QVQ63" s="6"/>
      <c r="QVR63" s="6"/>
      <c r="QVS63" s="6"/>
      <c r="QVT63" s="6"/>
      <c r="QVU63" s="6"/>
      <c r="QVV63" s="6"/>
      <c r="QVW63" s="6"/>
      <c r="QVX63" s="6"/>
      <c r="QVY63" s="6"/>
      <c r="QVZ63" s="6"/>
      <c r="QWA63" s="6"/>
      <c r="QWB63" s="6"/>
      <c r="QWC63" s="6"/>
      <c r="QWD63" s="6"/>
      <c r="QWE63" s="6"/>
      <c r="QWF63" s="6"/>
      <c r="QWG63" s="6"/>
      <c r="QWH63" s="6"/>
      <c r="QWI63" s="6"/>
      <c r="QWJ63" s="6"/>
      <c r="QWK63" s="6"/>
      <c r="QWL63" s="6"/>
      <c r="QWM63" s="6"/>
      <c r="QWN63" s="6"/>
      <c r="QWO63" s="6"/>
      <c r="QWP63" s="6"/>
      <c r="QWQ63" s="6"/>
      <c r="QWR63" s="6"/>
      <c r="QWS63" s="6"/>
      <c r="QWT63" s="6"/>
      <c r="QWU63" s="6"/>
      <c r="QWV63" s="6"/>
      <c r="QWW63" s="6"/>
      <c r="QWX63" s="6"/>
      <c r="QWY63" s="6"/>
      <c r="QWZ63" s="6"/>
      <c r="QXA63" s="6"/>
      <c r="QXB63" s="6"/>
      <c r="QXC63" s="6"/>
      <c r="QXD63" s="6"/>
      <c r="QXE63" s="6"/>
      <c r="QXF63" s="6"/>
      <c r="QXG63" s="6"/>
      <c r="QXH63" s="6"/>
      <c r="QXI63" s="6"/>
      <c r="QXJ63" s="6"/>
      <c r="QXK63" s="6"/>
      <c r="QXL63" s="6"/>
      <c r="QXM63" s="6"/>
      <c r="QXN63" s="6"/>
      <c r="QXO63" s="6"/>
      <c r="QXP63" s="6"/>
      <c r="QXQ63" s="6"/>
      <c r="QXR63" s="6"/>
      <c r="QXS63" s="6"/>
      <c r="QXT63" s="6"/>
      <c r="QXU63" s="6"/>
      <c r="QXV63" s="6"/>
      <c r="QXW63" s="6"/>
      <c r="QXX63" s="6"/>
      <c r="QXY63" s="6"/>
      <c r="QXZ63" s="6"/>
      <c r="QYA63" s="6"/>
      <c r="QYB63" s="6"/>
      <c r="QYC63" s="6"/>
      <c r="QYD63" s="6"/>
      <c r="QYE63" s="6"/>
      <c r="QYF63" s="6"/>
      <c r="QYG63" s="6"/>
      <c r="QYH63" s="6"/>
      <c r="QYI63" s="6"/>
      <c r="QYJ63" s="6"/>
      <c r="QYK63" s="6"/>
      <c r="QYL63" s="6"/>
      <c r="QYM63" s="6"/>
      <c r="QYN63" s="6"/>
      <c r="QYO63" s="6"/>
      <c r="QYP63" s="6"/>
      <c r="QYQ63" s="6"/>
      <c r="QYR63" s="6"/>
      <c r="QYS63" s="6"/>
      <c r="QYT63" s="6"/>
      <c r="QYU63" s="6"/>
      <c r="QYV63" s="6"/>
      <c r="QYW63" s="6"/>
      <c r="QYX63" s="6"/>
      <c r="QYY63" s="6"/>
      <c r="QYZ63" s="6"/>
      <c r="QZA63" s="6"/>
      <c r="QZB63" s="6"/>
      <c r="QZC63" s="6"/>
      <c r="QZD63" s="6"/>
      <c r="QZE63" s="6"/>
      <c r="QZF63" s="6"/>
      <c r="QZG63" s="6"/>
      <c r="QZH63" s="6"/>
      <c r="QZI63" s="6"/>
      <c r="QZJ63" s="6"/>
      <c r="QZK63" s="6"/>
      <c r="QZL63" s="6"/>
      <c r="QZM63" s="6"/>
      <c r="QZN63" s="6"/>
      <c r="QZO63" s="6"/>
      <c r="QZP63" s="6"/>
      <c r="QZQ63" s="6"/>
      <c r="QZR63" s="6"/>
      <c r="QZS63" s="6"/>
      <c r="QZT63" s="6"/>
      <c r="QZU63" s="6"/>
      <c r="QZV63" s="6"/>
      <c r="QZW63" s="6"/>
      <c r="QZX63" s="6"/>
      <c r="QZY63" s="6"/>
      <c r="QZZ63" s="6"/>
      <c r="RAA63" s="6"/>
      <c r="RAB63" s="6"/>
      <c r="RAC63" s="6"/>
      <c r="RAD63" s="6"/>
      <c r="RAE63" s="6"/>
      <c r="RAF63" s="6"/>
      <c r="RAG63" s="6"/>
      <c r="RAH63" s="6"/>
      <c r="RAI63" s="6"/>
      <c r="RAJ63" s="6"/>
      <c r="RAK63" s="6"/>
      <c r="RAL63" s="6"/>
      <c r="RAM63" s="6"/>
      <c r="RAN63" s="6"/>
      <c r="RAO63" s="6"/>
      <c r="RAP63" s="6"/>
      <c r="RAQ63" s="6"/>
      <c r="RAR63" s="6"/>
      <c r="RAS63" s="6"/>
      <c r="RAT63" s="6"/>
      <c r="RAU63" s="6"/>
      <c r="RAV63" s="6"/>
      <c r="RAW63" s="6"/>
      <c r="RAX63" s="6"/>
      <c r="RAY63" s="6"/>
      <c r="RAZ63" s="6"/>
      <c r="RBA63" s="6"/>
      <c r="RBB63" s="6"/>
      <c r="RBC63" s="6"/>
      <c r="RBD63" s="6"/>
      <c r="RBE63" s="6"/>
      <c r="RBF63" s="6"/>
      <c r="RBG63" s="6"/>
      <c r="RBH63" s="6"/>
      <c r="RBI63" s="6"/>
      <c r="RBJ63" s="6"/>
      <c r="RBK63" s="6"/>
      <c r="RBL63" s="6"/>
      <c r="RBM63" s="6"/>
      <c r="RBN63" s="6"/>
      <c r="RBO63" s="6"/>
      <c r="RBP63" s="6"/>
      <c r="RBQ63" s="6"/>
      <c r="RBR63" s="6"/>
      <c r="RBS63" s="6"/>
      <c r="RBT63" s="6"/>
      <c r="RBU63" s="6"/>
      <c r="RBV63" s="6"/>
      <c r="RBW63" s="6"/>
      <c r="RBX63" s="6"/>
      <c r="RBY63" s="6"/>
      <c r="RBZ63" s="6"/>
      <c r="RCA63" s="6"/>
      <c r="RCB63" s="6"/>
      <c r="RCC63" s="6"/>
      <c r="RCD63" s="6"/>
      <c r="RCE63" s="6"/>
      <c r="RCF63" s="6"/>
      <c r="RCG63" s="6"/>
      <c r="RCH63" s="6"/>
      <c r="RCI63" s="6"/>
      <c r="RCJ63" s="6"/>
      <c r="RCK63" s="6"/>
      <c r="RCL63" s="6"/>
      <c r="RCM63" s="6"/>
      <c r="RCN63" s="6"/>
      <c r="RCO63" s="6"/>
      <c r="RCP63" s="6"/>
      <c r="RCQ63" s="6"/>
      <c r="RCR63" s="6"/>
      <c r="RCS63" s="6"/>
      <c r="RCT63" s="6"/>
      <c r="RCU63" s="6"/>
      <c r="RCV63" s="6"/>
      <c r="RCW63" s="6"/>
      <c r="RCX63" s="6"/>
      <c r="RCY63" s="6"/>
      <c r="RCZ63" s="6"/>
      <c r="RDA63" s="6"/>
      <c r="RDB63" s="6"/>
      <c r="RDC63" s="6"/>
      <c r="RDD63" s="6"/>
      <c r="RDE63" s="6"/>
      <c r="RDF63" s="6"/>
      <c r="RDG63" s="6"/>
      <c r="RDH63" s="6"/>
      <c r="RDI63" s="6"/>
      <c r="RDJ63" s="6"/>
      <c r="RDK63" s="6"/>
      <c r="RDL63" s="6"/>
      <c r="RDM63" s="6"/>
      <c r="RDN63" s="6"/>
      <c r="RDO63" s="6"/>
      <c r="RDP63" s="6"/>
      <c r="RDQ63" s="6"/>
      <c r="RDR63" s="6"/>
      <c r="RDS63" s="6"/>
      <c r="RDT63" s="6"/>
      <c r="RDU63" s="6"/>
      <c r="RDV63" s="6"/>
      <c r="RDW63" s="6"/>
      <c r="RDX63" s="6"/>
      <c r="RDY63" s="6"/>
      <c r="RDZ63" s="6"/>
      <c r="REA63" s="6"/>
      <c r="REB63" s="6"/>
      <c r="REC63" s="6"/>
      <c r="RED63" s="6"/>
      <c r="REE63" s="6"/>
      <c r="REF63" s="6"/>
      <c r="REG63" s="6"/>
      <c r="REH63" s="6"/>
      <c r="REI63" s="6"/>
      <c r="REJ63" s="6"/>
      <c r="REK63" s="6"/>
      <c r="REL63" s="6"/>
      <c r="REM63" s="6"/>
      <c r="REN63" s="6"/>
      <c r="REO63" s="6"/>
      <c r="REP63" s="6"/>
      <c r="REQ63" s="6"/>
      <c r="RER63" s="6"/>
      <c r="RES63" s="6"/>
      <c r="RET63" s="6"/>
      <c r="REU63" s="6"/>
      <c r="REV63" s="6"/>
      <c r="REW63" s="6"/>
      <c r="REX63" s="6"/>
      <c r="REY63" s="6"/>
      <c r="REZ63" s="6"/>
      <c r="RFA63" s="6"/>
      <c r="RFB63" s="6"/>
      <c r="RFC63" s="6"/>
      <c r="RFD63" s="6"/>
      <c r="RFE63" s="6"/>
      <c r="RFF63" s="6"/>
      <c r="RFG63" s="6"/>
      <c r="RFH63" s="6"/>
      <c r="RFI63" s="6"/>
      <c r="RFJ63" s="6"/>
      <c r="RFK63" s="6"/>
      <c r="RFL63" s="6"/>
      <c r="RFM63" s="6"/>
      <c r="RFN63" s="6"/>
      <c r="RFO63" s="6"/>
      <c r="RFP63" s="6"/>
      <c r="RFQ63" s="6"/>
      <c r="RFR63" s="6"/>
      <c r="RFS63" s="6"/>
      <c r="RFT63" s="6"/>
      <c r="RFU63" s="6"/>
      <c r="RFV63" s="6"/>
      <c r="RFW63" s="6"/>
      <c r="RFX63" s="6"/>
      <c r="RFY63" s="6"/>
      <c r="RFZ63" s="6"/>
      <c r="RGA63" s="6"/>
      <c r="RGB63" s="6"/>
      <c r="RGC63" s="6"/>
      <c r="RGD63" s="6"/>
      <c r="RGE63" s="6"/>
      <c r="RGF63" s="6"/>
      <c r="RGG63" s="6"/>
      <c r="RGH63" s="6"/>
      <c r="RGI63" s="6"/>
      <c r="RGJ63" s="6"/>
      <c r="RGK63" s="6"/>
      <c r="RGL63" s="6"/>
      <c r="RGM63" s="6"/>
      <c r="RGN63" s="6"/>
      <c r="RGO63" s="6"/>
      <c r="RGP63" s="6"/>
      <c r="RGQ63" s="6"/>
      <c r="RGR63" s="6"/>
      <c r="RGS63" s="6"/>
      <c r="RGT63" s="6"/>
      <c r="RGU63" s="6"/>
      <c r="RGV63" s="6"/>
      <c r="RGW63" s="6"/>
      <c r="RGX63" s="6"/>
      <c r="RGY63" s="6"/>
      <c r="RGZ63" s="6"/>
      <c r="RHA63" s="6"/>
      <c r="RHB63" s="6"/>
      <c r="RHC63" s="6"/>
      <c r="RHD63" s="6"/>
      <c r="RHE63" s="6"/>
      <c r="RHF63" s="6"/>
      <c r="RHG63" s="6"/>
      <c r="RHH63" s="6"/>
      <c r="RHI63" s="6"/>
      <c r="RHJ63" s="6"/>
      <c r="RHK63" s="6"/>
      <c r="RHL63" s="6"/>
      <c r="RHM63" s="6"/>
      <c r="RHN63" s="6"/>
      <c r="RHO63" s="6"/>
      <c r="RHP63" s="6"/>
      <c r="RHQ63" s="6"/>
      <c r="RHR63" s="6"/>
      <c r="RHS63" s="6"/>
      <c r="RHT63" s="6"/>
      <c r="RHU63" s="6"/>
      <c r="RHV63" s="6"/>
      <c r="RHW63" s="6"/>
      <c r="RHX63" s="6"/>
      <c r="RHY63" s="6"/>
      <c r="RHZ63" s="6"/>
      <c r="RIA63" s="6"/>
      <c r="RIB63" s="6"/>
      <c r="RIC63" s="6"/>
      <c r="RID63" s="6"/>
      <c r="RIE63" s="6"/>
      <c r="RIF63" s="6"/>
      <c r="RIG63" s="6"/>
      <c r="RIH63" s="6"/>
      <c r="RII63" s="6"/>
      <c r="RIJ63" s="6"/>
      <c r="RIK63" s="6"/>
      <c r="RIL63" s="6"/>
      <c r="RIM63" s="6"/>
      <c r="RIN63" s="6"/>
      <c r="RIO63" s="6"/>
      <c r="RIP63" s="6"/>
      <c r="RIQ63" s="6"/>
      <c r="RIR63" s="6"/>
      <c r="RIS63" s="6"/>
      <c r="RIT63" s="6"/>
      <c r="RIU63" s="6"/>
      <c r="RIV63" s="6"/>
      <c r="RIW63" s="6"/>
      <c r="RIX63" s="6"/>
      <c r="RIY63" s="6"/>
      <c r="RIZ63" s="6"/>
      <c r="RJA63" s="6"/>
      <c r="RJB63" s="6"/>
      <c r="RJC63" s="6"/>
      <c r="RJD63" s="6"/>
      <c r="RJE63" s="6"/>
      <c r="RJF63" s="6"/>
      <c r="RJG63" s="6"/>
      <c r="RJH63" s="6"/>
      <c r="RJI63" s="6"/>
      <c r="RJJ63" s="6"/>
      <c r="RJK63" s="6"/>
      <c r="RJL63" s="6"/>
      <c r="RJM63" s="6"/>
      <c r="RJN63" s="6"/>
      <c r="RJO63" s="6"/>
      <c r="RJP63" s="6"/>
      <c r="RJQ63" s="6"/>
      <c r="RJR63" s="6"/>
      <c r="RJS63" s="6"/>
      <c r="RJT63" s="6"/>
      <c r="RJU63" s="6"/>
      <c r="RJV63" s="6"/>
      <c r="RJW63" s="6"/>
      <c r="RJX63" s="6"/>
      <c r="RJY63" s="6"/>
      <c r="RJZ63" s="6"/>
      <c r="RKA63" s="6"/>
      <c r="RKB63" s="6"/>
      <c r="RKC63" s="6"/>
      <c r="RKD63" s="6"/>
      <c r="RKE63" s="6"/>
      <c r="RKF63" s="6"/>
      <c r="RKG63" s="6"/>
      <c r="RKH63" s="6"/>
      <c r="RKI63" s="6"/>
      <c r="RKJ63" s="6"/>
      <c r="RKK63" s="6"/>
      <c r="RKL63" s="6"/>
      <c r="RKM63" s="6"/>
      <c r="RKN63" s="6"/>
      <c r="RKO63" s="6"/>
      <c r="RKP63" s="6"/>
      <c r="RKQ63" s="6"/>
      <c r="RKR63" s="6"/>
      <c r="RKS63" s="6"/>
      <c r="RKT63" s="6"/>
      <c r="RKU63" s="6"/>
      <c r="RKV63" s="6"/>
      <c r="RKW63" s="6"/>
      <c r="RKX63" s="6"/>
      <c r="RKY63" s="6"/>
      <c r="RKZ63" s="6"/>
      <c r="RLA63" s="6"/>
      <c r="RLB63" s="6"/>
      <c r="RLC63" s="6"/>
      <c r="RLD63" s="6"/>
      <c r="RLE63" s="6"/>
      <c r="RLF63" s="6"/>
      <c r="RLG63" s="6"/>
      <c r="RLH63" s="6"/>
      <c r="RLI63" s="6"/>
      <c r="RLJ63" s="6"/>
      <c r="RLK63" s="6"/>
      <c r="RLL63" s="6"/>
      <c r="RLM63" s="6"/>
      <c r="RLN63" s="6"/>
      <c r="RLO63" s="6"/>
      <c r="RLP63" s="6"/>
      <c r="RLQ63" s="6"/>
      <c r="RLR63" s="6"/>
      <c r="RLS63" s="6"/>
      <c r="RLT63" s="6"/>
      <c r="RLU63" s="6"/>
      <c r="RLV63" s="6"/>
      <c r="RLW63" s="6"/>
      <c r="RLX63" s="6"/>
      <c r="RLY63" s="6"/>
      <c r="RLZ63" s="6"/>
      <c r="RMA63" s="6"/>
      <c r="RMB63" s="6"/>
      <c r="RMC63" s="6"/>
      <c r="RMD63" s="6"/>
      <c r="RME63" s="6"/>
      <c r="RMF63" s="6"/>
      <c r="RMG63" s="6"/>
      <c r="RMH63" s="6"/>
      <c r="RMI63" s="6"/>
      <c r="RMJ63" s="6"/>
      <c r="RMK63" s="6"/>
      <c r="RML63" s="6"/>
      <c r="RMM63" s="6"/>
      <c r="RMN63" s="6"/>
      <c r="RMO63" s="6"/>
      <c r="RMP63" s="6"/>
      <c r="RMQ63" s="6"/>
      <c r="RMR63" s="6"/>
      <c r="RMS63" s="6"/>
      <c r="RMT63" s="6"/>
      <c r="RMU63" s="6"/>
      <c r="RMV63" s="6"/>
      <c r="RMW63" s="6"/>
      <c r="RMX63" s="6"/>
      <c r="RMY63" s="6"/>
      <c r="RMZ63" s="6"/>
      <c r="RNA63" s="6"/>
      <c r="RNB63" s="6"/>
      <c r="RNC63" s="6"/>
      <c r="RND63" s="6"/>
      <c r="RNE63" s="6"/>
      <c r="RNF63" s="6"/>
      <c r="RNG63" s="6"/>
      <c r="RNH63" s="6"/>
      <c r="RNI63" s="6"/>
      <c r="RNJ63" s="6"/>
      <c r="RNK63" s="6"/>
      <c r="RNL63" s="6"/>
      <c r="RNM63" s="6"/>
      <c r="RNN63" s="6"/>
      <c r="RNO63" s="6"/>
      <c r="RNP63" s="6"/>
      <c r="RNQ63" s="6"/>
      <c r="RNR63" s="6"/>
      <c r="RNS63" s="6"/>
      <c r="RNT63" s="6"/>
      <c r="RNU63" s="6"/>
      <c r="RNV63" s="6"/>
      <c r="RNW63" s="6"/>
      <c r="RNX63" s="6"/>
      <c r="RNY63" s="6"/>
      <c r="RNZ63" s="6"/>
      <c r="ROA63" s="6"/>
      <c r="ROB63" s="6"/>
      <c r="ROC63" s="6"/>
      <c r="ROD63" s="6"/>
      <c r="ROE63" s="6"/>
      <c r="ROF63" s="6"/>
      <c r="ROG63" s="6"/>
      <c r="ROH63" s="6"/>
      <c r="ROI63" s="6"/>
      <c r="ROJ63" s="6"/>
      <c r="ROK63" s="6"/>
      <c r="ROL63" s="6"/>
      <c r="ROM63" s="6"/>
      <c r="RON63" s="6"/>
      <c r="ROO63" s="6"/>
      <c r="ROP63" s="6"/>
      <c r="ROQ63" s="6"/>
      <c r="ROR63" s="6"/>
      <c r="ROS63" s="6"/>
      <c r="ROT63" s="6"/>
      <c r="ROU63" s="6"/>
      <c r="ROV63" s="6"/>
      <c r="ROW63" s="6"/>
      <c r="ROX63" s="6"/>
      <c r="ROY63" s="6"/>
      <c r="ROZ63" s="6"/>
      <c r="RPA63" s="6"/>
      <c r="RPB63" s="6"/>
      <c r="RPC63" s="6"/>
      <c r="RPD63" s="6"/>
      <c r="RPE63" s="6"/>
      <c r="RPF63" s="6"/>
      <c r="RPG63" s="6"/>
      <c r="RPH63" s="6"/>
      <c r="RPI63" s="6"/>
      <c r="RPJ63" s="6"/>
      <c r="RPK63" s="6"/>
      <c r="RPL63" s="6"/>
      <c r="RPM63" s="6"/>
      <c r="RPN63" s="6"/>
      <c r="RPO63" s="6"/>
      <c r="RPP63" s="6"/>
      <c r="RPQ63" s="6"/>
      <c r="RPR63" s="6"/>
      <c r="RPS63" s="6"/>
      <c r="RPT63" s="6"/>
      <c r="RPU63" s="6"/>
      <c r="RPV63" s="6"/>
      <c r="RPW63" s="6"/>
      <c r="RPX63" s="6"/>
      <c r="RPY63" s="6"/>
      <c r="RPZ63" s="6"/>
      <c r="RQA63" s="6"/>
      <c r="RQB63" s="6"/>
      <c r="RQC63" s="6"/>
      <c r="RQD63" s="6"/>
      <c r="RQE63" s="6"/>
      <c r="RQF63" s="6"/>
      <c r="RQG63" s="6"/>
      <c r="RQH63" s="6"/>
      <c r="RQI63" s="6"/>
      <c r="RQJ63" s="6"/>
      <c r="RQK63" s="6"/>
      <c r="RQL63" s="6"/>
      <c r="RQM63" s="6"/>
      <c r="RQN63" s="6"/>
      <c r="RQO63" s="6"/>
      <c r="RQP63" s="6"/>
      <c r="RQQ63" s="6"/>
      <c r="RQR63" s="6"/>
      <c r="RQS63" s="6"/>
      <c r="RQT63" s="6"/>
      <c r="RQU63" s="6"/>
      <c r="RQV63" s="6"/>
      <c r="RQW63" s="6"/>
      <c r="RQX63" s="6"/>
      <c r="RQY63" s="6"/>
      <c r="RQZ63" s="6"/>
      <c r="RRA63" s="6"/>
      <c r="RRB63" s="6"/>
      <c r="RRC63" s="6"/>
      <c r="RRD63" s="6"/>
      <c r="RRE63" s="6"/>
      <c r="RRF63" s="6"/>
      <c r="RRG63" s="6"/>
      <c r="RRH63" s="6"/>
      <c r="RRI63" s="6"/>
      <c r="RRJ63" s="6"/>
      <c r="RRK63" s="6"/>
      <c r="RRL63" s="6"/>
      <c r="RRM63" s="6"/>
      <c r="RRN63" s="6"/>
      <c r="RRO63" s="6"/>
      <c r="RRP63" s="6"/>
      <c r="RRQ63" s="6"/>
      <c r="RRR63" s="6"/>
      <c r="RRS63" s="6"/>
      <c r="RRT63" s="6"/>
      <c r="RRU63" s="6"/>
      <c r="RRV63" s="6"/>
      <c r="RRW63" s="6"/>
      <c r="RRX63" s="6"/>
      <c r="RRY63" s="6"/>
      <c r="RRZ63" s="6"/>
      <c r="RSA63" s="6"/>
      <c r="RSB63" s="6"/>
      <c r="RSC63" s="6"/>
      <c r="RSD63" s="6"/>
      <c r="RSE63" s="6"/>
      <c r="RSF63" s="6"/>
      <c r="RSG63" s="6"/>
      <c r="RSH63" s="6"/>
      <c r="RSI63" s="6"/>
      <c r="RSJ63" s="6"/>
      <c r="RSK63" s="6"/>
      <c r="RSL63" s="6"/>
      <c r="RSM63" s="6"/>
      <c r="RSN63" s="6"/>
      <c r="RSO63" s="6"/>
      <c r="RSP63" s="6"/>
      <c r="RSQ63" s="6"/>
      <c r="RSR63" s="6"/>
      <c r="RSS63" s="6"/>
      <c r="RST63" s="6"/>
      <c r="RSU63" s="6"/>
      <c r="RSV63" s="6"/>
      <c r="RSW63" s="6"/>
      <c r="RSX63" s="6"/>
      <c r="RSY63" s="6"/>
      <c r="RSZ63" s="6"/>
      <c r="RTA63" s="6"/>
      <c r="RTB63" s="6"/>
      <c r="RTC63" s="6"/>
      <c r="RTD63" s="6"/>
      <c r="RTE63" s="6"/>
      <c r="RTF63" s="6"/>
      <c r="RTG63" s="6"/>
      <c r="RTH63" s="6"/>
      <c r="RTI63" s="6"/>
      <c r="RTJ63" s="6"/>
      <c r="RTK63" s="6"/>
      <c r="RTL63" s="6"/>
      <c r="RTM63" s="6"/>
      <c r="RTN63" s="6"/>
      <c r="RTO63" s="6"/>
      <c r="RTP63" s="6"/>
      <c r="RTQ63" s="6"/>
      <c r="RTR63" s="6"/>
      <c r="RTS63" s="6"/>
      <c r="RTT63" s="6"/>
      <c r="RTU63" s="6"/>
      <c r="RTV63" s="6"/>
      <c r="RTW63" s="6"/>
      <c r="RTX63" s="6"/>
      <c r="RTY63" s="6"/>
      <c r="RTZ63" s="6"/>
      <c r="RUA63" s="6"/>
      <c r="RUB63" s="6"/>
      <c r="RUC63" s="6"/>
      <c r="RUD63" s="6"/>
      <c r="RUE63" s="6"/>
      <c r="RUF63" s="6"/>
      <c r="RUG63" s="6"/>
      <c r="RUH63" s="6"/>
      <c r="RUI63" s="6"/>
      <c r="RUJ63" s="6"/>
      <c r="RUK63" s="6"/>
      <c r="RUL63" s="6"/>
      <c r="RUM63" s="6"/>
      <c r="RUN63" s="6"/>
      <c r="RUO63" s="6"/>
      <c r="RUP63" s="6"/>
      <c r="RUQ63" s="6"/>
      <c r="RUR63" s="6"/>
      <c r="RUS63" s="6"/>
      <c r="RUT63" s="6"/>
      <c r="RUU63" s="6"/>
      <c r="RUV63" s="6"/>
      <c r="RUW63" s="6"/>
      <c r="RUX63" s="6"/>
      <c r="RUY63" s="6"/>
      <c r="RUZ63" s="6"/>
      <c r="RVA63" s="6"/>
      <c r="RVB63" s="6"/>
      <c r="RVC63" s="6"/>
      <c r="RVD63" s="6"/>
      <c r="RVE63" s="6"/>
      <c r="RVF63" s="6"/>
      <c r="RVG63" s="6"/>
      <c r="RVH63" s="6"/>
      <c r="RVI63" s="6"/>
      <c r="RVJ63" s="6"/>
      <c r="RVK63" s="6"/>
      <c r="RVL63" s="6"/>
      <c r="RVM63" s="6"/>
      <c r="RVN63" s="6"/>
      <c r="RVO63" s="6"/>
      <c r="RVP63" s="6"/>
      <c r="RVQ63" s="6"/>
      <c r="RVR63" s="6"/>
      <c r="RVS63" s="6"/>
      <c r="RVT63" s="6"/>
      <c r="RVU63" s="6"/>
      <c r="RVV63" s="6"/>
      <c r="RVW63" s="6"/>
      <c r="RVX63" s="6"/>
      <c r="RVY63" s="6"/>
      <c r="RVZ63" s="6"/>
      <c r="RWA63" s="6"/>
      <c r="RWB63" s="6"/>
      <c r="RWC63" s="6"/>
      <c r="RWD63" s="6"/>
      <c r="RWE63" s="6"/>
      <c r="RWF63" s="6"/>
      <c r="RWG63" s="6"/>
      <c r="RWH63" s="6"/>
      <c r="RWI63" s="6"/>
      <c r="RWJ63" s="6"/>
      <c r="RWK63" s="6"/>
      <c r="RWL63" s="6"/>
      <c r="RWM63" s="6"/>
      <c r="RWN63" s="6"/>
      <c r="RWO63" s="6"/>
      <c r="RWP63" s="6"/>
      <c r="RWQ63" s="6"/>
      <c r="RWR63" s="6"/>
      <c r="RWS63" s="6"/>
      <c r="RWT63" s="6"/>
      <c r="RWU63" s="6"/>
      <c r="RWV63" s="6"/>
      <c r="RWW63" s="6"/>
      <c r="RWX63" s="6"/>
      <c r="RWY63" s="6"/>
      <c r="RWZ63" s="6"/>
      <c r="RXA63" s="6"/>
      <c r="RXB63" s="6"/>
      <c r="RXC63" s="6"/>
      <c r="RXD63" s="6"/>
      <c r="RXE63" s="6"/>
      <c r="RXF63" s="6"/>
      <c r="RXG63" s="6"/>
      <c r="RXH63" s="6"/>
      <c r="RXI63" s="6"/>
      <c r="RXJ63" s="6"/>
      <c r="RXK63" s="6"/>
      <c r="RXL63" s="6"/>
      <c r="RXM63" s="6"/>
      <c r="RXN63" s="6"/>
      <c r="RXO63" s="6"/>
      <c r="RXP63" s="6"/>
      <c r="RXQ63" s="6"/>
      <c r="RXR63" s="6"/>
      <c r="RXS63" s="6"/>
      <c r="RXT63" s="6"/>
      <c r="RXU63" s="6"/>
      <c r="RXV63" s="6"/>
      <c r="RXW63" s="6"/>
      <c r="RXX63" s="6"/>
      <c r="RXY63" s="6"/>
      <c r="RXZ63" s="6"/>
      <c r="RYA63" s="6"/>
      <c r="RYB63" s="6"/>
      <c r="RYC63" s="6"/>
      <c r="RYD63" s="6"/>
      <c r="RYE63" s="6"/>
      <c r="RYF63" s="6"/>
      <c r="RYG63" s="6"/>
      <c r="RYH63" s="6"/>
      <c r="RYI63" s="6"/>
      <c r="RYJ63" s="6"/>
      <c r="RYK63" s="6"/>
      <c r="RYL63" s="6"/>
      <c r="RYM63" s="6"/>
      <c r="RYN63" s="6"/>
      <c r="RYO63" s="6"/>
      <c r="RYP63" s="6"/>
      <c r="RYQ63" s="6"/>
      <c r="RYR63" s="6"/>
      <c r="RYS63" s="6"/>
      <c r="RYT63" s="6"/>
      <c r="RYU63" s="6"/>
      <c r="RYV63" s="6"/>
      <c r="RYW63" s="6"/>
      <c r="RYX63" s="6"/>
      <c r="RYY63" s="6"/>
      <c r="RYZ63" s="6"/>
      <c r="RZA63" s="6"/>
      <c r="RZB63" s="6"/>
      <c r="RZC63" s="6"/>
      <c r="RZD63" s="6"/>
      <c r="RZE63" s="6"/>
      <c r="RZF63" s="6"/>
      <c r="RZG63" s="6"/>
      <c r="RZH63" s="6"/>
      <c r="RZI63" s="6"/>
      <c r="RZJ63" s="6"/>
      <c r="RZK63" s="6"/>
      <c r="RZL63" s="6"/>
      <c r="RZM63" s="6"/>
      <c r="RZN63" s="6"/>
      <c r="RZO63" s="6"/>
      <c r="RZP63" s="6"/>
      <c r="RZQ63" s="6"/>
      <c r="RZR63" s="6"/>
      <c r="RZS63" s="6"/>
      <c r="RZT63" s="6"/>
      <c r="RZU63" s="6"/>
      <c r="RZV63" s="6"/>
      <c r="RZW63" s="6"/>
      <c r="RZX63" s="6"/>
      <c r="RZY63" s="6"/>
      <c r="RZZ63" s="6"/>
      <c r="SAA63" s="6"/>
      <c r="SAB63" s="6"/>
      <c r="SAC63" s="6"/>
      <c r="SAD63" s="6"/>
      <c r="SAE63" s="6"/>
      <c r="SAF63" s="6"/>
      <c r="SAG63" s="6"/>
      <c r="SAH63" s="6"/>
      <c r="SAI63" s="6"/>
      <c r="SAJ63" s="6"/>
      <c r="SAK63" s="6"/>
      <c r="SAL63" s="6"/>
      <c r="SAM63" s="6"/>
      <c r="SAN63" s="6"/>
      <c r="SAO63" s="6"/>
      <c r="SAP63" s="6"/>
      <c r="SAQ63" s="6"/>
      <c r="SAR63" s="6"/>
      <c r="SAS63" s="6"/>
      <c r="SAT63" s="6"/>
      <c r="SAU63" s="6"/>
      <c r="SAV63" s="6"/>
      <c r="SAW63" s="6"/>
      <c r="SAX63" s="6"/>
      <c r="SAY63" s="6"/>
      <c r="SAZ63" s="6"/>
      <c r="SBA63" s="6"/>
      <c r="SBB63" s="6"/>
      <c r="SBC63" s="6"/>
      <c r="SBD63" s="6"/>
      <c r="SBE63" s="6"/>
      <c r="SBF63" s="6"/>
      <c r="SBG63" s="6"/>
      <c r="SBH63" s="6"/>
      <c r="SBI63" s="6"/>
      <c r="SBJ63" s="6"/>
      <c r="SBK63" s="6"/>
      <c r="SBL63" s="6"/>
      <c r="SBM63" s="6"/>
      <c r="SBN63" s="6"/>
      <c r="SBO63" s="6"/>
      <c r="SBP63" s="6"/>
      <c r="SBQ63" s="6"/>
      <c r="SBR63" s="6"/>
      <c r="SBS63" s="6"/>
      <c r="SBT63" s="6"/>
      <c r="SBU63" s="6"/>
      <c r="SBV63" s="6"/>
      <c r="SBW63" s="6"/>
      <c r="SBX63" s="6"/>
      <c r="SBY63" s="6"/>
      <c r="SBZ63" s="6"/>
      <c r="SCA63" s="6"/>
      <c r="SCB63" s="6"/>
      <c r="SCC63" s="6"/>
      <c r="SCD63" s="6"/>
      <c r="SCE63" s="6"/>
      <c r="SCF63" s="6"/>
      <c r="SCG63" s="6"/>
      <c r="SCH63" s="6"/>
      <c r="SCI63" s="6"/>
      <c r="SCJ63" s="6"/>
      <c r="SCK63" s="6"/>
      <c r="SCL63" s="6"/>
      <c r="SCM63" s="6"/>
      <c r="SCN63" s="6"/>
      <c r="SCO63" s="6"/>
      <c r="SCP63" s="6"/>
      <c r="SCQ63" s="6"/>
      <c r="SCR63" s="6"/>
      <c r="SCS63" s="6"/>
      <c r="SCT63" s="6"/>
      <c r="SCU63" s="6"/>
      <c r="SCV63" s="6"/>
      <c r="SCW63" s="6"/>
      <c r="SCX63" s="6"/>
      <c r="SCY63" s="6"/>
      <c r="SCZ63" s="6"/>
      <c r="SDA63" s="6"/>
      <c r="SDB63" s="6"/>
      <c r="SDC63" s="6"/>
      <c r="SDD63" s="6"/>
      <c r="SDE63" s="6"/>
      <c r="SDF63" s="6"/>
      <c r="SDG63" s="6"/>
      <c r="SDH63" s="6"/>
      <c r="SDI63" s="6"/>
      <c r="SDJ63" s="6"/>
      <c r="SDK63" s="6"/>
      <c r="SDL63" s="6"/>
      <c r="SDM63" s="6"/>
      <c r="SDN63" s="6"/>
      <c r="SDO63" s="6"/>
      <c r="SDP63" s="6"/>
      <c r="SDQ63" s="6"/>
      <c r="SDR63" s="6"/>
      <c r="SDS63" s="6"/>
      <c r="SDT63" s="6"/>
      <c r="SDU63" s="6"/>
      <c r="SDV63" s="6"/>
      <c r="SDW63" s="6"/>
      <c r="SDX63" s="6"/>
      <c r="SDY63" s="6"/>
      <c r="SDZ63" s="6"/>
      <c r="SEA63" s="6"/>
      <c r="SEB63" s="6"/>
      <c r="SEC63" s="6"/>
      <c r="SED63" s="6"/>
      <c r="SEE63" s="6"/>
      <c r="SEF63" s="6"/>
      <c r="SEG63" s="6"/>
      <c r="SEH63" s="6"/>
      <c r="SEI63" s="6"/>
      <c r="SEJ63" s="6"/>
      <c r="SEK63" s="6"/>
      <c r="SEL63" s="6"/>
      <c r="SEM63" s="6"/>
      <c r="SEN63" s="6"/>
      <c r="SEO63" s="6"/>
      <c r="SEP63" s="6"/>
      <c r="SEQ63" s="6"/>
      <c r="SER63" s="6"/>
      <c r="SES63" s="6"/>
      <c r="SET63" s="6"/>
      <c r="SEU63" s="6"/>
      <c r="SEV63" s="6"/>
      <c r="SEW63" s="6"/>
      <c r="SEX63" s="6"/>
      <c r="SEY63" s="6"/>
      <c r="SEZ63" s="6"/>
      <c r="SFA63" s="6"/>
      <c r="SFB63" s="6"/>
      <c r="SFC63" s="6"/>
      <c r="SFD63" s="6"/>
      <c r="SFE63" s="6"/>
      <c r="SFF63" s="6"/>
      <c r="SFG63" s="6"/>
      <c r="SFH63" s="6"/>
      <c r="SFI63" s="6"/>
      <c r="SFJ63" s="6"/>
      <c r="SFK63" s="6"/>
      <c r="SFL63" s="6"/>
      <c r="SFM63" s="6"/>
      <c r="SFN63" s="6"/>
      <c r="SFO63" s="6"/>
      <c r="SFP63" s="6"/>
      <c r="SFQ63" s="6"/>
      <c r="SFR63" s="6"/>
      <c r="SFS63" s="6"/>
      <c r="SFT63" s="6"/>
      <c r="SFU63" s="6"/>
      <c r="SFV63" s="6"/>
      <c r="SFW63" s="6"/>
      <c r="SFX63" s="6"/>
      <c r="SFY63" s="6"/>
      <c r="SFZ63" s="6"/>
      <c r="SGA63" s="6"/>
      <c r="SGB63" s="6"/>
      <c r="SGC63" s="6"/>
      <c r="SGD63" s="6"/>
      <c r="SGE63" s="6"/>
      <c r="SGF63" s="6"/>
      <c r="SGG63" s="6"/>
      <c r="SGH63" s="6"/>
      <c r="SGI63" s="6"/>
      <c r="SGJ63" s="6"/>
      <c r="SGK63" s="6"/>
      <c r="SGL63" s="6"/>
      <c r="SGM63" s="6"/>
      <c r="SGN63" s="6"/>
      <c r="SGO63" s="6"/>
      <c r="SGP63" s="6"/>
      <c r="SGQ63" s="6"/>
      <c r="SGR63" s="6"/>
      <c r="SGS63" s="6"/>
      <c r="SGT63" s="6"/>
      <c r="SGU63" s="6"/>
      <c r="SGV63" s="6"/>
      <c r="SGW63" s="6"/>
      <c r="SGX63" s="6"/>
      <c r="SGY63" s="6"/>
      <c r="SGZ63" s="6"/>
      <c r="SHA63" s="6"/>
      <c r="SHB63" s="6"/>
      <c r="SHC63" s="6"/>
      <c r="SHD63" s="6"/>
      <c r="SHE63" s="6"/>
      <c r="SHF63" s="6"/>
      <c r="SHG63" s="6"/>
      <c r="SHH63" s="6"/>
      <c r="SHI63" s="6"/>
      <c r="SHJ63" s="6"/>
      <c r="SHK63" s="6"/>
      <c r="SHL63" s="6"/>
      <c r="SHM63" s="6"/>
      <c r="SHN63" s="6"/>
      <c r="SHO63" s="6"/>
      <c r="SHP63" s="6"/>
      <c r="SHQ63" s="6"/>
      <c r="SHR63" s="6"/>
      <c r="SHS63" s="6"/>
      <c r="SHT63" s="6"/>
      <c r="SHU63" s="6"/>
      <c r="SHV63" s="6"/>
      <c r="SHW63" s="6"/>
      <c r="SHX63" s="6"/>
      <c r="SHY63" s="6"/>
      <c r="SHZ63" s="6"/>
      <c r="SIA63" s="6"/>
      <c r="SIB63" s="6"/>
      <c r="SIC63" s="6"/>
      <c r="SID63" s="6"/>
      <c r="SIE63" s="6"/>
      <c r="SIF63" s="6"/>
      <c r="SIG63" s="6"/>
      <c r="SIH63" s="6"/>
      <c r="SII63" s="6"/>
      <c r="SIJ63" s="6"/>
      <c r="SIK63" s="6"/>
      <c r="SIL63" s="6"/>
      <c r="SIM63" s="6"/>
      <c r="SIN63" s="6"/>
      <c r="SIO63" s="6"/>
      <c r="SIP63" s="6"/>
      <c r="SIQ63" s="6"/>
      <c r="SIR63" s="6"/>
      <c r="SIS63" s="6"/>
      <c r="SIT63" s="6"/>
      <c r="SIU63" s="6"/>
      <c r="SIV63" s="6"/>
      <c r="SIW63" s="6"/>
      <c r="SIX63" s="6"/>
      <c r="SIY63" s="6"/>
      <c r="SIZ63" s="6"/>
      <c r="SJA63" s="6"/>
      <c r="SJB63" s="6"/>
      <c r="SJC63" s="6"/>
      <c r="SJD63" s="6"/>
      <c r="SJE63" s="6"/>
      <c r="SJF63" s="6"/>
      <c r="SJG63" s="6"/>
      <c r="SJH63" s="6"/>
      <c r="SJI63" s="6"/>
      <c r="SJJ63" s="6"/>
      <c r="SJK63" s="6"/>
      <c r="SJL63" s="6"/>
      <c r="SJM63" s="6"/>
      <c r="SJN63" s="6"/>
      <c r="SJO63" s="6"/>
      <c r="SJP63" s="6"/>
      <c r="SJQ63" s="6"/>
      <c r="SJR63" s="6"/>
      <c r="SJS63" s="6"/>
      <c r="SJT63" s="6"/>
      <c r="SJU63" s="6"/>
      <c r="SJV63" s="6"/>
      <c r="SJW63" s="6"/>
      <c r="SJX63" s="6"/>
      <c r="SJY63" s="6"/>
      <c r="SJZ63" s="6"/>
      <c r="SKA63" s="6"/>
      <c r="SKB63" s="6"/>
      <c r="SKC63" s="6"/>
      <c r="SKD63" s="6"/>
      <c r="SKE63" s="6"/>
      <c r="SKF63" s="6"/>
      <c r="SKG63" s="6"/>
      <c r="SKH63" s="6"/>
      <c r="SKI63" s="6"/>
      <c r="SKJ63" s="6"/>
      <c r="SKK63" s="6"/>
      <c r="SKL63" s="6"/>
      <c r="SKM63" s="6"/>
      <c r="SKN63" s="6"/>
      <c r="SKO63" s="6"/>
      <c r="SKP63" s="6"/>
      <c r="SKQ63" s="6"/>
      <c r="SKR63" s="6"/>
      <c r="SKS63" s="6"/>
      <c r="SKT63" s="6"/>
      <c r="SKU63" s="6"/>
      <c r="SKV63" s="6"/>
      <c r="SKW63" s="6"/>
      <c r="SKX63" s="6"/>
      <c r="SKY63" s="6"/>
      <c r="SKZ63" s="6"/>
      <c r="SLA63" s="6"/>
      <c r="SLB63" s="6"/>
      <c r="SLC63" s="6"/>
      <c r="SLD63" s="6"/>
      <c r="SLE63" s="6"/>
      <c r="SLF63" s="6"/>
      <c r="SLG63" s="6"/>
      <c r="SLH63" s="6"/>
      <c r="SLI63" s="6"/>
      <c r="SLJ63" s="6"/>
      <c r="SLK63" s="6"/>
      <c r="SLL63" s="6"/>
      <c r="SLM63" s="6"/>
      <c r="SLN63" s="6"/>
      <c r="SLO63" s="6"/>
      <c r="SLP63" s="6"/>
      <c r="SLQ63" s="6"/>
      <c r="SLR63" s="6"/>
      <c r="SLS63" s="6"/>
      <c r="SLT63" s="6"/>
      <c r="SLU63" s="6"/>
      <c r="SLV63" s="6"/>
      <c r="SLW63" s="6"/>
      <c r="SLX63" s="6"/>
      <c r="SLY63" s="6"/>
      <c r="SLZ63" s="6"/>
      <c r="SMA63" s="6"/>
      <c r="SMB63" s="6"/>
      <c r="SMC63" s="6"/>
      <c r="SMD63" s="6"/>
      <c r="SME63" s="6"/>
      <c r="SMF63" s="6"/>
      <c r="SMG63" s="6"/>
      <c r="SMH63" s="6"/>
      <c r="SMI63" s="6"/>
      <c r="SMJ63" s="6"/>
      <c r="SMK63" s="6"/>
      <c r="SML63" s="6"/>
      <c r="SMM63" s="6"/>
      <c r="SMN63" s="6"/>
      <c r="SMO63" s="6"/>
      <c r="SMP63" s="6"/>
      <c r="SMQ63" s="6"/>
      <c r="SMR63" s="6"/>
      <c r="SMS63" s="6"/>
      <c r="SMT63" s="6"/>
      <c r="SMU63" s="6"/>
      <c r="SMV63" s="6"/>
      <c r="SMW63" s="6"/>
      <c r="SMX63" s="6"/>
      <c r="SMY63" s="6"/>
      <c r="SMZ63" s="6"/>
      <c r="SNA63" s="6"/>
      <c r="SNB63" s="6"/>
      <c r="SNC63" s="6"/>
      <c r="SND63" s="6"/>
      <c r="SNE63" s="6"/>
      <c r="SNF63" s="6"/>
      <c r="SNG63" s="6"/>
      <c r="SNH63" s="6"/>
      <c r="SNI63" s="6"/>
      <c r="SNJ63" s="6"/>
      <c r="SNK63" s="6"/>
      <c r="SNL63" s="6"/>
      <c r="SNM63" s="6"/>
      <c r="SNN63" s="6"/>
      <c r="SNO63" s="6"/>
      <c r="SNP63" s="6"/>
      <c r="SNQ63" s="6"/>
      <c r="SNR63" s="6"/>
      <c r="SNS63" s="6"/>
      <c r="SNT63" s="6"/>
      <c r="SNU63" s="6"/>
      <c r="SNV63" s="6"/>
      <c r="SNW63" s="6"/>
      <c r="SNX63" s="6"/>
      <c r="SNY63" s="6"/>
      <c r="SNZ63" s="6"/>
      <c r="SOA63" s="6"/>
      <c r="SOB63" s="6"/>
      <c r="SOC63" s="6"/>
      <c r="SOD63" s="6"/>
      <c r="SOE63" s="6"/>
      <c r="SOF63" s="6"/>
      <c r="SOG63" s="6"/>
      <c r="SOH63" s="6"/>
      <c r="SOI63" s="6"/>
      <c r="SOJ63" s="6"/>
      <c r="SOK63" s="6"/>
      <c r="SOL63" s="6"/>
      <c r="SOM63" s="6"/>
      <c r="SON63" s="6"/>
      <c r="SOO63" s="6"/>
      <c r="SOP63" s="6"/>
      <c r="SOQ63" s="6"/>
      <c r="SOR63" s="6"/>
      <c r="SOS63" s="6"/>
      <c r="SOT63" s="6"/>
      <c r="SOU63" s="6"/>
      <c r="SOV63" s="6"/>
      <c r="SOW63" s="6"/>
      <c r="SOX63" s="6"/>
      <c r="SOY63" s="6"/>
      <c r="SOZ63" s="6"/>
      <c r="SPA63" s="6"/>
      <c r="SPB63" s="6"/>
      <c r="SPC63" s="6"/>
      <c r="SPD63" s="6"/>
      <c r="SPE63" s="6"/>
      <c r="SPF63" s="6"/>
      <c r="SPG63" s="6"/>
      <c r="SPH63" s="6"/>
      <c r="SPI63" s="6"/>
      <c r="SPJ63" s="6"/>
      <c r="SPK63" s="6"/>
      <c r="SPL63" s="6"/>
      <c r="SPM63" s="6"/>
      <c r="SPN63" s="6"/>
      <c r="SPO63" s="6"/>
      <c r="SPP63" s="6"/>
      <c r="SPQ63" s="6"/>
      <c r="SPR63" s="6"/>
      <c r="SPS63" s="6"/>
      <c r="SPT63" s="6"/>
      <c r="SPU63" s="6"/>
      <c r="SPV63" s="6"/>
      <c r="SPW63" s="6"/>
      <c r="SPX63" s="6"/>
      <c r="SPY63" s="6"/>
      <c r="SPZ63" s="6"/>
      <c r="SQA63" s="6"/>
      <c r="SQB63" s="6"/>
      <c r="SQC63" s="6"/>
      <c r="SQD63" s="6"/>
      <c r="SQE63" s="6"/>
      <c r="SQF63" s="6"/>
      <c r="SQG63" s="6"/>
      <c r="SQH63" s="6"/>
      <c r="SQI63" s="6"/>
      <c r="SQJ63" s="6"/>
      <c r="SQK63" s="6"/>
      <c r="SQL63" s="6"/>
      <c r="SQM63" s="6"/>
      <c r="SQN63" s="6"/>
      <c r="SQO63" s="6"/>
      <c r="SQP63" s="6"/>
      <c r="SQQ63" s="6"/>
      <c r="SQR63" s="6"/>
      <c r="SQS63" s="6"/>
      <c r="SQT63" s="6"/>
      <c r="SQU63" s="6"/>
      <c r="SQV63" s="6"/>
      <c r="SQW63" s="6"/>
      <c r="SQX63" s="6"/>
      <c r="SQY63" s="6"/>
      <c r="SQZ63" s="6"/>
      <c r="SRA63" s="6"/>
      <c r="SRB63" s="6"/>
      <c r="SRC63" s="6"/>
      <c r="SRD63" s="6"/>
      <c r="SRE63" s="6"/>
      <c r="SRF63" s="6"/>
      <c r="SRG63" s="6"/>
      <c r="SRH63" s="6"/>
      <c r="SRI63" s="6"/>
      <c r="SRJ63" s="6"/>
      <c r="SRK63" s="6"/>
      <c r="SRL63" s="6"/>
      <c r="SRM63" s="6"/>
      <c r="SRN63" s="6"/>
      <c r="SRO63" s="6"/>
      <c r="SRP63" s="6"/>
      <c r="SRQ63" s="6"/>
      <c r="SRR63" s="6"/>
      <c r="SRS63" s="6"/>
      <c r="SRT63" s="6"/>
      <c r="SRU63" s="6"/>
      <c r="SRV63" s="6"/>
      <c r="SRW63" s="6"/>
      <c r="SRX63" s="6"/>
      <c r="SRY63" s="6"/>
      <c r="SRZ63" s="6"/>
      <c r="SSA63" s="6"/>
      <c r="SSB63" s="6"/>
      <c r="SSC63" s="6"/>
      <c r="SSD63" s="6"/>
      <c r="SSE63" s="6"/>
      <c r="SSF63" s="6"/>
      <c r="SSG63" s="6"/>
      <c r="SSH63" s="6"/>
      <c r="SSI63" s="6"/>
      <c r="SSJ63" s="6"/>
      <c r="SSK63" s="6"/>
      <c r="SSL63" s="6"/>
      <c r="SSM63" s="6"/>
      <c r="SSN63" s="6"/>
      <c r="SSO63" s="6"/>
      <c r="SSP63" s="6"/>
      <c r="SSQ63" s="6"/>
      <c r="SSR63" s="6"/>
      <c r="SSS63" s="6"/>
      <c r="SST63" s="6"/>
      <c r="SSU63" s="6"/>
      <c r="SSV63" s="6"/>
      <c r="SSW63" s="6"/>
      <c r="SSX63" s="6"/>
      <c r="SSY63" s="6"/>
      <c r="SSZ63" s="6"/>
      <c r="STA63" s="6"/>
      <c r="STB63" s="6"/>
      <c r="STC63" s="6"/>
      <c r="STD63" s="6"/>
      <c r="STE63" s="6"/>
      <c r="STF63" s="6"/>
      <c r="STG63" s="6"/>
      <c r="STH63" s="6"/>
      <c r="STI63" s="6"/>
      <c r="STJ63" s="6"/>
      <c r="STK63" s="6"/>
      <c r="STL63" s="6"/>
      <c r="STM63" s="6"/>
      <c r="STN63" s="6"/>
      <c r="STO63" s="6"/>
      <c r="STP63" s="6"/>
      <c r="STQ63" s="6"/>
      <c r="STR63" s="6"/>
      <c r="STS63" s="6"/>
      <c r="STT63" s="6"/>
      <c r="STU63" s="6"/>
      <c r="STV63" s="6"/>
      <c r="STW63" s="6"/>
      <c r="STX63" s="6"/>
      <c r="STY63" s="6"/>
      <c r="STZ63" s="6"/>
      <c r="SUA63" s="6"/>
      <c r="SUB63" s="6"/>
      <c r="SUC63" s="6"/>
      <c r="SUD63" s="6"/>
      <c r="SUE63" s="6"/>
      <c r="SUF63" s="6"/>
      <c r="SUG63" s="6"/>
      <c r="SUH63" s="6"/>
      <c r="SUI63" s="6"/>
      <c r="SUJ63" s="6"/>
      <c r="SUK63" s="6"/>
      <c r="SUL63" s="6"/>
      <c r="SUM63" s="6"/>
      <c r="SUN63" s="6"/>
      <c r="SUO63" s="6"/>
      <c r="SUP63" s="6"/>
      <c r="SUQ63" s="6"/>
      <c r="SUR63" s="6"/>
      <c r="SUS63" s="6"/>
      <c r="SUT63" s="6"/>
      <c r="SUU63" s="6"/>
      <c r="SUV63" s="6"/>
      <c r="SUW63" s="6"/>
      <c r="SUX63" s="6"/>
      <c r="SUY63" s="6"/>
      <c r="SUZ63" s="6"/>
      <c r="SVA63" s="6"/>
      <c r="SVB63" s="6"/>
      <c r="SVC63" s="6"/>
      <c r="SVD63" s="6"/>
      <c r="SVE63" s="6"/>
      <c r="SVF63" s="6"/>
      <c r="SVG63" s="6"/>
      <c r="SVH63" s="6"/>
      <c r="SVI63" s="6"/>
      <c r="SVJ63" s="6"/>
      <c r="SVK63" s="6"/>
      <c r="SVL63" s="6"/>
      <c r="SVM63" s="6"/>
      <c r="SVN63" s="6"/>
      <c r="SVO63" s="6"/>
      <c r="SVP63" s="6"/>
      <c r="SVQ63" s="6"/>
      <c r="SVR63" s="6"/>
      <c r="SVS63" s="6"/>
      <c r="SVT63" s="6"/>
      <c r="SVU63" s="6"/>
      <c r="SVV63" s="6"/>
      <c r="SVW63" s="6"/>
      <c r="SVX63" s="6"/>
      <c r="SVY63" s="6"/>
      <c r="SVZ63" s="6"/>
      <c r="SWA63" s="6"/>
      <c r="SWB63" s="6"/>
      <c r="SWC63" s="6"/>
      <c r="SWD63" s="6"/>
      <c r="SWE63" s="6"/>
      <c r="SWF63" s="6"/>
      <c r="SWG63" s="6"/>
      <c r="SWH63" s="6"/>
      <c r="SWI63" s="6"/>
      <c r="SWJ63" s="6"/>
      <c r="SWK63" s="6"/>
      <c r="SWL63" s="6"/>
      <c r="SWM63" s="6"/>
      <c r="SWN63" s="6"/>
      <c r="SWO63" s="6"/>
      <c r="SWP63" s="6"/>
      <c r="SWQ63" s="6"/>
      <c r="SWR63" s="6"/>
      <c r="SWS63" s="6"/>
      <c r="SWT63" s="6"/>
      <c r="SWU63" s="6"/>
      <c r="SWV63" s="6"/>
      <c r="SWW63" s="6"/>
      <c r="SWX63" s="6"/>
      <c r="SWY63" s="6"/>
      <c r="SWZ63" s="6"/>
      <c r="SXA63" s="6"/>
      <c r="SXB63" s="6"/>
      <c r="SXC63" s="6"/>
      <c r="SXD63" s="6"/>
      <c r="SXE63" s="6"/>
      <c r="SXF63" s="6"/>
      <c r="SXG63" s="6"/>
      <c r="SXH63" s="6"/>
      <c r="SXI63" s="6"/>
      <c r="SXJ63" s="6"/>
      <c r="SXK63" s="6"/>
      <c r="SXL63" s="6"/>
      <c r="SXM63" s="6"/>
      <c r="SXN63" s="6"/>
      <c r="SXO63" s="6"/>
      <c r="SXP63" s="6"/>
      <c r="SXQ63" s="6"/>
      <c r="SXR63" s="6"/>
      <c r="SXS63" s="6"/>
      <c r="SXT63" s="6"/>
      <c r="SXU63" s="6"/>
      <c r="SXV63" s="6"/>
      <c r="SXW63" s="6"/>
      <c r="SXX63" s="6"/>
      <c r="SXY63" s="6"/>
      <c r="SXZ63" s="6"/>
      <c r="SYA63" s="6"/>
      <c r="SYB63" s="6"/>
      <c r="SYC63" s="6"/>
      <c r="SYD63" s="6"/>
      <c r="SYE63" s="6"/>
      <c r="SYF63" s="6"/>
      <c r="SYG63" s="6"/>
      <c r="SYH63" s="6"/>
      <c r="SYI63" s="6"/>
      <c r="SYJ63" s="6"/>
      <c r="SYK63" s="6"/>
      <c r="SYL63" s="6"/>
      <c r="SYM63" s="6"/>
      <c r="SYN63" s="6"/>
      <c r="SYO63" s="6"/>
      <c r="SYP63" s="6"/>
      <c r="SYQ63" s="6"/>
      <c r="SYR63" s="6"/>
      <c r="SYS63" s="6"/>
      <c r="SYT63" s="6"/>
      <c r="SYU63" s="6"/>
      <c r="SYV63" s="6"/>
      <c r="SYW63" s="6"/>
      <c r="SYX63" s="6"/>
      <c r="SYY63" s="6"/>
      <c r="SYZ63" s="6"/>
      <c r="SZA63" s="6"/>
      <c r="SZB63" s="6"/>
      <c r="SZC63" s="6"/>
      <c r="SZD63" s="6"/>
      <c r="SZE63" s="6"/>
      <c r="SZF63" s="6"/>
      <c r="SZG63" s="6"/>
      <c r="SZH63" s="6"/>
      <c r="SZI63" s="6"/>
      <c r="SZJ63" s="6"/>
      <c r="SZK63" s="6"/>
      <c r="SZL63" s="6"/>
      <c r="SZM63" s="6"/>
      <c r="SZN63" s="6"/>
      <c r="SZO63" s="6"/>
      <c r="SZP63" s="6"/>
      <c r="SZQ63" s="6"/>
      <c r="SZR63" s="6"/>
      <c r="SZS63" s="6"/>
      <c r="SZT63" s="6"/>
      <c r="SZU63" s="6"/>
      <c r="SZV63" s="6"/>
      <c r="SZW63" s="6"/>
      <c r="SZX63" s="6"/>
      <c r="SZY63" s="6"/>
      <c r="SZZ63" s="6"/>
      <c r="TAA63" s="6"/>
      <c r="TAB63" s="6"/>
      <c r="TAC63" s="6"/>
      <c r="TAD63" s="6"/>
      <c r="TAE63" s="6"/>
      <c r="TAF63" s="6"/>
      <c r="TAG63" s="6"/>
      <c r="TAH63" s="6"/>
      <c r="TAI63" s="6"/>
      <c r="TAJ63" s="6"/>
      <c r="TAK63" s="6"/>
      <c r="TAL63" s="6"/>
      <c r="TAM63" s="6"/>
      <c r="TAN63" s="6"/>
      <c r="TAO63" s="6"/>
      <c r="TAP63" s="6"/>
      <c r="TAQ63" s="6"/>
      <c r="TAR63" s="6"/>
      <c r="TAS63" s="6"/>
      <c r="TAT63" s="6"/>
      <c r="TAU63" s="6"/>
      <c r="TAV63" s="6"/>
      <c r="TAW63" s="6"/>
      <c r="TAX63" s="6"/>
      <c r="TAY63" s="6"/>
      <c r="TAZ63" s="6"/>
      <c r="TBA63" s="6"/>
      <c r="TBB63" s="6"/>
      <c r="TBC63" s="6"/>
      <c r="TBD63" s="6"/>
      <c r="TBE63" s="6"/>
      <c r="TBF63" s="6"/>
      <c r="TBG63" s="6"/>
      <c r="TBH63" s="6"/>
      <c r="TBI63" s="6"/>
      <c r="TBJ63" s="6"/>
      <c r="TBK63" s="6"/>
      <c r="TBL63" s="6"/>
      <c r="TBM63" s="6"/>
      <c r="TBN63" s="6"/>
      <c r="TBO63" s="6"/>
      <c r="TBP63" s="6"/>
      <c r="TBQ63" s="6"/>
      <c r="TBR63" s="6"/>
      <c r="TBS63" s="6"/>
      <c r="TBT63" s="6"/>
      <c r="TBU63" s="6"/>
      <c r="TBV63" s="6"/>
      <c r="TBW63" s="6"/>
      <c r="TBX63" s="6"/>
      <c r="TBY63" s="6"/>
      <c r="TBZ63" s="6"/>
      <c r="TCA63" s="6"/>
      <c r="TCB63" s="6"/>
      <c r="TCC63" s="6"/>
      <c r="TCD63" s="6"/>
      <c r="TCE63" s="6"/>
      <c r="TCF63" s="6"/>
      <c r="TCG63" s="6"/>
      <c r="TCH63" s="6"/>
      <c r="TCI63" s="6"/>
      <c r="TCJ63" s="6"/>
      <c r="TCK63" s="6"/>
      <c r="TCL63" s="6"/>
      <c r="TCM63" s="6"/>
      <c r="TCN63" s="6"/>
      <c r="TCO63" s="6"/>
      <c r="TCP63" s="6"/>
      <c r="TCQ63" s="6"/>
      <c r="TCR63" s="6"/>
      <c r="TCS63" s="6"/>
      <c r="TCT63" s="6"/>
      <c r="TCU63" s="6"/>
      <c r="TCV63" s="6"/>
      <c r="TCW63" s="6"/>
      <c r="TCX63" s="6"/>
      <c r="TCY63" s="6"/>
      <c r="TCZ63" s="6"/>
      <c r="TDA63" s="6"/>
      <c r="TDB63" s="6"/>
      <c r="TDC63" s="6"/>
      <c r="TDD63" s="6"/>
      <c r="TDE63" s="6"/>
      <c r="TDF63" s="6"/>
      <c r="TDG63" s="6"/>
      <c r="TDH63" s="6"/>
      <c r="TDI63" s="6"/>
      <c r="TDJ63" s="6"/>
      <c r="TDK63" s="6"/>
      <c r="TDL63" s="6"/>
      <c r="TDM63" s="6"/>
      <c r="TDN63" s="6"/>
      <c r="TDO63" s="6"/>
      <c r="TDP63" s="6"/>
      <c r="TDQ63" s="6"/>
      <c r="TDR63" s="6"/>
      <c r="TDS63" s="6"/>
      <c r="TDT63" s="6"/>
      <c r="TDU63" s="6"/>
      <c r="TDV63" s="6"/>
      <c r="TDW63" s="6"/>
      <c r="TDX63" s="6"/>
      <c r="TDY63" s="6"/>
      <c r="TDZ63" s="6"/>
      <c r="TEA63" s="6"/>
      <c r="TEB63" s="6"/>
      <c r="TEC63" s="6"/>
      <c r="TED63" s="6"/>
      <c r="TEE63" s="6"/>
      <c r="TEF63" s="6"/>
      <c r="TEG63" s="6"/>
      <c r="TEH63" s="6"/>
      <c r="TEI63" s="6"/>
      <c r="TEJ63" s="6"/>
      <c r="TEK63" s="6"/>
      <c r="TEL63" s="6"/>
      <c r="TEM63" s="6"/>
      <c r="TEN63" s="6"/>
      <c r="TEO63" s="6"/>
      <c r="TEP63" s="6"/>
      <c r="TEQ63" s="6"/>
      <c r="TER63" s="6"/>
      <c r="TES63" s="6"/>
      <c r="TET63" s="6"/>
      <c r="TEU63" s="6"/>
      <c r="TEV63" s="6"/>
      <c r="TEW63" s="6"/>
      <c r="TEX63" s="6"/>
      <c r="TEY63" s="6"/>
      <c r="TEZ63" s="6"/>
      <c r="TFA63" s="6"/>
      <c r="TFB63" s="6"/>
      <c r="TFC63" s="6"/>
      <c r="TFD63" s="6"/>
      <c r="TFE63" s="6"/>
      <c r="TFF63" s="6"/>
      <c r="TFG63" s="6"/>
      <c r="TFH63" s="6"/>
      <c r="TFI63" s="6"/>
      <c r="TFJ63" s="6"/>
      <c r="TFK63" s="6"/>
      <c r="TFL63" s="6"/>
      <c r="TFM63" s="6"/>
      <c r="TFN63" s="6"/>
      <c r="TFO63" s="6"/>
      <c r="TFP63" s="6"/>
      <c r="TFQ63" s="6"/>
      <c r="TFR63" s="6"/>
      <c r="TFS63" s="6"/>
      <c r="TFT63" s="6"/>
      <c r="TFU63" s="6"/>
      <c r="TFV63" s="6"/>
      <c r="TFW63" s="6"/>
      <c r="TFX63" s="6"/>
      <c r="TFY63" s="6"/>
      <c r="TFZ63" s="6"/>
      <c r="TGA63" s="6"/>
      <c r="TGB63" s="6"/>
      <c r="TGC63" s="6"/>
      <c r="TGD63" s="6"/>
      <c r="TGE63" s="6"/>
      <c r="TGF63" s="6"/>
      <c r="TGG63" s="6"/>
      <c r="TGH63" s="6"/>
      <c r="TGI63" s="6"/>
      <c r="TGJ63" s="6"/>
      <c r="TGK63" s="6"/>
      <c r="TGL63" s="6"/>
      <c r="TGM63" s="6"/>
      <c r="TGN63" s="6"/>
      <c r="TGO63" s="6"/>
      <c r="TGP63" s="6"/>
      <c r="TGQ63" s="6"/>
      <c r="TGR63" s="6"/>
      <c r="TGS63" s="6"/>
      <c r="TGT63" s="6"/>
      <c r="TGU63" s="6"/>
      <c r="TGV63" s="6"/>
      <c r="TGW63" s="6"/>
      <c r="TGX63" s="6"/>
      <c r="TGY63" s="6"/>
      <c r="TGZ63" s="6"/>
      <c r="THA63" s="6"/>
      <c r="THB63" s="6"/>
      <c r="THC63" s="6"/>
      <c r="THD63" s="6"/>
      <c r="THE63" s="6"/>
      <c r="THF63" s="6"/>
      <c r="THG63" s="6"/>
      <c r="THH63" s="6"/>
      <c r="THI63" s="6"/>
      <c r="THJ63" s="6"/>
      <c r="THK63" s="6"/>
      <c r="THL63" s="6"/>
      <c r="THM63" s="6"/>
      <c r="THN63" s="6"/>
      <c r="THO63" s="6"/>
      <c r="THP63" s="6"/>
      <c r="THQ63" s="6"/>
      <c r="THR63" s="6"/>
      <c r="THS63" s="6"/>
      <c r="THT63" s="6"/>
      <c r="THU63" s="6"/>
      <c r="THV63" s="6"/>
      <c r="THW63" s="6"/>
      <c r="THX63" s="6"/>
      <c r="THY63" s="6"/>
      <c r="THZ63" s="6"/>
      <c r="TIA63" s="6"/>
      <c r="TIB63" s="6"/>
      <c r="TIC63" s="6"/>
      <c r="TID63" s="6"/>
      <c r="TIE63" s="6"/>
      <c r="TIF63" s="6"/>
      <c r="TIG63" s="6"/>
      <c r="TIH63" s="6"/>
      <c r="TII63" s="6"/>
      <c r="TIJ63" s="6"/>
      <c r="TIK63" s="6"/>
      <c r="TIL63" s="6"/>
      <c r="TIM63" s="6"/>
      <c r="TIN63" s="6"/>
      <c r="TIO63" s="6"/>
      <c r="TIP63" s="6"/>
      <c r="TIQ63" s="6"/>
      <c r="TIR63" s="6"/>
      <c r="TIS63" s="6"/>
      <c r="TIT63" s="6"/>
      <c r="TIU63" s="6"/>
      <c r="TIV63" s="6"/>
      <c r="TIW63" s="6"/>
      <c r="TIX63" s="6"/>
      <c r="TIY63" s="6"/>
      <c r="TIZ63" s="6"/>
      <c r="TJA63" s="6"/>
      <c r="TJB63" s="6"/>
      <c r="TJC63" s="6"/>
      <c r="TJD63" s="6"/>
      <c r="TJE63" s="6"/>
      <c r="TJF63" s="6"/>
      <c r="TJG63" s="6"/>
      <c r="TJH63" s="6"/>
      <c r="TJI63" s="6"/>
      <c r="TJJ63" s="6"/>
      <c r="TJK63" s="6"/>
      <c r="TJL63" s="6"/>
      <c r="TJM63" s="6"/>
      <c r="TJN63" s="6"/>
      <c r="TJO63" s="6"/>
      <c r="TJP63" s="6"/>
      <c r="TJQ63" s="6"/>
      <c r="TJR63" s="6"/>
      <c r="TJS63" s="6"/>
      <c r="TJT63" s="6"/>
      <c r="TJU63" s="6"/>
      <c r="TJV63" s="6"/>
      <c r="TJW63" s="6"/>
      <c r="TJX63" s="6"/>
      <c r="TJY63" s="6"/>
      <c r="TJZ63" s="6"/>
      <c r="TKA63" s="6"/>
      <c r="TKB63" s="6"/>
      <c r="TKC63" s="6"/>
      <c r="TKD63" s="6"/>
      <c r="TKE63" s="6"/>
      <c r="TKF63" s="6"/>
      <c r="TKG63" s="6"/>
      <c r="TKH63" s="6"/>
      <c r="TKI63" s="6"/>
      <c r="TKJ63" s="6"/>
      <c r="TKK63" s="6"/>
      <c r="TKL63" s="6"/>
      <c r="TKM63" s="6"/>
      <c r="TKN63" s="6"/>
      <c r="TKO63" s="6"/>
      <c r="TKP63" s="6"/>
      <c r="TKQ63" s="6"/>
      <c r="TKR63" s="6"/>
      <c r="TKS63" s="6"/>
      <c r="TKT63" s="6"/>
      <c r="TKU63" s="6"/>
      <c r="TKV63" s="6"/>
      <c r="TKW63" s="6"/>
      <c r="TKX63" s="6"/>
      <c r="TKY63" s="6"/>
      <c r="TKZ63" s="6"/>
      <c r="TLA63" s="6"/>
      <c r="TLB63" s="6"/>
      <c r="TLC63" s="6"/>
      <c r="TLD63" s="6"/>
      <c r="TLE63" s="6"/>
      <c r="TLF63" s="6"/>
      <c r="TLG63" s="6"/>
      <c r="TLH63" s="6"/>
      <c r="TLI63" s="6"/>
      <c r="TLJ63" s="6"/>
      <c r="TLK63" s="6"/>
      <c r="TLL63" s="6"/>
      <c r="TLM63" s="6"/>
      <c r="TLN63" s="6"/>
      <c r="TLO63" s="6"/>
      <c r="TLP63" s="6"/>
      <c r="TLQ63" s="6"/>
      <c r="TLR63" s="6"/>
      <c r="TLS63" s="6"/>
      <c r="TLT63" s="6"/>
      <c r="TLU63" s="6"/>
      <c r="TLV63" s="6"/>
      <c r="TLW63" s="6"/>
      <c r="TLX63" s="6"/>
      <c r="TLY63" s="6"/>
      <c r="TLZ63" s="6"/>
      <c r="TMA63" s="6"/>
      <c r="TMB63" s="6"/>
      <c r="TMC63" s="6"/>
      <c r="TMD63" s="6"/>
      <c r="TME63" s="6"/>
      <c r="TMF63" s="6"/>
      <c r="TMG63" s="6"/>
      <c r="TMH63" s="6"/>
      <c r="TMI63" s="6"/>
      <c r="TMJ63" s="6"/>
      <c r="TMK63" s="6"/>
      <c r="TML63" s="6"/>
      <c r="TMM63" s="6"/>
      <c r="TMN63" s="6"/>
      <c r="TMO63" s="6"/>
      <c r="TMP63" s="6"/>
      <c r="TMQ63" s="6"/>
      <c r="TMR63" s="6"/>
      <c r="TMS63" s="6"/>
      <c r="TMT63" s="6"/>
      <c r="TMU63" s="6"/>
      <c r="TMV63" s="6"/>
      <c r="TMW63" s="6"/>
      <c r="TMX63" s="6"/>
      <c r="TMY63" s="6"/>
      <c r="TMZ63" s="6"/>
      <c r="TNA63" s="6"/>
      <c r="TNB63" s="6"/>
      <c r="TNC63" s="6"/>
      <c r="TND63" s="6"/>
      <c r="TNE63" s="6"/>
      <c r="TNF63" s="6"/>
      <c r="TNG63" s="6"/>
      <c r="TNH63" s="6"/>
      <c r="TNI63" s="6"/>
      <c r="TNJ63" s="6"/>
      <c r="TNK63" s="6"/>
      <c r="TNL63" s="6"/>
      <c r="TNM63" s="6"/>
      <c r="TNN63" s="6"/>
      <c r="TNO63" s="6"/>
      <c r="TNP63" s="6"/>
      <c r="TNQ63" s="6"/>
      <c r="TNR63" s="6"/>
      <c r="TNS63" s="6"/>
      <c r="TNT63" s="6"/>
      <c r="TNU63" s="6"/>
      <c r="TNV63" s="6"/>
      <c r="TNW63" s="6"/>
      <c r="TNX63" s="6"/>
      <c r="TNY63" s="6"/>
      <c r="TNZ63" s="6"/>
      <c r="TOA63" s="6"/>
      <c r="TOB63" s="6"/>
      <c r="TOC63" s="6"/>
      <c r="TOD63" s="6"/>
      <c r="TOE63" s="6"/>
      <c r="TOF63" s="6"/>
      <c r="TOG63" s="6"/>
      <c r="TOH63" s="6"/>
      <c r="TOI63" s="6"/>
      <c r="TOJ63" s="6"/>
      <c r="TOK63" s="6"/>
      <c r="TOL63" s="6"/>
      <c r="TOM63" s="6"/>
      <c r="TON63" s="6"/>
      <c r="TOO63" s="6"/>
      <c r="TOP63" s="6"/>
      <c r="TOQ63" s="6"/>
      <c r="TOR63" s="6"/>
      <c r="TOS63" s="6"/>
      <c r="TOT63" s="6"/>
      <c r="TOU63" s="6"/>
      <c r="TOV63" s="6"/>
      <c r="TOW63" s="6"/>
      <c r="TOX63" s="6"/>
      <c r="TOY63" s="6"/>
      <c r="TOZ63" s="6"/>
      <c r="TPA63" s="6"/>
      <c r="TPB63" s="6"/>
      <c r="TPC63" s="6"/>
      <c r="TPD63" s="6"/>
      <c r="TPE63" s="6"/>
      <c r="TPF63" s="6"/>
      <c r="TPG63" s="6"/>
      <c r="TPH63" s="6"/>
      <c r="TPI63" s="6"/>
      <c r="TPJ63" s="6"/>
      <c r="TPK63" s="6"/>
      <c r="TPL63" s="6"/>
      <c r="TPM63" s="6"/>
      <c r="TPN63" s="6"/>
      <c r="TPO63" s="6"/>
      <c r="TPP63" s="6"/>
      <c r="TPQ63" s="6"/>
      <c r="TPR63" s="6"/>
      <c r="TPS63" s="6"/>
      <c r="TPT63" s="6"/>
      <c r="TPU63" s="6"/>
      <c r="TPV63" s="6"/>
      <c r="TPW63" s="6"/>
      <c r="TPX63" s="6"/>
      <c r="TPY63" s="6"/>
      <c r="TPZ63" s="6"/>
      <c r="TQA63" s="6"/>
      <c r="TQB63" s="6"/>
      <c r="TQC63" s="6"/>
      <c r="TQD63" s="6"/>
      <c r="TQE63" s="6"/>
      <c r="TQF63" s="6"/>
      <c r="TQG63" s="6"/>
      <c r="TQH63" s="6"/>
      <c r="TQI63" s="6"/>
      <c r="TQJ63" s="6"/>
      <c r="TQK63" s="6"/>
      <c r="TQL63" s="6"/>
      <c r="TQM63" s="6"/>
      <c r="TQN63" s="6"/>
      <c r="TQO63" s="6"/>
      <c r="TQP63" s="6"/>
      <c r="TQQ63" s="6"/>
      <c r="TQR63" s="6"/>
      <c r="TQS63" s="6"/>
      <c r="TQT63" s="6"/>
      <c r="TQU63" s="6"/>
      <c r="TQV63" s="6"/>
      <c r="TQW63" s="6"/>
      <c r="TQX63" s="6"/>
      <c r="TQY63" s="6"/>
      <c r="TQZ63" s="6"/>
      <c r="TRA63" s="6"/>
      <c r="TRB63" s="6"/>
      <c r="TRC63" s="6"/>
      <c r="TRD63" s="6"/>
      <c r="TRE63" s="6"/>
      <c r="TRF63" s="6"/>
      <c r="TRG63" s="6"/>
      <c r="TRH63" s="6"/>
      <c r="TRI63" s="6"/>
      <c r="TRJ63" s="6"/>
      <c r="TRK63" s="6"/>
      <c r="TRL63" s="6"/>
      <c r="TRM63" s="6"/>
      <c r="TRN63" s="6"/>
      <c r="TRO63" s="6"/>
      <c r="TRP63" s="6"/>
      <c r="TRQ63" s="6"/>
      <c r="TRR63" s="6"/>
      <c r="TRS63" s="6"/>
      <c r="TRT63" s="6"/>
      <c r="TRU63" s="6"/>
      <c r="TRV63" s="6"/>
      <c r="TRW63" s="6"/>
      <c r="TRX63" s="6"/>
      <c r="TRY63" s="6"/>
      <c r="TRZ63" s="6"/>
      <c r="TSA63" s="6"/>
      <c r="TSB63" s="6"/>
      <c r="TSC63" s="6"/>
      <c r="TSD63" s="6"/>
      <c r="TSE63" s="6"/>
      <c r="TSF63" s="6"/>
      <c r="TSG63" s="6"/>
      <c r="TSH63" s="6"/>
      <c r="TSI63" s="6"/>
      <c r="TSJ63" s="6"/>
      <c r="TSK63" s="6"/>
      <c r="TSL63" s="6"/>
      <c r="TSM63" s="6"/>
      <c r="TSN63" s="6"/>
      <c r="TSO63" s="6"/>
      <c r="TSP63" s="6"/>
      <c r="TSQ63" s="6"/>
      <c r="TSR63" s="6"/>
      <c r="TSS63" s="6"/>
      <c r="TST63" s="6"/>
      <c r="TSU63" s="6"/>
      <c r="TSV63" s="6"/>
      <c r="TSW63" s="6"/>
      <c r="TSX63" s="6"/>
      <c r="TSY63" s="6"/>
      <c r="TSZ63" s="6"/>
      <c r="TTA63" s="6"/>
      <c r="TTB63" s="6"/>
      <c r="TTC63" s="6"/>
      <c r="TTD63" s="6"/>
      <c r="TTE63" s="6"/>
      <c r="TTF63" s="6"/>
      <c r="TTG63" s="6"/>
      <c r="TTH63" s="6"/>
      <c r="TTI63" s="6"/>
      <c r="TTJ63" s="6"/>
      <c r="TTK63" s="6"/>
      <c r="TTL63" s="6"/>
      <c r="TTM63" s="6"/>
      <c r="TTN63" s="6"/>
      <c r="TTO63" s="6"/>
      <c r="TTP63" s="6"/>
      <c r="TTQ63" s="6"/>
      <c r="TTR63" s="6"/>
      <c r="TTS63" s="6"/>
      <c r="TTT63" s="6"/>
      <c r="TTU63" s="6"/>
      <c r="TTV63" s="6"/>
      <c r="TTW63" s="6"/>
      <c r="TTX63" s="6"/>
      <c r="TTY63" s="6"/>
      <c r="TTZ63" s="6"/>
      <c r="TUA63" s="6"/>
      <c r="TUB63" s="6"/>
      <c r="TUC63" s="6"/>
      <c r="TUD63" s="6"/>
      <c r="TUE63" s="6"/>
      <c r="TUF63" s="6"/>
      <c r="TUG63" s="6"/>
      <c r="TUH63" s="6"/>
      <c r="TUI63" s="6"/>
      <c r="TUJ63" s="6"/>
      <c r="TUK63" s="6"/>
      <c r="TUL63" s="6"/>
      <c r="TUM63" s="6"/>
      <c r="TUN63" s="6"/>
      <c r="TUO63" s="6"/>
      <c r="TUP63" s="6"/>
      <c r="TUQ63" s="6"/>
      <c r="TUR63" s="6"/>
      <c r="TUS63" s="6"/>
      <c r="TUT63" s="6"/>
      <c r="TUU63" s="6"/>
      <c r="TUV63" s="6"/>
      <c r="TUW63" s="6"/>
      <c r="TUX63" s="6"/>
      <c r="TUY63" s="6"/>
      <c r="TUZ63" s="6"/>
      <c r="TVA63" s="6"/>
      <c r="TVB63" s="6"/>
      <c r="TVC63" s="6"/>
      <c r="TVD63" s="6"/>
      <c r="TVE63" s="6"/>
      <c r="TVF63" s="6"/>
      <c r="TVG63" s="6"/>
      <c r="TVH63" s="6"/>
      <c r="TVI63" s="6"/>
      <c r="TVJ63" s="6"/>
      <c r="TVK63" s="6"/>
      <c r="TVL63" s="6"/>
      <c r="TVM63" s="6"/>
      <c r="TVN63" s="6"/>
      <c r="TVO63" s="6"/>
      <c r="TVP63" s="6"/>
      <c r="TVQ63" s="6"/>
      <c r="TVR63" s="6"/>
      <c r="TVS63" s="6"/>
      <c r="TVT63" s="6"/>
      <c r="TVU63" s="6"/>
      <c r="TVV63" s="6"/>
      <c r="TVW63" s="6"/>
      <c r="TVX63" s="6"/>
      <c r="TVY63" s="6"/>
      <c r="TVZ63" s="6"/>
      <c r="TWA63" s="6"/>
      <c r="TWB63" s="6"/>
      <c r="TWC63" s="6"/>
      <c r="TWD63" s="6"/>
      <c r="TWE63" s="6"/>
      <c r="TWF63" s="6"/>
      <c r="TWG63" s="6"/>
      <c r="TWH63" s="6"/>
      <c r="TWI63" s="6"/>
      <c r="TWJ63" s="6"/>
      <c r="TWK63" s="6"/>
      <c r="TWL63" s="6"/>
      <c r="TWM63" s="6"/>
      <c r="TWN63" s="6"/>
      <c r="TWO63" s="6"/>
      <c r="TWP63" s="6"/>
      <c r="TWQ63" s="6"/>
      <c r="TWR63" s="6"/>
      <c r="TWS63" s="6"/>
      <c r="TWT63" s="6"/>
      <c r="TWU63" s="6"/>
      <c r="TWV63" s="6"/>
      <c r="TWW63" s="6"/>
      <c r="TWX63" s="6"/>
      <c r="TWY63" s="6"/>
      <c r="TWZ63" s="6"/>
      <c r="TXA63" s="6"/>
      <c r="TXB63" s="6"/>
      <c r="TXC63" s="6"/>
      <c r="TXD63" s="6"/>
      <c r="TXE63" s="6"/>
      <c r="TXF63" s="6"/>
      <c r="TXG63" s="6"/>
      <c r="TXH63" s="6"/>
      <c r="TXI63" s="6"/>
      <c r="TXJ63" s="6"/>
      <c r="TXK63" s="6"/>
      <c r="TXL63" s="6"/>
      <c r="TXM63" s="6"/>
      <c r="TXN63" s="6"/>
      <c r="TXO63" s="6"/>
      <c r="TXP63" s="6"/>
      <c r="TXQ63" s="6"/>
      <c r="TXR63" s="6"/>
      <c r="TXS63" s="6"/>
      <c r="TXT63" s="6"/>
      <c r="TXU63" s="6"/>
      <c r="TXV63" s="6"/>
      <c r="TXW63" s="6"/>
      <c r="TXX63" s="6"/>
      <c r="TXY63" s="6"/>
      <c r="TXZ63" s="6"/>
      <c r="TYA63" s="6"/>
      <c r="TYB63" s="6"/>
      <c r="TYC63" s="6"/>
      <c r="TYD63" s="6"/>
      <c r="TYE63" s="6"/>
      <c r="TYF63" s="6"/>
      <c r="TYG63" s="6"/>
      <c r="TYH63" s="6"/>
      <c r="TYI63" s="6"/>
      <c r="TYJ63" s="6"/>
      <c r="TYK63" s="6"/>
      <c r="TYL63" s="6"/>
      <c r="TYM63" s="6"/>
      <c r="TYN63" s="6"/>
      <c r="TYO63" s="6"/>
      <c r="TYP63" s="6"/>
      <c r="TYQ63" s="6"/>
      <c r="TYR63" s="6"/>
      <c r="TYS63" s="6"/>
      <c r="TYT63" s="6"/>
      <c r="TYU63" s="6"/>
      <c r="TYV63" s="6"/>
      <c r="TYW63" s="6"/>
      <c r="TYX63" s="6"/>
      <c r="TYY63" s="6"/>
      <c r="TYZ63" s="6"/>
      <c r="TZA63" s="6"/>
      <c r="TZB63" s="6"/>
      <c r="TZC63" s="6"/>
      <c r="TZD63" s="6"/>
      <c r="TZE63" s="6"/>
      <c r="TZF63" s="6"/>
      <c r="TZG63" s="6"/>
      <c r="TZH63" s="6"/>
      <c r="TZI63" s="6"/>
      <c r="TZJ63" s="6"/>
      <c r="TZK63" s="6"/>
      <c r="TZL63" s="6"/>
      <c r="TZM63" s="6"/>
      <c r="TZN63" s="6"/>
      <c r="TZO63" s="6"/>
      <c r="TZP63" s="6"/>
      <c r="TZQ63" s="6"/>
      <c r="TZR63" s="6"/>
      <c r="TZS63" s="6"/>
      <c r="TZT63" s="6"/>
      <c r="TZU63" s="6"/>
      <c r="TZV63" s="6"/>
      <c r="TZW63" s="6"/>
      <c r="TZX63" s="6"/>
      <c r="TZY63" s="6"/>
      <c r="TZZ63" s="6"/>
      <c r="UAA63" s="6"/>
      <c r="UAB63" s="6"/>
      <c r="UAC63" s="6"/>
      <c r="UAD63" s="6"/>
      <c r="UAE63" s="6"/>
      <c r="UAF63" s="6"/>
      <c r="UAG63" s="6"/>
      <c r="UAH63" s="6"/>
      <c r="UAI63" s="6"/>
      <c r="UAJ63" s="6"/>
      <c r="UAK63" s="6"/>
      <c r="UAL63" s="6"/>
      <c r="UAM63" s="6"/>
      <c r="UAN63" s="6"/>
      <c r="UAO63" s="6"/>
      <c r="UAP63" s="6"/>
      <c r="UAQ63" s="6"/>
      <c r="UAR63" s="6"/>
      <c r="UAS63" s="6"/>
      <c r="UAT63" s="6"/>
      <c r="UAU63" s="6"/>
      <c r="UAV63" s="6"/>
      <c r="UAW63" s="6"/>
      <c r="UAX63" s="6"/>
      <c r="UAY63" s="6"/>
      <c r="UAZ63" s="6"/>
      <c r="UBA63" s="6"/>
      <c r="UBB63" s="6"/>
      <c r="UBC63" s="6"/>
      <c r="UBD63" s="6"/>
      <c r="UBE63" s="6"/>
      <c r="UBF63" s="6"/>
      <c r="UBG63" s="6"/>
      <c r="UBH63" s="6"/>
      <c r="UBI63" s="6"/>
      <c r="UBJ63" s="6"/>
      <c r="UBK63" s="6"/>
      <c r="UBL63" s="6"/>
      <c r="UBM63" s="6"/>
      <c r="UBN63" s="6"/>
      <c r="UBO63" s="6"/>
      <c r="UBP63" s="6"/>
      <c r="UBQ63" s="6"/>
      <c r="UBR63" s="6"/>
      <c r="UBS63" s="6"/>
      <c r="UBT63" s="6"/>
      <c r="UBU63" s="6"/>
      <c r="UBV63" s="6"/>
      <c r="UBW63" s="6"/>
      <c r="UBX63" s="6"/>
      <c r="UBY63" s="6"/>
      <c r="UBZ63" s="6"/>
      <c r="UCA63" s="6"/>
      <c r="UCB63" s="6"/>
      <c r="UCC63" s="6"/>
      <c r="UCD63" s="6"/>
      <c r="UCE63" s="6"/>
      <c r="UCF63" s="6"/>
      <c r="UCG63" s="6"/>
      <c r="UCH63" s="6"/>
      <c r="UCI63" s="6"/>
      <c r="UCJ63" s="6"/>
      <c r="UCK63" s="6"/>
      <c r="UCL63" s="6"/>
      <c r="UCM63" s="6"/>
      <c r="UCN63" s="6"/>
      <c r="UCO63" s="6"/>
      <c r="UCP63" s="6"/>
      <c r="UCQ63" s="6"/>
      <c r="UCR63" s="6"/>
      <c r="UCS63" s="6"/>
      <c r="UCT63" s="6"/>
      <c r="UCU63" s="6"/>
      <c r="UCV63" s="6"/>
      <c r="UCW63" s="6"/>
      <c r="UCX63" s="6"/>
      <c r="UCY63" s="6"/>
      <c r="UCZ63" s="6"/>
      <c r="UDA63" s="6"/>
      <c r="UDB63" s="6"/>
      <c r="UDC63" s="6"/>
      <c r="UDD63" s="6"/>
      <c r="UDE63" s="6"/>
      <c r="UDF63" s="6"/>
      <c r="UDG63" s="6"/>
      <c r="UDH63" s="6"/>
      <c r="UDI63" s="6"/>
      <c r="UDJ63" s="6"/>
      <c r="UDK63" s="6"/>
      <c r="UDL63" s="6"/>
      <c r="UDM63" s="6"/>
      <c r="UDN63" s="6"/>
      <c r="UDO63" s="6"/>
      <c r="UDP63" s="6"/>
      <c r="UDQ63" s="6"/>
      <c r="UDR63" s="6"/>
      <c r="UDS63" s="6"/>
      <c r="UDT63" s="6"/>
      <c r="UDU63" s="6"/>
      <c r="UDV63" s="6"/>
      <c r="UDW63" s="6"/>
      <c r="UDX63" s="6"/>
      <c r="UDY63" s="6"/>
      <c r="UDZ63" s="6"/>
      <c r="UEA63" s="6"/>
      <c r="UEB63" s="6"/>
      <c r="UEC63" s="6"/>
      <c r="UED63" s="6"/>
      <c r="UEE63" s="6"/>
      <c r="UEF63" s="6"/>
      <c r="UEG63" s="6"/>
      <c r="UEH63" s="6"/>
      <c r="UEI63" s="6"/>
      <c r="UEJ63" s="6"/>
      <c r="UEK63" s="6"/>
      <c r="UEL63" s="6"/>
      <c r="UEM63" s="6"/>
      <c r="UEN63" s="6"/>
      <c r="UEO63" s="6"/>
      <c r="UEP63" s="6"/>
      <c r="UEQ63" s="6"/>
      <c r="UER63" s="6"/>
      <c r="UES63" s="6"/>
      <c r="UET63" s="6"/>
      <c r="UEU63" s="6"/>
      <c r="UEV63" s="6"/>
      <c r="UEW63" s="6"/>
      <c r="UEX63" s="6"/>
      <c r="UEY63" s="6"/>
      <c r="UEZ63" s="6"/>
      <c r="UFA63" s="6"/>
      <c r="UFB63" s="6"/>
      <c r="UFC63" s="6"/>
      <c r="UFD63" s="6"/>
      <c r="UFE63" s="6"/>
      <c r="UFF63" s="6"/>
      <c r="UFG63" s="6"/>
      <c r="UFH63" s="6"/>
      <c r="UFI63" s="6"/>
      <c r="UFJ63" s="6"/>
      <c r="UFK63" s="6"/>
      <c r="UFL63" s="6"/>
      <c r="UFM63" s="6"/>
      <c r="UFN63" s="6"/>
      <c r="UFO63" s="6"/>
      <c r="UFP63" s="6"/>
      <c r="UFQ63" s="6"/>
      <c r="UFR63" s="6"/>
      <c r="UFS63" s="6"/>
      <c r="UFT63" s="6"/>
      <c r="UFU63" s="6"/>
      <c r="UFV63" s="6"/>
      <c r="UFW63" s="6"/>
      <c r="UFX63" s="6"/>
      <c r="UFY63" s="6"/>
      <c r="UFZ63" s="6"/>
      <c r="UGA63" s="6"/>
      <c r="UGB63" s="6"/>
      <c r="UGC63" s="6"/>
      <c r="UGD63" s="6"/>
      <c r="UGE63" s="6"/>
      <c r="UGF63" s="6"/>
      <c r="UGG63" s="6"/>
      <c r="UGH63" s="6"/>
      <c r="UGI63" s="6"/>
      <c r="UGJ63" s="6"/>
      <c r="UGK63" s="6"/>
      <c r="UGL63" s="6"/>
      <c r="UGM63" s="6"/>
      <c r="UGN63" s="6"/>
      <c r="UGO63" s="6"/>
      <c r="UGP63" s="6"/>
      <c r="UGQ63" s="6"/>
      <c r="UGR63" s="6"/>
      <c r="UGS63" s="6"/>
      <c r="UGT63" s="6"/>
      <c r="UGU63" s="6"/>
      <c r="UGV63" s="6"/>
      <c r="UGW63" s="6"/>
      <c r="UGX63" s="6"/>
      <c r="UGY63" s="6"/>
      <c r="UGZ63" s="6"/>
      <c r="UHA63" s="6"/>
      <c r="UHB63" s="6"/>
      <c r="UHC63" s="6"/>
      <c r="UHD63" s="6"/>
      <c r="UHE63" s="6"/>
      <c r="UHF63" s="6"/>
      <c r="UHG63" s="6"/>
      <c r="UHH63" s="6"/>
      <c r="UHI63" s="6"/>
      <c r="UHJ63" s="6"/>
      <c r="UHK63" s="6"/>
      <c r="UHL63" s="6"/>
      <c r="UHM63" s="6"/>
      <c r="UHN63" s="6"/>
      <c r="UHO63" s="6"/>
      <c r="UHP63" s="6"/>
      <c r="UHQ63" s="6"/>
      <c r="UHR63" s="6"/>
      <c r="UHS63" s="6"/>
      <c r="UHT63" s="6"/>
      <c r="UHU63" s="6"/>
      <c r="UHV63" s="6"/>
      <c r="UHW63" s="6"/>
      <c r="UHX63" s="6"/>
      <c r="UHY63" s="6"/>
      <c r="UHZ63" s="6"/>
      <c r="UIA63" s="6"/>
      <c r="UIB63" s="6"/>
      <c r="UIC63" s="6"/>
      <c r="UID63" s="6"/>
      <c r="UIE63" s="6"/>
      <c r="UIF63" s="6"/>
      <c r="UIG63" s="6"/>
      <c r="UIH63" s="6"/>
      <c r="UII63" s="6"/>
      <c r="UIJ63" s="6"/>
      <c r="UIK63" s="6"/>
      <c r="UIL63" s="6"/>
      <c r="UIM63" s="6"/>
      <c r="UIN63" s="6"/>
      <c r="UIO63" s="6"/>
      <c r="UIP63" s="6"/>
      <c r="UIQ63" s="6"/>
      <c r="UIR63" s="6"/>
      <c r="UIS63" s="6"/>
      <c r="UIT63" s="6"/>
      <c r="UIU63" s="6"/>
      <c r="UIV63" s="6"/>
      <c r="UIW63" s="6"/>
      <c r="UIX63" s="6"/>
      <c r="UIY63" s="6"/>
      <c r="UIZ63" s="6"/>
      <c r="UJA63" s="6"/>
      <c r="UJB63" s="6"/>
      <c r="UJC63" s="6"/>
      <c r="UJD63" s="6"/>
      <c r="UJE63" s="6"/>
      <c r="UJF63" s="6"/>
      <c r="UJG63" s="6"/>
      <c r="UJH63" s="6"/>
      <c r="UJI63" s="6"/>
      <c r="UJJ63" s="6"/>
      <c r="UJK63" s="6"/>
      <c r="UJL63" s="6"/>
      <c r="UJM63" s="6"/>
      <c r="UJN63" s="6"/>
      <c r="UJO63" s="6"/>
      <c r="UJP63" s="6"/>
      <c r="UJQ63" s="6"/>
      <c r="UJR63" s="6"/>
      <c r="UJS63" s="6"/>
      <c r="UJT63" s="6"/>
      <c r="UJU63" s="6"/>
      <c r="UJV63" s="6"/>
      <c r="UJW63" s="6"/>
      <c r="UJX63" s="6"/>
      <c r="UJY63" s="6"/>
      <c r="UJZ63" s="6"/>
      <c r="UKA63" s="6"/>
      <c r="UKB63" s="6"/>
      <c r="UKC63" s="6"/>
      <c r="UKD63" s="6"/>
      <c r="UKE63" s="6"/>
      <c r="UKF63" s="6"/>
      <c r="UKG63" s="6"/>
      <c r="UKH63" s="6"/>
      <c r="UKI63" s="6"/>
      <c r="UKJ63" s="6"/>
      <c r="UKK63" s="6"/>
      <c r="UKL63" s="6"/>
      <c r="UKM63" s="6"/>
      <c r="UKN63" s="6"/>
      <c r="UKO63" s="6"/>
      <c r="UKP63" s="6"/>
      <c r="UKQ63" s="6"/>
      <c r="UKR63" s="6"/>
      <c r="UKS63" s="6"/>
      <c r="UKT63" s="6"/>
      <c r="UKU63" s="6"/>
      <c r="UKV63" s="6"/>
      <c r="UKW63" s="6"/>
      <c r="UKX63" s="6"/>
      <c r="UKY63" s="6"/>
      <c r="UKZ63" s="6"/>
      <c r="ULA63" s="6"/>
      <c r="ULB63" s="6"/>
      <c r="ULC63" s="6"/>
      <c r="ULD63" s="6"/>
      <c r="ULE63" s="6"/>
      <c r="ULF63" s="6"/>
      <c r="ULG63" s="6"/>
      <c r="ULH63" s="6"/>
      <c r="ULI63" s="6"/>
      <c r="ULJ63" s="6"/>
      <c r="ULK63" s="6"/>
      <c r="ULL63" s="6"/>
      <c r="ULM63" s="6"/>
      <c r="ULN63" s="6"/>
      <c r="ULO63" s="6"/>
      <c r="ULP63" s="6"/>
      <c r="ULQ63" s="6"/>
      <c r="ULR63" s="6"/>
      <c r="ULS63" s="6"/>
      <c r="ULT63" s="6"/>
      <c r="ULU63" s="6"/>
      <c r="ULV63" s="6"/>
      <c r="ULW63" s="6"/>
      <c r="ULX63" s="6"/>
      <c r="ULY63" s="6"/>
      <c r="ULZ63" s="6"/>
      <c r="UMA63" s="6"/>
      <c r="UMB63" s="6"/>
      <c r="UMC63" s="6"/>
      <c r="UMD63" s="6"/>
      <c r="UME63" s="6"/>
      <c r="UMF63" s="6"/>
      <c r="UMG63" s="6"/>
      <c r="UMH63" s="6"/>
      <c r="UMI63" s="6"/>
      <c r="UMJ63" s="6"/>
      <c r="UMK63" s="6"/>
      <c r="UML63" s="6"/>
      <c r="UMM63" s="6"/>
      <c r="UMN63" s="6"/>
      <c r="UMO63" s="6"/>
      <c r="UMP63" s="6"/>
      <c r="UMQ63" s="6"/>
      <c r="UMR63" s="6"/>
      <c r="UMS63" s="6"/>
      <c r="UMT63" s="6"/>
      <c r="UMU63" s="6"/>
      <c r="UMV63" s="6"/>
      <c r="UMW63" s="6"/>
      <c r="UMX63" s="6"/>
      <c r="UMY63" s="6"/>
      <c r="UMZ63" s="6"/>
      <c r="UNA63" s="6"/>
      <c r="UNB63" s="6"/>
      <c r="UNC63" s="6"/>
      <c r="UND63" s="6"/>
      <c r="UNE63" s="6"/>
      <c r="UNF63" s="6"/>
      <c r="UNG63" s="6"/>
      <c r="UNH63" s="6"/>
      <c r="UNI63" s="6"/>
      <c r="UNJ63" s="6"/>
      <c r="UNK63" s="6"/>
      <c r="UNL63" s="6"/>
      <c r="UNM63" s="6"/>
      <c r="UNN63" s="6"/>
      <c r="UNO63" s="6"/>
      <c r="UNP63" s="6"/>
      <c r="UNQ63" s="6"/>
      <c r="UNR63" s="6"/>
      <c r="UNS63" s="6"/>
      <c r="UNT63" s="6"/>
      <c r="UNU63" s="6"/>
      <c r="UNV63" s="6"/>
      <c r="UNW63" s="6"/>
      <c r="UNX63" s="6"/>
      <c r="UNY63" s="6"/>
      <c r="UNZ63" s="6"/>
      <c r="UOA63" s="6"/>
      <c r="UOB63" s="6"/>
      <c r="UOC63" s="6"/>
      <c r="UOD63" s="6"/>
      <c r="UOE63" s="6"/>
      <c r="UOF63" s="6"/>
      <c r="UOG63" s="6"/>
      <c r="UOH63" s="6"/>
      <c r="UOI63" s="6"/>
      <c r="UOJ63" s="6"/>
      <c r="UOK63" s="6"/>
      <c r="UOL63" s="6"/>
      <c r="UOM63" s="6"/>
      <c r="UON63" s="6"/>
      <c r="UOO63" s="6"/>
      <c r="UOP63" s="6"/>
      <c r="UOQ63" s="6"/>
      <c r="UOR63" s="6"/>
      <c r="UOS63" s="6"/>
      <c r="UOT63" s="6"/>
      <c r="UOU63" s="6"/>
      <c r="UOV63" s="6"/>
      <c r="UOW63" s="6"/>
      <c r="UOX63" s="6"/>
      <c r="UOY63" s="6"/>
      <c r="UOZ63" s="6"/>
      <c r="UPA63" s="6"/>
      <c r="UPB63" s="6"/>
      <c r="UPC63" s="6"/>
      <c r="UPD63" s="6"/>
      <c r="UPE63" s="6"/>
      <c r="UPF63" s="6"/>
      <c r="UPG63" s="6"/>
      <c r="UPH63" s="6"/>
      <c r="UPI63" s="6"/>
      <c r="UPJ63" s="6"/>
      <c r="UPK63" s="6"/>
      <c r="UPL63" s="6"/>
      <c r="UPM63" s="6"/>
      <c r="UPN63" s="6"/>
      <c r="UPO63" s="6"/>
      <c r="UPP63" s="6"/>
      <c r="UPQ63" s="6"/>
      <c r="UPR63" s="6"/>
      <c r="UPS63" s="6"/>
      <c r="UPT63" s="6"/>
      <c r="UPU63" s="6"/>
      <c r="UPV63" s="6"/>
      <c r="UPW63" s="6"/>
      <c r="UPX63" s="6"/>
      <c r="UPY63" s="6"/>
      <c r="UPZ63" s="6"/>
      <c r="UQA63" s="6"/>
      <c r="UQB63" s="6"/>
      <c r="UQC63" s="6"/>
      <c r="UQD63" s="6"/>
      <c r="UQE63" s="6"/>
      <c r="UQF63" s="6"/>
      <c r="UQG63" s="6"/>
      <c r="UQH63" s="6"/>
      <c r="UQI63" s="6"/>
      <c r="UQJ63" s="6"/>
      <c r="UQK63" s="6"/>
      <c r="UQL63" s="6"/>
      <c r="UQM63" s="6"/>
      <c r="UQN63" s="6"/>
      <c r="UQO63" s="6"/>
      <c r="UQP63" s="6"/>
      <c r="UQQ63" s="6"/>
      <c r="UQR63" s="6"/>
      <c r="UQS63" s="6"/>
      <c r="UQT63" s="6"/>
      <c r="UQU63" s="6"/>
      <c r="UQV63" s="6"/>
      <c r="UQW63" s="6"/>
      <c r="UQX63" s="6"/>
      <c r="UQY63" s="6"/>
      <c r="UQZ63" s="6"/>
      <c r="URA63" s="6"/>
      <c r="URB63" s="6"/>
      <c r="URC63" s="6"/>
      <c r="URD63" s="6"/>
      <c r="URE63" s="6"/>
      <c r="URF63" s="6"/>
      <c r="URG63" s="6"/>
      <c r="URH63" s="6"/>
      <c r="URI63" s="6"/>
      <c r="URJ63" s="6"/>
      <c r="URK63" s="6"/>
      <c r="URL63" s="6"/>
      <c r="URM63" s="6"/>
      <c r="URN63" s="6"/>
      <c r="URO63" s="6"/>
      <c r="URP63" s="6"/>
      <c r="URQ63" s="6"/>
      <c r="URR63" s="6"/>
      <c r="URS63" s="6"/>
      <c r="URT63" s="6"/>
      <c r="URU63" s="6"/>
      <c r="URV63" s="6"/>
      <c r="URW63" s="6"/>
      <c r="URX63" s="6"/>
      <c r="URY63" s="6"/>
      <c r="URZ63" s="6"/>
      <c r="USA63" s="6"/>
      <c r="USB63" s="6"/>
      <c r="USC63" s="6"/>
      <c r="USD63" s="6"/>
      <c r="USE63" s="6"/>
      <c r="USF63" s="6"/>
      <c r="USG63" s="6"/>
      <c r="USH63" s="6"/>
      <c r="USI63" s="6"/>
      <c r="USJ63" s="6"/>
      <c r="USK63" s="6"/>
      <c r="USL63" s="6"/>
      <c r="USM63" s="6"/>
      <c r="USN63" s="6"/>
      <c r="USO63" s="6"/>
      <c r="USP63" s="6"/>
      <c r="USQ63" s="6"/>
      <c r="USR63" s="6"/>
      <c r="USS63" s="6"/>
      <c r="UST63" s="6"/>
      <c r="USU63" s="6"/>
      <c r="USV63" s="6"/>
      <c r="USW63" s="6"/>
      <c r="USX63" s="6"/>
      <c r="USY63" s="6"/>
      <c r="USZ63" s="6"/>
      <c r="UTA63" s="6"/>
      <c r="UTB63" s="6"/>
      <c r="UTC63" s="6"/>
      <c r="UTD63" s="6"/>
      <c r="UTE63" s="6"/>
      <c r="UTF63" s="6"/>
      <c r="UTG63" s="6"/>
      <c r="UTH63" s="6"/>
      <c r="UTI63" s="6"/>
      <c r="UTJ63" s="6"/>
      <c r="UTK63" s="6"/>
      <c r="UTL63" s="6"/>
      <c r="UTM63" s="6"/>
      <c r="UTN63" s="6"/>
      <c r="UTO63" s="6"/>
      <c r="UTP63" s="6"/>
      <c r="UTQ63" s="6"/>
      <c r="UTR63" s="6"/>
      <c r="UTS63" s="6"/>
      <c r="UTT63" s="6"/>
      <c r="UTU63" s="6"/>
      <c r="UTV63" s="6"/>
      <c r="UTW63" s="6"/>
      <c r="UTX63" s="6"/>
      <c r="UTY63" s="6"/>
      <c r="UTZ63" s="6"/>
      <c r="UUA63" s="6"/>
      <c r="UUB63" s="6"/>
      <c r="UUC63" s="6"/>
      <c r="UUD63" s="6"/>
      <c r="UUE63" s="6"/>
      <c r="UUF63" s="6"/>
      <c r="UUG63" s="6"/>
      <c r="UUH63" s="6"/>
      <c r="UUI63" s="6"/>
      <c r="UUJ63" s="6"/>
      <c r="UUK63" s="6"/>
      <c r="UUL63" s="6"/>
      <c r="UUM63" s="6"/>
      <c r="UUN63" s="6"/>
      <c r="UUO63" s="6"/>
      <c r="UUP63" s="6"/>
      <c r="UUQ63" s="6"/>
      <c r="UUR63" s="6"/>
      <c r="UUS63" s="6"/>
      <c r="UUT63" s="6"/>
      <c r="UUU63" s="6"/>
      <c r="UUV63" s="6"/>
      <c r="UUW63" s="6"/>
      <c r="UUX63" s="6"/>
      <c r="UUY63" s="6"/>
      <c r="UUZ63" s="6"/>
      <c r="UVA63" s="6"/>
      <c r="UVB63" s="6"/>
      <c r="UVC63" s="6"/>
      <c r="UVD63" s="6"/>
      <c r="UVE63" s="6"/>
      <c r="UVF63" s="6"/>
      <c r="UVG63" s="6"/>
      <c r="UVH63" s="6"/>
      <c r="UVI63" s="6"/>
      <c r="UVJ63" s="6"/>
      <c r="UVK63" s="6"/>
      <c r="UVL63" s="6"/>
      <c r="UVM63" s="6"/>
      <c r="UVN63" s="6"/>
      <c r="UVO63" s="6"/>
      <c r="UVP63" s="6"/>
      <c r="UVQ63" s="6"/>
      <c r="UVR63" s="6"/>
      <c r="UVS63" s="6"/>
      <c r="UVT63" s="6"/>
      <c r="UVU63" s="6"/>
      <c r="UVV63" s="6"/>
      <c r="UVW63" s="6"/>
      <c r="UVX63" s="6"/>
      <c r="UVY63" s="6"/>
      <c r="UVZ63" s="6"/>
      <c r="UWA63" s="6"/>
      <c r="UWB63" s="6"/>
      <c r="UWC63" s="6"/>
      <c r="UWD63" s="6"/>
      <c r="UWE63" s="6"/>
      <c r="UWF63" s="6"/>
      <c r="UWG63" s="6"/>
      <c r="UWH63" s="6"/>
      <c r="UWI63" s="6"/>
      <c r="UWJ63" s="6"/>
      <c r="UWK63" s="6"/>
      <c r="UWL63" s="6"/>
      <c r="UWM63" s="6"/>
      <c r="UWN63" s="6"/>
      <c r="UWO63" s="6"/>
      <c r="UWP63" s="6"/>
      <c r="UWQ63" s="6"/>
      <c r="UWR63" s="6"/>
      <c r="UWS63" s="6"/>
      <c r="UWT63" s="6"/>
      <c r="UWU63" s="6"/>
      <c r="UWV63" s="6"/>
      <c r="UWW63" s="6"/>
      <c r="UWX63" s="6"/>
      <c r="UWY63" s="6"/>
      <c r="UWZ63" s="6"/>
      <c r="UXA63" s="6"/>
      <c r="UXB63" s="6"/>
      <c r="UXC63" s="6"/>
      <c r="UXD63" s="6"/>
      <c r="UXE63" s="6"/>
      <c r="UXF63" s="6"/>
      <c r="UXG63" s="6"/>
      <c r="UXH63" s="6"/>
      <c r="UXI63" s="6"/>
      <c r="UXJ63" s="6"/>
      <c r="UXK63" s="6"/>
      <c r="UXL63" s="6"/>
      <c r="UXM63" s="6"/>
      <c r="UXN63" s="6"/>
      <c r="UXO63" s="6"/>
      <c r="UXP63" s="6"/>
      <c r="UXQ63" s="6"/>
      <c r="UXR63" s="6"/>
      <c r="UXS63" s="6"/>
      <c r="UXT63" s="6"/>
      <c r="UXU63" s="6"/>
      <c r="UXV63" s="6"/>
      <c r="UXW63" s="6"/>
      <c r="UXX63" s="6"/>
      <c r="UXY63" s="6"/>
      <c r="UXZ63" s="6"/>
      <c r="UYA63" s="6"/>
      <c r="UYB63" s="6"/>
      <c r="UYC63" s="6"/>
      <c r="UYD63" s="6"/>
      <c r="UYE63" s="6"/>
      <c r="UYF63" s="6"/>
      <c r="UYG63" s="6"/>
      <c r="UYH63" s="6"/>
      <c r="UYI63" s="6"/>
      <c r="UYJ63" s="6"/>
      <c r="UYK63" s="6"/>
      <c r="UYL63" s="6"/>
      <c r="UYM63" s="6"/>
      <c r="UYN63" s="6"/>
      <c r="UYO63" s="6"/>
      <c r="UYP63" s="6"/>
      <c r="UYQ63" s="6"/>
      <c r="UYR63" s="6"/>
      <c r="UYS63" s="6"/>
      <c r="UYT63" s="6"/>
      <c r="UYU63" s="6"/>
      <c r="UYV63" s="6"/>
      <c r="UYW63" s="6"/>
      <c r="UYX63" s="6"/>
      <c r="UYY63" s="6"/>
      <c r="UYZ63" s="6"/>
      <c r="UZA63" s="6"/>
      <c r="UZB63" s="6"/>
      <c r="UZC63" s="6"/>
      <c r="UZD63" s="6"/>
      <c r="UZE63" s="6"/>
      <c r="UZF63" s="6"/>
      <c r="UZG63" s="6"/>
      <c r="UZH63" s="6"/>
      <c r="UZI63" s="6"/>
      <c r="UZJ63" s="6"/>
      <c r="UZK63" s="6"/>
      <c r="UZL63" s="6"/>
      <c r="UZM63" s="6"/>
      <c r="UZN63" s="6"/>
      <c r="UZO63" s="6"/>
      <c r="UZP63" s="6"/>
      <c r="UZQ63" s="6"/>
      <c r="UZR63" s="6"/>
      <c r="UZS63" s="6"/>
      <c r="UZT63" s="6"/>
      <c r="UZU63" s="6"/>
      <c r="UZV63" s="6"/>
      <c r="UZW63" s="6"/>
      <c r="UZX63" s="6"/>
      <c r="UZY63" s="6"/>
      <c r="UZZ63" s="6"/>
      <c r="VAA63" s="6"/>
      <c r="VAB63" s="6"/>
      <c r="VAC63" s="6"/>
      <c r="VAD63" s="6"/>
      <c r="VAE63" s="6"/>
      <c r="VAF63" s="6"/>
      <c r="VAG63" s="6"/>
      <c r="VAH63" s="6"/>
      <c r="VAI63" s="6"/>
      <c r="VAJ63" s="6"/>
      <c r="VAK63" s="6"/>
      <c r="VAL63" s="6"/>
      <c r="VAM63" s="6"/>
      <c r="VAN63" s="6"/>
      <c r="VAO63" s="6"/>
      <c r="VAP63" s="6"/>
      <c r="VAQ63" s="6"/>
      <c r="VAR63" s="6"/>
      <c r="VAS63" s="6"/>
      <c r="VAT63" s="6"/>
      <c r="VAU63" s="6"/>
      <c r="VAV63" s="6"/>
      <c r="VAW63" s="6"/>
      <c r="VAX63" s="6"/>
      <c r="VAY63" s="6"/>
      <c r="VAZ63" s="6"/>
      <c r="VBA63" s="6"/>
      <c r="VBB63" s="6"/>
      <c r="VBC63" s="6"/>
      <c r="VBD63" s="6"/>
      <c r="VBE63" s="6"/>
      <c r="VBF63" s="6"/>
      <c r="VBG63" s="6"/>
      <c r="VBH63" s="6"/>
      <c r="VBI63" s="6"/>
      <c r="VBJ63" s="6"/>
      <c r="VBK63" s="6"/>
      <c r="VBL63" s="6"/>
      <c r="VBM63" s="6"/>
      <c r="VBN63" s="6"/>
      <c r="VBO63" s="6"/>
      <c r="VBP63" s="6"/>
      <c r="VBQ63" s="6"/>
      <c r="VBR63" s="6"/>
      <c r="VBS63" s="6"/>
      <c r="VBT63" s="6"/>
      <c r="VBU63" s="6"/>
      <c r="VBV63" s="6"/>
      <c r="VBW63" s="6"/>
      <c r="VBX63" s="6"/>
      <c r="VBY63" s="6"/>
      <c r="VBZ63" s="6"/>
      <c r="VCA63" s="6"/>
      <c r="VCB63" s="6"/>
      <c r="VCC63" s="6"/>
      <c r="VCD63" s="6"/>
      <c r="VCE63" s="6"/>
      <c r="VCF63" s="6"/>
      <c r="VCG63" s="6"/>
      <c r="VCH63" s="6"/>
      <c r="VCI63" s="6"/>
      <c r="VCJ63" s="6"/>
      <c r="VCK63" s="6"/>
      <c r="VCL63" s="6"/>
      <c r="VCM63" s="6"/>
      <c r="VCN63" s="6"/>
      <c r="VCO63" s="6"/>
      <c r="VCP63" s="6"/>
      <c r="VCQ63" s="6"/>
      <c r="VCR63" s="6"/>
      <c r="VCS63" s="6"/>
      <c r="VCT63" s="6"/>
      <c r="VCU63" s="6"/>
      <c r="VCV63" s="6"/>
      <c r="VCW63" s="6"/>
      <c r="VCX63" s="6"/>
      <c r="VCY63" s="6"/>
      <c r="VCZ63" s="6"/>
      <c r="VDA63" s="6"/>
      <c r="VDB63" s="6"/>
      <c r="VDC63" s="6"/>
      <c r="VDD63" s="6"/>
      <c r="VDE63" s="6"/>
      <c r="VDF63" s="6"/>
      <c r="VDG63" s="6"/>
      <c r="VDH63" s="6"/>
      <c r="VDI63" s="6"/>
      <c r="VDJ63" s="6"/>
      <c r="VDK63" s="6"/>
      <c r="VDL63" s="6"/>
      <c r="VDM63" s="6"/>
      <c r="VDN63" s="6"/>
      <c r="VDO63" s="6"/>
      <c r="VDP63" s="6"/>
      <c r="VDQ63" s="6"/>
      <c r="VDR63" s="6"/>
      <c r="VDS63" s="6"/>
      <c r="VDT63" s="6"/>
      <c r="VDU63" s="6"/>
      <c r="VDV63" s="6"/>
      <c r="VDW63" s="6"/>
      <c r="VDX63" s="6"/>
      <c r="VDY63" s="6"/>
      <c r="VDZ63" s="6"/>
      <c r="VEA63" s="6"/>
      <c r="VEB63" s="6"/>
      <c r="VEC63" s="6"/>
      <c r="VED63" s="6"/>
      <c r="VEE63" s="6"/>
      <c r="VEF63" s="6"/>
      <c r="VEG63" s="6"/>
      <c r="VEH63" s="6"/>
      <c r="VEI63" s="6"/>
      <c r="VEJ63" s="6"/>
      <c r="VEK63" s="6"/>
      <c r="VEL63" s="6"/>
      <c r="VEM63" s="6"/>
      <c r="VEN63" s="6"/>
      <c r="VEO63" s="6"/>
      <c r="VEP63" s="6"/>
      <c r="VEQ63" s="6"/>
      <c r="VER63" s="6"/>
      <c r="VES63" s="6"/>
      <c r="VET63" s="6"/>
      <c r="VEU63" s="6"/>
      <c r="VEV63" s="6"/>
      <c r="VEW63" s="6"/>
      <c r="VEX63" s="6"/>
      <c r="VEY63" s="6"/>
      <c r="VEZ63" s="6"/>
      <c r="VFA63" s="6"/>
      <c r="VFB63" s="6"/>
      <c r="VFC63" s="6"/>
      <c r="VFD63" s="6"/>
      <c r="VFE63" s="6"/>
      <c r="VFF63" s="6"/>
      <c r="VFG63" s="6"/>
      <c r="VFH63" s="6"/>
      <c r="VFI63" s="6"/>
      <c r="VFJ63" s="6"/>
      <c r="VFK63" s="6"/>
      <c r="VFL63" s="6"/>
      <c r="VFM63" s="6"/>
      <c r="VFN63" s="6"/>
      <c r="VFO63" s="6"/>
      <c r="VFP63" s="6"/>
      <c r="VFQ63" s="6"/>
      <c r="VFR63" s="6"/>
      <c r="VFS63" s="6"/>
      <c r="VFT63" s="6"/>
      <c r="VFU63" s="6"/>
      <c r="VFV63" s="6"/>
      <c r="VFW63" s="6"/>
      <c r="VFX63" s="6"/>
      <c r="VFY63" s="6"/>
      <c r="VFZ63" s="6"/>
      <c r="VGA63" s="6"/>
      <c r="VGB63" s="6"/>
      <c r="VGC63" s="6"/>
      <c r="VGD63" s="6"/>
      <c r="VGE63" s="6"/>
      <c r="VGF63" s="6"/>
      <c r="VGG63" s="6"/>
      <c r="VGH63" s="6"/>
      <c r="VGI63" s="6"/>
      <c r="VGJ63" s="6"/>
      <c r="VGK63" s="6"/>
      <c r="VGL63" s="6"/>
      <c r="VGM63" s="6"/>
      <c r="VGN63" s="6"/>
      <c r="VGO63" s="6"/>
      <c r="VGP63" s="6"/>
      <c r="VGQ63" s="6"/>
      <c r="VGR63" s="6"/>
      <c r="VGS63" s="6"/>
      <c r="VGT63" s="6"/>
      <c r="VGU63" s="6"/>
      <c r="VGV63" s="6"/>
      <c r="VGW63" s="6"/>
      <c r="VGX63" s="6"/>
      <c r="VGY63" s="6"/>
      <c r="VGZ63" s="6"/>
      <c r="VHA63" s="6"/>
      <c r="VHB63" s="6"/>
      <c r="VHC63" s="6"/>
      <c r="VHD63" s="6"/>
      <c r="VHE63" s="6"/>
      <c r="VHF63" s="6"/>
      <c r="VHG63" s="6"/>
      <c r="VHH63" s="6"/>
      <c r="VHI63" s="6"/>
      <c r="VHJ63" s="6"/>
      <c r="VHK63" s="6"/>
      <c r="VHL63" s="6"/>
      <c r="VHM63" s="6"/>
      <c r="VHN63" s="6"/>
      <c r="VHO63" s="6"/>
      <c r="VHP63" s="6"/>
      <c r="VHQ63" s="6"/>
      <c r="VHR63" s="6"/>
      <c r="VHS63" s="6"/>
      <c r="VHT63" s="6"/>
      <c r="VHU63" s="6"/>
      <c r="VHV63" s="6"/>
      <c r="VHW63" s="6"/>
      <c r="VHX63" s="6"/>
      <c r="VHY63" s="6"/>
      <c r="VHZ63" s="6"/>
      <c r="VIA63" s="6"/>
      <c r="VIB63" s="6"/>
      <c r="VIC63" s="6"/>
      <c r="VID63" s="6"/>
      <c r="VIE63" s="6"/>
      <c r="VIF63" s="6"/>
      <c r="VIG63" s="6"/>
      <c r="VIH63" s="6"/>
      <c r="VII63" s="6"/>
      <c r="VIJ63" s="6"/>
      <c r="VIK63" s="6"/>
      <c r="VIL63" s="6"/>
      <c r="VIM63" s="6"/>
      <c r="VIN63" s="6"/>
      <c r="VIO63" s="6"/>
      <c r="VIP63" s="6"/>
      <c r="VIQ63" s="6"/>
      <c r="VIR63" s="6"/>
      <c r="VIS63" s="6"/>
      <c r="VIT63" s="6"/>
      <c r="VIU63" s="6"/>
      <c r="VIV63" s="6"/>
      <c r="VIW63" s="6"/>
      <c r="VIX63" s="6"/>
      <c r="VIY63" s="6"/>
      <c r="VIZ63" s="6"/>
      <c r="VJA63" s="6"/>
      <c r="VJB63" s="6"/>
      <c r="VJC63" s="6"/>
      <c r="VJD63" s="6"/>
      <c r="VJE63" s="6"/>
      <c r="VJF63" s="6"/>
      <c r="VJG63" s="6"/>
      <c r="VJH63" s="6"/>
      <c r="VJI63" s="6"/>
      <c r="VJJ63" s="6"/>
      <c r="VJK63" s="6"/>
      <c r="VJL63" s="6"/>
      <c r="VJM63" s="6"/>
      <c r="VJN63" s="6"/>
      <c r="VJO63" s="6"/>
      <c r="VJP63" s="6"/>
      <c r="VJQ63" s="6"/>
      <c r="VJR63" s="6"/>
      <c r="VJS63" s="6"/>
      <c r="VJT63" s="6"/>
      <c r="VJU63" s="6"/>
      <c r="VJV63" s="6"/>
      <c r="VJW63" s="6"/>
      <c r="VJX63" s="6"/>
      <c r="VJY63" s="6"/>
      <c r="VJZ63" s="6"/>
      <c r="VKA63" s="6"/>
      <c r="VKB63" s="6"/>
      <c r="VKC63" s="6"/>
      <c r="VKD63" s="6"/>
      <c r="VKE63" s="6"/>
      <c r="VKF63" s="6"/>
      <c r="VKG63" s="6"/>
      <c r="VKH63" s="6"/>
      <c r="VKI63" s="6"/>
      <c r="VKJ63" s="6"/>
      <c r="VKK63" s="6"/>
      <c r="VKL63" s="6"/>
      <c r="VKM63" s="6"/>
      <c r="VKN63" s="6"/>
      <c r="VKO63" s="6"/>
      <c r="VKP63" s="6"/>
      <c r="VKQ63" s="6"/>
      <c r="VKR63" s="6"/>
      <c r="VKS63" s="6"/>
      <c r="VKT63" s="6"/>
      <c r="VKU63" s="6"/>
      <c r="VKV63" s="6"/>
      <c r="VKW63" s="6"/>
      <c r="VKX63" s="6"/>
      <c r="VKY63" s="6"/>
      <c r="VKZ63" s="6"/>
      <c r="VLA63" s="6"/>
      <c r="VLB63" s="6"/>
      <c r="VLC63" s="6"/>
      <c r="VLD63" s="6"/>
      <c r="VLE63" s="6"/>
      <c r="VLF63" s="6"/>
      <c r="VLG63" s="6"/>
      <c r="VLH63" s="6"/>
      <c r="VLI63" s="6"/>
      <c r="VLJ63" s="6"/>
      <c r="VLK63" s="6"/>
      <c r="VLL63" s="6"/>
      <c r="VLM63" s="6"/>
      <c r="VLN63" s="6"/>
      <c r="VLO63" s="6"/>
      <c r="VLP63" s="6"/>
      <c r="VLQ63" s="6"/>
      <c r="VLR63" s="6"/>
      <c r="VLS63" s="6"/>
      <c r="VLT63" s="6"/>
      <c r="VLU63" s="6"/>
      <c r="VLV63" s="6"/>
      <c r="VLW63" s="6"/>
      <c r="VLX63" s="6"/>
      <c r="VLY63" s="6"/>
      <c r="VLZ63" s="6"/>
      <c r="VMA63" s="6"/>
      <c r="VMB63" s="6"/>
      <c r="VMC63" s="6"/>
      <c r="VMD63" s="6"/>
      <c r="VME63" s="6"/>
      <c r="VMF63" s="6"/>
      <c r="VMG63" s="6"/>
      <c r="VMH63" s="6"/>
      <c r="VMI63" s="6"/>
      <c r="VMJ63" s="6"/>
      <c r="VMK63" s="6"/>
      <c r="VML63" s="6"/>
      <c r="VMM63" s="6"/>
      <c r="VMN63" s="6"/>
      <c r="VMO63" s="6"/>
      <c r="VMP63" s="6"/>
      <c r="VMQ63" s="6"/>
      <c r="VMR63" s="6"/>
      <c r="VMS63" s="6"/>
      <c r="VMT63" s="6"/>
      <c r="VMU63" s="6"/>
      <c r="VMV63" s="6"/>
      <c r="VMW63" s="6"/>
      <c r="VMX63" s="6"/>
      <c r="VMY63" s="6"/>
      <c r="VMZ63" s="6"/>
      <c r="VNA63" s="6"/>
      <c r="VNB63" s="6"/>
      <c r="VNC63" s="6"/>
      <c r="VND63" s="6"/>
      <c r="VNE63" s="6"/>
      <c r="VNF63" s="6"/>
      <c r="VNG63" s="6"/>
      <c r="VNH63" s="6"/>
      <c r="VNI63" s="6"/>
      <c r="VNJ63" s="6"/>
      <c r="VNK63" s="6"/>
      <c r="VNL63" s="6"/>
      <c r="VNM63" s="6"/>
      <c r="VNN63" s="6"/>
      <c r="VNO63" s="6"/>
      <c r="VNP63" s="6"/>
      <c r="VNQ63" s="6"/>
      <c r="VNR63" s="6"/>
      <c r="VNS63" s="6"/>
      <c r="VNT63" s="6"/>
      <c r="VNU63" s="6"/>
      <c r="VNV63" s="6"/>
      <c r="VNW63" s="6"/>
      <c r="VNX63" s="6"/>
      <c r="VNY63" s="6"/>
      <c r="VNZ63" s="6"/>
      <c r="VOA63" s="6"/>
      <c r="VOB63" s="6"/>
      <c r="VOC63" s="6"/>
      <c r="VOD63" s="6"/>
      <c r="VOE63" s="6"/>
      <c r="VOF63" s="6"/>
      <c r="VOG63" s="6"/>
      <c r="VOH63" s="6"/>
      <c r="VOI63" s="6"/>
      <c r="VOJ63" s="6"/>
      <c r="VOK63" s="6"/>
      <c r="VOL63" s="6"/>
      <c r="VOM63" s="6"/>
      <c r="VON63" s="6"/>
      <c r="VOO63" s="6"/>
      <c r="VOP63" s="6"/>
      <c r="VOQ63" s="6"/>
      <c r="VOR63" s="6"/>
      <c r="VOS63" s="6"/>
      <c r="VOT63" s="6"/>
      <c r="VOU63" s="6"/>
      <c r="VOV63" s="6"/>
      <c r="VOW63" s="6"/>
      <c r="VOX63" s="6"/>
      <c r="VOY63" s="6"/>
      <c r="VOZ63" s="6"/>
      <c r="VPA63" s="6"/>
      <c r="VPB63" s="6"/>
      <c r="VPC63" s="6"/>
      <c r="VPD63" s="6"/>
      <c r="VPE63" s="6"/>
      <c r="VPF63" s="6"/>
      <c r="VPG63" s="6"/>
      <c r="VPH63" s="6"/>
      <c r="VPI63" s="6"/>
      <c r="VPJ63" s="6"/>
      <c r="VPK63" s="6"/>
      <c r="VPL63" s="6"/>
      <c r="VPM63" s="6"/>
      <c r="VPN63" s="6"/>
      <c r="VPO63" s="6"/>
      <c r="VPP63" s="6"/>
      <c r="VPQ63" s="6"/>
      <c r="VPR63" s="6"/>
      <c r="VPS63" s="6"/>
      <c r="VPT63" s="6"/>
      <c r="VPU63" s="6"/>
      <c r="VPV63" s="6"/>
      <c r="VPW63" s="6"/>
      <c r="VPX63" s="6"/>
      <c r="VPY63" s="6"/>
      <c r="VPZ63" s="6"/>
      <c r="VQA63" s="6"/>
      <c r="VQB63" s="6"/>
      <c r="VQC63" s="6"/>
      <c r="VQD63" s="6"/>
      <c r="VQE63" s="6"/>
      <c r="VQF63" s="6"/>
      <c r="VQG63" s="6"/>
      <c r="VQH63" s="6"/>
      <c r="VQI63" s="6"/>
      <c r="VQJ63" s="6"/>
      <c r="VQK63" s="6"/>
      <c r="VQL63" s="6"/>
      <c r="VQM63" s="6"/>
      <c r="VQN63" s="6"/>
      <c r="VQO63" s="6"/>
      <c r="VQP63" s="6"/>
      <c r="VQQ63" s="6"/>
      <c r="VQR63" s="6"/>
      <c r="VQS63" s="6"/>
      <c r="VQT63" s="6"/>
      <c r="VQU63" s="6"/>
      <c r="VQV63" s="6"/>
      <c r="VQW63" s="6"/>
      <c r="VQX63" s="6"/>
      <c r="VQY63" s="6"/>
      <c r="VQZ63" s="6"/>
      <c r="VRA63" s="6"/>
      <c r="VRB63" s="6"/>
      <c r="VRC63" s="6"/>
      <c r="VRD63" s="6"/>
      <c r="VRE63" s="6"/>
      <c r="VRF63" s="6"/>
      <c r="VRG63" s="6"/>
      <c r="VRH63" s="6"/>
      <c r="VRI63" s="6"/>
      <c r="VRJ63" s="6"/>
      <c r="VRK63" s="6"/>
      <c r="VRL63" s="6"/>
      <c r="VRM63" s="6"/>
      <c r="VRN63" s="6"/>
      <c r="VRO63" s="6"/>
      <c r="VRP63" s="6"/>
      <c r="VRQ63" s="6"/>
      <c r="VRR63" s="6"/>
      <c r="VRS63" s="6"/>
      <c r="VRT63" s="6"/>
      <c r="VRU63" s="6"/>
      <c r="VRV63" s="6"/>
      <c r="VRW63" s="6"/>
      <c r="VRX63" s="6"/>
      <c r="VRY63" s="6"/>
      <c r="VRZ63" s="6"/>
      <c r="VSA63" s="6"/>
      <c r="VSB63" s="6"/>
      <c r="VSC63" s="6"/>
      <c r="VSD63" s="6"/>
      <c r="VSE63" s="6"/>
      <c r="VSF63" s="6"/>
      <c r="VSG63" s="6"/>
      <c r="VSH63" s="6"/>
      <c r="VSI63" s="6"/>
      <c r="VSJ63" s="6"/>
      <c r="VSK63" s="6"/>
      <c r="VSL63" s="6"/>
      <c r="VSM63" s="6"/>
      <c r="VSN63" s="6"/>
      <c r="VSO63" s="6"/>
      <c r="VSP63" s="6"/>
      <c r="VSQ63" s="6"/>
      <c r="VSR63" s="6"/>
      <c r="VSS63" s="6"/>
      <c r="VST63" s="6"/>
      <c r="VSU63" s="6"/>
      <c r="VSV63" s="6"/>
      <c r="VSW63" s="6"/>
      <c r="VSX63" s="6"/>
      <c r="VSY63" s="6"/>
      <c r="VSZ63" s="6"/>
      <c r="VTA63" s="6"/>
      <c r="VTB63" s="6"/>
      <c r="VTC63" s="6"/>
      <c r="VTD63" s="6"/>
      <c r="VTE63" s="6"/>
      <c r="VTF63" s="6"/>
      <c r="VTG63" s="6"/>
      <c r="VTH63" s="6"/>
      <c r="VTI63" s="6"/>
      <c r="VTJ63" s="6"/>
      <c r="VTK63" s="6"/>
      <c r="VTL63" s="6"/>
      <c r="VTM63" s="6"/>
      <c r="VTN63" s="6"/>
      <c r="VTO63" s="6"/>
      <c r="VTP63" s="6"/>
      <c r="VTQ63" s="6"/>
      <c r="VTR63" s="6"/>
      <c r="VTS63" s="6"/>
      <c r="VTT63" s="6"/>
      <c r="VTU63" s="6"/>
      <c r="VTV63" s="6"/>
      <c r="VTW63" s="6"/>
      <c r="VTX63" s="6"/>
      <c r="VTY63" s="6"/>
      <c r="VTZ63" s="6"/>
      <c r="VUA63" s="6"/>
      <c r="VUB63" s="6"/>
      <c r="VUC63" s="6"/>
      <c r="VUD63" s="6"/>
      <c r="VUE63" s="6"/>
      <c r="VUF63" s="6"/>
      <c r="VUG63" s="6"/>
      <c r="VUH63" s="6"/>
      <c r="VUI63" s="6"/>
      <c r="VUJ63" s="6"/>
      <c r="VUK63" s="6"/>
      <c r="VUL63" s="6"/>
      <c r="VUM63" s="6"/>
      <c r="VUN63" s="6"/>
      <c r="VUO63" s="6"/>
      <c r="VUP63" s="6"/>
      <c r="VUQ63" s="6"/>
      <c r="VUR63" s="6"/>
      <c r="VUS63" s="6"/>
      <c r="VUT63" s="6"/>
      <c r="VUU63" s="6"/>
      <c r="VUV63" s="6"/>
      <c r="VUW63" s="6"/>
      <c r="VUX63" s="6"/>
      <c r="VUY63" s="6"/>
      <c r="VUZ63" s="6"/>
      <c r="VVA63" s="6"/>
      <c r="VVB63" s="6"/>
      <c r="VVC63" s="6"/>
      <c r="VVD63" s="6"/>
      <c r="VVE63" s="6"/>
      <c r="VVF63" s="6"/>
      <c r="VVG63" s="6"/>
      <c r="VVH63" s="6"/>
      <c r="VVI63" s="6"/>
      <c r="VVJ63" s="6"/>
      <c r="VVK63" s="6"/>
      <c r="VVL63" s="6"/>
      <c r="VVM63" s="6"/>
      <c r="VVN63" s="6"/>
      <c r="VVO63" s="6"/>
      <c r="VVP63" s="6"/>
      <c r="VVQ63" s="6"/>
      <c r="VVR63" s="6"/>
      <c r="VVS63" s="6"/>
      <c r="VVT63" s="6"/>
      <c r="VVU63" s="6"/>
      <c r="VVV63" s="6"/>
      <c r="VVW63" s="6"/>
      <c r="VVX63" s="6"/>
      <c r="VVY63" s="6"/>
      <c r="VVZ63" s="6"/>
      <c r="VWA63" s="6"/>
      <c r="VWB63" s="6"/>
      <c r="VWC63" s="6"/>
      <c r="VWD63" s="6"/>
      <c r="VWE63" s="6"/>
      <c r="VWF63" s="6"/>
      <c r="VWG63" s="6"/>
      <c r="VWH63" s="6"/>
      <c r="VWI63" s="6"/>
      <c r="VWJ63" s="6"/>
      <c r="VWK63" s="6"/>
      <c r="VWL63" s="6"/>
      <c r="VWM63" s="6"/>
      <c r="VWN63" s="6"/>
      <c r="VWO63" s="6"/>
      <c r="VWP63" s="6"/>
      <c r="VWQ63" s="6"/>
      <c r="VWR63" s="6"/>
      <c r="VWS63" s="6"/>
      <c r="VWT63" s="6"/>
      <c r="VWU63" s="6"/>
      <c r="VWV63" s="6"/>
      <c r="VWW63" s="6"/>
      <c r="VWX63" s="6"/>
      <c r="VWY63" s="6"/>
      <c r="VWZ63" s="6"/>
      <c r="VXA63" s="6"/>
      <c r="VXB63" s="6"/>
      <c r="VXC63" s="6"/>
      <c r="VXD63" s="6"/>
      <c r="VXE63" s="6"/>
      <c r="VXF63" s="6"/>
      <c r="VXG63" s="6"/>
      <c r="VXH63" s="6"/>
      <c r="VXI63" s="6"/>
      <c r="VXJ63" s="6"/>
      <c r="VXK63" s="6"/>
      <c r="VXL63" s="6"/>
      <c r="VXM63" s="6"/>
      <c r="VXN63" s="6"/>
      <c r="VXO63" s="6"/>
      <c r="VXP63" s="6"/>
      <c r="VXQ63" s="6"/>
      <c r="VXR63" s="6"/>
      <c r="VXS63" s="6"/>
      <c r="VXT63" s="6"/>
      <c r="VXU63" s="6"/>
      <c r="VXV63" s="6"/>
      <c r="VXW63" s="6"/>
      <c r="VXX63" s="6"/>
      <c r="VXY63" s="6"/>
      <c r="VXZ63" s="6"/>
      <c r="VYA63" s="6"/>
      <c r="VYB63" s="6"/>
      <c r="VYC63" s="6"/>
      <c r="VYD63" s="6"/>
      <c r="VYE63" s="6"/>
      <c r="VYF63" s="6"/>
      <c r="VYG63" s="6"/>
      <c r="VYH63" s="6"/>
      <c r="VYI63" s="6"/>
      <c r="VYJ63" s="6"/>
      <c r="VYK63" s="6"/>
      <c r="VYL63" s="6"/>
      <c r="VYM63" s="6"/>
      <c r="VYN63" s="6"/>
      <c r="VYO63" s="6"/>
      <c r="VYP63" s="6"/>
      <c r="VYQ63" s="6"/>
      <c r="VYR63" s="6"/>
      <c r="VYS63" s="6"/>
      <c r="VYT63" s="6"/>
      <c r="VYU63" s="6"/>
      <c r="VYV63" s="6"/>
      <c r="VYW63" s="6"/>
      <c r="VYX63" s="6"/>
      <c r="VYY63" s="6"/>
      <c r="VYZ63" s="6"/>
      <c r="VZA63" s="6"/>
      <c r="VZB63" s="6"/>
      <c r="VZC63" s="6"/>
      <c r="VZD63" s="6"/>
      <c r="VZE63" s="6"/>
      <c r="VZF63" s="6"/>
      <c r="VZG63" s="6"/>
      <c r="VZH63" s="6"/>
      <c r="VZI63" s="6"/>
      <c r="VZJ63" s="6"/>
      <c r="VZK63" s="6"/>
      <c r="VZL63" s="6"/>
      <c r="VZM63" s="6"/>
      <c r="VZN63" s="6"/>
      <c r="VZO63" s="6"/>
      <c r="VZP63" s="6"/>
      <c r="VZQ63" s="6"/>
      <c r="VZR63" s="6"/>
      <c r="VZS63" s="6"/>
      <c r="VZT63" s="6"/>
      <c r="VZU63" s="6"/>
      <c r="VZV63" s="6"/>
      <c r="VZW63" s="6"/>
      <c r="VZX63" s="6"/>
      <c r="VZY63" s="6"/>
      <c r="VZZ63" s="6"/>
      <c r="WAA63" s="6"/>
      <c r="WAB63" s="6"/>
      <c r="WAC63" s="6"/>
      <c r="WAD63" s="6"/>
      <c r="WAE63" s="6"/>
      <c r="WAF63" s="6"/>
      <c r="WAG63" s="6"/>
      <c r="WAH63" s="6"/>
      <c r="WAI63" s="6"/>
      <c r="WAJ63" s="6"/>
      <c r="WAK63" s="6"/>
      <c r="WAL63" s="6"/>
      <c r="WAM63" s="6"/>
      <c r="WAN63" s="6"/>
      <c r="WAO63" s="6"/>
      <c r="WAP63" s="6"/>
      <c r="WAQ63" s="6"/>
      <c r="WAR63" s="6"/>
      <c r="WAS63" s="6"/>
      <c r="WAT63" s="6"/>
      <c r="WAU63" s="6"/>
      <c r="WAV63" s="6"/>
      <c r="WAW63" s="6"/>
      <c r="WAX63" s="6"/>
      <c r="WAY63" s="6"/>
      <c r="WAZ63" s="6"/>
      <c r="WBA63" s="6"/>
      <c r="WBB63" s="6"/>
      <c r="WBC63" s="6"/>
      <c r="WBD63" s="6"/>
      <c r="WBE63" s="6"/>
      <c r="WBF63" s="6"/>
      <c r="WBG63" s="6"/>
      <c r="WBH63" s="6"/>
      <c r="WBI63" s="6"/>
      <c r="WBJ63" s="6"/>
      <c r="WBK63" s="6"/>
      <c r="WBL63" s="6"/>
      <c r="WBM63" s="6"/>
      <c r="WBN63" s="6"/>
      <c r="WBO63" s="6"/>
      <c r="WBP63" s="6"/>
      <c r="WBQ63" s="6"/>
      <c r="WBR63" s="6"/>
      <c r="WBS63" s="6"/>
      <c r="WBT63" s="6"/>
      <c r="WBU63" s="6"/>
      <c r="WBV63" s="6"/>
      <c r="WBW63" s="6"/>
      <c r="WBX63" s="6"/>
      <c r="WBY63" s="6"/>
      <c r="WBZ63" s="6"/>
      <c r="WCA63" s="6"/>
      <c r="WCB63" s="6"/>
      <c r="WCC63" s="6"/>
      <c r="WCD63" s="6"/>
      <c r="WCE63" s="6"/>
      <c r="WCF63" s="6"/>
      <c r="WCG63" s="6"/>
      <c r="WCH63" s="6"/>
      <c r="WCI63" s="6"/>
      <c r="WCJ63" s="6"/>
      <c r="WCK63" s="6"/>
      <c r="WCL63" s="6"/>
      <c r="WCM63" s="6"/>
      <c r="WCN63" s="6"/>
      <c r="WCO63" s="6"/>
      <c r="WCP63" s="6"/>
      <c r="WCQ63" s="6"/>
      <c r="WCR63" s="6"/>
      <c r="WCS63" s="6"/>
      <c r="WCT63" s="6"/>
      <c r="WCU63" s="6"/>
      <c r="WCV63" s="6"/>
      <c r="WCW63" s="6"/>
      <c r="WCX63" s="6"/>
      <c r="WCY63" s="6"/>
      <c r="WCZ63" s="6"/>
      <c r="WDA63" s="6"/>
      <c r="WDB63" s="6"/>
      <c r="WDC63" s="6"/>
      <c r="WDD63" s="6"/>
      <c r="WDE63" s="6"/>
      <c r="WDF63" s="6"/>
      <c r="WDG63" s="6"/>
      <c r="WDH63" s="6"/>
      <c r="WDI63" s="6"/>
      <c r="WDJ63" s="6"/>
      <c r="WDK63" s="6"/>
      <c r="WDL63" s="6"/>
      <c r="WDM63" s="6"/>
      <c r="WDN63" s="6"/>
      <c r="WDO63" s="6"/>
      <c r="WDP63" s="6"/>
      <c r="WDQ63" s="6"/>
      <c r="WDR63" s="6"/>
      <c r="WDS63" s="6"/>
      <c r="WDT63" s="6"/>
      <c r="WDU63" s="6"/>
      <c r="WDV63" s="6"/>
      <c r="WDW63" s="6"/>
      <c r="WDX63" s="6"/>
      <c r="WDY63" s="6"/>
      <c r="WDZ63" s="6"/>
      <c r="WEA63" s="6"/>
      <c r="WEB63" s="6"/>
      <c r="WEC63" s="6"/>
      <c r="WED63" s="6"/>
      <c r="WEE63" s="6"/>
      <c r="WEF63" s="6"/>
      <c r="WEG63" s="6"/>
      <c r="WEH63" s="6"/>
      <c r="WEI63" s="6"/>
      <c r="WEJ63" s="6"/>
      <c r="WEK63" s="6"/>
      <c r="WEL63" s="6"/>
      <c r="WEM63" s="6"/>
      <c r="WEN63" s="6"/>
      <c r="WEO63" s="6"/>
      <c r="WEP63" s="6"/>
      <c r="WEQ63" s="6"/>
      <c r="WER63" s="6"/>
      <c r="WES63" s="6"/>
      <c r="WET63" s="6"/>
      <c r="WEU63" s="6"/>
      <c r="WEV63" s="6"/>
      <c r="WEW63" s="6"/>
      <c r="WEX63" s="6"/>
      <c r="WEY63" s="6"/>
      <c r="WEZ63" s="6"/>
      <c r="WFA63" s="6"/>
      <c r="WFB63" s="6"/>
      <c r="WFC63" s="6"/>
      <c r="WFD63" s="6"/>
      <c r="WFE63" s="6"/>
      <c r="WFF63" s="6"/>
      <c r="WFG63" s="6"/>
      <c r="WFH63" s="6"/>
      <c r="WFI63" s="6"/>
      <c r="WFJ63" s="6"/>
      <c r="WFK63" s="6"/>
      <c r="WFL63" s="6"/>
      <c r="WFM63" s="6"/>
      <c r="WFN63" s="6"/>
      <c r="WFO63" s="6"/>
      <c r="WFP63" s="6"/>
      <c r="WFQ63" s="6"/>
      <c r="WFR63" s="6"/>
      <c r="WFS63" s="6"/>
      <c r="WFT63" s="6"/>
      <c r="WFU63" s="6"/>
      <c r="WFV63" s="6"/>
      <c r="WFW63" s="6"/>
      <c r="WFX63" s="6"/>
      <c r="WFY63" s="6"/>
      <c r="WFZ63" s="6"/>
      <c r="WGA63" s="6"/>
      <c r="WGB63" s="6"/>
      <c r="WGC63" s="6"/>
      <c r="WGD63" s="6"/>
      <c r="WGE63" s="6"/>
      <c r="WGF63" s="6"/>
      <c r="WGG63" s="6"/>
      <c r="WGH63" s="6"/>
      <c r="WGI63" s="6"/>
      <c r="WGJ63" s="6"/>
      <c r="WGK63" s="6"/>
      <c r="WGL63" s="6"/>
      <c r="WGM63" s="6"/>
      <c r="WGN63" s="6"/>
      <c r="WGO63" s="6"/>
      <c r="WGP63" s="6"/>
      <c r="WGQ63" s="6"/>
      <c r="WGR63" s="6"/>
      <c r="WGS63" s="6"/>
      <c r="WGT63" s="6"/>
      <c r="WGU63" s="6"/>
      <c r="WGV63" s="6"/>
      <c r="WGW63" s="6"/>
      <c r="WGX63" s="6"/>
      <c r="WGY63" s="6"/>
      <c r="WGZ63" s="6"/>
      <c r="WHA63" s="6"/>
      <c r="WHB63" s="6"/>
      <c r="WHC63" s="6"/>
      <c r="WHD63" s="6"/>
      <c r="WHE63" s="6"/>
      <c r="WHF63" s="6"/>
      <c r="WHG63" s="6"/>
      <c r="WHH63" s="6"/>
      <c r="WHI63" s="6"/>
      <c r="WHJ63" s="6"/>
      <c r="WHK63" s="6"/>
      <c r="WHL63" s="6"/>
      <c r="WHM63" s="6"/>
      <c r="WHN63" s="6"/>
      <c r="WHO63" s="6"/>
      <c r="WHP63" s="6"/>
      <c r="WHQ63" s="6"/>
      <c r="WHR63" s="6"/>
      <c r="WHS63" s="6"/>
      <c r="WHT63" s="6"/>
      <c r="WHU63" s="6"/>
      <c r="WHV63" s="6"/>
      <c r="WHW63" s="6"/>
      <c r="WHX63" s="6"/>
      <c r="WHY63" s="6"/>
      <c r="WHZ63" s="6"/>
      <c r="WIA63" s="6"/>
      <c r="WIB63" s="6"/>
      <c r="WIC63" s="6"/>
      <c r="WID63" s="6"/>
      <c r="WIE63" s="6"/>
      <c r="WIF63" s="6"/>
      <c r="WIG63" s="6"/>
      <c r="WIH63" s="6"/>
      <c r="WII63" s="6"/>
      <c r="WIJ63" s="6"/>
      <c r="WIK63" s="6"/>
      <c r="WIL63" s="6"/>
      <c r="WIM63" s="6"/>
      <c r="WIN63" s="6"/>
      <c r="WIO63" s="6"/>
      <c r="WIP63" s="6"/>
      <c r="WIQ63" s="6"/>
      <c r="WIR63" s="6"/>
      <c r="WIS63" s="6"/>
      <c r="WIT63" s="6"/>
      <c r="WIU63" s="6"/>
      <c r="WIV63" s="6"/>
      <c r="WIW63" s="6"/>
      <c r="WIX63" s="6"/>
      <c r="WIY63" s="6"/>
      <c r="WIZ63" s="6"/>
      <c r="WJA63" s="6"/>
      <c r="WJB63" s="6"/>
      <c r="WJC63" s="6"/>
      <c r="WJD63" s="6"/>
      <c r="WJE63" s="6"/>
      <c r="WJF63" s="6"/>
      <c r="WJG63" s="6"/>
      <c r="WJH63" s="6"/>
      <c r="WJI63" s="6"/>
      <c r="WJJ63" s="6"/>
      <c r="WJK63" s="6"/>
      <c r="WJL63" s="6"/>
      <c r="WJM63" s="6"/>
      <c r="WJN63" s="6"/>
      <c r="WJO63" s="6"/>
      <c r="WJP63" s="6"/>
      <c r="WJQ63" s="6"/>
      <c r="WJR63" s="6"/>
      <c r="WJS63" s="6"/>
      <c r="WJT63" s="6"/>
      <c r="WJU63" s="6"/>
      <c r="WJV63" s="6"/>
      <c r="WJW63" s="6"/>
      <c r="WJX63" s="6"/>
      <c r="WJY63" s="6"/>
      <c r="WJZ63" s="6"/>
      <c r="WKA63" s="6"/>
      <c r="WKB63" s="6"/>
      <c r="WKC63" s="6"/>
      <c r="WKD63" s="6"/>
      <c r="WKE63" s="6"/>
      <c r="WKF63" s="6"/>
      <c r="WKG63" s="6"/>
      <c r="WKH63" s="6"/>
      <c r="WKI63" s="6"/>
      <c r="WKJ63" s="6"/>
      <c r="WKK63" s="6"/>
      <c r="WKL63" s="6"/>
      <c r="WKM63" s="6"/>
      <c r="WKN63" s="6"/>
      <c r="WKO63" s="6"/>
      <c r="WKP63" s="6"/>
      <c r="WKQ63" s="6"/>
      <c r="WKR63" s="6"/>
      <c r="WKS63" s="6"/>
      <c r="WKT63" s="6"/>
      <c r="WKU63" s="6"/>
      <c r="WKV63" s="6"/>
      <c r="WKW63" s="6"/>
      <c r="WKX63" s="6"/>
      <c r="WKY63" s="6"/>
      <c r="WKZ63" s="6"/>
      <c r="WLA63" s="6"/>
      <c r="WLB63" s="6"/>
      <c r="WLC63" s="6"/>
      <c r="WLD63" s="6"/>
      <c r="WLE63" s="6"/>
      <c r="WLF63" s="6"/>
      <c r="WLG63" s="6"/>
      <c r="WLH63" s="6"/>
      <c r="WLI63" s="6"/>
      <c r="WLJ63" s="6"/>
      <c r="WLK63" s="6"/>
      <c r="WLL63" s="6"/>
      <c r="WLM63" s="6"/>
      <c r="WLN63" s="6"/>
      <c r="WLO63" s="6"/>
      <c r="WLP63" s="6"/>
      <c r="WLQ63" s="6"/>
      <c r="WLR63" s="6"/>
      <c r="WLS63" s="6"/>
      <c r="WLT63" s="6"/>
      <c r="WLU63" s="6"/>
      <c r="WLV63" s="6"/>
      <c r="WLW63" s="6"/>
      <c r="WLX63" s="6"/>
      <c r="WLY63" s="6"/>
      <c r="WLZ63" s="6"/>
      <c r="WMA63" s="6"/>
      <c r="WMB63" s="6"/>
      <c r="WMC63" s="6"/>
      <c r="WMD63" s="6"/>
      <c r="WME63" s="6"/>
      <c r="WMF63" s="6"/>
      <c r="WMG63" s="6"/>
      <c r="WMH63" s="6"/>
      <c r="WMI63" s="6"/>
      <c r="WMJ63" s="6"/>
      <c r="WMK63" s="6"/>
      <c r="WML63" s="6"/>
      <c r="WMM63" s="6"/>
      <c r="WMN63" s="6"/>
      <c r="WMO63" s="6"/>
      <c r="WMP63" s="6"/>
      <c r="WMQ63" s="6"/>
      <c r="WMR63" s="6"/>
      <c r="WMS63" s="6"/>
      <c r="WMT63" s="6"/>
      <c r="WMU63" s="6"/>
      <c r="WMV63" s="6"/>
      <c r="WMW63" s="6"/>
      <c r="WMX63" s="6"/>
      <c r="WMY63" s="6"/>
      <c r="WMZ63" s="6"/>
      <c r="WNA63" s="6"/>
      <c r="WNB63" s="6"/>
      <c r="WNC63" s="6"/>
      <c r="WND63" s="6"/>
      <c r="WNE63" s="6"/>
      <c r="WNF63" s="6"/>
      <c r="WNG63" s="6"/>
      <c r="WNH63" s="6"/>
      <c r="WNI63" s="6"/>
      <c r="WNJ63" s="6"/>
      <c r="WNK63" s="6"/>
      <c r="WNL63" s="6"/>
      <c r="WNM63" s="6"/>
      <c r="WNN63" s="6"/>
      <c r="WNO63" s="6"/>
      <c r="WNP63" s="6"/>
      <c r="WNQ63" s="6"/>
      <c r="WNR63" s="6"/>
      <c r="WNS63" s="6"/>
      <c r="WNT63" s="6"/>
      <c r="WNU63" s="6"/>
      <c r="WNV63" s="6"/>
      <c r="WNW63" s="6"/>
      <c r="WNX63" s="6"/>
      <c r="WNY63" s="6"/>
      <c r="WNZ63" s="6"/>
      <c r="WOA63" s="6"/>
      <c r="WOB63" s="6"/>
      <c r="WOC63" s="6"/>
      <c r="WOD63" s="6"/>
      <c r="WOE63" s="6"/>
      <c r="WOF63" s="6"/>
      <c r="WOG63" s="6"/>
      <c r="WOH63" s="6"/>
      <c r="WOI63" s="6"/>
      <c r="WOJ63" s="6"/>
      <c r="WOK63" s="6"/>
      <c r="WOL63" s="6"/>
      <c r="WOM63" s="6"/>
      <c r="WON63" s="6"/>
      <c r="WOO63" s="6"/>
      <c r="WOP63" s="6"/>
      <c r="WOQ63" s="6"/>
      <c r="WOR63" s="6"/>
      <c r="WOS63" s="6"/>
      <c r="WOT63" s="6"/>
      <c r="WOU63" s="6"/>
      <c r="WOV63" s="6"/>
      <c r="WOW63" s="6"/>
      <c r="WOX63" s="6"/>
      <c r="WOY63" s="6"/>
      <c r="WOZ63" s="6"/>
      <c r="WPA63" s="6"/>
      <c r="WPB63" s="6"/>
      <c r="WPC63" s="6"/>
      <c r="WPD63" s="6"/>
      <c r="WPE63" s="6"/>
      <c r="WPF63" s="6"/>
      <c r="WPG63" s="6"/>
      <c r="WPH63" s="6"/>
      <c r="WPI63" s="6"/>
      <c r="WPJ63" s="6"/>
      <c r="WPK63" s="6"/>
      <c r="WPL63" s="6"/>
      <c r="WPM63" s="6"/>
      <c r="WPN63" s="6"/>
      <c r="WPO63" s="6"/>
      <c r="WPP63" s="6"/>
      <c r="WPQ63" s="6"/>
      <c r="WPR63" s="6"/>
      <c r="WPS63" s="6"/>
      <c r="WPT63" s="6"/>
      <c r="WPU63" s="6"/>
      <c r="WPV63" s="6"/>
      <c r="WPW63" s="6"/>
      <c r="WPX63" s="6"/>
      <c r="WPY63" s="6"/>
      <c r="WPZ63" s="6"/>
      <c r="WQA63" s="6"/>
      <c r="WQB63" s="6"/>
      <c r="WQC63" s="6"/>
      <c r="WQD63" s="6"/>
      <c r="WQE63" s="6"/>
      <c r="WQF63" s="6"/>
      <c r="WQG63" s="6"/>
      <c r="WQH63" s="6"/>
      <c r="WQI63" s="6"/>
      <c r="WQJ63" s="6"/>
      <c r="WQK63" s="6"/>
      <c r="WQL63" s="6"/>
      <c r="WQM63" s="6"/>
      <c r="WQN63" s="6"/>
      <c r="WQO63" s="6"/>
      <c r="WQP63" s="6"/>
      <c r="WQQ63" s="6"/>
      <c r="WQR63" s="6"/>
      <c r="WQS63" s="6"/>
      <c r="WQT63" s="6"/>
      <c r="WQU63" s="6"/>
      <c r="WQV63" s="6"/>
      <c r="WQW63" s="6"/>
      <c r="WQX63" s="6"/>
      <c r="WQY63" s="6"/>
      <c r="WQZ63" s="6"/>
      <c r="WRA63" s="6"/>
      <c r="WRB63" s="6"/>
      <c r="WRC63" s="6"/>
      <c r="WRD63" s="6"/>
      <c r="WRE63" s="6"/>
      <c r="WRF63" s="6"/>
      <c r="WRG63" s="6"/>
      <c r="WRH63" s="6"/>
      <c r="WRI63" s="6"/>
      <c r="WRJ63" s="6"/>
      <c r="WRK63" s="6"/>
      <c r="WRL63" s="6"/>
      <c r="WRM63" s="6"/>
      <c r="WRN63" s="6"/>
      <c r="WRO63" s="6"/>
      <c r="WRP63" s="6"/>
      <c r="WRQ63" s="6"/>
      <c r="WRR63" s="6"/>
      <c r="WRS63" s="6"/>
      <c r="WRT63" s="6"/>
      <c r="WRU63" s="6"/>
      <c r="WRV63" s="6"/>
      <c r="WRW63" s="6"/>
      <c r="WRX63" s="6"/>
      <c r="WRY63" s="6"/>
      <c r="WRZ63" s="6"/>
      <c r="WSA63" s="6"/>
      <c r="WSB63" s="6"/>
      <c r="WSC63" s="6"/>
      <c r="WSD63" s="6"/>
      <c r="WSE63" s="6"/>
      <c r="WSF63" s="6"/>
      <c r="WSG63" s="6"/>
      <c r="WSH63" s="6"/>
      <c r="WSI63" s="6"/>
      <c r="WSJ63" s="6"/>
      <c r="WSK63" s="6"/>
      <c r="WSL63" s="6"/>
      <c r="WSM63" s="6"/>
      <c r="WSN63" s="6"/>
      <c r="WSO63" s="6"/>
      <c r="WSP63" s="6"/>
      <c r="WSQ63" s="6"/>
      <c r="WSR63" s="6"/>
      <c r="WSS63" s="6"/>
      <c r="WST63" s="6"/>
      <c r="WSU63" s="6"/>
      <c r="WSV63" s="6"/>
      <c r="WSW63" s="6"/>
      <c r="WSX63" s="6"/>
      <c r="WSY63" s="6"/>
      <c r="WSZ63" s="6"/>
      <c r="WTA63" s="6"/>
      <c r="WTB63" s="6"/>
      <c r="WTC63" s="6"/>
      <c r="WTD63" s="6"/>
      <c r="WTE63" s="6"/>
      <c r="WTF63" s="6"/>
      <c r="WTG63" s="6"/>
      <c r="WTH63" s="6"/>
      <c r="WTI63" s="6"/>
      <c r="WTJ63" s="6"/>
      <c r="WTK63" s="6"/>
      <c r="WTL63" s="6"/>
      <c r="WTM63" s="6"/>
      <c r="WTN63" s="6"/>
      <c r="WTO63" s="6"/>
      <c r="WTP63" s="6"/>
      <c r="WTQ63" s="6"/>
      <c r="WTR63" s="6"/>
      <c r="WTS63" s="6"/>
      <c r="WTT63" s="6"/>
      <c r="WTU63" s="6"/>
      <c r="WTV63" s="6"/>
      <c r="WTW63" s="6"/>
      <c r="WTX63" s="6"/>
      <c r="WTY63" s="6"/>
      <c r="WTZ63" s="6"/>
      <c r="WUA63" s="6"/>
      <c r="WUB63" s="6"/>
      <c r="WUC63" s="6"/>
      <c r="WUD63" s="6"/>
      <c r="WUE63" s="6"/>
      <c r="WUF63" s="6"/>
      <c r="WUG63" s="6"/>
      <c r="WUH63" s="6"/>
      <c r="WUI63" s="6"/>
      <c r="WUJ63" s="6"/>
      <c r="WUK63" s="6"/>
      <c r="WUL63" s="6"/>
      <c r="WUM63" s="6"/>
      <c r="WUN63" s="6"/>
      <c r="WUO63" s="6"/>
      <c r="WUP63" s="6"/>
      <c r="WUQ63" s="6"/>
      <c r="WUR63" s="6"/>
      <c r="WUS63" s="6"/>
      <c r="WUT63" s="6"/>
      <c r="WUU63" s="6"/>
      <c r="WUV63" s="6"/>
      <c r="WUW63" s="6"/>
      <c r="WUX63" s="6"/>
      <c r="WUY63" s="6"/>
      <c r="WUZ63" s="6"/>
      <c r="WVA63" s="6"/>
      <c r="WVB63" s="6"/>
      <c r="WVC63" s="6"/>
      <c r="WVD63" s="6"/>
      <c r="WVE63" s="6"/>
      <c r="WVF63" s="6"/>
      <c r="WVG63" s="6"/>
      <c r="WVH63" s="6"/>
      <c r="WVI63" s="6"/>
      <c r="WVJ63" s="6"/>
      <c r="WVK63" s="6"/>
      <c r="WVL63" s="6"/>
      <c r="WVM63" s="6"/>
      <c r="WVN63" s="6"/>
      <c r="WVO63" s="6"/>
      <c r="WVP63" s="6"/>
      <c r="WVQ63" s="6"/>
      <c r="WVR63" s="6"/>
      <c r="WVS63" s="6"/>
      <c r="WVT63" s="6"/>
      <c r="WVU63" s="6"/>
      <c r="WVV63" s="6"/>
      <c r="WVW63" s="6"/>
      <c r="WVX63" s="6"/>
      <c r="WVY63" s="6"/>
      <c r="WVZ63" s="6"/>
      <c r="WWA63" s="6"/>
      <c r="WWB63" s="6"/>
      <c r="WWC63" s="6"/>
      <c r="WWD63" s="6"/>
      <c r="WWE63" s="6"/>
      <c r="WWF63" s="6"/>
      <c r="WWG63" s="6"/>
      <c r="WWH63" s="6"/>
      <c r="WWI63" s="6"/>
      <c r="WWJ63" s="6"/>
      <c r="WWK63" s="6"/>
      <c r="WWL63" s="6"/>
      <c r="WWM63" s="6"/>
      <c r="WWN63" s="6"/>
      <c r="WWO63" s="6"/>
      <c r="WWP63" s="6"/>
      <c r="WWQ63" s="6"/>
      <c r="WWR63" s="6"/>
      <c r="WWS63" s="6"/>
      <c r="WWT63" s="6"/>
      <c r="WWU63" s="6"/>
      <c r="WWV63" s="6"/>
      <c r="WWW63" s="6"/>
      <c r="WWX63" s="6"/>
      <c r="WWY63" s="6"/>
      <c r="WWZ63" s="6"/>
      <c r="WXA63" s="6"/>
      <c r="WXB63" s="6"/>
      <c r="WXC63" s="6"/>
      <c r="WXD63" s="6"/>
      <c r="WXE63" s="6"/>
      <c r="WXF63" s="6"/>
      <c r="WXG63" s="6"/>
      <c r="WXH63" s="6"/>
      <c r="WXI63" s="6"/>
      <c r="WXJ63" s="6"/>
      <c r="WXK63" s="6"/>
      <c r="WXL63" s="6"/>
      <c r="WXM63" s="6"/>
      <c r="WXN63" s="6"/>
      <c r="WXO63" s="6"/>
    </row>
    <row r="64" spans="1:16187" s="2" customFormat="1">
      <c r="A64" s="10" t="s">
        <v>64</v>
      </c>
      <c r="B64" s="6" t="s">
        <v>65</v>
      </c>
      <c r="C64" s="6" t="s">
        <v>65</v>
      </c>
      <c r="E64" s="411"/>
      <c r="F64" s="411"/>
      <c r="G64" s="546"/>
      <c r="H64" s="416"/>
      <c r="I64" s="196"/>
      <c r="J64" s="196"/>
      <c r="K64" s="6"/>
      <c r="L64" s="196"/>
      <c r="M64" s="6"/>
      <c r="N64" s="541"/>
      <c r="O64" s="196"/>
      <c r="P64" s="196"/>
      <c r="Q64" s="541"/>
      <c r="R64" s="196"/>
      <c r="S64" s="196"/>
      <c r="T64" s="196"/>
      <c r="U64" s="196"/>
      <c r="V64" s="196"/>
      <c r="W64" s="196"/>
      <c r="X64" s="6"/>
      <c r="Y64" s="196"/>
      <c r="Z64" s="6"/>
      <c r="AA64" s="6"/>
      <c r="AB64" s="6"/>
      <c r="AC64" s="6"/>
      <c r="AD64" s="6"/>
      <c r="AE64" s="6"/>
      <c r="AF64" s="196"/>
      <c r="AG64" s="196"/>
      <c r="AH64" s="196"/>
      <c r="AI64" s="196"/>
      <c r="AJ64" s="196"/>
      <c r="AK64" s="196"/>
      <c r="AL64" s="196"/>
      <c r="AM64" s="196"/>
      <c r="AN64" s="196"/>
      <c r="AO64" s="196"/>
      <c r="AP64" s="196"/>
      <c r="AQ64" s="6"/>
      <c r="AR64" s="6"/>
      <c r="AS64" s="6"/>
      <c r="AT64" s="196"/>
      <c r="AU64" s="196"/>
      <c r="AV64" s="196"/>
      <c r="AW64" s="196"/>
      <c r="AX64" s="196"/>
      <c r="AY64" s="196"/>
      <c r="AZ64" s="6"/>
      <c r="BA64" s="6"/>
      <c r="BB64" s="6"/>
      <c r="BC64" s="14"/>
      <c r="BD64" s="14"/>
      <c r="BE64" s="14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/>
      <c r="DY64" s="6"/>
      <c r="DZ64" s="6"/>
      <c r="EA64" s="6"/>
      <c r="EB64" s="6"/>
      <c r="EC64" s="6"/>
      <c r="ED64" s="6"/>
      <c r="EE64" s="6"/>
      <c r="EF64" s="6"/>
      <c r="EG64" s="6"/>
      <c r="EH64" s="6"/>
      <c r="EI64" s="6"/>
      <c r="EJ64" s="6"/>
      <c r="EK64" s="6"/>
      <c r="EL64" s="6"/>
      <c r="EM64" s="6"/>
      <c r="EN64" s="6"/>
      <c r="EO64" s="6"/>
      <c r="EP64" s="6"/>
      <c r="EQ64" s="6"/>
      <c r="ER64" s="6"/>
      <c r="ES64" s="6"/>
      <c r="ET64" s="6"/>
      <c r="EU64" s="6"/>
      <c r="EV64" s="6"/>
      <c r="EW64" s="6"/>
      <c r="EX64" s="6"/>
      <c r="EY64" s="6"/>
      <c r="EZ64" s="6"/>
      <c r="FA64" s="6"/>
      <c r="FB64" s="6"/>
      <c r="FC64" s="6"/>
      <c r="FD64" s="6"/>
      <c r="FE64" s="6"/>
      <c r="FF64" s="6"/>
      <c r="FG64" s="6"/>
      <c r="FH64" s="6"/>
      <c r="FI64" s="6"/>
      <c r="FJ64" s="6"/>
      <c r="FK64" s="6"/>
      <c r="FL64" s="6"/>
      <c r="FM64" s="6"/>
      <c r="FN64" s="6"/>
      <c r="FO64" s="6"/>
      <c r="FP64" s="6"/>
      <c r="FQ64" s="6"/>
      <c r="FR64" s="6"/>
      <c r="FS64" s="6"/>
      <c r="FT64" s="6"/>
      <c r="FU64" s="6"/>
      <c r="FV64" s="6"/>
      <c r="FW64" s="6"/>
      <c r="FX64" s="6"/>
      <c r="FY64" s="6"/>
      <c r="FZ64" s="6"/>
      <c r="GA64" s="6"/>
      <c r="GB64" s="6"/>
      <c r="GC64" s="6"/>
      <c r="GD64" s="6"/>
      <c r="GE64" s="6"/>
      <c r="GF64" s="6"/>
      <c r="GG64" s="6"/>
      <c r="GH64" s="6"/>
      <c r="GI64" s="6"/>
      <c r="GJ64" s="6"/>
      <c r="GK64" s="6"/>
      <c r="GL64" s="6"/>
      <c r="GM64" s="6"/>
      <c r="GN64" s="6"/>
      <c r="GO64" s="6"/>
      <c r="GP64" s="6"/>
      <c r="GQ64" s="6"/>
      <c r="GR64" s="6"/>
      <c r="GS64" s="6"/>
      <c r="GT64" s="6"/>
      <c r="GU64" s="6"/>
      <c r="GV64" s="6"/>
      <c r="GW64" s="6"/>
      <c r="GX64" s="6"/>
      <c r="GY64" s="6"/>
      <c r="GZ64" s="6"/>
      <c r="HA64" s="6"/>
      <c r="HB64" s="6"/>
      <c r="HC64" s="6"/>
      <c r="HD64" s="6"/>
      <c r="HE64" s="6"/>
      <c r="HF64" s="6"/>
      <c r="HG64" s="6"/>
      <c r="HH64" s="6"/>
      <c r="HI64" s="6"/>
      <c r="HJ64" s="6"/>
      <c r="HK64" s="6"/>
      <c r="HL64" s="6"/>
      <c r="HM64" s="6"/>
      <c r="HN64" s="6"/>
      <c r="HO64" s="6"/>
      <c r="HP64" s="6"/>
      <c r="HQ64" s="6"/>
      <c r="HR64" s="6"/>
      <c r="HS64" s="6"/>
      <c r="HT64" s="6"/>
      <c r="HU64" s="6"/>
      <c r="HV64" s="6"/>
      <c r="HW64" s="6"/>
      <c r="HX64" s="6"/>
      <c r="HY64" s="6"/>
      <c r="HZ64" s="6"/>
      <c r="IA64" s="6"/>
      <c r="IB64" s="6"/>
      <c r="IC64" s="6"/>
      <c r="ID64" s="6"/>
      <c r="IE64" s="6"/>
      <c r="IF64" s="6"/>
      <c r="IG64" s="6"/>
      <c r="IH64" s="6"/>
      <c r="II64" s="6"/>
      <c r="IJ64" s="6"/>
      <c r="IK64" s="6"/>
      <c r="IL64" s="6"/>
      <c r="IM64" s="6"/>
      <c r="IN64" s="6"/>
      <c r="IO64" s="6"/>
      <c r="IP64" s="6"/>
      <c r="IQ64" s="6"/>
      <c r="IR64" s="6"/>
      <c r="IS64" s="6"/>
      <c r="IT64" s="6"/>
      <c r="IU64" s="6"/>
      <c r="IV64" s="6"/>
      <c r="IW64" s="6"/>
      <c r="IX64" s="6"/>
      <c r="IY64" s="6"/>
      <c r="IZ64" s="6"/>
      <c r="JA64" s="6"/>
      <c r="JB64" s="6"/>
      <c r="JC64" s="6"/>
      <c r="JD64" s="6"/>
      <c r="JE64" s="6"/>
      <c r="JF64" s="6"/>
      <c r="JG64" s="6"/>
      <c r="JH64" s="6"/>
      <c r="JI64" s="6"/>
      <c r="JJ64" s="6"/>
      <c r="JK64" s="6"/>
      <c r="JL64" s="6"/>
      <c r="JM64" s="6"/>
      <c r="JN64" s="6"/>
      <c r="JO64" s="6"/>
      <c r="JP64" s="6"/>
      <c r="JQ64" s="6"/>
      <c r="JR64" s="6"/>
      <c r="JS64" s="6"/>
      <c r="JT64" s="6"/>
      <c r="JU64" s="6"/>
      <c r="JV64" s="6"/>
      <c r="JW64" s="6"/>
      <c r="JX64" s="6"/>
      <c r="JY64" s="6"/>
      <c r="JZ64" s="6"/>
      <c r="KA64" s="6"/>
      <c r="KB64" s="6"/>
      <c r="KC64" s="6"/>
      <c r="KD64" s="6"/>
      <c r="KE64" s="6"/>
      <c r="KF64" s="6"/>
      <c r="KG64" s="6"/>
      <c r="KH64" s="6"/>
      <c r="KI64" s="6"/>
      <c r="KJ64" s="6"/>
      <c r="KK64" s="6"/>
      <c r="KL64" s="6"/>
      <c r="KM64" s="6"/>
      <c r="KN64" s="6"/>
      <c r="KO64" s="6"/>
      <c r="KP64" s="6"/>
      <c r="KQ64" s="6"/>
      <c r="KR64" s="6"/>
      <c r="KS64" s="6"/>
      <c r="KT64" s="6"/>
      <c r="KU64" s="6"/>
      <c r="KV64" s="6"/>
      <c r="KW64" s="6"/>
      <c r="KX64" s="6"/>
      <c r="KY64" s="6"/>
      <c r="KZ64" s="6"/>
      <c r="LA64" s="6"/>
      <c r="LB64" s="6"/>
      <c r="LC64" s="6"/>
      <c r="LD64" s="6"/>
      <c r="LE64" s="6"/>
      <c r="LF64" s="6"/>
      <c r="LG64" s="6"/>
      <c r="LH64" s="6"/>
      <c r="LI64" s="6"/>
      <c r="LJ64" s="6"/>
      <c r="LK64" s="6"/>
      <c r="LL64" s="6"/>
      <c r="LM64" s="6"/>
      <c r="LN64" s="6"/>
      <c r="LO64" s="6"/>
      <c r="LP64" s="6"/>
      <c r="LQ64" s="6"/>
      <c r="LR64" s="6"/>
      <c r="LS64" s="6"/>
      <c r="LT64" s="6"/>
      <c r="LU64" s="6"/>
      <c r="LV64" s="6"/>
      <c r="LW64" s="6"/>
      <c r="LX64" s="6"/>
      <c r="LY64" s="6"/>
      <c r="LZ64" s="6"/>
      <c r="MA64" s="6"/>
      <c r="MB64" s="6"/>
      <c r="MC64" s="6"/>
      <c r="MD64" s="6"/>
      <c r="ME64" s="6"/>
      <c r="MF64" s="6"/>
      <c r="MG64" s="6"/>
      <c r="MH64" s="6"/>
      <c r="MI64" s="6"/>
      <c r="MJ64" s="6"/>
      <c r="MK64" s="6"/>
      <c r="ML64" s="6"/>
      <c r="MM64" s="6"/>
      <c r="MN64" s="6"/>
      <c r="MO64" s="6"/>
      <c r="MP64" s="6"/>
      <c r="MQ64" s="6"/>
      <c r="MR64" s="6"/>
      <c r="MS64" s="6"/>
      <c r="MT64" s="6"/>
      <c r="MU64" s="6"/>
      <c r="MV64" s="6"/>
      <c r="MW64" s="6"/>
      <c r="MX64" s="6"/>
      <c r="MY64" s="6"/>
      <c r="MZ64" s="6"/>
      <c r="NA64" s="6"/>
      <c r="NB64" s="6"/>
      <c r="NC64" s="6"/>
      <c r="ND64" s="6"/>
      <c r="NE64" s="6"/>
      <c r="NF64" s="6"/>
      <c r="NG64" s="6"/>
      <c r="NH64" s="6"/>
      <c r="NI64" s="6"/>
      <c r="NJ64" s="6"/>
      <c r="NK64" s="6"/>
      <c r="NL64" s="6"/>
      <c r="NM64" s="6"/>
      <c r="NN64" s="6"/>
      <c r="NO64" s="6"/>
      <c r="NP64" s="6"/>
      <c r="NQ64" s="6"/>
      <c r="NR64" s="6"/>
      <c r="NS64" s="6"/>
      <c r="NT64" s="6"/>
      <c r="NU64" s="6"/>
      <c r="NV64" s="6"/>
      <c r="NW64" s="6"/>
      <c r="NX64" s="6"/>
      <c r="NY64" s="6"/>
      <c r="NZ64" s="6"/>
      <c r="OA64" s="6"/>
      <c r="OB64" s="6"/>
      <c r="OC64" s="6"/>
      <c r="OD64" s="6"/>
      <c r="OE64" s="6"/>
      <c r="OF64" s="6"/>
      <c r="OG64" s="6"/>
      <c r="OH64" s="6"/>
      <c r="OI64" s="6"/>
      <c r="OJ64" s="6"/>
      <c r="OK64" s="6"/>
      <c r="OL64" s="6"/>
      <c r="OM64" s="6"/>
      <c r="ON64" s="6"/>
      <c r="OO64" s="6"/>
      <c r="OP64" s="6"/>
      <c r="OQ64" s="6"/>
      <c r="OR64" s="6"/>
      <c r="OS64" s="6"/>
      <c r="OT64" s="6"/>
      <c r="OU64" s="6"/>
      <c r="OV64" s="6"/>
      <c r="OW64" s="6"/>
      <c r="OX64" s="6"/>
      <c r="OY64" s="6"/>
      <c r="OZ64" s="6"/>
      <c r="PA64" s="6"/>
      <c r="PB64" s="6"/>
      <c r="PC64" s="6"/>
      <c r="PD64" s="6"/>
      <c r="PE64" s="6"/>
      <c r="PF64" s="6"/>
      <c r="PG64" s="6"/>
      <c r="PH64" s="6"/>
      <c r="PI64" s="6"/>
      <c r="PJ64" s="6"/>
      <c r="PK64" s="6"/>
      <c r="PL64" s="6"/>
      <c r="PM64" s="6"/>
      <c r="PN64" s="6"/>
      <c r="PO64" s="6"/>
      <c r="PP64" s="6"/>
      <c r="PQ64" s="6"/>
      <c r="PR64" s="6"/>
      <c r="PS64" s="6"/>
      <c r="PT64" s="6"/>
      <c r="PU64" s="6"/>
      <c r="PV64" s="6"/>
      <c r="PW64" s="6"/>
      <c r="PX64" s="6"/>
      <c r="PY64" s="6"/>
      <c r="PZ64" s="6"/>
      <c r="QA64" s="6"/>
      <c r="QB64" s="6"/>
      <c r="QC64" s="6"/>
      <c r="QD64" s="6"/>
      <c r="QE64" s="6"/>
      <c r="QF64" s="6"/>
      <c r="QG64" s="6"/>
      <c r="QH64" s="6"/>
      <c r="QI64" s="6"/>
      <c r="QJ64" s="6"/>
      <c r="QK64" s="6"/>
      <c r="QL64" s="6"/>
      <c r="QM64" s="6"/>
      <c r="QN64" s="6"/>
      <c r="QO64" s="6"/>
      <c r="QP64" s="6"/>
      <c r="QQ64" s="6"/>
      <c r="QR64" s="6"/>
      <c r="QS64" s="6"/>
      <c r="QT64" s="6"/>
      <c r="QU64" s="6"/>
      <c r="QV64" s="6"/>
      <c r="QW64" s="6"/>
      <c r="QX64" s="6"/>
      <c r="QY64" s="6"/>
      <c r="QZ64" s="6"/>
      <c r="RA64" s="6"/>
      <c r="RB64" s="6"/>
      <c r="RC64" s="6"/>
      <c r="RD64" s="6"/>
      <c r="RE64" s="6"/>
      <c r="RF64" s="6"/>
      <c r="RG64" s="6"/>
      <c r="RH64" s="6"/>
      <c r="RI64" s="6"/>
      <c r="RJ64" s="6"/>
      <c r="RK64" s="6"/>
      <c r="RL64" s="6"/>
      <c r="RM64" s="6"/>
      <c r="RN64" s="6"/>
      <c r="RO64" s="6"/>
      <c r="RP64" s="6"/>
      <c r="RQ64" s="6"/>
      <c r="RR64" s="6"/>
      <c r="RS64" s="6"/>
      <c r="RT64" s="6"/>
      <c r="RU64" s="6"/>
      <c r="RV64" s="6"/>
      <c r="RW64" s="6"/>
      <c r="RX64" s="6"/>
      <c r="RY64" s="6"/>
      <c r="RZ64" s="6"/>
      <c r="SA64" s="6"/>
      <c r="SB64" s="6"/>
      <c r="SC64" s="6"/>
      <c r="SD64" s="6"/>
      <c r="SE64" s="6"/>
      <c r="SF64" s="6"/>
      <c r="SG64" s="6"/>
      <c r="SH64" s="6"/>
      <c r="SI64" s="6"/>
      <c r="SJ64" s="6"/>
      <c r="SK64" s="6"/>
      <c r="SL64" s="6"/>
      <c r="SM64" s="6"/>
      <c r="SN64" s="6"/>
      <c r="SO64" s="6"/>
      <c r="SP64" s="6"/>
      <c r="SQ64" s="6"/>
      <c r="SR64" s="6"/>
      <c r="SS64" s="6"/>
      <c r="ST64" s="6"/>
      <c r="SU64" s="6"/>
      <c r="SV64" s="6"/>
      <c r="SW64" s="6"/>
      <c r="SX64" s="6"/>
      <c r="SY64" s="6"/>
      <c r="SZ64" s="6"/>
      <c r="TA64" s="6"/>
      <c r="TB64" s="6"/>
      <c r="TC64" s="6"/>
      <c r="TD64" s="6"/>
      <c r="TE64" s="6"/>
      <c r="TF64" s="6"/>
      <c r="TG64" s="6"/>
      <c r="TH64" s="6"/>
      <c r="TI64" s="6"/>
      <c r="TJ64" s="6"/>
      <c r="TK64" s="6"/>
      <c r="TL64" s="6"/>
      <c r="TM64" s="6"/>
      <c r="TN64" s="6"/>
      <c r="TO64" s="6"/>
      <c r="TP64" s="6"/>
      <c r="TQ64" s="6"/>
      <c r="TR64" s="6"/>
      <c r="TS64" s="6"/>
      <c r="TT64" s="6"/>
      <c r="TU64" s="6"/>
      <c r="TV64" s="6"/>
      <c r="TW64" s="6"/>
      <c r="TX64" s="6"/>
      <c r="TY64" s="6"/>
      <c r="TZ64" s="6"/>
      <c r="UA64" s="6"/>
      <c r="UB64" s="6"/>
      <c r="UC64" s="6"/>
      <c r="UD64" s="6"/>
      <c r="UE64" s="6"/>
      <c r="UF64" s="6"/>
      <c r="UG64" s="6"/>
      <c r="UH64" s="6"/>
      <c r="UI64" s="6"/>
      <c r="UJ64" s="6"/>
      <c r="UK64" s="6"/>
      <c r="UL64" s="6"/>
      <c r="UM64" s="6"/>
      <c r="UN64" s="6"/>
      <c r="UO64" s="6"/>
      <c r="UP64" s="6"/>
      <c r="UQ64" s="6"/>
      <c r="UR64" s="6"/>
      <c r="US64" s="6"/>
      <c r="UT64" s="6"/>
      <c r="UU64" s="6"/>
      <c r="UV64" s="6"/>
      <c r="UW64" s="6"/>
      <c r="UX64" s="6"/>
      <c r="UY64" s="6"/>
      <c r="UZ64" s="6"/>
      <c r="VA64" s="6"/>
      <c r="VB64" s="6"/>
      <c r="VC64" s="6"/>
      <c r="VD64" s="6"/>
      <c r="VE64" s="6"/>
      <c r="VF64" s="6"/>
      <c r="VG64" s="6"/>
      <c r="VH64" s="6"/>
      <c r="VI64" s="6"/>
      <c r="VJ64" s="6"/>
      <c r="VK64" s="6"/>
      <c r="VL64" s="6"/>
      <c r="VM64" s="6"/>
      <c r="VN64" s="6"/>
      <c r="VO64" s="6"/>
      <c r="VP64" s="6"/>
      <c r="VQ64" s="6"/>
      <c r="VR64" s="6"/>
      <c r="VS64" s="6"/>
      <c r="VT64" s="6"/>
      <c r="VU64" s="6"/>
      <c r="VV64" s="6"/>
      <c r="VW64" s="6"/>
      <c r="VX64" s="6"/>
      <c r="VY64" s="6"/>
      <c r="VZ64" s="6"/>
      <c r="WA64" s="6"/>
      <c r="WB64" s="6"/>
      <c r="WC64" s="6"/>
      <c r="WD64" s="6"/>
      <c r="WE64" s="6"/>
      <c r="WF64" s="6"/>
      <c r="WG64" s="6"/>
      <c r="WH64" s="6"/>
      <c r="WI64" s="6"/>
      <c r="WJ64" s="6"/>
      <c r="WK64" s="6"/>
      <c r="WL64" s="6"/>
      <c r="WM64" s="6"/>
      <c r="WN64" s="6"/>
      <c r="WO64" s="6"/>
      <c r="WP64" s="6"/>
      <c r="WQ64" s="6"/>
      <c r="WR64" s="6"/>
      <c r="WS64" s="6"/>
      <c r="WT64" s="6"/>
      <c r="WU64" s="6"/>
      <c r="WV64" s="6"/>
      <c r="WW64" s="6"/>
      <c r="WX64" s="6"/>
      <c r="WY64" s="6"/>
      <c r="WZ64" s="6"/>
      <c r="XA64" s="6"/>
      <c r="XB64" s="6"/>
      <c r="XC64" s="6"/>
      <c r="XD64" s="6"/>
      <c r="XE64" s="6"/>
      <c r="XF64" s="6"/>
      <c r="XG64" s="6"/>
      <c r="XH64" s="6"/>
      <c r="XI64" s="6"/>
      <c r="XJ64" s="6"/>
      <c r="XK64" s="6"/>
      <c r="XL64" s="6"/>
      <c r="XM64" s="6"/>
      <c r="XN64" s="6"/>
      <c r="XO64" s="6"/>
      <c r="XP64" s="6"/>
      <c r="XQ64" s="6"/>
      <c r="XR64" s="6"/>
      <c r="XS64" s="6"/>
      <c r="XT64" s="6"/>
      <c r="XU64" s="6"/>
      <c r="XV64" s="6"/>
      <c r="XW64" s="6"/>
      <c r="XX64" s="6"/>
      <c r="XY64" s="6"/>
      <c r="XZ64" s="6"/>
      <c r="YA64" s="6"/>
      <c r="YB64" s="6"/>
      <c r="YC64" s="6"/>
      <c r="YD64" s="6"/>
      <c r="YE64" s="6"/>
      <c r="YF64" s="6"/>
      <c r="YG64" s="6"/>
      <c r="YH64" s="6"/>
      <c r="YI64" s="6"/>
      <c r="YJ64" s="6"/>
      <c r="YK64" s="6"/>
      <c r="YL64" s="6"/>
      <c r="YM64" s="6"/>
      <c r="YN64" s="6"/>
      <c r="YO64" s="6"/>
      <c r="YP64" s="6"/>
      <c r="YQ64" s="6"/>
      <c r="YR64" s="6"/>
      <c r="YS64" s="6"/>
      <c r="YT64" s="6"/>
      <c r="YU64" s="6"/>
      <c r="YV64" s="6"/>
      <c r="YW64" s="6"/>
      <c r="YX64" s="6"/>
      <c r="YY64" s="6"/>
      <c r="YZ64" s="6"/>
      <c r="ZA64" s="6"/>
      <c r="ZB64" s="6"/>
      <c r="ZC64" s="6"/>
      <c r="ZD64" s="6"/>
      <c r="ZE64" s="6"/>
      <c r="ZF64" s="6"/>
      <c r="ZG64" s="6"/>
      <c r="ZH64" s="6"/>
      <c r="ZI64" s="6"/>
      <c r="ZJ64" s="6"/>
      <c r="ZK64" s="6"/>
      <c r="ZL64" s="6"/>
      <c r="ZM64" s="6"/>
      <c r="ZN64" s="6"/>
      <c r="ZO64" s="6"/>
      <c r="ZP64" s="6"/>
      <c r="ZQ64" s="6"/>
      <c r="ZR64" s="6"/>
      <c r="ZS64" s="6"/>
      <c r="ZT64" s="6"/>
      <c r="ZU64" s="6"/>
      <c r="ZV64" s="6"/>
      <c r="ZW64" s="6"/>
      <c r="ZX64" s="6"/>
      <c r="ZY64" s="6"/>
      <c r="ZZ64" s="6"/>
      <c r="AAA64" s="6"/>
      <c r="AAB64" s="6"/>
      <c r="AAC64" s="6"/>
      <c r="AAD64" s="6"/>
      <c r="AAE64" s="6"/>
      <c r="AAF64" s="6"/>
      <c r="AAG64" s="6"/>
      <c r="AAH64" s="6"/>
      <c r="AAI64" s="6"/>
      <c r="AAJ64" s="6"/>
      <c r="AAK64" s="6"/>
      <c r="AAL64" s="6"/>
      <c r="AAM64" s="6"/>
      <c r="AAN64" s="6"/>
      <c r="AAO64" s="6"/>
      <c r="AAP64" s="6"/>
      <c r="AAQ64" s="6"/>
      <c r="AAR64" s="6"/>
      <c r="AAS64" s="6"/>
      <c r="AAT64" s="6"/>
      <c r="AAU64" s="6"/>
      <c r="AAV64" s="6"/>
      <c r="AAW64" s="6"/>
      <c r="AAX64" s="6"/>
      <c r="AAY64" s="6"/>
      <c r="AAZ64" s="6"/>
      <c r="ABA64" s="6"/>
      <c r="ABB64" s="6"/>
      <c r="ABC64" s="6"/>
      <c r="ABD64" s="6"/>
      <c r="ABE64" s="6"/>
      <c r="ABF64" s="6"/>
      <c r="ABG64" s="6"/>
      <c r="ABH64" s="6"/>
      <c r="ABI64" s="6"/>
      <c r="ABJ64" s="6"/>
      <c r="ABK64" s="6"/>
      <c r="ABL64" s="6"/>
      <c r="ABM64" s="6"/>
      <c r="ABN64" s="6"/>
      <c r="ABO64" s="6"/>
      <c r="ABP64" s="6"/>
      <c r="ABQ64" s="6"/>
      <c r="ABR64" s="6"/>
      <c r="ABS64" s="6"/>
      <c r="ABT64" s="6"/>
      <c r="ABU64" s="6"/>
      <c r="ABV64" s="6"/>
      <c r="ABW64" s="6"/>
      <c r="ABX64" s="6"/>
      <c r="ABY64" s="6"/>
      <c r="ABZ64" s="6"/>
      <c r="ACA64" s="6"/>
      <c r="ACB64" s="6"/>
      <c r="ACC64" s="6"/>
      <c r="ACD64" s="6"/>
      <c r="ACE64" s="6"/>
      <c r="ACF64" s="6"/>
      <c r="ACG64" s="6"/>
      <c r="ACH64" s="6"/>
      <c r="ACI64" s="6"/>
      <c r="ACJ64" s="6"/>
      <c r="ACK64" s="6"/>
      <c r="ACL64" s="6"/>
      <c r="ACM64" s="6"/>
      <c r="ACN64" s="6"/>
      <c r="ACO64" s="6"/>
      <c r="ACP64" s="6"/>
      <c r="ACQ64" s="6"/>
      <c r="ACR64" s="6"/>
      <c r="ACS64" s="6"/>
      <c r="ACT64" s="6"/>
      <c r="ACU64" s="6"/>
      <c r="ACV64" s="6"/>
      <c r="ACW64" s="6"/>
      <c r="ACX64" s="6"/>
      <c r="ACY64" s="6"/>
      <c r="ACZ64" s="6"/>
      <c r="ADA64" s="6"/>
      <c r="ADB64" s="6"/>
      <c r="ADC64" s="6"/>
      <c r="ADD64" s="6"/>
      <c r="ADE64" s="6"/>
      <c r="ADF64" s="6"/>
      <c r="ADG64" s="6"/>
      <c r="ADH64" s="6"/>
      <c r="ADI64" s="6"/>
      <c r="ADJ64" s="6"/>
      <c r="ADK64" s="6"/>
      <c r="ADL64" s="6"/>
      <c r="ADM64" s="6"/>
      <c r="ADN64" s="6"/>
      <c r="ADO64" s="6"/>
      <c r="ADP64" s="6"/>
      <c r="ADQ64" s="6"/>
      <c r="ADR64" s="6"/>
      <c r="ADS64" s="6"/>
      <c r="ADT64" s="6"/>
      <c r="ADU64" s="6"/>
      <c r="ADV64" s="6"/>
      <c r="ADW64" s="6"/>
      <c r="ADX64" s="6"/>
      <c r="ADY64" s="6"/>
      <c r="ADZ64" s="6"/>
      <c r="AEA64" s="6"/>
      <c r="AEB64" s="6"/>
      <c r="AEC64" s="6"/>
      <c r="AED64" s="6"/>
      <c r="AEE64" s="6"/>
      <c r="AEF64" s="6"/>
      <c r="AEG64" s="6"/>
      <c r="AEH64" s="6"/>
      <c r="AEI64" s="6"/>
      <c r="AEJ64" s="6"/>
      <c r="AEK64" s="6"/>
      <c r="AEL64" s="6"/>
      <c r="AEM64" s="6"/>
      <c r="AEN64" s="6"/>
      <c r="AEO64" s="6"/>
      <c r="AEP64" s="6"/>
      <c r="AEQ64" s="6"/>
      <c r="AER64" s="6"/>
      <c r="AES64" s="6"/>
      <c r="AET64" s="6"/>
      <c r="AEU64" s="6"/>
      <c r="AEV64" s="6"/>
      <c r="AEW64" s="6"/>
      <c r="AEX64" s="6"/>
      <c r="AEY64" s="6"/>
      <c r="AEZ64" s="6"/>
      <c r="AFA64" s="6"/>
      <c r="AFB64" s="6"/>
      <c r="AFC64" s="6"/>
      <c r="AFD64" s="6"/>
      <c r="AFE64" s="6"/>
      <c r="AFF64" s="6"/>
      <c r="AFG64" s="6"/>
      <c r="AFH64" s="6"/>
      <c r="AFI64" s="6"/>
      <c r="AFJ64" s="6"/>
      <c r="AFK64" s="6"/>
      <c r="AFL64" s="6"/>
      <c r="AFM64" s="6"/>
      <c r="AFN64" s="6"/>
      <c r="AFO64" s="6"/>
      <c r="AFP64" s="6"/>
      <c r="AFQ64" s="6"/>
      <c r="AFR64" s="6"/>
      <c r="AFS64" s="6"/>
      <c r="AFT64" s="6"/>
      <c r="AFU64" s="6"/>
      <c r="AFV64" s="6"/>
      <c r="AFW64" s="6"/>
      <c r="AFX64" s="6"/>
      <c r="AFY64" s="6"/>
      <c r="AFZ64" s="6"/>
      <c r="AGA64" s="6"/>
      <c r="AGB64" s="6"/>
      <c r="AGC64" s="6"/>
      <c r="AGD64" s="6"/>
      <c r="AGE64" s="6"/>
      <c r="AGF64" s="6"/>
      <c r="AGG64" s="6"/>
      <c r="AGH64" s="6"/>
      <c r="AGI64" s="6"/>
      <c r="AGJ64" s="6"/>
      <c r="AGK64" s="6"/>
      <c r="AGL64" s="6"/>
      <c r="AGM64" s="6"/>
      <c r="AGN64" s="6"/>
      <c r="AGO64" s="6"/>
      <c r="AGP64" s="6"/>
      <c r="AGQ64" s="6"/>
      <c r="AGR64" s="6"/>
      <c r="AGS64" s="6"/>
      <c r="AGT64" s="6"/>
      <c r="AGU64" s="6"/>
      <c r="AGV64" s="6"/>
      <c r="AGW64" s="6"/>
      <c r="AGX64" s="6"/>
      <c r="AGY64" s="6"/>
      <c r="AGZ64" s="6"/>
      <c r="AHA64" s="6"/>
      <c r="AHB64" s="6"/>
      <c r="AHC64" s="6"/>
      <c r="AHD64" s="6"/>
      <c r="AHE64" s="6"/>
      <c r="AHF64" s="6"/>
      <c r="AHG64" s="6"/>
      <c r="AHH64" s="6"/>
      <c r="AHI64" s="6"/>
      <c r="AHJ64" s="6"/>
      <c r="AHK64" s="6"/>
      <c r="AHL64" s="6"/>
      <c r="AHM64" s="6"/>
      <c r="AHN64" s="6"/>
      <c r="AHO64" s="6"/>
      <c r="AHP64" s="6"/>
      <c r="AHQ64" s="6"/>
      <c r="AHR64" s="6"/>
      <c r="AHS64" s="6"/>
      <c r="AHT64" s="6"/>
      <c r="AHU64" s="6"/>
      <c r="AHV64" s="6"/>
      <c r="AHW64" s="6"/>
      <c r="AHX64" s="6"/>
      <c r="AHY64" s="6"/>
      <c r="AHZ64" s="6"/>
      <c r="AIA64" s="6"/>
      <c r="AIB64" s="6"/>
      <c r="AIC64" s="6"/>
      <c r="AID64" s="6"/>
      <c r="AIE64" s="6"/>
      <c r="AIF64" s="6"/>
      <c r="AIG64" s="6"/>
      <c r="AIH64" s="6"/>
      <c r="AII64" s="6"/>
      <c r="AIJ64" s="6"/>
      <c r="AIK64" s="6"/>
      <c r="AIL64" s="6"/>
      <c r="AIM64" s="6"/>
      <c r="AIN64" s="6"/>
      <c r="AIO64" s="6"/>
      <c r="AIP64" s="6"/>
      <c r="AIQ64" s="6"/>
      <c r="AIR64" s="6"/>
      <c r="AIS64" s="6"/>
      <c r="AIT64" s="6"/>
      <c r="AIU64" s="6"/>
      <c r="AIV64" s="6"/>
      <c r="AIW64" s="6"/>
      <c r="AIX64" s="6"/>
      <c r="AIY64" s="6"/>
      <c r="AIZ64" s="6"/>
      <c r="AJA64" s="6"/>
      <c r="AJB64" s="6"/>
      <c r="AJC64" s="6"/>
      <c r="AJD64" s="6"/>
      <c r="AJE64" s="6"/>
      <c r="AJF64" s="6"/>
      <c r="AJG64" s="6"/>
      <c r="AJH64" s="6"/>
      <c r="AJI64" s="6"/>
      <c r="AJJ64" s="6"/>
      <c r="AJK64" s="6"/>
      <c r="AJL64" s="6"/>
      <c r="AJM64" s="6"/>
      <c r="AJN64" s="6"/>
      <c r="AJO64" s="6"/>
      <c r="AJP64" s="6"/>
      <c r="AJQ64" s="6"/>
      <c r="AJR64" s="6"/>
      <c r="AJS64" s="6"/>
      <c r="AJT64" s="6"/>
      <c r="AJU64" s="6"/>
      <c r="AJV64" s="6"/>
      <c r="AJW64" s="6"/>
      <c r="AJX64" s="6"/>
      <c r="AJY64" s="6"/>
      <c r="AJZ64" s="6"/>
      <c r="AKA64" s="6"/>
      <c r="AKB64" s="6"/>
      <c r="AKC64" s="6"/>
      <c r="AKD64" s="6"/>
      <c r="AKE64" s="6"/>
      <c r="AKF64" s="6"/>
      <c r="AKG64" s="6"/>
      <c r="AKH64" s="6"/>
      <c r="AKI64" s="6"/>
      <c r="AKJ64" s="6"/>
      <c r="AKK64" s="6"/>
      <c r="AKL64" s="6"/>
      <c r="AKM64" s="6"/>
      <c r="AKN64" s="6"/>
      <c r="AKO64" s="6"/>
      <c r="AKP64" s="6"/>
      <c r="AKQ64" s="6"/>
      <c r="AKR64" s="6"/>
      <c r="AKS64" s="6"/>
      <c r="AKT64" s="6"/>
      <c r="AKU64" s="6"/>
      <c r="AKV64" s="6"/>
      <c r="AKW64" s="6"/>
      <c r="AKX64" s="6"/>
      <c r="AKY64" s="6"/>
      <c r="AKZ64" s="6"/>
      <c r="ALA64" s="6"/>
      <c r="ALB64" s="6"/>
      <c r="ALC64" s="6"/>
      <c r="ALD64" s="6"/>
      <c r="ALE64" s="6"/>
      <c r="ALF64" s="6"/>
      <c r="ALG64" s="6"/>
      <c r="ALH64" s="6"/>
      <c r="ALI64" s="6"/>
      <c r="ALJ64" s="6"/>
      <c r="ALK64" s="6"/>
      <c r="ALL64" s="6"/>
      <c r="ALM64" s="6"/>
      <c r="ALN64" s="6"/>
      <c r="ALO64" s="6"/>
      <c r="ALP64" s="6"/>
      <c r="ALQ64" s="6"/>
      <c r="ALR64" s="6"/>
      <c r="ALS64" s="6"/>
      <c r="ALT64" s="6"/>
      <c r="ALU64" s="6"/>
      <c r="ALV64" s="6"/>
      <c r="ALW64" s="6"/>
      <c r="ALX64" s="6"/>
      <c r="ALY64" s="6"/>
      <c r="ALZ64" s="6"/>
      <c r="AMA64" s="6"/>
      <c r="AMB64" s="6"/>
      <c r="AMC64" s="6"/>
      <c r="AMD64" s="6"/>
      <c r="AME64" s="6"/>
      <c r="AMF64" s="6"/>
      <c r="AMG64" s="6"/>
      <c r="AMH64" s="6"/>
      <c r="AMI64" s="6"/>
      <c r="AMJ64" s="6"/>
      <c r="AMK64" s="6"/>
      <c r="AML64" s="6"/>
      <c r="AMM64" s="6"/>
      <c r="AMN64" s="6"/>
      <c r="AMO64" s="6"/>
      <c r="AMP64" s="6"/>
      <c r="AMQ64" s="6"/>
      <c r="AMR64" s="6"/>
      <c r="AMS64" s="6"/>
      <c r="AMT64" s="6"/>
      <c r="AMU64" s="6"/>
      <c r="AMV64" s="6"/>
      <c r="AMW64" s="6"/>
      <c r="AMX64" s="6"/>
      <c r="AMY64" s="6"/>
      <c r="AMZ64" s="6"/>
      <c r="ANA64" s="6"/>
      <c r="ANB64" s="6"/>
      <c r="ANC64" s="6"/>
      <c r="AND64" s="6"/>
      <c r="ANE64" s="6"/>
      <c r="ANF64" s="6"/>
      <c r="ANG64" s="6"/>
      <c r="ANH64" s="6"/>
      <c r="ANI64" s="6"/>
      <c r="ANJ64" s="6"/>
      <c r="ANK64" s="6"/>
      <c r="ANL64" s="6"/>
      <c r="ANM64" s="6"/>
      <c r="ANN64" s="6"/>
      <c r="ANO64" s="6"/>
      <c r="ANP64" s="6"/>
      <c r="ANQ64" s="6"/>
      <c r="ANR64" s="6"/>
      <c r="ANS64" s="6"/>
      <c r="ANT64" s="6"/>
      <c r="ANU64" s="6"/>
      <c r="ANV64" s="6"/>
      <c r="ANW64" s="6"/>
      <c r="ANX64" s="6"/>
      <c r="ANY64" s="6"/>
      <c r="ANZ64" s="6"/>
      <c r="AOA64" s="6"/>
      <c r="AOB64" s="6"/>
      <c r="AOC64" s="6"/>
      <c r="AOD64" s="6"/>
      <c r="AOE64" s="6"/>
      <c r="AOF64" s="6"/>
      <c r="AOG64" s="6"/>
      <c r="AOH64" s="6"/>
      <c r="AOI64" s="6"/>
      <c r="AOJ64" s="6"/>
      <c r="AOK64" s="6"/>
      <c r="AOL64" s="6"/>
      <c r="AOM64" s="6"/>
      <c r="AON64" s="6"/>
      <c r="AOO64" s="6"/>
      <c r="AOP64" s="6"/>
      <c r="AOQ64" s="6"/>
      <c r="AOR64" s="6"/>
      <c r="AOS64" s="6"/>
      <c r="AOT64" s="6"/>
      <c r="AOU64" s="6"/>
      <c r="AOV64" s="6"/>
      <c r="AOW64" s="6"/>
      <c r="AOX64" s="6"/>
      <c r="AOY64" s="6"/>
      <c r="AOZ64" s="6"/>
      <c r="APA64" s="6"/>
      <c r="APB64" s="6"/>
      <c r="APC64" s="6"/>
      <c r="APD64" s="6"/>
      <c r="APE64" s="6"/>
      <c r="APF64" s="6"/>
      <c r="APG64" s="6"/>
      <c r="APH64" s="6"/>
      <c r="API64" s="6"/>
      <c r="APJ64" s="6"/>
      <c r="APK64" s="6"/>
      <c r="APL64" s="6"/>
      <c r="APM64" s="6"/>
      <c r="APN64" s="6"/>
      <c r="APO64" s="6"/>
      <c r="APP64" s="6"/>
      <c r="APQ64" s="6"/>
      <c r="APR64" s="6"/>
      <c r="APS64" s="6"/>
      <c r="APT64" s="6"/>
      <c r="APU64" s="6"/>
      <c r="APV64" s="6"/>
      <c r="APW64" s="6"/>
      <c r="APX64" s="6"/>
      <c r="APY64" s="6"/>
      <c r="APZ64" s="6"/>
      <c r="AQA64" s="6"/>
      <c r="AQB64" s="6"/>
      <c r="AQC64" s="6"/>
      <c r="AQD64" s="6"/>
      <c r="AQE64" s="6"/>
      <c r="AQF64" s="6"/>
      <c r="AQG64" s="6"/>
      <c r="AQH64" s="6"/>
      <c r="AQI64" s="6"/>
      <c r="AQJ64" s="6"/>
      <c r="AQK64" s="6"/>
      <c r="AQL64" s="6"/>
      <c r="AQM64" s="6"/>
      <c r="AQN64" s="6"/>
      <c r="AQO64" s="6"/>
      <c r="AQP64" s="6"/>
      <c r="AQQ64" s="6"/>
      <c r="AQR64" s="6"/>
      <c r="AQS64" s="6"/>
      <c r="AQT64" s="6"/>
      <c r="AQU64" s="6"/>
      <c r="AQV64" s="6"/>
      <c r="AQW64" s="6"/>
      <c r="AQX64" s="6"/>
      <c r="AQY64" s="6"/>
      <c r="AQZ64" s="6"/>
      <c r="ARA64" s="6"/>
      <c r="ARB64" s="6"/>
      <c r="ARC64" s="6"/>
      <c r="ARD64" s="6"/>
      <c r="ARE64" s="6"/>
      <c r="ARF64" s="6"/>
      <c r="ARG64" s="6"/>
      <c r="ARH64" s="6"/>
      <c r="ARI64" s="6"/>
      <c r="ARJ64" s="6"/>
      <c r="ARK64" s="6"/>
      <c r="ARL64" s="6"/>
      <c r="ARM64" s="6"/>
      <c r="ARN64" s="6"/>
      <c r="ARO64" s="6"/>
      <c r="ARP64" s="6"/>
      <c r="ARQ64" s="6"/>
      <c r="ARR64" s="6"/>
      <c r="ARS64" s="6"/>
      <c r="ART64" s="6"/>
      <c r="ARU64" s="6"/>
      <c r="ARV64" s="6"/>
      <c r="ARW64" s="6"/>
      <c r="ARX64" s="6"/>
      <c r="ARY64" s="6"/>
      <c r="ARZ64" s="6"/>
      <c r="ASA64" s="6"/>
      <c r="ASB64" s="6"/>
      <c r="ASC64" s="6"/>
      <c r="ASD64" s="6"/>
      <c r="ASE64" s="6"/>
      <c r="ASF64" s="6"/>
      <c r="ASG64" s="6"/>
      <c r="ASH64" s="6"/>
      <c r="ASI64" s="6"/>
      <c r="ASJ64" s="6"/>
      <c r="ASK64" s="6"/>
      <c r="ASL64" s="6"/>
      <c r="ASM64" s="6"/>
      <c r="ASN64" s="6"/>
      <c r="ASO64" s="6"/>
      <c r="ASP64" s="6"/>
      <c r="ASQ64" s="6"/>
      <c r="ASR64" s="6"/>
      <c r="ASS64" s="6"/>
      <c r="AST64" s="6"/>
      <c r="ASU64" s="6"/>
      <c r="ASV64" s="6"/>
      <c r="ASW64" s="6"/>
      <c r="ASX64" s="6"/>
      <c r="ASY64" s="6"/>
      <c r="ASZ64" s="6"/>
      <c r="ATA64" s="6"/>
      <c r="ATB64" s="6"/>
      <c r="ATC64" s="6"/>
      <c r="ATD64" s="6"/>
      <c r="ATE64" s="6"/>
      <c r="ATF64" s="6"/>
      <c r="ATG64" s="6"/>
      <c r="ATH64" s="6"/>
      <c r="ATI64" s="6"/>
      <c r="ATJ64" s="6"/>
      <c r="ATK64" s="6"/>
      <c r="ATL64" s="6"/>
      <c r="ATM64" s="6"/>
      <c r="ATN64" s="6"/>
      <c r="ATO64" s="6"/>
      <c r="ATP64" s="6"/>
      <c r="ATQ64" s="6"/>
      <c r="ATR64" s="6"/>
      <c r="ATS64" s="6"/>
      <c r="ATT64" s="6"/>
      <c r="ATU64" s="6"/>
      <c r="ATV64" s="6"/>
      <c r="ATW64" s="6"/>
      <c r="ATX64" s="6"/>
      <c r="ATY64" s="6"/>
      <c r="ATZ64" s="6"/>
      <c r="AUA64" s="6"/>
      <c r="AUB64" s="6"/>
      <c r="AUC64" s="6"/>
      <c r="AUD64" s="6"/>
      <c r="AUE64" s="6"/>
      <c r="AUF64" s="6"/>
      <c r="AUG64" s="6"/>
      <c r="AUH64" s="6"/>
      <c r="AUI64" s="6"/>
      <c r="AUJ64" s="6"/>
      <c r="AUK64" s="6"/>
      <c r="AUL64" s="6"/>
      <c r="AUM64" s="6"/>
      <c r="AUN64" s="6"/>
      <c r="AUO64" s="6"/>
      <c r="AUP64" s="6"/>
      <c r="AUQ64" s="6"/>
      <c r="AUR64" s="6"/>
      <c r="AUS64" s="6"/>
      <c r="AUT64" s="6"/>
      <c r="AUU64" s="6"/>
      <c r="AUV64" s="6"/>
      <c r="AUW64" s="6"/>
      <c r="AUX64" s="6"/>
      <c r="AUY64" s="6"/>
      <c r="AUZ64" s="6"/>
      <c r="AVA64" s="6"/>
      <c r="AVB64" s="6"/>
      <c r="AVC64" s="6"/>
      <c r="AVD64" s="6"/>
      <c r="AVE64" s="6"/>
      <c r="AVF64" s="6"/>
      <c r="AVG64" s="6"/>
      <c r="AVH64" s="6"/>
      <c r="AVI64" s="6"/>
      <c r="AVJ64" s="6"/>
      <c r="AVK64" s="6"/>
      <c r="AVL64" s="6"/>
      <c r="AVM64" s="6"/>
      <c r="AVN64" s="6"/>
      <c r="AVO64" s="6"/>
      <c r="AVP64" s="6"/>
      <c r="AVQ64" s="6"/>
      <c r="AVR64" s="6"/>
      <c r="AVS64" s="6"/>
      <c r="AVT64" s="6"/>
      <c r="AVU64" s="6"/>
      <c r="AVV64" s="6"/>
      <c r="AVW64" s="6"/>
      <c r="AVX64" s="6"/>
      <c r="AVY64" s="6"/>
      <c r="AVZ64" s="6"/>
      <c r="AWA64" s="6"/>
      <c r="AWB64" s="6"/>
      <c r="AWC64" s="6"/>
      <c r="AWD64" s="6"/>
      <c r="AWE64" s="6"/>
      <c r="AWF64" s="6"/>
      <c r="AWG64" s="6"/>
      <c r="AWH64" s="6"/>
      <c r="AWI64" s="6"/>
      <c r="AWJ64" s="6"/>
      <c r="AWK64" s="6"/>
      <c r="AWL64" s="6"/>
      <c r="AWM64" s="6"/>
      <c r="AWN64" s="6"/>
      <c r="AWO64" s="6"/>
      <c r="AWP64" s="6"/>
      <c r="AWQ64" s="6"/>
      <c r="AWR64" s="6"/>
      <c r="AWS64" s="6"/>
      <c r="AWT64" s="6"/>
      <c r="AWU64" s="6"/>
      <c r="AWV64" s="6"/>
      <c r="AWW64" s="6"/>
      <c r="AWX64" s="6"/>
      <c r="AWY64" s="6"/>
      <c r="AWZ64" s="6"/>
      <c r="AXA64" s="6"/>
      <c r="AXB64" s="6"/>
      <c r="AXC64" s="6"/>
      <c r="AXD64" s="6"/>
      <c r="AXE64" s="6"/>
      <c r="AXF64" s="6"/>
      <c r="AXG64" s="6"/>
      <c r="AXH64" s="6"/>
      <c r="AXI64" s="6"/>
      <c r="AXJ64" s="6"/>
      <c r="AXK64" s="6"/>
      <c r="AXL64" s="6"/>
      <c r="AXM64" s="6"/>
      <c r="AXN64" s="6"/>
      <c r="AXO64" s="6"/>
      <c r="AXP64" s="6"/>
      <c r="AXQ64" s="6"/>
      <c r="AXR64" s="6"/>
      <c r="AXS64" s="6"/>
      <c r="AXT64" s="6"/>
      <c r="AXU64" s="6"/>
      <c r="AXV64" s="6"/>
      <c r="AXW64" s="6"/>
      <c r="AXX64" s="6"/>
      <c r="AXY64" s="6"/>
      <c r="AXZ64" s="6"/>
      <c r="AYA64" s="6"/>
      <c r="AYB64" s="6"/>
      <c r="AYC64" s="6"/>
      <c r="AYD64" s="6"/>
      <c r="AYE64" s="6"/>
      <c r="AYF64" s="6"/>
      <c r="AYG64" s="6"/>
      <c r="AYH64" s="6"/>
      <c r="AYI64" s="6"/>
      <c r="AYJ64" s="6"/>
      <c r="AYK64" s="6"/>
      <c r="AYL64" s="6"/>
      <c r="AYM64" s="6"/>
      <c r="AYN64" s="6"/>
      <c r="AYO64" s="6"/>
      <c r="AYP64" s="6"/>
      <c r="AYQ64" s="6"/>
      <c r="AYR64" s="6"/>
      <c r="AYS64" s="6"/>
      <c r="AYT64" s="6"/>
      <c r="AYU64" s="6"/>
      <c r="AYV64" s="6"/>
      <c r="AYW64" s="6"/>
      <c r="AYX64" s="6"/>
      <c r="AYY64" s="6"/>
      <c r="AYZ64" s="6"/>
      <c r="AZA64" s="6"/>
      <c r="AZB64" s="6"/>
      <c r="AZC64" s="6"/>
      <c r="AZD64" s="6"/>
      <c r="AZE64" s="6"/>
      <c r="AZF64" s="6"/>
      <c r="AZG64" s="6"/>
      <c r="AZH64" s="6"/>
      <c r="AZI64" s="6"/>
      <c r="AZJ64" s="6"/>
      <c r="AZK64" s="6"/>
      <c r="AZL64" s="6"/>
      <c r="AZM64" s="6"/>
      <c r="AZN64" s="6"/>
      <c r="AZO64" s="6"/>
      <c r="AZP64" s="6"/>
      <c r="AZQ64" s="6"/>
      <c r="AZR64" s="6"/>
      <c r="AZS64" s="6"/>
      <c r="AZT64" s="6"/>
      <c r="AZU64" s="6"/>
      <c r="AZV64" s="6"/>
      <c r="AZW64" s="6"/>
      <c r="AZX64" s="6"/>
      <c r="AZY64" s="6"/>
      <c r="AZZ64" s="6"/>
      <c r="BAA64" s="6"/>
      <c r="BAB64" s="6"/>
      <c r="BAC64" s="6"/>
      <c r="BAD64" s="6"/>
      <c r="BAE64" s="6"/>
      <c r="BAF64" s="6"/>
      <c r="BAG64" s="6"/>
      <c r="BAH64" s="6"/>
      <c r="BAI64" s="6"/>
      <c r="BAJ64" s="6"/>
      <c r="BAK64" s="6"/>
      <c r="BAL64" s="6"/>
      <c r="BAM64" s="6"/>
      <c r="BAN64" s="6"/>
      <c r="BAO64" s="6"/>
      <c r="BAP64" s="6"/>
      <c r="BAQ64" s="6"/>
      <c r="BAR64" s="6"/>
      <c r="BAS64" s="6"/>
      <c r="BAT64" s="6"/>
      <c r="BAU64" s="6"/>
      <c r="BAV64" s="6"/>
      <c r="BAW64" s="6"/>
      <c r="BAX64" s="6"/>
      <c r="BAY64" s="6"/>
      <c r="BAZ64" s="6"/>
      <c r="BBA64" s="6"/>
      <c r="BBB64" s="6"/>
      <c r="BBC64" s="6"/>
      <c r="BBD64" s="6"/>
      <c r="BBE64" s="6"/>
      <c r="BBF64" s="6"/>
      <c r="BBG64" s="6"/>
      <c r="BBH64" s="6"/>
      <c r="BBI64" s="6"/>
      <c r="BBJ64" s="6"/>
      <c r="BBK64" s="6"/>
      <c r="BBL64" s="6"/>
      <c r="BBM64" s="6"/>
      <c r="BBN64" s="6"/>
      <c r="BBO64" s="6"/>
      <c r="BBP64" s="6"/>
      <c r="BBQ64" s="6"/>
      <c r="BBR64" s="6"/>
      <c r="BBS64" s="6"/>
      <c r="BBT64" s="6"/>
      <c r="BBU64" s="6"/>
      <c r="BBV64" s="6"/>
      <c r="BBW64" s="6"/>
      <c r="BBX64" s="6"/>
      <c r="BBY64" s="6"/>
      <c r="BBZ64" s="6"/>
      <c r="BCA64" s="6"/>
      <c r="BCB64" s="6"/>
      <c r="BCC64" s="6"/>
      <c r="BCD64" s="6"/>
      <c r="BCE64" s="6"/>
      <c r="BCF64" s="6"/>
      <c r="BCG64" s="6"/>
      <c r="BCH64" s="6"/>
      <c r="BCI64" s="6"/>
      <c r="BCJ64" s="6"/>
      <c r="BCK64" s="6"/>
      <c r="BCL64" s="6"/>
      <c r="BCM64" s="6"/>
      <c r="BCN64" s="6"/>
      <c r="BCO64" s="6"/>
      <c r="BCP64" s="6"/>
      <c r="BCQ64" s="6"/>
      <c r="BCR64" s="6"/>
      <c r="BCS64" s="6"/>
      <c r="BCT64" s="6"/>
      <c r="BCU64" s="6"/>
      <c r="BCV64" s="6"/>
      <c r="BCW64" s="6"/>
      <c r="BCX64" s="6"/>
      <c r="BCY64" s="6"/>
      <c r="BCZ64" s="6"/>
      <c r="BDA64" s="6"/>
      <c r="BDB64" s="6"/>
      <c r="BDC64" s="6"/>
      <c r="BDD64" s="6"/>
      <c r="BDE64" s="6"/>
      <c r="BDF64" s="6"/>
      <c r="BDG64" s="6"/>
      <c r="BDH64" s="6"/>
      <c r="BDI64" s="6"/>
      <c r="BDJ64" s="6"/>
      <c r="BDK64" s="6"/>
      <c r="BDL64" s="6"/>
      <c r="BDM64" s="6"/>
      <c r="BDN64" s="6"/>
      <c r="BDO64" s="6"/>
      <c r="BDP64" s="6"/>
      <c r="BDQ64" s="6"/>
      <c r="BDR64" s="6"/>
      <c r="BDS64" s="6"/>
      <c r="BDT64" s="6"/>
      <c r="BDU64" s="6"/>
      <c r="BDV64" s="6"/>
      <c r="BDW64" s="6"/>
      <c r="BDX64" s="6"/>
      <c r="BDY64" s="6"/>
      <c r="BDZ64" s="6"/>
      <c r="BEA64" s="6"/>
      <c r="BEB64" s="6"/>
      <c r="BEC64" s="6"/>
      <c r="BED64" s="6"/>
      <c r="BEE64" s="6"/>
      <c r="BEF64" s="6"/>
      <c r="BEG64" s="6"/>
      <c r="BEH64" s="6"/>
      <c r="BEI64" s="6"/>
      <c r="BEJ64" s="6"/>
      <c r="BEK64" s="6"/>
      <c r="BEL64" s="6"/>
      <c r="BEM64" s="6"/>
      <c r="BEN64" s="6"/>
      <c r="BEO64" s="6"/>
      <c r="BEP64" s="6"/>
      <c r="BEQ64" s="6"/>
      <c r="BER64" s="6"/>
      <c r="BES64" s="6"/>
      <c r="BET64" s="6"/>
      <c r="BEU64" s="6"/>
      <c r="BEV64" s="6"/>
      <c r="BEW64" s="6"/>
      <c r="BEX64" s="6"/>
      <c r="BEY64" s="6"/>
      <c r="BEZ64" s="6"/>
      <c r="BFA64" s="6"/>
      <c r="BFB64" s="6"/>
      <c r="BFC64" s="6"/>
      <c r="BFD64" s="6"/>
      <c r="BFE64" s="6"/>
      <c r="BFF64" s="6"/>
      <c r="BFG64" s="6"/>
      <c r="BFH64" s="6"/>
      <c r="BFI64" s="6"/>
      <c r="BFJ64" s="6"/>
      <c r="BFK64" s="6"/>
      <c r="BFL64" s="6"/>
      <c r="BFM64" s="6"/>
      <c r="BFN64" s="6"/>
      <c r="BFO64" s="6"/>
      <c r="BFP64" s="6"/>
      <c r="BFQ64" s="6"/>
      <c r="BFR64" s="6"/>
      <c r="BFS64" s="6"/>
      <c r="BFT64" s="6"/>
      <c r="BFU64" s="6"/>
      <c r="BFV64" s="6"/>
      <c r="BFW64" s="6"/>
      <c r="BFX64" s="6"/>
      <c r="BFY64" s="6"/>
      <c r="BFZ64" s="6"/>
      <c r="BGA64" s="6"/>
      <c r="BGB64" s="6"/>
      <c r="BGC64" s="6"/>
      <c r="BGD64" s="6"/>
      <c r="BGE64" s="6"/>
      <c r="BGF64" s="6"/>
      <c r="BGG64" s="6"/>
      <c r="BGH64" s="6"/>
      <c r="BGI64" s="6"/>
      <c r="BGJ64" s="6"/>
      <c r="BGK64" s="6"/>
      <c r="BGL64" s="6"/>
      <c r="BGM64" s="6"/>
      <c r="BGN64" s="6"/>
      <c r="BGO64" s="6"/>
      <c r="BGP64" s="6"/>
      <c r="BGQ64" s="6"/>
      <c r="BGR64" s="6"/>
      <c r="BGS64" s="6"/>
      <c r="BGT64" s="6"/>
      <c r="BGU64" s="6"/>
      <c r="BGV64" s="6"/>
      <c r="BGW64" s="6"/>
      <c r="BGX64" s="6"/>
      <c r="BGY64" s="6"/>
      <c r="BGZ64" s="6"/>
      <c r="BHA64" s="6"/>
      <c r="BHB64" s="6"/>
      <c r="BHC64" s="6"/>
      <c r="BHD64" s="6"/>
      <c r="BHE64" s="6"/>
      <c r="BHF64" s="6"/>
      <c r="BHG64" s="6"/>
      <c r="BHH64" s="6"/>
      <c r="BHI64" s="6"/>
      <c r="BHJ64" s="6"/>
      <c r="BHK64" s="6"/>
      <c r="BHL64" s="6"/>
      <c r="BHM64" s="6"/>
      <c r="BHN64" s="6"/>
      <c r="BHO64" s="6"/>
      <c r="BHP64" s="6"/>
      <c r="BHQ64" s="6"/>
      <c r="BHR64" s="6"/>
      <c r="BHS64" s="6"/>
      <c r="BHT64" s="6"/>
      <c r="BHU64" s="6"/>
      <c r="BHV64" s="6"/>
      <c r="BHW64" s="6"/>
      <c r="BHX64" s="6"/>
      <c r="BHY64" s="6"/>
      <c r="BHZ64" s="6"/>
      <c r="BIA64" s="6"/>
      <c r="BIB64" s="6"/>
      <c r="BIC64" s="6"/>
      <c r="BID64" s="6"/>
      <c r="BIE64" s="6"/>
      <c r="BIF64" s="6"/>
      <c r="BIG64" s="6"/>
      <c r="BIH64" s="6"/>
      <c r="BII64" s="6"/>
      <c r="BIJ64" s="6"/>
      <c r="BIK64" s="6"/>
      <c r="BIL64" s="6"/>
      <c r="BIM64" s="6"/>
      <c r="BIN64" s="6"/>
      <c r="BIO64" s="6"/>
      <c r="BIP64" s="6"/>
      <c r="BIQ64" s="6"/>
      <c r="BIR64" s="6"/>
      <c r="BIS64" s="6"/>
      <c r="BIT64" s="6"/>
      <c r="BIU64" s="6"/>
      <c r="BIV64" s="6"/>
      <c r="BIW64" s="6"/>
      <c r="BIX64" s="6"/>
      <c r="BIY64" s="6"/>
      <c r="BIZ64" s="6"/>
      <c r="BJA64" s="6"/>
      <c r="BJB64" s="6"/>
      <c r="BJC64" s="6"/>
      <c r="BJD64" s="6"/>
      <c r="BJE64" s="6"/>
      <c r="BJF64" s="6"/>
      <c r="BJG64" s="6"/>
      <c r="BJH64" s="6"/>
      <c r="BJI64" s="6"/>
      <c r="BJJ64" s="6"/>
      <c r="BJK64" s="6"/>
      <c r="BJL64" s="6"/>
      <c r="BJM64" s="6"/>
      <c r="BJN64" s="6"/>
      <c r="BJO64" s="6"/>
      <c r="BJP64" s="6"/>
      <c r="BJQ64" s="6"/>
      <c r="BJR64" s="6"/>
      <c r="BJS64" s="6"/>
      <c r="BJT64" s="6"/>
      <c r="BJU64" s="6"/>
      <c r="BJV64" s="6"/>
      <c r="BJW64" s="6"/>
      <c r="BJX64" s="6"/>
      <c r="BJY64" s="6"/>
      <c r="BJZ64" s="6"/>
      <c r="BKA64" s="6"/>
      <c r="BKB64" s="6"/>
      <c r="BKC64" s="6"/>
      <c r="BKD64" s="6"/>
      <c r="BKE64" s="6"/>
      <c r="BKF64" s="6"/>
      <c r="BKG64" s="6"/>
      <c r="BKH64" s="6"/>
      <c r="BKI64" s="6"/>
      <c r="BKJ64" s="6"/>
      <c r="BKK64" s="6"/>
      <c r="BKL64" s="6"/>
      <c r="BKM64" s="6"/>
      <c r="BKN64" s="6"/>
      <c r="BKO64" s="6"/>
      <c r="BKP64" s="6"/>
      <c r="BKQ64" s="6"/>
      <c r="BKR64" s="6"/>
      <c r="BKS64" s="6"/>
      <c r="BKT64" s="6"/>
      <c r="BKU64" s="6"/>
      <c r="BKV64" s="6"/>
      <c r="BKW64" s="6"/>
      <c r="BKX64" s="6"/>
      <c r="BKY64" s="6"/>
      <c r="BKZ64" s="6"/>
      <c r="BLA64" s="6"/>
      <c r="BLB64" s="6"/>
      <c r="BLC64" s="6"/>
      <c r="BLD64" s="6"/>
      <c r="BLE64" s="6"/>
      <c r="BLF64" s="6"/>
      <c r="BLG64" s="6"/>
      <c r="BLH64" s="6"/>
      <c r="BLI64" s="6"/>
      <c r="BLJ64" s="6"/>
      <c r="BLK64" s="6"/>
      <c r="BLL64" s="6"/>
      <c r="BLM64" s="6"/>
      <c r="BLN64" s="6"/>
      <c r="BLO64" s="6"/>
      <c r="BLP64" s="6"/>
      <c r="BLQ64" s="6"/>
      <c r="BLR64" s="6"/>
      <c r="BLS64" s="6"/>
      <c r="BLT64" s="6"/>
      <c r="BLU64" s="6"/>
      <c r="BLV64" s="6"/>
      <c r="BLW64" s="6"/>
      <c r="BLX64" s="6"/>
      <c r="BLY64" s="6"/>
      <c r="BLZ64" s="6"/>
      <c r="BMA64" s="6"/>
      <c r="BMB64" s="6"/>
      <c r="BMC64" s="6"/>
      <c r="BMD64" s="6"/>
      <c r="BME64" s="6"/>
      <c r="BMF64" s="6"/>
      <c r="BMG64" s="6"/>
      <c r="BMH64" s="6"/>
      <c r="BMI64" s="6"/>
      <c r="BMJ64" s="6"/>
      <c r="BMK64" s="6"/>
      <c r="BML64" s="6"/>
      <c r="BMM64" s="6"/>
      <c r="BMN64" s="6"/>
      <c r="BMO64" s="6"/>
      <c r="BMP64" s="6"/>
      <c r="BMQ64" s="6"/>
      <c r="BMR64" s="6"/>
      <c r="BMS64" s="6"/>
      <c r="BMT64" s="6"/>
      <c r="BMU64" s="6"/>
      <c r="BMV64" s="6"/>
      <c r="BMW64" s="6"/>
      <c r="BMX64" s="6"/>
      <c r="BMY64" s="6"/>
      <c r="BMZ64" s="6"/>
      <c r="BNA64" s="6"/>
      <c r="BNB64" s="6"/>
      <c r="BNC64" s="6"/>
      <c r="BND64" s="6"/>
      <c r="BNE64" s="6"/>
      <c r="BNF64" s="6"/>
      <c r="BNG64" s="6"/>
      <c r="BNH64" s="6"/>
      <c r="BNI64" s="6"/>
      <c r="BNJ64" s="6"/>
      <c r="BNK64" s="6"/>
      <c r="BNL64" s="6"/>
      <c r="BNM64" s="6"/>
      <c r="BNN64" s="6"/>
      <c r="BNO64" s="6"/>
      <c r="BNP64" s="6"/>
      <c r="BNQ64" s="6"/>
      <c r="BNR64" s="6"/>
      <c r="BNS64" s="6"/>
      <c r="BNT64" s="6"/>
      <c r="BNU64" s="6"/>
      <c r="BNV64" s="6"/>
      <c r="BNW64" s="6"/>
      <c r="BNX64" s="6"/>
      <c r="BNY64" s="6"/>
      <c r="BNZ64" s="6"/>
      <c r="BOA64" s="6"/>
      <c r="BOB64" s="6"/>
      <c r="BOC64" s="6"/>
      <c r="BOD64" s="6"/>
      <c r="BOE64" s="6"/>
      <c r="BOF64" s="6"/>
      <c r="BOG64" s="6"/>
      <c r="BOH64" s="6"/>
      <c r="BOI64" s="6"/>
      <c r="BOJ64" s="6"/>
      <c r="BOK64" s="6"/>
      <c r="BOL64" s="6"/>
      <c r="BOM64" s="6"/>
      <c r="BON64" s="6"/>
      <c r="BOO64" s="6"/>
      <c r="BOP64" s="6"/>
      <c r="BOQ64" s="6"/>
      <c r="BOR64" s="6"/>
      <c r="BOS64" s="6"/>
      <c r="BOT64" s="6"/>
      <c r="BOU64" s="6"/>
      <c r="BOV64" s="6"/>
      <c r="BOW64" s="6"/>
      <c r="BOX64" s="6"/>
      <c r="BOY64" s="6"/>
      <c r="BOZ64" s="6"/>
      <c r="BPA64" s="6"/>
      <c r="BPB64" s="6"/>
      <c r="BPC64" s="6"/>
      <c r="BPD64" s="6"/>
      <c r="BPE64" s="6"/>
      <c r="BPF64" s="6"/>
      <c r="BPG64" s="6"/>
      <c r="BPH64" s="6"/>
      <c r="BPI64" s="6"/>
      <c r="BPJ64" s="6"/>
      <c r="BPK64" s="6"/>
      <c r="BPL64" s="6"/>
      <c r="BPM64" s="6"/>
      <c r="BPN64" s="6"/>
      <c r="BPO64" s="6"/>
      <c r="BPP64" s="6"/>
      <c r="BPQ64" s="6"/>
      <c r="BPR64" s="6"/>
      <c r="BPS64" s="6"/>
      <c r="BPT64" s="6"/>
      <c r="BPU64" s="6"/>
      <c r="BPV64" s="6"/>
      <c r="BPW64" s="6"/>
      <c r="BPX64" s="6"/>
      <c r="BPY64" s="6"/>
      <c r="BPZ64" s="6"/>
      <c r="BQA64" s="6"/>
      <c r="BQB64" s="6"/>
      <c r="BQC64" s="6"/>
      <c r="BQD64" s="6"/>
      <c r="BQE64" s="6"/>
      <c r="BQF64" s="6"/>
      <c r="BQG64" s="6"/>
      <c r="BQH64" s="6"/>
      <c r="BQI64" s="6"/>
      <c r="BQJ64" s="6"/>
      <c r="BQK64" s="6"/>
      <c r="BQL64" s="6"/>
      <c r="BQM64" s="6"/>
      <c r="BQN64" s="6"/>
      <c r="BQO64" s="6"/>
      <c r="BQP64" s="6"/>
      <c r="BQQ64" s="6"/>
      <c r="BQR64" s="6"/>
      <c r="BQS64" s="6"/>
      <c r="BQT64" s="6"/>
      <c r="BQU64" s="6"/>
      <c r="BQV64" s="6"/>
      <c r="BQW64" s="6"/>
      <c r="BQX64" s="6"/>
      <c r="BQY64" s="6"/>
      <c r="BQZ64" s="6"/>
      <c r="BRA64" s="6"/>
      <c r="BRB64" s="6"/>
      <c r="BRC64" s="6"/>
      <c r="BRD64" s="6"/>
      <c r="BRE64" s="6"/>
      <c r="BRF64" s="6"/>
      <c r="BRG64" s="6"/>
      <c r="BRH64" s="6"/>
      <c r="BRI64" s="6"/>
      <c r="BRJ64" s="6"/>
      <c r="BRK64" s="6"/>
      <c r="BRL64" s="6"/>
      <c r="BRM64" s="6"/>
      <c r="BRN64" s="6"/>
      <c r="BRO64" s="6"/>
      <c r="BRP64" s="6"/>
      <c r="BRQ64" s="6"/>
      <c r="BRR64" s="6"/>
      <c r="BRS64" s="6"/>
      <c r="BRT64" s="6"/>
      <c r="BRU64" s="6"/>
      <c r="BRV64" s="6"/>
      <c r="BRW64" s="6"/>
      <c r="BRX64" s="6"/>
      <c r="BRY64" s="6"/>
      <c r="BRZ64" s="6"/>
      <c r="BSA64" s="6"/>
      <c r="BSB64" s="6"/>
      <c r="BSC64" s="6"/>
      <c r="BSD64" s="6"/>
      <c r="BSE64" s="6"/>
      <c r="BSF64" s="6"/>
      <c r="BSG64" s="6"/>
      <c r="BSH64" s="6"/>
      <c r="BSI64" s="6"/>
      <c r="BSJ64" s="6"/>
      <c r="BSK64" s="6"/>
      <c r="BSL64" s="6"/>
      <c r="BSM64" s="6"/>
      <c r="BSN64" s="6"/>
      <c r="BSO64" s="6"/>
      <c r="BSP64" s="6"/>
      <c r="BSQ64" s="6"/>
      <c r="BSR64" s="6"/>
      <c r="BSS64" s="6"/>
      <c r="BST64" s="6"/>
      <c r="BSU64" s="6"/>
      <c r="BSV64" s="6"/>
      <c r="BSW64" s="6"/>
      <c r="BSX64" s="6"/>
      <c r="BSY64" s="6"/>
      <c r="BSZ64" s="6"/>
      <c r="BTA64" s="6"/>
      <c r="BTB64" s="6"/>
      <c r="BTC64" s="6"/>
      <c r="BTD64" s="6"/>
      <c r="BTE64" s="6"/>
      <c r="BTF64" s="6"/>
      <c r="BTG64" s="6"/>
      <c r="BTH64" s="6"/>
      <c r="BTI64" s="6"/>
      <c r="BTJ64" s="6"/>
      <c r="BTK64" s="6"/>
      <c r="BTL64" s="6"/>
      <c r="BTM64" s="6"/>
      <c r="BTN64" s="6"/>
      <c r="BTO64" s="6"/>
      <c r="BTP64" s="6"/>
      <c r="BTQ64" s="6"/>
      <c r="BTR64" s="6"/>
      <c r="BTS64" s="6"/>
      <c r="BTT64" s="6"/>
      <c r="BTU64" s="6"/>
      <c r="BTV64" s="6"/>
      <c r="BTW64" s="6"/>
      <c r="BTX64" s="6"/>
      <c r="BTY64" s="6"/>
      <c r="BTZ64" s="6"/>
      <c r="BUA64" s="6"/>
      <c r="BUB64" s="6"/>
      <c r="BUC64" s="6"/>
      <c r="BUD64" s="6"/>
      <c r="BUE64" s="6"/>
      <c r="BUF64" s="6"/>
      <c r="BUG64" s="6"/>
      <c r="BUH64" s="6"/>
      <c r="BUI64" s="6"/>
      <c r="BUJ64" s="6"/>
      <c r="BUK64" s="6"/>
      <c r="BUL64" s="6"/>
      <c r="BUM64" s="6"/>
      <c r="BUN64" s="6"/>
      <c r="BUO64" s="6"/>
      <c r="BUP64" s="6"/>
      <c r="BUQ64" s="6"/>
      <c r="BUR64" s="6"/>
      <c r="BUS64" s="6"/>
      <c r="BUT64" s="6"/>
      <c r="BUU64" s="6"/>
      <c r="BUV64" s="6"/>
      <c r="BUW64" s="6"/>
      <c r="BUX64" s="6"/>
      <c r="BUY64" s="6"/>
      <c r="BUZ64" s="6"/>
      <c r="BVA64" s="6"/>
      <c r="BVB64" s="6"/>
      <c r="BVC64" s="6"/>
      <c r="BVD64" s="6"/>
      <c r="BVE64" s="6"/>
      <c r="BVF64" s="6"/>
      <c r="BVG64" s="6"/>
      <c r="BVH64" s="6"/>
      <c r="BVI64" s="6"/>
      <c r="BVJ64" s="6"/>
      <c r="BVK64" s="6"/>
      <c r="BVL64" s="6"/>
      <c r="BVM64" s="6"/>
      <c r="BVN64" s="6"/>
      <c r="BVO64" s="6"/>
      <c r="BVP64" s="6"/>
      <c r="BVQ64" s="6"/>
      <c r="BVR64" s="6"/>
      <c r="BVS64" s="6"/>
      <c r="BVT64" s="6"/>
      <c r="BVU64" s="6"/>
      <c r="BVV64" s="6"/>
      <c r="BVW64" s="6"/>
      <c r="BVX64" s="6"/>
      <c r="BVY64" s="6"/>
      <c r="BVZ64" s="6"/>
      <c r="BWA64" s="6"/>
      <c r="BWB64" s="6"/>
      <c r="BWC64" s="6"/>
      <c r="BWD64" s="6"/>
      <c r="BWE64" s="6"/>
      <c r="BWF64" s="6"/>
      <c r="BWG64" s="6"/>
      <c r="BWH64" s="6"/>
      <c r="BWI64" s="6"/>
      <c r="BWJ64" s="6"/>
      <c r="BWK64" s="6"/>
      <c r="BWL64" s="6"/>
      <c r="BWM64" s="6"/>
      <c r="BWN64" s="6"/>
      <c r="BWO64" s="6"/>
      <c r="BWP64" s="6"/>
      <c r="BWQ64" s="6"/>
      <c r="BWR64" s="6"/>
      <c r="BWS64" s="6"/>
      <c r="BWT64" s="6"/>
      <c r="BWU64" s="6"/>
      <c r="BWV64" s="6"/>
      <c r="BWW64" s="6"/>
      <c r="BWX64" s="6"/>
      <c r="BWY64" s="6"/>
      <c r="BWZ64" s="6"/>
      <c r="BXA64" s="6"/>
      <c r="BXB64" s="6"/>
      <c r="BXC64" s="6"/>
      <c r="BXD64" s="6"/>
      <c r="BXE64" s="6"/>
      <c r="BXF64" s="6"/>
      <c r="BXG64" s="6"/>
      <c r="BXH64" s="6"/>
      <c r="BXI64" s="6"/>
      <c r="BXJ64" s="6"/>
      <c r="BXK64" s="6"/>
      <c r="BXL64" s="6"/>
      <c r="BXM64" s="6"/>
      <c r="BXN64" s="6"/>
      <c r="BXO64" s="6"/>
      <c r="BXP64" s="6"/>
      <c r="BXQ64" s="6"/>
      <c r="BXR64" s="6"/>
      <c r="BXS64" s="6"/>
      <c r="BXT64" s="6"/>
      <c r="BXU64" s="6"/>
      <c r="BXV64" s="6"/>
      <c r="BXW64" s="6"/>
      <c r="BXX64" s="6"/>
      <c r="BXY64" s="6"/>
      <c r="BXZ64" s="6"/>
      <c r="BYA64" s="6"/>
      <c r="BYB64" s="6"/>
      <c r="BYC64" s="6"/>
      <c r="BYD64" s="6"/>
      <c r="BYE64" s="6"/>
      <c r="BYF64" s="6"/>
      <c r="BYG64" s="6"/>
      <c r="BYH64" s="6"/>
      <c r="BYI64" s="6"/>
      <c r="BYJ64" s="6"/>
      <c r="BYK64" s="6"/>
      <c r="BYL64" s="6"/>
      <c r="BYM64" s="6"/>
      <c r="BYN64" s="6"/>
      <c r="BYO64" s="6"/>
      <c r="BYP64" s="6"/>
      <c r="BYQ64" s="6"/>
      <c r="BYR64" s="6"/>
      <c r="BYS64" s="6"/>
      <c r="BYT64" s="6"/>
      <c r="BYU64" s="6"/>
      <c r="BYV64" s="6"/>
      <c r="BYW64" s="6"/>
      <c r="BYX64" s="6"/>
      <c r="BYY64" s="6"/>
      <c r="BYZ64" s="6"/>
      <c r="BZA64" s="6"/>
      <c r="BZB64" s="6"/>
      <c r="BZC64" s="6"/>
      <c r="BZD64" s="6"/>
      <c r="BZE64" s="6"/>
      <c r="BZF64" s="6"/>
      <c r="BZG64" s="6"/>
      <c r="BZH64" s="6"/>
      <c r="BZI64" s="6"/>
      <c r="BZJ64" s="6"/>
      <c r="BZK64" s="6"/>
      <c r="BZL64" s="6"/>
      <c r="BZM64" s="6"/>
      <c r="BZN64" s="6"/>
      <c r="BZO64" s="6"/>
      <c r="BZP64" s="6"/>
      <c r="BZQ64" s="6"/>
      <c r="BZR64" s="6"/>
      <c r="BZS64" s="6"/>
      <c r="BZT64" s="6"/>
      <c r="BZU64" s="6"/>
      <c r="BZV64" s="6"/>
      <c r="BZW64" s="6"/>
      <c r="BZX64" s="6"/>
      <c r="BZY64" s="6"/>
      <c r="BZZ64" s="6"/>
      <c r="CAA64" s="6"/>
      <c r="CAB64" s="6"/>
      <c r="CAC64" s="6"/>
      <c r="CAD64" s="6"/>
      <c r="CAE64" s="6"/>
      <c r="CAF64" s="6"/>
      <c r="CAG64" s="6"/>
      <c r="CAH64" s="6"/>
      <c r="CAI64" s="6"/>
      <c r="CAJ64" s="6"/>
      <c r="CAK64" s="6"/>
      <c r="CAL64" s="6"/>
      <c r="CAM64" s="6"/>
      <c r="CAN64" s="6"/>
      <c r="CAO64" s="6"/>
      <c r="CAP64" s="6"/>
      <c r="CAQ64" s="6"/>
      <c r="CAR64" s="6"/>
      <c r="CAS64" s="6"/>
      <c r="CAT64" s="6"/>
      <c r="CAU64" s="6"/>
      <c r="CAV64" s="6"/>
      <c r="CAW64" s="6"/>
      <c r="CAX64" s="6"/>
      <c r="CAY64" s="6"/>
      <c r="CAZ64" s="6"/>
      <c r="CBA64" s="6"/>
      <c r="CBB64" s="6"/>
      <c r="CBC64" s="6"/>
      <c r="CBD64" s="6"/>
      <c r="CBE64" s="6"/>
      <c r="CBF64" s="6"/>
      <c r="CBG64" s="6"/>
      <c r="CBH64" s="6"/>
      <c r="CBI64" s="6"/>
      <c r="CBJ64" s="6"/>
      <c r="CBK64" s="6"/>
      <c r="CBL64" s="6"/>
      <c r="CBM64" s="6"/>
      <c r="CBN64" s="6"/>
      <c r="CBO64" s="6"/>
      <c r="CBP64" s="6"/>
      <c r="CBQ64" s="6"/>
      <c r="CBR64" s="6"/>
      <c r="CBS64" s="6"/>
      <c r="CBT64" s="6"/>
      <c r="CBU64" s="6"/>
      <c r="CBV64" s="6"/>
      <c r="CBW64" s="6"/>
      <c r="CBX64" s="6"/>
      <c r="CBY64" s="6"/>
      <c r="CBZ64" s="6"/>
      <c r="CCA64" s="6"/>
      <c r="CCB64" s="6"/>
      <c r="CCC64" s="6"/>
      <c r="CCD64" s="6"/>
      <c r="CCE64" s="6"/>
      <c r="CCF64" s="6"/>
      <c r="CCG64" s="6"/>
      <c r="CCH64" s="6"/>
      <c r="CCI64" s="6"/>
      <c r="CCJ64" s="6"/>
      <c r="CCK64" s="6"/>
      <c r="CCL64" s="6"/>
      <c r="CCM64" s="6"/>
      <c r="CCN64" s="6"/>
      <c r="CCO64" s="6"/>
      <c r="CCP64" s="6"/>
      <c r="CCQ64" s="6"/>
      <c r="CCR64" s="6"/>
      <c r="CCS64" s="6"/>
      <c r="CCT64" s="6"/>
      <c r="CCU64" s="6"/>
      <c r="CCV64" s="6"/>
      <c r="CCW64" s="6"/>
      <c r="CCX64" s="6"/>
      <c r="CCY64" s="6"/>
      <c r="CCZ64" s="6"/>
      <c r="CDA64" s="6"/>
      <c r="CDB64" s="6"/>
      <c r="CDC64" s="6"/>
      <c r="CDD64" s="6"/>
      <c r="CDE64" s="6"/>
      <c r="CDF64" s="6"/>
      <c r="CDG64" s="6"/>
      <c r="CDH64" s="6"/>
      <c r="CDI64" s="6"/>
      <c r="CDJ64" s="6"/>
      <c r="CDK64" s="6"/>
      <c r="CDL64" s="6"/>
      <c r="CDM64" s="6"/>
      <c r="CDN64" s="6"/>
      <c r="CDO64" s="6"/>
      <c r="CDP64" s="6"/>
      <c r="CDQ64" s="6"/>
      <c r="CDR64" s="6"/>
      <c r="CDS64" s="6"/>
      <c r="CDT64" s="6"/>
      <c r="CDU64" s="6"/>
      <c r="CDV64" s="6"/>
      <c r="CDW64" s="6"/>
      <c r="CDX64" s="6"/>
      <c r="CDY64" s="6"/>
      <c r="CDZ64" s="6"/>
      <c r="CEA64" s="6"/>
      <c r="CEB64" s="6"/>
      <c r="CEC64" s="6"/>
      <c r="CED64" s="6"/>
      <c r="CEE64" s="6"/>
      <c r="CEF64" s="6"/>
      <c r="CEG64" s="6"/>
      <c r="CEH64" s="6"/>
      <c r="CEI64" s="6"/>
      <c r="CEJ64" s="6"/>
      <c r="CEK64" s="6"/>
      <c r="CEL64" s="6"/>
      <c r="CEM64" s="6"/>
      <c r="CEN64" s="6"/>
      <c r="CEO64" s="6"/>
      <c r="CEP64" s="6"/>
      <c r="CEQ64" s="6"/>
      <c r="CER64" s="6"/>
      <c r="CES64" s="6"/>
      <c r="CET64" s="6"/>
      <c r="CEU64" s="6"/>
      <c r="CEV64" s="6"/>
      <c r="CEW64" s="6"/>
      <c r="CEX64" s="6"/>
      <c r="CEY64" s="6"/>
      <c r="CEZ64" s="6"/>
      <c r="CFA64" s="6"/>
      <c r="CFB64" s="6"/>
      <c r="CFC64" s="6"/>
      <c r="CFD64" s="6"/>
      <c r="CFE64" s="6"/>
      <c r="CFF64" s="6"/>
      <c r="CFG64" s="6"/>
      <c r="CFH64" s="6"/>
      <c r="CFI64" s="6"/>
      <c r="CFJ64" s="6"/>
      <c r="CFK64" s="6"/>
      <c r="CFL64" s="6"/>
      <c r="CFM64" s="6"/>
      <c r="CFN64" s="6"/>
      <c r="CFO64" s="6"/>
      <c r="CFP64" s="6"/>
      <c r="CFQ64" s="6"/>
      <c r="CFR64" s="6"/>
      <c r="CFS64" s="6"/>
      <c r="CFT64" s="6"/>
      <c r="CFU64" s="6"/>
      <c r="CFV64" s="6"/>
      <c r="CFW64" s="6"/>
      <c r="CFX64" s="6"/>
      <c r="CFY64" s="6"/>
      <c r="CFZ64" s="6"/>
      <c r="CGA64" s="6"/>
      <c r="CGB64" s="6"/>
      <c r="CGC64" s="6"/>
      <c r="CGD64" s="6"/>
      <c r="CGE64" s="6"/>
      <c r="CGF64" s="6"/>
      <c r="CGG64" s="6"/>
      <c r="CGH64" s="6"/>
      <c r="CGI64" s="6"/>
      <c r="CGJ64" s="6"/>
      <c r="CGK64" s="6"/>
      <c r="CGL64" s="6"/>
      <c r="CGM64" s="6"/>
      <c r="CGN64" s="6"/>
      <c r="CGO64" s="6"/>
      <c r="CGP64" s="6"/>
      <c r="CGQ64" s="6"/>
      <c r="CGR64" s="6"/>
      <c r="CGS64" s="6"/>
      <c r="CGT64" s="6"/>
      <c r="CGU64" s="6"/>
      <c r="CGV64" s="6"/>
      <c r="CGW64" s="6"/>
      <c r="CGX64" s="6"/>
      <c r="CGY64" s="6"/>
      <c r="CGZ64" s="6"/>
      <c r="CHA64" s="6"/>
      <c r="CHB64" s="6"/>
      <c r="CHC64" s="6"/>
      <c r="CHD64" s="6"/>
      <c r="CHE64" s="6"/>
      <c r="CHF64" s="6"/>
      <c r="CHG64" s="6"/>
      <c r="CHH64" s="6"/>
      <c r="CHI64" s="6"/>
      <c r="CHJ64" s="6"/>
      <c r="CHK64" s="6"/>
      <c r="CHL64" s="6"/>
      <c r="CHM64" s="6"/>
      <c r="CHN64" s="6"/>
      <c r="CHO64" s="6"/>
      <c r="CHP64" s="6"/>
      <c r="CHQ64" s="6"/>
      <c r="CHR64" s="6"/>
      <c r="CHS64" s="6"/>
      <c r="CHT64" s="6"/>
      <c r="CHU64" s="6"/>
      <c r="CHV64" s="6"/>
      <c r="CHW64" s="6"/>
      <c r="CHX64" s="6"/>
      <c r="CHY64" s="6"/>
      <c r="CHZ64" s="6"/>
      <c r="CIA64" s="6"/>
      <c r="CIB64" s="6"/>
      <c r="CIC64" s="6"/>
      <c r="CID64" s="6"/>
      <c r="CIE64" s="6"/>
      <c r="CIF64" s="6"/>
      <c r="CIG64" s="6"/>
      <c r="CIH64" s="6"/>
      <c r="CII64" s="6"/>
      <c r="CIJ64" s="6"/>
      <c r="CIK64" s="6"/>
      <c r="CIL64" s="6"/>
      <c r="CIM64" s="6"/>
      <c r="CIN64" s="6"/>
      <c r="CIO64" s="6"/>
      <c r="CIP64" s="6"/>
      <c r="CIQ64" s="6"/>
      <c r="CIR64" s="6"/>
      <c r="CIS64" s="6"/>
      <c r="CIT64" s="6"/>
      <c r="CIU64" s="6"/>
      <c r="CIV64" s="6"/>
      <c r="CIW64" s="6"/>
      <c r="CIX64" s="6"/>
      <c r="CIY64" s="6"/>
      <c r="CIZ64" s="6"/>
      <c r="CJA64" s="6"/>
      <c r="CJB64" s="6"/>
      <c r="CJC64" s="6"/>
      <c r="CJD64" s="6"/>
      <c r="CJE64" s="6"/>
      <c r="CJF64" s="6"/>
      <c r="CJG64" s="6"/>
      <c r="CJH64" s="6"/>
      <c r="CJI64" s="6"/>
      <c r="CJJ64" s="6"/>
      <c r="CJK64" s="6"/>
      <c r="CJL64" s="6"/>
      <c r="CJM64" s="6"/>
      <c r="CJN64" s="6"/>
      <c r="CJO64" s="6"/>
      <c r="CJP64" s="6"/>
      <c r="CJQ64" s="6"/>
      <c r="CJR64" s="6"/>
      <c r="CJS64" s="6"/>
      <c r="CJT64" s="6"/>
      <c r="CJU64" s="6"/>
      <c r="CJV64" s="6"/>
      <c r="CJW64" s="6"/>
      <c r="CJX64" s="6"/>
      <c r="CJY64" s="6"/>
      <c r="CJZ64" s="6"/>
      <c r="CKA64" s="6"/>
      <c r="CKB64" s="6"/>
      <c r="CKC64" s="6"/>
      <c r="CKD64" s="6"/>
      <c r="CKE64" s="6"/>
      <c r="CKF64" s="6"/>
      <c r="CKG64" s="6"/>
      <c r="CKH64" s="6"/>
      <c r="CKI64" s="6"/>
      <c r="CKJ64" s="6"/>
      <c r="CKK64" s="6"/>
      <c r="CKL64" s="6"/>
      <c r="CKM64" s="6"/>
      <c r="CKN64" s="6"/>
      <c r="CKO64" s="6"/>
      <c r="CKP64" s="6"/>
      <c r="CKQ64" s="6"/>
      <c r="CKR64" s="6"/>
      <c r="CKS64" s="6"/>
      <c r="CKT64" s="6"/>
      <c r="CKU64" s="6"/>
      <c r="CKV64" s="6"/>
      <c r="CKW64" s="6"/>
      <c r="CKX64" s="6"/>
      <c r="CKY64" s="6"/>
      <c r="CKZ64" s="6"/>
      <c r="CLA64" s="6"/>
      <c r="CLB64" s="6"/>
      <c r="CLC64" s="6"/>
      <c r="CLD64" s="6"/>
      <c r="CLE64" s="6"/>
      <c r="CLF64" s="6"/>
      <c r="CLG64" s="6"/>
      <c r="CLH64" s="6"/>
      <c r="CLI64" s="6"/>
      <c r="CLJ64" s="6"/>
      <c r="CLK64" s="6"/>
      <c r="CLL64" s="6"/>
      <c r="CLM64" s="6"/>
      <c r="CLN64" s="6"/>
      <c r="CLO64" s="6"/>
      <c r="CLP64" s="6"/>
      <c r="CLQ64" s="6"/>
      <c r="CLR64" s="6"/>
      <c r="CLS64" s="6"/>
      <c r="CLT64" s="6"/>
      <c r="CLU64" s="6"/>
      <c r="CLV64" s="6"/>
      <c r="CLW64" s="6"/>
      <c r="CLX64" s="6"/>
      <c r="CLY64" s="6"/>
      <c r="CLZ64" s="6"/>
      <c r="CMA64" s="6"/>
      <c r="CMB64" s="6"/>
      <c r="CMC64" s="6"/>
      <c r="CMD64" s="6"/>
      <c r="CME64" s="6"/>
      <c r="CMF64" s="6"/>
      <c r="CMG64" s="6"/>
      <c r="CMH64" s="6"/>
      <c r="CMI64" s="6"/>
      <c r="CMJ64" s="6"/>
      <c r="CMK64" s="6"/>
      <c r="CML64" s="6"/>
      <c r="CMM64" s="6"/>
      <c r="CMN64" s="6"/>
      <c r="CMO64" s="6"/>
      <c r="CMP64" s="6"/>
      <c r="CMQ64" s="6"/>
      <c r="CMR64" s="6"/>
      <c r="CMS64" s="6"/>
      <c r="CMT64" s="6"/>
      <c r="CMU64" s="6"/>
      <c r="CMV64" s="6"/>
      <c r="CMW64" s="6"/>
      <c r="CMX64" s="6"/>
      <c r="CMY64" s="6"/>
      <c r="CMZ64" s="6"/>
      <c r="CNA64" s="6"/>
      <c r="CNB64" s="6"/>
      <c r="CNC64" s="6"/>
      <c r="CND64" s="6"/>
      <c r="CNE64" s="6"/>
      <c r="CNF64" s="6"/>
      <c r="CNG64" s="6"/>
      <c r="CNH64" s="6"/>
      <c r="CNI64" s="6"/>
      <c r="CNJ64" s="6"/>
      <c r="CNK64" s="6"/>
      <c r="CNL64" s="6"/>
      <c r="CNM64" s="6"/>
      <c r="CNN64" s="6"/>
      <c r="CNO64" s="6"/>
      <c r="CNP64" s="6"/>
      <c r="CNQ64" s="6"/>
      <c r="CNR64" s="6"/>
      <c r="CNS64" s="6"/>
      <c r="CNT64" s="6"/>
      <c r="CNU64" s="6"/>
      <c r="CNV64" s="6"/>
      <c r="CNW64" s="6"/>
      <c r="CNX64" s="6"/>
      <c r="CNY64" s="6"/>
      <c r="CNZ64" s="6"/>
      <c r="COA64" s="6"/>
      <c r="COB64" s="6"/>
      <c r="COC64" s="6"/>
      <c r="COD64" s="6"/>
      <c r="COE64" s="6"/>
      <c r="COF64" s="6"/>
      <c r="COG64" s="6"/>
      <c r="COH64" s="6"/>
      <c r="COI64" s="6"/>
      <c r="COJ64" s="6"/>
      <c r="COK64" s="6"/>
      <c r="COL64" s="6"/>
      <c r="COM64" s="6"/>
      <c r="CON64" s="6"/>
      <c r="COO64" s="6"/>
      <c r="COP64" s="6"/>
      <c r="COQ64" s="6"/>
      <c r="COR64" s="6"/>
      <c r="COS64" s="6"/>
      <c r="COT64" s="6"/>
      <c r="COU64" s="6"/>
      <c r="COV64" s="6"/>
      <c r="COW64" s="6"/>
      <c r="COX64" s="6"/>
      <c r="COY64" s="6"/>
      <c r="COZ64" s="6"/>
      <c r="CPA64" s="6"/>
      <c r="CPB64" s="6"/>
      <c r="CPC64" s="6"/>
      <c r="CPD64" s="6"/>
      <c r="CPE64" s="6"/>
      <c r="CPF64" s="6"/>
      <c r="CPG64" s="6"/>
      <c r="CPH64" s="6"/>
      <c r="CPI64" s="6"/>
      <c r="CPJ64" s="6"/>
      <c r="CPK64" s="6"/>
      <c r="CPL64" s="6"/>
      <c r="CPM64" s="6"/>
      <c r="CPN64" s="6"/>
      <c r="CPO64" s="6"/>
      <c r="CPP64" s="6"/>
      <c r="CPQ64" s="6"/>
      <c r="CPR64" s="6"/>
      <c r="CPS64" s="6"/>
      <c r="CPT64" s="6"/>
      <c r="CPU64" s="6"/>
      <c r="CPV64" s="6"/>
      <c r="CPW64" s="6"/>
      <c r="CPX64" s="6"/>
      <c r="CPY64" s="6"/>
      <c r="CPZ64" s="6"/>
      <c r="CQA64" s="6"/>
      <c r="CQB64" s="6"/>
      <c r="CQC64" s="6"/>
      <c r="CQD64" s="6"/>
      <c r="CQE64" s="6"/>
      <c r="CQF64" s="6"/>
      <c r="CQG64" s="6"/>
      <c r="CQH64" s="6"/>
      <c r="CQI64" s="6"/>
      <c r="CQJ64" s="6"/>
      <c r="CQK64" s="6"/>
      <c r="CQL64" s="6"/>
      <c r="CQM64" s="6"/>
      <c r="CQN64" s="6"/>
      <c r="CQO64" s="6"/>
      <c r="CQP64" s="6"/>
      <c r="CQQ64" s="6"/>
      <c r="CQR64" s="6"/>
      <c r="CQS64" s="6"/>
      <c r="CQT64" s="6"/>
      <c r="CQU64" s="6"/>
      <c r="CQV64" s="6"/>
      <c r="CQW64" s="6"/>
      <c r="CQX64" s="6"/>
      <c r="CQY64" s="6"/>
      <c r="CQZ64" s="6"/>
      <c r="CRA64" s="6"/>
      <c r="CRB64" s="6"/>
      <c r="CRC64" s="6"/>
      <c r="CRD64" s="6"/>
      <c r="CRE64" s="6"/>
      <c r="CRF64" s="6"/>
      <c r="CRG64" s="6"/>
      <c r="CRH64" s="6"/>
      <c r="CRI64" s="6"/>
      <c r="CRJ64" s="6"/>
      <c r="CRK64" s="6"/>
      <c r="CRL64" s="6"/>
      <c r="CRM64" s="6"/>
      <c r="CRN64" s="6"/>
      <c r="CRO64" s="6"/>
      <c r="CRP64" s="6"/>
      <c r="CRQ64" s="6"/>
      <c r="CRR64" s="6"/>
      <c r="CRS64" s="6"/>
      <c r="CRT64" s="6"/>
      <c r="CRU64" s="6"/>
      <c r="CRV64" s="6"/>
      <c r="CRW64" s="6"/>
      <c r="CRX64" s="6"/>
      <c r="CRY64" s="6"/>
      <c r="CRZ64" s="6"/>
      <c r="CSA64" s="6"/>
      <c r="CSB64" s="6"/>
      <c r="CSC64" s="6"/>
      <c r="CSD64" s="6"/>
      <c r="CSE64" s="6"/>
      <c r="CSF64" s="6"/>
      <c r="CSG64" s="6"/>
      <c r="CSH64" s="6"/>
      <c r="CSI64" s="6"/>
      <c r="CSJ64" s="6"/>
      <c r="CSK64" s="6"/>
      <c r="CSL64" s="6"/>
      <c r="CSM64" s="6"/>
      <c r="CSN64" s="6"/>
      <c r="CSO64" s="6"/>
      <c r="CSP64" s="6"/>
      <c r="CSQ64" s="6"/>
      <c r="CSR64" s="6"/>
      <c r="CSS64" s="6"/>
      <c r="CST64" s="6"/>
      <c r="CSU64" s="6"/>
      <c r="CSV64" s="6"/>
      <c r="CSW64" s="6"/>
      <c r="CSX64" s="6"/>
      <c r="CSY64" s="6"/>
      <c r="CSZ64" s="6"/>
      <c r="CTA64" s="6"/>
      <c r="CTB64" s="6"/>
      <c r="CTC64" s="6"/>
      <c r="CTD64" s="6"/>
      <c r="CTE64" s="6"/>
      <c r="CTF64" s="6"/>
      <c r="CTG64" s="6"/>
      <c r="CTH64" s="6"/>
      <c r="CTI64" s="6"/>
      <c r="CTJ64" s="6"/>
      <c r="CTK64" s="6"/>
      <c r="CTL64" s="6"/>
      <c r="CTM64" s="6"/>
      <c r="CTN64" s="6"/>
      <c r="CTO64" s="6"/>
      <c r="CTP64" s="6"/>
      <c r="CTQ64" s="6"/>
      <c r="CTR64" s="6"/>
      <c r="CTS64" s="6"/>
      <c r="CTT64" s="6"/>
      <c r="CTU64" s="6"/>
      <c r="CTV64" s="6"/>
      <c r="CTW64" s="6"/>
      <c r="CTX64" s="6"/>
      <c r="CTY64" s="6"/>
      <c r="CTZ64" s="6"/>
      <c r="CUA64" s="6"/>
      <c r="CUB64" s="6"/>
      <c r="CUC64" s="6"/>
      <c r="CUD64" s="6"/>
      <c r="CUE64" s="6"/>
      <c r="CUF64" s="6"/>
      <c r="CUG64" s="6"/>
      <c r="CUH64" s="6"/>
      <c r="CUI64" s="6"/>
      <c r="CUJ64" s="6"/>
      <c r="CUK64" s="6"/>
      <c r="CUL64" s="6"/>
      <c r="CUM64" s="6"/>
      <c r="CUN64" s="6"/>
      <c r="CUO64" s="6"/>
      <c r="CUP64" s="6"/>
      <c r="CUQ64" s="6"/>
      <c r="CUR64" s="6"/>
      <c r="CUS64" s="6"/>
      <c r="CUT64" s="6"/>
      <c r="CUU64" s="6"/>
      <c r="CUV64" s="6"/>
      <c r="CUW64" s="6"/>
      <c r="CUX64" s="6"/>
      <c r="CUY64" s="6"/>
      <c r="CUZ64" s="6"/>
      <c r="CVA64" s="6"/>
      <c r="CVB64" s="6"/>
      <c r="CVC64" s="6"/>
      <c r="CVD64" s="6"/>
      <c r="CVE64" s="6"/>
      <c r="CVF64" s="6"/>
      <c r="CVG64" s="6"/>
      <c r="CVH64" s="6"/>
      <c r="CVI64" s="6"/>
      <c r="CVJ64" s="6"/>
      <c r="CVK64" s="6"/>
      <c r="CVL64" s="6"/>
      <c r="CVM64" s="6"/>
      <c r="CVN64" s="6"/>
      <c r="CVO64" s="6"/>
      <c r="CVP64" s="6"/>
      <c r="CVQ64" s="6"/>
      <c r="CVR64" s="6"/>
      <c r="CVS64" s="6"/>
      <c r="CVT64" s="6"/>
      <c r="CVU64" s="6"/>
      <c r="CVV64" s="6"/>
      <c r="CVW64" s="6"/>
      <c r="CVX64" s="6"/>
      <c r="CVY64" s="6"/>
      <c r="CVZ64" s="6"/>
      <c r="CWA64" s="6"/>
      <c r="CWB64" s="6"/>
      <c r="CWC64" s="6"/>
      <c r="CWD64" s="6"/>
      <c r="CWE64" s="6"/>
      <c r="CWF64" s="6"/>
      <c r="CWG64" s="6"/>
      <c r="CWH64" s="6"/>
      <c r="CWI64" s="6"/>
      <c r="CWJ64" s="6"/>
      <c r="CWK64" s="6"/>
      <c r="CWL64" s="6"/>
      <c r="CWM64" s="6"/>
      <c r="CWN64" s="6"/>
      <c r="CWO64" s="6"/>
      <c r="CWP64" s="6"/>
      <c r="CWQ64" s="6"/>
      <c r="CWR64" s="6"/>
      <c r="CWS64" s="6"/>
      <c r="CWT64" s="6"/>
      <c r="CWU64" s="6"/>
      <c r="CWV64" s="6"/>
      <c r="CWW64" s="6"/>
      <c r="CWX64" s="6"/>
      <c r="CWY64" s="6"/>
      <c r="CWZ64" s="6"/>
      <c r="CXA64" s="6"/>
      <c r="CXB64" s="6"/>
      <c r="CXC64" s="6"/>
      <c r="CXD64" s="6"/>
      <c r="CXE64" s="6"/>
      <c r="CXF64" s="6"/>
      <c r="CXG64" s="6"/>
      <c r="CXH64" s="6"/>
      <c r="CXI64" s="6"/>
      <c r="CXJ64" s="6"/>
      <c r="CXK64" s="6"/>
      <c r="CXL64" s="6"/>
      <c r="CXM64" s="6"/>
      <c r="CXN64" s="6"/>
      <c r="CXO64" s="6"/>
      <c r="CXP64" s="6"/>
      <c r="CXQ64" s="6"/>
      <c r="CXR64" s="6"/>
      <c r="CXS64" s="6"/>
      <c r="CXT64" s="6"/>
      <c r="CXU64" s="6"/>
      <c r="CXV64" s="6"/>
      <c r="CXW64" s="6"/>
      <c r="CXX64" s="6"/>
      <c r="CXY64" s="6"/>
      <c r="CXZ64" s="6"/>
      <c r="CYA64" s="6"/>
      <c r="CYB64" s="6"/>
      <c r="CYC64" s="6"/>
      <c r="CYD64" s="6"/>
      <c r="CYE64" s="6"/>
      <c r="CYF64" s="6"/>
      <c r="CYG64" s="6"/>
      <c r="CYH64" s="6"/>
      <c r="CYI64" s="6"/>
      <c r="CYJ64" s="6"/>
      <c r="CYK64" s="6"/>
      <c r="CYL64" s="6"/>
      <c r="CYM64" s="6"/>
      <c r="CYN64" s="6"/>
      <c r="CYO64" s="6"/>
      <c r="CYP64" s="6"/>
      <c r="CYQ64" s="6"/>
      <c r="CYR64" s="6"/>
      <c r="CYS64" s="6"/>
      <c r="CYT64" s="6"/>
      <c r="CYU64" s="6"/>
      <c r="CYV64" s="6"/>
      <c r="CYW64" s="6"/>
      <c r="CYX64" s="6"/>
      <c r="CYY64" s="6"/>
      <c r="CYZ64" s="6"/>
      <c r="CZA64" s="6"/>
      <c r="CZB64" s="6"/>
      <c r="CZC64" s="6"/>
      <c r="CZD64" s="6"/>
      <c r="CZE64" s="6"/>
      <c r="CZF64" s="6"/>
      <c r="CZG64" s="6"/>
      <c r="CZH64" s="6"/>
      <c r="CZI64" s="6"/>
      <c r="CZJ64" s="6"/>
      <c r="CZK64" s="6"/>
      <c r="CZL64" s="6"/>
      <c r="CZM64" s="6"/>
      <c r="CZN64" s="6"/>
      <c r="CZO64" s="6"/>
      <c r="CZP64" s="6"/>
      <c r="CZQ64" s="6"/>
      <c r="CZR64" s="6"/>
      <c r="CZS64" s="6"/>
      <c r="CZT64" s="6"/>
      <c r="CZU64" s="6"/>
      <c r="CZV64" s="6"/>
      <c r="CZW64" s="6"/>
      <c r="CZX64" s="6"/>
      <c r="CZY64" s="6"/>
      <c r="CZZ64" s="6"/>
      <c r="DAA64" s="6"/>
      <c r="DAB64" s="6"/>
      <c r="DAC64" s="6"/>
      <c r="DAD64" s="6"/>
      <c r="DAE64" s="6"/>
      <c r="DAF64" s="6"/>
      <c r="DAG64" s="6"/>
      <c r="DAH64" s="6"/>
      <c r="DAI64" s="6"/>
      <c r="DAJ64" s="6"/>
      <c r="DAK64" s="6"/>
      <c r="DAL64" s="6"/>
      <c r="DAM64" s="6"/>
      <c r="DAN64" s="6"/>
      <c r="DAO64" s="6"/>
      <c r="DAP64" s="6"/>
      <c r="DAQ64" s="6"/>
      <c r="DAR64" s="6"/>
      <c r="DAS64" s="6"/>
      <c r="DAT64" s="6"/>
      <c r="DAU64" s="6"/>
      <c r="DAV64" s="6"/>
      <c r="DAW64" s="6"/>
      <c r="DAX64" s="6"/>
      <c r="DAY64" s="6"/>
      <c r="DAZ64" s="6"/>
      <c r="DBA64" s="6"/>
      <c r="DBB64" s="6"/>
      <c r="DBC64" s="6"/>
      <c r="DBD64" s="6"/>
      <c r="DBE64" s="6"/>
      <c r="DBF64" s="6"/>
      <c r="DBG64" s="6"/>
      <c r="DBH64" s="6"/>
      <c r="DBI64" s="6"/>
      <c r="DBJ64" s="6"/>
      <c r="DBK64" s="6"/>
      <c r="DBL64" s="6"/>
      <c r="DBM64" s="6"/>
      <c r="DBN64" s="6"/>
      <c r="DBO64" s="6"/>
      <c r="DBP64" s="6"/>
      <c r="DBQ64" s="6"/>
      <c r="DBR64" s="6"/>
      <c r="DBS64" s="6"/>
      <c r="DBT64" s="6"/>
      <c r="DBU64" s="6"/>
      <c r="DBV64" s="6"/>
      <c r="DBW64" s="6"/>
      <c r="DBX64" s="6"/>
      <c r="DBY64" s="6"/>
      <c r="DBZ64" s="6"/>
      <c r="DCA64" s="6"/>
      <c r="DCB64" s="6"/>
      <c r="DCC64" s="6"/>
      <c r="DCD64" s="6"/>
      <c r="DCE64" s="6"/>
      <c r="DCF64" s="6"/>
      <c r="DCG64" s="6"/>
      <c r="DCH64" s="6"/>
      <c r="DCI64" s="6"/>
      <c r="DCJ64" s="6"/>
      <c r="DCK64" s="6"/>
      <c r="DCL64" s="6"/>
      <c r="DCM64" s="6"/>
      <c r="DCN64" s="6"/>
      <c r="DCO64" s="6"/>
      <c r="DCP64" s="6"/>
      <c r="DCQ64" s="6"/>
      <c r="DCR64" s="6"/>
      <c r="DCS64" s="6"/>
      <c r="DCT64" s="6"/>
      <c r="DCU64" s="6"/>
      <c r="DCV64" s="6"/>
      <c r="DCW64" s="6"/>
      <c r="DCX64" s="6"/>
      <c r="DCY64" s="6"/>
      <c r="DCZ64" s="6"/>
      <c r="DDA64" s="6"/>
      <c r="DDB64" s="6"/>
      <c r="DDC64" s="6"/>
      <c r="DDD64" s="6"/>
      <c r="DDE64" s="6"/>
      <c r="DDF64" s="6"/>
      <c r="DDG64" s="6"/>
      <c r="DDH64" s="6"/>
      <c r="DDI64" s="6"/>
      <c r="DDJ64" s="6"/>
      <c r="DDK64" s="6"/>
      <c r="DDL64" s="6"/>
      <c r="DDM64" s="6"/>
      <c r="DDN64" s="6"/>
      <c r="DDO64" s="6"/>
      <c r="DDP64" s="6"/>
      <c r="DDQ64" s="6"/>
      <c r="DDR64" s="6"/>
      <c r="DDS64" s="6"/>
      <c r="DDT64" s="6"/>
      <c r="DDU64" s="6"/>
      <c r="DDV64" s="6"/>
      <c r="DDW64" s="6"/>
      <c r="DDX64" s="6"/>
      <c r="DDY64" s="6"/>
      <c r="DDZ64" s="6"/>
      <c r="DEA64" s="6"/>
      <c r="DEB64" s="6"/>
      <c r="DEC64" s="6"/>
      <c r="DED64" s="6"/>
      <c r="DEE64" s="6"/>
      <c r="DEF64" s="6"/>
      <c r="DEG64" s="6"/>
      <c r="DEH64" s="6"/>
      <c r="DEI64" s="6"/>
      <c r="DEJ64" s="6"/>
      <c r="DEK64" s="6"/>
      <c r="DEL64" s="6"/>
      <c r="DEM64" s="6"/>
      <c r="DEN64" s="6"/>
      <c r="DEO64" s="6"/>
      <c r="DEP64" s="6"/>
      <c r="DEQ64" s="6"/>
      <c r="DER64" s="6"/>
      <c r="DES64" s="6"/>
      <c r="DET64" s="6"/>
      <c r="DEU64" s="6"/>
      <c r="DEV64" s="6"/>
      <c r="DEW64" s="6"/>
      <c r="DEX64" s="6"/>
      <c r="DEY64" s="6"/>
      <c r="DEZ64" s="6"/>
      <c r="DFA64" s="6"/>
      <c r="DFB64" s="6"/>
      <c r="DFC64" s="6"/>
      <c r="DFD64" s="6"/>
      <c r="DFE64" s="6"/>
      <c r="DFF64" s="6"/>
      <c r="DFG64" s="6"/>
      <c r="DFH64" s="6"/>
      <c r="DFI64" s="6"/>
      <c r="DFJ64" s="6"/>
      <c r="DFK64" s="6"/>
      <c r="DFL64" s="6"/>
      <c r="DFM64" s="6"/>
      <c r="DFN64" s="6"/>
      <c r="DFO64" s="6"/>
      <c r="DFP64" s="6"/>
      <c r="DFQ64" s="6"/>
      <c r="DFR64" s="6"/>
      <c r="DFS64" s="6"/>
      <c r="DFT64" s="6"/>
      <c r="DFU64" s="6"/>
      <c r="DFV64" s="6"/>
      <c r="DFW64" s="6"/>
      <c r="DFX64" s="6"/>
      <c r="DFY64" s="6"/>
      <c r="DFZ64" s="6"/>
      <c r="DGA64" s="6"/>
      <c r="DGB64" s="6"/>
      <c r="DGC64" s="6"/>
      <c r="DGD64" s="6"/>
      <c r="DGE64" s="6"/>
      <c r="DGF64" s="6"/>
      <c r="DGG64" s="6"/>
      <c r="DGH64" s="6"/>
      <c r="DGI64" s="6"/>
      <c r="DGJ64" s="6"/>
      <c r="DGK64" s="6"/>
      <c r="DGL64" s="6"/>
      <c r="DGM64" s="6"/>
      <c r="DGN64" s="6"/>
      <c r="DGO64" s="6"/>
      <c r="DGP64" s="6"/>
      <c r="DGQ64" s="6"/>
      <c r="DGR64" s="6"/>
      <c r="DGS64" s="6"/>
      <c r="DGT64" s="6"/>
      <c r="DGU64" s="6"/>
      <c r="DGV64" s="6"/>
      <c r="DGW64" s="6"/>
      <c r="DGX64" s="6"/>
      <c r="DGY64" s="6"/>
      <c r="DGZ64" s="6"/>
      <c r="DHA64" s="6"/>
      <c r="DHB64" s="6"/>
      <c r="DHC64" s="6"/>
      <c r="DHD64" s="6"/>
      <c r="DHE64" s="6"/>
      <c r="DHF64" s="6"/>
      <c r="DHG64" s="6"/>
      <c r="DHH64" s="6"/>
      <c r="DHI64" s="6"/>
      <c r="DHJ64" s="6"/>
      <c r="DHK64" s="6"/>
      <c r="DHL64" s="6"/>
      <c r="DHM64" s="6"/>
      <c r="DHN64" s="6"/>
      <c r="DHO64" s="6"/>
      <c r="DHP64" s="6"/>
      <c r="DHQ64" s="6"/>
      <c r="DHR64" s="6"/>
      <c r="DHS64" s="6"/>
      <c r="DHT64" s="6"/>
      <c r="DHU64" s="6"/>
      <c r="DHV64" s="6"/>
      <c r="DHW64" s="6"/>
      <c r="DHX64" s="6"/>
      <c r="DHY64" s="6"/>
      <c r="DHZ64" s="6"/>
      <c r="DIA64" s="6"/>
      <c r="DIB64" s="6"/>
      <c r="DIC64" s="6"/>
      <c r="DID64" s="6"/>
      <c r="DIE64" s="6"/>
      <c r="DIF64" s="6"/>
      <c r="DIG64" s="6"/>
      <c r="DIH64" s="6"/>
      <c r="DII64" s="6"/>
      <c r="DIJ64" s="6"/>
      <c r="DIK64" s="6"/>
      <c r="DIL64" s="6"/>
      <c r="DIM64" s="6"/>
      <c r="DIN64" s="6"/>
      <c r="DIO64" s="6"/>
      <c r="DIP64" s="6"/>
      <c r="DIQ64" s="6"/>
      <c r="DIR64" s="6"/>
      <c r="DIS64" s="6"/>
      <c r="DIT64" s="6"/>
      <c r="DIU64" s="6"/>
      <c r="DIV64" s="6"/>
      <c r="DIW64" s="6"/>
      <c r="DIX64" s="6"/>
      <c r="DIY64" s="6"/>
      <c r="DIZ64" s="6"/>
      <c r="DJA64" s="6"/>
      <c r="DJB64" s="6"/>
      <c r="DJC64" s="6"/>
      <c r="DJD64" s="6"/>
      <c r="DJE64" s="6"/>
      <c r="DJF64" s="6"/>
      <c r="DJG64" s="6"/>
      <c r="DJH64" s="6"/>
      <c r="DJI64" s="6"/>
      <c r="DJJ64" s="6"/>
      <c r="DJK64" s="6"/>
      <c r="DJL64" s="6"/>
      <c r="DJM64" s="6"/>
      <c r="DJN64" s="6"/>
      <c r="DJO64" s="6"/>
      <c r="DJP64" s="6"/>
      <c r="DJQ64" s="6"/>
      <c r="DJR64" s="6"/>
      <c r="DJS64" s="6"/>
      <c r="DJT64" s="6"/>
      <c r="DJU64" s="6"/>
      <c r="DJV64" s="6"/>
      <c r="DJW64" s="6"/>
      <c r="DJX64" s="6"/>
      <c r="DJY64" s="6"/>
      <c r="DJZ64" s="6"/>
      <c r="DKA64" s="6"/>
      <c r="DKB64" s="6"/>
      <c r="DKC64" s="6"/>
      <c r="DKD64" s="6"/>
      <c r="DKE64" s="6"/>
      <c r="DKF64" s="6"/>
      <c r="DKG64" s="6"/>
      <c r="DKH64" s="6"/>
      <c r="DKI64" s="6"/>
      <c r="DKJ64" s="6"/>
      <c r="DKK64" s="6"/>
      <c r="DKL64" s="6"/>
      <c r="DKM64" s="6"/>
      <c r="DKN64" s="6"/>
      <c r="DKO64" s="6"/>
      <c r="DKP64" s="6"/>
      <c r="DKQ64" s="6"/>
      <c r="DKR64" s="6"/>
      <c r="DKS64" s="6"/>
      <c r="DKT64" s="6"/>
      <c r="DKU64" s="6"/>
      <c r="DKV64" s="6"/>
      <c r="DKW64" s="6"/>
      <c r="DKX64" s="6"/>
      <c r="DKY64" s="6"/>
      <c r="DKZ64" s="6"/>
      <c r="DLA64" s="6"/>
      <c r="DLB64" s="6"/>
      <c r="DLC64" s="6"/>
      <c r="DLD64" s="6"/>
      <c r="DLE64" s="6"/>
      <c r="DLF64" s="6"/>
      <c r="DLG64" s="6"/>
      <c r="DLH64" s="6"/>
      <c r="DLI64" s="6"/>
      <c r="DLJ64" s="6"/>
      <c r="DLK64" s="6"/>
      <c r="DLL64" s="6"/>
      <c r="DLM64" s="6"/>
      <c r="DLN64" s="6"/>
      <c r="DLO64" s="6"/>
      <c r="DLP64" s="6"/>
      <c r="DLQ64" s="6"/>
      <c r="DLR64" s="6"/>
      <c r="DLS64" s="6"/>
      <c r="DLT64" s="6"/>
      <c r="DLU64" s="6"/>
      <c r="DLV64" s="6"/>
      <c r="DLW64" s="6"/>
      <c r="DLX64" s="6"/>
      <c r="DLY64" s="6"/>
      <c r="DLZ64" s="6"/>
      <c r="DMA64" s="6"/>
      <c r="DMB64" s="6"/>
      <c r="DMC64" s="6"/>
      <c r="DMD64" s="6"/>
      <c r="DME64" s="6"/>
      <c r="DMF64" s="6"/>
      <c r="DMG64" s="6"/>
      <c r="DMH64" s="6"/>
      <c r="DMI64" s="6"/>
      <c r="DMJ64" s="6"/>
      <c r="DMK64" s="6"/>
      <c r="DML64" s="6"/>
      <c r="DMM64" s="6"/>
      <c r="DMN64" s="6"/>
      <c r="DMO64" s="6"/>
      <c r="DMP64" s="6"/>
      <c r="DMQ64" s="6"/>
      <c r="DMR64" s="6"/>
      <c r="DMS64" s="6"/>
      <c r="DMT64" s="6"/>
      <c r="DMU64" s="6"/>
      <c r="DMV64" s="6"/>
      <c r="DMW64" s="6"/>
      <c r="DMX64" s="6"/>
      <c r="DMY64" s="6"/>
      <c r="DMZ64" s="6"/>
      <c r="DNA64" s="6"/>
      <c r="DNB64" s="6"/>
      <c r="DNC64" s="6"/>
      <c r="DND64" s="6"/>
      <c r="DNE64" s="6"/>
      <c r="DNF64" s="6"/>
      <c r="DNG64" s="6"/>
      <c r="DNH64" s="6"/>
      <c r="DNI64" s="6"/>
      <c r="DNJ64" s="6"/>
      <c r="DNK64" s="6"/>
      <c r="DNL64" s="6"/>
      <c r="DNM64" s="6"/>
      <c r="DNN64" s="6"/>
      <c r="DNO64" s="6"/>
      <c r="DNP64" s="6"/>
      <c r="DNQ64" s="6"/>
      <c r="DNR64" s="6"/>
      <c r="DNS64" s="6"/>
      <c r="DNT64" s="6"/>
      <c r="DNU64" s="6"/>
      <c r="DNV64" s="6"/>
      <c r="DNW64" s="6"/>
      <c r="DNX64" s="6"/>
      <c r="DNY64" s="6"/>
      <c r="DNZ64" s="6"/>
      <c r="DOA64" s="6"/>
      <c r="DOB64" s="6"/>
      <c r="DOC64" s="6"/>
      <c r="DOD64" s="6"/>
      <c r="DOE64" s="6"/>
      <c r="DOF64" s="6"/>
      <c r="DOG64" s="6"/>
      <c r="DOH64" s="6"/>
      <c r="DOI64" s="6"/>
      <c r="DOJ64" s="6"/>
      <c r="DOK64" s="6"/>
      <c r="DOL64" s="6"/>
      <c r="DOM64" s="6"/>
      <c r="DON64" s="6"/>
      <c r="DOO64" s="6"/>
      <c r="DOP64" s="6"/>
      <c r="DOQ64" s="6"/>
      <c r="DOR64" s="6"/>
      <c r="DOS64" s="6"/>
      <c r="DOT64" s="6"/>
      <c r="DOU64" s="6"/>
      <c r="DOV64" s="6"/>
      <c r="DOW64" s="6"/>
      <c r="DOX64" s="6"/>
      <c r="DOY64" s="6"/>
      <c r="DOZ64" s="6"/>
      <c r="DPA64" s="6"/>
      <c r="DPB64" s="6"/>
      <c r="DPC64" s="6"/>
      <c r="DPD64" s="6"/>
      <c r="DPE64" s="6"/>
      <c r="DPF64" s="6"/>
      <c r="DPG64" s="6"/>
      <c r="DPH64" s="6"/>
      <c r="DPI64" s="6"/>
      <c r="DPJ64" s="6"/>
      <c r="DPK64" s="6"/>
      <c r="DPL64" s="6"/>
      <c r="DPM64" s="6"/>
      <c r="DPN64" s="6"/>
      <c r="DPO64" s="6"/>
      <c r="DPP64" s="6"/>
      <c r="DPQ64" s="6"/>
      <c r="DPR64" s="6"/>
      <c r="DPS64" s="6"/>
      <c r="DPT64" s="6"/>
      <c r="DPU64" s="6"/>
      <c r="DPV64" s="6"/>
      <c r="DPW64" s="6"/>
      <c r="DPX64" s="6"/>
      <c r="DPY64" s="6"/>
      <c r="DPZ64" s="6"/>
      <c r="DQA64" s="6"/>
      <c r="DQB64" s="6"/>
      <c r="DQC64" s="6"/>
      <c r="DQD64" s="6"/>
      <c r="DQE64" s="6"/>
      <c r="DQF64" s="6"/>
      <c r="DQG64" s="6"/>
      <c r="DQH64" s="6"/>
      <c r="DQI64" s="6"/>
      <c r="DQJ64" s="6"/>
      <c r="DQK64" s="6"/>
      <c r="DQL64" s="6"/>
      <c r="DQM64" s="6"/>
      <c r="DQN64" s="6"/>
      <c r="DQO64" s="6"/>
      <c r="DQP64" s="6"/>
      <c r="DQQ64" s="6"/>
      <c r="DQR64" s="6"/>
      <c r="DQS64" s="6"/>
      <c r="DQT64" s="6"/>
      <c r="DQU64" s="6"/>
      <c r="DQV64" s="6"/>
      <c r="DQW64" s="6"/>
      <c r="DQX64" s="6"/>
      <c r="DQY64" s="6"/>
      <c r="DQZ64" s="6"/>
      <c r="DRA64" s="6"/>
      <c r="DRB64" s="6"/>
      <c r="DRC64" s="6"/>
      <c r="DRD64" s="6"/>
      <c r="DRE64" s="6"/>
      <c r="DRF64" s="6"/>
      <c r="DRG64" s="6"/>
      <c r="DRH64" s="6"/>
      <c r="DRI64" s="6"/>
      <c r="DRJ64" s="6"/>
      <c r="DRK64" s="6"/>
      <c r="DRL64" s="6"/>
      <c r="DRM64" s="6"/>
      <c r="DRN64" s="6"/>
      <c r="DRO64" s="6"/>
      <c r="DRP64" s="6"/>
      <c r="DRQ64" s="6"/>
      <c r="DRR64" s="6"/>
      <c r="DRS64" s="6"/>
      <c r="DRT64" s="6"/>
      <c r="DRU64" s="6"/>
      <c r="DRV64" s="6"/>
      <c r="DRW64" s="6"/>
      <c r="DRX64" s="6"/>
      <c r="DRY64" s="6"/>
      <c r="DRZ64" s="6"/>
      <c r="DSA64" s="6"/>
      <c r="DSB64" s="6"/>
      <c r="DSC64" s="6"/>
      <c r="DSD64" s="6"/>
      <c r="DSE64" s="6"/>
      <c r="DSF64" s="6"/>
      <c r="DSG64" s="6"/>
      <c r="DSH64" s="6"/>
      <c r="DSI64" s="6"/>
      <c r="DSJ64" s="6"/>
      <c r="DSK64" s="6"/>
      <c r="DSL64" s="6"/>
      <c r="DSM64" s="6"/>
      <c r="DSN64" s="6"/>
      <c r="DSO64" s="6"/>
      <c r="DSP64" s="6"/>
      <c r="DSQ64" s="6"/>
      <c r="DSR64" s="6"/>
      <c r="DSS64" s="6"/>
      <c r="DST64" s="6"/>
      <c r="DSU64" s="6"/>
      <c r="DSV64" s="6"/>
      <c r="DSW64" s="6"/>
      <c r="DSX64" s="6"/>
      <c r="DSY64" s="6"/>
      <c r="DSZ64" s="6"/>
      <c r="DTA64" s="6"/>
      <c r="DTB64" s="6"/>
      <c r="DTC64" s="6"/>
      <c r="DTD64" s="6"/>
      <c r="DTE64" s="6"/>
      <c r="DTF64" s="6"/>
      <c r="DTG64" s="6"/>
      <c r="DTH64" s="6"/>
      <c r="DTI64" s="6"/>
      <c r="DTJ64" s="6"/>
      <c r="DTK64" s="6"/>
      <c r="DTL64" s="6"/>
      <c r="DTM64" s="6"/>
      <c r="DTN64" s="6"/>
      <c r="DTO64" s="6"/>
      <c r="DTP64" s="6"/>
      <c r="DTQ64" s="6"/>
      <c r="DTR64" s="6"/>
      <c r="DTS64" s="6"/>
      <c r="DTT64" s="6"/>
      <c r="DTU64" s="6"/>
      <c r="DTV64" s="6"/>
      <c r="DTW64" s="6"/>
      <c r="DTX64" s="6"/>
      <c r="DTY64" s="6"/>
      <c r="DTZ64" s="6"/>
      <c r="DUA64" s="6"/>
      <c r="DUB64" s="6"/>
      <c r="DUC64" s="6"/>
      <c r="DUD64" s="6"/>
      <c r="DUE64" s="6"/>
      <c r="DUF64" s="6"/>
      <c r="DUG64" s="6"/>
      <c r="DUH64" s="6"/>
      <c r="DUI64" s="6"/>
      <c r="DUJ64" s="6"/>
      <c r="DUK64" s="6"/>
      <c r="DUL64" s="6"/>
      <c r="DUM64" s="6"/>
      <c r="DUN64" s="6"/>
      <c r="DUO64" s="6"/>
      <c r="DUP64" s="6"/>
      <c r="DUQ64" s="6"/>
      <c r="DUR64" s="6"/>
      <c r="DUS64" s="6"/>
      <c r="DUT64" s="6"/>
      <c r="DUU64" s="6"/>
      <c r="DUV64" s="6"/>
      <c r="DUW64" s="6"/>
      <c r="DUX64" s="6"/>
      <c r="DUY64" s="6"/>
      <c r="DUZ64" s="6"/>
      <c r="DVA64" s="6"/>
      <c r="DVB64" s="6"/>
      <c r="DVC64" s="6"/>
      <c r="DVD64" s="6"/>
      <c r="DVE64" s="6"/>
      <c r="DVF64" s="6"/>
      <c r="DVG64" s="6"/>
      <c r="DVH64" s="6"/>
      <c r="DVI64" s="6"/>
      <c r="DVJ64" s="6"/>
      <c r="DVK64" s="6"/>
      <c r="DVL64" s="6"/>
      <c r="DVM64" s="6"/>
      <c r="DVN64" s="6"/>
      <c r="DVO64" s="6"/>
      <c r="DVP64" s="6"/>
      <c r="DVQ64" s="6"/>
      <c r="DVR64" s="6"/>
      <c r="DVS64" s="6"/>
      <c r="DVT64" s="6"/>
      <c r="DVU64" s="6"/>
      <c r="DVV64" s="6"/>
      <c r="DVW64" s="6"/>
      <c r="DVX64" s="6"/>
      <c r="DVY64" s="6"/>
      <c r="DVZ64" s="6"/>
      <c r="DWA64" s="6"/>
      <c r="DWB64" s="6"/>
      <c r="DWC64" s="6"/>
      <c r="DWD64" s="6"/>
      <c r="DWE64" s="6"/>
      <c r="DWF64" s="6"/>
      <c r="DWG64" s="6"/>
      <c r="DWH64" s="6"/>
      <c r="DWI64" s="6"/>
      <c r="DWJ64" s="6"/>
      <c r="DWK64" s="6"/>
      <c r="DWL64" s="6"/>
      <c r="DWM64" s="6"/>
      <c r="DWN64" s="6"/>
      <c r="DWO64" s="6"/>
      <c r="DWP64" s="6"/>
      <c r="DWQ64" s="6"/>
      <c r="DWR64" s="6"/>
      <c r="DWS64" s="6"/>
      <c r="DWT64" s="6"/>
      <c r="DWU64" s="6"/>
      <c r="DWV64" s="6"/>
      <c r="DWW64" s="6"/>
      <c r="DWX64" s="6"/>
      <c r="DWY64" s="6"/>
      <c r="DWZ64" s="6"/>
      <c r="DXA64" s="6"/>
      <c r="DXB64" s="6"/>
      <c r="DXC64" s="6"/>
      <c r="DXD64" s="6"/>
      <c r="DXE64" s="6"/>
      <c r="DXF64" s="6"/>
      <c r="DXG64" s="6"/>
      <c r="DXH64" s="6"/>
      <c r="DXI64" s="6"/>
      <c r="DXJ64" s="6"/>
      <c r="DXK64" s="6"/>
      <c r="DXL64" s="6"/>
      <c r="DXM64" s="6"/>
      <c r="DXN64" s="6"/>
      <c r="DXO64" s="6"/>
      <c r="DXP64" s="6"/>
      <c r="DXQ64" s="6"/>
      <c r="DXR64" s="6"/>
      <c r="DXS64" s="6"/>
      <c r="DXT64" s="6"/>
      <c r="DXU64" s="6"/>
      <c r="DXV64" s="6"/>
      <c r="DXW64" s="6"/>
      <c r="DXX64" s="6"/>
      <c r="DXY64" s="6"/>
      <c r="DXZ64" s="6"/>
      <c r="DYA64" s="6"/>
      <c r="DYB64" s="6"/>
      <c r="DYC64" s="6"/>
      <c r="DYD64" s="6"/>
      <c r="DYE64" s="6"/>
      <c r="DYF64" s="6"/>
      <c r="DYG64" s="6"/>
      <c r="DYH64" s="6"/>
      <c r="DYI64" s="6"/>
      <c r="DYJ64" s="6"/>
      <c r="DYK64" s="6"/>
      <c r="DYL64" s="6"/>
      <c r="DYM64" s="6"/>
      <c r="DYN64" s="6"/>
      <c r="DYO64" s="6"/>
      <c r="DYP64" s="6"/>
      <c r="DYQ64" s="6"/>
      <c r="DYR64" s="6"/>
      <c r="DYS64" s="6"/>
      <c r="DYT64" s="6"/>
      <c r="DYU64" s="6"/>
      <c r="DYV64" s="6"/>
      <c r="DYW64" s="6"/>
      <c r="DYX64" s="6"/>
      <c r="DYY64" s="6"/>
      <c r="DYZ64" s="6"/>
      <c r="DZA64" s="6"/>
      <c r="DZB64" s="6"/>
      <c r="DZC64" s="6"/>
      <c r="DZD64" s="6"/>
      <c r="DZE64" s="6"/>
      <c r="DZF64" s="6"/>
      <c r="DZG64" s="6"/>
      <c r="DZH64" s="6"/>
      <c r="DZI64" s="6"/>
      <c r="DZJ64" s="6"/>
      <c r="DZK64" s="6"/>
      <c r="DZL64" s="6"/>
      <c r="DZM64" s="6"/>
      <c r="DZN64" s="6"/>
      <c r="DZO64" s="6"/>
      <c r="DZP64" s="6"/>
      <c r="DZQ64" s="6"/>
      <c r="DZR64" s="6"/>
      <c r="DZS64" s="6"/>
      <c r="DZT64" s="6"/>
      <c r="DZU64" s="6"/>
      <c r="DZV64" s="6"/>
      <c r="DZW64" s="6"/>
      <c r="DZX64" s="6"/>
      <c r="DZY64" s="6"/>
      <c r="DZZ64" s="6"/>
      <c r="EAA64" s="6"/>
      <c r="EAB64" s="6"/>
      <c r="EAC64" s="6"/>
      <c r="EAD64" s="6"/>
      <c r="EAE64" s="6"/>
      <c r="EAF64" s="6"/>
      <c r="EAG64" s="6"/>
      <c r="EAH64" s="6"/>
      <c r="EAI64" s="6"/>
      <c r="EAJ64" s="6"/>
      <c r="EAK64" s="6"/>
      <c r="EAL64" s="6"/>
      <c r="EAM64" s="6"/>
      <c r="EAN64" s="6"/>
      <c r="EAO64" s="6"/>
      <c r="EAP64" s="6"/>
      <c r="EAQ64" s="6"/>
      <c r="EAR64" s="6"/>
      <c r="EAS64" s="6"/>
      <c r="EAT64" s="6"/>
      <c r="EAU64" s="6"/>
      <c r="EAV64" s="6"/>
      <c r="EAW64" s="6"/>
      <c r="EAX64" s="6"/>
      <c r="EAY64" s="6"/>
      <c r="EAZ64" s="6"/>
      <c r="EBA64" s="6"/>
      <c r="EBB64" s="6"/>
      <c r="EBC64" s="6"/>
      <c r="EBD64" s="6"/>
      <c r="EBE64" s="6"/>
      <c r="EBF64" s="6"/>
      <c r="EBG64" s="6"/>
      <c r="EBH64" s="6"/>
      <c r="EBI64" s="6"/>
      <c r="EBJ64" s="6"/>
      <c r="EBK64" s="6"/>
      <c r="EBL64" s="6"/>
      <c r="EBM64" s="6"/>
      <c r="EBN64" s="6"/>
      <c r="EBO64" s="6"/>
      <c r="EBP64" s="6"/>
      <c r="EBQ64" s="6"/>
      <c r="EBR64" s="6"/>
      <c r="EBS64" s="6"/>
      <c r="EBT64" s="6"/>
      <c r="EBU64" s="6"/>
      <c r="EBV64" s="6"/>
      <c r="EBW64" s="6"/>
      <c r="EBX64" s="6"/>
      <c r="EBY64" s="6"/>
      <c r="EBZ64" s="6"/>
      <c r="ECA64" s="6"/>
      <c r="ECB64" s="6"/>
      <c r="ECC64" s="6"/>
      <c r="ECD64" s="6"/>
      <c r="ECE64" s="6"/>
      <c r="ECF64" s="6"/>
      <c r="ECG64" s="6"/>
      <c r="ECH64" s="6"/>
      <c r="ECI64" s="6"/>
      <c r="ECJ64" s="6"/>
      <c r="ECK64" s="6"/>
      <c r="ECL64" s="6"/>
      <c r="ECM64" s="6"/>
      <c r="ECN64" s="6"/>
      <c r="ECO64" s="6"/>
      <c r="ECP64" s="6"/>
      <c r="ECQ64" s="6"/>
      <c r="ECR64" s="6"/>
      <c r="ECS64" s="6"/>
      <c r="ECT64" s="6"/>
      <c r="ECU64" s="6"/>
      <c r="ECV64" s="6"/>
      <c r="ECW64" s="6"/>
      <c r="ECX64" s="6"/>
      <c r="ECY64" s="6"/>
      <c r="ECZ64" s="6"/>
      <c r="EDA64" s="6"/>
      <c r="EDB64" s="6"/>
      <c r="EDC64" s="6"/>
      <c r="EDD64" s="6"/>
      <c r="EDE64" s="6"/>
      <c r="EDF64" s="6"/>
      <c r="EDG64" s="6"/>
      <c r="EDH64" s="6"/>
      <c r="EDI64" s="6"/>
      <c r="EDJ64" s="6"/>
      <c r="EDK64" s="6"/>
      <c r="EDL64" s="6"/>
      <c r="EDM64" s="6"/>
      <c r="EDN64" s="6"/>
      <c r="EDO64" s="6"/>
      <c r="EDP64" s="6"/>
      <c r="EDQ64" s="6"/>
      <c r="EDR64" s="6"/>
      <c r="EDS64" s="6"/>
      <c r="EDT64" s="6"/>
      <c r="EDU64" s="6"/>
      <c r="EDV64" s="6"/>
      <c r="EDW64" s="6"/>
      <c r="EDX64" s="6"/>
      <c r="EDY64" s="6"/>
      <c r="EDZ64" s="6"/>
      <c r="EEA64" s="6"/>
      <c r="EEB64" s="6"/>
      <c r="EEC64" s="6"/>
      <c r="EED64" s="6"/>
      <c r="EEE64" s="6"/>
      <c r="EEF64" s="6"/>
      <c r="EEG64" s="6"/>
      <c r="EEH64" s="6"/>
      <c r="EEI64" s="6"/>
      <c r="EEJ64" s="6"/>
      <c r="EEK64" s="6"/>
      <c r="EEL64" s="6"/>
      <c r="EEM64" s="6"/>
      <c r="EEN64" s="6"/>
      <c r="EEO64" s="6"/>
      <c r="EEP64" s="6"/>
      <c r="EEQ64" s="6"/>
      <c r="EER64" s="6"/>
      <c r="EES64" s="6"/>
      <c r="EET64" s="6"/>
      <c r="EEU64" s="6"/>
      <c r="EEV64" s="6"/>
      <c r="EEW64" s="6"/>
      <c r="EEX64" s="6"/>
      <c r="EEY64" s="6"/>
      <c r="EEZ64" s="6"/>
      <c r="EFA64" s="6"/>
      <c r="EFB64" s="6"/>
      <c r="EFC64" s="6"/>
      <c r="EFD64" s="6"/>
      <c r="EFE64" s="6"/>
      <c r="EFF64" s="6"/>
      <c r="EFG64" s="6"/>
      <c r="EFH64" s="6"/>
      <c r="EFI64" s="6"/>
      <c r="EFJ64" s="6"/>
      <c r="EFK64" s="6"/>
      <c r="EFL64" s="6"/>
      <c r="EFM64" s="6"/>
      <c r="EFN64" s="6"/>
      <c r="EFO64" s="6"/>
      <c r="EFP64" s="6"/>
      <c r="EFQ64" s="6"/>
      <c r="EFR64" s="6"/>
      <c r="EFS64" s="6"/>
      <c r="EFT64" s="6"/>
      <c r="EFU64" s="6"/>
      <c r="EFV64" s="6"/>
      <c r="EFW64" s="6"/>
      <c r="EFX64" s="6"/>
      <c r="EFY64" s="6"/>
      <c r="EFZ64" s="6"/>
      <c r="EGA64" s="6"/>
      <c r="EGB64" s="6"/>
      <c r="EGC64" s="6"/>
      <c r="EGD64" s="6"/>
      <c r="EGE64" s="6"/>
      <c r="EGF64" s="6"/>
      <c r="EGG64" s="6"/>
      <c r="EGH64" s="6"/>
      <c r="EGI64" s="6"/>
      <c r="EGJ64" s="6"/>
      <c r="EGK64" s="6"/>
      <c r="EGL64" s="6"/>
      <c r="EGM64" s="6"/>
      <c r="EGN64" s="6"/>
      <c r="EGO64" s="6"/>
      <c r="EGP64" s="6"/>
      <c r="EGQ64" s="6"/>
      <c r="EGR64" s="6"/>
      <c r="EGS64" s="6"/>
      <c r="EGT64" s="6"/>
      <c r="EGU64" s="6"/>
      <c r="EGV64" s="6"/>
      <c r="EGW64" s="6"/>
      <c r="EGX64" s="6"/>
      <c r="EGY64" s="6"/>
      <c r="EGZ64" s="6"/>
      <c r="EHA64" s="6"/>
      <c r="EHB64" s="6"/>
      <c r="EHC64" s="6"/>
      <c r="EHD64" s="6"/>
      <c r="EHE64" s="6"/>
      <c r="EHF64" s="6"/>
      <c r="EHG64" s="6"/>
      <c r="EHH64" s="6"/>
      <c r="EHI64" s="6"/>
      <c r="EHJ64" s="6"/>
      <c r="EHK64" s="6"/>
      <c r="EHL64" s="6"/>
      <c r="EHM64" s="6"/>
      <c r="EHN64" s="6"/>
      <c r="EHO64" s="6"/>
      <c r="EHP64" s="6"/>
      <c r="EHQ64" s="6"/>
      <c r="EHR64" s="6"/>
      <c r="EHS64" s="6"/>
      <c r="EHT64" s="6"/>
      <c r="EHU64" s="6"/>
      <c r="EHV64" s="6"/>
      <c r="EHW64" s="6"/>
      <c r="EHX64" s="6"/>
      <c r="EHY64" s="6"/>
      <c r="EHZ64" s="6"/>
      <c r="EIA64" s="6"/>
      <c r="EIB64" s="6"/>
      <c r="EIC64" s="6"/>
      <c r="EID64" s="6"/>
      <c r="EIE64" s="6"/>
      <c r="EIF64" s="6"/>
      <c r="EIG64" s="6"/>
      <c r="EIH64" s="6"/>
      <c r="EII64" s="6"/>
      <c r="EIJ64" s="6"/>
      <c r="EIK64" s="6"/>
      <c r="EIL64" s="6"/>
      <c r="EIM64" s="6"/>
      <c r="EIN64" s="6"/>
      <c r="EIO64" s="6"/>
      <c r="EIP64" s="6"/>
      <c r="EIQ64" s="6"/>
      <c r="EIR64" s="6"/>
      <c r="EIS64" s="6"/>
      <c r="EIT64" s="6"/>
      <c r="EIU64" s="6"/>
      <c r="EIV64" s="6"/>
      <c r="EIW64" s="6"/>
      <c r="EIX64" s="6"/>
      <c r="EIY64" s="6"/>
      <c r="EIZ64" s="6"/>
      <c r="EJA64" s="6"/>
      <c r="EJB64" s="6"/>
      <c r="EJC64" s="6"/>
      <c r="EJD64" s="6"/>
      <c r="EJE64" s="6"/>
      <c r="EJF64" s="6"/>
      <c r="EJG64" s="6"/>
      <c r="EJH64" s="6"/>
      <c r="EJI64" s="6"/>
      <c r="EJJ64" s="6"/>
      <c r="EJK64" s="6"/>
      <c r="EJL64" s="6"/>
      <c r="EJM64" s="6"/>
      <c r="EJN64" s="6"/>
      <c r="EJO64" s="6"/>
      <c r="EJP64" s="6"/>
      <c r="EJQ64" s="6"/>
      <c r="EJR64" s="6"/>
      <c r="EJS64" s="6"/>
      <c r="EJT64" s="6"/>
      <c r="EJU64" s="6"/>
      <c r="EJV64" s="6"/>
      <c r="EJW64" s="6"/>
      <c r="EJX64" s="6"/>
      <c r="EJY64" s="6"/>
      <c r="EJZ64" s="6"/>
      <c r="EKA64" s="6"/>
      <c r="EKB64" s="6"/>
      <c r="EKC64" s="6"/>
      <c r="EKD64" s="6"/>
      <c r="EKE64" s="6"/>
      <c r="EKF64" s="6"/>
      <c r="EKG64" s="6"/>
      <c r="EKH64" s="6"/>
      <c r="EKI64" s="6"/>
      <c r="EKJ64" s="6"/>
      <c r="EKK64" s="6"/>
      <c r="EKL64" s="6"/>
      <c r="EKM64" s="6"/>
      <c r="EKN64" s="6"/>
      <c r="EKO64" s="6"/>
      <c r="EKP64" s="6"/>
      <c r="EKQ64" s="6"/>
      <c r="EKR64" s="6"/>
      <c r="EKS64" s="6"/>
      <c r="EKT64" s="6"/>
      <c r="EKU64" s="6"/>
      <c r="EKV64" s="6"/>
      <c r="EKW64" s="6"/>
      <c r="EKX64" s="6"/>
      <c r="EKY64" s="6"/>
      <c r="EKZ64" s="6"/>
      <c r="ELA64" s="6"/>
      <c r="ELB64" s="6"/>
      <c r="ELC64" s="6"/>
      <c r="ELD64" s="6"/>
      <c r="ELE64" s="6"/>
      <c r="ELF64" s="6"/>
      <c r="ELG64" s="6"/>
      <c r="ELH64" s="6"/>
      <c r="ELI64" s="6"/>
      <c r="ELJ64" s="6"/>
      <c r="ELK64" s="6"/>
      <c r="ELL64" s="6"/>
      <c r="ELM64" s="6"/>
      <c r="ELN64" s="6"/>
      <c r="ELO64" s="6"/>
      <c r="ELP64" s="6"/>
      <c r="ELQ64" s="6"/>
      <c r="ELR64" s="6"/>
      <c r="ELS64" s="6"/>
      <c r="ELT64" s="6"/>
      <c r="ELU64" s="6"/>
      <c r="ELV64" s="6"/>
      <c r="ELW64" s="6"/>
      <c r="ELX64" s="6"/>
      <c r="ELY64" s="6"/>
      <c r="ELZ64" s="6"/>
      <c r="EMA64" s="6"/>
      <c r="EMB64" s="6"/>
      <c r="EMC64" s="6"/>
      <c r="EMD64" s="6"/>
      <c r="EME64" s="6"/>
      <c r="EMF64" s="6"/>
      <c r="EMG64" s="6"/>
      <c r="EMH64" s="6"/>
      <c r="EMI64" s="6"/>
      <c r="EMJ64" s="6"/>
      <c r="EMK64" s="6"/>
      <c r="EML64" s="6"/>
      <c r="EMM64" s="6"/>
      <c r="EMN64" s="6"/>
      <c r="EMO64" s="6"/>
      <c r="EMP64" s="6"/>
      <c r="EMQ64" s="6"/>
      <c r="EMR64" s="6"/>
      <c r="EMS64" s="6"/>
      <c r="EMT64" s="6"/>
      <c r="EMU64" s="6"/>
      <c r="EMV64" s="6"/>
      <c r="EMW64" s="6"/>
      <c r="EMX64" s="6"/>
      <c r="EMY64" s="6"/>
      <c r="EMZ64" s="6"/>
      <c r="ENA64" s="6"/>
      <c r="ENB64" s="6"/>
      <c r="ENC64" s="6"/>
      <c r="END64" s="6"/>
      <c r="ENE64" s="6"/>
      <c r="ENF64" s="6"/>
      <c r="ENG64" s="6"/>
      <c r="ENH64" s="6"/>
      <c r="ENI64" s="6"/>
      <c r="ENJ64" s="6"/>
      <c r="ENK64" s="6"/>
      <c r="ENL64" s="6"/>
      <c r="ENM64" s="6"/>
      <c r="ENN64" s="6"/>
      <c r="ENO64" s="6"/>
      <c r="ENP64" s="6"/>
      <c r="ENQ64" s="6"/>
      <c r="ENR64" s="6"/>
      <c r="ENS64" s="6"/>
      <c r="ENT64" s="6"/>
      <c r="ENU64" s="6"/>
      <c r="ENV64" s="6"/>
      <c r="ENW64" s="6"/>
      <c r="ENX64" s="6"/>
      <c r="ENY64" s="6"/>
      <c r="ENZ64" s="6"/>
      <c r="EOA64" s="6"/>
      <c r="EOB64" s="6"/>
      <c r="EOC64" s="6"/>
      <c r="EOD64" s="6"/>
      <c r="EOE64" s="6"/>
      <c r="EOF64" s="6"/>
      <c r="EOG64" s="6"/>
      <c r="EOH64" s="6"/>
      <c r="EOI64" s="6"/>
      <c r="EOJ64" s="6"/>
      <c r="EOK64" s="6"/>
      <c r="EOL64" s="6"/>
      <c r="EOM64" s="6"/>
      <c r="EON64" s="6"/>
      <c r="EOO64" s="6"/>
      <c r="EOP64" s="6"/>
      <c r="EOQ64" s="6"/>
      <c r="EOR64" s="6"/>
      <c r="EOS64" s="6"/>
      <c r="EOT64" s="6"/>
      <c r="EOU64" s="6"/>
      <c r="EOV64" s="6"/>
      <c r="EOW64" s="6"/>
      <c r="EOX64" s="6"/>
      <c r="EOY64" s="6"/>
      <c r="EOZ64" s="6"/>
      <c r="EPA64" s="6"/>
      <c r="EPB64" s="6"/>
      <c r="EPC64" s="6"/>
      <c r="EPD64" s="6"/>
      <c r="EPE64" s="6"/>
      <c r="EPF64" s="6"/>
      <c r="EPG64" s="6"/>
      <c r="EPH64" s="6"/>
      <c r="EPI64" s="6"/>
      <c r="EPJ64" s="6"/>
      <c r="EPK64" s="6"/>
      <c r="EPL64" s="6"/>
      <c r="EPM64" s="6"/>
      <c r="EPN64" s="6"/>
      <c r="EPO64" s="6"/>
      <c r="EPP64" s="6"/>
      <c r="EPQ64" s="6"/>
      <c r="EPR64" s="6"/>
      <c r="EPS64" s="6"/>
      <c r="EPT64" s="6"/>
      <c r="EPU64" s="6"/>
      <c r="EPV64" s="6"/>
      <c r="EPW64" s="6"/>
      <c r="EPX64" s="6"/>
      <c r="EPY64" s="6"/>
      <c r="EPZ64" s="6"/>
      <c r="EQA64" s="6"/>
      <c r="EQB64" s="6"/>
      <c r="EQC64" s="6"/>
      <c r="EQD64" s="6"/>
      <c r="EQE64" s="6"/>
      <c r="EQF64" s="6"/>
      <c r="EQG64" s="6"/>
      <c r="EQH64" s="6"/>
      <c r="EQI64" s="6"/>
      <c r="EQJ64" s="6"/>
      <c r="EQK64" s="6"/>
      <c r="EQL64" s="6"/>
      <c r="EQM64" s="6"/>
      <c r="EQN64" s="6"/>
      <c r="EQO64" s="6"/>
      <c r="EQP64" s="6"/>
      <c r="EQQ64" s="6"/>
      <c r="EQR64" s="6"/>
      <c r="EQS64" s="6"/>
      <c r="EQT64" s="6"/>
      <c r="EQU64" s="6"/>
      <c r="EQV64" s="6"/>
      <c r="EQW64" s="6"/>
      <c r="EQX64" s="6"/>
      <c r="EQY64" s="6"/>
      <c r="EQZ64" s="6"/>
      <c r="ERA64" s="6"/>
      <c r="ERB64" s="6"/>
      <c r="ERC64" s="6"/>
      <c r="ERD64" s="6"/>
      <c r="ERE64" s="6"/>
      <c r="ERF64" s="6"/>
      <c r="ERG64" s="6"/>
      <c r="ERH64" s="6"/>
      <c r="ERI64" s="6"/>
      <c r="ERJ64" s="6"/>
      <c r="ERK64" s="6"/>
      <c r="ERL64" s="6"/>
      <c r="ERM64" s="6"/>
      <c r="ERN64" s="6"/>
      <c r="ERO64" s="6"/>
      <c r="ERP64" s="6"/>
      <c r="ERQ64" s="6"/>
      <c r="ERR64" s="6"/>
      <c r="ERS64" s="6"/>
      <c r="ERT64" s="6"/>
      <c r="ERU64" s="6"/>
      <c r="ERV64" s="6"/>
      <c r="ERW64" s="6"/>
      <c r="ERX64" s="6"/>
      <c r="ERY64" s="6"/>
      <c r="ERZ64" s="6"/>
      <c r="ESA64" s="6"/>
      <c r="ESB64" s="6"/>
      <c r="ESC64" s="6"/>
      <c r="ESD64" s="6"/>
      <c r="ESE64" s="6"/>
      <c r="ESF64" s="6"/>
      <c r="ESG64" s="6"/>
      <c r="ESH64" s="6"/>
      <c r="ESI64" s="6"/>
      <c r="ESJ64" s="6"/>
      <c r="ESK64" s="6"/>
      <c r="ESL64" s="6"/>
      <c r="ESM64" s="6"/>
      <c r="ESN64" s="6"/>
      <c r="ESO64" s="6"/>
      <c r="ESP64" s="6"/>
      <c r="ESQ64" s="6"/>
      <c r="ESR64" s="6"/>
      <c r="ESS64" s="6"/>
      <c r="EST64" s="6"/>
      <c r="ESU64" s="6"/>
      <c r="ESV64" s="6"/>
      <c r="ESW64" s="6"/>
      <c r="ESX64" s="6"/>
      <c r="ESY64" s="6"/>
      <c r="ESZ64" s="6"/>
      <c r="ETA64" s="6"/>
      <c r="ETB64" s="6"/>
      <c r="ETC64" s="6"/>
      <c r="ETD64" s="6"/>
      <c r="ETE64" s="6"/>
      <c r="ETF64" s="6"/>
      <c r="ETG64" s="6"/>
      <c r="ETH64" s="6"/>
      <c r="ETI64" s="6"/>
      <c r="ETJ64" s="6"/>
      <c r="ETK64" s="6"/>
      <c r="ETL64" s="6"/>
      <c r="ETM64" s="6"/>
      <c r="ETN64" s="6"/>
      <c r="ETO64" s="6"/>
      <c r="ETP64" s="6"/>
      <c r="ETQ64" s="6"/>
      <c r="ETR64" s="6"/>
      <c r="ETS64" s="6"/>
      <c r="ETT64" s="6"/>
      <c r="ETU64" s="6"/>
      <c r="ETV64" s="6"/>
      <c r="ETW64" s="6"/>
      <c r="ETX64" s="6"/>
      <c r="ETY64" s="6"/>
      <c r="ETZ64" s="6"/>
      <c r="EUA64" s="6"/>
      <c r="EUB64" s="6"/>
      <c r="EUC64" s="6"/>
      <c r="EUD64" s="6"/>
      <c r="EUE64" s="6"/>
      <c r="EUF64" s="6"/>
      <c r="EUG64" s="6"/>
      <c r="EUH64" s="6"/>
      <c r="EUI64" s="6"/>
      <c r="EUJ64" s="6"/>
      <c r="EUK64" s="6"/>
      <c r="EUL64" s="6"/>
      <c r="EUM64" s="6"/>
      <c r="EUN64" s="6"/>
      <c r="EUO64" s="6"/>
      <c r="EUP64" s="6"/>
      <c r="EUQ64" s="6"/>
      <c r="EUR64" s="6"/>
      <c r="EUS64" s="6"/>
      <c r="EUT64" s="6"/>
      <c r="EUU64" s="6"/>
      <c r="EUV64" s="6"/>
      <c r="EUW64" s="6"/>
      <c r="EUX64" s="6"/>
      <c r="EUY64" s="6"/>
      <c r="EUZ64" s="6"/>
      <c r="EVA64" s="6"/>
      <c r="EVB64" s="6"/>
      <c r="EVC64" s="6"/>
      <c r="EVD64" s="6"/>
      <c r="EVE64" s="6"/>
      <c r="EVF64" s="6"/>
      <c r="EVG64" s="6"/>
      <c r="EVH64" s="6"/>
      <c r="EVI64" s="6"/>
      <c r="EVJ64" s="6"/>
      <c r="EVK64" s="6"/>
      <c r="EVL64" s="6"/>
      <c r="EVM64" s="6"/>
      <c r="EVN64" s="6"/>
      <c r="EVO64" s="6"/>
      <c r="EVP64" s="6"/>
      <c r="EVQ64" s="6"/>
      <c r="EVR64" s="6"/>
      <c r="EVS64" s="6"/>
      <c r="EVT64" s="6"/>
      <c r="EVU64" s="6"/>
      <c r="EVV64" s="6"/>
      <c r="EVW64" s="6"/>
      <c r="EVX64" s="6"/>
      <c r="EVY64" s="6"/>
      <c r="EVZ64" s="6"/>
      <c r="EWA64" s="6"/>
      <c r="EWB64" s="6"/>
      <c r="EWC64" s="6"/>
      <c r="EWD64" s="6"/>
      <c r="EWE64" s="6"/>
      <c r="EWF64" s="6"/>
      <c r="EWG64" s="6"/>
      <c r="EWH64" s="6"/>
      <c r="EWI64" s="6"/>
      <c r="EWJ64" s="6"/>
      <c r="EWK64" s="6"/>
      <c r="EWL64" s="6"/>
      <c r="EWM64" s="6"/>
      <c r="EWN64" s="6"/>
      <c r="EWO64" s="6"/>
      <c r="EWP64" s="6"/>
      <c r="EWQ64" s="6"/>
      <c r="EWR64" s="6"/>
      <c r="EWS64" s="6"/>
      <c r="EWT64" s="6"/>
      <c r="EWU64" s="6"/>
      <c r="EWV64" s="6"/>
      <c r="EWW64" s="6"/>
      <c r="EWX64" s="6"/>
      <c r="EWY64" s="6"/>
      <c r="EWZ64" s="6"/>
      <c r="EXA64" s="6"/>
      <c r="EXB64" s="6"/>
      <c r="EXC64" s="6"/>
      <c r="EXD64" s="6"/>
      <c r="EXE64" s="6"/>
      <c r="EXF64" s="6"/>
      <c r="EXG64" s="6"/>
      <c r="EXH64" s="6"/>
      <c r="EXI64" s="6"/>
      <c r="EXJ64" s="6"/>
      <c r="EXK64" s="6"/>
      <c r="EXL64" s="6"/>
      <c r="EXM64" s="6"/>
      <c r="EXN64" s="6"/>
      <c r="EXO64" s="6"/>
      <c r="EXP64" s="6"/>
      <c r="EXQ64" s="6"/>
      <c r="EXR64" s="6"/>
      <c r="EXS64" s="6"/>
      <c r="EXT64" s="6"/>
      <c r="EXU64" s="6"/>
      <c r="EXV64" s="6"/>
      <c r="EXW64" s="6"/>
      <c r="EXX64" s="6"/>
      <c r="EXY64" s="6"/>
      <c r="EXZ64" s="6"/>
      <c r="EYA64" s="6"/>
      <c r="EYB64" s="6"/>
      <c r="EYC64" s="6"/>
      <c r="EYD64" s="6"/>
      <c r="EYE64" s="6"/>
      <c r="EYF64" s="6"/>
      <c r="EYG64" s="6"/>
      <c r="EYH64" s="6"/>
      <c r="EYI64" s="6"/>
      <c r="EYJ64" s="6"/>
      <c r="EYK64" s="6"/>
      <c r="EYL64" s="6"/>
      <c r="EYM64" s="6"/>
      <c r="EYN64" s="6"/>
      <c r="EYO64" s="6"/>
      <c r="EYP64" s="6"/>
      <c r="EYQ64" s="6"/>
      <c r="EYR64" s="6"/>
      <c r="EYS64" s="6"/>
      <c r="EYT64" s="6"/>
      <c r="EYU64" s="6"/>
      <c r="EYV64" s="6"/>
      <c r="EYW64" s="6"/>
      <c r="EYX64" s="6"/>
      <c r="EYY64" s="6"/>
      <c r="EYZ64" s="6"/>
      <c r="EZA64" s="6"/>
      <c r="EZB64" s="6"/>
      <c r="EZC64" s="6"/>
      <c r="EZD64" s="6"/>
      <c r="EZE64" s="6"/>
      <c r="EZF64" s="6"/>
      <c r="EZG64" s="6"/>
      <c r="EZH64" s="6"/>
      <c r="EZI64" s="6"/>
      <c r="EZJ64" s="6"/>
      <c r="EZK64" s="6"/>
      <c r="EZL64" s="6"/>
      <c r="EZM64" s="6"/>
      <c r="EZN64" s="6"/>
      <c r="EZO64" s="6"/>
      <c r="EZP64" s="6"/>
      <c r="EZQ64" s="6"/>
      <c r="EZR64" s="6"/>
      <c r="EZS64" s="6"/>
      <c r="EZT64" s="6"/>
      <c r="EZU64" s="6"/>
      <c r="EZV64" s="6"/>
      <c r="EZW64" s="6"/>
      <c r="EZX64" s="6"/>
      <c r="EZY64" s="6"/>
      <c r="EZZ64" s="6"/>
      <c r="FAA64" s="6"/>
      <c r="FAB64" s="6"/>
      <c r="FAC64" s="6"/>
      <c r="FAD64" s="6"/>
      <c r="FAE64" s="6"/>
      <c r="FAF64" s="6"/>
      <c r="FAG64" s="6"/>
      <c r="FAH64" s="6"/>
      <c r="FAI64" s="6"/>
      <c r="FAJ64" s="6"/>
      <c r="FAK64" s="6"/>
      <c r="FAL64" s="6"/>
      <c r="FAM64" s="6"/>
      <c r="FAN64" s="6"/>
      <c r="FAO64" s="6"/>
      <c r="FAP64" s="6"/>
      <c r="FAQ64" s="6"/>
      <c r="FAR64" s="6"/>
      <c r="FAS64" s="6"/>
      <c r="FAT64" s="6"/>
      <c r="FAU64" s="6"/>
      <c r="FAV64" s="6"/>
      <c r="FAW64" s="6"/>
      <c r="FAX64" s="6"/>
      <c r="FAY64" s="6"/>
      <c r="FAZ64" s="6"/>
      <c r="FBA64" s="6"/>
      <c r="FBB64" s="6"/>
      <c r="FBC64" s="6"/>
      <c r="FBD64" s="6"/>
      <c r="FBE64" s="6"/>
      <c r="FBF64" s="6"/>
      <c r="FBG64" s="6"/>
      <c r="FBH64" s="6"/>
      <c r="FBI64" s="6"/>
      <c r="FBJ64" s="6"/>
      <c r="FBK64" s="6"/>
      <c r="FBL64" s="6"/>
      <c r="FBM64" s="6"/>
      <c r="FBN64" s="6"/>
      <c r="FBO64" s="6"/>
      <c r="FBP64" s="6"/>
      <c r="FBQ64" s="6"/>
      <c r="FBR64" s="6"/>
      <c r="FBS64" s="6"/>
      <c r="FBT64" s="6"/>
      <c r="FBU64" s="6"/>
      <c r="FBV64" s="6"/>
      <c r="FBW64" s="6"/>
      <c r="FBX64" s="6"/>
      <c r="FBY64" s="6"/>
      <c r="FBZ64" s="6"/>
      <c r="FCA64" s="6"/>
      <c r="FCB64" s="6"/>
      <c r="FCC64" s="6"/>
      <c r="FCD64" s="6"/>
      <c r="FCE64" s="6"/>
      <c r="FCF64" s="6"/>
      <c r="FCG64" s="6"/>
      <c r="FCH64" s="6"/>
      <c r="FCI64" s="6"/>
      <c r="FCJ64" s="6"/>
      <c r="FCK64" s="6"/>
      <c r="FCL64" s="6"/>
      <c r="FCM64" s="6"/>
      <c r="FCN64" s="6"/>
      <c r="FCO64" s="6"/>
      <c r="FCP64" s="6"/>
      <c r="FCQ64" s="6"/>
      <c r="FCR64" s="6"/>
      <c r="FCS64" s="6"/>
      <c r="FCT64" s="6"/>
      <c r="FCU64" s="6"/>
      <c r="FCV64" s="6"/>
      <c r="FCW64" s="6"/>
      <c r="FCX64" s="6"/>
      <c r="FCY64" s="6"/>
      <c r="FCZ64" s="6"/>
      <c r="FDA64" s="6"/>
      <c r="FDB64" s="6"/>
      <c r="FDC64" s="6"/>
      <c r="FDD64" s="6"/>
      <c r="FDE64" s="6"/>
      <c r="FDF64" s="6"/>
      <c r="FDG64" s="6"/>
      <c r="FDH64" s="6"/>
      <c r="FDI64" s="6"/>
      <c r="FDJ64" s="6"/>
      <c r="FDK64" s="6"/>
      <c r="FDL64" s="6"/>
      <c r="FDM64" s="6"/>
      <c r="FDN64" s="6"/>
      <c r="FDO64" s="6"/>
      <c r="FDP64" s="6"/>
      <c r="FDQ64" s="6"/>
      <c r="FDR64" s="6"/>
      <c r="FDS64" s="6"/>
      <c r="FDT64" s="6"/>
      <c r="FDU64" s="6"/>
      <c r="FDV64" s="6"/>
      <c r="FDW64" s="6"/>
      <c r="FDX64" s="6"/>
      <c r="FDY64" s="6"/>
      <c r="FDZ64" s="6"/>
      <c r="FEA64" s="6"/>
      <c r="FEB64" s="6"/>
      <c r="FEC64" s="6"/>
      <c r="FED64" s="6"/>
      <c r="FEE64" s="6"/>
      <c r="FEF64" s="6"/>
      <c r="FEG64" s="6"/>
      <c r="FEH64" s="6"/>
      <c r="FEI64" s="6"/>
      <c r="FEJ64" s="6"/>
      <c r="FEK64" s="6"/>
      <c r="FEL64" s="6"/>
      <c r="FEM64" s="6"/>
      <c r="FEN64" s="6"/>
      <c r="FEO64" s="6"/>
      <c r="FEP64" s="6"/>
      <c r="FEQ64" s="6"/>
      <c r="FER64" s="6"/>
      <c r="FES64" s="6"/>
      <c r="FET64" s="6"/>
      <c r="FEU64" s="6"/>
      <c r="FEV64" s="6"/>
      <c r="FEW64" s="6"/>
      <c r="FEX64" s="6"/>
      <c r="FEY64" s="6"/>
      <c r="FEZ64" s="6"/>
      <c r="FFA64" s="6"/>
      <c r="FFB64" s="6"/>
      <c r="FFC64" s="6"/>
      <c r="FFD64" s="6"/>
      <c r="FFE64" s="6"/>
      <c r="FFF64" s="6"/>
      <c r="FFG64" s="6"/>
      <c r="FFH64" s="6"/>
      <c r="FFI64" s="6"/>
      <c r="FFJ64" s="6"/>
      <c r="FFK64" s="6"/>
      <c r="FFL64" s="6"/>
      <c r="FFM64" s="6"/>
      <c r="FFN64" s="6"/>
      <c r="FFO64" s="6"/>
      <c r="FFP64" s="6"/>
      <c r="FFQ64" s="6"/>
      <c r="FFR64" s="6"/>
      <c r="FFS64" s="6"/>
      <c r="FFT64" s="6"/>
      <c r="FFU64" s="6"/>
      <c r="FFV64" s="6"/>
      <c r="FFW64" s="6"/>
      <c r="FFX64" s="6"/>
      <c r="FFY64" s="6"/>
      <c r="FFZ64" s="6"/>
      <c r="FGA64" s="6"/>
      <c r="FGB64" s="6"/>
      <c r="FGC64" s="6"/>
      <c r="FGD64" s="6"/>
      <c r="FGE64" s="6"/>
      <c r="FGF64" s="6"/>
      <c r="FGG64" s="6"/>
      <c r="FGH64" s="6"/>
      <c r="FGI64" s="6"/>
      <c r="FGJ64" s="6"/>
      <c r="FGK64" s="6"/>
      <c r="FGL64" s="6"/>
      <c r="FGM64" s="6"/>
      <c r="FGN64" s="6"/>
      <c r="FGO64" s="6"/>
      <c r="FGP64" s="6"/>
      <c r="FGQ64" s="6"/>
      <c r="FGR64" s="6"/>
      <c r="FGS64" s="6"/>
      <c r="FGT64" s="6"/>
      <c r="FGU64" s="6"/>
      <c r="FGV64" s="6"/>
      <c r="FGW64" s="6"/>
      <c r="FGX64" s="6"/>
      <c r="FGY64" s="6"/>
      <c r="FGZ64" s="6"/>
      <c r="FHA64" s="6"/>
      <c r="FHB64" s="6"/>
      <c r="FHC64" s="6"/>
      <c r="FHD64" s="6"/>
      <c r="FHE64" s="6"/>
      <c r="FHF64" s="6"/>
      <c r="FHG64" s="6"/>
      <c r="FHH64" s="6"/>
      <c r="FHI64" s="6"/>
      <c r="FHJ64" s="6"/>
      <c r="FHK64" s="6"/>
      <c r="FHL64" s="6"/>
      <c r="FHM64" s="6"/>
      <c r="FHN64" s="6"/>
      <c r="FHO64" s="6"/>
      <c r="FHP64" s="6"/>
      <c r="FHQ64" s="6"/>
      <c r="FHR64" s="6"/>
      <c r="FHS64" s="6"/>
      <c r="FHT64" s="6"/>
      <c r="FHU64" s="6"/>
      <c r="FHV64" s="6"/>
      <c r="FHW64" s="6"/>
      <c r="FHX64" s="6"/>
      <c r="FHY64" s="6"/>
      <c r="FHZ64" s="6"/>
      <c r="FIA64" s="6"/>
      <c r="FIB64" s="6"/>
      <c r="FIC64" s="6"/>
      <c r="FID64" s="6"/>
      <c r="FIE64" s="6"/>
      <c r="FIF64" s="6"/>
      <c r="FIG64" s="6"/>
      <c r="FIH64" s="6"/>
      <c r="FII64" s="6"/>
      <c r="FIJ64" s="6"/>
      <c r="FIK64" s="6"/>
      <c r="FIL64" s="6"/>
      <c r="FIM64" s="6"/>
      <c r="FIN64" s="6"/>
      <c r="FIO64" s="6"/>
      <c r="FIP64" s="6"/>
      <c r="FIQ64" s="6"/>
      <c r="FIR64" s="6"/>
      <c r="FIS64" s="6"/>
      <c r="FIT64" s="6"/>
      <c r="FIU64" s="6"/>
      <c r="FIV64" s="6"/>
      <c r="FIW64" s="6"/>
      <c r="FIX64" s="6"/>
      <c r="FIY64" s="6"/>
      <c r="FIZ64" s="6"/>
      <c r="FJA64" s="6"/>
      <c r="FJB64" s="6"/>
      <c r="FJC64" s="6"/>
      <c r="FJD64" s="6"/>
      <c r="FJE64" s="6"/>
      <c r="FJF64" s="6"/>
      <c r="FJG64" s="6"/>
      <c r="FJH64" s="6"/>
      <c r="FJI64" s="6"/>
      <c r="FJJ64" s="6"/>
      <c r="FJK64" s="6"/>
      <c r="FJL64" s="6"/>
      <c r="FJM64" s="6"/>
      <c r="FJN64" s="6"/>
      <c r="FJO64" s="6"/>
      <c r="FJP64" s="6"/>
      <c r="FJQ64" s="6"/>
      <c r="FJR64" s="6"/>
      <c r="FJS64" s="6"/>
      <c r="FJT64" s="6"/>
      <c r="FJU64" s="6"/>
      <c r="FJV64" s="6"/>
      <c r="FJW64" s="6"/>
      <c r="FJX64" s="6"/>
      <c r="FJY64" s="6"/>
      <c r="FJZ64" s="6"/>
      <c r="FKA64" s="6"/>
      <c r="FKB64" s="6"/>
      <c r="FKC64" s="6"/>
      <c r="FKD64" s="6"/>
      <c r="FKE64" s="6"/>
      <c r="FKF64" s="6"/>
      <c r="FKG64" s="6"/>
      <c r="FKH64" s="6"/>
      <c r="FKI64" s="6"/>
      <c r="FKJ64" s="6"/>
      <c r="FKK64" s="6"/>
      <c r="FKL64" s="6"/>
      <c r="FKM64" s="6"/>
      <c r="FKN64" s="6"/>
      <c r="FKO64" s="6"/>
      <c r="FKP64" s="6"/>
      <c r="FKQ64" s="6"/>
      <c r="FKR64" s="6"/>
      <c r="FKS64" s="6"/>
      <c r="FKT64" s="6"/>
      <c r="FKU64" s="6"/>
      <c r="FKV64" s="6"/>
      <c r="FKW64" s="6"/>
      <c r="FKX64" s="6"/>
      <c r="FKY64" s="6"/>
      <c r="FKZ64" s="6"/>
      <c r="FLA64" s="6"/>
      <c r="FLB64" s="6"/>
      <c r="FLC64" s="6"/>
      <c r="FLD64" s="6"/>
      <c r="FLE64" s="6"/>
      <c r="FLF64" s="6"/>
      <c r="FLG64" s="6"/>
      <c r="FLH64" s="6"/>
      <c r="FLI64" s="6"/>
      <c r="FLJ64" s="6"/>
      <c r="FLK64" s="6"/>
      <c r="FLL64" s="6"/>
      <c r="FLM64" s="6"/>
      <c r="FLN64" s="6"/>
      <c r="FLO64" s="6"/>
      <c r="FLP64" s="6"/>
      <c r="FLQ64" s="6"/>
      <c r="FLR64" s="6"/>
      <c r="FLS64" s="6"/>
      <c r="FLT64" s="6"/>
      <c r="FLU64" s="6"/>
      <c r="FLV64" s="6"/>
      <c r="FLW64" s="6"/>
      <c r="FLX64" s="6"/>
      <c r="FLY64" s="6"/>
      <c r="FLZ64" s="6"/>
      <c r="FMA64" s="6"/>
      <c r="FMB64" s="6"/>
      <c r="FMC64" s="6"/>
      <c r="FMD64" s="6"/>
      <c r="FME64" s="6"/>
      <c r="FMF64" s="6"/>
      <c r="FMG64" s="6"/>
      <c r="FMH64" s="6"/>
      <c r="FMI64" s="6"/>
      <c r="FMJ64" s="6"/>
      <c r="FMK64" s="6"/>
      <c r="FML64" s="6"/>
      <c r="FMM64" s="6"/>
      <c r="FMN64" s="6"/>
      <c r="FMO64" s="6"/>
      <c r="FMP64" s="6"/>
      <c r="FMQ64" s="6"/>
      <c r="FMR64" s="6"/>
      <c r="FMS64" s="6"/>
      <c r="FMT64" s="6"/>
      <c r="FMU64" s="6"/>
      <c r="FMV64" s="6"/>
      <c r="FMW64" s="6"/>
      <c r="FMX64" s="6"/>
      <c r="FMY64" s="6"/>
      <c r="FMZ64" s="6"/>
      <c r="FNA64" s="6"/>
      <c r="FNB64" s="6"/>
      <c r="FNC64" s="6"/>
      <c r="FND64" s="6"/>
      <c r="FNE64" s="6"/>
      <c r="FNF64" s="6"/>
      <c r="FNG64" s="6"/>
      <c r="FNH64" s="6"/>
      <c r="FNI64" s="6"/>
      <c r="FNJ64" s="6"/>
      <c r="FNK64" s="6"/>
      <c r="FNL64" s="6"/>
      <c r="FNM64" s="6"/>
      <c r="FNN64" s="6"/>
      <c r="FNO64" s="6"/>
      <c r="FNP64" s="6"/>
      <c r="FNQ64" s="6"/>
      <c r="FNR64" s="6"/>
      <c r="FNS64" s="6"/>
      <c r="FNT64" s="6"/>
      <c r="FNU64" s="6"/>
      <c r="FNV64" s="6"/>
      <c r="FNW64" s="6"/>
      <c r="FNX64" s="6"/>
      <c r="FNY64" s="6"/>
      <c r="FNZ64" s="6"/>
      <c r="FOA64" s="6"/>
      <c r="FOB64" s="6"/>
      <c r="FOC64" s="6"/>
      <c r="FOD64" s="6"/>
      <c r="FOE64" s="6"/>
      <c r="FOF64" s="6"/>
      <c r="FOG64" s="6"/>
      <c r="FOH64" s="6"/>
      <c r="FOI64" s="6"/>
      <c r="FOJ64" s="6"/>
      <c r="FOK64" s="6"/>
      <c r="FOL64" s="6"/>
      <c r="FOM64" s="6"/>
      <c r="FON64" s="6"/>
      <c r="FOO64" s="6"/>
      <c r="FOP64" s="6"/>
      <c r="FOQ64" s="6"/>
      <c r="FOR64" s="6"/>
      <c r="FOS64" s="6"/>
      <c r="FOT64" s="6"/>
      <c r="FOU64" s="6"/>
      <c r="FOV64" s="6"/>
      <c r="FOW64" s="6"/>
      <c r="FOX64" s="6"/>
      <c r="FOY64" s="6"/>
      <c r="FOZ64" s="6"/>
      <c r="FPA64" s="6"/>
      <c r="FPB64" s="6"/>
      <c r="FPC64" s="6"/>
      <c r="FPD64" s="6"/>
      <c r="FPE64" s="6"/>
      <c r="FPF64" s="6"/>
      <c r="FPG64" s="6"/>
      <c r="FPH64" s="6"/>
      <c r="FPI64" s="6"/>
      <c r="FPJ64" s="6"/>
      <c r="FPK64" s="6"/>
      <c r="FPL64" s="6"/>
      <c r="FPM64" s="6"/>
      <c r="FPN64" s="6"/>
      <c r="FPO64" s="6"/>
      <c r="FPP64" s="6"/>
      <c r="FPQ64" s="6"/>
      <c r="FPR64" s="6"/>
      <c r="FPS64" s="6"/>
      <c r="FPT64" s="6"/>
      <c r="FPU64" s="6"/>
      <c r="FPV64" s="6"/>
      <c r="FPW64" s="6"/>
      <c r="FPX64" s="6"/>
      <c r="FPY64" s="6"/>
      <c r="FPZ64" s="6"/>
      <c r="FQA64" s="6"/>
      <c r="FQB64" s="6"/>
      <c r="FQC64" s="6"/>
      <c r="FQD64" s="6"/>
      <c r="FQE64" s="6"/>
      <c r="FQF64" s="6"/>
      <c r="FQG64" s="6"/>
      <c r="FQH64" s="6"/>
      <c r="FQI64" s="6"/>
      <c r="FQJ64" s="6"/>
      <c r="FQK64" s="6"/>
      <c r="FQL64" s="6"/>
      <c r="FQM64" s="6"/>
      <c r="FQN64" s="6"/>
      <c r="FQO64" s="6"/>
      <c r="FQP64" s="6"/>
      <c r="FQQ64" s="6"/>
      <c r="FQR64" s="6"/>
      <c r="FQS64" s="6"/>
      <c r="FQT64" s="6"/>
      <c r="FQU64" s="6"/>
      <c r="FQV64" s="6"/>
      <c r="FQW64" s="6"/>
      <c r="FQX64" s="6"/>
      <c r="FQY64" s="6"/>
      <c r="FQZ64" s="6"/>
      <c r="FRA64" s="6"/>
      <c r="FRB64" s="6"/>
      <c r="FRC64" s="6"/>
      <c r="FRD64" s="6"/>
      <c r="FRE64" s="6"/>
      <c r="FRF64" s="6"/>
      <c r="FRG64" s="6"/>
      <c r="FRH64" s="6"/>
      <c r="FRI64" s="6"/>
      <c r="FRJ64" s="6"/>
      <c r="FRK64" s="6"/>
      <c r="FRL64" s="6"/>
      <c r="FRM64" s="6"/>
      <c r="FRN64" s="6"/>
      <c r="FRO64" s="6"/>
      <c r="FRP64" s="6"/>
      <c r="FRQ64" s="6"/>
      <c r="FRR64" s="6"/>
      <c r="FRS64" s="6"/>
      <c r="FRT64" s="6"/>
      <c r="FRU64" s="6"/>
      <c r="FRV64" s="6"/>
      <c r="FRW64" s="6"/>
      <c r="FRX64" s="6"/>
      <c r="FRY64" s="6"/>
      <c r="FRZ64" s="6"/>
      <c r="FSA64" s="6"/>
      <c r="FSB64" s="6"/>
      <c r="FSC64" s="6"/>
      <c r="FSD64" s="6"/>
      <c r="FSE64" s="6"/>
      <c r="FSF64" s="6"/>
      <c r="FSG64" s="6"/>
      <c r="FSH64" s="6"/>
      <c r="FSI64" s="6"/>
      <c r="FSJ64" s="6"/>
      <c r="FSK64" s="6"/>
      <c r="FSL64" s="6"/>
      <c r="FSM64" s="6"/>
      <c r="FSN64" s="6"/>
      <c r="FSO64" s="6"/>
      <c r="FSP64" s="6"/>
      <c r="FSQ64" s="6"/>
      <c r="FSR64" s="6"/>
      <c r="FSS64" s="6"/>
      <c r="FST64" s="6"/>
      <c r="FSU64" s="6"/>
      <c r="FSV64" s="6"/>
      <c r="FSW64" s="6"/>
      <c r="FSX64" s="6"/>
      <c r="FSY64" s="6"/>
      <c r="FSZ64" s="6"/>
      <c r="FTA64" s="6"/>
      <c r="FTB64" s="6"/>
      <c r="FTC64" s="6"/>
      <c r="FTD64" s="6"/>
      <c r="FTE64" s="6"/>
      <c r="FTF64" s="6"/>
      <c r="FTG64" s="6"/>
      <c r="FTH64" s="6"/>
      <c r="FTI64" s="6"/>
      <c r="FTJ64" s="6"/>
      <c r="FTK64" s="6"/>
      <c r="FTL64" s="6"/>
      <c r="FTM64" s="6"/>
      <c r="FTN64" s="6"/>
      <c r="FTO64" s="6"/>
      <c r="FTP64" s="6"/>
      <c r="FTQ64" s="6"/>
      <c r="FTR64" s="6"/>
      <c r="FTS64" s="6"/>
      <c r="FTT64" s="6"/>
      <c r="FTU64" s="6"/>
      <c r="FTV64" s="6"/>
      <c r="FTW64" s="6"/>
      <c r="FTX64" s="6"/>
      <c r="FTY64" s="6"/>
      <c r="FTZ64" s="6"/>
      <c r="FUA64" s="6"/>
      <c r="FUB64" s="6"/>
      <c r="FUC64" s="6"/>
      <c r="FUD64" s="6"/>
      <c r="FUE64" s="6"/>
      <c r="FUF64" s="6"/>
      <c r="FUG64" s="6"/>
      <c r="FUH64" s="6"/>
      <c r="FUI64" s="6"/>
      <c r="FUJ64" s="6"/>
      <c r="FUK64" s="6"/>
      <c r="FUL64" s="6"/>
      <c r="FUM64" s="6"/>
      <c r="FUN64" s="6"/>
      <c r="FUO64" s="6"/>
      <c r="FUP64" s="6"/>
      <c r="FUQ64" s="6"/>
      <c r="FUR64" s="6"/>
      <c r="FUS64" s="6"/>
      <c r="FUT64" s="6"/>
      <c r="FUU64" s="6"/>
      <c r="FUV64" s="6"/>
      <c r="FUW64" s="6"/>
      <c r="FUX64" s="6"/>
      <c r="FUY64" s="6"/>
      <c r="FUZ64" s="6"/>
      <c r="FVA64" s="6"/>
      <c r="FVB64" s="6"/>
      <c r="FVC64" s="6"/>
      <c r="FVD64" s="6"/>
      <c r="FVE64" s="6"/>
      <c r="FVF64" s="6"/>
      <c r="FVG64" s="6"/>
      <c r="FVH64" s="6"/>
      <c r="FVI64" s="6"/>
      <c r="FVJ64" s="6"/>
      <c r="FVK64" s="6"/>
      <c r="FVL64" s="6"/>
      <c r="FVM64" s="6"/>
      <c r="FVN64" s="6"/>
      <c r="FVO64" s="6"/>
      <c r="FVP64" s="6"/>
      <c r="FVQ64" s="6"/>
      <c r="FVR64" s="6"/>
      <c r="FVS64" s="6"/>
      <c r="FVT64" s="6"/>
      <c r="FVU64" s="6"/>
      <c r="FVV64" s="6"/>
      <c r="FVW64" s="6"/>
      <c r="FVX64" s="6"/>
      <c r="FVY64" s="6"/>
      <c r="FVZ64" s="6"/>
      <c r="FWA64" s="6"/>
      <c r="FWB64" s="6"/>
      <c r="FWC64" s="6"/>
      <c r="FWD64" s="6"/>
      <c r="FWE64" s="6"/>
      <c r="FWF64" s="6"/>
      <c r="FWG64" s="6"/>
      <c r="FWH64" s="6"/>
      <c r="FWI64" s="6"/>
      <c r="FWJ64" s="6"/>
      <c r="FWK64" s="6"/>
      <c r="FWL64" s="6"/>
      <c r="FWM64" s="6"/>
      <c r="FWN64" s="6"/>
      <c r="FWO64" s="6"/>
      <c r="FWP64" s="6"/>
      <c r="FWQ64" s="6"/>
      <c r="FWR64" s="6"/>
      <c r="FWS64" s="6"/>
      <c r="FWT64" s="6"/>
      <c r="FWU64" s="6"/>
      <c r="FWV64" s="6"/>
      <c r="FWW64" s="6"/>
      <c r="FWX64" s="6"/>
      <c r="FWY64" s="6"/>
      <c r="FWZ64" s="6"/>
      <c r="FXA64" s="6"/>
      <c r="FXB64" s="6"/>
      <c r="FXC64" s="6"/>
      <c r="FXD64" s="6"/>
      <c r="FXE64" s="6"/>
      <c r="FXF64" s="6"/>
      <c r="FXG64" s="6"/>
      <c r="FXH64" s="6"/>
      <c r="FXI64" s="6"/>
      <c r="FXJ64" s="6"/>
      <c r="FXK64" s="6"/>
      <c r="FXL64" s="6"/>
      <c r="FXM64" s="6"/>
      <c r="FXN64" s="6"/>
      <c r="FXO64" s="6"/>
      <c r="FXP64" s="6"/>
      <c r="FXQ64" s="6"/>
      <c r="FXR64" s="6"/>
      <c r="FXS64" s="6"/>
      <c r="FXT64" s="6"/>
      <c r="FXU64" s="6"/>
      <c r="FXV64" s="6"/>
      <c r="FXW64" s="6"/>
      <c r="FXX64" s="6"/>
      <c r="FXY64" s="6"/>
      <c r="FXZ64" s="6"/>
      <c r="FYA64" s="6"/>
      <c r="FYB64" s="6"/>
      <c r="FYC64" s="6"/>
      <c r="FYD64" s="6"/>
      <c r="FYE64" s="6"/>
      <c r="FYF64" s="6"/>
      <c r="FYG64" s="6"/>
      <c r="FYH64" s="6"/>
      <c r="FYI64" s="6"/>
      <c r="FYJ64" s="6"/>
      <c r="FYK64" s="6"/>
      <c r="FYL64" s="6"/>
      <c r="FYM64" s="6"/>
      <c r="FYN64" s="6"/>
      <c r="FYO64" s="6"/>
      <c r="FYP64" s="6"/>
      <c r="FYQ64" s="6"/>
      <c r="FYR64" s="6"/>
      <c r="FYS64" s="6"/>
      <c r="FYT64" s="6"/>
      <c r="FYU64" s="6"/>
      <c r="FYV64" s="6"/>
      <c r="FYW64" s="6"/>
      <c r="FYX64" s="6"/>
      <c r="FYY64" s="6"/>
      <c r="FYZ64" s="6"/>
      <c r="FZA64" s="6"/>
      <c r="FZB64" s="6"/>
      <c r="FZC64" s="6"/>
      <c r="FZD64" s="6"/>
      <c r="FZE64" s="6"/>
      <c r="FZF64" s="6"/>
      <c r="FZG64" s="6"/>
      <c r="FZH64" s="6"/>
      <c r="FZI64" s="6"/>
      <c r="FZJ64" s="6"/>
      <c r="FZK64" s="6"/>
      <c r="FZL64" s="6"/>
      <c r="FZM64" s="6"/>
      <c r="FZN64" s="6"/>
      <c r="FZO64" s="6"/>
      <c r="FZP64" s="6"/>
      <c r="FZQ64" s="6"/>
      <c r="FZR64" s="6"/>
      <c r="FZS64" s="6"/>
      <c r="FZT64" s="6"/>
      <c r="FZU64" s="6"/>
      <c r="FZV64" s="6"/>
      <c r="FZW64" s="6"/>
      <c r="FZX64" s="6"/>
      <c r="FZY64" s="6"/>
      <c r="FZZ64" s="6"/>
      <c r="GAA64" s="6"/>
      <c r="GAB64" s="6"/>
      <c r="GAC64" s="6"/>
      <c r="GAD64" s="6"/>
      <c r="GAE64" s="6"/>
      <c r="GAF64" s="6"/>
      <c r="GAG64" s="6"/>
      <c r="GAH64" s="6"/>
      <c r="GAI64" s="6"/>
      <c r="GAJ64" s="6"/>
      <c r="GAK64" s="6"/>
      <c r="GAL64" s="6"/>
      <c r="GAM64" s="6"/>
      <c r="GAN64" s="6"/>
      <c r="GAO64" s="6"/>
      <c r="GAP64" s="6"/>
      <c r="GAQ64" s="6"/>
      <c r="GAR64" s="6"/>
      <c r="GAS64" s="6"/>
      <c r="GAT64" s="6"/>
      <c r="GAU64" s="6"/>
      <c r="GAV64" s="6"/>
      <c r="GAW64" s="6"/>
      <c r="GAX64" s="6"/>
      <c r="GAY64" s="6"/>
      <c r="GAZ64" s="6"/>
      <c r="GBA64" s="6"/>
      <c r="GBB64" s="6"/>
      <c r="GBC64" s="6"/>
      <c r="GBD64" s="6"/>
      <c r="GBE64" s="6"/>
      <c r="GBF64" s="6"/>
      <c r="GBG64" s="6"/>
      <c r="GBH64" s="6"/>
      <c r="GBI64" s="6"/>
      <c r="GBJ64" s="6"/>
      <c r="GBK64" s="6"/>
      <c r="GBL64" s="6"/>
      <c r="GBM64" s="6"/>
      <c r="GBN64" s="6"/>
      <c r="GBO64" s="6"/>
      <c r="GBP64" s="6"/>
      <c r="GBQ64" s="6"/>
      <c r="GBR64" s="6"/>
      <c r="GBS64" s="6"/>
      <c r="GBT64" s="6"/>
      <c r="GBU64" s="6"/>
      <c r="GBV64" s="6"/>
      <c r="GBW64" s="6"/>
      <c r="GBX64" s="6"/>
      <c r="GBY64" s="6"/>
      <c r="GBZ64" s="6"/>
      <c r="GCA64" s="6"/>
      <c r="GCB64" s="6"/>
      <c r="GCC64" s="6"/>
      <c r="GCD64" s="6"/>
      <c r="GCE64" s="6"/>
      <c r="GCF64" s="6"/>
      <c r="GCG64" s="6"/>
      <c r="GCH64" s="6"/>
      <c r="GCI64" s="6"/>
      <c r="GCJ64" s="6"/>
      <c r="GCK64" s="6"/>
      <c r="GCL64" s="6"/>
      <c r="GCM64" s="6"/>
      <c r="GCN64" s="6"/>
      <c r="GCO64" s="6"/>
      <c r="GCP64" s="6"/>
      <c r="GCQ64" s="6"/>
      <c r="GCR64" s="6"/>
      <c r="GCS64" s="6"/>
      <c r="GCT64" s="6"/>
      <c r="GCU64" s="6"/>
      <c r="GCV64" s="6"/>
      <c r="GCW64" s="6"/>
      <c r="GCX64" s="6"/>
      <c r="GCY64" s="6"/>
      <c r="GCZ64" s="6"/>
      <c r="GDA64" s="6"/>
      <c r="GDB64" s="6"/>
      <c r="GDC64" s="6"/>
      <c r="GDD64" s="6"/>
      <c r="GDE64" s="6"/>
      <c r="GDF64" s="6"/>
      <c r="GDG64" s="6"/>
      <c r="GDH64" s="6"/>
      <c r="GDI64" s="6"/>
      <c r="GDJ64" s="6"/>
      <c r="GDK64" s="6"/>
      <c r="GDL64" s="6"/>
      <c r="GDM64" s="6"/>
      <c r="GDN64" s="6"/>
      <c r="GDO64" s="6"/>
      <c r="GDP64" s="6"/>
      <c r="GDQ64" s="6"/>
      <c r="GDR64" s="6"/>
      <c r="GDS64" s="6"/>
      <c r="GDT64" s="6"/>
      <c r="GDU64" s="6"/>
      <c r="GDV64" s="6"/>
      <c r="GDW64" s="6"/>
      <c r="GDX64" s="6"/>
      <c r="GDY64" s="6"/>
      <c r="GDZ64" s="6"/>
      <c r="GEA64" s="6"/>
      <c r="GEB64" s="6"/>
      <c r="GEC64" s="6"/>
      <c r="GED64" s="6"/>
      <c r="GEE64" s="6"/>
      <c r="GEF64" s="6"/>
      <c r="GEG64" s="6"/>
      <c r="GEH64" s="6"/>
      <c r="GEI64" s="6"/>
      <c r="GEJ64" s="6"/>
      <c r="GEK64" s="6"/>
      <c r="GEL64" s="6"/>
      <c r="GEM64" s="6"/>
      <c r="GEN64" s="6"/>
      <c r="GEO64" s="6"/>
      <c r="GEP64" s="6"/>
      <c r="GEQ64" s="6"/>
      <c r="GER64" s="6"/>
      <c r="GES64" s="6"/>
      <c r="GET64" s="6"/>
      <c r="GEU64" s="6"/>
      <c r="GEV64" s="6"/>
      <c r="GEW64" s="6"/>
      <c r="GEX64" s="6"/>
      <c r="GEY64" s="6"/>
      <c r="GEZ64" s="6"/>
      <c r="GFA64" s="6"/>
      <c r="GFB64" s="6"/>
      <c r="GFC64" s="6"/>
      <c r="GFD64" s="6"/>
      <c r="GFE64" s="6"/>
      <c r="GFF64" s="6"/>
      <c r="GFG64" s="6"/>
      <c r="GFH64" s="6"/>
      <c r="GFI64" s="6"/>
      <c r="GFJ64" s="6"/>
      <c r="GFK64" s="6"/>
      <c r="GFL64" s="6"/>
      <c r="GFM64" s="6"/>
      <c r="GFN64" s="6"/>
      <c r="GFO64" s="6"/>
      <c r="GFP64" s="6"/>
      <c r="GFQ64" s="6"/>
      <c r="GFR64" s="6"/>
      <c r="GFS64" s="6"/>
      <c r="GFT64" s="6"/>
      <c r="GFU64" s="6"/>
      <c r="GFV64" s="6"/>
      <c r="GFW64" s="6"/>
      <c r="GFX64" s="6"/>
      <c r="GFY64" s="6"/>
      <c r="GFZ64" s="6"/>
      <c r="GGA64" s="6"/>
      <c r="GGB64" s="6"/>
      <c r="GGC64" s="6"/>
      <c r="GGD64" s="6"/>
      <c r="GGE64" s="6"/>
      <c r="GGF64" s="6"/>
      <c r="GGG64" s="6"/>
      <c r="GGH64" s="6"/>
      <c r="GGI64" s="6"/>
      <c r="GGJ64" s="6"/>
      <c r="GGK64" s="6"/>
      <c r="GGL64" s="6"/>
      <c r="GGM64" s="6"/>
      <c r="GGN64" s="6"/>
      <c r="GGO64" s="6"/>
      <c r="GGP64" s="6"/>
      <c r="GGQ64" s="6"/>
      <c r="GGR64" s="6"/>
      <c r="GGS64" s="6"/>
      <c r="GGT64" s="6"/>
      <c r="GGU64" s="6"/>
      <c r="GGV64" s="6"/>
      <c r="GGW64" s="6"/>
      <c r="GGX64" s="6"/>
      <c r="GGY64" s="6"/>
      <c r="GGZ64" s="6"/>
      <c r="GHA64" s="6"/>
      <c r="GHB64" s="6"/>
      <c r="GHC64" s="6"/>
      <c r="GHD64" s="6"/>
      <c r="GHE64" s="6"/>
      <c r="GHF64" s="6"/>
      <c r="GHG64" s="6"/>
      <c r="GHH64" s="6"/>
      <c r="GHI64" s="6"/>
      <c r="GHJ64" s="6"/>
      <c r="GHK64" s="6"/>
      <c r="GHL64" s="6"/>
      <c r="GHM64" s="6"/>
      <c r="GHN64" s="6"/>
      <c r="GHO64" s="6"/>
      <c r="GHP64" s="6"/>
      <c r="GHQ64" s="6"/>
      <c r="GHR64" s="6"/>
      <c r="GHS64" s="6"/>
      <c r="GHT64" s="6"/>
      <c r="GHU64" s="6"/>
      <c r="GHV64" s="6"/>
      <c r="GHW64" s="6"/>
      <c r="GHX64" s="6"/>
      <c r="GHY64" s="6"/>
      <c r="GHZ64" s="6"/>
      <c r="GIA64" s="6"/>
      <c r="GIB64" s="6"/>
      <c r="GIC64" s="6"/>
      <c r="GID64" s="6"/>
      <c r="GIE64" s="6"/>
      <c r="GIF64" s="6"/>
      <c r="GIG64" s="6"/>
      <c r="GIH64" s="6"/>
      <c r="GII64" s="6"/>
      <c r="GIJ64" s="6"/>
      <c r="GIK64" s="6"/>
      <c r="GIL64" s="6"/>
      <c r="GIM64" s="6"/>
      <c r="GIN64" s="6"/>
      <c r="GIO64" s="6"/>
      <c r="GIP64" s="6"/>
      <c r="GIQ64" s="6"/>
      <c r="GIR64" s="6"/>
      <c r="GIS64" s="6"/>
      <c r="GIT64" s="6"/>
      <c r="GIU64" s="6"/>
      <c r="GIV64" s="6"/>
      <c r="GIW64" s="6"/>
      <c r="GIX64" s="6"/>
      <c r="GIY64" s="6"/>
      <c r="GIZ64" s="6"/>
      <c r="GJA64" s="6"/>
      <c r="GJB64" s="6"/>
      <c r="GJC64" s="6"/>
      <c r="GJD64" s="6"/>
      <c r="GJE64" s="6"/>
      <c r="GJF64" s="6"/>
      <c r="GJG64" s="6"/>
      <c r="GJH64" s="6"/>
      <c r="GJI64" s="6"/>
      <c r="GJJ64" s="6"/>
      <c r="GJK64" s="6"/>
      <c r="GJL64" s="6"/>
      <c r="GJM64" s="6"/>
      <c r="GJN64" s="6"/>
      <c r="GJO64" s="6"/>
      <c r="GJP64" s="6"/>
      <c r="GJQ64" s="6"/>
      <c r="GJR64" s="6"/>
      <c r="GJS64" s="6"/>
      <c r="GJT64" s="6"/>
      <c r="GJU64" s="6"/>
      <c r="GJV64" s="6"/>
      <c r="GJW64" s="6"/>
      <c r="GJX64" s="6"/>
      <c r="GJY64" s="6"/>
      <c r="GJZ64" s="6"/>
      <c r="GKA64" s="6"/>
      <c r="GKB64" s="6"/>
      <c r="GKC64" s="6"/>
      <c r="GKD64" s="6"/>
      <c r="GKE64" s="6"/>
      <c r="GKF64" s="6"/>
      <c r="GKG64" s="6"/>
      <c r="GKH64" s="6"/>
      <c r="GKI64" s="6"/>
      <c r="GKJ64" s="6"/>
      <c r="GKK64" s="6"/>
      <c r="GKL64" s="6"/>
      <c r="GKM64" s="6"/>
      <c r="GKN64" s="6"/>
      <c r="GKO64" s="6"/>
      <c r="GKP64" s="6"/>
      <c r="GKQ64" s="6"/>
      <c r="GKR64" s="6"/>
      <c r="GKS64" s="6"/>
      <c r="GKT64" s="6"/>
      <c r="GKU64" s="6"/>
      <c r="GKV64" s="6"/>
      <c r="GKW64" s="6"/>
      <c r="GKX64" s="6"/>
      <c r="GKY64" s="6"/>
      <c r="GKZ64" s="6"/>
      <c r="GLA64" s="6"/>
      <c r="GLB64" s="6"/>
      <c r="GLC64" s="6"/>
      <c r="GLD64" s="6"/>
      <c r="GLE64" s="6"/>
      <c r="GLF64" s="6"/>
      <c r="GLG64" s="6"/>
      <c r="GLH64" s="6"/>
      <c r="GLI64" s="6"/>
      <c r="GLJ64" s="6"/>
      <c r="GLK64" s="6"/>
      <c r="GLL64" s="6"/>
      <c r="GLM64" s="6"/>
      <c r="GLN64" s="6"/>
      <c r="GLO64" s="6"/>
      <c r="GLP64" s="6"/>
      <c r="GLQ64" s="6"/>
      <c r="GLR64" s="6"/>
      <c r="GLS64" s="6"/>
      <c r="GLT64" s="6"/>
      <c r="GLU64" s="6"/>
      <c r="GLV64" s="6"/>
      <c r="GLW64" s="6"/>
      <c r="GLX64" s="6"/>
      <c r="GLY64" s="6"/>
      <c r="GLZ64" s="6"/>
      <c r="GMA64" s="6"/>
      <c r="GMB64" s="6"/>
      <c r="GMC64" s="6"/>
      <c r="GMD64" s="6"/>
      <c r="GME64" s="6"/>
      <c r="GMF64" s="6"/>
      <c r="GMG64" s="6"/>
      <c r="GMH64" s="6"/>
      <c r="GMI64" s="6"/>
      <c r="GMJ64" s="6"/>
      <c r="GMK64" s="6"/>
      <c r="GML64" s="6"/>
      <c r="GMM64" s="6"/>
      <c r="GMN64" s="6"/>
      <c r="GMO64" s="6"/>
      <c r="GMP64" s="6"/>
      <c r="GMQ64" s="6"/>
      <c r="GMR64" s="6"/>
      <c r="GMS64" s="6"/>
      <c r="GMT64" s="6"/>
      <c r="GMU64" s="6"/>
      <c r="GMV64" s="6"/>
      <c r="GMW64" s="6"/>
      <c r="GMX64" s="6"/>
      <c r="GMY64" s="6"/>
      <c r="GMZ64" s="6"/>
      <c r="GNA64" s="6"/>
      <c r="GNB64" s="6"/>
      <c r="GNC64" s="6"/>
      <c r="GND64" s="6"/>
      <c r="GNE64" s="6"/>
      <c r="GNF64" s="6"/>
      <c r="GNG64" s="6"/>
      <c r="GNH64" s="6"/>
      <c r="GNI64" s="6"/>
      <c r="GNJ64" s="6"/>
      <c r="GNK64" s="6"/>
      <c r="GNL64" s="6"/>
      <c r="GNM64" s="6"/>
      <c r="GNN64" s="6"/>
      <c r="GNO64" s="6"/>
      <c r="GNP64" s="6"/>
      <c r="GNQ64" s="6"/>
      <c r="GNR64" s="6"/>
      <c r="GNS64" s="6"/>
      <c r="GNT64" s="6"/>
      <c r="GNU64" s="6"/>
      <c r="GNV64" s="6"/>
      <c r="GNW64" s="6"/>
      <c r="GNX64" s="6"/>
      <c r="GNY64" s="6"/>
      <c r="GNZ64" s="6"/>
      <c r="GOA64" s="6"/>
      <c r="GOB64" s="6"/>
      <c r="GOC64" s="6"/>
      <c r="GOD64" s="6"/>
      <c r="GOE64" s="6"/>
      <c r="GOF64" s="6"/>
      <c r="GOG64" s="6"/>
      <c r="GOH64" s="6"/>
      <c r="GOI64" s="6"/>
      <c r="GOJ64" s="6"/>
      <c r="GOK64" s="6"/>
      <c r="GOL64" s="6"/>
      <c r="GOM64" s="6"/>
      <c r="GON64" s="6"/>
      <c r="GOO64" s="6"/>
      <c r="GOP64" s="6"/>
      <c r="GOQ64" s="6"/>
      <c r="GOR64" s="6"/>
      <c r="GOS64" s="6"/>
      <c r="GOT64" s="6"/>
      <c r="GOU64" s="6"/>
      <c r="GOV64" s="6"/>
      <c r="GOW64" s="6"/>
      <c r="GOX64" s="6"/>
      <c r="GOY64" s="6"/>
      <c r="GOZ64" s="6"/>
      <c r="GPA64" s="6"/>
      <c r="GPB64" s="6"/>
      <c r="GPC64" s="6"/>
      <c r="GPD64" s="6"/>
      <c r="GPE64" s="6"/>
      <c r="GPF64" s="6"/>
      <c r="GPG64" s="6"/>
      <c r="GPH64" s="6"/>
      <c r="GPI64" s="6"/>
      <c r="GPJ64" s="6"/>
      <c r="GPK64" s="6"/>
      <c r="GPL64" s="6"/>
      <c r="GPM64" s="6"/>
      <c r="GPN64" s="6"/>
      <c r="GPO64" s="6"/>
      <c r="GPP64" s="6"/>
      <c r="GPQ64" s="6"/>
      <c r="GPR64" s="6"/>
      <c r="GPS64" s="6"/>
      <c r="GPT64" s="6"/>
      <c r="GPU64" s="6"/>
      <c r="GPV64" s="6"/>
      <c r="GPW64" s="6"/>
      <c r="GPX64" s="6"/>
      <c r="GPY64" s="6"/>
      <c r="GPZ64" s="6"/>
      <c r="GQA64" s="6"/>
      <c r="GQB64" s="6"/>
      <c r="GQC64" s="6"/>
      <c r="GQD64" s="6"/>
      <c r="GQE64" s="6"/>
      <c r="GQF64" s="6"/>
      <c r="GQG64" s="6"/>
      <c r="GQH64" s="6"/>
      <c r="GQI64" s="6"/>
      <c r="GQJ64" s="6"/>
      <c r="GQK64" s="6"/>
      <c r="GQL64" s="6"/>
      <c r="GQM64" s="6"/>
      <c r="GQN64" s="6"/>
      <c r="GQO64" s="6"/>
      <c r="GQP64" s="6"/>
      <c r="GQQ64" s="6"/>
      <c r="GQR64" s="6"/>
      <c r="GQS64" s="6"/>
      <c r="GQT64" s="6"/>
      <c r="GQU64" s="6"/>
      <c r="GQV64" s="6"/>
      <c r="GQW64" s="6"/>
      <c r="GQX64" s="6"/>
      <c r="GQY64" s="6"/>
      <c r="GQZ64" s="6"/>
      <c r="GRA64" s="6"/>
      <c r="GRB64" s="6"/>
      <c r="GRC64" s="6"/>
      <c r="GRD64" s="6"/>
      <c r="GRE64" s="6"/>
      <c r="GRF64" s="6"/>
      <c r="GRG64" s="6"/>
      <c r="GRH64" s="6"/>
      <c r="GRI64" s="6"/>
      <c r="GRJ64" s="6"/>
      <c r="GRK64" s="6"/>
      <c r="GRL64" s="6"/>
      <c r="GRM64" s="6"/>
      <c r="GRN64" s="6"/>
      <c r="GRO64" s="6"/>
      <c r="GRP64" s="6"/>
      <c r="GRQ64" s="6"/>
      <c r="GRR64" s="6"/>
      <c r="GRS64" s="6"/>
      <c r="GRT64" s="6"/>
      <c r="GRU64" s="6"/>
      <c r="GRV64" s="6"/>
      <c r="GRW64" s="6"/>
      <c r="GRX64" s="6"/>
      <c r="GRY64" s="6"/>
      <c r="GRZ64" s="6"/>
      <c r="GSA64" s="6"/>
      <c r="GSB64" s="6"/>
      <c r="GSC64" s="6"/>
      <c r="GSD64" s="6"/>
      <c r="GSE64" s="6"/>
      <c r="GSF64" s="6"/>
      <c r="GSG64" s="6"/>
      <c r="GSH64" s="6"/>
      <c r="GSI64" s="6"/>
      <c r="GSJ64" s="6"/>
      <c r="GSK64" s="6"/>
      <c r="GSL64" s="6"/>
      <c r="GSM64" s="6"/>
      <c r="GSN64" s="6"/>
      <c r="GSO64" s="6"/>
      <c r="GSP64" s="6"/>
      <c r="GSQ64" s="6"/>
      <c r="GSR64" s="6"/>
      <c r="GSS64" s="6"/>
      <c r="GST64" s="6"/>
      <c r="GSU64" s="6"/>
      <c r="GSV64" s="6"/>
      <c r="GSW64" s="6"/>
      <c r="GSX64" s="6"/>
      <c r="GSY64" s="6"/>
      <c r="GSZ64" s="6"/>
      <c r="GTA64" s="6"/>
      <c r="GTB64" s="6"/>
      <c r="GTC64" s="6"/>
      <c r="GTD64" s="6"/>
      <c r="GTE64" s="6"/>
      <c r="GTF64" s="6"/>
      <c r="GTG64" s="6"/>
      <c r="GTH64" s="6"/>
      <c r="GTI64" s="6"/>
      <c r="GTJ64" s="6"/>
      <c r="GTK64" s="6"/>
      <c r="GTL64" s="6"/>
      <c r="GTM64" s="6"/>
      <c r="GTN64" s="6"/>
      <c r="GTO64" s="6"/>
      <c r="GTP64" s="6"/>
      <c r="GTQ64" s="6"/>
      <c r="GTR64" s="6"/>
      <c r="GTS64" s="6"/>
      <c r="GTT64" s="6"/>
      <c r="GTU64" s="6"/>
      <c r="GTV64" s="6"/>
      <c r="GTW64" s="6"/>
      <c r="GTX64" s="6"/>
      <c r="GTY64" s="6"/>
      <c r="GTZ64" s="6"/>
      <c r="GUA64" s="6"/>
      <c r="GUB64" s="6"/>
      <c r="GUC64" s="6"/>
      <c r="GUD64" s="6"/>
      <c r="GUE64" s="6"/>
      <c r="GUF64" s="6"/>
      <c r="GUG64" s="6"/>
      <c r="GUH64" s="6"/>
      <c r="GUI64" s="6"/>
      <c r="GUJ64" s="6"/>
      <c r="GUK64" s="6"/>
      <c r="GUL64" s="6"/>
      <c r="GUM64" s="6"/>
      <c r="GUN64" s="6"/>
      <c r="GUO64" s="6"/>
      <c r="GUP64" s="6"/>
      <c r="GUQ64" s="6"/>
      <c r="GUR64" s="6"/>
      <c r="GUS64" s="6"/>
      <c r="GUT64" s="6"/>
      <c r="GUU64" s="6"/>
      <c r="GUV64" s="6"/>
      <c r="GUW64" s="6"/>
      <c r="GUX64" s="6"/>
      <c r="GUY64" s="6"/>
      <c r="GUZ64" s="6"/>
      <c r="GVA64" s="6"/>
      <c r="GVB64" s="6"/>
      <c r="GVC64" s="6"/>
      <c r="GVD64" s="6"/>
      <c r="GVE64" s="6"/>
      <c r="GVF64" s="6"/>
      <c r="GVG64" s="6"/>
      <c r="GVH64" s="6"/>
      <c r="GVI64" s="6"/>
      <c r="GVJ64" s="6"/>
      <c r="GVK64" s="6"/>
      <c r="GVL64" s="6"/>
      <c r="GVM64" s="6"/>
      <c r="GVN64" s="6"/>
      <c r="GVO64" s="6"/>
      <c r="GVP64" s="6"/>
      <c r="GVQ64" s="6"/>
      <c r="GVR64" s="6"/>
      <c r="GVS64" s="6"/>
      <c r="GVT64" s="6"/>
      <c r="GVU64" s="6"/>
      <c r="GVV64" s="6"/>
      <c r="GVW64" s="6"/>
      <c r="GVX64" s="6"/>
      <c r="GVY64" s="6"/>
      <c r="GVZ64" s="6"/>
      <c r="GWA64" s="6"/>
      <c r="GWB64" s="6"/>
      <c r="GWC64" s="6"/>
      <c r="GWD64" s="6"/>
      <c r="GWE64" s="6"/>
      <c r="GWF64" s="6"/>
      <c r="GWG64" s="6"/>
      <c r="GWH64" s="6"/>
      <c r="GWI64" s="6"/>
      <c r="GWJ64" s="6"/>
      <c r="GWK64" s="6"/>
      <c r="GWL64" s="6"/>
      <c r="GWM64" s="6"/>
      <c r="GWN64" s="6"/>
      <c r="GWO64" s="6"/>
      <c r="GWP64" s="6"/>
      <c r="GWQ64" s="6"/>
      <c r="GWR64" s="6"/>
      <c r="GWS64" s="6"/>
      <c r="GWT64" s="6"/>
      <c r="GWU64" s="6"/>
      <c r="GWV64" s="6"/>
      <c r="GWW64" s="6"/>
      <c r="GWX64" s="6"/>
      <c r="GWY64" s="6"/>
      <c r="GWZ64" s="6"/>
      <c r="GXA64" s="6"/>
      <c r="GXB64" s="6"/>
      <c r="GXC64" s="6"/>
      <c r="GXD64" s="6"/>
      <c r="GXE64" s="6"/>
      <c r="GXF64" s="6"/>
      <c r="GXG64" s="6"/>
      <c r="GXH64" s="6"/>
      <c r="GXI64" s="6"/>
      <c r="GXJ64" s="6"/>
      <c r="GXK64" s="6"/>
      <c r="GXL64" s="6"/>
      <c r="GXM64" s="6"/>
      <c r="GXN64" s="6"/>
      <c r="GXO64" s="6"/>
      <c r="GXP64" s="6"/>
      <c r="GXQ64" s="6"/>
      <c r="GXR64" s="6"/>
      <c r="GXS64" s="6"/>
      <c r="GXT64" s="6"/>
      <c r="GXU64" s="6"/>
      <c r="GXV64" s="6"/>
      <c r="GXW64" s="6"/>
      <c r="GXX64" s="6"/>
      <c r="GXY64" s="6"/>
      <c r="GXZ64" s="6"/>
      <c r="GYA64" s="6"/>
      <c r="GYB64" s="6"/>
      <c r="GYC64" s="6"/>
      <c r="GYD64" s="6"/>
      <c r="GYE64" s="6"/>
      <c r="GYF64" s="6"/>
      <c r="GYG64" s="6"/>
      <c r="GYH64" s="6"/>
      <c r="GYI64" s="6"/>
      <c r="GYJ64" s="6"/>
      <c r="GYK64" s="6"/>
      <c r="GYL64" s="6"/>
      <c r="GYM64" s="6"/>
      <c r="GYN64" s="6"/>
      <c r="GYO64" s="6"/>
      <c r="GYP64" s="6"/>
      <c r="GYQ64" s="6"/>
      <c r="GYR64" s="6"/>
      <c r="GYS64" s="6"/>
      <c r="GYT64" s="6"/>
      <c r="GYU64" s="6"/>
      <c r="GYV64" s="6"/>
      <c r="GYW64" s="6"/>
      <c r="GYX64" s="6"/>
      <c r="GYY64" s="6"/>
      <c r="GYZ64" s="6"/>
      <c r="GZA64" s="6"/>
      <c r="GZB64" s="6"/>
      <c r="GZC64" s="6"/>
      <c r="GZD64" s="6"/>
      <c r="GZE64" s="6"/>
      <c r="GZF64" s="6"/>
      <c r="GZG64" s="6"/>
      <c r="GZH64" s="6"/>
      <c r="GZI64" s="6"/>
      <c r="GZJ64" s="6"/>
      <c r="GZK64" s="6"/>
      <c r="GZL64" s="6"/>
      <c r="GZM64" s="6"/>
      <c r="GZN64" s="6"/>
      <c r="GZO64" s="6"/>
      <c r="GZP64" s="6"/>
      <c r="GZQ64" s="6"/>
      <c r="GZR64" s="6"/>
      <c r="GZS64" s="6"/>
      <c r="GZT64" s="6"/>
      <c r="GZU64" s="6"/>
      <c r="GZV64" s="6"/>
      <c r="GZW64" s="6"/>
      <c r="GZX64" s="6"/>
      <c r="GZY64" s="6"/>
      <c r="GZZ64" s="6"/>
      <c r="HAA64" s="6"/>
      <c r="HAB64" s="6"/>
      <c r="HAC64" s="6"/>
      <c r="HAD64" s="6"/>
      <c r="HAE64" s="6"/>
      <c r="HAF64" s="6"/>
      <c r="HAG64" s="6"/>
      <c r="HAH64" s="6"/>
      <c r="HAI64" s="6"/>
      <c r="HAJ64" s="6"/>
      <c r="HAK64" s="6"/>
      <c r="HAL64" s="6"/>
      <c r="HAM64" s="6"/>
      <c r="HAN64" s="6"/>
      <c r="HAO64" s="6"/>
      <c r="HAP64" s="6"/>
      <c r="HAQ64" s="6"/>
      <c r="HAR64" s="6"/>
      <c r="HAS64" s="6"/>
      <c r="HAT64" s="6"/>
      <c r="HAU64" s="6"/>
      <c r="HAV64" s="6"/>
      <c r="HAW64" s="6"/>
      <c r="HAX64" s="6"/>
      <c r="HAY64" s="6"/>
      <c r="HAZ64" s="6"/>
      <c r="HBA64" s="6"/>
      <c r="HBB64" s="6"/>
      <c r="HBC64" s="6"/>
      <c r="HBD64" s="6"/>
      <c r="HBE64" s="6"/>
      <c r="HBF64" s="6"/>
      <c r="HBG64" s="6"/>
      <c r="HBH64" s="6"/>
      <c r="HBI64" s="6"/>
      <c r="HBJ64" s="6"/>
      <c r="HBK64" s="6"/>
      <c r="HBL64" s="6"/>
      <c r="HBM64" s="6"/>
      <c r="HBN64" s="6"/>
      <c r="HBO64" s="6"/>
      <c r="HBP64" s="6"/>
      <c r="HBQ64" s="6"/>
      <c r="HBR64" s="6"/>
      <c r="HBS64" s="6"/>
      <c r="HBT64" s="6"/>
      <c r="HBU64" s="6"/>
      <c r="HBV64" s="6"/>
      <c r="HBW64" s="6"/>
      <c r="HBX64" s="6"/>
      <c r="HBY64" s="6"/>
      <c r="HBZ64" s="6"/>
      <c r="HCA64" s="6"/>
      <c r="HCB64" s="6"/>
      <c r="HCC64" s="6"/>
      <c r="HCD64" s="6"/>
      <c r="HCE64" s="6"/>
      <c r="HCF64" s="6"/>
      <c r="HCG64" s="6"/>
      <c r="HCH64" s="6"/>
      <c r="HCI64" s="6"/>
      <c r="HCJ64" s="6"/>
      <c r="HCK64" s="6"/>
      <c r="HCL64" s="6"/>
      <c r="HCM64" s="6"/>
      <c r="HCN64" s="6"/>
      <c r="HCO64" s="6"/>
      <c r="HCP64" s="6"/>
      <c r="HCQ64" s="6"/>
      <c r="HCR64" s="6"/>
      <c r="HCS64" s="6"/>
      <c r="HCT64" s="6"/>
      <c r="HCU64" s="6"/>
      <c r="HCV64" s="6"/>
      <c r="HCW64" s="6"/>
      <c r="HCX64" s="6"/>
      <c r="HCY64" s="6"/>
      <c r="HCZ64" s="6"/>
      <c r="HDA64" s="6"/>
      <c r="HDB64" s="6"/>
      <c r="HDC64" s="6"/>
      <c r="HDD64" s="6"/>
      <c r="HDE64" s="6"/>
      <c r="HDF64" s="6"/>
      <c r="HDG64" s="6"/>
      <c r="HDH64" s="6"/>
      <c r="HDI64" s="6"/>
      <c r="HDJ64" s="6"/>
      <c r="HDK64" s="6"/>
      <c r="HDL64" s="6"/>
      <c r="HDM64" s="6"/>
      <c r="HDN64" s="6"/>
      <c r="HDO64" s="6"/>
      <c r="HDP64" s="6"/>
      <c r="HDQ64" s="6"/>
      <c r="HDR64" s="6"/>
      <c r="HDS64" s="6"/>
      <c r="HDT64" s="6"/>
      <c r="HDU64" s="6"/>
      <c r="HDV64" s="6"/>
      <c r="HDW64" s="6"/>
      <c r="HDX64" s="6"/>
      <c r="HDY64" s="6"/>
      <c r="HDZ64" s="6"/>
      <c r="HEA64" s="6"/>
      <c r="HEB64" s="6"/>
      <c r="HEC64" s="6"/>
      <c r="HED64" s="6"/>
      <c r="HEE64" s="6"/>
      <c r="HEF64" s="6"/>
      <c r="HEG64" s="6"/>
      <c r="HEH64" s="6"/>
      <c r="HEI64" s="6"/>
      <c r="HEJ64" s="6"/>
      <c r="HEK64" s="6"/>
      <c r="HEL64" s="6"/>
      <c r="HEM64" s="6"/>
      <c r="HEN64" s="6"/>
      <c r="HEO64" s="6"/>
      <c r="HEP64" s="6"/>
      <c r="HEQ64" s="6"/>
      <c r="HER64" s="6"/>
      <c r="HES64" s="6"/>
      <c r="HET64" s="6"/>
      <c r="HEU64" s="6"/>
      <c r="HEV64" s="6"/>
      <c r="HEW64" s="6"/>
      <c r="HEX64" s="6"/>
      <c r="HEY64" s="6"/>
      <c r="HEZ64" s="6"/>
      <c r="HFA64" s="6"/>
      <c r="HFB64" s="6"/>
      <c r="HFC64" s="6"/>
      <c r="HFD64" s="6"/>
      <c r="HFE64" s="6"/>
      <c r="HFF64" s="6"/>
      <c r="HFG64" s="6"/>
      <c r="HFH64" s="6"/>
      <c r="HFI64" s="6"/>
      <c r="HFJ64" s="6"/>
      <c r="HFK64" s="6"/>
      <c r="HFL64" s="6"/>
      <c r="HFM64" s="6"/>
      <c r="HFN64" s="6"/>
      <c r="HFO64" s="6"/>
      <c r="HFP64" s="6"/>
      <c r="HFQ64" s="6"/>
      <c r="HFR64" s="6"/>
      <c r="HFS64" s="6"/>
      <c r="HFT64" s="6"/>
      <c r="HFU64" s="6"/>
      <c r="HFV64" s="6"/>
      <c r="HFW64" s="6"/>
      <c r="HFX64" s="6"/>
      <c r="HFY64" s="6"/>
      <c r="HFZ64" s="6"/>
      <c r="HGA64" s="6"/>
      <c r="HGB64" s="6"/>
      <c r="HGC64" s="6"/>
      <c r="HGD64" s="6"/>
      <c r="HGE64" s="6"/>
      <c r="HGF64" s="6"/>
      <c r="HGG64" s="6"/>
      <c r="HGH64" s="6"/>
      <c r="HGI64" s="6"/>
      <c r="HGJ64" s="6"/>
      <c r="HGK64" s="6"/>
      <c r="HGL64" s="6"/>
      <c r="HGM64" s="6"/>
      <c r="HGN64" s="6"/>
      <c r="HGO64" s="6"/>
      <c r="HGP64" s="6"/>
      <c r="HGQ64" s="6"/>
      <c r="HGR64" s="6"/>
      <c r="HGS64" s="6"/>
      <c r="HGT64" s="6"/>
      <c r="HGU64" s="6"/>
      <c r="HGV64" s="6"/>
      <c r="HGW64" s="6"/>
      <c r="HGX64" s="6"/>
      <c r="HGY64" s="6"/>
      <c r="HGZ64" s="6"/>
      <c r="HHA64" s="6"/>
      <c r="HHB64" s="6"/>
      <c r="HHC64" s="6"/>
      <c r="HHD64" s="6"/>
      <c r="HHE64" s="6"/>
      <c r="HHF64" s="6"/>
      <c r="HHG64" s="6"/>
      <c r="HHH64" s="6"/>
      <c r="HHI64" s="6"/>
      <c r="HHJ64" s="6"/>
      <c r="HHK64" s="6"/>
      <c r="HHL64" s="6"/>
      <c r="HHM64" s="6"/>
      <c r="HHN64" s="6"/>
      <c r="HHO64" s="6"/>
      <c r="HHP64" s="6"/>
      <c r="HHQ64" s="6"/>
      <c r="HHR64" s="6"/>
      <c r="HHS64" s="6"/>
      <c r="HHT64" s="6"/>
      <c r="HHU64" s="6"/>
      <c r="HHV64" s="6"/>
      <c r="HHW64" s="6"/>
      <c r="HHX64" s="6"/>
      <c r="HHY64" s="6"/>
      <c r="HHZ64" s="6"/>
      <c r="HIA64" s="6"/>
      <c r="HIB64" s="6"/>
      <c r="HIC64" s="6"/>
      <c r="HID64" s="6"/>
      <c r="HIE64" s="6"/>
      <c r="HIF64" s="6"/>
      <c r="HIG64" s="6"/>
      <c r="HIH64" s="6"/>
      <c r="HII64" s="6"/>
      <c r="HIJ64" s="6"/>
      <c r="HIK64" s="6"/>
      <c r="HIL64" s="6"/>
      <c r="HIM64" s="6"/>
      <c r="HIN64" s="6"/>
      <c r="HIO64" s="6"/>
      <c r="HIP64" s="6"/>
      <c r="HIQ64" s="6"/>
      <c r="HIR64" s="6"/>
      <c r="HIS64" s="6"/>
      <c r="HIT64" s="6"/>
      <c r="HIU64" s="6"/>
      <c r="HIV64" s="6"/>
      <c r="HIW64" s="6"/>
      <c r="HIX64" s="6"/>
      <c r="HIY64" s="6"/>
      <c r="HIZ64" s="6"/>
      <c r="HJA64" s="6"/>
      <c r="HJB64" s="6"/>
      <c r="HJC64" s="6"/>
      <c r="HJD64" s="6"/>
      <c r="HJE64" s="6"/>
      <c r="HJF64" s="6"/>
      <c r="HJG64" s="6"/>
      <c r="HJH64" s="6"/>
      <c r="HJI64" s="6"/>
      <c r="HJJ64" s="6"/>
      <c r="HJK64" s="6"/>
      <c r="HJL64" s="6"/>
      <c r="HJM64" s="6"/>
      <c r="HJN64" s="6"/>
      <c r="HJO64" s="6"/>
      <c r="HJP64" s="6"/>
      <c r="HJQ64" s="6"/>
      <c r="HJR64" s="6"/>
      <c r="HJS64" s="6"/>
      <c r="HJT64" s="6"/>
      <c r="HJU64" s="6"/>
      <c r="HJV64" s="6"/>
      <c r="HJW64" s="6"/>
      <c r="HJX64" s="6"/>
      <c r="HJY64" s="6"/>
      <c r="HJZ64" s="6"/>
      <c r="HKA64" s="6"/>
      <c r="HKB64" s="6"/>
      <c r="HKC64" s="6"/>
      <c r="HKD64" s="6"/>
      <c r="HKE64" s="6"/>
      <c r="HKF64" s="6"/>
      <c r="HKG64" s="6"/>
      <c r="HKH64" s="6"/>
      <c r="HKI64" s="6"/>
      <c r="HKJ64" s="6"/>
      <c r="HKK64" s="6"/>
      <c r="HKL64" s="6"/>
      <c r="HKM64" s="6"/>
      <c r="HKN64" s="6"/>
      <c r="HKO64" s="6"/>
      <c r="HKP64" s="6"/>
      <c r="HKQ64" s="6"/>
      <c r="HKR64" s="6"/>
      <c r="HKS64" s="6"/>
      <c r="HKT64" s="6"/>
      <c r="HKU64" s="6"/>
      <c r="HKV64" s="6"/>
      <c r="HKW64" s="6"/>
      <c r="HKX64" s="6"/>
      <c r="HKY64" s="6"/>
      <c r="HKZ64" s="6"/>
      <c r="HLA64" s="6"/>
      <c r="HLB64" s="6"/>
      <c r="HLC64" s="6"/>
      <c r="HLD64" s="6"/>
      <c r="HLE64" s="6"/>
      <c r="HLF64" s="6"/>
      <c r="HLG64" s="6"/>
      <c r="HLH64" s="6"/>
      <c r="HLI64" s="6"/>
      <c r="HLJ64" s="6"/>
      <c r="HLK64" s="6"/>
      <c r="HLL64" s="6"/>
      <c r="HLM64" s="6"/>
      <c r="HLN64" s="6"/>
      <c r="HLO64" s="6"/>
      <c r="HLP64" s="6"/>
      <c r="HLQ64" s="6"/>
      <c r="HLR64" s="6"/>
      <c r="HLS64" s="6"/>
      <c r="HLT64" s="6"/>
      <c r="HLU64" s="6"/>
      <c r="HLV64" s="6"/>
      <c r="HLW64" s="6"/>
      <c r="HLX64" s="6"/>
      <c r="HLY64" s="6"/>
      <c r="HLZ64" s="6"/>
      <c r="HMA64" s="6"/>
      <c r="HMB64" s="6"/>
      <c r="HMC64" s="6"/>
      <c r="HMD64" s="6"/>
      <c r="HME64" s="6"/>
      <c r="HMF64" s="6"/>
      <c r="HMG64" s="6"/>
      <c r="HMH64" s="6"/>
      <c r="HMI64" s="6"/>
      <c r="HMJ64" s="6"/>
      <c r="HMK64" s="6"/>
      <c r="HML64" s="6"/>
      <c r="HMM64" s="6"/>
      <c r="HMN64" s="6"/>
      <c r="HMO64" s="6"/>
      <c r="HMP64" s="6"/>
      <c r="HMQ64" s="6"/>
      <c r="HMR64" s="6"/>
      <c r="HMS64" s="6"/>
      <c r="HMT64" s="6"/>
      <c r="HMU64" s="6"/>
      <c r="HMV64" s="6"/>
      <c r="HMW64" s="6"/>
      <c r="HMX64" s="6"/>
      <c r="HMY64" s="6"/>
      <c r="HMZ64" s="6"/>
      <c r="HNA64" s="6"/>
      <c r="HNB64" s="6"/>
      <c r="HNC64" s="6"/>
      <c r="HND64" s="6"/>
      <c r="HNE64" s="6"/>
      <c r="HNF64" s="6"/>
      <c r="HNG64" s="6"/>
      <c r="HNH64" s="6"/>
      <c r="HNI64" s="6"/>
      <c r="HNJ64" s="6"/>
      <c r="HNK64" s="6"/>
      <c r="HNL64" s="6"/>
      <c r="HNM64" s="6"/>
      <c r="HNN64" s="6"/>
      <c r="HNO64" s="6"/>
      <c r="HNP64" s="6"/>
      <c r="HNQ64" s="6"/>
      <c r="HNR64" s="6"/>
      <c r="HNS64" s="6"/>
      <c r="HNT64" s="6"/>
      <c r="HNU64" s="6"/>
      <c r="HNV64" s="6"/>
      <c r="HNW64" s="6"/>
      <c r="HNX64" s="6"/>
      <c r="HNY64" s="6"/>
      <c r="HNZ64" s="6"/>
      <c r="HOA64" s="6"/>
      <c r="HOB64" s="6"/>
      <c r="HOC64" s="6"/>
      <c r="HOD64" s="6"/>
      <c r="HOE64" s="6"/>
      <c r="HOF64" s="6"/>
      <c r="HOG64" s="6"/>
      <c r="HOH64" s="6"/>
      <c r="HOI64" s="6"/>
      <c r="HOJ64" s="6"/>
      <c r="HOK64" s="6"/>
      <c r="HOL64" s="6"/>
      <c r="HOM64" s="6"/>
      <c r="HON64" s="6"/>
      <c r="HOO64" s="6"/>
      <c r="HOP64" s="6"/>
      <c r="HOQ64" s="6"/>
      <c r="HOR64" s="6"/>
      <c r="HOS64" s="6"/>
      <c r="HOT64" s="6"/>
      <c r="HOU64" s="6"/>
      <c r="HOV64" s="6"/>
      <c r="HOW64" s="6"/>
      <c r="HOX64" s="6"/>
      <c r="HOY64" s="6"/>
      <c r="HOZ64" s="6"/>
      <c r="HPA64" s="6"/>
      <c r="HPB64" s="6"/>
      <c r="HPC64" s="6"/>
      <c r="HPD64" s="6"/>
      <c r="HPE64" s="6"/>
      <c r="HPF64" s="6"/>
      <c r="HPG64" s="6"/>
      <c r="HPH64" s="6"/>
      <c r="HPI64" s="6"/>
      <c r="HPJ64" s="6"/>
      <c r="HPK64" s="6"/>
      <c r="HPL64" s="6"/>
      <c r="HPM64" s="6"/>
      <c r="HPN64" s="6"/>
      <c r="HPO64" s="6"/>
      <c r="HPP64" s="6"/>
      <c r="HPQ64" s="6"/>
      <c r="HPR64" s="6"/>
      <c r="HPS64" s="6"/>
      <c r="HPT64" s="6"/>
      <c r="HPU64" s="6"/>
      <c r="HPV64" s="6"/>
      <c r="HPW64" s="6"/>
      <c r="HPX64" s="6"/>
      <c r="HPY64" s="6"/>
      <c r="HPZ64" s="6"/>
      <c r="HQA64" s="6"/>
      <c r="HQB64" s="6"/>
      <c r="HQC64" s="6"/>
      <c r="HQD64" s="6"/>
      <c r="HQE64" s="6"/>
      <c r="HQF64" s="6"/>
      <c r="HQG64" s="6"/>
      <c r="HQH64" s="6"/>
      <c r="HQI64" s="6"/>
      <c r="HQJ64" s="6"/>
      <c r="HQK64" s="6"/>
      <c r="HQL64" s="6"/>
      <c r="HQM64" s="6"/>
      <c r="HQN64" s="6"/>
      <c r="HQO64" s="6"/>
      <c r="HQP64" s="6"/>
      <c r="HQQ64" s="6"/>
      <c r="HQR64" s="6"/>
      <c r="HQS64" s="6"/>
      <c r="HQT64" s="6"/>
      <c r="HQU64" s="6"/>
      <c r="HQV64" s="6"/>
      <c r="HQW64" s="6"/>
      <c r="HQX64" s="6"/>
      <c r="HQY64" s="6"/>
      <c r="HQZ64" s="6"/>
      <c r="HRA64" s="6"/>
      <c r="HRB64" s="6"/>
      <c r="HRC64" s="6"/>
      <c r="HRD64" s="6"/>
      <c r="HRE64" s="6"/>
      <c r="HRF64" s="6"/>
      <c r="HRG64" s="6"/>
      <c r="HRH64" s="6"/>
      <c r="HRI64" s="6"/>
      <c r="HRJ64" s="6"/>
      <c r="HRK64" s="6"/>
      <c r="HRL64" s="6"/>
      <c r="HRM64" s="6"/>
      <c r="HRN64" s="6"/>
      <c r="HRO64" s="6"/>
      <c r="HRP64" s="6"/>
      <c r="HRQ64" s="6"/>
      <c r="HRR64" s="6"/>
      <c r="HRS64" s="6"/>
      <c r="HRT64" s="6"/>
      <c r="HRU64" s="6"/>
      <c r="HRV64" s="6"/>
      <c r="HRW64" s="6"/>
      <c r="HRX64" s="6"/>
      <c r="HRY64" s="6"/>
      <c r="HRZ64" s="6"/>
      <c r="HSA64" s="6"/>
      <c r="HSB64" s="6"/>
      <c r="HSC64" s="6"/>
      <c r="HSD64" s="6"/>
      <c r="HSE64" s="6"/>
      <c r="HSF64" s="6"/>
      <c r="HSG64" s="6"/>
      <c r="HSH64" s="6"/>
      <c r="HSI64" s="6"/>
      <c r="HSJ64" s="6"/>
      <c r="HSK64" s="6"/>
      <c r="HSL64" s="6"/>
      <c r="HSM64" s="6"/>
      <c r="HSN64" s="6"/>
      <c r="HSO64" s="6"/>
      <c r="HSP64" s="6"/>
      <c r="HSQ64" s="6"/>
      <c r="HSR64" s="6"/>
      <c r="HSS64" s="6"/>
      <c r="HST64" s="6"/>
      <c r="HSU64" s="6"/>
      <c r="HSV64" s="6"/>
      <c r="HSW64" s="6"/>
      <c r="HSX64" s="6"/>
      <c r="HSY64" s="6"/>
      <c r="HSZ64" s="6"/>
      <c r="HTA64" s="6"/>
      <c r="HTB64" s="6"/>
      <c r="HTC64" s="6"/>
      <c r="HTD64" s="6"/>
      <c r="HTE64" s="6"/>
      <c r="HTF64" s="6"/>
      <c r="HTG64" s="6"/>
      <c r="HTH64" s="6"/>
      <c r="HTI64" s="6"/>
      <c r="HTJ64" s="6"/>
      <c r="HTK64" s="6"/>
      <c r="HTL64" s="6"/>
      <c r="HTM64" s="6"/>
      <c r="HTN64" s="6"/>
      <c r="HTO64" s="6"/>
      <c r="HTP64" s="6"/>
      <c r="HTQ64" s="6"/>
      <c r="HTR64" s="6"/>
      <c r="HTS64" s="6"/>
      <c r="HTT64" s="6"/>
      <c r="HTU64" s="6"/>
      <c r="HTV64" s="6"/>
      <c r="HTW64" s="6"/>
      <c r="HTX64" s="6"/>
      <c r="HTY64" s="6"/>
      <c r="HTZ64" s="6"/>
      <c r="HUA64" s="6"/>
      <c r="HUB64" s="6"/>
      <c r="HUC64" s="6"/>
      <c r="HUD64" s="6"/>
      <c r="HUE64" s="6"/>
      <c r="HUF64" s="6"/>
      <c r="HUG64" s="6"/>
      <c r="HUH64" s="6"/>
      <c r="HUI64" s="6"/>
      <c r="HUJ64" s="6"/>
      <c r="HUK64" s="6"/>
      <c r="HUL64" s="6"/>
      <c r="HUM64" s="6"/>
      <c r="HUN64" s="6"/>
      <c r="HUO64" s="6"/>
      <c r="HUP64" s="6"/>
      <c r="HUQ64" s="6"/>
      <c r="HUR64" s="6"/>
      <c r="HUS64" s="6"/>
      <c r="HUT64" s="6"/>
      <c r="HUU64" s="6"/>
      <c r="HUV64" s="6"/>
      <c r="HUW64" s="6"/>
      <c r="HUX64" s="6"/>
      <c r="HUY64" s="6"/>
      <c r="HUZ64" s="6"/>
      <c r="HVA64" s="6"/>
      <c r="HVB64" s="6"/>
      <c r="HVC64" s="6"/>
      <c r="HVD64" s="6"/>
      <c r="HVE64" s="6"/>
      <c r="HVF64" s="6"/>
      <c r="HVG64" s="6"/>
      <c r="HVH64" s="6"/>
      <c r="HVI64" s="6"/>
      <c r="HVJ64" s="6"/>
      <c r="HVK64" s="6"/>
      <c r="HVL64" s="6"/>
      <c r="HVM64" s="6"/>
      <c r="HVN64" s="6"/>
      <c r="HVO64" s="6"/>
      <c r="HVP64" s="6"/>
      <c r="HVQ64" s="6"/>
      <c r="HVR64" s="6"/>
      <c r="HVS64" s="6"/>
      <c r="HVT64" s="6"/>
      <c r="HVU64" s="6"/>
      <c r="HVV64" s="6"/>
      <c r="HVW64" s="6"/>
      <c r="HVX64" s="6"/>
      <c r="HVY64" s="6"/>
      <c r="HVZ64" s="6"/>
      <c r="HWA64" s="6"/>
      <c r="HWB64" s="6"/>
      <c r="HWC64" s="6"/>
      <c r="HWD64" s="6"/>
      <c r="HWE64" s="6"/>
      <c r="HWF64" s="6"/>
      <c r="HWG64" s="6"/>
      <c r="HWH64" s="6"/>
      <c r="HWI64" s="6"/>
      <c r="HWJ64" s="6"/>
      <c r="HWK64" s="6"/>
      <c r="HWL64" s="6"/>
      <c r="HWM64" s="6"/>
      <c r="HWN64" s="6"/>
      <c r="HWO64" s="6"/>
      <c r="HWP64" s="6"/>
      <c r="HWQ64" s="6"/>
      <c r="HWR64" s="6"/>
      <c r="HWS64" s="6"/>
      <c r="HWT64" s="6"/>
      <c r="HWU64" s="6"/>
      <c r="HWV64" s="6"/>
      <c r="HWW64" s="6"/>
      <c r="HWX64" s="6"/>
      <c r="HWY64" s="6"/>
      <c r="HWZ64" s="6"/>
      <c r="HXA64" s="6"/>
      <c r="HXB64" s="6"/>
      <c r="HXC64" s="6"/>
      <c r="HXD64" s="6"/>
      <c r="HXE64" s="6"/>
      <c r="HXF64" s="6"/>
      <c r="HXG64" s="6"/>
      <c r="HXH64" s="6"/>
      <c r="HXI64" s="6"/>
      <c r="HXJ64" s="6"/>
      <c r="HXK64" s="6"/>
      <c r="HXL64" s="6"/>
      <c r="HXM64" s="6"/>
      <c r="HXN64" s="6"/>
      <c r="HXO64" s="6"/>
      <c r="HXP64" s="6"/>
      <c r="HXQ64" s="6"/>
      <c r="HXR64" s="6"/>
      <c r="HXS64" s="6"/>
      <c r="HXT64" s="6"/>
      <c r="HXU64" s="6"/>
      <c r="HXV64" s="6"/>
      <c r="HXW64" s="6"/>
      <c r="HXX64" s="6"/>
      <c r="HXY64" s="6"/>
      <c r="HXZ64" s="6"/>
      <c r="HYA64" s="6"/>
      <c r="HYB64" s="6"/>
      <c r="HYC64" s="6"/>
      <c r="HYD64" s="6"/>
      <c r="HYE64" s="6"/>
      <c r="HYF64" s="6"/>
      <c r="HYG64" s="6"/>
      <c r="HYH64" s="6"/>
      <c r="HYI64" s="6"/>
      <c r="HYJ64" s="6"/>
      <c r="HYK64" s="6"/>
      <c r="HYL64" s="6"/>
      <c r="HYM64" s="6"/>
      <c r="HYN64" s="6"/>
      <c r="HYO64" s="6"/>
      <c r="HYP64" s="6"/>
      <c r="HYQ64" s="6"/>
      <c r="HYR64" s="6"/>
      <c r="HYS64" s="6"/>
      <c r="HYT64" s="6"/>
      <c r="HYU64" s="6"/>
      <c r="HYV64" s="6"/>
      <c r="HYW64" s="6"/>
      <c r="HYX64" s="6"/>
      <c r="HYY64" s="6"/>
      <c r="HYZ64" s="6"/>
      <c r="HZA64" s="6"/>
      <c r="HZB64" s="6"/>
      <c r="HZC64" s="6"/>
      <c r="HZD64" s="6"/>
      <c r="HZE64" s="6"/>
      <c r="HZF64" s="6"/>
      <c r="HZG64" s="6"/>
      <c r="HZH64" s="6"/>
      <c r="HZI64" s="6"/>
      <c r="HZJ64" s="6"/>
      <c r="HZK64" s="6"/>
      <c r="HZL64" s="6"/>
      <c r="HZM64" s="6"/>
      <c r="HZN64" s="6"/>
      <c r="HZO64" s="6"/>
      <c r="HZP64" s="6"/>
      <c r="HZQ64" s="6"/>
      <c r="HZR64" s="6"/>
      <c r="HZS64" s="6"/>
      <c r="HZT64" s="6"/>
      <c r="HZU64" s="6"/>
      <c r="HZV64" s="6"/>
      <c r="HZW64" s="6"/>
      <c r="HZX64" s="6"/>
      <c r="HZY64" s="6"/>
      <c r="HZZ64" s="6"/>
      <c r="IAA64" s="6"/>
      <c r="IAB64" s="6"/>
      <c r="IAC64" s="6"/>
      <c r="IAD64" s="6"/>
      <c r="IAE64" s="6"/>
      <c r="IAF64" s="6"/>
      <c r="IAG64" s="6"/>
      <c r="IAH64" s="6"/>
      <c r="IAI64" s="6"/>
      <c r="IAJ64" s="6"/>
      <c r="IAK64" s="6"/>
      <c r="IAL64" s="6"/>
      <c r="IAM64" s="6"/>
      <c r="IAN64" s="6"/>
      <c r="IAO64" s="6"/>
      <c r="IAP64" s="6"/>
      <c r="IAQ64" s="6"/>
      <c r="IAR64" s="6"/>
      <c r="IAS64" s="6"/>
      <c r="IAT64" s="6"/>
      <c r="IAU64" s="6"/>
      <c r="IAV64" s="6"/>
      <c r="IAW64" s="6"/>
      <c r="IAX64" s="6"/>
      <c r="IAY64" s="6"/>
      <c r="IAZ64" s="6"/>
      <c r="IBA64" s="6"/>
      <c r="IBB64" s="6"/>
      <c r="IBC64" s="6"/>
      <c r="IBD64" s="6"/>
      <c r="IBE64" s="6"/>
      <c r="IBF64" s="6"/>
      <c r="IBG64" s="6"/>
      <c r="IBH64" s="6"/>
      <c r="IBI64" s="6"/>
      <c r="IBJ64" s="6"/>
      <c r="IBK64" s="6"/>
      <c r="IBL64" s="6"/>
      <c r="IBM64" s="6"/>
      <c r="IBN64" s="6"/>
      <c r="IBO64" s="6"/>
      <c r="IBP64" s="6"/>
      <c r="IBQ64" s="6"/>
      <c r="IBR64" s="6"/>
      <c r="IBS64" s="6"/>
      <c r="IBT64" s="6"/>
      <c r="IBU64" s="6"/>
      <c r="IBV64" s="6"/>
      <c r="IBW64" s="6"/>
      <c r="IBX64" s="6"/>
      <c r="IBY64" s="6"/>
      <c r="IBZ64" s="6"/>
      <c r="ICA64" s="6"/>
      <c r="ICB64" s="6"/>
      <c r="ICC64" s="6"/>
      <c r="ICD64" s="6"/>
      <c r="ICE64" s="6"/>
      <c r="ICF64" s="6"/>
      <c r="ICG64" s="6"/>
      <c r="ICH64" s="6"/>
      <c r="ICI64" s="6"/>
      <c r="ICJ64" s="6"/>
      <c r="ICK64" s="6"/>
      <c r="ICL64" s="6"/>
      <c r="ICM64" s="6"/>
      <c r="ICN64" s="6"/>
      <c r="ICO64" s="6"/>
      <c r="ICP64" s="6"/>
      <c r="ICQ64" s="6"/>
      <c r="ICR64" s="6"/>
      <c r="ICS64" s="6"/>
      <c r="ICT64" s="6"/>
      <c r="ICU64" s="6"/>
      <c r="ICV64" s="6"/>
      <c r="ICW64" s="6"/>
      <c r="ICX64" s="6"/>
      <c r="ICY64" s="6"/>
      <c r="ICZ64" s="6"/>
      <c r="IDA64" s="6"/>
      <c r="IDB64" s="6"/>
      <c r="IDC64" s="6"/>
      <c r="IDD64" s="6"/>
      <c r="IDE64" s="6"/>
      <c r="IDF64" s="6"/>
      <c r="IDG64" s="6"/>
      <c r="IDH64" s="6"/>
      <c r="IDI64" s="6"/>
      <c r="IDJ64" s="6"/>
      <c r="IDK64" s="6"/>
      <c r="IDL64" s="6"/>
      <c r="IDM64" s="6"/>
      <c r="IDN64" s="6"/>
      <c r="IDO64" s="6"/>
      <c r="IDP64" s="6"/>
      <c r="IDQ64" s="6"/>
      <c r="IDR64" s="6"/>
      <c r="IDS64" s="6"/>
      <c r="IDT64" s="6"/>
      <c r="IDU64" s="6"/>
      <c r="IDV64" s="6"/>
      <c r="IDW64" s="6"/>
      <c r="IDX64" s="6"/>
      <c r="IDY64" s="6"/>
      <c r="IDZ64" s="6"/>
      <c r="IEA64" s="6"/>
      <c r="IEB64" s="6"/>
      <c r="IEC64" s="6"/>
      <c r="IED64" s="6"/>
      <c r="IEE64" s="6"/>
      <c r="IEF64" s="6"/>
      <c r="IEG64" s="6"/>
      <c r="IEH64" s="6"/>
      <c r="IEI64" s="6"/>
      <c r="IEJ64" s="6"/>
      <c r="IEK64" s="6"/>
      <c r="IEL64" s="6"/>
      <c r="IEM64" s="6"/>
      <c r="IEN64" s="6"/>
      <c r="IEO64" s="6"/>
      <c r="IEP64" s="6"/>
      <c r="IEQ64" s="6"/>
      <c r="IER64" s="6"/>
      <c r="IES64" s="6"/>
      <c r="IET64" s="6"/>
      <c r="IEU64" s="6"/>
      <c r="IEV64" s="6"/>
      <c r="IEW64" s="6"/>
      <c r="IEX64" s="6"/>
      <c r="IEY64" s="6"/>
      <c r="IEZ64" s="6"/>
      <c r="IFA64" s="6"/>
      <c r="IFB64" s="6"/>
      <c r="IFC64" s="6"/>
      <c r="IFD64" s="6"/>
      <c r="IFE64" s="6"/>
      <c r="IFF64" s="6"/>
      <c r="IFG64" s="6"/>
      <c r="IFH64" s="6"/>
      <c r="IFI64" s="6"/>
      <c r="IFJ64" s="6"/>
      <c r="IFK64" s="6"/>
      <c r="IFL64" s="6"/>
      <c r="IFM64" s="6"/>
      <c r="IFN64" s="6"/>
      <c r="IFO64" s="6"/>
      <c r="IFP64" s="6"/>
      <c r="IFQ64" s="6"/>
      <c r="IFR64" s="6"/>
      <c r="IFS64" s="6"/>
      <c r="IFT64" s="6"/>
      <c r="IFU64" s="6"/>
      <c r="IFV64" s="6"/>
      <c r="IFW64" s="6"/>
      <c r="IFX64" s="6"/>
      <c r="IFY64" s="6"/>
      <c r="IFZ64" s="6"/>
      <c r="IGA64" s="6"/>
      <c r="IGB64" s="6"/>
      <c r="IGC64" s="6"/>
      <c r="IGD64" s="6"/>
      <c r="IGE64" s="6"/>
      <c r="IGF64" s="6"/>
      <c r="IGG64" s="6"/>
      <c r="IGH64" s="6"/>
      <c r="IGI64" s="6"/>
      <c r="IGJ64" s="6"/>
      <c r="IGK64" s="6"/>
      <c r="IGL64" s="6"/>
      <c r="IGM64" s="6"/>
      <c r="IGN64" s="6"/>
      <c r="IGO64" s="6"/>
      <c r="IGP64" s="6"/>
      <c r="IGQ64" s="6"/>
      <c r="IGR64" s="6"/>
      <c r="IGS64" s="6"/>
      <c r="IGT64" s="6"/>
      <c r="IGU64" s="6"/>
      <c r="IGV64" s="6"/>
      <c r="IGW64" s="6"/>
      <c r="IGX64" s="6"/>
      <c r="IGY64" s="6"/>
      <c r="IGZ64" s="6"/>
      <c r="IHA64" s="6"/>
      <c r="IHB64" s="6"/>
      <c r="IHC64" s="6"/>
      <c r="IHD64" s="6"/>
      <c r="IHE64" s="6"/>
      <c r="IHF64" s="6"/>
      <c r="IHG64" s="6"/>
      <c r="IHH64" s="6"/>
      <c r="IHI64" s="6"/>
      <c r="IHJ64" s="6"/>
      <c r="IHK64" s="6"/>
      <c r="IHL64" s="6"/>
      <c r="IHM64" s="6"/>
      <c r="IHN64" s="6"/>
      <c r="IHO64" s="6"/>
      <c r="IHP64" s="6"/>
      <c r="IHQ64" s="6"/>
      <c r="IHR64" s="6"/>
      <c r="IHS64" s="6"/>
      <c r="IHT64" s="6"/>
      <c r="IHU64" s="6"/>
      <c r="IHV64" s="6"/>
      <c r="IHW64" s="6"/>
      <c r="IHX64" s="6"/>
      <c r="IHY64" s="6"/>
      <c r="IHZ64" s="6"/>
      <c r="IIA64" s="6"/>
      <c r="IIB64" s="6"/>
      <c r="IIC64" s="6"/>
      <c r="IID64" s="6"/>
      <c r="IIE64" s="6"/>
      <c r="IIF64" s="6"/>
      <c r="IIG64" s="6"/>
      <c r="IIH64" s="6"/>
      <c r="III64" s="6"/>
      <c r="IIJ64" s="6"/>
      <c r="IIK64" s="6"/>
      <c r="IIL64" s="6"/>
      <c r="IIM64" s="6"/>
      <c r="IIN64" s="6"/>
      <c r="IIO64" s="6"/>
      <c r="IIP64" s="6"/>
      <c r="IIQ64" s="6"/>
      <c r="IIR64" s="6"/>
      <c r="IIS64" s="6"/>
      <c r="IIT64" s="6"/>
      <c r="IIU64" s="6"/>
      <c r="IIV64" s="6"/>
      <c r="IIW64" s="6"/>
      <c r="IIX64" s="6"/>
      <c r="IIY64" s="6"/>
      <c r="IIZ64" s="6"/>
      <c r="IJA64" s="6"/>
      <c r="IJB64" s="6"/>
      <c r="IJC64" s="6"/>
      <c r="IJD64" s="6"/>
      <c r="IJE64" s="6"/>
      <c r="IJF64" s="6"/>
      <c r="IJG64" s="6"/>
      <c r="IJH64" s="6"/>
      <c r="IJI64" s="6"/>
      <c r="IJJ64" s="6"/>
      <c r="IJK64" s="6"/>
      <c r="IJL64" s="6"/>
      <c r="IJM64" s="6"/>
      <c r="IJN64" s="6"/>
      <c r="IJO64" s="6"/>
      <c r="IJP64" s="6"/>
      <c r="IJQ64" s="6"/>
      <c r="IJR64" s="6"/>
      <c r="IJS64" s="6"/>
      <c r="IJT64" s="6"/>
      <c r="IJU64" s="6"/>
      <c r="IJV64" s="6"/>
      <c r="IJW64" s="6"/>
      <c r="IJX64" s="6"/>
      <c r="IJY64" s="6"/>
      <c r="IJZ64" s="6"/>
      <c r="IKA64" s="6"/>
      <c r="IKB64" s="6"/>
      <c r="IKC64" s="6"/>
      <c r="IKD64" s="6"/>
      <c r="IKE64" s="6"/>
      <c r="IKF64" s="6"/>
      <c r="IKG64" s="6"/>
      <c r="IKH64" s="6"/>
      <c r="IKI64" s="6"/>
      <c r="IKJ64" s="6"/>
      <c r="IKK64" s="6"/>
      <c r="IKL64" s="6"/>
      <c r="IKM64" s="6"/>
      <c r="IKN64" s="6"/>
      <c r="IKO64" s="6"/>
      <c r="IKP64" s="6"/>
      <c r="IKQ64" s="6"/>
      <c r="IKR64" s="6"/>
      <c r="IKS64" s="6"/>
      <c r="IKT64" s="6"/>
      <c r="IKU64" s="6"/>
      <c r="IKV64" s="6"/>
      <c r="IKW64" s="6"/>
      <c r="IKX64" s="6"/>
      <c r="IKY64" s="6"/>
      <c r="IKZ64" s="6"/>
      <c r="ILA64" s="6"/>
      <c r="ILB64" s="6"/>
      <c r="ILC64" s="6"/>
      <c r="ILD64" s="6"/>
      <c r="ILE64" s="6"/>
      <c r="ILF64" s="6"/>
      <c r="ILG64" s="6"/>
      <c r="ILH64" s="6"/>
      <c r="ILI64" s="6"/>
      <c r="ILJ64" s="6"/>
      <c r="ILK64" s="6"/>
      <c r="ILL64" s="6"/>
      <c r="ILM64" s="6"/>
      <c r="ILN64" s="6"/>
      <c r="ILO64" s="6"/>
      <c r="ILP64" s="6"/>
      <c r="ILQ64" s="6"/>
      <c r="ILR64" s="6"/>
      <c r="ILS64" s="6"/>
      <c r="ILT64" s="6"/>
      <c r="ILU64" s="6"/>
      <c r="ILV64" s="6"/>
      <c r="ILW64" s="6"/>
      <c r="ILX64" s="6"/>
      <c r="ILY64" s="6"/>
      <c r="ILZ64" s="6"/>
      <c r="IMA64" s="6"/>
      <c r="IMB64" s="6"/>
      <c r="IMC64" s="6"/>
      <c r="IMD64" s="6"/>
      <c r="IME64" s="6"/>
      <c r="IMF64" s="6"/>
      <c r="IMG64" s="6"/>
      <c r="IMH64" s="6"/>
      <c r="IMI64" s="6"/>
      <c r="IMJ64" s="6"/>
      <c r="IMK64" s="6"/>
      <c r="IML64" s="6"/>
      <c r="IMM64" s="6"/>
      <c r="IMN64" s="6"/>
      <c r="IMO64" s="6"/>
      <c r="IMP64" s="6"/>
      <c r="IMQ64" s="6"/>
      <c r="IMR64" s="6"/>
      <c r="IMS64" s="6"/>
      <c r="IMT64" s="6"/>
      <c r="IMU64" s="6"/>
      <c r="IMV64" s="6"/>
      <c r="IMW64" s="6"/>
      <c r="IMX64" s="6"/>
      <c r="IMY64" s="6"/>
      <c r="IMZ64" s="6"/>
      <c r="INA64" s="6"/>
      <c r="INB64" s="6"/>
      <c r="INC64" s="6"/>
      <c r="IND64" s="6"/>
      <c r="INE64" s="6"/>
      <c r="INF64" s="6"/>
      <c r="ING64" s="6"/>
      <c r="INH64" s="6"/>
      <c r="INI64" s="6"/>
      <c r="INJ64" s="6"/>
      <c r="INK64" s="6"/>
      <c r="INL64" s="6"/>
      <c r="INM64" s="6"/>
      <c r="INN64" s="6"/>
      <c r="INO64" s="6"/>
      <c r="INP64" s="6"/>
      <c r="INQ64" s="6"/>
      <c r="INR64" s="6"/>
      <c r="INS64" s="6"/>
      <c r="INT64" s="6"/>
      <c r="INU64" s="6"/>
      <c r="INV64" s="6"/>
      <c r="INW64" s="6"/>
      <c r="INX64" s="6"/>
      <c r="INY64" s="6"/>
      <c r="INZ64" s="6"/>
      <c r="IOA64" s="6"/>
      <c r="IOB64" s="6"/>
      <c r="IOC64" s="6"/>
      <c r="IOD64" s="6"/>
      <c r="IOE64" s="6"/>
      <c r="IOF64" s="6"/>
      <c r="IOG64" s="6"/>
      <c r="IOH64" s="6"/>
      <c r="IOI64" s="6"/>
      <c r="IOJ64" s="6"/>
      <c r="IOK64" s="6"/>
      <c r="IOL64" s="6"/>
      <c r="IOM64" s="6"/>
      <c r="ION64" s="6"/>
      <c r="IOO64" s="6"/>
      <c r="IOP64" s="6"/>
      <c r="IOQ64" s="6"/>
      <c r="IOR64" s="6"/>
      <c r="IOS64" s="6"/>
      <c r="IOT64" s="6"/>
      <c r="IOU64" s="6"/>
      <c r="IOV64" s="6"/>
      <c r="IOW64" s="6"/>
      <c r="IOX64" s="6"/>
      <c r="IOY64" s="6"/>
      <c r="IOZ64" s="6"/>
      <c r="IPA64" s="6"/>
      <c r="IPB64" s="6"/>
      <c r="IPC64" s="6"/>
      <c r="IPD64" s="6"/>
      <c r="IPE64" s="6"/>
      <c r="IPF64" s="6"/>
      <c r="IPG64" s="6"/>
      <c r="IPH64" s="6"/>
      <c r="IPI64" s="6"/>
      <c r="IPJ64" s="6"/>
      <c r="IPK64" s="6"/>
      <c r="IPL64" s="6"/>
      <c r="IPM64" s="6"/>
      <c r="IPN64" s="6"/>
      <c r="IPO64" s="6"/>
      <c r="IPP64" s="6"/>
      <c r="IPQ64" s="6"/>
      <c r="IPR64" s="6"/>
      <c r="IPS64" s="6"/>
      <c r="IPT64" s="6"/>
      <c r="IPU64" s="6"/>
      <c r="IPV64" s="6"/>
      <c r="IPW64" s="6"/>
      <c r="IPX64" s="6"/>
      <c r="IPY64" s="6"/>
      <c r="IPZ64" s="6"/>
      <c r="IQA64" s="6"/>
      <c r="IQB64" s="6"/>
      <c r="IQC64" s="6"/>
      <c r="IQD64" s="6"/>
      <c r="IQE64" s="6"/>
      <c r="IQF64" s="6"/>
      <c r="IQG64" s="6"/>
      <c r="IQH64" s="6"/>
      <c r="IQI64" s="6"/>
      <c r="IQJ64" s="6"/>
      <c r="IQK64" s="6"/>
      <c r="IQL64" s="6"/>
      <c r="IQM64" s="6"/>
      <c r="IQN64" s="6"/>
      <c r="IQO64" s="6"/>
      <c r="IQP64" s="6"/>
      <c r="IQQ64" s="6"/>
      <c r="IQR64" s="6"/>
      <c r="IQS64" s="6"/>
      <c r="IQT64" s="6"/>
      <c r="IQU64" s="6"/>
      <c r="IQV64" s="6"/>
      <c r="IQW64" s="6"/>
      <c r="IQX64" s="6"/>
      <c r="IQY64" s="6"/>
      <c r="IQZ64" s="6"/>
      <c r="IRA64" s="6"/>
      <c r="IRB64" s="6"/>
      <c r="IRC64" s="6"/>
      <c r="IRD64" s="6"/>
      <c r="IRE64" s="6"/>
      <c r="IRF64" s="6"/>
      <c r="IRG64" s="6"/>
      <c r="IRH64" s="6"/>
      <c r="IRI64" s="6"/>
      <c r="IRJ64" s="6"/>
      <c r="IRK64" s="6"/>
      <c r="IRL64" s="6"/>
      <c r="IRM64" s="6"/>
      <c r="IRN64" s="6"/>
      <c r="IRO64" s="6"/>
      <c r="IRP64" s="6"/>
      <c r="IRQ64" s="6"/>
      <c r="IRR64" s="6"/>
      <c r="IRS64" s="6"/>
      <c r="IRT64" s="6"/>
      <c r="IRU64" s="6"/>
      <c r="IRV64" s="6"/>
      <c r="IRW64" s="6"/>
      <c r="IRX64" s="6"/>
      <c r="IRY64" s="6"/>
      <c r="IRZ64" s="6"/>
      <c r="ISA64" s="6"/>
      <c r="ISB64" s="6"/>
      <c r="ISC64" s="6"/>
      <c r="ISD64" s="6"/>
      <c r="ISE64" s="6"/>
      <c r="ISF64" s="6"/>
      <c r="ISG64" s="6"/>
      <c r="ISH64" s="6"/>
      <c r="ISI64" s="6"/>
      <c r="ISJ64" s="6"/>
      <c r="ISK64" s="6"/>
      <c r="ISL64" s="6"/>
      <c r="ISM64" s="6"/>
      <c r="ISN64" s="6"/>
      <c r="ISO64" s="6"/>
      <c r="ISP64" s="6"/>
      <c r="ISQ64" s="6"/>
      <c r="ISR64" s="6"/>
      <c r="ISS64" s="6"/>
      <c r="IST64" s="6"/>
      <c r="ISU64" s="6"/>
      <c r="ISV64" s="6"/>
      <c r="ISW64" s="6"/>
      <c r="ISX64" s="6"/>
      <c r="ISY64" s="6"/>
      <c r="ISZ64" s="6"/>
      <c r="ITA64" s="6"/>
      <c r="ITB64" s="6"/>
      <c r="ITC64" s="6"/>
      <c r="ITD64" s="6"/>
      <c r="ITE64" s="6"/>
      <c r="ITF64" s="6"/>
      <c r="ITG64" s="6"/>
      <c r="ITH64" s="6"/>
      <c r="ITI64" s="6"/>
      <c r="ITJ64" s="6"/>
      <c r="ITK64" s="6"/>
      <c r="ITL64" s="6"/>
      <c r="ITM64" s="6"/>
      <c r="ITN64" s="6"/>
      <c r="ITO64" s="6"/>
      <c r="ITP64" s="6"/>
      <c r="ITQ64" s="6"/>
      <c r="ITR64" s="6"/>
      <c r="ITS64" s="6"/>
      <c r="ITT64" s="6"/>
      <c r="ITU64" s="6"/>
      <c r="ITV64" s="6"/>
      <c r="ITW64" s="6"/>
      <c r="ITX64" s="6"/>
      <c r="ITY64" s="6"/>
      <c r="ITZ64" s="6"/>
      <c r="IUA64" s="6"/>
      <c r="IUB64" s="6"/>
      <c r="IUC64" s="6"/>
      <c r="IUD64" s="6"/>
      <c r="IUE64" s="6"/>
      <c r="IUF64" s="6"/>
      <c r="IUG64" s="6"/>
      <c r="IUH64" s="6"/>
      <c r="IUI64" s="6"/>
      <c r="IUJ64" s="6"/>
      <c r="IUK64" s="6"/>
      <c r="IUL64" s="6"/>
      <c r="IUM64" s="6"/>
      <c r="IUN64" s="6"/>
      <c r="IUO64" s="6"/>
      <c r="IUP64" s="6"/>
      <c r="IUQ64" s="6"/>
      <c r="IUR64" s="6"/>
      <c r="IUS64" s="6"/>
      <c r="IUT64" s="6"/>
      <c r="IUU64" s="6"/>
      <c r="IUV64" s="6"/>
      <c r="IUW64" s="6"/>
      <c r="IUX64" s="6"/>
      <c r="IUY64" s="6"/>
      <c r="IUZ64" s="6"/>
      <c r="IVA64" s="6"/>
      <c r="IVB64" s="6"/>
      <c r="IVC64" s="6"/>
      <c r="IVD64" s="6"/>
      <c r="IVE64" s="6"/>
      <c r="IVF64" s="6"/>
      <c r="IVG64" s="6"/>
      <c r="IVH64" s="6"/>
      <c r="IVI64" s="6"/>
      <c r="IVJ64" s="6"/>
      <c r="IVK64" s="6"/>
      <c r="IVL64" s="6"/>
      <c r="IVM64" s="6"/>
      <c r="IVN64" s="6"/>
      <c r="IVO64" s="6"/>
      <c r="IVP64" s="6"/>
      <c r="IVQ64" s="6"/>
      <c r="IVR64" s="6"/>
      <c r="IVS64" s="6"/>
      <c r="IVT64" s="6"/>
      <c r="IVU64" s="6"/>
      <c r="IVV64" s="6"/>
      <c r="IVW64" s="6"/>
      <c r="IVX64" s="6"/>
      <c r="IVY64" s="6"/>
      <c r="IVZ64" s="6"/>
      <c r="IWA64" s="6"/>
      <c r="IWB64" s="6"/>
      <c r="IWC64" s="6"/>
      <c r="IWD64" s="6"/>
      <c r="IWE64" s="6"/>
      <c r="IWF64" s="6"/>
      <c r="IWG64" s="6"/>
      <c r="IWH64" s="6"/>
      <c r="IWI64" s="6"/>
      <c r="IWJ64" s="6"/>
      <c r="IWK64" s="6"/>
      <c r="IWL64" s="6"/>
      <c r="IWM64" s="6"/>
      <c r="IWN64" s="6"/>
      <c r="IWO64" s="6"/>
      <c r="IWP64" s="6"/>
      <c r="IWQ64" s="6"/>
      <c r="IWR64" s="6"/>
      <c r="IWS64" s="6"/>
      <c r="IWT64" s="6"/>
      <c r="IWU64" s="6"/>
      <c r="IWV64" s="6"/>
      <c r="IWW64" s="6"/>
      <c r="IWX64" s="6"/>
      <c r="IWY64" s="6"/>
      <c r="IWZ64" s="6"/>
      <c r="IXA64" s="6"/>
      <c r="IXB64" s="6"/>
      <c r="IXC64" s="6"/>
      <c r="IXD64" s="6"/>
      <c r="IXE64" s="6"/>
      <c r="IXF64" s="6"/>
      <c r="IXG64" s="6"/>
      <c r="IXH64" s="6"/>
      <c r="IXI64" s="6"/>
      <c r="IXJ64" s="6"/>
      <c r="IXK64" s="6"/>
      <c r="IXL64" s="6"/>
      <c r="IXM64" s="6"/>
      <c r="IXN64" s="6"/>
      <c r="IXO64" s="6"/>
      <c r="IXP64" s="6"/>
      <c r="IXQ64" s="6"/>
      <c r="IXR64" s="6"/>
      <c r="IXS64" s="6"/>
      <c r="IXT64" s="6"/>
      <c r="IXU64" s="6"/>
      <c r="IXV64" s="6"/>
      <c r="IXW64" s="6"/>
      <c r="IXX64" s="6"/>
      <c r="IXY64" s="6"/>
      <c r="IXZ64" s="6"/>
      <c r="IYA64" s="6"/>
      <c r="IYB64" s="6"/>
      <c r="IYC64" s="6"/>
      <c r="IYD64" s="6"/>
      <c r="IYE64" s="6"/>
      <c r="IYF64" s="6"/>
      <c r="IYG64" s="6"/>
      <c r="IYH64" s="6"/>
      <c r="IYI64" s="6"/>
      <c r="IYJ64" s="6"/>
      <c r="IYK64" s="6"/>
      <c r="IYL64" s="6"/>
      <c r="IYM64" s="6"/>
      <c r="IYN64" s="6"/>
      <c r="IYO64" s="6"/>
      <c r="IYP64" s="6"/>
      <c r="IYQ64" s="6"/>
      <c r="IYR64" s="6"/>
      <c r="IYS64" s="6"/>
      <c r="IYT64" s="6"/>
      <c r="IYU64" s="6"/>
      <c r="IYV64" s="6"/>
      <c r="IYW64" s="6"/>
      <c r="IYX64" s="6"/>
      <c r="IYY64" s="6"/>
      <c r="IYZ64" s="6"/>
      <c r="IZA64" s="6"/>
      <c r="IZB64" s="6"/>
      <c r="IZC64" s="6"/>
      <c r="IZD64" s="6"/>
      <c r="IZE64" s="6"/>
      <c r="IZF64" s="6"/>
      <c r="IZG64" s="6"/>
      <c r="IZH64" s="6"/>
      <c r="IZI64" s="6"/>
      <c r="IZJ64" s="6"/>
      <c r="IZK64" s="6"/>
      <c r="IZL64" s="6"/>
      <c r="IZM64" s="6"/>
      <c r="IZN64" s="6"/>
      <c r="IZO64" s="6"/>
      <c r="IZP64" s="6"/>
      <c r="IZQ64" s="6"/>
      <c r="IZR64" s="6"/>
      <c r="IZS64" s="6"/>
      <c r="IZT64" s="6"/>
      <c r="IZU64" s="6"/>
      <c r="IZV64" s="6"/>
      <c r="IZW64" s="6"/>
      <c r="IZX64" s="6"/>
      <c r="IZY64" s="6"/>
      <c r="IZZ64" s="6"/>
      <c r="JAA64" s="6"/>
      <c r="JAB64" s="6"/>
      <c r="JAC64" s="6"/>
      <c r="JAD64" s="6"/>
      <c r="JAE64" s="6"/>
      <c r="JAF64" s="6"/>
      <c r="JAG64" s="6"/>
      <c r="JAH64" s="6"/>
      <c r="JAI64" s="6"/>
      <c r="JAJ64" s="6"/>
      <c r="JAK64" s="6"/>
      <c r="JAL64" s="6"/>
      <c r="JAM64" s="6"/>
      <c r="JAN64" s="6"/>
      <c r="JAO64" s="6"/>
      <c r="JAP64" s="6"/>
      <c r="JAQ64" s="6"/>
      <c r="JAR64" s="6"/>
      <c r="JAS64" s="6"/>
      <c r="JAT64" s="6"/>
      <c r="JAU64" s="6"/>
      <c r="JAV64" s="6"/>
      <c r="JAW64" s="6"/>
      <c r="JAX64" s="6"/>
      <c r="JAY64" s="6"/>
      <c r="JAZ64" s="6"/>
      <c r="JBA64" s="6"/>
      <c r="JBB64" s="6"/>
      <c r="JBC64" s="6"/>
      <c r="JBD64" s="6"/>
      <c r="JBE64" s="6"/>
      <c r="JBF64" s="6"/>
      <c r="JBG64" s="6"/>
      <c r="JBH64" s="6"/>
      <c r="JBI64" s="6"/>
      <c r="JBJ64" s="6"/>
      <c r="JBK64" s="6"/>
      <c r="JBL64" s="6"/>
      <c r="JBM64" s="6"/>
      <c r="JBN64" s="6"/>
      <c r="JBO64" s="6"/>
      <c r="JBP64" s="6"/>
      <c r="JBQ64" s="6"/>
      <c r="JBR64" s="6"/>
      <c r="JBS64" s="6"/>
      <c r="JBT64" s="6"/>
      <c r="JBU64" s="6"/>
      <c r="JBV64" s="6"/>
      <c r="JBW64" s="6"/>
      <c r="JBX64" s="6"/>
      <c r="JBY64" s="6"/>
      <c r="JBZ64" s="6"/>
      <c r="JCA64" s="6"/>
      <c r="JCB64" s="6"/>
      <c r="JCC64" s="6"/>
      <c r="JCD64" s="6"/>
      <c r="JCE64" s="6"/>
      <c r="JCF64" s="6"/>
      <c r="JCG64" s="6"/>
      <c r="JCH64" s="6"/>
      <c r="JCI64" s="6"/>
      <c r="JCJ64" s="6"/>
      <c r="JCK64" s="6"/>
      <c r="JCL64" s="6"/>
      <c r="JCM64" s="6"/>
      <c r="JCN64" s="6"/>
      <c r="JCO64" s="6"/>
      <c r="JCP64" s="6"/>
      <c r="JCQ64" s="6"/>
      <c r="JCR64" s="6"/>
      <c r="JCS64" s="6"/>
      <c r="JCT64" s="6"/>
      <c r="JCU64" s="6"/>
      <c r="JCV64" s="6"/>
      <c r="JCW64" s="6"/>
      <c r="JCX64" s="6"/>
      <c r="JCY64" s="6"/>
      <c r="JCZ64" s="6"/>
      <c r="JDA64" s="6"/>
      <c r="JDB64" s="6"/>
      <c r="JDC64" s="6"/>
      <c r="JDD64" s="6"/>
      <c r="JDE64" s="6"/>
      <c r="JDF64" s="6"/>
      <c r="JDG64" s="6"/>
      <c r="JDH64" s="6"/>
      <c r="JDI64" s="6"/>
      <c r="JDJ64" s="6"/>
      <c r="JDK64" s="6"/>
      <c r="JDL64" s="6"/>
      <c r="JDM64" s="6"/>
      <c r="JDN64" s="6"/>
      <c r="JDO64" s="6"/>
      <c r="JDP64" s="6"/>
      <c r="JDQ64" s="6"/>
      <c r="JDR64" s="6"/>
      <c r="JDS64" s="6"/>
      <c r="JDT64" s="6"/>
      <c r="JDU64" s="6"/>
      <c r="JDV64" s="6"/>
      <c r="JDW64" s="6"/>
      <c r="JDX64" s="6"/>
      <c r="JDY64" s="6"/>
      <c r="JDZ64" s="6"/>
      <c r="JEA64" s="6"/>
      <c r="JEB64" s="6"/>
      <c r="JEC64" s="6"/>
      <c r="JED64" s="6"/>
      <c r="JEE64" s="6"/>
      <c r="JEF64" s="6"/>
      <c r="JEG64" s="6"/>
      <c r="JEH64" s="6"/>
      <c r="JEI64" s="6"/>
      <c r="JEJ64" s="6"/>
      <c r="JEK64" s="6"/>
      <c r="JEL64" s="6"/>
      <c r="JEM64" s="6"/>
      <c r="JEN64" s="6"/>
      <c r="JEO64" s="6"/>
      <c r="JEP64" s="6"/>
      <c r="JEQ64" s="6"/>
      <c r="JER64" s="6"/>
      <c r="JES64" s="6"/>
      <c r="JET64" s="6"/>
      <c r="JEU64" s="6"/>
      <c r="JEV64" s="6"/>
      <c r="JEW64" s="6"/>
      <c r="JEX64" s="6"/>
      <c r="JEY64" s="6"/>
      <c r="JEZ64" s="6"/>
      <c r="JFA64" s="6"/>
      <c r="JFB64" s="6"/>
      <c r="JFC64" s="6"/>
      <c r="JFD64" s="6"/>
      <c r="JFE64" s="6"/>
      <c r="JFF64" s="6"/>
      <c r="JFG64" s="6"/>
      <c r="JFH64" s="6"/>
      <c r="JFI64" s="6"/>
      <c r="JFJ64" s="6"/>
      <c r="JFK64" s="6"/>
      <c r="JFL64" s="6"/>
      <c r="JFM64" s="6"/>
      <c r="JFN64" s="6"/>
      <c r="JFO64" s="6"/>
      <c r="JFP64" s="6"/>
      <c r="JFQ64" s="6"/>
      <c r="JFR64" s="6"/>
      <c r="JFS64" s="6"/>
      <c r="JFT64" s="6"/>
      <c r="JFU64" s="6"/>
      <c r="JFV64" s="6"/>
      <c r="JFW64" s="6"/>
      <c r="JFX64" s="6"/>
      <c r="JFY64" s="6"/>
      <c r="JFZ64" s="6"/>
      <c r="JGA64" s="6"/>
      <c r="JGB64" s="6"/>
      <c r="JGC64" s="6"/>
      <c r="JGD64" s="6"/>
      <c r="JGE64" s="6"/>
      <c r="JGF64" s="6"/>
      <c r="JGG64" s="6"/>
      <c r="JGH64" s="6"/>
      <c r="JGI64" s="6"/>
      <c r="JGJ64" s="6"/>
      <c r="JGK64" s="6"/>
      <c r="JGL64" s="6"/>
      <c r="JGM64" s="6"/>
      <c r="JGN64" s="6"/>
      <c r="JGO64" s="6"/>
      <c r="JGP64" s="6"/>
      <c r="JGQ64" s="6"/>
      <c r="JGR64" s="6"/>
      <c r="JGS64" s="6"/>
      <c r="JGT64" s="6"/>
      <c r="JGU64" s="6"/>
      <c r="JGV64" s="6"/>
      <c r="JGW64" s="6"/>
      <c r="JGX64" s="6"/>
      <c r="JGY64" s="6"/>
      <c r="JGZ64" s="6"/>
      <c r="JHA64" s="6"/>
      <c r="JHB64" s="6"/>
      <c r="JHC64" s="6"/>
      <c r="JHD64" s="6"/>
      <c r="JHE64" s="6"/>
      <c r="JHF64" s="6"/>
      <c r="JHG64" s="6"/>
      <c r="JHH64" s="6"/>
      <c r="JHI64" s="6"/>
      <c r="JHJ64" s="6"/>
      <c r="JHK64" s="6"/>
      <c r="JHL64" s="6"/>
      <c r="JHM64" s="6"/>
      <c r="JHN64" s="6"/>
      <c r="JHO64" s="6"/>
      <c r="JHP64" s="6"/>
      <c r="JHQ64" s="6"/>
      <c r="JHR64" s="6"/>
      <c r="JHS64" s="6"/>
      <c r="JHT64" s="6"/>
      <c r="JHU64" s="6"/>
      <c r="JHV64" s="6"/>
      <c r="JHW64" s="6"/>
      <c r="JHX64" s="6"/>
      <c r="JHY64" s="6"/>
      <c r="JHZ64" s="6"/>
      <c r="JIA64" s="6"/>
      <c r="JIB64" s="6"/>
      <c r="JIC64" s="6"/>
      <c r="JID64" s="6"/>
      <c r="JIE64" s="6"/>
      <c r="JIF64" s="6"/>
      <c r="JIG64" s="6"/>
      <c r="JIH64" s="6"/>
      <c r="JII64" s="6"/>
      <c r="JIJ64" s="6"/>
      <c r="JIK64" s="6"/>
      <c r="JIL64" s="6"/>
      <c r="JIM64" s="6"/>
      <c r="JIN64" s="6"/>
      <c r="JIO64" s="6"/>
      <c r="JIP64" s="6"/>
      <c r="JIQ64" s="6"/>
      <c r="JIR64" s="6"/>
      <c r="JIS64" s="6"/>
      <c r="JIT64" s="6"/>
      <c r="JIU64" s="6"/>
      <c r="JIV64" s="6"/>
      <c r="JIW64" s="6"/>
      <c r="JIX64" s="6"/>
      <c r="JIY64" s="6"/>
      <c r="JIZ64" s="6"/>
      <c r="JJA64" s="6"/>
      <c r="JJB64" s="6"/>
      <c r="JJC64" s="6"/>
      <c r="JJD64" s="6"/>
      <c r="JJE64" s="6"/>
      <c r="JJF64" s="6"/>
      <c r="JJG64" s="6"/>
      <c r="JJH64" s="6"/>
      <c r="JJI64" s="6"/>
      <c r="JJJ64" s="6"/>
      <c r="JJK64" s="6"/>
      <c r="JJL64" s="6"/>
      <c r="JJM64" s="6"/>
      <c r="JJN64" s="6"/>
      <c r="JJO64" s="6"/>
      <c r="JJP64" s="6"/>
      <c r="JJQ64" s="6"/>
      <c r="JJR64" s="6"/>
      <c r="JJS64" s="6"/>
      <c r="JJT64" s="6"/>
      <c r="JJU64" s="6"/>
      <c r="JJV64" s="6"/>
      <c r="JJW64" s="6"/>
      <c r="JJX64" s="6"/>
      <c r="JJY64" s="6"/>
      <c r="JJZ64" s="6"/>
      <c r="JKA64" s="6"/>
      <c r="JKB64" s="6"/>
      <c r="JKC64" s="6"/>
      <c r="JKD64" s="6"/>
      <c r="JKE64" s="6"/>
      <c r="JKF64" s="6"/>
      <c r="JKG64" s="6"/>
      <c r="JKH64" s="6"/>
      <c r="JKI64" s="6"/>
      <c r="JKJ64" s="6"/>
      <c r="JKK64" s="6"/>
      <c r="JKL64" s="6"/>
      <c r="JKM64" s="6"/>
      <c r="JKN64" s="6"/>
      <c r="JKO64" s="6"/>
      <c r="JKP64" s="6"/>
      <c r="JKQ64" s="6"/>
      <c r="JKR64" s="6"/>
      <c r="JKS64" s="6"/>
      <c r="JKT64" s="6"/>
      <c r="JKU64" s="6"/>
      <c r="JKV64" s="6"/>
      <c r="JKW64" s="6"/>
      <c r="JKX64" s="6"/>
      <c r="JKY64" s="6"/>
      <c r="JKZ64" s="6"/>
      <c r="JLA64" s="6"/>
      <c r="JLB64" s="6"/>
      <c r="JLC64" s="6"/>
      <c r="JLD64" s="6"/>
      <c r="JLE64" s="6"/>
      <c r="JLF64" s="6"/>
      <c r="JLG64" s="6"/>
      <c r="JLH64" s="6"/>
      <c r="JLI64" s="6"/>
      <c r="JLJ64" s="6"/>
      <c r="JLK64" s="6"/>
      <c r="JLL64" s="6"/>
      <c r="JLM64" s="6"/>
      <c r="JLN64" s="6"/>
      <c r="JLO64" s="6"/>
      <c r="JLP64" s="6"/>
      <c r="JLQ64" s="6"/>
      <c r="JLR64" s="6"/>
      <c r="JLS64" s="6"/>
      <c r="JLT64" s="6"/>
      <c r="JLU64" s="6"/>
      <c r="JLV64" s="6"/>
      <c r="JLW64" s="6"/>
      <c r="JLX64" s="6"/>
      <c r="JLY64" s="6"/>
      <c r="JLZ64" s="6"/>
      <c r="JMA64" s="6"/>
      <c r="JMB64" s="6"/>
      <c r="JMC64" s="6"/>
      <c r="JMD64" s="6"/>
      <c r="JME64" s="6"/>
      <c r="JMF64" s="6"/>
      <c r="JMG64" s="6"/>
      <c r="JMH64" s="6"/>
      <c r="JMI64" s="6"/>
      <c r="JMJ64" s="6"/>
      <c r="JMK64" s="6"/>
      <c r="JML64" s="6"/>
      <c r="JMM64" s="6"/>
      <c r="JMN64" s="6"/>
      <c r="JMO64" s="6"/>
      <c r="JMP64" s="6"/>
      <c r="JMQ64" s="6"/>
      <c r="JMR64" s="6"/>
      <c r="JMS64" s="6"/>
      <c r="JMT64" s="6"/>
      <c r="JMU64" s="6"/>
      <c r="JMV64" s="6"/>
      <c r="JMW64" s="6"/>
      <c r="JMX64" s="6"/>
      <c r="JMY64" s="6"/>
      <c r="JMZ64" s="6"/>
      <c r="JNA64" s="6"/>
      <c r="JNB64" s="6"/>
      <c r="JNC64" s="6"/>
      <c r="JND64" s="6"/>
      <c r="JNE64" s="6"/>
      <c r="JNF64" s="6"/>
      <c r="JNG64" s="6"/>
      <c r="JNH64" s="6"/>
      <c r="JNI64" s="6"/>
      <c r="JNJ64" s="6"/>
      <c r="JNK64" s="6"/>
      <c r="JNL64" s="6"/>
      <c r="JNM64" s="6"/>
      <c r="JNN64" s="6"/>
      <c r="JNO64" s="6"/>
      <c r="JNP64" s="6"/>
      <c r="JNQ64" s="6"/>
      <c r="JNR64" s="6"/>
      <c r="JNS64" s="6"/>
      <c r="JNT64" s="6"/>
      <c r="JNU64" s="6"/>
      <c r="JNV64" s="6"/>
      <c r="JNW64" s="6"/>
      <c r="JNX64" s="6"/>
      <c r="JNY64" s="6"/>
      <c r="JNZ64" s="6"/>
      <c r="JOA64" s="6"/>
      <c r="JOB64" s="6"/>
      <c r="JOC64" s="6"/>
      <c r="JOD64" s="6"/>
      <c r="JOE64" s="6"/>
      <c r="JOF64" s="6"/>
      <c r="JOG64" s="6"/>
      <c r="JOH64" s="6"/>
      <c r="JOI64" s="6"/>
      <c r="JOJ64" s="6"/>
      <c r="JOK64" s="6"/>
      <c r="JOL64" s="6"/>
      <c r="JOM64" s="6"/>
      <c r="JON64" s="6"/>
      <c r="JOO64" s="6"/>
      <c r="JOP64" s="6"/>
      <c r="JOQ64" s="6"/>
      <c r="JOR64" s="6"/>
      <c r="JOS64" s="6"/>
      <c r="JOT64" s="6"/>
      <c r="JOU64" s="6"/>
      <c r="JOV64" s="6"/>
      <c r="JOW64" s="6"/>
      <c r="JOX64" s="6"/>
      <c r="JOY64" s="6"/>
      <c r="JOZ64" s="6"/>
      <c r="JPA64" s="6"/>
      <c r="JPB64" s="6"/>
      <c r="JPC64" s="6"/>
      <c r="JPD64" s="6"/>
      <c r="JPE64" s="6"/>
      <c r="JPF64" s="6"/>
      <c r="JPG64" s="6"/>
      <c r="JPH64" s="6"/>
      <c r="JPI64" s="6"/>
      <c r="JPJ64" s="6"/>
      <c r="JPK64" s="6"/>
      <c r="JPL64" s="6"/>
      <c r="JPM64" s="6"/>
      <c r="JPN64" s="6"/>
      <c r="JPO64" s="6"/>
      <c r="JPP64" s="6"/>
      <c r="JPQ64" s="6"/>
      <c r="JPR64" s="6"/>
      <c r="JPS64" s="6"/>
      <c r="JPT64" s="6"/>
      <c r="JPU64" s="6"/>
      <c r="JPV64" s="6"/>
      <c r="JPW64" s="6"/>
      <c r="JPX64" s="6"/>
      <c r="JPY64" s="6"/>
      <c r="JPZ64" s="6"/>
      <c r="JQA64" s="6"/>
      <c r="JQB64" s="6"/>
      <c r="JQC64" s="6"/>
      <c r="JQD64" s="6"/>
      <c r="JQE64" s="6"/>
      <c r="JQF64" s="6"/>
      <c r="JQG64" s="6"/>
      <c r="JQH64" s="6"/>
      <c r="JQI64" s="6"/>
      <c r="JQJ64" s="6"/>
      <c r="JQK64" s="6"/>
      <c r="JQL64" s="6"/>
      <c r="JQM64" s="6"/>
      <c r="JQN64" s="6"/>
      <c r="JQO64" s="6"/>
      <c r="JQP64" s="6"/>
      <c r="JQQ64" s="6"/>
      <c r="JQR64" s="6"/>
      <c r="JQS64" s="6"/>
      <c r="JQT64" s="6"/>
      <c r="JQU64" s="6"/>
      <c r="JQV64" s="6"/>
      <c r="JQW64" s="6"/>
      <c r="JQX64" s="6"/>
      <c r="JQY64" s="6"/>
      <c r="JQZ64" s="6"/>
      <c r="JRA64" s="6"/>
      <c r="JRB64" s="6"/>
      <c r="JRC64" s="6"/>
      <c r="JRD64" s="6"/>
      <c r="JRE64" s="6"/>
      <c r="JRF64" s="6"/>
      <c r="JRG64" s="6"/>
      <c r="JRH64" s="6"/>
      <c r="JRI64" s="6"/>
      <c r="JRJ64" s="6"/>
      <c r="JRK64" s="6"/>
      <c r="JRL64" s="6"/>
      <c r="JRM64" s="6"/>
      <c r="JRN64" s="6"/>
      <c r="JRO64" s="6"/>
      <c r="JRP64" s="6"/>
      <c r="JRQ64" s="6"/>
      <c r="JRR64" s="6"/>
      <c r="JRS64" s="6"/>
      <c r="JRT64" s="6"/>
      <c r="JRU64" s="6"/>
      <c r="JRV64" s="6"/>
      <c r="JRW64" s="6"/>
      <c r="JRX64" s="6"/>
      <c r="JRY64" s="6"/>
      <c r="JRZ64" s="6"/>
      <c r="JSA64" s="6"/>
      <c r="JSB64" s="6"/>
      <c r="JSC64" s="6"/>
      <c r="JSD64" s="6"/>
      <c r="JSE64" s="6"/>
      <c r="JSF64" s="6"/>
      <c r="JSG64" s="6"/>
      <c r="JSH64" s="6"/>
      <c r="JSI64" s="6"/>
      <c r="JSJ64" s="6"/>
      <c r="JSK64" s="6"/>
      <c r="JSL64" s="6"/>
      <c r="JSM64" s="6"/>
      <c r="JSN64" s="6"/>
      <c r="JSO64" s="6"/>
      <c r="JSP64" s="6"/>
      <c r="JSQ64" s="6"/>
      <c r="JSR64" s="6"/>
      <c r="JSS64" s="6"/>
      <c r="JST64" s="6"/>
      <c r="JSU64" s="6"/>
      <c r="JSV64" s="6"/>
      <c r="JSW64" s="6"/>
      <c r="JSX64" s="6"/>
      <c r="JSY64" s="6"/>
      <c r="JSZ64" s="6"/>
      <c r="JTA64" s="6"/>
      <c r="JTB64" s="6"/>
      <c r="JTC64" s="6"/>
      <c r="JTD64" s="6"/>
      <c r="JTE64" s="6"/>
      <c r="JTF64" s="6"/>
      <c r="JTG64" s="6"/>
      <c r="JTH64" s="6"/>
      <c r="JTI64" s="6"/>
      <c r="JTJ64" s="6"/>
      <c r="JTK64" s="6"/>
      <c r="JTL64" s="6"/>
      <c r="JTM64" s="6"/>
      <c r="JTN64" s="6"/>
      <c r="JTO64" s="6"/>
      <c r="JTP64" s="6"/>
      <c r="JTQ64" s="6"/>
      <c r="JTR64" s="6"/>
      <c r="JTS64" s="6"/>
      <c r="JTT64" s="6"/>
      <c r="JTU64" s="6"/>
      <c r="JTV64" s="6"/>
      <c r="JTW64" s="6"/>
      <c r="JTX64" s="6"/>
      <c r="JTY64" s="6"/>
      <c r="JTZ64" s="6"/>
      <c r="JUA64" s="6"/>
      <c r="JUB64" s="6"/>
      <c r="JUC64" s="6"/>
      <c r="JUD64" s="6"/>
      <c r="JUE64" s="6"/>
      <c r="JUF64" s="6"/>
      <c r="JUG64" s="6"/>
      <c r="JUH64" s="6"/>
      <c r="JUI64" s="6"/>
      <c r="JUJ64" s="6"/>
      <c r="JUK64" s="6"/>
      <c r="JUL64" s="6"/>
      <c r="JUM64" s="6"/>
      <c r="JUN64" s="6"/>
      <c r="JUO64" s="6"/>
      <c r="JUP64" s="6"/>
      <c r="JUQ64" s="6"/>
      <c r="JUR64" s="6"/>
      <c r="JUS64" s="6"/>
      <c r="JUT64" s="6"/>
      <c r="JUU64" s="6"/>
      <c r="JUV64" s="6"/>
      <c r="JUW64" s="6"/>
      <c r="JUX64" s="6"/>
      <c r="JUY64" s="6"/>
      <c r="JUZ64" s="6"/>
      <c r="JVA64" s="6"/>
      <c r="JVB64" s="6"/>
      <c r="JVC64" s="6"/>
      <c r="JVD64" s="6"/>
      <c r="JVE64" s="6"/>
      <c r="JVF64" s="6"/>
      <c r="JVG64" s="6"/>
      <c r="JVH64" s="6"/>
      <c r="JVI64" s="6"/>
      <c r="JVJ64" s="6"/>
      <c r="JVK64" s="6"/>
      <c r="JVL64" s="6"/>
      <c r="JVM64" s="6"/>
      <c r="JVN64" s="6"/>
      <c r="JVO64" s="6"/>
      <c r="JVP64" s="6"/>
      <c r="JVQ64" s="6"/>
      <c r="JVR64" s="6"/>
      <c r="JVS64" s="6"/>
      <c r="JVT64" s="6"/>
      <c r="JVU64" s="6"/>
      <c r="JVV64" s="6"/>
      <c r="JVW64" s="6"/>
      <c r="JVX64" s="6"/>
      <c r="JVY64" s="6"/>
      <c r="JVZ64" s="6"/>
      <c r="JWA64" s="6"/>
      <c r="JWB64" s="6"/>
      <c r="JWC64" s="6"/>
      <c r="JWD64" s="6"/>
      <c r="JWE64" s="6"/>
      <c r="JWF64" s="6"/>
      <c r="JWG64" s="6"/>
      <c r="JWH64" s="6"/>
      <c r="JWI64" s="6"/>
      <c r="JWJ64" s="6"/>
      <c r="JWK64" s="6"/>
      <c r="JWL64" s="6"/>
      <c r="JWM64" s="6"/>
      <c r="JWN64" s="6"/>
      <c r="JWO64" s="6"/>
      <c r="JWP64" s="6"/>
      <c r="JWQ64" s="6"/>
      <c r="JWR64" s="6"/>
      <c r="JWS64" s="6"/>
      <c r="JWT64" s="6"/>
      <c r="JWU64" s="6"/>
      <c r="JWV64" s="6"/>
      <c r="JWW64" s="6"/>
      <c r="JWX64" s="6"/>
      <c r="JWY64" s="6"/>
      <c r="JWZ64" s="6"/>
      <c r="JXA64" s="6"/>
      <c r="JXB64" s="6"/>
      <c r="JXC64" s="6"/>
      <c r="JXD64" s="6"/>
      <c r="JXE64" s="6"/>
      <c r="JXF64" s="6"/>
      <c r="JXG64" s="6"/>
      <c r="JXH64" s="6"/>
      <c r="JXI64" s="6"/>
      <c r="JXJ64" s="6"/>
      <c r="JXK64" s="6"/>
      <c r="JXL64" s="6"/>
      <c r="JXM64" s="6"/>
      <c r="JXN64" s="6"/>
      <c r="JXO64" s="6"/>
      <c r="JXP64" s="6"/>
      <c r="JXQ64" s="6"/>
      <c r="JXR64" s="6"/>
      <c r="JXS64" s="6"/>
      <c r="JXT64" s="6"/>
      <c r="JXU64" s="6"/>
      <c r="JXV64" s="6"/>
      <c r="JXW64" s="6"/>
      <c r="JXX64" s="6"/>
      <c r="JXY64" s="6"/>
      <c r="JXZ64" s="6"/>
      <c r="JYA64" s="6"/>
      <c r="JYB64" s="6"/>
      <c r="JYC64" s="6"/>
      <c r="JYD64" s="6"/>
      <c r="JYE64" s="6"/>
      <c r="JYF64" s="6"/>
      <c r="JYG64" s="6"/>
      <c r="JYH64" s="6"/>
      <c r="JYI64" s="6"/>
      <c r="JYJ64" s="6"/>
      <c r="JYK64" s="6"/>
      <c r="JYL64" s="6"/>
      <c r="JYM64" s="6"/>
      <c r="JYN64" s="6"/>
      <c r="JYO64" s="6"/>
      <c r="JYP64" s="6"/>
      <c r="JYQ64" s="6"/>
      <c r="JYR64" s="6"/>
      <c r="JYS64" s="6"/>
      <c r="JYT64" s="6"/>
      <c r="JYU64" s="6"/>
      <c r="JYV64" s="6"/>
      <c r="JYW64" s="6"/>
      <c r="JYX64" s="6"/>
      <c r="JYY64" s="6"/>
      <c r="JYZ64" s="6"/>
      <c r="JZA64" s="6"/>
      <c r="JZB64" s="6"/>
      <c r="JZC64" s="6"/>
      <c r="JZD64" s="6"/>
      <c r="JZE64" s="6"/>
      <c r="JZF64" s="6"/>
      <c r="JZG64" s="6"/>
      <c r="JZH64" s="6"/>
      <c r="JZI64" s="6"/>
      <c r="JZJ64" s="6"/>
      <c r="JZK64" s="6"/>
      <c r="JZL64" s="6"/>
      <c r="JZM64" s="6"/>
      <c r="JZN64" s="6"/>
      <c r="JZO64" s="6"/>
      <c r="JZP64" s="6"/>
      <c r="JZQ64" s="6"/>
      <c r="JZR64" s="6"/>
      <c r="JZS64" s="6"/>
      <c r="JZT64" s="6"/>
      <c r="JZU64" s="6"/>
      <c r="JZV64" s="6"/>
      <c r="JZW64" s="6"/>
      <c r="JZX64" s="6"/>
      <c r="JZY64" s="6"/>
      <c r="JZZ64" s="6"/>
      <c r="KAA64" s="6"/>
      <c r="KAB64" s="6"/>
      <c r="KAC64" s="6"/>
      <c r="KAD64" s="6"/>
      <c r="KAE64" s="6"/>
      <c r="KAF64" s="6"/>
      <c r="KAG64" s="6"/>
      <c r="KAH64" s="6"/>
      <c r="KAI64" s="6"/>
      <c r="KAJ64" s="6"/>
      <c r="KAK64" s="6"/>
      <c r="KAL64" s="6"/>
      <c r="KAM64" s="6"/>
      <c r="KAN64" s="6"/>
      <c r="KAO64" s="6"/>
      <c r="KAP64" s="6"/>
      <c r="KAQ64" s="6"/>
      <c r="KAR64" s="6"/>
      <c r="KAS64" s="6"/>
      <c r="KAT64" s="6"/>
      <c r="KAU64" s="6"/>
      <c r="KAV64" s="6"/>
      <c r="KAW64" s="6"/>
      <c r="KAX64" s="6"/>
      <c r="KAY64" s="6"/>
      <c r="KAZ64" s="6"/>
      <c r="KBA64" s="6"/>
      <c r="KBB64" s="6"/>
      <c r="KBC64" s="6"/>
      <c r="KBD64" s="6"/>
      <c r="KBE64" s="6"/>
      <c r="KBF64" s="6"/>
      <c r="KBG64" s="6"/>
      <c r="KBH64" s="6"/>
      <c r="KBI64" s="6"/>
      <c r="KBJ64" s="6"/>
      <c r="KBK64" s="6"/>
      <c r="KBL64" s="6"/>
      <c r="KBM64" s="6"/>
      <c r="KBN64" s="6"/>
      <c r="KBO64" s="6"/>
      <c r="KBP64" s="6"/>
      <c r="KBQ64" s="6"/>
      <c r="KBR64" s="6"/>
      <c r="KBS64" s="6"/>
      <c r="KBT64" s="6"/>
      <c r="KBU64" s="6"/>
      <c r="KBV64" s="6"/>
      <c r="KBW64" s="6"/>
      <c r="KBX64" s="6"/>
      <c r="KBY64" s="6"/>
      <c r="KBZ64" s="6"/>
      <c r="KCA64" s="6"/>
      <c r="KCB64" s="6"/>
      <c r="KCC64" s="6"/>
      <c r="KCD64" s="6"/>
      <c r="KCE64" s="6"/>
      <c r="KCF64" s="6"/>
      <c r="KCG64" s="6"/>
      <c r="KCH64" s="6"/>
      <c r="KCI64" s="6"/>
      <c r="KCJ64" s="6"/>
      <c r="KCK64" s="6"/>
      <c r="KCL64" s="6"/>
      <c r="KCM64" s="6"/>
      <c r="KCN64" s="6"/>
      <c r="KCO64" s="6"/>
      <c r="KCP64" s="6"/>
      <c r="KCQ64" s="6"/>
      <c r="KCR64" s="6"/>
      <c r="KCS64" s="6"/>
      <c r="KCT64" s="6"/>
      <c r="KCU64" s="6"/>
      <c r="KCV64" s="6"/>
      <c r="KCW64" s="6"/>
      <c r="KCX64" s="6"/>
      <c r="KCY64" s="6"/>
      <c r="KCZ64" s="6"/>
      <c r="KDA64" s="6"/>
      <c r="KDB64" s="6"/>
      <c r="KDC64" s="6"/>
      <c r="KDD64" s="6"/>
      <c r="KDE64" s="6"/>
      <c r="KDF64" s="6"/>
      <c r="KDG64" s="6"/>
      <c r="KDH64" s="6"/>
      <c r="KDI64" s="6"/>
      <c r="KDJ64" s="6"/>
      <c r="KDK64" s="6"/>
      <c r="KDL64" s="6"/>
      <c r="KDM64" s="6"/>
      <c r="KDN64" s="6"/>
      <c r="KDO64" s="6"/>
      <c r="KDP64" s="6"/>
      <c r="KDQ64" s="6"/>
      <c r="KDR64" s="6"/>
      <c r="KDS64" s="6"/>
      <c r="KDT64" s="6"/>
      <c r="KDU64" s="6"/>
      <c r="KDV64" s="6"/>
      <c r="KDW64" s="6"/>
      <c r="KDX64" s="6"/>
      <c r="KDY64" s="6"/>
      <c r="KDZ64" s="6"/>
      <c r="KEA64" s="6"/>
      <c r="KEB64" s="6"/>
      <c r="KEC64" s="6"/>
      <c r="KED64" s="6"/>
      <c r="KEE64" s="6"/>
      <c r="KEF64" s="6"/>
      <c r="KEG64" s="6"/>
      <c r="KEH64" s="6"/>
      <c r="KEI64" s="6"/>
      <c r="KEJ64" s="6"/>
      <c r="KEK64" s="6"/>
      <c r="KEL64" s="6"/>
      <c r="KEM64" s="6"/>
      <c r="KEN64" s="6"/>
      <c r="KEO64" s="6"/>
      <c r="KEP64" s="6"/>
      <c r="KEQ64" s="6"/>
      <c r="KER64" s="6"/>
      <c r="KES64" s="6"/>
      <c r="KET64" s="6"/>
      <c r="KEU64" s="6"/>
      <c r="KEV64" s="6"/>
      <c r="KEW64" s="6"/>
      <c r="KEX64" s="6"/>
      <c r="KEY64" s="6"/>
      <c r="KEZ64" s="6"/>
      <c r="KFA64" s="6"/>
      <c r="KFB64" s="6"/>
      <c r="KFC64" s="6"/>
      <c r="KFD64" s="6"/>
      <c r="KFE64" s="6"/>
      <c r="KFF64" s="6"/>
      <c r="KFG64" s="6"/>
      <c r="KFH64" s="6"/>
      <c r="KFI64" s="6"/>
      <c r="KFJ64" s="6"/>
      <c r="KFK64" s="6"/>
      <c r="KFL64" s="6"/>
      <c r="KFM64" s="6"/>
      <c r="KFN64" s="6"/>
      <c r="KFO64" s="6"/>
      <c r="KFP64" s="6"/>
      <c r="KFQ64" s="6"/>
      <c r="KFR64" s="6"/>
      <c r="KFS64" s="6"/>
      <c r="KFT64" s="6"/>
      <c r="KFU64" s="6"/>
      <c r="KFV64" s="6"/>
      <c r="KFW64" s="6"/>
      <c r="KFX64" s="6"/>
      <c r="KFY64" s="6"/>
      <c r="KFZ64" s="6"/>
      <c r="KGA64" s="6"/>
      <c r="KGB64" s="6"/>
      <c r="KGC64" s="6"/>
      <c r="KGD64" s="6"/>
      <c r="KGE64" s="6"/>
      <c r="KGF64" s="6"/>
      <c r="KGG64" s="6"/>
      <c r="KGH64" s="6"/>
      <c r="KGI64" s="6"/>
      <c r="KGJ64" s="6"/>
      <c r="KGK64" s="6"/>
      <c r="KGL64" s="6"/>
      <c r="KGM64" s="6"/>
      <c r="KGN64" s="6"/>
      <c r="KGO64" s="6"/>
      <c r="KGP64" s="6"/>
      <c r="KGQ64" s="6"/>
      <c r="KGR64" s="6"/>
      <c r="KGS64" s="6"/>
      <c r="KGT64" s="6"/>
      <c r="KGU64" s="6"/>
      <c r="KGV64" s="6"/>
      <c r="KGW64" s="6"/>
      <c r="KGX64" s="6"/>
      <c r="KGY64" s="6"/>
      <c r="KGZ64" s="6"/>
      <c r="KHA64" s="6"/>
      <c r="KHB64" s="6"/>
      <c r="KHC64" s="6"/>
      <c r="KHD64" s="6"/>
      <c r="KHE64" s="6"/>
      <c r="KHF64" s="6"/>
      <c r="KHG64" s="6"/>
      <c r="KHH64" s="6"/>
      <c r="KHI64" s="6"/>
      <c r="KHJ64" s="6"/>
      <c r="KHK64" s="6"/>
      <c r="KHL64" s="6"/>
      <c r="KHM64" s="6"/>
      <c r="KHN64" s="6"/>
      <c r="KHO64" s="6"/>
      <c r="KHP64" s="6"/>
      <c r="KHQ64" s="6"/>
      <c r="KHR64" s="6"/>
      <c r="KHS64" s="6"/>
      <c r="KHT64" s="6"/>
      <c r="KHU64" s="6"/>
      <c r="KHV64" s="6"/>
      <c r="KHW64" s="6"/>
      <c r="KHX64" s="6"/>
      <c r="KHY64" s="6"/>
      <c r="KHZ64" s="6"/>
      <c r="KIA64" s="6"/>
      <c r="KIB64" s="6"/>
      <c r="KIC64" s="6"/>
      <c r="KID64" s="6"/>
      <c r="KIE64" s="6"/>
      <c r="KIF64" s="6"/>
      <c r="KIG64" s="6"/>
      <c r="KIH64" s="6"/>
      <c r="KII64" s="6"/>
      <c r="KIJ64" s="6"/>
      <c r="KIK64" s="6"/>
      <c r="KIL64" s="6"/>
      <c r="KIM64" s="6"/>
      <c r="KIN64" s="6"/>
      <c r="KIO64" s="6"/>
      <c r="KIP64" s="6"/>
      <c r="KIQ64" s="6"/>
      <c r="KIR64" s="6"/>
      <c r="KIS64" s="6"/>
      <c r="KIT64" s="6"/>
      <c r="KIU64" s="6"/>
      <c r="KIV64" s="6"/>
      <c r="KIW64" s="6"/>
      <c r="KIX64" s="6"/>
      <c r="KIY64" s="6"/>
      <c r="KIZ64" s="6"/>
      <c r="KJA64" s="6"/>
      <c r="KJB64" s="6"/>
      <c r="KJC64" s="6"/>
      <c r="KJD64" s="6"/>
      <c r="KJE64" s="6"/>
      <c r="KJF64" s="6"/>
      <c r="KJG64" s="6"/>
      <c r="KJH64" s="6"/>
      <c r="KJI64" s="6"/>
      <c r="KJJ64" s="6"/>
      <c r="KJK64" s="6"/>
      <c r="KJL64" s="6"/>
      <c r="KJM64" s="6"/>
      <c r="KJN64" s="6"/>
      <c r="KJO64" s="6"/>
      <c r="KJP64" s="6"/>
      <c r="KJQ64" s="6"/>
      <c r="KJR64" s="6"/>
      <c r="KJS64" s="6"/>
      <c r="KJT64" s="6"/>
      <c r="KJU64" s="6"/>
      <c r="KJV64" s="6"/>
      <c r="KJW64" s="6"/>
      <c r="KJX64" s="6"/>
      <c r="KJY64" s="6"/>
      <c r="KJZ64" s="6"/>
      <c r="KKA64" s="6"/>
      <c r="KKB64" s="6"/>
      <c r="KKC64" s="6"/>
      <c r="KKD64" s="6"/>
      <c r="KKE64" s="6"/>
      <c r="KKF64" s="6"/>
      <c r="KKG64" s="6"/>
      <c r="KKH64" s="6"/>
      <c r="KKI64" s="6"/>
      <c r="KKJ64" s="6"/>
      <c r="KKK64" s="6"/>
      <c r="KKL64" s="6"/>
      <c r="KKM64" s="6"/>
      <c r="KKN64" s="6"/>
      <c r="KKO64" s="6"/>
      <c r="KKP64" s="6"/>
      <c r="KKQ64" s="6"/>
      <c r="KKR64" s="6"/>
      <c r="KKS64" s="6"/>
      <c r="KKT64" s="6"/>
      <c r="KKU64" s="6"/>
      <c r="KKV64" s="6"/>
      <c r="KKW64" s="6"/>
      <c r="KKX64" s="6"/>
      <c r="KKY64" s="6"/>
      <c r="KKZ64" s="6"/>
      <c r="KLA64" s="6"/>
      <c r="KLB64" s="6"/>
      <c r="KLC64" s="6"/>
      <c r="KLD64" s="6"/>
      <c r="KLE64" s="6"/>
      <c r="KLF64" s="6"/>
      <c r="KLG64" s="6"/>
      <c r="KLH64" s="6"/>
      <c r="KLI64" s="6"/>
      <c r="KLJ64" s="6"/>
      <c r="KLK64" s="6"/>
      <c r="KLL64" s="6"/>
      <c r="KLM64" s="6"/>
      <c r="KLN64" s="6"/>
      <c r="KLO64" s="6"/>
      <c r="KLP64" s="6"/>
      <c r="KLQ64" s="6"/>
      <c r="KLR64" s="6"/>
      <c r="KLS64" s="6"/>
      <c r="KLT64" s="6"/>
      <c r="KLU64" s="6"/>
      <c r="KLV64" s="6"/>
      <c r="KLW64" s="6"/>
      <c r="KLX64" s="6"/>
      <c r="KLY64" s="6"/>
      <c r="KLZ64" s="6"/>
      <c r="KMA64" s="6"/>
      <c r="KMB64" s="6"/>
      <c r="KMC64" s="6"/>
      <c r="KMD64" s="6"/>
      <c r="KME64" s="6"/>
      <c r="KMF64" s="6"/>
      <c r="KMG64" s="6"/>
      <c r="KMH64" s="6"/>
      <c r="KMI64" s="6"/>
      <c r="KMJ64" s="6"/>
      <c r="KMK64" s="6"/>
      <c r="KML64" s="6"/>
      <c r="KMM64" s="6"/>
      <c r="KMN64" s="6"/>
      <c r="KMO64" s="6"/>
      <c r="KMP64" s="6"/>
      <c r="KMQ64" s="6"/>
      <c r="KMR64" s="6"/>
      <c r="KMS64" s="6"/>
      <c r="KMT64" s="6"/>
      <c r="KMU64" s="6"/>
      <c r="KMV64" s="6"/>
      <c r="KMW64" s="6"/>
      <c r="KMX64" s="6"/>
      <c r="KMY64" s="6"/>
      <c r="KMZ64" s="6"/>
      <c r="KNA64" s="6"/>
      <c r="KNB64" s="6"/>
      <c r="KNC64" s="6"/>
      <c r="KND64" s="6"/>
      <c r="KNE64" s="6"/>
      <c r="KNF64" s="6"/>
      <c r="KNG64" s="6"/>
      <c r="KNH64" s="6"/>
      <c r="KNI64" s="6"/>
      <c r="KNJ64" s="6"/>
      <c r="KNK64" s="6"/>
      <c r="KNL64" s="6"/>
      <c r="KNM64" s="6"/>
      <c r="KNN64" s="6"/>
      <c r="KNO64" s="6"/>
      <c r="KNP64" s="6"/>
      <c r="KNQ64" s="6"/>
      <c r="KNR64" s="6"/>
      <c r="KNS64" s="6"/>
      <c r="KNT64" s="6"/>
      <c r="KNU64" s="6"/>
      <c r="KNV64" s="6"/>
      <c r="KNW64" s="6"/>
      <c r="KNX64" s="6"/>
      <c r="KNY64" s="6"/>
      <c r="KNZ64" s="6"/>
      <c r="KOA64" s="6"/>
      <c r="KOB64" s="6"/>
      <c r="KOC64" s="6"/>
      <c r="KOD64" s="6"/>
      <c r="KOE64" s="6"/>
      <c r="KOF64" s="6"/>
      <c r="KOG64" s="6"/>
      <c r="KOH64" s="6"/>
      <c r="KOI64" s="6"/>
      <c r="KOJ64" s="6"/>
      <c r="KOK64" s="6"/>
      <c r="KOL64" s="6"/>
      <c r="KOM64" s="6"/>
      <c r="KON64" s="6"/>
      <c r="KOO64" s="6"/>
      <c r="KOP64" s="6"/>
      <c r="KOQ64" s="6"/>
      <c r="KOR64" s="6"/>
      <c r="KOS64" s="6"/>
      <c r="KOT64" s="6"/>
      <c r="KOU64" s="6"/>
      <c r="KOV64" s="6"/>
      <c r="KOW64" s="6"/>
      <c r="KOX64" s="6"/>
      <c r="KOY64" s="6"/>
      <c r="KOZ64" s="6"/>
      <c r="KPA64" s="6"/>
      <c r="KPB64" s="6"/>
      <c r="KPC64" s="6"/>
      <c r="KPD64" s="6"/>
      <c r="KPE64" s="6"/>
      <c r="KPF64" s="6"/>
      <c r="KPG64" s="6"/>
      <c r="KPH64" s="6"/>
      <c r="KPI64" s="6"/>
      <c r="KPJ64" s="6"/>
      <c r="KPK64" s="6"/>
      <c r="KPL64" s="6"/>
      <c r="KPM64" s="6"/>
      <c r="KPN64" s="6"/>
      <c r="KPO64" s="6"/>
      <c r="KPP64" s="6"/>
      <c r="KPQ64" s="6"/>
      <c r="KPR64" s="6"/>
      <c r="KPS64" s="6"/>
      <c r="KPT64" s="6"/>
      <c r="KPU64" s="6"/>
      <c r="KPV64" s="6"/>
      <c r="KPW64" s="6"/>
      <c r="KPX64" s="6"/>
      <c r="KPY64" s="6"/>
      <c r="KPZ64" s="6"/>
      <c r="KQA64" s="6"/>
      <c r="KQB64" s="6"/>
      <c r="KQC64" s="6"/>
      <c r="KQD64" s="6"/>
      <c r="KQE64" s="6"/>
      <c r="KQF64" s="6"/>
      <c r="KQG64" s="6"/>
      <c r="KQH64" s="6"/>
      <c r="KQI64" s="6"/>
      <c r="KQJ64" s="6"/>
      <c r="KQK64" s="6"/>
      <c r="KQL64" s="6"/>
      <c r="KQM64" s="6"/>
      <c r="KQN64" s="6"/>
      <c r="KQO64" s="6"/>
      <c r="KQP64" s="6"/>
      <c r="KQQ64" s="6"/>
      <c r="KQR64" s="6"/>
      <c r="KQS64" s="6"/>
      <c r="KQT64" s="6"/>
      <c r="KQU64" s="6"/>
      <c r="KQV64" s="6"/>
      <c r="KQW64" s="6"/>
      <c r="KQX64" s="6"/>
      <c r="KQY64" s="6"/>
      <c r="KQZ64" s="6"/>
      <c r="KRA64" s="6"/>
      <c r="KRB64" s="6"/>
      <c r="KRC64" s="6"/>
      <c r="KRD64" s="6"/>
      <c r="KRE64" s="6"/>
      <c r="KRF64" s="6"/>
      <c r="KRG64" s="6"/>
      <c r="KRH64" s="6"/>
      <c r="KRI64" s="6"/>
      <c r="KRJ64" s="6"/>
      <c r="KRK64" s="6"/>
      <c r="KRL64" s="6"/>
      <c r="KRM64" s="6"/>
      <c r="KRN64" s="6"/>
      <c r="KRO64" s="6"/>
      <c r="KRP64" s="6"/>
      <c r="KRQ64" s="6"/>
      <c r="KRR64" s="6"/>
      <c r="KRS64" s="6"/>
      <c r="KRT64" s="6"/>
      <c r="KRU64" s="6"/>
      <c r="KRV64" s="6"/>
      <c r="KRW64" s="6"/>
      <c r="KRX64" s="6"/>
      <c r="KRY64" s="6"/>
      <c r="KRZ64" s="6"/>
      <c r="KSA64" s="6"/>
      <c r="KSB64" s="6"/>
      <c r="KSC64" s="6"/>
      <c r="KSD64" s="6"/>
      <c r="KSE64" s="6"/>
      <c r="KSF64" s="6"/>
      <c r="KSG64" s="6"/>
      <c r="KSH64" s="6"/>
      <c r="KSI64" s="6"/>
      <c r="KSJ64" s="6"/>
      <c r="KSK64" s="6"/>
      <c r="KSL64" s="6"/>
      <c r="KSM64" s="6"/>
      <c r="KSN64" s="6"/>
      <c r="KSO64" s="6"/>
      <c r="KSP64" s="6"/>
      <c r="KSQ64" s="6"/>
      <c r="KSR64" s="6"/>
      <c r="KSS64" s="6"/>
      <c r="KST64" s="6"/>
      <c r="KSU64" s="6"/>
      <c r="KSV64" s="6"/>
      <c r="KSW64" s="6"/>
      <c r="KSX64" s="6"/>
      <c r="KSY64" s="6"/>
      <c r="KSZ64" s="6"/>
      <c r="KTA64" s="6"/>
      <c r="KTB64" s="6"/>
      <c r="KTC64" s="6"/>
      <c r="KTD64" s="6"/>
      <c r="KTE64" s="6"/>
      <c r="KTF64" s="6"/>
      <c r="KTG64" s="6"/>
      <c r="KTH64" s="6"/>
      <c r="KTI64" s="6"/>
      <c r="KTJ64" s="6"/>
      <c r="KTK64" s="6"/>
      <c r="KTL64" s="6"/>
      <c r="KTM64" s="6"/>
      <c r="KTN64" s="6"/>
      <c r="KTO64" s="6"/>
      <c r="KTP64" s="6"/>
      <c r="KTQ64" s="6"/>
      <c r="KTR64" s="6"/>
      <c r="KTS64" s="6"/>
      <c r="KTT64" s="6"/>
      <c r="KTU64" s="6"/>
      <c r="KTV64" s="6"/>
      <c r="KTW64" s="6"/>
      <c r="KTX64" s="6"/>
      <c r="KTY64" s="6"/>
      <c r="KTZ64" s="6"/>
      <c r="KUA64" s="6"/>
      <c r="KUB64" s="6"/>
      <c r="KUC64" s="6"/>
      <c r="KUD64" s="6"/>
      <c r="KUE64" s="6"/>
      <c r="KUF64" s="6"/>
      <c r="KUG64" s="6"/>
      <c r="KUH64" s="6"/>
      <c r="KUI64" s="6"/>
      <c r="KUJ64" s="6"/>
      <c r="KUK64" s="6"/>
      <c r="KUL64" s="6"/>
      <c r="KUM64" s="6"/>
      <c r="KUN64" s="6"/>
      <c r="KUO64" s="6"/>
      <c r="KUP64" s="6"/>
      <c r="KUQ64" s="6"/>
      <c r="KUR64" s="6"/>
      <c r="KUS64" s="6"/>
      <c r="KUT64" s="6"/>
      <c r="KUU64" s="6"/>
      <c r="KUV64" s="6"/>
      <c r="KUW64" s="6"/>
      <c r="KUX64" s="6"/>
      <c r="KUY64" s="6"/>
      <c r="KUZ64" s="6"/>
      <c r="KVA64" s="6"/>
      <c r="KVB64" s="6"/>
      <c r="KVC64" s="6"/>
      <c r="KVD64" s="6"/>
      <c r="KVE64" s="6"/>
      <c r="KVF64" s="6"/>
      <c r="KVG64" s="6"/>
      <c r="KVH64" s="6"/>
      <c r="KVI64" s="6"/>
      <c r="KVJ64" s="6"/>
      <c r="KVK64" s="6"/>
      <c r="KVL64" s="6"/>
      <c r="KVM64" s="6"/>
      <c r="KVN64" s="6"/>
      <c r="KVO64" s="6"/>
      <c r="KVP64" s="6"/>
      <c r="KVQ64" s="6"/>
      <c r="KVR64" s="6"/>
      <c r="KVS64" s="6"/>
      <c r="KVT64" s="6"/>
      <c r="KVU64" s="6"/>
      <c r="KVV64" s="6"/>
      <c r="KVW64" s="6"/>
      <c r="KVX64" s="6"/>
      <c r="KVY64" s="6"/>
      <c r="KVZ64" s="6"/>
      <c r="KWA64" s="6"/>
      <c r="KWB64" s="6"/>
      <c r="KWC64" s="6"/>
      <c r="KWD64" s="6"/>
      <c r="KWE64" s="6"/>
      <c r="KWF64" s="6"/>
      <c r="KWG64" s="6"/>
      <c r="KWH64" s="6"/>
      <c r="KWI64" s="6"/>
      <c r="KWJ64" s="6"/>
      <c r="KWK64" s="6"/>
      <c r="KWL64" s="6"/>
      <c r="KWM64" s="6"/>
      <c r="KWN64" s="6"/>
      <c r="KWO64" s="6"/>
      <c r="KWP64" s="6"/>
      <c r="KWQ64" s="6"/>
      <c r="KWR64" s="6"/>
      <c r="KWS64" s="6"/>
      <c r="KWT64" s="6"/>
      <c r="KWU64" s="6"/>
      <c r="KWV64" s="6"/>
      <c r="KWW64" s="6"/>
      <c r="KWX64" s="6"/>
      <c r="KWY64" s="6"/>
      <c r="KWZ64" s="6"/>
      <c r="KXA64" s="6"/>
      <c r="KXB64" s="6"/>
      <c r="KXC64" s="6"/>
      <c r="KXD64" s="6"/>
      <c r="KXE64" s="6"/>
      <c r="KXF64" s="6"/>
      <c r="KXG64" s="6"/>
      <c r="KXH64" s="6"/>
      <c r="KXI64" s="6"/>
      <c r="KXJ64" s="6"/>
      <c r="KXK64" s="6"/>
      <c r="KXL64" s="6"/>
      <c r="KXM64" s="6"/>
      <c r="KXN64" s="6"/>
      <c r="KXO64" s="6"/>
      <c r="KXP64" s="6"/>
      <c r="KXQ64" s="6"/>
      <c r="KXR64" s="6"/>
      <c r="KXS64" s="6"/>
      <c r="KXT64" s="6"/>
      <c r="KXU64" s="6"/>
      <c r="KXV64" s="6"/>
      <c r="KXW64" s="6"/>
      <c r="KXX64" s="6"/>
      <c r="KXY64" s="6"/>
      <c r="KXZ64" s="6"/>
      <c r="KYA64" s="6"/>
      <c r="KYB64" s="6"/>
      <c r="KYC64" s="6"/>
      <c r="KYD64" s="6"/>
      <c r="KYE64" s="6"/>
      <c r="KYF64" s="6"/>
      <c r="KYG64" s="6"/>
      <c r="KYH64" s="6"/>
      <c r="KYI64" s="6"/>
      <c r="KYJ64" s="6"/>
      <c r="KYK64" s="6"/>
      <c r="KYL64" s="6"/>
      <c r="KYM64" s="6"/>
      <c r="KYN64" s="6"/>
      <c r="KYO64" s="6"/>
      <c r="KYP64" s="6"/>
      <c r="KYQ64" s="6"/>
      <c r="KYR64" s="6"/>
      <c r="KYS64" s="6"/>
      <c r="KYT64" s="6"/>
      <c r="KYU64" s="6"/>
      <c r="KYV64" s="6"/>
      <c r="KYW64" s="6"/>
      <c r="KYX64" s="6"/>
      <c r="KYY64" s="6"/>
      <c r="KYZ64" s="6"/>
      <c r="KZA64" s="6"/>
      <c r="KZB64" s="6"/>
      <c r="KZC64" s="6"/>
      <c r="KZD64" s="6"/>
      <c r="KZE64" s="6"/>
      <c r="KZF64" s="6"/>
      <c r="KZG64" s="6"/>
      <c r="KZH64" s="6"/>
      <c r="KZI64" s="6"/>
      <c r="KZJ64" s="6"/>
      <c r="KZK64" s="6"/>
      <c r="KZL64" s="6"/>
      <c r="KZM64" s="6"/>
      <c r="KZN64" s="6"/>
      <c r="KZO64" s="6"/>
      <c r="KZP64" s="6"/>
      <c r="KZQ64" s="6"/>
      <c r="KZR64" s="6"/>
      <c r="KZS64" s="6"/>
      <c r="KZT64" s="6"/>
      <c r="KZU64" s="6"/>
      <c r="KZV64" s="6"/>
      <c r="KZW64" s="6"/>
      <c r="KZX64" s="6"/>
      <c r="KZY64" s="6"/>
      <c r="KZZ64" s="6"/>
      <c r="LAA64" s="6"/>
      <c r="LAB64" s="6"/>
      <c r="LAC64" s="6"/>
      <c r="LAD64" s="6"/>
      <c r="LAE64" s="6"/>
      <c r="LAF64" s="6"/>
      <c r="LAG64" s="6"/>
      <c r="LAH64" s="6"/>
      <c r="LAI64" s="6"/>
      <c r="LAJ64" s="6"/>
      <c r="LAK64" s="6"/>
      <c r="LAL64" s="6"/>
      <c r="LAM64" s="6"/>
      <c r="LAN64" s="6"/>
      <c r="LAO64" s="6"/>
      <c r="LAP64" s="6"/>
      <c r="LAQ64" s="6"/>
      <c r="LAR64" s="6"/>
      <c r="LAS64" s="6"/>
      <c r="LAT64" s="6"/>
      <c r="LAU64" s="6"/>
      <c r="LAV64" s="6"/>
      <c r="LAW64" s="6"/>
      <c r="LAX64" s="6"/>
      <c r="LAY64" s="6"/>
      <c r="LAZ64" s="6"/>
      <c r="LBA64" s="6"/>
      <c r="LBB64" s="6"/>
      <c r="LBC64" s="6"/>
      <c r="LBD64" s="6"/>
      <c r="LBE64" s="6"/>
      <c r="LBF64" s="6"/>
      <c r="LBG64" s="6"/>
      <c r="LBH64" s="6"/>
      <c r="LBI64" s="6"/>
      <c r="LBJ64" s="6"/>
      <c r="LBK64" s="6"/>
      <c r="LBL64" s="6"/>
      <c r="LBM64" s="6"/>
      <c r="LBN64" s="6"/>
      <c r="LBO64" s="6"/>
      <c r="LBP64" s="6"/>
      <c r="LBQ64" s="6"/>
      <c r="LBR64" s="6"/>
      <c r="LBS64" s="6"/>
      <c r="LBT64" s="6"/>
      <c r="LBU64" s="6"/>
      <c r="LBV64" s="6"/>
      <c r="LBW64" s="6"/>
      <c r="LBX64" s="6"/>
      <c r="LBY64" s="6"/>
      <c r="LBZ64" s="6"/>
      <c r="LCA64" s="6"/>
      <c r="LCB64" s="6"/>
      <c r="LCC64" s="6"/>
      <c r="LCD64" s="6"/>
      <c r="LCE64" s="6"/>
      <c r="LCF64" s="6"/>
      <c r="LCG64" s="6"/>
      <c r="LCH64" s="6"/>
      <c r="LCI64" s="6"/>
      <c r="LCJ64" s="6"/>
      <c r="LCK64" s="6"/>
      <c r="LCL64" s="6"/>
      <c r="LCM64" s="6"/>
      <c r="LCN64" s="6"/>
      <c r="LCO64" s="6"/>
      <c r="LCP64" s="6"/>
      <c r="LCQ64" s="6"/>
      <c r="LCR64" s="6"/>
      <c r="LCS64" s="6"/>
      <c r="LCT64" s="6"/>
      <c r="LCU64" s="6"/>
      <c r="LCV64" s="6"/>
      <c r="LCW64" s="6"/>
      <c r="LCX64" s="6"/>
      <c r="LCY64" s="6"/>
      <c r="LCZ64" s="6"/>
      <c r="LDA64" s="6"/>
      <c r="LDB64" s="6"/>
      <c r="LDC64" s="6"/>
      <c r="LDD64" s="6"/>
      <c r="LDE64" s="6"/>
      <c r="LDF64" s="6"/>
      <c r="LDG64" s="6"/>
      <c r="LDH64" s="6"/>
      <c r="LDI64" s="6"/>
      <c r="LDJ64" s="6"/>
      <c r="LDK64" s="6"/>
      <c r="LDL64" s="6"/>
      <c r="LDM64" s="6"/>
      <c r="LDN64" s="6"/>
      <c r="LDO64" s="6"/>
      <c r="LDP64" s="6"/>
      <c r="LDQ64" s="6"/>
      <c r="LDR64" s="6"/>
      <c r="LDS64" s="6"/>
      <c r="LDT64" s="6"/>
      <c r="LDU64" s="6"/>
      <c r="LDV64" s="6"/>
      <c r="LDW64" s="6"/>
      <c r="LDX64" s="6"/>
      <c r="LDY64" s="6"/>
      <c r="LDZ64" s="6"/>
      <c r="LEA64" s="6"/>
      <c r="LEB64" s="6"/>
      <c r="LEC64" s="6"/>
      <c r="LED64" s="6"/>
      <c r="LEE64" s="6"/>
      <c r="LEF64" s="6"/>
      <c r="LEG64" s="6"/>
      <c r="LEH64" s="6"/>
      <c r="LEI64" s="6"/>
      <c r="LEJ64" s="6"/>
      <c r="LEK64" s="6"/>
      <c r="LEL64" s="6"/>
      <c r="LEM64" s="6"/>
      <c r="LEN64" s="6"/>
      <c r="LEO64" s="6"/>
      <c r="LEP64" s="6"/>
      <c r="LEQ64" s="6"/>
      <c r="LER64" s="6"/>
      <c r="LES64" s="6"/>
      <c r="LET64" s="6"/>
      <c r="LEU64" s="6"/>
      <c r="LEV64" s="6"/>
      <c r="LEW64" s="6"/>
      <c r="LEX64" s="6"/>
      <c r="LEY64" s="6"/>
      <c r="LEZ64" s="6"/>
      <c r="LFA64" s="6"/>
      <c r="LFB64" s="6"/>
      <c r="LFC64" s="6"/>
      <c r="LFD64" s="6"/>
      <c r="LFE64" s="6"/>
      <c r="LFF64" s="6"/>
      <c r="LFG64" s="6"/>
      <c r="LFH64" s="6"/>
      <c r="LFI64" s="6"/>
      <c r="LFJ64" s="6"/>
      <c r="LFK64" s="6"/>
      <c r="LFL64" s="6"/>
      <c r="LFM64" s="6"/>
      <c r="LFN64" s="6"/>
      <c r="LFO64" s="6"/>
      <c r="LFP64" s="6"/>
      <c r="LFQ64" s="6"/>
      <c r="LFR64" s="6"/>
      <c r="LFS64" s="6"/>
      <c r="LFT64" s="6"/>
      <c r="LFU64" s="6"/>
      <c r="LFV64" s="6"/>
      <c r="LFW64" s="6"/>
      <c r="LFX64" s="6"/>
      <c r="LFY64" s="6"/>
      <c r="LFZ64" s="6"/>
      <c r="LGA64" s="6"/>
      <c r="LGB64" s="6"/>
      <c r="LGC64" s="6"/>
      <c r="LGD64" s="6"/>
      <c r="LGE64" s="6"/>
      <c r="LGF64" s="6"/>
      <c r="LGG64" s="6"/>
      <c r="LGH64" s="6"/>
      <c r="LGI64" s="6"/>
      <c r="LGJ64" s="6"/>
      <c r="LGK64" s="6"/>
      <c r="LGL64" s="6"/>
      <c r="LGM64" s="6"/>
      <c r="LGN64" s="6"/>
      <c r="LGO64" s="6"/>
      <c r="LGP64" s="6"/>
      <c r="LGQ64" s="6"/>
      <c r="LGR64" s="6"/>
      <c r="LGS64" s="6"/>
      <c r="LGT64" s="6"/>
      <c r="LGU64" s="6"/>
      <c r="LGV64" s="6"/>
      <c r="LGW64" s="6"/>
      <c r="LGX64" s="6"/>
      <c r="LGY64" s="6"/>
      <c r="LGZ64" s="6"/>
      <c r="LHA64" s="6"/>
      <c r="LHB64" s="6"/>
      <c r="LHC64" s="6"/>
      <c r="LHD64" s="6"/>
      <c r="LHE64" s="6"/>
      <c r="LHF64" s="6"/>
      <c r="LHG64" s="6"/>
      <c r="LHH64" s="6"/>
      <c r="LHI64" s="6"/>
      <c r="LHJ64" s="6"/>
      <c r="LHK64" s="6"/>
      <c r="LHL64" s="6"/>
      <c r="LHM64" s="6"/>
      <c r="LHN64" s="6"/>
      <c r="LHO64" s="6"/>
      <c r="LHP64" s="6"/>
      <c r="LHQ64" s="6"/>
      <c r="LHR64" s="6"/>
      <c r="LHS64" s="6"/>
      <c r="LHT64" s="6"/>
      <c r="LHU64" s="6"/>
      <c r="LHV64" s="6"/>
      <c r="LHW64" s="6"/>
      <c r="LHX64" s="6"/>
      <c r="LHY64" s="6"/>
      <c r="LHZ64" s="6"/>
      <c r="LIA64" s="6"/>
      <c r="LIB64" s="6"/>
      <c r="LIC64" s="6"/>
      <c r="LID64" s="6"/>
      <c r="LIE64" s="6"/>
      <c r="LIF64" s="6"/>
      <c r="LIG64" s="6"/>
      <c r="LIH64" s="6"/>
      <c r="LII64" s="6"/>
      <c r="LIJ64" s="6"/>
      <c r="LIK64" s="6"/>
      <c r="LIL64" s="6"/>
      <c r="LIM64" s="6"/>
      <c r="LIN64" s="6"/>
      <c r="LIO64" s="6"/>
      <c r="LIP64" s="6"/>
      <c r="LIQ64" s="6"/>
      <c r="LIR64" s="6"/>
      <c r="LIS64" s="6"/>
      <c r="LIT64" s="6"/>
      <c r="LIU64" s="6"/>
      <c r="LIV64" s="6"/>
      <c r="LIW64" s="6"/>
      <c r="LIX64" s="6"/>
      <c r="LIY64" s="6"/>
      <c r="LIZ64" s="6"/>
      <c r="LJA64" s="6"/>
      <c r="LJB64" s="6"/>
      <c r="LJC64" s="6"/>
      <c r="LJD64" s="6"/>
      <c r="LJE64" s="6"/>
      <c r="LJF64" s="6"/>
      <c r="LJG64" s="6"/>
      <c r="LJH64" s="6"/>
      <c r="LJI64" s="6"/>
      <c r="LJJ64" s="6"/>
      <c r="LJK64" s="6"/>
      <c r="LJL64" s="6"/>
      <c r="LJM64" s="6"/>
      <c r="LJN64" s="6"/>
      <c r="LJO64" s="6"/>
      <c r="LJP64" s="6"/>
      <c r="LJQ64" s="6"/>
      <c r="LJR64" s="6"/>
      <c r="LJS64" s="6"/>
      <c r="LJT64" s="6"/>
      <c r="LJU64" s="6"/>
      <c r="LJV64" s="6"/>
      <c r="LJW64" s="6"/>
      <c r="LJX64" s="6"/>
      <c r="LJY64" s="6"/>
      <c r="LJZ64" s="6"/>
      <c r="LKA64" s="6"/>
      <c r="LKB64" s="6"/>
      <c r="LKC64" s="6"/>
      <c r="LKD64" s="6"/>
      <c r="LKE64" s="6"/>
      <c r="LKF64" s="6"/>
      <c r="LKG64" s="6"/>
      <c r="LKH64" s="6"/>
      <c r="LKI64" s="6"/>
      <c r="LKJ64" s="6"/>
      <c r="LKK64" s="6"/>
      <c r="LKL64" s="6"/>
      <c r="LKM64" s="6"/>
      <c r="LKN64" s="6"/>
      <c r="LKO64" s="6"/>
      <c r="LKP64" s="6"/>
      <c r="LKQ64" s="6"/>
      <c r="LKR64" s="6"/>
      <c r="LKS64" s="6"/>
      <c r="LKT64" s="6"/>
      <c r="LKU64" s="6"/>
      <c r="LKV64" s="6"/>
      <c r="LKW64" s="6"/>
      <c r="LKX64" s="6"/>
      <c r="LKY64" s="6"/>
      <c r="LKZ64" s="6"/>
      <c r="LLA64" s="6"/>
      <c r="LLB64" s="6"/>
      <c r="LLC64" s="6"/>
      <c r="LLD64" s="6"/>
      <c r="LLE64" s="6"/>
      <c r="LLF64" s="6"/>
      <c r="LLG64" s="6"/>
      <c r="LLH64" s="6"/>
      <c r="LLI64" s="6"/>
      <c r="LLJ64" s="6"/>
      <c r="LLK64" s="6"/>
      <c r="LLL64" s="6"/>
      <c r="LLM64" s="6"/>
      <c r="LLN64" s="6"/>
      <c r="LLO64" s="6"/>
      <c r="LLP64" s="6"/>
      <c r="LLQ64" s="6"/>
      <c r="LLR64" s="6"/>
      <c r="LLS64" s="6"/>
      <c r="LLT64" s="6"/>
      <c r="LLU64" s="6"/>
      <c r="LLV64" s="6"/>
      <c r="LLW64" s="6"/>
      <c r="LLX64" s="6"/>
      <c r="LLY64" s="6"/>
      <c r="LLZ64" s="6"/>
      <c r="LMA64" s="6"/>
      <c r="LMB64" s="6"/>
      <c r="LMC64" s="6"/>
      <c r="LMD64" s="6"/>
      <c r="LME64" s="6"/>
      <c r="LMF64" s="6"/>
      <c r="LMG64" s="6"/>
      <c r="LMH64" s="6"/>
      <c r="LMI64" s="6"/>
      <c r="LMJ64" s="6"/>
      <c r="LMK64" s="6"/>
      <c r="LML64" s="6"/>
      <c r="LMM64" s="6"/>
      <c r="LMN64" s="6"/>
      <c r="LMO64" s="6"/>
      <c r="LMP64" s="6"/>
      <c r="LMQ64" s="6"/>
      <c r="LMR64" s="6"/>
      <c r="LMS64" s="6"/>
      <c r="LMT64" s="6"/>
      <c r="LMU64" s="6"/>
      <c r="LMV64" s="6"/>
      <c r="LMW64" s="6"/>
      <c r="LMX64" s="6"/>
      <c r="LMY64" s="6"/>
      <c r="LMZ64" s="6"/>
      <c r="LNA64" s="6"/>
      <c r="LNB64" s="6"/>
      <c r="LNC64" s="6"/>
      <c r="LND64" s="6"/>
      <c r="LNE64" s="6"/>
      <c r="LNF64" s="6"/>
      <c r="LNG64" s="6"/>
      <c r="LNH64" s="6"/>
      <c r="LNI64" s="6"/>
      <c r="LNJ64" s="6"/>
      <c r="LNK64" s="6"/>
      <c r="LNL64" s="6"/>
      <c r="LNM64" s="6"/>
      <c r="LNN64" s="6"/>
      <c r="LNO64" s="6"/>
      <c r="LNP64" s="6"/>
      <c r="LNQ64" s="6"/>
      <c r="LNR64" s="6"/>
      <c r="LNS64" s="6"/>
      <c r="LNT64" s="6"/>
      <c r="LNU64" s="6"/>
      <c r="LNV64" s="6"/>
      <c r="LNW64" s="6"/>
      <c r="LNX64" s="6"/>
      <c r="LNY64" s="6"/>
      <c r="LNZ64" s="6"/>
      <c r="LOA64" s="6"/>
      <c r="LOB64" s="6"/>
      <c r="LOC64" s="6"/>
      <c r="LOD64" s="6"/>
      <c r="LOE64" s="6"/>
      <c r="LOF64" s="6"/>
      <c r="LOG64" s="6"/>
      <c r="LOH64" s="6"/>
      <c r="LOI64" s="6"/>
      <c r="LOJ64" s="6"/>
      <c r="LOK64" s="6"/>
      <c r="LOL64" s="6"/>
      <c r="LOM64" s="6"/>
      <c r="LON64" s="6"/>
      <c r="LOO64" s="6"/>
      <c r="LOP64" s="6"/>
      <c r="LOQ64" s="6"/>
      <c r="LOR64" s="6"/>
      <c r="LOS64" s="6"/>
      <c r="LOT64" s="6"/>
      <c r="LOU64" s="6"/>
      <c r="LOV64" s="6"/>
      <c r="LOW64" s="6"/>
      <c r="LOX64" s="6"/>
      <c r="LOY64" s="6"/>
      <c r="LOZ64" s="6"/>
      <c r="LPA64" s="6"/>
      <c r="LPB64" s="6"/>
      <c r="LPC64" s="6"/>
      <c r="LPD64" s="6"/>
      <c r="LPE64" s="6"/>
      <c r="LPF64" s="6"/>
      <c r="LPG64" s="6"/>
      <c r="LPH64" s="6"/>
      <c r="LPI64" s="6"/>
      <c r="LPJ64" s="6"/>
      <c r="LPK64" s="6"/>
      <c r="LPL64" s="6"/>
      <c r="LPM64" s="6"/>
      <c r="LPN64" s="6"/>
      <c r="LPO64" s="6"/>
      <c r="LPP64" s="6"/>
      <c r="LPQ64" s="6"/>
      <c r="LPR64" s="6"/>
      <c r="LPS64" s="6"/>
      <c r="LPT64" s="6"/>
      <c r="LPU64" s="6"/>
      <c r="LPV64" s="6"/>
      <c r="LPW64" s="6"/>
      <c r="LPX64" s="6"/>
      <c r="LPY64" s="6"/>
      <c r="LPZ64" s="6"/>
      <c r="LQA64" s="6"/>
      <c r="LQB64" s="6"/>
      <c r="LQC64" s="6"/>
      <c r="LQD64" s="6"/>
      <c r="LQE64" s="6"/>
      <c r="LQF64" s="6"/>
      <c r="LQG64" s="6"/>
      <c r="LQH64" s="6"/>
      <c r="LQI64" s="6"/>
      <c r="LQJ64" s="6"/>
      <c r="LQK64" s="6"/>
      <c r="LQL64" s="6"/>
      <c r="LQM64" s="6"/>
      <c r="LQN64" s="6"/>
      <c r="LQO64" s="6"/>
      <c r="LQP64" s="6"/>
      <c r="LQQ64" s="6"/>
      <c r="LQR64" s="6"/>
      <c r="LQS64" s="6"/>
      <c r="LQT64" s="6"/>
      <c r="LQU64" s="6"/>
      <c r="LQV64" s="6"/>
      <c r="LQW64" s="6"/>
      <c r="LQX64" s="6"/>
      <c r="LQY64" s="6"/>
      <c r="LQZ64" s="6"/>
      <c r="LRA64" s="6"/>
      <c r="LRB64" s="6"/>
      <c r="LRC64" s="6"/>
      <c r="LRD64" s="6"/>
      <c r="LRE64" s="6"/>
      <c r="LRF64" s="6"/>
      <c r="LRG64" s="6"/>
      <c r="LRH64" s="6"/>
      <c r="LRI64" s="6"/>
      <c r="LRJ64" s="6"/>
      <c r="LRK64" s="6"/>
      <c r="LRL64" s="6"/>
      <c r="LRM64" s="6"/>
      <c r="LRN64" s="6"/>
      <c r="LRO64" s="6"/>
      <c r="LRP64" s="6"/>
      <c r="LRQ64" s="6"/>
      <c r="LRR64" s="6"/>
      <c r="LRS64" s="6"/>
      <c r="LRT64" s="6"/>
      <c r="LRU64" s="6"/>
      <c r="LRV64" s="6"/>
      <c r="LRW64" s="6"/>
      <c r="LRX64" s="6"/>
      <c r="LRY64" s="6"/>
      <c r="LRZ64" s="6"/>
      <c r="LSA64" s="6"/>
      <c r="LSB64" s="6"/>
      <c r="LSC64" s="6"/>
      <c r="LSD64" s="6"/>
      <c r="LSE64" s="6"/>
      <c r="LSF64" s="6"/>
      <c r="LSG64" s="6"/>
      <c r="LSH64" s="6"/>
      <c r="LSI64" s="6"/>
      <c r="LSJ64" s="6"/>
      <c r="LSK64" s="6"/>
      <c r="LSL64" s="6"/>
      <c r="LSM64" s="6"/>
      <c r="LSN64" s="6"/>
      <c r="LSO64" s="6"/>
      <c r="LSP64" s="6"/>
      <c r="LSQ64" s="6"/>
      <c r="LSR64" s="6"/>
      <c r="LSS64" s="6"/>
      <c r="LST64" s="6"/>
      <c r="LSU64" s="6"/>
      <c r="LSV64" s="6"/>
      <c r="LSW64" s="6"/>
      <c r="LSX64" s="6"/>
      <c r="LSY64" s="6"/>
      <c r="LSZ64" s="6"/>
      <c r="LTA64" s="6"/>
      <c r="LTB64" s="6"/>
      <c r="LTC64" s="6"/>
      <c r="LTD64" s="6"/>
      <c r="LTE64" s="6"/>
      <c r="LTF64" s="6"/>
      <c r="LTG64" s="6"/>
      <c r="LTH64" s="6"/>
      <c r="LTI64" s="6"/>
      <c r="LTJ64" s="6"/>
      <c r="LTK64" s="6"/>
      <c r="LTL64" s="6"/>
      <c r="LTM64" s="6"/>
      <c r="LTN64" s="6"/>
      <c r="LTO64" s="6"/>
      <c r="LTP64" s="6"/>
      <c r="LTQ64" s="6"/>
      <c r="LTR64" s="6"/>
      <c r="LTS64" s="6"/>
      <c r="LTT64" s="6"/>
      <c r="LTU64" s="6"/>
      <c r="LTV64" s="6"/>
      <c r="LTW64" s="6"/>
      <c r="LTX64" s="6"/>
      <c r="LTY64" s="6"/>
      <c r="LTZ64" s="6"/>
      <c r="LUA64" s="6"/>
      <c r="LUB64" s="6"/>
      <c r="LUC64" s="6"/>
      <c r="LUD64" s="6"/>
      <c r="LUE64" s="6"/>
      <c r="LUF64" s="6"/>
      <c r="LUG64" s="6"/>
      <c r="LUH64" s="6"/>
      <c r="LUI64" s="6"/>
      <c r="LUJ64" s="6"/>
      <c r="LUK64" s="6"/>
      <c r="LUL64" s="6"/>
      <c r="LUM64" s="6"/>
      <c r="LUN64" s="6"/>
      <c r="LUO64" s="6"/>
      <c r="LUP64" s="6"/>
      <c r="LUQ64" s="6"/>
      <c r="LUR64" s="6"/>
      <c r="LUS64" s="6"/>
      <c r="LUT64" s="6"/>
      <c r="LUU64" s="6"/>
      <c r="LUV64" s="6"/>
      <c r="LUW64" s="6"/>
      <c r="LUX64" s="6"/>
      <c r="LUY64" s="6"/>
      <c r="LUZ64" s="6"/>
      <c r="LVA64" s="6"/>
      <c r="LVB64" s="6"/>
      <c r="LVC64" s="6"/>
      <c r="LVD64" s="6"/>
      <c r="LVE64" s="6"/>
      <c r="LVF64" s="6"/>
      <c r="LVG64" s="6"/>
      <c r="LVH64" s="6"/>
      <c r="LVI64" s="6"/>
      <c r="LVJ64" s="6"/>
      <c r="LVK64" s="6"/>
      <c r="LVL64" s="6"/>
      <c r="LVM64" s="6"/>
      <c r="LVN64" s="6"/>
      <c r="LVO64" s="6"/>
      <c r="LVP64" s="6"/>
      <c r="LVQ64" s="6"/>
      <c r="LVR64" s="6"/>
      <c r="LVS64" s="6"/>
      <c r="LVT64" s="6"/>
      <c r="LVU64" s="6"/>
      <c r="LVV64" s="6"/>
      <c r="LVW64" s="6"/>
      <c r="LVX64" s="6"/>
      <c r="LVY64" s="6"/>
      <c r="LVZ64" s="6"/>
      <c r="LWA64" s="6"/>
      <c r="LWB64" s="6"/>
      <c r="LWC64" s="6"/>
      <c r="LWD64" s="6"/>
      <c r="LWE64" s="6"/>
      <c r="LWF64" s="6"/>
      <c r="LWG64" s="6"/>
      <c r="LWH64" s="6"/>
      <c r="LWI64" s="6"/>
      <c r="LWJ64" s="6"/>
      <c r="LWK64" s="6"/>
      <c r="LWL64" s="6"/>
      <c r="LWM64" s="6"/>
      <c r="LWN64" s="6"/>
      <c r="LWO64" s="6"/>
      <c r="LWP64" s="6"/>
      <c r="LWQ64" s="6"/>
      <c r="LWR64" s="6"/>
      <c r="LWS64" s="6"/>
      <c r="LWT64" s="6"/>
      <c r="LWU64" s="6"/>
      <c r="LWV64" s="6"/>
      <c r="LWW64" s="6"/>
      <c r="LWX64" s="6"/>
      <c r="LWY64" s="6"/>
      <c r="LWZ64" s="6"/>
      <c r="LXA64" s="6"/>
      <c r="LXB64" s="6"/>
      <c r="LXC64" s="6"/>
      <c r="LXD64" s="6"/>
      <c r="LXE64" s="6"/>
      <c r="LXF64" s="6"/>
      <c r="LXG64" s="6"/>
      <c r="LXH64" s="6"/>
      <c r="LXI64" s="6"/>
      <c r="LXJ64" s="6"/>
      <c r="LXK64" s="6"/>
      <c r="LXL64" s="6"/>
      <c r="LXM64" s="6"/>
      <c r="LXN64" s="6"/>
      <c r="LXO64" s="6"/>
      <c r="LXP64" s="6"/>
      <c r="LXQ64" s="6"/>
      <c r="LXR64" s="6"/>
      <c r="LXS64" s="6"/>
      <c r="LXT64" s="6"/>
      <c r="LXU64" s="6"/>
      <c r="LXV64" s="6"/>
      <c r="LXW64" s="6"/>
      <c r="LXX64" s="6"/>
      <c r="LXY64" s="6"/>
      <c r="LXZ64" s="6"/>
      <c r="LYA64" s="6"/>
      <c r="LYB64" s="6"/>
      <c r="LYC64" s="6"/>
      <c r="LYD64" s="6"/>
      <c r="LYE64" s="6"/>
      <c r="LYF64" s="6"/>
      <c r="LYG64" s="6"/>
      <c r="LYH64" s="6"/>
      <c r="LYI64" s="6"/>
      <c r="LYJ64" s="6"/>
      <c r="LYK64" s="6"/>
      <c r="LYL64" s="6"/>
      <c r="LYM64" s="6"/>
      <c r="LYN64" s="6"/>
      <c r="LYO64" s="6"/>
      <c r="LYP64" s="6"/>
      <c r="LYQ64" s="6"/>
      <c r="LYR64" s="6"/>
      <c r="LYS64" s="6"/>
      <c r="LYT64" s="6"/>
      <c r="LYU64" s="6"/>
      <c r="LYV64" s="6"/>
      <c r="LYW64" s="6"/>
      <c r="LYX64" s="6"/>
      <c r="LYY64" s="6"/>
      <c r="LYZ64" s="6"/>
      <c r="LZA64" s="6"/>
      <c r="LZB64" s="6"/>
      <c r="LZC64" s="6"/>
      <c r="LZD64" s="6"/>
      <c r="LZE64" s="6"/>
      <c r="LZF64" s="6"/>
      <c r="LZG64" s="6"/>
      <c r="LZH64" s="6"/>
      <c r="LZI64" s="6"/>
      <c r="LZJ64" s="6"/>
      <c r="LZK64" s="6"/>
      <c r="LZL64" s="6"/>
      <c r="LZM64" s="6"/>
      <c r="LZN64" s="6"/>
      <c r="LZO64" s="6"/>
      <c r="LZP64" s="6"/>
      <c r="LZQ64" s="6"/>
      <c r="LZR64" s="6"/>
      <c r="LZS64" s="6"/>
      <c r="LZT64" s="6"/>
      <c r="LZU64" s="6"/>
      <c r="LZV64" s="6"/>
      <c r="LZW64" s="6"/>
      <c r="LZX64" s="6"/>
      <c r="LZY64" s="6"/>
      <c r="LZZ64" s="6"/>
      <c r="MAA64" s="6"/>
      <c r="MAB64" s="6"/>
      <c r="MAC64" s="6"/>
      <c r="MAD64" s="6"/>
      <c r="MAE64" s="6"/>
      <c r="MAF64" s="6"/>
      <c r="MAG64" s="6"/>
      <c r="MAH64" s="6"/>
      <c r="MAI64" s="6"/>
      <c r="MAJ64" s="6"/>
      <c r="MAK64" s="6"/>
      <c r="MAL64" s="6"/>
      <c r="MAM64" s="6"/>
      <c r="MAN64" s="6"/>
      <c r="MAO64" s="6"/>
      <c r="MAP64" s="6"/>
      <c r="MAQ64" s="6"/>
      <c r="MAR64" s="6"/>
      <c r="MAS64" s="6"/>
      <c r="MAT64" s="6"/>
      <c r="MAU64" s="6"/>
      <c r="MAV64" s="6"/>
      <c r="MAW64" s="6"/>
      <c r="MAX64" s="6"/>
      <c r="MAY64" s="6"/>
      <c r="MAZ64" s="6"/>
      <c r="MBA64" s="6"/>
      <c r="MBB64" s="6"/>
      <c r="MBC64" s="6"/>
      <c r="MBD64" s="6"/>
      <c r="MBE64" s="6"/>
      <c r="MBF64" s="6"/>
      <c r="MBG64" s="6"/>
      <c r="MBH64" s="6"/>
      <c r="MBI64" s="6"/>
      <c r="MBJ64" s="6"/>
      <c r="MBK64" s="6"/>
      <c r="MBL64" s="6"/>
      <c r="MBM64" s="6"/>
      <c r="MBN64" s="6"/>
      <c r="MBO64" s="6"/>
      <c r="MBP64" s="6"/>
      <c r="MBQ64" s="6"/>
      <c r="MBR64" s="6"/>
      <c r="MBS64" s="6"/>
      <c r="MBT64" s="6"/>
      <c r="MBU64" s="6"/>
      <c r="MBV64" s="6"/>
      <c r="MBW64" s="6"/>
      <c r="MBX64" s="6"/>
      <c r="MBY64" s="6"/>
      <c r="MBZ64" s="6"/>
      <c r="MCA64" s="6"/>
      <c r="MCB64" s="6"/>
      <c r="MCC64" s="6"/>
      <c r="MCD64" s="6"/>
      <c r="MCE64" s="6"/>
      <c r="MCF64" s="6"/>
      <c r="MCG64" s="6"/>
      <c r="MCH64" s="6"/>
      <c r="MCI64" s="6"/>
      <c r="MCJ64" s="6"/>
      <c r="MCK64" s="6"/>
      <c r="MCL64" s="6"/>
      <c r="MCM64" s="6"/>
      <c r="MCN64" s="6"/>
      <c r="MCO64" s="6"/>
      <c r="MCP64" s="6"/>
      <c r="MCQ64" s="6"/>
      <c r="MCR64" s="6"/>
      <c r="MCS64" s="6"/>
      <c r="MCT64" s="6"/>
      <c r="MCU64" s="6"/>
      <c r="MCV64" s="6"/>
      <c r="MCW64" s="6"/>
      <c r="MCX64" s="6"/>
      <c r="MCY64" s="6"/>
      <c r="MCZ64" s="6"/>
      <c r="MDA64" s="6"/>
      <c r="MDB64" s="6"/>
      <c r="MDC64" s="6"/>
      <c r="MDD64" s="6"/>
      <c r="MDE64" s="6"/>
      <c r="MDF64" s="6"/>
      <c r="MDG64" s="6"/>
      <c r="MDH64" s="6"/>
      <c r="MDI64" s="6"/>
      <c r="MDJ64" s="6"/>
      <c r="MDK64" s="6"/>
      <c r="MDL64" s="6"/>
      <c r="MDM64" s="6"/>
      <c r="MDN64" s="6"/>
      <c r="MDO64" s="6"/>
      <c r="MDP64" s="6"/>
      <c r="MDQ64" s="6"/>
      <c r="MDR64" s="6"/>
      <c r="MDS64" s="6"/>
      <c r="MDT64" s="6"/>
      <c r="MDU64" s="6"/>
      <c r="MDV64" s="6"/>
      <c r="MDW64" s="6"/>
      <c r="MDX64" s="6"/>
      <c r="MDY64" s="6"/>
      <c r="MDZ64" s="6"/>
      <c r="MEA64" s="6"/>
      <c r="MEB64" s="6"/>
      <c r="MEC64" s="6"/>
      <c r="MED64" s="6"/>
      <c r="MEE64" s="6"/>
      <c r="MEF64" s="6"/>
      <c r="MEG64" s="6"/>
      <c r="MEH64" s="6"/>
      <c r="MEI64" s="6"/>
      <c r="MEJ64" s="6"/>
      <c r="MEK64" s="6"/>
      <c r="MEL64" s="6"/>
      <c r="MEM64" s="6"/>
      <c r="MEN64" s="6"/>
      <c r="MEO64" s="6"/>
      <c r="MEP64" s="6"/>
      <c r="MEQ64" s="6"/>
      <c r="MER64" s="6"/>
      <c r="MES64" s="6"/>
      <c r="MET64" s="6"/>
      <c r="MEU64" s="6"/>
      <c r="MEV64" s="6"/>
      <c r="MEW64" s="6"/>
      <c r="MEX64" s="6"/>
      <c r="MEY64" s="6"/>
      <c r="MEZ64" s="6"/>
      <c r="MFA64" s="6"/>
      <c r="MFB64" s="6"/>
      <c r="MFC64" s="6"/>
      <c r="MFD64" s="6"/>
      <c r="MFE64" s="6"/>
      <c r="MFF64" s="6"/>
      <c r="MFG64" s="6"/>
      <c r="MFH64" s="6"/>
      <c r="MFI64" s="6"/>
      <c r="MFJ64" s="6"/>
      <c r="MFK64" s="6"/>
      <c r="MFL64" s="6"/>
      <c r="MFM64" s="6"/>
      <c r="MFN64" s="6"/>
      <c r="MFO64" s="6"/>
      <c r="MFP64" s="6"/>
      <c r="MFQ64" s="6"/>
      <c r="MFR64" s="6"/>
      <c r="MFS64" s="6"/>
      <c r="MFT64" s="6"/>
      <c r="MFU64" s="6"/>
      <c r="MFV64" s="6"/>
      <c r="MFW64" s="6"/>
      <c r="MFX64" s="6"/>
      <c r="MFY64" s="6"/>
      <c r="MFZ64" s="6"/>
      <c r="MGA64" s="6"/>
      <c r="MGB64" s="6"/>
      <c r="MGC64" s="6"/>
      <c r="MGD64" s="6"/>
      <c r="MGE64" s="6"/>
      <c r="MGF64" s="6"/>
      <c r="MGG64" s="6"/>
      <c r="MGH64" s="6"/>
      <c r="MGI64" s="6"/>
      <c r="MGJ64" s="6"/>
      <c r="MGK64" s="6"/>
      <c r="MGL64" s="6"/>
      <c r="MGM64" s="6"/>
      <c r="MGN64" s="6"/>
      <c r="MGO64" s="6"/>
      <c r="MGP64" s="6"/>
      <c r="MGQ64" s="6"/>
      <c r="MGR64" s="6"/>
      <c r="MGS64" s="6"/>
      <c r="MGT64" s="6"/>
      <c r="MGU64" s="6"/>
      <c r="MGV64" s="6"/>
      <c r="MGW64" s="6"/>
      <c r="MGX64" s="6"/>
      <c r="MGY64" s="6"/>
      <c r="MGZ64" s="6"/>
      <c r="MHA64" s="6"/>
      <c r="MHB64" s="6"/>
      <c r="MHC64" s="6"/>
      <c r="MHD64" s="6"/>
      <c r="MHE64" s="6"/>
      <c r="MHF64" s="6"/>
      <c r="MHG64" s="6"/>
      <c r="MHH64" s="6"/>
      <c r="MHI64" s="6"/>
      <c r="MHJ64" s="6"/>
      <c r="MHK64" s="6"/>
      <c r="MHL64" s="6"/>
      <c r="MHM64" s="6"/>
      <c r="MHN64" s="6"/>
      <c r="MHO64" s="6"/>
      <c r="MHP64" s="6"/>
      <c r="MHQ64" s="6"/>
      <c r="MHR64" s="6"/>
      <c r="MHS64" s="6"/>
      <c r="MHT64" s="6"/>
      <c r="MHU64" s="6"/>
      <c r="MHV64" s="6"/>
      <c r="MHW64" s="6"/>
      <c r="MHX64" s="6"/>
      <c r="MHY64" s="6"/>
      <c r="MHZ64" s="6"/>
      <c r="MIA64" s="6"/>
      <c r="MIB64" s="6"/>
      <c r="MIC64" s="6"/>
      <c r="MID64" s="6"/>
      <c r="MIE64" s="6"/>
      <c r="MIF64" s="6"/>
      <c r="MIG64" s="6"/>
      <c r="MIH64" s="6"/>
      <c r="MII64" s="6"/>
      <c r="MIJ64" s="6"/>
      <c r="MIK64" s="6"/>
      <c r="MIL64" s="6"/>
      <c r="MIM64" s="6"/>
      <c r="MIN64" s="6"/>
      <c r="MIO64" s="6"/>
      <c r="MIP64" s="6"/>
      <c r="MIQ64" s="6"/>
      <c r="MIR64" s="6"/>
      <c r="MIS64" s="6"/>
      <c r="MIT64" s="6"/>
      <c r="MIU64" s="6"/>
      <c r="MIV64" s="6"/>
      <c r="MIW64" s="6"/>
      <c r="MIX64" s="6"/>
      <c r="MIY64" s="6"/>
      <c r="MIZ64" s="6"/>
      <c r="MJA64" s="6"/>
      <c r="MJB64" s="6"/>
      <c r="MJC64" s="6"/>
      <c r="MJD64" s="6"/>
      <c r="MJE64" s="6"/>
      <c r="MJF64" s="6"/>
      <c r="MJG64" s="6"/>
      <c r="MJH64" s="6"/>
      <c r="MJI64" s="6"/>
      <c r="MJJ64" s="6"/>
      <c r="MJK64" s="6"/>
      <c r="MJL64" s="6"/>
      <c r="MJM64" s="6"/>
      <c r="MJN64" s="6"/>
      <c r="MJO64" s="6"/>
      <c r="MJP64" s="6"/>
      <c r="MJQ64" s="6"/>
      <c r="MJR64" s="6"/>
      <c r="MJS64" s="6"/>
      <c r="MJT64" s="6"/>
      <c r="MJU64" s="6"/>
      <c r="MJV64" s="6"/>
      <c r="MJW64" s="6"/>
      <c r="MJX64" s="6"/>
      <c r="MJY64" s="6"/>
      <c r="MJZ64" s="6"/>
      <c r="MKA64" s="6"/>
      <c r="MKB64" s="6"/>
      <c r="MKC64" s="6"/>
      <c r="MKD64" s="6"/>
      <c r="MKE64" s="6"/>
      <c r="MKF64" s="6"/>
      <c r="MKG64" s="6"/>
      <c r="MKH64" s="6"/>
      <c r="MKI64" s="6"/>
      <c r="MKJ64" s="6"/>
      <c r="MKK64" s="6"/>
      <c r="MKL64" s="6"/>
      <c r="MKM64" s="6"/>
      <c r="MKN64" s="6"/>
      <c r="MKO64" s="6"/>
      <c r="MKP64" s="6"/>
      <c r="MKQ64" s="6"/>
      <c r="MKR64" s="6"/>
      <c r="MKS64" s="6"/>
      <c r="MKT64" s="6"/>
      <c r="MKU64" s="6"/>
      <c r="MKV64" s="6"/>
      <c r="MKW64" s="6"/>
      <c r="MKX64" s="6"/>
      <c r="MKY64" s="6"/>
      <c r="MKZ64" s="6"/>
      <c r="MLA64" s="6"/>
      <c r="MLB64" s="6"/>
      <c r="MLC64" s="6"/>
      <c r="MLD64" s="6"/>
      <c r="MLE64" s="6"/>
      <c r="MLF64" s="6"/>
      <c r="MLG64" s="6"/>
      <c r="MLH64" s="6"/>
      <c r="MLI64" s="6"/>
      <c r="MLJ64" s="6"/>
      <c r="MLK64" s="6"/>
      <c r="MLL64" s="6"/>
      <c r="MLM64" s="6"/>
      <c r="MLN64" s="6"/>
      <c r="MLO64" s="6"/>
      <c r="MLP64" s="6"/>
      <c r="MLQ64" s="6"/>
      <c r="MLR64" s="6"/>
      <c r="MLS64" s="6"/>
      <c r="MLT64" s="6"/>
      <c r="MLU64" s="6"/>
      <c r="MLV64" s="6"/>
      <c r="MLW64" s="6"/>
      <c r="MLX64" s="6"/>
      <c r="MLY64" s="6"/>
      <c r="MLZ64" s="6"/>
      <c r="MMA64" s="6"/>
      <c r="MMB64" s="6"/>
      <c r="MMC64" s="6"/>
      <c r="MMD64" s="6"/>
      <c r="MME64" s="6"/>
      <c r="MMF64" s="6"/>
      <c r="MMG64" s="6"/>
      <c r="MMH64" s="6"/>
      <c r="MMI64" s="6"/>
      <c r="MMJ64" s="6"/>
      <c r="MMK64" s="6"/>
      <c r="MML64" s="6"/>
      <c r="MMM64" s="6"/>
      <c r="MMN64" s="6"/>
      <c r="MMO64" s="6"/>
      <c r="MMP64" s="6"/>
      <c r="MMQ64" s="6"/>
      <c r="MMR64" s="6"/>
      <c r="MMS64" s="6"/>
      <c r="MMT64" s="6"/>
      <c r="MMU64" s="6"/>
      <c r="MMV64" s="6"/>
      <c r="MMW64" s="6"/>
      <c r="MMX64" s="6"/>
      <c r="MMY64" s="6"/>
      <c r="MMZ64" s="6"/>
      <c r="MNA64" s="6"/>
      <c r="MNB64" s="6"/>
      <c r="MNC64" s="6"/>
      <c r="MND64" s="6"/>
      <c r="MNE64" s="6"/>
      <c r="MNF64" s="6"/>
      <c r="MNG64" s="6"/>
      <c r="MNH64" s="6"/>
      <c r="MNI64" s="6"/>
      <c r="MNJ64" s="6"/>
      <c r="MNK64" s="6"/>
      <c r="MNL64" s="6"/>
      <c r="MNM64" s="6"/>
      <c r="MNN64" s="6"/>
      <c r="MNO64" s="6"/>
      <c r="MNP64" s="6"/>
      <c r="MNQ64" s="6"/>
      <c r="MNR64" s="6"/>
      <c r="MNS64" s="6"/>
      <c r="MNT64" s="6"/>
      <c r="MNU64" s="6"/>
      <c r="MNV64" s="6"/>
      <c r="MNW64" s="6"/>
      <c r="MNX64" s="6"/>
      <c r="MNY64" s="6"/>
      <c r="MNZ64" s="6"/>
      <c r="MOA64" s="6"/>
      <c r="MOB64" s="6"/>
      <c r="MOC64" s="6"/>
      <c r="MOD64" s="6"/>
      <c r="MOE64" s="6"/>
      <c r="MOF64" s="6"/>
      <c r="MOG64" s="6"/>
      <c r="MOH64" s="6"/>
      <c r="MOI64" s="6"/>
      <c r="MOJ64" s="6"/>
      <c r="MOK64" s="6"/>
      <c r="MOL64" s="6"/>
      <c r="MOM64" s="6"/>
      <c r="MON64" s="6"/>
      <c r="MOO64" s="6"/>
      <c r="MOP64" s="6"/>
      <c r="MOQ64" s="6"/>
      <c r="MOR64" s="6"/>
      <c r="MOS64" s="6"/>
      <c r="MOT64" s="6"/>
      <c r="MOU64" s="6"/>
      <c r="MOV64" s="6"/>
      <c r="MOW64" s="6"/>
      <c r="MOX64" s="6"/>
      <c r="MOY64" s="6"/>
      <c r="MOZ64" s="6"/>
      <c r="MPA64" s="6"/>
      <c r="MPB64" s="6"/>
      <c r="MPC64" s="6"/>
      <c r="MPD64" s="6"/>
      <c r="MPE64" s="6"/>
      <c r="MPF64" s="6"/>
      <c r="MPG64" s="6"/>
      <c r="MPH64" s="6"/>
      <c r="MPI64" s="6"/>
      <c r="MPJ64" s="6"/>
      <c r="MPK64" s="6"/>
      <c r="MPL64" s="6"/>
      <c r="MPM64" s="6"/>
      <c r="MPN64" s="6"/>
      <c r="MPO64" s="6"/>
      <c r="MPP64" s="6"/>
      <c r="MPQ64" s="6"/>
      <c r="MPR64" s="6"/>
      <c r="MPS64" s="6"/>
      <c r="MPT64" s="6"/>
      <c r="MPU64" s="6"/>
      <c r="MPV64" s="6"/>
      <c r="MPW64" s="6"/>
      <c r="MPX64" s="6"/>
      <c r="MPY64" s="6"/>
      <c r="MPZ64" s="6"/>
      <c r="MQA64" s="6"/>
      <c r="MQB64" s="6"/>
      <c r="MQC64" s="6"/>
      <c r="MQD64" s="6"/>
      <c r="MQE64" s="6"/>
      <c r="MQF64" s="6"/>
      <c r="MQG64" s="6"/>
      <c r="MQH64" s="6"/>
      <c r="MQI64" s="6"/>
      <c r="MQJ64" s="6"/>
      <c r="MQK64" s="6"/>
      <c r="MQL64" s="6"/>
      <c r="MQM64" s="6"/>
      <c r="MQN64" s="6"/>
      <c r="MQO64" s="6"/>
      <c r="MQP64" s="6"/>
      <c r="MQQ64" s="6"/>
      <c r="MQR64" s="6"/>
      <c r="MQS64" s="6"/>
      <c r="MQT64" s="6"/>
      <c r="MQU64" s="6"/>
      <c r="MQV64" s="6"/>
      <c r="MQW64" s="6"/>
      <c r="MQX64" s="6"/>
      <c r="MQY64" s="6"/>
      <c r="MQZ64" s="6"/>
      <c r="MRA64" s="6"/>
      <c r="MRB64" s="6"/>
      <c r="MRC64" s="6"/>
      <c r="MRD64" s="6"/>
      <c r="MRE64" s="6"/>
      <c r="MRF64" s="6"/>
      <c r="MRG64" s="6"/>
      <c r="MRH64" s="6"/>
      <c r="MRI64" s="6"/>
      <c r="MRJ64" s="6"/>
      <c r="MRK64" s="6"/>
      <c r="MRL64" s="6"/>
      <c r="MRM64" s="6"/>
      <c r="MRN64" s="6"/>
      <c r="MRO64" s="6"/>
      <c r="MRP64" s="6"/>
      <c r="MRQ64" s="6"/>
      <c r="MRR64" s="6"/>
      <c r="MRS64" s="6"/>
      <c r="MRT64" s="6"/>
      <c r="MRU64" s="6"/>
      <c r="MRV64" s="6"/>
      <c r="MRW64" s="6"/>
      <c r="MRX64" s="6"/>
      <c r="MRY64" s="6"/>
      <c r="MRZ64" s="6"/>
      <c r="MSA64" s="6"/>
      <c r="MSB64" s="6"/>
      <c r="MSC64" s="6"/>
      <c r="MSD64" s="6"/>
      <c r="MSE64" s="6"/>
      <c r="MSF64" s="6"/>
      <c r="MSG64" s="6"/>
      <c r="MSH64" s="6"/>
      <c r="MSI64" s="6"/>
      <c r="MSJ64" s="6"/>
      <c r="MSK64" s="6"/>
      <c r="MSL64" s="6"/>
      <c r="MSM64" s="6"/>
      <c r="MSN64" s="6"/>
      <c r="MSO64" s="6"/>
      <c r="MSP64" s="6"/>
      <c r="MSQ64" s="6"/>
      <c r="MSR64" s="6"/>
      <c r="MSS64" s="6"/>
      <c r="MST64" s="6"/>
      <c r="MSU64" s="6"/>
      <c r="MSV64" s="6"/>
      <c r="MSW64" s="6"/>
      <c r="MSX64" s="6"/>
      <c r="MSY64" s="6"/>
      <c r="MSZ64" s="6"/>
      <c r="MTA64" s="6"/>
      <c r="MTB64" s="6"/>
      <c r="MTC64" s="6"/>
      <c r="MTD64" s="6"/>
      <c r="MTE64" s="6"/>
      <c r="MTF64" s="6"/>
      <c r="MTG64" s="6"/>
      <c r="MTH64" s="6"/>
      <c r="MTI64" s="6"/>
      <c r="MTJ64" s="6"/>
      <c r="MTK64" s="6"/>
      <c r="MTL64" s="6"/>
      <c r="MTM64" s="6"/>
      <c r="MTN64" s="6"/>
      <c r="MTO64" s="6"/>
      <c r="MTP64" s="6"/>
      <c r="MTQ64" s="6"/>
      <c r="MTR64" s="6"/>
      <c r="MTS64" s="6"/>
      <c r="MTT64" s="6"/>
      <c r="MTU64" s="6"/>
      <c r="MTV64" s="6"/>
      <c r="MTW64" s="6"/>
      <c r="MTX64" s="6"/>
      <c r="MTY64" s="6"/>
      <c r="MTZ64" s="6"/>
      <c r="MUA64" s="6"/>
      <c r="MUB64" s="6"/>
      <c r="MUC64" s="6"/>
      <c r="MUD64" s="6"/>
      <c r="MUE64" s="6"/>
      <c r="MUF64" s="6"/>
      <c r="MUG64" s="6"/>
      <c r="MUH64" s="6"/>
      <c r="MUI64" s="6"/>
      <c r="MUJ64" s="6"/>
      <c r="MUK64" s="6"/>
      <c r="MUL64" s="6"/>
      <c r="MUM64" s="6"/>
      <c r="MUN64" s="6"/>
      <c r="MUO64" s="6"/>
      <c r="MUP64" s="6"/>
      <c r="MUQ64" s="6"/>
      <c r="MUR64" s="6"/>
      <c r="MUS64" s="6"/>
      <c r="MUT64" s="6"/>
      <c r="MUU64" s="6"/>
      <c r="MUV64" s="6"/>
      <c r="MUW64" s="6"/>
      <c r="MUX64" s="6"/>
      <c r="MUY64" s="6"/>
      <c r="MUZ64" s="6"/>
      <c r="MVA64" s="6"/>
      <c r="MVB64" s="6"/>
      <c r="MVC64" s="6"/>
      <c r="MVD64" s="6"/>
      <c r="MVE64" s="6"/>
      <c r="MVF64" s="6"/>
      <c r="MVG64" s="6"/>
      <c r="MVH64" s="6"/>
      <c r="MVI64" s="6"/>
      <c r="MVJ64" s="6"/>
      <c r="MVK64" s="6"/>
      <c r="MVL64" s="6"/>
      <c r="MVM64" s="6"/>
      <c r="MVN64" s="6"/>
      <c r="MVO64" s="6"/>
      <c r="MVP64" s="6"/>
      <c r="MVQ64" s="6"/>
      <c r="MVR64" s="6"/>
      <c r="MVS64" s="6"/>
      <c r="MVT64" s="6"/>
      <c r="MVU64" s="6"/>
      <c r="MVV64" s="6"/>
      <c r="MVW64" s="6"/>
      <c r="MVX64" s="6"/>
      <c r="MVY64" s="6"/>
      <c r="MVZ64" s="6"/>
      <c r="MWA64" s="6"/>
      <c r="MWB64" s="6"/>
      <c r="MWC64" s="6"/>
      <c r="MWD64" s="6"/>
      <c r="MWE64" s="6"/>
      <c r="MWF64" s="6"/>
      <c r="MWG64" s="6"/>
      <c r="MWH64" s="6"/>
      <c r="MWI64" s="6"/>
      <c r="MWJ64" s="6"/>
      <c r="MWK64" s="6"/>
      <c r="MWL64" s="6"/>
      <c r="MWM64" s="6"/>
      <c r="MWN64" s="6"/>
      <c r="MWO64" s="6"/>
      <c r="MWP64" s="6"/>
      <c r="MWQ64" s="6"/>
      <c r="MWR64" s="6"/>
      <c r="MWS64" s="6"/>
      <c r="MWT64" s="6"/>
      <c r="MWU64" s="6"/>
      <c r="MWV64" s="6"/>
      <c r="MWW64" s="6"/>
      <c r="MWX64" s="6"/>
      <c r="MWY64" s="6"/>
      <c r="MWZ64" s="6"/>
      <c r="MXA64" s="6"/>
      <c r="MXB64" s="6"/>
      <c r="MXC64" s="6"/>
      <c r="MXD64" s="6"/>
      <c r="MXE64" s="6"/>
      <c r="MXF64" s="6"/>
      <c r="MXG64" s="6"/>
      <c r="MXH64" s="6"/>
      <c r="MXI64" s="6"/>
      <c r="MXJ64" s="6"/>
      <c r="MXK64" s="6"/>
      <c r="MXL64" s="6"/>
      <c r="MXM64" s="6"/>
      <c r="MXN64" s="6"/>
      <c r="MXO64" s="6"/>
      <c r="MXP64" s="6"/>
      <c r="MXQ64" s="6"/>
      <c r="MXR64" s="6"/>
      <c r="MXS64" s="6"/>
      <c r="MXT64" s="6"/>
      <c r="MXU64" s="6"/>
      <c r="MXV64" s="6"/>
      <c r="MXW64" s="6"/>
      <c r="MXX64" s="6"/>
      <c r="MXY64" s="6"/>
      <c r="MXZ64" s="6"/>
      <c r="MYA64" s="6"/>
      <c r="MYB64" s="6"/>
      <c r="MYC64" s="6"/>
      <c r="MYD64" s="6"/>
      <c r="MYE64" s="6"/>
      <c r="MYF64" s="6"/>
      <c r="MYG64" s="6"/>
      <c r="MYH64" s="6"/>
      <c r="MYI64" s="6"/>
      <c r="MYJ64" s="6"/>
      <c r="MYK64" s="6"/>
      <c r="MYL64" s="6"/>
      <c r="MYM64" s="6"/>
      <c r="MYN64" s="6"/>
      <c r="MYO64" s="6"/>
      <c r="MYP64" s="6"/>
      <c r="MYQ64" s="6"/>
      <c r="MYR64" s="6"/>
      <c r="MYS64" s="6"/>
      <c r="MYT64" s="6"/>
      <c r="MYU64" s="6"/>
      <c r="MYV64" s="6"/>
      <c r="MYW64" s="6"/>
      <c r="MYX64" s="6"/>
      <c r="MYY64" s="6"/>
      <c r="MYZ64" s="6"/>
      <c r="MZA64" s="6"/>
      <c r="MZB64" s="6"/>
      <c r="MZC64" s="6"/>
      <c r="MZD64" s="6"/>
      <c r="MZE64" s="6"/>
      <c r="MZF64" s="6"/>
      <c r="MZG64" s="6"/>
      <c r="MZH64" s="6"/>
      <c r="MZI64" s="6"/>
      <c r="MZJ64" s="6"/>
      <c r="MZK64" s="6"/>
      <c r="MZL64" s="6"/>
      <c r="MZM64" s="6"/>
      <c r="MZN64" s="6"/>
      <c r="MZO64" s="6"/>
      <c r="MZP64" s="6"/>
      <c r="MZQ64" s="6"/>
      <c r="MZR64" s="6"/>
      <c r="MZS64" s="6"/>
      <c r="MZT64" s="6"/>
      <c r="MZU64" s="6"/>
      <c r="MZV64" s="6"/>
      <c r="MZW64" s="6"/>
      <c r="MZX64" s="6"/>
      <c r="MZY64" s="6"/>
      <c r="MZZ64" s="6"/>
      <c r="NAA64" s="6"/>
      <c r="NAB64" s="6"/>
      <c r="NAC64" s="6"/>
      <c r="NAD64" s="6"/>
      <c r="NAE64" s="6"/>
      <c r="NAF64" s="6"/>
      <c r="NAG64" s="6"/>
      <c r="NAH64" s="6"/>
      <c r="NAI64" s="6"/>
      <c r="NAJ64" s="6"/>
      <c r="NAK64" s="6"/>
      <c r="NAL64" s="6"/>
      <c r="NAM64" s="6"/>
      <c r="NAN64" s="6"/>
      <c r="NAO64" s="6"/>
      <c r="NAP64" s="6"/>
      <c r="NAQ64" s="6"/>
      <c r="NAR64" s="6"/>
      <c r="NAS64" s="6"/>
      <c r="NAT64" s="6"/>
      <c r="NAU64" s="6"/>
      <c r="NAV64" s="6"/>
      <c r="NAW64" s="6"/>
      <c r="NAX64" s="6"/>
      <c r="NAY64" s="6"/>
      <c r="NAZ64" s="6"/>
      <c r="NBA64" s="6"/>
      <c r="NBB64" s="6"/>
      <c r="NBC64" s="6"/>
      <c r="NBD64" s="6"/>
      <c r="NBE64" s="6"/>
      <c r="NBF64" s="6"/>
      <c r="NBG64" s="6"/>
      <c r="NBH64" s="6"/>
      <c r="NBI64" s="6"/>
      <c r="NBJ64" s="6"/>
      <c r="NBK64" s="6"/>
      <c r="NBL64" s="6"/>
      <c r="NBM64" s="6"/>
      <c r="NBN64" s="6"/>
      <c r="NBO64" s="6"/>
      <c r="NBP64" s="6"/>
      <c r="NBQ64" s="6"/>
      <c r="NBR64" s="6"/>
      <c r="NBS64" s="6"/>
      <c r="NBT64" s="6"/>
      <c r="NBU64" s="6"/>
      <c r="NBV64" s="6"/>
      <c r="NBW64" s="6"/>
      <c r="NBX64" s="6"/>
      <c r="NBY64" s="6"/>
      <c r="NBZ64" s="6"/>
      <c r="NCA64" s="6"/>
      <c r="NCB64" s="6"/>
      <c r="NCC64" s="6"/>
      <c r="NCD64" s="6"/>
      <c r="NCE64" s="6"/>
      <c r="NCF64" s="6"/>
      <c r="NCG64" s="6"/>
      <c r="NCH64" s="6"/>
      <c r="NCI64" s="6"/>
      <c r="NCJ64" s="6"/>
      <c r="NCK64" s="6"/>
      <c r="NCL64" s="6"/>
      <c r="NCM64" s="6"/>
      <c r="NCN64" s="6"/>
      <c r="NCO64" s="6"/>
      <c r="NCP64" s="6"/>
      <c r="NCQ64" s="6"/>
      <c r="NCR64" s="6"/>
      <c r="NCS64" s="6"/>
      <c r="NCT64" s="6"/>
      <c r="NCU64" s="6"/>
      <c r="NCV64" s="6"/>
      <c r="NCW64" s="6"/>
      <c r="NCX64" s="6"/>
      <c r="NCY64" s="6"/>
      <c r="NCZ64" s="6"/>
      <c r="NDA64" s="6"/>
      <c r="NDB64" s="6"/>
      <c r="NDC64" s="6"/>
      <c r="NDD64" s="6"/>
      <c r="NDE64" s="6"/>
      <c r="NDF64" s="6"/>
      <c r="NDG64" s="6"/>
      <c r="NDH64" s="6"/>
      <c r="NDI64" s="6"/>
      <c r="NDJ64" s="6"/>
      <c r="NDK64" s="6"/>
      <c r="NDL64" s="6"/>
      <c r="NDM64" s="6"/>
      <c r="NDN64" s="6"/>
      <c r="NDO64" s="6"/>
      <c r="NDP64" s="6"/>
      <c r="NDQ64" s="6"/>
      <c r="NDR64" s="6"/>
      <c r="NDS64" s="6"/>
      <c r="NDT64" s="6"/>
      <c r="NDU64" s="6"/>
      <c r="NDV64" s="6"/>
      <c r="NDW64" s="6"/>
      <c r="NDX64" s="6"/>
      <c r="NDY64" s="6"/>
      <c r="NDZ64" s="6"/>
      <c r="NEA64" s="6"/>
      <c r="NEB64" s="6"/>
      <c r="NEC64" s="6"/>
      <c r="NED64" s="6"/>
      <c r="NEE64" s="6"/>
      <c r="NEF64" s="6"/>
      <c r="NEG64" s="6"/>
      <c r="NEH64" s="6"/>
      <c r="NEI64" s="6"/>
      <c r="NEJ64" s="6"/>
      <c r="NEK64" s="6"/>
      <c r="NEL64" s="6"/>
      <c r="NEM64" s="6"/>
      <c r="NEN64" s="6"/>
      <c r="NEO64" s="6"/>
      <c r="NEP64" s="6"/>
      <c r="NEQ64" s="6"/>
      <c r="NER64" s="6"/>
      <c r="NES64" s="6"/>
      <c r="NET64" s="6"/>
      <c r="NEU64" s="6"/>
      <c r="NEV64" s="6"/>
      <c r="NEW64" s="6"/>
      <c r="NEX64" s="6"/>
      <c r="NEY64" s="6"/>
      <c r="NEZ64" s="6"/>
      <c r="NFA64" s="6"/>
      <c r="NFB64" s="6"/>
      <c r="NFC64" s="6"/>
      <c r="NFD64" s="6"/>
      <c r="NFE64" s="6"/>
      <c r="NFF64" s="6"/>
      <c r="NFG64" s="6"/>
      <c r="NFH64" s="6"/>
      <c r="NFI64" s="6"/>
      <c r="NFJ64" s="6"/>
      <c r="NFK64" s="6"/>
      <c r="NFL64" s="6"/>
      <c r="NFM64" s="6"/>
      <c r="NFN64" s="6"/>
      <c r="NFO64" s="6"/>
      <c r="NFP64" s="6"/>
      <c r="NFQ64" s="6"/>
      <c r="NFR64" s="6"/>
      <c r="NFS64" s="6"/>
      <c r="NFT64" s="6"/>
      <c r="NFU64" s="6"/>
      <c r="NFV64" s="6"/>
      <c r="NFW64" s="6"/>
      <c r="NFX64" s="6"/>
      <c r="NFY64" s="6"/>
      <c r="NFZ64" s="6"/>
      <c r="NGA64" s="6"/>
      <c r="NGB64" s="6"/>
      <c r="NGC64" s="6"/>
      <c r="NGD64" s="6"/>
      <c r="NGE64" s="6"/>
      <c r="NGF64" s="6"/>
      <c r="NGG64" s="6"/>
      <c r="NGH64" s="6"/>
      <c r="NGI64" s="6"/>
      <c r="NGJ64" s="6"/>
      <c r="NGK64" s="6"/>
      <c r="NGL64" s="6"/>
      <c r="NGM64" s="6"/>
      <c r="NGN64" s="6"/>
      <c r="NGO64" s="6"/>
      <c r="NGP64" s="6"/>
      <c r="NGQ64" s="6"/>
      <c r="NGR64" s="6"/>
      <c r="NGS64" s="6"/>
      <c r="NGT64" s="6"/>
      <c r="NGU64" s="6"/>
      <c r="NGV64" s="6"/>
      <c r="NGW64" s="6"/>
      <c r="NGX64" s="6"/>
      <c r="NGY64" s="6"/>
      <c r="NGZ64" s="6"/>
      <c r="NHA64" s="6"/>
      <c r="NHB64" s="6"/>
      <c r="NHC64" s="6"/>
      <c r="NHD64" s="6"/>
      <c r="NHE64" s="6"/>
      <c r="NHF64" s="6"/>
      <c r="NHG64" s="6"/>
      <c r="NHH64" s="6"/>
      <c r="NHI64" s="6"/>
      <c r="NHJ64" s="6"/>
      <c r="NHK64" s="6"/>
      <c r="NHL64" s="6"/>
      <c r="NHM64" s="6"/>
      <c r="NHN64" s="6"/>
      <c r="NHO64" s="6"/>
      <c r="NHP64" s="6"/>
      <c r="NHQ64" s="6"/>
      <c r="NHR64" s="6"/>
      <c r="NHS64" s="6"/>
      <c r="NHT64" s="6"/>
      <c r="NHU64" s="6"/>
      <c r="NHV64" s="6"/>
      <c r="NHW64" s="6"/>
      <c r="NHX64" s="6"/>
      <c r="NHY64" s="6"/>
      <c r="NHZ64" s="6"/>
      <c r="NIA64" s="6"/>
      <c r="NIB64" s="6"/>
      <c r="NIC64" s="6"/>
      <c r="NID64" s="6"/>
      <c r="NIE64" s="6"/>
      <c r="NIF64" s="6"/>
      <c r="NIG64" s="6"/>
      <c r="NIH64" s="6"/>
      <c r="NII64" s="6"/>
      <c r="NIJ64" s="6"/>
      <c r="NIK64" s="6"/>
      <c r="NIL64" s="6"/>
      <c r="NIM64" s="6"/>
      <c r="NIN64" s="6"/>
      <c r="NIO64" s="6"/>
      <c r="NIP64" s="6"/>
      <c r="NIQ64" s="6"/>
      <c r="NIR64" s="6"/>
      <c r="NIS64" s="6"/>
      <c r="NIT64" s="6"/>
      <c r="NIU64" s="6"/>
      <c r="NIV64" s="6"/>
      <c r="NIW64" s="6"/>
      <c r="NIX64" s="6"/>
      <c r="NIY64" s="6"/>
      <c r="NIZ64" s="6"/>
      <c r="NJA64" s="6"/>
      <c r="NJB64" s="6"/>
      <c r="NJC64" s="6"/>
      <c r="NJD64" s="6"/>
      <c r="NJE64" s="6"/>
      <c r="NJF64" s="6"/>
      <c r="NJG64" s="6"/>
      <c r="NJH64" s="6"/>
      <c r="NJI64" s="6"/>
      <c r="NJJ64" s="6"/>
      <c r="NJK64" s="6"/>
      <c r="NJL64" s="6"/>
      <c r="NJM64" s="6"/>
      <c r="NJN64" s="6"/>
      <c r="NJO64" s="6"/>
      <c r="NJP64" s="6"/>
      <c r="NJQ64" s="6"/>
      <c r="NJR64" s="6"/>
      <c r="NJS64" s="6"/>
      <c r="NJT64" s="6"/>
      <c r="NJU64" s="6"/>
      <c r="NJV64" s="6"/>
      <c r="NJW64" s="6"/>
      <c r="NJX64" s="6"/>
      <c r="NJY64" s="6"/>
      <c r="NJZ64" s="6"/>
      <c r="NKA64" s="6"/>
      <c r="NKB64" s="6"/>
      <c r="NKC64" s="6"/>
      <c r="NKD64" s="6"/>
      <c r="NKE64" s="6"/>
      <c r="NKF64" s="6"/>
      <c r="NKG64" s="6"/>
      <c r="NKH64" s="6"/>
      <c r="NKI64" s="6"/>
      <c r="NKJ64" s="6"/>
      <c r="NKK64" s="6"/>
      <c r="NKL64" s="6"/>
      <c r="NKM64" s="6"/>
      <c r="NKN64" s="6"/>
      <c r="NKO64" s="6"/>
      <c r="NKP64" s="6"/>
      <c r="NKQ64" s="6"/>
      <c r="NKR64" s="6"/>
      <c r="NKS64" s="6"/>
      <c r="NKT64" s="6"/>
      <c r="NKU64" s="6"/>
      <c r="NKV64" s="6"/>
      <c r="NKW64" s="6"/>
      <c r="NKX64" s="6"/>
      <c r="NKY64" s="6"/>
      <c r="NKZ64" s="6"/>
      <c r="NLA64" s="6"/>
      <c r="NLB64" s="6"/>
      <c r="NLC64" s="6"/>
      <c r="NLD64" s="6"/>
      <c r="NLE64" s="6"/>
      <c r="NLF64" s="6"/>
      <c r="NLG64" s="6"/>
      <c r="NLH64" s="6"/>
      <c r="NLI64" s="6"/>
      <c r="NLJ64" s="6"/>
      <c r="NLK64" s="6"/>
      <c r="NLL64" s="6"/>
      <c r="NLM64" s="6"/>
      <c r="NLN64" s="6"/>
      <c r="NLO64" s="6"/>
      <c r="NLP64" s="6"/>
      <c r="NLQ64" s="6"/>
      <c r="NLR64" s="6"/>
      <c r="NLS64" s="6"/>
      <c r="NLT64" s="6"/>
      <c r="NLU64" s="6"/>
      <c r="NLV64" s="6"/>
      <c r="NLW64" s="6"/>
      <c r="NLX64" s="6"/>
      <c r="NLY64" s="6"/>
      <c r="NLZ64" s="6"/>
      <c r="NMA64" s="6"/>
      <c r="NMB64" s="6"/>
      <c r="NMC64" s="6"/>
      <c r="NMD64" s="6"/>
      <c r="NME64" s="6"/>
      <c r="NMF64" s="6"/>
      <c r="NMG64" s="6"/>
      <c r="NMH64" s="6"/>
      <c r="NMI64" s="6"/>
      <c r="NMJ64" s="6"/>
      <c r="NMK64" s="6"/>
      <c r="NML64" s="6"/>
      <c r="NMM64" s="6"/>
      <c r="NMN64" s="6"/>
      <c r="NMO64" s="6"/>
      <c r="NMP64" s="6"/>
      <c r="NMQ64" s="6"/>
      <c r="NMR64" s="6"/>
      <c r="NMS64" s="6"/>
      <c r="NMT64" s="6"/>
      <c r="NMU64" s="6"/>
      <c r="NMV64" s="6"/>
      <c r="NMW64" s="6"/>
      <c r="NMX64" s="6"/>
      <c r="NMY64" s="6"/>
      <c r="NMZ64" s="6"/>
      <c r="NNA64" s="6"/>
      <c r="NNB64" s="6"/>
      <c r="NNC64" s="6"/>
      <c r="NND64" s="6"/>
      <c r="NNE64" s="6"/>
      <c r="NNF64" s="6"/>
      <c r="NNG64" s="6"/>
      <c r="NNH64" s="6"/>
      <c r="NNI64" s="6"/>
      <c r="NNJ64" s="6"/>
      <c r="NNK64" s="6"/>
      <c r="NNL64" s="6"/>
      <c r="NNM64" s="6"/>
      <c r="NNN64" s="6"/>
      <c r="NNO64" s="6"/>
      <c r="NNP64" s="6"/>
      <c r="NNQ64" s="6"/>
      <c r="NNR64" s="6"/>
      <c r="NNS64" s="6"/>
      <c r="NNT64" s="6"/>
      <c r="NNU64" s="6"/>
      <c r="NNV64" s="6"/>
      <c r="NNW64" s="6"/>
      <c r="NNX64" s="6"/>
      <c r="NNY64" s="6"/>
      <c r="NNZ64" s="6"/>
      <c r="NOA64" s="6"/>
      <c r="NOB64" s="6"/>
      <c r="NOC64" s="6"/>
      <c r="NOD64" s="6"/>
      <c r="NOE64" s="6"/>
      <c r="NOF64" s="6"/>
      <c r="NOG64" s="6"/>
      <c r="NOH64" s="6"/>
      <c r="NOI64" s="6"/>
      <c r="NOJ64" s="6"/>
      <c r="NOK64" s="6"/>
      <c r="NOL64" s="6"/>
      <c r="NOM64" s="6"/>
      <c r="NON64" s="6"/>
      <c r="NOO64" s="6"/>
      <c r="NOP64" s="6"/>
      <c r="NOQ64" s="6"/>
      <c r="NOR64" s="6"/>
      <c r="NOS64" s="6"/>
      <c r="NOT64" s="6"/>
      <c r="NOU64" s="6"/>
      <c r="NOV64" s="6"/>
      <c r="NOW64" s="6"/>
      <c r="NOX64" s="6"/>
      <c r="NOY64" s="6"/>
      <c r="NOZ64" s="6"/>
      <c r="NPA64" s="6"/>
      <c r="NPB64" s="6"/>
      <c r="NPC64" s="6"/>
      <c r="NPD64" s="6"/>
      <c r="NPE64" s="6"/>
      <c r="NPF64" s="6"/>
      <c r="NPG64" s="6"/>
      <c r="NPH64" s="6"/>
      <c r="NPI64" s="6"/>
      <c r="NPJ64" s="6"/>
      <c r="NPK64" s="6"/>
      <c r="NPL64" s="6"/>
      <c r="NPM64" s="6"/>
      <c r="NPN64" s="6"/>
      <c r="NPO64" s="6"/>
      <c r="NPP64" s="6"/>
      <c r="NPQ64" s="6"/>
      <c r="NPR64" s="6"/>
      <c r="NPS64" s="6"/>
      <c r="NPT64" s="6"/>
      <c r="NPU64" s="6"/>
      <c r="NPV64" s="6"/>
      <c r="NPW64" s="6"/>
      <c r="NPX64" s="6"/>
      <c r="NPY64" s="6"/>
      <c r="NPZ64" s="6"/>
      <c r="NQA64" s="6"/>
      <c r="NQB64" s="6"/>
      <c r="NQC64" s="6"/>
      <c r="NQD64" s="6"/>
      <c r="NQE64" s="6"/>
      <c r="NQF64" s="6"/>
      <c r="NQG64" s="6"/>
      <c r="NQH64" s="6"/>
      <c r="NQI64" s="6"/>
      <c r="NQJ64" s="6"/>
      <c r="NQK64" s="6"/>
      <c r="NQL64" s="6"/>
      <c r="NQM64" s="6"/>
      <c r="NQN64" s="6"/>
      <c r="NQO64" s="6"/>
      <c r="NQP64" s="6"/>
      <c r="NQQ64" s="6"/>
      <c r="NQR64" s="6"/>
      <c r="NQS64" s="6"/>
      <c r="NQT64" s="6"/>
      <c r="NQU64" s="6"/>
      <c r="NQV64" s="6"/>
      <c r="NQW64" s="6"/>
      <c r="NQX64" s="6"/>
      <c r="NQY64" s="6"/>
      <c r="NQZ64" s="6"/>
      <c r="NRA64" s="6"/>
      <c r="NRB64" s="6"/>
      <c r="NRC64" s="6"/>
      <c r="NRD64" s="6"/>
      <c r="NRE64" s="6"/>
      <c r="NRF64" s="6"/>
      <c r="NRG64" s="6"/>
      <c r="NRH64" s="6"/>
      <c r="NRI64" s="6"/>
      <c r="NRJ64" s="6"/>
      <c r="NRK64" s="6"/>
      <c r="NRL64" s="6"/>
      <c r="NRM64" s="6"/>
      <c r="NRN64" s="6"/>
      <c r="NRO64" s="6"/>
      <c r="NRP64" s="6"/>
      <c r="NRQ64" s="6"/>
      <c r="NRR64" s="6"/>
      <c r="NRS64" s="6"/>
      <c r="NRT64" s="6"/>
      <c r="NRU64" s="6"/>
      <c r="NRV64" s="6"/>
      <c r="NRW64" s="6"/>
      <c r="NRX64" s="6"/>
      <c r="NRY64" s="6"/>
      <c r="NRZ64" s="6"/>
      <c r="NSA64" s="6"/>
      <c r="NSB64" s="6"/>
      <c r="NSC64" s="6"/>
      <c r="NSD64" s="6"/>
      <c r="NSE64" s="6"/>
      <c r="NSF64" s="6"/>
      <c r="NSG64" s="6"/>
      <c r="NSH64" s="6"/>
      <c r="NSI64" s="6"/>
      <c r="NSJ64" s="6"/>
      <c r="NSK64" s="6"/>
      <c r="NSL64" s="6"/>
      <c r="NSM64" s="6"/>
      <c r="NSN64" s="6"/>
      <c r="NSO64" s="6"/>
      <c r="NSP64" s="6"/>
      <c r="NSQ64" s="6"/>
      <c r="NSR64" s="6"/>
      <c r="NSS64" s="6"/>
      <c r="NST64" s="6"/>
      <c r="NSU64" s="6"/>
      <c r="NSV64" s="6"/>
      <c r="NSW64" s="6"/>
      <c r="NSX64" s="6"/>
      <c r="NSY64" s="6"/>
      <c r="NSZ64" s="6"/>
      <c r="NTA64" s="6"/>
      <c r="NTB64" s="6"/>
      <c r="NTC64" s="6"/>
      <c r="NTD64" s="6"/>
      <c r="NTE64" s="6"/>
      <c r="NTF64" s="6"/>
      <c r="NTG64" s="6"/>
      <c r="NTH64" s="6"/>
      <c r="NTI64" s="6"/>
      <c r="NTJ64" s="6"/>
      <c r="NTK64" s="6"/>
      <c r="NTL64" s="6"/>
      <c r="NTM64" s="6"/>
      <c r="NTN64" s="6"/>
      <c r="NTO64" s="6"/>
      <c r="NTP64" s="6"/>
      <c r="NTQ64" s="6"/>
      <c r="NTR64" s="6"/>
      <c r="NTS64" s="6"/>
      <c r="NTT64" s="6"/>
      <c r="NTU64" s="6"/>
      <c r="NTV64" s="6"/>
      <c r="NTW64" s="6"/>
      <c r="NTX64" s="6"/>
      <c r="NTY64" s="6"/>
      <c r="NTZ64" s="6"/>
      <c r="NUA64" s="6"/>
      <c r="NUB64" s="6"/>
      <c r="NUC64" s="6"/>
      <c r="NUD64" s="6"/>
      <c r="NUE64" s="6"/>
      <c r="NUF64" s="6"/>
      <c r="NUG64" s="6"/>
      <c r="NUH64" s="6"/>
      <c r="NUI64" s="6"/>
      <c r="NUJ64" s="6"/>
      <c r="NUK64" s="6"/>
      <c r="NUL64" s="6"/>
      <c r="NUM64" s="6"/>
      <c r="NUN64" s="6"/>
      <c r="NUO64" s="6"/>
      <c r="NUP64" s="6"/>
      <c r="NUQ64" s="6"/>
      <c r="NUR64" s="6"/>
      <c r="NUS64" s="6"/>
      <c r="NUT64" s="6"/>
      <c r="NUU64" s="6"/>
      <c r="NUV64" s="6"/>
      <c r="NUW64" s="6"/>
      <c r="NUX64" s="6"/>
      <c r="NUY64" s="6"/>
      <c r="NUZ64" s="6"/>
      <c r="NVA64" s="6"/>
      <c r="NVB64" s="6"/>
      <c r="NVC64" s="6"/>
      <c r="NVD64" s="6"/>
      <c r="NVE64" s="6"/>
      <c r="NVF64" s="6"/>
      <c r="NVG64" s="6"/>
      <c r="NVH64" s="6"/>
      <c r="NVI64" s="6"/>
      <c r="NVJ64" s="6"/>
      <c r="NVK64" s="6"/>
      <c r="NVL64" s="6"/>
      <c r="NVM64" s="6"/>
      <c r="NVN64" s="6"/>
      <c r="NVO64" s="6"/>
      <c r="NVP64" s="6"/>
      <c r="NVQ64" s="6"/>
      <c r="NVR64" s="6"/>
      <c r="NVS64" s="6"/>
      <c r="NVT64" s="6"/>
      <c r="NVU64" s="6"/>
      <c r="NVV64" s="6"/>
      <c r="NVW64" s="6"/>
      <c r="NVX64" s="6"/>
      <c r="NVY64" s="6"/>
      <c r="NVZ64" s="6"/>
      <c r="NWA64" s="6"/>
      <c r="NWB64" s="6"/>
      <c r="NWC64" s="6"/>
      <c r="NWD64" s="6"/>
      <c r="NWE64" s="6"/>
      <c r="NWF64" s="6"/>
      <c r="NWG64" s="6"/>
      <c r="NWH64" s="6"/>
      <c r="NWI64" s="6"/>
      <c r="NWJ64" s="6"/>
      <c r="NWK64" s="6"/>
      <c r="NWL64" s="6"/>
      <c r="NWM64" s="6"/>
      <c r="NWN64" s="6"/>
      <c r="NWO64" s="6"/>
      <c r="NWP64" s="6"/>
      <c r="NWQ64" s="6"/>
      <c r="NWR64" s="6"/>
      <c r="NWS64" s="6"/>
      <c r="NWT64" s="6"/>
      <c r="NWU64" s="6"/>
      <c r="NWV64" s="6"/>
      <c r="NWW64" s="6"/>
      <c r="NWX64" s="6"/>
      <c r="NWY64" s="6"/>
      <c r="NWZ64" s="6"/>
      <c r="NXA64" s="6"/>
      <c r="NXB64" s="6"/>
      <c r="NXC64" s="6"/>
      <c r="NXD64" s="6"/>
      <c r="NXE64" s="6"/>
      <c r="NXF64" s="6"/>
      <c r="NXG64" s="6"/>
      <c r="NXH64" s="6"/>
      <c r="NXI64" s="6"/>
      <c r="NXJ64" s="6"/>
      <c r="NXK64" s="6"/>
      <c r="NXL64" s="6"/>
      <c r="NXM64" s="6"/>
      <c r="NXN64" s="6"/>
      <c r="NXO64" s="6"/>
      <c r="NXP64" s="6"/>
      <c r="NXQ64" s="6"/>
      <c r="NXR64" s="6"/>
      <c r="NXS64" s="6"/>
      <c r="NXT64" s="6"/>
      <c r="NXU64" s="6"/>
      <c r="NXV64" s="6"/>
      <c r="NXW64" s="6"/>
      <c r="NXX64" s="6"/>
      <c r="NXY64" s="6"/>
      <c r="NXZ64" s="6"/>
      <c r="NYA64" s="6"/>
      <c r="NYB64" s="6"/>
      <c r="NYC64" s="6"/>
      <c r="NYD64" s="6"/>
      <c r="NYE64" s="6"/>
      <c r="NYF64" s="6"/>
      <c r="NYG64" s="6"/>
      <c r="NYH64" s="6"/>
      <c r="NYI64" s="6"/>
      <c r="NYJ64" s="6"/>
      <c r="NYK64" s="6"/>
      <c r="NYL64" s="6"/>
      <c r="NYM64" s="6"/>
      <c r="NYN64" s="6"/>
      <c r="NYO64" s="6"/>
      <c r="NYP64" s="6"/>
      <c r="NYQ64" s="6"/>
      <c r="NYR64" s="6"/>
      <c r="NYS64" s="6"/>
      <c r="NYT64" s="6"/>
      <c r="NYU64" s="6"/>
      <c r="NYV64" s="6"/>
      <c r="NYW64" s="6"/>
      <c r="NYX64" s="6"/>
      <c r="NYY64" s="6"/>
      <c r="NYZ64" s="6"/>
      <c r="NZA64" s="6"/>
      <c r="NZB64" s="6"/>
      <c r="NZC64" s="6"/>
      <c r="NZD64" s="6"/>
      <c r="NZE64" s="6"/>
      <c r="NZF64" s="6"/>
      <c r="NZG64" s="6"/>
      <c r="NZH64" s="6"/>
      <c r="NZI64" s="6"/>
      <c r="NZJ64" s="6"/>
      <c r="NZK64" s="6"/>
      <c r="NZL64" s="6"/>
      <c r="NZM64" s="6"/>
      <c r="NZN64" s="6"/>
      <c r="NZO64" s="6"/>
      <c r="NZP64" s="6"/>
      <c r="NZQ64" s="6"/>
      <c r="NZR64" s="6"/>
      <c r="NZS64" s="6"/>
      <c r="NZT64" s="6"/>
      <c r="NZU64" s="6"/>
      <c r="NZV64" s="6"/>
      <c r="NZW64" s="6"/>
      <c r="NZX64" s="6"/>
      <c r="NZY64" s="6"/>
      <c r="NZZ64" s="6"/>
      <c r="OAA64" s="6"/>
      <c r="OAB64" s="6"/>
      <c r="OAC64" s="6"/>
      <c r="OAD64" s="6"/>
      <c r="OAE64" s="6"/>
      <c r="OAF64" s="6"/>
      <c r="OAG64" s="6"/>
      <c r="OAH64" s="6"/>
      <c r="OAI64" s="6"/>
      <c r="OAJ64" s="6"/>
      <c r="OAK64" s="6"/>
      <c r="OAL64" s="6"/>
      <c r="OAM64" s="6"/>
      <c r="OAN64" s="6"/>
      <c r="OAO64" s="6"/>
      <c r="OAP64" s="6"/>
      <c r="OAQ64" s="6"/>
      <c r="OAR64" s="6"/>
      <c r="OAS64" s="6"/>
      <c r="OAT64" s="6"/>
      <c r="OAU64" s="6"/>
      <c r="OAV64" s="6"/>
      <c r="OAW64" s="6"/>
      <c r="OAX64" s="6"/>
      <c r="OAY64" s="6"/>
      <c r="OAZ64" s="6"/>
      <c r="OBA64" s="6"/>
      <c r="OBB64" s="6"/>
      <c r="OBC64" s="6"/>
      <c r="OBD64" s="6"/>
      <c r="OBE64" s="6"/>
      <c r="OBF64" s="6"/>
      <c r="OBG64" s="6"/>
      <c r="OBH64" s="6"/>
      <c r="OBI64" s="6"/>
      <c r="OBJ64" s="6"/>
      <c r="OBK64" s="6"/>
      <c r="OBL64" s="6"/>
      <c r="OBM64" s="6"/>
      <c r="OBN64" s="6"/>
      <c r="OBO64" s="6"/>
      <c r="OBP64" s="6"/>
      <c r="OBQ64" s="6"/>
      <c r="OBR64" s="6"/>
      <c r="OBS64" s="6"/>
      <c r="OBT64" s="6"/>
      <c r="OBU64" s="6"/>
      <c r="OBV64" s="6"/>
      <c r="OBW64" s="6"/>
      <c r="OBX64" s="6"/>
      <c r="OBY64" s="6"/>
      <c r="OBZ64" s="6"/>
      <c r="OCA64" s="6"/>
      <c r="OCB64" s="6"/>
      <c r="OCC64" s="6"/>
      <c r="OCD64" s="6"/>
      <c r="OCE64" s="6"/>
      <c r="OCF64" s="6"/>
      <c r="OCG64" s="6"/>
      <c r="OCH64" s="6"/>
      <c r="OCI64" s="6"/>
      <c r="OCJ64" s="6"/>
      <c r="OCK64" s="6"/>
      <c r="OCL64" s="6"/>
      <c r="OCM64" s="6"/>
      <c r="OCN64" s="6"/>
      <c r="OCO64" s="6"/>
      <c r="OCP64" s="6"/>
      <c r="OCQ64" s="6"/>
      <c r="OCR64" s="6"/>
      <c r="OCS64" s="6"/>
      <c r="OCT64" s="6"/>
      <c r="OCU64" s="6"/>
      <c r="OCV64" s="6"/>
      <c r="OCW64" s="6"/>
      <c r="OCX64" s="6"/>
      <c r="OCY64" s="6"/>
      <c r="OCZ64" s="6"/>
      <c r="ODA64" s="6"/>
      <c r="ODB64" s="6"/>
      <c r="ODC64" s="6"/>
      <c r="ODD64" s="6"/>
      <c r="ODE64" s="6"/>
      <c r="ODF64" s="6"/>
      <c r="ODG64" s="6"/>
      <c r="ODH64" s="6"/>
      <c r="ODI64" s="6"/>
      <c r="ODJ64" s="6"/>
      <c r="ODK64" s="6"/>
      <c r="ODL64" s="6"/>
      <c r="ODM64" s="6"/>
      <c r="ODN64" s="6"/>
      <c r="ODO64" s="6"/>
      <c r="ODP64" s="6"/>
      <c r="ODQ64" s="6"/>
      <c r="ODR64" s="6"/>
      <c r="ODS64" s="6"/>
      <c r="ODT64" s="6"/>
      <c r="ODU64" s="6"/>
      <c r="ODV64" s="6"/>
      <c r="ODW64" s="6"/>
      <c r="ODX64" s="6"/>
      <c r="ODY64" s="6"/>
      <c r="ODZ64" s="6"/>
      <c r="OEA64" s="6"/>
      <c r="OEB64" s="6"/>
      <c r="OEC64" s="6"/>
      <c r="OED64" s="6"/>
      <c r="OEE64" s="6"/>
      <c r="OEF64" s="6"/>
      <c r="OEG64" s="6"/>
      <c r="OEH64" s="6"/>
      <c r="OEI64" s="6"/>
      <c r="OEJ64" s="6"/>
      <c r="OEK64" s="6"/>
      <c r="OEL64" s="6"/>
      <c r="OEM64" s="6"/>
      <c r="OEN64" s="6"/>
      <c r="OEO64" s="6"/>
      <c r="OEP64" s="6"/>
      <c r="OEQ64" s="6"/>
      <c r="OER64" s="6"/>
      <c r="OES64" s="6"/>
      <c r="OET64" s="6"/>
      <c r="OEU64" s="6"/>
      <c r="OEV64" s="6"/>
      <c r="OEW64" s="6"/>
      <c r="OEX64" s="6"/>
      <c r="OEY64" s="6"/>
      <c r="OEZ64" s="6"/>
      <c r="OFA64" s="6"/>
      <c r="OFB64" s="6"/>
      <c r="OFC64" s="6"/>
      <c r="OFD64" s="6"/>
      <c r="OFE64" s="6"/>
      <c r="OFF64" s="6"/>
      <c r="OFG64" s="6"/>
      <c r="OFH64" s="6"/>
      <c r="OFI64" s="6"/>
      <c r="OFJ64" s="6"/>
      <c r="OFK64" s="6"/>
      <c r="OFL64" s="6"/>
      <c r="OFM64" s="6"/>
      <c r="OFN64" s="6"/>
      <c r="OFO64" s="6"/>
      <c r="OFP64" s="6"/>
      <c r="OFQ64" s="6"/>
      <c r="OFR64" s="6"/>
      <c r="OFS64" s="6"/>
      <c r="OFT64" s="6"/>
      <c r="OFU64" s="6"/>
      <c r="OFV64" s="6"/>
      <c r="OFW64" s="6"/>
      <c r="OFX64" s="6"/>
      <c r="OFY64" s="6"/>
      <c r="OFZ64" s="6"/>
      <c r="OGA64" s="6"/>
      <c r="OGB64" s="6"/>
      <c r="OGC64" s="6"/>
      <c r="OGD64" s="6"/>
      <c r="OGE64" s="6"/>
      <c r="OGF64" s="6"/>
      <c r="OGG64" s="6"/>
      <c r="OGH64" s="6"/>
      <c r="OGI64" s="6"/>
      <c r="OGJ64" s="6"/>
      <c r="OGK64" s="6"/>
      <c r="OGL64" s="6"/>
      <c r="OGM64" s="6"/>
      <c r="OGN64" s="6"/>
      <c r="OGO64" s="6"/>
      <c r="OGP64" s="6"/>
      <c r="OGQ64" s="6"/>
      <c r="OGR64" s="6"/>
      <c r="OGS64" s="6"/>
      <c r="OGT64" s="6"/>
      <c r="OGU64" s="6"/>
      <c r="OGV64" s="6"/>
      <c r="OGW64" s="6"/>
      <c r="OGX64" s="6"/>
      <c r="OGY64" s="6"/>
      <c r="OGZ64" s="6"/>
      <c r="OHA64" s="6"/>
      <c r="OHB64" s="6"/>
      <c r="OHC64" s="6"/>
      <c r="OHD64" s="6"/>
      <c r="OHE64" s="6"/>
      <c r="OHF64" s="6"/>
      <c r="OHG64" s="6"/>
      <c r="OHH64" s="6"/>
      <c r="OHI64" s="6"/>
      <c r="OHJ64" s="6"/>
      <c r="OHK64" s="6"/>
      <c r="OHL64" s="6"/>
      <c r="OHM64" s="6"/>
      <c r="OHN64" s="6"/>
      <c r="OHO64" s="6"/>
      <c r="OHP64" s="6"/>
      <c r="OHQ64" s="6"/>
      <c r="OHR64" s="6"/>
      <c r="OHS64" s="6"/>
      <c r="OHT64" s="6"/>
      <c r="OHU64" s="6"/>
      <c r="OHV64" s="6"/>
      <c r="OHW64" s="6"/>
      <c r="OHX64" s="6"/>
      <c r="OHY64" s="6"/>
      <c r="OHZ64" s="6"/>
      <c r="OIA64" s="6"/>
      <c r="OIB64" s="6"/>
      <c r="OIC64" s="6"/>
      <c r="OID64" s="6"/>
      <c r="OIE64" s="6"/>
      <c r="OIF64" s="6"/>
      <c r="OIG64" s="6"/>
      <c r="OIH64" s="6"/>
      <c r="OII64" s="6"/>
      <c r="OIJ64" s="6"/>
      <c r="OIK64" s="6"/>
      <c r="OIL64" s="6"/>
      <c r="OIM64" s="6"/>
      <c r="OIN64" s="6"/>
      <c r="OIO64" s="6"/>
      <c r="OIP64" s="6"/>
      <c r="OIQ64" s="6"/>
      <c r="OIR64" s="6"/>
      <c r="OIS64" s="6"/>
      <c r="OIT64" s="6"/>
      <c r="OIU64" s="6"/>
      <c r="OIV64" s="6"/>
      <c r="OIW64" s="6"/>
      <c r="OIX64" s="6"/>
      <c r="OIY64" s="6"/>
      <c r="OIZ64" s="6"/>
      <c r="OJA64" s="6"/>
      <c r="OJB64" s="6"/>
      <c r="OJC64" s="6"/>
      <c r="OJD64" s="6"/>
      <c r="OJE64" s="6"/>
      <c r="OJF64" s="6"/>
      <c r="OJG64" s="6"/>
      <c r="OJH64" s="6"/>
      <c r="OJI64" s="6"/>
      <c r="OJJ64" s="6"/>
      <c r="OJK64" s="6"/>
      <c r="OJL64" s="6"/>
      <c r="OJM64" s="6"/>
      <c r="OJN64" s="6"/>
      <c r="OJO64" s="6"/>
      <c r="OJP64" s="6"/>
      <c r="OJQ64" s="6"/>
      <c r="OJR64" s="6"/>
      <c r="OJS64" s="6"/>
      <c r="OJT64" s="6"/>
      <c r="OJU64" s="6"/>
      <c r="OJV64" s="6"/>
      <c r="OJW64" s="6"/>
      <c r="OJX64" s="6"/>
      <c r="OJY64" s="6"/>
      <c r="OJZ64" s="6"/>
      <c r="OKA64" s="6"/>
      <c r="OKB64" s="6"/>
      <c r="OKC64" s="6"/>
      <c r="OKD64" s="6"/>
      <c r="OKE64" s="6"/>
      <c r="OKF64" s="6"/>
      <c r="OKG64" s="6"/>
      <c r="OKH64" s="6"/>
      <c r="OKI64" s="6"/>
      <c r="OKJ64" s="6"/>
      <c r="OKK64" s="6"/>
      <c r="OKL64" s="6"/>
      <c r="OKM64" s="6"/>
      <c r="OKN64" s="6"/>
      <c r="OKO64" s="6"/>
      <c r="OKP64" s="6"/>
      <c r="OKQ64" s="6"/>
      <c r="OKR64" s="6"/>
      <c r="OKS64" s="6"/>
      <c r="OKT64" s="6"/>
      <c r="OKU64" s="6"/>
      <c r="OKV64" s="6"/>
      <c r="OKW64" s="6"/>
      <c r="OKX64" s="6"/>
      <c r="OKY64" s="6"/>
      <c r="OKZ64" s="6"/>
      <c r="OLA64" s="6"/>
      <c r="OLB64" s="6"/>
      <c r="OLC64" s="6"/>
      <c r="OLD64" s="6"/>
      <c r="OLE64" s="6"/>
      <c r="OLF64" s="6"/>
      <c r="OLG64" s="6"/>
      <c r="OLH64" s="6"/>
      <c r="OLI64" s="6"/>
      <c r="OLJ64" s="6"/>
      <c r="OLK64" s="6"/>
      <c r="OLL64" s="6"/>
      <c r="OLM64" s="6"/>
      <c r="OLN64" s="6"/>
      <c r="OLO64" s="6"/>
      <c r="OLP64" s="6"/>
      <c r="OLQ64" s="6"/>
      <c r="OLR64" s="6"/>
      <c r="OLS64" s="6"/>
      <c r="OLT64" s="6"/>
      <c r="OLU64" s="6"/>
      <c r="OLV64" s="6"/>
      <c r="OLW64" s="6"/>
      <c r="OLX64" s="6"/>
      <c r="OLY64" s="6"/>
      <c r="OLZ64" s="6"/>
      <c r="OMA64" s="6"/>
      <c r="OMB64" s="6"/>
      <c r="OMC64" s="6"/>
      <c r="OMD64" s="6"/>
      <c r="OME64" s="6"/>
      <c r="OMF64" s="6"/>
      <c r="OMG64" s="6"/>
      <c r="OMH64" s="6"/>
      <c r="OMI64" s="6"/>
      <c r="OMJ64" s="6"/>
      <c r="OMK64" s="6"/>
      <c r="OML64" s="6"/>
      <c r="OMM64" s="6"/>
      <c r="OMN64" s="6"/>
      <c r="OMO64" s="6"/>
      <c r="OMP64" s="6"/>
      <c r="OMQ64" s="6"/>
      <c r="OMR64" s="6"/>
      <c r="OMS64" s="6"/>
      <c r="OMT64" s="6"/>
      <c r="OMU64" s="6"/>
      <c r="OMV64" s="6"/>
      <c r="OMW64" s="6"/>
      <c r="OMX64" s="6"/>
      <c r="OMY64" s="6"/>
      <c r="OMZ64" s="6"/>
      <c r="ONA64" s="6"/>
      <c r="ONB64" s="6"/>
      <c r="ONC64" s="6"/>
      <c r="OND64" s="6"/>
      <c r="ONE64" s="6"/>
      <c r="ONF64" s="6"/>
      <c r="ONG64" s="6"/>
      <c r="ONH64" s="6"/>
      <c r="ONI64" s="6"/>
      <c r="ONJ64" s="6"/>
      <c r="ONK64" s="6"/>
      <c r="ONL64" s="6"/>
      <c r="ONM64" s="6"/>
      <c r="ONN64" s="6"/>
      <c r="ONO64" s="6"/>
      <c r="ONP64" s="6"/>
      <c r="ONQ64" s="6"/>
      <c r="ONR64" s="6"/>
      <c r="ONS64" s="6"/>
      <c r="ONT64" s="6"/>
      <c r="ONU64" s="6"/>
      <c r="ONV64" s="6"/>
      <c r="ONW64" s="6"/>
      <c r="ONX64" s="6"/>
      <c r="ONY64" s="6"/>
      <c r="ONZ64" s="6"/>
      <c r="OOA64" s="6"/>
      <c r="OOB64" s="6"/>
      <c r="OOC64" s="6"/>
      <c r="OOD64" s="6"/>
      <c r="OOE64" s="6"/>
      <c r="OOF64" s="6"/>
      <c r="OOG64" s="6"/>
      <c r="OOH64" s="6"/>
      <c r="OOI64" s="6"/>
      <c r="OOJ64" s="6"/>
      <c r="OOK64" s="6"/>
      <c r="OOL64" s="6"/>
      <c r="OOM64" s="6"/>
      <c r="OON64" s="6"/>
      <c r="OOO64" s="6"/>
      <c r="OOP64" s="6"/>
      <c r="OOQ64" s="6"/>
      <c r="OOR64" s="6"/>
      <c r="OOS64" s="6"/>
      <c r="OOT64" s="6"/>
      <c r="OOU64" s="6"/>
      <c r="OOV64" s="6"/>
      <c r="OOW64" s="6"/>
      <c r="OOX64" s="6"/>
      <c r="OOY64" s="6"/>
      <c r="OOZ64" s="6"/>
      <c r="OPA64" s="6"/>
      <c r="OPB64" s="6"/>
      <c r="OPC64" s="6"/>
      <c r="OPD64" s="6"/>
      <c r="OPE64" s="6"/>
      <c r="OPF64" s="6"/>
      <c r="OPG64" s="6"/>
      <c r="OPH64" s="6"/>
      <c r="OPI64" s="6"/>
      <c r="OPJ64" s="6"/>
      <c r="OPK64" s="6"/>
      <c r="OPL64" s="6"/>
      <c r="OPM64" s="6"/>
      <c r="OPN64" s="6"/>
      <c r="OPO64" s="6"/>
      <c r="OPP64" s="6"/>
      <c r="OPQ64" s="6"/>
      <c r="OPR64" s="6"/>
      <c r="OPS64" s="6"/>
      <c r="OPT64" s="6"/>
      <c r="OPU64" s="6"/>
      <c r="OPV64" s="6"/>
      <c r="OPW64" s="6"/>
      <c r="OPX64" s="6"/>
      <c r="OPY64" s="6"/>
      <c r="OPZ64" s="6"/>
      <c r="OQA64" s="6"/>
      <c r="OQB64" s="6"/>
      <c r="OQC64" s="6"/>
      <c r="OQD64" s="6"/>
      <c r="OQE64" s="6"/>
      <c r="OQF64" s="6"/>
      <c r="OQG64" s="6"/>
      <c r="OQH64" s="6"/>
      <c r="OQI64" s="6"/>
      <c r="OQJ64" s="6"/>
      <c r="OQK64" s="6"/>
      <c r="OQL64" s="6"/>
      <c r="OQM64" s="6"/>
      <c r="OQN64" s="6"/>
      <c r="OQO64" s="6"/>
      <c r="OQP64" s="6"/>
      <c r="OQQ64" s="6"/>
      <c r="OQR64" s="6"/>
      <c r="OQS64" s="6"/>
      <c r="OQT64" s="6"/>
      <c r="OQU64" s="6"/>
      <c r="OQV64" s="6"/>
      <c r="OQW64" s="6"/>
      <c r="OQX64" s="6"/>
      <c r="OQY64" s="6"/>
      <c r="OQZ64" s="6"/>
      <c r="ORA64" s="6"/>
      <c r="ORB64" s="6"/>
      <c r="ORC64" s="6"/>
      <c r="ORD64" s="6"/>
      <c r="ORE64" s="6"/>
      <c r="ORF64" s="6"/>
      <c r="ORG64" s="6"/>
      <c r="ORH64" s="6"/>
      <c r="ORI64" s="6"/>
      <c r="ORJ64" s="6"/>
      <c r="ORK64" s="6"/>
      <c r="ORL64" s="6"/>
      <c r="ORM64" s="6"/>
      <c r="ORN64" s="6"/>
      <c r="ORO64" s="6"/>
      <c r="ORP64" s="6"/>
      <c r="ORQ64" s="6"/>
      <c r="ORR64" s="6"/>
      <c r="ORS64" s="6"/>
      <c r="ORT64" s="6"/>
      <c r="ORU64" s="6"/>
      <c r="ORV64" s="6"/>
      <c r="ORW64" s="6"/>
      <c r="ORX64" s="6"/>
      <c r="ORY64" s="6"/>
      <c r="ORZ64" s="6"/>
      <c r="OSA64" s="6"/>
      <c r="OSB64" s="6"/>
      <c r="OSC64" s="6"/>
      <c r="OSD64" s="6"/>
      <c r="OSE64" s="6"/>
      <c r="OSF64" s="6"/>
      <c r="OSG64" s="6"/>
      <c r="OSH64" s="6"/>
      <c r="OSI64" s="6"/>
      <c r="OSJ64" s="6"/>
      <c r="OSK64" s="6"/>
      <c r="OSL64" s="6"/>
      <c r="OSM64" s="6"/>
      <c r="OSN64" s="6"/>
      <c r="OSO64" s="6"/>
      <c r="OSP64" s="6"/>
      <c r="OSQ64" s="6"/>
      <c r="OSR64" s="6"/>
      <c r="OSS64" s="6"/>
      <c r="OST64" s="6"/>
      <c r="OSU64" s="6"/>
      <c r="OSV64" s="6"/>
      <c r="OSW64" s="6"/>
      <c r="OSX64" s="6"/>
      <c r="OSY64" s="6"/>
      <c r="OSZ64" s="6"/>
      <c r="OTA64" s="6"/>
      <c r="OTB64" s="6"/>
      <c r="OTC64" s="6"/>
      <c r="OTD64" s="6"/>
      <c r="OTE64" s="6"/>
      <c r="OTF64" s="6"/>
      <c r="OTG64" s="6"/>
      <c r="OTH64" s="6"/>
      <c r="OTI64" s="6"/>
      <c r="OTJ64" s="6"/>
      <c r="OTK64" s="6"/>
      <c r="OTL64" s="6"/>
      <c r="OTM64" s="6"/>
      <c r="OTN64" s="6"/>
      <c r="OTO64" s="6"/>
      <c r="OTP64" s="6"/>
      <c r="OTQ64" s="6"/>
      <c r="OTR64" s="6"/>
      <c r="OTS64" s="6"/>
      <c r="OTT64" s="6"/>
      <c r="OTU64" s="6"/>
      <c r="OTV64" s="6"/>
      <c r="OTW64" s="6"/>
      <c r="OTX64" s="6"/>
      <c r="OTY64" s="6"/>
      <c r="OTZ64" s="6"/>
      <c r="OUA64" s="6"/>
      <c r="OUB64" s="6"/>
      <c r="OUC64" s="6"/>
      <c r="OUD64" s="6"/>
      <c r="OUE64" s="6"/>
      <c r="OUF64" s="6"/>
      <c r="OUG64" s="6"/>
      <c r="OUH64" s="6"/>
      <c r="OUI64" s="6"/>
      <c r="OUJ64" s="6"/>
      <c r="OUK64" s="6"/>
      <c r="OUL64" s="6"/>
      <c r="OUM64" s="6"/>
      <c r="OUN64" s="6"/>
      <c r="OUO64" s="6"/>
      <c r="OUP64" s="6"/>
      <c r="OUQ64" s="6"/>
      <c r="OUR64" s="6"/>
      <c r="OUS64" s="6"/>
      <c r="OUT64" s="6"/>
      <c r="OUU64" s="6"/>
      <c r="OUV64" s="6"/>
      <c r="OUW64" s="6"/>
      <c r="OUX64" s="6"/>
      <c r="OUY64" s="6"/>
      <c r="OUZ64" s="6"/>
      <c r="OVA64" s="6"/>
      <c r="OVB64" s="6"/>
      <c r="OVC64" s="6"/>
      <c r="OVD64" s="6"/>
      <c r="OVE64" s="6"/>
      <c r="OVF64" s="6"/>
      <c r="OVG64" s="6"/>
      <c r="OVH64" s="6"/>
      <c r="OVI64" s="6"/>
      <c r="OVJ64" s="6"/>
      <c r="OVK64" s="6"/>
      <c r="OVL64" s="6"/>
      <c r="OVM64" s="6"/>
      <c r="OVN64" s="6"/>
      <c r="OVO64" s="6"/>
      <c r="OVP64" s="6"/>
      <c r="OVQ64" s="6"/>
      <c r="OVR64" s="6"/>
      <c r="OVS64" s="6"/>
      <c r="OVT64" s="6"/>
      <c r="OVU64" s="6"/>
      <c r="OVV64" s="6"/>
      <c r="OVW64" s="6"/>
      <c r="OVX64" s="6"/>
      <c r="OVY64" s="6"/>
      <c r="OVZ64" s="6"/>
      <c r="OWA64" s="6"/>
      <c r="OWB64" s="6"/>
      <c r="OWC64" s="6"/>
      <c r="OWD64" s="6"/>
      <c r="OWE64" s="6"/>
      <c r="OWF64" s="6"/>
      <c r="OWG64" s="6"/>
      <c r="OWH64" s="6"/>
      <c r="OWI64" s="6"/>
      <c r="OWJ64" s="6"/>
      <c r="OWK64" s="6"/>
      <c r="OWL64" s="6"/>
      <c r="OWM64" s="6"/>
      <c r="OWN64" s="6"/>
      <c r="OWO64" s="6"/>
      <c r="OWP64" s="6"/>
      <c r="OWQ64" s="6"/>
      <c r="OWR64" s="6"/>
      <c r="OWS64" s="6"/>
      <c r="OWT64" s="6"/>
      <c r="OWU64" s="6"/>
      <c r="OWV64" s="6"/>
      <c r="OWW64" s="6"/>
      <c r="OWX64" s="6"/>
      <c r="OWY64" s="6"/>
      <c r="OWZ64" s="6"/>
      <c r="OXA64" s="6"/>
      <c r="OXB64" s="6"/>
      <c r="OXC64" s="6"/>
      <c r="OXD64" s="6"/>
      <c r="OXE64" s="6"/>
      <c r="OXF64" s="6"/>
      <c r="OXG64" s="6"/>
      <c r="OXH64" s="6"/>
      <c r="OXI64" s="6"/>
      <c r="OXJ64" s="6"/>
      <c r="OXK64" s="6"/>
      <c r="OXL64" s="6"/>
      <c r="OXM64" s="6"/>
      <c r="OXN64" s="6"/>
      <c r="OXO64" s="6"/>
      <c r="OXP64" s="6"/>
      <c r="OXQ64" s="6"/>
      <c r="OXR64" s="6"/>
      <c r="OXS64" s="6"/>
      <c r="OXT64" s="6"/>
      <c r="OXU64" s="6"/>
      <c r="OXV64" s="6"/>
      <c r="OXW64" s="6"/>
      <c r="OXX64" s="6"/>
      <c r="OXY64" s="6"/>
      <c r="OXZ64" s="6"/>
      <c r="OYA64" s="6"/>
      <c r="OYB64" s="6"/>
      <c r="OYC64" s="6"/>
      <c r="OYD64" s="6"/>
      <c r="OYE64" s="6"/>
      <c r="OYF64" s="6"/>
      <c r="OYG64" s="6"/>
      <c r="OYH64" s="6"/>
      <c r="OYI64" s="6"/>
      <c r="OYJ64" s="6"/>
      <c r="OYK64" s="6"/>
      <c r="OYL64" s="6"/>
      <c r="OYM64" s="6"/>
      <c r="OYN64" s="6"/>
      <c r="OYO64" s="6"/>
      <c r="OYP64" s="6"/>
      <c r="OYQ64" s="6"/>
      <c r="OYR64" s="6"/>
      <c r="OYS64" s="6"/>
      <c r="OYT64" s="6"/>
      <c r="OYU64" s="6"/>
      <c r="OYV64" s="6"/>
      <c r="OYW64" s="6"/>
      <c r="OYX64" s="6"/>
      <c r="OYY64" s="6"/>
      <c r="OYZ64" s="6"/>
      <c r="OZA64" s="6"/>
      <c r="OZB64" s="6"/>
      <c r="OZC64" s="6"/>
      <c r="OZD64" s="6"/>
      <c r="OZE64" s="6"/>
      <c r="OZF64" s="6"/>
      <c r="OZG64" s="6"/>
      <c r="OZH64" s="6"/>
      <c r="OZI64" s="6"/>
      <c r="OZJ64" s="6"/>
      <c r="OZK64" s="6"/>
      <c r="OZL64" s="6"/>
      <c r="OZM64" s="6"/>
      <c r="OZN64" s="6"/>
      <c r="OZO64" s="6"/>
      <c r="OZP64" s="6"/>
      <c r="OZQ64" s="6"/>
      <c r="OZR64" s="6"/>
      <c r="OZS64" s="6"/>
      <c r="OZT64" s="6"/>
      <c r="OZU64" s="6"/>
      <c r="OZV64" s="6"/>
      <c r="OZW64" s="6"/>
      <c r="OZX64" s="6"/>
      <c r="OZY64" s="6"/>
      <c r="OZZ64" s="6"/>
      <c r="PAA64" s="6"/>
      <c r="PAB64" s="6"/>
      <c r="PAC64" s="6"/>
      <c r="PAD64" s="6"/>
      <c r="PAE64" s="6"/>
      <c r="PAF64" s="6"/>
      <c r="PAG64" s="6"/>
      <c r="PAH64" s="6"/>
      <c r="PAI64" s="6"/>
      <c r="PAJ64" s="6"/>
      <c r="PAK64" s="6"/>
      <c r="PAL64" s="6"/>
      <c r="PAM64" s="6"/>
      <c r="PAN64" s="6"/>
      <c r="PAO64" s="6"/>
      <c r="PAP64" s="6"/>
      <c r="PAQ64" s="6"/>
      <c r="PAR64" s="6"/>
      <c r="PAS64" s="6"/>
      <c r="PAT64" s="6"/>
      <c r="PAU64" s="6"/>
      <c r="PAV64" s="6"/>
      <c r="PAW64" s="6"/>
      <c r="PAX64" s="6"/>
      <c r="PAY64" s="6"/>
      <c r="PAZ64" s="6"/>
      <c r="PBA64" s="6"/>
      <c r="PBB64" s="6"/>
      <c r="PBC64" s="6"/>
      <c r="PBD64" s="6"/>
      <c r="PBE64" s="6"/>
      <c r="PBF64" s="6"/>
      <c r="PBG64" s="6"/>
      <c r="PBH64" s="6"/>
      <c r="PBI64" s="6"/>
      <c r="PBJ64" s="6"/>
      <c r="PBK64" s="6"/>
      <c r="PBL64" s="6"/>
      <c r="PBM64" s="6"/>
      <c r="PBN64" s="6"/>
      <c r="PBO64" s="6"/>
      <c r="PBP64" s="6"/>
      <c r="PBQ64" s="6"/>
      <c r="PBR64" s="6"/>
      <c r="PBS64" s="6"/>
      <c r="PBT64" s="6"/>
      <c r="PBU64" s="6"/>
      <c r="PBV64" s="6"/>
      <c r="PBW64" s="6"/>
      <c r="PBX64" s="6"/>
      <c r="PBY64" s="6"/>
      <c r="PBZ64" s="6"/>
      <c r="PCA64" s="6"/>
      <c r="PCB64" s="6"/>
      <c r="PCC64" s="6"/>
      <c r="PCD64" s="6"/>
      <c r="PCE64" s="6"/>
      <c r="PCF64" s="6"/>
      <c r="PCG64" s="6"/>
      <c r="PCH64" s="6"/>
      <c r="PCI64" s="6"/>
      <c r="PCJ64" s="6"/>
      <c r="PCK64" s="6"/>
      <c r="PCL64" s="6"/>
      <c r="PCM64" s="6"/>
      <c r="PCN64" s="6"/>
      <c r="PCO64" s="6"/>
      <c r="PCP64" s="6"/>
      <c r="PCQ64" s="6"/>
      <c r="PCR64" s="6"/>
      <c r="PCS64" s="6"/>
      <c r="PCT64" s="6"/>
      <c r="PCU64" s="6"/>
      <c r="PCV64" s="6"/>
      <c r="PCW64" s="6"/>
      <c r="PCX64" s="6"/>
      <c r="PCY64" s="6"/>
      <c r="PCZ64" s="6"/>
      <c r="PDA64" s="6"/>
      <c r="PDB64" s="6"/>
      <c r="PDC64" s="6"/>
      <c r="PDD64" s="6"/>
      <c r="PDE64" s="6"/>
      <c r="PDF64" s="6"/>
      <c r="PDG64" s="6"/>
      <c r="PDH64" s="6"/>
      <c r="PDI64" s="6"/>
      <c r="PDJ64" s="6"/>
      <c r="PDK64" s="6"/>
      <c r="PDL64" s="6"/>
      <c r="PDM64" s="6"/>
      <c r="PDN64" s="6"/>
      <c r="PDO64" s="6"/>
      <c r="PDP64" s="6"/>
      <c r="PDQ64" s="6"/>
      <c r="PDR64" s="6"/>
      <c r="PDS64" s="6"/>
      <c r="PDT64" s="6"/>
      <c r="PDU64" s="6"/>
      <c r="PDV64" s="6"/>
      <c r="PDW64" s="6"/>
      <c r="PDX64" s="6"/>
      <c r="PDY64" s="6"/>
      <c r="PDZ64" s="6"/>
      <c r="PEA64" s="6"/>
      <c r="PEB64" s="6"/>
      <c r="PEC64" s="6"/>
      <c r="PED64" s="6"/>
      <c r="PEE64" s="6"/>
      <c r="PEF64" s="6"/>
      <c r="PEG64" s="6"/>
      <c r="PEH64" s="6"/>
      <c r="PEI64" s="6"/>
      <c r="PEJ64" s="6"/>
      <c r="PEK64" s="6"/>
      <c r="PEL64" s="6"/>
      <c r="PEM64" s="6"/>
      <c r="PEN64" s="6"/>
      <c r="PEO64" s="6"/>
      <c r="PEP64" s="6"/>
      <c r="PEQ64" s="6"/>
      <c r="PER64" s="6"/>
      <c r="PES64" s="6"/>
      <c r="PET64" s="6"/>
      <c r="PEU64" s="6"/>
      <c r="PEV64" s="6"/>
      <c r="PEW64" s="6"/>
      <c r="PEX64" s="6"/>
      <c r="PEY64" s="6"/>
      <c r="PEZ64" s="6"/>
      <c r="PFA64" s="6"/>
      <c r="PFB64" s="6"/>
      <c r="PFC64" s="6"/>
      <c r="PFD64" s="6"/>
      <c r="PFE64" s="6"/>
      <c r="PFF64" s="6"/>
      <c r="PFG64" s="6"/>
      <c r="PFH64" s="6"/>
      <c r="PFI64" s="6"/>
      <c r="PFJ64" s="6"/>
      <c r="PFK64" s="6"/>
      <c r="PFL64" s="6"/>
      <c r="PFM64" s="6"/>
      <c r="PFN64" s="6"/>
      <c r="PFO64" s="6"/>
      <c r="PFP64" s="6"/>
      <c r="PFQ64" s="6"/>
      <c r="PFR64" s="6"/>
      <c r="PFS64" s="6"/>
      <c r="PFT64" s="6"/>
      <c r="PFU64" s="6"/>
      <c r="PFV64" s="6"/>
      <c r="PFW64" s="6"/>
      <c r="PFX64" s="6"/>
      <c r="PFY64" s="6"/>
      <c r="PFZ64" s="6"/>
      <c r="PGA64" s="6"/>
      <c r="PGB64" s="6"/>
      <c r="PGC64" s="6"/>
      <c r="PGD64" s="6"/>
      <c r="PGE64" s="6"/>
      <c r="PGF64" s="6"/>
      <c r="PGG64" s="6"/>
      <c r="PGH64" s="6"/>
      <c r="PGI64" s="6"/>
      <c r="PGJ64" s="6"/>
      <c r="PGK64" s="6"/>
      <c r="PGL64" s="6"/>
      <c r="PGM64" s="6"/>
      <c r="PGN64" s="6"/>
      <c r="PGO64" s="6"/>
      <c r="PGP64" s="6"/>
      <c r="PGQ64" s="6"/>
      <c r="PGR64" s="6"/>
      <c r="PGS64" s="6"/>
      <c r="PGT64" s="6"/>
      <c r="PGU64" s="6"/>
      <c r="PGV64" s="6"/>
      <c r="PGW64" s="6"/>
      <c r="PGX64" s="6"/>
      <c r="PGY64" s="6"/>
      <c r="PGZ64" s="6"/>
      <c r="PHA64" s="6"/>
      <c r="PHB64" s="6"/>
      <c r="PHC64" s="6"/>
      <c r="PHD64" s="6"/>
      <c r="PHE64" s="6"/>
      <c r="PHF64" s="6"/>
      <c r="PHG64" s="6"/>
      <c r="PHH64" s="6"/>
      <c r="PHI64" s="6"/>
      <c r="PHJ64" s="6"/>
      <c r="PHK64" s="6"/>
      <c r="PHL64" s="6"/>
      <c r="PHM64" s="6"/>
      <c r="PHN64" s="6"/>
      <c r="PHO64" s="6"/>
      <c r="PHP64" s="6"/>
      <c r="PHQ64" s="6"/>
      <c r="PHR64" s="6"/>
      <c r="PHS64" s="6"/>
      <c r="PHT64" s="6"/>
      <c r="PHU64" s="6"/>
      <c r="PHV64" s="6"/>
      <c r="PHW64" s="6"/>
      <c r="PHX64" s="6"/>
      <c r="PHY64" s="6"/>
      <c r="PHZ64" s="6"/>
      <c r="PIA64" s="6"/>
      <c r="PIB64" s="6"/>
      <c r="PIC64" s="6"/>
      <c r="PID64" s="6"/>
      <c r="PIE64" s="6"/>
      <c r="PIF64" s="6"/>
      <c r="PIG64" s="6"/>
      <c r="PIH64" s="6"/>
      <c r="PII64" s="6"/>
      <c r="PIJ64" s="6"/>
      <c r="PIK64" s="6"/>
      <c r="PIL64" s="6"/>
      <c r="PIM64" s="6"/>
      <c r="PIN64" s="6"/>
      <c r="PIO64" s="6"/>
      <c r="PIP64" s="6"/>
      <c r="PIQ64" s="6"/>
      <c r="PIR64" s="6"/>
      <c r="PIS64" s="6"/>
      <c r="PIT64" s="6"/>
      <c r="PIU64" s="6"/>
      <c r="PIV64" s="6"/>
      <c r="PIW64" s="6"/>
      <c r="PIX64" s="6"/>
      <c r="PIY64" s="6"/>
      <c r="PIZ64" s="6"/>
      <c r="PJA64" s="6"/>
      <c r="PJB64" s="6"/>
      <c r="PJC64" s="6"/>
      <c r="PJD64" s="6"/>
      <c r="PJE64" s="6"/>
      <c r="PJF64" s="6"/>
      <c r="PJG64" s="6"/>
      <c r="PJH64" s="6"/>
      <c r="PJI64" s="6"/>
      <c r="PJJ64" s="6"/>
      <c r="PJK64" s="6"/>
      <c r="PJL64" s="6"/>
      <c r="PJM64" s="6"/>
      <c r="PJN64" s="6"/>
      <c r="PJO64" s="6"/>
      <c r="PJP64" s="6"/>
      <c r="PJQ64" s="6"/>
      <c r="PJR64" s="6"/>
      <c r="PJS64" s="6"/>
      <c r="PJT64" s="6"/>
      <c r="PJU64" s="6"/>
      <c r="PJV64" s="6"/>
      <c r="PJW64" s="6"/>
      <c r="PJX64" s="6"/>
      <c r="PJY64" s="6"/>
      <c r="PJZ64" s="6"/>
      <c r="PKA64" s="6"/>
      <c r="PKB64" s="6"/>
      <c r="PKC64" s="6"/>
      <c r="PKD64" s="6"/>
      <c r="PKE64" s="6"/>
      <c r="PKF64" s="6"/>
      <c r="PKG64" s="6"/>
      <c r="PKH64" s="6"/>
      <c r="PKI64" s="6"/>
      <c r="PKJ64" s="6"/>
      <c r="PKK64" s="6"/>
      <c r="PKL64" s="6"/>
      <c r="PKM64" s="6"/>
      <c r="PKN64" s="6"/>
      <c r="PKO64" s="6"/>
      <c r="PKP64" s="6"/>
      <c r="PKQ64" s="6"/>
      <c r="PKR64" s="6"/>
      <c r="PKS64" s="6"/>
      <c r="PKT64" s="6"/>
      <c r="PKU64" s="6"/>
      <c r="PKV64" s="6"/>
      <c r="PKW64" s="6"/>
      <c r="PKX64" s="6"/>
      <c r="PKY64" s="6"/>
      <c r="PKZ64" s="6"/>
      <c r="PLA64" s="6"/>
      <c r="PLB64" s="6"/>
      <c r="PLC64" s="6"/>
      <c r="PLD64" s="6"/>
      <c r="PLE64" s="6"/>
      <c r="PLF64" s="6"/>
      <c r="PLG64" s="6"/>
      <c r="PLH64" s="6"/>
      <c r="PLI64" s="6"/>
      <c r="PLJ64" s="6"/>
      <c r="PLK64" s="6"/>
      <c r="PLL64" s="6"/>
      <c r="PLM64" s="6"/>
      <c r="PLN64" s="6"/>
      <c r="PLO64" s="6"/>
      <c r="PLP64" s="6"/>
      <c r="PLQ64" s="6"/>
      <c r="PLR64" s="6"/>
      <c r="PLS64" s="6"/>
      <c r="PLT64" s="6"/>
      <c r="PLU64" s="6"/>
      <c r="PLV64" s="6"/>
      <c r="PLW64" s="6"/>
      <c r="PLX64" s="6"/>
      <c r="PLY64" s="6"/>
      <c r="PLZ64" s="6"/>
      <c r="PMA64" s="6"/>
      <c r="PMB64" s="6"/>
      <c r="PMC64" s="6"/>
      <c r="PMD64" s="6"/>
      <c r="PME64" s="6"/>
      <c r="PMF64" s="6"/>
      <c r="PMG64" s="6"/>
      <c r="PMH64" s="6"/>
      <c r="PMI64" s="6"/>
      <c r="PMJ64" s="6"/>
      <c r="PMK64" s="6"/>
      <c r="PML64" s="6"/>
      <c r="PMM64" s="6"/>
      <c r="PMN64" s="6"/>
      <c r="PMO64" s="6"/>
      <c r="PMP64" s="6"/>
      <c r="PMQ64" s="6"/>
      <c r="PMR64" s="6"/>
      <c r="PMS64" s="6"/>
      <c r="PMT64" s="6"/>
      <c r="PMU64" s="6"/>
      <c r="PMV64" s="6"/>
      <c r="PMW64" s="6"/>
      <c r="PMX64" s="6"/>
      <c r="PMY64" s="6"/>
      <c r="PMZ64" s="6"/>
      <c r="PNA64" s="6"/>
      <c r="PNB64" s="6"/>
      <c r="PNC64" s="6"/>
      <c r="PND64" s="6"/>
      <c r="PNE64" s="6"/>
      <c r="PNF64" s="6"/>
      <c r="PNG64" s="6"/>
      <c r="PNH64" s="6"/>
      <c r="PNI64" s="6"/>
      <c r="PNJ64" s="6"/>
      <c r="PNK64" s="6"/>
      <c r="PNL64" s="6"/>
      <c r="PNM64" s="6"/>
      <c r="PNN64" s="6"/>
      <c r="PNO64" s="6"/>
      <c r="PNP64" s="6"/>
      <c r="PNQ64" s="6"/>
      <c r="PNR64" s="6"/>
      <c r="PNS64" s="6"/>
      <c r="PNT64" s="6"/>
      <c r="PNU64" s="6"/>
      <c r="PNV64" s="6"/>
      <c r="PNW64" s="6"/>
      <c r="PNX64" s="6"/>
      <c r="PNY64" s="6"/>
      <c r="PNZ64" s="6"/>
      <c r="POA64" s="6"/>
      <c r="POB64" s="6"/>
      <c r="POC64" s="6"/>
      <c r="POD64" s="6"/>
      <c r="POE64" s="6"/>
      <c r="POF64" s="6"/>
      <c r="POG64" s="6"/>
      <c r="POH64" s="6"/>
      <c r="POI64" s="6"/>
      <c r="POJ64" s="6"/>
      <c r="POK64" s="6"/>
      <c r="POL64" s="6"/>
      <c r="POM64" s="6"/>
      <c r="PON64" s="6"/>
      <c r="POO64" s="6"/>
      <c r="POP64" s="6"/>
      <c r="POQ64" s="6"/>
      <c r="POR64" s="6"/>
      <c r="POS64" s="6"/>
      <c r="POT64" s="6"/>
      <c r="POU64" s="6"/>
      <c r="POV64" s="6"/>
      <c r="POW64" s="6"/>
      <c r="POX64" s="6"/>
      <c r="POY64" s="6"/>
      <c r="POZ64" s="6"/>
      <c r="PPA64" s="6"/>
      <c r="PPB64" s="6"/>
      <c r="PPC64" s="6"/>
      <c r="PPD64" s="6"/>
      <c r="PPE64" s="6"/>
      <c r="PPF64" s="6"/>
      <c r="PPG64" s="6"/>
      <c r="PPH64" s="6"/>
      <c r="PPI64" s="6"/>
      <c r="PPJ64" s="6"/>
      <c r="PPK64" s="6"/>
      <c r="PPL64" s="6"/>
      <c r="PPM64" s="6"/>
      <c r="PPN64" s="6"/>
      <c r="PPO64" s="6"/>
      <c r="PPP64" s="6"/>
      <c r="PPQ64" s="6"/>
      <c r="PPR64" s="6"/>
      <c r="PPS64" s="6"/>
      <c r="PPT64" s="6"/>
      <c r="PPU64" s="6"/>
      <c r="PPV64" s="6"/>
      <c r="PPW64" s="6"/>
      <c r="PPX64" s="6"/>
      <c r="PPY64" s="6"/>
      <c r="PPZ64" s="6"/>
      <c r="PQA64" s="6"/>
      <c r="PQB64" s="6"/>
      <c r="PQC64" s="6"/>
      <c r="PQD64" s="6"/>
      <c r="PQE64" s="6"/>
      <c r="PQF64" s="6"/>
      <c r="PQG64" s="6"/>
      <c r="PQH64" s="6"/>
      <c r="PQI64" s="6"/>
      <c r="PQJ64" s="6"/>
      <c r="PQK64" s="6"/>
      <c r="PQL64" s="6"/>
      <c r="PQM64" s="6"/>
      <c r="PQN64" s="6"/>
      <c r="PQO64" s="6"/>
      <c r="PQP64" s="6"/>
      <c r="PQQ64" s="6"/>
      <c r="PQR64" s="6"/>
      <c r="PQS64" s="6"/>
      <c r="PQT64" s="6"/>
      <c r="PQU64" s="6"/>
      <c r="PQV64" s="6"/>
      <c r="PQW64" s="6"/>
      <c r="PQX64" s="6"/>
      <c r="PQY64" s="6"/>
      <c r="PQZ64" s="6"/>
      <c r="PRA64" s="6"/>
      <c r="PRB64" s="6"/>
      <c r="PRC64" s="6"/>
      <c r="PRD64" s="6"/>
      <c r="PRE64" s="6"/>
      <c r="PRF64" s="6"/>
      <c r="PRG64" s="6"/>
      <c r="PRH64" s="6"/>
      <c r="PRI64" s="6"/>
      <c r="PRJ64" s="6"/>
      <c r="PRK64" s="6"/>
      <c r="PRL64" s="6"/>
      <c r="PRM64" s="6"/>
      <c r="PRN64" s="6"/>
      <c r="PRO64" s="6"/>
      <c r="PRP64" s="6"/>
      <c r="PRQ64" s="6"/>
      <c r="PRR64" s="6"/>
      <c r="PRS64" s="6"/>
      <c r="PRT64" s="6"/>
      <c r="PRU64" s="6"/>
      <c r="PRV64" s="6"/>
      <c r="PRW64" s="6"/>
      <c r="PRX64" s="6"/>
      <c r="PRY64" s="6"/>
      <c r="PRZ64" s="6"/>
      <c r="PSA64" s="6"/>
      <c r="PSB64" s="6"/>
      <c r="PSC64" s="6"/>
      <c r="PSD64" s="6"/>
      <c r="PSE64" s="6"/>
      <c r="PSF64" s="6"/>
      <c r="PSG64" s="6"/>
      <c r="PSH64" s="6"/>
      <c r="PSI64" s="6"/>
      <c r="PSJ64" s="6"/>
      <c r="PSK64" s="6"/>
      <c r="PSL64" s="6"/>
      <c r="PSM64" s="6"/>
      <c r="PSN64" s="6"/>
      <c r="PSO64" s="6"/>
      <c r="PSP64" s="6"/>
      <c r="PSQ64" s="6"/>
      <c r="PSR64" s="6"/>
      <c r="PSS64" s="6"/>
      <c r="PST64" s="6"/>
      <c r="PSU64" s="6"/>
      <c r="PSV64" s="6"/>
      <c r="PSW64" s="6"/>
      <c r="PSX64" s="6"/>
      <c r="PSY64" s="6"/>
      <c r="PSZ64" s="6"/>
      <c r="PTA64" s="6"/>
      <c r="PTB64" s="6"/>
      <c r="PTC64" s="6"/>
      <c r="PTD64" s="6"/>
      <c r="PTE64" s="6"/>
      <c r="PTF64" s="6"/>
      <c r="PTG64" s="6"/>
      <c r="PTH64" s="6"/>
      <c r="PTI64" s="6"/>
      <c r="PTJ64" s="6"/>
      <c r="PTK64" s="6"/>
      <c r="PTL64" s="6"/>
      <c r="PTM64" s="6"/>
      <c r="PTN64" s="6"/>
      <c r="PTO64" s="6"/>
      <c r="PTP64" s="6"/>
      <c r="PTQ64" s="6"/>
      <c r="PTR64" s="6"/>
      <c r="PTS64" s="6"/>
      <c r="PTT64" s="6"/>
      <c r="PTU64" s="6"/>
      <c r="PTV64" s="6"/>
      <c r="PTW64" s="6"/>
      <c r="PTX64" s="6"/>
      <c r="PTY64" s="6"/>
      <c r="PTZ64" s="6"/>
      <c r="PUA64" s="6"/>
      <c r="PUB64" s="6"/>
      <c r="PUC64" s="6"/>
      <c r="PUD64" s="6"/>
      <c r="PUE64" s="6"/>
      <c r="PUF64" s="6"/>
      <c r="PUG64" s="6"/>
      <c r="PUH64" s="6"/>
      <c r="PUI64" s="6"/>
      <c r="PUJ64" s="6"/>
      <c r="PUK64" s="6"/>
      <c r="PUL64" s="6"/>
      <c r="PUM64" s="6"/>
      <c r="PUN64" s="6"/>
      <c r="PUO64" s="6"/>
      <c r="PUP64" s="6"/>
      <c r="PUQ64" s="6"/>
      <c r="PUR64" s="6"/>
      <c r="PUS64" s="6"/>
      <c r="PUT64" s="6"/>
      <c r="PUU64" s="6"/>
      <c r="PUV64" s="6"/>
      <c r="PUW64" s="6"/>
      <c r="PUX64" s="6"/>
      <c r="PUY64" s="6"/>
      <c r="PUZ64" s="6"/>
      <c r="PVA64" s="6"/>
      <c r="PVB64" s="6"/>
      <c r="PVC64" s="6"/>
      <c r="PVD64" s="6"/>
      <c r="PVE64" s="6"/>
      <c r="PVF64" s="6"/>
      <c r="PVG64" s="6"/>
      <c r="PVH64" s="6"/>
      <c r="PVI64" s="6"/>
      <c r="PVJ64" s="6"/>
      <c r="PVK64" s="6"/>
      <c r="PVL64" s="6"/>
      <c r="PVM64" s="6"/>
      <c r="PVN64" s="6"/>
      <c r="PVO64" s="6"/>
      <c r="PVP64" s="6"/>
      <c r="PVQ64" s="6"/>
      <c r="PVR64" s="6"/>
      <c r="PVS64" s="6"/>
      <c r="PVT64" s="6"/>
      <c r="PVU64" s="6"/>
      <c r="PVV64" s="6"/>
      <c r="PVW64" s="6"/>
      <c r="PVX64" s="6"/>
      <c r="PVY64" s="6"/>
      <c r="PVZ64" s="6"/>
      <c r="PWA64" s="6"/>
      <c r="PWB64" s="6"/>
      <c r="PWC64" s="6"/>
      <c r="PWD64" s="6"/>
      <c r="PWE64" s="6"/>
      <c r="PWF64" s="6"/>
      <c r="PWG64" s="6"/>
      <c r="PWH64" s="6"/>
      <c r="PWI64" s="6"/>
      <c r="PWJ64" s="6"/>
      <c r="PWK64" s="6"/>
      <c r="PWL64" s="6"/>
      <c r="PWM64" s="6"/>
      <c r="PWN64" s="6"/>
      <c r="PWO64" s="6"/>
      <c r="PWP64" s="6"/>
      <c r="PWQ64" s="6"/>
      <c r="PWR64" s="6"/>
      <c r="PWS64" s="6"/>
      <c r="PWT64" s="6"/>
      <c r="PWU64" s="6"/>
      <c r="PWV64" s="6"/>
      <c r="PWW64" s="6"/>
      <c r="PWX64" s="6"/>
      <c r="PWY64" s="6"/>
      <c r="PWZ64" s="6"/>
      <c r="PXA64" s="6"/>
      <c r="PXB64" s="6"/>
      <c r="PXC64" s="6"/>
      <c r="PXD64" s="6"/>
      <c r="PXE64" s="6"/>
      <c r="PXF64" s="6"/>
      <c r="PXG64" s="6"/>
      <c r="PXH64" s="6"/>
      <c r="PXI64" s="6"/>
      <c r="PXJ64" s="6"/>
      <c r="PXK64" s="6"/>
      <c r="PXL64" s="6"/>
      <c r="PXM64" s="6"/>
      <c r="PXN64" s="6"/>
      <c r="PXO64" s="6"/>
      <c r="PXP64" s="6"/>
      <c r="PXQ64" s="6"/>
      <c r="PXR64" s="6"/>
      <c r="PXS64" s="6"/>
      <c r="PXT64" s="6"/>
      <c r="PXU64" s="6"/>
      <c r="PXV64" s="6"/>
      <c r="PXW64" s="6"/>
      <c r="PXX64" s="6"/>
      <c r="PXY64" s="6"/>
      <c r="PXZ64" s="6"/>
      <c r="PYA64" s="6"/>
      <c r="PYB64" s="6"/>
      <c r="PYC64" s="6"/>
      <c r="PYD64" s="6"/>
      <c r="PYE64" s="6"/>
      <c r="PYF64" s="6"/>
      <c r="PYG64" s="6"/>
      <c r="PYH64" s="6"/>
      <c r="PYI64" s="6"/>
      <c r="PYJ64" s="6"/>
      <c r="PYK64" s="6"/>
      <c r="PYL64" s="6"/>
      <c r="PYM64" s="6"/>
      <c r="PYN64" s="6"/>
      <c r="PYO64" s="6"/>
      <c r="PYP64" s="6"/>
      <c r="PYQ64" s="6"/>
      <c r="PYR64" s="6"/>
      <c r="PYS64" s="6"/>
      <c r="PYT64" s="6"/>
      <c r="PYU64" s="6"/>
      <c r="PYV64" s="6"/>
      <c r="PYW64" s="6"/>
      <c r="PYX64" s="6"/>
      <c r="PYY64" s="6"/>
      <c r="PYZ64" s="6"/>
      <c r="PZA64" s="6"/>
      <c r="PZB64" s="6"/>
      <c r="PZC64" s="6"/>
      <c r="PZD64" s="6"/>
      <c r="PZE64" s="6"/>
      <c r="PZF64" s="6"/>
      <c r="PZG64" s="6"/>
      <c r="PZH64" s="6"/>
      <c r="PZI64" s="6"/>
      <c r="PZJ64" s="6"/>
      <c r="PZK64" s="6"/>
      <c r="PZL64" s="6"/>
      <c r="PZM64" s="6"/>
      <c r="PZN64" s="6"/>
      <c r="PZO64" s="6"/>
      <c r="PZP64" s="6"/>
      <c r="PZQ64" s="6"/>
      <c r="PZR64" s="6"/>
      <c r="PZS64" s="6"/>
      <c r="PZT64" s="6"/>
      <c r="PZU64" s="6"/>
      <c r="PZV64" s="6"/>
      <c r="PZW64" s="6"/>
      <c r="PZX64" s="6"/>
      <c r="PZY64" s="6"/>
      <c r="PZZ64" s="6"/>
      <c r="QAA64" s="6"/>
      <c r="QAB64" s="6"/>
      <c r="QAC64" s="6"/>
      <c r="QAD64" s="6"/>
      <c r="QAE64" s="6"/>
      <c r="QAF64" s="6"/>
      <c r="QAG64" s="6"/>
      <c r="QAH64" s="6"/>
      <c r="QAI64" s="6"/>
      <c r="QAJ64" s="6"/>
      <c r="QAK64" s="6"/>
      <c r="QAL64" s="6"/>
      <c r="QAM64" s="6"/>
      <c r="QAN64" s="6"/>
      <c r="QAO64" s="6"/>
      <c r="QAP64" s="6"/>
      <c r="QAQ64" s="6"/>
      <c r="QAR64" s="6"/>
      <c r="QAS64" s="6"/>
      <c r="QAT64" s="6"/>
      <c r="QAU64" s="6"/>
      <c r="QAV64" s="6"/>
      <c r="QAW64" s="6"/>
      <c r="QAX64" s="6"/>
      <c r="QAY64" s="6"/>
      <c r="QAZ64" s="6"/>
      <c r="QBA64" s="6"/>
      <c r="QBB64" s="6"/>
      <c r="QBC64" s="6"/>
      <c r="QBD64" s="6"/>
      <c r="QBE64" s="6"/>
      <c r="QBF64" s="6"/>
      <c r="QBG64" s="6"/>
      <c r="QBH64" s="6"/>
      <c r="QBI64" s="6"/>
      <c r="QBJ64" s="6"/>
      <c r="QBK64" s="6"/>
      <c r="QBL64" s="6"/>
      <c r="QBM64" s="6"/>
      <c r="QBN64" s="6"/>
      <c r="QBO64" s="6"/>
      <c r="QBP64" s="6"/>
      <c r="QBQ64" s="6"/>
      <c r="QBR64" s="6"/>
      <c r="QBS64" s="6"/>
      <c r="QBT64" s="6"/>
      <c r="QBU64" s="6"/>
      <c r="QBV64" s="6"/>
      <c r="QBW64" s="6"/>
      <c r="QBX64" s="6"/>
      <c r="QBY64" s="6"/>
      <c r="QBZ64" s="6"/>
      <c r="QCA64" s="6"/>
      <c r="QCB64" s="6"/>
      <c r="QCC64" s="6"/>
      <c r="QCD64" s="6"/>
      <c r="QCE64" s="6"/>
      <c r="QCF64" s="6"/>
      <c r="QCG64" s="6"/>
      <c r="QCH64" s="6"/>
      <c r="QCI64" s="6"/>
      <c r="QCJ64" s="6"/>
      <c r="QCK64" s="6"/>
      <c r="QCL64" s="6"/>
      <c r="QCM64" s="6"/>
      <c r="QCN64" s="6"/>
      <c r="QCO64" s="6"/>
      <c r="QCP64" s="6"/>
      <c r="QCQ64" s="6"/>
      <c r="QCR64" s="6"/>
      <c r="QCS64" s="6"/>
      <c r="QCT64" s="6"/>
      <c r="QCU64" s="6"/>
      <c r="QCV64" s="6"/>
      <c r="QCW64" s="6"/>
      <c r="QCX64" s="6"/>
      <c r="QCY64" s="6"/>
      <c r="QCZ64" s="6"/>
      <c r="QDA64" s="6"/>
      <c r="QDB64" s="6"/>
      <c r="QDC64" s="6"/>
      <c r="QDD64" s="6"/>
      <c r="QDE64" s="6"/>
      <c r="QDF64" s="6"/>
      <c r="QDG64" s="6"/>
      <c r="QDH64" s="6"/>
      <c r="QDI64" s="6"/>
      <c r="QDJ64" s="6"/>
      <c r="QDK64" s="6"/>
      <c r="QDL64" s="6"/>
      <c r="QDM64" s="6"/>
      <c r="QDN64" s="6"/>
      <c r="QDO64" s="6"/>
      <c r="QDP64" s="6"/>
      <c r="QDQ64" s="6"/>
      <c r="QDR64" s="6"/>
      <c r="QDS64" s="6"/>
      <c r="QDT64" s="6"/>
      <c r="QDU64" s="6"/>
      <c r="QDV64" s="6"/>
      <c r="QDW64" s="6"/>
      <c r="QDX64" s="6"/>
      <c r="QDY64" s="6"/>
      <c r="QDZ64" s="6"/>
      <c r="QEA64" s="6"/>
      <c r="QEB64" s="6"/>
      <c r="QEC64" s="6"/>
      <c r="QED64" s="6"/>
      <c r="QEE64" s="6"/>
      <c r="QEF64" s="6"/>
      <c r="QEG64" s="6"/>
      <c r="QEH64" s="6"/>
      <c r="QEI64" s="6"/>
      <c r="QEJ64" s="6"/>
      <c r="QEK64" s="6"/>
      <c r="QEL64" s="6"/>
      <c r="QEM64" s="6"/>
      <c r="QEN64" s="6"/>
      <c r="QEO64" s="6"/>
      <c r="QEP64" s="6"/>
      <c r="QEQ64" s="6"/>
      <c r="QER64" s="6"/>
      <c r="QES64" s="6"/>
      <c r="QET64" s="6"/>
      <c r="QEU64" s="6"/>
      <c r="QEV64" s="6"/>
      <c r="QEW64" s="6"/>
      <c r="QEX64" s="6"/>
      <c r="QEY64" s="6"/>
      <c r="QEZ64" s="6"/>
      <c r="QFA64" s="6"/>
      <c r="QFB64" s="6"/>
      <c r="QFC64" s="6"/>
      <c r="QFD64" s="6"/>
      <c r="QFE64" s="6"/>
      <c r="QFF64" s="6"/>
      <c r="QFG64" s="6"/>
      <c r="QFH64" s="6"/>
      <c r="QFI64" s="6"/>
      <c r="QFJ64" s="6"/>
      <c r="QFK64" s="6"/>
      <c r="QFL64" s="6"/>
      <c r="QFM64" s="6"/>
      <c r="QFN64" s="6"/>
      <c r="QFO64" s="6"/>
      <c r="QFP64" s="6"/>
      <c r="QFQ64" s="6"/>
      <c r="QFR64" s="6"/>
      <c r="QFS64" s="6"/>
      <c r="QFT64" s="6"/>
      <c r="QFU64" s="6"/>
      <c r="QFV64" s="6"/>
      <c r="QFW64" s="6"/>
      <c r="QFX64" s="6"/>
      <c r="QFY64" s="6"/>
      <c r="QFZ64" s="6"/>
      <c r="QGA64" s="6"/>
      <c r="QGB64" s="6"/>
      <c r="QGC64" s="6"/>
      <c r="QGD64" s="6"/>
      <c r="QGE64" s="6"/>
      <c r="QGF64" s="6"/>
      <c r="QGG64" s="6"/>
      <c r="QGH64" s="6"/>
      <c r="QGI64" s="6"/>
      <c r="QGJ64" s="6"/>
      <c r="QGK64" s="6"/>
      <c r="QGL64" s="6"/>
      <c r="QGM64" s="6"/>
      <c r="QGN64" s="6"/>
      <c r="QGO64" s="6"/>
      <c r="QGP64" s="6"/>
      <c r="QGQ64" s="6"/>
      <c r="QGR64" s="6"/>
      <c r="QGS64" s="6"/>
      <c r="QGT64" s="6"/>
      <c r="QGU64" s="6"/>
      <c r="QGV64" s="6"/>
      <c r="QGW64" s="6"/>
      <c r="QGX64" s="6"/>
      <c r="QGY64" s="6"/>
      <c r="QGZ64" s="6"/>
      <c r="QHA64" s="6"/>
      <c r="QHB64" s="6"/>
      <c r="QHC64" s="6"/>
      <c r="QHD64" s="6"/>
      <c r="QHE64" s="6"/>
      <c r="QHF64" s="6"/>
      <c r="QHG64" s="6"/>
      <c r="QHH64" s="6"/>
      <c r="QHI64" s="6"/>
      <c r="QHJ64" s="6"/>
      <c r="QHK64" s="6"/>
      <c r="QHL64" s="6"/>
      <c r="QHM64" s="6"/>
      <c r="QHN64" s="6"/>
      <c r="QHO64" s="6"/>
      <c r="QHP64" s="6"/>
      <c r="QHQ64" s="6"/>
      <c r="QHR64" s="6"/>
      <c r="QHS64" s="6"/>
      <c r="QHT64" s="6"/>
      <c r="QHU64" s="6"/>
      <c r="QHV64" s="6"/>
      <c r="QHW64" s="6"/>
      <c r="QHX64" s="6"/>
      <c r="QHY64" s="6"/>
      <c r="QHZ64" s="6"/>
      <c r="QIA64" s="6"/>
      <c r="QIB64" s="6"/>
      <c r="QIC64" s="6"/>
      <c r="QID64" s="6"/>
      <c r="QIE64" s="6"/>
      <c r="QIF64" s="6"/>
      <c r="QIG64" s="6"/>
      <c r="QIH64" s="6"/>
      <c r="QII64" s="6"/>
      <c r="QIJ64" s="6"/>
      <c r="QIK64" s="6"/>
      <c r="QIL64" s="6"/>
      <c r="QIM64" s="6"/>
      <c r="QIN64" s="6"/>
      <c r="QIO64" s="6"/>
      <c r="QIP64" s="6"/>
      <c r="QIQ64" s="6"/>
      <c r="QIR64" s="6"/>
      <c r="QIS64" s="6"/>
      <c r="QIT64" s="6"/>
      <c r="QIU64" s="6"/>
      <c r="QIV64" s="6"/>
      <c r="QIW64" s="6"/>
      <c r="QIX64" s="6"/>
      <c r="QIY64" s="6"/>
      <c r="QIZ64" s="6"/>
      <c r="QJA64" s="6"/>
      <c r="QJB64" s="6"/>
      <c r="QJC64" s="6"/>
      <c r="QJD64" s="6"/>
      <c r="QJE64" s="6"/>
      <c r="QJF64" s="6"/>
      <c r="QJG64" s="6"/>
      <c r="QJH64" s="6"/>
      <c r="QJI64" s="6"/>
      <c r="QJJ64" s="6"/>
      <c r="QJK64" s="6"/>
      <c r="QJL64" s="6"/>
      <c r="QJM64" s="6"/>
      <c r="QJN64" s="6"/>
      <c r="QJO64" s="6"/>
      <c r="QJP64" s="6"/>
      <c r="QJQ64" s="6"/>
      <c r="QJR64" s="6"/>
      <c r="QJS64" s="6"/>
      <c r="QJT64" s="6"/>
      <c r="QJU64" s="6"/>
      <c r="QJV64" s="6"/>
      <c r="QJW64" s="6"/>
      <c r="QJX64" s="6"/>
      <c r="QJY64" s="6"/>
      <c r="QJZ64" s="6"/>
      <c r="QKA64" s="6"/>
      <c r="QKB64" s="6"/>
      <c r="QKC64" s="6"/>
      <c r="QKD64" s="6"/>
      <c r="QKE64" s="6"/>
      <c r="QKF64" s="6"/>
      <c r="QKG64" s="6"/>
      <c r="QKH64" s="6"/>
      <c r="QKI64" s="6"/>
      <c r="QKJ64" s="6"/>
      <c r="QKK64" s="6"/>
      <c r="QKL64" s="6"/>
      <c r="QKM64" s="6"/>
      <c r="QKN64" s="6"/>
      <c r="QKO64" s="6"/>
      <c r="QKP64" s="6"/>
      <c r="QKQ64" s="6"/>
      <c r="QKR64" s="6"/>
      <c r="QKS64" s="6"/>
      <c r="QKT64" s="6"/>
      <c r="QKU64" s="6"/>
      <c r="QKV64" s="6"/>
      <c r="QKW64" s="6"/>
      <c r="QKX64" s="6"/>
      <c r="QKY64" s="6"/>
      <c r="QKZ64" s="6"/>
      <c r="QLA64" s="6"/>
      <c r="QLB64" s="6"/>
      <c r="QLC64" s="6"/>
      <c r="QLD64" s="6"/>
      <c r="QLE64" s="6"/>
      <c r="QLF64" s="6"/>
      <c r="QLG64" s="6"/>
      <c r="QLH64" s="6"/>
      <c r="QLI64" s="6"/>
      <c r="QLJ64" s="6"/>
      <c r="QLK64" s="6"/>
      <c r="QLL64" s="6"/>
      <c r="QLM64" s="6"/>
      <c r="QLN64" s="6"/>
      <c r="QLO64" s="6"/>
      <c r="QLP64" s="6"/>
      <c r="QLQ64" s="6"/>
      <c r="QLR64" s="6"/>
      <c r="QLS64" s="6"/>
      <c r="QLT64" s="6"/>
      <c r="QLU64" s="6"/>
      <c r="QLV64" s="6"/>
      <c r="QLW64" s="6"/>
      <c r="QLX64" s="6"/>
      <c r="QLY64" s="6"/>
      <c r="QLZ64" s="6"/>
      <c r="QMA64" s="6"/>
      <c r="QMB64" s="6"/>
      <c r="QMC64" s="6"/>
      <c r="QMD64" s="6"/>
      <c r="QME64" s="6"/>
      <c r="QMF64" s="6"/>
      <c r="QMG64" s="6"/>
      <c r="QMH64" s="6"/>
      <c r="QMI64" s="6"/>
      <c r="QMJ64" s="6"/>
      <c r="QMK64" s="6"/>
      <c r="QML64" s="6"/>
      <c r="QMM64" s="6"/>
      <c r="QMN64" s="6"/>
      <c r="QMO64" s="6"/>
      <c r="QMP64" s="6"/>
      <c r="QMQ64" s="6"/>
      <c r="QMR64" s="6"/>
      <c r="QMS64" s="6"/>
      <c r="QMT64" s="6"/>
      <c r="QMU64" s="6"/>
      <c r="QMV64" s="6"/>
      <c r="QMW64" s="6"/>
      <c r="QMX64" s="6"/>
      <c r="QMY64" s="6"/>
      <c r="QMZ64" s="6"/>
      <c r="QNA64" s="6"/>
      <c r="QNB64" s="6"/>
      <c r="QNC64" s="6"/>
      <c r="QND64" s="6"/>
      <c r="QNE64" s="6"/>
      <c r="QNF64" s="6"/>
      <c r="QNG64" s="6"/>
      <c r="QNH64" s="6"/>
      <c r="QNI64" s="6"/>
      <c r="QNJ64" s="6"/>
      <c r="QNK64" s="6"/>
      <c r="QNL64" s="6"/>
      <c r="QNM64" s="6"/>
      <c r="QNN64" s="6"/>
      <c r="QNO64" s="6"/>
      <c r="QNP64" s="6"/>
      <c r="QNQ64" s="6"/>
      <c r="QNR64" s="6"/>
      <c r="QNS64" s="6"/>
      <c r="QNT64" s="6"/>
      <c r="QNU64" s="6"/>
      <c r="QNV64" s="6"/>
      <c r="QNW64" s="6"/>
      <c r="QNX64" s="6"/>
      <c r="QNY64" s="6"/>
      <c r="QNZ64" s="6"/>
      <c r="QOA64" s="6"/>
      <c r="QOB64" s="6"/>
      <c r="QOC64" s="6"/>
      <c r="QOD64" s="6"/>
      <c r="QOE64" s="6"/>
      <c r="QOF64" s="6"/>
      <c r="QOG64" s="6"/>
      <c r="QOH64" s="6"/>
      <c r="QOI64" s="6"/>
      <c r="QOJ64" s="6"/>
      <c r="QOK64" s="6"/>
      <c r="QOL64" s="6"/>
      <c r="QOM64" s="6"/>
      <c r="QON64" s="6"/>
      <c r="QOO64" s="6"/>
      <c r="QOP64" s="6"/>
      <c r="QOQ64" s="6"/>
      <c r="QOR64" s="6"/>
      <c r="QOS64" s="6"/>
      <c r="QOT64" s="6"/>
      <c r="QOU64" s="6"/>
      <c r="QOV64" s="6"/>
      <c r="QOW64" s="6"/>
      <c r="QOX64" s="6"/>
      <c r="QOY64" s="6"/>
      <c r="QOZ64" s="6"/>
      <c r="QPA64" s="6"/>
      <c r="QPB64" s="6"/>
      <c r="QPC64" s="6"/>
      <c r="QPD64" s="6"/>
      <c r="QPE64" s="6"/>
      <c r="QPF64" s="6"/>
      <c r="QPG64" s="6"/>
      <c r="QPH64" s="6"/>
      <c r="QPI64" s="6"/>
      <c r="QPJ64" s="6"/>
      <c r="QPK64" s="6"/>
      <c r="QPL64" s="6"/>
      <c r="QPM64" s="6"/>
      <c r="QPN64" s="6"/>
      <c r="QPO64" s="6"/>
      <c r="QPP64" s="6"/>
      <c r="QPQ64" s="6"/>
      <c r="QPR64" s="6"/>
      <c r="QPS64" s="6"/>
      <c r="QPT64" s="6"/>
      <c r="QPU64" s="6"/>
      <c r="QPV64" s="6"/>
      <c r="QPW64" s="6"/>
      <c r="QPX64" s="6"/>
      <c r="QPY64" s="6"/>
      <c r="QPZ64" s="6"/>
      <c r="QQA64" s="6"/>
      <c r="QQB64" s="6"/>
      <c r="QQC64" s="6"/>
      <c r="QQD64" s="6"/>
      <c r="QQE64" s="6"/>
      <c r="QQF64" s="6"/>
      <c r="QQG64" s="6"/>
      <c r="QQH64" s="6"/>
      <c r="QQI64" s="6"/>
      <c r="QQJ64" s="6"/>
      <c r="QQK64" s="6"/>
      <c r="QQL64" s="6"/>
      <c r="QQM64" s="6"/>
      <c r="QQN64" s="6"/>
      <c r="QQO64" s="6"/>
      <c r="QQP64" s="6"/>
      <c r="QQQ64" s="6"/>
      <c r="QQR64" s="6"/>
      <c r="QQS64" s="6"/>
      <c r="QQT64" s="6"/>
      <c r="QQU64" s="6"/>
      <c r="QQV64" s="6"/>
      <c r="QQW64" s="6"/>
      <c r="QQX64" s="6"/>
      <c r="QQY64" s="6"/>
      <c r="QQZ64" s="6"/>
      <c r="QRA64" s="6"/>
      <c r="QRB64" s="6"/>
      <c r="QRC64" s="6"/>
      <c r="QRD64" s="6"/>
      <c r="QRE64" s="6"/>
      <c r="QRF64" s="6"/>
      <c r="QRG64" s="6"/>
      <c r="QRH64" s="6"/>
      <c r="QRI64" s="6"/>
      <c r="QRJ64" s="6"/>
      <c r="QRK64" s="6"/>
      <c r="QRL64" s="6"/>
      <c r="QRM64" s="6"/>
      <c r="QRN64" s="6"/>
      <c r="QRO64" s="6"/>
      <c r="QRP64" s="6"/>
      <c r="QRQ64" s="6"/>
      <c r="QRR64" s="6"/>
      <c r="QRS64" s="6"/>
      <c r="QRT64" s="6"/>
      <c r="QRU64" s="6"/>
      <c r="QRV64" s="6"/>
      <c r="QRW64" s="6"/>
      <c r="QRX64" s="6"/>
      <c r="QRY64" s="6"/>
      <c r="QRZ64" s="6"/>
      <c r="QSA64" s="6"/>
      <c r="QSB64" s="6"/>
      <c r="QSC64" s="6"/>
      <c r="QSD64" s="6"/>
      <c r="QSE64" s="6"/>
      <c r="QSF64" s="6"/>
      <c r="QSG64" s="6"/>
      <c r="QSH64" s="6"/>
      <c r="QSI64" s="6"/>
      <c r="QSJ64" s="6"/>
      <c r="QSK64" s="6"/>
      <c r="QSL64" s="6"/>
      <c r="QSM64" s="6"/>
      <c r="QSN64" s="6"/>
      <c r="QSO64" s="6"/>
      <c r="QSP64" s="6"/>
      <c r="QSQ64" s="6"/>
      <c r="QSR64" s="6"/>
      <c r="QSS64" s="6"/>
      <c r="QST64" s="6"/>
      <c r="QSU64" s="6"/>
      <c r="QSV64" s="6"/>
      <c r="QSW64" s="6"/>
      <c r="QSX64" s="6"/>
      <c r="QSY64" s="6"/>
      <c r="QSZ64" s="6"/>
      <c r="QTA64" s="6"/>
      <c r="QTB64" s="6"/>
      <c r="QTC64" s="6"/>
      <c r="QTD64" s="6"/>
      <c r="QTE64" s="6"/>
      <c r="QTF64" s="6"/>
      <c r="QTG64" s="6"/>
      <c r="QTH64" s="6"/>
      <c r="QTI64" s="6"/>
      <c r="QTJ64" s="6"/>
      <c r="QTK64" s="6"/>
      <c r="QTL64" s="6"/>
      <c r="QTM64" s="6"/>
      <c r="QTN64" s="6"/>
      <c r="QTO64" s="6"/>
      <c r="QTP64" s="6"/>
      <c r="QTQ64" s="6"/>
      <c r="QTR64" s="6"/>
      <c r="QTS64" s="6"/>
      <c r="QTT64" s="6"/>
      <c r="QTU64" s="6"/>
      <c r="QTV64" s="6"/>
      <c r="QTW64" s="6"/>
      <c r="QTX64" s="6"/>
      <c r="QTY64" s="6"/>
      <c r="QTZ64" s="6"/>
      <c r="QUA64" s="6"/>
      <c r="QUB64" s="6"/>
      <c r="QUC64" s="6"/>
      <c r="QUD64" s="6"/>
      <c r="QUE64" s="6"/>
      <c r="QUF64" s="6"/>
      <c r="QUG64" s="6"/>
      <c r="QUH64" s="6"/>
      <c r="QUI64" s="6"/>
      <c r="QUJ64" s="6"/>
      <c r="QUK64" s="6"/>
      <c r="QUL64" s="6"/>
      <c r="QUM64" s="6"/>
      <c r="QUN64" s="6"/>
      <c r="QUO64" s="6"/>
      <c r="QUP64" s="6"/>
      <c r="QUQ64" s="6"/>
      <c r="QUR64" s="6"/>
      <c r="QUS64" s="6"/>
      <c r="QUT64" s="6"/>
      <c r="QUU64" s="6"/>
      <c r="QUV64" s="6"/>
      <c r="QUW64" s="6"/>
      <c r="QUX64" s="6"/>
      <c r="QUY64" s="6"/>
      <c r="QUZ64" s="6"/>
      <c r="QVA64" s="6"/>
      <c r="QVB64" s="6"/>
      <c r="QVC64" s="6"/>
      <c r="QVD64" s="6"/>
      <c r="QVE64" s="6"/>
      <c r="QVF64" s="6"/>
      <c r="QVG64" s="6"/>
      <c r="QVH64" s="6"/>
      <c r="QVI64" s="6"/>
      <c r="QVJ64" s="6"/>
      <c r="QVK64" s="6"/>
      <c r="QVL64" s="6"/>
      <c r="QVM64" s="6"/>
      <c r="QVN64" s="6"/>
      <c r="QVO64" s="6"/>
      <c r="QVP64" s="6"/>
      <c r="QVQ64" s="6"/>
      <c r="QVR64" s="6"/>
      <c r="QVS64" s="6"/>
      <c r="QVT64" s="6"/>
      <c r="QVU64" s="6"/>
      <c r="QVV64" s="6"/>
      <c r="QVW64" s="6"/>
      <c r="QVX64" s="6"/>
      <c r="QVY64" s="6"/>
      <c r="QVZ64" s="6"/>
      <c r="QWA64" s="6"/>
      <c r="QWB64" s="6"/>
      <c r="QWC64" s="6"/>
      <c r="QWD64" s="6"/>
      <c r="QWE64" s="6"/>
      <c r="QWF64" s="6"/>
      <c r="QWG64" s="6"/>
      <c r="QWH64" s="6"/>
      <c r="QWI64" s="6"/>
      <c r="QWJ64" s="6"/>
      <c r="QWK64" s="6"/>
      <c r="QWL64" s="6"/>
      <c r="QWM64" s="6"/>
      <c r="QWN64" s="6"/>
      <c r="QWO64" s="6"/>
      <c r="QWP64" s="6"/>
      <c r="QWQ64" s="6"/>
      <c r="QWR64" s="6"/>
      <c r="QWS64" s="6"/>
      <c r="QWT64" s="6"/>
      <c r="QWU64" s="6"/>
      <c r="QWV64" s="6"/>
      <c r="QWW64" s="6"/>
      <c r="QWX64" s="6"/>
      <c r="QWY64" s="6"/>
      <c r="QWZ64" s="6"/>
      <c r="QXA64" s="6"/>
      <c r="QXB64" s="6"/>
      <c r="QXC64" s="6"/>
      <c r="QXD64" s="6"/>
      <c r="QXE64" s="6"/>
      <c r="QXF64" s="6"/>
      <c r="QXG64" s="6"/>
      <c r="QXH64" s="6"/>
      <c r="QXI64" s="6"/>
      <c r="QXJ64" s="6"/>
      <c r="QXK64" s="6"/>
      <c r="QXL64" s="6"/>
      <c r="QXM64" s="6"/>
      <c r="QXN64" s="6"/>
      <c r="QXO64" s="6"/>
      <c r="QXP64" s="6"/>
      <c r="QXQ64" s="6"/>
      <c r="QXR64" s="6"/>
      <c r="QXS64" s="6"/>
      <c r="QXT64" s="6"/>
      <c r="QXU64" s="6"/>
      <c r="QXV64" s="6"/>
      <c r="QXW64" s="6"/>
      <c r="QXX64" s="6"/>
      <c r="QXY64" s="6"/>
      <c r="QXZ64" s="6"/>
      <c r="QYA64" s="6"/>
      <c r="QYB64" s="6"/>
      <c r="QYC64" s="6"/>
      <c r="QYD64" s="6"/>
      <c r="QYE64" s="6"/>
      <c r="QYF64" s="6"/>
      <c r="QYG64" s="6"/>
      <c r="QYH64" s="6"/>
      <c r="QYI64" s="6"/>
      <c r="QYJ64" s="6"/>
      <c r="QYK64" s="6"/>
      <c r="QYL64" s="6"/>
      <c r="QYM64" s="6"/>
      <c r="QYN64" s="6"/>
      <c r="QYO64" s="6"/>
      <c r="QYP64" s="6"/>
      <c r="QYQ64" s="6"/>
      <c r="QYR64" s="6"/>
      <c r="QYS64" s="6"/>
      <c r="QYT64" s="6"/>
      <c r="QYU64" s="6"/>
      <c r="QYV64" s="6"/>
      <c r="QYW64" s="6"/>
      <c r="QYX64" s="6"/>
      <c r="QYY64" s="6"/>
      <c r="QYZ64" s="6"/>
      <c r="QZA64" s="6"/>
      <c r="QZB64" s="6"/>
      <c r="QZC64" s="6"/>
      <c r="QZD64" s="6"/>
      <c r="QZE64" s="6"/>
      <c r="QZF64" s="6"/>
      <c r="QZG64" s="6"/>
      <c r="QZH64" s="6"/>
      <c r="QZI64" s="6"/>
      <c r="QZJ64" s="6"/>
      <c r="QZK64" s="6"/>
      <c r="QZL64" s="6"/>
      <c r="QZM64" s="6"/>
      <c r="QZN64" s="6"/>
      <c r="QZO64" s="6"/>
      <c r="QZP64" s="6"/>
      <c r="QZQ64" s="6"/>
      <c r="QZR64" s="6"/>
      <c r="QZS64" s="6"/>
      <c r="QZT64" s="6"/>
      <c r="QZU64" s="6"/>
      <c r="QZV64" s="6"/>
      <c r="QZW64" s="6"/>
      <c r="QZX64" s="6"/>
      <c r="QZY64" s="6"/>
      <c r="QZZ64" s="6"/>
      <c r="RAA64" s="6"/>
      <c r="RAB64" s="6"/>
      <c r="RAC64" s="6"/>
      <c r="RAD64" s="6"/>
      <c r="RAE64" s="6"/>
      <c r="RAF64" s="6"/>
      <c r="RAG64" s="6"/>
      <c r="RAH64" s="6"/>
      <c r="RAI64" s="6"/>
      <c r="RAJ64" s="6"/>
      <c r="RAK64" s="6"/>
      <c r="RAL64" s="6"/>
      <c r="RAM64" s="6"/>
      <c r="RAN64" s="6"/>
      <c r="RAO64" s="6"/>
      <c r="RAP64" s="6"/>
      <c r="RAQ64" s="6"/>
      <c r="RAR64" s="6"/>
      <c r="RAS64" s="6"/>
      <c r="RAT64" s="6"/>
      <c r="RAU64" s="6"/>
      <c r="RAV64" s="6"/>
      <c r="RAW64" s="6"/>
      <c r="RAX64" s="6"/>
      <c r="RAY64" s="6"/>
      <c r="RAZ64" s="6"/>
      <c r="RBA64" s="6"/>
      <c r="RBB64" s="6"/>
      <c r="RBC64" s="6"/>
      <c r="RBD64" s="6"/>
      <c r="RBE64" s="6"/>
      <c r="RBF64" s="6"/>
      <c r="RBG64" s="6"/>
      <c r="RBH64" s="6"/>
      <c r="RBI64" s="6"/>
      <c r="RBJ64" s="6"/>
      <c r="RBK64" s="6"/>
      <c r="RBL64" s="6"/>
      <c r="RBM64" s="6"/>
      <c r="RBN64" s="6"/>
      <c r="RBO64" s="6"/>
      <c r="RBP64" s="6"/>
      <c r="RBQ64" s="6"/>
      <c r="RBR64" s="6"/>
      <c r="RBS64" s="6"/>
      <c r="RBT64" s="6"/>
      <c r="RBU64" s="6"/>
      <c r="RBV64" s="6"/>
      <c r="RBW64" s="6"/>
      <c r="RBX64" s="6"/>
      <c r="RBY64" s="6"/>
      <c r="RBZ64" s="6"/>
      <c r="RCA64" s="6"/>
      <c r="RCB64" s="6"/>
      <c r="RCC64" s="6"/>
      <c r="RCD64" s="6"/>
      <c r="RCE64" s="6"/>
      <c r="RCF64" s="6"/>
      <c r="RCG64" s="6"/>
      <c r="RCH64" s="6"/>
      <c r="RCI64" s="6"/>
      <c r="RCJ64" s="6"/>
      <c r="RCK64" s="6"/>
      <c r="RCL64" s="6"/>
      <c r="RCM64" s="6"/>
      <c r="RCN64" s="6"/>
      <c r="RCO64" s="6"/>
      <c r="RCP64" s="6"/>
      <c r="RCQ64" s="6"/>
      <c r="RCR64" s="6"/>
      <c r="RCS64" s="6"/>
      <c r="RCT64" s="6"/>
      <c r="RCU64" s="6"/>
      <c r="RCV64" s="6"/>
      <c r="RCW64" s="6"/>
      <c r="RCX64" s="6"/>
      <c r="RCY64" s="6"/>
      <c r="RCZ64" s="6"/>
      <c r="RDA64" s="6"/>
      <c r="RDB64" s="6"/>
      <c r="RDC64" s="6"/>
      <c r="RDD64" s="6"/>
      <c r="RDE64" s="6"/>
      <c r="RDF64" s="6"/>
      <c r="RDG64" s="6"/>
      <c r="RDH64" s="6"/>
      <c r="RDI64" s="6"/>
      <c r="RDJ64" s="6"/>
      <c r="RDK64" s="6"/>
      <c r="RDL64" s="6"/>
      <c r="RDM64" s="6"/>
      <c r="RDN64" s="6"/>
      <c r="RDO64" s="6"/>
      <c r="RDP64" s="6"/>
      <c r="RDQ64" s="6"/>
      <c r="RDR64" s="6"/>
      <c r="RDS64" s="6"/>
      <c r="RDT64" s="6"/>
      <c r="RDU64" s="6"/>
      <c r="RDV64" s="6"/>
      <c r="RDW64" s="6"/>
      <c r="RDX64" s="6"/>
      <c r="RDY64" s="6"/>
      <c r="RDZ64" s="6"/>
      <c r="REA64" s="6"/>
      <c r="REB64" s="6"/>
      <c r="REC64" s="6"/>
      <c r="RED64" s="6"/>
      <c r="REE64" s="6"/>
      <c r="REF64" s="6"/>
      <c r="REG64" s="6"/>
      <c r="REH64" s="6"/>
      <c r="REI64" s="6"/>
      <c r="REJ64" s="6"/>
      <c r="REK64" s="6"/>
      <c r="REL64" s="6"/>
      <c r="REM64" s="6"/>
      <c r="REN64" s="6"/>
      <c r="REO64" s="6"/>
      <c r="REP64" s="6"/>
      <c r="REQ64" s="6"/>
      <c r="RER64" s="6"/>
      <c r="RES64" s="6"/>
      <c r="RET64" s="6"/>
      <c r="REU64" s="6"/>
      <c r="REV64" s="6"/>
      <c r="REW64" s="6"/>
      <c r="REX64" s="6"/>
      <c r="REY64" s="6"/>
      <c r="REZ64" s="6"/>
      <c r="RFA64" s="6"/>
      <c r="RFB64" s="6"/>
      <c r="RFC64" s="6"/>
      <c r="RFD64" s="6"/>
      <c r="RFE64" s="6"/>
      <c r="RFF64" s="6"/>
      <c r="RFG64" s="6"/>
      <c r="RFH64" s="6"/>
      <c r="RFI64" s="6"/>
      <c r="RFJ64" s="6"/>
      <c r="RFK64" s="6"/>
      <c r="RFL64" s="6"/>
      <c r="RFM64" s="6"/>
      <c r="RFN64" s="6"/>
      <c r="RFO64" s="6"/>
      <c r="RFP64" s="6"/>
      <c r="RFQ64" s="6"/>
      <c r="RFR64" s="6"/>
      <c r="RFS64" s="6"/>
      <c r="RFT64" s="6"/>
      <c r="RFU64" s="6"/>
      <c r="RFV64" s="6"/>
      <c r="RFW64" s="6"/>
      <c r="RFX64" s="6"/>
      <c r="RFY64" s="6"/>
      <c r="RFZ64" s="6"/>
      <c r="RGA64" s="6"/>
      <c r="RGB64" s="6"/>
      <c r="RGC64" s="6"/>
      <c r="RGD64" s="6"/>
      <c r="RGE64" s="6"/>
      <c r="RGF64" s="6"/>
      <c r="RGG64" s="6"/>
      <c r="RGH64" s="6"/>
      <c r="RGI64" s="6"/>
      <c r="RGJ64" s="6"/>
      <c r="RGK64" s="6"/>
      <c r="RGL64" s="6"/>
      <c r="RGM64" s="6"/>
      <c r="RGN64" s="6"/>
      <c r="RGO64" s="6"/>
      <c r="RGP64" s="6"/>
      <c r="RGQ64" s="6"/>
      <c r="RGR64" s="6"/>
      <c r="RGS64" s="6"/>
      <c r="RGT64" s="6"/>
      <c r="RGU64" s="6"/>
      <c r="RGV64" s="6"/>
      <c r="RGW64" s="6"/>
      <c r="RGX64" s="6"/>
      <c r="RGY64" s="6"/>
      <c r="RGZ64" s="6"/>
      <c r="RHA64" s="6"/>
      <c r="RHB64" s="6"/>
      <c r="RHC64" s="6"/>
      <c r="RHD64" s="6"/>
      <c r="RHE64" s="6"/>
      <c r="RHF64" s="6"/>
      <c r="RHG64" s="6"/>
      <c r="RHH64" s="6"/>
      <c r="RHI64" s="6"/>
      <c r="RHJ64" s="6"/>
      <c r="RHK64" s="6"/>
      <c r="RHL64" s="6"/>
      <c r="RHM64" s="6"/>
      <c r="RHN64" s="6"/>
      <c r="RHO64" s="6"/>
      <c r="RHP64" s="6"/>
      <c r="RHQ64" s="6"/>
      <c r="RHR64" s="6"/>
      <c r="RHS64" s="6"/>
      <c r="RHT64" s="6"/>
      <c r="RHU64" s="6"/>
      <c r="RHV64" s="6"/>
      <c r="RHW64" s="6"/>
      <c r="RHX64" s="6"/>
      <c r="RHY64" s="6"/>
      <c r="RHZ64" s="6"/>
      <c r="RIA64" s="6"/>
      <c r="RIB64" s="6"/>
      <c r="RIC64" s="6"/>
      <c r="RID64" s="6"/>
      <c r="RIE64" s="6"/>
      <c r="RIF64" s="6"/>
      <c r="RIG64" s="6"/>
      <c r="RIH64" s="6"/>
      <c r="RII64" s="6"/>
      <c r="RIJ64" s="6"/>
      <c r="RIK64" s="6"/>
      <c r="RIL64" s="6"/>
      <c r="RIM64" s="6"/>
      <c r="RIN64" s="6"/>
      <c r="RIO64" s="6"/>
      <c r="RIP64" s="6"/>
      <c r="RIQ64" s="6"/>
      <c r="RIR64" s="6"/>
      <c r="RIS64" s="6"/>
      <c r="RIT64" s="6"/>
      <c r="RIU64" s="6"/>
      <c r="RIV64" s="6"/>
      <c r="RIW64" s="6"/>
      <c r="RIX64" s="6"/>
      <c r="RIY64" s="6"/>
      <c r="RIZ64" s="6"/>
      <c r="RJA64" s="6"/>
      <c r="RJB64" s="6"/>
      <c r="RJC64" s="6"/>
      <c r="RJD64" s="6"/>
      <c r="RJE64" s="6"/>
      <c r="RJF64" s="6"/>
      <c r="RJG64" s="6"/>
      <c r="RJH64" s="6"/>
      <c r="RJI64" s="6"/>
      <c r="RJJ64" s="6"/>
      <c r="RJK64" s="6"/>
      <c r="RJL64" s="6"/>
      <c r="RJM64" s="6"/>
      <c r="RJN64" s="6"/>
      <c r="RJO64" s="6"/>
      <c r="RJP64" s="6"/>
      <c r="RJQ64" s="6"/>
      <c r="RJR64" s="6"/>
      <c r="RJS64" s="6"/>
      <c r="RJT64" s="6"/>
      <c r="RJU64" s="6"/>
      <c r="RJV64" s="6"/>
      <c r="RJW64" s="6"/>
      <c r="RJX64" s="6"/>
      <c r="RJY64" s="6"/>
      <c r="RJZ64" s="6"/>
      <c r="RKA64" s="6"/>
      <c r="RKB64" s="6"/>
      <c r="RKC64" s="6"/>
      <c r="RKD64" s="6"/>
      <c r="RKE64" s="6"/>
      <c r="RKF64" s="6"/>
      <c r="RKG64" s="6"/>
      <c r="RKH64" s="6"/>
      <c r="RKI64" s="6"/>
      <c r="RKJ64" s="6"/>
      <c r="RKK64" s="6"/>
      <c r="RKL64" s="6"/>
      <c r="RKM64" s="6"/>
      <c r="RKN64" s="6"/>
      <c r="RKO64" s="6"/>
      <c r="RKP64" s="6"/>
      <c r="RKQ64" s="6"/>
      <c r="RKR64" s="6"/>
      <c r="RKS64" s="6"/>
      <c r="RKT64" s="6"/>
      <c r="RKU64" s="6"/>
      <c r="RKV64" s="6"/>
      <c r="RKW64" s="6"/>
      <c r="RKX64" s="6"/>
      <c r="RKY64" s="6"/>
      <c r="RKZ64" s="6"/>
      <c r="RLA64" s="6"/>
      <c r="RLB64" s="6"/>
      <c r="RLC64" s="6"/>
      <c r="RLD64" s="6"/>
      <c r="RLE64" s="6"/>
      <c r="RLF64" s="6"/>
      <c r="RLG64" s="6"/>
      <c r="RLH64" s="6"/>
      <c r="RLI64" s="6"/>
      <c r="RLJ64" s="6"/>
      <c r="RLK64" s="6"/>
      <c r="RLL64" s="6"/>
      <c r="RLM64" s="6"/>
      <c r="RLN64" s="6"/>
      <c r="RLO64" s="6"/>
      <c r="RLP64" s="6"/>
      <c r="RLQ64" s="6"/>
      <c r="RLR64" s="6"/>
      <c r="RLS64" s="6"/>
      <c r="RLT64" s="6"/>
      <c r="RLU64" s="6"/>
      <c r="RLV64" s="6"/>
      <c r="RLW64" s="6"/>
      <c r="RLX64" s="6"/>
      <c r="RLY64" s="6"/>
      <c r="RLZ64" s="6"/>
      <c r="RMA64" s="6"/>
      <c r="RMB64" s="6"/>
      <c r="RMC64" s="6"/>
      <c r="RMD64" s="6"/>
      <c r="RME64" s="6"/>
      <c r="RMF64" s="6"/>
      <c r="RMG64" s="6"/>
      <c r="RMH64" s="6"/>
      <c r="RMI64" s="6"/>
      <c r="RMJ64" s="6"/>
      <c r="RMK64" s="6"/>
      <c r="RML64" s="6"/>
      <c r="RMM64" s="6"/>
      <c r="RMN64" s="6"/>
      <c r="RMO64" s="6"/>
      <c r="RMP64" s="6"/>
      <c r="RMQ64" s="6"/>
      <c r="RMR64" s="6"/>
      <c r="RMS64" s="6"/>
      <c r="RMT64" s="6"/>
      <c r="RMU64" s="6"/>
      <c r="RMV64" s="6"/>
      <c r="RMW64" s="6"/>
      <c r="RMX64" s="6"/>
      <c r="RMY64" s="6"/>
      <c r="RMZ64" s="6"/>
      <c r="RNA64" s="6"/>
      <c r="RNB64" s="6"/>
      <c r="RNC64" s="6"/>
      <c r="RND64" s="6"/>
      <c r="RNE64" s="6"/>
      <c r="RNF64" s="6"/>
      <c r="RNG64" s="6"/>
      <c r="RNH64" s="6"/>
      <c r="RNI64" s="6"/>
      <c r="RNJ64" s="6"/>
      <c r="RNK64" s="6"/>
      <c r="RNL64" s="6"/>
      <c r="RNM64" s="6"/>
      <c r="RNN64" s="6"/>
      <c r="RNO64" s="6"/>
      <c r="RNP64" s="6"/>
      <c r="RNQ64" s="6"/>
      <c r="RNR64" s="6"/>
      <c r="RNS64" s="6"/>
      <c r="RNT64" s="6"/>
      <c r="RNU64" s="6"/>
      <c r="RNV64" s="6"/>
      <c r="RNW64" s="6"/>
      <c r="RNX64" s="6"/>
      <c r="RNY64" s="6"/>
      <c r="RNZ64" s="6"/>
      <c r="ROA64" s="6"/>
      <c r="ROB64" s="6"/>
      <c r="ROC64" s="6"/>
      <c r="ROD64" s="6"/>
      <c r="ROE64" s="6"/>
      <c r="ROF64" s="6"/>
      <c r="ROG64" s="6"/>
      <c r="ROH64" s="6"/>
      <c r="ROI64" s="6"/>
      <c r="ROJ64" s="6"/>
      <c r="ROK64" s="6"/>
      <c r="ROL64" s="6"/>
      <c r="ROM64" s="6"/>
      <c r="RON64" s="6"/>
      <c r="ROO64" s="6"/>
      <c r="ROP64" s="6"/>
      <c r="ROQ64" s="6"/>
      <c r="ROR64" s="6"/>
      <c r="ROS64" s="6"/>
      <c r="ROT64" s="6"/>
      <c r="ROU64" s="6"/>
      <c r="ROV64" s="6"/>
      <c r="ROW64" s="6"/>
      <c r="ROX64" s="6"/>
      <c r="ROY64" s="6"/>
      <c r="ROZ64" s="6"/>
      <c r="RPA64" s="6"/>
      <c r="RPB64" s="6"/>
      <c r="RPC64" s="6"/>
      <c r="RPD64" s="6"/>
      <c r="RPE64" s="6"/>
      <c r="RPF64" s="6"/>
      <c r="RPG64" s="6"/>
      <c r="RPH64" s="6"/>
      <c r="RPI64" s="6"/>
      <c r="RPJ64" s="6"/>
      <c r="RPK64" s="6"/>
      <c r="RPL64" s="6"/>
      <c r="RPM64" s="6"/>
      <c r="RPN64" s="6"/>
      <c r="RPO64" s="6"/>
      <c r="RPP64" s="6"/>
      <c r="RPQ64" s="6"/>
      <c r="RPR64" s="6"/>
      <c r="RPS64" s="6"/>
      <c r="RPT64" s="6"/>
      <c r="RPU64" s="6"/>
      <c r="RPV64" s="6"/>
      <c r="RPW64" s="6"/>
      <c r="RPX64" s="6"/>
      <c r="RPY64" s="6"/>
      <c r="RPZ64" s="6"/>
      <c r="RQA64" s="6"/>
      <c r="RQB64" s="6"/>
      <c r="RQC64" s="6"/>
      <c r="RQD64" s="6"/>
      <c r="RQE64" s="6"/>
      <c r="RQF64" s="6"/>
      <c r="RQG64" s="6"/>
      <c r="RQH64" s="6"/>
      <c r="RQI64" s="6"/>
      <c r="RQJ64" s="6"/>
      <c r="RQK64" s="6"/>
      <c r="RQL64" s="6"/>
      <c r="RQM64" s="6"/>
      <c r="RQN64" s="6"/>
      <c r="RQO64" s="6"/>
      <c r="RQP64" s="6"/>
      <c r="RQQ64" s="6"/>
      <c r="RQR64" s="6"/>
      <c r="RQS64" s="6"/>
      <c r="RQT64" s="6"/>
      <c r="RQU64" s="6"/>
      <c r="RQV64" s="6"/>
      <c r="RQW64" s="6"/>
      <c r="RQX64" s="6"/>
      <c r="RQY64" s="6"/>
      <c r="RQZ64" s="6"/>
      <c r="RRA64" s="6"/>
      <c r="RRB64" s="6"/>
      <c r="RRC64" s="6"/>
      <c r="RRD64" s="6"/>
      <c r="RRE64" s="6"/>
      <c r="RRF64" s="6"/>
      <c r="RRG64" s="6"/>
      <c r="RRH64" s="6"/>
      <c r="RRI64" s="6"/>
      <c r="RRJ64" s="6"/>
      <c r="RRK64" s="6"/>
      <c r="RRL64" s="6"/>
      <c r="RRM64" s="6"/>
      <c r="RRN64" s="6"/>
      <c r="RRO64" s="6"/>
      <c r="RRP64" s="6"/>
      <c r="RRQ64" s="6"/>
      <c r="RRR64" s="6"/>
      <c r="RRS64" s="6"/>
      <c r="RRT64" s="6"/>
      <c r="RRU64" s="6"/>
      <c r="RRV64" s="6"/>
      <c r="RRW64" s="6"/>
      <c r="RRX64" s="6"/>
      <c r="RRY64" s="6"/>
      <c r="RRZ64" s="6"/>
      <c r="RSA64" s="6"/>
      <c r="RSB64" s="6"/>
      <c r="RSC64" s="6"/>
      <c r="RSD64" s="6"/>
      <c r="RSE64" s="6"/>
      <c r="RSF64" s="6"/>
      <c r="RSG64" s="6"/>
      <c r="RSH64" s="6"/>
      <c r="RSI64" s="6"/>
      <c r="RSJ64" s="6"/>
      <c r="RSK64" s="6"/>
      <c r="RSL64" s="6"/>
      <c r="RSM64" s="6"/>
      <c r="RSN64" s="6"/>
      <c r="RSO64" s="6"/>
      <c r="RSP64" s="6"/>
      <c r="RSQ64" s="6"/>
      <c r="RSR64" s="6"/>
      <c r="RSS64" s="6"/>
      <c r="RST64" s="6"/>
      <c r="RSU64" s="6"/>
      <c r="RSV64" s="6"/>
      <c r="RSW64" s="6"/>
      <c r="RSX64" s="6"/>
      <c r="RSY64" s="6"/>
      <c r="RSZ64" s="6"/>
      <c r="RTA64" s="6"/>
      <c r="RTB64" s="6"/>
      <c r="RTC64" s="6"/>
      <c r="RTD64" s="6"/>
      <c r="RTE64" s="6"/>
      <c r="RTF64" s="6"/>
      <c r="RTG64" s="6"/>
      <c r="RTH64" s="6"/>
      <c r="RTI64" s="6"/>
      <c r="RTJ64" s="6"/>
      <c r="RTK64" s="6"/>
      <c r="RTL64" s="6"/>
      <c r="RTM64" s="6"/>
      <c r="RTN64" s="6"/>
      <c r="RTO64" s="6"/>
      <c r="RTP64" s="6"/>
      <c r="RTQ64" s="6"/>
      <c r="RTR64" s="6"/>
      <c r="RTS64" s="6"/>
      <c r="RTT64" s="6"/>
      <c r="RTU64" s="6"/>
      <c r="RTV64" s="6"/>
      <c r="RTW64" s="6"/>
      <c r="RTX64" s="6"/>
      <c r="RTY64" s="6"/>
      <c r="RTZ64" s="6"/>
      <c r="RUA64" s="6"/>
      <c r="RUB64" s="6"/>
      <c r="RUC64" s="6"/>
      <c r="RUD64" s="6"/>
      <c r="RUE64" s="6"/>
      <c r="RUF64" s="6"/>
      <c r="RUG64" s="6"/>
      <c r="RUH64" s="6"/>
      <c r="RUI64" s="6"/>
      <c r="RUJ64" s="6"/>
      <c r="RUK64" s="6"/>
      <c r="RUL64" s="6"/>
      <c r="RUM64" s="6"/>
      <c r="RUN64" s="6"/>
      <c r="RUO64" s="6"/>
      <c r="RUP64" s="6"/>
      <c r="RUQ64" s="6"/>
      <c r="RUR64" s="6"/>
      <c r="RUS64" s="6"/>
      <c r="RUT64" s="6"/>
      <c r="RUU64" s="6"/>
      <c r="RUV64" s="6"/>
      <c r="RUW64" s="6"/>
      <c r="RUX64" s="6"/>
      <c r="RUY64" s="6"/>
      <c r="RUZ64" s="6"/>
      <c r="RVA64" s="6"/>
      <c r="RVB64" s="6"/>
      <c r="RVC64" s="6"/>
      <c r="RVD64" s="6"/>
      <c r="RVE64" s="6"/>
      <c r="RVF64" s="6"/>
      <c r="RVG64" s="6"/>
      <c r="RVH64" s="6"/>
      <c r="RVI64" s="6"/>
      <c r="RVJ64" s="6"/>
      <c r="RVK64" s="6"/>
      <c r="RVL64" s="6"/>
      <c r="RVM64" s="6"/>
      <c r="RVN64" s="6"/>
      <c r="RVO64" s="6"/>
      <c r="RVP64" s="6"/>
      <c r="RVQ64" s="6"/>
      <c r="RVR64" s="6"/>
      <c r="RVS64" s="6"/>
      <c r="RVT64" s="6"/>
      <c r="RVU64" s="6"/>
      <c r="RVV64" s="6"/>
      <c r="RVW64" s="6"/>
      <c r="RVX64" s="6"/>
      <c r="RVY64" s="6"/>
      <c r="RVZ64" s="6"/>
      <c r="RWA64" s="6"/>
      <c r="RWB64" s="6"/>
      <c r="RWC64" s="6"/>
      <c r="RWD64" s="6"/>
      <c r="RWE64" s="6"/>
      <c r="RWF64" s="6"/>
      <c r="RWG64" s="6"/>
      <c r="RWH64" s="6"/>
      <c r="RWI64" s="6"/>
      <c r="RWJ64" s="6"/>
      <c r="RWK64" s="6"/>
      <c r="RWL64" s="6"/>
      <c r="RWM64" s="6"/>
      <c r="RWN64" s="6"/>
      <c r="RWO64" s="6"/>
      <c r="RWP64" s="6"/>
      <c r="RWQ64" s="6"/>
      <c r="RWR64" s="6"/>
      <c r="RWS64" s="6"/>
      <c r="RWT64" s="6"/>
      <c r="RWU64" s="6"/>
      <c r="RWV64" s="6"/>
      <c r="RWW64" s="6"/>
      <c r="RWX64" s="6"/>
      <c r="RWY64" s="6"/>
      <c r="RWZ64" s="6"/>
      <c r="RXA64" s="6"/>
      <c r="RXB64" s="6"/>
      <c r="RXC64" s="6"/>
      <c r="RXD64" s="6"/>
      <c r="RXE64" s="6"/>
      <c r="RXF64" s="6"/>
      <c r="RXG64" s="6"/>
      <c r="RXH64" s="6"/>
      <c r="RXI64" s="6"/>
      <c r="RXJ64" s="6"/>
      <c r="RXK64" s="6"/>
      <c r="RXL64" s="6"/>
      <c r="RXM64" s="6"/>
      <c r="RXN64" s="6"/>
      <c r="RXO64" s="6"/>
      <c r="RXP64" s="6"/>
      <c r="RXQ64" s="6"/>
      <c r="RXR64" s="6"/>
      <c r="RXS64" s="6"/>
      <c r="RXT64" s="6"/>
      <c r="RXU64" s="6"/>
      <c r="RXV64" s="6"/>
      <c r="RXW64" s="6"/>
      <c r="RXX64" s="6"/>
      <c r="RXY64" s="6"/>
      <c r="RXZ64" s="6"/>
      <c r="RYA64" s="6"/>
      <c r="RYB64" s="6"/>
      <c r="RYC64" s="6"/>
      <c r="RYD64" s="6"/>
      <c r="RYE64" s="6"/>
      <c r="RYF64" s="6"/>
      <c r="RYG64" s="6"/>
      <c r="RYH64" s="6"/>
      <c r="RYI64" s="6"/>
      <c r="RYJ64" s="6"/>
      <c r="RYK64" s="6"/>
      <c r="RYL64" s="6"/>
      <c r="RYM64" s="6"/>
      <c r="RYN64" s="6"/>
      <c r="RYO64" s="6"/>
      <c r="RYP64" s="6"/>
      <c r="RYQ64" s="6"/>
      <c r="RYR64" s="6"/>
      <c r="RYS64" s="6"/>
      <c r="RYT64" s="6"/>
      <c r="RYU64" s="6"/>
      <c r="RYV64" s="6"/>
      <c r="RYW64" s="6"/>
      <c r="RYX64" s="6"/>
      <c r="RYY64" s="6"/>
      <c r="RYZ64" s="6"/>
      <c r="RZA64" s="6"/>
      <c r="RZB64" s="6"/>
      <c r="RZC64" s="6"/>
      <c r="RZD64" s="6"/>
      <c r="RZE64" s="6"/>
      <c r="RZF64" s="6"/>
      <c r="RZG64" s="6"/>
      <c r="RZH64" s="6"/>
      <c r="RZI64" s="6"/>
      <c r="RZJ64" s="6"/>
      <c r="RZK64" s="6"/>
      <c r="RZL64" s="6"/>
      <c r="RZM64" s="6"/>
      <c r="RZN64" s="6"/>
      <c r="RZO64" s="6"/>
      <c r="RZP64" s="6"/>
      <c r="RZQ64" s="6"/>
      <c r="RZR64" s="6"/>
      <c r="RZS64" s="6"/>
      <c r="RZT64" s="6"/>
      <c r="RZU64" s="6"/>
      <c r="RZV64" s="6"/>
      <c r="RZW64" s="6"/>
      <c r="RZX64" s="6"/>
      <c r="RZY64" s="6"/>
      <c r="RZZ64" s="6"/>
      <c r="SAA64" s="6"/>
      <c r="SAB64" s="6"/>
      <c r="SAC64" s="6"/>
      <c r="SAD64" s="6"/>
      <c r="SAE64" s="6"/>
      <c r="SAF64" s="6"/>
      <c r="SAG64" s="6"/>
      <c r="SAH64" s="6"/>
      <c r="SAI64" s="6"/>
      <c r="SAJ64" s="6"/>
      <c r="SAK64" s="6"/>
      <c r="SAL64" s="6"/>
      <c r="SAM64" s="6"/>
      <c r="SAN64" s="6"/>
      <c r="SAO64" s="6"/>
      <c r="SAP64" s="6"/>
      <c r="SAQ64" s="6"/>
      <c r="SAR64" s="6"/>
      <c r="SAS64" s="6"/>
      <c r="SAT64" s="6"/>
      <c r="SAU64" s="6"/>
      <c r="SAV64" s="6"/>
      <c r="SAW64" s="6"/>
      <c r="SAX64" s="6"/>
      <c r="SAY64" s="6"/>
      <c r="SAZ64" s="6"/>
      <c r="SBA64" s="6"/>
      <c r="SBB64" s="6"/>
      <c r="SBC64" s="6"/>
      <c r="SBD64" s="6"/>
      <c r="SBE64" s="6"/>
      <c r="SBF64" s="6"/>
      <c r="SBG64" s="6"/>
      <c r="SBH64" s="6"/>
      <c r="SBI64" s="6"/>
      <c r="SBJ64" s="6"/>
      <c r="SBK64" s="6"/>
      <c r="SBL64" s="6"/>
      <c r="SBM64" s="6"/>
      <c r="SBN64" s="6"/>
      <c r="SBO64" s="6"/>
      <c r="SBP64" s="6"/>
      <c r="SBQ64" s="6"/>
      <c r="SBR64" s="6"/>
      <c r="SBS64" s="6"/>
      <c r="SBT64" s="6"/>
      <c r="SBU64" s="6"/>
      <c r="SBV64" s="6"/>
      <c r="SBW64" s="6"/>
      <c r="SBX64" s="6"/>
      <c r="SBY64" s="6"/>
      <c r="SBZ64" s="6"/>
      <c r="SCA64" s="6"/>
      <c r="SCB64" s="6"/>
      <c r="SCC64" s="6"/>
      <c r="SCD64" s="6"/>
      <c r="SCE64" s="6"/>
      <c r="SCF64" s="6"/>
      <c r="SCG64" s="6"/>
      <c r="SCH64" s="6"/>
      <c r="SCI64" s="6"/>
      <c r="SCJ64" s="6"/>
      <c r="SCK64" s="6"/>
      <c r="SCL64" s="6"/>
      <c r="SCM64" s="6"/>
      <c r="SCN64" s="6"/>
      <c r="SCO64" s="6"/>
      <c r="SCP64" s="6"/>
      <c r="SCQ64" s="6"/>
      <c r="SCR64" s="6"/>
      <c r="SCS64" s="6"/>
      <c r="SCT64" s="6"/>
      <c r="SCU64" s="6"/>
      <c r="SCV64" s="6"/>
      <c r="SCW64" s="6"/>
      <c r="SCX64" s="6"/>
      <c r="SCY64" s="6"/>
      <c r="SCZ64" s="6"/>
      <c r="SDA64" s="6"/>
      <c r="SDB64" s="6"/>
      <c r="SDC64" s="6"/>
      <c r="SDD64" s="6"/>
      <c r="SDE64" s="6"/>
      <c r="SDF64" s="6"/>
      <c r="SDG64" s="6"/>
      <c r="SDH64" s="6"/>
      <c r="SDI64" s="6"/>
      <c r="SDJ64" s="6"/>
      <c r="SDK64" s="6"/>
      <c r="SDL64" s="6"/>
      <c r="SDM64" s="6"/>
      <c r="SDN64" s="6"/>
      <c r="SDO64" s="6"/>
      <c r="SDP64" s="6"/>
      <c r="SDQ64" s="6"/>
      <c r="SDR64" s="6"/>
      <c r="SDS64" s="6"/>
      <c r="SDT64" s="6"/>
      <c r="SDU64" s="6"/>
      <c r="SDV64" s="6"/>
      <c r="SDW64" s="6"/>
      <c r="SDX64" s="6"/>
      <c r="SDY64" s="6"/>
      <c r="SDZ64" s="6"/>
      <c r="SEA64" s="6"/>
      <c r="SEB64" s="6"/>
      <c r="SEC64" s="6"/>
      <c r="SED64" s="6"/>
      <c r="SEE64" s="6"/>
      <c r="SEF64" s="6"/>
      <c r="SEG64" s="6"/>
      <c r="SEH64" s="6"/>
      <c r="SEI64" s="6"/>
      <c r="SEJ64" s="6"/>
      <c r="SEK64" s="6"/>
      <c r="SEL64" s="6"/>
      <c r="SEM64" s="6"/>
      <c r="SEN64" s="6"/>
      <c r="SEO64" s="6"/>
      <c r="SEP64" s="6"/>
      <c r="SEQ64" s="6"/>
      <c r="SER64" s="6"/>
      <c r="SES64" s="6"/>
      <c r="SET64" s="6"/>
      <c r="SEU64" s="6"/>
      <c r="SEV64" s="6"/>
      <c r="SEW64" s="6"/>
      <c r="SEX64" s="6"/>
      <c r="SEY64" s="6"/>
      <c r="SEZ64" s="6"/>
      <c r="SFA64" s="6"/>
      <c r="SFB64" s="6"/>
      <c r="SFC64" s="6"/>
      <c r="SFD64" s="6"/>
      <c r="SFE64" s="6"/>
      <c r="SFF64" s="6"/>
      <c r="SFG64" s="6"/>
      <c r="SFH64" s="6"/>
      <c r="SFI64" s="6"/>
      <c r="SFJ64" s="6"/>
      <c r="SFK64" s="6"/>
      <c r="SFL64" s="6"/>
      <c r="SFM64" s="6"/>
      <c r="SFN64" s="6"/>
      <c r="SFO64" s="6"/>
      <c r="SFP64" s="6"/>
      <c r="SFQ64" s="6"/>
      <c r="SFR64" s="6"/>
      <c r="SFS64" s="6"/>
      <c r="SFT64" s="6"/>
      <c r="SFU64" s="6"/>
      <c r="SFV64" s="6"/>
      <c r="SFW64" s="6"/>
      <c r="SFX64" s="6"/>
      <c r="SFY64" s="6"/>
      <c r="SFZ64" s="6"/>
      <c r="SGA64" s="6"/>
      <c r="SGB64" s="6"/>
      <c r="SGC64" s="6"/>
      <c r="SGD64" s="6"/>
      <c r="SGE64" s="6"/>
      <c r="SGF64" s="6"/>
      <c r="SGG64" s="6"/>
      <c r="SGH64" s="6"/>
      <c r="SGI64" s="6"/>
      <c r="SGJ64" s="6"/>
      <c r="SGK64" s="6"/>
      <c r="SGL64" s="6"/>
      <c r="SGM64" s="6"/>
      <c r="SGN64" s="6"/>
      <c r="SGO64" s="6"/>
      <c r="SGP64" s="6"/>
      <c r="SGQ64" s="6"/>
      <c r="SGR64" s="6"/>
      <c r="SGS64" s="6"/>
      <c r="SGT64" s="6"/>
      <c r="SGU64" s="6"/>
      <c r="SGV64" s="6"/>
      <c r="SGW64" s="6"/>
      <c r="SGX64" s="6"/>
      <c r="SGY64" s="6"/>
      <c r="SGZ64" s="6"/>
      <c r="SHA64" s="6"/>
      <c r="SHB64" s="6"/>
      <c r="SHC64" s="6"/>
      <c r="SHD64" s="6"/>
      <c r="SHE64" s="6"/>
      <c r="SHF64" s="6"/>
      <c r="SHG64" s="6"/>
      <c r="SHH64" s="6"/>
      <c r="SHI64" s="6"/>
      <c r="SHJ64" s="6"/>
      <c r="SHK64" s="6"/>
      <c r="SHL64" s="6"/>
      <c r="SHM64" s="6"/>
      <c r="SHN64" s="6"/>
      <c r="SHO64" s="6"/>
      <c r="SHP64" s="6"/>
      <c r="SHQ64" s="6"/>
      <c r="SHR64" s="6"/>
      <c r="SHS64" s="6"/>
      <c r="SHT64" s="6"/>
      <c r="SHU64" s="6"/>
      <c r="SHV64" s="6"/>
      <c r="SHW64" s="6"/>
      <c r="SHX64" s="6"/>
      <c r="SHY64" s="6"/>
      <c r="SHZ64" s="6"/>
      <c r="SIA64" s="6"/>
      <c r="SIB64" s="6"/>
      <c r="SIC64" s="6"/>
      <c r="SID64" s="6"/>
      <c r="SIE64" s="6"/>
      <c r="SIF64" s="6"/>
      <c r="SIG64" s="6"/>
      <c r="SIH64" s="6"/>
      <c r="SII64" s="6"/>
      <c r="SIJ64" s="6"/>
      <c r="SIK64" s="6"/>
      <c r="SIL64" s="6"/>
      <c r="SIM64" s="6"/>
      <c r="SIN64" s="6"/>
      <c r="SIO64" s="6"/>
      <c r="SIP64" s="6"/>
      <c r="SIQ64" s="6"/>
      <c r="SIR64" s="6"/>
      <c r="SIS64" s="6"/>
      <c r="SIT64" s="6"/>
      <c r="SIU64" s="6"/>
      <c r="SIV64" s="6"/>
      <c r="SIW64" s="6"/>
      <c r="SIX64" s="6"/>
      <c r="SIY64" s="6"/>
      <c r="SIZ64" s="6"/>
      <c r="SJA64" s="6"/>
      <c r="SJB64" s="6"/>
      <c r="SJC64" s="6"/>
      <c r="SJD64" s="6"/>
      <c r="SJE64" s="6"/>
      <c r="SJF64" s="6"/>
      <c r="SJG64" s="6"/>
      <c r="SJH64" s="6"/>
      <c r="SJI64" s="6"/>
      <c r="SJJ64" s="6"/>
      <c r="SJK64" s="6"/>
      <c r="SJL64" s="6"/>
      <c r="SJM64" s="6"/>
      <c r="SJN64" s="6"/>
      <c r="SJO64" s="6"/>
      <c r="SJP64" s="6"/>
      <c r="SJQ64" s="6"/>
      <c r="SJR64" s="6"/>
      <c r="SJS64" s="6"/>
      <c r="SJT64" s="6"/>
      <c r="SJU64" s="6"/>
      <c r="SJV64" s="6"/>
      <c r="SJW64" s="6"/>
      <c r="SJX64" s="6"/>
      <c r="SJY64" s="6"/>
      <c r="SJZ64" s="6"/>
      <c r="SKA64" s="6"/>
      <c r="SKB64" s="6"/>
      <c r="SKC64" s="6"/>
      <c r="SKD64" s="6"/>
      <c r="SKE64" s="6"/>
      <c r="SKF64" s="6"/>
      <c r="SKG64" s="6"/>
      <c r="SKH64" s="6"/>
      <c r="SKI64" s="6"/>
      <c r="SKJ64" s="6"/>
      <c r="SKK64" s="6"/>
      <c r="SKL64" s="6"/>
      <c r="SKM64" s="6"/>
      <c r="SKN64" s="6"/>
      <c r="SKO64" s="6"/>
      <c r="SKP64" s="6"/>
      <c r="SKQ64" s="6"/>
      <c r="SKR64" s="6"/>
      <c r="SKS64" s="6"/>
      <c r="SKT64" s="6"/>
      <c r="SKU64" s="6"/>
      <c r="SKV64" s="6"/>
      <c r="SKW64" s="6"/>
      <c r="SKX64" s="6"/>
      <c r="SKY64" s="6"/>
      <c r="SKZ64" s="6"/>
      <c r="SLA64" s="6"/>
      <c r="SLB64" s="6"/>
      <c r="SLC64" s="6"/>
      <c r="SLD64" s="6"/>
      <c r="SLE64" s="6"/>
      <c r="SLF64" s="6"/>
      <c r="SLG64" s="6"/>
      <c r="SLH64" s="6"/>
      <c r="SLI64" s="6"/>
      <c r="SLJ64" s="6"/>
      <c r="SLK64" s="6"/>
      <c r="SLL64" s="6"/>
      <c r="SLM64" s="6"/>
      <c r="SLN64" s="6"/>
      <c r="SLO64" s="6"/>
      <c r="SLP64" s="6"/>
      <c r="SLQ64" s="6"/>
      <c r="SLR64" s="6"/>
      <c r="SLS64" s="6"/>
      <c r="SLT64" s="6"/>
      <c r="SLU64" s="6"/>
      <c r="SLV64" s="6"/>
      <c r="SLW64" s="6"/>
      <c r="SLX64" s="6"/>
      <c r="SLY64" s="6"/>
      <c r="SLZ64" s="6"/>
      <c r="SMA64" s="6"/>
      <c r="SMB64" s="6"/>
      <c r="SMC64" s="6"/>
      <c r="SMD64" s="6"/>
      <c r="SME64" s="6"/>
      <c r="SMF64" s="6"/>
      <c r="SMG64" s="6"/>
      <c r="SMH64" s="6"/>
      <c r="SMI64" s="6"/>
      <c r="SMJ64" s="6"/>
      <c r="SMK64" s="6"/>
      <c r="SML64" s="6"/>
      <c r="SMM64" s="6"/>
      <c r="SMN64" s="6"/>
      <c r="SMO64" s="6"/>
      <c r="SMP64" s="6"/>
      <c r="SMQ64" s="6"/>
      <c r="SMR64" s="6"/>
      <c r="SMS64" s="6"/>
      <c r="SMT64" s="6"/>
      <c r="SMU64" s="6"/>
      <c r="SMV64" s="6"/>
      <c r="SMW64" s="6"/>
      <c r="SMX64" s="6"/>
      <c r="SMY64" s="6"/>
      <c r="SMZ64" s="6"/>
      <c r="SNA64" s="6"/>
      <c r="SNB64" s="6"/>
      <c r="SNC64" s="6"/>
      <c r="SND64" s="6"/>
      <c r="SNE64" s="6"/>
      <c r="SNF64" s="6"/>
      <c r="SNG64" s="6"/>
      <c r="SNH64" s="6"/>
      <c r="SNI64" s="6"/>
      <c r="SNJ64" s="6"/>
      <c r="SNK64" s="6"/>
      <c r="SNL64" s="6"/>
      <c r="SNM64" s="6"/>
      <c r="SNN64" s="6"/>
      <c r="SNO64" s="6"/>
      <c r="SNP64" s="6"/>
      <c r="SNQ64" s="6"/>
      <c r="SNR64" s="6"/>
      <c r="SNS64" s="6"/>
      <c r="SNT64" s="6"/>
      <c r="SNU64" s="6"/>
      <c r="SNV64" s="6"/>
      <c r="SNW64" s="6"/>
      <c r="SNX64" s="6"/>
      <c r="SNY64" s="6"/>
      <c r="SNZ64" s="6"/>
      <c r="SOA64" s="6"/>
      <c r="SOB64" s="6"/>
      <c r="SOC64" s="6"/>
      <c r="SOD64" s="6"/>
      <c r="SOE64" s="6"/>
      <c r="SOF64" s="6"/>
      <c r="SOG64" s="6"/>
      <c r="SOH64" s="6"/>
      <c r="SOI64" s="6"/>
      <c r="SOJ64" s="6"/>
      <c r="SOK64" s="6"/>
      <c r="SOL64" s="6"/>
      <c r="SOM64" s="6"/>
      <c r="SON64" s="6"/>
      <c r="SOO64" s="6"/>
      <c r="SOP64" s="6"/>
      <c r="SOQ64" s="6"/>
      <c r="SOR64" s="6"/>
      <c r="SOS64" s="6"/>
      <c r="SOT64" s="6"/>
      <c r="SOU64" s="6"/>
      <c r="SOV64" s="6"/>
      <c r="SOW64" s="6"/>
      <c r="SOX64" s="6"/>
      <c r="SOY64" s="6"/>
      <c r="SOZ64" s="6"/>
      <c r="SPA64" s="6"/>
      <c r="SPB64" s="6"/>
      <c r="SPC64" s="6"/>
      <c r="SPD64" s="6"/>
      <c r="SPE64" s="6"/>
      <c r="SPF64" s="6"/>
      <c r="SPG64" s="6"/>
      <c r="SPH64" s="6"/>
      <c r="SPI64" s="6"/>
      <c r="SPJ64" s="6"/>
      <c r="SPK64" s="6"/>
      <c r="SPL64" s="6"/>
      <c r="SPM64" s="6"/>
      <c r="SPN64" s="6"/>
      <c r="SPO64" s="6"/>
      <c r="SPP64" s="6"/>
      <c r="SPQ64" s="6"/>
      <c r="SPR64" s="6"/>
      <c r="SPS64" s="6"/>
      <c r="SPT64" s="6"/>
      <c r="SPU64" s="6"/>
      <c r="SPV64" s="6"/>
      <c r="SPW64" s="6"/>
      <c r="SPX64" s="6"/>
      <c r="SPY64" s="6"/>
      <c r="SPZ64" s="6"/>
      <c r="SQA64" s="6"/>
      <c r="SQB64" s="6"/>
      <c r="SQC64" s="6"/>
      <c r="SQD64" s="6"/>
      <c r="SQE64" s="6"/>
      <c r="SQF64" s="6"/>
      <c r="SQG64" s="6"/>
      <c r="SQH64" s="6"/>
      <c r="SQI64" s="6"/>
      <c r="SQJ64" s="6"/>
      <c r="SQK64" s="6"/>
      <c r="SQL64" s="6"/>
      <c r="SQM64" s="6"/>
      <c r="SQN64" s="6"/>
      <c r="SQO64" s="6"/>
      <c r="SQP64" s="6"/>
      <c r="SQQ64" s="6"/>
      <c r="SQR64" s="6"/>
      <c r="SQS64" s="6"/>
      <c r="SQT64" s="6"/>
      <c r="SQU64" s="6"/>
      <c r="SQV64" s="6"/>
      <c r="SQW64" s="6"/>
      <c r="SQX64" s="6"/>
      <c r="SQY64" s="6"/>
      <c r="SQZ64" s="6"/>
      <c r="SRA64" s="6"/>
      <c r="SRB64" s="6"/>
      <c r="SRC64" s="6"/>
      <c r="SRD64" s="6"/>
      <c r="SRE64" s="6"/>
      <c r="SRF64" s="6"/>
      <c r="SRG64" s="6"/>
      <c r="SRH64" s="6"/>
      <c r="SRI64" s="6"/>
      <c r="SRJ64" s="6"/>
      <c r="SRK64" s="6"/>
      <c r="SRL64" s="6"/>
      <c r="SRM64" s="6"/>
      <c r="SRN64" s="6"/>
      <c r="SRO64" s="6"/>
      <c r="SRP64" s="6"/>
      <c r="SRQ64" s="6"/>
      <c r="SRR64" s="6"/>
      <c r="SRS64" s="6"/>
      <c r="SRT64" s="6"/>
      <c r="SRU64" s="6"/>
      <c r="SRV64" s="6"/>
      <c r="SRW64" s="6"/>
      <c r="SRX64" s="6"/>
      <c r="SRY64" s="6"/>
      <c r="SRZ64" s="6"/>
      <c r="SSA64" s="6"/>
      <c r="SSB64" s="6"/>
      <c r="SSC64" s="6"/>
      <c r="SSD64" s="6"/>
      <c r="SSE64" s="6"/>
      <c r="SSF64" s="6"/>
      <c r="SSG64" s="6"/>
      <c r="SSH64" s="6"/>
      <c r="SSI64" s="6"/>
      <c r="SSJ64" s="6"/>
      <c r="SSK64" s="6"/>
      <c r="SSL64" s="6"/>
      <c r="SSM64" s="6"/>
      <c r="SSN64" s="6"/>
      <c r="SSO64" s="6"/>
      <c r="SSP64" s="6"/>
      <c r="SSQ64" s="6"/>
      <c r="SSR64" s="6"/>
      <c r="SSS64" s="6"/>
      <c r="SST64" s="6"/>
      <c r="SSU64" s="6"/>
      <c r="SSV64" s="6"/>
      <c r="SSW64" s="6"/>
      <c r="SSX64" s="6"/>
      <c r="SSY64" s="6"/>
      <c r="SSZ64" s="6"/>
      <c r="STA64" s="6"/>
      <c r="STB64" s="6"/>
      <c r="STC64" s="6"/>
      <c r="STD64" s="6"/>
      <c r="STE64" s="6"/>
      <c r="STF64" s="6"/>
      <c r="STG64" s="6"/>
      <c r="STH64" s="6"/>
      <c r="STI64" s="6"/>
      <c r="STJ64" s="6"/>
      <c r="STK64" s="6"/>
      <c r="STL64" s="6"/>
      <c r="STM64" s="6"/>
      <c r="STN64" s="6"/>
      <c r="STO64" s="6"/>
      <c r="STP64" s="6"/>
      <c r="STQ64" s="6"/>
      <c r="STR64" s="6"/>
      <c r="STS64" s="6"/>
      <c r="STT64" s="6"/>
      <c r="STU64" s="6"/>
      <c r="STV64" s="6"/>
      <c r="STW64" s="6"/>
      <c r="STX64" s="6"/>
      <c r="STY64" s="6"/>
      <c r="STZ64" s="6"/>
      <c r="SUA64" s="6"/>
      <c r="SUB64" s="6"/>
      <c r="SUC64" s="6"/>
      <c r="SUD64" s="6"/>
      <c r="SUE64" s="6"/>
      <c r="SUF64" s="6"/>
      <c r="SUG64" s="6"/>
      <c r="SUH64" s="6"/>
      <c r="SUI64" s="6"/>
      <c r="SUJ64" s="6"/>
      <c r="SUK64" s="6"/>
      <c r="SUL64" s="6"/>
      <c r="SUM64" s="6"/>
      <c r="SUN64" s="6"/>
      <c r="SUO64" s="6"/>
      <c r="SUP64" s="6"/>
      <c r="SUQ64" s="6"/>
      <c r="SUR64" s="6"/>
      <c r="SUS64" s="6"/>
      <c r="SUT64" s="6"/>
      <c r="SUU64" s="6"/>
      <c r="SUV64" s="6"/>
      <c r="SUW64" s="6"/>
      <c r="SUX64" s="6"/>
      <c r="SUY64" s="6"/>
      <c r="SUZ64" s="6"/>
      <c r="SVA64" s="6"/>
      <c r="SVB64" s="6"/>
      <c r="SVC64" s="6"/>
      <c r="SVD64" s="6"/>
      <c r="SVE64" s="6"/>
      <c r="SVF64" s="6"/>
      <c r="SVG64" s="6"/>
      <c r="SVH64" s="6"/>
      <c r="SVI64" s="6"/>
      <c r="SVJ64" s="6"/>
      <c r="SVK64" s="6"/>
      <c r="SVL64" s="6"/>
      <c r="SVM64" s="6"/>
      <c r="SVN64" s="6"/>
      <c r="SVO64" s="6"/>
      <c r="SVP64" s="6"/>
      <c r="SVQ64" s="6"/>
      <c r="SVR64" s="6"/>
      <c r="SVS64" s="6"/>
      <c r="SVT64" s="6"/>
      <c r="SVU64" s="6"/>
      <c r="SVV64" s="6"/>
      <c r="SVW64" s="6"/>
      <c r="SVX64" s="6"/>
      <c r="SVY64" s="6"/>
      <c r="SVZ64" s="6"/>
      <c r="SWA64" s="6"/>
      <c r="SWB64" s="6"/>
      <c r="SWC64" s="6"/>
      <c r="SWD64" s="6"/>
      <c r="SWE64" s="6"/>
      <c r="SWF64" s="6"/>
      <c r="SWG64" s="6"/>
      <c r="SWH64" s="6"/>
      <c r="SWI64" s="6"/>
      <c r="SWJ64" s="6"/>
      <c r="SWK64" s="6"/>
      <c r="SWL64" s="6"/>
      <c r="SWM64" s="6"/>
      <c r="SWN64" s="6"/>
      <c r="SWO64" s="6"/>
      <c r="SWP64" s="6"/>
      <c r="SWQ64" s="6"/>
      <c r="SWR64" s="6"/>
      <c r="SWS64" s="6"/>
      <c r="SWT64" s="6"/>
      <c r="SWU64" s="6"/>
      <c r="SWV64" s="6"/>
      <c r="SWW64" s="6"/>
      <c r="SWX64" s="6"/>
      <c r="SWY64" s="6"/>
      <c r="SWZ64" s="6"/>
      <c r="SXA64" s="6"/>
      <c r="SXB64" s="6"/>
      <c r="SXC64" s="6"/>
      <c r="SXD64" s="6"/>
      <c r="SXE64" s="6"/>
      <c r="SXF64" s="6"/>
      <c r="SXG64" s="6"/>
      <c r="SXH64" s="6"/>
      <c r="SXI64" s="6"/>
      <c r="SXJ64" s="6"/>
      <c r="SXK64" s="6"/>
      <c r="SXL64" s="6"/>
      <c r="SXM64" s="6"/>
      <c r="SXN64" s="6"/>
      <c r="SXO64" s="6"/>
      <c r="SXP64" s="6"/>
      <c r="SXQ64" s="6"/>
      <c r="SXR64" s="6"/>
      <c r="SXS64" s="6"/>
      <c r="SXT64" s="6"/>
      <c r="SXU64" s="6"/>
      <c r="SXV64" s="6"/>
      <c r="SXW64" s="6"/>
      <c r="SXX64" s="6"/>
      <c r="SXY64" s="6"/>
      <c r="SXZ64" s="6"/>
      <c r="SYA64" s="6"/>
      <c r="SYB64" s="6"/>
      <c r="SYC64" s="6"/>
      <c r="SYD64" s="6"/>
      <c r="SYE64" s="6"/>
      <c r="SYF64" s="6"/>
      <c r="SYG64" s="6"/>
      <c r="SYH64" s="6"/>
      <c r="SYI64" s="6"/>
      <c r="SYJ64" s="6"/>
      <c r="SYK64" s="6"/>
      <c r="SYL64" s="6"/>
      <c r="SYM64" s="6"/>
      <c r="SYN64" s="6"/>
      <c r="SYO64" s="6"/>
      <c r="SYP64" s="6"/>
      <c r="SYQ64" s="6"/>
      <c r="SYR64" s="6"/>
      <c r="SYS64" s="6"/>
      <c r="SYT64" s="6"/>
      <c r="SYU64" s="6"/>
      <c r="SYV64" s="6"/>
      <c r="SYW64" s="6"/>
      <c r="SYX64" s="6"/>
      <c r="SYY64" s="6"/>
      <c r="SYZ64" s="6"/>
      <c r="SZA64" s="6"/>
      <c r="SZB64" s="6"/>
      <c r="SZC64" s="6"/>
      <c r="SZD64" s="6"/>
      <c r="SZE64" s="6"/>
      <c r="SZF64" s="6"/>
      <c r="SZG64" s="6"/>
      <c r="SZH64" s="6"/>
      <c r="SZI64" s="6"/>
      <c r="SZJ64" s="6"/>
      <c r="SZK64" s="6"/>
      <c r="SZL64" s="6"/>
      <c r="SZM64" s="6"/>
      <c r="SZN64" s="6"/>
      <c r="SZO64" s="6"/>
      <c r="SZP64" s="6"/>
      <c r="SZQ64" s="6"/>
      <c r="SZR64" s="6"/>
      <c r="SZS64" s="6"/>
      <c r="SZT64" s="6"/>
      <c r="SZU64" s="6"/>
      <c r="SZV64" s="6"/>
      <c r="SZW64" s="6"/>
      <c r="SZX64" s="6"/>
      <c r="SZY64" s="6"/>
      <c r="SZZ64" s="6"/>
      <c r="TAA64" s="6"/>
      <c r="TAB64" s="6"/>
      <c r="TAC64" s="6"/>
      <c r="TAD64" s="6"/>
      <c r="TAE64" s="6"/>
      <c r="TAF64" s="6"/>
      <c r="TAG64" s="6"/>
      <c r="TAH64" s="6"/>
      <c r="TAI64" s="6"/>
      <c r="TAJ64" s="6"/>
      <c r="TAK64" s="6"/>
      <c r="TAL64" s="6"/>
      <c r="TAM64" s="6"/>
      <c r="TAN64" s="6"/>
      <c r="TAO64" s="6"/>
      <c r="TAP64" s="6"/>
      <c r="TAQ64" s="6"/>
      <c r="TAR64" s="6"/>
      <c r="TAS64" s="6"/>
      <c r="TAT64" s="6"/>
      <c r="TAU64" s="6"/>
      <c r="TAV64" s="6"/>
      <c r="TAW64" s="6"/>
      <c r="TAX64" s="6"/>
      <c r="TAY64" s="6"/>
      <c r="TAZ64" s="6"/>
      <c r="TBA64" s="6"/>
      <c r="TBB64" s="6"/>
      <c r="TBC64" s="6"/>
      <c r="TBD64" s="6"/>
      <c r="TBE64" s="6"/>
      <c r="TBF64" s="6"/>
      <c r="TBG64" s="6"/>
      <c r="TBH64" s="6"/>
      <c r="TBI64" s="6"/>
      <c r="TBJ64" s="6"/>
      <c r="TBK64" s="6"/>
      <c r="TBL64" s="6"/>
      <c r="TBM64" s="6"/>
      <c r="TBN64" s="6"/>
      <c r="TBO64" s="6"/>
      <c r="TBP64" s="6"/>
      <c r="TBQ64" s="6"/>
      <c r="TBR64" s="6"/>
      <c r="TBS64" s="6"/>
      <c r="TBT64" s="6"/>
      <c r="TBU64" s="6"/>
      <c r="TBV64" s="6"/>
      <c r="TBW64" s="6"/>
      <c r="TBX64" s="6"/>
      <c r="TBY64" s="6"/>
      <c r="TBZ64" s="6"/>
      <c r="TCA64" s="6"/>
      <c r="TCB64" s="6"/>
      <c r="TCC64" s="6"/>
      <c r="TCD64" s="6"/>
      <c r="TCE64" s="6"/>
      <c r="TCF64" s="6"/>
      <c r="TCG64" s="6"/>
      <c r="TCH64" s="6"/>
      <c r="TCI64" s="6"/>
      <c r="TCJ64" s="6"/>
      <c r="TCK64" s="6"/>
      <c r="TCL64" s="6"/>
      <c r="TCM64" s="6"/>
      <c r="TCN64" s="6"/>
      <c r="TCO64" s="6"/>
      <c r="TCP64" s="6"/>
      <c r="TCQ64" s="6"/>
      <c r="TCR64" s="6"/>
      <c r="TCS64" s="6"/>
      <c r="TCT64" s="6"/>
      <c r="TCU64" s="6"/>
      <c r="TCV64" s="6"/>
      <c r="TCW64" s="6"/>
      <c r="TCX64" s="6"/>
      <c r="TCY64" s="6"/>
      <c r="TCZ64" s="6"/>
      <c r="TDA64" s="6"/>
      <c r="TDB64" s="6"/>
      <c r="TDC64" s="6"/>
      <c r="TDD64" s="6"/>
      <c r="TDE64" s="6"/>
      <c r="TDF64" s="6"/>
      <c r="TDG64" s="6"/>
      <c r="TDH64" s="6"/>
      <c r="TDI64" s="6"/>
      <c r="TDJ64" s="6"/>
      <c r="TDK64" s="6"/>
      <c r="TDL64" s="6"/>
      <c r="TDM64" s="6"/>
      <c r="TDN64" s="6"/>
      <c r="TDO64" s="6"/>
      <c r="TDP64" s="6"/>
      <c r="TDQ64" s="6"/>
      <c r="TDR64" s="6"/>
      <c r="TDS64" s="6"/>
      <c r="TDT64" s="6"/>
      <c r="TDU64" s="6"/>
      <c r="TDV64" s="6"/>
      <c r="TDW64" s="6"/>
      <c r="TDX64" s="6"/>
      <c r="TDY64" s="6"/>
      <c r="TDZ64" s="6"/>
      <c r="TEA64" s="6"/>
      <c r="TEB64" s="6"/>
      <c r="TEC64" s="6"/>
      <c r="TED64" s="6"/>
      <c r="TEE64" s="6"/>
      <c r="TEF64" s="6"/>
      <c r="TEG64" s="6"/>
      <c r="TEH64" s="6"/>
      <c r="TEI64" s="6"/>
      <c r="TEJ64" s="6"/>
      <c r="TEK64" s="6"/>
      <c r="TEL64" s="6"/>
      <c r="TEM64" s="6"/>
      <c r="TEN64" s="6"/>
      <c r="TEO64" s="6"/>
      <c r="TEP64" s="6"/>
      <c r="TEQ64" s="6"/>
      <c r="TER64" s="6"/>
      <c r="TES64" s="6"/>
      <c r="TET64" s="6"/>
      <c r="TEU64" s="6"/>
      <c r="TEV64" s="6"/>
      <c r="TEW64" s="6"/>
      <c r="TEX64" s="6"/>
      <c r="TEY64" s="6"/>
      <c r="TEZ64" s="6"/>
      <c r="TFA64" s="6"/>
      <c r="TFB64" s="6"/>
      <c r="TFC64" s="6"/>
      <c r="TFD64" s="6"/>
      <c r="TFE64" s="6"/>
      <c r="TFF64" s="6"/>
      <c r="TFG64" s="6"/>
      <c r="TFH64" s="6"/>
      <c r="TFI64" s="6"/>
      <c r="TFJ64" s="6"/>
      <c r="TFK64" s="6"/>
      <c r="TFL64" s="6"/>
      <c r="TFM64" s="6"/>
      <c r="TFN64" s="6"/>
      <c r="TFO64" s="6"/>
      <c r="TFP64" s="6"/>
      <c r="TFQ64" s="6"/>
      <c r="TFR64" s="6"/>
      <c r="TFS64" s="6"/>
      <c r="TFT64" s="6"/>
      <c r="TFU64" s="6"/>
      <c r="TFV64" s="6"/>
      <c r="TFW64" s="6"/>
      <c r="TFX64" s="6"/>
      <c r="TFY64" s="6"/>
      <c r="TFZ64" s="6"/>
      <c r="TGA64" s="6"/>
      <c r="TGB64" s="6"/>
      <c r="TGC64" s="6"/>
      <c r="TGD64" s="6"/>
      <c r="TGE64" s="6"/>
      <c r="TGF64" s="6"/>
      <c r="TGG64" s="6"/>
      <c r="TGH64" s="6"/>
      <c r="TGI64" s="6"/>
      <c r="TGJ64" s="6"/>
      <c r="TGK64" s="6"/>
      <c r="TGL64" s="6"/>
      <c r="TGM64" s="6"/>
      <c r="TGN64" s="6"/>
      <c r="TGO64" s="6"/>
      <c r="TGP64" s="6"/>
      <c r="TGQ64" s="6"/>
      <c r="TGR64" s="6"/>
      <c r="TGS64" s="6"/>
      <c r="TGT64" s="6"/>
      <c r="TGU64" s="6"/>
      <c r="TGV64" s="6"/>
      <c r="TGW64" s="6"/>
      <c r="TGX64" s="6"/>
      <c r="TGY64" s="6"/>
      <c r="TGZ64" s="6"/>
      <c r="THA64" s="6"/>
      <c r="THB64" s="6"/>
      <c r="THC64" s="6"/>
      <c r="THD64" s="6"/>
      <c r="THE64" s="6"/>
      <c r="THF64" s="6"/>
      <c r="THG64" s="6"/>
      <c r="THH64" s="6"/>
      <c r="THI64" s="6"/>
      <c r="THJ64" s="6"/>
      <c r="THK64" s="6"/>
      <c r="THL64" s="6"/>
      <c r="THM64" s="6"/>
      <c r="THN64" s="6"/>
      <c r="THO64" s="6"/>
      <c r="THP64" s="6"/>
      <c r="THQ64" s="6"/>
      <c r="THR64" s="6"/>
      <c r="THS64" s="6"/>
      <c r="THT64" s="6"/>
      <c r="THU64" s="6"/>
      <c r="THV64" s="6"/>
      <c r="THW64" s="6"/>
      <c r="THX64" s="6"/>
      <c r="THY64" s="6"/>
      <c r="THZ64" s="6"/>
      <c r="TIA64" s="6"/>
      <c r="TIB64" s="6"/>
      <c r="TIC64" s="6"/>
      <c r="TID64" s="6"/>
      <c r="TIE64" s="6"/>
      <c r="TIF64" s="6"/>
      <c r="TIG64" s="6"/>
      <c r="TIH64" s="6"/>
      <c r="TII64" s="6"/>
      <c r="TIJ64" s="6"/>
      <c r="TIK64" s="6"/>
      <c r="TIL64" s="6"/>
      <c r="TIM64" s="6"/>
      <c r="TIN64" s="6"/>
      <c r="TIO64" s="6"/>
      <c r="TIP64" s="6"/>
      <c r="TIQ64" s="6"/>
      <c r="TIR64" s="6"/>
      <c r="TIS64" s="6"/>
      <c r="TIT64" s="6"/>
      <c r="TIU64" s="6"/>
      <c r="TIV64" s="6"/>
      <c r="TIW64" s="6"/>
      <c r="TIX64" s="6"/>
      <c r="TIY64" s="6"/>
      <c r="TIZ64" s="6"/>
      <c r="TJA64" s="6"/>
      <c r="TJB64" s="6"/>
      <c r="TJC64" s="6"/>
      <c r="TJD64" s="6"/>
      <c r="TJE64" s="6"/>
      <c r="TJF64" s="6"/>
      <c r="TJG64" s="6"/>
      <c r="TJH64" s="6"/>
      <c r="TJI64" s="6"/>
      <c r="TJJ64" s="6"/>
      <c r="TJK64" s="6"/>
      <c r="TJL64" s="6"/>
      <c r="TJM64" s="6"/>
      <c r="TJN64" s="6"/>
      <c r="TJO64" s="6"/>
      <c r="TJP64" s="6"/>
      <c r="TJQ64" s="6"/>
      <c r="TJR64" s="6"/>
      <c r="TJS64" s="6"/>
      <c r="TJT64" s="6"/>
      <c r="TJU64" s="6"/>
      <c r="TJV64" s="6"/>
      <c r="TJW64" s="6"/>
      <c r="TJX64" s="6"/>
      <c r="TJY64" s="6"/>
      <c r="TJZ64" s="6"/>
      <c r="TKA64" s="6"/>
      <c r="TKB64" s="6"/>
      <c r="TKC64" s="6"/>
      <c r="TKD64" s="6"/>
      <c r="TKE64" s="6"/>
      <c r="TKF64" s="6"/>
      <c r="TKG64" s="6"/>
      <c r="TKH64" s="6"/>
      <c r="TKI64" s="6"/>
      <c r="TKJ64" s="6"/>
      <c r="TKK64" s="6"/>
      <c r="TKL64" s="6"/>
      <c r="TKM64" s="6"/>
      <c r="TKN64" s="6"/>
      <c r="TKO64" s="6"/>
      <c r="TKP64" s="6"/>
      <c r="TKQ64" s="6"/>
      <c r="TKR64" s="6"/>
      <c r="TKS64" s="6"/>
      <c r="TKT64" s="6"/>
      <c r="TKU64" s="6"/>
      <c r="TKV64" s="6"/>
      <c r="TKW64" s="6"/>
      <c r="TKX64" s="6"/>
      <c r="TKY64" s="6"/>
      <c r="TKZ64" s="6"/>
      <c r="TLA64" s="6"/>
      <c r="TLB64" s="6"/>
      <c r="TLC64" s="6"/>
      <c r="TLD64" s="6"/>
      <c r="TLE64" s="6"/>
      <c r="TLF64" s="6"/>
      <c r="TLG64" s="6"/>
      <c r="TLH64" s="6"/>
      <c r="TLI64" s="6"/>
      <c r="TLJ64" s="6"/>
      <c r="TLK64" s="6"/>
      <c r="TLL64" s="6"/>
      <c r="TLM64" s="6"/>
      <c r="TLN64" s="6"/>
      <c r="TLO64" s="6"/>
      <c r="TLP64" s="6"/>
      <c r="TLQ64" s="6"/>
      <c r="TLR64" s="6"/>
      <c r="TLS64" s="6"/>
      <c r="TLT64" s="6"/>
      <c r="TLU64" s="6"/>
      <c r="TLV64" s="6"/>
      <c r="TLW64" s="6"/>
      <c r="TLX64" s="6"/>
      <c r="TLY64" s="6"/>
      <c r="TLZ64" s="6"/>
      <c r="TMA64" s="6"/>
      <c r="TMB64" s="6"/>
      <c r="TMC64" s="6"/>
      <c r="TMD64" s="6"/>
      <c r="TME64" s="6"/>
      <c r="TMF64" s="6"/>
      <c r="TMG64" s="6"/>
      <c r="TMH64" s="6"/>
      <c r="TMI64" s="6"/>
      <c r="TMJ64" s="6"/>
      <c r="TMK64" s="6"/>
      <c r="TML64" s="6"/>
      <c r="TMM64" s="6"/>
      <c r="TMN64" s="6"/>
      <c r="TMO64" s="6"/>
      <c r="TMP64" s="6"/>
      <c r="TMQ64" s="6"/>
      <c r="TMR64" s="6"/>
      <c r="TMS64" s="6"/>
      <c r="TMT64" s="6"/>
      <c r="TMU64" s="6"/>
      <c r="TMV64" s="6"/>
      <c r="TMW64" s="6"/>
      <c r="TMX64" s="6"/>
      <c r="TMY64" s="6"/>
      <c r="TMZ64" s="6"/>
      <c r="TNA64" s="6"/>
      <c r="TNB64" s="6"/>
      <c r="TNC64" s="6"/>
      <c r="TND64" s="6"/>
      <c r="TNE64" s="6"/>
      <c r="TNF64" s="6"/>
      <c r="TNG64" s="6"/>
      <c r="TNH64" s="6"/>
      <c r="TNI64" s="6"/>
      <c r="TNJ64" s="6"/>
      <c r="TNK64" s="6"/>
      <c r="TNL64" s="6"/>
      <c r="TNM64" s="6"/>
      <c r="TNN64" s="6"/>
      <c r="TNO64" s="6"/>
      <c r="TNP64" s="6"/>
      <c r="TNQ64" s="6"/>
      <c r="TNR64" s="6"/>
      <c r="TNS64" s="6"/>
      <c r="TNT64" s="6"/>
      <c r="TNU64" s="6"/>
      <c r="TNV64" s="6"/>
      <c r="TNW64" s="6"/>
      <c r="TNX64" s="6"/>
      <c r="TNY64" s="6"/>
      <c r="TNZ64" s="6"/>
      <c r="TOA64" s="6"/>
      <c r="TOB64" s="6"/>
      <c r="TOC64" s="6"/>
      <c r="TOD64" s="6"/>
      <c r="TOE64" s="6"/>
      <c r="TOF64" s="6"/>
      <c r="TOG64" s="6"/>
      <c r="TOH64" s="6"/>
      <c r="TOI64" s="6"/>
      <c r="TOJ64" s="6"/>
      <c r="TOK64" s="6"/>
      <c r="TOL64" s="6"/>
      <c r="TOM64" s="6"/>
      <c r="TON64" s="6"/>
      <c r="TOO64" s="6"/>
      <c r="TOP64" s="6"/>
      <c r="TOQ64" s="6"/>
      <c r="TOR64" s="6"/>
      <c r="TOS64" s="6"/>
      <c r="TOT64" s="6"/>
      <c r="TOU64" s="6"/>
      <c r="TOV64" s="6"/>
      <c r="TOW64" s="6"/>
      <c r="TOX64" s="6"/>
      <c r="TOY64" s="6"/>
      <c r="TOZ64" s="6"/>
      <c r="TPA64" s="6"/>
      <c r="TPB64" s="6"/>
      <c r="TPC64" s="6"/>
      <c r="TPD64" s="6"/>
      <c r="TPE64" s="6"/>
      <c r="TPF64" s="6"/>
      <c r="TPG64" s="6"/>
      <c r="TPH64" s="6"/>
      <c r="TPI64" s="6"/>
      <c r="TPJ64" s="6"/>
      <c r="TPK64" s="6"/>
      <c r="TPL64" s="6"/>
      <c r="TPM64" s="6"/>
      <c r="TPN64" s="6"/>
      <c r="TPO64" s="6"/>
      <c r="TPP64" s="6"/>
      <c r="TPQ64" s="6"/>
      <c r="TPR64" s="6"/>
      <c r="TPS64" s="6"/>
      <c r="TPT64" s="6"/>
      <c r="TPU64" s="6"/>
      <c r="TPV64" s="6"/>
      <c r="TPW64" s="6"/>
      <c r="TPX64" s="6"/>
      <c r="TPY64" s="6"/>
      <c r="TPZ64" s="6"/>
      <c r="TQA64" s="6"/>
      <c r="TQB64" s="6"/>
      <c r="TQC64" s="6"/>
      <c r="TQD64" s="6"/>
      <c r="TQE64" s="6"/>
      <c r="TQF64" s="6"/>
      <c r="TQG64" s="6"/>
      <c r="TQH64" s="6"/>
      <c r="TQI64" s="6"/>
      <c r="TQJ64" s="6"/>
      <c r="TQK64" s="6"/>
      <c r="TQL64" s="6"/>
      <c r="TQM64" s="6"/>
      <c r="TQN64" s="6"/>
      <c r="TQO64" s="6"/>
      <c r="TQP64" s="6"/>
      <c r="TQQ64" s="6"/>
      <c r="TQR64" s="6"/>
      <c r="TQS64" s="6"/>
      <c r="TQT64" s="6"/>
      <c r="TQU64" s="6"/>
      <c r="TQV64" s="6"/>
      <c r="TQW64" s="6"/>
      <c r="TQX64" s="6"/>
      <c r="TQY64" s="6"/>
      <c r="TQZ64" s="6"/>
      <c r="TRA64" s="6"/>
      <c r="TRB64" s="6"/>
      <c r="TRC64" s="6"/>
      <c r="TRD64" s="6"/>
      <c r="TRE64" s="6"/>
      <c r="TRF64" s="6"/>
      <c r="TRG64" s="6"/>
      <c r="TRH64" s="6"/>
      <c r="TRI64" s="6"/>
      <c r="TRJ64" s="6"/>
      <c r="TRK64" s="6"/>
      <c r="TRL64" s="6"/>
      <c r="TRM64" s="6"/>
      <c r="TRN64" s="6"/>
      <c r="TRO64" s="6"/>
      <c r="TRP64" s="6"/>
      <c r="TRQ64" s="6"/>
      <c r="TRR64" s="6"/>
      <c r="TRS64" s="6"/>
      <c r="TRT64" s="6"/>
      <c r="TRU64" s="6"/>
      <c r="TRV64" s="6"/>
      <c r="TRW64" s="6"/>
      <c r="TRX64" s="6"/>
      <c r="TRY64" s="6"/>
      <c r="TRZ64" s="6"/>
      <c r="TSA64" s="6"/>
      <c r="TSB64" s="6"/>
      <c r="TSC64" s="6"/>
      <c r="TSD64" s="6"/>
      <c r="TSE64" s="6"/>
      <c r="TSF64" s="6"/>
      <c r="TSG64" s="6"/>
      <c r="TSH64" s="6"/>
      <c r="TSI64" s="6"/>
      <c r="TSJ64" s="6"/>
      <c r="TSK64" s="6"/>
      <c r="TSL64" s="6"/>
      <c r="TSM64" s="6"/>
      <c r="TSN64" s="6"/>
      <c r="TSO64" s="6"/>
      <c r="TSP64" s="6"/>
      <c r="TSQ64" s="6"/>
      <c r="TSR64" s="6"/>
      <c r="TSS64" s="6"/>
      <c r="TST64" s="6"/>
      <c r="TSU64" s="6"/>
      <c r="TSV64" s="6"/>
      <c r="TSW64" s="6"/>
      <c r="TSX64" s="6"/>
      <c r="TSY64" s="6"/>
      <c r="TSZ64" s="6"/>
      <c r="TTA64" s="6"/>
      <c r="TTB64" s="6"/>
      <c r="TTC64" s="6"/>
      <c r="TTD64" s="6"/>
      <c r="TTE64" s="6"/>
      <c r="TTF64" s="6"/>
      <c r="TTG64" s="6"/>
      <c r="TTH64" s="6"/>
      <c r="TTI64" s="6"/>
      <c r="TTJ64" s="6"/>
      <c r="TTK64" s="6"/>
      <c r="TTL64" s="6"/>
      <c r="TTM64" s="6"/>
      <c r="TTN64" s="6"/>
      <c r="TTO64" s="6"/>
      <c r="TTP64" s="6"/>
      <c r="TTQ64" s="6"/>
      <c r="TTR64" s="6"/>
      <c r="TTS64" s="6"/>
      <c r="TTT64" s="6"/>
      <c r="TTU64" s="6"/>
      <c r="TTV64" s="6"/>
      <c r="TTW64" s="6"/>
      <c r="TTX64" s="6"/>
      <c r="TTY64" s="6"/>
      <c r="TTZ64" s="6"/>
      <c r="TUA64" s="6"/>
      <c r="TUB64" s="6"/>
      <c r="TUC64" s="6"/>
      <c r="TUD64" s="6"/>
      <c r="TUE64" s="6"/>
      <c r="TUF64" s="6"/>
      <c r="TUG64" s="6"/>
      <c r="TUH64" s="6"/>
      <c r="TUI64" s="6"/>
      <c r="TUJ64" s="6"/>
      <c r="TUK64" s="6"/>
      <c r="TUL64" s="6"/>
      <c r="TUM64" s="6"/>
      <c r="TUN64" s="6"/>
      <c r="TUO64" s="6"/>
      <c r="TUP64" s="6"/>
      <c r="TUQ64" s="6"/>
      <c r="TUR64" s="6"/>
      <c r="TUS64" s="6"/>
      <c r="TUT64" s="6"/>
      <c r="TUU64" s="6"/>
      <c r="TUV64" s="6"/>
      <c r="TUW64" s="6"/>
      <c r="TUX64" s="6"/>
      <c r="TUY64" s="6"/>
      <c r="TUZ64" s="6"/>
      <c r="TVA64" s="6"/>
      <c r="TVB64" s="6"/>
      <c r="TVC64" s="6"/>
      <c r="TVD64" s="6"/>
      <c r="TVE64" s="6"/>
      <c r="TVF64" s="6"/>
      <c r="TVG64" s="6"/>
      <c r="TVH64" s="6"/>
      <c r="TVI64" s="6"/>
      <c r="TVJ64" s="6"/>
      <c r="TVK64" s="6"/>
      <c r="TVL64" s="6"/>
      <c r="TVM64" s="6"/>
      <c r="TVN64" s="6"/>
      <c r="TVO64" s="6"/>
      <c r="TVP64" s="6"/>
      <c r="TVQ64" s="6"/>
      <c r="TVR64" s="6"/>
      <c r="TVS64" s="6"/>
      <c r="TVT64" s="6"/>
      <c r="TVU64" s="6"/>
      <c r="TVV64" s="6"/>
      <c r="TVW64" s="6"/>
      <c r="TVX64" s="6"/>
      <c r="TVY64" s="6"/>
      <c r="TVZ64" s="6"/>
      <c r="TWA64" s="6"/>
      <c r="TWB64" s="6"/>
      <c r="TWC64" s="6"/>
      <c r="TWD64" s="6"/>
      <c r="TWE64" s="6"/>
      <c r="TWF64" s="6"/>
      <c r="TWG64" s="6"/>
      <c r="TWH64" s="6"/>
      <c r="TWI64" s="6"/>
      <c r="TWJ64" s="6"/>
      <c r="TWK64" s="6"/>
      <c r="TWL64" s="6"/>
      <c r="TWM64" s="6"/>
      <c r="TWN64" s="6"/>
      <c r="TWO64" s="6"/>
      <c r="TWP64" s="6"/>
      <c r="TWQ64" s="6"/>
      <c r="TWR64" s="6"/>
      <c r="TWS64" s="6"/>
      <c r="TWT64" s="6"/>
      <c r="TWU64" s="6"/>
      <c r="TWV64" s="6"/>
      <c r="TWW64" s="6"/>
      <c r="TWX64" s="6"/>
      <c r="TWY64" s="6"/>
      <c r="TWZ64" s="6"/>
      <c r="TXA64" s="6"/>
      <c r="TXB64" s="6"/>
      <c r="TXC64" s="6"/>
      <c r="TXD64" s="6"/>
      <c r="TXE64" s="6"/>
      <c r="TXF64" s="6"/>
      <c r="TXG64" s="6"/>
      <c r="TXH64" s="6"/>
      <c r="TXI64" s="6"/>
      <c r="TXJ64" s="6"/>
      <c r="TXK64" s="6"/>
      <c r="TXL64" s="6"/>
      <c r="TXM64" s="6"/>
      <c r="TXN64" s="6"/>
      <c r="TXO64" s="6"/>
      <c r="TXP64" s="6"/>
      <c r="TXQ64" s="6"/>
      <c r="TXR64" s="6"/>
      <c r="TXS64" s="6"/>
      <c r="TXT64" s="6"/>
      <c r="TXU64" s="6"/>
      <c r="TXV64" s="6"/>
      <c r="TXW64" s="6"/>
      <c r="TXX64" s="6"/>
      <c r="TXY64" s="6"/>
      <c r="TXZ64" s="6"/>
      <c r="TYA64" s="6"/>
      <c r="TYB64" s="6"/>
      <c r="TYC64" s="6"/>
      <c r="TYD64" s="6"/>
      <c r="TYE64" s="6"/>
      <c r="TYF64" s="6"/>
      <c r="TYG64" s="6"/>
      <c r="TYH64" s="6"/>
      <c r="TYI64" s="6"/>
      <c r="TYJ64" s="6"/>
      <c r="TYK64" s="6"/>
      <c r="TYL64" s="6"/>
      <c r="TYM64" s="6"/>
      <c r="TYN64" s="6"/>
      <c r="TYO64" s="6"/>
      <c r="TYP64" s="6"/>
      <c r="TYQ64" s="6"/>
      <c r="TYR64" s="6"/>
      <c r="TYS64" s="6"/>
      <c r="TYT64" s="6"/>
      <c r="TYU64" s="6"/>
      <c r="TYV64" s="6"/>
      <c r="TYW64" s="6"/>
      <c r="TYX64" s="6"/>
      <c r="TYY64" s="6"/>
      <c r="TYZ64" s="6"/>
      <c r="TZA64" s="6"/>
      <c r="TZB64" s="6"/>
      <c r="TZC64" s="6"/>
      <c r="TZD64" s="6"/>
      <c r="TZE64" s="6"/>
      <c r="TZF64" s="6"/>
      <c r="TZG64" s="6"/>
      <c r="TZH64" s="6"/>
      <c r="TZI64" s="6"/>
      <c r="TZJ64" s="6"/>
      <c r="TZK64" s="6"/>
      <c r="TZL64" s="6"/>
      <c r="TZM64" s="6"/>
      <c r="TZN64" s="6"/>
      <c r="TZO64" s="6"/>
      <c r="TZP64" s="6"/>
      <c r="TZQ64" s="6"/>
      <c r="TZR64" s="6"/>
      <c r="TZS64" s="6"/>
      <c r="TZT64" s="6"/>
      <c r="TZU64" s="6"/>
      <c r="TZV64" s="6"/>
      <c r="TZW64" s="6"/>
      <c r="TZX64" s="6"/>
      <c r="TZY64" s="6"/>
      <c r="TZZ64" s="6"/>
      <c r="UAA64" s="6"/>
      <c r="UAB64" s="6"/>
      <c r="UAC64" s="6"/>
      <c r="UAD64" s="6"/>
      <c r="UAE64" s="6"/>
      <c r="UAF64" s="6"/>
      <c r="UAG64" s="6"/>
      <c r="UAH64" s="6"/>
      <c r="UAI64" s="6"/>
      <c r="UAJ64" s="6"/>
      <c r="UAK64" s="6"/>
      <c r="UAL64" s="6"/>
      <c r="UAM64" s="6"/>
      <c r="UAN64" s="6"/>
      <c r="UAO64" s="6"/>
      <c r="UAP64" s="6"/>
      <c r="UAQ64" s="6"/>
      <c r="UAR64" s="6"/>
      <c r="UAS64" s="6"/>
      <c r="UAT64" s="6"/>
      <c r="UAU64" s="6"/>
      <c r="UAV64" s="6"/>
      <c r="UAW64" s="6"/>
      <c r="UAX64" s="6"/>
      <c r="UAY64" s="6"/>
      <c r="UAZ64" s="6"/>
      <c r="UBA64" s="6"/>
      <c r="UBB64" s="6"/>
      <c r="UBC64" s="6"/>
      <c r="UBD64" s="6"/>
      <c r="UBE64" s="6"/>
      <c r="UBF64" s="6"/>
      <c r="UBG64" s="6"/>
      <c r="UBH64" s="6"/>
      <c r="UBI64" s="6"/>
      <c r="UBJ64" s="6"/>
      <c r="UBK64" s="6"/>
      <c r="UBL64" s="6"/>
      <c r="UBM64" s="6"/>
      <c r="UBN64" s="6"/>
      <c r="UBO64" s="6"/>
      <c r="UBP64" s="6"/>
      <c r="UBQ64" s="6"/>
      <c r="UBR64" s="6"/>
      <c r="UBS64" s="6"/>
      <c r="UBT64" s="6"/>
      <c r="UBU64" s="6"/>
      <c r="UBV64" s="6"/>
      <c r="UBW64" s="6"/>
      <c r="UBX64" s="6"/>
      <c r="UBY64" s="6"/>
      <c r="UBZ64" s="6"/>
      <c r="UCA64" s="6"/>
      <c r="UCB64" s="6"/>
      <c r="UCC64" s="6"/>
      <c r="UCD64" s="6"/>
      <c r="UCE64" s="6"/>
      <c r="UCF64" s="6"/>
      <c r="UCG64" s="6"/>
      <c r="UCH64" s="6"/>
      <c r="UCI64" s="6"/>
      <c r="UCJ64" s="6"/>
      <c r="UCK64" s="6"/>
      <c r="UCL64" s="6"/>
      <c r="UCM64" s="6"/>
      <c r="UCN64" s="6"/>
      <c r="UCO64" s="6"/>
      <c r="UCP64" s="6"/>
      <c r="UCQ64" s="6"/>
      <c r="UCR64" s="6"/>
      <c r="UCS64" s="6"/>
      <c r="UCT64" s="6"/>
      <c r="UCU64" s="6"/>
      <c r="UCV64" s="6"/>
      <c r="UCW64" s="6"/>
      <c r="UCX64" s="6"/>
      <c r="UCY64" s="6"/>
      <c r="UCZ64" s="6"/>
      <c r="UDA64" s="6"/>
      <c r="UDB64" s="6"/>
      <c r="UDC64" s="6"/>
      <c r="UDD64" s="6"/>
      <c r="UDE64" s="6"/>
      <c r="UDF64" s="6"/>
      <c r="UDG64" s="6"/>
      <c r="UDH64" s="6"/>
      <c r="UDI64" s="6"/>
      <c r="UDJ64" s="6"/>
      <c r="UDK64" s="6"/>
      <c r="UDL64" s="6"/>
      <c r="UDM64" s="6"/>
      <c r="UDN64" s="6"/>
      <c r="UDO64" s="6"/>
      <c r="UDP64" s="6"/>
      <c r="UDQ64" s="6"/>
      <c r="UDR64" s="6"/>
      <c r="UDS64" s="6"/>
      <c r="UDT64" s="6"/>
      <c r="UDU64" s="6"/>
      <c r="UDV64" s="6"/>
      <c r="UDW64" s="6"/>
      <c r="UDX64" s="6"/>
      <c r="UDY64" s="6"/>
      <c r="UDZ64" s="6"/>
      <c r="UEA64" s="6"/>
      <c r="UEB64" s="6"/>
      <c r="UEC64" s="6"/>
      <c r="UED64" s="6"/>
      <c r="UEE64" s="6"/>
      <c r="UEF64" s="6"/>
      <c r="UEG64" s="6"/>
      <c r="UEH64" s="6"/>
      <c r="UEI64" s="6"/>
      <c r="UEJ64" s="6"/>
      <c r="UEK64" s="6"/>
      <c r="UEL64" s="6"/>
      <c r="UEM64" s="6"/>
      <c r="UEN64" s="6"/>
      <c r="UEO64" s="6"/>
      <c r="UEP64" s="6"/>
      <c r="UEQ64" s="6"/>
      <c r="UER64" s="6"/>
      <c r="UES64" s="6"/>
      <c r="UET64" s="6"/>
      <c r="UEU64" s="6"/>
      <c r="UEV64" s="6"/>
      <c r="UEW64" s="6"/>
      <c r="UEX64" s="6"/>
      <c r="UEY64" s="6"/>
      <c r="UEZ64" s="6"/>
      <c r="UFA64" s="6"/>
      <c r="UFB64" s="6"/>
      <c r="UFC64" s="6"/>
      <c r="UFD64" s="6"/>
      <c r="UFE64" s="6"/>
      <c r="UFF64" s="6"/>
      <c r="UFG64" s="6"/>
      <c r="UFH64" s="6"/>
      <c r="UFI64" s="6"/>
      <c r="UFJ64" s="6"/>
      <c r="UFK64" s="6"/>
      <c r="UFL64" s="6"/>
      <c r="UFM64" s="6"/>
      <c r="UFN64" s="6"/>
      <c r="UFO64" s="6"/>
      <c r="UFP64" s="6"/>
      <c r="UFQ64" s="6"/>
      <c r="UFR64" s="6"/>
      <c r="UFS64" s="6"/>
      <c r="UFT64" s="6"/>
      <c r="UFU64" s="6"/>
      <c r="UFV64" s="6"/>
      <c r="UFW64" s="6"/>
      <c r="UFX64" s="6"/>
      <c r="UFY64" s="6"/>
      <c r="UFZ64" s="6"/>
      <c r="UGA64" s="6"/>
      <c r="UGB64" s="6"/>
      <c r="UGC64" s="6"/>
      <c r="UGD64" s="6"/>
      <c r="UGE64" s="6"/>
      <c r="UGF64" s="6"/>
      <c r="UGG64" s="6"/>
      <c r="UGH64" s="6"/>
      <c r="UGI64" s="6"/>
      <c r="UGJ64" s="6"/>
      <c r="UGK64" s="6"/>
      <c r="UGL64" s="6"/>
      <c r="UGM64" s="6"/>
      <c r="UGN64" s="6"/>
      <c r="UGO64" s="6"/>
      <c r="UGP64" s="6"/>
      <c r="UGQ64" s="6"/>
      <c r="UGR64" s="6"/>
      <c r="UGS64" s="6"/>
      <c r="UGT64" s="6"/>
      <c r="UGU64" s="6"/>
      <c r="UGV64" s="6"/>
      <c r="UGW64" s="6"/>
      <c r="UGX64" s="6"/>
      <c r="UGY64" s="6"/>
      <c r="UGZ64" s="6"/>
      <c r="UHA64" s="6"/>
      <c r="UHB64" s="6"/>
      <c r="UHC64" s="6"/>
      <c r="UHD64" s="6"/>
      <c r="UHE64" s="6"/>
      <c r="UHF64" s="6"/>
      <c r="UHG64" s="6"/>
      <c r="UHH64" s="6"/>
      <c r="UHI64" s="6"/>
      <c r="UHJ64" s="6"/>
      <c r="UHK64" s="6"/>
      <c r="UHL64" s="6"/>
      <c r="UHM64" s="6"/>
      <c r="UHN64" s="6"/>
      <c r="UHO64" s="6"/>
      <c r="UHP64" s="6"/>
      <c r="UHQ64" s="6"/>
      <c r="UHR64" s="6"/>
      <c r="UHS64" s="6"/>
      <c r="UHT64" s="6"/>
      <c r="UHU64" s="6"/>
      <c r="UHV64" s="6"/>
      <c r="UHW64" s="6"/>
      <c r="UHX64" s="6"/>
      <c r="UHY64" s="6"/>
      <c r="UHZ64" s="6"/>
      <c r="UIA64" s="6"/>
      <c r="UIB64" s="6"/>
      <c r="UIC64" s="6"/>
      <c r="UID64" s="6"/>
      <c r="UIE64" s="6"/>
      <c r="UIF64" s="6"/>
      <c r="UIG64" s="6"/>
      <c r="UIH64" s="6"/>
      <c r="UII64" s="6"/>
      <c r="UIJ64" s="6"/>
      <c r="UIK64" s="6"/>
      <c r="UIL64" s="6"/>
      <c r="UIM64" s="6"/>
      <c r="UIN64" s="6"/>
      <c r="UIO64" s="6"/>
      <c r="UIP64" s="6"/>
      <c r="UIQ64" s="6"/>
      <c r="UIR64" s="6"/>
      <c r="UIS64" s="6"/>
      <c r="UIT64" s="6"/>
      <c r="UIU64" s="6"/>
      <c r="UIV64" s="6"/>
      <c r="UIW64" s="6"/>
      <c r="UIX64" s="6"/>
      <c r="UIY64" s="6"/>
      <c r="UIZ64" s="6"/>
      <c r="UJA64" s="6"/>
      <c r="UJB64" s="6"/>
      <c r="UJC64" s="6"/>
      <c r="UJD64" s="6"/>
      <c r="UJE64" s="6"/>
      <c r="UJF64" s="6"/>
      <c r="UJG64" s="6"/>
      <c r="UJH64" s="6"/>
      <c r="UJI64" s="6"/>
      <c r="UJJ64" s="6"/>
      <c r="UJK64" s="6"/>
      <c r="UJL64" s="6"/>
      <c r="UJM64" s="6"/>
      <c r="UJN64" s="6"/>
      <c r="UJO64" s="6"/>
      <c r="UJP64" s="6"/>
      <c r="UJQ64" s="6"/>
      <c r="UJR64" s="6"/>
      <c r="UJS64" s="6"/>
      <c r="UJT64" s="6"/>
      <c r="UJU64" s="6"/>
      <c r="UJV64" s="6"/>
      <c r="UJW64" s="6"/>
      <c r="UJX64" s="6"/>
      <c r="UJY64" s="6"/>
      <c r="UJZ64" s="6"/>
      <c r="UKA64" s="6"/>
      <c r="UKB64" s="6"/>
      <c r="UKC64" s="6"/>
      <c r="UKD64" s="6"/>
      <c r="UKE64" s="6"/>
      <c r="UKF64" s="6"/>
      <c r="UKG64" s="6"/>
      <c r="UKH64" s="6"/>
      <c r="UKI64" s="6"/>
      <c r="UKJ64" s="6"/>
      <c r="UKK64" s="6"/>
      <c r="UKL64" s="6"/>
      <c r="UKM64" s="6"/>
      <c r="UKN64" s="6"/>
      <c r="UKO64" s="6"/>
      <c r="UKP64" s="6"/>
      <c r="UKQ64" s="6"/>
      <c r="UKR64" s="6"/>
      <c r="UKS64" s="6"/>
      <c r="UKT64" s="6"/>
      <c r="UKU64" s="6"/>
      <c r="UKV64" s="6"/>
      <c r="UKW64" s="6"/>
      <c r="UKX64" s="6"/>
      <c r="UKY64" s="6"/>
      <c r="UKZ64" s="6"/>
      <c r="ULA64" s="6"/>
      <c r="ULB64" s="6"/>
      <c r="ULC64" s="6"/>
      <c r="ULD64" s="6"/>
      <c r="ULE64" s="6"/>
      <c r="ULF64" s="6"/>
      <c r="ULG64" s="6"/>
      <c r="ULH64" s="6"/>
      <c r="ULI64" s="6"/>
      <c r="ULJ64" s="6"/>
      <c r="ULK64" s="6"/>
      <c r="ULL64" s="6"/>
      <c r="ULM64" s="6"/>
      <c r="ULN64" s="6"/>
      <c r="ULO64" s="6"/>
      <c r="ULP64" s="6"/>
      <c r="ULQ64" s="6"/>
      <c r="ULR64" s="6"/>
      <c r="ULS64" s="6"/>
      <c r="ULT64" s="6"/>
      <c r="ULU64" s="6"/>
      <c r="ULV64" s="6"/>
      <c r="ULW64" s="6"/>
      <c r="ULX64" s="6"/>
      <c r="ULY64" s="6"/>
      <c r="ULZ64" s="6"/>
      <c r="UMA64" s="6"/>
      <c r="UMB64" s="6"/>
      <c r="UMC64" s="6"/>
      <c r="UMD64" s="6"/>
      <c r="UME64" s="6"/>
      <c r="UMF64" s="6"/>
      <c r="UMG64" s="6"/>
      <c r="UMH64" s="6"/>
      <c r="UMI64" s="6"/>
      <c r="UMJ64" s="6"/>
      <c r="UMK64" s="6"/>
      <c r="UML64" s="6"/>
      <c r="UMM64" s="6"/>
      <c r="UMN64" s="6"/>
      <c r="UMO64" s="6"/>
      <c r="UMP64" s="6"/>
      <c r="UMQ64" s="6"/>
      <c r="UMR64" s="6"/>
      <c r="UMS64" s="6"/>
      <c r="UMT64" s="6"/>
      <c r="UMU64" s="6"/>
      <c r="UMV64" s="6"/>
      <c r="UMW64" s="6"/>
      <c r="UMX64" s="6"/>
      <c r="UMY64" s="6"/>
      <c r="UMZ64" s="6"/>
      <c r="UNA64" s="6"/>
      <c r="UNB64" s="6"/>
      <c r="UNC64" s="6"/>
      <c r="UND64" s="6"/>
      <c r="UNE64" s="6"/>
      <c r="UNF64" s="6"/>
      <c r="UNG64" s="6"/>
      <c r="UNH64" s="6"/>
      <c r="UNI64" s="6"/>
      <c r="UNJ64" s="6"/>
      <c r="UNK64" s="6"/>
      <c r="UNL64" s="6"/>
      <c r="UNM64" s="6"/>
      <c r="UNN64" s="6"/>
      <c r="UNO64" s="6"/>
      <c r="UNP64" s="6"/>
      <c r="UNQ64" s="6"/>
      <c r="UNR64" s="6"/>
      <c r="UNS64" s="6"/>
      <c r="UNT64" s="6"/>
      <c r="UNU64" s="6"/>
      <c r="UNV64" s="6"/>
      <c r="UNW64" s="6"/>
      <c r="UNX64" s="6"/>
      <c r="UNY64" s="6"/>
      <c r="UNZ64" s="6"/>
      <c r="UOA64" s="6"/>
      <c r="UOB64" s="6"/>
      <c r="UOC64" s="6"/>
      <c r="UOD64" s="6"/>
      <c r="UOE64" s="6"/>
      <c r="UOF64" s="6"/>
      <c r="UOG64" s="6"/>
      <c r="UOH64" s="6"/>
      <c r="UOI64" s="6"/>
      <c r="UOJ64" s="6"/>
      <c r="UOK64" s="6"/>
      <c r="UOL64" s="6"/>
      <c r="UOM64" s="6"/>
      <c r="UON64" s="6"/>
      <c r="UOO64" s="6"/>
      <c r="UOP64" s="6"/>
      <c r="UOQ64" s="6"/>
      <c r="UOR64" s="6"/>
      <c r="UOS64" s="6"/>
      <c r="UOT64" s="6"/>
      <c r="UOU64" s="6"/>
      <c r="UOV64" s="6"/>
      <c r="UOW64" s="6"/>
      <c r="UOX64" s="6"/>
      <c r="UOY64" s="6"/>
      <c r="UOZ64" s="6"/>
      <c r="UPA64" s="6"/>
      <c r="UPB64" s="6"/>
      <c r="UPC64" s="6"/>
      <c r="UPD64" s="6"/>
      <c r="UPE64" s="6"/>
      <c r="UPF64" s="6"/>
      <c r="UPG64" s="6"/>
      <c r="UPH64" s="6"/>
      <c r="UPI64" s="6"/>
      <c r="UPJ64" s="6"/>
      <c r="UPK64" s="6"/>
      <c r="UPL64" s="6"/>
      <c r="UPM64" s="6"/>
      <c r="UPN64" s="6"/>
      <c r="UPO64" s="6"/>
      <c r="UPP64" s="6"/>
      <c r="UPQ64" s="6"/>
      <c r="UPR64" s="6"/>
      <c r="UPS64" s="6"/>
      <c r="UPT64" s="6"/>
      <c r="UPU64" s="6"/>
      <c r="UPV64" s="6"/>
      <c r="UPW64" s="6"/>
      <c r="UPX64" s="6"/>
      <c r="UPY64" s="6"/>
      <c r="UPZ64" s="6"/>
      <c r="UQA64" s="6"/>
      <c r="UQB64" s="6"/>
      <c r="UQC64" s="6"/>
      <c r="UQD64" s="6"/>
      <c r="UQE64" s="6"/>
      <c r="UQF64" s="6"/>
      <c r="UQG64" s="6"/>
      <c r="UQH64" s="6"/>
      <c r="UQI64" s="6"/>
      <c r="UQJ64" s="6"/>
      <c r="UQK64" s="6"/>
      <c r="UQL64" s="6"/>
      <c r="UQM64" s="6"/>
      <c r="UQN64" s="6"/>
      <c r="UQO64" s="6"/>
      <c r="UQP64" s="6"/>
      <c r="UQQ64" s="6"/>
      <c r="UQR64" s="6"/>
      <c r="UQS64" s="6"/>
      <c r="UQT64" s="6"/>
      <c r="UQU64" s="6"/>
      <c r="UQV64" s="6"/>
      <c r="UQW64" s="6"/>
      <c r="UQX64" s="6"/>
      <c r="UQY64" s="6"/>
      <c r="UQZ64" s="6"/>
      <c r="URA64" s="6"/>
      <c r="URB64" s="6"/>
      <c r="URC64" s="6"/>
      <c r="URD64" s="6"/>
      <c r="URE64" s="6"/>
      <c r="URF64" s="6"/>
      <c r="URG64" s="6"/>
      <c r="URH64" s="6"/>
      <c r="URI64" s="6"/>
      <c r="URJ64" s="6"/>
      <c r="URK64" s="6"/>
      <c r="URL64" s="6"/>
      <c r="URM64" s="6"/>
      <c r="URN64" s="6"/>
      <c r="URO64" s="6"/>
      <c r="URP64" s="6"/>
      <c r="URQ64" s="6"/>
      <c r="URR64" s="6"/>
      <c r="URS64" s="6"/>
      <c r="URT64" s="6"/>
      <c r="URU64" s="6"/>
      <c r="URV64" s="6"/>
      <c r="URW64" s="6"/>
      <c r="URX64" s="6"/>
      <c r="URY64" s="6"/>
      <c r="URZ64" s="6"/>
      <c r="USA64" s="6"/>
      <c r="USB64" s="6"/>
      <c r="USC64" s="6"/>
      <c r="USD64" s="6"/>
      <c r="USE64" s="6"/>
      <c r="USF64" s="6"/>
      <c r="USG64" s="6"/>
      <c r="USH64" s="6"/>
      <c r="USI64" s="6"/>
      <c r="USJ64" s="6"/>
      <c r="USK64" s="6"/>
      <c r="USL64" s="6"/>
      <c r="USM64" s="6"/>
      <c r="USN64" s="6"/>
      <c r="USO64" s="6"/>
      <c r="USP64" s="6"/>
      <c r="USQ64" s="6"/>
      <c r="USR64" s="6"/>
      <c r="USS64" s="6"/>
      <c r="UST64" s="6"/>
      <c r="USU64" s="6"/>
      <c r="USV64" s="6"/>
      <c r="USW64" s="6"/>
      <c r="USX64" s="6"/>
      <c r="USY64" s="6"/>
      <c r="USZ64" s="6"/>
      <c r="UTA64" s="6"/>
      <c r="UTB64" s="6"/>
      <c r="UTC64" s="6"/>
      <c r="UTD64" s="6"/>
      <c r="UTE64" s="6"/>
      <c r="UTF64" s="6"/>
      <c r="UTG64" s="6"/>
      <c r="UTH64" s="6"/>
      <c r="UTI64" s="6"/>
      <c r="UTJ64" s="6"/>
      <c r="UTK64" s="6"/>
      <c r="UTL64" s="6"/>
      <c r="UTM64" s="6"/>
      <c r="UTN64" s="6"/>
      <c r="UTO64" s="6"/>
      <c r="UTP64" s="6"/>
      <c r="UTQ64" s="6"/>
      <c r="UTR64" s="6"/>
      <c r="UTS64" s="6"/>
      <c r="UTT64" s="6"/>
      <c r="UTU64" s="6"/>
      <c r="UTV64" s="6"/>
      <c r="UTW64" s="6"/>
      <c r="UTX64" s="6"/>
      <c r="UTY64" s="6"/>
      <c r="UTZ64" s="6"/>
      <c r="UUA64" s="6"/>
      <c r="UUB64" s="6"/>
      <c r="UUC64" s="6"/>
      <c r="UUD64" s="6"/>
      <c r="UUE64" s="6"/>
      <c r="UUF64" s="6"/>
      <c r="UUG64" s="6"/>
      <c r="UUH64" s="6"/>
      <c r="UUI64" s="6"/>
      <c r="UUJ64" s="6"/>
      <c r="UUK64" s="6"/>
      <c r="UUL64" s="6"/>
      <c r="UUM64" s="6"/>
      <c r="UUN64" s="6"/>
      <c r="UUO64" s="6"/>
      <c r="UUP64" s="6"/>
      <c r="UUQ64" s="6"/>
      <c r="UUR64" s="6"/>
      <c r="UUS64" s="6"/>
      <c r="UUT64" s="6"/>
      <c r="UUU64" s="6"/>
      <c r="UUV64" s="6"/>
      <c r="UUW64" s="6"/>
      <c r="UUX64" s="6"/>
      <c r="UUY64" s="6"/>
      <c r="UUZ64" s="6"/>
      <c r="UVA64" s="6"/>
      <c r="UVB64" s="6"/>
      <c r="UVC64" s="6"/>
      <c r="UVD64" s="6"/>
      <c r="UVE64" s="6"/>
      <c r="UVF64" s="6"/>
      <c r="UVG64" s="6"/>
      <c r="UVH64" s="6"/>
      <c r="UVI64" s="6"/>
      <c r="UVJ64" s="6"/>
      <c r="UVK64" s="6"/>
      <c r="UVL64" s="6"/>
      <c r="UVM64" s="6"/>
      <c r="UVN64" s="6"/>
      <c r="UVO64" s="6"/>
      <c r="UVP64" s="6"/>
      <c r="UVQ64" s="6"/>
      <c r="UVR64" s="6"/>
      <c r="UVS64" s="6"/>
      <c r="UVT64" s="6"/>
      <c r="UVU64" s="6"/>
      <c r="UVV64" s="6"/>
      <c r="UVW64" s="6"/>
      <c r="UVX64" s="6"/>
      <c r="UVY64" s="6"/>
      <c r="UVZ64" s="6"/>
      <c r="UWA64" s="6"/>
      <c r="UWB64" s="6"/>
      <c r="UWC64" s="6"/>
      <c r="UWD64" s="6"/>
      <c r="UWE64" s="6"/>
      <c r="UWF64" s="6"/>
      <c r="UWG64" s="6"/>
      <c r="UWH64" s="6"/>
      <c r="UWI64" s="6"/>
      <c r="UWJ64" s="6"/>
      <c r="UWK64" s="6"/>
      <c r="UWL64" s="6"/>
      <c r="UWM64" s="6"/>
      <c r="UWN64" s="6"/>
      <c r="UWO64" s="6"/>
      <c r="UWP64" s="6"/>
      <c r="UWQ64" s="6"/>
      <c r="UWR64" s="6"/>
      <c r="UWS64" s="6"/>
      <c r="UWT64" s="6"/>
      <c r="UWU64" s="6"/>
      <c r="UWV64" s="6"/>
      <c r="UWW64" s="6"/>
      <c r="UWX64" s="6"/>
      <c r="UWY64" s="6"/>
      <c r="UWZ64" s="6"/>
      <c r="UXA64" s="6"/>
      <c r="UXB64" s="6"/>
      <c r="UXC64" s="6"/>
      <c r="UXD64" s="6"/>
      <c r="UXE64" s="6"/>
      <c r="UXF64" s="6"/>
      <c r="UXG64" s="6"/>
      <c r="UXH64" s="6"/>
      <c r="UXI64" s="6"/>
      <c r="UXJ64" s="6"/>
      <c r="UXK64" s="6"/>
      <c r="UXL64" s="6"/>
      <c r="UXM64" s="6"/>
      <c r="UXN64" s="6"/>
      <c r="UXO64" s="6"/>
      <c r="UXP64" s="6"/>
      <c r="UXQ64" s="6"/>
      <c r="UXR64" s="6"/>
      <c r="UXS64" s="6"/>
      <c r="UXT64" s="6"/>
      <c r="UXU64" s="6"/>
      <c r="UXV64" s="6"/>
      <c r="UXW64" s="6"/>
      <c r="UXX64" s="6"/>
      <c r="UXY64" s="6"/>
      <c r="UXZ64" s="6"/>
      <c r="UYA64" s="6"/>
      <c r="UYB64" s="6"/>
      <c r="UYC64" s="6"/>
      <c r="UYD64" s="6"/>
      <c r="UYE64" s="6"/>
      <c r="UYF64" s="6"/>
      <c r="UYG64" s="6"/>
      <c r="UYH64" s="6"/>
      <c r="UYI64" s="6"/>
      <c r="UYJ64" s="6"/>
      <c r="UYK64" s="6"/>
      <c r="UYL64" s="6"/>
      <c r="UYM64" s="6"/>
      <c r="UYN64" s="6"/>
      <c r="UYO64" s="6"/>
      <c r="UYP64" s="6"/>
      <c r="UYQ64" s="6"/>
      <c r="UYR64" s="6"/>
      <c r="UYS64" s="6"/>
      <c r="UYT64" s="6"/>
      <c r="UYU64" s="6"/>
      <c r="UYV64" s="6"/>
      <c r="UYW64" s="6"/>
      <c r="UYX64" s="6"/>
      <c r="UYY64" s="6"/>
      <c r="UYZ64" s="6"/>
      <c r="UZA64" s="6"/>
      <c r="UZB64" s="6"/>
      <c r="UZC64" s="6"/>
      <c r="UZD64" s="6"/>
      <c r="UZE64" s="6"/>
      <c r="UZF64" s="6"/>
      <c r="UZG64" s="6"/>
      <c r="UZH64" s="6"/>
      <c r="UZI64" s="6"/>
      <c r="UZJ64" s="6"/>
      <c r="UZK64" s="6"/>
      <c r="UZL64" s="6"/>
      <c r="UZM64" s="6"/>
      <c r="UZN64" s="6"/>
      <c r="UZO64" s="6"/>
      <c r="UZP64" s="6"/>
      <c r="UZQ64" s="6"/>
      <c r="UZR64" s="6"/>
      <c r="UZS64" s="6"/>
      <c r="UZT64" s="6"/>
      <c r="UZU64" s="6"/>
      <c r="UZV64" s="6"/>
      <c r="UZW64" s="6"/>
      <c r="UZX64" s="6"/>
      <c r="UZY64" s="6"/>
      <c r="UZZ64" s="6"/>
      <c r="VAA64" s="6"/>
      <c r="VAB64" s="6"/>
      <c r="VAC64" s="6"/>
      <c r="VAD64" s="6"/>
      <c r="VAE64" s="6"/>
      <c r="VAF64" s="6"/>
      <c r="VAG64" s="6"/>
      <c r="VAH64" s="6"/>
      <c r="VAI64" s="6"/>
      <c r="VAJ64" s="6"/>
      <c r="VAK64" s="6"/>
      <c r="VAL64" s="6"/>
      <c r="VAM64" s="6"/>
      <c r="VAN64" s="6"/>
      <c r="VAO64" s="6"/>
      <c r="VAP64" s="6"/>
      <c r="VAQ64" s="6"/>
      <c r="VAR64" s="6"/>
      <c r="VAS64" s="6"/>
      <c r="VAT64" s="6"/>
      <c r="VAU64" s="6"/>
      <c r="VAV64" s="6"/>
      <c r="VAW64" s="6"/>
      <c r="VAX64" s="6"/>
      <c r="VAY64" s="6"/>
      <c r="VAZ64" s="6"/>
      <c r="VBA64" s="6"/>
      <c r="VBB64" s="6"/>
      <c r="VBC64" s="6"/>
      <c r="VBD64" s="6"/>
      <c r="VBE64" s="6"/>
      <c r="VBF64" s="6"/>
      <c r="VBG64" s="6"/>
      <c r="VBH64" s="6"/>
      <c r="VBI64" s="6"/>
      <c r="VBJ64" s="6"/>
      <c r="VBK64" s="6"/>
      <c r="VBL64" s="6"/>
      <c r="VBM64" s="6"/>
      <c r="VBN64" s="6"/>
      <c r="VBO64" s="6"/>
      <c r="VBP64" s="6"/>
      <c r="VBQ64" s="6"/>
      <c r="VBR64" s="6"/>
      <c r="VBS64" s="6"/>
      <c r="VBT64" s="6"/>
      <c r="VBU64" s="6"/>
      <c r="VBV64" s="6"/>
      <c r="VBW64" s="6"/>
      <c r="VBX64" s="6"/>
      <c r="VBY64" s="6"/>
      <c r="VBZ64" s="6"/>
      <c r="VCA64" s="6"/>
      <c r="VCB64" s="6"/>
      <c r="VCC64" s="6"/>
      <c r="VCD64" s="6"/>
      <c r="VCE64" s="6"/>
      <c r="VCF64" s="6"/>
      <c r="VCG64" s="6"/>
      <c r="VCH64" s="6"/>
      <c r="VCI64" s="6"/>
      <c r="VCJ64" s="6"/>
      <c r="VCK64" s="6"/>
      <c r="VCL64" s="6"/>
      <c r="VCM64" s="6"/>
      <c r="VCN64" s="6"/>
      <c r="VCO64" s="6"/>
      <c r="VCP64" s="6"/>
      <c r="VCQ64" s="6"/>
      <c r="VCR64" s="6"/>
      <c r="VCS64" s="6"/>
      <c r="VCT64" s="6"/>
      <c r="VCU64" s="6"/>
      <c r="VCV64" s="6"/>
      <c r="VCW64" s="6"/>
      <c r="VCX64" s="6"/>
      <c r="VCY64" s="6"/>
      <c r="VCZ64" s="6"/>
      <c r="VDA64" s="6"/>
      <c r="VDB64" s="6"/>
      <c r="VDC64" s="6"/>
      <c r="VDD64" s="6"/>
      <c r="VDE64" s="6"/>
      <c r="VDF64" s="6"/>
      <c r="VDG64" s="6"/>
      <c r="VDH64" s="6"/>
      <c r="VDI64" s="6"/>
      <c r="VDJ64" s="6"/>
      <c r="VDK64" s="6"/>
      <c r="VDL64" s="6"/>
      <c r="VDM64" s="6"/>
      <c r="VDN64" s="6"/>
      <c r="VDO64" s="6"/>
      <c r="VDP64" s="6"/>
      <c r="VDQ64" s="6"/>
      <c r="VDR64" s="6"/>
      <c r="VDS64" s="6"/>
      <c r="VDT64" s="6"/>
      <c r="VDU64" s="6"/>
      <c r="VDV64" s="6"/>
      <c r="VDW64" s="6"/>
      <c r="VDX64" s="6"/>
      <c r="VDY64" s="6"/>
      <c r="VDZ64" s="6"/>
      <c r="VEA64" s="6"/>
      <c r="VEB64" s="6"/>
      <c r="VEC64" s="6"/>
      <c r="VED64" s="6"/>
      <c r="VEE64" s="6"/>
      <c r="VEF64" s="6"/>
      <c r="VEG64" s="6"/>
      <c r="VEH64" s="6"/>
      <c r="VEI64" s="6"/>
      <c r="VEJ64" s="6"/>
      <c r="VEK64" s="6"/>
      <c r="VEL64" s="6"/>
      <c r="VEM64" s="6"/>
      <c r="VEN64" s="6"/>
      <c r="VEO64" s="6"/>
      <c r="VEP64" s="6"/>
      <c r="VEQ64" s="6"/>
      <c r="VER64" s="6"/>
      <c r="VES64" s="6"/>
      <c r="VET64" s="6"/>
      <c r="VEU64" s="6"/>
      <c r="VEV64" s="6"/>
      <c r="VEW64" s="6"/>
      <c r="VEX64" s="6"/>
      <c r="VEY64" s="6"/>
      <c r="VEZ64" s="6"/>
      <c r="VFA64" s="6"/>
      <c r="VFB64" s="6"/>
      <c r="VFC64" s="6"/>
      <c r="VFD64" s="6"/>
      <c r="VFE64" s="6"/>
      <c r="VFF64" s="6"/>
      <c r="VFG64" s="6"/>
      <c r="VFH64" s="6"/>
      <c r="VFI64" s="6"/>
      <c r="VFJ64" s="6"/>
      <c r="VFK64" s="6"/>
      <c r="VFL64" s="6"/>
      <c r="VFM64" s="6"/>
      <c r="VFN64" s="6"/>
      <c r="VFO64" s="6"/>
      <c r="VFP64" s="6"/>
      <c r="VFQ64" s="6"/>
      <c r="VFR64" s="6"/>
      <c r="VFS64" s="6"/>
      <c r="VFT64" s="6"/>
      <c r="VFU64" s="6"/>
      <c r="VFV64" s="6"/>
      <c r="VFW64" s="6"/>
      <c r="VFX64" s="6"/>
      <c r="VFY64" s="6"/>
      <c r="VFZ64" s="6"/>
      <c r="VGA64" s="6"/>
      <c r="VGB64" s="6"/>
      <c r="VGC64" s="6"/>
      <c r="VGD64" s="6"/>
      <c r="VGE64" s="6"/>
      <c r="VGF64" s="6"/>
      <c r="VGG64" s="6"/>
      <c r="VGH64" s="6"/>
      <c r="VGI64" s="6"/>
      <c r="VGJ64" s="6"/>
      <c r="VGK64" s="6"/>
      <c r="VGL64" s="6"/>
      <c r="VGM64" s="6"/>
      <c r="VGN64" s="6"/>
      <c r="VGO64" s="6"/>
      <c r="VGP64" s="6"/>
      <c r="VGQ64" s="6"/>
      <c r="VGR64" s="6"/>
      <c r="VGS64" s="6"/>
      <c r="VGT64" s="6"/>
      <c r="VGU64" s="6"/>
      <c r="VGV64" s="6"/>
      <c r="VGW64" s="6"/>
      <c r="VGX64" s="6"/>
      <c r="VGY64" s="6"/>
      <c r="VGZ64" s="6"/>
      <c r="VHA64" s="6"/>
      <c r="VHB64" s="6"/>
      <c r="VHC64" s="6"/>
      <c r="VHD64" s="6"/>
      <c r="VHE64" s="6"/>
      <c r="VHF64" s="6"/>
      <c r="VHG64" s="6"/>
      <c r="VHH64" s="6"/>
      <c r="VHI64" s="6"/>
      <c r="VHJ64" s="6"/>
      <c r="VHK64" s="6"/>
      <c r="VHL64" s="6"/>
      <c r="VHM64" s="6"/>
      <c r="VHN64" s="6"/>
      <c r="VHO64" s="6"/>
      <c r="VHP64" s="6"/>
      <c r="VHQ64" s="6"/>
      <c r="VHR64" s="6"/>
      <c r="VHS64" s="6"/>
      <c r="VHT64" s="6"/>
      <c r="VHU64" s="6"/>
      <c r="VHV64" s="6"/>
      <c r="VHW64" s="6"/>
      <c r="VHX64" s="6"/>
      <c r="VHY64" s="6"/>
      <c r="VHZ64" s="6"/>
      <c r="VIA64" s="6"/>
      <c r="VIB64" s="6"/>
      <c r="VIC64" s="6"/>
      <c r="VID64" s="6"/>
      <c r="VIE64" s="6"/>
      <c r="VIF64" s="6"/>
      <c r="VIG64" s="6"/>
      <c r="VIH64" s="6"/>
      <c r="VII64" s="6"/>
      <c r="VIJ64" s="6"/>
      <c r="VIK64" s="6"/>
      <c r="VIL64" s="6"/>
      <c r="VIM64" s="6"/>
      <c r="VIN64" s="6"/>
      <c r="VIO64" s="6"/>
      <c r="VIP64" s="6"/>
      <c r="VIQ64" s="6"/>
      <c r="VIR64" s="6"/>
      <c r="VIS64" s="6"/>
      <c r="VIT64" s="6"/>
      <c r="VIU64" s="6"/>
      <c r="VIV64" s="6"/>
      <c r="VIW64" s="6"/>
      <c r="VIX64" s="6"/>
      <c r="VIY64" s="6"/>
      <c r="VIZ64" s="6"/>
      <c r="VJA64" s="6"/>
      <c r="VJB64" s="6"/>
      <c r="VJC64" s="6"/>
      <c r="VJD64" s="6"/>
      <c r="VJE64" s="6"/>
      <c r="VJF64" s="6"/>
      <c r="VJG64" s="6"/>
      <c r="VJH64" s="6"/>
      <c r="VJI64" s="6"/>
      <c r="VJJ64" s="6"/>
      <c r="VJK64" s="6"/>
      <c r="VJL64" s="6"/>
      <c r="VJM64" s="6"/>
      <c r="VJN64" s="6"/>
      <c r="VJO64" s="6"/>
      <c r="VJP64" s="6"/>
      <c r="VJQ64" s="6"/>
      <c r="VJR64" s="6"/>
      <c r="VJS64" s="6"/>
      <c r="VJT64" s="6"/>
      <c r="VJU64" s="6"/>
      <c r="VJV64" s="6"/>
      <c r="VJW64" s="6"/>
      <c r="VJX64" s="6"/>
      <c r="VJY64" s="6"/>
      <c r="VJZ64" s="6"/>
      <c r="VKA64" s="6"/>
      <c r="VKB64" s="6"/>
      <c r="VKC64" s="6"/>
      <c r="VKD64" s="6"/>
      <c r="VKE64" s="6"/>
      <c r="VKF64" s="6"/>
      <c r="VKG64" s="6"/>
      <c r="VKH64" s="6"/>
      <c r="VKI64" s="6"/>
      <c r="VKJ64" s="6"/>
      <c r="VKK64" s="6"/>
      <c r="VKL64" s="6"/>
      <c r="VKM64" s="6"/>
      <c r="VKN64" s="6"/>
      <c r="VKO64" s="6"/>
      <c r="VKP64" s="6"/>
      <c r="VKQ64" s="6"/>
      <c r="VKR64" s="6"/>
      <c r="VKS64" s="6"/>
      <c r="VKT64" s="6"/>
      <c r="VKU64" s="6"/>
      <c r="VKV64" s="6"/>
      <c r="VKW64" s="6"/>
      <c r="VKX64" s="6"/>
      <c r="VKY64" s="6"/>
      <c r="VKZ64" s="6"/>
      <c r="VLA64" s="6"/>
      <c r="VLB64" s="6"/>
      <c r="VLC64" s="6"/>
      <c r="VLD64" s="6"/>
      <c r="VLE64" s="6"/>
      <c r="VLF64" s="6"/>
      <c r="VLG64" s="6"/>
      <c r="VLH64" s="6"/>
      <c r="VLI64" s="6"/>
      <c r="VLJ64" s="6"/>
      <c r="VLK64" s="6"/>
      <c r="VLL64" s="6"/>
      <c r="VLM64" s="6"/>
      <c r="VLN64" s="6"/>
      <c r="VLO64" s="6"/>
      <c r="VLP64" s="6"/>
      <c r="VLQ64" s="6"/>
      <c r="VLR64" s="6"/>
      <c r="VLS64" s="6"/>
      <c r="VLT64" s="6"/>
      <c r="VLU64" s="6"/>
      <c r="VLV64" s="6"/>
      <c r="VLW64" s="6"/>
      <c r="VLX64" s="6"/>
      <c r="VLY64" s="6"/>
      <c r="VLZ64" s="6"/>
      <c r="VMA64" s="6"/>
      <c r="VMB64" s="6"/>
      <c r="VMC64" s="6"/>
      <c r="VMD64" s="6"/>
      <c r="VME64" s="6"/>
      <c r="VMF64" s="6"/>
      <c r="VMG64" s="6"/>
      <c r="VMH64" s="6"/>
      <c r="VMI64" s="6"/>
      <c r="VMJ64" s="6"/>
      <c r="VMK64" s="6"/>
      <c r="VML64" s="6"/>
      <c r="VMM64" s="6"/>
      <c r="VMN64" s="6"/>
      <c r="VMO64" s="6"/>
      <c r="VMP64" s="6"/>
      <c r="VMQ64" s="6"/>
      <c r="VMR64" s="6"/>
      <c r="VMS64" s="6"/>
      <c r="VMT64" s="6"/>
      <c r="VMU64" s="6"/>
      <c r="VMV64" s="6"/>
      <c r="VMW64" s="6"/>
      <c r="VMX64" s="6"/>
      <c r="VMY64" s="6"/>
      <c r="VMZ64" s="6"/>
      <c r="VNA64" s="6"/>
      <c r="VNB64" s="6"/>
      <c r="VNC64" s="6"/>
      <c r="VND64" s="6"/>
      <c r="VNE64" s="6"/>
      <c r="VNF64" s="6"/>
      <c r="VNG64" s="6"/>
      <c r="VNH64" s="6"/>
      <c r="VNI64" s="6"/>
      <c r="VNJ64" s="6"/>
      <c r="VNK64" s="6"/>
      <c r="VNL64" s="6"/>
      <c r="VNM64" s="6"/>
      <c r="VNN64" s="6"/>
      <c r="VNO64" s="6"/>
      <c r="VNP64" s="6"/>
      <c r="VNQ64" s="6"/>
      <c r="VNR64" s="6"/>
      <c r="VNS64" s="6"/>
      <c r="VNT64" s="6"/>
      <c r="VNU64" s="6"/>
      <c r="VNV64" s="6"/>
      <c r="VNW64" s="6"/>
      <c r="VNX64" s="6"/>
      <c r="VNY64" s="6"/>
      <c r="VNZ64" s="6"/>
      <c r="VOA64" s="6"/>
      <c r="VOB64" s="6"/>
      <c r="VOC64" s="6"/>
      <c r="VOD64" s="6"/>
      <c r="VOE64" s="6"/>
      <c r="VOF64" s="6"/>
      <c r="VOG64" s="6"/>
      <c r="VOH64" s="6"/>
      <c r="VOI64" s="6"/>
      <c r="VOJ64" s="6"/>
      <c r="VOK64" s="6"/>
      <c r="VOL64" s="6"/>
      <c r="VOM64" s="6"/>
      <c r="VON64" s="6"/>
      <c r="VOO64" s="6"/>
      <c r="VOP64" s="6"/>
      <c r="VOQ64" s="6"/>
      <c r="VOR64" s="6"/>
      <c r="VOS64" s="6"/>
      <c r="VOT64" s="6"/>
      <c r="VOU64" s="6"/>
      <c r="VOV64" s="6"/>
      <c r="VOW64" s="6"/>
      <c r="VOX64" s="6"/>
      <c r="VOY64" s="6"/>
      <c r="VOZ64" s="6"/>
      <c r="VPA64" s="6"/>
      <c r="VPB64" s="6"/>
      <c r="VPC64" s="6"/>
      <c r="VPD64" s="6"/>
      <c r="VPE64" s="6"/>
      <c r="VPF64" s="6"/>
      <c r="VPG64" s="6"/>
      <c r="VPH64" s="6"/>
      <c r="VPI64" s="6"/>
      <c r="VPJ64" s="6"/>
      <c r="VPK64" s="6"/>
      <c r="VPL64" s="6"/>
      <c r="VPM64" s="6"/>
      <c r="VPN64" s="6"/>
      <c r="VPO64" s="6"/>
      <c r="VPP64" s="6"/>
      <c r="VPQ64" s="6"/>
      <c r="VPR64" s="6"/>
      <c r="VPS64" s="6"/>
      <c r="VPT64" s="6"/>
      <c r="VPU64" s="6"/>
      <c r="VPV64" s="6"/>
      <c r="VPW64" s="6"/>
      <c r="VPX64" s="6"/>
      <c r="VPY64" s="6"/>
      <c r="VPZ64" s="6"/>
      <c r="VQA64" s="6"/>
      <c r="VQB64" s="6"/>
      <c r="VQC64" s="6"/>
      <c r="VQD64" s="6"/>
      <c r="VQE64" s="6"/>
      <c r="VQF64" s="6"/>
      <c r="VQG64" s="6"/>
      <c r="VQH64" s="6"/>
      <c r="VQI64" s="6"/>
      <c r="VQJ64" s="6"/>
      <c r="VQK64" s="6"/>
      <c r="VQL64" s="6"/>
      <c r="VQM64" s="6"/>
      <c r="VQN64" s="6"/>
      <c r="VQO64" s="6"/>
      <c r="VQP64" s="6"/>
      <c r="VQQ64" s="6"/>
      <c r="VQR64" s="6"/>
      <c r="VQS64" s="6"/>
      <c r="VQT64" s="6"/>
      <c r="VQU64" s="6"/>
      <c r="VQV64" s="6"/>
      <c r="VQW64" s="6"/>
      <c r="VQX64" s="6"/>
      <c r="VQY64" s="6"/>
      <c r="VQZ64" s="6"/>
      <c r="VRA64" s="6"/>
      <c r="VRB64" s="6"/>
      <c r="VRC64" s="6"/>
      <c r="VRD64" s="6"/>
      <c r="VRE64" s="6"/>
      <c r="VRF64" s="6"/>
      <c r="VRG64" s="6"/>
      <c r="VRH64" s="6"/>
      <c r="VRI64" s="6"/>
      <c r="VRJ64" s="6"/>
      <c r="VRK64" s="6"/>
      <c r="VRL64" s="6"/>
      <c r="VRM64" s="6"/>
      <c r="VRN64" s="6"/>
      <c r="VRO64" s="6"/>
      <c r="VRP64" s="6"/>
      <c r="VRQ64" s="6"/>
      <c r="VRR64" s="6"/>
      <c r="VRS64" s="6"/>
      <c r="VRT64" s="6"/>
      <c r="VRU64" s="6"/>
      <c r="VRV64" s="6"/>
      <c r="VRW64" s="6"/>
      <c r="VRX64" s="6"/>
      <c r="VRY64" s="6"/>
      <c r="VRZ64" s="6"/>
      <c r="VSA64" s="6"/>
      <c r="VSB64" s="6"/>
      <c r="VSC64" s="6"/>
      <c r="VSD64" s="6"/>
      <c r="VSE64" s="6"/>
      <c r="VSF64" s="6"/>
      <c r="VSG64" s="6"/>
      <c r="VSH64" s="6"/>
      <c r="VSI64" s="6"/>
      <c r="VSJ64" s="6"/>
      <c r="VSK64" s="6"/>
      <c r="VSL64" s="6"/>
      <c r="VSM64" s="6"/>
      <c r="VSN64" s="6"/>
      <c r="VSO64" s="6"/>
      <c r="VSP64" s="6"/>
      <c r="VSQ64" s="6"/>
      <c r="VSR64" s="6"/>
      <c r="VSS64" s="6"/>
      <c r="VST64" s="6"/>
      <c r="VSU64" s="6"/>
      <c r="VSV64" s="6"/>
      <c r="VSW64" s="6"/>
      <c r="VSX64" s="6"/>
      <c r="VSY64" s="6"/>
      <c r="VSZ64" s="6"/>
      <c r="VTA64" s="6"/>
      <c r="VTB64" s="6"/>
      <c r="VTC64" s="6"/>
      <c r="VTD64" s="6"/>
      <c r="VTE64" s="6"/>
      <c r="VTF64" s="6"/>
      <c r="VTG64" s="6"/>
      <c r="VTH64" s="6"/>
      <c r="VTI64" s="6"/>
      <c r="VTJ64" s="6"/>
      <c r="VTK64" s="6"/>
      <c r="VTL64" s="6"/>
      <c r="VTM64" s="6"/>
      <c r="VTN64" s="6"/>
      <c r="VTO64" s="6"/>
      <c r="VTP64" s="6"/>
      <c r="VTQ64" s="6"/>
      <c r="VTR64" s="6"/>
      <c r="VTS64" s="6"/>
      <c r="VTT64" s="6"/>
      <c r="VTU64" s="6"/>
      <c r="VTV64" s="6"/>
      <c r="VTW64" s="6"/>
      <c r="VTX64" s="6"/>
      <c r="VTY64" s="6"/>
      <c r="VTZ64" s="6"/>
      <c r="VUA64" s="6"/>
      <c r="VUB64" s="6"/>
      <c r="VUC64" s="6"/>
      <c r="VUD64" s="6"/>
      <c r="VUE64" s="6"/>
      <c r="VUF64" s="6"/>
      <c r="VUG64" s="6"/>
      <c r="VUH64" s="6"/>
      <c r="VUI64" s="6"/>
      <c r="VUJ64" s="6"/>
      <c r="VUK64" s="6"/>
      <c r="VUL64" s="6"/>
      <c r="VUM64" s="6"/>
      <c r="VUN64" s="6"/>
      <c r="VUO64" s="6"/>
      <c r="VUP64" s="6"/>
      <c r="VUQ64" s="6"/>
      <c r="VUR64" s="6"/>
      <c r="VUS64" s="6"/>
      <c r="VUT64" s="6"/>
      <c r="VUU64" s="6"/>
      <c r="VUV64" s="6"/>
      <c r="VUW64" s="6"/>
      <c r="VUX64" s="6"/>
      <c r="VUY64" s="6"/>
      <c r="VUZ64" s="6"/>
      <c r="VVA64" s="6"/>
      <c r="VVB64" s="6"/>
      <c r="VVC64" s="6"/>
      <c r="VVD64" s="6"/>
      <c r="VVE64" s="6"/>
      <c r="VVF64" s="6"/>
      <c r="VVG64" s="6"/>
      <c r="VVH64" s="6"/>
      <c r="VVI64" s="6"/>
      <c r="VVJ64" s="6"/>
      <c r="VVK64" s="6"/>
      <c r="VVL64" s="6"/>
      <c r="VVM64" s="6"/>
      <c r="VVN64" s="6"/>
      <c r="VVO64" s="6"/>
      <c r="VVP64" s="6"/>
      <c r="VVQ64" s="6"/>
      <c r="VVR64" s="6"/>
      <c r="VVS64" s="6"/>
      <c r="VVT64" s="6"/>
      <c r="VVU64" s="6"/>
      <c r="VVV64" s="6"/>
      <c r="VVW64" s="6"/>
      <c r="VVX64" s="6"/>
      <c r="VVY64" s="6"/>
      <c r="VVZ64" s="6"/>
      <c r="VWA64" s="6"/>
      <c r="VWB64" s="6"/>
      <c r="VWC64" s="6"/>
      <c r="VWD64" s="6"/>
      <c r="VWE64" s="6"/>
      <c r="VWF64" s="6"/>
      <c r="VWG64" s="6"/>
      <c r="VWH64" s="6"/>
      <c r="VWI64" s="6"/>
      <c r="VWJ64" s="6"/>
      <c r="VWK64" s="6"/>
      <c r="VWL64" s="6"/>
      <c r="VWM64" s="6"/>
      <c r="VWN64" s="6"/>
      <c r="VWO64" s="6"/>
      <c r="VWP64" s="6"/>
      <c r="VWQ64" s="6"/>
      <c r="VWR64" s="6"/>
      <c r="VWS64" s="6"/>
      <c r="VWT64" s="6"/>
      <c r="VWU64" s="6"/>
      <c r="VWV64" s="6"/>
      <c r="VWW64" s="6"/>
      <c r="VWX64" s="6"/>
      <c r="VWY64" s="6"/>
      <c r="VWZ64" s="6"/>
      <c r="VXA64" s="6"/>
      <c r="VXB64" s="6"/>
      <c r="VXC64" s="6"/>
      <c r="VXD64" s="6"/>
      <c r="VXE64" s="6"/>
      <c r="VXF64" s="6"/>
      <c r="VXG64" s="6"/>
      <c r="VXH64" s="6"/>
      <c r="VXI64" s="6"/>
      <c r="VXJ64" s="6"/>
      <c r="VXK64" s="6"/>
      <c r="VXL64" s="6"/>
      <c r="VXM64" s="6"/>
      <c r="VXN64" s="6"/>
      <c r="VXO64" s="6"/>
      <c r="VXP64" s="6"/>
      <c r="VXQ64" s="6"/>
      <c r="VXR64" s="6"/>
      <c r="VXS64" s="6"/>
      <c r="VXT64" s="6"/>
      <c r="VXU64" s="6"/>
      <c r="VXV64" s="6"/>
      <c r="VXW64" s="6"/>
      <c r="VXX64" s="6"/>
      <c r="VXY64" s="6"/>
      <c r="VXZ64" s="6"/>
      <c r="VYA64" s="6"/>
      <c r="VYB64" s="6"/>
      <c r="VYC64" s="6"/>
      <c r="VYD64" s="6"/>
      <c r="VYE64" s="6"/>
      <c r="VYF64" s="6"/>
      <c r="VYG64" s="6"/>
      <c r="VYH64" s="6"/>
      <c r="VYI64" s="6"/>
      <c r="VYJ64" s="6"/>
      <c r="VYK64" s="6"/>
      <c r="VYL64" s="6"/>
      <c r="VYM64" s="6"/>
      <c r="VYN64" s="6"/>
      <c r="VYO64" s="6"/>
      <c r="VYP64" s="6"/>
      <c r="VYQ64" s="6"/>
      <c r="VYR64" s="6"/>
      <c r="VYS64" s="6"/>
      <c r="VYT64" s="6"/>
      <c r="VYU64" s="6"/>
      <c r="VYV64" s="6"/>
      <c r="VYW64" s="6"/>
      <c r="VYX64" s="6"/>
      <c r="VYY64" s="6"/>
      <c r="VYZ64" s="6"/>
      <c r="VZA64" s="6"/>
      <c r="VZB64" s="6"/>
      <c r="VZC64" s="6"/>
      <c r="VZD64" s="6"/>
      <c r="VZE64" s="6"/>
      <c r="VZF64" s="6"/>
      <c r="VZG64" s="6"/>
      <c r="VZH64" s="6"/>
      <c r="VZI64" s="6"/>
      <c r="VZJ64" s="6"/>
      <c r="VZK64" s="6"/>
      <c r="VZL64" s="6"/>
      <c r="VZM64" s="6"/>
      <c r="VZN64" s="6"/>
      <c r="VZO64" s="6"/>
      <c r="VZP64" s="6"/>
      <c r="VZQ64" s="6"/>
      <c r="VZR64" s="6"/>
      <c r="VZS64" s="6"/>
      <c r="VZT64" s="6"/>
      <c r="VZU64" s="6"/>
      <c r="VZV64" s="6"/>
      <c r="VZW64" s="6"/>
      <c r="VZX64" s="6"/>
      <c r="VZY64" s="6"/>
      <c r="VZZ64" s="6"/>
      <c r="WAA64" s="6"/>
      <c r="WAB64" s="6"/>
      <c r="WAC64" s="6"/>
      <c r="WAD64" s="6"/>
      <c r="WAE64" s="6"/>
      <c r="WAF64" s="6"/>
      <c r="WAG64" s="6"/>
      <c r="WAH64" s="6"/>
      <c r="WAI64" s="6"/>
      <c r="WAJ64" s="6"/>
      <c r="WAK64" s="6"/>
      <c r="WAL64" s="6"/>
      <c r="WAM64" s="6"/>
      <c r="WAN64" s="6"/>
      <c r="WAO64" s="6"/>
      <c r="WAP64" s="6"/>
      <c r="WAQ64" s="6"/>
      <c r="WAR64" s="6"/>
      <c r="WAS64" s="6"/>
      <c r="WAT64" s="6"/>
      <c r="WAU64" s="6"/>
      <c r="WAV64" s="6"/>
      <c r="WAW64" s="6"/>
      <c r="WAX64" s="6"/>
      <c r="WAY64" s="6"/>
      <c r="WAZ64" s="6"/>
      <c r="WBA64" s="6"/>
      <c r="WBB64" s="6"/>
      <c r="WBC64" s="6"/>
      <c r="WBD64" s="6"/>
      <c r="WBE64" s="6"/>
      <c r="WBF64" s="6"/>
      <c r="WBG64" s="6"/>
      <c r="WBH64" s="6"/>
      <c r="WBI64" s="6"/>
      <c r="WBJ64" s="6"/>
      <c r="WBK64" s="6"/>
      <c r="WBL64" s="6"/>
      <c r="WBM64" s="6"/>
      <c r="WBN64" s="6"/>
      <c r="WBO64" s="6"/>
      <c r="WBP64" s="6"/>
      <c r="WBQ64" s="6"/>
      <c r="WBR64" s="6"/>
      <c r="WBS64" s="6"/>
      <c r="WBT64" s="6"/>
      <c r="WBU64" s="6"/>
      <c r="WBV64" s="6"/>
      <c r="WBW64" s="6"/>
      <c r="WBX64" s="6"/>
      <c r="WBY64" s="6"/>
      <c r="WBZ64" s="6"/>
      <c r="WCA64" s="6"/>
      <c r="WCB64" s="6"/>
      <c r="WCC64" s="6"/>
      <c r="WCD64" s="6"/>
      <c r="WCE64" s="6"/>
      <c r="WCF64" s="6"/>
      <c r="WCG64" s="6"/>
      <c r="WCH64" s="6"/>
      <c r="WCI64" s="6"/>
      <c r="WCJ64" s="6"/>
      <c r="WCK64" s="6"/>
      <c r="WCL64" s="6"/>
      <c r="WCM64" s="6"/>
      <c r="WCN64" s="6"/>
      <c r="WCO64" s="6"/>
      <c r="WCP64" s="6"/>
      <c r="WCQ64" s="6"/>
      <c r="WCR64" s="6"/>
      <c r="WCS64" s="6"/>
      <c r="WCT64" s="6"/>
      <c r="WCU64" s="6"/>
      <c r="WCV64" s="6"/>
      <c r="WCW64" s="6"/>
      <c r="WCX64" s="6"/>
      <c r="WCY64" s="6"/>
      <c r="WCZ64" s="6"/>
      <c r="WDA64" s="6"/>
      <c r="WDB64" s="6"/>
      <c r="WDC64" s="6"/>
      <c r="WDD64" s="6"/>
      <c r="WDE64" s="6"/>
      <c r="WDF64" s="6"/>
      <c r="WDG64" s="6"/>
      <c r="WDH64" s="6"/>
      <c r="WDI64" s="6"/>
      <c r="WDJ64" s="6"/>
      <c r="WDK64" s="6"/>
      <c r="WDL64" s="6"/>
      <c r="WDM64" s="6"/>
      <c r="WDN64" s="6"/>
      <c r="WDO64" s="6"/>
      <c r="WDP64" s="6"/>
      <c r="WDQ64" s="6"/>
      <c r="WDR64" s="6"/>
      <c r="WDS64" s="6"/>
      <c r="WDT64" s="6"/>
      <c r="WDU64" s="6"/>
      <c r="WDV64" s="6"/>
      <c r="WDW64" s="6"/>
      <c r="WDX64" s="6"/>
      <c r="WDY64" s="6"/>
      <c r="WDZ64" s="6"/>
      <c r="WEA64" s="6"/>
      <c r="WEB64" s="6"/>
      <c r="WEC64" s="6"/>
      <c r="WED64" s="6"/>
      <c r="WEE64" s="6"/>
      <c r="WEF64" s="6"/>
      <c r="WEG64" s="6"/>
      <c r="WEH64" s="6"/>
      <c r="WEI64" s="6"/>
      <c r="WEJ64" s="6"/>
      <c r="WEK64" s="6"/>
      <c r="WEL64" s="6"/>
      <c r="WEM64" s="6"/>
      <c r="WEN64" s="6"/>
      <c r="WEO64" s="6"/>
      <c r="WEP64" s="6"/>
      <c r="WEQ64" s="6"/>
      <c r="WER64" s="6"/>
      <c r="WES64" s="6"/>
      <c r="WET64" s="6"/>
      <c r="WEU64" s="6"/>
      <c r="WEV64" s="6"/>
      <c r="WEW64" s="6"/>
      <c r="WEX64" s="6"/>
      <c r="WEY64" s="6"/>
      <c r="WEZ64" s="6"/>
      <c r="WFA64" s="6"/>
      <c r="WFB64" s="6"/>
      <c r="WFC64" s="6"/>
      <c r="WFD64" s="6"/>
      <c r="WFE64" s="6"/>
      <c r="WFF64" s="6"/>
      <c r="WFG64" s="6"/>
      <c r="WFH64" s="6"/>
      <c r="WFI64" s="6"/>
      <c r="WFJ64" s="6"/>
      <c r="WFK64" s="6"/>
      <c r="WFL64" s="6"/>
      <c r="WFM64" s="6"/>
      <c r="WFN64" s="6"/>
      <c r="WFO64" s="6"/>
      <c r="WFP64" s="6"/>
      <c r="WFQ64" s="6"/>
      <c r="WFR64" s="6"/>
      <c r="WFS64" s="6"/>
      <c r="WFT64" s="6"/>
      <c r="WFU64" s="6"/>
      <c r="WFV64" s="6"/>
      <c r="WFW64" s="6"/>
      <c r="WFX64" s="6"/>
      <c r="WFY64" s="6"/>
      <c r="WFZ64" s="6"/>
      <c r="WGA64" s="6"/>
      <c r="WGB64" s="6"/>
      <c r="WGC64" s="6"/>
      <c r="WGD64" s="6"/>
      <c r="WGE64" s="6"/>
      <c r="WGF64" s="6"/>
      <c r="WGG64" s="6"/>
      <c r="WGH64" s="6"/>
      <c r="WGI64" s="6"/>
      <c r="WGJ64" s="6"/>
      <c r="WGK64" s="6"/>
      <c r="WGL64" s="6"/>
      <c r="WGM64" s="6"/>
      <c r="WGN64" s="6"/>
      <c r="WGO64" s="6"/>
      <c r="WGP64" s="6"/>
      <c r="WGQ64" s="6"/>
      <c r="WGR64" s="6"/>
      <c r="WGS64" s="6"/>
      <c r="WGT64" s="6"/>
      <c r="WGU64" s="6"/>
      <c r="WGV64" s="6"/>
      <c r="WGW64" s="6"/>
      <c r="WGX64" s="6"/>
      <c r="WGY64" s="6"/>
      <c r="WGZ64" s="6"/>
      <c r="WHA64" s="6"/>
      <c r="WHB64" s="6"/>
      <c r="WHC64" s="6"/>
      <c r="WHD64" s="6"/>
      <c r="WHE64" s="6"/>
      <c r="WHF64" s="6"/>
      <c r="WHG64" s="6"/>
      <c r="WHH64" s="6"/>
      <c r="WHI64" s="6"/>
      <c r="WHJ64" s="6"/>
      <c r="WHK64" s="6"/>
      <c r="WHL64" s="6"/>
      <c r="WHM64" s="6"/>
      <c r="WHN64" s="6"/>
      <c r="WHO64" s="6"/>
      <c r="WHP64" s="6"/>
      <c r="WHQ64" s="6"/>
      <c r="WHR64" s="6"/>
      <c r="WHS64" s="6"/>
      <c r="WHT64" s="6"/>
      <c r="WHU64" s="6"/>
      <c r="WHV64" s="6"/>
      <c r="WHW64" s="6"/>
      <c r="WHX64" s="6"/>
      <c r="WHY64" s="6"/>
      <c r="WHZ64" s="6"/>
      <c r="WIA64" s="6"/>
      <c r="WIB64" s="6"/>
      <c r="WIC64" s="6"/>
      <c r="WID64" s="6"/>
      <c r="WIE64" s="6"/>
      <c r="WIF64" s="6"/>
      <c r="WIG64" s="6"/>
      <c r="WIH64" s="6"/>
      <c r="WII64" s="6"/>
      <c r="WIJ64" s="6"/>
      <c r="WIK64" s="6"/>
      <c r="WIL64" s="6"/>
      <c r="WIM64" s="6"/>
      <c r="WIN64" s="6"/>
      <c r="WIO64" s="6"/>
      <c r="WIP64" s="6"/>
      <c r="WIQ64" s="6"/>
      <c r="WIR64" s="6"/>
      <c r="WIS64" s="6"/>
      <c r="WIT64" s="6"/>
      <c r="WIU64" s="6"/>
      <c r="WIV64" s="6"/>
      <c r="WIW64" s="6"/>
      <c r="WIX64" s="6"/>
      <c r="WIY64" s="6"/>
      <c r="WIZ64" s="6"/>
      <c r="WJA64" s="6"/>
      <c r="WJB64" s="6"/>
      <c r="WJC64" s="6"/>
      <c r="WJD64" s="6"/>
      <c r="WJE64" s="6"/>
      <c r="WJF64" s="6"/>
      <c r="WJG64" s="6"/>
      <c r="WJH64" s="6"/>
      <c r="WJI64" s="6"/>
      <c r="WJJ64" s="6"/>
      <c r="WJK64" s="6"/>
      <c r="WJL64" s="6"/>
      <c r="WJM64" s="6"/>
      <c r="WJN64" s="6"/>
      <c r="WJO64" s="6"/>
      <c r="WJP64" s="6"/>
      <c r="WJQ64" s="6"/>
      <c r="WJR64" s="6"/>
      <c r="WJS64" s="6"/>
      <c r="WJT64" s="6"/>
      <c r="WJU64" s="6"/>
      <c r="WJV64" s="6"/>
      <c r="WJW64" s="6"/>
      <c r="WJX64" s="6"/>
      <c r="WJY64" s="6"/>
      <c r="WJZ64" s="6"/>
      <c r="WKA64" s="6"/>
      <c r="WKB64" s="6"/>
      <c r="WKC64" s="6"/>
      <c r="WKD64" s="6"/>
      <c r="WKE64" s="6"/>
      <c r="WKF64" s="6"/>
      <c r="WKG64" s="6"/>
      <c r="WKH64" s="6"/>
      <c r="WKI64" s="6"/>
      <c r="WKJ64" s="6"/>
      <c r="WKK64" s="6"/>
      <c r="WKL64" s="6"/>
      <c r="WKM64" s="6"/>
      <c r="WKN64" s="6"/>
      <c r="WKO64" s="6"/>
      <c r="WKP64" s="6"/>
      <c r="WKQ64" s="6"/>
      <c r="WKR64" s="6"/>
      <c r="WKS64" s="6"/>
      <c r="WKT64" s="6"/>
      <c r="WKU64" s="6"/>
      <c r="WKV64" s="6"/>
      <c r="WKW64" s="6"/>
      <c r="WKX64" s="6"/>
      <c r="WKY64" s="6"/>
      <c r="WKZ64" s="6"/>
      <c r="WLA64" s="6"/>
      <c r="WLB64" s="6"/>
      <c r="WLC64" s="6"/>
      <c r="WLD64" s="6"/>
      <c r="WLE64" s="6"/>
      <c r="WLF64" s="6"/>
      <c r="WLG64" s="6"/>
      <c r="WLH64" s="6"/>
      <c r="WLI64" s="6"/>
      <c r="WLJ64" s="6"/>
      <c r="WLK64" s="6"/>
      <c r="WLL64" s="6"/>
      <c r="WLM64" s="6"/>
      <c r="WLN64" s="6"/>
      <c r="WLO64" s="6"/>
      <c r="WLP64" s="6"/>
      <c r="WLQ64" s="6"/>
      <c r="WLR64" s="6"/>
      <c r="WLS64" s="6"/>
      <c r="WLT64" s="6"/>
      <c r="WLU64" s="6"/>
      <c r="WLV64" s="6"/>
      <c r="WLW64" s="6"/>
      <c r="WLX64" s="6"/>
      <c r="WLY64" s="6"/>
      <c r="WLZ64" s="6"/>
      <c r="WMA64" s="6"/>
      <c r="WMB64" s="6"/>
      <c r="WMC64" s="6"/>
      <c r="WMD64" s="6"/>
      <c r="WME64" s="6"/>
      <c r="WMF64" s="6"/>
      <c r="WMG64" s="6"/>
      <c r="WMH64" s="6"/>
      <c r="WMI64" s="6"/>
      <c r="WMJ64" s="6"/>
      <c r="WMK64" s="6"/>
      <c r="WML64" s="6"/>
      <c r="WMM64" s="6"/>
      <c r="WMN64" s="6"/>
      <c r="WMO64" s="6"/>
      <c r="WMP64" s="6"/>
      <c r="WMQ64" s="6"/>
      <c r="WMR64" s="6"/>
      <c r="WMS64" s="6"/>
      <c r="WMT64" s="6"/>
      <c r="WMU64" s="6"/>
      <c r="WMV64" s="6"/>
      <c r="WMW64" s="6"/>
      <c r="WMX64" s="6"/>
      <c r="WMY64" s="6"/>
      <c r="WMZ64" s="6"/>
      <c r="WNA64" s="6"/>
      <c r="WNB64" s="6"/>
      <c r="WNC64" s="6"/>
      <c r="WND64" s="6"/>
      <c r="WNE64" s="6"/>
      <c r="WNF64" s="6"/>
      <c r="WNG64" s="6"/>
      <c r="WNH64" s="6"/>
      <c r="WNI64" s="6"/>
      <c r="WNJ64" s="6"/>
      <c r="WNK64" s="6"/>
      <c r="WNL64" s="6"/>
      <c r="WNM64" s="6"/>
      <c r="WNN64" s="6"/>
      <c r="WNO64" s="6"/>
      <c r="WNP64" s="6"/>
      <c r="WNQ64" s="6"/>
      <c r="WNR64" s="6"/>
      <c r="WNS64" s="6"/>
      <c r="WNT64" s="6"/>
      <c r="WNU64" s="6"/>
      <c r="WNV64" s="6"/>
      <c r="WNW64" s="6"/>
      <c r="WNX64" s="6"/>
      <c r="WNY64" s="6"/>
      <c r="WNZ64" s="6"/>
      <c r="WOA64" s="6"/>
      <c r="WOB64" s="6"/>
      <c r="WOC64" s="6"/>
      <c r="WOD64" s="6"/>
      <c r="WOE64" s="6"/>
      <c r="WOF64" s="6"/>
      <c r="WOG64" s="6"/>
      <c r="WOH64" s="6"/>
      <c r="WOI64" s="6"/>
      <c r="WOJ64" s="6"/>
      <c r="WOK64" s="6"/>
      <c r="WOL64" s="6"/>
      <c r="WOM64" s="6"/>
      <c r="WON64" s="6"/>
      <c r="WOO64" s="6"/>
      <c r="WOP64" s="6"/>
      <c r="WOQ64" s="6"/>
      <c r="WOR64" s="6"/>
      <c r="WOS64" s="6"/>
      <c r="WOT64" s="6"/>
      <c r="WOU64" s="6"/>
      <c r="WOV64" s="6"/>
      <c r="WOW64" s="6"/>
      <c r="WOX64" s="6"/>
      <c r="WOY64" s="6"/>
      <c r="WOZ64" s="6"/>
      <c r="WPA64" s="6"/>
      <c r="WPB64" s="6"/>
      <c r="WPC64" s="6"/>
      <c r="WPD64" s="6"/>
      <c r="WPE64" s="6"/>
      <c r="WPF64" s="6"/>
      <c r="WPG64" s="6"/>
      <c r="WPH64" s="6"/>
      <c r="WPI64" s="6"/>
      <c r="WPJ64" s="6"/>
      <c r="WPK64" s="6"/>
      <c r="WPL64" s="6"/>
      <c r="WPM64" s="6"/>
      <c r="WPN64" s="6"/>
      <c r="WPO64" s="6"/>
      <c r="WPP64" s="6"/>
      <c r="WPQ64" s="6"/>
      <c r="WPR64" s="6"/>
      <c r="WPS64" s="6"/>
      <c r="WPT64" s="6"/>
      <c r="WPU64" s="6"/>
      <c r="WPV64" s="6"/>
      <c r="WPW64" s="6"/>
      <c r="WPX64" s="6"/>
      <c r="WPY64" s="6"/>
      <c r="WPZ64" s="6"/>
      <c r="WQA64" s="6"/>
      <c r="WQB64" s="6"/>
      <c r="WQC64" s="6"/>
      <c r="WQD64" s="6"/>
      <c r="WQE64" s="6"/>
      <c r="WQF64" s="6"/>
      <c r="WQG64" s="6"/>
      <c r="WQH64" s="6"/>
      <c r="WQI64" s="6"/>
      <c r="WQJ64" s="6"/>
      <c r="WQK64" s="6"/>
      <c r="WQL64" s="6"/>
      <c r="WQM64" s="6"/>
      <c r="WQN64" s="6"/>
      <c r="WQO64" s="6"/>
      <c r="WQP64" s="6"/>
      <c r="WQQ64" s="6"/>
      <c r="WQR64" s="6"/>
      <c r="WQS64" s="6"/>
      <c r="WQT64" s="6"/>
      <c r="WQU64" s="6"/>
      <c r="WQV64" s="6"/>
      <c r="WQW64" s="6"/>
      <c r="WQX64" s="6"/>
      <c r="WQY64" s="6"/>
      <c r="WQZ64" s="6"/>
      <c r="WRA64" s="6"/>
      <c r="WRB64" s="6"/>
      <c r="WRC64" s="6"/>
      <c r="WRD64" s="6"/>
      <c r="WRE64" s="6"/>
      <c r="WRF64" s="6"/>
      <c r="WRG64" s="6"/>
      <c r="WRH64" s="6"/>
      <c r="WRI64" s="6"/>
      <c r="WRJ64" s="6"/>
      <c r="WRK64" s="6"/>
      <c r="WRL64" s="6"/>
      <c r="WRM64" s="6"/>
      <c r="WRN64" s="6"/>
      <c r="WRO64" s="6"/>
      <c r="WRP64" s="6"/>
      <c r="WRQ64" s="6"/>
      <c r="WRR64" s="6"/>
      <c r="WRS64" s="6"/>
      <c r="WRT64" s="6"/>
      <c r="WRU64" s="6"/>
      <c r="WRV64" s="6"/>
      <c r="WRW64" s="6"/>
      <c r="WRX64" s="6"/>
      <c r="WRY64" s="6"/>
      <c r="WRZ64" s="6"/>
      <c r="WSA64" s="6"/>
      <c r="WSB64" s="6"/>
      <c r="WSC64" s="6"/>
      <c r="WSD64" s="6"/>
      <c r="WSE64" s="6"/>
      <c r="WSF64" s="6"/>
      <c r="WSG64" s="6"/>
      <c r="WSH64" s="6"/>
      <c r="WSI64" s="6"/>
      <c r="WSJ64" s="6"/>
      <c r="WSK64" s="6"/>
      <c r="WSL64" s="6"/>
      <c r="WSM64" s="6"/>
      <c r="WSN64" s="6"/>
      <c r="WSO64" s="6"/>
      <c r="WSP64" s="6"/>
      <c r="WSQ64" s="6"/>
      <c r="WSR64" s="6"/>
      <c r="WSS64" s="6"/>
      <c r="WST64" s="6"/>
      <c r="WSU64" s="6"/>
      <c r="WSV64" s="6"/>
      <c r="WSW64" s="6"/>
      <c r="WSX64" s="6"/>
      <c r="WSY64" s="6"/>
      <c r="WSZ64" s="6"/>
      <c r="WTA64" s="6"/>
      <c r="WTB64" s="6"/>
      <c r="WTC64" s="6"/>
      <c r="WTD64" s="6"/>
      <c r="WTE64" s="6"/>
      <c r="WTF64" s="6"/>
      <c r="WTG64" s="6"/>
      <c r="WTH64" s="6"/>
      <c r="WTI64" s="6"/>
      <c r="WTJ64" s="6"/>
      <c r="WTK64" s="6"/>
      <c r="WTL64" s="6"/>
      <c r="WTM64" s="6"/>
      <c r="WTN64" s="6"/>
      <c r="WTO64" s="6"/>
      <c r="WTP64" s="6"/>
      <c r="WTQ64" s="6"/>
      <c r="WTR64" s="6"/>
      <c r="WTS64" s="6"/>
      <c r="WTT64" s="6"/>
      <c r="WTU64" s="6"/>
      <c r="WTV64" s="6"/>
      <c r="WTW64" s="6"/>
      <c r="WTX64" s="6"/>
      <c r="WTY64" s="6"/>
      <c r="WTZ64" s="6"/>
      <c r="WUA64" s="6"/>
      <c r="WUB64" s="6"/>
      <c r="WUC64" s="6"/>
      <c r="WUD64" s="6"/>
      <c r="WUE64" s="6"/>
      <c r="WUF64" s="6"/>
      <c r="WUG64" s="6"/>
      <c r="WUH64" s="6"/>
      <c r="WUI64" s="6"/>
      <c r="WUJ64" s="6"/>
      <c r="WUK64" s="6"/>
      <c r="WUL64" s="6"/>
      <c r="WUM64" s="6"/>
      <c r="WUN64" s="6"/>
      <c r="WUO64" s="6"/>
      <c r="WUP64" s="6"/>
      <c r="WUQ64" s="6"/>
      <c r="WUR64" s="6"/>
      <c r="WUS64" s="6"/>
      <c r="WUT64" s="6"/>
      <c r="WUU64" s="6"/>
      <c r="WUV64" s="6"/>
      <c r="WUW64" s="6"/>
      <c r="WUX64" s="6"/>
      <c r="WUY64" s="6"/>
      <c r="WUZ64" s="6"/>
      <c r="WVA64" s="6"/>
      <c r="WVB64" s="6"/>
      <c r="WVC64" s="6"/>
      <c r="WVD64" s="6"/>
      <c r="WVE64" s="6"/>
      <c r="WVF64" s="6"/>
      <c r="WVG64" s="6"/>
      <c r="WVH64" s="6"/>
      <c r="WVI64" s="6"/>
      <c r="WVJ64" s="6"/>
      <c r="WVK64" s="6"/>
      <c r="WVL64" s="6"/>
      <c r="WVM64" s="6"/>
      <c r="WVN64" s="6"/>
      <c r="WVO64" s="6"/>
      <c r="WVP64" s="6"/>
      <c r="WVQ64" s="6"/>
      <c r="WVR64" s="6"/>
      <c r="WVS64" s="6"/>
      <c r="WVT64" s="6"/>
      <c r="WVU64" s="6"/>
      <c r="WVV64" s="6"/>
      <c r="WVW64" s="6"/>
      <c r="WVX64" s="6"/>
      <c r="WVY64" s="6"/>
      <c r="WVZ64" s="6"/>
      <c r="WWA64" s="6"/>
      <c r="WWB64" s="6"/>
      <c r="WWC64" s="6"/>
      <c r="WWD64" s="6"/>
      <c r="WWE64" s="6"/>
      <c r="WWF64" s="6"/>
      <c r="WWG64" s="6"/>
      <c r="WWH64" s="6"/>
      <c r="WWI64" s="6"/>
      <c r="WWJ64" s="6"/>
      <c r="WWK64" s="6"/>
      <c r="WWL64" s="6"/>
      <c r="WWM64" s="6"/>
      <c r="WWN64" s="6"/>
      <c r="WWO64" s="6"/>
      <c r="WWP64" s="6"/>
      <c r="WWQ64" s="6"/>
      <c r="WWR64" s="6"/>
      <c r="WWS64" s="6"/>
      <c r="WWT64" s="6"/>
      <c r="WWU64" s="6"/>
      <c r="WWV64" s="6"/>
      <c r="WWW64" s="6"/>
      <c r="WWX64" s="6"/>
      <c r="WWY64" s="6"/>
      <c r="WWZ64" s="6"/>
      <c r="WXA64" s="6"/>
      <c r="WXB64" s="6"/>
      <c r="WXC64" s="6"/>
      <c r="WXD64" s="6"/>
      <c r="WXE64" s="6"/>
      <c r="WXF64" s="6"/>
      <c r="WXG64" s="6"/>
      <c r="WXH64" s="6"/>
      <c r="WXI64" s="6"/>
      <c r="WXJ64" s="6"/>
      <c r="WXK64" s="6"/>
      <c r="WXL64" s="6"/>
      <c r="WXM64" s="6"/>
      <c r="WXN64" s="6"/>
      <c r="WXO64" s="6"/>
    </row>
    <row r="65" spans="1:16187" s="2" customFormat="1">
      <c r="A65" s="6"/>
      <c r="B65" s="6"/>
      <c r="C65" s="6"/>
      <c r="E65" s="411"/>
      <c r="F65" s="411"/>
      <c r="G65" s="546"/>
      <c r="H65" s="416"/>
      <c r="I65" s="196"/>
      <c r="J65" s="196"/>
      <c r="K65" s="6"/>
      <c r="L65" s="196"/>
      <c r="M65" s="6"/>
      <c r="N65" s="541"/>
      <c r="O65" s="196"/>
      <c r="P65" s="196"/>
      <c r="Q65" s="541"/>
      <c r="R65" s="196"/>
      <c r="S65" s="196"/>
      <c r="T65" s="196"/>
      <c r="U65" s="196"/>
      <c r="V65" s="196"/>
      <c r="W65" s="196"/>
      <c r="X65" s="6"/>
      <c r="Y65" s="196"/>
      <c r="Z65" s="6"/>
      <c r="AA65" s="6"/>
      <c r="AB65" s="6"/>
      <c r="AC65" s="6"/>
      <c r="AD65" s="6"/>
      <c r="AE65" s="6"/>
      <c r="AF65" s="196"/>
      <c r="AG65" s="196"/>
      <c r="AH65" s="196"/>
      <c r="AI65" s="196"/>
      <c r="AJ65" s="196"/>
      <c r="AK65" s="196"/>
      <c r="AL65" s="196"/>
      <c r="AM65" s="196"/>
      <c r="AN65" s="196"/>
      <c r="AO65" s="196"/>
      <c r="AP65" s="196"/>
      <c r="AQ65" s="6"/>
      <c r="AR65" s="6"/>
      <c r="AS65" s="6"/>
      <c r="AT65" s="196"/>
      <c r="AU65" s="196"/>
      <c r="AV65" s="196"/>
      <c r="AW65" s="196"/>
      <c r="AX65" s="196"/>
      <c r="AY65" s="196"/>
      <c r="AZ65" s="6"/>
      <c r="BA65" s="6"/>
      <c r="BB65" s="6"/>
      <c r="BC65" s="14"/>
      <c r="BD65" s="14"/>
      <c r="BE65" s="14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/>
      <c r="DY65" s="6"/>
      <c r="DZ65" s="6"/>
      <c r="EA65" s="6"/>
      <c r="EB65" s="6"/>
      <c r="EC65" s="6"/>
      <c r="ED65" s="6"/>
      <c r="EE65" s="6"/>
      <c r="EF65" s="6"/>
      <c r="EG65" s="6"/>
      <c r="EH65" s="6"/>
      <c r="EI65" s="6"/>
      <c r="EJ65" s="6"/>
      <c r="EK65" s="6"/>
      <c r="EL65" s="6"/>
      <c r="EM65" s="6"/>
      <c r="EN65" s="6"/>
      <c r="EO65" s="6"/>
      <c r="EP65" s="6"/>
      <c r="EQ65" s="6"/>
      <c r="ER65" s="6"/>
      <c r="ES65" s="6"/>
      <c r="ET65" s="6"/>
      <c r="EU65" s="6"/>
      <c r="EV65" s="6"/>
      <c r="EW65" s="6"/>
      <c r="EX65" s="6"/>
      <c r="EY65" s="6"/>
      <c r="EZ65" s="6"/>
      <c r="FA65" s="6"/>
      <c r="FB65" s="6"/>
      <c r="FC65" s="6"/>
      <c r="FD65" s="6"/>
      <c r="FE65" s="6"/>
      <c r="FF65" s="6"/>
      <c r="FG65" s="6"/>
      <c r="FH65" s="6"/>
      <c r="FI65" s="6"/>
      <c r="FJ65" s="6"/>
      <c r="FK65" s="6"/>
      <c r="FL65" s="6"/>
      <c r="FM65" s="6"/>
      <c r="FN65" s="6"/>
      <c r="FO65" s="6"/>
      <c r="FP65" s="6"/>
      <c r="FQ65" s="6"/>
      <c r="FR65" s="6"/>
      <c r="FS65" s="6"/>
      <c r="FT65" s="6"/>
      <c r="FU65" s="6"/>
      <c r="FV65" s="6"/>
      <c r="FW65" s="6"/>
      <c r="FX65" s="6"/>
      <c r="FY65" s="6"/>
      <c r="FZ65" s="6"/>
      <c r="GA65" s="6"/>
      <c r="GB65" s="6"/>
      <c r="GC65" s="6"/>
      <c r="GD65" s="6"/>
      <c r="GE65" s="6"/>
      <c r="GF65" s="6"/>
      <c r="GG65" s="6"/>
      <c r="GH65" s="6"/>
      <c r="GI65" s="6"/>
      <c r="GJ65" s="6"/>
      <c r="GK65" s="6"/>
      <c r="GL65" s="6"/>
      <c r="GM65" s="6"/>
      <c r="GN65" s="6"/>
      <c r="GO65" s="6"/>
      <c r="GP65" s="6"/>
      <c r="GQ65" s="6"/>
      <c r="GR65" s="6"/>
      <c r="GS65" s="6"/>
      <c r="GT65" s="6"/>
      <c r="GU65" s="6"/>
      <c r="GV65" s="6"/>
      <c r="GW65" s="6"/>
      <c r="GX65" s="6"/>
      <c r="GY65" s="6"/>
      <c r="GZ65" s="6"/>
      <c r="HA65" s="6"/>
      <c r="HB65" s="6"/>
      <c r="HC65" s="6"/>
      <c r="HD65" s="6"/>
      <c r="HE65" s="6"/>
      <c r="HF65" s="6"/>
      <c r="HG65" s="6"/>
      <c r="HH65" s="6"/>
      <c r="HI65" s="6"/>
      <c r="HJ65" s="6"/>
      <c r="HK65" s="6"/>
      <c r="HL65" s="6"/>
      <c r="HM65" s="6"/>
      <c r="HN65" s="6"/>
      <c r="HO65" s="6"/>
      <c r="HP65" s="6"/>
      <c r="HQ65" s="6"/>
      <c r="HR65" s="6"/>
      <c r="HS65" s="6"/>
      <c r="HT65" s="6"/>
      <c r="HU65" s="6"/>
      <c r="HV65" s="6"/>
      <c r="HW65" s="6"/>
      <c r="HX65" s="6"/>
      <c r="HY65" s="6"/>
      <c r="HZ65" s="6"/>
      <c r="IA65" s="6"/>
      <c r="IB65" s="6"/>
      <c r="IC65" s="6"/>
      <c r="ID65" s="6"/>
      <c r="IE65" s="6"/>
      <c r="IF65" s="6"/>
      <c r="IG65" s="6"/>
      <c r="IH65" s="6"/>
      <c r="II65" s="6"/>
      <c r="IJ65" s="6"/>
      <c r="IK65" s="6"/>
      <c r="IL65" s="6"/>
      <c r="IM65" s="6"/>
      <c r="IN65" s="6"/>
      <c r="IO65" s="6"/>
      <c r="IP65" s="6"/>
      <c r="IQ65" s="6"/>
      <c r="IR65" s="6"/>
      <c r="IS65" s="6"/>
      <c r="IT65" s="6"/>
      <c r="IU65" s="6"/>
      <c r="IV65" s="6"/>
      <c r="IW65" s="6"/>
      <c r="IX65" s="6"/>
      <c r="IY65" s="6"/>
      <c r="IZ65" s="6"/>
      <c r="JA65" s="6"/>
      <c r="JB65" s="6"/>
      <c r="JC65" s="6"/>
      <c r="JD65" s="6"/>
      <c r="JE65" s="6"/>
      <c r="JF65" s="6"/>
      <c r="JG65" s="6"/>
      <c r="JH65" s="6"/>
      <c r="JI65" s="6"/>
      <c r="JJ65" s="6"/>
      <c r="JK65" s="6"/>
      <c r="JL65" s="6"/>
      <c r="JM65" s="6"/>
      <c r="JN65" s="6"/>
      <c r="JO65" s="6"/>
      <c r="JP65" s="6"/>
      <c r="JQ65" s="6"/>
      <c r="JR65" s="6"/>
      <c r="JS65" s="6"/>
      <c r="JT65" s="6"/>
      <c r="JU65" s="6"/>
      <c r="JV65" s="6"/>
      <c r="JW65" s="6"/>
      <c r="JX65" s="6"/>
      <c r="JY65" s="6"/>
      <c r="JZ65" s="6"/>
      <c r="KA65" s="6"/>
      <c r="KB65" s="6"/>
      <c r="KC65" s="6"/>
      <c r="KD65" s="6"/>
      <c r="KE65" s="6"/>
      <c r="KF65" s="6"/>
      <c r="KG65" s="6"/>
      <c r="KH65" s="6"/>
      <c r="KI65" s="6"/>
      <c r="KJ65" s="6"/>
      <c r="KK65" s="6"/>
      <c r="KL65" s="6"/>
      <c r="KM65" s="6"/>
      <c r="KN65" s="6"/>
      <c r="KO65" s="6"/>
      <c r="KP65" s="6"/>
      <c r="KQ65" s="6"/>
      <c r="KR65" s="6"/>
      <c r="KS65" s="6"/>
      <c r="KT65" s="6"/>
      <c r="KU65" s="6"/>
      <c r="KV65" s="6"/>
      <c r="KW65" s="6"/>
      <c r="KX65" s="6"/>
      <c r="KY65" s="6"/>
      <c r="KZ65" s="6"/>
      <c r="LA65" s="6"/>
      <c r="LB65" s="6"/>
      <c r="LC65" s="6"/>
      <c r="LD65" s="6"/>
      <c r="LE65" s="6"/>
      <c r="LF65" s="6"/>
      <c r="LG65" s="6"/>
      <c r="LH65" s="6"/>
      <c r="LI65" s="6"/>
      <c r="LJ65" s="6"/>
      <c r="LK65" s="6"/>
      <c r="LL65" s="6"/>
      <c r="LM65" s="6"/>
      <c r="LN65" s="6"/>
      <c r="LO65" s="6"/>
      <c r="LP65" s="6"/>
      <c r="LQ65" s="6"/>
      <c r="LR65" s="6"/>
      <c r="LS65" s="6"/>
      <c r="LT65" s="6"/>
      <c r="LU65" s="6"/>
      <c r="LV65" s="6"/>
      <c r="LW65" s="6"/>
      <c r="LX65" s="6"/>
      <c r="LY65" s="6"/>
      <c r="LZ65" s="6"/>
      <c r="MA65" s="6"/>
      <c r="MB65" s="6"/>
      <c r="MC65" s="6"/>
      <c r="MD65" s="6"/>
      <c r="ME65" s="6"/>
      <c r="MF65" s="6"/>
      <c r="MG65" s="6"/>
      <c r="MH65" s="6"/>
      <c r="MI65" s="6"/>
      <c r="MJ65" s="6"/>
      <c r="MK65" s="6"/>
      <c r="ML65" s="6"/>
      <c r="MM65" s="6"/>
      <c r="MN65" s="6"/>
      <c r="MO65" s="6"/>
      <c r="MP65" s="6"/>
      <c r="MQ65" s="6"/>
      <c r="MR65" s="6"/>
      <c r="MS65" s="6"/>
      <c r="MT65" s="6"/>
      <c r="MU65" s="6"/>
      <c r="MV65" s="6"/>
      <c r="MW65" s="6"/>
      <c r="MX65" s="6"/>
      <c r="MY65" s="6"/>
      <c r="MZ65" s="6"/>
      <c r="NA65" s="6"/>
      <c r="NB65" s="6"/>
      <c r="NC65" s="6"/>
      <c r="ND65" s="6"/>
      <c r="NE65" s="6"/>
      <c r="NF65" s="6"/>
      <c r="NG65" s="6"/>
      <c r="NH65" s="6"/>
      <c r="NI65" s="6"/>
      <c r="NJ65" s="6"/>
      <c r="NK65" s="6"/>
      <c r="NL65" s="6"/>
      <c r="NM65" s="6"/>
      <c r="NN65" s="6"/>
      <c r="NO65" s="6"/>
      <c r="NP65" s="6"/>
      <c r="NQ65" s="6"/>
      <c r="NR65" s="6"/>
      <c r="NS65" s="6"/>
      <c r="NT65" s="6"/>
      <c r="NU65" s="6"/>
      <c r="NV65" s="6"/>
      <c r="NW65" s="6"/>
      <c r="NX65" s="6"/>
      <c r="NY65" s="6"/>
      <c r="NZ65" s="6"/>
      <c r="OA65" s="6"/>
      <c r="OB65" s="6"/>
      <c r="OC65" s="6"/>
      <c r="OD65" s="6"/>
      <c r="OE65" s="6"/>
      <c r="OF65" s="6"/>
      <c r="OG65" s="6"/>
      <c r="OH65" s="6"/>
      <c r="OI65" s="6"/>
      <c r="OJ65" s="6"/>
      <c r="OK65" s="6"/>
      <c r="OL65" s="6"/>
      <c r="OM65" s="6"/>
      <c r="ON65" s="6"/>
      <c r="OO65" s="6"/>
      <c r="OP65" s="6"/>
      <c r="OQ65" s="6"/>
      <c r="OR65" s="6"/>
      <c r="OS65" s="6"/>
      <c r="OT65" s="6"/>
      <c r="OU65" s="6"/>
      <c r="OV65" s="6"/>
      <c r="OW65" s="6"/>
      <c r="OX65" s="6"/>
      <c r="OY65" s="6"/>
      <c r="OZ65" s="6"/>
      <c r="PA65" s="6"/>
      <c r="PB65" s="6"/>
      <c r="PC65" s="6"/>
      <c r="PD65" s="6"/>
      <c r="PE65" s="6"/>
      <c r="PF65" s="6"/>
      <c r="PG65" s="6"/>
      <c r="PH65" s="6"/>
      <c r="PI65" s="6"/>
      <c r="PJ65" s="6"/>
      <c r="PK65" s="6"/>
      <c r="PL65" s="6"/>
      <c r="PM65" s="6"/>
      <c r="PN65" s="6"/>
      <c r="PO65" s="6"/>
      <c r="PP65" s="6"/>
      <c r="PQ65" s="6"/>
      <c r="PR65" s="6"/>
      <c r="PS65" s="6"/>
      <c r="PT65" s="6"/>
      <c r="PU65" s="6"/>
      <c r="PV65" s="6"/>
      <c r="PW65" s="6"/>
      <c r="PX65" s="6"/>
      <c r="PY65" s="6"/>
      <c r="PZ65" s="6"/>
      <c r="QA65" s="6"/>
      <c r="QB65" s="6"/>
      <c r="QC65" s="6"/>
      <c r="QD65" s="6"/>
      <c r="QE65" s="6"/>
      <c r="QF65" s="6"/>
      <c r="QG65" s="6"/>
      <c r="QH65" s="6"/>
      <c r="QI65" s="6"/>
      <c r="QJ65" s="6"/>
      <c r="QK65" s="6"/>
      <c r="QL65" s="6"/>
      <c r="QM65" s="6"/>
      <c r="QN65" s="6"/>
      <c r="QO65" s="6"/>
      <c r="QP65" s="6"/>
      <c r="QQ65" s="6"/>
      <c r="QR65" s="6"/>
      <c r="QS65" s="6"/>
      <c r="QT65" s="6"/>
      <c r="QU65" s="6"/>
      <c r="QV65" s="6"/>
      <c r="QW65" s="6"/>
      <c r="QX65" s="6"/>
      <c r="QY65" s="6"/>
      <c r="QZ65" s="6"/>
      <c r="RA65" s="6"/>
      <c r="RB65" s="6"/>
      <c r="RC65" s="6"/>
      <c r="RD65" s="6"/>
      <c r="RE65" s="6"/>
      <c r="RF65" s="6"/>
      <c r="RG65" s="6"/>
      <c r="RH65" s="6"/>
      <c r="RI65" s="6"/>
      <c r="RJ65" s="6"/>
      <c r="RK65" s="6"/>
      <c r="RL65" s="6"/>
      <c r="RM65" s="6"/>
      <c r="RN65" s="6"/>
      <c r="RO65" s="6"/>
      <c r="RP65" s="6"/>
      <c r="RQ65" s="6"/>
      <c r="RR65" s="6"/>
      <c r="RS65" s="6"/>
      <c r="RT65" s="6"/>
      <c r="RU65" s="6"/>
      <c r="RV65" s="6"/>
      <c r="RW65" s="6"/>
      <c r="RX65" s="6"/>
      <c r="RY65" s="6"/>
      <c r="RZ65" s="6"/>
      <c r="SA65" s="6"/>
      <c r="SB65" s="6"/>
      <c r="SC65" s="6"/>
      <c r="SD65" s="6"/>
      <c r="SE65" s="6"/>
      <c r="SF65" s="6"/>
      <c r="SG65" s="6"/>
      <c r="SH65" s="6"/>
      <c r="SI65" s="6"/>
      <c r="SJ65" s="6"/>
      <c r="SK65" s="6"/>
      <c r="SL65" s="6"/>
      <c r="SM65" s="6"/>
      <c r="SN65" s="6"/>
      <c r="SO65" s="6"/>
      <c r="SP65" s="6"/>
      <c r="SQ65" s="6"/>
      <c r="SR65" s="6"/>
      <c r="SS65" s="6"/>
      <c r="ST65" s="6"/>
      <c r="SU65" s="6"/>
      <c r="SV65" s="6"/>
      <c r="SW65" s="6"/>
      <c r="SX65" s="6"/>
      <c r="SY65" s="6"/>
      <c r="SZ65" s="6"/>
      <c r="TA65" s="6"/>
      <c r="TB65" s="6"/>
      <c r="TC65" s="6"/>
      <c r="TD65" s="6"/>
      <c r="TE65" s="6"/>
      <c r="TF65" s="6"/>
      <c r="TG65" s="6"/>
      <c r="TH65" s="6"/>
      <c r="TI65" s="6"/>
      <c r="TJ65" s="6"/>
      <c r="TK65" s="6"/>
      <c r="TL65" s="6"/>
      <c r="TM65" s="6"/>
      <c r="TN65" s="6"/>
      <c r="TO65" s="6"/>
      <c r="TP65" s="6"/>
      <c r="TQ65" s="6"/>
      <c r="TR65" s="6"/>
      <c r="TS65" s="6"/>
      <c r="TT65" s="6"/>
      <c r="TU65" s="6"/>
      <c r="TV65" s="6"/>
      <c r="TW65" s="6"/>
      <c r="TX65" s="6"/>
      <c r="TY65" s="6"/>
      <c r="TZ65" s="6"/>
      <c r="UA65" s="6"/>
      <c r="UB65" s="6"/>
      <c r="UC65" s="6"/>
      <c r="UD65" s="6"/>
      <c r="UE65" s="6"/>
      <c r="UF65" s="6"/>
      <c r="UG65" s="6"/>
      <c r="UH65" s="6"/>
      <c r="UI65" s="6"/>
      <c r="UJ65" s="6"/>
      <c r="UK65" s="6"/>
      <c r="UL65" s="6"/>
      <c r="UM65" s="6"/>
      <c r="UN65" s="6"/>
      <c r="UO65" s="6"/>
      <c r="UP65" s="6"/>
      <c r="UQ65" s="6"/>
      <c r="UR65" s="6"/>
      <c r="US65" s="6"/>
      <c r="UT65" s="6"/>
      <c r="UU65" s="6"/>
      <c r="UV65" s="6"/>
      <c r="UW65" s="6"/>
      <c r="UX65" s="6"/>
      <c r="UY65" s="6"/>
      <c r="UZ65" s="6"/>
      <c r="VA65" s="6"/>
      <c r="VB65" s="6"/>
      <c r="VC65" s="6"/>
      <c r="VD65" s="6"/>
      <c r="VE65" s="6"/>
      <c r="VF65" s="6"/>
      <c r="VG65" s="6"/>
      <c r="VH65" s="6"/>
      <c r="VI65" s="6"/>
      <c r="VJ65" s="6"/>
      <c r="VK65" s="6"/>
      <c r="VL65" s="6"/>
      <c r="VM65" s="6"/>
      <c r="VN65" s="6"/>
      <c r="VO65" s="6"/>
      <c r="VP65" s="6"/>
      <c r="VQ65" s="6"/>
      <c r="VR65" s="6"/>
      <c r="VS65" s="6"/>
      <c r="VT65" s="6"/>
      <c r="VU65" s="6"/>
      <c r="VV65" s="6"/>
      <c r="VW65" s="6"/>
      <c r="VX65" s="6"/>
      <c r="VY65" s="6"/>
      <c r="VZ65" s="6"/>
      <c r="WA65" s="6"/>
      <c r="WB65" s="6"/>
      <c r="WC65" s="6"/>
      <c r="WD65" s="6"/>
      <c r="WE65" s="6"/>
      <c r="WF65" s="6"/>
      <c r="WG65" s="6"/>
      <c r="WH65" s="6"/>
      <c r="WI65" s="6"/>
      <c r="WJ65" s="6"/>
      <c r="WK65" s="6"/>
      <c r="WL65" s="6"/>
      <c r="WM65" s="6"/>
      <c r="WN65" s="6"/>
      <c r="WO65" s="6"/>
      <c r="WP65" s="6"/>
      <c r="WQ65" s="6"/>
      <c r="WR65" s="6"/>
      <c r="WS65" s="6"/>
      <c r="WT65" s="6"/>
      <c r="WU65" s="6"/>
      <c r="WV65" s="6"/>
      <c r="WW65" s="6"/>
      <c r="WX65" s="6"/>
      <c r="WY65" s="6"/>
      <c r="WZ65" s="6"/>
      <c r="XA65" s="6"/>
      <c r="XB65" s="6"/>
      <c r="XC65" s="6"/>
      <c r="XD65" s="6"/>
      <c r="XE65" s="6"/>
      <c r="XF65" s="6"/>
      <c r="XG65" s="6"/>
      <c r="XH65" s="6"/>
      <c r="XI65" s="6"/>
      <c r="XJ65" s="6"/>
      <c r="XK65" s="6"/>
      <c r="XL65" s="6"/>
      <c r="XM65" s="6"/>
      <c r="XN65" s="6"/>
      <c r="XO65" s="6"/>
      <c r="XP65" s="6"/>
      <c r="XQ65" s="6"/>
      <c r="XR65" s="6"/>
      <c r="XS65" s="6"/>
      <c r="XT65" s="6"/>
      <c r="XU65" s="6"/>
      <c r="XV65" s="6"/>
      <c r="XW65" s="6"/>
      <c r="XX65" s="6"/>
      <c r="XY65" s="6"/>
      <c r="XZ65" s="6"/>
      <c r="YA65" s="6"/>
      <c r="YB65" s="6"/>
      <c r="YC65" s="6"/>
      <c r="YD65" s="6"/>
      <c r="YE65" s="6"/>
      <c r="YF65" s="6"/>
      <c r="YG65" s="6"/>
      <c r="YH65" s="6"/>
      <c r="YI65" s="6"/>
      <c r="YJ65" s="6"/>
      <c r="YK65" s="6"/>
      <c r="YL65" s="6"/>
      <c r="YM65" s="6"/>
      <c r="YN65" s="6"/>
      <c r="YO65" s="6"/>
      <c r="YP65" s="6"/>
      <c r="YQ65" s="6"/>
      <c r="YR65" s="6"/>
      <c r="YS65" s="6"/>
      <c r="YT65" s="6"/>
      <c r="YU65" s="6"/>
      <c r="YV65" s="6"/>
      <c r="YW65" s="6"/>
      <c r="YX65" s="6"/>
      <c r="YY65" s="6"/>
      <c r="YZ65" s="6"/>
      <c r="ZA65" s="6"/>
      <c r="ZB65" s="6"/>
      <c r="ZC65" s="6"/>
      <c r="ZD65" s="6"/>
      <c r="ZE65" s="6"/>
      <c r="ZF65" s="6"/>
      <c r="ZG65" s="6"/>
      <c r="ZH65" s="6"/>
      <c r="ZI65" s="6"/>
      <c r="ZJ65" s="6"/>
      <c r="ZK65" s="6"/>
      <c r="ZL65" s="6"/>
      <c r="ZM65" s="6"/>
      <c r="ZN65" s="6"/>
      <c r="ZO65" s="6"/>
      <c r="ZP65" s="6"/>
      <c r="ZQ65" s="6"/>
      <c r="ZR65" s="6"/>
      <c r="ZS65" s="6"/>
      <c r="ZT65" s="6"/>
      <c r="ZU65" s="6"/>
      <c r="ZV65" s="6"/>
      <c r="ZW65" s="6"/>
      <c r="ZX65" s="6"/>
      <c r="ZY65" s="6"/>
      <c r="ZZ65" s="6"/>
      <c r="AAA65" s="6"/>
      <c r="AAB65" s="6"/>
      <c r="AAC65" s="6"/>
      <c r="AAD65" s="6"/>
      <c r="AAE65" s="6"/>
      <c r="AAF65" s="6"/>
      <c r="AAG65" s="6"/>
      <c r="AAH65" s="6"/>
      <c r="AAI65" s="6"/>
      <c r="AAJ65" s="6"/>
      <c r="AAK65" s="6"/>
      <c r="AAL65" s="6"/>
      <c r="AAM65" s="6"/>
      <c r="AAN65" s="6"/>
      <c r="AAO65" s="6"/>
      <c r="AAP65" s="6"/>
      <c r="AAQ65" s="6"/>
      <c r="AAR65" s="6"/>
      <c r="AAS65" s="6"/>
      <c r="AAT65" s="6"/>
      <c r="AAU65" s="6"/>
      <c r="AAV65" s="6"/>
      <c r="AAW65" s="6"/>
      <c r="AAX65" s="6"/>
      <c r="AAY65" s="6"/>
      <c r="AAZ65" s="6"/>
      <c r="ABA65" s="6"/>
      <c r="ABB65" s="6"/>
      <c r="ABC65" s="6"/>
      <c r="ABD65" s="6"/>
      <c r="ABE65" s="6"/>
      <c r="ABF65" s="6"/>
      <c r="ABG65" s="6"/>
      <c r="ABH65" s="6"/>
      <c r="ABI65" s="6"/>
      <c r="ABJ65" s="6"/>
      <c r="ABK65" s="6"/>
      <c r="ABL65" s="6"/>
      <c r="ABM65" s="6"/>
      <c r="ABN65" s="6"/>
      <c r="ABO65" s="6"/>
      <c r="ABP65" s="6"/>
      <c r="ABQ65" s="6"/>
      <c r="ABR65" s="6"/>
      <c r="ABS65" s="6"/>
      <c r="ABT65" s="6"/>
      <c r="ABU65" s="6"/>
      <c r="ABV65" s="6"/>
      <c r="ABW65" s="6"/>
      <c r="ABX65" s="6"/>
      <c r="ABY65" s="6"/>
      <c r="ABZ65" s="6"/>
      <c r="ACA65" s="6"/>
      <c r="ACB65" s="6"/>
      <c r="ACC65" s="6"/>
      <c r="ACD65" s="6"/>
      <c r="ACE65" s="6"/>
      <c r="ACF65" s="6"/>
      <c r="ACG65" s="6"/>
      <c r="ACH65" s="6"/>
      <c r="ACI65" s="6"/>
      <c r="ACJ65" s="6"/>
      <c r="ACK65" s="6"/>
      <c r="ACL65" s="6"/>
      <c r="ACM65" s="6"/>
      <c r="ACN65" s="6"/>
      <c r="ACO65" s="6"/>
      <c r="ACP65" s="6"/>
      <c r="ACQ65" s="6"/>
      <c r="ACR65" s="6"/>
      <c r="ACS65" s="6"/>
      <c r="ACT65" s="6"/>
      <c r="ACU65" s="6"/>
      <c r="ACV65" s="6"/>
      <c r="ACW65" s="6"/>
      <c r="ACX65" s="6"/>
      <c r="ACY65" s="6"/>
      <c r="ACZ65" s="6"/>
      <c r="ADA65" s="6"/>
      <c r="ADB65" s="6"/>
      <c r="ADC65" s="6"/>
      <c r="ADD65" s="6"/>
      <c r="ADE65" s="6"/>
      <c r="ADF65" s="6"/>
      <c r="ADG65" s="6"/>
      <c r="ADH65" s="6"/>
      <c r="ADI65" s="6"/>
      <c r="ADJ65" s="6"/>
      <c r="ADK65" s="6"/>
      <c r="ADL65" s="6"/>
      <c r="ADM65" s="6"/>
      <c r="ADN65" s="6"/>
      <c r="ADO65" s="6"/>
      <c r="ADP65" s="6"/>
      <c r="ADQ65" s="6"/>
      <c r="ADR65" s="6"/>
      <c r="ADS65" s="6"/>
      <c r="ADT65" s="6"/>
      <c r="ADU65" s="6"/>
      <c r="ADV65" s="6"/>
      <c r="ADW65" s="6"/>
      <c r="ADX65" s="6"/>
      <c r="ADY65" s="6"/>
      <c r="ADZ65" s="6"/>
      <c r="AEA65" s="6"/>
      <c r="AEB65" s="6"/>
      <c r="AEC65" s="6"/>
      <c r="AED65" s="6"/>
      <c r="AEE65" s="6"/>
      <c r="AEF65" s="6"/>
      <c r="AEG65" s="6"/>
      <c r="AEH65" s="6"/>
      <c r="AEI65" s="6"/>
      <c r="AEJ65" s="6"/>
      <c r="AEK65" s="6"/>
      <c r="AEL65" s="6"/>
      <c r="AEM65" s="6"/>
      <c r="AEN65" s="6"/>
      <c r="AEO65" s="6"/>
      <c r="AEP65" s="6"/>
      <c r="AEQ65" s="6"/>
      <c r="AER65" s="6"/>
      <c r="AES65" s="6"/>
      <c r="AET65" s="6"/>
      <c r="AEU65" s="6"/>
      <c r="AEV65" s="6"/>
      <c r="AEW65" s="6"/>
      <c r="AEX65" s="6"/>
      <c r="AEY65" s="6"/>
      <c r="AEZ65" s="6"/>
      <c r="AFA65" s="6"/>
      <c r="AFB65" s="6"/>
      <c r="AFC65" s="6"/>
      <c r="AFD65" s="6"/>
      <c r="AFE65" s="6"/>
      <c r="AFF65" s="6"/>
      <c r="AFG65" s="6"/>
      <c r="AFH65" s="6"/>
      <c r="AFI65" s="6"/>
      <c r="AFJ65" s="6"/>
      <c r="AFK65" s="6"/>
      <c r="AFL65" s="6"/>
      <c r="AFM65" s="6"/>
      <c r="AFN65" s="6"/>
      <c r="AFO65" s="6"/>
      <c r="AFP65" s="6"/>
      <c r="AFQ65" s="6"/>
      <c r="AFR65" s="6"/>
      <c r="AFS65" s="6"/>
      <c r="AFT65" s="6"/>
      <c r="AFU65" s="6"/>
      <c r="AFV65" s="6"/>
      <c r="AFW65" s="6"/>
      <c r="AFX65" s="6"/>
      <c r="AFY65" s="6"/>
      <c r="AFZ65" s="6"/>
      <c r="AGA65" s="6"/>
      <c r="AGB65" s="6"/>
      <c r="AGC65" s="6"/>
      <c r="AGD65" s="6"/>
      <c r="AGE65" s="6"/>
      <c r="AGF65" s="6"/>
      <c r="AGG65" s="6"/>
      <c r="AGH65" s="6"/>
      <c r="AGI65" s="6"/>
      <c r="AGJ65" s="6"/>
      <c r="AGK65" s="6"/>
      <c r="AGL65" s="6"/>
      <c r="AGM65" s="6"/>
      <c r="AGN65" s="6"/>
      <c r="AGO65" s="6"/>
      <c r="AGP65" s="6"/>
      <c r="AGQ65" s="6"/>
      <c r="AGR65" s="6"/>
      <c r="AGS65" s="6"/>
      <c r="AGT65" s="6"/>
      <c r="AGU65" s="6"/>
      <c r="AGV65" s="6"/>
      <c r="AGW65" s="6"/>
      <c r="AGX65" s="6"/>
      <c r="AGY65" s="6"/>
      <c r="AGZ65" s="6"/>
      <c r="AHA65" s="6"/>
      <c r="AHB65" s="6"/>
      <c r="AHC65" s="6"/>
      <c r="AHD65" s="6"/>
      <c r="AHE65" s="6"/>
      <c r="AHF65" s="6"/>
      <c r="AHG65" s="6"/>
      <c r="AHH65" s="6"/>
      <c r="AHI65" s="6"/>
      <c r="AHJ65" s="6"/>
      <c r="AHK65" s="6"/>
      <c r="AHL65" s="6"/>
      <c r="AHM65" s="6"/>
      <c r="AHN65" s="6"/>
      <c r="AHO65" s="6"/>
      <c r="AHP65" s="6"/>
      <c r="AHQ65" s="6"/>
      <c r="AHR65" s="6"/>
      <c r="AHS65" s="6"/>
      <c r="AHT65" s="6"/>
      <c r="AHU65" s="6"/>
      <c r="AHV65" s="6"/>
      <c r="AHW65" s="6"/>
      <c r="AHX65" s="6"/>
      <c r="AHY65" s="6"/>
      <c r="AHZ65" s="6"/>
      <c r="AIA65" s="6"/>
      <c r="AIB65" s="6"/>
      <c r="AIC65" s="6"/>
      <c r="AID65" s="6"/>
      <c r="AIE65" s="6"/>
      <c r="AIF65" s="6"/>
      <c r="AIG65" s="6"/>
      <c r="AIH65" s="6"/>
      <c r="AII65" s="6"/>
      <c r="AIJ65" s="6"/>
      <c r="AIK65" s="6"/>
      <c r="AIL65" s="6"/>
      <c r="AIM65" s="6"/>
      <c r="AIN65" s="6"/>
      <c r="AIO65" s="6"/>
      <c r="AIP65" s="6"/>
      <c r="AIQ65" s="6"/>
      <c r="AIR65" s="6"/>
      <c r="AIS65" s="6"/>
      <c r="AIT65" s="6"/>
      <c r="AIU65" s="6"/>
      <c r="AIV65" s="6"/>
      <c r="AIW65" s="6"/>
      <c r="AIX65" s="6"/>
      <c r="AIY65" s="6"/>
      <c r="AIZ65" s="6"/>
      <c r="AJA65" s="6"/>
      <c r="AJB65" s="6"/>
      <c r="AJC65" s="6"/>
      <c r="AJD65" s="6"/>
      <c r="AJE65" s="6"/>
      <c r="AJF65" s="6"/>
      <c r="AJG65" s="6"/>
      <c r="AJH65" s="6"/>
      <c r="AJI65" s="6"/>
      <c r="AJJ65" s="6"/>
      <c r="AJK65" s="6"/>
      <c r="AJL65" s="6"/>
      <c r="AJM65" s="6"/>
      <c r="AJN65" s="6"/>
      <c r="AJO65" s="6"/>
      <c r="AJP65" s="6"/>
      <c r="AJQ65" s="6"/>
      <c r="AJR65" s="6"/>
      <c r="AJS65" s="6"/>
      <c r="AJT65" s="6"/>
      <c r="AJU65" s="6"/>
      <c r="AJV65" s="6"/>
      <c r="AJW65" s="6"/>
      <c r="AJX65" s="6"/>
      <c r="AJY65" s="6"/>
      <c r="AJZ65" s="6"/>
      <c r="AKA65" s="6"/>
      <c r="AKB65" s="6"/>
      <c r="AKC65" s="6"/>
      <c r="AKD65" s="6"/>
      <c r="AKE65" s="6"/>
      <c r="AKF65" s="6"/>
      <c r="AKG65" s="6"/>
      <c r="AKH65" s="6"/>
      <c r="AKI65" s="6"/>
      <c r="AKJ65" s="6"/>
      <c r="AKK65" s="6"/>
      <c r="AKL65" s="6"/>
      <c r="AKM65" s="6"/>
      <c r="AKN65" s="6"/>
      <c r="AKO65" s="6"/>
      <c r="AKP65" s="6"/>
      <c r="AKQ65" s="6"/>
      <c r="AKR65" s="6"/>
      <c r="AKS65" s="6"/>
      <c r="AKT65" s="6"/>
      <c r="AKU65" s="6"/>
      <c r="AKV65" s="6"/>
      <c r="AKW65" s="6"/>
      <c r="AKX65" s="6"/>
      <c r="AKY65" s="6"/>
      <c r="AKZ65" s="6"/>
      <c r="ALA65" s="6"/>
      <c r="ALB65" s="6"/>
      <c r="ALC65" s="6"/>
      <c r="ALD65" s="6"/>
      <c r="ALE65" s="6"/>
      <c r="ALF65" s="6"/>
      <c r="ALG65" s="6"/>
      <c r="ALH65" s="6"/>
      <c r="ALI65" s="6"/>
      <c r="ALJ65" s="6"/>
      <c r="ALK65" s="6"/>
      <c r="ALL65" s="6"/>
      <c r="ALM65" s="6"/>
      <c r="ALN65" s="6"/>
      <c r="ALO65" s="6"/>
      <c r="ALP65" s="6"/>
      <c r="ALQ65" s="6"/>
      <c r="ALR65" s="6"/>
      <c r="ALS65" s="6"/>
      <c r="ALT65" s="6"/>
      <c r="ALU65" s="6"/>
      <c r="ALV65" s="6"/>
      <c r="ALW65" s="6"/>
      <c r="ALX65" s="6"/>
      <c r="ALY65" s="6"/>
      <c r="ALZ65" s="6"/>
      <c r="AMA65" s="6"/>
      <c r="AMB65" s="6"/>
      <c r="AMC65" s="6"/>
      <c r="AMD65" s="6"/>
      <c r="AME65" s="6"/>
      <c r="AMF65" s="6"/>
      <c r="AMG65" s="6"/>
      <c r="AMH65" s="6"/>
      <c r="AMI65" s="6"/>
      <c r="AMJ65" s="6"/>
      <c r="AMK65" s="6"/>
      <c r="AML65" s="6"/>
      <c r="AMM65" s="6"/>
      <c r="AMN65" s="6"/>
      <c r="AMO65" s="6"/>
      <c r="AMP65" s="6"/>
      <c r="AMQ65" s="6"/>
      <c r="AMR65" s="6"/>
      <c r="AMS65" s="6"/>
      <c r="AMT65" s="6"/>
      <c r="AMU65" s="6"/>
      <c r="AMV65" s="6"/>
      <c r="AMW65" s="6"/>
      <c r="AMX65" s="6"/>
      <c r="AMY65" s="6"/>
      <c r="AMZ65" s="6"/>
      <c r="ANA65" s="6"/>
      <c r="ANB65" s="6"/>
      <c r="ANC65" s="6"/>
      <c r="AND65" s="6"/>
      <c r="ANE65" s="6"/>
      <c r="ANF65" s="6"/>
      <c r="ANG65" s="6"/>
      <c r="ANH65" s="6"/>
      <c r="ANI65" s="6"/>
      <c r="ANJ65" s="6"/>
      <c r="ANK65" s="6"/>
      <c r="ANL65" s="6"/>
      <c r="ANM65" s="6"/>
      <c r="ANN65" s="6"/>
      <c r="ANO65" s="6"/>
      <c r="ANP65" s="6"/>
      <c r="ANQ65" s="6"/>
      <c r="ANR65" s="6"/>
      <c r="ANS65" s="6"/>
      <c r="ANT65" s="6"/>
      <c r="ANU65" s="6"/>
      <c r="ANV65" s="6"/>
      <c r="ANW65" s="6"/>
      <c r="ANX65" s="6"/>
      <c r="ANY65" s="6"/>
      <c r="ANZ65" s="6"/>
      <c r="AOA65" s="6"/>
      <c r="AOB65" s="6"/>
      <c r="AOC65" s="6"/>
      <c r="AOD65" s="6"/>
      <c r="AOE65" s="6"/>
      <c r="AOF65" s="6"/>
      <c r="AOG65" s="6"/>
      <c r="AOH65" s="6"/>
      <c r="AOI65" s="6"/>
      <c r="AOJ65" s="6"/>
      <c r="AOK65" s="6"/>
      <c r="AOL65" s="6"/>
      <c r="AOM65" s="6"/>
      <c r="AON65" s="6"/>
      <c r="AOO65" s="6"/>
      <c r="AOP65" s="6"/>
      <c r="AOQ65" s="6"/>
      <c r="AOR65" s="6"/>
      <c r="AOS65" s="6"/>
      <c r="AOT65" s="6"/>
      <c r="AOU65" s="6"/>
      <c r="AOV65" s="6"/>
      <c r="AOW65" s="6"/>
      <c r="AOX65" s="6"/>
      <c r="AOY65" s="6"/>
      <c r="AOZ65" s="6"/>
      <c r="APA65" s="6"/>
      <c r="APB65" s="6"/>
      <c r="APC65" s="6"/>
      <c r="APD65" s="6"/>
      <c r="APE65" s="6"/>
      <c r="APF65" s="6"/>
      <c r="APG65" s="6"/>
      <c r="APH65" s="6"/>
      <c r="API65" s="6"/>
      <c r="APJ65" s="6"/>
      <c r="APK65" s="6"/>
      <c r="APL65" s="6"/>
      <c r="APM65" s="6"/>
      <c r="APN65" s="6"/>
      <c r="APO65" s="6"/>
      <c r="APP65" s="6"/>
      <c r="APQ65" s="6"/>
      <c r="APR65" s="6"/>
      <c r="APS65" s="6"/>
      <c r="APT65" s="6"/>
      <c r="APU65" s="6"/>
      <c r="APV65" s="6"/>
      <c r="APW65" s="6"/>
      <c r="APX65" s="6"/>
      <c r="APY65" s="6"/>
      <c r="APZ65" s="6"/>
      <c r="AQA65" s="6"/>
      <c r="AQB65" s="6"/>
      <c r="AQC65" s="6"/>
      <c r="AQD65" s="6"/>
      <c r="AQE65" s="6"/>
      <c r="AQF65" s="6"/>
      <c r="AQG65" s="6"/>
      <c r="AQH65" s="6"/>
      <c r="AQI65" s="6"/>
      <c r="AQJ65" s="6"/>
      <c r="AQK65" s="6"/>
      <c r="AQL65" s="6"/>
      <c r="AQM65" s="6"/>
      <c r="AQN65" s="6"/>
      <c r="AQO65" s="6"/>
      <c r="AQP65" s="6"/>
      <c r="AQQ65" s="6"/>
      <c r="AQR65" s="6"/>
      <c r="AQS65" s="6"/>
      <c r="AQT65" s="6"/>
      <c r="AQU65" s="6"/>
      <c r="AQV65" s="6"/>
      <c r="AQW65" s="6"/>
      <c r="AQX65" s="6"/>
      <c r="AQY65" s="6"/>
      <c r="AQZ65" s="6"/>
      <c r="ARA65" s="6"/>
      <c r="ARB65" s="6"/>
      <c r="ARC65" s="6"/>
      <c r="ARD65" s="6"/>
      <c r="ARE65" s="6"/>
      <c r="ARF65" s="6"/>
      <c r="ARG65" s="6"/>
      <c r="ARH65" s="6"/>
      <c r="ARI65" s="6"/>
      <c r="ARJ65" s="6"/>
      <c r="ARK65" s="6"/>
      <c r="ARL65" s="6"/>
      <c r="ARM65" s="6"/>
      <c r="ARN65" s="6"/>
      <c r="ARO65" s="6"/>
      <c r="ARP65" s="6"/>
      <c r="ARQ65" s="6"/>
      <c r="ARR65" s="6"/>
      <c r="ARS65" s="6"/>
      <c r="ART65" s="6"/>
      <c r="ARU65" s="6"/>
      <c r="ARV65" s="6"/>
      <c r="ARW65" s="6"/>
      <c r="ARX65" s="6"/>
      <c r="ARY65" s="6"/>
      <c r="ARZ65" s="6"/>
      <c r="ASA65" s="6"/>
      <c r="ASB65" s="6"/>
      <c r="ASC65" s="6"/>
      <c r="ASD65" s="6"/>
      <c r="ASE65" s="6"/>
      <c r="ASF65" s="6"/>
      <c r="ASG65" s="6"/>
      <c r="ASH65" s="6"/>
      <c r="ASI65" s="6"/>
      <c r="ASJ65" s="6"/>
      <c r="ASK65" s="6"/>
      <c r="ASL65" s="6"/>
      <c r="ASM65" s="6"/>
      <c r="ASN65" s="6"/>
      <c r="ASO65" s="6"/>
      <c r="ASP65" s="6"/>
      <c r="ASQ65" s="6"/>
      <c r="ASR65" s="6"/>
      <c r="ASS65" s="6"/>
      <c r="AST65" s="6"/>
      <c r="ASU65" s="6"/>
      <c r="ASV65" s="6"/>
      <c r="ASW65" s="6"/>
      <c r="ASX65" s="6"/>
      <c r="ASY65" s="6"/>
      <c r="ASZ65" s="6"/>
      <c r="ATA65" s="6"/>
      <c r="ATB65" s="6"/>
      <c r="ATC65" s="6"/>
      <c r="ATD65" s="6"/>
      <c r="ATE65" s="6"/>
      <c r="ATF65" s="6"/>
      <c r="ATG65" s="6"/>
      <c r="ATH65" s="6"/>
      <c r="ATI65" s="6"/>
      <c r="ATJ65" s="6"/>
      <c r="ATK65" s="6"/>
      <c r="ATL65" s="6"/>
      <c r="ATM65" s="6"/>
      <c r="ATN65" s="6"/>
      <c r="ATO65" s="6"/>
      <c r="ATP65" s="6"/>
      <c r="ATQ65" s="6"/>
      <c r="ATR65" s="6"/>
      <c r="ATS65" s="6"/>
      <c r="ATT65" s="6"/>
      <c r="ATU65" s="6"/>
      <c r="ATV65" s="6"/>
      <c r="ATW65" s="6"/>
      <c r="ATX65" s="6"/>
      <c r="ATY65" s="6"/>
      <c r="ATZ65" s="6"/>
      <c r="AUA65" s="6"/>
      <c r="AUB65" s="6"/>
      <c r="AUC65" s="6"/>
      <c r="AUD65" s="6"/>
      <c r="AUE65" s="6"/>
      <c r="AUF65" s="6"/>
      <c r="AUG65" s="6"/>
      <c r="AUH65" s="6"/>
      <c r="AUI65" s="6"/>
      <c r="AUJ65" s="6"/>
      <c r="AUK65" s="6"/>
      <c r="AUL65" s="6"/>
      <c r="AUM65" s="6"/>
      <c r="AUN65" s="6"/>
      <c r="AUO65" s="6"/>
      <c r="AUP65" s="6"/>
      <c r="AUQ65" s="6"/>
      <c r="AUR65" s="6"/>
      <c r="AUS65" s="6"/>
      <c r="AUT65" s="6"/>
      <c r="AUU65" s="6"/>
      <c r="AUV65" s="6"/>
      <c r="AUW65" s="6"/>
      <c r="AUX65" s="6"/>
      <c r="AUY65" s="6"/>
      <c r="AUZ65" s="6"/>
      <c r="AVA65" s="6"/>
      <c r="AVB65" s="6"/>
      <c r="AVC65" s="6"/>
      <c r="AVD65" s="6"/>
      <c r="AVE65" s="6"/>
      <c r="AVF65" s="6"/>
      <c r="AVG65" s="6"/>
      <c r="AVH65" s="6"/>
      <c r="AVI65" s="6"/>
      <c r="AVJ65" s="6"/>
      <c r="AVK65" s="6"/>
      <c r="AVL65" s="6"/>
      <c r="AVM65" s="6"/>
      <c r="AVN65" s="6"/>
      <c r="AVO65" s="6"/>
      <c r="AVP65" s="6"/>
      <c r="AVQ65" s="6"/>
      <c r="AVR65" s="6"/>
      <c r="AVS65" s="6"/>
      <c r="AVT65" s="6"/>
      <c r="AVU65" s="6"/>
      <c r="AVV65" s="6"/>
      <c r="AVW65" s="6"/>
      <c r="AVX65" s="6"/>
      <c r="AVY65" s="6"/>
      <c r="AVZ65" s="6"/>
      <c r="AWA65" s="6"/>
      <c r="AWB65" s="6"/>
      <c r="AWC65" s="6"/>
      <c r="AWD65" s="6"/>
      <c r="AWE65" s="6"/>
      <c r="AWF65" s="6"/>
      <c r="AWG65" s="6"/>
      <c r="AWH65" s="6"/>
      <c r="AWI65" s="6"/>
      <c r="AWJ65" s="6"/>
      <c r="AWK65" s="6"/>
      <c r="AWL65" s="6"/>
      <c r="AWM65" s="6"/>
      <c r="AWN65" s="6"/>
      <c r="AWO65" s="6"/>
      <c r="AWP65" s="6"/>
      <c r="AWQ65" s="6"/>
      <c r="AWR65" s="6"/>
      <c r="AWS65" s="6"/>
      <c r="AWT65" s="6"/>
      <c r="AWU65" s="6"/>
      <c r="AWV65" s="6"/>
      <c r="AWW65" s="6"/>
      <c r="AWX65" s="6"/>
      <c r="AWY65" s="6"/>
      <c r="AWZ65" s="6"/>
      <c r="AXA65" s="6"/>
      <c r="AXB65" s="6"/>
      <c r="AXC65" s="6"/>
      <c r="AXD65" s="6"/>
      <c r="AXE65" s="6"/>
      <c r="AXF65" s="6"/>
      <c r="AXG65" s="6"/>
      <c r="AXH65" s="6"/>
      <c r="AXI65" s="6"/>
      <c r="AXJ65" s="6"/>
      <c r="AXK65" s="6"/>
      <c r="AXL65" s="6"/>
      <c r="AXM65" s="6"/>
      <c r="AXN65" s="6"/>
      <c r="AXO65" s="6"/>
      <c r="AXP65" s="6"/>
      <c r="AXQ65" s="6"/>
      <c r="AXR65" s="6"/>
      <c r="AXS65" s="6"/>
      <c r="AXT65" s="6"/>
      <c r="AXU65" s="6"/>
      <c r="AXV65" s="6"/>
      <c r="AXW65" s="6"/>
      <c r="AXX65" s="6"/>
      <c r="AXY65" s="6"/>
      <c r="AXZ65" s="6"/>
      <c r="AYA65" s="6"/>
      <c r="AYB65" s="6"/>
      <c r="AYC65" s="6"/>
      <c r="AYD65" s="6"/>
      <c r="AYE65" s="6"/>
      <c r="AYF65" s="6"/>
      <c r="AYG65" s="6"/>
      <c r="AYH65" s="6"/>
      <c r="AYI65" s="6"/>
      <c r="AYJ65" s="6"/>
      <c r="AYK65" s="6"/>
      <c r="AYL65" s="6"/>
      <c r="AYM65" s="6"/>
      <c r="AYN65" s="6"/>
      <c r="AYO65" s="6"/>
      <c r="AYP65" s="6"/>
      <c r="AYQ65" s="6"/>
      <c r="AYR65" s="6"/>
      <c r="AYS65" s="6"/>
      <c r="AYT65" s="6"/>
      <c r="AYU65" s="6"/>
      <c r="AYV65" s="6"/>
      <c r="AYW65" s="6"/>
      <c r="AYX65" s="6"/>
      <c r="AYY65" s="6"/>
      <c r="AYZ65" s="6"/>
      <c r="AZA65" s="6"/>
      <c r="AZB65" s="6"/>
      <c r="AZC65" s="6"/>
      <c r="AZD65" s="6"/>
      <c r="AZE65" s="6"/>
      <c r="AZF65" s="6"/>
      <c r="AZG65" s="6"/>
      <c r="AZH65" s="6"/>
      <c r="AZI65" s="6"/>
      <c r="AZJ65" s="6"/>
      <c r="AZK65" s="6"/>
      <c r="AZL65" s="6"/>
      <c r="AZM65" s="6"/>
      <c r="AZN65" s="6"/>
      <c r="AZO65" s="6"/>
      <c r="AZP65" s="6"/>
      <c r="AZQ65" s="6"/>
      <c r="AZR65" s="6"/>
      <c r="AZS65" s="6"/>
      <c r="AZT65" s="6"/>
      <c r="AZU65" s="6"/>
      <c r="AZV65" s="6"/>
      <c r="AZW65" s="6"/>
      <c r="AZX65" s="6"/>
      <c r="AZY65" s="6"/>
      <c r="AZZ65" s="6"/>
      <c r="BAA65" s="6"/>
      <c r="BAB65" s="6"/>
      <c r="BAC65" s="6"/>
      <c r="BAD65" s="6"/>
      <c r="BAE65" s="6"/>
      <c r="BAF65" s="6"/>
      <c r="BAG65" s="6"/>
      <c r="BAH65" s="6"/>
      <c r="BAI65" s="6"/>
      <c r="BAJ65" s="6"/>
      <c r="BAK65" s="6"/>
      <c r="BAL65" s="6"/>
      <c r="BAM65" s="6"/>
      <c r="BAN65" s="6"/>
      <c r="BAO65" s="6"/>
      <c r="BAP65" s="6"/>
      <c r="BAQ65" s="6"/>
      <c r="BAR65" s="6"/>
      <c r="BAS65" s="6"/>
      <c r="BAT65" s="6"/>
      <c r="BAU65" s="6"/>
      <c r="BAV65" s="6"/>
      <c r="BAW65" s="6"/>
      <c r="BAX65" s="6"/>
      <c r="BAY65" s="6"/>
      <c r="BAZ65" s="6"/>
      <c r="BBA65" s="6"/>
      <c r="BBB65" s="6"/>
      <c r="BBC65" s="6"/>
      <c r="BBD65" s="6"/>
      <c r="BBE65" s="6"/>
      <c r="BBF65" s="6"/>
      <c r="BBG65" s="6"/>
      <c r="BBH65" s="6"/>
      <c r="BBI65" s="6"/>
      <c r="BBJ65" s="6"/>
      <c r="BBK65" s="6"/>
      <c r="BBL65" s="6"/>
      <c r="BBM65" s="6"/>
      <c r="BBN65" s="6"/>
      <c r="BBO65" s="6"/>
      <c r="BBP65" s="6"/>
      <c r="BBQ65" s="6"/>
      <c r="BBR65" s="6"/>
      <c r="BBS65" s="6"/>
      <c r="BBT65" s="6"/>
      <c r="BBU65" s="6"/>
      <c r="BBV65" s="6"/>
      <c r="BBW65" s="6"/>
      <c r="BBX65" s="6"/>
      <c r="BBY65" s="6"/>
      <c r="BBZ65" s="6"/>
      <c r="BCA65" s="6"/>
      <c r="BCB65" s="6"/>
      <c r="BCC65" s="6"/>
      <c r="BCD65" s="6"/>
      <c r="BCE65" s="6"/>
      <c r="BCF65" s="6"/>
      <c r="BCG65" s="6"/>
      <c r="BCH65" s="6"/>
      <c r="BCI65" s="6"/>
      <c r="BCJ65" s="6"/>
      <c r="BCK65" s="6"/>
      <c r="BCL65" s="6"/>
      <c r="BCM65" s="6"/>
      <c r="BCN65" s="6"/>
      <c r="BCO65" s="6"/>
      <c r="BCP65" s="6"/>
      <c r="BCQ65" s="6"/>
      <c r="BCR65" s="6"/>
      <c r="BCS65" s="6"/>
      <c r="BCT65" s="6"/>
      <c r="BCU65" s="6"/>
      <c r="BCV65" s="6"/>
      <c r="BCW65" s="6"/>
      <c r="BCX65" s="6"/>
      <c r="BCY65" s="6"/>
      <c r="BCZ65" s="6"/>
      <c r="BDA65" s="6"/>
      <c r="BDB65" s="6"/>
      <c r="BDC65" s="6"/>
      <c r="BDD65" s="6"/>
      <c r="BDE65" s="6"/>
      <c r="BDF65" s="6"/>
      <c r="BDG65" s="6"/>
      <c r="BDH65" s="6"/>
      <c r="BDI65" s="6"/>
      <c r="BDJ65" s="6"/>
      <c r="BDK65" s="6"/>
      <c r="BDL65" s="6"/>
      <c r="BDM65" s="6"/>
      <c r="BDN65" s="6"/>
      <c r="BDO65" s="6"/>
      <c r="BDP65" s="6"/>
      <c r="BDQ65" s="6"/>
      <c r="BDR65" s="6"/>
      <c r="BDS65" s="6"/>
      <c r="BDT65" s="6"/>
      <c r="BDU65" s="6"/>
      <c r="BDV65" s="6"/>
      <c r="BDW65" s="6"/>
      <c r="BDX65" s="6"/>
      <c r="BDY65" s="6"/>
      <c r="BDZ65" s="6"/>
      <c r="BEA65" s="6"/>
      <c r="BEB65" s="6"/>
      <c r="BEC65" s="6"/>
      <c r="BED65" s="6"/>
      <c r="BEE65" s="6"/>
      <c r="BEF65" s="6"/>
      <c r="BEG65" s="6"/>
      <c r="BEH65" s="6"/>
      <c r="BEI65" s="6"/>
      <c r="BEJ65" s="6"/>
      <c r="BEK65" s="6"/>
      <c r="BEL65" s="6"/>
      <c r="BEM65" s="6"/>
      <c r="BEN65" s="6"/>
      <c r="BEO65" s="6"/>
      <c r="BEP65" s="6"/>
      <c r="BEQ65" s="6"/>
      <c r="BER65" s="6"/>
      <c r="BES65" s="6"/>
      <c r="BET65" s="6"/>
      <c r="BEU65" s="6"/>
      <c r="BEV65" s="6"/>
      <c r="BEW65" s="6"/>
      <c r="BEX65" s="6"/>
      <c r="BEY65" s="6"/>
      <c r="BEZ65" s="6"/>
      <c r="BFA65" s="6"/>
      <c r="BFB65" s="6"/>
      <c r="BFC65" s="6"/>
      <c r="BFD65" s="6"/>
      <c r="BFE65" s="6"/>
      <c r="BFF65" s="6"/>
      <c r="BFG65" s="6"/>
      <c r="BFH65" s="6"/>
      <c r="BFI65" s="6"/>
      <c r="BFJ65" s="6"/>
      <c r="BFK65" s="6"/>
      <c r="BFL65" s="6"/>
      <c r="BFM65" s="6"/>
      <c r="BFN65" s="6"/>
      <c r="BFO65" s="6"/>
      <c r="BFP65" s="6"/>
      <c r="BFQ65" s="6"/>
      <c r="BFR65" s="6"/>
      <c r="BFS65" s="6"/>
      <c r="BFT65" s="6"/>
      <c r="BFU65" s="6"/>
      <c r="BFV65" s="6"/>
      <c r="BFW65" s="6"/>
      <c r="BFX65" s="6"/>
      <c r="BFY65" s="6"/>
      <c r="BFZ65" s="6"/>
      <c r="BGA65" s="6"/>
      <c r="BGB65" s="6"/>
      <c r="BGC65" s="6"/>
      <c r="BGD65" s="6"/>
      <c r="BGE65" s="6"/>
      <c r="BGF65" s="6"/>
      <c r="BGG65" s="6"/>
      <c r="BGH65" s="6"/>
      <c r="BGI65" s="6"/>
      <c r="BGJ65" s="6"/>
      <c r="BGK65" s="6"/>
      <c r="BGL65" s="6"/>
      <c r="BGM65" s="6"/>
      <c r="BGN65" s="6"/>
      <c r="BGO65" s="6"/>
      <c r="BGP65" s="6"/>
      <c r="BGQ65" s="6"/>
      <c r="BGR65" s="6"/>
      <c r="BGS65" s="6"/>
      <c r="BGT65" s="6"/>
      <c r="BGU65" s="6"/>
      <c r="BGV65" s="6"/>
      <c r="BGW65" s="6"/>
      <c r="BGX65" s="6"/>
      <c r="BGY65" s="6"/>
      <c r="BGZ65" s="6"/>
      <c r="BHA65" s="6"/>
      <c r="BHB65" s="6"/>
      <c r="BHC65" s="6"/>
      <c r="BHD65" s="6"/>
      <c r="BHE65" s="6"/>
      <c r="BHF65" s="6"/>
      <c r="BHG65" s="6"/>
      <c r="BHH65" s="6"/>
      <c r="BHI65" s="6"/>
      <c r="BHJ65" s="6"/>
      <c r="BHK65" s="6"/>
      <c r="BHL65" s="6"/>
      <c r="BHM65" s="6"/>
      <c r="BHN65" s="6"/>
      <c r="BHO65" s="6"/>
      <c r="BHP65" s="6"/>
      <c r="BHQ65" s="6"/>
      <c r="BHR65" s="6"/>
      <c r="BHS65" s="6"/>
      <c r="BHT65" s="6"/>
      <c r="BHU65" s="6"/>
      <c r="BHV65" s="6"/>
      <c r="BHW65" s="6"/>
      <c r="BHX65" s="6"/>
      <c r="BHY65" s="6"/>
      <c r="BHZ65" s="6"/>
      <c r="BIA65" s="6"/>
      <c r="BIB65" s="6"/>
      <c r="BIC65" s="6"/>
      <c r="BID65" s="6"/>
      <c r="BIE65" s="6"/>
      <c r="BIF65" s="6"/>
      <c r="BIG65" s="6"/>
      <c r="BIH65" s="6"/>
      <c r="BII65" s="6"/>
      <c r="BIJ65" s="6"/>
      <c r="BIK65" s="6"/>
      <c r="BIL65" s="6"/>
      <c r="BIM65" s="6"/>
      <c r="BIN65" s="6"/>
      <c r="BIO65" s="6"/>
      <c r="BIP65" s="6"/>
      <c r="BIQ65" s="6"/>
      <c r="BIR65" s="6"/>
      <c r="BIS65" s="6"/>
      <c r="BIT65" s="6"/>
      <c r="BIU65" s="6"/>
      <c r="BIV65" s="6"/>
      <c r="BIW65" s="6"/>
      <c r="BIX65" s="6"/>
      <c r="BIY65" s="6"/>
      <c r="BIZ65" s="6"/>
      <c r="BJA65" s="6"/>
      <c r="BJB65" s="6"/>
      <c r="BJC65" s="6"/>
      <c r="BJD65" s="6"/>
      <c r="BJE65" s="6"/>
      <c r="BJF65" s="6"/>
      <c r="BJG65" s="6"/>
      <c r="BJH65" s="6"/>
      <c r="BJI65" s="6"/>
      <c r="BJJ65" s="6"/>
      <c r="BJK65" s="6"/>
      <c r="BJL65" s="6"/>
      <c r="BJM65" s="6"/>
      <c r="BJN65" s="6"/>
      <c r="BJO65" s="6"/>
      <c r="BJP65" s="6"/>
      <c r="BJQ65" s="6"/>
      <c r="BJR65" s="6"/>
      <c r="BJS65" s="6"/>
      <c r="BJT65" s="6"/>
      <c r="BJU65" s="6"/>
      <c r="BJV65" s="6"/>
      <c r="BJW65" s="6"/>
      <c r="BJX65" s="6"/>
      <c r="BJY65" s="6"/>
      <c r="BJZ65" s="6"/>
      <c r="BKA65" s="6"/>
      <c r="BKB65" s="6"/>
      <c r="BKC65" s="6"/>
      <c r="BKD65" s="6"/>
      <c r="BKE65" s="6"/>
      <c r="BKF65" s="6"/>
      <c r="BKG65" s="6"/>
      <c r="BKH65" s="6"/>
      <c r="BKI65" s="6"/>
      <c r="BKJ65" s="6"/>
      <c r="BKK65" s="6"/>
      <c r="BKL65" s="6"/>
      <c r="BKM65" s="6"/>
      <c r="BKN65" s="6"/>
      <c r="BKO65" s="6"/>
      <c r="BKP65" s="6"/>
      <c r="BKQ65" s="6"/>
      <c r="BKR65" s="6"/>
      <c r="BKS65" s="6"/>
      <c r="BKT65" s="6"/>
      <c r="BKU65" s="6"/>
      <c r="BKV65" s="6"/>
      <c r="BKW65" s="6"/>
      <c r="BKX65" s="6"/>
      <c r="BKY65" s="6"/>
      <c r="BKZ65" s="6"/>
      <c r="BLA65" s="6"/>
      <c r="BLB65" s="6"/>
      <c r="BLC65" s="6"/>
      <c r="BLD65" s="6"/>
      <c r="BLE65" s="6"/>
      <c r="BLF65" s="6"/>
      <c r="BLG65" s="6"/>
      <c r="BLH65" s="6"/>
      <c r="BLI65" s="6"/>
      <c r="BLJ65" s="6"/>
      <c r="BLK65" s="6"/>
      <c r="BLL65" s="6"/>
      <c r="BLM65" s="6"/>
      <c r="BLN65" s="6"/>
      <c r="BLO65" s="6"/>
      <c r="BLP65" s="6"/>
      <c r="BLQ65" s="6"/>
      <c r="BLR65" s="6"/>
      <c r="BLS65" s="6"/>
      <c r="BLT65" s="6"/>
      <c r="BLU65" s="6"/>
      <c r="BLV65" s="6"/>
      <c r="BLW65" s="6"/>
      <c r="BLX65" s="6"/>
      <c r="BLY65" s="6"/>
      <c r="BLZ65" s="6"/>
      <c r="BMA65" s="6"/>
      <c r="BMB65" s="6"/>
      <c r="BMC65" s="6"/>
      <c r="BMD65" s="6"/>
      <c r="BME65" s="6"/>
      <c r="BMF65" s="6"/>
      <c r="BMG65" s="6"/>
      <c r="BMH65" s="6"/>
      <c r="BMI65" s="6"/>
      <c r="BMJ65" s="6"/>
      <c r="BMK65" s="6"/>
      <c r="BML65" s="6"/>
      <c r="BMM65" s="6"/>
      <c r="BMN65" s="6"/>
      <c r="BMO65" s="6"/>
      <c r="BMP65" s="6"/>
      <c r="BMQ65" s="6"/>
      <c r="BMR65" s="6"/>
      <c r="BMS65" s="6"/>
      <c r="BMT65" s="6"/>
      <c r="BMU65" s="6"/>
      <c r="BMV65" s="6"/>
      <c r="BMW65" s="6"/>
      <c r="BMX65" s="6"/>
      <c r="BMY65" s="6"/>
      <c r="BMZ65" s="6"/>
      <c r="BNA65" s="6"/>
      <c r="BNB65" s="6"/>
      <c r="BNC65" s="6"/>
      <c r="BND65" s="6"/>
      <c r="BNE65" s="6"/>
      <c r="BNF65" s="6"/>
      <c r="BNG65" s="6"/>
      <c r="BNH65" s="6"/>
      <c r="BNI65" s="6"/>
      <c r="BNJ65" s="6"/>
      <c r="BNK65" s="6"/>
      <c r="BNL65" s="6"/>
      <c r="BNM65" s="6"/>
      <c r="BNN65" s="6"/>
      <c r="BNO65" s="6"/>
      <c r="BNP65" s="6"/>
      <c r="BNQ65" s="6"/>
      <c r="BNR65" s="6"/>
      <c r="BNS65" s="6"/>
      <c r="BNT65" s="6"/>
      <c r="BNU65" s="6"/>
      <c r="BNV65" s="6"/>
      <c r="BNW65" s="6"/>
      <c r="BNX65" s="6"/>
      <c r="BNY65" s="6"/>
      <c r="BNZ65" s="6"/>
      <c r="BOA65" s="6"/>
      <c r="BOB65" s="6"/>
      <c r="BOC65" s="6"/>
      <c r="BOD65" s="6"/>
      <c r="BOE65" s="6"/>
      <c r="BOF65" s="6"/>
      <c r="BOG65" s="6"/>
      <c r="BOH65" s="6"/>
      <c r="BOI65" s="6"/>
      <c r="BOJ65" s="6"/>
      <c r="BOK65" s="6"/>
      <c r="BOL65" s="6"/>
      <c r="BOM65" s="6"/>
      <c r="BON65" s="6"/>
      <c r="BOO65" s="6"/>
      <c r="BOP65" s="6"/>
      <c r="BOQ65" s="6"/>
      <c r="BOR65" s="6"/>
      <c r="BOS65" s="6"/>
      <c r="BOT65" s="6"/>
      <c r="BOU65" s="6"/>
      <c r="BOV65" s="6"/>
      <c r="BOW65" s="6"/>
      <c r="BOX65" s="6"/>
      <c r="BOY65" s="6"/>
      <c r="BOZ65" s="6"/>
      <c r="BPA65" s="6"/>
      <c r="BPB65" s="6"/>
      <c r="BPC65" s="6"/>
      <c r="BPD65" s="6"/>
      <c r="BPE65" s="6"/>
      <c r="BPF65" s="6"/>
      <c r="BPG65" s="6"/>
      <c r="BPH65" s="6"/>
      <c r="BPI65" s="6"/>
      <c r="BPJ65" s="6"/>
      <c r="BPK65" s="6"/>
      <c r="BPL65" s="6"/>
      <c r="BPM65" s="6"/>
      <c r="BPN65" s="6"/>
      <c r="BPO65" s="6"/>
      <c r="BPP65" s="6"/>
      <c r="BPQ65" s="6"/>
      <c r="BPR65" s="6"/>
      <c r="BPS65" s="6"/>
      <c r="BPT65" s="6"/>
      <c r="BPU65" s="6"/>
      <c r="BPV65" s="6"/>
      <c r="BPW65" s="6"/>
      <c r="BPX65" s="6"/>
      <c r="BPY65" s="6"/>
      <c r="BPZ65" s="6"/>
      <c r="BQA65" s="6"/>
      <c r="BQB65" s="6"/>
      <c r="BQC65" s="6"/>
      <c r="BQD65" s="6"/>
      <c r="BQE65" s="6"/>
      <c r="BQF65" s="6"/>
      <c r="BQG65" s="6"/>
      <c r="BQH65" s="6"/>
      <c r="BQI65" s="6"/>
      <c r="BQJ65" s="6"/>
      <c r="BQK65" s="6"/>
      <c r="BQL65" s="6"/>
      <c r="BQM65" s="6"/>
      <c r="BQN65" s="6"/>
      <c r="BQO65" s="6"/>
      <c r="BQP65" s="6"/>
      <c r="BQQ65" s="6"/>
      <c r="BQR65" s="6"/>
      <c r="BQS65" s="6"/>
      <c r="BQT65" s="6"/>
      <c r="BQU65" s="6"/>
      <c r="BQV65" s="6"/>
      <c r="BQW65" s="6"/>
      <c r="BQX65" s="6"/>
      <c r="BQY65" s="6"/>
      <c r="BQZ65" s="6"/>
      <c r="BRA65" s="6"/>
      <c r="BRB65" s="6"/>
      <c r="BRC65" s="6"/>
      <c r="BRD65" s="6"/>
      <c r="BRE65" s="6"/>
      <c r="BRF65" s="6"/>
      <c r="BRG65" s="6"/>
      <c r="BRH65" s="6"/>
      <c r="BRI65" s="6"/>
      <c r="BRJ65" s="6"/>
      <c r="BRK65" s="6"/>
      <c r="BRL65" s="6"/>
      <c r="BRM65" s="6"/>
      <c r="BRN65" s="6"/>
      <c r="BRO65" s="6"/>
      <c r="BRP65" s="6"/>
      <c r="BRQ65" s="6"/>
      <c r="BRR65" s="6"/>
      <c r="BRS65" s="6"/>
      <c r="BRT65" s="6"/>
      <c r="BRU65" s="6"/>
      <c r="BRV65" s="6"/>
      <c r="BRW65" s="6"/>
      <c r="BRX65" s="6"/>
      <c r="BRY65" s="6"/>
      <c r="BRZ65" s="6"/>
      <c r="BSA65" s="6"/>
      <c r="BSB65" s="6"/>
      <c r="BSC65" s="6"/>
      <c r="BSD65" s="6"/>
      <c r="BSE65" s="6"/>
      <c r="BSF65" s="6"/>
      <c r="BSG65" s="6"/>
      <c r="BSH65" s="6"/>
      <c r="BSI65" s="6"/>
      <c r="BSJ65" s="6"/>
      <c r="BSK65" s="6"/>
      <c r="BSL65" s="6"/>
      <c r="BSM65" s="6"/>
      <c r="BSN65" s="6"/>
      <c r="BSO65" s="6"/>
      <c r="BSP65" s="6"/>
      <c r="BSQ65" s="6"/>
      <c r="BSR65" s="6"/>
      <c r="BSS65" s="6"/>
      <c r="BST65" s="6"/>
      <c r="BSU65" s="6"/>
      <c r="BSV65" s="6"/>
      <c r="BSW65" s="6"/>
      <c r="BSX65" s="6"/>
      <c r="BSY65" s="6"/>
      <c r="BSZ65" s="6"/>
      <c r="BTA65" s="6"/>
      <c r="BTB65" s="6"/>
      <c r="BTC65" s="6"/>
      <c r="BTD65" s="6"/>
      <c r="BTE65" s="6"/>
      <c r="BTF65" s="6"/>
      <c r="BTG65" s="6"/>
      <c r="BTH65" s="6"/>
      <c r="BTI65" s="6"/>
      <c r="BTJ65" s="6"/>
      <c r="BTK65" s="6"/>
      <c r="BTL65" s="6"/>
      <c r="BTM65" s="6"/>
      <c r="BTN65" s="6"/>
      <c r="BTO65" s="6"/>
      <c r="BTP65" s="6"/>
      <c r="BTQ65" s="6"/>
      <c r="BTR65" s="6"/>
      <c r="BTS65" s="6"/>
      <c r="BTT65" s="6"/>
      <c r="BTU65" s="6"/>
      <c r="BTV65" s="6"/>
      <c r="BTW65" s="6"/>
      <c r="BTX65" s="6"/>
      <c r="BTY65" s="6"/>
      <c r="BTZ65" s="6"/>
      <c r="BUA65" s="6"/>
      <c r="BUB65" s="6"/>
      <c r="BUC65" s="6"/>
      <c r="BUD65" s="6"/>
      <c r="BUE65" s="6"/>
      <c r="BUF65" s="6"/>
      <c r="BUG65" s="6"/>
      <c r="BUH65" s="6"/>
      <c r="BUI65" s="6"/>
      <c r="BUJ65" s="6"/>
      <c r="BUK65" s="6"/>
      <c r="BUL65" s="6"/>
      <c r="BUM65" s="6"/>
      <c r="BUN65" s="6"/>
      <c r="BUO65" s="6"/>
      <c r="BUP65" s="6"/>
      <c r="BUQ65" s="6"/>
      <c r="BUR65" s="6"/>
      <c r="BUS65" s="6"/>
      <c r="BUT65" s="6"/>
      <c r="BUU65" s="6"/>
      <c r="BUV65" s="6"/>
      <c r="BUW65" s="6"/>
      <c r="BUX65" s="6"/>
      <c r="BUY65" s="6"/>
      <c r="BUZ65" s="6"/>
      <c r="BVA65" s="6"/>
      <c r="BVB65" s="6"/>
      <c r="BVC65" s="6"/>
      <c r="BVD65" s="6"/>
      <c r="BVE65" s="6"/>
      <c r="BVF65" s="6"/>
      <c r="BVG65" s="6"/>
      <c r="BVH65" s="6"/>
      <c r="BVI65" s="6"/>
      <c r="BVJ65" s="6"/>
      <c r="BVK65" s="6"/>
      <c r="BVL65" s="6"/>
      <c r="BVM65" s="6"/>
      <c r="BVN65" s="6"/>
      <c r="BVO65" s="6"/>
      <c r="BVP65" s="6"/>
      <c r="BVQ65" s="6"/>
      <c r="BVR65" s="6"/>
      <c r="BVS65" s="6"/>
      <c r="BVT65" s="6"/>
      <c r="BVU65" s="6"/>
      <c r="BVV65" s="6"/>
      <c r="BVW65" s="6"/>
      <c r="BVX65" s="6"/>
      <c r="BVY65" s="6"/>
      <c r="BVZ65" s="6"/>
      <c r="BWA65" s="6"/>
      <c r="BWB65" s="6"/>
      <c r="BWC65" s="6"/>
      <c r="BWD65" s="6"/>
      <c r="BWE65" s="6"/>
      <c r="BWF65" s="6"/>
      <c r="BWG65" s="6"/>
      <c r="BWH65" s="6"/>
      <c r="BWI65" s="6"/>
      <c r="BWJ65" s="6"/>
      <c r="BWK65" s="6"/>
      <c r="BWL65" s="6"/>
      <c r="BWM65" s="6"/>
      <c r="BWN65" s="6"/>
      <c r="BWO65" s="6"/>
      <c r="BWP65" s="6"/>
      <c r="BWQ65" s="6"/>
      <c r="BWR65" s="6"/>
      <c r="BWS65" s="6"/>
      <c r="BWT65" s="6"/>
      <c r="BWU65" s="6"/>
      <c r="BWV65" s="6"/>
      <c r="BWW65" s="6"/>
      <c r="BWX65" s="6"/>
      <c r="BWY65" s="6"/>
      <c r="BWZ65" s="6"/>
      <c r="BXA65" s="6"/>
      <c r="BXB65" s="6"/>
      <c r="BXC65" s="6"/>
      <c r="BXD65" s="6"/>
      <c r="BXE65" s="6"/>
      <c r="BXF65" s="6"/>
      <c r="BXG65" s="6"/>
      <c r="BXH65" s="6"/>
      <c r="BXI65" s="6"/>
      <c r="BXJ65" s="6"/>
      <c r="BXK65" s="6"/>
      <c r="BXL65" s="6"/>
      <c r="BXM65" s="6"/>
      <c r="BXN65" s="6"/>
      <c r="BXO65" s="6"/>
      <c r="BXP65" s="6"/>
      <c r="BXQ65" s="6"/>
      <c r="BXR65" s="6"/>
      <c r="BXS65" s="6"/>
      <c r="BXT65" s="6"/>
      <c r="BXU65" s="6"/>
      <c r="BXV65" s="6"/>
      <c r="BXW65" s="6"/>
      <c r="BXX65" s="6"/>
      <c r="BXY65" s="6"/>
      <c r="BXZ65" s="6"/>
      <c r="BYA65" s="6"/>
      <c r="BYB65" s="6"/>
      <c r="BYC65" s="6"/>
      <c r="BYD65" s="6"/>
      <c r="BYE65" s="6"/>
      <c r="BYF65" s="6"/>
      <c r="BYG65" s="6"/>
      <c r="BYH65" s="6"/>
      <c r="BYI65" s="6"/>
      <c r="BYJ65" s="6"/>
      <c r="BYK65" s="6"/>
      <c r="BYL65" s="6"/>
      <c r="BYM65" s="6"/>
      <c r="BYN65" s="6"/>
      <c r="BYO65" s="6"/>
      <c r="BYP65" s="6"/>
      <c r="BYQ65" s="6"/>
      <c r="BYR65" s="6"/>
      <c r="BYS65" s="6"/>
      <c r="BYT65" s="6"/>
      <c r="BYU65" s="6"/>
      <c r="BYV65" s="6"/>
      <c r="BYW65" s="6"/>
      <c r="BYX65" s="6"/>
      <c r="BYY65" s="6"/>
      <c r="BYZ65" s="6"/>
      <c r="BZA65" s="6"/>
      <c r="BZB65" s="6"/>
      <c r="BZC65" s="6"/>
      <c r="BZD65" s="6"/>
      <c r="BZE65" s="6"/>
      <c r="BZF65" s="6"/>
      <c r="BZG65" s="6"/>
      <c r="BZH65" s="6"/>
      <c r="BZI65" s="6"/>
      <c r="BZJ65" s="6"/>
      <c r="BZK65" s="6"/>
      <c r="BZL65" s="6"/>
      <c r="BZM65" s="6"/>
      <c r="BZN65" s="6"/>
      <c r="BZO65" s="6"/>
      <c r="BZP65" s="6"/>
      <c r="BZQ65" s="6"/>
      <c r="BZR65" s="6"/>
      <c r="BZS65" s="6"/>
      <c r="BZT65" s="6"/>
      <c r="BZU65" s="6"/>
      <c r="BZV65" s="6"/>
      <c r="BZW65" s="6"/>
      <c r="BZX65" s="6"/>
      <c r="BZY65" s="6"/>
      <c r="BZZ65" s="6"/>
      <c r="CAA65" s="6"/>
      <c r="CAB65" s="6"/>
      <c r="CAC65" s="6"/>
      <c r="CAD65" s="6"/>
      <c r="CAE65" s="6"/>
      <c r="CAF65" s="6"/>
      <c r="CAG65" s="6"/>
      <c r="CAH65" s="6"/>
      <c r="CAI65" s="6"/>
      <c r="CAJ65" s="6"/>
      <c r="CAK65" s="6"/>
      <c r="CAL65" s="6"/>
      <c r="CAM65" s="6"/>
      <c r="CAN65" s="6"/>
      <c r="CAO65" s="6"/>
      <c r="CAP65" s="6"/>
      <c r="CAQ65" s="6"/>
      <c r="CAR65" s="6"/>
      <c r="CAS65" s="6"/>
      <c r="CAT65" s="6"/>
      <c r="CAU65" s="6"/>
      <c r="CAV65" s="6"/>
      <c r="CAW65" s="6"/>
      <c r="CAX65" s="6"/>
      <c r="CAY65" s="6"/>
      <c r="CAZ65" s="6"/>
      <c r="CBA65" s="6"/>
      <c r="CBB65" s="6"/>
      <c r="CBC65" s="6"/>
      <c r="CBD65" s="6"/>
      <c r="CBE65" s="6"/>
      <c r="CBF65" s="6"/>
      <c r="CBG65" s="6"/>
      <c r="CBH65" s="6"/>
      <c r="CBI65" s="6"/>
      <c r="CBJ65" s="6"/>
      <c r="CBK65" s="6"/>
      <c r="CBL65" s="6"/>
      <c r="CBM65" s="6"/>
      <c r="CBN65" s="6"/>
      <c r="CBO65" s="6"/>
      <c r="CBP65" s="6"/>
      <c r="CBQ65" s="6"/>
      <c r="CBR65" s="6"/>
      <c r="CBS65" s="6"/>
      <c r="CBT65" s="6"/>
      <c r="CBU65" s="6"/>
      <c r="CBV65" s="6"/>
      <c r="CBW65" s="6"/>
      <c r="CBX65" s="6"/>
      <c r="CBY65" s="6"/>
      <c r="CBZ65" s="6"/>
      <c r="CCA65" s="6"/>
      <c r="CCB65" s="6"/>
      <c r="CCC65" s="6"/>
      <c r="CCD65" s="6"/>
      <c r="CCE65" s="6"/>
      <c r="CCF65" s="6"/>
      <c r="CCG65" s="6"/>
      <c r="CCH65" s="6"/>
      <c r="CCI65" s="6"/>
      <c r="CCJ65" s="6"/>
      <c r="CCK65" s="6"/>
      <c r="CCL65" s="6"/>
      <c r="CCM65" s="6"/>
      <c r="CCN65" s="6"/>
      <c r="CCO65" s="6"/>
      <c r="CCP65" s="6"/>
      <c r="CCQ65" s="6"/>
      <c r="CCR65" s="6"/>
      <c r="CCS65" s="6"/>
      <c r="CCT65" s="6"/>
      <c r="CCU65" s="6"/>
      <c r="CCV65" s="6"/>
      <c r="CCW65" s="6"/>
      <c r="CCX65" s="6"/>
      <c r="CCY65" s="6"/>
      <c r="CCZ65" s="6"/>
      <c r="CDA65" s="6"/>
      <c r="CDB65" s="6"/>
      <c r="CDC65" s="6"/>
      <c r="CDD65" s="6"/>
      <c r="CDE65" s="6"/>
      <c r="CDF65" s="6"/>
      <c r="CDG65" s="6"/>
      <c r="CDH65" s="6"/>
      <c r="CDI65" s="6"/>
      <c r="CDJ65" s="6"/>
      <c r="CDK65" s="6"/>
      <c r="CDL65" s="6"/>
      <c r="CDM65" s="6"/>
      <c r="CDN65" s="6"/>
      <c r="CDO65" s="6"/>
      <c r="CDP65" s="6"/>
      <c r="CDQ65" s="6"/>
      <c r="CDR65" s="6"/>
      <c r="CDS65" s="6"/>
      <c r="CDT65" s="6"/>
      <c r="CDU65" s="6"/>
      <c r="CDV65" s="6"/>
      <c r="CDW65" s="6"/>
      <c r="CDX65" s="6"/>
      <c r="CDY65" s="6"/>
      <c r="CDZ65" s="6"/>
      <c r="CEA65" s="6"/>
      <c r="CEB65" s="6"/>
      <c r="CEC65" s="6"/>
      <c r="CED65" s="6"/>
      <c r="CEE65" s="6"/>
      <c r="CEF65" s="6"/>
      <c r="CEG65" s="6"/>
      <c r="CEH65" s="6"/>
      <c r="CEI65" s="6"/>
      <c r="CEJ65" s="6"/>
      <c r="CEK65" s="6"/>
      <c r="CEL65" s="6"/>
      <c r="CEM65" s="6"/>
      <c r="CEN65" s="6"/>
      <c r="CEO65" s="6"/>
      <c r="CEP65" s="6"/>
      <c r="CEQ65" s="6"/>
      <c r="CER65" s="6"/>
      <c r="CES65" s="6"/>
      <c r="CET65" s="6"/>
      <c r="CEU65" s="6"/>
      <c r="CEV65" s="6"/>
      <c r="CEW65" s="6"/>
      <c r="CEX65" s="6"/>
      <c r="CEY65" s="6"/>
      <c r="CEZ65" s="6"/>
      <c r="CFA65" s="6"/>
      <c r="CFB65" s="6"/>
      <c r="CFC65" s="6"/>
      <c r="CFD65" s="6"/>
      <c r="CFE65" s="6"/>
      <c r="CFF65" s="6"/>
      <c r="CFG65" s="6"/>
      <c r="CFH65" s="6"/>
      <c r="CFI65" s="6"/>
      <c r="CFJ65" s="6"/>
      <c r="CFK65" s="6"/>
      <c r="CFL65" s="6"/>
      <c r="CFM65" s="6"/>
      <c r="CFN65" s="6"/>
      <c r="CFO65" s="6"/>
      <c r="CFP65" s="6"/>
      <c r="CFQ65" s="6"/>
      <c r="CFR65" s="6"/>
      <c r="CFS65" s="6"/>
      <c r="CFT65" s="6"/>
      <c r="CFU65" s="6"/>
      <c r="CFV65" s="6"/>
      <c r="CFW65" s="6"/>
      <c r="CFX65" s="6"/>
      <c r="CFY65" s="6"/>
      <c r="CFZ65" s="6"/>
      <c r="CGA65" s="6"/>
      <c r="CGB65" s="6"/>
      <c r="CGC65" s="6"/>
      <c r="CGD65" s="6"/>
      <c r="CGE65" s="6"/>
      <c r="CGF65" s="6"/>
      <c r="CGG65" s="6"/>
      <c r="CGH65" s="6"/>
      <c r="CGI65" s="6"/>
      <c r="CGJ65" s="6"/>
      <c r="CGK65" s="6"/>
      <c r="CGL65" s="6"/>
      <c r="CGM65" s="6"/>
      <c r="CGN65" s="6"/>
      <c r="CGO65" s="6"/>
      <c r="CGP65" s="6"/>
      <c r="CGQ65" s="6"/>
      <c r="CGR65" s="6"/>
      <c r="CGS65" s="6"/>
      <c r="CGT65" s="6"/>
      <c r="CGU65" s="6"/>
      <c r="CGV65" s="6"/>
      <c r="CGW65" s="6"/>
      <c r="CGX65" s="6"/>
      <c r="CGY65" s="6"/>
      <c r="CGZ65" s="6"/>
      <c r="CHA65" s="6"/>
      <c r="CHB65" s="6"/>
      <c r="CHC65" s="6"/>
      <c r="CHD65" s="6"/>
      <c r="CHE65" s="6"/>
      <c r="CHF65" s="6"/>
      <c r="CHG65" s="6"/>
      <c r="CHH65" s="6"/>
      <c r="CHI65" s="6"/>
      <c r="CHJ65" s="6"/>
      <c r="CHK65" s="6"/>
      <c r="CHL65" s="6"/>
      <c r="CHM65" s="6"/>
      <c r="CHN65" s="6"/>
      <c r="CHO65" s="6"/>
      <c r="CHP65" s="6"/>
      <c r="CHQ65" s="6"/>
      <c r="CHR65" s="6"/>
      <c r="CHS65" s="6"/>
      <c r="CHT65" s="6"/>
      <c r="CHU65" s="6"/>
      <c r="CHV65" s="6"/>
      <c r="CHW65" s="6"/>
      <c r="CHX65" s="6"/>
      <c r="CHY65" s="6"/>
      <c r="CHZ65" s="6"/>
      <c r="CIA65" s="6"/>
      <c r="CIB65" s="6"/>
      <c r="CIC65" s="6"/>
      <c r="CID65" s="6"/>
      <c r="CIE65" s="6"/>
      <c r="CIF65" s="6"/>
      <c r="CIG65" s="6"/>
      <c r="CIH65" s="6"/>
      <c r="CII65" s="6"/>
      <c r="CIJ65" s="6"/>
      <c r="CIK65" s="6"/>
      <c r="CIL65" s="6"/>
      <c r="CIM65" s="6"/>
      <c r="CIN65" s="6"/>
      <c r="CIO65" s="6"/>
      <c r="CIP65" s="6"/>
      <c r="CIQ65" s="6"/>
      <c r="CIR65" s="6"/>
      <c r="CIS65" s="6"/>
      <c r="CIT65" s="6"/>
      <c r="CIU65" s="6"/>
      <c r="CIV65" s="6"/>
      <c r="CIW65" s="6"/>
      <c r="CIX65" s="6"/>
      <c r="CIY65" s="6"/>
      <c r="CIZ65" s="6"/>
      <c r="CJA65" s="6"/>
      <c r="CJB65" s="6"/>
      <c r="CJC65" s="6"/>
      <c r="CJD65" s="6"/>
      <c r="CJE65" s="6"/>
      <c r="CJF65" s="6"/>
      <c r="CJG65" s="6"/>
      <c r="CJH65" s="6"/>
      <c r="CJI65" s="6"/>
      <c r="CJJ65" s="6"/>
      <c r="CJK65" s="6"/>
      <c r="CJL65" s="6"/>
      <c r="CJM65" s="6"/>
      <c r="CJN65" s="6"/>
      <c r="CJO65" s="6"/>
      <c r="CJP65" s="6"/>
      <c r="CJQ65" s="6"/>
      <c r="CJR65" s="6"/>
      <c r="CJS65" s="6"/>
      <c r="CJT65" s="6"/>
      <c r="CJU65" s="6"/>
      <c r="CJV65" s="6"/>
      <c r="CJW65" s="6"/>
      <c r="CJX65" s="6"/>
      <c r="CJY65" s="6"/>
      <c r="CJZ65" s="6"/>
      <c r="CKA65" s="6"/>
      <c r="CKB65" s="6"/>
      <c r="CKC65" s="6"/>
      <c r="CKD65" s="6"/>
      <c r="CKE65" s="6"/>
      <c r="CKF65" s="6"/>
      <c r="CKG65" s="6"/>
      <c r="CKH65" s="6"/>
      <c r="CKI65" s="6"/>
      <c r="CKJ65" s="6"/>
      <c r="CKK65" s="6"/>
      <c r="CKL65" s="6"/>
      <c r="CKM65" s="6"/>
      <c r="CKN65" s="6"/>
      <c r="CKO65" s="6"/>
      <c r="CKP65" s="6"/>
      <c r="CKQ65" s="6"/>
      <c r="CKR65" s="6"/>
      <c r="CKS65" s="6"/>
      <c r="CKT65" s="6"/>
      <c r="CKU65" s="6"/>
      <c r="CKV65" s="6"/>
      <c r="CKW65" s="6"/>
      <c r="CKX65" s="6"/>
      <c r="CKY65" s="6"/>
      <c r="CKZ65" s="6"/>
      <c r="CLA65" s="6"/>
      <c r="CLB65" s="6"/>
      <c r="CLC65" s="6"/>
      <c r="CLD65" s="6"/>
      <c r="CLE65" s="6"/>
      <c r="CLF65" s="6"/>
      <c r="CLG65" s="6"/>
      <c r="CLH65" s="6"/>
      <c r="CLI65" s="6"/>
      <c r="CLJ65" s="6"/>
      <c r="CLK65" s="6"/>
      <c r="CLL65" s="6"/>
      <c r="CLM65" s="6"/>
      <c r="CLN65" s="6"/>
      <c r="CLO65" s="6"/>
      <c r="CLP65" s="6"/>
      <c r="CLQ65" s="6"/>
      <c r="CLR65" s="6"/>
      <c r="CLS65" s="6"/>
      <c r="CLT65" s="6"/>
      <c r="CLU65" s="6"/>
      <c r="CLV65" s="6"/>
      <c r="CLW65" s="6"/>
      <c r="CLX65" s="6"/>
      <c r="CLY65" s="6"/>
      <c r="CLZ65" s="6"/>
      <c r="CMA65" s="6"/>
      <c r="CMB65" s="6"/>
      <c r="CMC65" s="6"/>
      <c r="CMD65" s="6"/>
      <c r="CME65" s="6"/>
      <c r="CMF65" s="6"/>
      <c r="CMG65" s="6"/>
      <c r="CMH65" s="6"/>
      <c r="CMI65" s="6"/>
      <c r="CMJ65" s="6"/>
      <c r="CMK65" s="6"/>
      <c r="CML65" s="6"/>
      <c r="CMM65" s="6"/>
      <c r="CMN65" s="6"/>
      <c r="CMO65" s="6"/>
      <c r="CMP65" s="6"/>
      <c r="CMQ65" s="6"/>
      <c r="CMR65" s="6"/>
      <c r="CMS65" s="6"/>
      <c r="CMT65" s="6"/>
      <c r="CMU65" s="6"/>
      <c r="CMV65" s="6"/>
      <c r="CMW65" s="6"/>
      <c r="CMX65" s="6"/>
      <c r="CMY65" s="6"/>
      <c r="CMZ65" s="6"/>
      <c r="CNA65" s="6"/>
      <c r="CNB65" s="6"/>
      <c r="CNC65" s="6"/>
      <c r="CND65" s="6"/>
      <c r="CNE65" s="6"/>
      <c r="CNF65" s="6"/>
      <c r="CNG65" s="6"/>
      <c r="CNH65" s="6"/>
      <c r="CNI65" s="6"/>
      <c r="CNJ65" s="6"/>
      <c r="CNK65" s="6"/>
      <c r="CNL65" s="6"/>
      <c r="CNM65" s="6"/>
      <c r="CNN65" s="6"/>
      <c r="CNO65" s="6"/>
      <c r="CNP65" s="6"/>
      <c r="CNQ65" s="6"/>
      <c r="CNR65" s="6"/>
      <c r="CNS65" s="6"/>
      <c r="CNT65" s="6"/>
      <c r="CNU65" s="6"/>
      <c r="CNV65" s="6"/>
      <c r="CNW65" s="6"/>
      <c r="CNX65" s="6"/>
      <c r="CNY65" s="6"/>
      <c r="CNZ65" s="6"/>
      <c r="COA65" s="6"/>
      <c r="COB65" s="6"/>
      <c r="COC65" s="6"/>
      <c r="COD65" s="6"/>
      <c r="COE65" s="6"/>
      <c r="COF65" s="6"/>
      <c r="COG65" s="6"/>
      <c r="COH65" s="6"/>
      <c r="COI65" s="6"/>
      <c r="COJ65" s="6"/>
      <c r="COK65" s="6"/>
      <c r="COL65" s="6"/>
      <c r="COM65" s="6"/>
      <c r="CON65" s="6"/>
      <c r="COO65" s="6"/>
      <c r="COP65" s="6"/>
      <c r="COQ65" s="6"/>
      <c r="COR65" s="6"/>
      <c r="COS65" s="6"/>
      <c r="COT65" s="6"/>
      <c r="COU65" s="6"/>
      <c r="COV65" s="6"/>
      <c r="COW65" s="6"/>
      <c r="COX65" s="6"/>
      <c r="COY65" s="6"/>
      <c r="COZ65" s="6"/>
      <c r="CPA65" s="6"/>
      <c r="CPB65" s="6"/>
      <c r="CPC65" s="6"/>
      <c r="CPD65" s="6"/>
      <c r="CPE65" s="6"/>
      <c r="CPF65" s="6"/>
      <c r="CPG65" s="6"/>
      <c r="CPH65" s="6"/>
      <c r="CPI65" s="6"/>
      <c r="CPJ65" s="6"/>
      <c r="CPK65" s="6"/>
      <c r="CPL65" s="6"/>
      <c r="CPM65" s="6"/>
      <c r="CPN65" s="6"/>
      <c r="CPO65" s="6"/>
      <c r="CPP65" s="6"/>
      <c r="CPQ65" s="6"/>
      <c r="CPR65" s="6"/>
      <c r="CPS65" s="6"/>
      <c r="CPT65" s="6"/>
      <c r="CPU65" s="6"/>
      <c r="CPV65" s="6"/>
      <c r="CPW65" s="6"/>
      <c r="CPX65" s="6"/>
      <c r="CPY65" s="6"/>
      <c r="CPZ65" s="6"/>
      <c r="CQA65" s="6"/>
      <c r="CQB65" s="6"/>
      <c r="CQC65" s="6"/>
      <c r="CQD65" s="6"/>
      <c r="CQE65" s="6"/>
      <c r="CQF65" s="6"/>
      <c r="CQG65" s="6"/>
      <c r="CQH65" s="6"/>
      <c r="CQI65" s="6"/>
      <c r="CQJ65" s="6"/>
      <c r="CQK65" s="6"/>
      <c r="CQL65" s="6"/>
      <c r="CQM65" s="6"/>
      <c r="CQN65" s="6"/>
      <c r="CQO65" s="6"/>
      <c r="CQP65" s="6"/>
      <c r="CQQ65" s="6"/>
      <c r="CQR65" s="6"/>
      <c r="CQS65" s="6"/>
      <c r="CQT65" s="6"/>
      <c r="CQU65" s="6"/>
      <c r="CQV65" s="6"/>
      <c r="CQW65" s="6"/>
      <c r="CQX65" s="6"/>
      <c r="CQY65" s="6"/>
      <c r="CQZ65" s="6"/>
      <c r="CRA65" s="6"/>
      <c r="CRB65" s="6"/>
      <c r="CRC65" s="6"/>
      <c r="CRD65" s="6"/>
      <c r="CRE65" s="6"/>
      <c r="CRF65" s="6"/>
      <c r="CRG65" s="6"/>
      <c r="CRH65" s="6"/>
      <c r="CRI65" s="6"/>
      <c r="CRJ65" s="6"/>
      <c r="CRK65" s="6"/>
      <c r="CRL65" s="6"/>
      <c r="CRM65" s="6"/>
      <c r="CRN65" s="6"/>
      <c r="CRO65" s="6"/>
      <c r="CRP65" s="6"/>
      <c r="CRQ65" s="6"/>
      <c r="CRR65" s="6"/>
      <c r="CRS65" s="6"/>
      <c r="CRT65" s="6"/>
      <c r="CRU65" s="6"/>
      <c r="CRV65" s="6"/>
      <c r="CRW65" s="6"/>
      <c r="CRX65" s="6"/>
      <c r="CRY65" s="6"/>
      <c r="CRZ65" s="6"/>
      <c r="CSA65" s="6"/>
      <c r="CSB65" s="6"/>
      <c r="CSC65" s="6"/>
      <c r="CSD65" s="6"/>
      <c r="CSE65" s="6"/>
      <c r="CSF65" s="6"/>
      <c r="CSG65" s="6"/>
      <c r="CSH65" s="6"/>
      <c r="CSI65" s="6"/>
      <c r="CSJ65" s="6"/>
      <c r="CSK65" s="6"/>
      <c r="CSL65" s="6"/>
      <c r="CSM65" s="6"/>
      <c r="CSN65" s="6"/>
      <c r="CSO65" s="6"/>
      <c r="CSP65" s="6"/>
      <c r="CSQ65" s="6"/>
      <c r="CSR65" s="6"/>
      <c r="CSS65" s="6"/>
      <c r="CST65" s="6"/>
      <c r="CSU65" s="6"/>
      <c r="CSV65" s="6"/>
      <c r="CSW65" s="6"/>
      <c r="CSX65" s="6"/>
      <c r="CSY65" s="6"/>
      <c r="CSZ65" s="6"/>
      <c r="CTA65" s="6"/>
      <c r="CTB65" s="6"/>
      <c r="CTC65" s="6"/>
      <c r="CTD65" s="6"/>
      <c r="CTE65" s="6"/>
      <c r="CTF65" s="6"/>
      <c r="CTG65" s="6"/>
      <c r="CTH65" s="6"/>
      <c r="CTI65" s="6"/>
      <c r="CTJ65" s="6"/>
      <c r="CTK65" s="6"/>
      <c r="CTL65" s="6"/>
      <c r="CTM65" s="6"/>
      <c r="CTN65" s="6"/>
      <c r="CTO65" s="6"/>
      <c r="CTP65" s="6"/>
      <c r="CTQ65" s="6"/>
      <c r="CTR65" s="6"/>
      <c r="CTS65" s="6"/>
      <c r="CTT65" s="6"/>
      <c r="CTU65" s="6"/>
      <c r="CTV65" s="6"/>
      <c r="CTW65" s="6"/>
      <c r="CTX65" s="6"/>
      <c r="CTY65" s="6"/>
      <c r="CTZ65" s="6"/>
      <c r="CUA65" s="6"/>
      <c r="CUB65" s="6"/>
      <c r="CUC65" s="6"/>
      <c r="CUD65" s="6"/>
      <c r="CUE65" s="6"/>
      <c r="CUF65" s="6"/>
      <c r="CUG65" s="6"/>
      <c r="CUH65" s="6"/>
      <c r="CUI65" s="6"/>
      <c r="CUJ65" s="6"/>
      <c r="CUK65" s="6"/>
      <c r="CUL65" s="6"/>
      <c r="CUM65" s="6"/>
      <c r="CUN65" s="6"/>
      <c r="CUO65" s="6"/>
      <c r="CUP65" s="6"/>
      <c r="CUQ65" s="6"/>
      <c r="CUR65" s="6"/>
      <c r="CUS65" s="6"/>
      <c r="CUT65" s="6"/>
      <c r="CUU65" s="6"/>
      <c r="CUV65" s="6"/>
      <c r="CUW65" s="6"/>
      <c r="CUX65" s="6"/>
      <c r="CUY65" s="6"/>
      <c r="CUZ65" s="6"/>
      <c r="CVA65" s="6"/>
      <c r="CVB65" s="6"/>
      <c r="CVC65" s="6"/>
      <c r="CVD65" s="6"/>
      <c r="CVE65" s="6"/>
      <c r="CVF65" s="6"/>
      <c r="CVG65" s="6"/>
      <c r="CVH65" s="6"/>
      <c r="CVI65" s="6"/>
      <c r="CVJ65" s="6"/>
      <c r="CVK65" s="6"/>
      <c r="CVL65" s="6"/>
      <c r="CVM65" s="6"/>
      <c r="CVN65" s="6"/>
      <c r="CVO65" s="6"/>
      <c r="CVP65" s="6"/>
      <c r="CVQ65" s="6"/>
      <c r="CVR65" s="6"/>
      <c r="CVS65" s="6"/>
      <c r="CVT65" s="6"/>
      <c r="CVU65" s="6"/>
      <c r="CVV65" s="6"/>
      <c r="CVW65" s="6"/>
      <c r="CVX65" s="6"/>
      <c r="CVY65" s="6"/>
      <c r="CVZ65" s="6"/>
      <c r="CWA65" s="6"/>
      <c r="CWB65" s="6"/>
      <c r="CWC65" s="6"/>
      <c r="CWD65" s="6"/>
      <c r="CWE65" s="6"/>
      <c r="CWF65" s="6"/>
      <c r="CWG65" s="6"/>
      <c r="CWH65" s="6"/>
      <c r="CWI65" s="6"/>
      <c r="CWJ65" s="6"/>
      <c r="CWK65" s="6"/>
      <c r="CWL65" s="6"/>
      <c r="CWM65" s="6"/>
      <c r="CWN65" s="6"/>
      <c r="CWO65" s="6"/>
      <c r="CWP65" s="6"/>
      <c r="CWQ65" s="6"/>
      <c r="CWR65" s="6"/>
      <c r="CWS65" s="6"/>
      <c r="CWT65" s="6"/>
      <c r="CWU65" s="6"/>
      <c r="CWV65" s="6"/>
      <c r="CWW65" s="6"/>
      <c r="CWX65" s="6"/>
      <c r="CWY65" s="6"/>
      <c r="CWZ65" s="6"/>
      <c r="CXA65" s="6"/>
      <c r="CXB65" s="6"/>
      <c r="CXC65" s="6"/>
      <c r="CXD65" s="6"/>
      <c r="CXE65" s="6"/>
      <c r="CXF65" s="6"/>
      <c r="CXG65" s="6"/>
      <c r="CXH65" s="6"/>
      <c r="CXI65" s="6"/>
      <c r="CXJ65" s="6"/>
      <c r="CXK65" s="6"/>
      <c r="CXL65" s="6"/>
      <c r="CXM65" s="6"/>
      <c r="CXN65" s="6"/>
      <c r="CXO65" s="6"/>
      <c r="CXP65" s="6"/>
      <c r="CXQ65" s="6"/>
      <c r="CXR65" s="6"/>
      <c r="CXS65" s="6"/>
      <c r="CXT65" s="6"/>
      <c r="CXU65" s="6"/>
      <c r="CXV65" s="6"/>
      <c r="CXW65" s="6"/>
      <c r="CXX65" s="6"/>
      <c r="CXY65" s="6"/>
      <c r="CXZ65" s="6"/>
      <c r="CYA65" s="6"/>
      <c r="CYB65" s="6"/>
      <c r="CYC65" s="6"/>
      <c r="CYD65" s="6"/>
      <c r="CYE65" s="6"/>
      <c r="CYF65" s="6"/>
      <c r="CYG65" s="6"/>
      <c r="CYH65" s="6"/>
      <c r="CYI65" s="6"/>
      <c r="CYJ65" s="6"/>
      <c r="CYK65" s="6"/>
      <c r="CYL65" s="6"/>
      <c r="CYM65" s="6"/>
      <c r="CYN65" s="6"/>
      <c r="CYO65" s="6"/>
      <c r="CYP65" s="6"/>
      <c r="CYQ65" s="6"/>
      <c r="CYR65" s="6"/>
      <c r="CYS65" s="6"/>
      <c r="CYT65" s="6"/>
      <c r="CYU65" s="6"/>
      <c r="CYV65" s="6"/>
      <c r="CYW65" s="6"/>
      <c r="CYX65" s="6"/>
      <c r="CYY65" s="6"/>
      <c r="CYZ65" s="6"/>
      <c r="CZA65" s="6"/>
      <c r="CZB65" s="6"/>
      <c r="CZC65" s="6"/>
      <c r="CZD65" s="6"/>
      <c r="CZE65" s="6"/>
      <c r="CZF65" s="6"/>
      <c r="CZG65" s="6"/>
      <c r="CZH65" s="6"/>
      <c r="CZI65" s="6"/>
      <c r="CZJ65" s="6"/>
      <c r="CZK65" s="6"/>
      <c r="CZL65" s="6"/>
      <c r="CZM65" s="6"/>
      <c r="CZN65" s="6"/>
      <c r="CZO65" s="6"/>
      <c r="CZP65" s="6"/>
      <c r="CZQ65" s="6"/>
      <c r="CZR65" s="6"/>
      <c r="CZS65" s="6"/>
      <c r="CZT65" s="6"/>
      <c r="CZU65" s="6"/>
      <c r="CZV65" s="6"/>
      <c r="CZW65" s="6"/>
      <c r="CZX65" s="6"/>
      <c r="CZY65" s="6"/>
      <c r="CZZ65" s="6"/>
      <c r="DAA65" s="6"/>
      <c r="DAB65" s="6"/>
      <c r="DAC65" s="6"/>
      <c r="DAD65" s="6"/>
      <c r="DAE65" s="6"/>
      <c r="DAF65" s="6"/>
      <c r="DAG65" s="6"/>
      <c r="DAH65" s="6"/>
      <c r="DAI65" s="6"/>
      <c r="DAJ65" s="6"/>
      <c r="DAK65" s="6"/>
      <c r="DAL65" s="6"/>
      <c r="DAM65" s="6"/>
      <c r="DAN65" s="6"/>
      <c r="DAO65" s="6"/>
      <c r="DAP65" s="6"/>
      <c r="DAQ65" s="6"/>
      <c r="DAR65" s="6"/>
      <c r="DAS65" s="6"/>
      <c r="DAT65" s="6"/>
      <c r="DAU65" s="6"/>
      <c r="DAV65" s="6"/>
      <c r="DAW65" s="6"/>
      <c r="DAX65" s="6"/>
      <c r="DAY65" s="6"/>
      <c r="DAZ65" s="6"/>
      <c r="DBA65" s="6"/>
      <c r="DBB65" s="6"/>
      <c r="DBC65" s="6"/>
      <c r="DBD65" s="6"/>
      <c r="DBE65" s="6"/>
      <c r="DBF65" s="6"/>
      <c r="DBG65" s="6"/>
      <c r="DBH65" s="6"/>
      <c r="DBI65" s="6"/>
      <c r="DBJ65" s="6"/>
      <c r="DBK65" s="6"/>
      <c r="DBL65" s="6"/>
      <c r="DBM65" s="6"/>
      <c r="DBN65" s="6"/>
      <c r="DBO65" s="6"/>
      <c r="DBP65" s="6"/>
      <c r="DBQ65" s="6"/>
      <c r="DBR65" s="6"/>
      <c r="DBS65" s="6"/>
      <c r="DBT65" s="6"/>
      <c r="DBU65" s="6"/>
      <c r="DBV65" s="6"/>
      <c r="DBW65" s="6"/>
      <c r="DBX65" s="6"/>
      <c r="DBY65" s="6"/>
      <c r="DBZ65" s="6"/>
      <c r="DCA65" s="6"/>
      <c r="DCB65" s="6"/>
      <c r="DCC65" s="6"/>
      <c r="DCD65" s="6"/>
      <c r="DCE65" s="6"/>
      <c r="DCF65" s="6"/>
      <c r="DCG65" s="6"/>
      <c r="DCH65" s="6"/>
      <c r="DCI65" s="6"/>
      <c r="DCJ65" s="6"/>
      <c r="DCK65" s="6"/>
      <c r="DCL65" s="6"/>
      <c r="DCM65" s="6"/>
      <c r="DCN65" s="6"/>
      <c r="DCO65" s="6"/>
      <c r="DCP65" s="6"/>
      <c r="DCQ65" s="6"/>
      <c r="DCR65" s="6"/>
      <c r="DCS65" s="6"/>
      <c r="DCT65" s="6"/>
      <c r="DCU65" s="6"/>
      <c r="DCV65" s="6"/>
      <c r="DCW65" s="6"/>
      <c r="DCX65" s="6"/>
      <c r="DCY65" s="6"/>
      <c r="DCZ65" s="6"/>
      <c r="DDA65" s="6"/>
      <c r="DDB65" s="6"/>
      <c r="DDC65" s="6"/>
      <c r="DDD65" s="6"/>
      <c r="DDE65" s="6"/>
      <c r="DDF65" s="6"/>
      <c r="DDG65" s="6"/>
      <c r="DDH65" s="6"/>
      <c r="DDI65" s="6"/>
      <c r="DDJ65" s="6"/>
      <c r="DDK65" s="6"/>
      <c r="DDL65" s="6"/>
      <c r="DDM65" s="6"/>
      <c r="DDN65" s="6"/>
      <c r="DDO65" s="6"/>
      <c r="DDP65" s="6"/>
      <c r="DDQ65" s="6"/>
      <c r="DDR65" s="6"/>
      <c r="DDS65" s="6"/>
      <c r="DDT65" s="6"/>
      <c r="DDU65" s="6"/>
      <c r="DDV65" s="6"/>
      <c r="DDW65" s="6"/>
      <c r="DDX65" s="6"/>
      <c r="DDY65" s="6"/>
      <c r="DDZ65" s="6"/>
      <c r="DEA65" s="6"/>
      <c r="DEB65" s="6"/>
      <c r="DEC65" s="6"/>
      <c r="DED65" s="6"/>
      <c r="DEE65" s="6"/>
      <c r="DEF65" s="6"/>
      <c r="DEG65" s="6"/>
      <c r="DEH65" s="6"/>
      <c r="DEI65" s="6"/>
      <c r="DEJ65" s="6"/>
      <c r="DEK65" s="6"/>
      <c r="DEL65" s="6"/>
      <c r="DEM65" s="6"/>
      <c r="DEN65" s="6"/>
      <c r="DEO65" s="6"/>
      <c r="DEP65" s="6"/>
      <c r="DEQ65" s="6"/>
      <c r="DER65" s="6"/>
      <c r="DES65" s="6"/>
      <c r="DET65" s="6"/>
      <c r="DEU65" s="6"/>
      <c r="DEV65" s="6"/>
      <c r="DEW65" s="6"/>
      <c r="DEX65" s="6"/>
      <c r="DEY65" s="6"/>
      <c r="DEZ65" s="6"/>
      <c r="DFA65" s="6"/>
      <c r="DFB65" s="6"/>
      <c r="DFC65" s="6"/>
      <c r="DFD65" s="6"/>
      <c r="DFE65" s="6"/>
      <c r="DFF65" s="6"/>
      <c r="DFG65" s="6"/>
      <c r="DFH65" s="6"/>
      <c r="DFI65" s="6"/>
      <c r="DFJ65" s="6"/>
      <c r="DFK65" s="6"/>
      <c r="DFL65" s="6"/>
      <c r="DFM65" s="6"/>
      <c r="DFN65" s="6"/>
      <c r="DFO65" s="6"/>
      <c r="DFP65" s="6"/>
      <c r="DFQ65" s="6"/>
      <c r="DFR65" s="6"/>
      <c r="DFS65" s="6"/>
      <c r="DFT65" s="6"/>
      <c r="DFU65" s="6"/>
      <c r="DFV65" s="6"/>
      <c r="DFW65" s="6"/>
      <c r="DFX65" s="6"/>
      <c r="DFY65" s="6"/>
      <c r="DFZ65" s="6"/>
      <c r="DGA65" s="6"/>
      <c r="DGB65" s="6"/>
      <c r="DGC65" s="6"/>
      <c r="DGD65" s="6"/>
      <c r="DGE65" s="6"/>
      <c r="DGF65" s="6"/>
      <c r="DGG65" s="6"/>
      <c r="DGH65" s="6"/>
      <c r="DGI65" s="6"/>
      <c r="DGJ65" s="6"/>
      <c r="DGK65" s="6"/>
      <c r="DGL65" s="6"/>
      <c r="DGM65" s="6"/>
      <c r="DGN65" s="6"/>
      <c r="DGO65" s="6"/>
      <c r="DGP65" s="6"/>
      <c r="DGQ65" s="6"/>
      <c r="DGR65" s="6"/>
      <c r="DGS65" s="6"/>
      <c r="DGT65" s="6"/>
      <c r="DGU65" s="6"/>
      <c r="DGV65" s="6"/>
      <c r="DGW65" s="6"/>
      <c r="DGX65" s="6"/>
      <c r="DGY65" s="6"/>
      <c r="DGZ65" s="6"/>
      <c r="DHA65" s="6"/>
      <c r="DHB65" s="6"/>
      <c r="DHC65" s="6"/>
      <c r="DHD65" s="6"/>
      <c r="DHE65" s="6"/>
      <c r="DHF65" s="6"/>
      <c r="DHG65" s="6"/>
      <c r="DHH65" s="6"/>
      <c r="DHI65" s="6"/>
      <c r="DHJ65" s="6"/>
      <c r="DHK65" s="6"/>
      <c r="DHL65" s="6"/>
      <c r="DHM65" s="6"/>
      <c r="DHN65" s="6"/>
      <c r="DHO65" s="6"/>
      <c r="DHP65" s="6"/>
      <c r="DHQ65" s="6"/>
      <c r="DHR65" s="6"/>
      <c r="DHS65" s="6"/>
      <c r="DHT65" s="6"/>
      <c r="DHU65" s="6"/>
      <c r="DHV65" s="6"/>
      <c r="DHW65" s="6"/>
      <c r="DHX65" s="6"/>
      <c r="DHY65" s="6"/>
      <c r="DHZ65" s="6"/>
      <c r="DIA65" s="6"/>
      <c r="DIB65" s="6"/>
      <c r="DIC65" s="6"/>
      <c r="DID65" s="6"/>
      <c r="DIE65" s="6"/>
      <c r="DIF65" s="6"/>
      <c r="DIG65" s="6"/>
      <c r="DIH65" s="6"/>
      <c r="DII65" s="6"/>
      <c r="DIJ65" s="6"/>
      <c r="DIK65" s="6"/>
      <c r="DIL65" s="6"/>
      <c r="DIM65" s="6"/>
      <c r="DIN65" s="6"/>
      <c r="DIO65" s="6"/>
      <c r="DIP65" s="6"/>
      <c r="DIQ65" s="6"/>
      <c r="DIR65" s="6"/>
      <c r="DIS65" s="6"/>
      <c r="DIT65" s="6"/>
      <c r="DIU65" s="6"/>
      <c r="DIV65" s="6"/>
      <c r="DIW65" s="6"/>
      <c r="DIX65" s="6"/>
      <c r="DIY65" s="6"/>
      <c r="DIZ65" s="6"/>
      <c r="DJA65" s="6"/>
      <c r="DJB65" s="6"/>
      <c r="DJC65" s="6"/>
      <c r="DJD65" s="6"/>
      <c r="DJE65" s="6"/>
      <c r="DJF65" s="6"/>
      <c r="DJG65" s="6"/>
      <c r="DJH65" s="6"/>
      <c r="DJI65" s="6"/>
      <c r="DJJ65" s="6"/>
      <c r="DJK65" s="6"/>
      <c r="DJL65" s="6"/>
      <c r="DJM65" s="6"/>
      <c r="DJN65" s="6"/>
      <c r="DJO65" s="6"/>
      <c r="DJP65" s="6"/>
      <c r="DJQ65" s="6"/>
      <c r="DJR65" s="6"/>
      <c r="DJS65" s="6"/>
      <c r="DJT65" s="6"/>
      <c r="DJU65" s="6"/>
      <c r="DJV65" s="6"/>
      <c r="DJW65" s="6"/>
      <c r="DJX65" s="6"/>
      <c r="DJY65" s="6"/>
      <c r="DJZ65" s="6"/>
      <c r="DKA65" s="6"/>
      <c r="DKB65" s="6"/>
      <c r="DKC65" s="6"/>
      <c r="DKD65" s="6"/>
      <c r="DKE65" s="6"/>
      <c r="DKF65" s="6"/>
      <c r="DKG65" s="6"/>
      <c r="DKH65" s="6"/>
      <c r="DKI65" s="6"/>
      <c r="DKJ65" s="6"/>
      <c r="DKK65" s="6"/>
      <c r="DKL65" s="6"/>
      <c r="DKM65" s="6"/>
      <c r="DKN65" s="6"/>
      <c r="DKO65" s="6"/>
      <c r="DKP65" s="6"/>
      <c r="DKQ65" s="6"/>
      <c r="DKR65" s="6"/>
      <c r="DKS65" s="6"/>
      <c r="DKT65" s="6"/>
      <c r="DKU65" s="6"/>
      <c r="DKV65" s="6"/>
      <c r="DKW65" s="6"/>
      <c r="DKX65" s="6"/>
      <c r="DKY65" s="6"/>
      <c r="DKZ65" s="6"/>
      <c r="DLA65" s="6"/>
      <c r="DLB65" s="6"/>
      <c r="DLC65" s="6"/>
      <c r="DLD65" s="6"/>
      <c r="DLE65" s="6"/>
      <c r="DLF65" s="6"/>
      <c r="DLG65" s="6"/>
      <c r="DLH65" s="6"/>
      <c r="DLI65" s="6"/>
      <c r="DLJ65" s="6"/>
      <c r="DLK65" s="6"/>
      <c r="DLL65" s="6"/>
      <c r="DLM65" s="6"/>
      <c r="DLN65" s="6"/>
      <c r="DLO65" s="6"/>
      <c r="DLP65" s="6"/>
      <c r="DLQ65" s="6"/>
      <c r="DLR65" s="6"/>
      <c r="DLS65" s="6"/>
      <c r="DLT65" s="6"/>
      <c r="DLU65" s="6"/>
      <c r="DLV65" s="6"/>
      <c r="DLW65" s="6"/>
      <c r="DLX65" s="6"/>
      <c r="DLY65" s="6"/>
      <c r="DLZ65" s="6"/>
      <c r="DMA65" s="6"/>
      <c r="DMB65" s="6"/>
      <c r="DMC65" s="6"/>
      <c r="DMD65" s="6"/>
      <c r="DME65" s="6"/>
      <c r="DMF65" s="6"/>
      <c r="DMG65" s="6"/>
      <c r="DMH65" s="6"/>
      <c r="DMI65" s="6"/>
      <c r="DMJ65" s="6"/>
      <c r="DMK65" s="6"/>
      <c r="DML65" s="6"/>
      <c r="DMM65" s="6"/>
      <c r="DMN65" s="6"/>
      <c r="DMO65" s="6"/>
      <c r="DMP65" s="6"/>
      <c r="DMQ65" s="6"/>
      <c r="DMR65" s="6"/>
      <c r="DMS65" s="6"/>
      <c r="DMT65" s="6"/>
      <c r="DMU65" s="6"/>
      <c r="DMV65" s="6"/>
      <c r="DMW65" s="6"/>
      <c r="DMX65" s="6"/>
      <c r="DMY65" s="6"/>
      <c r="DMZ65" s="6"/>
      <c r="DNA65" s="6"/>
      <c r="DNB65" s="6"/>
      <c r="DNC65" s="6"/>
      <c r="DND65" s="6"/>
      <c r="DNE65" s="6"/>
      <c r="DNF65" s="6"/>
      <c r="DNG65" s="6"/>
      <c r="DNH65" s="6"/>
      <c r="DNI65" s="6"/>
      <c r="DNJ65" s="6"/>
      <c r="DNK65" s="6"/>
      <c r="DNL65" s="6"/>
      <c r="DNM65" s="6"/>
      <c r="DNN65" s="6"/>
      <c r="DNO65" s="6"/>
      <c r="DNP65" s="6"/>
      <c r="DNQ65" s="6"/>
      <c r="DNR65" s="6"/>
      <c r="DNS65" s="6"/>
      <c r="DNT65" s="6"/>
      <c r="DNU65" s="6"/>
      <c r="DNV65" s="6"/>
      <c r="DNW65" s="6"/>
      <c r="DNX65" s="6"/>
      <c r="DNY65" s="6"/>
      <c r="DNZ65" s="6"/>
      <c r="DOA65" s="6"/>
      <c r="DOB65" s="6"/>
      <c r="DOC65" s="6"/>
      <c r="DOD65" s="6"/>
      <c r="DOE65" s="6"/>
      <c r="DOF65" s="6"/>
      <c r="DOG65" s="6"/>
      <c r="DOH65" s="6"/>
      <c r="DOI65" s="6"/>
      <c r="DOJ65" s="6"/>
      <c r="DOK65" s="6"/>
      <c r="DOL65" s="6"/>
      <c r="DOM65" s="6"/>
      <c r="DON65" s="6"/>
      <c r="DOO65" s="6"/>
      <c r="DOP65" s="6"/>
      <c r="DOQ65" s="6"/>
      <c r="DOR65" s="6"/>
      <c r="DOS65" s="6"/>
      <c r="DOT65" s="6"/>
      <c r="DOU65" s="6"/>
      <c r="DOV65" s="6"/>
      <c r="DOW65" s="6"/>
      <c r="DOX65" s="6"/>
      <c r="DOY65" s="6"/>
      <c r="DOZ65" s="6"/>
      <c r="DPA65" s="6"/>
      <c r="DPB65" s="6"/>
      <c r="DPC65" s="6"/>
      <c r="DPD65" s="6"/>
      <c r="DPE65" s="6"/>
      <c r="DPF65" s="6"/>
      <c r="DPG65" s="6"/>
      <c r="DPH65" s="6"/>
      <c r="DPI65" s="6"/>
      <c r="DPJ65" s="6"/>
      <c r="DPK65" s="6"/>
      <c r="DPL65" s="6"/>
      <c r="DPM65" s="6"/>
      <c r="DPN65" s="6"/>
      <c r="DPO65" s="6"/>
      <c r="DPP65" s="6"/>
      <c r="DPQ65" s="6"/>
      <c r="DPR65" s="6"/>
      <c r="DPS65" s="6"/>
      <c r="DPT65" s="6"/>
      <c r="DPU65" s="6"/>
      <c r="DPV65" s="6"/>
      <c r="DPW65" s="6"/>
      <c r="DPX65" s="6"/>
      <c r="DPY65" s="6"/>
      <c r="DPZ65" s="6"/>
      <c r="DQA65" s="6"/>
      <c r="DQB65" s="6"/>
      <c r="DQC65" s="6"/>
      <c r="DQD65" s="6"/>
      <c r="DQE65" s="6"/>
      <c r="DQF65" s="6"/>
      <c r="DQG65" s="6"/>
      <c r="DQH65" s="6"/>
      <c r="DQI65" s="6"/>
      <c r="DQJ65" s="6"/>
      <c r="DQK65" s="6"/>
      <c r="DQL65" s="6"/>
      <c r="DQM65" s="6"/>
      <c r="DQN65" s="6"/>
      <c r="DQO65" s="6"/>
      <c r="DQP65" s="6"/>
      <c r="DQQ65" s="6"/>
      <c r="DQR65" s="6"/>
      <c r="DQS65" s="6"/>
      <c r="DQT65" s="6"/>
      <c r="DQU65" s="6"/>
      <c r="DQV65" s="6"/>
      <c r="DQW65" s="6"/>
      <c r="DQX65" s="6"/>
      <c r="DQY65" s="6"/>
      <c r="DQZ65" s="6"/>
      <c r="DRA65" s="6"/>
      <c r="DRB65" s="6"/>
      <c r="DRC65" s="6"/>
      <c r="DRD65" s="6"/>
      <c r="DRE65" s="6"/>
      <c r="DRF65" s="6"/>
      <c r="DRG65" s="6"/>
      <c r="DRH65" s="6"/>
      <c r="DRI65" s="6"/>
      <c r="DRJ65" s="6"/>
      <c r="DRK65" s="6"/>
      <c r="DRL65" s="6"/>
      <c r="DRM65" s="6"/>
      <c r="DRN65" s="6"/>
      <c r="DRO65" s="6"/>
      <c r="DRP65" s="6"/>
      <c r="DRQ65" s="6"/>
      <c r="DRR65" s="6"/>
      <c r="DRS65" s="6"/>
      <c r="DRT65" s="6"/>
      <c r="DRU65" s="6"/>
      <c r="DRV65" s="6"/>
      <c r="DRW65" s="6"/>
      <c r="DRX65" s="6"/>
      <c r="DRY65" s="6"/>
      <c r="DRZ65" s="6"/>
      <c r="DSA65" s="6"/>
      <c r="DSB65" s="6"/>
      <c r="DSC65" s="6"/>
      <c r="DSD65" s="6"/>
      <c r="DSE65" s="6"/>
      <c r="DSF65" s="6"/>
      <c r="DSG65" s="6"/>
      <c r="DSH65" s="6"/>
      <c r="DSI65" s="6"/>
      <c r="DSJ65" s="6"/>
      <c r="DSK65" s="6"/>
      <c r="DSL65" s="6"/>
      <c r="DSM65" s="6"/>
      <c r="DSN65" s="6"/>
      <c r="DSO65" s="6"/>
      <c r="DSP65" s="6"/>
      <c r="DSQ65" s="6"/>
      <c r="DSR65" s="6"/>
      <c r="DSS65" s="6"/>
      <c r="DST65" s="6"/>
      <c r="DSU65" s="6"/>
      <c r="DSV65" s="6"/>
      <c r="DSW65" s="6"/>
      <c r="DSX65" s="6"/>
      <c r="DSY65" s="6"/>
      <c r="DSZ65" s="6"/>
      <c r="DTA65" s="6"/>
      <c r="DTB65" s="6"/>
      <c r="DTC65" s="6"/>
      <c r="DTD65" s="6"/>
      <c r="DTE65" s="6"/>
      <c r="DTF65" s="6"/>
      <c r="DTG65" s="6"/>
      <c r="DTH65" s="6"/>
      <c r="DTI65" s="6"/>
      <c r="DTJ65" s="6"/>
      <c r="DTK65" s="6"/>
      <c r="DTL65" s="6"/>
      <c r="DTM65" s="6"/>
      <c r="DTN65" s="6"/>
      <c r="DTO65" s="6"/>
      <c r="DTP65" s="6"/>
      <c r="DTQ65" s="6"/>
      <c r="DTR65" s="6"/>
      <c r="DTS65" s="6"/>
      <c r="DTT65" s="6"/>
      <c r="DTU65" s="6"/>
      <c r="DTV65" s="6"/>
      <c r="DTW65" s="6"/>
      <c r="DTX65" s="6"/>
      <c r="DTY65" s="6"/>
      <c r="DTZ65" s="6"/>
      <c r="DUA65" s="6"/>
      <c r="DUB65" s="6"/>
      <c r="DUC65" s="6"/>
      <c r="DUD65" s="6"/>
      <c r="DUE65" s="6"/>
      <c r="DUF65" s="6"/>
      <c r="DUG65" s="6"/>
      <c r="DUH65" s="6"/>
      <c r="DUI65" s="6"/>
      <c r="DUJ65" s="6"/>
      <c r="DUK65" s="6"/>
      <c r="DUL65" s="6"/>
      <c r="DUM65" s="6"/>
      <c r="DUN65" s="6"/>
      <c r="DUO65" s="6"/>
      <c r="DUP65" s="6"/>
      <c r="DUQ65" s="6"/>
      <c r="DUR65" s="6"/>
      <c r="DUS65" s="6"/>
      <c r="DUT65" s="6"/>
      <c r="DUU65" s="6"/>
      <c r="DUV65" s="6"/>
      <c r="DUW65" s="6"/>
      <c r="DUX65" s="6"/>
      <c r="DUY65" s="6"/>
      <c r="DUZ65" s="6"/>
      <c r="DVA65" s="6"/>
      <c r="DVB65" s="6"/>
      <c r="DVC65" s="6"/>
      <c r="DVD65" s="6"/>
      <c r="DVE65" s="6"/>
      <c r="DVF65" s="6"/>
      <c r="DVG65" s="6"/>
      <c r="DVH65" s="6"/>
      <c r="DVI65" s="6"/>
      <c r="DVJ65" s="6"/>
      <c r="DVK65" s="6"/>
      <c r="DVL65" s="6"/>
      <c r="DVM65" s="6"/>
      <c r="DVN65" s="6"/>
      <c r="DVO65" s="6"/>
      <c r="DVP65" s="6"/>
      <c r="DVQ65" s="6"/>
      <c r="DVR65" s="6"/>
      <c r="DVS65" s="6"/>
      <c r="DVT65" s="6"/>
      <c r="DVU65" s="6"/>
      <c r="DVV65" s="6"/>
      <c r="DVW65" s="6"/>
      <c r="DVX65" s="6"/>
      <c r="DVY65" s="6"/>
      <c r="DVZ65" s="6"/>
      <c r="DWA65" s="6"/>
      <c r="DWB65" s="6"/>
      <c r="DWC65" s="6"/>
      <c r="DWD65" s="6"/>
      <c r="DWE65" s="6"/>
      <c r="DWF65" s="6"/>
      <c r="DWG65" s="6"/>
      <c r="DWH65" s="6"/>
      <c r="DWI65" s="6"/>
      <c r="DWJ65" s="6"/>
      <c r="DWK65" s="6"/>
      <c r="DWL65" s="6"/>
      <c r="DWM65" s="6"/>
      <c r="DWN65" s="6"/>
      <c r="DWO65" s="6"/>
      <c r="DWP65" s="6"/>
      <c r="DWQ65" s="6"/>
      <c r="DWR65" s="6"/>
      <c r="DWS65" s="6"/>
      <c r="DWT65" s="6"/>
      <c r="DWU65" s="6"/>
      <c r="DWV65" s="6"/>
      <c r="DWW65" s="6"/>
      <c r="DWX65" s="6"/>
      <c r="DWY65" s="6"/>
      <c r="DWZ65" s="6"/>
      <c r="DXA65" s="6"/>
      <c r="DXB65" s="6"/>
      <c r="DXC65" s="6"/>
      <c r="DXD65" s="6"/>
      <c r="DXE65" s="6"/>
      <c r="DXF65" s="6"/>
      <c r="DXG65" s="6"/>
      <c r="DXH65" s="6"/>
      <c r="DXI65" s="6"/>
      <c r="DXJ65" s="6"/>
      <c r="DXK65" s="6"/>
      <c r="DXL65" s="6"/>
      <c r="DXM65" s="6"/>
      <c r="DXN65" s="6"/>
      <c r="DXO65" s="6"/>
      <c r="DXP65" s="6"/>
      <c r="DXQ65" s="6"/>
      <c r="DXR65" s="6"/>
      <c r="DXS65" s="6"/>
      <c r="DXT65" s="6"/>
      <c r="DXU65" s="6"/>
      <c r="DXV65" s="6"/>
      <c r="DXW65" s="6"/>
      <c r="DXX65" s="6"/>
      <c r="DXY65" s="6"/>
      <c r="DXZ65" s="6"/>
      <c r="DYA65" s="6"/>
      <c r="DYB65" s="6"/>
      <c r="DYC65" s="6"/>
      <c r="DYD65" s="6"/>
      <c r="DYE65" s="6"/>
      <c r="DYF65" s="6"/>
      <c r="DYG65" s="6"/>
      <c r="DYH65" s="6"/>
      <c r="DYI65" s="6"/>
      <c r="DYJ65" s="6"/>
      <c r="DYK65" s="6"/>
      <c r="DYL65" s="6"/>
      <c r="DYM65" s="6"/>
      <c r="DYN65" s="6"/>
      <c r="DYO65" s="6"/>
      <c r="DYP65" s="6"/>
      <c r="DYQ65" s="6"/>
      <c r="DYR65" s="6"/>
      <c r="DYS65" s="6"/>
      <c r="DYT65" s="6"/>
      <c r="DYU65" s="6"/>
      <c r="DYV65" s="6"/>
      <c r="DYW65" s="6"/>
      <c r="DYX65" s="6"/>
      <c r="DYY65" s="6"/>
      <c r="DYZ65" s="6"/>
      <c r="DZA65" s="6"/>
      <c r="DZB65" s="6"/>
      <c r="DZC65" s="6"/>
      <c r="DZD65" s="6"/>
      <c r="DZE65" s="6"/>
      <c r="DZF65" s="6"/>
      <c r="DZG65" s="6"/>
      <c r="DZH65" s="6"/>
      <c r="DZI65" s="6"/>
      <c r="DZJ65" s="6"/>
      <c r="DZK65" s="6"/>
      <c r="DZL65" s="6"/>
      <c r="DZM65" s="6"/>
      <c r="DZN65" s="6"/>
      <c r="DZO65" s="6"/>
      <c r="DZP65" s="6"/>
      <c r="DZQ65" s="6"/>
      <c r="DZR65" s="6"/>
      <c r="DZS65" s="6"/>
      <c r="DZT65" s="6"/>
      <c r="DZU65" s="6"/>
      <c r="DZV65" s="6"/>
      <c r="DZW65" s="6"/>
      <c r="DZX65" s="6"/>
      <c r="DZY65" s="6"/>
      <c r="DZZ65" s="6"/>
      <c r="EAA65" s="6"/>
      <c r="EAB65" s="6"/>
      <c r="EAC65" s="6"/>
      <c r="EAD65" s="6"/>
      <c r="EAE65" s="6"/>
      <c r="EAF65" s="6"/>
      <c r="EAG65" s="6"/>
      <c r="EAH65" s="6"/>
      <c r="EAI65" s="6"/>
      <c r="EAJ65" s="6"/>
      <c r="EAK65" s="6"/>
      <c r="EAL65" s="6"/>
      <c r="EAM65" s="6"/>
      <c r="EAN65" s="6"/>
      <c r="EAO65" s="6"/>
      <c r="EAP65" s="6"/>
      <c r="EAQ65" s="6"/>
      <c r="EAR65" s="6"/>
      <c r="EAS65" s="6"/>
      <c r="EAT65" s="6"/>
      <c r="EAU65" s="6"/>
      <c r="EAV65" s="6"/>
      <c r="EAW65" s="6"/>
      <c r="EAX65" s="6"/>
      <c r="EAY65" s="6"/>
      <c r="EAZ65" s="6"/>
      <c r="EBA65" s="6"/>
      <c r="EBB65" s="6"/>
      <c r="EBC65" s="6"/>
      <c r="EBD65" s="6"/>
      <c r="EBE65" s="6"/>
      <c r="EBF65" s="6"/>
      <c r="EBG65" s="6"/>
      <c r="EBH65" s="6"/>
      <c r="EBI65" s="6"/>
      <c r="EBJ65" s="6"/>
      <c r="EBK65" s="6"/>
      <c r="EBL65" s="6"/>
      <c r="EBM65" s="6"/>
      <c r="EBN65" s="6"/>
      <c r="EBO65" s="6"/>
      <c r="EBP65" s="6"/>
      <c r="EBQ65" s="6"/>
      <c r="EBR65" s="6"/>
      <c r="EBS65" s="6"/>
      <c r="EBT65" s="6"/>
      <c r="EBU65" s="6"/>
      <c r="EBV65" s="6"/>
      <c r="EBW65" s="6"/>
      <c r="EBX65" s="6"/>
      <c r="EBY65" s="6"/>
      <c r="EBZ65" s="6"/>
      <c r="ECA65" s="6"/>
      <c r="ECB65" s="6"/>
      <c r="ECC65" s="6"/>
      <c r="ECD65" s="6"/>
      <c r="ECE65" s="6"/>
      <c r="ECF65" s="6"/>
      <c r="ECG65" s="6"/>
      <c r="ECH65" s="6"/>
      <c r="ECI65" s="6"/>
      <c r="ECJ65" s="6"/>
      <c r="ECK65" s="6"/>
      <c r="ECL65" s="6"/>
      <c r="ECM65" s="6"/>
      <c r="ECN65" s="6"/>
      <c r="ECO65" s="6"/>
      <c r="ECP65" s="6"/>
      <c r="ECQ65" s="6"/>
      <c r="ECR65" s="6"/>
      <c r="ECS65" s="6"/>
      <c r="ECT65" s="6"/>
      <c r="ECU65" s="6"/>
      <c r="ECV65" s="6"/>
      <c r="ECW65" s="6"/>
      <c r="ECX65" s="6"/>
      <c r="ECY65" s="6"/>
      <c r="ECZ65" s="6"/>
      <c r="EDA65" s="6"/>
      <c r="EDB65" s="6"/>
      <c r="EDC65" s="6"/>
      <c r="EDD65" s="6"/>
      <c r="EDE65" s="6"/>
      <c r="EDF65" s="6"/>
      <c r="EDG65" s="6"/>
      <c r="EDH65" s="6"/>
      <c r="EDI65" s="6"/>
      <c r="EDJ65" s="6"/>
      <c r="EDK65" s="6"/>
      <c r="EDL65" s="6"/>
      <c r="EDM65" s="6"/>
      <c r="EDN65" s="6"/>
      <c r="EDO65" s="6"/>
      <c r="EDP65" s="6"/>
      <c r="EDQ65" s="6"/>
      <c r="EDR65" s="6"/>
      <c r="EDS65" s="6"/>
      <c r="EDT65" s="6"/>
      <c r="EDU65" s="6"/>
      <c r="EDV65" s="6"/>
      <c r="EDW65" s="6"/>
      <c r="EDX65" s="6"/>
      <c r="EDY65" s="6"/>
      <c r="EDZ65" s="6"/>
      <c r="EEA65" s="6"/>
      <c r="EEB65" s="6"/>
      <c r="EEC65" s="6"/>
      <c r="EED65" s="6"/>
      <c r="EEE65" s="6"/>
      <c r="EEF65" s="6"/>
      <c r="EEG65" s="6"/>
      <c r="EEH65" s="6"/>
      <c r="EEI65" s="6"/>
      <c r="EEJ65" s="6"/>
      <c r="EEK65" s="6"/>
      <c r="EEL65" s="6"/>
      <c r="EEM65" s="6"/>
      <c r="EEN65" s="6"/>
      <c r="EEO65" s="6"/>
      <c r="EEP65" s="6"/>
      <c r="EEQ65" s="6"/>
      <c r="EER65" s="6"/>
      <c r="EES65" s="6"/>
      <c r="EET65" s="6"/>
      <c r="EEU65" s="6"/>
      <c r="EEV65" s="6"/>
      <c r="EEW65" s="6"/>
      <c r="EEX65" s="6"/>
      <c r="EEY65" s="6"/>
      <c r="EEZ65" s="6"/>
      <c r="EFA65" s="6"/>
      <c r="EFB65" s="6"/>
      <c r="EFC65" s="6"/>
      <c r="EFD65" s="6"/>
      <c r="EFE65" s="6"/>
      <c r="EFF65" s="6"/>
      <c r="EFG65" s="6"/>
      <c r="EFH65" s="6"/>
      <c r="EFI65" s="6"/>
      <c r="EFJ65" s="6"/>
      <c r="EFK65" s="6"/>
      <c r="EFL65" s="6"/>
      <c r="EFM65" s="6"/>
      <c r="EFN65" s="6"/>
      <c r="EFO65" s="6"/>
      <c r="EFP65" s="6"/>
      <c r="EFQ65" s="6"/>
      <c r="EFR65" s="6"/>
      <c r="EFS65" s="6"/>
      <c r="EFT65" s="6"/>
      <c r="EFU65" s="6"/>
      <c r="EFV65" s="6"/>
      <c r="EFW65" s="6"/>
      <c r="EFX65" s="6"/>
      <c r="EFY65" s="6"/>
      <c r="EFZ65" s="6"/>
      <c r="EGA65" s="6"/>
      <c r="EGB65" s="6"/>
      <c r="EGC65" s="6"/>
      <c r="EGD65" s="6"/>
      <c r="EGE65" s="6"/>
      <c r="EGF65" s="6"/>
      <c r="EGG65" s="6"/>
      <c r="EGH65" s="6"/>
      <c r="EGI65" s="6"/>
      <c r="EGJ65" s="6"/>
      <c r="EGK65" s="6"/>
      <c r="EGL65" s="6"/>
      <c r="EGM65" s="6"/>
      <c r="EGN65" s="6"/>
      <c r="EGO65" s="6"/>
      <c r="EGP65" s="6"/>
      <c r="EGQ65" s="6"/>
      <c r="EGR65" s="6"/>
      <c r="EGS65" s="6"/>
      <c r="EGT65" s="6"/>
      <c r="EGU65" s="6"/>
      <c r="EGV65" s="6"/>
      <c r="EGW65" s="6"/>
      <c r="EGX65" s="6"/>
      <c r="EGY65" s="6"/>
      <c r="EGZ65" s="6"/>
      <c r="EHA65" s="6"/>
      <c r="EHB65" s="6"/>
      <c r="EHC65" s="6"/>
      <c r="EHD65" s="6"/>
      <c r="EHE65" s="6"/>
      <c r="EHF65" s="6"/>
      <c r="EHG65" s="6"/>
      <c r="EHH65" s="6"/>
      <c r="EHI65" s="6"/>
      <c r="EHJ65" s="6"/>
      <c r="EHK65" s="6"/>
      <c r="EHL65" s="6"/>
      <c r="EHM65" s="6"/>
      <c r="EHN65" s="6"/>
      <c r="EHO65" s="6"/>
      <c r="EHP65" s="6"/>
      <c r="EHQ65" s="6"/>
      <c r="EHR65" s="6"/>
      <c r="EHS65" s="6"/>
      <c r="EHT65" s="6"/>
      <c r="EHU65" s="6"/>
      <c r="EHV65" s="6"/>
      <c r="EHW65" s="6"/>
      <c r="EHX65" s="6"/>
      <c r="EHY65" s="6"/>
      <c r="EHZ65" s="6"/>
      <c r="EIA65" s="6"/>
      <c r="EIB65" s="6"/>
      <c r="EIC65" s="6"/>
      <c r="EID65" s="6"/>
      <c r="EIE65" s="6"/>
      <c r="EIF65" s="6"/>
      <c r="EIG65" s="6"/>
      <c r="EIH65" s="6"/>
      <c r="EII65" s="6"/>
      <c r="EIJ65" s="6"/>
      <c r="EIK65" s="6"/>
      <c r="EIL65" s="6"/>
      <c r="EIM65" s="6"/>
      <c r="EIN65" s="6"/>
      <c r="EIO65" s="6"/>
      <c r="EIP65" s="6"/>
      <c r="EIQ65" s="6"/>
      <c r="EIR65" s="6"/>
      <c r="EIS65" s="6"/>
      <c r="EIT65" s="6"/>
      <c r="EIU65" s="6"/>
      <c r="EIV65" s="6"/>
      <c r="EIW65" s="6"/>
      <c r="EIX65" s="6"/>
      <c r="EIY65" s="6"/>
      <c r="EIZ65" s="6"/>
      <c r="EJA65" s="6"/>
      <c r="EJB65" s="6"/>
      <c r="EJC65" s="6"/>
      <c r="EJD65" s="6"/>
      <c r="EJE65" s="6"/>
      <c r="EJF65" s="6"/>
      <c r="EJG65" s="6"/>
      <c r="EJH65" s="6"/>
      <c r="EJI65" s="6"/>
      <c r="EJJ65" s="6"/>
      <c r="EJK65" s="6"/>
      <c r="EJL65" s="6"/>
      <c r="EJM65" s="6"/>
      <c r="EJN65" s="6"/>
      <c r="EJO65" s="6"/>
      <c r="EJP65" s="6"/>
      <c r="EJQ65" s="6"/>
      <c r="EJR65" s="6"/>
      <c r="EJS65" s="6"/>
      <c r="EJT65" s="6"/>
      <c r="EJU65" s="6"/>
      <c r="EJV65" s="6"/>
      <c r="EJW65" s="6"/>
      <c r="EJX65" s="6"/>
      <c r="EJY65" s="6"/>
      <c r="EJZ65" s="6"/>
      <c r="EKA65" s="6"/>
      <c r="EKB65" s="6"/>
      <c r="EKC65" s="6"/>
      <c r="EKD65" s="6"/>
      <c r="EKE65" s="6"/>
      <c r="EKF65" s="6"/>
      <c r="EKG65" s="6"/>
      <c r="EKH65" s="6"/>
      <c r="EKI65" s="6"/>
      <c r="EKJ65" s="6"/>
      <c r="EKK65" s="6"/>
      <c r="EKL65" s="6"/>
      <c r="EKM65" s="6"/>
      <c r="EKN65" s="6"/>
      <c r="EKO65" s="6"/>
      <c r="EKP65" s="6"/>
      <c r="EKQ65" s="6"/>
      <c r="EKR65" s="6"/>
      <c r="EKS65" s="6"/>
      <c r="EKT65" s="6"/>
      <c r="EKU65" s="6"/>
      <c r="EKV65" s="6"/>
      <c r="EKW65" s="6"/>
      <c r="EKX65" s="6"/>
      <c r="EKY65" s="6"/>
      <c r="EKZ65" s="6"/>
      <c r="ELA65" s="6"/>
      <c r="ELB65" s="6"/>
      <c r="ELC65" s="6"/>
      <c r="ELD65" s="6"/>
      <c r="ELE65" s="6"/>
      <c r="ELF65" s="6"/>
      <c r="ELG65" s="6"/>
      <c r="ELH65" s="6"/>
      <c r="ELI65" s="6"/>
      <c r="ELJ65" s="6"/>
      <c r="ELK65" s="6"/>
      <c r="ELL65" s="6"/>
      <c r="ELM65" s="6"/>
      <c r="ELN65" s="6"/>
      <c r="ELO65" s="6"/>
      <c r="ELP65" s="6"/>
      <c r="ELQ65" s="6"/>
      <c r="ELR65" s="6"/>
      <c r="ELS65" s="6"/>
      <c r="ELT65" s="6"/>
      <c r="ELU65" s="6"/>
      <c r="ELV65" s="6"/>
      <c r="ELW65" s="6"/>
      <c r="ELX65" s="6"/>
      <c r="ELY65" s="6"/>
      <c r="ELZ65" s="6"/>
      <c r="EMA65" s="6"/>
      <c r="EMB65" s="6"/>
      <c r="EMC65" s="6"/>
      <c r="EMD65" s="6"/>
      <c r="EME65" s="6"/>
      <c r="EMF65" s="6"/>
      <c r="EMG65" s="6"/>
      <c r="EMH65" s="6"/>
      <c r="EMI65" s="6"/>
      <c r="EMJ65" s="6"/>
      <c r="EMK65" s="6"/>
      <c r="EML65" s="6"/>
      <c r="EMM65" s="6"/>
      <c r="EMN65" s="6"/>
      <c r="EMO65" s="6"/>
      <c r="EMP65" s="6"/>
      <c r="EMQ65" s="6"/>
      <c r="EMR65" s="6"/>
      <c r="EMS65" s="6"/>
      <c r="EMT65" s="6"/>
      <c r="EMU65" s="6"/>
      <c r="EMV65" s="6"/>
      <c r="EMW65" s="6"/>
      <c r="EMX65" s="6"/>
      <c r="EMY65" s="6"/>
      <c r="EMZ65" s="6"/>
      <c r="ENA65" s="6"/>
      <c r="ENB65" s="6"/>
      <c r="ENC65" s="6"/>
      <c r="END65" s="6"/>
      <c r="ENE65" s="6"/>
      <c r="ENF65" s="6"/>
      <c r="ENG65" s="6"/>
      <c r="ENH65" s="6"/>
      <c r="ENI65" s="6"/>
      <c r="ENJ65" s="6"/>
      <c r="ENK65" s="6"/>
      <c r="ENL65" s="6"/>
      <c r="ENM65" s="6"/>
      <c r="ENN65" s="6"/>
      <c r="ENO65" s="6"/>
      <c r="ENP65" s="6"/>
      <c r="ENQ65" s="6"/>
      <c r="ENR65" s="6"/>
      <c r="ENS65" s="6"/>
      <c r="ENT65" s="6"/>
      <c r="ENU65" s="6"/>
      <c r="ENV65" s="6"/>
      <c r="ENW65" s="6"/>
      <c r="ENX65" s="6"/>
      <c r="ENY65" s="6"/>
      <c r="ENZ65" s="6"/>
      <c r="EOA65" s="6"/>
      <c r="EOB65" s="6"/>
      <c r="EOC65" s="6"/>
      <c r="EOD65" s="6"/>
      <c r="EOE65" s="6"/>
      <c r="EOF65" s="6"/>
      <c r="EOG65" s="6"/>
      <c r="EOH65" s="6"/>
      <c r="EOI65" s="6"/>
      <c r="EOJ65" s="6"/>
      <c r="EOK65" s="6"/>
      <c r="EOL65" s="6"/>
      <c r="EOM65" s="6"/>
      <c r="EON65" s="6"/>
      <c r="EOO65" s="6"/>
      <c r="EOP65" s="6"/>
      <c r="EOQ65" s="6"/>
      <c r="EOR65" s="6"/>
      <c r="EOS65" s="6"/>
      <c r="EOT65" s="6"/>
      <c r="EOU65" s="6"/>
      <c r="EOV65" s="6"/>
      <c r="EOW65" s="6"/>
      <c r="EOX65" s="6"/>
      <c r="EOY65" s="6"/>
      <c r="EOZ65" s="6"/>
      <c r="EPA65" s="6"/>
      <c r="EPB65" s="6"/>
      <c r="EPC65" s="6"/>
      <c r="EPD65" s="6"/>
      <c r="EPE65" s="6"/>
      <c r="EPF65" s="6"/>
      <c r="EPG65" s="6"/>
      <c r="EPH65" s="6"/>
      <c r="EPI65" s="6"/>
      <c r="EPJ65" s="6"/>
      <c r="EPK65" s="6"/>
      <c r="EPL65" s="6"/>
      <c r="EPM65" s="6"/>
      <c r="EPN65" s="6"/>
      <c r="EPO65" s="6"/>
      <c r="EPP65" s="6"/>
      <c r="EPQ65" s="6"/>
      <c r="EPR65" s="6"/>
      <c r="EPS65" s="6"/>
      <c r="EPT65" s="6"/>
      <c r="EPU65" s="6"/>
      <c r="EPV65" s="6"/>
      <c r="EPW65" s="6"/>
      <c r="EPX65" s="6"/>
      <c r="EPY65" s="6"/>
      <c r="EPZ65" s="6"/>
      <c r="EQA65" s="6"/>
      <c r="EQB65" s="6"/>
      <c r="EQC65" s="6"/>
      <c r="EQD65" s="6"/>
      <c r="EQE65" s="6"/>
      <c r="EQF65" s="6"/>
      <c r="EQG65" s="6"/>
      <c r="EQH65" s="6"/>
      <c r="EQI65" s="6"/>
      <c r="EQJ65" s="6"/>
      <c r="EQK65" s="6"/>
      <c r="EQL65" s="6"/>
      <c r="EQM65" s="6"/>
      <c r="EQN65" s="6"/>
      <c r="EQO65" s="6"/>
      <c r="EQP65" s="6"/>
      <c r="EQQ65" s="6"/>
      <c r="EQR65" s="6"/>
      <c r="EQS65" s="6"/>
      <c r="EQT65" s="6"/>
      <c r="EQU65" s="6"/>
      <c r="EQV65" s="6"/>
      <c r="EQW65" s="6"/>
      <c r="EQX65" s="6"/>
      <c r="EQY65" s="6"/>
      <c r="EQZ65" s="6"/>
      <c r="ERA65" s="6"/>
      <c r="ERB65" s="6"/>
      <c r="ERC65" s="6"/>
      <c r="ERD65" s="6"/>
      <c r="ERE65" s="6"/>
      <c r="ERF65" s="6"/>
      <c r="ERG65" s="6"/>
      <c r="ERH65" s="6"/>
      <c r="ERI65" s="6"/>
      <c r="ERJ65" s="6"/>
      <c r="ERK65" s="6"/>
      <c r="ERL65" s="6"/>
      <c r="ERM65" s="6"/>
      <c r="ERN65" s="6"/>
      <c r="ERO65" s="6"/>
      <c r="ERP65" s="6"/>
      <c r="ERQ65" s="6"/>
      <c r="ERR65" s="6"/>
      <c r="ERS65" s="6"/>
      <c r="ERT65" s="6"/>
      <c r="ERU65" s="6"/>
      <c r="ERV65" s="6"/>
      <c r="ERW65" s="6"/>
      <c r="ERX65" s="6"/>
      <c r="ERY65" s="6"/>
      <c r="ERZ65" s="6"/>
      <c r="ESA65" s="6"/>
      <c r="ESB65" s="6"/>
      <c r="ESC65" s="6"/>
      <c r="ESD65" s="6"/>
      <c r="ESE65" s="6"/>
      <c r="ESF65" s="6"/>
      <c r="ESG65" s="6"/>
      <c r="ESH65" s="6"/>
      <c r="ESI65" s="6"/>
      <c r="ESJ65" s="6"/>
      <c r="ESK65" s="6"/>
      <c r="ESL65" s="6"/>
      <c r="ESM65" s="6"/>
      <c r="ESN65" s="6"/>
      <c r="ESO65" s="6"/>
      <c r="ESP65" s="6"/>
      <c r="ESQ65" s="6"/>
      <c r="ESR65" s="6"/>
      <c r="ESS65" s="6"/>
      <c r="EST65" s="6"/>
      <c r="ESU65" s="6"/>
      <c r="ESV65" s="6"/>
      <c r="ESW65" s="6"/>
      <c r="ESX65" s="6"/>
      <c r="ESY65" s="6"/>
      <c r="ESZ65" s="6"/>
      <c r="ETA65" s="6"/>
      <c r="ETB65" s="6"/>
      <c r="ETC65" s="6"/>
      <c r="ETD65" s="6"/>
      <c r="ETE65" s="6"/>
      <c r="ETF65" s="6"/>
      <c r="ETG65" s="6"/>
      <c r="ETH65" s="6"/>
      <c r="ETI65" s="6"/>
      <c r="ETJ65" s="6"/>
      <c r="ETK65" s="6"/>
      <c r="ETL65" s="6"/>
      <c r="ETM65" s="6"/>
      <c r="ETN65" s="6"/>
      <c r="ETO65" s="6"/>
      <c r="ETP65" s="6"/>
      <c r="ETQ65" s="6"/>
      <c r="ETR65" s="6"/>
      <c r="ETS65" s="6"/>
      <c r="ETT65" s="6"/>
      <c r="ETU65" s="6"/>
      <c r="ETV65" s="6"/>
      <c r="ETW65" s="6"/>
      <c r="ETX65" s="6"/>
      <c r="ETY65" s="6"/>
      <c r="ETZ65" s="6"/>
      <c r="EUA65" s="6"/>
      <c r="EUB65" s="6"/>
      <c r="EUC65" s="6"/>
      <c r="EUD65" s="6"/>
      <c r="EUE65" s="6"/>
      <c r="EUF65" s="6"/>
      <c r="EUG65" s="6"/>
      <c r="EUH65" s="6"/>
      <c r="EUI65" s="6"/>
      <c r="EUJ65" s="6"/>
      <c r="EUK65" s="6"/>
      <c r="EUL65" s="6"/>
      <c r="EUM65" s="6"/>
      <c r="EUN65" s="6"/>
      <c r="EUO65" s="6"/>
      <c r="EUP65" s="6"/>
      <c r="EUQ65" s="6"/>
      <c r="EUR65" s="6"/>
      <c r="EUS65" s="6"/>
      <c r="EUT65" s="6"/>
      <c r="EUU65" s="6"/>
      <c r="EUV65" s="6"/>
      <c r="EUW65" s="6"/>
      <c r="EUX65" s="6"/>
      <c r="EUY65" s="6"/>
      <c r="EUZ65" s="6"/>
      <c r="EVA65" s="6"/>
      <c r="EVB65" s="6"/>
      <c r="EVC65" s="6"/>
      <c r="EVD65" s="6"/>
      <c r="EVE65" s="6"/>
      <c r="EVF65" s="6"/>
      <c r="EVG65" s="6"/>
      <c r="EVH65" s="6"/>
      <c r="EVI65" s="6"/>
      <c r="EVJ65" s="6"/>
      <c r="EVK65" s="6"/>
      <c r="EVL65" s="6"/>
      <c r="EVM65" s="6"/>
      <c r="EVN65" s="6"/>
      <c r="EVO65" s="6"/>
      <c r="EVP65" s="6"/>
      <c r="EVQ65" s="6"/>
      <c r="EVR65" s="6"/>
      <c r="EVS65" s="6"/>
      <c r="EVT65" s="6"/>
      <c r="EVU65" s="6"/>
      <c r="EVV65" s="6"/>
      <c r="EVW65" s="6"/>
      <c r="EVX65" s="6"/>
      <c r="EVY65" s="6"/>
      <c r="EVZ65" s="6"/>
      <c r="EWA65" s="6"/>
      <c r="EWB65" s="6"/>
      <c r="EWC65" s="6"/>
      <c r="EWD65" s="6"/>
      <c r="EWE65" s="6"/>
      <c r="EWF65" s="6"/>
      <c r="EWG65" s="6"/>
      <c r="EWH65" s="6"/>
      <c r="EWI65" s="6"/>
      <c r="EWJ65" s="6"/>
      <c r="EWK65" s="6"/>
      <c r="EWL65" s="6"/>
      <c r="EWM65" s="6"/>
      <c r="EWN65" s="6"/>
      <c r="EWO65" s="6"/>
      <c r="EWP65" s="6"/>
      <c r="EWQ65" s="6"/>
      <c r="EWR65" s="6"/>
      <c r="EWS65" s="6"/>
      <c r="EWT65" s="6"/>
      <c r="EWU65" s="6"/>
      <c r="EWV65" s="6"/>
      <c r="EWW65" s="6"/>
      <c r="EWX65" s="6"/>
      <c r="EWY65" s="6"/>
      <c r="EWZ65" s="6"/>
      <c r="EXA65" s="6"/>
      <c r="EXB65" s="6"/>
      <c r="EXC65" s="6"/>
      <c r="EXD65" s="6"/>
      <c r="EXE65" s="6"/>
      <c r="EXF65" s="6"/>
      <c r="EXG65" s="6"/>
      <c r="EXH65" s="6"/>
      <c r="EXI65" s="6"/>
      <c r="EXJ65" s="6"/>
      <c r="EXK65" s="6"/>
      <c r="EXL65" s="6"/>
      <c r="EXM65" s="6"/>
      <c r="EXN65" s="6"/>
      <c r="EXO65" s="6"/>
      <c r="EXP65" s="6"/>
      <c r="EXQ65" s="6"/>
      <c r="EXR65" s="6"/>
      <c r="EXS65" s="6"/>
      <c r="EXT65" s="6"/>
      <c r="EXU65" s="6"/>
      <c r="EXV65" s="6"/>
      <c r="EXW65" s="6"/>
      <c r="EXX65" s="6"/>
      <c r="EXY65" s="6"/>
      <c r="EXZ65" s="6"/>
      <c r="EYA65" s="6"/>
      <c r="EYB65" s="6"/>
      <c r="EYC65" s="6"/>
      <c r="EYD65" s="6"/>
      <c r="EYE65" s="6"/>
      <c r="EYF65" s="6"/>
      <c r="EYG65" s="6"/>
      <c r="EYH65" s="6"/>
      <c r="EYI65" s="6"/>
      <c r="EYJ65" s="6"/>
      <c r="EYK65" s="6"/>
      <c r="EYL65" s="6"/>
      <c r="EYM65" s="6"/>
      <c r="EYN65" s="6"/>
      <c r="EYO65" s="6"/>
      <c r="EYP65" s="6"/>
      <c r="EYQ65" s="6"/>
      <c r="EYR65" s="6"/>
      <c r="EYS65" s="6"/>
      <c r="EYT65" s="6"/>
      <c r="EYU65" s="6"/>
      <c r="EYV65" s="6"/>
      <c r="EYW65" s="6"/>
      <c r="EYX65" s="6"/>
      <c r="EYY65" s="6"/>
      <c r="EYZ65" s="6"/>
      <c r="EZA65" s="6"/>
      <c r="EZB65" s="6"/>
      <c r="EZC65" s="6"/>
      <c r="EZD65" s="6"/>
      <c r="EZE65" s="6"/>
      <c r="EZF65" s="6"/>
      <c r="EZG65" s="6"/>
      <c r="EZH65" s="6"/>
      <c r="EZI65" s="6"/>
      <c r="EZJ65" s="6"/>
      <c r="EZK65" s="6"/>
      <c r="EZL65" s="6"/>
      <c r="EZM65" s="6"/>
      <c r="EZN65" s="6"/>
      <c r="EZO65" s="6"/>
      <c r="EZP65" s="6"/>
      <c r="EZQ65" s="6"/>
      <c r="EZR65" s="6"/>
      <c r="EZS65" s="6"/>
      <c r="EZT65" s="6"/>
      <c r="EZU65" s="6"/>
      <c r="EZV65" s="6"/>
      <c r="EZW65" s="6"/>
      <c r="EZX65" s="6"/>
      <c r="EZY65" s="6"/>
      <c r="EZZ65" s="6"/>
      <c r="FAA65" s="6"/>
      <c r="FAB65" s="6"/>
      <c r="FAC65" s="6"/>
      <c r="FAD65" s="6"/>
      <c r="FAE65" s="6"/>
      <c r="FAF65" s="6"/>
      <c r="FAG65" s="6"/>
      <c r="FAH65" s="6"/>
      <c r="FAI65" s="6"/>
      <c r="FAJ65" s="6"/>
      <c r="FAK65" s="6"/>
      <c r="FAL65" s="6"/>
      <c r="FAM65" s="6"/>
      <c r="FAN65" s="6"/>
      <c r="FAO65" s="6"/>
      <c r="FAP65" s="6"/>
      <c r="FAQ65" s="6"/>
      <c r="FAR65" s="6"/>
      <c r="FAS65" s="6"/>
      <c r="FAT65" s="6"/>
      <c r="FAU65" s="6"/>
      <c r="FAV65" s="6"/>
      <c r="FAW65" s="6"/>
      <c r="FAX65" s="6"/>
      <c r="FAY65" s="6"/>
      <c r="FAZ65" s="6"/>
      <c r="FBA65" s="6"/>
      <c r="FBB65" s="6"/>
      <c r="FBC65" s="6"/>
      <c r="FBD65" s="6"/>
      <c r="FBE65" s="6"/>
      <c r="FBF65" s="6"/>
      <c r="FBG65" s="6"/>
      <c r="FBH65" s="6"/>
      <c r="FBI65" s="6"/>
      <c r="FBJ65" s="6"/>
      <c r="FBK65" s="6"/>
      <c r="FBL65" s="6"/>
      <c r="FBM65" s="6"/>
      <c r="FBN65" s="6"/>
      <c r="FBO65" s="6"/>
      <c r="FBP65" s="6"/>
      <c r="FBQ65" s="6"/>
      <c r="FBR65" s="6"/>
      <c r="FBS65" s="6"/>
      <c r="FBT65" s="6"/>
      <c r="FBU65" s="6"/>
      <c r="FBV65" s="6"/>
      <c r="FBW65" s="6"/>
      <c r="FBX65" s="6"/>
      <c r="FBY65" s="6"/>
      <c r="FBZ65" s="6"/>
      <c r="FCA65" s="6"/>
      <c r="FCB65" s="6"/>
      <c r="FCC65" s="6"/>
      <c r="FCD65" s="6"/>
      <c r="FCE65" s="6"/>
      <c r="FCF65" s="6"/>
      <c r="FCG65" s="6"/>
      <c r="FCH65" s="6"/>
      <c r="FCI65" s="6"/>
      <c r="FCJ65" s="6"/>
      <c r="FCK65" s="6"/>
      <c r="FCL65" s="6"/>
      <c r="FCM65" s="6"/>
      <c r="FCN65" s="6"/>
      <c r="FCO65" s="6"/>
      <c r="FCP65" s="6"/>
      <c r="FCQ65" s="6"/>
      <c r="FCR65" s="6"/>
      <c r="FCS65" s="6"/>
      <c r="FCT65" s="6"/>
      <c r="FCU65" s="6"/>
      <c r="FCV65" s="6"/>
      <c r="FCW65" s="6"/>
      <c r="FCX65" s="6"/>
      <c r="FCY65" s="6"/>
      <c r="FCZ65" s="6"/>
      <c r="FDA65" s="6"/>
      <c r="FDB65" s="6"/>
      <c r="FDC65" s="6"/>
      <c r="FDD65" s="6"/>
      <c r="FDE65" s="6"/>
      <c r="FDF65" s="6"/>
      <c r="FDG65" s="6"/>
      <c r="FDH65" s="6"/>
      <c r="FDI65" s="6"/>
      <c r="FDJ65" s="6"/>
      <c r="FDK65" s="6"/>
      <c r="FDL65" s="6"/>
      <c r="FDM65" s="6"/>
      <c r="FDN65" s="6"/>
      <c r="FDO65" s="6"/>
      <c r="FDP65" s="6"/>
      <c r="FDQ65" s="6"/>
      <c r="FDR65" s="6"/>
      <c r="FDS65" s="6"/>
      <c r="FDT65" s="6"/>
      <c r="FDU65" s="6"/>
      <c r="FDV65" s="6"/>
      <c r="FDW65" s="6"/>
      <c r="FDX65" s="6"/>
      <c r="FDY65" s="6"/>
      <c r="FDZ65" s="6"/>
      <c r="FEA65" s="6"/>
      <c r="FEB65" s="6"/>
      <c r="FEC65" s="6"/>
      <c r="FED65" s="6"/>
      <c r="FEE65" s="6"/>
      <c r="FEF65" s="6"/>
      <c r="FEG65" s="6"/>
      <c r="FEH65" s="6"/>
      <c r="FEI65" s="6"/>
      <c r="FEJ65" s="6"/>
      <c r="FEK65" s="6"/>
      <c r="FEL65" s="6"/>
      <c r="FEM65" s="6"/>
      <c r="FEN65" s="6"/>
      <c r="FEO65" s="6"/>
      <c r="FEP65" s="6"/>
      <c r="FEQ65" s="6"/>
      <c r="FER65" s="6"/>
      <c r="FES65" s="6"/>
      <c r="FET65" s="6"/>
      <c r="FEU65" s="6"/>
      <c r="FEV65" s="6"/>
      <c r="FEW65" s="6"/>
      <c r="FEX65" s="6"/>
      <c r="FEY65" s="6"/>
      <c r="FEZ65" s="6"/>
      <c r="FFA65" s="6"/>
      <c r="FFB65" s="6"/>
      <c r="FFC65" s="6"/>
      <c r="FFD65" s="6"/>
      <c r="FFE65" s="6"/>
      <c r="FFF65" s="6"/>
      <c r="FFG65" s="6"/>
      <c r="FFH65" s="6"/>
      <c r="FFI65" s="6"/>
      <c r="FFJ65" s="6"/>
      <c r="FFK65" s="6"/>
      <c r="FFL65" s="6"/>
      <c r="FFM65" s="6"/>
      <c r="FFN65" s="6"/>
      <c r="FFO65" s="6"/>
      <c r="FFP65" s="6"/>
      <c r="FFQ65" s="6"/>
      <c r="FFR65" s="6"/>
      <c r="FFS65" s="6"/>
      <c r="FFT65" s="6"/>
      <c r="FFU65" s="6"/>
      <c r="FFV65" s="6"/>
      <c r="FFW65" s="6"/>
      <c r="FFX65" s="6"/>
      <c r="FFY65" s="6"/>
      <c r="FFZ65" s="6"/>
      <c r="FGA65" s="6"/>
      <c r="FGB65" s="6"/>
      <c r="FGC65" s="6"/>
      <c r="FGD65" s="6"/>
      <c r="FGE65" s="6"/>
      <c r="FGF65" s="6"/>
      <c r="FGG65" s="6"/>
      <c r="FGH65" s="6"/>
      <c r="FGI65" s="6"/>
      <c r="FGJ65" s="6"/>
      <c r="FGK65" s="6"/>
      <c r="FGL65" s="6"/>
      <c r="FGM65" s="6"/>
      <c r="FGN65" s="6"/>
      <c r="FGO65" s="6"/>
      <c r="FGP65" s="6"/>
      <c r="FGQ65" s="6"/>
      <c r="FGR65" s="6"/>
      <c r="FGS65" s="6"/>
      <c r="FGT65" s="6"/>
      <c r="FGU65" s="6"/>
      <c r="FGV65" s="6"/>
      <c r="FGW65" s="6"/>
      <c r="FGX65" s="6"/>
      <c r="FGY65" s="6"/>
      <c r="FGZ65" s="6"/>
      <c r="FHA65" s="6"/>
      <c r="FHB65" s="6"/>
      <c r="FHC65" s="6"/>
      <c r="FHD65" s="6"/>
      <c r="FHE65" s="6"/>
      <c r="FHF65" s="6"/>
      <c r="FHG65" s="6"/>
      <c r="FHH65" s="6"/>
      <c r="FHI65" s="6"/>
      <c r="FHJ65" s="6"/>
      <c r="FHK65" s="6"/>
      <c r="FHL65" s="6"/>
      <c r="FHM65" s="6"/>
      <c r="FHN65" s="6"/>
      <c r="FHO65" s="6"/>
      <c r="FHP65" s="6"/>
      <c r="FHQ65" s="6"/>
      <c r="FHR65" s="6"/>
      <c r="FHS65" s="6"/>
      <c r="FHT65" s="6"/>
      <c r="FHU65" s="6"/>
      <c r="FHV65" s="6"/>
      <c r="FHW65" s="6"/>
      <c r="FHX65" s="6"/>
      <c r="FHY65" s="6"/>
      <c r="FHZ65" s="6"/>
      <c r="FIA65" s="6"/>
      <c r="FIB65" s="6"/>
      <c r="FIC65" s="6"/>
      <c r="FID65" s="6"/>
      <c r="FIE65" s="6"/>
      <c r="FIF65" s="6"/>
      <c r="FIG65" s="6"/>
      <c r="FIH65" s="6"/>
      <c r="FII65" s="6"/>
      <c r="FIJ65" s="6"/>
      <c r="FIK65" s="6"/>
      <c r="FIL65" s="6"/>
      <c r="FIM65" s="6"/>
      <c r="FIN65" s="6"/>
      <c r="FIO65" s="6"/>
      <c r="FIP65" s="6"/>
      <c r="FIQ65" s="6"/>
      <c r="FIR65" s="6"/>
      <c r="FIS65" s="6"/>
      <c r="FIT65" s="6"/>
      <c r="FIU65" s="6"/>
      <c r="FIV65" s="6"/>
      <c r="FIW65" s="6"/>
      <c r="FIX65" s="6"/>
      <c r="FIY65" s="6"/>
      <c r="FIZ65" s="6"/>
      <c r="FJA65" s="6"/>
      <c r="FJB65" s="6"/>
      <c r="FJC65" s="6"/>
      <c r="FJD65" s="6"/>
      <c r="FJE65" s="6"/>
      <c r="FJF65" s="6"/>
      <c r="FJG65" s="6"/>
      <c r="FJH65" s="6"/>
      <c r="FJI65" s="6"/>
      <c r="FJJ65" s="6"/>
      <c r="FJK65" s="6"/>
      <c r="FJL65" s="6"/>
      <c r="FJM65" s="6"/>
      <c r="FJN65" s="6"/>
      <c r="FJO65" s="6"/>
      <c r="FJP65" s="6"/>
      <c r="FJQ65" s="6"/>
      <c r="FJR65" s="6"/>
      <c r="FJS65" s="6"/>
      <c r="FJT65" s="6"/>
      <c r="FJU65" s="6"/>
      <c r="FJV65" s="6"/>
      <c r="FJW65" s="6"/>
      <c r="FJX65" s="6"/>
      <c r="FJY65" s="6"/>
      <c r="FJZ65" s="6"/>
      <c r="FKA65" s="6"/>
      <c r="FKB65" s="6"/>
      <c r="FKC65" s="6"/>
      <c r="FKD65" s="6"/>
      <c r="FKE65" s="6"/>
      <c r="FKF65" s="6"/>
      <c r="FKG65" s="6"/>
      <c r="FKH65" s="6"/>
      <c r="FKI65" s="6"/>
      <c r="FKJ65" s="6"/>
      <c r="FKK65" s="6"/>
      <c r="FKL65" s="6"/>
      <c r="FKM65" s="6"/>
      <c r="FKN65" s="6"/>
      <c r="FKO65" s="6"/>
      <c r="FKP65" s="6"/>
      <c r="FKQ65" s="6"/>
      <c r="FKR65" s="6"/>
      <c r="FKS65" s="6"/>
      <c r="FKT65" s="6"/>
      <c r="FKU65" s="6"/>
      <c r="FKV65" s="6"/>
      <c r="FKW65" s="6"/>
      <c r="FKX65" s="6"/>
      <c r="FKY65" s="6"/>
      <c r="FKZ65" s="6"/>
      <c r="FLA65" s="6"/>
      <c r="FLB65" s="6"/>
      <c r="FLC65" s="6"/>
      <c r="FLD65" s="6"/>
      <c r="FLE65" s="6"/>
      <c r="FLF65" s="6"/>
      <c r="FLG65" s="6"/>
      <c r="FLH65" s="6"/>
      <c r="FLI65" s="6"/>
      <c r="FLJ65" s="6"/>
      <c r="FLK65" s="6"/>
      <c r="FLL65" s="6"/>
      <c r="FLM65" s="6"/>
      <c r="FLN65" s="6"/>
      <c r="FLO65" s="6"/>
      <c r="FLP65" s="6"/>
      <c r="FLQ65" s="6"/>
      <c r="FLR65" s="6"/>
      <c r="FLS65" s="6"/>
      <c r="FLT65" s="6"/>
      <c r="FLU65" s="6"/>
      <c r="FLV65" s="6"/>
      <c r="FLW65" s="6"/>
      <c r="FLX65" s="6"/>
      <c r="FLY65" s="6"/>
      <c r="FLZ65" s="6"/>
      <c r="FMA65" s="6"/>
      <c r="FMB65" s="6"/>
      <c r="FMC65" s="6"/>
      <c r="FMD65" s="6"/>
      <c r="FME65" s="6"/>
      <c r="FMF65" s="6"/>
      <c r="FMG65" s="6"/>
      <c r="FMH65" s="6"/>
      <c r="FMI65" s="6"/>
      <c r="FMJ65" s="6"/>
      <c r="FMK65" s="6"/>
      <c r="FML65" s="6"/>
      <c r="FMM65" s="6"/>
      <c r="FMN65" s="6"/>
      <c r="FMO65" s="6"/>
      <c r="FMP65" s="6"/>
      <c r="FMQ65" s="6"/>
      <c r="FMR65" s="6"/>
      <c r="FMS65" s="6"/>
      <c r="FMT65" s="6"/>
      <c r="FMU65" s="6"/>
      <c r="FMV65" s="6"/>
      <c r="FMW65" s="6"/>
      <c r="FMX65" s="6"/>
      <c r="FMY65" s="6"/>
      <c r="FMZ65" s="6"/>
      <c r="FNA65" s="6"/>
      <c r="FNB65" s="6"/>
      <c r="FNC65" s="6"/>
      <c r="FND65" s="6"/>
      <c r="FNE65" s="6"/>
      <c r="FNF65" s="6"/>
      <c r="FNG65" s="6"/>
      <c r="FNH65" s="6"/>
      <c r="FNI65" s="6"/>
      <c r="FNJ65" s="6"/>
      <c r="FNK65" s="6"/>
      <c r="FNL65" s="6"/>
      <c r="FNM65" s="6"/>
      <c r="FNN65" s="6"/>
      <c r="FNO65" s="6"/>
      <c r="FNP65" s="6"/>
      <c r="FNQ65" s="6"/>
      <c r="FNR65" s="6"/>
      <c r="FNS65" s="6"/>
      <c r="FNT65" s="6"/>
      <c r="FNU65" s="6"/>
      <c r="FNV65" s="6"/>
      <c r="FNW65" s="6"/>
      <c r="FNX65" s="6"/>
      <c r="FNY65" s="6"/>
      <c r="FNZ65" s="6"/>
      <c r="FOA65" s="6"/>
      <c r="FOB65" s="6"/>
      <c r="FOC65" s="6"/>
      <c r="FOD65" s="6"/>
      <c r="FOE65" s="6"/>
      <c r="FOF65" s="6"/>
      <c r="FOG65" s="6"/>
      <c r="FOH65" s="6"/>
      <c r="FOI65" s="6"/>
      <c r="FOJ65" s="6"/>
      <c r="FOK65" s="6"/>
      <c r="FOL65" s="6"/>
      <c r="FOM65" s="6"/>
      <c r="FON65" s="6"/>
      <c r="FOO65" s="6"/>
      <c r="FOP65" s="6"/>
      <c r="FOQ65" s="6"/>
      <c r="FOR65" s="6"/>
      <c r="FOS65" s="6"/>
      <c r="FOT65" s="6"/>
      <c r="FOU65" s="6"/>
      <c r="FOV65" s="6"/>
      <c r="FOW65" s="6"/>
      <c r="FOX65" s="6"/>
      <c r="FOY65" s="6"/>
      <c r="FOZ65" s="6"/>
      <c r="FPA65" s="6"/>
      <c r="FPB65" s="6"/>
      <c r="FPC65" s="6"/>
      <c r="FPD65" s="6"/>
      <c r="FPE65" s="6"/>
      <c r="FPF65" s="6"/>
      <c r="FPG65" s="6"/>
      <c r="FPH65" s="6"/>
      <c r="FPI65" s="6"/>
      <c r="FPJ65" s="6"/>
      <c r="FPK65" s="6"/>
      <c r="FPL65" s="6"/>
      <c r="FPM65" s="6"/>
      <c r="FPN65" s="6"/>
      <c r="FPO65" s="6"/>
      <c r="FPP65" s="6"/>
      <c r="FPQ65" s="6"/>
      <c r="FPR65" s="6"/>
      <c r="FPS65" s="6"/>
      <c r="FPT65" s="6"/>
      <c r="FPU65" s="6"/>
      <c r="FPV65" s="6"/>
      <c r="FPW65" s="6"/>
      <c r="FPX65" s="6"/>
      <c r="FPY65" s="6"/>
      <c r="FPZ65" s="6"/>
      <c r="FQA65" s="6"/>
      <c r="FQB65" s="6"/>
      <c r="FQC65" s="6"/>
      <c r="FQD65" s="6"/>
      <c r="FQE65" s="6"/>
      <c r="FQF65" s="6"/>
      <c r="FQG65" s="6"/>
      <c r="FQH65" s="6"/>
      <c r="FQI65" s="6"/>
      <c r="FQJ65" s="6"/>
      <c r="FQK65" s="6"/>
      <c r="FQL65" s="6"/>
      <c r="FQM65" s="6"/>
      <c r="FQN65" s="6"/>
      <c r="FQO65" s="6"/>
      <c r="FQP65" s="6"/>
      <c r="FQQ65" s="6"/>
      <c r="FQR65" s="6"/>
      <c r="FQS65" s="6"/>
      <c r="FQT65" s="6"/>
      <c r="FQU65" s="6"/>
      <c r="FQV65" s="6"/>
      <c r="FQW65" s="6"/>
      <c r="FQX65" s="6"/>
      <c r="FQY65" s="6"/>
      <c r="FQZ65" s="6"/>
      <c r="FRA65" s="6"/>
      <c r="FRB65" s="6"/>
      <c r="FRC65" s="6"/>
      <c r="FRD65" s="6"/>
      <c r="FRE65" s="6"/>
      <c r="FRF65" s="6"/>
      <c r="FRG65" s="6"/>
      <c r="FRH65" s="6"/>
      <c r="FRI65" s="6"/>
      <c r="FRJ65" s="6"/>
      <c r="FRK65" s="6"/>
      <c r="FRL65" s="6"/>
      <c r="FRM65" s="6"/>
      <c r="FRN65" s="6"/>
      <c r="FRO65" s="6"/>
      <c r="FRP65" s="6"/>
      <c r="FRQ65" s="6"/>
      <c r="FRR65" s="6"/>
      <c r="FRS65" s="6"/>
      <c r="FRT65" s="6"/>
      <c r="FRU65" s="6"/>
      <c r="FRV65" s="6"/>
      <c r="FRW65" s="6"/>
      <c r="FRX65" s="6"/>
      <c r="FRY65" s="6"/>
      <c r="FRZ65" s="6"/>
      <c r="FSA65" s="6"/>
      <c r="FSB65" s="6"/>
      <c r="FSC65" s="6"/>
      <c r="FSD65" s="6"/>
      <c r="FSE65" s="6"/>
      <c r="FSF65" s="6"/>
      <c r="FSG65" s="6"/>
      <c r="FSH65" s="6"/>
      <c r="FSI65" s="6"/>
      <c r="FSJ65" s="6"/>
      <c r="FSK65" s="6"/>
      <c r="FSL65" s="6"/>
      <c r="FSM65" s="6"/>
      <c r="FSN65" s="6"/>
      <c r="FSO65" s="6"/>
      <c r="FSP65" s="6"/>
      <c r="FSQ65" s="6"/>
      <c r="FSR65" s="6"/>
      <c r="FSS65" s="6"/>
      <c r="FST65" s="6"/>
      <c r="FSU65" s="6"/>
      <c r="FSV65" s="6"/>
      <c r="FSW65" s="6"/>
      <c r="FSX65" s="6"/>
      <c r="FSY65" s="6"/>
      <c r="FSZ65" s="6"/>
      <c r="FTA65" s="6"/>
      <c r="FTB65" s="6"/>
      <c r="FTC65" s="6"/>
      <c r="FTD65" s="6"/>
      <c r="FTE65" s="6"/>
      <c r="FTF65" s="6"/>
      <c r="FTG65" s="6"/>
      <c r="FTH65" s="6"/>
      <c r="FTI65" s="6"/>
      <c r="FTJ65" s="6"/>
      <c r="FTK65" s="6"/>
      <c r="FTL65" s="6"/>
      <c r="FTM65" s="6"/>
      <c r="FTN65" s="6"/>
      <c r="FTO65" s="6"/>
      <c r="FTP65" s="6"/>
      <c r="FTQ65" s="6"/>
      <c r="FTR65" s="6"/>
      <c r="FTS65" s="6"/>
      <c r="FTT65" s="6"/>
      <c r="FTU65" s="6"/>
      <c r="FTV65" s="6"/>
      <c r="FTW65" s="6"/>
      <c r="FTX65" s="6"/>
      <c r="FTY65" s="6"/>
      <c r="FTZ65" s="6"/>
      <c r="FUA65" s="6"/>
      <c r="FUB65" s="6"/>
      <c r="FUC65" s="6"/>
      <c r="FUD65" s="6"/>
      <c r="FUE65" s="6"/>
      <c r="FUF65" s="6"/>
      <c r="FUG65" s="6"/>
      <c r="FUH65" s="6"/>
      <c r="FUI65" s="6"/>
      <c r="FUJ65" s="6"/>
      <c r="FUK65" s="6"/>
      <c r="FUL65" s="6"/>
      <c r="FUM65" s="6"/>
      <c r="FUN65" s="6"/>
      <c r="FUO65" s="6"/>
      <c r="FUP65" s="6"/>
      <c r="FUQ65" s="6"/>
      <c r="FUR65" s="6"/>
      <c r="FUS65" s="6"/>
      <c r="FUT65" s="6"/>
      <c r="FUU65" s="6"/>
      <c r="FUV65" s="6"/>
      <c r="FUW65" s="6"/>
      <c r="FUX65" s="6"/>
      <c r="FUY65" s="6"/>
      <c r="FUZ65" s="6"/>
      <c r="FVA65" s="6"/>
      <c r="FVB65" s="6"/>
      <c r="FVC65" s="6"/>
      <c r="FVD65" s="6"/>
      <c r="FVE65" s="6"/>
      <c r="FVF65" s="6"/>
      <c r="FVG65" s="6"/>
      <c r="FVH65" s="6"/>
      <c r="FVI65" s="6"/>
      <c r="FVJ65" s="6"/>
      <c r="FVK65" s="6"/>
      <c r="FVL65" s="6"/>
      <c r="FVM65" s="6"/>
      <c r="FVN65" s="6"/>
      <c r="FVO65" s="6"/>
      <c r="FVP65" s="6"/>
      <c r="FVQ65" s="6"/>
      <c r="FVR65" s="6"/>
      <c r="FVS65" s="6"/>
      <c r="FVT65" s="6"/>
      <c r="FVU65" s="6"/>
      <c r="FVV65" s="6"/>
      <c r="FVW65" s="6"/>
      <c r="FVX65" s="6"/>
      <c r="FVY65" s="6"/>
      <c r="FVZ65" s="6"/>
      <c r="FWA65" s="6"/>
      <c r="FWB65" s="6"/>
      <c r="FWC65" s="6"/>
      <c r="FWD65" s="6"/>
      <c r="FWE65" s="6"/>
      <c r="FWF65" s="6"/>
      <c r="FWG65" s="6"/>
      <c r="FWH65" s="6"/>
      <c r="FWI65" s="6"/>
      <c r="FWJ65" s="6"/>
      <c r="FWK65" s="6"/>
      <c r="FWL65" s="6"/>
      <c r="FWM65" s="6"/>
      <c r="FWN65" s="6"/>
      <c r="FWO65" s="6"/>
      <c r="FWP65" s="6"/>
      <c r="FWQ65" s="6"/>
      <c r="FWR65" s="6"/>
      <c r="FWS65" s="6"/>
      <c r="FWT65" s="6"/>
      <c r="FWU65" s="6"/>
      <c r="FWV65" s="6"/>
      <c r="FWW65" s="6"/>
      <c r="FWX65" s="6"/>
      <c r="FWY65" s="6"/>
      <c r="FWZ65" s="6"/>
      <c r="FXA65" s="6"/>
      <c r="FXB65" s="6"/>
      <c r="FXC65" s="6"/>
      <c r="FXD65" s="6"/>
      <c r="FXE65" s="6"/>
      <c r="FXF65" s="6"/>
      <c r="FXG65" s="6"/>
      <c r="FXH65" s="6"/>
      <c r="FXI65" s="6"/>
      <c r="FXJ65" s="6"/>
      <c r="FXK65" s="6"/>
      <c r="FXL65" s="6"/>
      <c r="FXM65" s="6"/>
      <c r="FXN65" s="6"/>
      <c r="FXO65" s="6"/>
      <c r="FXP65" s="6"/>
      <c r="FXQ65" s="6"/>
      <c r="FXR65" s="6"/>
      <c r="FXS65" s="6"/>
      <c r="FXT65" s="6"/>
      <c r="FXU65" s="6"/>
      <c r="FXV65" s="6"/>
      <c r="FXW65" s="6"/>
      <c r="FXX65" s="6"/>
      <c r="FXY65" s="6"/>
      <c r="FXZ65" s="6"/>
      <c r="FYA65" s="6"/>
      <c r="FYB65" s="6"/>
      <c r="FYC65" s="6"/>
      <c r="FYD65" s="6"/>
      <c r="FYE65" s="6"/>
      <c r="FYF65" s="6"/>
      <c r="FYG65" s="6"/>
      <c r="FYH65" s="6"/>
      <c r="FYI65" s="6"/>
      <c r="FYJ65" s="6"/>
      <c r="FYK65" s="6"/>
      <c r="FYL65" s="6"/>
      <c r="FYM65" s="6"/>
      <c r="FYN65" s="6"/>
      <c r="FYO65" s="6"/>
      <c r="FYP65" s="6"/>
      <c r="FYQ65" s="6"/>
      <c r="FYR65" s="6"/>
      <c r="FYS65" s="6"/>
      <c r="FYT65" s="6"/>
      <c r="FYU65" s="6"/>
      <c r="FYV65" s="6"/>
      <c r="FYW65" s="6"/>
      <c r="FYX65" s="6"/>
      <c r="FYY65" s="6"/>
      <c r="FYZ65" s="6"/>
      <c r="FZA65" s="6"/>
      <c r="FZB65" s="6"/>
      <c r="FZC65" s="6"/>
      <c r="FZD65" s="6"/>
      <c r="FZE65" s="6"/>
      <c r="FZF65" s="6"/>
      <c r="FZG65" s="6"/>
      <c r="FZH65" s="6"/>
      <c r="FZI65" s="6"/>
      <c r="FZJ65" s="6"/>
      <c r="FZK65" s="6"/>
      <c r="FZL65" s="6"/>
      <c r="FZM65" s="6"/>
      <c r="FZN65" s="6"/>
      <c r="FZO65" s="6"/>
      <c r="FZP65" s="6"/>
      <c r="FZQ65" s="6"/>
      <c r="FZR65" s="6"/>
      <c r="FZS65" s="6"/>
      <c r="FZT65" s="6"/>
      <c r="FZU65" s="6"/>
      <c r="FZV65" s="6"/>
      <c r="FZW65" s="6"/>
      <c r="FZX65" s="6"/>
      <c r="FZY65" s="6"/>
      <c r="FZZ65" s="6"/>
      <c r="GAA65" s="6"/>
      <c r="GAB65" s="6"/>
      <c r="GAC65" s="6"/>
      <c r="GAD65" s="6"/>
      <c r="GAE65" s="6"/>
      <c r="GAF65" s="6"/>
      <c r="GAG65" s="6"/>
      <c r="GAH65" s="6"/>
      <c r="GAI65" s="6"/>
      <c r="GAJ65" s="6"/>
      <c r="GAK65" s="6"/>
      <c r="GAL65" s="6"/>
      <c r="GAM65" s="6"/>
      <c r="GAN65" s="6"/>
      <c r="GAO65" s="6"/>
      <c r="GAP65" s="6"/>
      <c r="GAQ65" s="6"/>
      <c r="GAR65" s="6"/>
      <c r="GAS65" s="6"/>
      <c r="GAT65" s="6"/>
      <c r="GAU65" s="6"/>
      <c r="GAV65" s="6"/>
      <c r="GAW65" s="6"/>
      <c r="GAX65" s="6"/>
      <c r="GAY65" s="6"/>
      <c r="GAZ65" s="6"/>
      <c r="GBA65" s="6"/>
      <c r="GBB65" s="6"/>
      <c r="GBC65" s="6"/>
      <c r="GBD65" s="6"/>
      <c r="GBE65" s="6"/>
      <c r="GBF65" s="6"/>
      <c r="GBG65" s="6"/>
      <c r="GBH65" s="6"/>
      <c r="GBI65" s="6"/>
      <c r="GBJ65" s="6"/>
      <c r="GBK65" s="6"/>
      <c r="GBL65" s="6"/>
      <c r="GBM65" s="6"/>
      <c r="GBN65" s="6"/>
      <c r="GBO65" s="6"/>
      <c r="GBP65" s="6"/>
      <c r="GBQ65" s="6"/>
      <c r="GBR65" s="6"/>
      <c r="GBS65" s="6"/>
      <c r="GBT65" s="6"/>
      <c r="GBU65" s="6"/>
      <c r="GBV65" s="6"/>
      <c r="GBW65" s="6"/>
      <c r="GBX65" s="6"/>
      <c r="GBY65" s="6"/>
      <c r="GBZ65" s="6"/>
      <c r="GCA65" s="6"/>
      <c r="GCB65" s="6"/>
      <c r="GCC65" s="6"/>
      <c r="GCD65" s="6"/>
      <c r="GCE65" s="6"/>
      <c r="GCF65" s="6"/>
      <c r="GCG65" s="6"/>
      <c r="GCH65" s="6"/>
      <c r="GCI65" s="6"/>
      <c r="GCJ65" s="6"/>
      <c r="GCK65" s="6"/>
      <c r="GCL65" s="6"/>
      <c r="GCM65" s="6"/>
      <c r="GCN65" s="6"/>
      <c r="GCO65" s="6"/>
      <c r="GCP65" s="6"/>
      <c r="GCQ65" s="6"/>
      <c r="GCR65" s="6"/>
      <c r="GCS65" s="6"/>
      <c r="GCT65" s="6"/>
      <c r="GCU65" s="6"/>
      <c r="GCV65" s="6"/>
      <c r="GCW65" s="6"/>
      <c r="GCX65" s="6"/>
      <c r="GCY65" s="6"/>
      <c r="GCZ65" s="6"/>
      <c r="GDA65" s="6"/>
      <c r="GDB65" s="6"/>
      <c r="GDC65" s="6"/>
      <c r="GDD65" s="6"/>
      <c r="GDE65" s="6"/>
      <c r="GDF65" s="6"/>
      <c r="GDG65" s="6"/>
      <c r="GDH65" s="6"/>
      <c r="GDI65" s="6"/>
      <c r="GDJ65" s="6"/>
      <c r="GDK65" s="6"/>
      <c r="GDL65" s="6"/>
      <c r="GDM65" s="6"/>
      <c r="GDN65" s="6"/>
      <c r="GDO65" s="6"/>
      <c r="GDP65" s="6"/>
      <c r="GDQ65" s="6"/>
      <c r="GDR65" s="6"/>
      <c r="GDS65" s="6"/>
      <c r="GDT65" s="6"/>
      <c r="GDU65" s="6"/>
      <c r="GDV65" s="6"/>
      <c r="GDW65" s="6"/>
      <c r="GDX65" s="6"/>
      <c r="GDY65" s="6"/>
      <c r="GDZ65" s="6"/>
      <c r="GEA65" s="6"/>
      <c r="GEB65" s="6"/>
      <c r="GEC65" s="6"/>
      <c r="GED65" s="6"/>
      <c r="GEE65" s="6"/>
      <c r="GEF65" s="6"/>
      <c r="GEG65" s="6"/>
      <c r="GEH65" s="6"/>
      <c r="GEI65" s="6"/>
      <c r="GEJ65" s="6"/>
      <c r="GEK65" s="6"/>
      <c r="GEL65" s="6"/>
      <c r="GEM65" s="6"/>
      <c r="GEN65" s="6"/>
      <c r="GEO65" s="6"/>
      <c r="GEP65" s="6"/>
      <c r="GEQ65" s="6"/>
      <c r="GER65" s="6"/>
      <c r="GES65" s="6"/>
      <c r="GET65" s="6"/>
      <c r="GEU65" s="6"/>
      <c r="GEV65" s="6"/>
      <c r="GEW65" s="6"/>
      <c r="GEX65" s="6"/>
      <c r="GEY65" s="6"/>
      <c r="GEZ65" s="6"/>
      <c r="GFA65" s="6"/>
      <c r="GFB65" s="6"/>
      <c r="GFC65" s="6"/>
      <c r="GFD65" s="6"/>
      <c r="GFE65" s="6"/>
      <c r="GFF65" s="6"/>
      <c r="GFG65" s="6"/>
      <c r="GFH65" s="6"/>
      <c r="GFI65" s="6"/>
      <c r="GFJ65" s="6"/>
      <c r="GFK65" s="6"/>
      <c r="GFL65" s="6"/>
      <c r="GFM65" s="6"/>
      <c r="GFN65" s="6"/>
      <c r="GFO65" s="6"/>
      <c r="GFP65" s="6"/>
      <c r="GFQ65" s="6"/>
      <c r="GFR65" s="6"/>
      <c r="GFS65" s="6"/>
      <c r="GFT65" s="6"/>
      <c r="GFU65" s="6"/>
      <c r="GFV65" s="6"/>
      <c r="GFW65" s="6"/>
      <c r="GFX65" s="6"/>
      <c r="GFY65" s="6"/>
      <c r="GFZ65" s="6"/>
      <c r="GGA65" s="6"/>
      <c r="GGB65" s="6"/>
      <c r="GGC65" s="6"/>
      <c r="GGD65" s="6"/>
      <c r="GGE65" s="6"/>
      <c r="GGF65" s="6"/>
      <c r="GGG65" s="6"/>
      <c r="GGH65" s="6"/>
      <c r="GGI65" s="6"/>
      <c r="GGJ65" s="6"/>
      <c r="GGK65" s="6"/>
      <c r="GGL65" s="6"/>
      <c r="GGM65" s="6"/>
      <c r="GGN65" s="6"/>
      <c r="GGO65" s="6"/>
      <c r="GGP65" s="6"/>
      <c r="GGQ65" s="6"/>
      <c r="GGR65" s="6"/>
      <c r="GGS65" s="6"/>
      <c r="GGT65" s="6"/>
      <c r="GGU65" s="6"/>
      <c r="GGV65" s="6"/>
      <c r="GGW65" s="6"/>
      <c r="GGX65" s="6"/>
      <c r="GGY65" s="6"/>
      <c r="GGZ65" s="6"/>
      <c r="GHA65" s="6"/>
      <c r="GHB65" s="6"/>
      <c r="GHC65" s="6"/>
      <c r="GHD65" s="6"/>
      <c r="GHE65" s="6"/>
      <c r="GHF65" s="6"/>
      <c r="GHG65" s="6"/>
      <c r="GHH65" s="6"/>
      <c r="GHI65" s="6"/>
      <c r="GHJ65" s="6"/>
      <c r="GHK65" s="6"/>
      <c r="GHL65" s="6"/>
      <c r="GHM65" s="6"/>
      <c r="GHN65" s="6"/>
      <c r="GHO65" s="6"/>
      <c r="GHP65" s="6"/>
      <c r="GHQ65" s="6"/>
      <c r="GHR65" s="6"/>
      <c r="GHS65" s="6"/>
      <c r="GHT65" s="6"/>
      <c r="GHU65" s="6"/>
      <c r="GHV65" s="6"/>
      <c r="GHW65" s="6"/>
      <c r="GHX65" s="6"/>
      <c r="GHY65" s="6"/>
      <c r="GHZ65" s="6"/>
      <c r="GIA65" s="6"/>
      <c r="GIB65" s="6"/>
      <c r="GIC65" s="6"/>
      <c r="GID65" s="6"/>
      <c r="GIE65" s="6"/>
      <c r="GIF65" s="6"/>
      <c r="GIG65" s="6"/>
      <c r="GIH65" s="6"/>
      <c r="GII65" s="6"/>
      <c r="GIJ65" s="6"/>
      <c r="GIK65" s="6"/>
      <c r="GIL65" s="6"/>
      <c r="GIM65" s="6"/>
      <c r="GIN65" s="6"/>
      <c r="GIO65" s="6"/>
      <c r="GIP65" s="6"/>
      <c r="GIQ65" s="6"/>
      <c r="GIR65" s="6"/>
      <c r="GIS65" s="6"/>
      <c r="GIT65" s="6"/>
      <c r="GIU65" s="6"/>
      <c r="GIV65" s="6"/>
      <c r="GIW65" s="6"/>
      <c r="GIX65" s="6"/>
      <c r="GIY65" s="6"/>
      <c r="GIZ65" s="6"/>
      <c r="GJA65" s="6"/>
      <c r="GJB65" s="6"/>
      <c r="GJC65" s="6"/>
      <c r="GJD65" s="6"/>
      <c r="GJE65" s="6"/>
      <c r="GJF65" s="6"/>
      <c r="GJG65" s="6"/>
      <c r="GJH65" s="6"/>
      <c r="GJI65" s="6"/>
      <c r="GJJ65" s="6"/>
      <c r="GJK65" s="6"/>
      <c r="GJL65" s="6"/>
      <c r="GJM65" s="6"/>
      <c r="GJN65" s="6"/>
      <c r="GJO65" s="6"/>
      <c r="GJP65" s="6"/>
      <c r="GJQ65" s="6"/>
      <c r="GJR65" s="6"/>
      <c r="GJS65" s="6"/>
      <c r="GJT65" s="6"/>
      <c r="GJU65" s="6"/>
      <c r="GJV65" s="6"/>
      <c r="GJW65" s="6"/>
      <c r="GJX65" s="6"/>
      <c r="GJY65" s="6"/>
      <c r="GJZ65" s="6"/>
      <c r="GKA65" s="6"/>
      <c r="GKB65" s="6"/>
      <c r="GKC65" s="6"/>
      <c r="GKD65" s="6"/>
      <c r="GKE65" s="6"/>
      <c r="GKF65" s="6"/>
      <c r="GKG65" s="6"/>
      <c r="GKH65" s="6"/>
      <c r="GKI65" s="6"/>
      <c r="GKJ65" s="6"/>
      <c r="GKK65" s="6"/>
      <c r="GKL65" s="6"/>
      <c r="GKM65" s="6"/>
      <c r="GKN65" s="6"/>
      <c r="GKO65" s="6"/>
      <c r="GKP65" s="6"/>
      <c r="GKQ65" s="6"/>
      <c r="GKR65" s="6"/>
      <c r="GKS65" s="6"/>
      <c r="GKT65" s="6"/>
      <c r="GKU65" s="6"/>
      <c r="GKV65" s="6"/>
      <c r="GKW65" s="6"/>
      <c r="GKX65" s="6"/>
      <c r="GKY65" s="6"/>
      <c r="GKZ65" s="6"/>
      <c r="GLA65" s="6"/>
      <c r="GLB65" s="6"/>
      <c r="GLC65" s="6"/>
      <c r="GLD65" s="6"/>
      <c r="GLE65" s="6"/>
      <c r="GLF65" s="6"/>
      <c r="GLG65" s="6"/>
      <c r="GLH65" s="6"/>
      <c r="GLI65" s="6"/>
      <c r="GLJ65" s="6"/>
      <c r="GLK65" s="6"/>
      <c r="GLL65" s="6"/>
      <c r="GLM65" s="6"/>
      <c r="GLN65" s="6"/>
      <c r="GLO65" s="6"/>
      <c r="GLP65" s="6"/>
      <c r="GLQ65" s="6"/>
      <c r="GLR65" s="6"/>
      <c r="GLS65" s="6"/>
      <c r="GLT65" s="6"/>
      <c r="GLU65" s="6"/>
      <c r="GLV65" s="6"/>
      <c r="GLW65" s="6"/>
      <c r="GLX65" s="6"/>
      <c r="GLY65" s="6"/>
      <c r="GLZ65" s="6"/>
      <c r="GMA65" s="6"/>
      <c r="GMB65" s="6"/>
      <c r="GMC65" s="6"/>
      <c r="GMD65" s="6"/>
      <c r="GME65" s="6"/>
      <c r="GMF65" s="6"/>
      <c r="GMG65" s="6"/>
      <c r="GMH65" s="6"/>
      <c r="GMI65" s="6"/>
      <c r="GMJ65" s="6"/>
      <c r="GMK65" s="6"/>
      <c r="GML65" s="6"/>
      <c r="GMM65" s="6"/>
      <c r="GMN65" s="6"/>
      <c r="GMO65" s="6"/>
      <c r="GMP65" s="6"/>
      <c r="GMQ65" s="6"/>
      <c r="GMR65" s="6"/>
      <c r="GMS65" s="6"/>
      <c r="GMT65" s="6"/>
      <c r="GMU65" s="6"/>
      <c r="GMV65" s="6"/>
      <c r="GMW65" s="6"/>
      <c r="GMX65" s="6"/>
      <c r="GMY65" s="6"/>
      <c r="GMZ65" s="6"/>
      <c r="GNA65" s="6"/>
      <c r="GNB65" s="6"/>
      <c r="GNC65" s="6"/>
      <c r="GND65" s="6"/>
      <c r="GNE65" s="6"/>
      <c r="GNF65" s="6"/>
      <c r="GNG65" s="6"/>
      <c r="GNH65" s="6"/>
      <c r="GNI65" s="6"/>
      <c r="GNJ65" s="6"/>
      <c r="GNK65" s="6"/>
      <c r="GNL65" s="6"/>
      <c r="GNM65" s="6"/>
      <c r="GNN65" s="6"/>
      <c r="GNO65" s="6"/>
      <c r="GNP65" s="6"/>
      <c r="GNQ65" s="6"/>
      <c r="GNR65" s="6"/>
      <c r="GNS65" s="6"/>
      <c r="GNT65" s="6"/>
      <c r="GNU65" s="6"/>
      <c r="GNV65" s="6"/>
      <c r="GNW65" s="6"/>
      <c r="GNX65" s="6"/>
      <c r="GNY65" s="6"/>
      <c r="GNZ65" s="6"/>
      <c r="GOA65" s="6"/>
      <c r="GOB65" s="6"/>
      <c r="GOC65" s="6"/>
      <c r="GOD65" s="6"/>
      <c r="GOE65" s="6"/>
      <c r="GOF65" s="6"/>
      <c r="GOG65" s="6"/>
      <c r="GOH65" s="6"/>
      <c r="GOI65" s="6"/>
      <c r="GOJ65" s="6"/>
      <c r="GOK65" s="6"/>
      <c r="GOL65" s="6"/>
      <c r="GOM65" s="6"/>
      <c r="GON65" s="6"/>
      <c r="GOO65" s="6"/>
      <c r="GOP65" s="6"/>
      <c r="GOQ65" s="6"/>
      <c r="GOR65" s="6"/>
      <c r="GOS65" s="6"/>
      <c r="GOT65" s="6"/>
      <c r="GOU65" s="6"/>
      <c r="GOV65" s="6"/>
      <c r="GOW65" s="6"/>
      <c r="GOX65" s="6"/>
      <c r="GOY65" s="6"/>
      <c r="GOZ65" s="6"/>
      <c r="GPA65" s="6"/>
      <c r="GPB65" s="6"/>
      <c r="GPC65" s="6"/>
      <c r="GPD65" s="6"/>
      <c r="GPE65" s="6"/>
      <c r="GPF65" s="6"/>
      <c r="GPG65" s="6"/>
      <c r="GPH65" s="6"/>
      <c r="GPI65" s="6"/>
      <c r="GPJ65" s="6"/>
      <c r="GPK65" s="6"/>
      <c r="GPL65" s="6"/>
      <c r="GPM65" s="6"/>
      <c r="GPN65" s="6"/>
      <c r="GPO65" s="6"/>
      <c r="GPP65" s="6"/>
      <c r="GPQ65" s="6"/>
      <c r="GPR65" s="6"/>
      <c r="GPS65" s="6"/>
      <c r="GPT65" s="6"/>
      <c r="GPU65" s="6"/>
      <c r="GPV65" s="6"/>
      <c r="GPW65" s="6"/>
      <c r="GPX65" s="6"/>
      <c r="GPY65" s="6"/>
      <c r="GPZ65" s="6"/>
      <c r="GQA65" s="6"/>
      <c r="GQB65" s="6"/>
      <c r="GQC65" s="6"/>
      <c r="GQD65" s="6"/>
      <c r="GQE65" s="6"/>
      <c r="GQF65" s="6"/>
      <c r="GQG65" s="6"/>
      <c r="GQH65" s="6"/>
      <c r="GQI65" s="6"/>
      <c r="GQJ65" s="6"/>
      <c r="GQK65" s="6"/>
      <c r="GQL65" s="6"/>
      <c r="GQM65" s="6"/>
      <c r="GQN65" s="6"/>
      <c r="GQO65" s="6"/>
      <c r="GQP65" s="6"/>
      <c r="GQQ65" s="6"/>
      <c r="GQR65" s="6"/>
      <c r="GQS65" s="6"/>
      <c r="GQT65" s="6"/>
      <c r="GQU65" s="6"/>
      <c r="GQV65" s="6"/>
      <c r="GQW65" s="6"/>
      <c r="GQX65" s="6"/>
      <c r="GQY65" s="6"/>
      <c r="GQZ65" s="6"/>
      <c r="GRA65" s="6"/>
      <c r="GRB65" s="6"/>
      <c r="GRC65" s="6"/>
      <c r="GRD65" s="6"/>
      <c r="GRE65" s="6"/>
      <c r="GRF65" s="6"/>
      <c r="GRG65" s="6"/>
      <c r="GRH65" s="6"/>
      <c r="GRI65" s="6"/>
      <c r="GRJ65" s="6"/>
      <c r="GRK65" s="6"/>
      <c r="GRL65" s="6"/>
      <c r="GRM65" s="6"/>
      <c r="GRN65" s="6"/>
      <c r="GRO65" s="6"/>
      <c r="GRP65" s="6"/>
      <c r="GRQ65" s="6"/>
      <c r="GRR65" s="6"/>
      <c r="GRS65" s="6"/>
      <c r="GRT65" s="6"/>
      <c r="GRU65" s="6"/>
      <c r="GRV65" s="6"/>
      <c r="GRW65" s="6"/>
      <c r="GRX65" s="6"/>
      <c r="GRY65" s="6"/>
      <c r="GRZ65" s="6"/>
      <c r="GSA65" s="6"/>
      <c r="GSB65" s="6"/>
      <c r="GSC65" s="6"/>
      <c r="GSD65" s="6"/>
      <c r="GSE65" s="6"/>
      <c r="GSF65" s="6"/>
      <c r="GSG65" s="6"/>
      <c r="GSH65" s="6"/>
      <c r="GSI65" s="6"/>
      <c r="GSJ65" s="6"/>
      <c r="GSK65" s="6"/>
      <c r="GSL65" s="6"/>
      <c r="GSM65" s="6"/>
      <c r="GSN65" s="6"/>
      <c r="GSO65" s="6"/>
      <c r="GSP65" s="6"/>
      <c r="GSQ65" s="6"/>
      <c r="GSR65" s="6"/>
      <c r="GSS65" s="6"/>
      <c r="GST65" s="6"/>
      <c r="GSU65" s="6"/>
      <c r="GSV65" s="6"/>
      <c r="GSW65" s="6"/>
      <c r="GSX65" s="6"/>
      <c r="GSY65" s="6"/>
      <c r="GSZ65" s="6"/>
      <c r="GTA65" s="6"/>
      <c r="GTB65" s="6"/>
      <c r="GTC65" s="6"/>
      <c r="GTD65" s="6"/>
      <c r="GTE65" s="6"/>
      <c r="GTF65" s="6"/>
      <c r="GTG65" s="6"/>
      <c r="GTH65" s="6"/>
      <c r="GTI65" s="6"/>
      <c r="GTJ65" s="6"/>
      <c r="GTK65" s="6"/>
      <c r="GTL65" s="6"/>
      <c r="GTM65" s="6"/>
      <c r="GTN65" s="6"/>
      <c r="GTO65" s="6"/>
      <c r="GTP65" s="6"/>
      <c r="GTQ65" s="6"/>
      <c r="GTR65" s="6"/>
      <c r="GTS65" s="6"/>
      <c r="GTT65" s="6"/>
      <c r="GTU65" s="6"/>
      <c r="GTV65" s="6"/>
      <c r="GTW65" s="6"/>
      <c r="GTX65" s="6"/>
      <c r="GTY65" s="6"/>
      <c r="GTZ65" s="6"/>
      <c r="GUA65" s="6"/>
      <c r="GUB65" s="6"/>
      <c r="GUC65" s="6"/>
      <c r="GUD65" s="6"/>
      <c r="GUE65" s="6"/>
      <c r="GUF65" s="6"/>
      <c r="GUG65" s="6"/>
      <c r="GUH65" s="6"/>
      <c r="GUI65" s="6"/>
      <c r="GUJ65" s="6"/>
      <c r="GUK65" s="6"/>
      <c r="GUL65" s="6"/>
      <c r="GUM65" s="6"/>
      <c r="GUN65" s="6"/>
      <c r="GUO65" s="6"/>
      <c r="GUP65" s="6"/>
      <c r="GUQ65" s="6"/>
      <c r="GUR65" s="6"/>
      <c r="GUS65" s="6"/>
      <c r="GUT65" s="6"/>
      <c r="GUU65" s="6"/>
      <c r="GUV65" s="6"/>
      <c r="GUW65" s="6"/>
      <c r="GUX65" s="6"/>
      <c r="GUY65" s="6"/>
      <c r="GUZ65" s="6"/>
      <c r="GVA65" s="6"/>
      <c r="GVB65" s="6"/>
      <c r="GVC65" s="6"/>
      <c r="GVD65" s="6"/>
      <c r="GVE65" s="6"/>
      <c r="GVF65" s="6"/>
      <c r="GVG65" s="6"/>
      <c r="GVH65" s="6"/>
      <c r="GVI65" s="6"/>
      <c r="GVJ65" s="6"/>
      <c r="GVK65" s="6"/>
      <c r="GVL65" s="6"/>
      <c r="GVM65" s="6"/>
      <c r="GVN65" s="6"/>
      <c r="GVO65" s="6"/>
      <c r="GVP65" s="6"/>
      <c r="GVQ65" s="6"/>
      <c r="GVR65" s="6"/>
      <c r="GVS65" s="6"/>
      <c r="GVT65" s="6"/>
      <c r="GVU65" s="6"/>
      <c r="GVV65" s="6"/>
      <c r="GVW65" s="6"/>
      <c r="GVX65" s="6"/>
      <c r="GVY65" s="6"/>
      <c r="GVZ65" s="6"/>
      <c r="GWA65" s="6"/>
      <c r="GWB65" s="6"/>
      <c r="GWC65" s="6"/>
      <c r="GWD65" s="6"/>
      <c r="GWE65" s="6"/>
      <c r="GWF65" s="6"/>
      <c r="GWG65" s="6"/>
      <c r="GWH65" s="6"/>
      <c r="GWI65" s="6"/>
      <c r="GWJ65" s="6"/>
      <c r="GWK65" s="6"/>
      <c r="GWL65" s="6"/>
      <c r="GWM65" s="6"/>
      <c r="GWN65" s="6"/>
      <c r="GWO65" s="6"/>
      <c r="GWP65" s="6"/>
      <c r="GWQ65" s="6"/>
      <c r="GWR65" s="6"/>
      <c r="GWS65" s="6"/>
      <c r="GWT65" s="6"/>
      <c r="GWU65" s="6"/>
      <c r="GWV65" s="6"/>
      <c r="GWW65" s="6"/>
      <c r="GWX65" s="6"/>
      <c r="GWY65" s="6"/>
      <c r="GWZ65" s="6"/>
      <c r="GXA65" s="6"/>
      <c r="GXB65" s="6"/>
      <c r="GXC65" s="6"/>
      <c r="GXD65" s="6"/>
      <c r="GXE65" s="6"/>
      <c r="GXF65" s="6"/>
      <c r="GXG65" s="6"/>
      <c r="GXH65" s="6"/>
      <c r="GXI65" s="6"/>
      <c r="GXJ65" s="6"/>
      <c r="GXK65" s="6"/>
      <c r="GXL65" s="6"/>
      <c r="GXM65" s="6"/>
      <c r="GXN65" s="6"/>
      <c r="GXO65" s="6"/>
      <c r="GXP65" s="6"/>
      <c r="GXQ65" s="6"/>
      <c r="GXR65" s="6"/>
      <c r="GXS65" s="6"/>
      <c r="GXT65" s="6"/>
      <c r="GXU65" s="6"/>
      <c r="GXV65" s="6"/>
      <c r="GXW65" s="6"/>
      <c r="GXX65" s="6"/>
      <c r="GXY65" s="6"/>
      <c r="GXZ65" s="6"/>
      <c r="GYA65" s="6"/>
      <c r="GYB65" s="6"/>
      <c r="GYC65" s="6"/>
      <c r="GYD65" s="6"/>
      <c r="GYE65" s="6"/>
      <c r="GYF65" s="6"/>
      <c r="GYG65" s="6"/>
      <c r="GYH65" s="6"/>
      <c r="GYI65" s="6"/>
      <c r="GYJ65" s="6"/>
      <c r="GYK65" s="6"/>
      <c r="GYL65" s="6"/>
      <c r="GYM65" s="6"/>
      <c r="GYN65" s="6"/>
      <c r="GYO65" s="6"/>
      <c r="GYP65" s="6"/>
      <c r="GYQ65" s="6"/>
      <c r="GYR65" s="6"/>
      <c r="GYS65" s="6"/>
      <c r="GYT65" s="6"/>
      <c r="GYU65" s="6"/>
      <c r="GYV65" s="6"/>
      <c r="GYW65" s="6"/>
      <c r="GYX65" s="6"/>
      <c r="GYY65" s="6"/>
      <c r="GYZ65" s="6"/>
      <c r="GZA65" s="6"/>
      <c r="GZB65" s="6"/>
      <c r="GZC65" s="6"/>
      <c r="GZD65" s="6"/>
      <c r="GZE65" s="6"/>
      <c r="GZF65" s="6"/>
      <c r="GZG65" s="6"/>
      <c r="GZH65" s="6"/>
      <c r="GZI65" s="6"/>
      <c r="GZJ65" s="6"/>
      <c r="GZK65" s="6"/>
      <c r="GZL65" s="6"/>
      <c r="GZM65" s="6"/>
      <c r="GZN65" s="6"/>
      <c r="GZO65" s="6"/>
      <c r="GZP65" s="6"/>
      <c r="GZQ65" s="6"/>
      <c r="GZR65" s="6"/>
      <c r="GZS65" s="6"/>
      <c r="GZT65" s="6"/>
      <c r="GZU65" s="6"/>
      <c r="GZV65" s="6"/>
      <c r="GZW65" s="6"/>
      <c r="GZX65" s="6"/>
      <c r="GZY65" s="6"/>
      <c r="GZZ65" s="6"/>
      <c r="HAA65" s="6"/>
      <c r="HAB65" s="6"/>
      <c r="HAC65" s="6"/>
      <c r="HAD65" s="6"/>
      <c r="HAE65" s="6"/>
      <c r="HAF65" s="6"/>
      <c r="HAG65" s="6"/>
      <c r="HAH65" s="6"/>
      <c r="HAI65" s="6"/>
      <c r="HAJ65" s="6"/>
      <c r="HAK65" s="6"/>
      <c r="HAL65" s="6"/>
      <c r="HAM65" s="6"/>
      <c r="HAN65" s="6"/>
      <c r="HAO65" s="6"/>
      <c r="HAP65" s="6"/>
      <c r="HAQ65" s="6"/>
      <c r="HAR65" s="6"/>
      <c r="HAS65" s="6"/>
      <c r="HAT65" s="6"/>
      <c r="HAU65" s="6"/>
      <c r="HAV65" s="6"/>
      <c r="HAW65" s="6"/>
      <c r="HAX65" s="6"/>
      <c r="HAY65" s="6"/>
      <c r="HAZ65" s="6"/>
      <c r="HBA65" s="6"/>
      <c r="HBB65" s="6"/>
      <c r="HBC65" s="6"/>
      <c r="HBD65" s="6"/>
      <c r="HBE65" s="6"/>
      <c r="HBF65" s="6"/>
      <c r="HBG65" s="6"/>
      <c r="HBH65" s="6"/>
      <c r="HBI65" s="6"/>
      <c r="HBJ65" s="6"/>
      <c r="HBK65" s="6"/>
      <c r="HBL65" s="6"/>
      <c r="HBM65" s="6"/>
      <c r="HBN65" s="6"/>
      <c r="HBO65" s="6"/>
      <c r="HBP65" s="6"/>
      <c r="HBQ65" s="6"/>
      <c r="HBR65" s="6"/>
      <c r="HBS65" s="6"/>
      <c r="HBT65" s="6"/>
      <c r="HBU65" s="6"/>
      <c r="HBV65" s="6"/>
      <c r="HBW65" s="6"/>
      <c r="HBX65" s="6"/>
      <c r="HBY65" s="6"/>
      <c r="HBZ65" s="6"/>
      <c r="HCA65" s="6"/>
      <c r="HCB65" s="6"/>
      <c r="HCC65" s="6"/>
      <c r="HCD65" s="6"/>
      <c r="HCE65" s="6"/>
      <c r="HCF65" s="6"/>
      <c r="HCG65" s="6"/>
      <c r="HCH65" s="6"/>
      <c r="HCI65" s="6"/>
      <c r="HCJ65" s="6"/>
      <c r="HCK65" s="6"/>
      <c r="HCL65" s="6"/>
      <c r="HCM65" s="6"/>
      <c r="HCN65" s="6"/>
      <c r="HCO65" s="6"/>
      <c r="HCP65" s="6"/>
      <c r="HCQ65" s="6"/>
      <c r="HCR65" s="6"/>
      <c r="HCS65" s="6"/>
      <c r="HCT65" s="6"/>
      <c r="HCU65" s="6"/>
      <c r="HCV65" s="6"/>
      <c r="HCW65" s="6"/>
      <c r="HCX65" s="6"/>
      <c r="HCY65" s="6"/>
      <c r="HCZ65" s="6"/>
      <c r="HDA65" s="6"/>
      <c r="HDB65" s="6"/>
      <c r="HDC65" s="6"/>
      <c r="HDD65" s="6"/>
      <c r="HDE65" s="6"/>
      <c r="HDF65" s="6"/>
      <c r="HDG65" s="6"/>
      <c r="HDH65" s="6"/>
      <c r="HDI65" s="6"/>
      <c r="HDJ65" s="6"/>
      <c r="HDK65" s="6"/>
      <c r="HDL65" s="6"/>
      <c r="HDM65" s="6"/>
      <c r="HDN65" s="6"/>
      <c r="HDO65" s="6"/>
      <c r="HDP65" s="6"/>
      <c r="HDQ65" s="6"/>
      <c r="HDR65" s="6"/>
      <c r="HDS65" s="6"/>
      <c r="HDT65" s="6"/>
      <c r="HDU65" s="6"/>
      <c r="HDV65" s="6"/>
      <c r="HDW65" s="6"/>
      <c r="HDX65" s="6"/>
      <c r="HDY65" s="6"/>
      <c r="HDZ65" s="6"/>
      <c r="HEA65" s="6"/>
      <c r="HEB65" s="6"/>
      <c r="HEC65" s="6"/>
      <c r="HED65" s="6"/>
      <c r="HEE65" s="6"/>
      <c r="HEF65" s="6"/>
      <c r="HEG65" s="6"/>
      <c r="HEH65" s="6"/>
      <c r="HEI65" s="6"/>
      <c r="HEJ65" s="6"/>
      <c r="HEK65" s="6"/>
      <c r="HEL65" s="6"/>
      <c r="HEM65" s="6"/>
      <c r="HEN65" s="6"/>
      <c r="HEO65" s="6"/>
      <c r="HEP65" s="6"/>
      <c r="HEQ65" s="6"/>
      <c r="HER65" s="6"/>
      <c r="HES65" s="6"/>
      <c r="HET65" s="6"/>
      <c r="HEU65" s="6"/>
      <c r="HEV65" s="6"/>
      <c r="HEW65" s="6"/>
      <c r="HEX65" s="6"/>
      <c r="HEY65" s="6"/>
      <c r="HEZ65" s="6"/>
      <c r="HFA65" s="6"/>
      <c r="HFB65" s="6"/>
      <c r="HFC65" s="6"/>
      <c r="HFD65" s="6"/>
      <c r="HFE65" s="6"/>
      <c r="HFF65" s="6"/>
      <c r="HFG65" s="6"/>
      <c r="HFH65" s="6"/>
      <c r="HFI65" s="6"/>
      <c r="HFJ65" s="6"/>
      <c r="HFK65" s="6"/>
      <c r="HFL65" s="6"/>
      <c r="HFM65" s="6"/>
      <c r="HFN65" s="6"/>
      <c r="HFO65" s="6"/>
      <c r="HFP65" s="6"/>
      <c r="HFQ65" s="6"/>
      <c r="HFR65" s="6"/>
      <c r="HFS65" s="6"/>
      <c r="HFT65" s="6"/>
      <c r="HFU65" s="6"/>
      <c r="HFV65" s="6"/>
      <c r="HFW65" s="6"/>
      <c r="HFX65" s="6"/>
      <c r="HFY65" s="6"/>
      <c r="HFZ65" s="6"/>
      <c r="HGA65" s="6"/>
      <c r="HGB65" s="6"/>
      <c r="HGC65" s="6"/>
      <c r="HGD65" s="6"/>
      <c r="HGE65" s="6"/>
      <c r="HGF65" s="6"/>
      <c r="HGG65" s="6"/>
      <c r="HGH65" s="6"/>
      <c r="HGI65" s="6"/>
      <c r="HGJ65" s="6"/>
      <c r="HGK65" s="6"/>
      <c r="HGL65" s="6"/>
      <c r="HGM65" s="6"/>
      <c r="HGN65" s="6"/>
      <c r="HGO65" s="6"/>
      <c r="HGP65" s="6"/>
      <c r="HGQ65" s="6"/>
      <c r="HGR65" s="6"/>
      <c r="HGS65" s="6"/>
      <c r="HGT65" s="6"/>
      <c r="HGU65" s="6"/>
      <c r="HGV65" s="6"/>
      <c r="HGW65" s="6"/>
      <c r="HGX65" s="6"/>
      <c r="HGY65" s="6"/>
      <c r="HGZ65" s="6"/>
      <c r="HHA65" s="6"/>
      <c r="HHB65" s="6"/>
      <c r="HHC65" s="6"/>
      <c r="HHD65" s="6"/>
      <c r="HHE65" s="6"/>
      <c r="HHF65" s="6"/>
      <c r="HHG65" s="6"/>
      <c r="HHH65" s="6"/>
      <c r="HHI65" s="6"/>
      <c r="HHJ65" s="6"/>
      <c r="HHK65" s="6"/>
      <c r="HHL65" s="6"/>
      <c r="HHM65" s="6"/>
      <c r="HHN65" s="6"/>
      <c r="HHO65" s="6"/>
      <c r="HHP65" s="6"/>
      <c r="HHQ65" s="6"/>
      <c r="HHR65" s="6"/>
      <c r="HHS65" s="6"/>
      <c r="HHT65" s="6"/>
      <c r="HHU65" s="6"/>
      <c r="HHV65" s="6"/>
      <c r="HHW65" s="6"/>
      <c r="HHX65" s="6"/>
      <c r="HHY65" s="6"/>
      <c r="HHZ65" s="6"/>
      <c r="HIA65" s="6"/>
      <c r="HIB65" s="6"/>
      <c r="HIC65" s="6"/>
      <c r="HID65" s="6"/>
      <c r="HIE65" s="6"/>
      <c r="HIF65" s="6"/>
      <c r="HIG65" s="6"/>
      <c r="HIH65" s="6"/>
      <c r="HII65" s="6"/>
      <c r="HIJ65" s="6"/>
      <c r="HIK65" s="6"/>
      <c r="HIL65" s="6"/>
      <c r="HIM65" s="6"/>
      <c r="HIN65" s="6"/>
      <c r="HIO65" s="6"/>
      <c r="HIP65" s="6"/>
      <c r="HIQ65" s="6"/>
      <c r="HIR65" s="6"/>
      <c r="HIS65" s="6"/>
      <c r="HIT65" s="6"/>
      <c r="HIU65" s="6"/>
      <c r="HIV65" s="6"/>
      <c r="HIW65" s="6"/>
      <c r="HIX65" s="6"/>
      <c r="HIY65" s="6"/>
      <c r="HIZ65" s="6"/>
      <c r="HJA65" s="6"/>
      <c r="HJB65" s="6"/>
      <c r="HJC65" s="6"/>
      <c r="HJD65" s="6"/>
      <c r="HJE65" s="6"/>
      <c r="HJF65" s="6"/>
      <c r="HJG65" s="6"/>
      <c r="HJH65" s="6"/>
      <c r="HJI65" s="6"/>
      <c r="HJJ65" s="6"/>
      <c r="HJK65" s="6"/>
      <c r="HJL65" s="6"/>
      <c r="HJM65" s="6"/>
      <c r="HJN65" s="6"/>
      <c r="HJO65" s="6"/>
      <c r="HJP65" s="6"/>
      <c r="HJQ65" s="6"/>
      <c r="HJR65" s="6"/>
      <c r="HJS65" s="6"/>
      <c r="HJT65" s="6"/>
      <c r="HJU65" s="6"/>
      <c r="HJV65" s="6"/>
      <c r="HJW65" s="6"/>
      <c r="HJX65" s="6"/>
      <c r="HJY65" s="6"/>
      <c r="HJZ65" s="6"/>
      <c r="HKA65" s="6"/>
      <c r="HKB65" s="6"/>
      <c r="HKC65" s="6"/>
      <c r="HKD65" s="6"/>
      <c r="HKE65" s="6"/>
      <c r="HKF65" s="6"/>
      <c r="HKG65" s="6"/>
      <c r="HKH65" s="6"/>
      <c r="HKI65" s="6"/>
      <c r="HKJ65" s="6"/>
      <c r="HKK65" s="6"/>
      <c r="HKL65" s="6"/>
      <c r="HKM65" s="6"/>
      <c r="HKN65" s="6"/>
      <c r="HKO65" s="6"/>
      <c r="HKP65" s="6"/>
      <c r="HKQ65" s="6"/>
      <c r="HKR65" s="6"/>
      <c r="HKS65" s="6"/>
      <c r="HKT65" s="6"/>
      <c r="HKU65" s="6"/>
      <c r="HKV65" s="6"/>
      <c r="HKW65" s="6"/>
      <c r="HKX65" s="6"/>
      <c r="HKY65" s="6"/>
      <c r="HKZ65" s="6"/>
      <c r="HLA65" s="6"/>
      <c r="HLB65" s="6"/>
      <c r="HLC65" s="6"/>
      <c r="HLD65" s="6"/>
      <c r="HLE65" s="6"/>
      <c r="HLF65" s="6"/>
      <c r="HLG65" s="6"/>
      <c r="HLH65" s="6"/>
      <c r="HLI65" s="6"/>
      <c r="HLJ65" s="6"/>
      <c r="HLK65" s="6"/>
      <c r="HLL65" s="6"/>
      <c r="HLM65" s="6"/>
      <c r="HLN65" s="6"/>
      <c r="HLO65" s="6"/>
      <c r="HLP65" s="6"/>
      <c r="HLQ65" s="6"/>
      <c r="HLR65" s="6"/>
      <c r="HLS65" s="6"/>
      <c r="HLT65" s="6"/>
      <c r="HLU65" s="6"/>
      <c r="HLV65" s="6"/>
      <c r="HLW65" s="6"/>
      <c r="HLX65" s="6"/>
      <c r="HLY65" s="6"/>
      <c r="HLZ65" s="6"/>
      <c r="HMA65" s="6"/>
      <c r="HMB65" s="6"/>
      <c r="HMC65" s="6"/>
      <c r="HMD65" s="6"/>
      <c r="HME65" s="6"/>
      <c r="HMF65" s="6"/>
      <c r="HMG65" s="6"/>
      <c r="HMH65" s="6"/>
      <c r="HMI65" s="6"/>
      <c r="HMJ65" s="6"/>
      <c r="HMK65" s="6"/>
      <c r="HML65" s="6"/>
      <c r="HMM65" s="6"/>
      <c r="HMN65" s="6"/>
      <c r="HMO65" s="6"/>
      <c r="HMP65" s="6"/>
      <c r="HMQ65" s="6"/>
      <c r="HMR65" s="6"/>
      <c r="HMS65" s="6"/>
      <c r="HMT65" s="6"/>
      <c r="HMU65" s="6"/>
      <c r="HMV65" s="6"/>
      <c r="HMW65" s="6"/>
      <c r="HMX65" s="6"/>
      <c r="HMY65" s="6"/>
      <c r="HMZ65" s="6"/>
      <c r="HNA65" s="6"/>
      <c r="HNB65" s="6"/>
      <c r="HNC65" s="6"/>
      <c r="HND65" s="6"/>
      <c r="HNE65" s="6"/>
      <c r="HNF65" s="6"/>
      <c r="HNG65" s="6"/>
      <c r="HNH65" s="6"/>
      <c r="HNI65" s="6"/>
      <c r="HNJ65" s="6"/>
      <c r="HNK65" s="6"/>
      <c r="HNL65" s="6"/>
      <c r="HNM65" s="6"/>
      <c r="HNN65" s="6"/>
      <c r="HNO65" s="6"/>
      <c r="HNP65" s="6"/>
      <c r="HNQ65" s="6"/>
      <c r="HNR65" s="6"/>
      <c r="HNS65" s="6"/>
      <c r="HNT65" s="6"/>
      <c r="HNU65" s="6"/>
      <c r="HNV65" s="6"/>
      <c r="HNW65" s="6"/>
      <c r="HNX65" s="6"/>
      <c r="HNY65" s="6"/>
      <c r="HNZ65" s="6"/>
      <c r="HOA65" s="6"/>
      <c r="HOB65" s="6"/>
      <c r="HOC65" s="6"/>
      <c r="HOD65" s="6"/>
      <c r="HOE65" s="6"/>
      <c r="HOF65" s="6"/>
      <c r="HOG65" s="6"/>
      <c r="HOH65" s="6"/>
      <c r="HOI65" s="6"/>
      <c r="HOJ65" s="6"/>
      <c r="HOK65" s="6"/>
      <c r="HOL65" s="6"/>
      <c r="HOM65" s="6"/>
      <c r="HON65" s="6"/>
      <c r="HOO65" s="6"/>
      <c r="HOP65" s="6"/>
      <c r="HOQ65" s="6"/>
      <c r="HOR65" s="6"/>
      <c r="HOS65" s="6"/>
      <c r="HOT65" s="6"/>
      <c r="HOU65" s="6"/>
      <c r="HOV65" s="6"/>
      <c r="HOW65" s="6"/>
      <c r="HOX65" s="6"/>
      <c r="HOY65" s="6"/>
      <c r="HOZ65" s="6"/>
      <c r="HPA65" s="6"/>
      <c r="HPB65" s="6"/>
      <c r="HPC65" s="6"/>
      <c r="HPD65" s="6"/>
      <c r="HPE65" s="6"/>
      <c r="HPF65" s="6"/>
      <c r="HPG65" s="6"/>
      <c r="HPH65" s="6"/>
      <c r="HPI65" s="6"/>
      <c r="HPJ65" s="6"/>
      <c r="HPK65" s="6"/>
      <c r="HPL65" s="6"/>
      <c r="HPM65" s="6"/>
      <c r="HPN65" s="6"/>
      <c r="HPO65" s="6"/>
      <c r="HPP65" s="6"/>
      <c r="HPQ65" s="6"/>
      <c r="HPR65" s="6"/>
      <c r="HPS65" s="6"/>
      <c r="HPT65" s="6"/>
      <c r="HPU65" s="6"/>
      <c r="HPV65" s="6"/>
      <c r="HPW65" s="6"/>
      <c r="HPX65" s="6"/>
      <c r="HPY65" s="6"/>
      <c r="HPZ65" s="6"/>
      <c r="HQA65" s="6"/>
      <c r="HQB65" s="6"/>
      <c r="HQC65" s="6"/>
      <c r="HQD65" s="6"/>
      <c r="HQE65" s="6"/>
      <c r="HQF65" s="6"/>
      <c r="HQG65" s="6"/>
      <c r="HQH65" s="6"/>
      <c r="HQI65" s="6"/>
      <c r="HQJ65" s="6"/>
      <c r="HQK65" s="6"/>
      <c r="HQL65" s="6"/>
      <c r="HQM65" s="6"/>
      <c r="HQN65" s="6"/>
      <c r="HQO65" s="6"/>
      <c r="HQP65" s="6"/>
      <c r="HQQ65" s="6"/>
      <c r="HQR65" s="6"/>
      <c r="HQS65" s="6"/>
      <c r="HQT65" s="6"/>
      <c r="HQU65" s="6"/>
      <c r="HQV65" s="6"/>
      <c r="HQW65" s="6"/>
      <c r="HQX65" s="6"/>
      <c r="HQY65" s="6"/>
      <c r="HQZ65" s="6"/>
      <c r="HRA65" s="6"/>
      <c r="HRB65" s="6"/>
      <c r="HRC65" s="6"/>
      <c r="HRD65" s="6"/>
      <c r="HRE65" s="6"/>
      <c r="HRF65" s="6"/>
      <c r="HRG65" s="6"/>
      <c r="HRH65" s="6"/>
      <c r="HRI65" s="6"/>
      <c r="HRJ65" s="6"/>
      <c r="HRK65" s="6"/>
      <c r="HRL65" s="6"/>
      <c r="HRM65" s="6"/>
      <c r="HRN65" s="6"/>
      <c r="HRO65" s="6"/>
      <c r="HRP65" s="6"/>
      <c r="HRQ65" s="6"/>
      <c r="HRR65" s="6"/>
      <c r="HRS65" s="6"/>
      <c r="HRT65" s="6"/>
      <c r="HRU65" s="6"/>
      <c r="HRV65" s="6"/>
      <c r="HRW65" s="6"/>
      <c r="HRX65" s="6"/>
      <c r="HRY65" s="6"/>
      <c r="HRZ65" s="6"/>
      <c r="HSA65" s="6"/>
      <c r="HSB65" s="6"/>
      <c r="HSC65" s="6"/>
      <c r="HSD65" s="6"/>
      <c r="HSE65" s="6"/>
      <c r="HSF65" s="6"/>
      <c r="HSG65" s="6"/>
      <c r="HSH65" s="6"/>
      <c r="HSI65" s="6"/>
      <c r="HSJ65" s="6"/>
      <c r="HSK65" s="6"/>
      <c r="HSL65" s="6"/>
      <c r="HSM65" s="6"/>
      <c r="HSN65" s="6"/>
      <c r="HSO65" s="6"/>
      <c r="HSP65" s="6"/>
      <c r="HSQ65" s="6"/>
      <c r="HSR65" s="6"/>
      <c r="HSS65" s="6"/>
      <c r="HST65" s="6"/>
      <c r="HSU65" s="6"/>
      <c r="HSV65" s="6"/>
      <c r="HSW65" s="6"/>
      <c r="HSX65" s="6"/>
      <c r="HSY65" s="6"/>
      <c r="HSZ65" s="6"/>
      <c r="HTA65" s="6"/>
      <c r="HTB65" s="6"/>
      <c r="HTC65" s="6"/>
      <c r="HTD65" s="6"/>
      <c r="HTE65" s="6"/>
      <c r="HTF65" s="6"/>
      <c r="HTG65" s="6"/>
      <c r="HTH65" s="6"/>
      <c r="HTI65" s="6"/>
      <c r="HTJ65" s="6"/>
      <c r="HTK65" s="6"/>
      <c r="HTL65" s="6"/>
      <c r="HTM65" s="6"/>
      <c r="HTN65" s="6"/>
      <c r="HTO65" s="6"/>
      <c r="HTP65" s="6"/>
      <c r="HTQ65" s="6"/>
      <c r="HTR65" s="6"/>
      <c r="HTS65" s="6"/>
      <c r="HTT65" s="6"/>
      <c r="HTU65" s="6"/>
      <c r="HTV65" s="6"/>
      <c r="HTW65" s="6"/>
      <c r="HTX65" s="6"/>
      <c r="HTY65" s="6"/>
      <c r="HTZ65" s="6"/>
      <c r="HUA65" s="6"/>
      <c r="HUB65" s="6"/>
      <c r="HUC65" s="6"/>
      <c r="HUD65" s="6"/>
      <c r="HUE65" s="6"/>
      <c r="HUF65" s="6"/>
      <c r="HUG65" s="6"/>
      <c r="HUH65" s="6"/>
      <c r="HUI65" s="6"/>
      <c r="HUJ65" s="6"/>
      <c r="HUK65" s="6"/>
      <c r="HUL65" s="6"/>
      <c r="HUM65" s="6"/>
      <c r="HUN65" s="6"/>
      <c r="HUO65" s="6"/>
      <c r="HUP65" s="6"/>
      <c r="HUQ65" s="6"/>
      <c r="HUR65" s="6"/>
      <c r="HUS65" s="6"/>
      <c r="HUT65" s="6"/>
      <c r="HUU65" s="6"/>
      <c r="HUV65" s="6"/>
      <c r="HUW65" s="6"/>
      <c r="HUX65" s="6"/>
      <c r="HUY65" s="6"/>
      <c r="HUZ65" s="6"/>
      <c r="HVA65" s="6"/>
      <c r="HVB65" s="6"/>
      <c r="HVC65" s="6"/>
      <c r="HVD65" s="6"/>
      <c r="HVE65" s="6"/>
      <c r="HVF65" s="6"/>
      <c r="HVG65" s="6"/>
      <c r="HVH65" s="6"/>
      <c r="HVI65" s="6"/>
      <c r="HVJ65" s="6"/>
      <c r="HVK65" s="6"/>
      <c r="HVL65" s="6"/>
      <c r="HVM65" s="6"/>
      <c r="HVN65" s="6"/>
      <c r="HVO65" s="6"/>
      <c r="HVP65" s="6"/>
      <c r="HVQ65" s="6"/>
      <c r="HVR65" s="6"/>
      <c r="HVS65" s="6"/>
      <c r="HVT65" s="6"/>
      <c r="HVU65" s="6"/>
      <c r="HVV65" s="6"/>
      <c r="HVW65" s="6"/>
      <c r="HVX65" s="6"/>
      <c r="HVY65" s="6"/>
      <c r="HVZ65" s="6"/>
      <c r="HWA65" s="6"/>
      <c r="HWB65" s="6"/>
      <c r="HWC65" s="6"/>
      <c r="HWD65" s="6"/>
      <c r="HWE65" s="6"/>
      <c r="HWF65" s="6"/>
      <c r="HWG65" s="6"/>
      <c r="HWH65" s="6"/>
      <c r="HWI65" s="6"/>
      <c r="HWJ65" s="6"/>
      <c r="HWK65" s="6"/>
      <c r="HWL65" s="6"/>
      <c r="HWM65" s="6"/>
      <c r="HWN65" s="6"/>
      <c r="HWO65" s="6"/>
      <c r="HWP65" s="6"/>
      <c r="HWQ65" s="6"/>
      <c r="HWR65" s="6"/>
      <c r="HWS65" s="6"/>
      <c r="HWT65" s="6"/>
      <c r="HWU65" s="6"/>
      <c r="HWV65" s="6"/>
      <c r="HWW65" s="6"/>
      <c r="HWX65" s="6"/>
      <c r="HWY65" s="6"/>
      <c r="HWZ65" s="6"/>
      <c r="HXA65" s="6"/>
      <c r="HXB65" s="6"/>
      <c r="HXC65" s="6"/>
      <c r="HXD65" s="6"/>
      <c r="HXE65" s="6"/>
      <c r="HXF65" s="6"/>
      <c r="HXG65" s="6"/>
      <c r="HXH65" s="6"/>
      <c r="HXI65" s="6"/>
      <c r="HXJ65" s="6"/>
      <c r="HXK65" s="6"/>
      <c r="HXL65" s="6"/>
      <c r="HXM65" s="6"/>
      <c r="HXN65" s="6"/>
      <c r="HXO65" s="6"/>
      <c r="HXP65" s="6"/>
      <c r="HXQ65" s="6"/>
      <c r="HXR65" s="6"/>
      <c r="HXS65" s="6"/>
      <c r="HXT65" s="6"/>
      <c r="HXU65" s="6"/>
      <c r="HXV65" s="6"/>
      <c r="HXW65" s="6"/>
      <c r="HXX65" s="6"/>
      <c r="HXY65" s="6"/>
      <c r="HXZ65" s="6"/>
      <c r="HYA65" s="6"/>
      <c r="HYB65" s="6"/>
      <c r="HYC65" s="6"/>
      <c r="HYD65" s="6"/>
      <c r="HYE65" s="6"/>
      <c r="HYF65" s="6"/>
      <c r="HYG65" s="6"/>
      <c r="HYH65" s="6"/>
      <c r="HYI65" s="6"/>
      <c r="HYJ65" s="6"/>
      <c r="HYK65" s="6"/>
      <c r="HYL65" s="6"/>
      <c r="HYM65" s="6"/>
      <c r="HYN65" s="6"/>
      <c r="HYO65" s="6"/>
      <c r="HYP65" s="6"/>
      <c r="HYQ65" s="6"/>
      <c r="HYR65" s="6"/>
      <c r="HYS65" s="6"/>
      <c r="HYT65" s="6"/>
      <c r="HYU65" s="6"/>
      <c r="HYV65" s="6"/>
      <c r="HYW65" s="6"/>
      <c r="HYX65" s="6"/>
      <c r="HYY65" s="6"/>
      <c r="HYZ65" s="6"/>
      <c r="HZA65" s="6"/>
      <c r="HZB65" s="6"/>
      <c r="HZC65" s="6"/>
      <c r="HZD65" s="6"/>
      <c r="HZE65" s="6"/>
      <c r="HZF65" s="6"/>
      <c r="HZG65" s="6"/>
      <c r="HZH65" s="6"/>
      <c r="HZI65" s="6"/>
      <c r="HZJ65" s="6"/>
      <c r="HZK65" s="6"/>
      <c r="HZL65" s="6"/>
      <c r="HZM65" s="6"/>
      <c r="HZN65" s="6"/>
      <c r="HZO65" s="6"/>
      <c r="HZP65" s="6"/>
      <c r="HZQ65" s="6"/>
      <c r="HZR65" s="6"/>
      <c r="HZS65" s="6"/>
      <c r="HZT65" s="6"/>
      <c r="HZU65" s="6"/>
      <c r="HZV65" s="6"/>
      <c r="HZW65" s="6"/>
      <c r="HZX65" s="6"/>
      <c r="HZY65" s="6"/>
      <c r="HZZ65" s="6"/>
      <c r="IAA65" s="6"/>
      <c r="IAB65" s="6"/>
      <c r="IAC65" s="6"/>
      <c r="IAD65" s="6"/>
      <c r="IAE65" s="6"/>
      <c r="IAF65" s="6"/>
      <c r="IAG65" s="6"/>
      <c r="IAH65" s="6"/>
      <c r="IAI65" s="6"/>
      <c r="IAJ65" s="6"/>
      <c r="IAK65" s="6"/>
      <c r="IAL65" s="6"/>
      <c r="IAM65" s="6"/>
      <c r="IAN65" s="6"/>
      <c r="IAO65" s="6"/>
      <c r="IAP65" s="6"/>
      <c r="IAQ65" s="6"/>
      <c r="IAR65" s="6"/>
      <c r="IAS65" s="6"/>
      <c r="IAT65" s="6"/>
      <c r="IAU65" s="6"/>
      <c r="IAV65" s="6"/>
      <c r="IAW65" s="6"/>
      <c r="IAX65" s="6"/>
      <c r="IAY65" s="6"/>
      <c r="IAZ65" s="6"/>
      <c r="IBA65" s="6"/>
      <c r="IBB65" s="6"/>
      <c r="IBC65" s="6"/>
      <c r="IBD65" s="6"/>
      <c r="IBE65" s="6"/>
      <c r="IBF65" s="6"/>
      <c r="IBG65" s="6"/>
      <c r="IBH65" s="6"/>
      <c r="IBI65" s="6"/>
      <c r="IBJ65" s="6"/>
      <c r="IBK65" s="6"/>
      <c r="IBL65" s="6"/>
      <c r="IBM65" s="6"/>
      <c r="IBN65" s="6"/>
      <c r="IBO65" s="6"/>
      <c r="IBP65" s="6"/>
      <c r="IBQ65" s="6"/>
      <c r="IBR65" s="6"/>
      <c r="IBS65" s="6"/>
      <c r="IBT65" s="6"/>
      <c r="IBU65" s="6"/>
      <c r="IBV65" s="6"/>
      <c r="IBW65" s="6"/>
      <c r="IBX65" s="6"/>
      <c r="IBY65" s="6"/>
      <c r="IBZ65" s="6"/>
      <c r="ICA65" s="6"/>
      <c r="ICB65" s="6"/>
      <c r="ICC65" s="6"/>
      <c r="ICD65" s="6"/>
      <c r="ICE65" s="6"/>
      <c r="ICF65" s="6"/>
      <c r="ICG65" s="6"/>
      <c r="ICH65" s="6"/>
      <c r="ICI65" s="6"/>
      <c r="ICJ65" s="6"/>
      <c r="ICK65" s="6"/>
      <c r="ICL65" s="6"/>
      <c r="ICM65" s="6"/>
      <c r="ICN65" s="6"/>
      <c r="ICO65" s="6"/>
      <c r="ICP65" s="6"/>
      <c r="ICQ65" s="6"/>
      <c r="ICR65" s="6"/>
      <c r="ICS65" s="6"/>
      <c r="ICT65" s="6"/>
      <c r="ICU65" s="6"/>
      <c r="ICV65" s="6"/>
      <c r="ICW65" s="6"/>
      <c r="ICX65" s="6"/>
      <c r="ICY65" s="6"/>
      <c r="ICZ65" s="6"/>
      <c r="IDA65" s="6"/>
      <c r="IDB65" s="6"/>
      <c r="IDC65" s="6"/>
      <c r="IDD65" s="6"/>
      <c r="IDE65" s="6"/>
      <c r="IDF65" s="6"/>
      <c r="IDG65" s="6"/>
      <c r="IDH65" s="6"/>
      <c r="IDI65" s="6"/>
      <c r="IDJ65" s="6"/>
      <c r="IDK65" s="6"/>
      <c r="IDL65" s="6"/>
      <c r="IDM65" s="6"/>
      <c r="IDN65" s="6"/>
      <c r="IDO65" s="6"/>
      <c r="IDP65" s="6"/>
      <c r="IDQ65" s="6"/>
      <c r="IDR65" s="6"/>
      <c r="IDS65" s="6"/>
      <c r="IDT65" s="6"/>
      <c r="IDU65" s="6"/>
      <c r="IDV65" s="6"/>
      <c r="IDW65" s="6"/>
      <c r="IDX65" s="6"/>
      <c r="IDY65" s="6"/>
      <c r="IDZ65" s="6"/>
      <c r="IEA65" s="6"/>
      <c r="IEB65" s="6"/>
      <c r="IEC65" s="6"/>
      <c r="IED65" s="6"/>
      <c r="IEE65" s="6"/>
      <c r="IEF65" s="6"/>
      <c r="IEG65" s="6"/>
      <c r="IEH65" s="6"/>
      <c r="IEI65" s="6"/>
      <c r="IEJ65" s="6"/>
      <c r="IEK65" s="6"/>
      <c r="IEL65" s="6"/>
      <c r="IEM65" s="6"/>
      <c r="IEN65" s="6"/>
      <c r="IEO65" s="6"/>
      <c r="IEP65" s="6"/>
      <c r="IEQ65" s="6"/>
      <c r="IER65" s="6"/>
      <c r="IES65" s="6"/>
      <c r="IET65" s="6"/>
      <c r="IEU65" s="6"/>
      <c r="IEV65" s="6"/>
      <c r="IEW65" s="6"/>
      <c r="IEX65" s="6"/>
      <c r="IEY65" s="6"/>
      <c r="IEZ65" s="6"/>
      <c r="IFA65" s="6"/>
      <c r="IFB65" s="6"/>
      <c r="IFC65" s="6"/>
      <c r="IFD65" s="6"/>
      <c r="IFE65" s="6"/>
      <c r="IFF65" s="6"/>
      <c r="IFG65" s="6"/>
      <c r="IFH65" s="6"/>
      <c r="IFI65" s="6"/>
      <c r="IFJ65" s="6"/>
      <c r="IFK65" s="6"/>
      <c r="IFL65" s="6"/>
      <c r="IFM65" s="6"/>
      <c r="IFN65" s="6"/>
      <c r="IFO65" s="6"/>
      <c r="IFP65" s="6"/>
      <c r="IFQ65" s="6"/>
      <c r="IFR65" s="6"/>
      <c r="IFS65" s="6"/>
      <c r="IFT65" s="6"/>
      <c r="IFU65" s="6"/>
      <c r="IFV65" s="6"/>
      <c r="IFW65" s="6"/>
      <c r="IFX65" s="6"/>
      <c r="IFY65" s="6"/>
      <c r="IFZ65" s="6"/>
      <c r="IGA65" s="6"/>
      <c r="IGB65" s="6"/>
      <c r="IGC65" s="6"/>
      <c r="IGD65" s="6"/>
      <c r="IGE65" s="6"/>
      <c r="IGF65" s="6"/>
      <c r="IGG65" s="6"/>
      <c r="IGH65" s="6"/>
      <c r="IGI65" s="6"/>
      <c r="IGJ65" s="6"/>
      <c r="IGK65" s="6"/>
      <c r="IGL65" s="6"/>
      <c r="IGM65" s="6"/>
      <c r="IGN65" s="6"/>
      <c r="IGO65" s="6"/>
      <c r="IGP65" s="6"/>
      <c r="IGQ65" s="6"/>
      <c r="IGR65" s="6"/>
      <c r="IGS65" s="6"/>
      <c r="IGT65" s="6"/>
      <c r="IGU65" s="6"/>
      <c r="IGV65" s="6"/>
      <c r="IGW65" s="6"/>
      <c r="IGX65" s="6"/>
      <c r="IGY65" s="6"/>
      <c r="IGZ65" s="6"/>
      <c r="IHA65" s="6"/>
      <c r="IHB65" s="6"/>
      <c r="IHC65" s="6"/>
      <c r="IHD65" s="6"/>
      <c r="IHE65" s="6"/>
      <c r="IHF65" s="6"/>
      <c r="IHG65" s="6"/>
      <c r="IHH65" s="6"/>
      <c r="IHI65" s="6"/>
      <c r="IHJ65" s="6"/>
      <c r="IHK65" s="6"/>
      <c r="IHL65" s="6"/>
      <c r="IHM65" s="6"/>
      <c r="IHN65" s="6"/>
      <c r="IHO65" s="6"/>
      <c r="IHP65" s="6"/>
      <c r="IHQ65" s="6"/>
      <c r="IHR65" s="6"/>
      <c r="IHS65" s="6"/>
      <c r="IHT65" s="6"/>
      <c r="IHU65" s="6"/>
      <c r="IHV65" s="6"/>
      <c r="IHW65" s="6"/>
      <c r="IHX65" s="6"/>
      <c r="IHY65" s="6"/>
      <c r="IHZ65" s="6"/>
      <c r="IIA65" s="6"/>
      <c r="IIB65" s="6"/>
      <c r="IIC65" s="6"/>
      <c r="IID65" s="6"/>
      <c r="IIE65" s="6"/>
      <c r="IIF65" s="6"/>
      <c r="IIG65" s="6"/>
      <c r="IIH65" s="6"/>
      <c r="III65" s="6"/>
      <c r="IIJ65" s="6"/>
      <c r="IIK65" s="6"/>
      <c r="IIL65" s="6"/>
      <c r="IIM65" s="6"/>
      <c r="IIN65" s="6"/>
      <c r="IIO65" s="6"/>
      <c r="IIP65" s="6"/>
      <c r="IIQ65" s="6"/>
      <c r="IIR65" s="6"/>
      <c r="IIS65" s="6"/>
      <c r="IIT65" s="6"/>
      <c r="IIU65" s="6"/>
      <c r="IIV65" s="6"/>
      <c r="IIW65" s="6"/>
      <c r="IIX65" s="6"/>
      <c r="IIY65" s="6"/>
      <c r="IIZ65" s="6"/>
      <c r="IJA65" s="6"/>
      <c r="IJB65" s="6"/>
      <c r="IJC65" s="6"/>
      <c r="IJD65" s="6"/>
      <c r="IJE65" s="6"/>
      <c r="IJF65" s="6"/>
      <c r="IJG65" s="6"/>
      <c r="IJH65" s="6"/>
      <c r="IJI65" s="6"/>
      <c r="IJJ65" s="6"/>
      <c r="IJK65" s="6"/>
      <c r="IJL65" s="6"/>
      <c r="IJM65" s="6"/>
      <c r="IJN65" s="6"/>
      <c r="IJO65" s="6"/>
      <c r="IJP65" s="6"/>
      <c r="IJQ65" s="6"/>
      <c r="IJR65" s="6"/>
      <c r="IJS65" s="6"/>
      <c r="IJT65" s="6"/>
      <c r="IJU65" s="6"/>
      <c r="IJV65" s="6"/>
      <c r="IJW65" s="6"/>
      <c r="IJX65" s="6"/>
      <c r="IJY65" s="6"/>
      <c r="IJZ65" s="6"/>
      <c r="IKA65" s="6"/>
      <c r="IKB65" s="6"/>
      <c r="IKC65" s="6"/>
      <c r="IKD65" s="6"/>
      <c r="IKE65" s="6"/>
      <c r="IKF65" s="6"/>
      <c r="IKG65" s="6"/>
      <c r="IKH65" s="6"/>
      <c r="IKI65" s="6"/>
      <c r="IKJ65" s="6"/>
      <c r="IKK65" s="6"/>
      <c r="IKL65" s="6"/>
      <c r="IKM65" s="6"/>
      <c r="IKN65" s="6"/>
      <c r="IKO65" s="6"/>
      <c r="IKP65" s="6"/>
      <c r="IKQ65" s="6"/>
      <c r="IKR65" s="6"/>
      <c r="IKS65" s="6"/>
      <c r="IKT65" s="6"/>
      <c r="IKU65" s="6"/>
      <c r="IKV65" s="6"/>
      <c r="IKW65" s="6"/>
      <c r="IKX65" s="6"/>
      <c r="IKY65" s="6"/>
      <c r="IKZ65" s="6"/>
      <c r="ILA65" s="6"/>
      <c r="ILB65" s="6"/>
      <c r="ILC65" s="6"/>
      <c r="ILD65" s="6"/>
      <c r="ILE65" s="6"/>
      <c r="ILF65" s="6"/>
      <c r="ILG65" s="6"/>
      <c r="ILH65" s="6"/>
      <c r="ILI65" s="6"/>
      <c r="ILJ65" s="6"/>
      <c r="ILK65" s="6"/>
      <c r="ILL65" s="6"/>
      <c r="ILM65" s="6"/>
      <c r="ILN65" s="6"/>
      <c r="ILO65" s="6"/>
      <c r="ILP65" s="6"/>
      <c r="ILQ65" s="6"/>
      <c r="ILR65" s="6"/>
      <c r="ILS65" s="6"/>
      <c r="ILT65" s="6"/>
      <c r="ILU65" s="6"/>
      <c r="ILV65" s="6"/>
      <c r="ILW65" s="6"/>
      <c r="ILX65" s="6"/>
      <c r="ILY65" s="6"/>
      <c r="ILZ65" s="6"/>
      <c r="IMA65" s="6"/>
      <c r="IMB65" s="6"/>
      <c r="IMC65" s="6"/>
      <c r="IMD65" s="6"/>
      <c r="IME65" s="6"/>
      <c r="IMF65" s="6"/>
      <c r="IMG65" s="6"/>
      <c r="IMH65" s="6"/>
      <c r="IMI65" s="6"/>
      <c r="IMJ65" s="6"/>
      <c r="IMK65" s="6"/>
      <c r="IML65" s="6"/>
      <c r="IMM65" s="6"/>
      <c r="IMN65" s="6"/>
      <c r="IMO65" s="6"/>
      <c r="IMP65" s="6"/>
      <c r="IMQ65" s="6"/>
      <c r="IMR65" s="6"/>
      <c r="IMS65" s="6"/>
      <c r="IMT65" s="6"/>
      <c r="IMU65" s="6"/>
      <c r="IMV65" s="6"/>
      <c r="IMW65" s="6"/>
      <c r="IMX65" s="6"/>
      <c r="IMY65" s="6"/>
      <c r="IMZ65" s="6"/>
      <c r="INA65" s="6"/>
      <c r="INB65" s="6"/>
      <c r="INC65" s="6"/>
      <c r="IND65" s="6"/>
      <c r="INE65" s="6"/>
      <c r="INF65" s="6"/>
      <c r="ING65" s="6"/>
      <c r="INH65" s="6"/>
      <c r="INI65" s="6"/>
      <c r="INJ65" s="6"/>
      <c r="INK65" s="6"/>
      <c r="INL65" s="6"/>
      <c r="INM65" s="6"/>
      <c r="INN65" s="6"/>
      <c r="INO65" s="6"/>
      <c r="INP65" s="6"/>
      <c r="INQ65" s="6"/>
      <c r="INR65" s="6"/>
      <c r="INS65" s="6"/>
      <c r="INT65" s="6"/>
      <c r="INU65" s="6"/>
      <c r="INV65" s="6"/>
      <c r="INW65" s="6"/>
      <c r="INX65" s="6"/>
      <c r="INY65" s="6"/>
      <c r="INZ65" s="6"/>
      <c r="IOA65" s="6"/>
      <c r="IOB65" s="6"/>
      <c r="IOC65" s="6"/>
      <c r="IOD65" s="6"/>
      <c r="IOE65" s="6"/>
      <c r="IOF65" s="6"/>
      <c r="IOG65" s="6"/>
      <c r="IOH65" s="6"/>
      <c r="IOI65" s="6"/>
      <c r="IOJ65" s="6"/>
      <c r="IOK65" s="6"/>
      <c r="IOL65" s="6"/>
      <c r="IOM65" s="6"/>
      <c r="ION65" s="6"/>
      <c r="IOO65" s="6"/>
      <c r="IOP65" s="6"/>
      <c r="IOQ65" s="6"/>
      <c r="IOR65" s="6"/>
      <c r="IOS65" s="6"/>
      <c r="IOT65" s="6"/>
      <c r="IOU65" s="6"/>
      <c r="IOV65" s="6"/>
      <c r="IOW65" s="6"/>
      <c r="IOX65" s="6"/>
      <c r="IOY65" s="6"/>
      <c r="IOZ65" s="6"/>
      <c r="IPA65" s="6"/>
      <c r="IPB65" s="6"/>
      <c r="IPC65" s="6"/>
      <c r="IPD65" s="6"/>
      <c r="IPE65" s="6"/>
      <c r="IPF65" s="6"/>
      <c r="IPG65" s="6"/>
      <c r="IPH65" s="6"/>
      <c r="IPI65" s="6"/>
      <c r="IPJ65" s="6"/>
      <c r="IPK65" s="6"/>
      <c r="IPL65" s="6"/>
      <c r="IPM65" s="6"/>
      <c r="IPN65" s="6"/>
      <c r="IPO65" s="6"/>
      <c r="IPP65" s="6"/>
      <c r="IPQ65" s="6"/>
      <c r="IPR65" s="6"/>
      <c r="IPS65" s="6"/>
      <c r="IPT65" s="6"/>
      <c r="IPU65" s="6"/>
      <c r="IPV65" s="6"/>
      <c r="IPW65" s="6"/>
      <c r="IPX65" s="6"/>
      <c r="IPY65" s="6"/>
      <c r="IPZ65" s="6"/>
      <c r="IQA65" s="6"/>
      <c r="IQB65" s="6"/>
      <c r="IQC65" s="6"/>
      <c r="IQD65" s="6"/>
      <c r="IQE65" s="6"/>
      <c r="IQF65" s="6"/>
      <c r="IQG65" s="6"/>
      <c r="IQH65" s="6"/>
      <c r="IQI65" s="6"/>
      <c r="IQJ65" s="6"/>
      <c r="IQK65" s="6"/>
      <c r="IQL65" s="6"/>
      <c r="IQM65" s="6"/>
      <c r="IQN65" s="6"/>
      <c r="IQO65" s="6"/>
      <c r="IQP65" s="6"/>
      <c r="IQQ65" s="6"/>
      <c r="IQR65" s="6"/>
      <c r="IQS65" s="6"/>
      <c r="IQT65" s="6"/>
      <c r="IQU65" s="6"/>
      <c r="IQV65" s="6"/>
      <c r="IQW65" s="6"/>
      <c r="IQX65" s="6"/>
      <c r="IQY65" s="6"/>
      <c r="IQZ65" s="6"/>
      <c r="IRA65" s="6"/>
      <c r="IRB65" s="6"/>
      <c r="IRC65" s="6"/>
      <c r="IRD65" s="6"/>
      <c r="IRE65" s="6"/>
      <c r="IRF65" s="6"/>
      <c r="IRG65" s="6"/>
      <c r="IRH65" s="6"/>
      <c r="IRI65" s="6"/>
      <c r="IRJ65" s="6"/>
      <c r="IRK65" s="6"/>
      <c r="IRL65" s="6"/>
      <c r="IRM65" s="6"/>
      <c r="IRN65" s="6"/>
      <c r="IRO65" s="6"/>
      <c r="IRP65" s="6"/>
      <c r="IRQ65" s="6"/>
      <c r="IRR65" s="6"/>
      <c r="IRS65" s="6"/>
      <c r="IRT65" s="6"/>
      <c r="IRU65" s="6"/>
      <c r="IRV65" s="6"/>
      <c r="IRW65" s="6"/>
      <c r="IRX65" s="6"/>
      <c r="IRY65" s="6"/>
      <c r="IRZ65" s="6"/>
      <c r="ISA65" s="6"/>
      <c r="ISB65" s="6"/>
      <c r="ISC65" s="6"/>
      <c r="ISD65" s="6"/>
      <c r="ISE65" s="6"/>
      <c r="ISF65" s="6"/>
      <c r="ISG65" s="6"/>
      <c r="ISH65" s="6"/>
      <c r="ISI65" s="6"/>
      <c r="ISJ65" s="6"/>
      <c r="ISK65" s="6"/>
      <c r="ISL65" s="6"/>
      <c r="ISM65" s="6"/>
      <c r="ISN65" s="6"/>
      <c r="ISO65" s="6"/>
      <c r="ISP65" s="6"/>
      <c r="ISQ65" s="6"/>
      <c r="ISR65" s="6"/>
      <c r="ISS65" s="6"/>
      <c r="IST65" s="6"/>
      <c r="ISU65" s="6"/>
      <c r="ISV65" s="6"/>
      <c r="ISW65" s="6"/>
      <c r="ISX65" s="6"/>
      <c r="ISY65" s="6"/>
      <c r="ISZ65" s="6"/>
      <c r="ITA65" s="6"/>
      <c r="ITB65" s="6"/>
      <c r="ITC65" s="6"/>
      <c r="ITD65" s="6"/>
      <c r="ITE65" s="6"/>
      <c r="ITF65" s="6"/>
      <c r="ITG65" s="6"/>
      <c r="ITH65" s="6"/>
      <c r="ITI65" s="6"/>
      <c r="ITJ65" s="6"/>
      <c r="ITK65" s="6"/>
      <c r="ITL65" s="6"/>
      <c r="ITM65" s="6"/>
      <c r="ITN65" s="6"/>
      <c r="ITO65" s="6"/>
      <c r="ITP65" s="6"/>
      <c r="ITQ65" s="6"/>
      <c r="ITR65" s="6"/>
      <c r="ITS65" s="6"/>
      <c r="ITT65" s="6"/>
      <c r="ITU65" s="6"/>
      <c r="ITV65" s="6"/>
      <c r="ITW65" s="6"/>
      <c r="ITX65" s="6"/>
      <c r="ITY65" s="6"/>
      <c r="ITZ65" s="6"/>
      <c r="IUA65" s="6"/>
      <c r="IUB65" s="6"/>
      <c r="IUC65" s="6"/>
      <c r="IUD65" s="6"/>
      <c r="IUE65" s="6"/>
      <c r="IUF65" s="6"/>
      <c r="IUG65" s="6"/>
      <c r="IUH65" s="6"/>
      <c r="IUI65" s="6"/>
      <c r="IUJ65" s="6"/>
      <c r="IUK65" s="6"/>
      <c r="IUL65" s="6"/>
      <c r="IUM65" s="6"/>
      <c r="IUN65" s="6"/>
      <c r="IUO65" s="6"/>
      <c r="IUP65" s="6"/>
      <c r="IUQ65" s="6"/>
      <c r="IUR65" s="6"/>
      <c r="IUS65" s="6"/>
      <c r="IUT65" s="6"/>
      <c r="IUU65" s="6"/>
      <c r="IUV65" s="6"/>
      <c r="IUW65" s="6"/>
      <c r="IUX65" s="6"/>
      <c r="IUY65" s="6"/>
      <c r="IUZ65" s="6"/>
      <c r="IVA65" s="6"/>
      <c r="IVB65" s="6"/>
      <c r="IVC65" s="6"/>
      <c r="IVD65" s="6"/>
      <c r="IVE65" s="6"/>
      <c r="IVF65" s="6"/>
      <c r="IVG65" s="6"/>
      <c r="IVH65" s="6"/>
      <c r="IVI65" s="6"/>
      <c r="IVJ65" s="6"/>
      <c r="IVK65" s="6"/>
      <c r="IVL65" s="6"/>
      <c r="IVM65" s="6"/>
      <c r="IVN65" s="6"/>
      <c r="IVO65" s="6"/>
      <c r="IVP65" s="6"/>
      <c r="IVQ65" s="6"/>
      <c r="IVR65" s="6"/>
      <c r="IVS65" s="6"/>
      <c r="IVT65" s="6"/>
      <c r="IVU65" s="6"/>
      <c r="IVV65" s="6"/>
      <c r="IVW65" s="6"/>
      <c r="IVX65" s="6"/>
      <c r="IVY65" s="6"/>
      <c r="IVZ65" s="6"/>
      <c r="IWA65" s="6"/>
      <c r="IWB65" s="6"/>
      <c r="IWC65" s="6"/>
      <c r="IWD65" s="6"/>
      <c r="IWE65" s="6"/>
      <c r="IWF65" s="6"/>
      <c r="IWG65" s="6"/>
      <c r="IWH65" s="6"/>
      <c r="IWI65" s="6"/>
      <c r="IWJ65" s="6"/>
      <c r="IWK65" s="6"/>
      <c r="IWL65" s="6"/>
      <c r="IWM65" s="6"/>
      <c r="IWN65" s="6"/>
      <c r="IWO65" s="6"/>
      <c r="IWP65" s="6"/>
      <c r="IWQ65" s="6"/>
      <c r="IWR65" s="6"/>
      <c r="IWS65" s="6"/>
      <c r="IWT65" s="6"/>
      <c r="IWU65" s="6"/>
      <c r="IWV65" s="6"/>
      <c r="IWW65" s="6"/>
      <c r="IWX65" s="6"/>
      <c r="IWY65" s="6"/>
      <c r="IWZ65" s="6"/>
      <c r="IXA65" s="6"/>
      <c r="IXB65" s="6"/>
      <c r="IXC65" s="6"/>
      <c r="IXD65" s="6"/>
      <c r="IXE65" s="6"/>
      <c r="IXF65" s="6"/>
      <c r="IXG65" s="6"/>
      <c r="IXH65" s="6"/>
      <c r="IXI65" s="6"/>
      <c r="IXJ65" s="6"/>
      <c r="IXK65" s="6"/>
      <c r="IXL65" s="6"/>
      <c r="IXM65" s="6"/>
      <c r="IXN65" s="6"/>
      <c r="IXO65" s="6"/>
      <c r="IXP65" s="6"/>
      <c r="IXQ65" s="6"/>
      <c r="IXR65" s="6"/>
      <c r="IXS65" s="6"/>
      <c r="IXT65" s="6"/>
      <c r="IXU65" s="6"/>
      <c r="IXV65" s="6"/>
      <c r="IXW65" s="6"/>
      <c r="IXX65" s="6"/>
      <c r="IXY65" s="6"/>
      <c r="IXZ65" s="6"/>
      <c r="IYA65" s="6"/>
      <c r="IYB65" s="6"/>
      <c r="IYC65" s="6"/>
      <c r="IYD65" s="6"/>
      <c r="IYE65" s="6"/>
      <c r="IYF65" s="6"/>
      <c r="IYG65" s="6"/>
      <c r="IYH65" s="6"/>
      <c r="IYI65" s="6"/>
      <c r="IYJ65" s="6"/>
      <c r="IYK65" s="6"/>
      <c r="IYL65" s="6"/>
      <c r="IYM65" s="6"/>
      <c r="IYN65" s="6"/>
      <c r="IYO65" s="6"/>
      <c r="IYP65" s="6"/>
      <c r="IYQ65" s="6"/>
      <c r="IYR65" s="6"/>
      <c r="IYS65" s="6"/>
      <c r="IYT65" s="6"/>
      <c r="IYU65" s="6"/>
      <c r="IYV65" s="6"/>
      <c r="IYW65" s="6"/>
      <c r="IYX65" s="6"/>
      <c r="IYY65" s="6"/>
      <c r="IYZ65" s="6"/>
      <c r="IZA65" s="6"/>
      <c r="IZB65" s="6"/>
      <c r="IZC65" s="6"/>
      <c r="IZD65" s="6"/>
      <c r="IZE65" s="6"/>
      <c r="IZF65" s="6"/>
      <c r="IZG65" s="6"/>
      <c r="IZH65" s="6"/>
      <c r="IZI65" s="6"/>
      <c r="IZJ65" s="6"/>
      <c r="IZK65" s="6"/>
      <c r="IZL65" s="6"/>
      <c r="IZM65" s="6"/>
      <c r="IZN65" s="6"/>
      <c r="IZO65" s="6"/>
      <c r="IZP65" s="6"/>
      <c r="IZQ65" s="6"/>
      <c r="IZR65" s="6"/>
      <c r="IZS65" s="6"/>
      <c r="IZT65" s="6"/>
      <c r="IZU65" s="6"/>
      <c r="IZV65" s="6"/>
      <c r="IZW65" s="6"/>
      <c r="IZX65" s="6"/>
      <c r="IZY65" s="6"/>
      <c r="IZZ65" s="6"/>
      <c r="JAA65" s="6"/>
      <c r="JAB65" s="6"/>
      <c r="JAC65" s="6"/>
      <c r="JAD65" s="6"/>
      <c r="JAE65" s="6"/>
      <c r="JAF65" s="6"/>
      <c r="JAG65" s="6"/>
      <c r="JAH65" s="6"/>
      <c r="JAI65" s="6"/>
      <c r="JAJ65" s="6"/>
      <c r="JAK65" s="6"/>
      <c r="JAL65" s="6"/>
      <c r="JAM65" s="6"/>
      <c r="JAN65" s="6"/>
      <c r="JAO65" s="6"/>
      <c r="JAP65" s="6"/>
      <c r="JAQ65" s="6"/>
      <c r="JAR65" s="6"/>
      <c r="JAS65" s="6"/>
      <c r="JAT65" s="6"/>
      <c r="JAU65" s="6"/>
      <c r="JAV65" s="6"/>
      <c r="JAW65" s="6"/>
      <c r="JAX65" s="6"/>
      <c r="JAY65" s="6"/>
      <c r="JAZ65" s="6"/>
      <c r="JBA65" s="6"/>
      <c r="JBB65" s="6"/>
      <c r="JBC65" s="6"/>
      <c r="JBD65" s="6"/>
      <c r="JBE65" s="6"/>
      <c r="JBF65" s="6"/>
      <c r="JBG65" s="6"/>
      <c r="JBH65" s="6"/>
      <c r="JBI65" s="6"/>
      <c r="JBJ65" s="6"/>
      <c r="JBK65" s="6"/>
      <c r="JBL65" s="6"/>
      <c r="JBM65" s="6"/>
      <c r="JBN65" s="6"/>
      <c r="JBO65" s="6"/>
      <c r="JBP65" s="6"/>
      <c r="JBQ65" s="6"/>
      <c r="JBR65" s="6"/>
      <c r="JBS65" s="6"/>
      <c r="JBT65" s="6"/>
      <c r="JBU65" s="6"/>
      <c r="JBV65" s="6"/>
      <c r="JBW65" s="6"/>
      <c r="JBX65" s="6"/>
      <c r="JBY65" s="6"/>
      <c r="JBZ65" s="6"/>
      <c r="JCA65" s="6"/>
      <c r="JCB65" s="6"/>
      <c r="JCC65" s="6"/>
      <c r="JCD65" s="6"/>
      <c r="JCE65" s="6"/>
      <c r="JCF65" s="6"/>
      <c r="JCG65" s="6"/>
      <c r="JCH65" s="6"/>
      <c r="JCI65" s="6"/>
      <c r="JCJ65" s="6"/>
      <c r="JCK65" s="6"/>
      <c r="JCL65" s="6"/>
      <c r="JCM65" s="6"/>
      <c r="JCN65" s="6"/>
      <c r="JCO65" s="6"/>
      <c r="JCP65" s="6"/>
      <c r="JCQ65" s="6"/>
      <c r="JCR65" s="6"/>
      <c r="JCS65" s="6"/>
      <c r="JCT65" s="6"/>
      <c r="JCU65" s="6"/>
      <c r="JCV65" s="6"/>
      <c r="JCW65" s="6"/>
      <c r="JCX65" s="6"/>
      <c r="JCY65" s="6"/>
      <c r="JCZ65" s="6"/>
      <c r="JDA65" s="6"/>
      <c r="JDB65" s="6"/>
      <c r="JDC65" s="6"/>
      <c r="JDD65" s="6"/>
      <c r="JDE65" s="6"/>
      <c r="JDF65" s="6"/>
      <c r="JDG65" s="6"/>
      <c r="JDH65" s="6"/>
      <c r="JDI65" s="6"/>
      <c r="JDJ65" s="6"/>
      <c r="JDK65" s="6"/>
      <c r="JDL65" s="6"/>
      <c r="JDM65" s="6"/>
      <c r="JDN65" s="6"/>
      <c r="JDO65" s="6"/>
      <c r="JDP65" s="6"/>
      <c r="JDQ65" s="6"/>
      <c r="JDR65" s="6"/>
      <c r="JDS65" s="6"/>
      <c r="JDT65" s="6"/>
      <c r="JDU65" s="6"/>
      <c r="JDV65" s="6"/>
      <c r="JDW65" s="6"/>
      <c r="JDX65" s="6"/>
      <c r="JDY65" s="6"/>
      <c r="JDZ65" s="6"/>
      <c r="JEA65" s="6"/>
      <c r="JEB65" s="6"/>
      <c r="JEC65" s="6"/>
      <c r="JED65" s="6"/>
      <c r="JEE65" s="6"/>
      <c r="JEF65" s="6"/>
      <c r="JEG65" s="6"/>
      <c r="JEH65" s="6"/>
      <c r="JEI65" s="6"/>
      <c r="JEJ65" s="6"/>
      <c r="JEK65" s="6"/>
      <c r="JEL65" s="6"/>
      <c r="JEM65" s="6"/>
      <c r="JEN65" s="6"/>
      <c r="JEO65" s="6"/>
      <c r="JEP65" s="6"/>
      <c r="JEQ65" s="6"/>
      <c r="JER65" s="6"/>
      <c r="JES65" s="6"/>
      <c r="JET65" s="6"/>
      <c r="JEU65" s="6"/>
      <c r="JEV65" s="6"/>
      <c r="JEW65" s="6"/>
      <c r="JEX65" s="6"/>
      <c r="JEY65" s="6"/>
      <c r="JEZ65" s="6"/>
      <c r="JFA65" s="6"/>
      <c r="JFB65" s="6"/>
      <c r="JFC65" s="6"/>
      <c r="JFD65" s="6"/>
      <c r="JFE65" s="6"/>
      <c r="JFF65" s="6"/>
      <c r="JFG65" s="6"/>
      <c r="JFH65" s="6"/>
      <c r="JFI65" s="6"/>
      <c r="JFJ65" s="6"/>
      <c r="JFK65" s="6"/>
      <c r="JFL65" s="6"/>
      <c r="JFM65" s="6"/>
      <c r="JFN65" s="6"/>
      <c r="JFO65" s="6"/>
      <c r="JFP65" s="6"/>
      <c r="JFQ65" s="6"/>
      <c r="JFR65" s="6"/>
      <c r="JFS65" s="6"/>
      <c r="JFT65" s="6"/>
      <c r="JFU65" s="6"/>
      <c r="JFV65" s="6"/>
      <c r="JFW65" s="6"/>
      <c r="JFX65" s="6"/>
      <c r="JFY65" s="6"/>
      <c r="JFZ65" s="6"/>
      <c r="JGA65" s="6"/>
      <c r="JGB65" s="6"/>
      <c r="JGC65" s="6"/>
      <c r="JGD65" s="6"/>
      <c r="JGE65" s="6"/>
      <c r="JGF65" s="6"/>
      <c r="JGG65" s="6"/>
      <c r="JGH65" s="6"/>
      <c r="JGI65" s="6"/>
      <c r="JGJ65" s="6"/>
      <c r="JGK65" s="6"/>
      <c r="JGL65" s="6"/>
      <c r="JGM65" s="6"/>
      <c r="JGN65" s="6"/>
      <c r="JGO65" s="6"/>
      <c r="JGP65" s="6"/>
      <c r="JGQ65" s="6"/>
      <c r="JGR65" s="6"/>
      <c r="JGS65" s="6"/>
      <c r="JGT65" s="6"/>
      <c r="JGU65" s="6"/>
      <c r="JGV65" s="6"/>
      <c r="JGW65" s="6"/>
      <c r="JGX65" s="6"/>
      <c r="JGY65" s="6"/>
      <c r="JGZ65" s="6"/>
      <c r="JHA65" s="6"/>
      <c r="JHB65" s="6"/>
      <c r="JHC65" s="6"/>
      <c r="JHD65" s="6"/>
      <c r="JHE65" s="6"/>
      <c r="JHF65" s="6"/>
      <c r="JHG65" s="6"/>
      <c r="JHH65" s="6"/>
      <c r="JHI65" s="6"/>
      <c r="JHJ65" s="6"/>
      <c r="JHK65" s="6"/>
      <c r="JHL65" s="6"/>
      <c r="JHM65" s="6"/>
      <c r="JHN65" s="6"/>
      <c r="JHO65" s="6"/>
      <c r="JHP65" s="6"/>
      <c r="JHQ65" s="6"/>
      <c r="JHR65" s="6"/>
      <c r="JHS65" s="6"/>
      <c r="JHT65" s="6"/>
      <c r="JHU65" s="6"/>
      <c r="JHV65" s="6"/>
      <c r="JHW65" s="6"/>
      <c r="JHX65" s="6"/>
      <c r="JHY65" s="6"/>
      <c r="JHZ65" s="6"/>
      <c r="JIA65" s="6"/>
      <c r="JIB65" s="6"/>
      <c r="JIC65" s="6"/>
      <c r="JID65" s="6"/>
      <c r="JIE65" s="6"/>
      <c r="JIF65" s="6"/>
      <c r="JIG65" s="6"/>
      <c r="JIH65" s="6"/>
      <c r="JII65" s="6"/>
      <c r="JIJ65" s="6"/>
      <c r="JIK65" s="6"/>
      <c r="JIL65" s="6"/>
      <c r="JIM65" s="6"/>
      <c r="JIN65" s="6"/>
      <c r="JIO65" s="6"/>
      <c r="JIP65" s="6"/>
      <c r="JIQ65" s="6"/>
      <c r="JIR65" s="6"/>
      <c r="JIS65" s="6"/>
      <c r="JIT65" s="6"/>
      <c r="JIU65" s="6"/>
      <c r="JIV65" s="6"/>
      <c r="JIW65" s="6"/>
      <c r="JIX65" s="6"/>
      <c r="JIY65" s="6"/>
      <c r="JIZ65" s="6"/>
      <c r="JJA65" s="6"/>
      <c r="JJB65" s="6"/>
      <c r="JJC65" s="6"/>
      <c r="JJD65" s="6"/>
      <c r="JJE65" s="6"/>
      <c r="JJF65" s="6"/>
      <c r="JJG65" s="6"/>
      <c r="JJH65" s="6"/>
      <c r="JJI65" s="6"/>
      <c r="JJJ65" s="6"/>
      <c r="JJK65" s="6"/>
      <c r="JJL65" s="6"/>
      <c r="JJM65" s="6"/>
      <c r="JJN65" s="6"/>
      <c r="JJO65" s="6"/>
      <c r="JJP65" s="6"/>
      <c r="JJQ65" s="6"/>
      <c r="JJR65" s="6"/>
      <c r="JJS65" s="6"/>
      <c r="JJT65" s="6"/>
      <c r="JJU65" s="6"/>
      <c r="JJV65" s="6"/>
      <c r="JJW65" s="6"/>
      <c r="JJX65" s="6"/>
      <c r="JJY65" s="6"/>
      <c r="JJZ65" s="6"/>
      <c r="JKA65" s="6"/>
      <c r="JKB65" s="6"/>
      <c r="JKC65" s="6"/>
      <c r="JKD65" s="6"/>
      <c r="JKE65" s="6"/>
      <c r="JKF65" s="6"/>
      <c r="JKG65" s="6"/>
      <c r="JKH65" s="6"/>
      <c r="JKI65" s="6"/>
      <c r="JKJ65" s="6"/>
      <c r="JKK65" s="6"/>
      <c r="JKL65" s="6"/>
      <c r="JKM65" s="6"/>
      <c r="JKN65" s="6"/>
      <c r="JKO65" s="6"/>
      <c r="JKP65" s="6"/>
      <c r="JKQ65" s="6"/>
      <c r="JKR65" s="6"/>
      <c r="JKS65" s="6"/>
      <c r="JKT65" s="6"/>
      <c r="JKU65" s="6"/>
      <c r="JKV65" s="6"/>
      <c r="JKW65" s="6"/>
      <c r="JKX65" s="6"/>
      <c r="JKY65" s="6"/>
      <c r="JKZ65" s="6"/>
      <c r="JLA65" s="6"/>
      <c r="JLB65" s="6"/>
      <c r="JLC65" s="6"/>
      <c r="JLD65" s="6"/>
      <c r="JLE65" s="6"/>
      <c r="JLF65" s="6"/>
      <c r="JLG65" s="6"/>
      <c r="JLH65" s="6"/>
      <c r="JLI65" s="6"/>
      <c r="JLJ65" s="6"/>
      <c r="JLK65" s="6"/>
      <c r="JLL65" s="6"/>
      <c r="JLM65" s="6"/>
      <c r="JLN65" s="6"/>
      <c r="JLO65" s="6"/>
      <c r="JLP65" s="6"/>
      <c r="JLQ65" s="6"/>
      <c r="JLR65" s="6"/>
      <c r="JLS65" s="6"/>
      <c r="JLT65" s="6"/>
      <c r="JLU65" s="6"/>
      <c r="JLV65" s="6"/>
      <c r="JLW65" s="6"/>
      <c r="JLX65" s="6"/>
      <c r="JLY65" s="6"/>
      <c r="JLZ65" s="6"/>
      <c r="JMA65" s="6"/>
      <c r="JMB65" s="6"/>
      <c r="JMC65" s="6"/>
      <c r="JMD65" s="6"/>
      <c r="JME65" s="6"/>
      <c r="JMF65" s="6"/>
      <c r="JMG65" s="6"/>
      <c r="JMH65" s="6"/>
      <c r="JMI65" s="6"/>
      <c r="JMJ65" s="6"/>
      <c r="JMK65" s="6"/>
      <c r="JML65" s="6"/>
      <c r="JMM65" s="6"/>
      <c r="JMN65" s="6"/>
      <c r="JMO65" s="6"/>
      <c r="JMP65" s="6"/>
      <c r="JMQ65" s="6"/>
      <c r="JMR65" s="6"/>
      <c r="JMS65" s="6"/>
      <c r="JMT65" s="6"/>
      <c r="JMU65" s="6"/>
      <c r="JMV65" s="6"/>
      <c r="JMW65" s="6"/>
      <c r="JMX65" s="6"/>
      <c r="JMY65" s="6"/>
      <c r="JMZ65" s="6"/>
      <c r="JNA65" s="6"/>
      <c r="JNB65" s="6"/>
      <c r="JNC65" s="6"/>
      <c r="JND65" s="6"/>
      <c r="JNE65" s="6"/>
      <c r="JNF65" s="6"/>
      <c r="JNG65" s="6"/>
      <c r="JNH65" s="6"/>
      <c r="JNI65" s="6"/>
      <c r="JNJ65" s="6"/>
      <c r="JNK65" s="6"/>
      <c r="JNL65" s="6"/>
      <c r="JNM65" s="6"/>
      <c r="JNN65" s="6"/>
      <c r="JNO65" s="6"/>
      <c r="JNP65" s="6"/>
      <c r="JNQ65" s="6"/>
      <c r="JNR65" s="6"/>
      <c r="JNS65" s="6"/>
      <c r="JNT65" s="6"/>
      <c r="JNU65" s="6"/>
      <c r="JNV65" s="6"/>
      <c r="JNW65" s="6"/>
      <c r="JNX65" s="6"/>
      <c r="JNY65" s="6"/>
      <c r="JNZ65" s="6"/>
      <c r="JOA65" s="6"/>
      <c r="JOB65" s="6"/>
      <c r="JOC65" s="6"/>
      <c r="JOD65" s="6"/>
      <c r="JOE65" s="6"/>
      <c r="JOF65" s="6"/>
      <c r="JOG65" s="6"/>
      <c r="JOH65" s="6"/>
      <c r="JOI65" s="6"/>
      <c r="JOJ65" s="6"/>
      <c r="JOK65" s="6"/>
      <c r="JOL65" s="6"/>
      <c r="JOM65" s="6"/>
      <c r="JON65" s="6"/>
      <c r="JOO65" s="6"/>
      <c r="JOP65" s="6"/>
      <c r="JOQ65" s="6"/>
      <c r="JOR65" s="6"/>
      <c r="JOS65" s="6"/>
      <c r="JOT65" s="6"/>
      <c r="JOU65" s="6"/>
      <c r="JOV65" s="6"/>
      <c r="JOW65" s="6"/>
      <c r="JOX65" s="6"/>
      <c r="JOY65" s="6"/>
      <c r="JOZ65" s="6"/>
      <c r="JPA65" s="6"/>
      <c r="JPB65" s="6"/>
      <c r="JPC65" s="6"/>
      <c r="JPD65" s="6"/>
      <c r="JPE65" s="6"/>
      <c r="JPF65" s="6"/>
      <c r="JPG65" s="6"/>
      <c r="JPH65" s="6"/>
      <c r="JPI65" s="6"/>
      <c r="JPJ65" s="6"/>
      <c r="JPK65" s="6"/>
      <c r="JPL65" s="6"/>
      <c r="JPM65" s="6"/>
      <c r="JPN65" s="6"/>
      <c r="JPO65" s="6"/>
      <c r="JPP65" s="6"/>
      <c r="JPQ65" s="6"/>
      <c r="JPR65" s="6"/>
      <c r="JPS65" s="6"/>
      <c r="JPT65" s="6"/>
      <c r="JPU65" s="6"/>
      <c r="JPV65" s="6"/>
      <c r="JPW65" s="6"/>
      <c r="JPX65" s="6"/>
      <c r="JPY65" s="6"/>
      <c r="JPZ65" s="6"/>
      <c r="JQA65" s="6"/>
      <c r="JQB65" s="6"/>
      <c r="JQC65" s="6"/>
      <c r="JQD65" s="6"/>
      <c r="JQE65" s="6"/>
      <c r="JQF65" s="6"/>
      <c r="JQG65" s="6"/>
      <c r="JQH65" s="6"/>
      <c r="JQI65" s="6"/>
      <c r="JQJ65" s="6"/>
      <c r="JQK65" s="6"/>
      <c r="JQL65" s="6"/>
      <c r="JQM65" s="6"/>
      <c r="JQN65" s="6"/>
      <c r="JQO65" s="6"/>
      <c r="JQP65" s="6"/>
      <c r="JQQ65" s="6"/>
      <c r="JQR65" s="6"/>
      <c r="JQS65" s="6"/>
      <c r="JQT65" s="6"/>
      <c r="JQU65" s="6"/>
      <c r="JQV65" s="6"/>
      <c r="JQW65" s="6"/>
      <c r="JQX65" s="6"/>
      <c r="JQY65" s="6"/>
      <c r="JQZ65" s="6"/>
      <c r="JRA65" s="6"/>
      <c r="JRB65" s="6"/>
      <c r="JRC65" s="6"/>
      <c r="JRD65" s="6"/>
      <c r="JRE65" s="6"/>
      <c r="JRF65" s="6"/>
      <c r="JRG65" s="6"/>
      <c r="JRH65" s="6"/>
      <c r="JRI65" s="6"/>
      <c r="JRJ65" s="6"/>
      <c r="JRK65" s="6"/>
      <c r="JRL65" s="6"/>
      <c r="JRM65" s="6"/>
      <c r="JRN65" s="6"/>
      <c r="JRO65" s="6"/>
      <c r="JRP65" s="6"/>
      <c r="JRQ65" s="6"/>
      <c r="JRR65" s="6"/>
      <c r="JRS65" s="6"/>
      <c r="JRT65" s="6"/>
      <c r="JRU65" s="6"/>
      <c r="JRV65" s="6"/>
      <c r="JRW65" s="6"/>
      <c r="JRX65" s="6"/>
      <c r="JRY65" s="6"/>
      <c r="JRZ65" s="6"/>
      <c r="JSA65" s="6"/>
      <c r="JSB65" s="6"/>
      <c r="JSC65" s="6"/>
      <c r="JSD65" s="6"/>
      <c r="JSE65" s="6"/>
      <c r="JSF65" s="6"/>
      <c r="JSG65" s="6"/>
      <c r="JSH65" s="6"/>
      <c r="JSI65" s="6"/>
      <c r="JSJ65" s="6"/>
      <c r="JSK65" s="6"/>
      <c r="JSL65" s="6"/>
      <c r="JSM65" s="6"/>
      <c r="JSN65" s="6"/>
      <c r="JSO65" s="6"/>
      <c r="JSP65" s="6"/>
      <c r="JSQ65" s="6"/>
      <c r="JSR65" s="6"/>
      <c r="JSS65" s="6"/>
      <c r="JST65" s="6"/>
      <c r="JSU65" s="6"/>
      <c r="JSV65" s="6"/>
      <c r="JSW65" s="6"/>
      <c r="JSX65" s="6"/>
      <c r="JSY65" s="6"/>
      <c r="JSZ65" s="6"/>
      <c r="JTA65" s="6"/>
      <c r="JTB65" s="6"/>
      <c r="JTC65" s="6"/>
      <c r="JTD65" s="6"/>
      <c r="JTE65" s="6"/>
      <c r="JTF65" s="6"/>
      <c r="JTG65" s="6"/>
      <c r="JTH65" s="6"/>
      <c r="JTI65" s="6"/>
      <c r="JTJ65" s="6"/>
      <c r="JTK65" s="6"/>
      <c r="JTL65" s="6"/>
      <c r="JTM65" s="6"/>
      <c r="JTN65" s="6"/>
      <c r="JTO65" s="6"/>
      <c r="JTP65" s="6"/>
      <c r="JTQ65" s="6"/>
      <c r="JTR65" s="6"/>
      <c r="JTS65" s="6"/>
      <c r="JTT65" s="6"/>
      <c r="JTU65" s="6"/>
      <c r="JTV65" s="6"/>
      <c r="JTW65" s="6"/>
      <c r="JTX65" s="6"/>
      <c r="JTY65" s="6"/>
      <c r="JTZ65" s="6"/>
      <c r="JUA65" s="6"/>
      <c r="JUB65" s="6"/>
      <c r="JUC65" s="6"/>
      <c r="JUD65" s="6"/>
      <c r="JUE65" s="6"/>
      <c r="JUF65" s="6"/>
      <c r="JUG65" s="6"/>
      <c r="JUH65" s="6"/>
      <c r="JUI65" s="6"/>
      <c r="JUJ65" s="6"/>
      <c r="JUK65" s="6"/>
      <c r="JUL65" s="6"/>
      <c r="JUM65" s="6"/>
      <c r="JUN65" s="6"/>
      <c r="JUO65" s="6"/>
      <c r="JUP65" s="6"/>
      <c r="JUQ65" s="6"/>
      <c r="JUR65" s="6"/>
      <c r="JUS65" s="6"/>
      <c r="JUT65" s="6"/>
      <c r="JUU65" s="6"/>
      <c r="JUV65" s="6"/>
      <c r="JUW65" s="6"/>
      <c r="JUX65" s="6"/>
      <c r="JUY65" s="6"/>
      <c r="JUZ65" s="6"/>
      <c r="JVA65" s="6"/>
      <c r="JVB65" s="6"/>
      <c r="JVC65" s="6"/>
      <c r="JVD65" s="6"/>
      <c r="JVE65" s="6"/>
      <c r="JVF65" s="6"/>
      <c r="JVG65" s="6"/>
      <c r="JVH65" s="6"/>
      <c r="JVI65" s="6"/>
      <c r="JVJ65" s="6"/>
      <c r="JVK65" s="6"/>
      <c r="JVL65" s="6"/>
      <c r="JVM65" s="6"/>
      <c r="JVN65" s="6"/>
      <c r="JVO65" s="6"/>
      <c r="JVP65" s="6"/>
      <c r="JVQ65" s="6"/>
      <c r="JVR65" s="6"/>
      <c r="JVS65" s="6"/>
      <c r="JVT65" s="6"/>
      <c r="JVU65" s="6"/>
      <c r="JVV65" s="6"/>
      <c r="JVW65" s="6"/>
      <c r="JVX65" s="6"/>
      <c r="JVY65" s="6"/>
      <c r="JVZ65" s="6"/>
      <c r="JWA65" s="6"/>
      <c r="JWB65" s="6"/>
      <c r="JWC65" s="6"/>
      <c r="JWD65" s="6"/>
      <c r="JWE65" s="6"/>
      <c r="JWF65" s="6"/>
      <c r="JWG65" s="6"/>
      <c r="JWH65" s="6"/>
      <c r="JWI65" s="6"/>
      <c r="JWJ65" s="6"/>
      <c r="JWK65" s="6"/>
      <c r="JWL65" s="6"/>
      <c r="JWM65" s="6"/>
      <c r="JWN65" s="6"/>
      <c r="JWO65" s="6"/>
      <c r="JWP65" s="6"/>
      <c r="JWQ65" s="6"/>
      <c r="JWR65" s="6"/>
      <c r="JWS65" s="6"/>
      <c r="JWT65" s="6"/>
      <c r="JWU65" s="6"/>
      <c r="JWV65" s="6"/>
      <c r="JWW65" s="6"/>
      <c r="JWX65" s="6"/>
      <c r="JWY65" s="6"/>
      <c r="JWZ65" s="6"/>
      <c r="JXA65" s="6"/>
      <c r="JXB65" s="6"/>
      <c r="JXC65" s="6"/>
      <c r="JXD65" s="6"/>
      <c r="JXE65" s="6"/>
      <c r="JXF65" s="6"/>
      <c r="JXG65" s="6"/>
      <c r="JXH65" s="6"/>
      <c r="JXI65" s="6"/>
      <c r="JXJ65" s="6"/>
      <c r="JXK65" s="6"/>
      <c r="JXL65" s="6"/>
      <c r="JXM65" s="6"/>
      <c r="JXN65" s="6"/>
      <c r="JXO65" s="6"/>
      <c r="JXP65" s="6"/>
      <c r="JXQ65" s="6"/>
      <c r="JXR65" s="6"/>
      <c r="JXS65" s="6"/>
      <c r="JXT65" s="6"/>
      <c r="JXU65" s="6"/>
      <c r="JXV65" s="6"/>
      <c r="JXW65" s="6"/>
      <c r="JXX65" s="6"/>
      <c r="JXY65" s="6"/>
      <c r="JXZ65" s="6"/>
      <c r="JYA65" s="6"/>
      <c r="JYB65" s="6"/>
      <c r="JYC65" s="6"/>
      <c r="JYD65" s="6"/>
      <c r="JYE65" s="6"/>
      <c r="JYF65" s="6"/>
      <c r="JYG65" s="6"/>
      <c r="JYH65" s="6"/>
      <c r="JYI65" s="6"/>
      <c r="JYJ65" s="6"/>
      <c r="JYK65" s="6"/>
      <c r="JYL65" s="6"/>
      <c r="JYM65" s="6"/>
      <c r="JYN65" s="6"/>
      <c r="JYO65" s="6"/>
      <c r="JYP65" s="6"/>
      <c r="JYQ65" s="6"/>
      <c r="JYR65" s="6"/>
      <c r="JYS65" s="6"/>
      <c r="JYT65" s="6"/>
      <c r="JYU65" s="6"/>
      <c r="JYV65" s="6"/>
      <c r="JYW65" s="6"/>
      <c r="JYX65" s="6"/>
      <c r="JYY65" s="6"/>
      <c r="JYZ65" s="6"/>
      <c r="JZA65" s="6"/>
      <c r="JZB65" s="6"/>
      <c r="JZC65" s="6"/>
      <c r="JZD65" s="6"/>
      <c r="JZE65" s="6"/>
      <c r="JZF65" s="6"/>
      <c r="JZG65" s="6"/>
      <c r="JZH65" s="6"/>
      <c r="JZI65" s="6"/>
      <c r="JZJ65" s="6"/>
      <c r="JZK65" s="6"/>
      <c r="JZL65" s="6"/>
      <c r="JZM65" s="6"/>
      <c r="JZN65" s="6"/>
      <c r="JZO65" s="6"/>
      <c r="JZP65" s="6"/>
      <c r="JZQ65" s="6"/>
      <c r="JZR65" s="6"/>
      <c r="JZS65" s="6"/>
      <c r="JZT65" s="6"/>
      <c r="JZU65" s="6"/>
      <c r="JZV65" s="6"/>
      <c r="JZW65" s="6"/>
      <c r="JZX65" s="6"/>
      <c r="JZY65" s="6"/>
      <c r="JZZ65" s="6"/>
      <c r="KAA65" s="6"/>
      <c r="KAB65" s="6"/>
      <c r="KAC65" s="6"/>
      <c r="KAD65" s="6"/>
      <c r="KAE65" s="6"/>
      <c r="KAF65" s="6"/>
      <c r="KAG65" s="6"/>
      <c r="KAH65" s="6"/>
      <c r="KAI65" s="6"/>
      <c r="KAJ65" s="6"/>
      <c r="KAK65" s="6"/>
      <c r="KAL65" s="6"/>
      <c r="KAM65" s="6"/>
      <c r="KAN65" s="6"/>
      <c r="KAO65" s="6"/>
      <c r="KAP65" s="6"/>
      <c r="KAQ65" s="6"/>
      <c r="KAR65" s="6"/>
      <c r="KAS65" s="6"/>
      <c r="KAT65" s="6"/>
      <c r="KAU65" s="6"/>
      <c r="KAV65" s="6"/>
      <c r="KAW65" s="6"/>
      <c r="KAX65" s="6"/>
      <c r="KAY65" s="6"/>
      <c r="KAZ65" s="6"/>
      <c r="KBA65" s="6"/>
      <c r="KBB65" s="6"/>
      <c r="KBC65" s="6"/>
      <c r="KBD65" s="6"/>
      <c r="KBE65" s="6"/>
      <c r="KBF65" s="6"/>
      <c r="KBG65" s="6"/>
      <c r="KBH65" s="6"/>
      <c r="KBI65" s="6"/>
      <c r="KBJ65" s="6"/>
      <c r="KBK65" s="6"/>
      <c r="KBL65" s="6"/>
      <c r="KBM65" s="6"/>
      <c r="KBN65" s="6"/>
      <c r="KBO65" s="6"/>
      <c r="KBP65" s="6"/>
      <c r="KBQ65" s="6"/>
      <c r="KBR65" s="6"/>
      <c r="KBS65" s="6"/>
      <c r="KBT65" s="6"/>
      <c r="KBU65" s="6"/>
      <c r="KBV65" s="6"/>
      <c r="KBW65" s="6"/>
      <c r="KBX65" s="6"/>
      <c r="KBY65" s="6"/>
      <c r="KBZ65" s="6"/>
      <c r="KCA65" s="6"/>
      <c r="KCB65" s="6"/>
      <c r="KCC65" s="6"/>
      <c r="KCD65" s="6"/>
      <c r="KCE65" s="6"/>
      <c r="KCF65" s="6"/>
      <c r="KCG65" s="6"/>
      <c r="KCH65" s="6"/>
      <c r="KCI65" s="6"/>
      <c r="KCJ65" s="6"/>
      <c r="KCK65" s="6"/>
      <c r="KCL65" s="6"/>
      <c r="KCM65" s="6"/>
      <c r="KCN65" s="6"/>
      <c r="KCO65" s="6"/>
      <c r="KCP65" s="6"/>
      <c r="KCQ65" s="6"/>
      <c r="KCR65" s="6"/>
      <c r="KCS65" s="6"/>
      <c r="KCT65" s="6"/>
      <c r="KCU65" s="6"/>
      <c r="KCV65" s="6"/>
      <c r="KCW65" s="6"/>
      <c r="KCX65" s="6"/>
      <c r="KCY65" s="6"/>
      <c r="KCZ65" s="6"/>
      <c r="KDA65" s="6"/>
      <c r="KDB65" s="6"/>
      <c r="KDC65" s="6"/>
      <c r="KDD65" s="6"/>
      <c r="KDE65" s="6"/>
      <c r="KDF65" s="6"/>
      <c r="KDG65" s="6"/>
      <c r="KDH65" s="6"/>
      <c r="KDI65" s="6"/>
      <c r="KDJ65" s="6"/>
      <c r="KDK65" s="6"/>
      <c r="KDL65" s="6"/>
      <c r="KDM65" s="6"/>
      <c r="KDN65" s="6"/>
      <c r="KDO65" s="6"/>
      <c r="KDP65" s="6"/>
      <c r="KDQ65" s="6"/>
      <c r="KDR65" s="6"/>
      <c r="KDS65" s="6"/>
      <c r="KDT65" s="6"/>
      <c r="KDU65" s="6"/>
      <c r="KDV65" s="6"/>
      <c r="KDW65" s="6"/>
      <c r="KDX65" s="6"/>
      <c r="KDY65" s="6"/>
      <c r="KDZ65" s="6"/>
      <c r="KEA65" s="6"/>
      <c r="KEB65" s="6"/>
      <c r="KEC65" s="6"/>
      <c r="KED65" s="6"/>
      <c r="KEE65" s="6"/>
      <c r="KEF65" s="6"/>
      <c r="KEG65" s="6"/>
      <c r="KEH65" s="6"/>
      <c r="KEI65" s="6"/>
      <c r="KEJ65" s="6"/>
      <c r="KEK65" s="6"/>
      <c r="KEL65" s="6"/>
      <c r="KEM65" s="6"/>
      <c r="KEN65" s="6"/>
      <c r="KEO65" s="6"/>
      <c r="KEP65" s="6"/>
      <c r="KEQ65" s="6"/>
      <c r="KER65" s="6"/>
      <c r="KES65" s="6"/>
      <c r="KET65" s="6"/>
      <c r="KEU65" s="6"/>
      <c r="KEV65" s="6"/>
      <c r="KEW65" s="6"/>
      <c r="KEX65" s="6"/>
      <c r="KEY65" s="6"/>
      <c r="KEZ65" s="6"/>
      <c r="KFA65" s="6"/>
      <c r="KFB65" s="6"/>
      <c r="KFC65" s="6"/>
      <c r="KFD65" s="6"/>
      <c r="KFE65" s="6"/>
      <c r="KFF65" s="6"/>
      <c r="KFG65" s="6"/>
      <c r="KFH65" s="6"/>
      <c r="KFI65" s="6"/>
      <c r="KFJ65" s="6"/>
      <c r="KFK65" s="6"/>
      <c r="KFL65" s="6"/>
      <c r="KFM65" s="6"/>
      <c r="KFN65" s="6"/>
      <c r="KFO65" s="6"/>
      <c r="KFP65" s="6"/>
      <c r="KFQ65" s="6"/>
      <c r="KFR65" s="6"/>
      <c r="KFS65" s="6"/>
      <c r="KFT65" s="6"/>
      <c r="KFU65" s="6"/>
      <c r="KFV65" s="6"/>
      <c r="KFW65" s="6"/>
      <c r="KFX65" s="6"/>
      <c r="KFY65" s="6"/>
      <c r="KFZ65" s="6"/>
      <c r="KGA65" s="6"/>
      <c r="KGB65" s="6"/>
      <c r="KGC65" s="6"/>
      <c r="KGD65" s="6"/>
      <c r="KGE65" s="6"/>
      <c r="KGF65" s="6"/>
      <c r="KGG65" s="6"/>
      <c r="KGH65" s="6"/>
      <c r="KGI65" s="6"/>
      <c r="KGJ65" s="6"/>
      <c r="KGK65" s="6"/>
      <c r="KGL65" s="6"/>
      <c r="KGM65" s="6"/>
      <c r="KGN65" s="6"/>
      <c r="KGO65" s="6"/>
      <c r="KGP65" s="6"/>
      <c r="KGQ65" s="6"/>
      <c r="KGR65" s="6"/>
      <c r="KGS65" s="6"/>
      <c r="KGT65" s="6"/>
      <c r="KGU65" s="6"/>
      <c r="KGV65" s="6"/>
      <c r="KGW65" s="6"/>
      <c r="KGX65" s="6"/>
      <c r="KGY65" s="6"/>
      <c r="KGZ65" s="6"/>
      <c r="KHA65" s="6"/>
      <c r="KHB65" s="6"/>
      <c r="KHC65" s="6"/>
      <c r="KHD65" s="6"/>
      <c r="KHE65" s="6"/>
      <c r="KHF65" s="6"/>
      <c r="KHG65" s="6"/>
      <c r="KHH65" s="6"/>
      <c r="KHI65" s="6"/>
      <c r="KHJ65" s="6"/>
      <c r="KHK65" s="6"/>
      <c r="KHL65" s="6"/>
      <c r="KHM65" s="6"/>
      <c r="KHN65" s="6"/>
      <c r="KHO65" s="6"/>
      <c r="KHP65" s="6"/>
      <c r="KHQ65" s="6"/>
      <c r="KHR65" s="6"/>
      <c r="KHS65" s="6"/>
      <c r="KHT65" s="6"/>
      <c r="KHU65" s="6"/>
      <c r="KHV65" s="6"/>
      <c r="KHW65" s="6"/>
      <c r="KHX65" s="6"/>
      <c r="KHY65" s="6"/>
      <c r="KHZ65" s="6"/>
      <c r="KIA65" s="6"/>
      <c r="KIB65" s="6"/>
      <c r="KIC65" s="6"/>
      <c r="KID65" s="6"/>
      <c r="KIE65" s="6"/>
      <c r="KIF65" s="6"/>
      <c r="KIG65" s="6"/>
      <c r="KIH65" s="6"/>
      <c r="KII65" s="6"/>
      <c r="KIJ65" s="6"/>
      <c r="KIK65" s="6"/>
      <c r="KIL65" s="6"/>
      <c r="KIM65" s="6"/>
      <c r="KIN65" s="6"/>
      <c r="KIO65" s="6"/>
      <c r="KIP65" s="6"/>
      <c r="KIQ65" s="6"/>
      <c r="KIR65" s="6"/>
      <c r="KIS65" s="6"/>
      <c r="KIT65" s="6"/>
      <c r="KIU65" s="6"/>
      <c r="KIV65" s="6"/>
      <c r="KIW65" s="6"/>
      <c r="KIX65" s="6"/>
      <c r="KIY65" s="6"/>
      <c r="KIZ65" s="6"/>
      <c r="KJA65" s="6"/>
      <c r="KJB65" s="6"/>
      <c r="KJC65" s="6"/>
      <c r="KJD65" s="6"/>
      <c r="KJE65" s="6"/>
      <c r="KJF65" s="6"/>
      <c r="KJG65" s="6"/>
      <c r="KJH65" s="6"/>
      <c r="KJI65" s="6"/>
      <c r="KJJ65" s="6"/>
      <c r="KJK65" s="6"/>
      <c r="KJL65" s="6"/>
      <c r="KJM65" s="6"/>
      <c r="KJN65" s="6"/>
      <c r="KJO65" s="6"/>
      <c r="KJP65" s="6"/>
      <c r="KJQ65" s="6"/>
      <c r="KJR65" s="6"/>
      <c r="KJS65" s="6"/>
      <c r="KJT65" s="6"/>
      <c r="KJU65" s="6"/>
      <c r="KJV65" s="6"/>
      <c r="KJW65" s="6"/>
      <c r="KJX65" s="6"/>
      <c r="KJY65" s="6"/>
      <c r="KJZ65" s="6"/>
      <c r="KKA65" s="6"/>
      <c r="KKB65" s="6"/>
      <c r="KKC65" s="6"/>
      <c r="KKD65" s="6"/>
      <c r="KKE65" s="6"/>
      <c r="KKF65" s="6"/>
      <c r="KKG65" s="6"/>
      <c r="KKH65" s="6"/>
      <c r="KKI65" s="6"/>
      <c r="KKJ65" s="6"/>
      <c r="KKK65" s="6"/>
      <c r="KKL65" s="6"/>
      <c r="KKM65" s="6"/>
      <c r="KKN65" s="6"/>
      <c r="KKO65" s="6"/>
      <c r="KKP65" s="6"/>
      <c r="KKQ65" s="6"/>
      <c r="KKR65" s="6"/>
      <c r="KKS65" s="6"/>
      <c r="KKT65" s="6"/>
      <c r="KKU65" s="6"/>
      <c r="KKV65" s="6"/>
      <c r="KKW65" s="6"/>
      <c r="KKX65" s="6"/>
      <c r="KKY65" s="6"/>
      <c r="KKZ65" s="6"/>
      <c r="KLA65" s="6"/>
      <c r="KLB65" s="6"/>
      <c r="KLC65" s="6"/>
      <c r="KLD65" s="6"/>
      <c r="KLE65" s="6"/>
      <c r="KLF65" s="6"/>
      <c r="KLG65" s="6"/>
      <c r="KLH65" s="6"/>
      <c r="KLI65" s="6"/>
      <c r="KLJ65" s="6"/>
      <c r="KLK65" s="6"/>
      <c r="KLL65" s="6"/>
      <c r="KLM65" s="6"/>
      <c r="KLN65" s="6"/>
      <c r="KLO65" s="6"/>
      <c r="KLP65" s="6"/>
      <c r="KLQ65" s="6"/>
      <c r="KLR65" s="6"/>
      <c r="KLS65" s="6"/>
      <c r="KLT65" s="6"/>
      <c r="KLU65" s="6"/>
      <c r="KLV65" s="6"/>
      <c r="KLW65" s="6"/>
      <c r="KLX65" s="6"/>
      <c r="KLY65" s="6"/>
      <c r="KLZ65" s="6"/>
      <c r="KMA65" s="6"/>
      <c r="KMB65" s="6"/>
      <c r="KMC65" s="6"/>
      <c r="KMD65" s="6"/>
      <c r="KME65" s="6"/>
      <c r="KMF65" s="6"/>
      <c r="KMG65" s="6"/>
      <c r="KMH65" s="6"/>
      <c r="KMI65" s="6"/>
      <c r="KMJ65" s="6"/>
      <c r="KMK65" s="6"/>
      <c r="KML65" s="6"/>
      <c r="KMM65" s="6"/>
      <c r="KMN65" s="6"/>
      <c r="KMO65" s="6"/>
      <c r="KMP65" s="6"/>
      <c r="KMQ65" s="6"/>
      <c r="KMR65" s="6"/>
      <c r="KMS65" s="6"/>
      <c r="KMT65" s="6"/>
      <c r="KMU65" s="6"/>
      <c r="KMV65" s="6"/>
      <c r="KMW65" s="6"/>
      <c r="KMX65" s="6"/>
      <c r="KMY65" s="6"/>
      <c r="KMZ65" s="6"/>
      <c r="KNA65" s="6"/>
      <c r="KNB65" s="6"/>
      <c r="KNC65" s="6"/>
      <c r="KND65" s="6"/>
      <c r="KNE65" s="6"/>
      <c r="KNF65" s="6"/>
      <c r="KNG65" s="6"/>
      <c r="KNH65" s="6"/>
      <c r="KNI65" s="6"/>
      <c r="KNJ65" s="6"/>
      <c r="KNK65" s="6"/>
      <c r="KNL65" s="6"/>
      <c r="KNM65" s="6"/>
      <c r="KNN65" s="6"/>
      <c r="KNO65" s="6"/>
      <c r="KNP65" s="6"/>
      <c r="KNQ65" s="6"/>
      <c r="KNR65" s="6"/>
      <c r="KNS65" s="6"/>
      <c r="KNT65" s="6"/>
      <c r="KNU65" s="6"/>
      <c r="KNV65" s="6"/>
      <c r="KNW65" s="6"/>
      <c r="KNX65" s="6"/>
      <c r="KNY65" s="6"/>
      <c r="KNZ65" s="6"/>
      <c r="KOA65" s="6"/>
      <c r="KOB65" s="6"/>
      <c r="KOC65" s="6"/>
      <c r="KOD65" s="6"/>
      <c r="KOE65" s="6"/>
      <c r="KOF65" s="6"/>
      <c r="KOG65" s="6"/>
      <c r="KOH65" s="6"/>
      <c r="KOI65" s="6"/>
      <c r="KOJ65" s="6"/>
      <c r="KOK65" s="6"/>
      <c r="KOL65" s="6"/>
      <c r="KOM65" s="6"/>
      <c r="KON65" s="6"/>
      <c r="KOO65" s="6"/>
      <c r="KOP65" s="6"/>
      <c r="KOQ65" s="6"/>
      <c r="KOR65" s="6"/>
      <c r="KOS65" s="6"/>
      <c r="KOT65" s="6"/>
      <c r="KOU65" s="6"/>
      <c r="KOV65" s="6"/>
      <c r="KOW65" s="6"/>
      <c r="KOX65" s="6"/>
      <c r="KOY65" s="6"/>
      <c r="KOZ65" s="6"/>
      <c r="KPA65" s="6"/>
      <c r="KPB65" s="6"/>
      <c r="KPC65" s="6"/>
      <c r="KPD65" s="6"/>
      <c r="KPE65" s="6"/>
      <c r="KPF65" s="6"/>
      <c r="KPG65" s="6"/>
      <c r="KPH65" s="6"/>
      <c r="KPI65" s="6"/>
      <c r="KPJ65" s="6"/>
      <c r="KPK65" s="6"/>
      <c r="KPL65" s="6"/>
      <c r="KPM65" s="6"/>
      <c r="KPN65" s="6"/>
      <c r="KPO65" s="6"/>
      <c r="KPP65" s="6"/>
      <c r="KPQ65" s="6"/>
      <c r="KPR65" s="6"/>
      <c r="KPS65" s="6"/>
      <c r="KPT65" s="6"/>
      <c r="KPU65" s="6"/>
      <c r="KPV65" s="6"/>
      <c r="KPW65" s="6"/>
      <c r="KPX65" s="6"/>
      <c r="KPY65" s="6"/>
      <c r="KPZ65" s="6"/>
      <c r="KQA65" s="6"/>
      <c r="KQB65" s="6"/>
      <c r="KQC65" s="6"/>
      <c r="KQD65" s="6"/>
      <c r="KQE65" s="6"/>
      <c r="KQF65" s="6"/>
      <c r="KQG65" s="6"/>
      <c r="KQH65" s="6"/>
      <c r="KQI65" s="6"/>
      <c r="KQJ65" s="6"/>
      <c r="KQK65" s="6"/>
      <c r="KQL65" s="6"/>
      <c r="KQM65" s="6"/>
      <c r="KQN65" s="6"/>
      <c r="KQO65" s="6"/>
      <c r="KQP65" s="6"/>
      <c r="KQQ65" s="6"/>
      <c r="KQR65" s="6"/>
      <c r="KQS65" s="6"/>
      <c r="KQT65" s="6"/>
      <c r="KQU65" s="6"/>
      <c r="KQV65" s="6"/>
      <c r="KQW65" s="6"/>
      <c r="KQX65" s="6"/>
      <c r="KQY65" s="6"/>
      <c r="KQZ65" s="6"/>
      <c r="KRA65" s="6"/>
      <c r="KRB65" s="6"/>
      <c r="KRC65" s="6"/>
      <c r="KRD65" s="6"/>
      <c r="KRE65" s="6"/>
      <c r="KRF65" s="6"/>
      <c r="KRG65" s="6"/>
      <c r="KRH65" s="6"/>
      <c r="KRI65" s="6"/>
      <c r="KRJ65" s="6"/>
      <c r="KRK65" s="6"/>
      <c r="KRL65" s="6"/>
      <c r="KRM65" s="6"/>
      <c r="KRN65" s="6"/>
      <c r="KRO65" s="6"/>
      <c r="KRP65" s="6"/>
      <c r="KRQ65" s="6"/>
      <c r="KRR65" s="6"/>
      <c r="KRS65" s="6"/>
      <c r="KRT65" s="6"/>
      <c r="KRU65" s="6"/>
      <c r="KRV65" s="6"/>
      <c r="KRW65" s="6"/>
      <c r="KRX65" s="6"/>
      <c r="KRY65" s="6"/>
      <c r="KRZ65" s="6"/>
      <c r="KSA65" s="6"/>
      <c r="KSB65" s="6"/>
      <c r="KSC65" s="6"/>
      <c r="KSD65" s="6"/>
      <c r="KSE65" s="6"/>
      <c r="KSF65" s="6"/>
      <c r="KSG65" s="6"/>
      <c r="KSH65" s="6"/>
      <c r="KSI65" s="6"/>
      <c r="KSJ65" s="6"/>
      <c r="KSK65" s="6"/>
      <c r="KSL65" s="6"/>
      <c r="KSM65" s="6"/>
      <c r="KSN65" s="6"/>
      <c r="KSO65" s="6"/>
      <c r="KSP65" s="6"/>
      <c r="KSQ65" s="6"/>
      <c r="KSR65" s="6"/>
      <c r="KSS65" s="6"/>
      <c r="KST65" s="6"/>
      <c r="KSU65" s="6"/>
      <c r="KSV65" s="6"/>
      <c r="KSW65" s="6"/>
      <c r="KSX65" s="6"/>
      <c r="KSY65" s="6"/>
      <c r="KSZ65" s="6"/>
      <c r="KTA65" s="6"/>
      <c r="KTB65" s="6"/>
      <c r="KTC65" s="6"/>
      <c r="KTD65" s="6"/>
      <c r="KTE65" s="6"/>
      <c r="KTF65" s="6"/>
      <c r="KTG65" s="6"/>
      <c r="KTH65" s="6"/>
      <c r="KTI65" s="6"/>
      <c r="KTJ65" s="6"/>
      <c r="KTK65" s="6"/>
      <c r="KTL65" s="6"/>
      <c r="KTM65" s="6"/>
      <c r="KTN65" s="6"/>
      <c r="KTO65" s="6"/>
      <c r="KTP65" s="6"/>
      <c r="KTQ65" s="6"/>
      <c r="KTR65" s="6"/>
      <c r="KTS65" s="6"/>
      <c r="KTT65" s="6"/>
      <c r="KTU65" s="6"/>
      <c r="KTV65" s="6"/>
      <c r="KTW65" s="6"/>
      <c r="KTX65" s="6"/>
      <c r="KTY65" s="6"/>
      <c r="KTZ65" s="6"/>
      <c r="KUA65" s="6"/>
      <c r="KUB65" s="6"/>
      <c r="KUC65" s="6"/>
      <c r="KUD65" s="6"/>
      <c r="KUE65" s="6"/>
      <c r="KUF65" s="6"/>
      <c r="KUG65" s="6"/>
      <c r="KUH65" s="6"/>
      <c r="KUI65" s="6"/>
      <c r="KUJ65" s="6"/>
      <c r="KUK65" s="6"/>
      <c r="KUL65" s="6"/>
      <c r="KUM65" s="6"/>
      <c r="KUN65" s="6"/>
      <c r="KUO65" s="6"/>
      <c r="KUP65" s="6"/>
      <c r="KUQ65" s="6"/>
      <c r="KUR65" s="6"/>
      <c r="KUS65" s="6"/>
      <c r="KUT65" s="6"/>
      <c r="KUU65" s="6"/>
      <c r="KUV65" s="6"/>
      <c r="KUW65" s="6"/>
      <c r="KUX65" s="6"/>
      <c r="KUY65" s="6"/>
      <c r="KUZ65" s="6"/>
      <c r="KVA65" s="6"/>
      <c r="KVB65" s="6"/>
      <c r="KVC65" s="6"/>
      <c r="KVD65" s="6"/>
      <c r="KVE65" s="6"/>
      <c r="KVF65" s="6"/>
      <c r="KVG65" s="6"/>
      <c r="KVH65" s="6"/>
      <c r="KVI65" s="6"/>
      <c r="KVJ65" s="6"/>
      <c r="KVK65" s="6"/>
      <c r="KVL65" s="6"/>
      <c r="KVM65" s="6"/>
      <c r="KVN65" s="6"/>
      <c r="KVO65" s="6"/>
      <c r="KVP65" s="6"/>
      <c r="KVQ65" s="6"/>
      <c r="KVR65" s="6"/>
      <c r="KVS65" s="6"/>
      <c r="KVT65" s="6"/>
      <c r="KVU65" s="6"/>
      <c r="KVV65" s="6"/>
      <c r="KVW65" s="6"/>
      <c r="KVX65" s="6"/>
      <c r="KVY65" s="6"/>
      <c r="KVZ65" s="6"/>
      <c r="KWA65" s="6"/>
      <c r="KWB65" s="6"/>
      <c r="KWC65" s="6"/>
      <c r="KWD65" s="6"/>
      <c r="KWE65" s="6"/>
      <c r="KWF65" s="6"/>
      <c r="KWG65" s="6"/>
      <c r="KWH65" s="6"/>
      <c r="KWI65" s="6"/>
      <c r="KWJ65" s="6"/>
      <c r="KWK65" s="6"/>
      <c r="KWL65" s="6"/>
      <c r="KWM65" s="6"/>
      <c r="KWN65" s="6"/>
      <c r="KWO65" s="6"/>
      <c r="KWP65" s="6"/>
      <c r="KWQ65" s="6"/>
      <c r="KWR65" s="6"/>
      <c r="KWS65" s="6"/>
      <c r="KWT65" s="6"/>
      <c r="KWU65" s="6"/>
      <c r="KWV65" s="6"/>
      <c r="KWW65" s="6"/>
      <c r="KWX65" s="6"/>
      <c r="KWY65" s="6"/>
      <c r="KWZ65" s="6"/>
      <c r="KXA65" s="6"/>
      <c r="KXB65" s="6"/>
      <c r="KXC65" s="6"/>
      <c r="KXD65" s="6"/>
      <c r="KXE65" s="6"/>
      <c r="KXF65" s="6"/>
      <c r="KXG65" s="6"/>
      <c r="KXH65" s="6"/>
      <c r="KXI65" s="6"/>
      <c r="KXJ65" s="6"/>
      <c r="KXK65" s="6"/>
      <c r="KXL65" s="6"/>
      <c r="KXM65" s="6"/>
      <c r="KXN65" s="6"/>
      <c r="KXO65" s="6"/>
      <c r="KXP65" s="6"/>
      <c r="KXQ65" s="6"/>
      <c r="KXR65" s="6"/>
      <c r="KXS65" s="6"/>
      <c r="KXT65" s="6"/>
      <c r="KXU65" s="6"/>
      <c r="KXV65" s="6"/>
      <c r="KXW65" s="6"/>
      <c r="KXX65" s="6"/>
      <c r="KXY65" s="6"/>
      <c r="KXZ65" s="6"/>
      <c r="KYA65" s="6"/>
      <c r="KYB65" s="6"/>
      <c r="KYC65" s="6"/>
      <c r="KYD65" s="6"/>
      <c r="KYE65" s="6"/>
      <c r="KYF65" s="6"/>
      <c r="KYG65" s="6"/>
      <c r="KYH65" s="6"/>
      <c r="KYI65" s="6"/>
      <c r="KYJ65" s="6"/>
      <c r="KYK65" s="6"/>
      <c r="KYL65" s="6"/>
      <c r="KYM65" s="6"/>
      <c r="KYN65" s="6"/>
      <c r="KYO65" s="6"/>
      <c r="KYP65" s="6"/>
      <c r="KYQ65" s="6"/>
      <c r="KYR65" s="6"/>
      <c r="KYS65" s="6"/>
      <c r="KYT65" s="6"/>
      <c r="KYU65" s="6"/>
      <c r="KYV65" s="6"/>
      <c r="KYW65" s="6"/>
      <c r="KYX65" s="6"/>
      <c r="KYY65" s="6"/>
      <c r="KYZ65" s="6"/>
      <c r="KZA65" s="6"/>
      <c r="KZB65" s="6"/>
      <c r="KZC65" s="6"/>
      <c r="KZD65" s="6"/>
      <c r="KZE65" s="6"/>
      <c r="KZF65" s="6"/>
      <c r="KZG65" s="6"/>
      <c r="KZH65" s="6"/>
      <c r="KZI65" s="6"/>
      <c r="KZJ65" s="6"/>
      <c r="KZK65" s="6"/>
      <c r="KZL65" s="6"/>
      <c r="KZM65" s="6"/>
      <c r="KZN65" s="6"/>
      <c r="KZO65" s="6"/>
      <c r="KZP65" s="6"/>
      <c r="KZQ65" s="6"/>
      <c r="KZR65" s="6"/>
      <c r="KZS65" s="6"/>
      <c r="KZT65" s="6"/>
      <c r="KZU65" s="6"/>
      <c r="KZV65" s="6"/>
      <c r="KZW65" s="6"/>
      <c r="KZX65" s="6"/>
      <c r="KZY65" s="6"/>
      <c r="KZZ65" s="6"/>
      <c r="LAA65" s="6"/>
      <c r="LAB65" s="6"/>
      <c r="LAC65" s="6"/>
      <c r="LAD65" s="6"/>
      <c r="LAE65" s="6"/>
      <c r="LAF65" s="6"/>
      <c r="LAG65" s="6"/>
      <c r="LAH65" s="6"/>
      <c r="LAI65" s="6"/>
      <c r="LAJ65" s="6"/>
      <c r="LAK65" s="6"/>
      <c r="LAL65" s="6"/>
      <c r="LAM65" s="6"/>
      <c r="LAN65" s="6"/>
      <c r="LAO65" s="6"/>
      <c r="LAP65" s="6"/>
      <c r="LAQ65" s="6"/>
      <c r="LAR65" s="6"/>
      <c r="LAS65" s="6"/>
      <c r="LAT65" s="6"/>
      <c r="LAU65" s="6"/>
      <c r="LAV65" s="6"/>
      <c r="LAW65" s="6"/>
      <c r="LAX65" s="6"/>
      <c r="LAY65" s="6"/>
      <c r="LAZ65" s="6"/>
      <c r="LBA65" s="6"/>
      <c r="LBB65" s="6"/>
      <c r="LBC65" s="6"/>
      <c r="LBD65" s="6"/>
      <c r="LBE65" s="6"/>
      <c r="LBF65" s="6"/>
      <c r="LBG65" s="6"/>
      <c r="LBH65" s="6"/>
      <c r="LBI65" s="6"/>
      <c r="LBJ65" s="6"/>
      <c r="LBK65" s="6"/>
      <c r="LBL65" s="6"/>
      <c r="LBM65" s="6"/>
      <c r="LBN65" s="6"/>
      <c r="LBO65" s="6"/>
      <c r="LBP65" s="6"/>
      <c r="LBQ65" s="6"/>
      <c r="LBR65" s="6"/>
      <c r="LBS65" s="6"/>
      <c r="LBT65" s="6"/>
      <c r="LBU65" s="6"/>
      <c r="LBV65" s="6"/>
      <c r="LBW65" s="6"/>
      <c r="LBX65" s="6"/>
      <c r="LBY65" s="6"/>
      <c r="LBZ65" s="6"/>
      <c r="LCA65" s="6"/>
      <c r="LCB65" s="6"/>
      <c r="LCC65" s="6"/>
      <c r="LCD65" s="6"/>
      <c r="LCE65" s="6"/>
      <c r="LCF65" s="6"/>
      <c r="LCG65" s="6"/>
      <c r="LCH65" s="6"/>
      <c r="LCI65" s="6"/>
      <c r="LCJ65" s="6"/>
      <c r="LCK65" s="6"/>
      <c r="LCL65" s="6"/>
      <c r="LCM65" s="6"/>
      <c r="LCN65" s="6"/>
      <c r="LCO65" s="6"/>
      <c r="LCP65" s="6"/>
      <c r="LCQ65" s="6"/>
      <c r="LCR65" s="6"/>
      <c r="LCS65" s="6"/>
      <c r="LCT65" s="6"/>
      <c r="LCU65" s="6"/>
      <c r="LCV65" s="6"/>
      <c r="LCW65" s="6"/>
      <c r="LCX65" s="6"/>
      <c r="LCY65" s="6"/>
      <c r="LCZ65" s="6"/>
      <c r="LDA65" s="6"/>
      <c r="LDB65" s="6"/>
      <c r="LDC65" s="6"/>
      <c r="LDD65" s="6"/>
      <c r="LDE65" s="6"/>
      <c r="LDF65" s="6"/>
      <c r="LDG65" s="6"/>
      <c r="LDH65" s="6"/>
      <c r="LDI65" s="6"/>
      <c r="LDJ65" s="6"/>
      <c r="LDK65" s="6"/>
      <c r="LDL65" s="6"/>
      <c r="LDM65" s="6"/>
      <c r="LDN65" s="6"/>
      <c r="LDO65" s="6"/>
      <c r="LDP65" s="6"/>
      <c r="LDQ65" s="6"/>
      <c r="LDR65" s="6"/>
      <c r="LDS65" s="6"/>
      <c r="LDT65" s="6"/>
      <c r="LDU65" s="6"/>
      <c r="LDV65" s="6"/>
      <c r="LDW65" s="6"/>
      <c r="LDX65" s="6"/>
      <c r="LDY65" s="6"/>
      <c r="LDZ65" s="6"/>
      <c r="LEA65" s="6"/>
      <c r="LEB65" s="6"/>
      <c r="LEC65" s="6"/>
      <c r="LED65" s="6"/>
      <c r="LEE65" s="6"/>
      <c r="LEF65" s="6"/>
      <c r="LEG65" s="6"/>
      <c r="LEH65" s="6"/>
      <c r="LEI65" s="6"/>
      <c r="LEJ65" s="6"/>
      <c r="LEK65" s="6"/>
      <c r="LEL65" s="6"/>
      <c r="LEM65" s="6"/>
      <c r="LEN65" s="6"/>
      <c r="LEO65" s="6"/>
      <c r="LEP65" s="6"/>
      <c r="LEQ65" s="6"/>
      <c r="LER65" s="6"/>
      <c r="LES65" s="6"/>
      <c r="LET65" s="6"/>
      <c r="LEU65" s="6"/>
      <c r="LEV65" s="6"/>
      <c r="LEW65" s="6"/>
      <c r="LEX65" s="6"/>
      <c r="LEY65" s="6"/>
      <c r="LEZ65" s="6"/>
      <c r="LFA65" s="6"/>
      <c r="LFB65" s="6"/>
      <c r="LFC65" s="6"/>
      <c r="LFD65" s="6"/>
      <c r="LFE65" s="6"/>
      <c r="LFF65" s="6"/>
      <c r="LFG65" s="6"/>
      <c r="LFH65" s="6"/>
      <c r="LFI65" s="6"/>
      <c r="LFJ65" s="6"/>
      <c r="LFK65" s="6"/>
      <c r="LFL65" s="6"/>
      <c r="LFM65" s="6"/>
      <c r="LFN65" s="6"/>
      <c r="LFO65" s="6"/>
      <c r="LFP65" s="6"/>
      <c r="LFQ65" s="6"/>
      <c r="LFR65" s="6"/>
      <c r="LFS65" s="6"/>
      <c r="LFT65" s="6"/>
      <c r="LFU65" s="6"/>
      <c r="LFV65" s="6"/>
      <c r="LFW65" s="6"/>
      <c r="LFX65" s="6"/>
      <c r="LFY65" s="6"/>
      <c r="LFZ65" s="6"/>
      <c r="LGA65" s="6"/>
      <c r="LGB65" s="6"/>
      <c r="LGC65" s="6"/>
      <c r="LGD65" s="6"/>
      <c r="LGE65" s="6"/>
      <c r="LGF65" s="6"/>
      <c r="LGG65" s="6"/>
      <c r="LGH65" s="6"/>
      <c r="LGI65" s="6"/>
      <c r="LGJ65" s="6"/>
      <c r="LGK65" s="6"/>
      <c r="LGL65" s="6"/>
      <c r="LGM65" s="6"/>
      <c r="LGN65" s="6"/>
      <c r="LGO65" s="6"/>
      <c r="LGP65" s="6"/>
      <c r="LGQ65" s="6"/>
      <c r="LGR65" s="6"/>
      <c r="LGS65" s="6"/>
      <c r="LGT65" s="6"/>
      <c r="LGU65" s="6"/>
      <c r="LGV65" s="6"/>
      <c r="LGW65" s="6"/>
      <c r="LGX65" s="6"/>
      <c r="LGY65" s="6"/>
      <c r="LGZ65" s="6"/>
      <c r="LHA65" s="6"/>
      <c r="LHB65" s="6"/>
      <c r="LHC65" s="6"/>
      <c r="LHD65" s="6"/>
      <c r="LHE65" s="6"/>
      <c r="LHF65" s="6"/>
      <c r="LHG65" s="6"/>
      <c r="LHH65" s="6"/>
      <c r="LHI65" s="6"/>
      <c r="LHJ65" s="6"/>
      <c r="LHK65" s="6"/>
      <c r="LHL65" s="6"/>
      <c r="LHM65" s="6"/>
      <c r="LHN65" s="6"/>
      <c r="LHO65" s="6"/>
      <c r="LHP65" s="6"/>
      <c r="LHQ65" s="6"/>
      <c r="LHR65" s="6"/>
      <c r="LHS65" s="6"/>
      <c r="LHT65" s="6"/>
      <c r="LHU65" s="6"/>
      <c r="LHV65" s="6"/>
      <c r="LHW65" s="6"/>
      <c r="LHX65" s="6"/>
      <c r="LHY65" s="6"/>
      <c r="LHZ65" s="6"/>
      <c r="LIA65" s="6"/>
      <c r="LIB65" s="6"/>
      <c r="LIC65" s="6"/>
      <c r="LID65" s="6"/>
      <c r="LIE65" s="6"/>
      <c r="LIF65" s="6"/>
      <c r="LIG65" s="6"/>
      <c r="LIH65" s="6"/>
      <c r="LII65" s="6"/>
      <c r="LIJ65" s="6"/>
      <c r="LIK65" s="6"/>
      <c r="LIL65" s="6"/>
      <c r="LIM65" s="6"/>
      <c r="LIN65" s="6"/>
      <c r="LIO65" s="6"/>
      <c r="LIP65" s="6"/>
      <c r="LIQ65" s="6"/>
      <c r="LIR65" s="6"/>
      <c r="LIS65" s="6"/>
      <c r="LIT65" s="6"/>
      <c r="LIU65" s="6"/>
      <c r="LIV65" s="6"/>
      <c r="LIW65" s="6"/>
      <c r="LIX65" s="6"/>
      <c r="LIY65" s="6"/>
      <c r="LIZ65" s="6"/>
      <c r="LJA65" s="6"/>
      <c r="LJB65" s="6"/>
      <c r="LJC65" s="6"/>
      <c r="LJD65" s="6"/>
      <c r="LJE65" s="6"/>
      <c r="LJF65" s="6"/>
      <c r="LJG65" s="6"/>
      <c r="LJH65" s="6"/>
      <c r="LJI65" s="6"/>
      <c r="LJJ65" s="6"/>
      <c r="LJK65" s="6"/>
      <c r="LJL65" s="6"/>
      <c r="LJM65" s="6"/>
      <c r="LJN65" s="6"/>
      <c r="LJO65" s="6"/>
      <c r="LJP65" s="6"/>
      <c r="LJQ65" s="6"/>
      <c r="LJR65" s="6"/>
      <c r="LJS65" s="6"/>
      <c r="LJT65" s="6"/>
      <c r="LJU65" s="6"/>
      <c r="LJV65" s="6"/>
      <c r="LJW65" s="6"/>
      <c r="LJX65" s="6"/>
      <c r="LJY65" s="6"/>
      <c r="LJZ65" s="6"/>
      <c r="LKA65" s="6"/>
      <c r="LKB65" s="6"/>
      <c r="LKC65" s="6"/>
      <c r="LKD65" s="6"/>
      <c r="LKE65" s="6"/>
      <c r="LKF65" s="6"/>
      <c r="LKG65" s="6"/>
      <c r="LKH65" s="6"/>
      <c r="LKI65" s="6"/>
      <c r="LKJ65" s="6"/>
      <c r="LKK65" s="6"/>
      <c r="LKL65" s="6"/>
      <c r="LKM65" s="6"/>
      <c r="LKN65" s="6"/>
      <c r="LKO65" s="6"/>
      <c r="LKP65" s="6"/>
      <c r="LKQ65" s="6"/>
      <c r="LKR65" s="6"/>
      <c r="LKS65" s="6"/>
      <c r="LKT65" s="6"/>
      <c r="LKU65" s="6"/>
      <c r="LKV65" s="6"/>
      <c r="LKW65" s="6"/>
      <c r="LKX65" s="6"/>
      <c r="LKY65" s="6"/>
      <c r="LKZ65" s="6"/>
      <c r="LLA65" s="6"/>
      <c r="LLB65" s="6"/>
      <c r="LLC65" s="6"/>
      <c r="LLD65" s="6"/>
      <c r="LLE65" s="6"/>
      <c r="LLF65" s="6"/>
      <c r="LLG65" s="6"/>
      <c r="LLH65" s="6"/>
      <c r="LLI65" s="6"/>
      <c r="LLJ65" s="6"/>
      <c r="LLK65" s="6"/>
      <c r="LLL65" s="6"/>
      <c r="LLM65" s="6"/>
      <c r="LLN65" s="6"/>
      <c r="LLO65" s="6"/>
      <c r="LLP65" s="6"/>
      <c r="LLQ65" s="6"/>
      <c r="LLR65" s="6"/>
      <c r="LLS65" s="6"/>
      <c r="LLT65" s="6"/>
      <c r="LLU65" s="6"/>
      <c r="LLV65" s="6"/>
      <c r="LLW65" s="6"/>
      <c r="LLX65" s="6"/>
      <c r="LLY65" s="6"/>
      <c r="LLZ65" s="6"/>
      <c r="LMA65" s="6"/>
      <c r="LMB65" s="6"/>
      <c r="LMC65" s="6"/>
      <c r="LMD65" s="6"/>
      <c r="LME65" s="6"/>
      <c r="LMF65" s="6"/>
      <c r="LMG65" s="6"/>
      <c r="LMH65" s="6"/>
      <c r="LMI65" s="6"/>
      <c r="LMJ65" s="6"/>
      <c r="LMK65" s="6"/>
      <c r="LML65" s="6"/>
      <c r="LMM65" s="6"/>
      <c r="LMN65" s="6"/>
      <c r="LMO65" s="6"/>
      <c r="LMP65" s="6"/>
      <c r="LMQ65" s="6"/>
      <c r="LMR65" s="6"/>
      <c r="LMS65" s="6"/>
      <c r="LMT65" s="6"/>
      <c r="LMU65" s="6"/>
      <c r="LMV65" s="6"/>
      <c r="LMW65" s="6"/>
      <c r="LMX65" s="6"/>
      <c r="LMY65" s="6"/>
      <c r="LMZ65" s="6"/>
      <c r="LNA65" s="6"/>
      <c r="LNB65" s="6"/>
      <c r="LNC65" s="6"/>
      <c r="LND65" s="6"/>
      <c r="LNE65" s="6"/>
      <c r="LNF65" s="6"/>
      <c r="LNG65" s="6"/>
      <c r="LNH65" s="6"/>
      <c r="LNI65" s="6"/>
      <c r="LNJ65" s="6"/>
      <c r="LNK65" s="6"/>
      <c r="LNL65" s="6"/>
      <c r="LNM65" s="6"/>
      <c r="LNN65" s="6"/>
      <c r="LNO65" s="6"/>
      <c r="LNP65" s="6"/>
      <c r="LNQ65" s="6"/>
      <c r="LNR65" s="6"/>
      <c r="LNS65" s="6"/>
      <c r="LNT65" s="6"/>
      <c r="LNU65" s="6"/>
      <c r="LNV65" s="6"/>
      <c r="LNW65" s="6"/>
      <c r="LNX65" s="6"/>
      <c r="LNY65" s="6"/>
      <c r="LNZ65" s="6"/>
      <c r="LOA65" s="6"/>
      <c r="LOB65" s="6"/>
      <c r="LOC65" s="6"/>
      <c r="LOD65" s="6"/>
      <c r="LOE65" s="6"/>
      <c r="LOF65" s="6"/>
      <c r="LOG65" s="6"/>
      <c r="LOH65" s="6"/>
      <c r="LOI65" s="6"/>
      <c r="LOJ65" s="6"/>
      <c r="LOK65" s="6"/>
      <c r="LOL65" s="6"/>
      <c r="LOM65" s="6"/>
      <c r="LON65" s="6"/>
      <c r="LOO65" s="6"/>
      <c r="LOP65" s="6"/>
      <c r="LOQ65" s="6"/>
      <c r="LOR65" s="6"/>
      <c r="LOS65" s="6"/>
      <c r="LOT65" s="6"/>
      <c r="LOU65" s="6"/>
      <c r="LOV65" s="6"/>
      <c r="LOW65" s="6"/>
      <c r="LOX65" s="6"/>
      <c r="LOY65" s="6"/>
      <c r="LOZ65" s="6"/>
      <c r="LPA65" s="6"/>
      <c r="LPB65" s="6"/>
      <c r="LPC65" s="6"/>
      <c r="LPD65" s="6"/>
      <c r="LPE65" s="6"/>
      <c r="LPF65" s="6"/>
      <c r="LPG65" s="6"/>
      <c r="LPH65" s="6"/>
      <c r="LPI65" s="6"/>
      <c r="LPJ65" s="6"/>
      <c r="LPK65" s="6"/>
      <c r="LPL65" s="6"/>
      <c r="LPM65" s="6"/>
      <c r="LPN65" s="6"/>
      <c r="LPO65" s="6"/>
      <c r="LPP65" s="6"/>
      <c r="LPQ65" s="6"/>
      <c r="LPR65" s="6"/>
      <c r="LPS65" s="6"/>
      <c r="LPT65" s="6"/>
      <c r="LPU65" s="6"/>
      <c r="LPV65" s="6"/>
      <c r="LPW65" s="6"/>
      <c r="LPX65" s="6"/>
      <c r="LPY65" s="6"/>
      <c r="LPZ65" s="6"/>
      <c r="LQA65" s="6"/>
      <c r="LQB65" s="6"/>
      <c r="LQC65" s="6"/>
      <c r="LQD65" s="6"/>
      <c r="LQE65" s="6"/>
      <c r="LQF65" s="6"/>
      <c r="LQG65" s="6"/>
      <c r="LQH65" s="6"/>
      <c r="LQI65" s="6"/>
      <c r="LQJ65" s="6"/>
      <c r="LQK65" s="6"/>
      <c r="LQL65" s="6"/>
      <c r="LQM65" s="6"/>
      <c r="LQN65" s="6"/>
      <c r="LQO65" s="6"/>
      <c r="LQP65" s="6"/>
      <c r="LQQ65" s="6"/>
      <c r="LQR65" s="6"/>
      <c r="LQS65" s="6"/>
      <c r="LQT65" s="6"/>
      <c r="LQU65" s="6"/>
      <c r="LQV65" s="6"/>
      <c r="LQW65" s="6"/>
      <c r="LQX65" s="6"/>
      <c r="LQY65" s="6"/>
      <c r="LQZ65" s="6"/>
      <c r="LRA65" s="6"/>
      <c r="LRB65" s="6"/>
      <c r="LRC65" s="6"/>
      <c r="LRD65" s="6"/>
      <c r="LRE65" s="6"/>
      <c r="LRF65" s="6"/>
      <c r="LRG65" s="6"/>
      <c r="LRH65" s="6"/>
      <c r="LRI65" s="6"/>
      <c r="LRJ65" s="6"/>
      <c r="LRK65" s="6"/>
      <c r="LRL65" s="6"/>
      <c r="LRM65" s="6"/>
      <c r="LRN65" s="6"/>
      <c r="LRO65" s="6"/>
      <c r="LRP65" s="6"/>
      <c r="LRQ65" s="6"/>
      <c r="LRR65" s="6"/>
      <c r="LRS65" s="6"/>
      <c r="LRT65" s="6"/>
      <c r="LRU65" s="6"/>
      <c r="LRV65" s="6"/>
      <c r="LRW65" s="6"/>
      <c r="LRX65" s="6"/>
      <c r="LRY65" s="6"/>
      <c r="LRZ65" s="6"/>
      <c r="LSA65" s="6"/>
      <c r="LSB65" s="6"/>
      <c r="LSC65" s="6"/>
      <c r="LSD65" s="6"/>
      <c r="LSE65" s="6"/>
      <c r="LSF65" s="6"/>
      <c r="LSG65" s="6"/>
      <c r="LSH65" s="6"/>
      <c r="LSI65" s="6"/>
      <c r="LSJ65" s="6"/>
      <c r="LSK65" s="6"/>
      <c r="LSL65" s="6"/>
      <c r="LSM65" s="6"/>
      <c r="LSN65" s="6"/>
      <c r="LSO65" s="6"/>
      <c r="LSP65" s="6"/>
      <c r="LSQ65" s="6"/>
      <c r="LSR65" s="6"/>
      <c r="LSS65" s="6"/>
      <c r="LST65" s="6"/>
      <c r="LSU65" s="6"/>
      <c r="LSV65" s="6"/>
      <c r="LSW65" s="6"/>
      <c r="LSX65" s="6"/>
      <c r="LSY65" s="6"/>
      <c r="LSZ65" s="6"/>
      <c r="LTA65" s="6"/>
      <c r="LTB65" s="6"/>
      <c r="LTC65" s="6"/>
      <c r="LTD65" s="6"/>
      <c r="LTE65" s="6"/>
      <c r="LTF65" s="6"/>
      <c r="LTG65" s="6"/>
      <c r="LTH65" s="6"/>
      <c r="LTI65" s="6"/>
      <c r="LTJ65" s="6"/>
      <c r="LTK65" s="6"/>
      <c r="LTL65" s="6"/>
      <c r="LTM65" s="6"/>
      <c r="LTN65" s="6"/>
      <c r="LTO65" s="6"/>
      <c r="LTP65" s="6"/>
      <c r="LTQ65" s="6"/>
      <c r="LTR65" s="6"/>
      <c r="LTS65" s="6"/>
      <c r="LTT65" s="6"/>
      <c r="LTU65" s="6"/>
      <c r="LTV65" s="6"/>
      <c r="LTW65" s="6"/>
      <c r="LTX65" s="6"/>
      <c r="LTY65" s="6"/>
      <c r="LTZ65" s="6"/>
      <c r="LUA65" s="6"/>
      <c r="LUB65" s="6"/>
      <c r="LUC65" s="6"/>
      <c r="LUD65" s="6"/>
      <c r="LUE65" s="6"/>
      <c r="LUF65" s="6"/>
      <c r="LUG65" s="6"/>
      <c r="LUH65" s="6"/>
      <c r="LUI65" s="6"/>
      <c r="LUJ65" s="6"/>
      <c r="LUK65" s="6"/>
      <c r="LUL65" s="6"/>
      <c r="LUM65" s="6"/>
      <c r="LUN65" s="6"/>
      <c r="LUO65" s="6"/>
      <c r="LUP65" s="6"/>
      <c r="LUQ65" s="6"/>
      <c r="LUR65" s="6"/>
      <c r="LUS65" s="6"/>
      <c r="LUT65" s="6"/>
      <c r="LUU65" s="6"/>
      <c r="LUV65" s="6"/>
      <c r="LUW65" s="6"/>
      <c r="LUX65" s="6"/>
      <c r="LUY65" s="6"/>
      <c r="LUZ65" s="6"/>
      <c r="LVA65" s="6"/>
      <c r="LVB65" s="6"/>
      <c r="LVC65" s="6"/>
      <c r="LVD65" s="6"/>
      <c r="LVE65" s="6"/>
      <c r="LVF65" s="6"/>
      <c r="LVG65" s="6"/>
      <c r="LVH65" s="6"/>
      <c r="LVI65" s="6"/>
      <c r="LVJ65" s="6"/>
      <c r="LVK65" s="6"/>
      <c r="LVL65" s="6"/>
      <c r="LVM65" s="6"/>
      <c r="LVN65" s="6"/>
      <c r="LVO65" s="6"/>
      <c r="LVP65" s="6"/>
      <c r="LVQ65" s="6"/>
      <c r="LVR65" s="6"/>
      <c r="LVS65" s="6"/>
      <c r="LVT65" s="6"/>
      <c r="LVU65" s="6"/>
      <c r="LVV65" s="6"/>
      <c r="LVW65" s="6"/>
      <c r="LVX65" s="6"/>
      <c r="LVY65" s="6"/>
      <c r="LVZ65" s="6"/>
      <c r="LWA65" s="6"/>
      <c r="LWB65" s="6"/>
      <c r="LWC65" s="6"/>
      <c r="LWD65" s="6"/>
      <c r="LWE65" s="6"/>
      <c r="LWF65" s="6"/>
      <c r="LWG65" s="6"/>
      <c r="LWH65" s="6"/>
      <c r="LWI65" s="6"/>
      <c r="LWJ65" s="6"/>
      <c r="LWK65" s="6"/>
      <c r="LWL65" s="6"/>
      <c r="LWM65" s="6"/>
      <c r="LWN65" s="6"/>
      <c r="LWO65" s="6"/>
      <c r="LWP65" s="6"/>
      <c r="LWQ65" s="6"/>
      <c r="LWR65" s="6"/>
      <c r="LWS65" s="6"/>
      <c r="LWT65" s="6"/>
      <c r="LWU65" s="6"/>
      <c r="LWV65" s="6"/>
      <c r="LWW65" s="6"/>
      <c r="LWX65" s="6"/>
      <c r="LWY65" s="6"/>
      <c r="LWZ65" s="6"/>
      <c r="LXA65" s="6"/>
      <c r="LXB65" s="6"/>
      <c r="LXC65" s="6"/>
      <c r="LXD65" s="6"/>
      <c r="LXE65" s="6"/>
      <c r="LXF65" s="6"/>
      <c r="LXG65" s="6"/>
      <c r="LXH65" s="6"/>
      <c r="LXI65" s="6"/>
      <c r="LXJ65" s="6"/>
      <c r="LXK65" s="6"/>
      <c r="LXL65" s="6"/>
      <c r="LXM65" s="6"/>
      <c r="LXN65" s="6"/>
      <c r="LXO65" s="6"/>
      <c r="LXP65" s="6"/>
      <c r="LXQ65" s="6"/>
      <c r="LXR65" s="6"/>
      <c r="LXS65" s="6"/>
      <c r="LXT65" s="6"/>
      <c r="LXU65" s="6"/>
      <c r="LXV65" s="6"/>
      <c r="LXW65" s="6"/>
      <c r="LXX65" s="6"/>
      <c r="LXY65" s="6"/>
      <c r="LXZ65" s="6"/>
      <c r="LYA65" s="6"/>
      <c r="LYB65" s="6"/>
      <c r="LYC65" s="6"/>
      <c r="LYD65" s="6"/>
      <c r="LYE65" s="6"/>
      <c r="LYF65" s="6"/>
      <c r="LYG65" s="6"/>
      <c r="LYH65" s="6"/>
      <c r="LYI65" s="6"/>
      <c r="LYJ65" s="6"/>
      <c r="LYK65" s="6"/>
      <c r="LYL65" s="6"/>
      <c r="LYM65" s="6"/>
      <c r="LYN65" s="6"/>
      <c r="LYO65" s="6"/>
      <c r="LYP65" s="6"/>
      <c r="LYQ65" s="6"/>
      <c r="LYR65" s="6"/>
      <c r="LYS65" s="6"/>
      <c r="LYT65" s="6"/>
      <c r="LYU65" s="6"/>
      <c r="LYV65" s="6"/>
      <c r="LYW65" s="6"/>
      <c r="LYX65" s="6"/>
      <c r="LYY65" s="6"/>
      <c r="LYZ65" s="6"/>
      <c r="LZA65" s="6"/>
      <c r="LZB65" s="6"/>
      <c r="LZC65" s="6"/>
      <c r="LZD65" s="6"/>
      <c r="LZE65" s="6"/>
      <c r="LZF65" s="6"/>
      <c r="LZG65" s="6"/>
      <c r="LZH65" s="6"/>
      <c r="LZI65" s="6"/>
      <c r="LZJ65" s="6"/>
      <c r="LZK65" s="6"/>
      <c r="LZL65" s="6"/>
      <c r="LZM65" s="6"/>
      <c r="LZN65" s="6"/>
      <c r="LZO65" s="6"/>
      <c r="LZP65" s="6"/>
      <c r="LZQ65" s="6"/>
      <c r="LZR65" s="6"/>
      <c r="LZS65" s="6"/>
      <c r="LZT65" s="6"/>
      <c r="LZU65" s="6"/>
      <c r="LZV65" s="6"/>
      <c r="LZW65" s="6"/>
      <c r="LZX65" s="6"/>
      <c r="LZY65" s="6"/>
      <c r="LZZ65" s="6"/>
      <c r="MAA65" s="6"/>
      <c r="MAB65" s="6"/>
      <c r="MAC65" s="6"/>
      <c r="MAD65" s="6"/>
      <c r="MAE65" s="6"/>
      <c r="MAF65" s="6"/>
      <c r="MAG65" s="6"/>
      <c r="MAH65" s="6"/>
      <c r="MAI65" s="6"/>
      <c r="MAJ65" s="6"/>
      <c r="MAK65" s="6"/>
      <c r="MAL65" s="6"/>
      <c r="MAM65" s="6"/>
      <c r="MAN65" s="6"/>
      <c r="MAO65" s="6"/>
      <c r="MAP65" s="6"/>
      <c r="MAQ65" s="6"/>
      <c r="MAR65" s="6"/>
      <c r="MAS65" s="6"/>
      <c r="MAT65" s="6"/>
      <c r="MAU65" s="6"/>
      <c r="MAV65" s="6"/>
      <c r="MAW65" s="6"/>
      <c r="MAX65" s="6"/>
      <c r="MAY65" s="6"/>
      <c r="MAZ65" s="6"/>
      <c r="MBA65" s="6"/>
      <c r="MBB65" s="6"/>
      <c r="MBC65" s="6"/>
      <c r="MBD65" s="6"/>
      <c r="MBE65" s="6"/>
      <c r="MBF65" s="6"/>
      <c r="MBG65" s="6"/>
      <c r="MBH65" s="6"/>
      <c r="MBI65" s="6"/>
      <c r="MBJ65" s="6"/>
      <c r="MBK65" s="6"/>
      <c r="MBL65" s="6"/>
      <c r="MBM65" s="6"/>
      <c r="MBN65" s="6"/>
      <c r="MBO65" s="6"/>
      <c r="MBP65" s="6"/>
      <c r="MBQ65" s="6"/>
      <c r="MBR65" s="6"/>
      <c r="MBS65" s="6"/>
      <c r="MBT65" s="6"/>
      <c r="MBU65" s="6"/>
      <c r="MBV65" s="6"/>
      <c r="MBW65" s="6"/>
      <c r="MBX65" s="6"/>
      <c r="MBY65" s="6"/>
      <c r="MBZ65" s="6"/>
      <c r="MCA65" s="6"/>
      <c r="MCB65" s="6"/>
      <c r="MCC65" s="6"/>
      <c r="MCD65" s="6"/>
      <c r="MCE65" s="6"/>
      <c r="MCF65" s="6"/>
      <c r="MCG65" s="6"/>
      <c r="MCH65" s="6"/>
      <c r="MCI65" s="6"/>
      <c r="MCJ65" s="6"/>
      <c r="MCK65" s="6"/>
      <c r="MCL65" s="6"/>
      <c r="MCM65" s="6"/>
      <c r="MCN65" s="6"/>
      <c r="MCO65" s="6"/>
      <c r="MCP65" s="6"/>
      <c r="MCQ65" s="6"/>
      <c r="MCR65" s="6"/>
      <c r="MCS65" s="6"/>
      <c r="MCT65" s="6"/>
      <c r="MCU65" s="6"/>
      <c r="MCV65" s="6"/>
      <c r="MCW65" s="6"/>
      <c r="MCX65" s="6"/>
      <c r="MCY65" s="6"/>
      <c r="MCZ65" s="6"/>
      <c r="MDA65" s="6"/>
      <c r="MDB65" s="6"/>
      <c r="MDC65" s="6"/>
      <c r="MDD65" s="6"/>
      <c r="MDE65" s="6"/>
      <c r="MDF65" s="6"/>
      <c r="MDG65" s="6"/>
      <c r="MDH65" s="6"/>
      <c r="MDI65" s="6"/>
      <c r="MDJ65" s="6"/>
      <c r="MDK65" s="6"/>
      <c r="MDL65" s="6"/>
      <c r="MDM65" s="6"/>
      <c r="MDN65" s="6"/>
      <c r="MDO65" s="6"/>
      <c r="MDP65" s="6"/>
      <c r="MDQ65" s="6"/>
      <c r="MDR65" s="6"/>
      <c r="MDS65" s="6"/>
      <c r="MDT65" s="6"/>
      <c r="MDU65" s="6"/>
      <c r="MDV65" s="6"/>
      <c r="MDW65" s="6"/>
      <c r="MDX65" s="6"/>
      <c r="MDY65" s="6"/>
      <c r="MDZ65" s="6"/>
      <c r="MEA65" s="6"/>
      <c r="MEB65" s="6"/>
      <c r="MEC65" s="6"/>
      <c r="MED65" s="6"/>
      <c r="MEE65" s="6"/>
      <c r="MEF65" s="6"/>
      <c r="MEG65" s="6"/>
      <c r="MEH65" s="6"/>
      <c r="MEI65" s="6"/>
      <c r="MEJ65" s="6"/>
      <c r="MEK65" s="6"/>
      <c r="MEL65" s="6"/>
      <c r="MEM65" s="6"/>
      <c r="MEN65" s="6"/>
      <c r="MEO65" s="6"/>
      <c r="MEP65" s="6"/>
      <c r="MEQ65" s="6"/>
      <c r="MER65" s="6"/>
      <c r="MES65" s="6"/>
      <c r="MET65" s="6"/>
      <c r="MEU65" s="6"/>
      <c r="MEV65" s="6"/>
      <c r="MEW65" s="6"/>
      <c r="MEX65" s="6"/>
      <c r="MEY65" s="6"/>
      <c r="MEZ65" s="6"/>
      <c r="MFA65" s="6"/>
      <c r="MFB65" s="6"/>
      <c r="MFC65" s="6"/>
      <c r="MFD65" s="6"/>
      <c r="MFE65" s="6"/>
      <c r="MFF65" s="6"/>
      <c r="MFG65" s="6"/>
      <c r="MFH65" s="6"/>
      <c r="MFI65" s="6"/>
      <c r="MFJ65" s="6"/>
      <c r="MFK65" s="6"/>
      <c r="MFL65" s="6"/>
      <c r="MFM65" s="6"/>
      <c r="MFN65" s="6"/>
      <c r="MFO65" s="6"/>
      <c r="MFP65" s="6"/>
      <c r="MFQ65" s="6"/>
      <c r="MFR65" s="6"/>
      <c r="MFS65" s="6"/>
      <c r="MFT65" s="6"/>
      <c r="MFU65" s="6"/>
      <c r="MFV65" s="6"/>
      <c r="MFW65" s="6"/>
      <c r="MFX65" s="6"/>
      <c r="MFY65" s="6"/>
      <c r="MFZ65" s="6"/>
      <c r="MGA65" s="6"/>
      <c r="MGB65" s="6"/>
      <c r="MGC65" s="6"/>
      <c r="MGD65" s="6"/>
      <c r="MGE65" s="6"/>
      <c r="MGF65" s="6"/>
      <c r="MGG65" s="6"/>
      <c r="MGH65" s="6"/>
      <c r="MGI65" s="6"/>
      <c r="MGJ65" s="6"/>
      <c r="MGK65" s="6"/>
      <c r="MGL65" s="6"/>
      <c r="MGM65" s="6"/>
      <c r="MGN65" s="6"/>
      <c r="MGO65" s="6"/>
      <c r="MGP65" s="6"/>
      <c r="MGQ65" s="6"/>
      <c r="MGR65" s="6"/>
      <c r="MGS65" s="6"/>
      <c r="MGT65" s="6"/>
      <c r="MGU65" s="6"/>
      <c r="MGV65" s="6"/>
      <c r="MGW65" s="6"/>
      <c r="MGX65" s="6"/>
      <c r="MGY65" s="6"/>
      <c r="MGZ65" s="6"/>
      <c r="MHA65" s="6"/>
      <c r="MHB65" s="6"/>
      <c r="MHC65" s="6"/>
      <c r="MHD65" s="6"/>
      <c r="MHE65" s="6"/>
      <c r="MHF65" s="6"/>
      <c r="MHG65" s="6"/>
      <c r="MHH65" s="6"/>
      <c r="MHI65" s="6"/>
      <c r="MHJ65" s="6"/>
      <c r="MHK65" s="6"/>
      <c r="MHL65" s="6"/>
      <c r="MHM65" s="6"/>
      <c r="MHN65" s="6"/>
      <c r="MHO65" s="6"/>
      <c r="MHP65" s="6"/>
      <c r="MHQ65" s="6"/>
      <c r="MHR65" s="6"/>
      <c r="MHS65" s="6"/>
      <c r="MHT65" s="6"/>
      <c r="MHU65" s="6"/>
      <c r="MHV65" s="6"/>
      <c r="MHW65" s="6"/>
      <c r="MHX65" s="6"/>
      <c r="MHY65" s="6"/>
      <c r="MHZ65" s="6"/>
      <c r="MIA65" s="6"/>
      <c r="MIB65" s="6"/>
      <c r="MIC65" s="6"/>
      <c r="MID65" s="6"/>
      <c r="MIE65" s="6"/>
      <c r="MIF65" s="6"/>
      <c r="MIG65" s="6"/>
      <c r="MIH65" s="6"/>
      <c r="MII65" s="6"/>
      <c r="MIJ65" s="6"/>
      <c r="MIK65" s="6"/>
      <c r="MIL65" s="6"/>
      <c r="MIM65" s="6"/>
      <c r="MIN65" s="6"/>
      <c r="MIO65" s="6"/>
      <c r="MIP65" s="6"/>
      <c r="MIQ65" s="6"/>
      <c r="MIR65" s="6"/>
      <c r="MIS65" s="6"/>
      <c r="MIT65" s="6"/>
      <c r="MIU65" s="6"/>
      <c r="MIV65" s="6"/>
      <c r="MIW65" s="6"/>
      <c r="MIX65" s="6"/>
      <c r="MIY65" s="6"/>
      <c r="MIZ65" s="6"/>
      <c r="MJA65" s="6"/>
      <c r="MJB65" s="6"/>
      <c r="MJC65" s="6"/>
      <c r="MJD65" s="6"/>
      <c r="MJE65" s="6"/>
      <c r="MJF65" s="6"/>
      <c r="MJG65" s="6"/>
      <c r="MJH65" s="6"/>
      <c r="MJI65" s="6"/>
      <c r="MJJ65" s="6"/>
      <c r="MJK65" s="6"/>
      <c r="MJL65" s="6"/>
      <c r="MJM65" s="6"/>
      <c r="MJN65" s="6"/>
      <c r="MJO65" s="6"/>
      <c r="MJP65" s="6"/>
      <c r="MJQ65" s="6"/>
      <c r="MJR65" s="6"/>
      <c r="MJS65" s="6"/>
      <c r="MJT65" s="6"/>
      <c r="MJU65" s="6"/>
      <c r="MJV65" s="6"/>
      <c r="MJW65" s="6"/>
      <c r="MJX65" s="6"/>
      <c r="MJY65" s="6"/>
      <c r="MJZ65" s="6"/>
      <c r="MKA65" s="6"/>
      <c r="MKB65" s="6"/>
      <c r="MKC65" s="6"/>
      <c r="MKD65" s="6"/>
      <c r="MKE65" s="6"/>
      <c r="MKF65" s="6"/>
      <c r="MKG65" s="6"/>
      <c r="MKH65" s="6"/>
      <c r="MKI65" s="6"/>
      <c r="MKJ65" s="6"/>
      <c r="MKK65" s="6"/>
      <c r="MKL65" s="6"/>
      <c r="MKM65" s="6"/>
      <c r="MKN65" s="6"/>
      <c r="MKO65" s="6"/>
      <c r="MKP65" s="6"/>
      <c r="MKQ65" s="6"/>
      <c r="MKR65" s="6"/>
      <c r="MKS65" s="6"/>
      <c r="MKT65" s="6"/>
      <c r="MKU65" s="6"/>
      <c r="MKV65" s="6"/>
      <c r="MKW65" s="6"/>
      <c r="MKX65" s="6"/>
      <c r="MKY65" s="6"/>
      <c r="MKZ65" s="6"/>
      <c r="MLA65" s="6"/>
      <c r="MLB65" s="6"/>
      <c r="MLC65" s="6"/>
      <c r="MLD65" s="6"/>
      <c r="MLE65" s="6"/>
      <c r="MLF65" s="6"/>
      <c r="MLG65" s="6"/>
      <c r="MLH65" s="6"/>
      <c r="MLI65" s="6"/>
      <c r="MLJ65" s="6"/>
      <c r="MLK65" s="6"/>
      <c r="MLL65" s="6"/>
      <c r="MLM65" s="6"/>
      <c r="MLN65" s="6"/>
      <c r="MLO65" s="6"/>
      <c r="MLP65" s="6"/>
      <c r="MLQ65" s="6"/>
      <c r="MLR65" s="6"/>
      <c r="MLS65" s="6"/>
      <c r="MLT65" s="6"/>
      <c r="MLU65" s="6"/>
      <c r="MLV65" s="6"/>
      <c r="MLW65" s="6"/>
      <c r="MLX65" s="6"/>
      <c r="MLY65" s="6"/>
      <c r="MLZ65" s="6"/>
      <c r="MMA65" s="6"/>
      <c r="MMB65" s="6"/>
      <c r="MMC65" s="6"/>
      <c r="MMD65" s="6"/>
      <c r="MME65" s="6"/>
      <c r="MMF65" s="6"/>
      <c r="MMG65" s="6"/>
      <c r="MMH65" s="6"/>
      <c r="MMI65" s="6"/>
      <c r="MMJ65" s="6"/>
      <c r="MMK65" s="6"/>
      <c r="MML65" s="6"/>
      <c r="MMM65" s="6"/>
      <c r="MMN65" s="6"/>
      <c r="MMO65" s="6"/>
      <c r="MMP65" s="6"/>
      <c r="MMQ65" s="6"/>
      <c r="MMR65" s="6"/>
      <c r="MMS65" s="6"/>
      <c r="MMT65" s="6"/>
      <c r="MMU65" s="6"/>
      <c r="MMV65" s="6"/>
      <c r="MMW65" s="6"/>
      <c r="MMX65" s="6"/>
      <c r="MMY65" s="6"/>
      <c r="MMZ65" s="6"/>
      <c r="MNA65" s="6"/>
      <c r="MNB65" s="6"/>
      <c r="MNC65" s="6"/>
      <c r="MND65" s="6"/>
      <c r="MNE65" s="6"/>
      <c r="MNF65" s="6"/>
      <c r="MNG65" s="6"/>
      <c r="MNH65" s="6"/>
      <c r="MNI65" s="6"/>
      <c r="MNJ65" s="6"/>
      <c r="MNK65" s="6"/>
      <c r="MNL65" s="6"/>
      <c r="MNM65" s="6"/>
      <c r="MNN65" s="6"/>
      <c r="MNO65" s="6"/>
      <c r="MNP65" s="6"/>
      <c r="MNQ65" s="6"/>
      <c r="MNR65" s="6"/>
      <c r="MNS65" s="6"/>
      <c r="MNT65" s="6"/>
      <c r="MNU65" s="6"/>
      <c r="MNV65" s="6"/>
      <c r="MNW65" s="6"/>
      <c r="MNX65" s="6"/>
      <c r="MNY65" s="6"/>
      <c r="MNZ65" s="6"/>
      <c r="MOA65" s="6"/>
      <c r="MOB65" s="6"/>
      <c r="MOC65" s="6"/>
      <c r="MOD65" s="6"/>
      <c r="MOE65" s="6"/>
      <c r="MOF65" s="6"/>
      <c r="MOG65" s="6"/>
      <c r="MOH65" s="6"/>
      <c r="MOI65" s="6"/>
      <c r="MOJ65" s="6"/>
      <c r="MOK65" s="6"/>
      <c r="MOL65" s="6"/>
      <c r="MOM65" s="6"/>
      <c r="MON65" s="6"/>
      <c r="MOO65" s="6"/>
      <c r="MOP65" s="6"/>
      <c r="MOQ65" s="6"/>
      <c r="MOR65" s="6"/>
      <c r="MOS65" s="6"/>
      <c r="MOT65" s="6"/>
      <c r="MOU65" s="6"/>
      <c r="MOV65" s="6"/>
      <c r="MOW65" s="6"/>
      <c r="MOX65" s="6"/>
      <c r="MOY65" s="6"/>
      <c r="MOZ65" s="6"/>
      <c r="MPA65" s="6"/>
      <c r="MPB65" s="6"/>
      <c r="MPC65" s="6"/>
      <c r="MPD65" s="6"/>
      <c r="MPE65" s="6"/>
      <c r="MPF65" s="6"/>
      <c r="MPG65" s="6"/>
      <c r="MPH65" s="6"/>
      <c r="MPI65" s="6"/>
      <c r="MPJ65" s="6"/>
      <c r="MPK65" s="6"/>
      <c r="MPL65" s="6"/>
      <c r="MPM65" s="6"/>
      <c r="MPN65" s="6"/>
      <c r="MPO65" s="6"/>
      <c r="MPP65" s="6"/>
      <c r="MPQ65" s="6"/>
      <c r="MPR65" s="6"/>
      <c r="MPS65" s="6"/>
      <c r="MPT65" s="6"/>
      <c r="MPU65" s="6"/>
      <c r="MPV65" s="6"/>
      <c r="MPW65" s="6"/>
      <c r="MPX65" s="6"/>
      <c r="MPY65" s="6"/>
      <c r="MPZ65" s="6"/>
      <c r="MQA65" s="6"/>
      <c r="MQB65" s="6"/>
      <c r="MQC65" s="6"/>
      <c r="MQD65" s="6"/>
      <c r="MQE65" s="6"/>
      <c r="MQF65" s="6"/>
      <c r="MQG65" s="6"/>
      <c r="MQH65" s="6"/>
      <c r="MQI65" s="6"/>
      <c r="MQJ65" s="6"/>
      <c r="MQK65" s="6"/>
      <c r="MQL65" s="6"/>
      <c r="MQM65" s="6"/>
      <c r="MQN65" s="6"/>
      <c r="MQO65" s="6"/>
      <c r="MQP65" s="6"/>
      <c r="MQQ65" s="6"/>
      <c r="MQR65" s="6"/>
      <c r="MQS65" s="6"/>
      <c r="MQT65" s="6"/>
      <c r="MQU65" s="6"/>
      <c r="MQV65" s="6"/>
      <c r="MQW65" s="6"/>
      <c r="MQX65" s="6"/>
      <c r="MQY65" s="6"/>
      <c r="MQZ65" s="6"/>
      <c r="MRA65" s="6"/>
      <c r="MRB65" s="6"/>
      <c r="MRC65" s="6"/>
      <c r="MRD65" s="6"/>
      <c r="MRE65" s="6"/>
      <c r="MRF65" s="6"/>
      <c r="MRG65" s="6"/>
      <c r="MRH65" s="6"/>
      <c r="MRI65" s="6"/>
      <c r="MRJ65" s="6"/>
      <c r="MRK65" s="6"/>
      <c r="MRL65" s="6"/>
      <c r="MRM65" s="6"/>
      <c r="MRN65" s="6"/>
      <c r="MRO65" s="6"/>
      <c r="MRP65" s="6"/>
      <c r="MRQ65" s="6"/>
      <c r="MRR65" s="6"/>
      <c r="MRS65" s="6"/>
      <c r="MRT65" s="6"/>
      <c r="MRU65" s="6"/>
      <c r="MRV65" s="6"/>
      <c r="MRW65" s="6"/>
      <c r="MRX65" s="6"/>
      <c r="MRY65" s="6"/>
      <c r="MRZ65" s="6"/>
      <c r="MSA65" s="6"/>
      <c r="MSB65" s="6"/>
      <c r="MSC65" s="6"/>
      <c r="MSD65" s="6"/>
      <c r="MSE65" s="6"/>
      <c r="MSF65" s="6"/>
      <c r="MSG65" s="6"/>
      <c r="MSH65" s="6"/>
      <c r="MSI65" s="6"/>
      <c r="MSJ65" s="6"/>
      <c r="MSK65" s="6"/>
      <c r="MSL65" s="6"/>
      <c r="MSM65" s="6"/>
      <c r="MSN65" s="6"/>
      <c r="MSO65" s="6"/>
      <c r="MSP65" s="6"/>
      <c r="MSQ65" s="6"/>
      <c r="MSR65" s="6"/>
      <c r="MSS65" s="6"/>
      <c r="MST65" s="6"/>
      <c r="MSU65" s="6"/>
      <c r="MSV65" s="6"/>
      <c r="MSW65" s="6"/>
      <c r="MSX65" s="6"/>
      <c r="MSY65" s="6"/>
      <c r="MSZ65" s="6"/>
      <c r="MTA65" s="6"/>
      <c r="MTB65" s="6"/>
      <c r="MTC65" s="6"/>
      <c r="MTD65" s="6"/>
      <c r="MTE65" s="6"/>
      <c r="MTF65" s="6"/>
      <c r="MTG65" s="6"/>
      <c r="MTH65" s="6"/>
      <c r="MTI65" s="6"/>
      <c r="MTJ65" s="6"/>
      <c r="MTK65" s="6"/>
      <c r="MTL65" s="6"/>
      <c r="MTM65" s="6"/>
      <c r="MTN65" s="6"/>
      <c r="MTO65" s="6"/>
      <c r="MTP65" s="6"/>
      <c r="MTQ65" s="6"/>
      <c r="MTR65" s="6"/>
      <c r="MTS65" s="6"/>
      <c r="MTT65" s="6"/>
      <c r="MTU65" s="6"/>
      <c r="MTV65" s="6"/>
      <c r="MTW65" s="6"/>
      <c r="MTX65" s="6"/>
      <c r="MTY65" s="6"/>
      <c r="MTZ65" s="6"/>
      <c r="MUA65" s="6"/>
      <c r="MUB65" s="6"/>
      <c r="MUC65" s="6"/>
      <c r="MUD65" s="6"/>
      <c r="MUE65" s="6"/>
      <c r="MUF65" s="6"/>
      <c r="MUG65" s="6"/>
      <c r="MUH65" s="6"/>
      <c r="MUI65" s="6"/>
      <c r="MUJ65" s="6"/>
      <c r="MUK65" s="6"/>
      <c r="MUL65" s="6"/>
      <c r="MUM65" s="6"/>
      <c r="MUN65" s="6"/>
      <c r="MUO65" s="6"/>
      <c r="MUP65" s="6"/>
      <c r="MUQ65" s="6"/>
      <c r="MUR65" s="6"/>
      <c r="MUS65" s="6"/>
      <c r="MUT65" s="6"/>
      <c r="MUU65" s="6"/>
      <c r="MUV65" s="6"/>
      <c r="MUW65" s="6"/>
      <c r="MUX65" s="6"/>
      <c r="MUY65" s="6"/>
      <c r="MUZ65" s="6"/>
      <c r="MVA65" s="6"/>
      <c r="MVB65" s="6"/>
      <c r="MVC65" s="6"/>
      <c r="MVD65" s="6"/>
      <c r="MVE65" s="6"/>
      <c r="MVF65" s="6"/>
      <c r="MVG65" s="6"/>
      <c r="MVH65" s="6"/>
      <c r="MVI65" s="6"/>
      <c r="MVJ65" s="6"/>
      <c r="MVK65" s="6"/>
      <c r="MVL65" s="6"/>
      <c r="MVM65" s="6"/>
      <c r="MVN65" s="6"/>
      <c r="MVO65" s="6"/>
      <c r="MVP65" s="6"/>
      <c r="MVQ65" s="6"/>
      <c r="MVR65" s="6"/>
      <c r="MVS65" s="6"/>
      <c r="MVT65" s="6"/>
      <c r="MVU65" s="6"/>
      <c r="MVV65" s="6"/>
      <c r="MVW65" s="6"/>
      <c r="MVX65" s="6"/>
      <c r="MVY65" s="6"/>
      <c r="MVZ65" s="6"/>
      <c r="MWA65" s="6"/>
      <c r="MWB65" s="6"/>
      <c r="MWC65" s="6"/>
      <c r="MWD65" s="6"/>
      <c r="MWE65" s="6"/>
      <c r="MWF65" s="6"/>
      <c r="MWG65" s="6"/>
      <c r="MWH65" s="6"/>
      <c r="MWI65" s="6"/>
      <c r="MWJ65" s="6"/>
      <c r="MWK65" s="6"/>
      <c r="MWL65" s="6"/>
      <c r="MWM65" s="6"/>
      <c r="MWN65" s="6"/>
      <c r="MWO65" s="6"/>
      <c r="MWP65" s="6"/>
      <c r="MWQ65" s="6"/>
      <c r="MWR65" s="6"/>
      <c r="MWS65" s="6"/>
      <c r="MWT65" s="6"/>
      <c r="MWU65" s="6"/>
      <c r="MWV65" s="6"/>
      <c r="MWW65" s="6"/>
      <c r="MWX65" s="6"/>
      <c r="MWY65" s="6"/>
      <c r="MWZ65" s="6"/>
      <c r="MXA65" s="6"/>
      <c r="MXB65" s="6"/>
      <c r="MXC65" s="6"/>
      <c r="MXD65" s="6"/>
      <c r="MXE65" s="6"/>
      <c r="MXF65" s="6"/>
      <c r="MXG65" s="6"/>
      <c r="MXH65" s="6"/>
      <c r="MXI65" s="6"/>
      <c r="MXJ65" s="6"/>
      <c r="MXK65" s="6"/>
      <c r="MXL65" s="6"/>
      <c r="MXM65" s="6"/>
      <c r="MXN65" s="6"/>
      <c r="MXO65" s="6"/>
      <c r="MXP65" s="6"/>
      <c r="MXQ65" s="6"/>
      <c r="MXR65" s="6"/>
      <c r="MXS65" s="6"/>
      <c r="MXT65" s="6"/>
      <c r="MXU65" s="6"/>
      <c r="MXV65" s="6"/>
      <c r="MXW65" s="6"/>
      <c r="MXX65" s="6"/>
      <c r="MXY65" s="6"/>
      <c r="MXZ65" s="6"/>
      <c r="MYA65" s="6"/>
      <c r="MYB65" s="6"/>
      <c r="MYC65" s="6"/>
      <c r="MYD65" s="6"/>
      <c r="MYE65" s="6"/>
      <c r="MYF65" s="6"/>
      <c r="MYG65" s="6"/>
      <c r="MYH65" s="6"/>
      <c r="MYI65" s="6"/>
      <c r="MYJ65" s="6"/>
      <c r="MYK65" s="6"/>
      <c r="MYL65" s="6"/>
      <c r="MYM65" s="6"/>
      <c r="MYN65" s="6"/>
      <c r="MYO65" s="6"/>
      <c r="MYP65" s="6"/>
      <c r="MYQ65" s="6"/>
      <c r="MYR65" s="6"/>
      <c r="MYS65" s="6"/>
      <c r="MYT65" s="6"/>
      <c r="MYU65" s="6"/>
      <c r="MYV65" s="6"/>
      <c r="MYW65" s="6"/>
      <c r="MYX65" s="6"/>
      <c r="MYY65" s="6"/>
      <c r="MYZ65" s="6"/>
      <c r="MZA65" s="6"/>
      <c r="MZB65" s="6"/>
      <c r="MZC65" s="6"/>
      <c r="MZD65" s="6"/>
      <c r="MZE65" s="6"/>
      <c r="MZF65" s="6"/>
      <c r="MZG65" s="6"/>
      <c r="MZH65" s="6"/>
      <c r="MZI65" s="6"/>
      <c r="MZJ65" s="6"/>
      <c r="MZK65" s="6"/>
      <c r="MZL65" s="6"/>
      <c r="MZM65" s="6"/>
      <c r="MZN65" s="6"/>
      <c r="MZO65" s="6"/>
      <c r="MZP65" s="6"/>
      <c r="MZQ65" s="6"/>
      <c r="MZR65" s="6"/>
      <c r="MZS65" s="6"/>
      <c r="MZT65" s="6"/>
      <c r="MZU65" s="6"/>
      <c r="MZV65" s="6"/>
      <c r="MZW65" s="6"/>
      <c r="MZX65" s="6"/>
      <c r="MZY65" s="6"/>
      <c r="MZZ65" s="6"/>
      <c r="NAA65" s="6"/>
      <c r="NAB65" s="6"/>
      <c r="NAC65" s="6"/>
      <c r="NAD65" s="6"/>
      <c r="NAE65" s="6"/>
      <c r="NAF65" s="6"/>
      <c r="NAG65" s="6"/>
      <c r="NAH65" s="6"/>
      <c r="NAI65" s="6"/>
      <c r="NAJ65" s="6"/>
      <c r="NAK65" s="6"/>
      <c r="NAL65" s="6"/>
      <c r="NAM65" s="6"/>
      <c r="NAN65" s="6"/>
      <c r="NAO65" s="6"/>
      <c r="NAP65" s="6"/>
      <c r="NAQ65" s="6"/>
      <c r="NAR65" s="6"/>
      <c r="NAS65" s="6"/>
      <c r="NAT65" s="6"/>
      <c r="NAU65" s="6"/>
      <c r="NAV65" s="6"/>
      <c r="NAW65" s="6"/>
      <c r="NAX65" s="6"/>
      <c r="NAY65" s="6"/>
      <c r="NAZ65" s="6"/>
      <c r="NBA65" s="6"/>
      <c r="NBB65" s="6"/>
      <c r="NBC65" s="6"/>
      <c r="NBD65" s="6"/>
      <c r="NBE65" s="6"/>
      <c r="NBF65" s="6"/>
      <c r="NBG65" s="6"/>
      <c r="NBH65" s="6"/>
      <c r="NBI65" s="6"/>
      <c r="NBJ65" s="6"/>
      <c r="NBK65" s="6"/>
      <c r="NBL65" s="6"/>
      <c r="NBM65" s="6"/>
      <c r="NBN65" s="6"/>
      <c r="NBO65" s="6"/>
      <c r="NBP65" s="6"/>
      <c r="NBQ65" s="6"/>
      <c r="NBR65" s="6"/>
      <c r="NBS65" s="6"/>
      <c r="NBT65" s="6"/>
      <c r="NBU65" s="6"/>
      <c r="NBV65" s="6"/>
      <c r="NBW65" s="6"/>
      <c r="NBX65" s="6"/>
      <c r="NBY65" s="6"/>
      <c r="NBZ65" s="6"/>
      <c r="NCA65" s="6"/>
      <c r="NCB65" s="6"/>
      <c r="NCC65" s="6"/>
      <c r="NCD65" s="6"/>
      <c r="NCE65" s="6"/>
      <c r="NCF65" s="6"/>
      <c r="NCG65" s="6"/>
      <c r="NCH65" s="6"/>
      <c r="NCI65" s="6"/>
      <c r="NCJ65" s="6"/>
      <c r="NCK65" s="6"/>
      <c r="NCL65" s="6"/>
      <c r="NCM65" s="6"/>
      <c r="NCN65" s="6"/>
      <c r="NCO65" s="6"/>
      <c r="NCP65" s="6"/>
      <c r="NCQ65" s="6"/>
      <c r="NCR65" s="6"/>
      <c r="NCS65" s="6"/>
      <c r="NCT65" s="6"/>
      <c r="NCU65" s="6"/>
      <c r="NCV65" s="6"/>
      <c r="NCW65" s="6"/>
      <c r="NCX65" s="6"/>
      <c r="NCY65" s="6"/>
      <c r="NCZ65" s="6"/>
      <c r="NDA65" s="6"/>
      <c r="NDB65" s="6"/>
      <c r="NDC65" s="6"/>
      <c r="NDD65" s="6"/>
      <c r="NDE65" s="6"/>
      <c r="NDF65" s="6"/>
      <c r="NDG65" s="6"/>
      <c r="NDH65" s="6"/>
      <c r="NDI65" s="6"/>
      <c r="NDJ65" s="6"/>
      <c r="NDK65" s="6"/>
      <c r="NDL65" s="6"/>
      <c r="NDM65" s="6"/>
      <c r="NDN65" s="6"/>
      <c r="NDO65" s="6"/>
      <c r="NDP65" s="6"/>
      <c r="NDQ65" s="6"/>
      <c r="NDR65" s="6"/>
      <c r="NDS65" s="6"/>
      <c r="NDT65" s="6"/>
      <c r="NDU65" s="6"/>
      <c r="NDV65" s="6"/>
      <c r="NDW65" s="6"/>
      <c r="NDX65" s="6"/>
      <c r="NDY65" s="6"/>
      <c r="NDZ65" s="6"/>
      <c r="NEA65" s="6"/>
      <c r="NEB65" s="6"/>
      <c r="NEC65" s="6"/>
      <c r="NED65" s="6"/>
      <c r="NEE65" s="6"/>
      <c r="NEF65" s="6"/>
      <c r="NEG65" s="6"/>
      <c r="NEH65" s="6"/>
      <c r="NEI65" s="6"/>
      <c r="NEJ65" s="6"/>
      <c r="NEK65" s="6"/>
      <c r="NEL65" s="6"/>
      <c r="NEM65" s="6"/>
      <c r="NEN65" s="6"/>
      <c r="NEO65" s="6"/>
      <c r="NEP65" s="6"/>
      <c r="NEQ65" s="6"/>
      <c r="NER65" s="6"/>
      <c r="NES65" s="6"/>
      <c r="NET65" s="6"/>
      <c r="NEU65" s="6"/>
      <c r="NEV65" s="6"/>
      <c r="NEW65" s="6"/>
      <c r="NEX65" s="6"/>
      <c r="NEY65" s="6"/>
      <c r="NEZ65" s="6"/>
      <c r="NFA65" s="6"/>
      <c r="NFB65" s="6"/>
      <c r="NFC65" s="6"/>
      <c r="NFD65" s="6"/>
      <c r="NFE65" s="6"/>
      <c r="NFF65" s="6"/>
      <c r="NFG65" s="6"/>
      <c r="NFH65" s="6"/>
      <c r="NFI65" s="6"/>
      <c r="NFJ65" s="6"/>
      <c r="NFK65" s="6"/>
      <c r="NFL65" s="6"/>
      <c r="NFM65" s="6"/>
      <c r="NFN65" s="6"/>
      <c r="NFO65" s="6"/>
      <c r="NFP65" s="6"/>
      <c r="NFQ65" s="6"/>
      <c r="NFR65" s="6"/>
      <c r="NFS65" s="6"/>
      <c r="NFT65" s="6"/>
      <c r="NFU65" s="6"/>
      <c r="NFV65" s="6"/>
      <c r="NFW65" s="6"/>
      <c r="NFX65" s="6"/>
      <c r="NFY65" s="6"/>
      <c r="NFZ65" s="6"/>
      <c r="NGA65" s="6"/>
      <c r="NGB65" s="6"/>
      <c r="NGC65" s="6"/>
      <c r="NGD65" s="6"/>
      <c r="NGE65" s="6"/>
      <c r="NGF65" s="6"/>
      <c r="NGG65" s="6"/>
      <c r="NGH65" s="6"/>
      <c r="NGI65" s="6"/>
      <c r="NGJ65" s="6"/>
      <c r="NGK65" s="6"/>
      <c r="NGL65" s="6"/>
      <c r="NGM65" s="6"/>
      <c r="NGN65" s="6"/>
      <c r="NGO65" s="6"/>
      <c r="NGP65" s="6"/>
      <c r="NGQ65" s="6"/>
      <c r="NGR65" s="6"/>
      <c r="NGS65" s="6"/>
      <c r="NGT65" s="6"/>
      <c r="NGU65" s="6"/>
      <c r="NGV65" s="6"/>
      <c r="NGW65" s="6"/>
      <c r="NGX65" s="6"/>
      <c r="NGY65" s="6"/>
      <c r="NGZ65" s="6"/>
      <c r="NHA65" s="6"/>
      <c r="NHB65" s="6"/>
      <c r="NHC65" s="6"/>
      <c r="NHD65" s="6"/>
      <c r="NHE65" s="6"/>
      <c r="NHF65" s="6"/>
      <c r="NHG65" s="6"/>
      <c r="NHH65" s="6"/>
      <c r="NHI65" s="6"/>
      <c r="NHJ65" s="6"/>
      <c r="NHK65" s="6"/>
      <c r="NHL65" s="6"/>
      <c r="NHM65" s="6"/>
      <c r="NHN65" s="6"/>
      <c r="NHO65" s="6"/>
      <c r="NHP65" s="6"/>
      <c r="NHQ65" s="6"/>
      <c r="NHR65" s="6"/>
      <c r="NHS65" s="6"/>
      <c r="NHT65" s="6"/>
      <c r="NHU65" s="6"/>
      <c r="NHV65" s="6"/>
      <c r="NHW65" s="6"/>
      <c r="NHX65" s="6"/>
      <c r="NHY65" s="6"/>
      <c r="NHZ65" s="6"/>
      <c r="NIA65" s="6"/>
      <c r="NIB65" s="6"/>
      <c r="NIC65" s="6"/>
      <c r="NID65" s="6"/>
      <c r="NIE65" s="6"/>
      <c r="NIF65" s="6"/>
      <c r="NIG65" s="6"/>
      <c r="NIH65" s="6"/>
      <c r="NII65" s="6"/>
      <c r="NIJ65" s="6"/>
      <c r="NIK65" s="6"/>
      <c r="NIL65" s="6"/>
      <c r="NIM65" s="6"/>
      <c r="NIN65" s="6"/>
      <c r="NIO65" s="6"/>
      <c r="NIP65" s="6"/>
      <c r="NIQ65" s="6"/>
      <c r="NIR65" s="6"/>
      <c r="NIS65" s="6"/>
      <c r="NIT65" s="6"/>
      <c r="NIU65" s="6"/>
      <c r="NIV65" s="6"/>
      <c r="NIW65" s="6"/>
      <c r="NIX65" s="6"/>
      <c r="NIY65" s="6"/>
      <c r="NIZ65" s="6"/>
      <c r="NJA65" s="6"/>
      <c r="NJB65" s="6"/>
      <c r="NJC65" s="6"/>
      <c r="NJD65" s="6"/>
      <c r="NJE65" s="6"/>
      <c r="NJF65" s="6"/>
      <c r="NJG65" s="6"/>
      <c r="NJH65" s="6"/>
      <c r="NJI65" s="6"/>
      <c r="NJJ65" s="6"/>
      <c r="NJK65" s="6"/>
      <c r="NJL65" s="6"/>
      <c r="NJM65" s="6"/>
      <c r="NJN65" s="6"/>
      <c r="NJO65" s="6"/>
      <c r="NJP65" s="6"/>
      <c r="NJQ65" s="6"/>
      <c r="NJR65" s="6"/>
      <c r="NJS65" s="6"/>
      <c r="NJT65" s="6"/>
      <c r="NJU65" s="6"/>
      <c r="NJV65" s="6"/>
      <c r="NJW65" s="6"/>
      <c r="NJX65" s="6"/>
      <c r="NJY65" s="6"/>
      <c r="NJZ65" s="6"/>
      <c r="NKA65" s="6"/>
      <c r="NKB65" s="6"/>
      <c r="NKC65" s="6"/>
      <c r="NKD65" s="6"/>
      <c r="NKE65" s="6"/>
      <c r="NKF65" s="6"/>
      <c r="NKG65" s="6"/>
      <c r="NKH65" s="6"/>
      <c r="NKI65" s="6"/>
      <c r="NKJ65" s="6"/>
      <c r="NKK65" s="6"/>
      <c r="NKL65" s="6"/>
      <c r="NKM65" s="6"/>
      <c r="NKN65" s="6"/>
      <c r="NKO65" s="6"/>
      <c r="NKP65" s="6"/>
      <c r="NKQ65" s="6"/>
      <c r="NKR65" s="6"/>
      <c r="NKS65" s="6"/>
      <c r="NKT65" s="6"/>
      <c r="NKU65" s="6"/>
      <c r="NKV65" s="6"/>
      <c r="NKW65" s="6"/>
      <c r="NKX65" s="6"/>
      <c r="NKY65" s="6"/>
      <c r="NKZ65" s="6"/>
      <c r="NLA65" s="6"/>
      <c r="NLB65" s="6"/>
      <c r="NLC65" s="6"/>
      <c r="NLD65" s="6"/>
      <c r="NLE65" s="6"/>
      <c r="NLF65" s="6"/>
      <c r="NLG65" s="6"/>
      <c r="NLH65" s="6"/>
      <c r="NLI65" s="6"/>
      <c r="NLJ65" s="6"/>
      <c r="NLK65" s="6"/>
      <c r="NLL65" s="6"/>
      <c r="NLM65" s="6"/>
      <c r="NLN65" s="6"/>
      <c r="NLO65" s="6"/>
      <c r="NLP65" s="6"/>
      <c r="NLQ65" s="6"/>
      <c r="NLR65" s="6"/>
      <c r="NLS65" s="6"/>
      <c r="NLT65" s="6"/>
      <c r="NLU65" s="6"/>
      <c r="NLV65" s="6"/>
      <c r="NLW65" s="6"/>
      <c r="NLX65" s="6"/>
      <c r="NLY65" s="6"/>
      <c r="NLZ65" s="6"/>
      <c r="NMA65" s="6"/>
      <c r="NMB65" s="6"/>
      <c r="NMC65" s="6"/>
      <c r="NMD65" s="6"/>
      <c r="NME65" s="6"/>
      <c r="NMF65" s="6"/>
      <c r="NMG65" s="6"/>
      <c r="NMH65" s="6"/>
      <c r="NMI65" s="6"/>
      <c r="NMJ65" s="6"/>
      <c r="NMK65" s="6"/>
      <c r="NML65" s="6"/>
      <c r="NMM65" s="6"/>
      <c r="NMN65" s="6"/>
      <c r="NMO65" s="6"/>
      <c r="NMP65" s="6"/>
      <c r="NMQ65" s="6"/>
      <c r="NMR65" s="6"/>
      <c r="NMS65" s="6"/>
      <c r="NMT65" s="6"/>
      <c r="NMU65" s="6"/>
      <c r="NMV65" s="6"/>
      <c r="NMW65" s="6"/>
      <c r="NMX65" s="6"/>
      <c r="NMY65" s="6"/>
      <c r="NMZ65" s="6"/>
      <c r="NNA65" s="6"/>
      <c r="NNB65" s="6"/>
      <c r="NNC65" s="6"/>
      <c r="NND65" s="6"/>
      <c r="NNE65" s="6"/>
      <c r="NNF65" s="6"/>
      <c r="NNG65" s="6"/>
      <c r="NNH65" s="6"/>
      <c r="NNI65" s="6"/>
      <c r="NNJ65" s="6"/>
      <c r="NNK65" s="6"/>
      <c r="NNL65" s="6"/>
      <c r="NNM65" s="6"/>
      <c r="NNN65" s="6"/>
      <c r="NNO65" s="6"/>
      <c r="NNP65" s="6"/>
      <c r="NNQ65" s="6"/>
      <c r="NNR65" s="6"/>
      <c r="NNS65" s="6"/>
      <c r="NNT65" s="6"/>
      <c r="NNU65" s="6"/>
      <c r="NNV65" s="6"/>
      <c r="NNW65" s="6"/>
      <c r="NNX65" s="6"/>
      <c r="NNY65" s="6"/>
      <c r="NNZ65" s="6"/>
      <c r="NOA65" s="6"/>
      <c r="NOB65" s="6"/>
      <c r="NOC65" s="6"/>
      <c r="NOD65" s="6"/>
      <c r="NOE65" s="6"/>
      <c r="NOF65" s="6"/>
      <c r="NOG65" s="6"/>
      <c r="NOH65" s="6"/>
      <c r="NOI65" s="6"/>
      <c r="NOJ65" s="6"/>
      <c r="NOK65" s="6"/>
      <c r="NOL65" s="6"/>
      <c r="NOM65" s="6"/>
      <c r="NON65" s="6"/>
      <c r="NOO65" s="6"/>
      <c r="NOP65" s="6"/>
      <c r="NOQ65" s="6"/>
      <c r="NOR65" s="6"/>
      <c r="NOS65" s="6"/>
      <c r="NOT65" s="6"/>
      <c r="NOU65" s="6"/>
      <c r="NOV65" s="6"/>
      <c r="NOW65" s="6"/>
      <c r="NOX65" s="6"/>
      <c r="NOY65" s="6"/>
      <c r="NOZ65" s="6"/>
      <c r="NPA65" s="6"/>
      <c r="NPB65" s="6"/>
      <c r="NPC65" s="6"/>
      <c r="NPD65" s="6"/>
      <c r="NPE65" s="6"/>
      <c r="NPF65" s="6"/>
      <c r="NPG65" s="6"/>
      <c r="NPH65" s="6"/>
      <c r="NPI65" s="6"/>
      <c r="NPJ65" s="6"/>
      <c r="NPK65" s="6"/>
      <c r="NPL65" s="6"/>
      <c r="NPM65" s="6"/>
      <c r="NPN65" s="6"/>
      <c r="NPO65" s="6"/>
      <c r="NPP65" s="6"/>
      <c r="NPQ65" s="6"/>
      <c r="NPR65" s="6"/>
      <c r="NPS65" s="6"/>
      <c r="NPT65" s="6"/>
      <c r="NPU65" s="6"/>
      <c r="NPV65" s="6"/>
      <c r="NPW65" s="6"/>
      <c r="NPX65" s="6"/>
      <c r="NPY65" s="6"/>
      <c r="NPZ65" s="6"/>
      <c r="NQA65" s="6"/>
      <c r="NQB65" s="6"/>
      <c r="NQC65" s="6"/>
      <c r="NQD65" s="6"/>
      <c r="NQE65" s="6"/>
      <c r="NQF65" s="6"/>
      <c r="NQG65" s="6"/>
      <c r="NQH65" s="6"/>
      <c r="NQI65" s="6"/>
      <c r="NQJ65" s="6"/>
      <c r="NQK65" s="6"/>
      <c r="NQL65" s="6"/>
      <c r="NQM65" s="6"/>
      <c r="NQN65" s="6"/>
      <c r="NQO65" s="6"/>
      <c r="NQP65" s="6"/>
      <c r="NQQ65" s="6"/>
      <c r="NQR65" s="6"/>
      <c r="NQS65" s="6"/>
      <c r="NQT65" s="6"/>
      <c r="NQU65" s="6"/>
      <c r="NQV65" s="6"/>
      <c r="NQW65" s="6"/>
      <c r="NQX65" s="6"/>
      <c r="NQY65" s="6"/>
      <c r="NQZ65" s="6"/>
      <c r="NRA65" s="6"/>
      <c r="NRB65" s="6"/>
      <c r="NRC65" s="6"/>
      <c r="NRD65" s="6"/>
      <c r="NRE65" s="6"/>
      <c r="NRF65" s="6"/>
      <c r="NRG65" s="6"/>
      <c r="NRH65" s="6"/>
      <c r="NRI65" s="6"/>
      <c r="NRJ65" s="6"/>
      <c r="NRK65" s="6"/>
      <c r="NRL65" s="6"/>
      <c r="NRM65" s="6"/>
      <c r="NRN65" s="6"/>
      <c r="NRO65" s="6"/>
      <c r="NRP65" s="6"/>
      <c r="NRQ65" s="6"/>
      <c r="NRR65" s="6"/>
      <c r="NRS65" s="6"/>
      <c r="NRT65" s="6"/>
      <c r="NRU65" s="6"/>
      <c r="NRV65" s="6"/>
      <c r="NRW65" s="6"/>
      <c r="NRX65" s="6"/>
      <c r="NRY65" s="6"/>
      <c r="NRZ65" s="6"/>
      <c r="NSA65" s="6"/>
      <c r="NSB65" s="6"/>
      <c r="NSC65" s="6"/>
      <c r="NSD65" s="6"/>
      <c r="NSE65" s="6"/>
      <c r="NSF65" s="6"/>
      <c r="NSG65" s="6"/>
      <c r="NSH65" s="6"/>
      <c r="NSI65" s="6"/>
      <c r="NSJ65" s="6"/>
      <c r="NSK65" s="6"/>
      <c r="NSL65" s="6"/>
      <c r="NSM65" s="6"/>
      <c r="NSN65" s="6"/>
      <c r="NSO65" s="6"/>
      <c r="NSP65" s="6"/>
      <c r="NSQ65" s="6"/>
      <c r="NSR65" s="6"/>
      <c r="NSS65" s="6"/>
      <c r="NST65" s="6"/>
      <c r="NSU65" s="6"/>
      <c r="NSV65" s="6"/>
      <c r="NSW65" s="6"/>
      <c r="NSX65" s="6"/>
      <c r="NSY65" s="6"/>
      <c r="NSZ65" s="6"/>
      <c r="NTA65" s="6"/>
      <c r="NTB65" s="6"/>
      <c r="NTC65" s="6"/>
      <c r="NTD65" s="6"/>
      <c r="NTE65" s="6"/>
      <c r="NTF65" s="6"/>
      <c r="NTG65" s="6"/>
      <c r="NTH65" s="6"/>
      <c r="NTI65" s="6"/>
      <c r="NTJ65" s="6"/>
      <c r="NTK65" s="6"/>
      <c r="NTL65" s="6"/>
      <c r="NTM65" s="6"/>
      <c r="NTN65" s="6"/>
      <c r="NTO65" s="6"/>
      <c r="NTP65" s="6"/>
      <c r="NTQ65" s="6"/>
      <c r="NTR65" s="6"/>
      <c r="NTS65" s="6"/>
      <c r="NTT65" s="6"/>
      <c r="NTU65" s="6"/>
      <c r="NTV65" s="6"/>
      <c r="NTW65" s="6"/>
      <c r="NTX65" s="6"/>
      <c r="NTY65" s="6"/>
      <c r="NTZ65" s="6"/>
      <c r="NUA65" s="6"/>
      <c r="NUB65" s="6"/>
      <c r="NUC65" s="6"/>
      <c r="NUD65" s="6"/>
      <c r="NUE65" s="6"/>
      <c r="NUF65" s="6"/>
      <c r="NUG65" s="6"/>
      <c r="NUH65" s="6"/>
      <c r="NUI65" s="6"/>
      <c r="NUJ65" s="6"/>
      <c r="NUK65" s="6"/>
      <c r="NUL65" s="6"/>
      <c r="NUM65" s="6"/>
      <c r="NUN65" s="6"/>
      <c r="NUO65" s="6"/>
      <c r="NUP65" s="6"/>
      <c r="NUQ65" s="6"/>
      <c r="NUR65" s="6"/>
      <c r="NUS65" s="6"/>
      <c r="NUT65" s="6"/>
      <c r="NUU65" s="6"/>
      <c r="NUV65" s="6"/>
      <c r="NUW65" s="6"/>
      <c r="NUX65" s="6"/>
      <c r="NUY65" s="6"/>
      <c r="NUZ65" s="6"/>
      <c r="NVA65" s="6"/>
      <c r="NVB65" s="6"/>
      <c r="NVC65" s="6"/>
      <c r="NVD65" s="6"/>
      <c r="NVE65" s="6"/>
      <c r="NVF65" s="6"/>
      <c r="NVG65" s="6"/>
      <c r="NVH65" s="6"/>
      <c r="NVI65" s="6"/>
      <c r="NVJ65" s="6"/>
      <c r="NVK65" s="6"/>
      <c r="NVL65" s="6"/>
      <c r="NVM65" s="6"/>
      <c r="NVN65" s="6"/>
      <c r="NVO65" s="6"/>
      <c r="NVP65" s="6"/>
      <c r="NVQ65" s="6"/>
      <c r="NVR65" s="6"/>
      <c r="NVS65" s="6"/>
      <c r="NVT65" s="6"/>
      <c r="NVU65" s="6"/>
      <c r="NVV65" s="6"/>
      <c r="NVW65" s="6"/>
      <c r="NVX65" s="6"/>
      <c r="NVY65" s="6"/>
      <c r="NVZ65" s="6"/>
      <c r="NWA65" s="6"/>
      <c r="NWB65" s="6"/>
      <c r="NWC65" s="6"/>
      <c r="NWD65" s="6"/>
      <c r="NWE65" s="6"/>
      <c r="NWF65" s="6"/>
      <c r="NWG65" s="6"/>
      <c r="NWH65" s="6"/>
      <c r="NWI65" s="6"/>
      <c r="NWJ65" s="6"/>
      <c r="NWK65" s="6"/>
      <c r="NWL65" s="6"/>
      <c r="NWM65" s="6"/>
      <c r="NWN65" s="6"/>
      <c r="NWO65" s="6"/>
      <c r="NWP65" s="6"/>
      <c r="NWQ65" s="6"/>
      <c r="NWR65" s="6"/>
      <c r="NWS65" s="6"/>
      <c r="NWT65" s="6"/>
      <c r="NWU65" s="6"/>
      <c r="NWV65" s="6"/>
      <c r="NWW65" s="6"/>
      <c r="NWX65" s="6"/>
      <c r="NWY65" s="6"/>
      <c r="NWZ65" s="6"/>
      <c r="NXA65" s="6"/>
      <c r="NXB65" s="6"/>
      <c r="NXC65" s="6"/>
      <c r="NXD65" s="6"/>
      <c r="NXE65" s="6"/>
      <c r="NXF65" s="6"/>
      <c r="NXG65" s="6"/>
      <c r="NXH65" s="6"/>
      <c r="NXI65" s="6"/>
      <c r="NXJ65" s="6"/>
      <c r="NXK65" s="6"/>
      <c r="NXL65" s="6"/>
      <c r="NXM65" s="6"/>
      <c r="NXN65" s="6"/>
      <c r="NXO65" s="6"/>
      <c r="NXP65" s="6"/>
      <c r="NXQ65" s="6"/>
      <c r="NXR65" s="6"/>
      <c r="NXS65" s="6"/>
      <c r="NXT65" s="6"/>
      <c r="NXU65" s="6"/>
      <c r="NXV65" s="6"/>
      <c r="NXW65" s="6"/>
      <c r="NXX65" s="6"/>
      <c r="NXY65" s="6"/>
      <c r="NXZ65" s="6"/>
      <c r="NYA65" s="6"/>
      <c r="NYB65" s="6"/>
      <c r="NYC65" s="6"/>
      <c r="NYD65" s="6"/>
      <c r="NYE65" s="6"/>
      <c r="NYF65" s="6"/>
      <c r="NYG65" s="6"/>
      <c r="NYH65" s="6"/>
      <c r="NYI65" s="6"/>
      <c r="NYJ65" s="6"/>
      <c r="NYK65" s="6"/>
      <c r="NYL65" s="6"/>
      <c r="NYM65" s="6"/>
      <c r="NYN65" s="6"/>
      <c r="NYO65" s="6"/>
      <c r="NYP65" s="6"/>
      <c r="NYQ65" s="6"/>
      <c r="NYR65" s="6"/>
      <c r="NYS65" s="6"/>
      <c r="NYT65" s="6"/>
      <c r="NYU65" s="6"/>
      <c r="NYV65" s="6"/>
      <c r="NYW65" s="6"/>
      <c r="NYX65" s="6"/>
      <c r="NYY65" s="6"/>
      <c r="NYZ65" s="6"/>
      <c r="NZA65" s="6"/>
      <c r="NZB65" s="6"/>
      <c r="NZC65" s="6"/>
      <c r="NZD65" s="6"/>
      <c r="NZE65" s="6"/>
      <c r="NZF65" s="6"/>
      <c r="NZG65" s="6"/>
      <c r="NZH65" s="6"/>
      <c r="NZI65" s="6"/>
      <c r="NZJ65" s="6"/>
      <c r="NZK65" s="6"/>
      <c r="NZL65" s="6"/>
      <c r="NZM65" s="6"/>
      <c r="NZN65" s="6"/>
      <c r="NZO65" s="6"/>
      <c r="NZP65" s="6"/>
      <c r="NZQ65" s="6"/>
      <c r="NZR65" s="6"/>
      <c r="NZS65" s="6"/>
      <c r="NZT65" s="6"/>
      <c r="NZU65" s="6"/>
      <c r="NZV65" s="6"/>
      <c r="NZW65" s="6"/>
      <c r="NZX65" s="6"/>
      <c r="NZY65" s="6"/>
      <c r="NZZ65" s="6"/>
      <c r="OAA65" s="6"/>
      <c r="OAB65" s="6"/>
      <c r="OAC65" s="6"/>
      <c r="OAD65" s="6"/>
      <c r="OAE65" s="6"/>
      <c r="OAF65" s="6"/>
      <c r="OAG65" s="6"/>
      <c r="OAH65" s="6"/>
      <c r="OAI65" s="6"/>
      <c r="OAJ65" s="6"/>
      <c r="OAK65" s="6"/>
      <c r="OAL65" s="6"/>
      <c r="OAM65" s="6"/>
      <c r="OAN65" s="6"/>
      <c r="OAO65" s="6"/>
      <c r="OAP65" s="6"/>
      <c r="OAQ65" s="6"/>
      <c r="OAR65" s="6"/>
      <c r="OAS65" s="6"/>
      <c r="OAT65" s="6"/>
      <c r="OAU65" s="6"/>
      <c r="OAV65" s="6"/>
      <c r="OAW65" s="6"/>
      <c r="OAX65" s="6"/>
      <c r="OAY65" s="6"/>
      <c r="OAZ65" s="6"/>
      <c r="OBA65" s="6"/>
      <c r="OBB65" s="6"/>
      <c r="OBC65" s="6"/>
      <c r="OBD65" s="6"/>
      <c r="OBE65" s="6"/>
      <c r="OBF65" s="6"/>
      <c r="OBG65" s="6"/>
      <c r="OBH65" s="6"/>
      <c r="OBI65" s="6"/>
      <c r="OBJ65" s="6"/>
      <c r="OBK65" s="6"/>
      <c r="OBL65" s="6"/>
      <c r="OBM65" s="6"/>
      <c r="OBN65" s="6"/>
      <c r="OBO65" s="6"/>
      <c r="OBP65" s="6"/>
      <c r="OBQ65" s="6"/>
      <c r="OBR65" s="6"/>
      <c r="OBS65" s="6"/>
      <c r="OBT65" s="6"/>
      <c r="OBU65" s="6"/>
      <c r="OBV65" s="6"/>
      <c r="OBW65" s="6"/>
      <c r="OBX65" s="6"/>
      <c r="OBY65" s="6"/>
      <c r="OBZ65" s="6"/>
      <c r="OCA65" s="6"/>
      <c r="OCB65" s="6"/>
      <c r="OCC65" s="6"/>
      <c r="OCD65" s="6"/>
      <c r="OCE65" s="6"/>
      <c r="OCF65" s="6"/>
      <c r="OCG65" s="6"/>
      <c r="OCH65" s="6"/>
      <c r="OCI65" s="6"/>
      <c r="OCJ65" s="6"/>
      <c r="OCK65" s="6"/>
      <c r="OCL65" s="6"/>
      <c r="OCM65" s="6"/>
      <c r="OCN65" s="6"/>
      <c r="OCO65" s="6"/>
      <c r="OCP65" s="6"/>
      <c r="OCQ65" s="6"/>
      <c r="OCR65" s="6"/>
      <c r="OCS65" s="6"/>
      <c r="OCT65" s="6"/>
      <c r="OCU65" s="6"/>
      <c r="OCV65" s="6"/>
      <c r="OCW65" s="6"/>
      <c r="OCX65" s="6"/>
      <c r="OCY65" s="6"/>
      <c r="OCZ65" s="6"/>
      <c r="ODA65" s="6"/>
      <c r="ODB65" s="6"/>
      <c r="ODC65" s="6"/>
      <c r="ODD65" s="6"/>
      <c r="ODE65" s="6"/>
      <c r="ODF65" s="6"/>
      <c r="ODG65" s="6"/>
      <c r="ODH65" s="6"/>
      <c r="ODI65" s="6"/>
      <c r="ODJ65" s="6"/>
      <c r="ODK65" s="6"/>
      <c r="ODL65" s="6"/>
      <c r="ODM65" s="6"/>
      <c r="ODN65" s="6"/>
      <c r="ODO65" s="6"/>
      <c r="ODP65" s="6"/>
      <c r="ODQ65" s="6"/>
      <c r="ODR65" s="6"/>
      <c r="ODS65" s="6"/>
      <c r="ODT65" s="6"/>
      <c r="ODU65" s="6"/>
      <c r="ODV65" s="6"/>
      <c r="ODW65" s="6"/>
      <c r="ODX65" s="6"/>
      <c r="ODY65" s="6"/>
      <c r="ODZ65" s="6"/>
      <c r="OEA65" s="6"/>
      <c r="OEB65" s="6"/>
      <c r="OEC65" s="6"/>
      <c r="OED65" s="6"/>
      <c r="OEE65" s="6"/>
      <c r="OEF65" s="6"/>
      <c r="OEG65" s="6"/>
      <c r="OEH65" s="6"/>
      <c r="OEI65" s="6"/>
      <c r="OEJ65" s="6"/>
      <c r="OEK65" s="6"/>
      <c r="OEL65" s="6"/>
      <c r="OEM65" s="6"/>
      <c r="OEN65" s="6"/>
      <c r="OEO65" s="6"/>
      <c r="OEP65" s="6"/>
      <c r="OEQ65" s="6"/>
      <c r="OER65" s="6"/>
      <c r="OES65" s="6"/>
      <c r="OET65" s="6"/>
      <c r="OEU65" s="6"/>
      <c r="OEV65" s="6"/>
      <c r="OEW65" s="6"/>
      <c r="OEX65" s="6"/>
      <c r="OEY65" s="6"/>
      <c r="OEZ65" s="6"/>
      <c r="OFA65" s="6"/>
      <c r="OFB65" s="6"/>
      <c r="OFC65" s="6"/>
      <c r="OFD65" s="6"/>
      <c r="OFE65" s="6"/>
      <c r="OFF65" s="6"/>
      <c r="OFG65" s="6"/>
      <c r="OFH65" s="6"/>
      <c r="OFI65" s="6"/>
      <c r="OFJ65" s="6"/>
      <c r="OFK65" s="6"/>
      <c r="OFL65" s="6"/>
      <c r="OFM65" s="6"/>
      <c r="OFN65" s="6"/>
      <c r="OFO65" s="6"/>
      <c r="OFP65" s="6"/>
      <c r="OFQ65" s="6"/>
      <c r="OFR65" s="6"/>
      <c r="OFS65" s="6"/>
      <c r="OFT65" s="6"/>
      <c r="OFU65" s="6"/>
      <c r="OFV65" s="6"/>
      <c r="OFW65" s="6"/>
      <c r="OFX65" s="6"/>
      <c r="OFY65" s="6"/>
      <c r="OFZ65" s="6"/>
      <c r="OGA65" s="6"/>
      <c r="OGB65" s="6"/>
      <c r="OGC65" s="6"/>
      <c r="OGD65" s="6"/>
      <c r="OGE65" s="6"/>
      <c r="OGF65" s="6"/>
      <c r="OGG65" s="6"/>
      <c r="OGH65" s="6"/>
      <c r="OGI65" s="6"/>
      <c r="OGJ65" s="6"/>
      <c r="OGK65" s="6"/>
      <c r="OGL65" s="6"/>
      <c r="OGM65" s="6"/>
      <c r="OGN65" s="6"/>
      <c r="OGO65" s="6"/>
      <c r="OGP65" s="6"/>
      <c r="OGQ65" s="6"/>
      <c r="OGR65" s="6"/>
      <c r="OGS65" s="6"/>
      <c r="OGT65" s="6"/>
      <c r="OGU65" s="6"/>
      <c r="OGV65" s="6"/>
      <c r="OGW65" s="6"/>
      <c r="OGX65" s="6"/>
      <c r="OGY65" s="6"/>
      <c r="OGZ65" s="6"/>
      <c r="OHA65" s="6"/>
      <c r="OHB65" s="6"/>
      <c r="OHC65" s="6"/>
      <c r="OHD65" s="6"/>
      <c r="OHE65" s="6"/>
      <c r="OHF65" s="6"/>
      <c r="OHG65" s="6"/>
      <c r="OHH65" s="6"/>
      <c r="OHI65" s="6"/>
      <c r="OHJ65" s="6"/>
      <c r="OHK65" s="6"/>
      <c r="OHL65" s="6"/>
      <c r="OHM65" s="6"/>
      <c r="OHN65" s="6"/>
      <c r="OHO65" s="6"/>
      <c r="OHP65" s="6"/>
      <c r="OHQ65" s="6"/>
      <c r="OHR65" s="6"/>
      <c r="OHS65" s="6"/>
      <c r="OHT65" s="6"/>
      <c r="OHU65" s="6"/>
      <c r="OHV65" s="6"/>
      <c r="OHW65" s="6"/>
      <c r="OHX65" s="6"/>
      <c r="OHY65" s="6"/>
      <c r="OHZ65" s="6"/>
      <c r="OIA65" s="6"/>
      <c r="OIB65" s="6"/>
      <c r="OIC65" s="6"/>
      <c r="OID65" s="6"/>
      <c r="OIE65" s="6"/>
      <c r="OIF65" s="6"/>
      <c r="OIG65" s="6"/>
      <c r="OIH65" s="6"/>
      <c r="OII65" s="6"/>
      <c r="OIJ65" s="6"/>
      <c r="OIK65" s="6"/>
      <c r="OIL65" s="6"/>
      <c r="OIM65" s="6"/>
      <c r="OIN65" s="6"/>
      <c r="OIO65" s="6"/>
      <c r="OIP65" s="6"/>
      <c r="OIQ65" s="6"/>
      <c r="OIR65" s="6"/>
      <c r="OIS65" s="6"/>
      <c r="OIT65" s="6"/>
      <c r="OIU65" s="6"/>
      <c r="OIV65" s="6"/>
      <c r="OIW65" s="6"/>
      <c r="OIX65" s="6"/>
      <c r="OIY65" s="6"/>
      <c r="OIZ65" s="6"/>
      <c r="OJA65" s="6"/>
      <c r="OJB65" s="6"/>
      <c r="OJC65" s="6"/>
      <c r="OJD65" s="6"/>
      <c r="OJE65" s="6"/>
      <c r="OJF65" s="6"/>
      <c r="OJG65" s="6"/>
      <c r="OJH65" s="6"/>
      <c r="OJI65" s="6"/>
      <c r="OJJ65" s="6"/>
      <c r="OJK65" s="6"/>
      <c r="OJL65" s="6"/>
      <c r="OJM65" s="6"/>
      <c r="OJN65" s="6"/>
      <c r="OJO65" s="6"/>
      <c r="OJP65" s="6"/>
      <c r="OJQ65" s="6"/>
      <c r="OJR65" s="6"/>
      <c r="OJS65" s="6"/>
      <c r="OJT65" s="6"/>
      <c r="OJU65" s="6"/>
      <c r="OJV65" s="6"/>
      <c r="OJW65" s="6"/>
      <c r="OJX65" s="6"/>
      <c r="OJY65" s="6"/>
      <c r="OJZ65" s="6"/>
      <c r="OKA65" s="6"/>
      <c r="OKB65" s="6"/>
      <c r="OKC65" s="6"/>
      <c r="OKD65" s="6"/>
      <c r="OKE65" s="6"/>
      <c r="OKF65" s="6"/>
      <c r="OKG65" s="6"/>
      <c r="OKH65" s="6"/>
      <c r="OKI65" s="6"/>
      <c r="OKJ65" s="6"/>
      <c r="OKK65" s="6"/>
      <c r="OKL65" s="6"/>
      <c r="OKM65" s="6"/>
      <c r="OKN65" s="6"/>
      <c r="OKO65" s="6"/>
      <c r="OKP65" s="6"/>
      <c r="OKQ65" s="6"/>
      <c r="OKR65" s="6"/>
      <c r="OKS65" s="6"/>
      <c r="OKT65" s="6"/>
      <c r="OKU65" s="6"/>
      <c r="OKV65" s="6"/>
      <c r="OKW65" s="6"/>
      <c r="OKX65" s="6"/>
      <c r="OKY65" s="6"/>
      <c r="OKZ65" s="6"/>
      <c r="OLA65" s="6"/>
      <c r="OLB65" s="6"/>
      <c r="OLC65" s="6"/>
      <c r="OLD65" s="6"/>
      <c r="OLE65" s="6"/>
      <c r="OLF65" s="6"/>
      <c r="OLG65" s="6"/>
      <c r="OLH65" s="6"/>
      <c r="OLI65" s="6"/>
      <c r="OLJ65" s="6"/>
      <c r="OLK65" s="6"/>
      <c r="OLL65" s="6"/>
      <c r="OLM65" s="6"/>
      <c r="OLN65" s="6"/>
      <c r="OLO65" s="6"/>
      <c r="OLP65" s="6"/>
      <c r="OLQ65" s="6"/>
      <c r="OLR65" s="6"/>
      <c r="OLS65" s="6"/>
      <c r="OLT65" s="6"/>
      <c r="OLU65" s="6"/>
      <c r="OLV65" s="6"/>
      <c r="OLW65" s="6"/>
      <c r="OLX65" s="6"/>
      <c r="OLY65" s="6"/>
      <c r="OLZ65" s="6"/>
      <c r="OMA65" s="6"/>
      <c r="OMB65" s="6"/>
      <c r="OMC65" s="6"/>
      <c r="OMD65" s="6"/>
      <c r="OME65" s="6"/>
      <c r="OMF65" s="6"/>
      <c r="OMG65" s="6"/>
      <c r="OMH65" s="6"/>
      <c r="OMI65" s="6"/>
      <c r="OMJ65" s="6"/>
      <c r="OMK65" s="6"/>
      <c r="OML65" s="6"/>
      <c r="OMM65" s="6"/>
      <c r="OMN65" s="6"/>
      <c r="OMO65" s="6"/>
      <c r="OMP65" s="6"/>
      <c r="OMQ65" s="6"/>
      <c r="OMR65" s="6"/>
      <c r="OMS65" s="6"/>
      <c r="OMT65" s="6"/>
      <c r="OMU65" s="6"/>
      <c r="OMV65" s="6"/>
      <c r="OMW65" s="6"/>
      <c r="OMX65" s="6"/>
      <c r="OMY65" s="6"/>
      <c r="OMZ65" s="6"/>
      <c r="ONA65" s="6"/>
      <c r="ONB65" s="6"/>
      <c r="ONC65" s="6"/>
      <c r="OND65" s="6"/>
      <c r="ONE65" s="6"/>
      <c r="ONF65" s="6"/>
      <c r="ONG65" s="6"/>
      <c r="ONH65" s="6"/>
      <c r="ONI65" s="6"/>
      <c r="ONJ65" s="6"/>
      <c r="ONK65" s="6"/>
      <c r="ONL65" s="6"/>
      <c r="ONM65" s="6"/>
      <c r="ONN65" s="6"/>
      <c r="ONO65" s="6"/>
      <c r="ONP65" s="6"/>
      <c r="ONQ65" s="6"/>
      <c r="ONR65" s="6"/>
      <c r="ONS65" s="6"/>
      <c r="ONT65" s="6"/>
      <c r="ONU65" s="6"/>
      <c r="ONV65" s="6"/>
      <c r="ONW65" s="6"/>
      <c r="ONX65" s="6"/>
      <c r="ONY65" s="6"/>
      <c r="ONZ65" s="6"/>
      <c r="OOA65" s="6"/>
      <c r="OOB65" s="6"/>
      <c r="OOC65" s="6"/>
      <c r="OOD65" s="6"/>
      <c r="OOE65" s="6"/>
      <c r="OOF65" s="6"/>
      <c r="OOG65" s="6"/>
      <c r="OOH65" s="6"/>
      <c r="OOI65" s="6"/>
      <c r="OOJ65" s="6"/>
      <c r="OOK65" s="6"/>
      <c r="OOL65" s="6"/>
      <c r="OOM65" s="6"/>
      <c r="OON65" s="6"/>
      <c r="OOO65" s="6"/>
      <c r="OOP65" s="6"/>
      <c r="OOQ65" s="6"/>
      <c r="OOR65" s="6"/>
      <c r="OOS65" s="6"/>
      <c r="OOT65" s="6"/>
      <c r="OOU65" s="6"/>
      <c r="OOV65" s="6"/>
      <c r="OOW65" s="6"/>
      <c r="OOX65" s="6"/>
      <c r="OOY65" s="6"/>
      <c r="OOZ65" s="6"/>
      <c r="OPA65" s="6"/>
      <c r="OPB65" s="6"/>
      <c r="OPC65" s="6"/>
      <c r="OPD65" s="6"/>
      <c r="OPE65" s="6"/>
      <c r="OPF65" s="6"/>
      <c r="OPG65" s="6"/>
      <c r="OPH65" s="6"/>
      <c r="OPI65" s="6"/>
      <c r="OPJ65" s="6"/>
      <c r="OPK65" s="6"/>
      <c r="OPL65" s="6"/>
      <c r="OPM65" s="6"/>
      <c r="OPN65" s="6"/>
      <c r="OPO65" s="6"/>
      <c r="OPP65" s="6"/>
      <c r="OPQ65" s="6"/>
      <c r="OPR65" s="6"/>
      <c r="OPS65" s="6"/>
      <c r="OPT65" s="6"/>
      <c r="OPU65" s="6"/>
      <c r="OPV65" s="6"/>
      <c r="OPW65" s="6"/>
      <c r="OPX65" s="6"/>
      <c r="OPY65" s="6"/>
      <c r="OPZ65" s="6"/>
      <c r="OQA65" s="6"/>
      <c r="OQB65" s="6"/>
      <c r="OQC65" s="6"/>
      <c r="OQD65" s="6"/>
      <c r="OQE65" s="6"/>
      <c r="OQF65" s="6"/>
      <c r="OQG65" s="6"/>
      <c r="OQH65" s="6"/>
      <c r="OQI65" s="6"/>
      <c r="OQJ65" s="6"/>
      <c r="OQK65" s="6"/>
      <c r="OQL65" s="6"/>
      <c r="OQM65" s="6"/>
      <c r="OQN65" s="6"/>
      <c r="OQO65" s="6"/>
      <c r="OQP65" s="6"/>
      <c r="OQQ65" s="6"/>
      <c r="OQR65" s="6"/>
      <c r="OQS65" s="6"/>
      <c r="OQT65" s="6"/>
      <c r="OQU65" s="6"/>
      <c r="OQV65" s="6"/>
      <c r="OQW65" s="6"/>
      <c r="OQX65" s="6"/>
      <c r="OQY65" s="6"/>
      <c r="OQZ65" s="6"/>
      <c r="ORA65" s="6"/>
      <c r="ORB65" s="6"/>
      <c r="ORC65" s="6"/>
      <c r="ORD65" s="6"/>
      <c r="ORE65" s="6"/>
      <c r="ORF65" s="6"/>
      <c r="ORG65" s="6"/>
      <c r="ORH65" s="6"/>
      <c r="ORI65" s="6"/>
      <c r="ORJ65" s="6"/>
      <c r="ORK65" s="6"/>
      <c r="ORL65" s="6"/>
      <c r="ORM65" s="6"/>
      <c r="ORN65" s="6"/>
      <c r="ORO65" s="6"/>
      <c r="ORP65" s="6"/>
      <c r="ORQ65" s="6"/>
      <c r="ORR65" s="6"/>
      <c r="ORS65" s="6"/>
      <c r="ORT65" s="6"/>
      <c r="ORU65" s="6"/>
      <c r="ORV65" s="6"/>
      <c r="ORW65" s="6"/>
      <c r="ORX65" s="6"/>
      <c r="ORY65" s="6"/>
      <c r="ORZ65" s="6"/>
      <c r="OSA65" s="6"/>
      <c r="OSB65" s="6"/>
      <c r="OSC65" s="6"/>
      <c r="OSD65" s="6"/>
      <c r="OSE65" s="6"/>
      <c r="OSF65" s="6"/>
      <c r="OSG65" s="6"/>
      <c r="OSH65" s="6"/>
      <c r="OSI65" s="6"/>
      <c r="OSJ65" s="6"/>
      <c r="OSK65" s="6"/>
      <c r="OSL65" s="6"/>
      <c r="OSM65" s="6"/>
      <c r="OSN65" s="6"/>
      <c r="OSO65" s="6"/>
      <c r="OSP65" s="6"/>
      <c r="OSQ65" s="6"/>
      <c r="OSR65" s="6"/>
      <c r="OSS65" s="6"/>
      <c r="OST65" s="6"/>
      <c r="OSU65" s="6"/>
      <c r="OSV65" s="6"/>
      <c r="OSW65" s="6"/>
      <c r="OSX65" s="6"/>
      <c r="OSY65" s="6"/>
      <c r="OSZ65" s="6"/>
      <c r="OTA65" s="6"/>
      <c r="OTB65" s="6"/>
      <c r="OTC65" s="6"/>
      <c r="OTD65" s="6"/>
      <c r="OTE65" s="6"/>
      <c r="OTF65" s="6"/>
      <c r="OTG65" s="6"/>
      <c r="OTH65" s="6"/>
      <c r="OTI65" s="6"/>
      <c r="OTJ65" s="6"/>
      <c r="OTK65" s="6"/>
      <c r="OTL65" s="6"/>
      <c r="OTM65" s="6"/>
      <c r="OTN65" s="6"/>
      <c r="OTO65" s="6"/>
      <c r="OTP65" s="6"/>
      <c r="OTQ65" s="6"/>
      <c r="OTR65" s="6"/>
      <c r="OTS65" s="6"/>
      <c r="OTT65" s="6"/>
      <c r="OTU65" s="6"/>
      <c r="OTV65" s="6"/>
      <c r="OTW65" s="6"/>
      <c r="OTX65" s="6"/>
      <c r="OTY65" s="6"/>
      <c r="OTZ65" s="6"/>
      <c r="OUA65" s="6"/>
      <c r="OUB65" s="6"/>
      <c r="OUC65" s="6"/>
      <c r="OUD65" s="6"/>
      <c r="OUE65" s="6"/>
      <c r="OUF65" s="6"/>
      <c r="OUG65" s="6"/>
      <c r="OUH65" s="6"/>
      <c r="OUI65" s="6"/>
      <c r="OUJ65" s="6"/>
      <c r="OUK65" s="6"/>
      <c r="OUL65" s="6"/>
      <c r="OUM65" s="6"/>
      <c r="OUN65" s="6"/>
      <c r="OUO65" s="6"/>
      <c r="OUP65" s="6"/>
      <c r="OUQ65" s="6"/>
      <c r="OUR65" s="6"/>
      <c r="OUS65" s="6"/>
      <c r="OUT65" s="6"/>
      <c r="OUU65" s="6"/>
      <c r="OUV65" s="6"/>
      <c r="OUW65" s="6"/>
      <c r="OUX65" s="6"/>
      <c r="OUY65" s="6"/>
      <c r="OUZ65" s="6"/>
      <c r="OVA65" s="6"/>
      <c r="OVB65" s="6"/>
      <c r="OVC65" s="6"/>
      <c r="OVD65" s="6"/>
      <c r="OVE65" s="6"/>
      <c r="OVF65" s="6"/>
      <c r="OVG65" s="6"/>
      <c r="OVH65" s="6"/>
      <c r="OVI65" s="6"/>
      <c r="OVJ65" s="6"/>
      <c r="OVK65" s="6"/>
      <c r="OVL65" s="6"/>
      <c r="OVM65" s="6"/>
      <c r="OVN65" s="6"/>
      <c r="OVO65" s="6"/>
      <c r="OVP65" s="6"/>
      <c r="OVQ65" s="6"/>
      <c r="OVR65" s="6"/>
      <c r="OVS65" s="6"/>
      <c r="OVT65" s="6"/>
      <c r="OVU65" s="6"/>
      <c r="OVV65" s="6"/>
      <c r="OVW65" s="6"/>
      <c r="OVX65" s="6"/>
      <c r="OVY65" s="6"/>
      <c r="OVZ65" s="6"/>
      <c r="OWA65" s="6"/>
      <c r="OWB65" s="6"/>
      <c r="OWC65" s="6"/>
      <c r="OWD65" s="6"/>
      <c r="OWE65" s="6"/>
      <c r="OWF65" s="6"/>
      <c r="OWG65" s="6"/>
      <c r="OWH65" s="6"/>
      <c r="OWI65" s="6"/>
      <c r="OWJ65" s="6"/>
      <c r="OWK65" s="6"/>
      <c r="OWL65" s="6"/>
      <c r="OWM65" s="6"/>
      <c r="OWN65" s="6"/>
      <c r="OWO65" s="6"/>
      <c r="OWP65" s="6"/>
      <c r="OWQ65" s="6"/>
      <c r="OWR65" s="6"/>
      <c r="OWS65" s="6"/>
      <c r="OWT65" s="6"/>
      <c r="OWU65" s="6"/>
      <c r="OWV65" s="6"/>
      <c r="OWW65" s="6"/>
      <c r="OWX65" s="6"/>
      <c r="OWY65" s="6"/>
      <c r="OWZ65" s="6"/>
      <c r="OXA65" s="6"/>
      <c r="OXB65" s="6"/>
      <c r="OXC65" s="6"/>
      <c r="OXD65" s="6"/>
      <c r="OXE65" s="6"/>
      <c r="OXF65" s="6"/>
      <c r="OXG65" s="6"/>
      <c r="OXH65" s="6"/>
      <c r="OXI65" s="6"/>
      <c r="OXJ65" s="6"/>
      <c r="OXK65" s="6"/>
      <c r="OXL65" s="6"/>
      <c r="OXM65" s="6"/>
      <c r="OXN65" s="6"/>
      <c r="OXO65" s="6"/>
      <c r="OXP65" s="6"/>
      <c r="OXQ65" s="6"/>
      <c r="OXR65" s="6"/>
      <c r="OXS65" s="6"/>
      <c r="OXT65" s="6"/>
      <c r="OXU65" s="6"/>
      <c r="OXV65" s="6"/>
      <c r="OXW65" s="6"/>
      <c r="OXX65" s="6"/>
      <c r="OXY65" s="6"/>
      <c r="OXZ65" s="6"/>
      <c r="OYA65" s="6"/>
      <c r="OYB65" s="6"/>
      <c r="OYC65" s="6"/>
      <c r="OYD65" s="6"/>
      <c r="OYE65" s="6"/>
      <c r="OYF65" s="6"/>
      <c r="OYG65" s="6"/>
      <c r="OYH65" s="6"/>
      <c r="OYI65" s="6"/>
      <c r="OYJ65" s="6"/>
      <c r="OYK65" s="6"/>
      <c r="OYL65" s="6"/>
      <c r="OYM65" s="6"/>
      <c r="OYN65" s="6"/>
      <c r="OYO65" s="6"/>
      <c r="OYP65" s="6"/>
      <c r="OYQ65" s="6"/>
      <c r="OYR65" s="6"/>
      <c r="OYS65" s="6"/>
      <c r="OYT65" s="6"/>
      <c r="OYU65" s="6"/>
      <c r="OYV65" s="6"/>
      <c r="OYW65" s="6"/>
      <c r="OYX65" s="6"/>
      <c r="OYY65" s="6"/>
      <c r="OYZ65" s="6"/>
      <c r="OZA65" s="6"/>
      <c r="OZB65" s="6"/>
      <c r="OZC65" s="6"/>
      <c r="OZD65" s="6"/>
      <c r="OZE65" s="6"/>
      <c r="OZF65" s="6"/>
      <c r="OZG65" s="6"/>
      <c r="OZH65" s="6"/>
      <c r="OZI65" s="6"/>
      <c r="OZJ65" s="6"/>
      <c r="OZK65" s="6"/>
      <c r="OZL65" s="6"/>
      <c r="OZM65" s="6"/>
      <c r="OZN65" s="6"/>
      <c r="OZO65" s="6"/>
      <c r="OZP65" s="6"/>
      <c r="OZQ65" s="6"/>
      <c r="OZR65" s="6"/>
      <c r="OZS65" s="6"/>
      <c r="OZT65" s="6"/>
      <c r="OZU65" s="6"/>
      <c r="OZV65" s="6"/>
      <c r="OZW65" s="6"/>
      <c r="OZX65" s="6"/>
      <c r="OZY65" s="6"/>
      <c r="OZZ65" s="6"/>
      <c r="PAA65" s="6"/>
      <c r="PAB65" s="6"/>
      <c r="PAC65" s="6"/>
      <c r="PAD65" s="6"/>
      <c r="PAE65" s="6"/>
      <c r="PAF65" s="6"/>
      <c r="PAG65" s="6"/>
      <c r="PAH65" s="6"/>
      <c r="PAI65" s="6"/>
      <c r="PAJ65" s="6"/>
      <c r="PAK65" s="6"/>
      <c r="PAL65" s="6"/>
      <c r="PAM65" s="6"/>
      <c r="PAN65" s="6"/>
      <c r="PAO65" s="6"/>
      <c r="PAP65" s="6"/>
      <c r="PAQ65" s="6"/>
      <c r="PAR65" s="6"/>
      <c r="PAS65" s="6"/>
      <c r="PAT65" s="6"/>
      <c r="PAU65" s="6"/>
      <c r="PAV65" s="6"/>
      <c r="PAW65" s="6"/>
      <c r="PAX65" s="6"/>
      <c r="PAY65" s="6"/>
      <c r="PAZ65" s="6"/>
      <c r="PBA65" s="6"/>
      <c r="PBB65" s="6"/>
      <c r="PBC65" s="6"/>
      <c r="PBD65" s="6"/>
      <c r="PBE65" s="6"/>
      <c r="PBF65" s="6"/>
      <c r="PBG65" s="6"/>
      <c r="PBH65" s="6"/>
      <c r="PBI65" s="6"/>
      <c r="PBJ65" s="6"/>
      <c r="PBK65" s="6"/>
      <c r="PBL65" s="6"/>
      <c r="PBM65" s="6"/>
      <c r="PBN65" s="6"/>
      <c r="PBO65" s="6"/>
      <c r="PBP65" s="6"/>
      <c r="PBQ65" s="6"/>
      <c r="PBR65" s="6"/>
      <c r="PBS65" s="6"/>
      <c r="PBT65" s="6"/>
      <c r="PBU65" s="6"/>
      <c r="PBV65" s="6"/>
      <c r="PBW65" s="6"/>
      <c r="PBX65" s="6"/>
      <c r="PBY65" s="6"/>
      <c r="PBZ65" s="6"/>
      <c r="PCA65" s="6"/>
      <c r="PCB65" s="6"/>
      <c r="PCC65" s="6"/>
      <c r="PCD65" s="6"/>
      <c r="PCE65" s="6"/>
      <c r="PCF65" s="6"/>
      <c r="PCG65" s="6"/>
      <c r="PCH65" s="6"/>
      <c r="PCI65" s="6"/>
      <c r="PCJ65" s="6"/>
      <c r="PCK65" s="6"/>
      <c r="PCL65" s="6"/>
      <c r="PCM65" s="6"/>
      <c r="PCN65" s="6"/>
      <c r="PCO65" s="6"/>
      <c r="PCP65" s="6"/>
      <c r="PCQ65" s="6"/>
      <c r="PCR65" s="6"/>
      <c r="PCS65" s="6"/>
      <c r="PCT65" s="6"/>
      <c r="PCU65" s="6"/>
      <c r="PCV65" s="6"/>
      <c r="PCW65" s="6"/>
      <c r="PCX65" s="6"/>
      <c r="PCY65" s="6"/>
      <c r="PCZ65" s="6"/>
      <c r="PDA65" s="6"/>
      <c r="PDB65" s="6"/>
      <c r="PDC65" s="6"/>
      <c r="PDD65" s="6"/>
      <c r="PDE65" s="6"/>
      <c r="PDF65" s="6"/>
      <c r="PDG65" s="6"/>
      <c r="PDH65" s="6"/>
      <c r="PDI65" s="6"/>
      <c r="PDJ65" s="6"/>
      <c r="PDK65" s="6"/>
      <c r="PDL65" s="6"/>
      <c r="PDM65" s="6"/>
      <c r="PDN65" s="6"/>
      <c r="PDO65" s="6"/>
      <c r="PDP65" s="6"/>
      <c r="PDQ65" s="6"/>
      <c r="PDR65" s="6"/>
      <c r="PDS65" s="6"/>
      <c r="PDT65" s="6"/>
      <c r="PDU65" s="6"/>
      <c r="PDV65" s="6"/>
      <c r="PDW65" s="6"/>
      <c r="PDX65" s="6"/>
      <c r="PDY65" s="6"/>
      <c r="PDZ65" s="6"/>
      <c r="PEA65" s="6"/>
      <c r="PEB65" s="6"/>
      <c r="PEC65" s="6"/>
      <c r="PED65" s="6"/>
      <c r="PEE65" s="6"/>
      <c r="PEF65" s="6"/>
      <c r="PEG65" s="6"/>
      <c r="PEH65" s="6"/>
      <c r="PEI65" s="6"/>
      <c r="PEJ65" s="6"/>
      <c r="PEK65" s="6"/>
      <c r="PEL65" s="6"/>
      <c r="PEM65" s="6"/>
      <c r="PEN65" s="6"/>
      <c r="PEO65" s="6"/>
      <c r="PEP65" s="6"/>
      <c r="PEQ65" s="6"/>
      <c r="PER65" s="6"/>
      <c r="PES65" s="6"/>
      <c r="PET65" s="6"/>
      <c r="PEU65" s="6"/>
      <c r="PEV65" s="6"/>
      <c r="PEW65" s="6"/>
      <c r="PEX65" s="6"/>
      <c r="PEY65" s="6"/>
      <c r="PEZ65" s="6"/>
      <c r="PFA65" s="6"/>
      <c r="PFB65" s="6"/>
      <c r="PFC65" s="6"/>
      <c r="PFD65" s="6"/>
      <c r="PFE65" s="6"/>
      <c r="PFF65" s="6"/>
      <c r="PFG65" s="6"/>
      <c r="PFH65" s="6"/>
      <c r="PFI65" s="6"/>
      <c r="PFJ65" s="6"/>
      <c r="PFK65" s="6"/>
      <c r="PFL65" s="6"/>
      <c r="PFM65" s="6"/>
      <c r="PFN65" s="6"/>
      <c r="PFO65" s="6"/>
      <c r="PFP65" s="6"/>
      <c r="PFQ65" s="6"/>
      <c r="PFR65" s="6"/>
      <c r="PFS65" s="6"/>
      <c r="PFT65" s="6"/>
      <c r="PFU65" s="6"/>
      <c r="PFV65" s="6"/>
      <c r="PFW65" s="6"/>
      <c r="PFX65" s="6"/>
      <c r="PFY65" s="6"/>
      <c r="PFZ65" s="6"/>
      <c r="PGA65" s="6"/>
      <c r="PGB65" s="6"/>
      <c r="PGC65" s="6"/>
      <c r="PGD65" s="6"/>
      <c r="PGE65" s="6"/>
      <c r="PGF65" s="6"/>
      <c r="PGG65" s="6"/>
      <c r="PGH65" s="6"/>
      <c r="PGI65" s="6"/>
      <c r="PGJ65" s="6"/>
      <c r="PGK65" s="6"/>
      <c r="PGL65" s="6"/>
      <c r="PGM65" s="6"/>
      <c r="PGN65" s="6"/>
      <c r="PGO65" s="6"/>
      <c r="PGP65" s="6"/>
      <c r="PGQ65" s="6"/>
      <c r="PGR65" s="6"/>
      <c r="PGS65" s="6"/>
      <c r="PGT65" s="6"/>
      <c r="PGU65" s="6"/>
      <c r="PGV65" s="6"/>
      <c r="PGW65" s="6"/>
      <c r="PGX65" s="6"/>
      <c r="PGY65" s="6"/>
      <c r="PGZ65" s="6"/>
      <c r="PHA65" s="6"/>
      <c r="PHB65" s="6"/>
      <c r="PHC65" s="6"/>
      <c r="PHD65" s="6"/>
      <c r="PHE65" s="6"/>
      <c r="PHF65" s="6"/>
      <c r="PHG65" s="6"/>
      <c r="PHH65" s="6"/>
      <c r="PHI65" s="6"/>
      <c r="PHJ65" s="6"/>
      <c r="PHK65" s="6"/>
      <c r="PHL65" s="6"/>
      <c r="PHM65" s="6"/>
      <c r="PHN65" s="6"/>
      <c r="PHO65" s="6"/>
      <c r="PHP65" s="6"/>
      <c r="PHQ65" s="6"/>
      <c r="PHR65" s="6"/>
      <c r="PHS65" s="6"/>
      <c r="PHT65" s="6"/>
      <c r="PHU65" s="6"/>
      <c r="PHV65" s="6"/>
      <c r="PHW65" s="6"/>
      <c r="PHX65" s="6"/>
      <c r="PHY65" s="6"/>
      <c r="PHZ65" s="6"/>
      <c r="PIA65" s="6"/>
      <c r="PIB65" s="6"/>
      <c r="PIC65" s="6"/>
      <c r="PID65" s="6"/>
      <c r="PIE65" s="6"/>
      <c r="PIF65" s="6"/>
      <c r="PIG65" s="6"/>
      <c r="PIH65" s="6"/>
      <c r="PII65" s="6"/>
      <c r="PIJ65" s="6"/>
      <c r="PIK65" s="6"/>
      <c r="PIL65" s="6"/>
      <c r="PIM65" s="6"/>
      <c r="PIN65" s="6"/>
      <c r="PIO65" s="6"/>
      <c r="PIP65" s="6"/>
      <c r="PIQ65" s="6"/>
      <c r="PIR65" s="6"/>
      <c r="PIS65" s="6"/>
      <c r="PIT65" s="6"/>
      <c r="PIU65" s="6"/>
      <c r="PIV65" s="6"/>
      <c r="PIW65" s="6"/>
      <c r="PIX65" s="6"/>
      <c r="PIY65" s="6"/>
      <c r="PIZ65" s="6"/>
      <c r="PJA65" s="6"/>
      <c r="PJB65" s="6"/>
      <c r="PJC65" s="6"/>
      <c r="PJD65" s="6"/>
      <c r="PJE65" s="6"/>
      <c r="PJF65" s="6"/>
      <c r="PJG65" s="6"/>
      <c r="PJH65" s="6"/>
      <c r="PJI65" s="6"/>
      <c r="PJJ65" s="6"/>
      <c r="PJK65" s="6"/>
      <c r="PJL65" s="6"/>
      <c r="PJM65" s="6"/>
      <c r="PJN65" s="6"/>
      <c r="PJO65" s="6"/>
      <c r="PJP65" s="6"/>
      <c r="PJQ65" s="6"/>
      <c r="PJR65" s="6"/>
      <c r="PJS65" s="6"/>
      <c r="PJT65" s="6"/>
      <c r="PJU65" s="6"/>
      <c r="PJV65" s="6"/>
      <c r="PJW65" s="6"/>
      <c r="PJX65" s="6"/>
      <c r="PJY65" s="6"/>
      <c r="PJZ65" s="6"/>
      <c r="PKA65" s="6"/>
      <c r="PKB65" s="6"/>
      <c r="PKC65" s="6"/>
      <c r="PKD65" s="6"/>
      <c r="PKE65" s="6"/>
      <c r="PKF65" s="6"/>
      <c r="PKG65" s="6"/>
      <c r="PKH65" s="6"/>
      <c r="PKI65" s="6"/>
      <c r="PKJ65" s="6"/>
      <c r="PKK65" s="6"/>
      <c r="PKL65" s="6"/>
      <c r="PKM65" s="6"/>
      <c r="PKN65" s="6"/>
      <c r="PKO65" s="6"/>
      <c r="PKP65" s="6"/>
      <c r="PKQ65" s="6"/>
      <c r="PKR65" s="6"/>
      <c r="PKS65" s="6"/>
      <c r="PKT65" s="6"/>
      <c r="PKU65" s="6"/>
      <c r="PKV65" s="6"/>
      <c r="PKW65" s="6"/>
      <c r="PKX65" s="6"/>
      <c r="PKY65" s="6"/>
      <c r="PKZ65" s="6"/>
      <c r="PLA65" s="6"/>
      <c r="PLB65" s="6"/>
      <c r="PLC65" s="6"/>
      <c r="PLD65" s="6"/>
      <c r="PLE65" s="6"/>
      <c r="PLF65" s="6"/>
      <c r="PLG65" s="6"/>
      <c r="PLH65" s="6"/>
      <c r="PLI65" s="6"/>
      <c r="PLJ65" s="6"/>
      <c r="PLK65" s="6"/>
      <c r="PLL65" s="6"/>
      <c r="PLM65" s="6"/>
      <c r="PLN65" s="6"/>
      <c r="PLO65" s="6"/>
      <c r="PLP65" s="6"/>
      <c r="PLQ65" s="6"/>
      <c r="PLR65" s="6"/>
      <c r="PLS65" s="6"/>
      <c r="PLT65" s="6"/>
      <c r="PLU65" s="6"/>
      <c r="PLV65" s="6"/>
      <c r="PLW65" s="6"/>
      <c r="PLX65" s="6"/>
      <c r="PLY65" s="6"/>
      <c r="PLZ65" s="6"/>
      <c r="PMA65" s="6"/>
      <c r="PMB65" s="6"/>
      <c r="PMC65" s="6"/>
      <c r="PMD65" s="6"/>
      <c r="PME65" s="6"/>
      <c r="PMF65" s="6"/>
      <c r="PMG65" s="6"/>
      <c r="PMH65" s="6"/>
      <c r="PMI65" s="6"/>
      <c r="PMJ65" s="6"/>
      <c r="PMK65" s="6"/>
      <c r="PML65" s="6"/>
      <c r="PMM65" s="6"/>
      <c r="PMN65" s="6"/>
      <c r="PMO65" s="6"/>
      <c r="PMP65" s="6"/>
      <c r="PMQ65" s="6"/>
      <c r="PMR65" s="6"/>
      <c r="PMS65" s="6"/>
      <c r="PMT65" s="6"/>
      <c r="PMU65" s="6"/>
      <c r="PMV65" s="6"/>
      <c r="PMW65" s="6"/>
      <c r="PMX65" s="6"/>
      <c r="PMY65" s="6"/>
      <c r="PMZ65" s="6"/>
      <c r="PNA65" s="6"/>
      <c r="PNB65" s="6"/>
      <c r="PNC65" s="6"/>
      <c r="PND65" s="6"/>
      <c r="PNE65" s="6"/>
      <c r="PNF65" s="6"/>
      <c r="PNG65" s="6"/>
      <c r="PNH65" s="6"/>
      <c r="PNI65" s="6"/>
      <c r="PNJ65" s="6"/>
      <c r="PNK65" s="6"/>
      <c r="PNL65" s="6"/>
      <c r="PNM65" s="6"/>
      <c r="PNN65" s="6"/>
      <c r="PNO65" s="6"/>
      <c r="PNP65" s="6"/>
      <c r="PNQ65" s="6"/>
      <c r="PNR65" s="6"/>
      <c r="PNS65" s="6"/>
      <c r="PNT65" s="6"/>
      <c r="PNU65" s="6"/>
      <c r="PNV65" s="6"/>
      <c r="PNW65" s="6"/>
      <c r="PNX65" s="6"/>
      <c r="PNY65" s="6"/>
      <c r="PNZ65" s="6"/>
      <c r="POA65" s="6"/>
      <c r="POB65" s="6"/>
      <c r="POC65" s="6"/>
      <c r="POD65" s="6"/>
      <c r="POE65" s="6"/>
      <c r="POF65" s="6"/>
      <c r="POG65" s="6"/>
      <c r="POH65" s="6"/>
      <c r="POI65" s="6"/>
      <c r="POJ65" s="6"/>
      <c r="POK65" s="6"/>
      <c r="POL65" s="6"/>
      <c r="POM65" s="6"/>
      <c r="PON65" s="6"/>
      <c r="POO65" s="6"/>
      <c r="POP65" s="6"/>
      <c r="POQ65" s="6"/>
      <c r="POR65" s="6"/>
      <c r="POS65" s="6"/>
      <c r="POT65" s="6"/>
      <c r="POU65" s="6"/>
      <c r="POV65" s="6"/>
      <c r="POW65" s="6"/>
      <c r="POX65" s="6"/>
      <c r="POY65" s="6"/>
      <c r="POZ65" s="6"/>
      <c r="PPA65" s="6"/>
      <c r="PPB65" s="6"/>
      <c r="PPC65" s="6"/>
      <c r="PPD65" s="6"/>
      <c r="PPE65" s="6"/>
      <c r="PPF65" s="6"/>
      <c r="PPG65" s="6"/>
      <c r="PPH65" s="6"/>
      <c r="PPI65" s="6"/>
      <c r="PPJ65" s="6"/>
      <c r="PPK65" s="6"/>
      <c r="PPL65" s="6"/>
      <c r="PPM65" s="6"/>
      <c r="PPN65" s="6"/>
      <c r="PPO65" s="6"/>
      <c r="PPP65" s="6"/>
      <c r="PPQ65" s="6"/>
      <c r="PPR65" s="6"/>
      <c r="PPS65" s="6"/>
      <c r="PPT65" s="6"/>
      <c r="PPU65" s="6"/>
      <c r="PPV65" s="6"/>
      <c r="PPW65" s="6"/>
      <c r="PPX65" s="6"/>
      <c r="PPY65" s="6"/>
      <c r="PPZ65" s="6"/>
      <c r="PQA65" s="6"/>
      <c r="PQB65" s="6"/>
      <c r="PQC65" s="6"/>
      <c r="PQD65" s="6"/>
      <c r="PQE65" s="6"/>
      <c r="PQF65" s="6"/>
      <c r="PQG65" s="6"/>
      <c r="PQH65" s="6"/>
      <c r="PQI65" s="6"/>
      <c r="PQJ65" s="6"/>
      <c r="PQK65" s="6"/>
      <c r="PQL65" s="6"/>
      <c r="PQM65" s="6"/>
      <c r="PQN65" s="6"/>
      <c r="PQO65" s="6"/>
      <c r="PQP65" s="6"/>
      <c r="PQQ65" s="6"/>
      <c r="PQR65" s="6"/>
      <c r="PQS65" s="6"/>
      <c r="PQT65" s="6"/>
      <c r="PQU65" s="6"/>
      <c r="PQV65" s="6"/>
      <c r="PQW65" s="6"/>
      <c r="PQX65" s="6"/>
      <c r="PQY65" s="6"/>
      <c r="PQZ65" s="6"/>
      <c r="PRA65" s="6"/>
      <c r="PRB65" s="6"/>
      <c r="PRC65" s="6"/>
      <c r="PRD65" s="6"/>
      <c r="PRE65" s="6"/>
      <c r="PRF65" s="6"/>
      <c r="PRG65" s="6"/>
      <c r="PRH65" s="6"/>
      <c r="PRI65" s="6"/>
      <c r="PRJ65" s="6"/>
      <c r="PRK65" s="6"/>
      <c r="PRL65" s="6"/>
      <c r="PRM65" s="6"/>
      <c r="PRN65" s="6"/>
      <c r="PRO65" s="6"/>
      <c r="PRP65" s="6"/>
      <c r="PRQ65" s="6"/>
      <c r="PRR65" s="6"/>
      <c r="PRS65" s="6"/>
      <c r="PRT65" s="6"/>
      <c r="PRU65" s="6"/>
      <c r="PRV65" s="6"/>
      <c r="PRW65" s="6"/>
      <c r="PRX65" s="6"/>
      <c r="PRY65" s="6"/>
      <c r="PRZ65" s="6"/>
      <c r="PSA65" s="6"/>
      <c r="PSB65" s="6"/>
      <c r="PSC65" s="6"/>
      <c r="PSD65" s="6"/>
      <c r="PSE65" s="6"/>
      <c r="PSF65" s="6"/>
      <c r="PSG65" s="6"/>
      <c r="PSH65" s="6"/>
      <c r="PSI65" s="6"/>
      <c r="PSJ65" s="6"/>
      <c r="PSK65" s="6"/>
      <c r="PSL65" s="6"/>
      <c r="PSM65" s="6"/>
      <c r="PSN65" s="6"/>
      <c r="PSO65" s="6"/>
      <c r="PSP65" s="6"/>
      <c r="PSQ65" s="6"/>
      <c r="PSR65" s="6"/>
      <c r="PSS65" s="6"/>
      <c r="PST65" s="6"/>
      <c r="PSU65" s="6"/>
      <c r="PSV65" s="6"/>
      <c r="PSW65" s="6"/>
      <c r="PSX65" s="6"/>
      <c r="PSY65" s="6"/>
      <c r="PSZ65" s="6"/>
      <c r="PTA65" s="6"/>
      <c r="PTB65" s="6"/>
      <c r="PTC65" s="6"/>
      <c r="PTD65" s="6"/>
      <c r="PTE65" s="6"/>
      <c r="PTF65" s="6"/>
      <c r="PTG65" s="6"/>
      <c r="PTH65" s="6"/>
      <c r="PTI65" s="6"/>
      <c r="PTJ65" s="6"/>
      <c r="PTK65" s="6"/>
      <c r="PTL65" s="6"/>
      <c r="PTM65" s="6"/>
      <c r="PTN65" s="6"/>
      <c r="PTO65" s="6"/>
      <c r="PTP65" s="6"/>
      <c r="PTQ65" s="6"/>
      <c r="PTR65" s="6"/>
      <c r="PTS65" s="6"/>
      <c r="PTT65" s="6"/>
      <c r="PTU65" s="6"/>
      <c r="PTV65" s="6"/>
      <c r="PTW65" s="6"/>
      <c r="PTX65" s="6"/>
      <c r="PTY65" s="6"/>
      <c r="PTZ65" s="6"/>
      <c r="PUA65" s="6"/>
      <c r="PUB65" s="6"/>
      <c r="PUC65" s="6"/>
      <c r="PUD65" s="6"/>
      <c r="PUE65" s="6"/>
      <c r="PUF65" s="6"/>
      <c r="PUG65" s="6"/>
      <c r="PUH65" s="6"/>
      <c r="PUI65" s="6"/>
      <c r="PUJ65" s="6"/>
      <c r="PUK65" s="6"/>
      <c r="PUL65" s="6"/>
      <c r="PUM65" s="6"/>
      <c r="PUN65" s="6"/>
      <c r="PUO65" s="6"/>
      <c r="PUP65" s="6"/>
      <c r="PUQ65" s="6"/>
      <c r="PUR65" s="6"/>
      <c r="PUS65" s="6"/>
      <c r="PUT65" s="6"/>
      <c r="PUU65" s="6"/>
      <c r="PUV65" s="6"/>
      <c r="PUW65" s="6"/>
      <c r="PUX65" s="6"/>
      <c r="PUY65" s="6"/>
      <c r="PUZ65" s="6"/>
      <c r="PVA65" s="6"/>
      <c r="PVB65" s="6"/>
      <c r="PVC65" s="6"/>
      <c r="PVD65" s="6"/>
      <c r="PVE65" s="6"/>
      <c r="PVF65" s="6"/>
      <c r="PVG65" s="6"/>
      <c r="PVH65" s="6"/>
      <c r="PVI65" s="6"/>
      <c r="PVJ65" s="6"/>
      <c r="PVK65" s="6"/>
      <c r="PVL65" s="6"/>
      <c r="PVM65" s="6"/>
      <c r="PVN65" s="6"/>
      <c r="PVO65" s="6"/>
      <c r="PVP65" s="6"/>
      <c r="PVQ65" s="6"/>
      <c r="PVR65" s="6"/>
      <c r="PVS65" s="6"/>
      <c r="PVT65" s="6"/>
      <c r="PVU65" s="6"/>
      <c r="PVV65" s="6"/>
      <c r="PVW65" s="6"/>
      <c r="PVX65" s="6"/>
      <c r="PVY65" s="6"/>
      <c r="PVZ65" s="6"/>
      <c r="PWA65" s="6"/>
      <c r="PWB65" s="6"/>
      <c r="PWC65" s="6"/>
      <c r="PWD65" s="6"/>
      <c r="PWE65" s="6"/>
      <c r="PWF65" s="6"/>
      <c r="PWG65" s="6"/>
      <c r="PWH65" s="6"/>
      <c r="PWI65" s="6"/>
      <c r="PWJ65" s="6"/>
      <c r="PWK65" s="6"/>
      <c r="PWL65" s="6"/>
      <c r="PWM65" s="6"/>
      <c r="PWN65" s="6"/>
      <c r="PWO65" s="6"/>
      <c r="PWP65" s="6"/>
      <c r="PWQ65" s="6"/>
      <c r="PWR65" s="6"/>
      <c r="PWS65" s="6"/>
      <c r="PWT65" s="6"/>
      <c r="PWU65" s="6"/>
      <c r="PWV65" s="6"/>
      <c r="PWW65" s="6"/>
      <c r="PWX65" s="6"/>
      <c r="PWY65" s="6"/>
      <c r="PWZ65" s="6"/>
      <c r="PXA65" s="6"/>
      <c r="PXB65" s="6"/>
      <c r="PXC65" s="6"/>
      <c r="PXD65" s="6"/>
      <c r="PXE65" s="6"/>
      <c r="PXF65" s="6"/>
      <c r="PXG65" s="6"/>
      <c r="PXH65" s="6"/>
      <c r="PXI65" s="6"/>
      <c r="PXJ65" s="6"/>
      <c r="PXK65" s="6"/>
      <c r="PXL65" s="6"/>
      <c r="PXM65" s="6"/>
      <c r="PXN65" s="6"/>
      <c r="PXO65" s="6"/>
      <c r="PXP65" s="6"/>
      <c r="PXQ65" s="6"/>
      <c r="PXR65" s="6"/>
      <c r="PXS65" s="6"/>
      <c r="PXT65" s="6"/>
      <c r="PXU65" s="6"/>
      <c r="PXV65" s="6"/>
      <c r="PXW65" s="6"/>
      <c r="PXX65" s="6"/>
      <c r="PXY65" s="6"/>
      <c r="PXZ65" s="6"/>
      <c r="PYA65" s="6"/>
      <c r="PYB65" s="6"/>
      <c r="PYC65" s="6"/>
      <c r="PYD65" s="6"/>
      <c r="PYE65" s="6"/>
      <c r="PYF65" s="6"/>
      <c r="PYG65" s="6"/>
      <c r="PYH65" s="6"/>
      <c r="PYI65" s="6"/>
      <c r="PYJ65" s="6"/>
      <c r="PYK65" s="6"/>
      <c r="PYL65" s="6"/>
      <c r="PYM65" s="6"/>
      <c r="PYN65" s="6"/>
      <c r="PYO65" s="6"/>
      <c r="PYP65" s="6"/>
      <c r="PYQ65" s="6"/>
      <c r="PYR65" s="6"/>
      <c r="PYS65" s="6"/>
      <c r="PYT65" s="6"/>
      <c r="PYU65" s="6"/>
      <c r="PYV65" s="6"/>
      <c r="PYW65" s="6"/>
      <c r="PYX65" s="6"/>
      <c r="PYY65" s="6"/>
      <c r="PYZ65" s="6"/>
      <c r="PZA65" s="6"/>
      <c r="PZB65" s="6"/>
      <c r="PZC65" s="6"/>
      <c r="PZD65" s="6"/>
      <c r="PZE65" s="6"/>
      <c r="PZF65" s="6"/>
      <c r="PZG65" s="6"/>
      <c r="PZH65" s="6"/>
      <c r="PZI65" s="6"/>
      <c r="PZJ65" s="6"/>
      <c r="PZK65" s="6"/>
      <c r="PZL65" s="6"/>
      <c r="PZM65" s="6"/>
      <c r="PZN65" s="6"/>
      <c r="PZO65" s="6"/>
      <c r="PZP65" s="6"/>
      <c r="PZQ65" s="6"/>
      <c r="PZR65" s="6"/>
      <c r="PZS65" s="6"/>
      <c r="PZT65" s="6"/>
      <c r="PZU65" s="6"/>
      <c r="PZV65" s="6"/>
      <c r="PZW65" s="6"/>
      <c r="PZX65" s="6"/>
      <c r="PZY65" s="6"/>
      <c r="PZZ65" s="6"/>
      <c r="QAA65" s="6"/>
      <c r="QAB65" s="6"/>
      <c r="QAC65" s="6"/>
      <c r="QAD65" s="6"/>
      <c r="QAE65" s="6"/>
      <c r="QAF65" s="6"/>
      <c r="QAG65" s="6"/>
      <c r="QAH65" s="6"/>
      <c r="QAI65" s="6"/>
      <c r="QAJ65" s="6"/>
      <c r="QAK65" s="6"/>
      <c r="QAL65" s="6"/>
      <c r="QAM65" s="6"/>
      <c r="QAN65" s="6"/>
      <c r="QAO65" s="6"/>
      <c r="QAP65" s="6"/>
      <c r="QAQ65" s="6"/>
      <c r="QAR65" s="6"/>
      <c r="QAS65" s="6"/>
      <c r="QAT65" s="6"/>
      <c r="QAU65" s="6"/>
      <c r="QAV65" s="6"/>
      <c r="QAW65" s="6"/>
      <c r="QAX65" s="6"/>
      <c r="QAY65" s="6"/>
      <c r="QAZ65" s="6"/>
      <c r="QBA65" s="6"/>
      <c r="QBB65" s="6"/>
      <c r="QBC65" s="6"/>
      <c r="QBD65" s="6"/>
      <c r="QBE65" s="6"/>
      <c r="QBF65" s="6"/>
      <c r="QBG65" s="6"/>
      <c r="QBH65" s="6"/>
      <c r="QBI65" s="6"/>
      <c r="QBJ65" s="6"/>
      <c r="QBK65" s="6"/>
      <c r="QBL65" s="6"/>
      <c r="QBM65" s="6"/>
      <c r="QBN65" s="6"/>
      <c r="QBO65" s="6"/>
      <c r="QBP65" s="6"/>
      <c r="QBQ65" s="6"/>
      <c r="QBR65" s="6"/>
      <c r="QBS65" s="6"/>
      <c r="QBT65" s="6"/>
      <c r="QBU65" s="6"/>
      <c r="QBV65" s="6"/>
      <c r="QBW65" s="6"/>
      <c r="QBX65" s="6"/>
      <c r="QBY65" s="6"/>
      <c r="QBZ65" s="6"/>
      <c r="QCA65" s="6"/>
      <c r="QCB65" s="6"/>
      <c r="QCC65" s="6"/>
      <c r="QCD65" s="6"/>
      <c r="QCE65" s="6"/>
      <c r="QCF65" s="6"/>
      <c r="QCG65" s="6"/>
      <c r="QCH65" s="6"/>
      <c r="QCI65" s="6"/>
      <c r="QCJ65" s="6"/>
      <c r="QCK65" s="6"/>
      <c r="QCL65" s="6"/>
      <c r="QCM65" s="6"/>
      <c r="QCN65" s="6"/>
      <c r="QCO65" s="6"/>
      <c r="QCP65" s="6"/>
      <c r="QCQ65" s="6"/>
      <c r="QCR65" s="6"/>
      <c r="QCS65" s="6"/>
      <c r="QCT65" s="6"/>
      <c r="QCU65" s="6"/>
      <c r="QCV65" s="6"/>
      <c r="QCW65" s="6"/>
      <c r="QCX65" s="6"/>
      <c r="QCY65" s="6"/>
      <c r="QCZ65" s="6"/>
      <c r="QDA65" s="6"/>
      <c r="QDB65" s="6"/>
      <c r="QDC65" s="6"/>
      <c r="QDD65" s="6"/>
      <c r="QDE65" s="6"/>
      <c r="QDF65" s="6"/>
      <c r="QDG65" s="6"/>
      <c r="QDH65" s="6"/>
      <c r="QDI65" s="6"/>
      <c r="QDJ65" s="6"/>
      <c r="QDK65" s="6"/>
      <c r="QDL65" s="6"/>
      <c r="QDM65" s="6"/>
      <c r="QDN65" s="6"/>
      <c r="QDO65" s="6"/>
      <c r="QDP65" s="6"/>
      <c r="QDQ65" s="6"/>
      <c r="QDR65" s="6"/>
      <c r="QDS65" s="6"/>
      <c r="QDT65" s="6"/>
      <c r="QDU65" s="6"/>
      <c r="QDV65" s="6"/>
      <c r="QDW65" s="6"/>
      <c r="QDX65" s="6"/>
      <c r="QDY65" s="6"/>
      <c r="QDZ65" s="6"/>
      <c r="QEA65" s="6"/>
      <c r="QEB65" s="6"/>
      <c r="QEC65" s="6"/>
      <c r="QED65" s="6"/>
      <c r="QEE65" s="6"/>
      <c r="QEF65" s="6"/>
      <c r="QEG65" s="6"/>
      <c r="QEH65" s="6"/>
      <c r="QEI65" s="6"/>
      <c r="QEJ65" s="6"/>
      <c r="QEK65" s="6"/>
      <c r="QEL65" s="6"/>
      <c r="QEM65" s="6"/>
      <c r="QEN65" s="6"/>
      <c r="QEO65" s="6"/>
      <c r="QEP65" s="6"/>
      <c r="QEQ65" s="6"/>
      <c r="QER65" s="6"/>
      <c r="QES65" s="6"/>
      <c r="QET65" s="6"/>
      <c r="QEU65" s="6"/>
      <c r="QEV65" s="6"/>
      <c r="QEW65" s="6"/>
      <c r="QEX65" s="6"/>
      <c r="QEY65" s="6"/>
      <c r="QEZ65" s="6"/>
      <c r="QFA65" s="6"/>
      <c r="QFB65" s="6"/>
      <c r="QFC65" s="6"/>
      <c r="QFD65" s="6"/>
      <c r="QFE65" s="6"/>
      <c r="QFF65" s="6"/>
      <c r="QFG65" s="6"/>
      <c r="QFH65" s="6"/>
      <c r="QFI65" s="6"/>
      <c r="QFJ65" s="6"/>
      <c r="QFK65" s="6"/>
      <c r="QFL65" s="6"/>
      <c r="QFM65" s="6"/>
      <c r="QFN65" s="6"/>
      <c r="QFO65" s="6"/>
      <c r="QFP65" s="6"/>
      <c r="QFQ65" s="6"/>
      <c r="QFR65" s="6"/>
      <c r="QFS65" s="6"/>
      <c r="QFT65" s="6"/>
      <c r="QFU65" s="6"/>
      <c r="QFV65" s="6"/>
      <c r="QFW65" s="6"/>
      <c r="QFX65" s="6"/>
      <c r="QFY65" s="6"/>
      <c r="QFZ65" s="6"/>
      <c r="QGA65" s="6"/>
      <c r="QGB65" s="6"/>
      <c r="QGC65" s="6"/>
      <c r="QGD65" s="6"/>
      <c r="QGE65" s="6"/>
      <c r="QGF65" s="6"/>
      <c r="QGG65" s="6"/>
      <c r="QGH65" s="6"/>
      <c r="QGI65" s="6"/>
      <c r="QGJ65" s="6"/>
      <c r="QGK65" s="6"/>
      <c r="QGL65" s="6"/>
      <c r="QGM65" s="6"/>
      <c r="QGN65" s="6"/>
      <c r="QGO65" s="6"/>
      <c r="QGP65" s="6"/>
      <c r="QGQ65" s="6"/>
      <c r="QGR65" s="6"/>
      <c r="QGS65" s="6"/>
      <c r="QGT65" s="6"/>
      <c r="QGU65" s="6"/>
      <c r="QGV65" s="6"/>
      <c r="QGW65" s="6"/>
      <c r="QGX65" s="6"/>
      <c r="QGY65" s="6"/>
      <c r="QGZ65" s="6"/>
      <c r="QHA65" s="6"/>
      <c r="QHB65" s="6"/>
      <c r="QHC65" s="6"/>
      <c r="QHD65" s="6"/>
      <c r="QHE65" s="6"/>
      <c r="QHF65" s="6"/>
      <c r="QHG65" s="6"/>
      <c r="QHH65" s="6"/>
      <c r="QHI65" s="6"/>
      <c r="QHJ65" s="6"/>
      <c r="QHK65" s="6"/>
      <c r="QHL65" s="6"/>
      <c r="QHM65" s="6"/>
      <c r="QHN65" s="6"/>
      <c r="QHO65" s="6"/>
      <c r="QHP65" s="6"/>
      <c r="QHQ65" s="6"/>
      <c r="QHR65" s="6"/>
      <c r="QHS65" s="6"/>
      <c r="QHT65" s="6"/>
      <c r="QHU65" s="6"/>
      <c r="QHV65" s="6"/>
      <c r="QHW65" s="6"/>
      <c r="QHX65" s="6"/>
      <c r="QHY65" s="6"/>
      <c r="QHZ65" s="6"/>
      <c r="QIA65" s="6"/>
      <c r="QIB65" s="6"/>
      <c r="QIC65" s="6"/>
      <c r="QID65" s="6"/>
      <c r="QIE65" s="6"/>
      <c r="QIF65" s="6"/>
      <c r="QIG65" s="6"/>
      <c r="QIH65" s="6"/>
      <c r="QII65" s="6"/>
      <c r="QIJ65" s="6"/>
      <c r="QIK65" s="6"/>
      <c r="QIL65" s="6"/>
      <c r="QIM65" s="6"/>
      <c r="QIN65" s="6"/>
      <c r="QIO65" s="6"/>
      <c r="QIP65" s="6"/>
      <c r="QIQ65" s="6"/>
      <c r="QIR65" s="6"/>
      <c r="QIS65" s="6"/>
      <c r="QIT65" s="6"/>
      <c r="QIU65" s="6"/>
      <c r="QIV65" s="6"/>
      <c r="QIW65" s="6"/>
      <c r="QIX65" s="6"/>
      <c r="QIY65" s="6"/>
      <c r="QIZ65" s="6"/>
      <c r="QJA65" s="6"/>
      <c r="QJB65" s="6"/>
      <c r="QJC65" s="6"/>
      <c r="QJD65" s="6"/>
      <c r="QJE65" s="6"/>
      <c r="QJF65" s="6"/>
      <c r="QJG65" s="6"/>
      <c r="QJH65" s="6"/>
      <c r="QJI65" s="6"/>
      <c r="QJJ65" s="6"/>
      <c r="QJK65" s="6"/>
      <c r="QJL65" s="6"/>
      <c r="QJM65" s="6"/>
      <c r="QJN65" s="6"/>
      <c r="QJO65" s="6"/>
      <c r="QJP65" s="6"/>
      <c r="QJQ65" s="6"/>
      <c r="QJR65" s="6"/>
      <c r="QJS65" s="6"/>
      <c r="QJT65" s="6"/>
      <c r="QJU65" s="6"/>
      <c r="QJV65" s="6"/>
      <c r="QJW65" s="6"/>
      <c r="QJX65" s="6"/>
      <c r="QJY65" s="6"/>
      <c r="QJZ65" s="6"/>
      <c r="QKA65" s="6"/>
      <c r="QKB65" s="6"/>
      <c r="QKC65" s="6"/>
      <c r="QKD65" s="6"/>
      <c r="QKE65" s="6"/>
      <c r="QKF65" s="6"/>
      <c r="QKG65" s="6"/>
      <c r="QKH65" s="6"/>
      <c r="QKI65" s="6"/>
      <c r="QKJ65" s="6"/>
      <c r="QKK65" s="6"/>
      <c r="QKL65" s="6"/>
      <c r="QKM65" s="6"/>
      <c r="QKN65" s="6"/>
      <c r="QKO65" s="6"/>
      <c r="QKP65" s="6"/>
      <c r="QKQ65" s="6"/>
      <c r="QKR65" s="6"/>
      <c r="QKS65" s="6"/>
      <c r="QKT65" s="6"/>
      <c r="QKU65" s="6"/>
      <c r="QKV65" s="6"/>
      <c r="QKW65" s="6"/>
      <c r="QKX65" s="6"/>
      <c r="QKY65" s="6"/>
      <c r="QKZ65" s="6"/>
      <c r="QLA65" s="6"/>
      <c r="QLB65" s="6"/>
      <c r="QLC65" s="6"/>
      <c r="QLD65" s="6"/>
      <c r="QLE65" s="6"/>
      <c r="QLF65" s="6"/>
      <c r="QLG65" s="6"/>
      <c r="QLH65" s="6"/>
      <c r="QLI65" s="6"/>
      <c r="QLJ65" s="6"/>
      <c r="QLK65" s="6"/>
      <c r="QLL65" s="6"/>
      <c r="QLM65" s="6"/>
      <c r="QLN65" s="6"/>
      <c r="QLO65" s="6"/>
      <c r="QLP65" s="6"/>
      <c r="QLQ65" s="6"/>
      <c r="QLR65" s="6"/>
      <c r="QLS65" s="6"/>
      <c r="QLT65" s="6"/>
      <c r="QLU65" s="6"/>
      <c r="QLV65" s="6"/>
      <c r="QLW65" s="6"/>
      <c r="QLX65" s="6"/>
      <c r="QLY65" s="6"/>
      <c r="QLZ65" s="6"/>
      <c r="QMA65" s="6"/>
      <c r="QMB65" s="6"/>
      <c r="QMC65" s="6"/>
      <c r="QMD65" s="6"/>
      <c r="QME65" s="6"/>
      <c r="QMF65" s="6"/>
      <c r="QMG65" s="6"/>
      <c r="QMH65" s="6"/>
      <c r="QMI65" s="6"/>
      <c r="QMJ65" s="6"/>
      <c r="QMK65" s="6"/>
      <c r="QML65" s="6"/>
      <c r="QMM65" s="6"/>
      <c r="QMN65" s="6"/>
      <c r="QMO65" s="6"/>
      <c r="QMP65" s="6"/>
      <c r="QMQ65" s="6"/>
      <c r="QMR65" s="6"/>
      <c r="QMS65" s="6"/>
      <c r="QMT65" s="6"/>
      <c r="QMU65" s="6"/>
      <c r="QMV65" s="6"/>
      <c r="QMW65" s="6"/>
      <c r="QMX65" s="6"/>
      <c r="QMY65" s="6"/>
      <c r="QMZ65" s="6"/>
      <c r="QNA65" s="6"/>
      <c r="QNB65" s="6"/>
      <c r="QNC65" s="6"/>
      <c r="QND65" s="6"/>
      <c r="QNE65" s="6"/>
      <c r="QNF65" s="6"/>
      <c r="QNG65" s="6"/>
      <c r="QNH65" s="6"/>
      <c r="QNI65" s="6"/>
      <c r="QNJ65" s="6"/>
      <c r="QNK65" s="6"/>
      <c r="QNL65" s="6"/>
      <c r="QNM65" s="6"/>
      <c r="QNN65" s="6"/>
      <c r="QNO65" s="6"/>
      <c r="QNP65" s="6"/>
      <c r="QNQ65" s="6"/>
      <c r="QNR65" s="6"/>
      <c r="QNS65" s="6"/>
      <c r="QNT65" s="6"/>
      <c r="QNU65" s="6"/>
      <c r="QNV65" s="6"/>
      <c r="QNW65" s="6"/>
      <c r="QNX65" s="6"/>
      <c r="QNY65" s="6"/>
      <c r="QNZ65" s="6"/>
      <c r="QOA65" s="6"/>
      <c r="QOB65" s="6"/>
      <c r="QOC65" s="6"/>
      <c r="QOD65" s="6"/>
      <c r="QOE65" s="6"/>
      <c r="QOF65" s="6"/>
      <c r="QOG65" s="6"/>
      <c r="QOH65" s="6"/>
      <c r="QOI65" s="6"/>
      <c r="QOJ65" s="6"/>
      <c r="QOK65" s="6"/>
      <c r="QOL65" s="6"/>
      <c r="QOM65" s="6"/>
      <c r="QON65" s="6"/>
      <c r="QOO65" s="6"/>
      <c r="QOP65" s="6"/>
      <c r="QOQ65" s="6"/>
      <c r="QOR65" s="6"/>
      <c r="QOS65" s="6"/>
      <c r="QOT65" s="6"/>
      <c r="QOU65" s="6"/>
      <c r="QOV65" s="6"/>
      <c r="QOW65" s="6"/>
      <c r="QOX65" s="6"/>
      <c r="QOY65" s="6"/>
      <c r="QOZ65" s="6"/>
      <c r="QPA65" s="6"/>
      <c r="QPB65" s="6"/>
      <c r="QPC65" s="6"/>
      <c r="QPD65" s="6"/>
      <c r="QPE65" s="6"/>
      <c r="QPF65" s="6"/>
      <c r="QPG65" s="6"/>
      <c r="QPH65" s="6"/>
      <c r="QPI65" s="6"/>
      <c r="QPJ65" s="6"/>
      <c r="QPK65" s="6"/>
      <c r="QPL65" s="6"/>
      <c r="QPM65" s="6"/>
      <c r="QPN65" s="6"/>
      <c r="QPO65" s="6"/>
      <c r="QPP65" s="6"/>
      <c r="QPQ65" s="6"/>
      <c r="QPR65" s="6"/>
      <c r="QPS65" s="6"/>
      <c r="QPT65" s="6"/>
      <c r="QPU65" s="6"/>
      <c r="QPV65" s="6"/>
      <c r="QPW65" s="6"/>
      <c r="QPX65" s="6"/>
      <c r="QPY65" s="6"/>
      <c r="QPZ65" s="6"/>
      <c r="QQA65" s="6"/>
      <c r="QQB65" s="6"/>
      <c r="QQC65" s="6"/>
      <c r="QQD65" s="6"/>
      <c r="QQE65" s="6"/>
      <c r="QQF65" s="6"/>
      <c r="QQG65" s="6"/>
      <c r="QQH65" s="6"/>
      <c r="QQI65" s="6"/>
      <c r="QQJ65" s="6"/>
      <c r="QQK65" s="6"/>
      <c r="QQL65" s="6"/>
      <c r="QQM65" s="6"/>
      <c r="QQN65" s="6"/>
      <c r="QQO65" s="6"/>
      <c r="QQP65" s="6"/>
      <c r="QQQ65" s="6"/>
      <c r="QQR65" s="6"/>
      <c r="QQS65" s="6"/>
      <c r="QQT65" s="6"/>
      <c r="QQU65" s="6"/>
      <c r="QQV65" s="6"/>
      <c r="QQW65" s="6"/>
      <c r="QQX65" s="6"/>
      <c r="QQY65" s="6"/>
      <c r="QQZ65" s="6"/>
      <c r="QRA65" s="6"/>
      <c r="QRB65" s="6"/>
      <c r="QRC65" s="6"/>
      <c r="QRD65" s="6"/>
      <c r="QRE65" s="6"/>
      <c r="QRF65" s="6"/>
      <c r="QRG65" s="6"/>
      <c r="QRH65" s="6"/>
      <c r="QRI65" s="6"/>
      <c r="QRJ65" s="6"/>
      <c r="QRK65" s="6"/>
      <c r="QRL65" s="6"/>
      <c r="QRM65" s="6"/>
      <c r="QRN65" s="6"/>
      <c r="QRO65" s="6"/>
      <c r="QRP65" s="6"/>
      <c r="QRQ65" s="6"/>
      <c r="QRR65" s="6"/>
      <c r="QRS65" s="6"/>
      <c r="QRT65" s="6"/>
      <c r="QRU65" s="6"/>
      <c r="QRV65" s="6"/>
      <c r="QRW65" s="6"/>
      <c r="QRX65" s="6"/>
      <c r="QRY65" s="6"/>
      <c r="QRZ65" s="6"/>
      <c r="QSA65" s="6"/>
      <c r="QSB65" s="6"/>
      <c r="QSC65" s="6"/>
      <c r="QSD65" s="6"/>
      <c r="QSE65" s="6"/>
      <c r="QSF65" s="6"/>
      <c r="QSG65" s="6"/>
      <c r="QSH65" s="6"/>
      <c r="QSI65" s="6"/>
      <c r="QSJ65" s="6"/>
      <c r="QSK65" s="6"/>
      <c r="QSL65" s="6"/>
      <c r="QSM65" s="6"/>
      <c r="QSN65" s="6"/>
      <c r="QSO65" s="6"/>
      <c r="QSP65" s="6"/>
      <c r="QSQ65" s="6"/>
      <c r="QSR65" s="6"/>
      <c r="QSS65" s="6"/>
      <c r="QST65" s="6"/>
      <c r="QSU65" s="6"/>
      <c r="QSV65" s="6"/>
      <c r="QSW65" s="6"/>
      <c r="QSX65" s="6"/>
      <c r="QSY65" s="6"/>
      <c r="QSZ65" s="6"/>
      <c r="QTA65" s="6"/>
      <c r="QTB65" s="6"/>
      <c r="QTC65" s="6"/>
      <c r="QTD65" s="6"/>
      <c r="QTE65" s="6"/>
      <c r="QTF65" s="6"/>
      <c r="QTG65" s="6"/>
      <c r="QTH65" s="6"/>
      <c r="QTI65" s="6"/>
      <c r="QTJ65" s="6"/>
      <c r="QTK65" s="6"/>
      <c r="QTL65" s="6"/>
      <c r="QTM65" s="6"/>
      <c r="QTN65" s="6"/>
      <c r="QTO65" s="6"/>
      <c r="QTP65" s="6"/>
      <c r="QTQ65" s="6"/>
      <c r="QTR65" s="6"/>
      <c r="QTS65" s="6"/>
      <c r="QTT65" s="6"/>
      <c r="QTU65" s="6"/>
      <c r="QTV65" s="6"/>
      <c r="QTW65" s="6"/>
      <c r="QTX65" s="6"/>
      <c r="QTY65" s="6"/>
      <c r="QTZ65" s="6"/>
      <c r="QUA65" s="6"/>
      <c r="QUB65" s="6"/>
      <c r="QUC65" s="6"/>
      <c r="QUD65" s="6"/>
      <c r="QUE65" s="6"/>
      <c r="QUF65" s="6"/>
      <c r="QUG65" s="6"/>
      <c r="QUH65" s="6"/>
      <c r="QUI65" s="6"/>
      <c r="QUJ65" s="6"/>
      <c r="QUK65" s="6"/>
      <c r="QUL65" s="6"/>
      <c r="QUM65" s="6"/>
      <c r="QUN65" s="6"/>
      <c r="QUO65" s="6"/>
      <c r="QUP65" s="6"/>
      <c r="QUQ65" s="6"/>
      <c r="QUR65" s="6"/>
      <c r="QUS65" s="6"/>
      <c r="QUT65" s="6"/>
      <c r="QUU65" s="6"/>
      <c r="QUV65" s="6"/>
      <c r="QUW65" s="6"/>
      <c r="QUX65" s="6"/>
      <c r="QUY65" s="6"/>
      <c r="QUZ65" s="6"/>
      <c r="QVA65" s="6"/>
      <c r="QVB65" s="6"/>
      <c r="QVC65" s="6"/>
      <c r="QVD65" s="6"/>
      <c r="QVE65" s="6"/>
      <c r="QVF65" s="6"/>
      <c r="QVG65" s="6"/>
      <c r="QVH65" s="6"/>
      <c r="QVI65" s="6"/>
      <c r="QVJ65" s="6"/>
      <c r="QVK65" s="6"/>
      <c r="QVL65" s="6"/>
      <c r="QVM65" s="6"/>
      <c r="QVN65" s="6"/>
      <c r="QVO65" s="6"/>
      <c r="QVP65" s="6"/>
      <c r="QVQ65" s="6"/>
      <c r="QVR65" s="6"/>
      <c r="QVS65" s="6"/>
      <c r="QVT65" s="6"/>
      <c r="QVU65" s="6"/>
      <c r="QVV65" s="6"/>
      <c r="QVW65" s="6"/>
      <c r="QVX65" s="6"/>
      <c r="QVY65" s="6"/>
      <c r="QVZ65" s="6"/>
      <c r="QWA65" s="6"/>
      <c r="QWB65" s="6"/>
      <c r="QWC65" s="6"/>
      <c r="QWD65" s="6"/>
      <c r="QWE65" s="6"/>
      <c r="QWF65" s="6"/>
      <c r="QWG65" s="6"/>
      <c r="QWH65" s="6"/>
      <c r="QWI65" s="6"/>
      <c r="QWJ65" s="6"/>
      <c r="QWK65" s="6"/>
      <c r="QWL65" s="6"/>
      <c r="QWM65" s="6"/>
      <c r="QWN65" s="6"/>
      <c r="QWO65" s="6"/>
      <c r="QWP65" s="6"/>
      <c r="QWQ65" s="6"/>
      <c r="QWR65" s="6"/>
      <c r="QWS65" s="6"/>
      <c r="QWT65" s="6"/>
      <c r="QWU65" s="6"/>
      <c r="QWV65" s="6"/>
      <c r="QWW65" s="6"/>
      <c r="QWX65" s="6"/>
      <c r="QWY65" s="6"/>
      <c r="QWZ65" s="6"/>
      <c r="QXA65" s="6"/>
      <c r="QXB65" s="6"/>
      <c r="QXC65" s="6"/>
      <c r="QXD65" s="6"/>
      <c r="QXE65" s="6"/>
      <c r="QXF65" s="6"/>
      <c r="QXG65" s="6"/>
      <c r="QXH65" s="6"/>
      <c r="QXI65" s="6"/>
      <c r="QXJ65" s="6"/>
      <c r="QXK65" s="6"/>
      <c r="QXL65" s="6"/>
      <c r="QXM65" s="6"/>
      <c r="QXN65" s="6"/>
      <c r="QXO65" s="6"/>
      <c r="QXP65" s="6"/>
      <c r="QXQ65" s="6"/>
      <c r="QXR65" s="6"/>
      <c r="QXS65" s="6"/>
      <c r="QXT65" s="6"/>
      <c r="QXU65" s="6"/>
      <c r="QXV65" s="6"/>
      <c r="QXW65" s="6"/>
      <c r="QXX65" s="6"/>
      <c r="QXY65" s="6"/>
      <c r="QXZ65" s="6"/>
      <c r="QYA65" s="6"/>
      <c r="QYB65" s="6"/>
      <c r="QYC65" s="6"/>
      <c r="QYD65" s="6"/>
      <c r="QYE65" s="6"/>
      <c r="QYF65" s="6"/>
      <c r="QYG65" s="6"/>
      <c r="QYH65" s="6"/>
      <c r="QYI65" s="6"/>
      <c r="QYJ65" s="6"/>
      <c r="QYK65" s="6"/>
      <c r="QYL65" s="6"/>
      <c r="QYM65" s="6"/>
      <c r="QYN65" s="6"/>
      <c r="QYO65" s="6"/>
      <c r="QYP65" s="6"/>
      <c r="QYQ65" s="6"/>
      <c r="QYR65" s="6"/>
      <c r="QYS65" s="6"/>
      <c r="QYT65" s="6"/>
      <c r="QYU65" s="6"/>
      <c r="QYV65" s="6"/>
      <c r="QYW65" s="6"/>
      <c r="QYX65" s="6"/>
      <c r="QYY65" s="6"/>
      <c r="QYZ65" s="6"/>
      <c r="QZA65" s="6"/>
      <c r="QZB65" s="6"/>
      <c r="QZC65" s="6"/>
      <c r="QZD65" s="6"/>
      <c r="QZE65" s="6"/>
      <c r="QZF65" s="6"/>
      <c r="QZG65" s="6"/>
      <c r="QZH65" s="6"/>
      <c r="QZI65" s="6"/>
      <c r="QZJ65" s="6"/>
      <c r="QZK65" s="6"/>
      <c r="QZL65" s="6"/>
      <c r="QZM65" s="6"/>
      <c r="QZN65" s="6"/>
      <c r="QZO65" s="6"/>
      <c r="QZP65" s="6"/>
      <c r="QZQ65" s="6"/>
      <c r="QZR65" s="6"/>
      <c r="QZS65" s="6"/>
      <c r="QZT65" s="6"/>
      <c r="QZU65" s="6"/>
      <c r="QZV65" s="6"/>
      <c r="QZW65" s="6"/>
      <c r="QZX65" s="6"/>
      <c r="QZY65" s="6"/>
      <c r="QZZ65" s="6"/>
      <c r="RAA65" s="6"/>
      <c r="RAB65" s="6"/>
      <c r="RAC65" s="6"/>
      <c r="RAD65" s="6"/>
      <c r="RAE65" s="6"/>
      <c r="RAF65" s="6"/>
      <c r="RAG65" s="6"/>
      <c r="RAH65" s="6"/>
      <c r="RAI65" s="6"/>
      <c r="RAJ65" s="6"/>
      <c r="RAK65" s="6"/>
      <c r="RAL65" s="6"/>
      <c r="RAM65" s="6"/>
      <c r="RAN65" s="6"/>
      <c r="RAO65" s="6"/>
      <c r="RAP65" s="6"/>
      <c r="RAQ65" s="6"/>
      <c r="RAR65" s="6"/>
      <c r="RAS65" s="6"/>
      <c r="RAT65" s="6"/>
      <c r="RAU65" s="6"/>
      <c r="RAV65" s="6"/>
      <c r="RAW65" s="6"/>
      <c r="RAX65" s="6"/>
      <c r="RAY65" s="6"/>
      <c r="RAZ65" s="6"/>
      <c r="RBA65" s="6"/>
      <c r="RBB65" s="6"/>
      <c r="RBC65" s="6"/>
      <c r="RBD65" s="6"/>
      <c r="RBE65" s="6"/>
      <c r="RBF65" s="6"/>
      <c r="RBG65" s="6"/>
      <c r="RBH65" s="6"/>
      <c r="RBI65" s="6"/>
      <c r="RBJ65" s="6"/>
      <c r="RBK65" s="6"/>
      <c r="RBL65" s="6"/>
      <c r="RBM65" s="6"/>
      <c r="RBN65" s="6"/>
      <c r="RBO65" s="6"/>
      <c r="RBP65" s="6"/>
      <c r="RBQ65" s="6"/>
      <c r="RBR65" s="6"/>
      <c r="RBS65" s="6"/>
      <c r="RBT65" s="6"/>
      <c r="RBU65" s="6"/>
      <c r="RBV65" s="6"/>
      <c r="RBW65" s="6"/>
      <c r="RBX65" s="6"/>
      <c r="RBY65" s="6"/>
      <c r="RBZ65" s="6"/>
      <c r="RCA65" s="6"/>
      <c r="RCB65" s="6"/>
      <c r="RCC65" s="6"/>
      <c r="RCD65" s="6"/>
      <c r="RCE65" s="6"/>
      <c r="RCF65" s="6"/>
      <c r="RCG65" s="6"/>
      <c r="RCH65" s="6"/>
      <c r="RCI65" s="6"/>
      <c r="RCJ65" s="6"/>
      <c r="RCK65" s="6"/>
      <c r="RCL65" s="6"/>
      <c r="RCM65" s="6"/>
      <c r="RCN65" s="6"/>
      <c r="RCO65" s="6"/>
      <c r="RCP65" s="6"/>
      <c r="RCQ65" s="6"/>
      <c r="RCR65" s="6"/>
      <c r="RCS65" s="6"/>
      <c r="RCT65" s="6"/>
      <c r="RCU65" s="6"/>
      <c r="RCV65" s="6"/>
      <c r="RCW65" s="6"/>
      <c r="RCX65" s="6"/>
      <c r="RCY65" s="6"/>
      <c r="RCZ65" s="6"/>
      <c r="RDA65" s="6"/>
      <c r="RDB65" s="6"/>
      <c r="RDC65" s="6"/>
      <c r="RDD65" s="6"/>
      <c r="RDE65" s="6"/>
      <c r="RDF65" s="6"/>
      <c r="RDG65" s="6"/>
      <c r="RDH65" s="6"/>
      <c r="RDI65" s="6"/>
      <c r="RDJ65" s="6"/>
      <c r="RDK65" s="6"/>
      <c r="RDL65" s="6"/>
      <c r="RDM65" s="6"/>
      <c r="RDN65" s="6"/>
      <c r="RDO65" s="6"/>
      <c r="RDP65" s="6"/>
      <c r="RDQ65" s="6"/>
      <c r="RDR65" s="6"/>
      <c r="RDS65" s="6"/>
      <c r="RDT65" s="6"/>
      <c r="RDU65" s="6"/>
      <c r="RDV65" s="6"/>
      <c r="RDW65" s="6"/>
      <c r="RDX65" s="6"/>
      <c r="RDY65" s="6"/>
      <c r="RDZ65" s="6"/>
      <c r="REA65" s="6"/>
      <c r="REB65" s="6"/>
      <c r="REC65" s="6"/>
      <c r="RED65" s="6"/>
      <c r="REE65" s="6"/>
      <c r="REF65" s="6"/>
      <c r="REG65" s="6"/>
      <c r="REH65" s="6"/>
      <c r="REI65" s="6"/>
      <c r="REJ65" s="6"/>
      <c r="REK65" s="6"/>
      <c r="REL65" s="6"/>
      <c r="REM65" s="6"/>
      <c r="REN65" s="6"/>
      <c r="REO65" s="6"/>
      <c r="REP65" s="6"/>
      <c r="REQ65" s="6"/>
      <c r="RER65" s="6"/>
      <c r="RES65" s="6"/>
      <c r="RET65" s="6"/>
      <c r="REU65" s="6"/>
      <c r="REV65" s="6"/>
      <c r="REW65" s="6"/>
      <c r="REX65" s="6"/>
      <c r="REY65" s="6"/>
      <c r="REZ65" s="6"/>
      <c r="RFA65" s="6"/>
      <c r="RFB65" s="6"/>
      <c r="RFC65" s="6"/>
      <c r="RFD65" s="6"/>
      <c r="RFE65" s="6"/>
      <c r="RFF65" s="6"/>
      <c r="RFG65" s="6"/>
      <c r="RFH65" s="6"/>
      <c r="RFI65" s="6"/>
      <c r="RFJ65" s="6"/>
      <c r="RFK65" s="6"/>
      <c r="RFL65" s="6"/>
      <c r="RFM65" s="6"/>
      <c r="RFN65" s="6"/>
      <c r="RFO65" s="6"/>
      <c r="RFP65" s="6"/>
      <c r="RFQ65" s="6"/>
      <c r="RFR65" s="6"/>
      <c r="RFS65" s="6"/>
      <c r="RFT65" s="6"/>
      <c r="RFU65" s="6"/>
      <c r="RFV65" s="6"/>
      <c r="RFW65" s="6"/>
      <c r="RFX65" s="6"/>
      <c r="RFY65" s="6"/>
      <c r="RFZ65" s="6"/>
      <c r="RGA65" s="6"/>
      <c r="RGB65" s="6"/>
      <c r="RGC65" s="6"/>
      <c r="RGD65" s="6"/>
      <c r="RGE65" s="6"/>
      <c r="RGF65" s="6"/>
      <c r="RGG65" s="6"/>
      <c r="RGH65" s="6"/>
      <c r="RGI65" s="6"/>
      <c r="RGJ65" s="6"/>
      <c r="RGK65" s="6"/>
      <c r="RGL65" s="6"/>
      <c r="RGM65" s="6"/>
      <c r="RGN65" s="6"/>
      <c r="RGO65" s="6"/>
      <c r="RGP65" s="6"/>
      <c r="RGQ65" s="6"/>
      <c r="RGR65" s="6"/>
      <c r="RGS65" s="6"/>
      <c r="RGT65" s="6"/>
      <c r="RGU65" s="6"/>
      <c r="RGV65" s="6"/>
      <c r="RGW65" s="6"/>
      <c r="RGX65" s="6"/>
      <c r="RGY65" s="6"/>
      <c r="RGZ65" s="6"/>
      <c r="RHA65" s="6"/>
      <c r="RHB65" s="6"/>
      <c r="RHC65" s="6"/>
      <c r="RHD65" s="6"/>
      <c r="RHE65" s="6"/>
      <c r="RHF65" s="6"/>
      <c r="RHG65" s="6"/>
      <c r="RHH65" s="6"/>
      <c r="RHI65" s="6"/>
      <c r="RHJ65" s="6"/>
      <c r="RHK65" s="6"/>
      <c r="RHL65" s="6"/>
      <c r="RHM65" s="6"/>
      <c r="RHN65" s="6"/>
      <c r="RHO65" s="6"/>
      <c r="RHP65" s="6"/>
      <c r="RHQ65" s="6"/>
      <c r="RHR65" s="6"/>
      <c r="RHS65" s="6"/>
      <c r="RHT65" s="6"/>
      <c r="RHU65" s="6"/>
      <c r="RHV65" s="6"/>
      <c r="RHW65" s="6"/>
      <c r="RHX65" s="6"/>
      <c r="RHY65" s="6"/>
      <c r="RHZ65" s="6"/>
      <c r="RIA65" s="6"/>
      <c r="RIB65" s="6"/>
      <c r="RIC65" s="6"/>
      <c r="RID65" s="6"/>
      <c r="RIE65" s="6"/>
      <c r="RIF65" s="6"/>
      <c r="RIG65" s="6"/>
      <c r="RIH65" s="6"/>
      <c r="RII65" s="6"/>
      <c r="RIJ65" s="6"/>
      <c r="RIK65" s="6"/>
      <c r="RIL65" s="6"/>
      <c r="RIM65" s="6"/>
      <c r="RIN65" s="6"/>
      <c r="RIO65" s="6"/>
      <c r="RIP65" s="6"/>
      <c r="RIQ65" s="6"/>
      <c r="RIR65" s="6"/>
      <c r="RIS65" s="6"/>
      <c r="RIT65" s="6"/>
      <c r="RIU65" s="6"/>
      <c r="RIV65" s="6"/>
      <c r="RIW65" s="6"/>
      <c r="RIX65" s="6"/>
      <c r="RIY65" s="6"/>
      <c r="RIZ65" s="6"/>
      <c r="RJA65" s="6"/>
      <c r="RJB65" s="6"/>
      <c r="RJC65" s="6"/>
      <c r="RJD65" s="6"/>
      <c r="RJE65" s="6"/>
      <c r="RJF65" s="6"/>
      <c r="RJG65" s="6"/>
      <c r="RJH65" s="6"/>
      <c r="RJI65" s="6"/>
      <c r="RJJ65" s="6"/>
      <c r="RJK65" s="6"/>
      <c r="RJL65" s="6"/>
      <c r="RJM65" s="6"/>
      <c r="RJN65" s="6"/>
      <c r="RJO65" s="6"/>
      <c r="RJP65" s="6"/>
      <c r="RJQ65" s="6"/>
      <c r="RJR65" s="6"/>
      <c r="RJS65" s="6"/>
      <c r="RJT65" s="6"/>
      <c r="RJU65" s="6"/>
      <c r="RJV65" s="6"/>
      <c r="RJW65" s="6"/>
      <c r="RJX65" s="6"/>
      <c r="RJY65" s="6"/>
      <c r="RJZ65" s="6"/>
      <c r="RKA65" s="6"/>
      <c r="RKB65" s="6"/>
      <c r="RKC65" s="6"/>
      <c r="RKD65" s="6"/>
      <c r="RKE65" s="6"/>
      <c r="RKF65" s="6"/>
      <c r="RKG65" s="6"/>
      <c r="RKH65" s="6"/>
      <c r="RKI65" s="6"/>
      <c r="RKJ65" s="6"/>
      <c r="RKK65" s="6"/>
      <c r="RKL65" s="6"/>
      <c r="RKM65" s="6"/>
      <c r="RKN65" s="6"/>
      <c r="RKO65" s="6"/>
      <c r="RKP65" s="6"/>
      <c r="RKQ65" s="6"/>
      <c r="RKR65" s="6"/>
      <c r="RKS65" s="6"/>
      <c r="RKT65" s="6"/>
      <c r="RKU65" s="6"/>
      <c r="RKV65" s="6"/>
      <c r="RKW65" s="6"/>
      <c r="RKX65" s="6"/>
      <c r="RKY65" s="6"/>
      <c r="RKZ65" s="6"/>
      <c r="RLA65" s="6"/>
      <c r="RLB65" s="6"/>
      <c r="RLC65" s="6"/>
      <c r="RLD65" s="6"/>
      <c r="RLE65" s="6"/>
      <c r="RLF65" s="6"/>
      <c r="RLG65" s="6"/>
      <c r="RLH65" s="6"/>
      <c r="RLI65" s="6"/>
      <c r="RLJ65" s="6"/>
      <c r="RLK65" s="6"/>
      <c r="RLL65" s="6"/>
      <c r="RLM65" s="6"/>
      <c r="RLN65" s="6"/>
      <c r="RLO65" s="6"/>
      <c r="RLP65" s="6"/>
      <c r="RLQ65" s="6"/>
      <c r="RLR65" s="6"/>
      <c r="RLS65" s="6"/>
      <c r="RLT65" s="6"/>
      <c r="RLU65" s="6"/>
      <c r="RLV65" s="6"/>
      <c r="RLW65" s="6"/>
      <c r="RLX65" s="6"/>
      <c r="RLY65" s="6"/>
      <c r="RLZ65" s="6"/>
      <c r="RMA65" s="6"/>
      <c r="RMB65" s="6"/>
      <c r="RMC65" s="6"/>
      <c r="RMD65" s="6"/>
      <c r="RME65" s="6"/>
      <c r="RMF65" s="6"/>
      <c r="RMG65" s="6"/>
      <c r="RMH65" s="6"/>
      <c r="RMI65" s="6"/>
      <c r="RMJ65" s="6"/>
      <c r="RMK65" s="6"/>
      <c r="RML65" s="6"/>
      <c r="RMM65" s="6"/>
      <c r="RMN65" s="6"/>
      <c r="RMO65" s="6"/>
      <c r="RMP65" s="6"/>
      <c r="RMQ65" s="6"/>
      <c r="RMR65" s="6"/>
      <c r="RMS65" s="6"/>
      <c r="RMT65" s="6"/>
      <c r="RMU65" s="6"/>
      <c r="RMV65" s="6"/>
      <c r="RMW65" s="6"/>
      <c r="RMX65" s="6"/>
      <c r="RMY65" s="6"/>
      <c r="RMZ65" s="6"/>
      <c r="RNA65" s="6"/>
      <c r="RNB65" s="6"/>
      <c r="RNC65" s="6"/>
      <c r="RND65" s="6"/>
      <c r="RNE65" s="6"/>
      <c r="RNF65" s="6"/>
      <c r="RNG65" s="6"/>
      <c r="RNH65" s="6"/>
      <c r="RNI65" s="6"/>
      <c r="RNJ65" s="6"/>
      <c r="RNK65" s="6"/>
      <c r="RNL65" s="6"/>
      <c r="RNM65" s="6"/>
      <c r="RNN65" s="6"/>
      <c r="RNO65" s="6"/>
      <c r="RNP65" s="6"/>
      <c r="RNQ65" s="6"/>
      <c r="RNR65" s="6"/>
      <c r="RNS65" s="6"/>
      <c r="RNT65" s="6"/>
      <c r="RNU65" s="6"/>
      <c r="RNV65" s="6"/>
      <c r="RNW65" s="6"/>
      <c r="RNX65" s="6"/>
      <c r="RNY65" s="6"/>
      <c r="RNZ65" s="6"/>
      <c r="ROA65" s="6"/>
      <c r="ROB65" s="6"/>
      <c r="ROC65" s="6"/>
      <c r="ROD65" s="6"/>
      <c r="ROE65" s="6"/>
      <c r="ROF65" s="6"/>
      <c r="ROG65" s="6"/>
      <c r="ROH65" s="6"/>
      <c r="ROI65" s="6"/>
      <c r="ROJ65" s="6"/>
      <c r="ROK65" s="6"/>
      <c r="ROL65" s="6"/>
      <c r="ROM65" s="6"/>
      <c r="RON65" s="6"/>
      <c r="ROO65" s="6"/>
      <c r="ROP65" s="6"/>
      <c r="ROQ65" s="6"/>
      <c r="ROR65" s="6"/>
      <c r="ROS65" s="6"/>
      <c r="ROT65" s="6"/>
      <c r="ROU65" s="6"/>
      <c r="ROV65" s="6"/>
      <c r="ROW65" s="6"/>
      <c r="ROX65" s="6"/>
      <c r="ROY65" s="6"/>
      <c r="ROZ65" s="6"/>
      <c r="RPA65" s="6"/>
      <c r="RPB65" s="6"/>
      <c r="RPC65" s="6"/>
      <c r="RPD65" s="6"/>
      <c r="RPE65" s="6"/>
      <c r="RPF65" s="6"/>
      <c r="RPG65" s="6"/>
      <c r="RPH65" s="6"/>
      <c r="RPI65" s="6"/>
      <c r="RPJ65" s="6"/>
      <c r="RPK65" s="6"/>
      <c r="RPL65" s="6"/>
      <c r="RPM65" s="6"/>
      <c r="RPN65" s="6"/>
      <c r="RPO65" s="6"/>
      <c r="RPP65" s="6"/>
      <c r="RPQ65" s="6"/>
      <c r="RPR65" s="6"/>
      <c r="RPS65" s="6"/>
      <c r="RPT65" s="6"/>
      <c r="RPU65" s="6"/>
      <c r="RPV65" s="6"/>
      <c r="RPW65" s="6"/>
      <c r="RPX65" s="6"/>
      <c r="RPY65" s="6"/>
      <c r="RPZ65" s="6"/>
      <c r="RQA65" s="6"/>
      <c r="RQB65" s="6"/>
      <c r="RQC65" s="6"/>
      <c r="RQD65" s="6"/>
      <c r="RQE65" s="6"/>
      <c r="RQF65" s="6"/>
      <c r="RQG65" s="6"/>
      <c r="RQH65" s="6"/>
      <c r="RQI65" s="6"/>
      <c r="RQJ65" s="6"/>
      <c r="RQK65" s="6"/>
      <c r="RQL65" s="6"/>
      <c r="RQM65" s="6"/>
      <c r="RQN65" s="6"/>
      <c r="RQO65" s="6"/>
      <c r="RQP65" s="6"/>
      <c r="RQQ65" s="6"/>
      <c r="RQR65" s="6"/>
      <c r="RQS65" s="6"/>
      <c r="RQT65" s="6"/>
      <c r="RQU65" s="6"/>
      <c r="RQV65" s="6"/>
      <c r="RQW65" s="6"/>
      <c r="RQX65" s="6"/>
      <c r="RQY65" s="6"/>
      <c r="RQZ65" s="6"/>
      <c r="RRA65" s="6"/>
      <c r="RRB65" s="6"/>
      <c r="RRC65" s="6"/>
      <c r="RRD65" s="6"/>
      <c r="RRE65" s="6"/>
      <c r="RRF65" s="6"/>
      <c r="RRG65" s="6"/>
      <c r="RRH65" s="6"/>
      <c r="RRI65" s="6"/>
      <c r="RRJ65" s="6"/>
      <c r="RRK65" s="6"/>
      <c r="RRL65" s="6"/>
      <c r="RRM65" s="6"/>
      <c r="RRN65" s="6"/>
      <c r="RRO65" s="6"/>
      <c r="RRP65" s="6"/>
      <c r="RRQ65" s="6"/>
      <c r="RRR65" s="6"/>
      <c r="RRS65" s="6"/>
      <c r="RRT65" s="6"/>
      <c r="RRU65" s="6"/>
      <c r="RRV65" s="6"/>
      <c r="RRW65" s="6"/>
      <c r="RRX65" s="6"/>
      <c r="RRY65" s="6"/>
      <c r="RRZ65" s="6"/>
      <c r="RSA65" s="6"/>
      <c r="RSB65" s="6"/>
      <c r="RSC65" s="6"/>
      <c r="RSD65" s="6"/>
      <c r="RSE65" s="6"/>
      <c r="RSF65" s="6"/>
      <c r="RSG65" s="6"/>
      <c r="RSH65" s="6"/>
      <c r="RSI65" s="6"/>
      <c r="RSJ65" s="6"/>
      <c r="RSK65" s="6"/>
      <c r="RSL65" s="6"/>
      <c r="RSM65" s="6"/>
      <c r="RSN65" s="6"/>
      <c r="RSO65" s="6"/>
      <c r="RSP65" s="6"/>
      <c r="RSQ65" s="6"/>
      <c r="RSR65" s="6"/>
      <c r="RSS65" s="6"/>
      <c r="RST65" s="6"/>
      <c r="RSU65" s="6"/>
      <c r="RSV65" s="6"/>
      <c r="RSW65" s="6"/>
      <c r="RSX65" s="6"/>
      <c r="RSY65" s="6"/>
      <c r="RSZ65" s="6"/>
      <c r="RTA65" s="6"/>
      <c r="RTB65" s="6"/>
      <c r="RTC65" s="6"/>
      <c r="RTD65" s="6"/>
      <c r="RTE65" s="6"/>
      <c r="RTF65" s="6"/>
      <c r="RTG65" s="6"/>
      <c r="RTH65" s="6"/>
      <c r="RTI65" s="6"/>
      <c r="RTJ65" s="6"/>
      <c r="RTK65" s="6"/>
      <c r="RTL65" s="6"/>
      <c r="RTM65" s="6"/>
      <c r="RTN65" s="6"/>
      <c r="RTO65" s="6"/>
      <c r="RTP65" s="6"/>
      <c r="RTQ65" s="6"/>
      <c r="RTR65" s="6"/>
      <c r="RTS65" s="6"/>
      <c r="RTT65" s="6"/>
      <c r="RTU65" s="6"/>
      <c r="RTV65" s="6"/>
      <c r="RTW65" s="6"/>
      <c r="RTX65" s="6"/>
      <c r="RTY65" s="6"/>
      <c r="RTZ65" s="6"/>
      <c r="RUA65" s="6"/>
      <c r="RUB65" s="6"/>
      <c r="RUC65" s="6"/>
      <c r="RUD65" s="6"/>
      <c r="RUE65" s="6"/>
      <c r="RUF65" s="6"/>
      <c r="RUG65" s="6"/>
      <c r="RUH65" s="6"/>
      <c r="RUI65" s="6"/>
      <c r="RUJ65" s="6"/>
      <c r="RUK65" s="6"/>
      <c r="RUL65" s="6"/>
      <c r="RUM65" s="6"/>
      <c r="RUN65" s="6"/>
      <c r="RUO65" s="6"/>
      <c r="RUP65" s="6"/>
      <c r="RUQ65" s="6"/>
      <c r="RUR65" s="6"/>
      <c r="RUS65" s="6"/>
      <c r="RUT65" s="6"/>
      <c r="RUU65" s="6"/>
      <c r="RUV65" s="6"/>
      <c r="RUW65" s="6"/>
      <c r="RUX65" s="6"/>
      <c r="RUY65" s="6"/>
      <c r="RUZ65" s="6"/>
      <c r="RVA65" s="6"/>
      <c r="RVB65" s="6"/>
      <c r="RVC65" s="6"/>
      <c r="RVD65" s="6"/>
      <c r="RVE65" s="6"/>
      <c r="RVF65" s="6"/>
      <c r="RVG65" s="6"/>
      <c r="RVH65" s="6"/>
      <c r="RVI65" s="6"/>
      <c r="RVJ65" s="6"/>
      <c r="RVK65" s="6"/>
      <c r="RVL65" s="6"/>
      <c r="RVM65" s="6"/>
      <c r="RVN65" s="6"/>
      <c r="RVO65" s="6"/>
      <c r="RVP65" s="6"/>
      <c r="RVQ65" s="6"/>
      <c r="RVR65" s="6"/>
      <c r="RVS65" s="6"/>
      <c r="RVT65" s="6"/>
      <c r="RVU65" s="6"/>
      <c r="RVV65" s="6"/>
      <c r="RVW65" s="6"/>
      <c r="RVX65" s="6"/>
      <c r="RVY65" s="6"/>
      <c r="RVZ65" s="6"/>
      <c r="RWA65" s="6"/>
      <c r="RWB65" s="6"/>
      <c r="RWC65" s="6"/>
      <c r="RWD65" s="6"/>
      <c r="RWE65" s="6"/>
      <c r="RWF65" s="6"/>
      <c r="RWG65" s="6"/>
      <c r="RWH65" s="6"/>
      <c r="RWI65" s="6"/>
      <c r="RWJ65" s="6"/>
      <c r="RWK65" s="6"/>
      <c r="RWL65" s="6"/>
      <c r="RWM65" s="6"/>
      <c r="RWN65" s="6"/>
      <c r="RWO65" s="6"/>
      <c r="RWP65" s="6"/>
      <c r="RWQ65" s="6"/>
      <c r="RWR65" s="6"/>
      <c r="RWS65" s="6"/>
      <c r="RWT65" s="6"/>
      <c r="RWU65" s="6"/>
      <c r="RWV65" s="6"/>
      <c r="RWW65" s="6"/>
      <c r="RWX65" s="6"/>
      <c r="RWY65" s="6"/>
      <c r="RWZ65" s="6"/>
      <c r="RXA65" s="6"/>
      <c r="RXB65" s="6"/>
      <c r="RXC65" s="6"/>
      <c r="RXD65" s="6"/>
      <c r="RXE65" s="6"/>
      <c r="RXF65" s="6"/>
      <c r="RXG65" s="6"/>
      <c r="RXH65" s="6"/>
      <c r="RXI65" s="6"/>
      <c r="RXJ65" s="6"/>
      <c r="RXK65" s="6"/>
      <c r="RXL65" s="6"/>
      <c r="RXM65" s="6"/>
      <c r="RXN65" s="6"/>
      <c r="RXO65" s="6"/>
      <c r="RXP65" s="6"/>
      <c r="RXQ65" s="6"/>
      <c r="RXR65" s="6"/>
      <c r="RXS65" s="6"/>
      <c r="RXT65" s="6"/>
      <c r="RXU65" s="6"/>
      <c r="RXV65" s="6"/>
      <c r="RXW65" s="6"/>
      <c r="RXX65" s="6"/>
      <c r="RXY65" s="6"/>
      <c r="RXZ65" s="6"/>
      <c r="RYA65" s="6"/>
      <c r="RYB65" s="6"/>
      <c r="RYC65" s="6"/>
      <c r="RYD65" s="6"/>
      <c r="RYE65" s="6"/>
      <c r="RYF65" s="6"/>
      <c r="RYG65" s="6"/>
      <c r="RYH65" s="6"/>
      <c r="RYI65" s="6"/>
      <c r="RYJ65" s="6"/>
      <c r="RYK65" s="6"/>
      <c r="RYL65" s="6"/>
      <c r="RYM65" s="6"/>
      <c r="RYN65" s="6"/>
      <c r="RYO65" s="6"/>
      <c r="RYP65" s="6"/>
      <c r="RYQ65" s="6"/>
      <c r="RYR65" s="6"/>
      <c r="RYS65" s="6"/>
      <c r="RYT65" s="6"/>
      <c r="RYU65" s="6"/>
      <c r="RYV65" s="6"/>
      <c r="RYW65" s="6"/>
      <c r="RYX65" s="6"/>
      <c r="RYY65" s="6"/>
      <c r="RYZ65" s="6"/>
      <c r="RZA65" s="6"/>
      <c r="RZB65" s="6"/>
      <c r="RZC65" s="6"/>
      <c r="RZD65" s="6"/>
      <c r="RZE65" s="6"/>
      <c r="RZF65" s="6"/>
      <c r="RZG65" s="6"/>
      <c r="RZH65" s="6"/>
      <c r="RZI65" s="6"/>
      <c r="RZJ65" s="6"/>
      <c r="RZK65" s="6"/>
      <c r="RZL65" s="6"/>
      <c r="RZM65" s="6"/>
      <c r="RZN65" s="6"/>
      <c r="RZO65" s="6"/>
      <c r="RZP65" s="6"/>
      <c r="RZQ65" s="6"/>
      <c r="RZR65" s="6"/>
      <c r="RZS65" s="6"/>
      <c r="RZT65" s="6"/>
      <c r="RZU65" s="6"/>
      <c r="RZV65" s="6"/>
      <c r="RZW65" s="6"/>
      <c r="RZX65" s="6"/>
      <c r="RZY65" s="6"/>
      <c r="RZZ65" s="6"/>
      <c r="SAA65" s="6"/>
      <c r="SAB65" s="6"/>
      <c r="SAC65" s="6"/>
      <c r="SAD65" s="6"/>
      <c r="SAE65" s="6"/>
      <c r="SAF65" s="6"/>
      <c r="SAG65" s="6"/>
      <c r="SAH65" s="6"/>
      <c r="SAI65" s="6"/>
      <c r="SAJ65" s="6"/>
      <c r="SAK65" s="6"/>
      <c r="SAL65" s="6"/>
      <c r="SAM65" s="6"/>
      <c r="SAN65" s="6"/>
      <c r="SAO65" s="6"/>
      <c r="SAP65" s="6"/>
      <c r="SAQ65" s="6"/>
      <c r="SAR65" s="6"/>
      <c r="SAS65" s="6"/>
      <c r="SAT65" s="6"/>
      <c r="SAU65" s="6"/>
      <c r="SAV65" s="6"/>
      <c r="SAW65" s="6"/>
      <c r="SAX65" s="6"/>
      <c r="SAY65" s="6"/>
      <c r="SAZ65" s="6"/>
      <c r="SBA65" s="6"/>
      <c r="SBB65" s="6"/>
      <c r="SBC65" s="6"/>
      <c r="SBD65" s="6"/>
      <c r="SBE65" s="6"/>
      <c r="SBF65" s="6"/>
      <c r="SBG65" s="6"/>
      <c r="SBH65" s="6"/>
      <c r="SBI65" s="6"/>
      <c r="SBJ65" s="6"/>
      <c r="SBK65" s="6"/>
      <c r="SBL65" s="6"/>
      <c r="SBM65" s="6"/>
      <c r="SBN65" s="6"/>
      <c r="SBO65" s="6"/>
      <c r="SBP65" s="6"/>
      <c r="SBQ65" s="6"/>
      <c r="SBR65" s="6"/>
      <c r="SBS65" s="6"/>
      <c r="SBT65" s="6"/>
      <c r="SBU65" s="6"/>
      <c r="SBV65" s="6"/>
      <c r="SBW65" s="6"/>
      <c r="SBX65" s="6"/>
      <c r="SBY65" s="6"/>
      <c r="SBZ65" s="6"/>
      <c r="SCA65" s="6"/>
      <c r="SCB65" s="6"/>
      <c r="SCC65" s="6"/>
      <c r="SCD65" s="6"/>
      <c r="SCE65" s="6"/>
      <c r="SCF65" s="6"/>
      <c r="SCG65" s="6"/>
      <c r="SCH65" s="6"/>
      <c r="SCI65" s="6"/>
      <c r="SCJ65" s="6"/>
      <c r="SCK65" s="6"/>
      <c r="SCL65" s="6"/>
      <c r="SCM65" s="6"/>
      <c r="SCN65" s="6"/>
      <c r="SCO65" s="6"/>
      <c r="SCP65" s="6"/>
      <c r="SCQ65" s="6"/>
      <c r="SCR65" s="6"/>
      <c r="SCS65" s="6"/>
      <c r="SCT65" s="6"/>
      <c r="SCU65" s="6"/>
      <c r="SCV65" s="6"/>
      <c r="SCW65" s="6"/>
      <c r="SCX65" s="6"/>
      <c r="SCY65" s="6"/>
      <c r="SCZ65" s="6"/>
      <c r="SDA65" s="6"/>
      <c r="SDB65" s="6"/>
      <c r="SDC65" s="6"/>
      <c r="SDD65" s="6"/>
      <c r="SDE65" s="6"/>
      <c r="SDF65" s="6"/>
      <c r="SDG65" s="6"/>
      <c r="SDH65" s="6"/>
      <c r="SDI65" s="6"/>
      <c r="SDJ65" s="6"/>
      <c r="SDK65" s="6"/>
      <c r="SDL65" s="6"/>
      <c r="SDM65" s="6"/>
      <c r="SDN65" s="6"/>
      <c r="SDO65" s="6"/>
      <c r="SDP65" s="6"/>
      <c r="SDQ65" s="6"/>
      <c r="SDR65" s="6"/>
      <c r="SDS65" s="6"/>
      <c r="SDT65" s="6"/>
      <c r="SDU65" s="6"/>
      <c r="SDV65" s="6"/>
      <c r="SDW65" s="6"/>
      <c r="SDX65" s="6"/>
      <c r="SDY65" s="6"/>
      <c r="SDZ65" s="6"/>
      <c r="SEA65" s="6"/>
      <c r="SEB65" s="6"/>
      <c r="SEC65" s="6"/>
      <c r="SED65" s="6"/>
      <c r="SEE65" s="6"/>
      <c r="SEF65" s="6"/>
      <c r="SEG65" s="6"/>
      <c r="SEH65" s="6"/>
      <c r="SEI65" s="6"/>
      <c r="SEJ65" s="6"/>
      <c r="SEK65" s="6"/>
      <c r="SEL65" s="6"/>
      <c r="SEM65" s="6"/>
      <c r="SEN65" s="6"/>
      <c r="SEO65" s="6"/>
      <c r="SEP65" s="6"/>
      <c r="SEQ65" s="6"/>
      <c r="SER65" s="6"/>
      <c r="SES65" s="6"/>
      <c r="SET65" s="6"/>
      <c r="SEU65" s="6"/>
      <c r="SEV65" s="6"/>
      <c r="SEW65" s="6"/>
      <c r="SEX65" s="6"/>
      <c r="SEY65" s="6"/>
      <c r="SEZ65" s="6"/>
      <c r="SFA65" s="6"/>
      <c r="SFB65" s="6"/>
      <c r="SFC65" s="6"/>
      <c r="SFD65" s="6"/>
      <c r="SFE65" s="6"/>
      <c r="SFF65" s="6"/>
      <c r="SFG65" s="6"/>
      <c r="SFH65" s="6"/>
      <c r="SFI65" s="6"/>
      <c r="SFJ65" s="6"/>
      <c r="SFK65" s="6"/>
      <c r="SFL65" s="6"/>
      <c r="SFM65" s="6"/>
      <c r="SFN65" s="6"/>
      <c r="SFO65" s="6"/>
      <c r="SFP65" s="6"/>
      <c r="SFQ65" s="6"/>
      <c r="SFR65" s="6"/>
      <c r="SFS65" s="6"/>
      <c r="SFT65" s="6"/>
      <c r="SFU65" s="6"/>
      <c r="SFV65" s="6"/>
      <c r="SFW65" s="6"/>
      <c r="SFX65" s="6"/>
      <c r="SFY65" s="6"/>
      <c r="SFZ65" s="6"/>
      <c r="SGA65" s="6"/>
      <c r="SGB65" s="6"/>
      <c r="SGC65" s="6"/>
      <c r="SGD65" s="6"/>
      <c r="SGE65" s="6"/>
      <c r="SGF65" s="6"/>
      <c r="SGG65" s="6"/>
      <c r="SGH65" s="6"/>
      <c r="SGI65" s="6"/>
      <c r="SGJ65" s="6"/>
      <c r="SGK65" s="6"/>
      <c r="SGL65" s="6"/>
      <c r="SGM65" s="6"/>
      <c r="SGN65" s="6"/>
      <c r="SGO65" s="6"/>
      <c r="SGP65" s="6"/>
      <c r="SGQ65" s="6"/>
      <c r="SGR65" s="6"/>
      <c r="SGS65" s="6"/>
      <c r="SGT65" s="6"/>
      <c r="SGU65" s="6"/>
      <c r="SGV65" s="6"/>
      <c r="SGW65" s="6"/>
      <c r="SGX65" s="6"/>
      <c r="SGY65" s="6"/>
      <c r="SGZ65" s="6"/>
      <c r="SHA65" s="6"/>
      <c r="SHB65" s="6"/>
      <c r="SHC65" s="6"/>
      <c r="SHD65" s="6"/>
      <c r="SHE65" s="6"/>
      <c r="SHF65" s="6"/>
      <c r="SHG65" s="6"/>
      <c r="SHH65" s="6"/>
      <c r="SHI65" s="6"/>
      <c r="SHJ65" s="6"/>
      <c r="SHK65" s="6"/>
      <c r="SHL65" s="6"/>
      <c r="SHM65" s="6"/>
      <c r="SHN65" s="6"/>
      <c r="SHO65" s="6"/>
      <c r="SHP65" s="6"/>
      <c r="SHQ65" s="6"/>
      <c r="SHR65" s="6"/>
      <c r="SHS65" s="6"/>
      <c r="SHT65" s="6"/>
      <c r="SHU65" s="6"/>
      <c r="SHV65" s="6"/>
      <c r="SHW65" s="6"/>
      <c r="SHX65" s="6"/>
      <c r="SHY65" s="6"/>
      <c r="SHZ65" s="6"/>
      <c r="SIA65" s="6"/>
      <c r="SIB65" s="6"/>
      <c r="SIC65" s="6"/>
      <c r="SID65" s="6"/>
      <c r="SIE65" s="6"/>
      <c r="SIF65" s="6"/>
      <c r="SIG65" s="6"/>
      <c r="SIH65" s="6"/>
      <c r="SII65" s="6"/>
      <c r="SIJ65" s="6"/>
      <c r="SIK65" s="6"/>
      <c r="SIL65" s="6"/>
      <c r="SIM65" s="6"/>
      <c r="SIN65" s="6"/>
      <c r="SIO65" s="6"/>
      <c r="SIP65" s="6"/>
      <c r="SIQ65" s="6"/>
      <c r="SIR65" s="6"/>
      <c r="SIS65" s="6"/>
      <c r="SIT65" s="6"/>
      <c r="SIU65" s="6"/>
      <c r="SIV65" s="6"/>
      <c r="SIW65" s="6"/>
      <c r="SIX65" s="6"/>
      <c r="SIY65" s="6"/>
      <c r="SIZ65" s="6"/>
      <c r="SJA65" s="6"/>
      <c r="SJB65" s="6"/>
      <c r="SJC65" s="6"/>
      <c r="SJD65" s="6"/>
      <c r="SJE65" s="6"/>
      <c r="SJF65" s="6"/>
      <c r="SJG65" s="6"/>
      <c r="SJH65" s="6"/>
      <c r="SJI65" s="6"/>
      <c r="SJJ65" s="6"/>
      <c r="SJK65" s="6"/>
      <c r="SJL65" s="6"/>
      <c r="SJM65" s="6"/>
      <c r="SJN65" s="6"/>
      <c r="SJO65" s="6"/>
      <c r="SJP65" s="6"/>
      <c r="SJQ65" s="6"/>
      <c r="SJR65" s="6"/>
      <c r="SJS65" s="6"/>
      <c r="SJT65" s="6"/>
      <c r="SJU65" s="6"/>
      <c r="SJV65" s="6"/>
      <c r="SJW65" s="6"/>
      <c r="SJX65" s="6"/>
      <c r="SJY65" s="6"/>
      <c r="SJZ65" s="6"/>
      <c r="SKA65" s="6"/>
      <c r="SKB65" s="6"/>
      <c r="SKC65" s="6"/>
      <c r="SKD65" s="6"/>
      <c r="SKE65" s="6"/>
      <c r="SKF65" s="6"/>
      <c r="SKG65" s="6"/>
      <c r="SKH65" s="6"/>
      <c r="SKI65" s="6"/>
      <c r="SKJ65" s="6"/>
      <c r="SKK65" s="6"/>
      <c r="SKL65" s="6"/>
      <c r="SKM65" s="6"/>
      <c r="SKN65" s="6"/>
      <c r="SKO65" s="6"/>
      <c r="SKP65" s="6"/>
      <c r="SKQ65" s="6"/>
      <c r="SKR65" s="6"/>
      <c r="SKS65" s="6"/>
      <c r="SKT65" s="6"/>
      <c r="SKU65" s="6"/>
      <c r="SKV65" s="6"/>
      <c r="SKW65" s="6"/>
      <c r="SKX65" s="6"/>
      <c r="SKY65" s="6"/>
      <c r="SKZ65" s="6"/>
      <c r="SLA65" s="6"/>
      <c r="SLB65" s="6"/>
      <c r="SLC65" s="6"/>
      <c r="SLD65" s="6"/>
      <c r="SLE65" s="6"/>
      <c r="SLF65" s="6"/>
      <c r="SLG65" s="6"/>
      <c r="SLH65" s="6"/>
      <c r="SLI65" s="6"/>
      <c r="SLJ65" s="6"/>
      <c r="SLK65" s="6"/>
      <c r="SLL65" s="6"/>
      <c r="SLM65" s="6"/>
      <c r="SLN65" s="6"/>
      <c r="SLO65" s="6"/>
      <c r="SLP65" s="6"/>
      <c r="SLQ65" s="6"/>
      <c r="SLR65" s="6"/>
      <c r="SLS65" s="6"/>
      <c r="SLT65" s="6"/>
      <c r="SLU65" s="6"/>
      <c r="SLV65" s="6"/>
      <c r="SLW65" s="6"/>
      <c r="SLX65" s="6"/>
      <c r="SLY65" s="6"/>
      <c r="SLZ65" s="6"/>
      <c r="SMA65" s="6"/>
      <c r="SMB65" s="6"/>
      <c r="SMC65" s="6"/>
      <c r="SMD65" s="6"/>
      <c r="SME65" s="6"/>
      <c r="SMF65" s="6"/>
      <c r="SMG65" s="6"/>
      <c r="SMH65" s="6"/>
      <c r="SMI65" s="6"/>
      <c r="SMJ65" s="6"/>
      <c r="SMK65" s="6"/>
      <c r="SML65" s="6"/>
      <c r="SMM65" s="6"/>
      <c r="SMN65" s="6"/>
      <c r="SMO65" s="6"/>
      <c r="SMP65" s="6"/>
      <c r="SMQ65" s="6"/>
      <c r="SMR65" s="6"/>
      <c r="SMS65" s="6"/>
      <c r="SMT65" s="6"/>
      <c r="SMU65" s="6"/>
      <c r="SMV65" s="6"/>
      <c r="SMW65" s="6"/>
      <c r="SMX65" s="6"/>
      <c r="SMY65" s="6"/>
      <c r="SMZ65" s="6"/>
      <c r="SNA65" s="6"/>
      <c r="SNB65" s="6"/>
      <c r="SNC65" s="6"/>
      <c r="SND65" s="6"/>
      <c r="SNE65" s="6"/>
      <c r="SNF65" s="6"/>
      <c r="SNG65" s="6"/>
      <c r="SNH65" s="6"/>
      <c r="SNI65" s="6"/>
      <c r="SNJ65" s="6"/>
      <c r="SNK65" s="6"/>
      <c r="SNL65" s="6"/>
      <c r="SNM65" s="6"/>
      <c r="SNN65" s="6"/>
      <c r="SNO65" s="6"/>
      <c r="SNP65" s="6"/>
      <c r="SNQ65" s="6"/>
      <c r="SNR65" s="6"/>
      <c r="SNS65" s="6"/>
      <c r="SNT65" s="6"/>
      <c r="SNU65" s="6"/>
      <c r="SNV65" s="6"/>
      <c r="SNW65" s="6"/>
      <c r="SNX65" s="6"/>
      <c r="SNY65" s="6"/>
      <c r="SNZ65" s="6"/>
      <c r="SOA65" s="6"/>
      <c r="SOB65" s="6"/>
      <c r="SOC65" s="6"/>
      <c r="SOD65" s="6"/>
      <c r="SOE65" s="6"/>
      <c r="SOF65" s="6"/>
      <c r="SOG65" s="6"/>
      <c r="SOH65" s="6"/>
      <c r="SOI65" s="6"/>
      <c r="SOJ65" s="6"/>
      <c r="SOK65" s="6"/>
      <c r="SOL65" s="6"/>
      <c r="SOM65" s="6"/>
      <c r="SON65" s="6"/>
      <c r="SOO65" s="6"/>
      <c r="SOP65" s="6"/>
      <c r="SOQ65" s="6"/>
      <c r="SOR65" s="6"/>
      <c r="SOS65" s="6"/>
      <c r="SOT65" s="6"/>
      <c r="SOU65" s="6"/>
      <c r="SOV65" s="6"/>
      <c r="SOW65" s="6"/>
      <c r="SOX65" s="6"/>
      <c r="SOY65" s="6"/>
      <c r="SOZ65" s="6"/>
      <c r="SPA65" s="6"/>
      <c r="SPB65" s="6"/>
      <c r="SPC65" s="6"/>
      <c r="SPD65" s="6"/>
      <c r="SPE65" s="6"/>
      <c r="SPF65" s="6"/>
      <c r="SPG65" s="6"/>
      <c r="SPH65" s="6"/>
      <c r="SPI65" s="6"/>
      <c r="SPJ65" s="6"/>
      <c r="SPK65" s="6"/>
      <c r="SPL65" s="6"/>
      <c r="SPM65" s="6"/>
      <c r="SPN65" s="6"/>
      <c r="SPO65" s="6"/>
      <c r="SPP65" s="6"/>
      <c r="SPQ65" s="6"/>
      <c r="SPR65" s="6"/>
      <c r="SPS65" s="6"/>
      <c r="SPT65" s="6"/>
      <c r="SPU65" s="6"/>
      <c r="SPV65" s="6"/>
      <c r="SPW65" s="6"/>
      <c r="SPX65" s="6"/>
      <c r="SPY65" s="6"/>
      <c r="SPZ65" s="6"/>
      <c r="SQA65" s="6"/>
      <c r="SQB65" s="6"/>
      <c r="SQC65" s="6"/>
      <c r="SQD65" s="6"/>
      <c r="SQE65" s="6"/>
      <c r="SQF65" s="6"/>
      <c r="SQG65" s="6"/>
      <c r="SQH65" s="6"/>
      <c r="SQI65" s="6"/>
      <c r="SQJ65" s="6"/>
      <c r="SQK65" s="6"/>
      <c r="SQL65" s="6"/>
      <c r="SQM65" s="6"/>
      <c r="SQN65" s="6"/>
      <c r="SQO65" s="6"/>
      <c r="SQP65" s="6"/>
      <c r="SQQ65" s="6"/>
      <c r="SQR65" s="6"/>
      <c r="SQS65" s="6"/>
      <c r="SQT65" s="6"/>
      <c r="SQU65" s="6"/>
      <c r="SQV65" s="6"/>
      <c r="SQW65" s="6"/>
      <c r="SQX65" s="6"/>
      <c r="SQY65" s="6"/>
      <c r="SQZ65" s="6"/>
      <c r="SRA65" s="6"/>
      <c r="SRB65" s="6"/>
      <c r="SRC65" s="6"/>
      <c r="SRD65" s="6"/>
      <c r="SRE65" s="6"/>
      <c r="SRF65" s="6"/>
      <c r="SRG65" s="6"/>
      <c r="SRH65" s="6"/>
      <c r="SRI65" s="6"/>
      <c r="SRJ65" s="6"/>
      <c r="SRK65" s="6"/>
      <c r="SRL65" s="6"/>
      <c r="SRM65" s="6"/>
      <c r="SRN65" s="6"/>
      <c r="SRO65" s="6"/>
      <c r="SRP65" s="6"/>
      <c r="SRQ65" s="6"/>
      <c r="SRR65" s="6"/>
      <c r="SRS65" s="6"/>
      <c r="SRT65" s="6"/>
      <c r="SRU65" s="6"/>
      <c r="SRV65" s="6"/>
      <c r="SRW65" s="6"/>
      <c r="SRX65" s="6"/>
      <c r="SRY65" s="6"/>
      <c r="SRZ65" s="6"/>
      <c r="SSA65" s="6"/>
      <c r="SSB65" s="6"/>
      <c r="SSC65" s="6"/>
      <c r="SSD65" s="6"/>
      <c r="SSE65" s="6"/>
      <c r="SSF65" s="6"/>
      <c r="SSG65" s="6"/>
      <c r="SSH65" s="6"/>
      <c r="SSI65" s="6"/>
      <c r="SSJ65" s="6"/>
      <c r="SSK65" s="6"/>
      <c r="SSL65" s="6"/>
      <c r="SSM65" s="6"/>
      <c r="SSN65" s="6"/>
      <c r="SSO65" s="6"/>
      <c r="SSP65" s="6"/>
      <c r="SSQ65" s="6"/>
      <c r="SSR65" s="6"/>
      <c r="SSS65" s="6"/>
      <c r="SST65" s="6"/>
      <c r="SSU65" s="6"/>
      <c r="SSV65" s="6"/>
      <c r="SSW65" s="6"/>
      <c r="SSX65" s="6"/>
      <c r="SSY65" s="6"/>
      <c r="SSZ65" s="6"/>
      <c r="STA65" s="6"/>
      <c r="STB65" s="6"/>
      <c r="STC65" s="6"/>
      <c r="STD65" s="6"/>
      <c r="STE65" s="6"/>
      <c r="STF65" s="6"/>
      <c r="STG65" s="6"/>
      <c r="STH65" s="6"/>
      <c r="STI65" s="6"/>
      <c r="STJ65" s="6"/>
      <c r="STK65" s="6"/>
      <c r="STL65" s="6"/>
      <c r="STM65" s="6"/>
      <c r="STN65" s="6"/>
      <c r="STO65" s="6"/>
      <c r="STP65" s="6"/>
      <c r="STQ65" s="6"/>
      <c r="STR65" s="6"/>
      <c r="STS65" s="6"/>
      <c r="STT65" s="6"/>
      <c r="STU65" s="6"/>
      <c r="STV65" s="6"/>
      <c r="STW65" s="6"/>
      <c r="STX65" s="6"/>
      <c r="STY65" s="6"/>
      <c r="STZ65" s="6"/>
      <c r="SUA65" s="6"/>
      <c r="SUB65" s="6"/>
      <c r="SUC65" s="6"/>
      <c r="SUD65" s="6"/>
      <c r="SUE65" s="6"/>
      <c r="SUF65" s="6"/>
      <c r="SUG65" s="6"/>
      <c r="SUH65" s="6"/>
      <c r="SUI65" s="6"/>
      <c r="SUJ65" s="6"/>
      <c r="SUK65" s="6"/>
      <c r="SUL65" s="6"/>
      <c r="SUM65" s="6"/>
      <c r="SUN65" s="6"/>
      <c r="SUO65" s="6"/>
      <c r="SUP65" s="6"/>
      <c r="SUQ65" s="6"/>
      <c r="SUR65" s="6"/>
      <c r="SUS65" s="6"/>
      <c r="SUT65" s="6"/>
      <c r="SUU65" s="6"/>
      <c r="SUV65" s="6"/>
      <c r="SUW65" s="6"/>
      <c r="SUX65" s="6"/>
      <c r="SUY65" s="6"/>
      <c r="SUZ65" s="6"/>
      <c r="SVA65" s="6"/>
      <c r="SVB65" s="6"/>
      <c r="SVC65" s="6"/>
      <c r="SVD65" s="6"/>
      <c r="SVE65" s="6"/>
      <c r="SVF65" s="6"/>
      <c r="SVG65" s="6"/>
      <c r="SVH65" s="6"/>
      <c r="SVI65" s="6"/>
      <c r="SVJ65" s="6"/>
      <c r="SVK65" s="6"/>
      <c r="SVL65" s="6"/>
      <c r="SVM65" s="6"/>
      <c r="SVN65" s="6"/>
      <c r="SVO65" s="6"/>
      <c r="SVP65" s="6"/>
      <c r="SVQ65" s="6"/>
      <c r="SVR65" s="6"/>
      <c r="SVS65" s="6"/>
      <c r="SVT65" s="6"/>
      <c r="SVU65" s="6"/>
      <c r="SVV65" s="6"/>
      <c r="SVW65" s="6"/>
      <c r="SVX65" s="6"/>
      <c r="SVY65" s="6"/>
      <c r="SVZ65" s="6"/>
      <c r="SWA65" s="6"/>
      <c r="SWB65" s="6"/>
      <c r="SWC65" s="6"/>
      <c r="SWD65" s="6"/>
      <c r="SWE65" s="6"/>
      <c r="SWF65" s="6"/>
      <c r="SWG65" s="6"/>
      <c r="SWH65" s="6"/>
      <c r="SWI65" s="6"/>
      <c r="SWJ65" s="6"/>
      <c r="SWK65" s="6"/>
      <c r="SWL65" s="6"/>
      <c r="SWM65" s="6"/>
      <c r="SWN65" s="6"/>
      <c r="SWO65" s="6"/>
      <c r="SWP65" s="6"/>
      <c r="SWQ65" s="6"/>
      <c r="SWR65" s="6"/>
      <c r="SWS65" s="6"/>
      <c r="SWT65" s="6"/>
      <c r="SWU65" s="6"/>
      <c r="SWV65" s="6"/>
      <c r="SWW65" s="6"/>
      <c r="SWX65" s="6"/>
      <c r="SWY65" s="6"/>
      <c r="SWZ65" s="6"/>
      <c r="SXA65" s="6"/>
      <c r="SXB65" s="6"/>
      <c r="SXC65" s="6"/>
      <c r="SXD65" s="6"/>
      <c r="SXE65" s="6"/>
      <c r="SXF65" s="6"/>
      <c r="SXG65" s="6"/>
      <c r="SXH65" s="6"/>
      <c r="SXI65" s="6"/>
      <c r="SXJ65" s="6"/>
      <c r="SXK65" s="6"/>
      <c r="SXL65" s="6"/>
      <c r="SXM65" s="6"/>
      <c r="SXN65" s="6"/>
      <c r="SXO65" s="6"/>
      <c r="SXP65" s="6"/>
      <c r="SXQ65" s="6"/>
      <c r="SXR65" s="6"/>
      <c r="SXS65" s="6"/>
      <c r="SXT65" s="6"/>
      <c r="SXU65" s="6"/>
      <c r="SXV65" s="6"/>
      <c r="SXW65" s="6"/>
      <c r="SXX65" s="6"/>
      <c r="SXY65" s="6"/>
      <c r="SXZ65" s="6"/>
      <c r="SYA65" s="6"/>
      <c r="SYB65" s="6"/>
      <c r="SYC65" s="6"/>
      <c r="SYD65" s="6"/>
      <c r="SYE65" s="6"/>
      <c r="SYF65" s="6"/>
      <c r="SYG65" s="6"/>
      <c r="SYH65" s="6"/>
      <c r="SYI65" s="6"/>
      <c r="SYJ65" s="6"/>
      <c r="SYK65" s="6"/>
      <c r="SYL65" s="6"/>
      <c r="SYM65" s="6"/>
      <c r="SYN65" s="6"/>
      <c r="SYO65" s="6"/>
      <c r="SYP65" s="6"/>
      <c r="SYQ65" s="6"/>
      <c r="SYR65" s="6"/>
      <c r="SYS65" s="6"/>
      <c r="SYT65" s="6"/>
      <c r="SYU65" s="6"/>
      <c r="SYV65" s="6"/>
      <c r="SYW65" s="6"/>
      <c r="SYX65" s="6"/>
      <c r="SYY65" s="6"/>
      <c r="SYZ65" s="6"/>
      <c r="SZA65" s="6"/>
      <c r="SZB65" s="6"/>
      <c r="SZC65" s="6"/>
      <c r="SZD65" s="6"/>
      <c r="SZE65" s="6"/>
      <c r="SZF65" s="6"/>
      <c r="SZG65" s="6"/>
      <c r="SZH65" s="6"/>
      <c r="SZI65" s="6"/>
      <c r="SZJ65" s="6"/>
      <c r="SZK65" s="6"/>
      <c r="SZL65" s="6"/>
      <c r="SZM65" s="6"/>
      <c r="SZN65" s="6"/>
      <c r="SZO65" s="6"/>
      <c r="SZP65" s="6"/>
      <c r="SZQ65" s="6"/>
      <c r="SZR65" s="6"/>
      <c r="SZS65" s="6"/>
      <c r="SZT65" s="6"/>
      <c r="SZU65" s="6"/>
      <c r="SZV65" s="6"/>
      <c r="SZW65" s="6"/>
      <c r="SZX65" s="6"/>
      <c r="SZY65" s="6"/>
      <c r="SZZ65" s="6"/>
      <c r="TAA65" s="6"/>
      <c r="TAB65" s="6"/>
      <c r="TAC65" s="6"/>
      <c r="TAD65" s="6"/>
      <c r="TAE65" s="6"/>
      <c r="TAF65" s="6"/>
      <c r="TAG65" s="6"/>
      <c r="TAH65" s="6"/>
      <c r="TAI65" s="6"/>
      <c r="TAJ65" s="6"/>
      <c r="TAK65" s="6"/>
      <c r="TAL65" s="6"/>
      <c r="TAM65" s="6"/>
      <c r="TAN65" s="6"/>
      <c r="TAO65" s="6"/>
      <c r="TAP65" s="6"/>
      <c r="TAQ65" s="6"/>
      <c r="TAR65" s="6"/>
      <c r="TAS65" s="6"/>
      <c r="TAT65" s="6"/>
      <c r="TAU65" s="6"/>
      <c r="TAV65" s="6"/>
      <c r="TAW65" s="6"/>
      <c r="TAX65" s="6"/>
      <c r="TAY65" s="6"/>
      <c r="TAZ65" s="6"/>
      <c r="TBA65" s="6"/>
      <c r="TBB65" s="6"/>
      <c r="TBC65" s="6"/>
      <c r="TBD65" s="6"/>
      <c r="TBE65" s="6"/>
      <c r="TBF65" s="6"/>
      <c r="TBG65" s="6"/>
      <c r="TBH65" s="6"/>
      <c r="TBI65" s="6"/>
      <c r="TBJ65" s="6"/>
      <c r="TBK65" s="6"/>
      <c r="TBL65" s="6"/>
      <c r="TBM65" s="6"/>
      <c r="TBN65" s="6"/>
      <c r="TBO65" s="6"/>
      <c r="TBP65" s="6"/>
      <c r="TBQ65" s="6"/>
      <c r="TBR65" s="6"/>
      <c r="TBS65" s="6"/>
      <c r="TBT65" s="6"/>
      <c r="TBU65" s="6"/>
      <c r="TBV65" s="6"/>
      <c r="TBW65" s="6"/>
      <c r="TBX65" s="6"/>
      <c r="TBY65" s="6"/>
      <c r="TBZ65" s="6"/>
      <c r="TCA65" s="6"/>
      <c r="TCB65" s="6"/>
      <c r="TCC65" s="6"/>
      <c r="TCD65" s="6"/>
      <c r="TCE65" s="6"/>
      <c r="TCF65" s="6"/>
      <c r="TCG65" s="6"/>
      <c r="TCH65" s="6"/>
      <c r="TCI65" s="6"/>
      <c r="TCJ65" s="6"/>
      <c r="TCK65" s="6"/>
      <c r="TCL65" s="6"/>
      <c r="TCM65" s="6"/>
      <c r="TCN65" s="6"/>
      <c r="TCO65" s="6"/>
      <c r="TCP65" s="6"/>
      <c r="TCQ65" s="6"/>
      <c r="TCR65" s="6"/>
      <c r="TCS65" s="6"/>
      <c r="TCT65" s="6"/>
      <c r="TCU65" s="6"/>
      <c r="TCV65" s="6"/>
      <c r="TCW65" s="6"/>
      <c r="TCX65" s="6"/>
      <c r="TCY65" s="6"/>
      <c r="TCZ65" s="6"/>
      <c r="TDA65" s="6"/>
      <c r="TDB65" s="6"/>
      <c r="TDC65" s="6"/>
      <c r="TDD65" s="6"/>
      <c r="TDE65" s="6"/>
      <c r="TDF65" s="6"/>
      <c r="TDG65" s="6"/>
      <c r="TDH65" s="6"/>
      <c r="TDI65" s="6"/>
      <c r="TDJ65" s="6"/>
      <c r="TDK65" s="6"/>
      <c r="TDL65" s="6"/>
      <c r="TDM65" s="6"/>
      <c r="TDN65" s="6"/>
      <c r="TDO65" s="6"/>
      <c r="TDP65" s="6"/>
      <c r="TDQ65" s="6"/>
      <c r="TDR65" s="6"/>
      <c r="TDS65" s="6"/>
      <c r="TDT65" s="6"/>
      <c r="TDU65" s="6"/>
      <c r="TDV65" s="6"/>
      <c r="TDW65" s="6"/>
      <c r="TDX65" s="6"/>
      <c r="TDY65" s="6"/>
      <c r="TDZ65" s="6"/>
      <c r="TEA65" s="6"/>
      <c r="TEB65" s="6"/>
      <c r="TEC65" s="6"/>
      <c r="TED65" s="6"/>
      <c r="TEE65" s="6"/>
      <c r="TEF65" s="6"/>
      <c r="TEG65" s="6"/>
      <c r="TEH65" s="6"/>
      <c r="TEI65" s="6"/>
      <c r="TEJ65" s="6"/>
      <c r="TEK65" s="6"/>
      <c r="TEL65" s="6"/>
      <c r="TEM65" s="6"/>
      <c r="TEN65" s="6"/>
      <c r="TEO65" s="6"/>
      <c r="TEP65" s="6"/>
      <c r="TEQ65" s="6"/>
      <c r="TER65" s="6"/>
      <c r="TES65" s="6"/>
      <c r="TET65" s="6"/>
      <c r="TEU65" s="6"/>
      <c r="TEV65" s="6"/>
      <c r="TEW65" s="6"/>
      <c r="TEX65" s="6"/>
      <c r="TEY65" s="6"/>
      <c r="TEZ65" s="6"/>
      <c r="TFA65" s="6"/>
      <c r="TFB65" s="6"/>
      <c r="TFC65" s="6"/>
      <c r="TFD65" s="6"/>
      <c r="TFE65" s="6"/>
      <c r="TFF65" s="6"/>
      <c r="TFG65" s="6"/>
      <c r="TFH65" s="6"/>
      <c r="TFI65" s="6"/>
      <c r="TFJ65" s="6"/>
      <c r="TFK65" s="6"/>
      <c r="TFL65" s="6"/>
      <c r="TFM65" s="6"/>
      <c r="TFN65" s="6"/>
      <c r="TFO65" s="6"/>
      <c r="TFP65" s="6"/>
      <c r="TFQ65" s="6"/>
      <c r="TFR65" s="6"/>
      <c r="TFS65" s="6"/>
      <c r="TFT65" s="6"/>
      <c r="TFU65" s="6"/>
      <c r="TFV65" s="6"/>
      <c r="TFW65" s="6"/>
      <c r="TFX65" s="6"/>
      <c r="TFY65" s="6"/>
      <c r="TFZ65" s="6"/>
      <c r="TGA65" s="6"/>
      <c r="TGB65" s="6"/>
      <c r="TGC65" s="6"/>
      <c r="TGD65" s="6"/>
      <c r="TGE65" s="6"/>
      <c r="TGF65" s="6"/>
      <c r="TGG65" s="6"/>
      <c r="TGH65" s="6"/>
      <c r="TGI65" s="6"/>
      <c r="TGJ65" s="6"/>
      <c r="TGK65" s="6"/>
      <c r="TGL65" s="6"/>
      <c r="TGM65" s="6"/>
      <c r="TGN65" s="6"/>
      <c r="TGO65" s="6"/>
      <c r="TGP65" s="6"/>
      <c r="TGQ65" s="6"/>
      <c r="TGR65" s="6"/>
      <c r="TGS65" s="6"/>
      <c r="TGT65" s="6"/>
      <c r="TGU65" s="6"/>
      <c r="TGV65" s="6"/>
      <c r="TGW65" s="6"/>
      <c r="TGX65" s="6"/>
      <c r="TGY65" s="6"/>
      <c r="TGZ65" s="6"/>
      <c r="THA65" s="6"/>
      <c r="THB65" s="6"/>
      <c r="THC65" s="6"/>
      <c r="THD65" s="6"/>
      <c r="THE65" s="6"/>
      <c r="THF65" s="6"/>
      <c r="THG65" s="6"/>
      <c r="THH65" s="6"/>
      <c r="THI65" s="6"/>
      <c r="THJ65" s="6"/>
      <c r="THK65" s="6"/>
      <c r="THL65" s="6"/>
      <c r="THM65" s="6"/>
      <c r="THN65" s="6"/>
      <c r="THO65" s="6"/>
      <c r="THP65" s="6"/>
      <c r="THQ65" s="6"/>
      <c r="THR65" s="6"/>
      <c r="THS65" s="6"/>
      <c r="THT65" s="6"/>
      <c r="THU65" s="6"/>
      <c r="THV65" s="6"/>
      <c r="THW65" s="6"/>
      <c r="THX65" s="6"/>
      <c r="THY65" s="6"/>
      <c r="THZ65" s="6"/>
      <c r="TIA65" s="6"/>
      <c r="TIB65" s="6"/>
      <c r="TIC65" s="6"/>
      <c r="TID65" s="6"/>
      <c r="TIE65" s="6"/>
      <c r="TIF65" s="6"/>
      <c r="TIG65" s="6"/>
      <c r="TIH65" s="6"/>
      <c r="TII65" s="6"/>
      <c r="TIJ65" s="6"/>
      <c r="TIK65" s="6"/>
      <c r="TIL65" s="6"/>
      <c r="TIM65" s="6"/>
      <c r="TIN65" s="6"/>
      <c r="TIO65" s="6"/>
      <c r="TIP65" s="6"/>
      <c r="TIQ65" s="6"/>
      <c r="TIR65" s="6"/>
      <c r="TIS65" s="6"/>
      <c r="TIT65" s="6"/>
      <c r="TIU65" s="6"/>
      <c r="TIV65" s="6"/>
      <c r="TIW65" s="6"/>
      <c r="TIX65" s="6"/>
      <c r="TIY65" s="6"/>
      <c r="TIZ65" s="6"/>
      <c r="TJA65" s="6"/>
      <c r="TJB65" s="6"/>
      <c r="TJC65" s="6"/>
      <c r="TJD65" s="6"/>
      <c r="TJE65" s="6"/>
      <c r="TJF65" s="6"/>
      <c r="TJG65" s="6"/>
      <c r="TJH65" s="6"/>
      <c r="TJI65" s="6"/>
      <c r="TJJ65" s="6"/>
      <c r="TJK65" s="6"/>
      <c r="TJL65" s="6"/>
      <c r="TJM65" s="6"/>
      <c r="TJN65" s="6"/>
      <c r="TJO65" s="6"/>
      <c r="TJP65" s="6"/>
      <c r="TJQ65" s="6"/>
      <c r="TJR65" s="6"/>
      <c r="TJS65" s="6"/>
      <c r="TJT65" s="6"/>
      <c r="TJU65" s="6"/>
      <c r="TJV65" s="6"/>
      <c r="TJW65" s="6"/>
      <c r="TJX65" s="6"/>
      <c r="TJY65" s="6"/>
      <c r="TJZ65" s="6"/>
      <c r="TKA65" s="6"/>
      <c r="TKB65" s="6"/>
      <c r="TKC65" s="6"/>
      <c r="TKD65" s="6"/>
      <c r="TKE65" s="6"/>
      <c r="TKF65" s="6"/>
      <c r="TKG65" s="6"/>
      <c r="TKH65" s="6"/>
      <c r="TKI65" s="6"/>
      <c r="TKJ65" s="6"/>
      <c r="TKK65" s="6"/>
      <c r="TKL65" s="6"/>
      <c r="TKM65" s="6"/>
      <c r="TKN65" s="6"/>
      <c r="TKO65" s="6"/>
      <c r="TKP65" s="6"/>
      <c r="TKQ65" s="6"/>
      <c r="TKR65" s="6"/>
      <c r="TKS65" s="6"/>
      <c r="TKT65" s="6"/>
      <c r="TKU65" s="6"/>
      <c r="TKV65" s="6"/>
      <c r="TKW65" s="6"/>
      <c r="TKX65" s="6"/>
      <c r="TKY65" s="6"/>
      <c r="TKZ65" s="6"/>
      <c r="TLA65" s="6"/>
      <c r="TLB65" s="6"/>
      <c r="TLC65" s="6"/>
      <c r="TLD65" s="6"/>
      <c r="TLE65" s="6"/>
      <c r="TLF65" s="6"/>
      <c r="TLG65" s="6"/>
      <c r="TLH65" s="6"/>
      <c r="TLI65" s="6"/>
      <c r="TLJ65" s="6"/>
      <c r="TLK65" s="6"/>
      <c r="TLL65" s="6"/>
      <c r="TLM65" s="6"/>
      <c r="TLN65" s="6"/>
      <c r="TLO65" s="6"/>
      <c r="TLP65" s="6"/>
      <c r="TLQ65" s="6"/>
      <c r="TLR65" s="6"/>
      <c r="TLS65" s="6"/>
      <c r="TLT65" s="6"/>
      <c r="TLU65" s="6"/>
      <c r="TLV65" s="6"/>
      <c r="TLW65" s="6"/>
      <c r="TLX65" s="6"/>
      <c r="TLY65" s="6"/>
      <c r="TLZ65" s="6"/>
      <c r="TMA65" s="6"/>
      <c r="TMB65" s="6"/>
      <c r="TMC65" s="6"/>
      <c r="TMD65" s="6"/>
      <c r="TME65" s="6"/>
      <c r="TMF65" s="6"/>
      <c r="TMG65" s="6"/>
      <c r="TMH65" s="6"/>
      <c r="TMI65" s="6"/>
      <c r="TMJ65" s="6"/>
      <c r="TMK65" s="6"/>
      <c r="TML65" s="6"/>
      <c r="TMM65" s="6"/>
      <c r="TMN65" s="6"/>
      <c r="TMO65" s="6"/>
      <c r="TMP65" s="6"/>
      <c r="TMQ65" s="6"/>
      <c r="TMR65" s="6"/>
      <c r="TMS65" s="6"/>
      <c r="TMT65" s="6"/>
      <c r="TMU65" s="6"/>
      <c r="TMV65" s="6"/>
      <c r="TMW65" s="6"/>
      <c r="TMX65" s="6"/>
      <c r="TMY65" s="6"/>
      <c r="TMZ65" s="6"/>
      <c r="TNA65" s="6"/>
      <c r="TNB65" s="6"/>
      <c r="TNC65" s="6"/>
      <c r="TND65" s="6"/>
      <c r="TNE65" s="6"/>
      <c r="TNF65" s="6"/>
      <c r="TNG65" s="6"/>
      <c r="TNH65" s="6"/>
      <c r="TNI65" s="6"/>
      <c r="TNJ65" s="6"/>
      <c r="TNK65" s="6"/>
      <c r="TNL65" s="6"/>
      <c r="TNM65" s="6"/>
      <c r="TNN65" s="6"/>
      <c r="TNO65" s="6"/>
      <c r="TNP65" s="6"/>
      <c r="TNQ65" s="6"/>
      <c r="TNR65" s="6"/>
      <c r="TNS65" s="6"/>
      <c r="TNT65" s="6"/>
      <c r="TNU65" s="6"/>
      <c r="TNV65" s="6"/>
      <c r="TNW65" s="6"/>
      <c r="TNX65" s="6"/>
      <c r="TNY65" s="6"/>
      <c r="TNZ65" s="6"/>
      <c r="TOA65" s="6"/>
      <c r="TOB65" s="6"/>
      <c r="TOC65" s="6"/>
      <c r="TOD65" s="6"/>
      <c r="TOE65" s="6"/>
      <c r="TOF65" s="6"/>
      <c r="TOG65" s="6"/>
      <c r="TOH65" s="6"/>
      <c r="TOI65" s="6"/>
      <c r="TOJ65" s="6"/>
      <c r="TOK65" s="6"/>
      <c r="TOL65" s="6"/>
      <c r="TOM65" s="6"/>
      <c r="TON65" s="6"/>
      <c r="TOO65" s="6"/>
      <c r="TOP65" s="6"/>
      <c r="TOQ65" s="6"/>
      <c r="TOR65" s="6"/>
      <c r="TOS65" s="6"/>
      <c r="TOT65" s="6"/>
      <c r="TOU65" s="6"/>
      <c r="TOV65" s="6"/>
      <c r="TOW65" s="6"/>
      <c r="TOX65" s="6"/>
      <c r="TOY65" s="6"/>
      <c r="TOZ65" s="6"/>
      <c r="TPA65" s="6"/>
      <c r="TPB65" s="6"/>
      <c r="TPC65" s="6"/>
      <c r="TPD65" s="6"/>
      <c r="TPE65" s="6"/>
      <c r="TPF65" s="6"/>
      <c r="TPG65" s="6"/>
      <c r="TPH65" s="6"/>
      <c r="TPI65" s="6"/>
      <c r="TPJ65" s="6"/>
      <c r="TPK65" s="6"/>
      <c r="TPL65" s="6"/>
      <c r="TPM65" s="6"/>
      <c r="TPN65" s="6"/>
      <c r="TPO65" s="6"/>
      <c r="TPP65" s="6"/>
      <c r="TPQ65" s="6"/>
      <c r="TPR65" s="6"/>
      <c r="TPS65" s="6"/>
      <c r="TPT65" s="6"/>
      <c r="TPU65" s="6"/>
      <c r="TPV65" s="6"/>
      <c r="TPW65" s="6"/>
      <c r="TPX65" s="6"/>
      <c r="TPY65" s="6"/>
      <c r="TPZ65" s="6"/>
      <c r="TQA65" s="6"/>
      <c r="TQB65" s="6"/>
      <c r="TQC65" s="6"/>
      <c r="TQD65" s="6"/>
      <c r="TQE65" s="6"/>
      <c r="TQF65" s="6"/>
      <c r="TQG65" s="6"/>
      <c r="TQH65" s="6"/>
      <c r="TQI65" s="6"/>
      <c r="TQJ65" s="6"/>
      <c r="TQK65" s="6"/>
      <c r="TQL65" s="6"/>
      <c r="TQM65" s="6"/>
      <c r="TQN65" s="6"/>
      <c r="TQO65" s="6"/>
      <c r="TQP65" s="6"/>
      <c r="TQQ65" s="6"/>
      <c r="TQR65" s="6"/>
      <c r="TQS65" s="6"/>
      <c r="TQT65" s="6"/>
      <c r="TQU65" s="6"/>
      <c r="TQV65" s="6"/>
      <c r="TQW65" s="6"/>
      <c r="TQX65" s="6"/>
      <c r="TQY65" s="6"/>
      <c r="TQZ65" s="6"/>
      <c r="TRA65" s="6"/>
      <c r="TRB65" s="6"/>
      <c r="TRC65" s="6"/>
      <c r="TRD65" s="6"/>
      <c r="TRE65" s="6"/>
      <c r="TRF65" s="6"/>
      <c r="TRG65" s="6"/>
      <c r="TRH65" s="6"/>
      <c r="TRI65" s="6"/>
      <c r="TRJ65" s="6"/>
      <c r="TRK65" s="6"/>
      <c r="TRL65" s="6"/>
      <c r="TRM65" s="6"/>
      <c r="TRN65" s="6"/>
      <c r="TRO65" s="6"/>
      <c r="TRP65" s="6"/>
      <c r="TRQ65" s="6"/>
      <c r="TRR65" s="6"/>
      <c r="TRS65" s="6"/>
      <c r="TRT65" s="6"/>
      <c r="TRU65" s="6"/>
      <c r="TRV65" s="6"/>
      <c r="TRW65" s="6"/>
      <c r="TRX65" s="6"/>
      <c r="TRY65" s="6"/>
      <c r="TRZ65" s="6"/>
      <c r="TSA65" s="6"/>
      <c r="TSB65" s="6"/>
      <c r="TSC65" s="6"/>
      <c r="TSD65" s="6"/>
      <c r="TSE65" s="6"/>
      <c r="TSF65" s="6"/>
      <c r="TSG65" s="6"/>
      <c r="TSH65" s="6"/>
      <c r="TSI65" s="6"/>
      <c r="TSJ65" s="6"/>
      <c r="TSK65" s="6"/>
      <c r="TSL65" s="6"/>
      <c r="TSM65" s="6"/>
      <c r="TSN65" s="6"/>
      <c r="TSO65" s="6"/>
      <c r="TSP65" s="6"/>
      <c r="TSQ65" s="6"/>
      <c r="TSR65" s="6"/>
      <c r="TSS65" s="6"/>
      <c r="TST65" s="6"/>
      <c r="TSU65" s="6"/>
      <c r="TSV65" s="6"/>
      <c r="TSW65" s="6"/>
      <c r="TSX65" s="6"/>
      <c r="TSY65" s="6"/>
      <c r="TSZ65" s="6"/>
      <c r="TTA65" s="6"/>
      <c r="TTB65" s="6"/>
      <c r="TTC65" s="6"/>
      <c r="TTD65" s="6"/>
      <c r="TTE65" s="6"/>
      <c r="TTF65" s="6"/>
      <c r="TTG65" s="6"/>
      <c r="TTH65" s="6"/>
      <c r="TTI65" s="6"/>
      <c r="TTJ65" s="6"/>
      <c r="TTK65" s="6"/>
      <c r="TTL65" s="6"/>
      <c r="TTM65" s="6"/>
      <c r="TTN65" s="6"/>
      <c r="TTO65" s="6"/>
      <c r="TTP65" s="6"/>
      <c r="TTQ65" s="6"/>
      <c r="TTR65" s="6"/>
      <c r="TTS65" s="6"/>
      <c r="TTT65" s="6"/>
      <c r="TTU65" s="6"/>
      <c r="TTV65" s="6"/>
      <c r="TTW65" s="6"/>
      <c r="TTX65" s="6"/>
      <c r="TTY65" s="6"/>
      <c r="TTZ65" s="6"/>
      <c r="TUA65" s="6"/>
      <c r="TUB65" s="6"/>
      <c r="TUC65" s="6"/>
      <c r="TUD65" s="6"/>
      <c r="TUE65" s="6"/>
      <c r="TUF65" s="6"/>
      <c r="TUG65" s="6"/>
      <c r="TUH65" s="6"/>
      <c r="TUI65" s="6"/>
      <c r="TUJ65" s="6"/>
      <c r="TUK65" s="6"/>
      <c r="TUL65" s="6"/>
      <c r="TUM65" s="6"/>
      <c r="TUN65" s="6"/>
      <c r="TUO65" s="6"/>
      <c r="TUP65" s="6"/>
      <c r="TUQ65" s="6"/>
      <c r="TUR65" s="6"/>
      <c r="TUS65" s="6"/>
      <c r="TUT65" s="6"/>
      <c r="TUU65" s="6"/>
      <c r="TUV65" s="6"/>
      <c r="TUW65" s="6"/>
      <c r="TUX65" s="6"/>
      <c r="TUY65" s="6"/>
      <c r="TUZ65" s="6"/>
      <c r="TVA65" s="6"/>
      <c r="TVB65" s="6"/>
      <c r="TVC65" s="6"/>
      <c r="TVD65" s="6"/>
      <c r="TVE65" s="6"/>
      <c r="TVF65" s="6"/>
      <c r="TVG65" s="6"/>
      <c r="TVH65" s="6"/>
      <c r="TVI65" s="6"/>
      <c r="TVJ65" s="6"/>
      <c r="TVK65" s="6"/>
      <c r="TVL65" s="6"/>
      <c r="TVM65" s="6"/>
      <c r="TVN65" s="6"/>
      <c r="TVO65" s="6"/>
      <c r="TVP65" s="6"/>
      <c r="TVQ65" s="6"/>
      <c r="TVR65" s="6"/>
      <c r="TVS65" s="6"/>
      <c r="TVT65" s="6"/>
      <c r="TVU65" s="6"/>
      <c r="TVV65" s="6"/>
      <c r="TVW65" s="6"/>
      <c r="TVX65" s="6"/>
      <c r="TVY65" s="6"/>
      <c r="TVZ65" s="6"/>
      <c r="TWA65" s="6"/>
      <c r="TWB65" s="6"/>
      <c r="TWC65" s="6"/>
      <c r="TWD65" s="6"/>
      <c r="TWE65" s="6"/>
      <c r="TWF65" s="6"/>
      <c r="TWG65" s="6"/>
      <c r="TWH65" s="6"/>
      <c r="TWI65" s="6"/>
      <c r="TWJ65" s="6"/>
      <c r="TWK65" s="6"/>
      <c r="TWL65" s="6"/>
      <c r="TWM65" s="6"/>
      <c r="TWN65" s="6"/>
      <c r="TWO65" s="6"/>
      <c r="TWP65" s="6"/>
      <c r="TWQ65" s="6"/>
      <c r="TWR65" s="6"/>
      <c r="TWS65" s="6"/>
      <c r="TWT65" s="6"/>
      <c r="TWU65" s="6"/>
      <c r="TWV65" s="6"/>
      <c r="TWW65" s="6"/>
      <c r="TWX65" s="6"/>
      <c r="TWY65" s="6"/>
      <c r="TWZ65" s="6"/>
      <c r="TXA65" s="6"/>
      <c r="TXB65" s="6"/>
      <c r="TXC65" s="6"/>
      <c r="TXD65" s="6"/>
      <c r="TXE65" s="6"/>
      <c r="TXF65" s="6"/>
      <c r="TXG65" s="6"/>
      <c r="TXH65" s="6"/>
      <c r="TXI65" s="6"/>
      <c r="TXJ65" s="6"/>
      <c r="TXK65" s="6"/>
      <c r="TXL65" s="6"/>
      <c r="TXM65" s="6"/>
      <c r="TXN65" s="6"/>
      <c r="TXO65" s="6"/>
      <c r="TXP65" s="6"/>
      <c r="TXQ65" s="6"/>
      <c r="TXR65" s="6"/>
      <c r="TXS65" s="6"/>
      <c r="TXT65" s="6"/>
      <c r="TXU65" s="6"/>
      <c r="TXV65" s="6"/>
      <c r="TXW65" s="6"/>
      <c r="TXX65" s="6"/>
      <c r="TXY65" s="6"/>
      <c r="TXZ65" s="6"/>
      <c r="TYA65" s="6"/>
      <c r="TYB65" s="6"/>
      <c r="TYC65" s="6"/>
      <c r="TYD65" s="6"/>
      <c r="TYE65" s="6"/>
      <c r="TYF65" s="6"/>
      <c r="TYG65" s="6"/>
      <c r="TYH65" s="6"/>
      <c r="TYI65" s="6"/>
      <c r="TYJ65" s="6"/>
      <c r="TYK65" s="6"/>
      <c r="TYL65" s="6"/>
      <c r="TYM65" s="6"/>
      <c r="TYN65" s="6"/>
      <c r="TYO65" s="6"/>
      <c r="TYP65" s="6"/>
      <c r="TYQ65" s="6"/>
      <c r="TYR65" s="6"/>
      <c r="TYS65" s="6"/>
      <c r="TYT65" s="6"/>
      <c r="TYU65" s="6"/>
      <c r="TYV65" s="6"/>
      <c r="TYW65" s="6"/>
      <c r="TYX65" s="6"/>
      <c r="TYY65" s="6"/>
      <c r="TYZ65" s="6"/>
      <c r="TZA65" s="6"/>
      <c r="TZB65" s="6"/>
      <c r="TZC65" s="6"/>
      <c r="TZD65" s="6"/>
      <c r="TZE65" s="6"/>
      <c r="TZF65" s="6"/>
      <c r="TZG65" s="6"/>
      <c r="TZH65" s="6"/>
      <c r="TZI65" s="6"/>
      <c r="TZJ65" s="6"/>
      <c r="TZK65" s="6"/>
      <c r="TZL65" s="6"/>
      <c r="TZM65" s="6"/>
      <c r="TZN65" s="6"/>
      <c r="TZO65" s="6"/>
      <c r="TZP65" s="6"/>
      <c r="TZQ65" s="6"/>
      <c r="TZR65" s="6"/>
      <c r="TZS65" s="6"/>
      <c r="TZT65" s="6"/>
      <c r="TZU65" s="6"/>
      <c r="TZV65" s="6"/>
      <c r="TZW65" s="6"/>
      <c r="TZX65" s="6"/>
      <c r="TZY65" s="6"/>
      <c r="TZZ65" s="6"/>
      <c r="UAA65" s="6"/>
      <c r="UAB65" s="6"/>
      <c r="UAC65" s="6"/>
      <c r="UAD65" s="6"/>
      <c r="UAE65" s="6"/>
      <c r="UAF65" s="6"/>
      <c r="UAG65" s="6"/>
      <c r="UAH65" s="6"/>
      <c r="UAI65" s="6"/>
      <c r="UAJ65" s="6"/>
      <c r="UAK65" s="6"/>
      <c r="UAL65" s="6"/>
      <c r="UAM65" s="6"/>
      <c r="UAN65" s="6"/>
      <c r="UAO65" s="6"/>
      <c r="UAP65" s="6"/>
      <c r="UAQ65" s="6"/>
      <c r="UAR65" s="6"/>
      <c r="UAS65" s="6"/>
      <c r="UAT65" s="6"/>
      <c r="UAU65" s="6"/>
      <c r="UAV65" s="6"/>
      <c r="UAW65" s="6"/>
      <c r="UAX65" s="6"/>
      <c r="UAY65" s="6"/>
      <c r="UAZ65" s="6"/>
      <c r="UBA65" s="6"/>
      <c r="UBB65" s="6"/>
      <c r="UBC65" s="6"/>
      <c r="UBD65" s="6"/>
      <c r="UBE65" s="6"/>
      <c r="UBF65" s="6"/>
      <c r="UBG65" s="6"/>
      <c r="UBH65" s="6"/>
      <c r="UBI65" s="6"/>
      <c r="UBJ65" s="6"/>
      <c r="UBK65" s="6"/>
      <c r="UBL65" s="6"/>
      <c r="UBM65" s="6"/>
      <c r="UBN65" s="6"/>
      <c r="UBO65" s="6"/>
      <c r="UBP65" s="6"/>
      <c r="UBQ65" s="6"/>
      <c r="UBR65" s="6"/>
      <c r="UBS65" s="6"/>
      <c r="UBT65" s="6"/>
      <c r="UBU65" s="6"/>
      <c r="UBV65" s="6"/>
      <c r="UBW65" s="6"/>
      <c r="UBX65" s="6"/>
      <c r="UBY65" s="6"/>
      <c r="UBZ65" s="6"/>
      <c r="UCA65" s="6"/>
      <c r="UCB65" s="6"/>
      <c r="UCC65" s="6"/>
      <c r="UCD65" s="6"/>
      <c r="UCE65" s="6"/>
      <c r="UCF65" s="6"/>
      <c r="UCG65" s="6"/>
      <c r="UCH65" s="6"/>
      <c r="UCI65" s="6"/>
      <c r="UCJ65" s="6"/>
      <c r="UCK65" s="6"/>
      <c r="UCL65" s="6"/>
      <c r="UCM65" s="6"/>
      <c r="UCN65" s="6"/>
      <c r="UCO65" s="6"/>
      <c r="UCP65" s="6"/>
      <c r="UCQ65" s="6"/>
      <c r="UCR65" s="6"/>
      <c r="UCS65" s="6"/>
      <c r="UCT65" s="6"/>
      <c r="UCU65" s="6"/>
      <c r="UCV65" s="6"/>
      <c r="UCW65" s="6"/>
      <c r="UCX65" s="6"/>
      <c r="UCY65" s="6"/>
      <c r="UCZ65" s="6"/>
      <c r="UDA65" s="6"/>
      <c r="UDB65" s="6"/>
      <c r="UDC65" s="6"/>
      <c r="UDD65" s="6"/>
      <c r="UDE65" s="6"/>
      <c r="UDF65" s="6"/>
      <c r="UDG65" s="6"/>
      <c r="UDH65" s="6"/>
      <c r="UDI65" s="6"/>
      <c r="UDJ65" s="6"/>
      <c r="UDK65" s="6"/>
      <c r="UDL65" s="6"/>
      <c r="UDM65" s="6"/>
      <c r="UDN65" s="6"/>
      <c r="UDO65" s="6"/>
      <c r="UDP65" s="6"/>
      <c r="UDQ65" s="6"/>
      <c r="UDR65" s="6"/>
      <c r="UDS65" s="6"/>
      <c r="UDT65" s="6"/>
      <c r="UDU65" s="6"/>
      <c r="UDV65" s="6"/>
      <c r="UDW65" s="6"/>
      <c r="UDX65" s="6"/>
      <c r="UDY65" s="6"/>
      <c r="UDZ65" s="6"/>
      <c r="UEA65" s="6"/>
      <c r="UEB65" s="6"/>
      <c r="UEC65" s="6"/>
      <c r="UED65" s="6"/>
      <c r="UEE65" s="6"/>
      <c r="UEF65" s="6"/>
      <c r="UEG65" s="6"/>
      <c r="UEH65" s="6"/>
      <c r="UEI65" s="6"/>
      <c r="UEJ65" s="6"/>
      <c r="UEK65" s="6"/>
      <c r="UEL65" s="6"/>
      <c r="UEM65" s="6"/>
      <c r="UEN65" s="6"/>
      <c r="UEO65" s="6"/>
      <c r="UEP65" s="6"/>
      <c r="UEQ65" s="6"/>
      <c r="UER65" s="6"/>
      <c r="UES65" s="6"/>
      <c r="UET65" s="6"/>
      <c r="UEU65" s="6"/>
      <c r="UEV65" s="6"/>
      <c r="UEW65" s="6"/>
      <c r="UEX65" s="6"/>
      <c r="UEY65" s="6"/>
      <c r="UEZ65" s="6"/>
      <c r="UFA65" s="6"/>
      <c r="UFB65" s="6"/>
      <c r="UFC65" s="6"/>
      <c r="UFD65" s="6"/>
      <c r="UFE65" s="6"/>
      <c r="UFF65" s="6"/>
      <c r="UFG65" s="6"/>
      <c r="UFH65" s="6"/>
      <c r="UFI65" s="6"/>
      <c r="UFJ65" s="6"/>
      <c r="UFK65" s="6"/>
      <c r="UFL65" s="6"/>
      <c r="UFM65" s="6"/>
      <c r="UFN65" s="6"/>
      <c r="UFO65" s="6"/>
      <c r="UFP65" s="6"/>
      <c r="UFQ65" s="6"/>
      <c r="UFR65" s="6"/>
      <c r="UFS65" s="6"/>
      <c r="UFT65" s="6"/>
      <c r="UFU65" s="6"/>
      <c r="UFV65" s="6"/>
      <c r="UFW65" s="6"/>
      <c r="UFX65" s="6"/>
      <c r="UFY65" s="6"/>
      <c r="UFZ65" s="6"/>
      <c r="UGA65" s="6"/>
      <c r="UGB65" s="6"/>
      <c r="UGC65" s="6"/>
      <c r="UGD65" s="6"/>
      <c r="UGE65" s="6"/>
      <c r="UGF65" s="6"/>
      <c r="UGG65" s="6"/>
      <c r="UGH65" s="6"/>
      <c r="UGI65" s="6"/>
      <c r="UGJ65" s="6"/>
      <c r="UGK65" s="6"/>
      <c r="UGL65" s="6"/>
      <c r="UGM65" s="6"/>
      <c r="UGN65" s="6"/>
      <c r="UGO65" s="6"/>
      <c r="UGP65" s="6"/>
      <c r="UGQ65" s="6"/>
      <c r="UGR65" s="6"/>
      <c r="UGS65" s="6"/>
      <c r="UGT65" s="6"/>
      <c r="UGU65" s="6"/>
      <c r="UGV65" s="6"/>
      <c r="UGW65" s="6"/>
      <c r="UGX65" s="6"/>
      <c r="UGY65" s="6"/>
      <c r="UGZ65" s="6"/>
      <c r="UHA65" s="6"/>
      <c r="UHB65" s="6"/>
      <c r="UHC65" s="6"/>
      <c r="UHD65" s="6"/>
      <c r="UHE65" s="6"/>
      <c r="UHF65" s="6"/>
      <c r="UHG65" s="6"/>
      <c r="UHH65" s="6"/>
      <c r="UHI65" s="6"/>
      <c r="UHJ65" s="6"/>
      <c r="UHK65" s="6"/>
      <c r="UHL65" s="6"/>
      <c r="UHM65" s="6"/>
      <c r="UHN65" s="6"/>
      <c r="UHO65" s="6"/>
      <c r="UHP65" s="6"/>
      <c r="UHQ65" s="6"/>
      <c r="UHR65" s="6"/>
      <c r="UHS65" s="6"/>
      <c r="UHT65" s="6"/>
      <c r="UHU65" s="6"/>
      <c r="UHV65" s="6"/>
      <c r="UHW65" s="6"/>
      <c r="UHX65" s="6"/>
      <c r="UHY65" s="6"/>
      <c r="UHZ65" s="6"/>
      <c r="UIA65" s="6"/>
      <c r="UIB65" s="6"/>
      <c r="UIC65" s="6"/>
      <c r="UID65" s="6"/>
      <c r="UIE65" s="6"/>
      <c r="UIF65" s="6"/>
      <c r="UIG65" s="6"/>
      <c r="UIH65" s="6"/>
      <c r="UII65" s="6"/>
      <c r="UIJ65" s="6"/>
      <c r="UIK65" s="6"/>
      <c r="UIL65" s="6"/>
      <c r="UIM65" s="6"/>
      <c r="UIN65" s="6"/>
      <c r="UIO65" s="6"/>
      <c r="UIP65" s="6"/>
      <c r="UIQ65" s="6"/>
      <c r="UIR65" s="6"/>
      <c r="UIS65" s="6"/>
      <c r="UIT65" s="6"/>
      <c r="UIU65" s="6"/>
      <c r="UIV65" s="6"/>
      <c r="UIW65" s="6"/>
      <c r="UIX65" s="6"/>
      <c r="UIY65" s="6"/>
      <c r="UIZ65" s="6"/>
      <c r="UJA65" s="6"/>
      <c r="UJB65" s="6"/>
      <c r="UJC65" s="6"/>
      <c r="UJD65" s="6"/>
      <c r="UJE65" s="6"/>
      <c r="UJF65" s="6"/>
      <c r="UJG65" s="6"/>
      <c r="UJH65" s="6"/>
      <c r="UJI65" s="6"/>
      <c r="UJJ65" s="6"/>
      <c r="UJK65" s="6"/>
      <c r="UJL65" s="6"/>
      <c r="UJM65" s="6"/>
      <c r="UJN65" s="6"/>
      <c r="UJO65" s="6"/>
      <c r="UJP65" s="6"/>
      <c r="UJQ65" s="6"/>
      <c r="UJR65" s="6"/>
      <c r="UJS65" s="6"/>
      <c r="UJT65" s="6"/>
      <c r="UJU65" s="6"/>
      <c r="UJV65" s="6"/>
      <c r="UJW65" s="6"/>
      <c r="UJX65" s="6"/>
      <c r="UJY65" s="6"/>
      <c r="UJZ65" s="6"/>
      <c r="UKA65" s="6"/>
      <c r="UKB65" s="6"/>
      <c r="UKC65" s="6"/>
      <c r="UKD65" s="6"/>
      <c r="UKE65" s="6"/>
      <c r="UKF65" s="6"/>
      <c r="UKG65" s="6"/>
      <c r="UKH65" s="6"/>
      <c r="UKI65" s="6"/>
      <c r="UKJ65" s="6"/>
      <c r="UKK65" s="6"/>
      <c r="UKL65" s="6"/>
      <c r="UKM65" s="6"/>
      <c r="UKN65" s="6"/>
      <c r="UKO65" s="6"/>
      <c r="UKP65" s="6"/>
      <c r="UKQ65" s="6"/>
      <c r="UKR65" s="6"/>
      <c r="UKS65" s="6"/>
      <c r="UKT65" s="6"/>
      <c r="UKU65" s="6"/>
      <c r="UKV65" s="6"/>
      <c r="UKW65" s="6"/>
      <c r="UKX65" s="6"/>
      <c r="UKY65" s="6"/>
      <c r="UKZ65" s="6"/>
      <c r="ULA65" s="6"/>
      <c r="ULB65" s="6"/>
      <c r="ULC65" s="6"/>
      <c r="ULD65" s="6"/>
      <c r="ULE65" s="6"/>
      <c r="ULF65" s="6"/>
      <c r="ULG65" s="6"/>
      <c r="ULH65" s="6"/>
      <c r="ULI65" s="6"/>
      <c r="ULJ65" s="6"/>
      <c r="ULK65" s="6"/>
      <c r="ULL65" s="6"/>
      <c r="ULM65" s="6"/>
      <c r="ULN65" s="6"/>
      <c r="ULO65" s="6"/>
      <c r="ULP65" s="6"/>
      <c r="ULQ65" s="6"/>
      <c r="ULR65" s="6"/>
      <c r="ULS65" s="6"/>
      <c r="ULT65" s="6"/>
      <c r="ULU65" s="6"/>
      <c r="ULV65" s="6"/>
      <c r="ULW65" s="6"/>
      <c r="ULX65" s="6"/>
      <c r="ULY65" s="6"/>
      <c r="ULZ65" s="6"/>
      <c r="UMA65" s="6"/>
      <c r="UMB65" s="6"/>
      <c r="UMC65" s="6"/>
      <c r="UMD65" s="6"/>
      <c r="UME65" s="6"/>
      <c r="UMF65" s="6"/>
      <c r="UMG65" s="6"/>
      <c r="UMH65" s="6"/>
      <c r="UMI65" s="6"/>
      <c r="UMJ65" s="6"/>
      <c r="UMK65" s="6"/>
      <c r="UML65" s="6"/>
      <c r="UMM65" s="6"/>
      <c r="UMN65" s="6"/>
      <c r="UMO65" s="6"/>
      <c r="UMP65" s="6"/>
      <c r="UMQ65" s="6"/>
      <c r="UMR65" s="6"/>
      <c r="UMS65" s="6"/>
      <c r="UMT65" s="6"/>
      <c r="UMU65" s="6"/>
      <c r="UMV65" s="6"/>
      <c r="UMW65" s="6"/>
      <c r="UMX65" s="6"/>
      <c r="UMY65" s="6"/>
      <c r="UMZ65" s="6"/>
      <c r="UNA65" s="6"/>
      <c r="UNB65" s="6"/>
      <c r="UNC65" s="6"/>
      <c r="UND65" s="6"/>
      <c r="UNE65" s="6"/>
      <c r="UNF65" s="6"/>
      <c r="UNG65" s="6"/>
      <c r="UNH65" s="6"/>
      <c r="UNI65" s="6"/>
      <c r="UNJ65" s="6"/>
      <c r="UNK65" s="6"/>
      <c r="UNL65" s="6"/>
      <c r="UNM65" s="6"/>
      <c r="UNN65" s="6"/>
      <c r="UNO65" s="6"/>
      <c r="UNP65" s="6"/>
      <c r="UNQ65" s="6"/>
      <c r="UNR65" s="6"/>
      <c r="UNS65" s="6"/>
      <c r="UNT65" s="6"/>
      <c r="UNU65" s="6"/>
      <c r="UNV65" s="6"/>
      <c r="UNW65" s="6"/>
      <c r="UNX65" s="6"/>
      <c r="UNY65" s="6"/>
      <c r="UNZ65" s="6"/>
      <c r="UOA65" s="6"/>
      <c r="UOB65" s="6"/>
      <c r="UOC65" s="6"/>
      <c r="UOD65" s="6"/>
      <c r="UOE65" s="6"/>
      <c r="UOF65" s="6"/>
      <c r="UOG65" s="6"/>
      <c r="UOH65" s="6"/>
      <c r="UOI65" s="6"/>
      <c r="UOJ65" s="6"/>
      <c r="UOK65" s="6"/>
      <c r="UOL65" s="6"/>
      <c r="UOM65" s="6"/>
      <c r="UON65" s="6"/>
      <c r="UOO65" s="6"/>
      <c r="UOP65" s="6"/>
      <c r="UOQ65" s="6"/>
      <c r="UOR65" s="6"/>
      <c r="UOS65" s="6"/>
      <c r="UOT65" s="6"/>
      <c r="UOU65" s="6"/>
      <c r="UOV65" s="6"/>
      <c r="UOW65" s="6"/>
      <c r="UOX65" s="6"/>
      <c r="UOY65" s="6"/>
      <c r="UOZ65" s="6"/>
      <c r="UPA65" s="6"/>
      <c r="UPB65" s="6"/>
      <c r="UPC65" s="6"/>
      <c r="UPD65" s="6"/>
      <c r="UPE65" s="6"/>
      <c r="UPF65" s="6"/>
      <c r="UPG65" s="6"/>
      <c r="UPH65" s="6"/>
      <c r="UPI65" s="6"/>
      <c r="UPJ65" s="6"/>
      <c r="UPK65" s="6"/>
      <c r="UPL65" s="6"/>
      <c r="UPM65" s="6"/>
      <c r="UPN65" s="6"/>
      <c r="UPO65" s="6"/>
      <c r="UPP65" s="6"/>
      <c r="UPQ65" s="6"/>
      <c r="UPR65" s="6"/>
      <c r="UPS65" s="6"/>
      <c r="UPT65" s="6"/>
      <c r="UPU65" s="6"/>
      <c r="UPV65" s="6"/>
      <c r="UPW65" s="6"/>
      <c r="UPX65" s="6"/>
      <c r="UPY65" s="6"/>
      <c r="UPZ65" s="6"/>
      <c r="UQA65" s="6"/>
      <c r="UQB65" s="6"/>
      <c r="UQC65" s="6"/>
      <c r="UQD65" s="6"/>
      <c r="UQE65" s="6"/>
      <c r="UQF65" s="6"/>
      <c r="UQG65" s="6"/>
      <c r="UQH65" s="6"/>
      <c r="UQI65" s="6"/>
      <c r="UQJ65" s="6"/>
      <c r="UQK65" s="6"/>
      <c r="UQL65" s="6"/>
      <c r="UQM65" s="6"/>
      <c r="UQN65" s="6"/>
      <c r="UQO65" s="6"/>
      <c r="UQP65" s="6"/>
      <c r="UQQ65" s="6"/>
      <c r="UQR65" s="6"/>
      <c r="UQS65" s="6"/>
      <c r="UQT65" s="6"/>
      <c r="UQU65" s="6"/>
      <c r="UQV65" s="6"/>
      <c r="UQW65" s="6"/>
      <c r="UQX65" s="6"/>
      <c r="UQY65" s="6"/>
      <c r="UQZ65" s="6"/>
      <c r="URA65" s="6"/>
      <c r="URB65" s="6"/>
      <c r="URC65" s="6"/>
      <c r="URD65" s="6"/>
      <c r="URE65" s="6"/>
      <c r="URF65" s="6"/>
      <c r="URG65" s="6"/>
      <c r="URH65" s="6"/>
      <c r="URI65" s="6"/>
      <c r="URJ65" s="6"/>
      <c r="URK65" s="6"/>
      <c r="URL65" s="6"/>
      <c r="URM65" s="6"/>
      <c r="URN65" s="6"/>
      <c r="URO65" s="6"/>
      <c r="URP65" s="6"/>
      <c r="URQ65" s="6"/>
      <c r="URR65" s="6"/>
      <c r="URS65" s="6"/>
      <c r="URT65" s="6"/>
      <c r="URU65" s="6"/>
      <c r="URV65" s="6"/>
      <c r="URW65" s="6"/>
      <c r="URX65" s="6"/>
      <c r="URY65" s="6"/>
      <c r="URZ65" s="6"/>
      <c r="USA65" s="6"/>
      <c r="USB65" s="6"/>
      <c r="USC65" s="6"/>
      <c r="USD65" s="6"/>
      <c r="USE65" s="6"/>
      <c r="USF65" s="6"/>
      <c r="USG65" s="6"/>
      <c r="USH65" s="6"/>
      <c r="USI65" s="6"/>
      <c r="USJ65" s="6"/>
      <c r="USK65" s="6"/>
      <c r="USL65" s="6"/>
      <c r="USM65" s="6"/>
      <c r="USN65" s="6"/>
      <c r="USO65" s="6"/>
      <c r="USP65" s="6"/>
      <c r="USQ65" s="6"/>
      <c r="USR65" s="6"/>
      <c r="USS65" s="6"/>
      <c r="UST65" s="6"/>
      <c r="USU65" s="6"/>
      <c r="USV65" s="6"/>
      <c r="USW65" s="6"/>
      <c r="USX65" s="6"/>
      <c r="USY65" s="6"/>
      <c r="USZ65" s="6"/>
      <c r="UTA65" s="6"/>
      <c r="UTB65" s="6"/>
      <c r="UTC65" s="6"/>
      <c r="UTD65" s="6"/>
      <c r="UTE65" s="6"/>
      <c r="UTF65" s="6"/>
      <c r="UTG65" s="6"/>
      <c r="UTH65" s="6"/>
      <c r="UTI65" s="6"/>
      <c r="UTJ65" s="6"/>
      <c r="UTK65" s="6"/>
      <c r="UTL65" s="6"/>
      <c r="UTM65" s="6"/>
      <c r="UTN65" s="6"/>
      <c r="UTO65" s="6"/>
      <c r="UTP65" s="6"/>
      <c r="UTQ65" s="6"/>
      <c r="UTR65" s="6"/>
      <c r="UTS65" s="6"/>
      <c r="UTT65" s="6"/>
      <c r="UTU65" s="6"/>
      <c r="UTV65" s="6"/>
      <c r="UTW65" s="6"/>
      <c r="UTX65" s="6"/>
      <c r="UTY65" s="6"/>
      <c r="UTZ65" s="6"/>
      <c r="UUA65" s="6"/>
      <c r="UUB65" s="6"/>
      <c r="UUC65" s="6"/>
      <c r="UUD65" s="6"/>
      <c r="UUE65" s="6"/>
      <c r="UUF65" s="6"/>
      <c r="UUG65" s="6"/>
      <c r="UUH65" s="6"/>
      <c r="UUI65" s="6"/>
      <c r="UUJ65" s="6"/>
      <c r="UUK65" s="6"/>
      <c r="UUL65" s="6"/>
      <c r="UUM65" s="6"/>
      <c r="UUN65" s="6"/>
      <c r="UUO65" s="6"/>
      <c r="UUP65" s="6"/>
      <c r="UUQ65" s="6"/>
      <c r="UUR65" s="6"/>
      <c r="UUS65" s="6"/>
      <c r="UUT65" s="6"/>
      <c r="UUU65" s="6"/>
      <c r="UUV65" s="6"/>
      <c r="UUW65" s="6"/>
      <c r="UUX65" s="6"/>
      <c r="UUY65" s="6"/>
      <c r="UUZ65" s="6"/>
      <c r="UVA65" s="6"/>
      <c r="UVB65" s="6"/>
      <c r="UVC65" s="6"/>
      <c r="UVD65" s="6"/>
      <c r="UVE65" s="6"/>
      <c r="UVF65" s="6"/>
      <c r="UVG65" s="6"/>
      <c r="UVH65" s="6"/>
      <c r="UVI65" s="6"/>
      <c r="UVJ65" s="6"/>
      <c r="UVK65" s="6"/>
      <c r="UVL65" s="6"/>
      <c r="UVM65" s="6"/>
      <c r="UVN65" s="6"/>
      <c r="UVO65" s="6"/>
      <c r="UVP65" s="6"/>
      <c r="UVQ65" s="6"/>
      <c r="UVR65" s="6"/>
      <c r="UVS65" s="6"/>
      <c r="UVT65" s="6"/>
      <c r="UVU65" s="6"/>
      <c r="UVV65" s="6"/>
      <c r="UVW65" s="6"/>
      <c r="UVX65" s="6"/>
      <c r="UVY65" s="6"/>
      <c r="UVZ65" s="6"/>
      <c r="UWA65" s="6"/>
      <c r="UWB65" s="6"/>
      <c r="UWC65" s="6"/>
      <c r="UWD65" s="6"/>
      <c r="UWE65" s="6"/>
      <c r="UWF65" s="6"/>
      <c r="UWG65" s="6"/>
      <c r="UWH65" s="6"/>
      <c r="UWI65" s="6"/>
      <c r="UWJ65" s="6"/>
      <c r="UWK65" s="6"/>
      <c r="UWL65" s="6"/>
      <c r="UWM65" s="6"/>
      <c r="UWN65" s="6"/>
      <c r="UWO65" s="6"/>
      <c r="UWP65" s="6"/>
      <c r="UWQ65" s="6"/>
      <c r="UWR65" s="6"/>
      <c r="UWS65" s="6"/>
      <c r="UWT65" s="6"/>
      <c r="UWU65" s="6"/>
      <c r="UWV65" s="6"/>
      <c r="UWW65" s="6"/>
      <c r="UWX65" s="6"/>
      <c r="UWY65" s="6"/>
      <c r="UWZ65" s="6"/>
      <c r="UXA65" s="6"/>
      <c r="UXB65" s="6"/>
      <c r="UXC65" s="6"/>
      <c r="UXD65" s="6"/>
      <c r="UXE65" s="6"/>
      <c r="UXF65" s="6"/>
      <c r="UXG65" s="6"/>
      <c r="UXH65" s="6"/>
      <c r="UXI65" s="6"/>
      <c r="UXJ65" s="6"/>
      <c r="UXK65" s="6"/>
      <c r="UXL65" s="6"/>
      <c r="UXM65" s="6"/>
      <c r="UXN65" s="6"/>
      <c r="UXO65" s="6"/>
      <c r="UXP65" s="6"/>
      <c r="UXQ65" s="6"/>
      <c r="UXR65" s="6"/>
      <c r="UXS65" s="6"/>
      <c r="UXT65" s="6"/>
      <c r="UXU65" s="6"/>
      <c r="UXV65" s="6"/>
      <c r="UXW65" s="6"/>
      <c r="UXX65" s="6"/>
      <c r="UXY65" s="6"/>
      <c r="UXZ65" s="6"/>
      <c r="UYA65" s="6"/>
      <c r="UYB65" s="6"/>
      <c r="UYC65" s="6"/>
      <c r="UYD65" s="6"/>
      <c r="UYE65" s="6"/>
      <c r="UYF65" s="6"/>
      <c r="UYG65" s="6"/>
      <c r="UYH65" s="6"/>
      <c r="UYI65" s="6"/>
      <c r="UYJ65" s="6"/>
      <c r="UYK65" s="6"/>
      <c r="UYL65" s="6"/>
      <c r="UYM65" s="6"/>
      <c r="UYN65" s="6"/>
      <c r="UYO65" s="6"/>
      <c r="UYP65" s="6"/>
      <c r="UYQ65" s="6"/>
      <c r="UYR65" s="6"/>
      <c r="UYS65" s="6"/>
      <c r="UYT65" s="6"/>
      <c r="UYU65" s="6"/>
      <c r="UYV65" s="6"/>
      <c r="UYW65" s="6"/>
      <c r="UYX65" s="6"/>
      <c r="UYY65" s="6"/>
      <c r="UYZ65" s="6"/>
      <c r="UZA65" s="6"/>
      <c r="UZB65" s="6"/>
      <c r="UZC65" s="6"/>
      <c r="UZD65" s="6"/>
      <c r="UZE65" s="6"/>
      <c r="UZF65" s="6"/>
      <c r="UZG65" s="6"/>
      <c r="UZH65" s="6"/>
      <c r="UZI65" s="6"/>
      <c r="UZJ65" s="6"/>
      <c r="UZK65" s="6"/>
      <c r="UZL65" s="6"/>
      <c r="UZM65" s="6"/>
      <c r="UZN65" s="6"/>
      <c r="UZO65" s="6"/>
      <c r="UZP65" s="6"/>
      <c r="UZQ65" s="6"/>
      <c r="UZR65" s="6"/>
      <c r="UZS65" s="6"/>
      <c r="UZT65" s="6"/>
      <c r="UZU65" s="6"/>
      <c r="UZV65" s="6"/>
      <c r="UZW65" s="6"/>
      <c r="UZX65" s="6"/>
      <c r="UZY65" s="6"/>
      <c r="UZZ65" s="6"/>
      <c r="VAA65" s="6"/>
      <c r="VAB65" s="6"/>
      <c r="VAC65" s="6"/>
      <c r="VAD65" s="6"/>
      <c r="VAE65" s="6"/>
      <c r="VAF65" s="6"/>
      <c r="VAG65" s="6"/>
      <c r="VAH65" s="6"/>
      <c r="VAI65" s="6"/>
      <c r="VAJ65" s="6"/>
      <c r="VAK65" s="6"/>
      <c r="VAL65" s="6"/>
      <c r="VAM65" s="6"/>
      <c r="VAN65" s="6"/>
      <c r="VAO65" s="6"/>
      <c r="VAP65" s="6"/>
      <c r="VAQ65" s="6"/>
      <c r="VAR65" s="6"/>
      <c r="VAS65" s="6"/>
      <c r="VAT65" s="6"/>
      <c r="VAU65" s="6"/>
      <c r="VAV65" s="6"/>
      <c r="VAW65" s="6"/>
      <c r="VAX65" s="6"/>
      <c r="VAY65" s="6"/>
      <c r="VAZ65" s="6"/>
      <c r="VBA65" s="6"/>
      <c r="VBB65" s="6"/>
      <c r="VBC65" s="6"/>
      <c r="VBD65" s="6"/>
      <c r="VBE65" s="6"/>
      <c r="VBF65" s="6"/>
      <c r="VBG65" s="6"/>
      <c r="VBH65" s="6"/>
      <c r="VBI65" s="6"/>
      <c r="VBJ65" s="6"/>
      <c r="VBK65" s="6"/>
      <c r="VBL65" s="6"/>
      <c r="VBM65" s="6"/>
      <c r="VBN65" s="6"/>
      <c r="VBO65" s="6"/>
      <c r="VBP65" s="6"/>
      <c r="VBQ65" s="6"/>
      <c r="VBR65" s="6"/>
      <c r="VBS65" s="6"/>
      <c r="VBT65" s="6"/>
      <c r="VBU65" s="6"/>
      <c r="VBV65" s="6"/>
      <c r="VBW65" s="6"/>
      <c r="VBX65" s="6"/>
      <c r="VBY65" s="6"/>
      <c r="VBZ65" s="6"/>
      <c r="VCA65" s="6"/>
      <c r="VCB65" s="6"/>
      <c r="VCC65" s="6"/>
      <c r="VCD65" s="6"/>
      <c r="VCE65" s="6"/>
      <c r="VCF65" s="6"/>
      <c r="VCG65" s="6"/>
      <c r="VCH65" s="6"/>
      <c r="VCI65" s="6"/>
      <c r="VCJ65" s="6"/>
      <c r="VCK65" s="6"/>
      <c r="VCL65" s="6"/>
      <c r="VCM65" s="6"/>
      <c r="VCN65" s="6"/>
      <c r="VCO65" s="6"/>
      <c r="VCP65" s="6"/>
      <c r="VCQ65" s="6"/>
      <c r="VCR65" s="6"/>
      <c r="VCS65" s="6"/>
      <c r="VCT65" s="6"/>
      <c r="VCU65" s="6"/>
      <c r="VCV65" s="6"/>
      <c r="VCW65" s="6"/>
      <c r="VCX65" s="6"/>
      <c r="VCY65" s="6"/>
      <c r="VCZ65" s="6"/>
      <c r="VDA65" s="6"/>
      <c r="VDB65" s="6"/>
      <c r="VDC65" s="6"/>
      <c r="VDD65" s="6"/>
      <c r="VDE65" s="6"/>
      <c r="VDF65" s="6"/>
      <c r="VDG65" s="6"/>
      <c r="VDH65" s="6"/>
      <c r="VDI65" s="6"/>
      <c r="VDJ65" s="6"/>
      <c r="VDK65" s="6"/>
      <c r="VDL65" s="6"/>
      <c r="VDM65" s="6"/>
      <c r="VDN65" s="6"/>
      <c r="VDO65" s="6"/>
      <c r="VDP65" s="6"/>
      <c r="VDQ65" s="6"/>
      <c r="VDR65" s="6"/>
      <c r="VDS65" s="6"/>
      <c r="VDT65" s="6"/>
      <c r="VDU65" s="6"/>
      <c r="VDV65" s="6"/>
      <c r="VDW65" s="6"/>
      <c r="VDX65" s="6"/>
      <c r="VDY65" s="6"/>
      <c r="VDZ65" s="6"/>
      <c r="VEA65" s="6"/>
      <c r="VEB65" s="6"/>
      <c r="VEC65" s="6"/>
      <c r="VED65" s="6"/>
      <c r="VEE65" s="6"/>
      <c r="VEF65" s="6"/>
      <c r="VEG65" s="6"/>
      <c r="VEH65" s="6"/>
      <c r="VEI65" s="6"/>
      <c r="VEJ65" s="6"/>
      <c r="VEK65" s="6"/>
      <c r="VEL65" s="6"/>
      <c r="VEM65" s="6"/>
      <c r="VEN65" s="6"/>
      <c r="VEO65" s="6"/>
      <c r="VEP65" s="6"/>
      <c r="VEQ65" s="6"/>
      <c r="VER65" s="6"/>
      <c r="VES65" s="6"/>
      <c r="VET65" s="6"/>
      <c r="VEU65" s="6"/>
      <c r="VEV65" s="6"/>
      <c r="VEW65" s="6"/>
      <c r="VEX65" s="6"/>
      <c r="VEY65" s="6"/>
      <c r="VEZ65" s="6"/>
      <c r="VFA65" s="6"/>
      <c r="VFB65" s="6"/>
      <c r="VFC65" s="6"/>
      <c r="VFD65" s="6"/>
      <c r="VFE65" s="6"/>
      <c r="VFF65" s="6"/>
      <c r="VFG65" s="6"/>
      <c r="VFH65" s="6"/>
      <c r="VFI65" s="6"/>
      <c r="VFJ65" s="6"/>
      <c r="VFK65" s="6"/>
      <c r="VFL65" s="6"/>
      <c r="VFM65" s="6"/>
      <c r="VFN65" s="6"/>
      <c r="VFO65" s="6"/>
      <c r="VFP65" s="6"/>
      <c r="VFQ65" s="6"/>
      <c r="VFR65" s="6"/>
      <c r="VFS65" s="6"/>
      <c r="VFT65" s="6"/>
      <c r="VFU65" s="6"/>
      <c r="VFV65" s="6"/>
      <c r="VFW65" s="6"/>
      <c r="VFX65" s="6"/>
      <c r="VFY65" s="6"/>
      <c r="VFZ65" s="6"/>
      <c r="VGA65" s="6"/>
      <c r="VGB65" s="6"/>
      <c r="VGC65" s="6"/>
      <c r="VGD65" s="6"/>
      <c r="VGE65" s="6"/>
      <c r="VGF65" s="6"/>
      <c r="VGG65" s="6"/>
      <c r="VGH65" s="6"/>
      <c r="VGI65" s="6"/>
      <c r="VGJ65" s="6"/>
      <c r="VGK65" s="6"/>
      <c r="VGL65" s="6"/>
      <c r="VGM65" s="6"/>
      <c r="VGN65" s="6"/>
      <c r="VGO65" s="6"/>
      <c r="VGP65" s="6"/>
      <c r="VGQ65" s="6"/>
      <c r="VGR65" s="6"/>
      <c r="VGS65" s="6"/>
      <c r="VGT65" s="6"/>
      <c r="VGU65" s="6"/>
      <c r="VGV65" s="6"/>
      <c r="VGW65" s="6"/>
      <c r="VGX65" s="6"/>
      <c r="VGY65" s="6"/>
      <c r="VGZ65" s="6"/>
      <c r="VHA65" s="6"/>
      <c r="VHB65" s="6"/>
      <c r="VHC65" s="6"/>
      <c r="VHD65" s="6"/>
      <c r="VHE65" s="6"/>
      <c r="VHF65" s="6"/>
      <c r="VHG65" s="6"/>
      <c r="VHH65" s="6"/>
      <c r="VHI65" s="6"/>
      <c r="VHJ65" s="6"/>
      <c r="VHK65" s="6"/>
      <c r="VHL65" s="6"/>
      <c r="VHM65" s="6"/>
      <c r="VHN65" s="6"/>
      <c r="VHO65" s="6"/>
      <c r="VHP65" s="6"/>
      <c r="VHQ65" s="6"/>
      <c r="VHR65" s="6"/>
      <c r="VHS65" s="6"/>
      <c r="VHT65" s="6"/>
      <c r="VHU65" s="6"/>
      <c r="VHV65" s="6"/>
      <c r="VHW65" s="6"/>
      <c r="VHX65" s="6"/>
      <c r="VHY65" s="6"/>
      <c r="VHZ65" s="6"/>
      <c r="VIA65" s="6"/>
      <c r="VIB65" s="6"/>
      <c r="VIC65" s="6"/>
      <c r="VID65" s="6"/>
      <c r="VIE65" s="6"/>
      <c r="VIF65" s="6"/>
      <c r="VIG65" s="6"/>
      <c r="VIH65" s="6"/>
      <c r="VII65" s="6"/>
      <c r="VIJ65" s="6"/>
      <c r="VIK65" s="6"/>
      <c r="VIL65" s="6"/>
      <c r="VIM65" s="6"/>
      <c r="VIN65" s="6"/>
      <c r="VIO65" s="6"/>
      <c r="VIP65" s="6"/>
      <c r="VIQ65" s="6"/>
      <c r="VIR65" s="6"/>
      <c r="VIS65" s="6"/>
      <c r="VIT65" s="6"/>
      <c r="VIU65" s="6"/>
      <c r="VIV65" s="6"/>
      <c r="VIW65" s="6"/>
      <c r="VIX65" s="6"/>
      <c r="VIY65" s="6"/>
      <c r="VIZ65" s="6"/>
      <c r="VJA65" s="6"/>
      <c r="VJB65" s="6"/>
      <c r="VJC65" s="6"/>
      <c r="VJD65" s="6"/>
      <c r="VJE65" s="6"/>
      <c r="VJF65" s="6"/>
      <c r="VJG65" s="6"/>
      <c r="VJH65" s="6"/>
      <c r="VJI65" s="6"/>
      <c r="VJJ65" s="6"/>
      <c r="VJK65" s="6"/>
      <c r="VJL65" s="6"/>
      <c r="VJM65" s="6"/>
      <c r="VJN65" s="6"/>
      <c r="VJO65" s="6"/>
      <c r="VJP65" s="6"/>
      <c r="VJQ65" s="6"/>
      <c r="VJR65" s="6"/>
      <c r="VJS65" s="6"/>
      <c r="VJT65" s="6"/>
      <c r="VJU65" s="6"/>
      <c r="VJV65" s="6"/>
      <c r="VJW65" s="6"/>
      <c r="VJX65" s="6"/>
      <c r="VJY65" s="6"/>
      <c r="VJZ65" s="6"/>
      <c r="VKA65" s="6"/>
      <c r="VKB65" s="6"/>
      <c r="VKC65" s="6"/>
      <c r="VKD65" s="6"/>
      <c r="VKE65" s="6"/>
      <c r="VKF65" s="6"/>
      <c r="VKG65" s="6"/>
      <c r="VKH65" s="6"/>
      <c r="VKI65" s="6"/>
      <c r="VKJ65" s="6"/>
      <c r="VKK65" s="6"/>
      <c r="VKL65" s="6"/>
      <c r="VKM65" s="6"/>
      <c r="VKN65" s="6"/>
      <c r="VKO65" s="6"/>
      <c r="VKP65" s="6"/>
      <c r="VKQ65" s="6"/>
      <c r="VKR65" s="6"/>
      <c r="VKS65" s="6"/>
      <c r="VKT65" s="6"/>
      <c r="VKU65" s="6"/>
      <c r="VKV65" s="6"/>
      <c r="VKW65" s="6"/>
      <c r="VKX65" s="6"/>
      <c r="VKY65" s="6"/>
      <c r="VKZ65" s="6"/>
      <c r="VLA65" s="6"/>
      <c r="VLB65" s="6"/>
      <c r="VLC65" s="6"/>
      <c r="VLD65" s="6"/>
      <c r="VLE65" s="6"/>
      <c r="VLF65" s="6"/>
      <c r="VLG65" s="6"/>
      <c r="VLH65" s="6"/>
      <c r="VLI65" s="6"/>
      <c r="VLJ65" s="6"/>
      <c r="VLK65" s="6"/>
      <c r="VLL65" s="6"/>
      <c r="VLM65" s="6"/>
      <c r="VLN65" s="6"/>
      <c r="VLO65" s="6"/>
      <c r="VLP65" s="6"/>
      <c r="VLQ65" s="6"/>
      <c r="VLR65" s="6"/>
      <c r="VLS65" s="6"/>
      <c r="VLT65" s="6"/>
      <c r="VLU65" s="6"/>
      <c r="VLV65" s="6"/>
      <c r="VLW65" s="6"/>
      <c r="VLX65" s="6"/>
      <c r="VLY65" s="6"/>
      <c r="VLZ65" s="6"/>
      <c r="VMA65" s="6"/>
      <c r="VMB65" s="6"/>
      <c r="VMC65" s="6"/>
      <c r="VMD65" s="6"/>
      <c r="VME65" s="6"/>
      <c r="VMF65" s="6"/>
      <c r="VMG65" s="6"/>
      <c r="VMH65" s="6"/>
      <c r="VMI65" s="6"/>
      <c r="VMJ65" s="6"/>
      <c r="VMK65" s="6"/>
      <c r="VML65" s="6"/>
      <c r="VMM65" s="6"/>
      <c r="VMN65" s="6"/>
      <c r="VMO65" s="6"/>
      <c r="VMP65" s="6"/>
      <c r="VMQ65" s="6"/>
      <c r="VMR65" s="6"/>
      <c r="VMS65" s="6"/>
      <c r="VMT65" s="6"/>
      <c r="VMU65" s="6"/>
      <c r="VMV65" s="6"/>
      <c r="VMW65" s="6"/>
      <c r="VMX65" s="6"/>
      <c r="VMY65" s="6"/>
      <c r="VMZ65" s="6"/>
      <c r="VNA65" s="6"/>
      <c r="VNB65" s="6"/>
      <c r="VNC65" s="6"/>
      <c r="VND65" s="6"/>
      <c r="VNE65" s="6"/>
      <c r="VNF65" s="6"/>
      <c r="VNG65" s="6"/>
      <c r="VNH65" s="6"/>
      <c r="VNI65" s="6"/>
      <c r="VNJ65" s="6"/>
      <c r="VNK65" s="6"/>
      <c r="VNL65" s="6"/>
      <c r="VNM65" s="6"/>
      <c r="VNN65" s="6"/>
      <c r="VNO65" s="6"/>
      <c r="VNP65" s="6"/>
      <c r="VNQ65" s="6"/>
      <c r="VNR65" s="6"/>
      <c r="VNS65" s="6"/>
      <c r="VNT65" s="6"/>
      <c r="VNU65" s="6"/>
      <c r="VNV65" s="6"/>
      <c r="VNW65" s="6"/>
      <c r="VNX65" s="6"/>
      <c r="VNY65" s="6"/>
      <c r="VNZ65" s="6"/>
      <c r="VOA65" s="6"/>
      <c r="VOB65" s="6"/>
      <c r="VOC65" s="6"/>
      <c r="VOD65" s="6"/>
      <c r="VOE65" s="6"/>
      <c r="VOF65" s="6"/>
      <c r="VOG65" s="6"/>
      <c r="VOH65" s="6"/>
      <c r="VOI65" s="6"/>
      <c r="VOJ65" s="6"/>
      <c r="VOK65" s="6"/>
      <c r="VOL65" s="6"/>
      <c r="VOM65" s="6"/>
      <c r="VON65" s="6"/>
      <c r="VOO65" s="6"/>
      <c r="VOP65" s="6"/>
      <c r="VOQ65" s="6"/>
      <c r="VOR65" s="6"/>
      <c r="VOS65" s="6"/>
      <c r="VOT65" s="6"/>
      <c r="VOU65" s="6"/>
      <c r="VOV65" s="6"/>
      <c r="VOW65" s="6"/>
      <c r="VOX65" s="6"/>
      <c r="VOY65" s="6"/>
      <c r="VOZ65" s="6"/>
      <c r="VPA65" s="6"/>
      <c r="VPB65" s="6"/>
      <c r="VPC65" s="6"/>
      <c r="VPD65" s="6"/>
      <c r="VPE65" s="6"/>
      <c r="VPF65" s="6"/>
      <c r="VPG65" s="6"/>
      <c r="VPH65" s="6"/>
      <c r="VPI65" s="6"/>
      <c r="VPJ65" s="6"/>
      <c r="VPK65" s="6"/>
      <c r="VPL65" s="6"/>
      <c r="VPM65" s="6"/>
      <c r="VPN65" s="6"/>
      <c r="VPO65" s="6"/>
      <c r="VPP65" s="6"/>
      <c r="VPQ65" s="6"/>
      <c r="VPR65" s="6"/>
      <c r="VPS65" s="6"/>
      <c r="VPT65" s="6"/>
      <c r="VPU65" s="6"/>
      <c r="VPV65" s="6"/>
      <c r="VPW65" s="6"/>
      <c r="VPX65" s="6"/>
      <c r="VPY65" s="6"/>
      <c r="VPZ65" s="6"/>
      <c r="VQA65" s="6"/>
      <c r="VQB65" s="6"/>
      <c r="VQC65" s="6"/>
      <c r="VQD65" s="6"/>
      <c r="VQE65" s="6"/>
      <c r="VQF65" s="6"/>
      <c r="VQG65" s="6"/>
      <c r="VQH65" s="6"/>
      <c r="VQI65" s="6"/>
      <c r="VQJ65" s="6"/>
      <c r="VQK65" s="6"/>
      <c r="VQL65" s="6"/>
      <c r="VQM65" s="6"/>
      <c r="VQN65" s="6"/>
      <c r="VQO65" s="6"/>
      <c r="VQP65" s="6"/>
      <c r="VQQ65" s="6"/>
      <c r="VQR65" s="6"/>
      <c r="VQS65" s="6"/>
      <c r="VQT65" s="6"/>
      <c r="VQU65" s="6"/>
      <c r="VQV65" s="6"/>
      <c r="VQW65" s="6"/>
      <c r="VQX65" s="6"/>
      <c r="VQY65" s="6"/>
      <c r="VQZ65" s="6"/>
      <c r="VRA65" s="6"/>
      <c r="VRB65" s="6"/>
      <c r="VRC65" s="6"/>
      <c r="VRD65" s="6"/>
      <c r="VRE65" s="6"/>
      <c r="VRF65" s="6"/>
      <c r="VRG65" s="6"/>
      <c r="VRH65" s="6"/>
      <c r="VRI65" s="6"/>
      <c r="VRJ65" s="6"/>
      <c r="VRK65" s="6"/>
      <c r="VRL65" s="6"/>
      <c r="VRM65" s="6"/>
      <c r="VRN65" s="6"/>
      <c r="VRO65" s="6"/>
      <c r="VRP65" s="6"/>
      <c r="VRQ65" s="6"/>
      <c r="VRR65" s="6"/>
      <c r="VRS65" s="6"/>
      <c r="VRT65" s="6"/>
      <c r="VRU65" s="6"/>
      <c r="VRV65" s="6"/>
      <c r="VRW65" s="6"/>
      <c r="VRX65" s="6"/>
      <c r="VRY65" s="6"/>
      <c r="VRZ65" s="6"/>
      <c r="VSA65" s="6"/>
      <c r="VSB65" s="6"/>
      <c r="VSC65" s="6"/>
      <c r="VSD65" s="6"/>
      <c r="VSE65" s="6"/>
      <c r="VSF65" s="6"/>
      <c r="VSG65" s="6"/>
      <c r="VSH65" s="6"/>
      <c r="VSI65" s="6"/>
      <c r="VSJ65" s="6"/>
      <c r="VSK65" s="6"/>
      <c r="VSL65" s="6"/>
      <c r="VSM65" s="6"/>
      <c r="VSN65" s="6"/>
      <c r="VSO65" s="6"/>
      <c r="VSP65" s="6"/>
      <c r="VSQ65" s="6"/>
      <c r="VSR65" s="6"/>
      <c r="VSS65" s="6"/>
      <c r="VST65" s="6"/>
      <c r="VSU65" s="6"/>
      <c r="VSV65" s="6"/>
      <c r="VSW65" s="6"/>
      <c r="VSX65" s="6"/>
      <c r="VSY65" s="6"/>
      <c r="VSZ65" s="6"/>
      <c r="VTA65" s="6"/>
      <c r="VTB65" s="6"/>
      <c r="VTC65" s="6"/>
      <c r="VTD65" s="6"/>
      <c r="VTE65" s="6"/>
      <c r="VTF65" s="6"/>
      <c r="VTG65" s="6"/>
      <c r="VTH65" s="6"/>
      <c r="VTI65" s="6"/>
      <c r="VTJ65" s="6"/>
      <c r="VTK65" s="6"/>
      <c r="VTL65" s="6"/>
      <c r="VTM65" s="6"/>
      <c r="VTN65" s="6"/>
      <c r="VTO65" s="6"/>
      <c r="VTP65" s="6"/>
      <c r="VTQ65" s="6"/>
      <c r="VTR65" s="6"/>
      <c r="VTS65" s="6"/>
      <c r="VTT65" s="6"/>
      <c r="VTU65" s="6"/>
      <c r="VTV65" s="6"/>
      <c r="VTW65" s="6"/>
      <c r="VTX65" s="6"/>
      <c r="VTY65" s="6"/>
      <c r="VTZ65" s="6"/>
      <c r="VUA65" s="6"/>
      <c r="VUB65" s="6"/>
      <c r="VUC65" s="6"/>
      <c r="VUD65" s="6"/>
      <c r="VUE65" s="6"/>
      <c r="VUF65" s="6"/>
      <c r="VUG65" s="6"/>
      <c r="VUH65" s="6"/>
      <c r="VUI65" s="6"/>
      <c r="VUJ65" s="6"/>
      <c r="VUK65" s="6"/>
      <c r="VUL65" s="6"/>
      <c r="VUM65" s="6"/>
      <c r="VUN65" s="6"/>
      <c r="VUO65" s="6"/>
      <c r="VUP65" s="6"/>
      <c r="VUQ65" s="6"/>
      <c r="VUR65" s="6"/>
      <c r="VUS65" s="6"/>
      <c r="VUT65" s="6"/>
      <c r="VUU65" s="6"/>
      <c r="VUV65" s="6"/>
      <c r="VUW65" s="6"/>
      <c r="VUX65" s="6"/>
      <c r="VUY65" s="6"/>
      <c r="VUZ65" s="6"/>
      <c r="VVA65" s="6"/>
      <c r="VVB65" s="6"/>
      <c r="VVC65" s="6"/>
      <c r="VVD65" s="6"/>
      <c r="VVE65" s="6"/>
      <c r="VVF65" s="6"/>
      <c r="VVG65" s="6"/>
      <c r="VVH65" s="6"/>
      <c r="VVI65" s="6"/>
      <c r="VVJ65" s="6"/>
      <c r="VVK65" s="6"/>
      <c r="VVL65" s="6"/>
      <c r="VVM65" s="6"/>
      <c r="VVN65" s="6"/>
      <c r="VVO65" s="6"/>
      <c r="VVP65" s="6"/>
      <c r="VVQ65" s="6"/>
      <c r="VVR65" s="6"/>
      <c r="VVS65" s="6"/>
      <c r="VVT65" s="6"/>
      <c r="VVU65" s="6"/>
      <c r="VVV65" s="6"/>
      <c r="VVW65" s="6"/>
      <c r="VVX65" s="6"/>
      <c r="VVY65" s="6"/>
      <c r="VVZ65" s="6"/>
      <c r="VWA65" s="6"/>
      <c r="VWB65" s="6"/>
      <c r="VWC65" s="6"/>
      <c r="VWD65" s="6"/>
      <c r="VWE65" s="6"/>
      <c r="VWF65" s="6"/>
      <c r="VWG65" s="6"/>
      <c r="VWH65" s="6"/>
      <c r="VWI65" s="6"/>
      <c r="VWJ65" s="6"/>
      <c r="VWK65" s="6"/>
      <c r="VWL65" s="6"/>
      <c r="VWM65" s="6"/>
      <c r="VWN65" s="6"/>
      <c r="VWO65" s="6"/>
      <c r="VWP65" s="6"/>
      <c r="VWQ65" s="6"/>
      <c r="VWR65" s="6"/>
      <c r="VWS65" s="6"/>
      <c r="VWT65" s="6"/>
      <c r="VWU65" s="6"/>
      <c r="VWV65" s="6"/>
      <c r="VWW65" s="6"/>
      <c r="VWX65" s="6"/>
      <c r="VWY65" s="6"/>
      <c r="VWZ65" s="6"/>
      <c r="VXA65" s="6"/>
      <c r="VXB65" s="6"/>
      <c r="VXC65" s="6"/>
      <c r="VXD65" s="6"/>
      <c r="VXE65" s="6"/>
      <c r="VXF65" s="6"/>
      <c r="VXG65" s="6"/>
      <c r="VXH65" s="6"/>
      <c r="VXI65" s="6"/>
      <c r="VXJ65" s="6"/>
      <c r="VXK65" s="6"/>
      <c r="VXL65" s="6"/>
      <c r="VXM65" s="6"/>
      <c r="VXN65" s="6"/>
      <c r="VXO65" s="6"/>
      <c r="VXP65" s="6"/>
      <c r="VXQ65" s="6"/>
      <c r="VXR65" s="6"/>
      <c r="VXS65" s="6"/>
      <c r="VXT65" s="6"/>
      <c r="VXU65" s="6"/>
      <c r="VXV65" s="6"/>
      <c r="VXW65" s="6"/>
      <c r="VXX65" s="6"/>
      <c r="VXY65" s="6"/>
      <c r="VXZ65" s="6"/>
      <c r="VYA65" s="6"/>
      <c r="VYB65" s="6"/>
      <c r="VYC65" s="6"/>
      <c r="VYD65" s="6"/>
      <c r="VYE65" s="6"/>
      <c r="VYF65" s="6"/>
      <c r="VYG65" s="6"/>
      <c r="VYH65" s="6"/>
      <c r="VYI65" s="6"/>
      <c r="VYJ65" s="6"/>
      <c r="VYK65" s="6"/>
      <c r="VYL65" s="6"/>
      <c r="VYM65" s="6"/>
      <c r="VYN65" s="6"/>
      <c r="VYO65" s="6"/>
      <c r="VYP65" s="6"/>
      <c r="VYQ65" s="6"/>
      <c r="VYR65" s="6"/>
      <c r="VYS65" s="6"/>
      <c r="VYT65" s="6"/>
      <c r="VYU65" s="6"/>
      <c r="VYV65" s="6"/>
      <c r="VYW65" s="6"/>
      <c r="VYX65" s="6"/>
      <c r="VYY65" s="6"/>
      <c r="VYZ65" s="6"/>
      <c r="VZA65" s="6"/>
      <c r="VZB65" s="6"/>
      <c r="VZC65" s="6"/>
      <c r="VZD65" s="6"/>
      <c r="VZE65" s="6"/>
      <c r="VZF65" s="6"/>
      <c r="VZG65" s="6"/>
      <c r="VZH65" s="6"/>
      <c r="VZI65" s="6"/>
      <c r="VZJ65" s="6"/>
      <c r="VZK65" s="6"/>
      <c r="VZL65" s="6"/>
      <c r="VZM65" s="6"/>
      <c r="VZN65" s="6"/>
      <c r="VZO65" s="6"/>
      <c r="VZP65" s="6"/>
      <c r="VZQ65" s="6"/>
      <c r="VZR65" s="6"/>
      <c r="VZS65" s="6"/>
      <c r="VZT65" s="6"/>
      <c r="VZU65" s="6"/>
      <c r="VZV65" s="6"/>
      <c r="VZW65" s="6"/>
      <c r="VZX65" s="6"/>
      <c r="VZY65" s="6"/>
      <c r="VZZ65" s="6"/>
      <c r="WAA65" s="6"/>
      <c r="WAB65" s="6"/>
      <c r="WAC65" s="6"/>
      <c r="WAD65" s="6"/>
      <c r="WAE65" s="6"/>
      <c r="WAF65" s="6"/>
      <c r="WAG65" s="6"/>
      <c r="WAH65" s="6"/>
      <c r="WAI65" s="6"/>
      <c r="WAJ65" s="6"/>
      <c r="WAK65" s="6"/>
      <c r="WAL65" s="6"/>
      <c r="WAM65" s="6"/>
      <c r="WAN65" s="6"/>
      <c r="WAO65" s="6"/>
      <c r="WAP65" s="6"/>
      <c r="WAQ65" s="6"/>
      <c r="WAR65" s="6"/>
      <c r="WAS65" s="6"/>
      <c r="WAT65" s="6"/>
      <c r="WAU65" s="6"/>
      <c r="WAV65" s="6"/>
      <c r="WAW65" s="6"/>
      <c r="WAX65" s="6"/>
      <c r="WAY65" s="6"/>
      <c r="WAZ65" s="6"/>
      <c r="WBA65" s="6"/>
      <c r="WBB65" s="6"/>
      <c r="WBC65" s="6"/>
      <c r="WBD65" s="6"/>
      <c r="WBE65" s="6"/>
      <c r="WBF65" s="6"/>
      <c r="WBG65" s="6"/>
      <c r="WBH65" s="6"/>
      <c r="WBI65" s="6"/>
      <c r="WBJ65" s="6"/>
      <c r="WBK65" s="6"/>
      <c r="WBL65" s="6"/>
      <c r="WBM65" s="6"/>
      <c r="WBN65" s="6"/>
      <c r="WBO65" s="6"/>
      <c r="WBP65" s="6"/>
      <c r="WBQ65" s="6"/>
      <c r="WBR65" s="6"/>
      <c r="WBS65" s="6"/>
      <c r="WBT65" s="6"/>
      <c r="WBU65" s="6"/>
      <c r="WBV65" s="6"/>
      <c r="WBW65" s="6"/>
      <c r="WBX65" s="6"/>
      <c r="WBY65" s="6"/>
      <c r="WBZ65" s="6"/>
      <c r="WCA65" s="6"/>
      <c r="WCB65" s="6"/>
      <c r="WCC65" s="6"/>
      <c r="WCD65" s="6"/>
      <c r="WCE65" s="6"/>
      <c r="WCF65" s="6"/>
      <c r="WCG65" s="6"/>
      <c r="WCH65" s="6"/>
      <c r="WCI65" s="6"/>
      <c r="WCJ65" s="6"/>
      <c r="WCK65" s="6"/>
      <c r="WCL65" s="6"/>
      <c r="WCM65" s="6"/>
      <c r="WCN65" s="6"/>
      <c r="WCO65" s="6"/>
      <c r="WCP65" s="6"/>
      <c r="WCQ65" s="6"/>
      <c r="WCR65" s="6"/>
      <c r="WCS65" s="6"/>
      <c r="WCT65" s="6"/>
      <c r="WCU65" s="6"/>
      <c r="WCV65" s="6"/>
      <c r="WCW65" s="6"/>
      <c r="WCX65" s="6"/>
      <c r="WCY65" s="6"/>
      <c r="WCZ65" s="6"/>
      <c r="WDA65" s="6"/>
      <c r="WDB65" s="6"/>
      <c r="WDC65" s="6"/>
      <c r="WDD65" s="6"/>
      <c r="WDE65" s="6"/>
      <c r="WDF65" s="6"/>
      <c r="WDG65" s="6"/>
      <c r="WDH65" s="6"/>
      <c r="WDI65" s="6"/>
      <c r="WDJ65" s="6"/>
      <c r="WDK65" s="6"/>
      <c r="WDL65" s="6"/>
      <c r="WDM65" s="6"/>
      <c r="WDN65" s="6"/>
      <c r="WDO65" s="6"/>
      <c r="WDP65" s="6"/>
      <c r="WDQ65" s="6"/>
      <c r="WDR65" s="6"/>
      <c r="WDS65" s="6"/>
      <c r="WDT65" s="6"/>
      <c r="WDU65" s="6"/>
      <c r="WDV65" s="6"/>
      <c r="WDW65" s="6"/>
      <c r="WDX65" s="6"/>
      <c r="WDY65" s="6"/>
      <c r="WDZ65" s="6"/>
      <c r="WEA65" s="6"/>
      <c r="WEB65" s="6"/>
      <c r="WEC65" s="6"/>
      <c r="WED65" s="6"/>
      <c r="WEE65" s="6"/>
      <c r="WEF65" s="6"/>
      <c r="WEG65" s="6"/>
      <c r="WEH65" s="6"/>
      <c r="WEI65" s="6"/>
      <c r="WEJ65" s="6"/>
      <c r="WEK65" s="6"/>
      <c r="WEL65" s="6"/>
      <c r="WEM65" s="6"/>
      <c r="WEN65" s="6"/>
      <c r="WEO65" s="6"/>
      <c r="WEP65" s="6"/>
      <c r="WEQ65" s="6"/>
      <c r="WER65" s="6"/>
      <c r="WES65" s="6"/>
      <c r="WET65" s="6"/>
      <c r="WEU65" s="6"/>
      <c r="WEV65" s="6"/>
      <c r="WEW65" s="6"/>
      <c r="WEX65" s="6"/>
      <c r="WEY65" s="6"/>
      <c r="WEZ65" s="6"/>
      <c r="WFA65" s="6"/>
      <c r="WFB65" s="6"/>
      <c r="WFC65" s="6"/>
      <c r="WFD65" s="6"/>
      <c r="WFE65" s="6"/>
      <c r="WFF65" s="6"/>
      <c r="WFG65" s="6"/>
      <c r="WFH65" s="6"/>
      <c r="WFI65" s="6"/>
      <c r="WFJ65" s="6"/>
      <c r="WFK65" s="6"/>
      <c r="WFL65" s="6"/>
      <c r="WFM65" s="6"/>
      <c r="WFN65" s="6"/>
      <c r="WFO65" s="6"/>
      <c r="WFP65" s="6"/>
      <c r="WFQ65" s="6"/>
      <c r="WFR65" s="6"/>
      <c r="WFS65" s="6"/>
      <c r="WFT65" s="6"/>
      <c r="WFU65" s="6"/>
      <c r="WFV65" s="6"/>
      <c r="WFW65" s="6"/>
      <c r="WFX65" s="6"/>
      <c r="WFY65" s="6"/>
      <c r="WFZ65" s="6"/>
      <c r="WGA65" s="6"/>
      <c r="WGB65" s="6"/>
      <c r="WGC65" s="6"/>
      <c r="WGD65" s="6"/>
      <c r="WGE65" s="6"/>
      <c r="WGF65" s="6"/>
      <c r="WGG65" s="6"/>
      <c r="WGH65" s="6"/>
      <c r="WGI65" s="6"/>
      <c r="WGJ65" s="6"/>
      <c r="WGK65" s="6"/>
      <c r="WGL65" s="6"/>
      <c r="WGM65" s="6"/>
      <c r="WGN65" s="6"/>
      <c r="WGO65" s="6"/>
      <c r="WGP65" s="6"/>
      <c r="WGQ65" s="6"/>
      <c r="WGR65" s="6"/>
      <c r="WGS65" s="6"/>
      <c r="WGT65" s="6"/>
      <c r="WGU65" s="6"/>
      <c r="WGV65" s="6"/>
      <c r="WGW65" s="6"/>
      <c r="WGX65" s="6"/>
      <c r="WGY65" s="6"/>
      <c r="WGZ65" s="6"/>
      <c r="WHA65" s="6"/>
      <c r="WHB65" s="6"/>
      <c r="WHC65" s="6"/>
      <c r="WHD65" s="6"/>
      <c r="WHE65" s="6"/>
      <c r="WHF65" s="6"/>
      <c r="WHG65" s="6"/>
      <c r="WHH65" s="6"/>
      <c r="WHI65" s="6"/>
      <c r="WHJ65" s="6"/>
      <c r="WHK65" s="6"/>
      <c r="WHL65" s="6"/>
      <c r="WHM65" s="6"/>
      <c r="WHN65" s="6"/>
      <c r="WHO65" s="6"/>
      <c r="WHP65" s="6"/>
      <c r="WHQ65" s="6"/>
      <c r="WHR65" s="6"/>
      <c r="WHS65" s="6"/>
      <c r="WHT65" s="6"/>
      <c r="WHU65" s="6"/>
      <c r="WHV65" s="6"/>
      <c r="WHW65" s="6"/>
      <c r="WHX65" s="6"/>
      <c r="WHY65" s="6"/>
      <c r="WHZ65" s="6"/>
      <c r="WIA65" s="6"/>
      <c r="WIB65" s="6"/>
      <c r="WIC65" s="6"/>
      <c r="WID65" s="6"/>
      <c r="WIE65" s="6"/>
      <c r="WIF65" s="6"/>
      <c r="WIG65" s="6"/>
      <c r="WIH65" s="6"/>
      <c r="WII65" s="6"/>
      <c r="WIJ65" s="6"/>
      <c r="WIK65" s="6"/>
      <c r="WIL65" s="6"/>
      <c r="WIM65" s="6"/>
      <c r="WIN65" s="6"/>
      <c r="WIO65" s="6"/>
      <c r="WIP65" s="6"/>
      <c r="WIQ65" s="6"/>
      <c r="WIR65" s="6"/>
      <c r="WIS65" s="6"/>
      <c r="WIT65" s="6"/>
      <c r="WIU65" s="6"/>
      <c r="WIV65" s="6"/>
      <c r="WIW65" s="6"/>
      <c r="WIX65" s="6"/>
      <c r="WIY65" s="6"/>
      <c r="WIZ65" s="6"/>
      <c r="WJA65" s="6"/>
      <c r="WJB65" s="6"/>
      <c r="WJC65" s="6"/>
      <c r="WJD65" s="6"/>
      <c r="WJE65" s="6"/>
      <c r="WJF65" s="6"/>
      <c r="WJG65" s="6"/>
      <c r="WJH65" s="6"/>
      <c r="WJI65" s="6"/>
      <c r="WJJ65" s="6"/>
      <c r="WJK65" s="6"/>
      <c r="WJL65" s="6"/>
      <c r="WJM65" s="6"/>
      <c r="WJN65" s="6"/>
      <c r="WJO65" s="6"/>
      <c r="WJP65" s="6"/>
      <c r="WJQ65" s="6"/>
      <c r="WJR65" s="6"/>
      <c r="WJS65" s="6"/>
      <c r="WJT65" s="6"/>
      <c r="WJU65" s="6"/>
      <c r="WJV65" s="6"/>
      <c r="WJW65" s="6"/>
      <c r="WJX65" s="6"/>
      <c r="WJY65" s="6"/>
      <c r="WJZ65" s="6"/>
      <c r="WKA65" s="6"/>
      <c r="WKB65" s="6"/>
      <c r="WKC65" s="6"/>
      <c r="WKD65" s="6"/>
      <c r="WKE65" s="6"/>
      <c r="WKF65" s="6"/>
      <c r="WKG65" s="6"/>
      <c r="WKH65" s="6"/>
      <c r="WKI65" s="6"/>
      <c r="WKJ65" s="6"/>
      <c r="WKK65" s="6"/>
      <c r="WKL65" s="6"/>
      <c r="WKM65" s="6"/>
      <c r="WKN65" s="6"/>
      <c r="WKO65" s="6"/>
      <c r="WKP65" s="6"/>
      <c r="WKQ65" s="6"/>
      <c r="WKR65" s="6"/>
      <c r="WKS65" s="6"/>
      <c r="WKT65" s="6"/>
      <c r="WKU65" s="6"/>
      <c r="WKV65" s="6"/>
      <c r="WKW65" s="6"/>
      <c r="WKX65" s="6"/>
      <c r="WKY65" s="6"/>
      <c r="WKZ65" s="6"/>
      <c r="WLA65" s="6"/>
      <c r="WLB65" s="6"/>
      <c r="WLC65" s="6"/>
      <c r="WLD65" s="6"/>
      <c r="WLE65" s="6"/>
      <c r="WLF65" s="6"/>
      <c r="WLG65" s="6"/>
      <c r="WLH65" s="6"/>
      <c r="WLI65" s="6"/>
      <c r="WLJ65" s="6"/>
      <c r="WLK65" s="6"/>
      <c r="WLL65" s="6"/>
      <c r="WLM65" s="6"/>
      <c r="WLN65" s="6"/>
      <c r="WLO65" s="6"/>
      <c r="WLP65" s="6"/>
      <c r="WLQ65" s="6"/>
      <c r="WLR65" s="6"/>
      <c r="WLS65" s="6"/>
      <c r="WLT65" s="6"/>
      <c r="WLU65" s="6"/>
      <c r="WLV65" s="6"/>
      <c r="WLW65" s="6"/>
      <c r="WLX65" s="6"/>
      <c r="WLY65" s="6"/>
      <c r="WLZ65" s="6"/>
      <c r="WMA65" s="6"/>
      <c r="WMB65" s="6"/>
      <c r="WMC65" s="6"/>
      <c r="WMD65" s="6"/>
      <c r="WME65" s="6"/>
      <c r="WMF65" s="6"/>
      <c r="WMG65" s="6"/>
      <c r="WMH65" s="6"/>
      <c r="WMI65" s="6"/>
      <c r="WMJ65" s="6"/>
      <c r="WMK65" s="6"/>
      <c r="WML65" s="6"/>
      <c r="WMM65" s="6"/>
      <c r="WMN65" s="6"/>
      <c r="WMO65" s="6"/>
      <c r="WMP65" s="6"/>
      <c r="WMQ65" s="6"/>
      <c r="WMR65" s="6"/>
      <c r="WMS65" s="6"/>
      <c r="WMT65" s="6"/>
      <c r="WMU65" s="6"/>
      <c r="WMV65" s="6"/>
      <c r="WMW65" s="6"/>
      <c r="WMX65" s="6"/>
      <c r="WMY65" s="6"/>
      <c r="WMZ65" s="6"/>
      <c r="WNA65" s="6"/>
      <c r="WNB65" s="6"/>
      <c r="WNC65" s="6"/>
      <c r="WND65" s="6"/>
      <c r="WNE65" s="6"/>
      <c r="WNF65" s="6"/>
      <c r="WNG65" s="6"/>
      <c r="WNH65" s="6"/>
      <c r="WNI65" s="6"/>
      <c r="WNJ65" s="6"/>
      <c r="WNK65" s="6"/>
      <c r="WNL65" s="6"/>
      <c r="WNM65" s="6"/>
      <c r="WNN65" s="6"/>
      <c r="WNO65" s="6"/>
      <c r="WNP65" s="6"/>
      <c r="WNQ65" s="6"/>
      <c r="WNR65" s="6"/>
      <c r="WNS65" s="6"/>
      <c r="WNT65" s="6"/>
      <c r="WNU65" s="6"/>
      <c r="WNV65" s="6"/>
      <c r="WNW65" s="6"/>
      <c r="WNX65" s="6"/>
      <c r="WNY65" s="6"/>
      <c r="WNZ65" s="6"/>
      <c r="WOA65" s="6"/>
      <c r="WOB65" s="6"/>
      <c r="WOC65" s="6"/>
      <c r="WOD65" s="6"/>
      <c r="WOE65" s="6"/>
      <c r="WOF65" s="6"/>
      <c r="WOG65" s="6"/>
      <c r="WOH65" s="6"/>
      <c r="WOI65" s="6"/>
      <c r="WOJ65" s="6"/>
      <c r="WOK65" s="6"/>
      <c r="WOL65" s="6"/>
      <c r="WOM65" s="6"/>
      <c r="WON65" s="6"/>
      <c r="WOO65" s="6"/>
      <c r="WOP65" s="6"/>
      <c r="WOQ65" s="6"/>
      <c r="WOR65" s="6"/>
      <c r="WOS65" s="6"/>
      <c r="WOT65" s="6"/>
      <c r="WOU65" s="6"/>
      <c r="WOV65" s="6"/>
      <c r="WOW65" s="6"/>
      <c r="WOX65" s="6"/>
      <c r="WOY65" s="6"/>
      <c r="WOZ65" s="6"/>
      <c r="WPA65" s="6"/>
      <c r="WPB65" s="6"/>
      <c r="WPC65" s="6"/>
      <c r="WPD65" s="6"/>
      <c r="WPE65" s="6"/>
      <c r="WPF65" s="6"/>
      <c r="WPG65" s="6"/>
      <c r="WPH65" s="6"/>
      <c r="WPI65" s="6"/>
      <c r="WPJ65" s="6"/>
      <c r="WPK65" s="6"/>
      <c r="WPL65" s="6"/>
      <c r="WPM65" s="6"/>
      <c r="WPN65" s="6"/>
      <c r="WPO65" s="6"/>
      <c r="WPP65" s="6"/>
      <c r="WPQ65" s="6"/>
      <c r="WPR65" s="6"/>
      <c r="WPS65" s="6"/>
      <c r="WPT65" s="6"/>
      <c r="WPU65" s="6"/>
      <c r="WPV65" s="6"/>
      <c r="WPW65" s="6"/>
      <c r="WPX65" s="6"/>
      <c r="WPY65" s="6"/>
      <c r="WPZ65" s="6"/>
      <c r="WQA65" s="6"/>
      <c r="WQB65" s="6"/>
      <c r="WQC65" s="6"/>
      <c r="WQD65" s="6"/>
      <c r="WQE65" s="6"/>
      <c r="WQF65" s="6"/>
      <c r="WQG65" s="6"/>
      <c r="WQH65" s="6"/>
      <c r="WQI65" s="6"/>
      <c r="WQJ65" s="6"/>
      <c r="WQK65" s="6"/>
      <c r="WQL65" s="6"/>
      <c r="WQM65" s="6"/>
      <c r="WQN65" s="6"/>
      <c r="WQO65" s="6"/>
      <c r="WQP65" s="6"/>
      <c r="WQQ65" s="6"/>
      <c r="WQR65" s="6"/>
      <c r="WQS65" s="6"/>
      <c r="WQT65" s="6"/>
      <c r="WQU65" s="6"/>
      <c r="WQV65" s="6"/>
      <c r="WQW65" s="6"/>
      <c r="WQX65" s="6"/>
      <c r="WQY65" s="6"/>
      <c r="WQZ65" s="6"/>
      <c r="WRA65" s="6"/>
      <c r="WRB65" s="6"/>
      <c r="WRC65" s="6"/>
      <c r="WRD65" s="6"/>
      <c r="WRE65" s="6"/>
      <c r="WRF65" s="6"/>
      <c r="WRG65" s="6"/>
      <c r="WRH65" s="6"/>
      <c r="WRI65" s="6"/>
      <c r="WRJ65" s="6"/>
      <c r="WRK65" s="6"/>
      <c r="WRL65" s="6"/>
      <c r="WRM65" s="6"/>
      <c r="WRN65" s="6"/>
      <c r="WRO65" s="6"/>
      <c r="WRP65" s="6"/>
      <c r="WRQ65" s="6"/>
      <c r="WRR65" s="6"/>
      <c r="WRS65" s="6"/>
      <c r="WRT65" s="6"/>
      <c r="WRU65" s="6"/>
      <c r="WRV65" s="6"/>
      <c r="WRW65" s="6"/>
      <c r="WRX65" s="6"/>
      <c r="WRY65" s="6"/>
      <c r="WRZ65" s="6"/>
      <c r="WSA65" s="6"/>
      <c r="WSB65" s="6"/>
      <c r="WSC65" s="6"/>
      <c r="WSD65" s="6"/>
      <c r="WSE65" s="6"/>
      <c r="WSF65" s="6"/>
      <c r="WSG65" s="6"/>
      <c r="WSH65" s="6"/>
      <c r="WSI65" s="6"/>
      <c r="WSJ65" s="6"/>
      <c r="WSK65" s="6"/>
      <c r="WSL65" s="6"/>
      <c r="WSM65" s="6"/>
      <c r="WSN65" s="6"/>
      <c r="WSO65" s="6"/>
      <c r="WSP65" s="6"/>
      <c r="WSQ65" s="6"/>
      <c r="WSR65" s="6"/>
      <c r="WSS65" s="6"/>
      <c r="WST65" s="6"/>
      <c r="WSU65" s="6"/>
      <c r="WSV65" s="6"/>
      <c r="WSW65" s="6"/>
      <c r="WSX65" s="6"/>
      <c r="WSY65" s="6"/>
      <c r="WSZ65" s="6"/>
      <c r="WTA65" s="6"/>
      <c r="WTB65" s="6"/>
      <c r="WTC65" s="6"/>
      <c r="WTD65" s="6"/>
      <c r="WTE65" s="6"/>
      <c r="WTF65" s="6"/>
      <c r="WTG65" s="6"/>
      <c r="WTH65" s="6"/>
      <c r="WTI65" s="6"/>
      <c r="WTJ65" s="6"/>
      <c r="WTK65" s="6"/>
      <c r="WTL65" s="6"/>
      <c r="WTM65" s="6"/>
      <c r="WTN65" s="6"/>
      <c r="WTO65" s="6"/>
      <c r="WTP65" s="6"/>
      <c r="WTQ65" s="6"/>
      <c r="WTR65" s="6"/>
      <c r="WTS65" s="6"/>
      <c r="WTT65" s="6"/>
      <c r="WTU65" s="6"/>
      <c r="WTV65" s="6"/>
      <c r="WTW65" s="6"/>
      <c r="WTX65" s="6"/>
      <c r="WTY65" s="6"/>
      <c r="WTZ65" s="6"/>
      <c r="WUA65" s="6"/>
      <c r="WUB65" s="6"/>
      <c r="WUC65" s="6"/>
      <c r="WUD65" s="6"/>
      <c r="WUE65" s="6"/>
      <c r="WUF65" s="6"/>
      <c r="WUG65" s="6"/>
      <c r="WUH65" s="6"/>
      <c r="WUI65" s="6"/>
      <c r="WUJ65" s="6"/>
      <c r="WUK65" s="6"/>
      <c r="WUL65" s="6"/>
      <c r="WUM65" s="6"/>
      <c r="WUN65" s="6"/>
      <c r="WUO65" s="6"/>
      <c r="WUP65" s="6"/>
      <c r="WUQ65" s="6"/>
      <c r="WUR65" s="6"/>
      <c r="WUS65" s="6"/>
      <c r="WUT65" s="6"/>
      <c r="WUU65" s="6"/>
      <c r="WUV65" s="6"/>
      <c r="WUW65" s="6"/>
      <c r="WUX65" s="6"/>
      <c r="WUY65" s="6"/>
      <c r="WUZ65" s="6"/>
      <c r="WVA65" s="6"/>
      <c r="WVB65" s="6"/>
      <c r="WVC65" s="6"/>
      <c r="WVD65" s="6"/>
      <c r="WVE65" s="6"/>
      <c r="WVF65" s="6"/>
      <c r="WVG65" s="6"/>
      <c r="WVH65" s="6"/>
      <c r="WVI65" s="6"/>
      <c r="WVJ65" s="6"/>
      <c r="WVK65" s="6"/>
      <c r="WVL65" s="6"/>
      <c r="WVM65" s="6"/>
      <c r="WVN65" s="6"/>
      <c r="WVO65" s="6"/>
      <c r="WVP65" s="6"/>
      <c r="WVQ65" s="6"/>
      <c r="WVR65" s="6"/>
      <c r="WVS65" s="6"/>
      <c r="WVT65" s="6"/>
      <c r="WVU65" s="6"/>
      <c r="WVV65" s="6"/>
      <c r="WVW65" s="6"/>
      <c r="WVX65" s="6"/>
      <c r="WVY65" s="6"/>
      <c r="WVZ65" s="6"/>
      <c r="WWA65" s="6"/>
      <c r="WWB65" s="6"/>
      <c r="WWC65" s="6"/>
      <c r="WWD65" s="6"/>
      <c r="WWE65" s="6"/>
      <c r="WWF65" s="6"/>
      <c r="WWG65" s="6"/>
      <c r="WWH65" s="6"/>
      <c r="WWI65" s="6"/>
      <c r="WWJ65" s="6"/>
      <c r="WWK65" s="6"/>
      <c r="WWL65" s="6"/>
      <c r="WWM65" s="6"/>
      <c r="WWN65" s="6"/>
      <c r="WWO65" s="6"/>
      <c r="WWP65" s="6"/>
      <c r="WWQ65" s="6"/>
      <c r="WWR65" s="6"/>
      <c r="WWS65" s="6"/>
      <c r="WWT65" s="6"/>
      <c r="WWU65" s="6"/>
      <c r="WWV65" s="6"/>
      <c r="WWW65" s="6"/>
      <c r="WWX65" s="6"/>
      <c r="WWY65" s="6"/>
      <c r="WWZ65" s="6"/>
      <c r="WXA65" s="6"/>
      <c r="WXB65" s="6"/>
      <c r="WXC65" s="6"/>
      <c r="WXD65" s="6"/>
      <c r="WXE65" s="6"/>
      <c r="WXF65" s="6"/>
      <c r="WXG65" s="6"/>
      <c r="WXH65" s="6"/>
      <c r="WXI65" s="6"/>
      <c r="WXJ65" s="6"/>
      <c r="WXK65" s="6"/>
      <c r="WXL65" s="6"/>
      <c r="WXM65" s="6"/>
      <c r="WXN65" s="6"/>
      <c r="WXO65" s="6"/>
    </row>
    <row r="66" spans="1:16187" s="2" customFormat="1">
      <c r="A66" s="6"/>
      <c r="B66" s="6"/>
      <c r="C66" s="6"/>
      <c r="E66" s="411"/>
      <c r="F66" s="411"/>
      <c r="G66" s="546"/>
      <c r="H66" s="416"/>
      <c r="I66" s="196"/>
      <c r="J66" s="196"/>
      <c r="K66" s="6"/>
      <c r="L66" s="196"/>
      <c r="M66" s="6"/>
      <c r="N66" s="541"/>
      <c r="O66" s="196"/>
      <c r="P66" s="196"/>
      <c r="Q66" s="541"/>
      <c r="R66" s="196"/>
      <c r="S66" s="196"/>
      <c r="T66" s="196"/>
      <c r="U66" s="196"/>
      <c r="V66" s="196"/>
      <c r="W66" s="196"/>
      <c r="X66" s="436"/>
      <c r="Y66" s="196"/>
      <c r="Z66" s="6"/>
      <c r="AA66" s="6"/>
      <c r="AB66" s="6"/>
      <c r="AC66" s="6"/>
      <c r="AD66" s="6"/>
      <c r="AE66" s="6"/>
      <c r="AF66" s="196"/>
      <c r="AG66" s="196"/>
      <c r="AH66" s="196"/>
      <c r="AI66" s="196"/>
      <c r="AJ66" s="196"/>
      <c r="AK66" s="196"/>
      <c r="AL66" s="196"/>
      <c r="AM66" s="196"/>
      <c r="AN66" s="196"/>
      <c r="AO66" s="196"/>
      <c r="AP66" s="196"/>
      <c r="AQ66" s="6"/>
      <c r="AR66" s="6"/>
      <c r="AS66" s="6"/>
      <c r="AT66" s="196"/>
      <c r="AU66" s="196"/>
      <c r="AV66" s="196"/>
      <c r="AW66" s="196"/>
      <c r="AX66" s="196"/>
      <c r="AY66" s="196"/>
      <c r="AZ66" s="6"/>
      <c r="BA66" s="6"/>
      <c r="BB66" s="6"/>
      <c r="BC66" s="14"/>
      <c r="BD66" s="14"/>
      <c r="BE66" s="14"/>
      <c r="BF66" s="6"/>
      <c r="BG66" s="6"/>
      <c r="BH66" s="6"/>
      <c r="BI66" s="6"/>
      <c r="BJ66" s="6"/>
      <c r="BK66" s="6"/>
      <c r="BL66" s="6"/>
      <c r="BM66" s="432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/>
      <c r="DY66" s="6"/>
      <c r="DZ66" s="6"/>
      <c r="EA66" s="6"/>
      <c r="EB66" s="6"/>
      <c r="EC66" s="6"/>
      <c r="ED66" s="6"/>
      <c r="EE66" s="6"/>
      <c r="EF66" s="6"/>
      <c r="EG66" s="6"/>
      <c r="EH66" s="6"/>
      <c r="EI66" s="6"/>
      <c r="EJ66" s="6"/>
      <c r="EK66" s="6"/>
      <c r="EL66" s="6"/>
      <c r="EM66" s="6"/>
      <c r="EN66" s="6"/>
      <c r="EO66" s="6"/>
      <c r="EP66" s="6"/>
      <c r="EQ66" s="6"/>
      <c r="ER66" s="6"/>
      <c r="ES66" s="6"/>
      <c r="ET66" s="6"/>
      <c r="EU66" s="6"/>
      <c r="EV66" s="6"/>
      <c r="EW66" s="6"/>
      <c r="EX66" s="6"/>
      <c r="EY66" s="6"/>
      <c r="EZ66" s="6"/>
      <c r="FA66" s="6"/>
      <c r="FB66" s="6"/>
      <c r="FC66" s="6"/>
      <c r="FD66" s="6"/>
      <c r="FE66" s="6"/>
      <c r="FF66" s="6"/>
      <c r="FG66" s="6"/>
      <c r="FH66" s="6"/>
      <c r="FI66" s="6"/>
      <c r="FJ66" s="6"/>
      <c r="FK66" s="6"/>
      <c r="FL66" s="6"/>
      <c r="FM66" s="6"/>
      <c r="FN66" s="6"/>
      <c r="FO66" s="6"/>
      <c r="FP66" s="6"/>
      <c r="FQ66" s="6"/>
      <c r="FR66" s="6"/>
      <c r="FS66" s="6"/>
      <c r="FT66" s="6"/>
      <c r="FU66" s="6"/>
      <c r="FV66" s="6"/>
      <c r="FW66" s="6"/>
      <c r="FX66" s="6"/>
      <c r="FY66" s="6"/>
      <c r="FZ66" s="6"/>
      <c r="GA66" s="6"/>
      <c r="GB66" s="6"/>
      <c r="GC66" s="6"/>
      <c r="GD66" s="6"/>
      <c r="GE66" s="6"/>
      <c r="GF66" s="6"/>
      <c r="GG66" s="6"/>
      <c r="GH66" s="6"/>
      <c r="GI66" s="6"/>
      <c r="GJ66" s="6"/>
      <c r="GK66" s="6"/>
      <c r="GL66" s="6"/>
      <c r="GM66" s="6"/>
      <c r="GN66" s="6"/>
      <c r="GO66" s="6"/>
      <c r="GP66" s="6"/>
      <c r="GQ66" s="6"/>
      <c r="GR66" s="6"/>
      <c r="GS66" s="6"/>
      <c r="GT66" s="6"/>
      <c r="GU66" s="6"/>
      <c r="GV66" s="6"/>
      <c r="GW66" s="6"/>
      <c r="GX66" s="6"/>
      <c r="GY66" s="6"/>
      <c r="GZ66" s="6"/>
      <c r="HA66" s="6"/>
      <c r="HB66" s="6"/>
      <c r="HC66" s="6"/>
      <c r="HD66" s="6"/>
      <c r="HE66" s="6"/>
      <c r="HF66" s="6"/>
      <c r="HG66" s="6"/>
      <c r="HH66" s="6"/>
      <c r="HI66" s="6"/>
      <c r="HJ66" s="6"/>
      <c r="HK66" s="6"/>
      <c r="HL66" s="6"/>
      <c r="HM66" s="6"/>
      <c r="HN66" s="6"/>
      <c r="HO66" s="6"/>
      <c r="HP66" s="6"/>
      <c r="HQ66" s="6"/>
      <c r="HR66" s="6"/>
      <c r="HS66" s="6"/>
      <c r="HT66" s="6"/>
      <c r="HU66" s="6"/>
      <c r="HV66" s="6"/>
      <c r="HW66" s="6"/>
      <c r="HX66" s="6"/>
      <c r="HY66" s="6"/>
      <c r="HZ66" s="6"/>
      <c r="IA66" s="6"/>
      <c r="IB66" s="6"/>
      <c r="IC66" s="6"/>
      <c r="ID66" s="6"/>
      <c r="IE66" s="6"/>
      <c r="IF66" s="6"/>
      <c r="IG66" s="6"/>
      <c r="IH66" s="6"/>
      <c r="II66" s="6"/>
      <c r="IJ66" s="6"/>
      <c r="IK66" s="6"/>
      <c r="IL66" s="6"/>
      <c r="IM66" s="6"/>
      <c r="IN66" s="6"/>
      <c r="IO66" s="6"/>
      <c r="IP66" s="6"/>
      <c r="IQ66" s="6"/>
      <c r="IR66" s="6"/>
      <c r="IS66" s="6"/>
      <c r="IT66" s="6"/>
      <c r="IU66" s="6"/>
      <c r="IV66" s="6"/>
      <c r="IW66" s="6"/>
      <c r="IX66" s="6"/>
      <c r="IY66" s="6"/>
      <c r="IZ66" s="6"/>
      <c r="JA66" s="6"/>
      <c r="JB66" s="6"/>
      <c r="JC66" s="6"/>
      <c r="JD66" s="6"/>
      <c r="JE66" s="6"/>
      <c r="JF66" s="6"/>
      <c r="JG66" s="6"/>
      <c r="JH66" s="6"/>
      <c r="JI66" s="6"/>
      <c r="JJ66" s="6"/>
      <c r="JK66" s="6"/>
      <c r="JL66" s="6"/>
      <c r="JM66" s="6"/>
      <c r="JN66" s="6"/>
      <c r="JO66" s="6"/>
      <c r="JP66" s="6"/>
      <c r="JQ66" s="6"/>
      <c r="JR66" s="6"/>
      <c r="JS66" s="6"/>
      <c r="JT66" s="6"/>
      <c r="JU66" s="6"/>
      <c r="JV66" s="6"/>
      <c r="JW66" s="6"/>
      <c r="JX66" s="6"/>
      <c r="JY66" s="6"/>
      <c r="JZ66" s="6"/>
      <c r="KA66" s="6"/>
      <c r="KB66" s="6"/>
      <c r="KC66" s="6"/>
      <c r="KD66" s="6"/>
      <c r="KE66" s="6"/>
      <c r="KF66" s="6"/>
      <c r="KG66" s="6"/>
      <c r="KH66" s="6"/>
      <c r="KI66" s="6"/>
      <c r="KJ66" s="6"/>
      <c r="KK66" s="6"/>
      <c r="KL66" s="6"/>
      <c r="KM66" s="6"/>
      <c r="KN66" s="6"/>
      <c r="KO66" s="6"/>
      <c r="KP66" s="6"/>
      <c r="KQ66" s="6"/>
      <c r="KR66" s="6"/>
      <c r="KS66" s="6"/>
      <c r="KT66" s="6"/>
      <c r="KU66" s="6"/>
      <c r="KV66" s="6"/>
      <c r="KW66" s="6"/>
      <c r="KX66" s="6"/>
      <c r="KY66" s="6"/>
      <c r="KZ66" s="6"/>
      <c r="LA66" s="6"/>
      <c r="LB66" s="6"/>
      <c r="LC66" s="6"/>
      <c r="LD66" s="6"/>
      <c r="LE66" s="6"/>
      <c r="LF66" s="6"/>
      <c r="LG66" s="6"/>
      <c r="LH66" s="6"/>
      <c r="LI66" s="6"/>
      <c r="LJ66" s="6"/>
      <c r="LK66" s="6"/>
      <c r="LL66" s="6"/>
      <c r="LM66" s="6"/>
      <c r="LN66" s="6"/>
      <c r="LO66" s="6"/>
      <c r="LP66" s="6"/>
      <c r="LQ66" s="6"/>
      <c r="LR66" s="6"/>
      <c r="LS66" s="6"/>
      <c r="LT66" s="6"/>
      <c r="LU66" s="6"/>
      <c r="LV66" s="6"/>
      <c r="LW66" s="6"/>
      <c r="LX66" s="6"/>
      <c r="LY66" s="6"/>
      <c r="LZ66" s="6"/>
      <c r="MA66" s="6"/>
      <c r="MB66" s="6"/>
      <c r="MC66" s="6"/>
      <c r="MD66" s="6"/>
      <c r="ME66" s="6"/>
      <c r="MF66" s="6"/>
      <c r="MG66" s="6"/>
      <c r="MH66" s="6"/>
      <c r="MI66" s="6"/>
      <c r="MJ66" s="6"/>
      <c r="MK66" s="6"/>
      <c r="ML66" s="6"/>
      <c r="MM66" s="6"/>
      <c r="MN66" s="6"/>
      <c r="MO66" s="6"/>
      <c r="MP66" s="6"/>
      <c r="MQ66" s="6"/>
      <c r="MR66" s="6"/>
      <c r="MS66" s="6"/>
      <c r="MT66" s="6"/>
      <c r="MU66" s="6"/>
      <c r="MV66" s="6"/>
      <c r="MW66" s="6"/>
      <c r="MX66" s="6"/>
      <c r="MY66" s="6"/>
      <c r="MZ66" s="6"/>
      <c r="NA66" s="6"/>
      <c r="NB66" s="6"/>
      <c r="NC66" s="6"/>
      <c r="ND66" s="6"/>
      <c r="NE66" s="6"/>
      <c r="NF66" s="6"/>
      <c r="NG66" s="6"/>
      <c r="NH66" s="6"/>
      <c r="NI66" s="6"/>
      <c r="NJ66" s="6"/>
      <c r="NK66" s="6"/>
      <c r="NL66" s="6"/>
      <c r="NM66" s="6"/>
      <c r="NN66" s="6"/>
      <c r="NO66" s="6"/>
      <c r="NP66" s="6"/>
      <c r="NQ66" s="6"/>
      <c r="NR66" s="6"/>
      <c r="NS66" s="6"/>
      <c r="NT66" s="6"/>
      <c r="NU66" s="6"/>
      <c r="NV66" s="6"/>
      <c r="NW66" s="6"/>
      <c r="NX66" s="6"/>
      <c r="NY66" s="6"/>
      <c r="NZ66" s="6"/>
      <c r="OA66" s="6"/>
      <c r="OB66" s="6"/>
      <c r="OC66" s="6"/>
      <c r="OD66" s="6"/>
      <c r="OE66" s="6"/>
      <c r="OF66" s="6"/>
      <c r="OG66" s="6"/>
      <c r="OH66" s="6"/>
      <c r="OI66" s="6"/>
      <c r="OJ66" s="6"/>
      <c r="OK66" s="6"/>
      <c r="OL66" s="6"/>
      <c r="OM66" s="6"/>
      <c r="ON66" s="6"/>
      <c r="OO66" s="6"/>
      <c r="OP66" s="6"/>
      <c r="OQ66" s="6"/>
      <c r="OR66" s="6"/>
      <c r="OS66" s="6"/>
      <c r="OT66" s="6"/>
      <c r="OU66" s="6"/>
      <c r="OV66" s="6"/>
      <c r="OW66" s="6"/>
      <c r="OX66" s="6"/>
      <c r="OY66" s="6"/>
      <c r="OZ66" s="6"/>
      <c r="PA66" s="6"/>
      <c r="PB66" s="6"/>
      <c r="PC66" s="6"/>
      <c r="PD66" s="6"/>
      <c r="PE66" s="6"/>
      <c r="PF66" s="6"/>
      <c r="PG66" s="6"/>
      <c r="PH66" s="6"/>
      <c r="PI66" s="6"/>
      <c r="PJ66" s="6"/>
      <c r="PK66" s="6"/>
      <c r="PL66" s="6"/>
      <c r="PM66" s="6"/>
      <c r="PN66" s="6"/>
      <c r="PO66" s="6"/>
      <c r="PP66" s="6"/>
      <c r="PQ66" s="6"/>
      <c r="PR66" s="6"/>
      <c r="PS66" s="6"/>
      <c r="PT66" s="6"/>
      <c r="PU66" s="6"/>
      <c r="PV66" s="6"/>
      <c r="PW66" s="6"/>
      <c r="PX66" s="6"/>
      <c r="PY66" s="6"/>
      <c r="PZ66" s="6"/>
      <c r="QA66" s="6"/>
      <c r="QB66" s="6"/>
      <c r="QC66" s="6"/>
      <c r="QD66" s="6"/>
      <c r="QE66" s="6"/>
      <c r="QF66" s="6"/>
      <c r="QG66" s="6"/>
      <c r="QH66" s="6"/>
      <c r="QI66" s="6"/>
      <c r="QJ66" s="6"/>
      <c r="QK66" s="6"/>
      <c r="QL66" s="6"/>
      <c r="QM66" s="6"/>
      <c r="QN66" s="6"/>
      <c r="QO66" s="6"/>
      <c r="QP66" s="6"/>
      <c r="QQ66" s="6"/>
      <c r="QR66" s="6"/>
      <c r="QS66" s="6"/>
      <c r="QT66" s="6"/>
      <c r="QU66" s="6"/>
      <c r="QV66" s="6"/>
      <c r="QW66" s="6"/>
      <c r="QX66" s="6"/>
      <c r="QY66" s="6"/>
      <c r="QZ66" s="6"/>
      <c r="RA66" s="6"/>
      <c r="RB66" s="6"/>
      <c r="RC66" s="6"/>
      <c r="RD66" s="6"/>
      <c r="RE66" s="6"/>
      <c r="RF66" s="6"/>
      <c r="RG66" s="6"/>
      <c r="RH66" s="6"/>
      <c r="RI66" s="6"/>
      <c r="RJ66" s="6"/>
      <c r="RK66" s="6"/>
      <c r="RL66" s="6"/>
      <c r="RM66" s="6"/>
      <c r="RN66" s="6"/>
      <c r="RO66" s="6"/>
      <c r="RP66" s="6"/>
      <c r="RQ66" s="6"/>
      <c r="RR66" s="6"/>
      <c r="RS66" s="6"/>
      <c r="RT66" s="6"/>
      <c r="RU66" s="6"/>
      <c r="RV66" s="6"/>
      <c r="RW66" s="6"/>
      <c r="RX66" s="6"/>
      <c r="RY66" s="6"/>
      <c r="RZ66" s="6"/>
      <c r="SA66" s="6"/>
      <c r="SB66" s="6"/>
      <c r="SC66" s="6"/>
      <c r="SD66" s="6"/>
      <c r="SE66" s="6"/>
      <c r="SF66" s="6"/>
      <c r="SG66" s="6"/>
      <c r="SH66" s="6"/>
      <c r="SI66" s="6"/>
      <c r="SJ66" s="6"/>
      <c r="SK66" s="6"/>
      <c r="SL66" s="6"/>
      <c r="SM66" s="6"/>
      <c r="SN66" s="6"/>
      <c r="SO66" s="6"/>
      <c r="SP66" s="6"/>
      <c r="SQ66" s="6"/>
      <c r="SR66" s="6"/>
      <c r="SS66" s="6"/>
      <c r="ST66" s="6"/>
      <c r="SU66" s="6"/>
      <c r="SV66" s="6"/>
      <c r="SW66" s="6"/>
      <c r="SX66" s="6"/>
      <c r="SY66" s="6"/>
      <c r="SZ66" s="6"/>
      <c r="TA66" s="6"/>
      <c r="TB66" s="6"/>
      <c r="TC66" s="6"/>
      <c r="TD66" s="6"/>
      <c r="TE66" s="6"/>
      <c r="TF66" s="6"/>
      <c r="TG66" s="6"/>
      <c r="TH66" s="6"/>
      <c r="TI66" s="6"/>
      <c r="TJ66" s="6"/>
      <c r="TK66" s="6"/>
      <c r="TL66" s="6"/>
      <c r="TM66" s="6"/>
      <c r="TN66" s="6"/>
      <c r="TO66" s="6"/>
      <c r="TP66" s="6"/>
      <c r="TQ66" s="6"/>
      <c r="TR66" s="6"/>
      <c r="TS66" s="6"/>
      <c r="TT66" s="6"/>
      <c r="TU66" s="6"/>
      <c r="TV66" s="6"/>
      <c r="TW66" s="6"/>
      <c r="TX66" s="6"/>
      <c r="TY66" s="6"/>
      <c r="TZ66" s="6"/>
      <c r="UA66" s="6"/>
      <c r="UB66" s="6"/>
      <c r="UC66" s="6"/>
      <c r="UD66" s="6"/>
      <c r="UE66" s="6"/>
      <c r="UF66" s="6"/>
      <c r="UG66" s="6"/>
      <c r="UH66" s="6"/>
      <c r="UI66" s="6"/>
      <c r="UJ66" s="6"/>
      <c r="UK66" s="6"/>
      <c r="UL66" s="6"/>
      <c r="UM66" s="6"/>
      <c r="UN66" s="6"/>
      <c r="UO66" s="6"/>
      <c r="UP66" s="6"/>
      <c r="UQ66" s="6"/>
      <c r="UR66" s="6"/>
      <c r="US66" s="6"/>
      <c r="UT66" s="6"/>
      <c r="UU66" s="6"/>
      <c r="UV66" s="6"/>
      <c r="UW66" s="6"/>
      <c r="UX66" s="6"/>
      <c r="UY66" s="6"/>
      <c r="UZ66" s="6"/>
      <c r="VA66" s="6"/>
      <c r="VB66" s="6"/>
      <c r="VC66" s="6"/>
      <c r="VD66" s="6"/>
      <c r="VE66" s="6"/>
      <c r="VF66" s="6"/>
      <c r="VG66" s="6"/>
      <c r="VH66" s="6"/>
      <c r="VI66" s="6"/>
      <c r="VJ66" s="6"/>
      <c r="VK66" s="6"/>
      <c r="VL66" s="6"/>
      <c r="VM66" s="6"/>
      <c r="VN66" s="6"/>
      <c r="VO66" s="6"/>
      <c r="VP66" s="6"/>
      <c r="VQ66" s="6"/>
      <c r="VR66" s="6"/>
      <c r="VS66" s="6"/>
      <c r="VT66" s="6"/>
      <c r="VU66" s="6"/>
      <c r="VV66" s="6"/>
      <c r="VW66" s="6"/>
      <c r="VX66" s="6"/>
      <c r="VY66" s="6"/>
      <c r="VZ66" s="6"/>
      <c r="WA66" s="6"/>
      <c r="WB66" s="6"/>
      <c r="WC66" s="6"/>
      <c r="WD66" s="6"/>
      <c r="WE66" s="6"/>
      <c r="WF66" s="6"/>
      <c r="WG66" s="6"/>
      <c r="WH66" s="6"/>
      <c r="WI66" s="6"/>
      <c r="WJ66" s="6"/>
      <c r="WK66" s="6"/>
      <c r="WL66" s="6"/>
      <c r="WM66" s="6"/>
      <c r="WN66" s="6"/>
      <c r="WO66" s="6"/>
      <c r="WP66" s="6"/>
      <c r="WQ66" s="6"/>
      <c r="WR66" s="6"/>
      <c r="WS66" s="6"/>
      <c r="WT66" s="6"/>
      <c r="WU66" s="6"/>
      <c r="WV66" s="6"/>
      <c r="WW66" s="6"/>
      <c r="WX66" s="6"/>
      <c r="WY66" s="6"/>
      <c r="WZ66" s="6"/>
      <c r="XA66" s="6"/>
      <c r="XB66" s="6"/>
      <c r="XC66" s="6"/>
      <c r="XD66" s="6"/>
      <c r="XE66" s="6"/>
      <c r="XF66" s="6"/>
      <c r="XG66" s="6"/>
      <c r="XH66" s="6"/>
      <c r="XI66" s="6"/>
      <c r="XJ66" s="6"/>
      <c r="XK66" s="6"/>
      <c r="XL66" s="6"/>
      <c r="XM66" s="6"/>
      <c r="XN66" s="6"/>
      <c r="XO66" s="6"/>
      <c r="XP66" s="6"/>
      <c r="XQ66" s="6"/>
      <c r="XR66" s="6"/>
      <c r="XS66" s="6"/>
      <c r="XT66" s="6"/>
      <c r="XU66" s="6"/>
      <c r="XV66" s="6"/>
      <c r="XW66" s="6"/>
      <c r="XX66" s="6"/>
      <c r="XY66" s="6"/>
      <c r="XZ66" s="6"/>
      <c r="YA66" s="6"/>
      <c r="YB66" s="6"/>
      <c r="YC66" s="6"/>
      <c r="YD66" s="6"/>
      <c r="YE66" s="6"/>
      <c r="YF66" s="6"/>
      <c r="YG66" s="6"/>
      <c r="YH66" s="6"/>
      <c r="YI66" s="6"/>
      <c r="YJ66" s="6"/>
      <c r="YK66" s="6"/>
      <c r="YL66" s="6"/>
      <c r="YM66" s="6"/>
      <c r="YN66" s="6"/>
      <c r="YO66" s="6"/>
      <c r="YP66" s="6"/>
      <c r="YQ66" s="6"/>
      <c r="YR66" s="6"/>
      <c r="YS66" s="6"/>
      <c r="YT66" s="6"/>
      <c r="YU66" s="6"/>
      <c r="YV66" s="6"/>
      <c r="YW66" s="6"/>
      <c r="YX66" s="6"/>
      <c r="YY66" s="6"/>
      <c r="YZ66" s="6"/>
      <c r="ZA66" s="6"/>
      <c r="ZB66" s="6"/>
      <c r="ZC66" s="6"/>
      <c r="ZD66" s="6"/>
      <c r="ZE66" s="6"/>
      <c r="ZF66" s="6"/>
      <c r="ZG66" s="6"/>
      <c r="ZH66" s="6"/>
      <c r="ZI66" s="6"/>
      <c r="ZJ66" s="6"/>
      <c r="ZK66" s="6"/>
      <c r="ZL66" s="6"/>
      <c r="ZM66" s="6"/>
      <c r="ZN66" s="6"/>
      <c r="ZO66" s="6"/>
      <c r="ZP66" s="6"/>
      <c r="ZQ66" s="6"/>
      <c r="ZR66" s="6"/>
      <c r="ZS66" s="6"/>
      <c r="ZT66" s="6"/>
      <c r="ZU66" s="6"/>
      <c r="ZV66" s="6"/>
      <c r="ZW66" s="6"/>
      <c r="ZX66" s="6"/>
      <c r="ZY66" s="6"/>
      <c r="ZZ66" s="6"/>
      <c r="AAA66" s="6"/>
      <c r="AAB66" s="6"/>
      <c r="AAC66" s="6"/>
      <c r="AAD66" s="6"/>
      <c r="AAE66" s="6"/>
      <c r="AAF66" s="6"/>
      <c r="AAG66" s="6"/>
      <c r="AAH66" s="6"/>
      <c r="AAI66" s="6"/>
      <c r="AAJ66" s="6"/>
      <c r="AAK66" s="6"/>
      <c r="AAL66" s="6"/>
      <c r="AAM66" s="6"/>
      <c r="AAN66" s="6"/>
      <c r="AAO66" s="6"/>
      <c r="AAP66" s="6"/>
      <c r="AAQ66" s="6"/>
      <c r="AAR66" s="6"/>
      <c r="AAS66" s="6"/>
      <c r="AAT66" s="6"/>
      <c r="AAU66" s="6"/>
      <c r="AAV66" s="6"/>
      <c r="AAW66" s="6"/>
      <c r="AAX66" s="6"/>
      <c r="AAY66" s="6"/>
      <c r="AAZ66" s="6"/>
      <c r="ABA66" s="6"/>
      <c r="ABB66" s="6"/>
      <c r="ABC66" s="6"/>
      <c r="ABD66" s="6"/>
      <c r="ABE66" s="6"/>
      <c r="ABF66" s="6"/>
      <c r="ABG66" s="6"/>
      <c r="ABH66" s="6"/>
      <c r="ABI66" s="6"/>
      <c r="ABJ66" s="6"/>
      <c r="ABK66" s="6"/>
      <c r="ABL66" s="6"/>
      <c r="ABM66" s="6"/>
      <c r="ABN66" s="6"/>
      <c r="ABO66" s="6"/>
      <c r="ABP66" s="6"/>
      <c r="ABQ66" s="6"/>
      <c r="ABR66" s="6"/>
      <c r="ABS66" s="6"/>
      <c r="ABT66" s="6"/>
      <c r="ABU66" s="6"/>
      <c r="ABV66" s="6"/>
      <c r="ABW66" s="6"/>
      <c r="ABX66" s="6"/>
      <c r="ABY66" s="6"/>
      <c r="ABZ66" s="6"/>
      <c r="ACA66" s="6"/>
      <c r="ACB66" s="6"/>
      <c r="ACC66" s="6"/>
      <c r="ACD66" s="6"/>
      <c r="ACE66" s="6"/>
      <c r="ACF66" s="6"/>
      <c r="ACG66" s="6"/>
      <c r="ACH66" s="6"/>
      <c r="ACI66" s="6"/>
      <c r="ACJ66" s="6"/>
      <c r="ACK66" s="6"/>
      <c r="ACL66" s="6"/>
      <c r="ACM66" s="6"/>
      <c r="ACN66" s="6"/>
      <c r="ACO66" s="6"/>
      <c r="ACP66" s="6"/>
      <c r="ACQ66" s="6"/>
      <c r="ACR66" s="6"/>
      <c r="ACS66" s="6"/>
      <c r="ACT66" s="6"/>
      <c r="ACU66" s="6"/>
      <c r="ACV66" s="6"/>
      <c r="ACW66" s="6"/>
      <c r="ACX66" s="6"/>
      <c r="ACY66" s="6"/>
      <c r="ACZ66" s="6"/>
      <c r="ADA66" s="6"/>
      <c r="ADB66" s="6"/>
      <c r="ADC66" s="6"/>
      <c r="ADD66" s="6"/>
      <c r="ADE66" s="6"/>
      <c r="ADF66" s="6"/>
      <c r="ADG66" s="6"/>
      <c r="ADH66" s="6"/>
      <c r="ADI66" s="6"/>
      <c r="ADJ66" s="6"/>
      <c r="ADK66" s="6"/>
      <c r="ADL66" s="6"/>
      <c r="ADM66" s="6"/>
      <c r="ADN66" s="6"/>
      <c r="ADO66" s="6"/>
      <c r="ADP66" s="6"/>
      <c r="ADQ66" s="6"/>
      <c r="ADR66" s="6"/>
      <c r="ADS66" s="6"/>
      <c r="ADT66" s="6"/>
      <c r="ADU66" s="6"/>
      <c r="ADV66" s="6"/>
      <c r="ADW66" s="6"/>
      <c r="ADX66" s="6"/>
      <c r="ADY66" s="6"/>
      <c r="ADZ66" s="6"/>
      <c r="AEA66" s="6"/>
      <c r="AEB66" s="6"/>
      <c r="AEC66" s="6"/>
      <c r="AED66" s="6"/>
      <c r="AEE66" s="6"/>
      <c r="AEF66" s="6"/>
      <c r="AEG66" s="6"/>
      <c r="AEH66" s="6"/>
      <c r="AEI66" s="6"/>
      <c r="AEJ66" s="6"/>
      <c r="AEK66" s="6"/>
      <c r="AEL66" s="6"/>
      <c r="AEM66" s="6"/>
      <c r="AEN66" s="6"/>
      <c r="AEO66" s="6"/>
      <c r="AEP66" s="6"/>
      <c r="AEQ66" s="6"/>
      <c r="AER66" s="6"/>
      <c r="AES66" s="6"/>
      <c r="AET66" s="6"/>
      <c r="AEU66" s="6"/>
      <c r="AEV66" s="6"/>
      <c r="AEW66" s="6"/>
      <c r="AEX66" s="6"/>
      <c r="AEY66" s="6"/>
      <c r="AEZ66" s="6"/>
      <c r="AFA66" s="6"/>
      <c r="AFB66" s="6"/>
      <c r="AFC66" s="6"/>
      <c r="AFD66" s="6"/>
      <c r="AFE66" s="6"/>
      <c r="AFF66" s="6"/>
      <c r="AFG66" s="6"/>
      <c r="AFH66" s="6"/>
      <c r="AFI66" s="6"/>
      <c r="AFJ66" s="6"/>
      <c r="AFK66" s="6"/>
      <c r="AFL66" s="6"/>
      <c r="AFM66" s="6"/>
      <c r="AFN66" s="6"/>
      <c r="AFO66" s="6"/>
      <c r="AFP66" s="6"/>
      <c r="AFQ66" s="6"/>
      <c r="AFR66" s="6"/>
      <c r="AFS66" s="6"/>
      <c r="AFT66" s="6"/>
      <c r="AFU66" s="6"/>
      <c r="AFV66" s="6"/>
      <c r="AFW66" s="6"/>
      <c r="AFX66" s="6"/>
      <c r="AFY66" s="6"/>
      <c r="AFZ66" s="6"/>
      <c r="AGA66" s="6"/>
      <c r="AGB66" s="6"/>
      <c r="AGC66" s="6"/>
      <c r="AGD66" s="6"/>
      <c r="AGE66" s="6"/>
      <c r="AGF66" s="6"/>
      <c r="AGG66" s="6"/>
      <c r="AGH66" s="6"/>
      <c r="AGI66" s="6"/>
      <c r="AGJ66" s="6"/>
      <c r="AGK66" s="6"/>
      <c r="AGL66" s="6"/>
      <c r="AGM66" s="6"/>
      <c r="AGN66" s="6"/>
      <c r="AGO66" s="6"/>
      <c r="AGP66" s="6"/>
      <c r="AGQ66" s="6"/>
      <c r="AGR66" s="6"/>
      <c r="AGS66" s="6"/>
      <c r="AGT66" s="6"/>
      <c r="AGU66" s="6"/>
      <c r="AGV66" s="6"/>
      <c r="AGW66" s="6"/>
      <c r="AGX66" s="6"/>
      <c r="AGY66" s="6"/>
      <c r="AGZ66" s="6"/>
      <c r="AHA66" s="6"/>
      <c r="AHB66" s="6"/>
      <c r="AHC66" s="6"/>
      <c r="AHD66" s="6"/>
      <c r="AHE66" s="6"/>
      <c r="AHF66" s="6"/>
      <c r="AHG66" s="6"/>
      <c r="AHH66" s="6"/>
      <c r="AHI66" s="6"/>
      <c r="AHJ66" s="6"/>
      <c r="AHK66" s="6"/>
      <c r="AHL66" s="6"/>
      <c r="AHM66" s="6"/>
      <c r="AHN66" s="6"/>
      <c r="AHO66" s="6"/>
      <c r="AHP66" s="6"/>
      <c r="AHQ66" s="6"/>
      <c r="AHR66" s="6"/>
      <c r="AHS66" s="6"/>
      <c r="AHT66" s="6"/>
      <c r="AHU66" s="6"/>
      <c r="AHV66" s="6"/>
      <c r="AHW66" s="6"/>
      <c r="AHX66" s="6"/>
      <c r="AHY66" s="6"/>
      <c r="AHZ66" s="6"/>
      <c r="AIA66" s="6"/>
      <c r="AIB66" s="6"/>
      <c r="AIC66" s="6"/>
      <c r="AID66" s="6"/>
      <c r="AIE66" s="6"/>
      <c r="AIF66" s="6"/>
      <c r="AIG66" s="6"/>
      <c r="AIH66" s="6"/>
      <c r="AII66" s="6"/>
      <c r="AIJ66" s="6"/>
      <c r="AIK66" s="6"/>
      <c r="AIL66" s="6"/>
      <c r="AIM66" s="6"/>
      <c r="AIN66" s="6"/>
      <c r="AIO66" s="6"/>
      <c r="AIP66" s="6"/>
      <c r="AIQ66" s="6"/>
      <c r="AIR66" s="6"/>
      <c r="AIS66" s="6"/>
      <c r="AIT66" s="6"/>
      <c r="AIU66" s="6"/>
      <c r="AIV66" s="6"/>
      <c r="AIW66" s="6"/>
      <c r="AIX66" s="6"/>
      <c r="AIY66" s="6"/>
      <c r="AIZ66" s="6"/>
      <c r="AJA66" s="6"/>
      <c r="AJB66" s="6"/>
      <c r="AJC66" s="6"/>
      <c r="AJD66" s="6"/>
      <c r="AJE66" s="6"/>
      <c r="AJF66" s="6"/>
      <c r="AJG66" s="6"/>
      <c r="AJH66" s="6"/>
      <c r="AJI66" s="6"/>
      <c r="AJJ66" s="6"/>
      <c r="AJK66" s="6"/>
      <c r="AJL66" s="6"/>
      <c r="AJM66" s="6"/>
      <c r="AJN66" s="6"/>
      <c r="AJO66" s="6"/>
      <c r="AJP66" s="6"/>
      <c r="AJQ66" s="6"/>
      <c r="AJR66" s="6"/>
      <c r="AJS66" s="6"/>
      <c r="AJT66" s="6"/>
      <c r="AJU66" s="6"/>
      <c r="AJV66" s="6"/>
      <c r="AJW66" s="6"/>
      <c r="AJX66" s="6"/>
      <c r="AJY66" s="6"/>
      <c r="AJZ66" s="6"/>
      <c r="AKA66" s="6"/>
      <c r="AKB66" s="6"/>
      <c r="AKC66" s="6"/>
      <c r="AKD66" s="6"/>
      <c r="AKE66" s="6"/>
      <c r="AKF66" s="6"/>
      <c r="AKG66" s="6"/>
      <c r="AKH66" s="6"/>
      <c r="AKI66" s="6"/>
      <c r="AKJ66" s="6"/>
      <c r="AKK66" s="6"/>
      <c r="AKL66" s="6"/>
      <c r="AKM66" s="6"/>
      <c r="AKN66" s="6"/>
      <c r="AKO66" s="6"/>
      <c r="AKP66" s="6"/>
      <c r="AKQ66" s="6"/>
      <c r="AKR66" s="6"/>
      <c r="AKS66" s="6"/>
      <c r="AKT66" s="6"/>
      <c r="AKU66" s="6"/>
      <c r="AKV66" s="6"/>
      <c r="AKW66" s="6"/>
      <c r="AKX66" s="6"/>
      <c r="AKY66" s="6"/>
      <c r="AKZ66" s="6"/>
      <c r="ALA66" s="6"/>
      <c r="ALB66" s="6"/>
      <c r="ALC66" s="6"/>
      <c r="ALD66" s="6"/>
      <c r="ALE66" s="6"/>
      <c r="ALF66" s="6"/>
      <c r="ALG66" s="6"/>
      <c r="ALH66" s="6"/>
      <c r="ALI66" s="6"/>
      <c r="ALJ66" s="6"/>
      <c r="ALK66" s="6"/>
      <c r="ALL66" s="6"/>
      <c r="ALM66" s="6"/>
      <c r="ALN66" s="6"/>
      <c r="ALO66" s="6"/>
      <c r="ALP66" s="6"/>
      <c r="ALQ66" s="6"/>
      <c r="ALR66" s="6"/>
      <c r="ALS66" s="6"/>
      <c r="ALT66" s="6"/>
      <c r="ALU66" s="6"/>
      <c r="ALV66" s="6"/>
      <c r="ALW66" s="6"/>
      <c r="ALX66" s="6"/>
      <c r="ALY66" s="6"/>
      <c r="ALZ66" s="6"/>
      <c r="AMA66" s="6"/>
      <c r="AMB66" s="6"/>
      <c r="AMC66" s="6"/>
      <c r="AMD66" s="6"/>
      <c r="AME66" s="6"/>
      <c r="AMF66" s="6"/>
      <c r="AMG66" s="6"/>
      <c r="AMH66" s="6"/>
      <c r="AMI66" s="6"/>
      <c r="AMJ66" s="6"/>
      <c r="AMK66" s="6"/>
      <c r="AML66" s="6"/>
      <c r="AMM66" s="6"/>
      <c r="AMN66" s="6"/>
      <c r="AMO66" s="6"/>
      <c r="AMP66" s="6"/>
      <c r="AMQ66" s="6"/>
      <c r="AMR66" s="6"/>
      <c r="AMS66" s="6"/>
      <c r="AMT66" s="6"/>
      <c r="AMU66" s="6"/>
      <c r="AMV66" s="6"/>
      <c r="AMW66" s="6"/>
      <c r="AMX66" s="6"/>
      <c r="AMY66" s="6"/>
      <c r="AMZ66" s="6"/>
      <c r="ANA66" s="6"/>
      <c r="ANB66" s="6"/>
      <c r="ANC66" s="6"/>
      <c r="AND66" s="6"/>
      <c r="ANE66" s="6"/>
      <c r="ANF66" s="6"/>
      <c r="ANG66" s="6"/>
      <c r="ANH66" s="6"/>
      <c r="ANI66" s="6"/>
      <c r="ANJ66" s="6"/>
      <c r="ANK66" s="6"/>
      <c r="ANL66" s="6"/>
      <c r="ANM66" s="6"/>
      <c r="ANN66" s="6"/>
      <c r="ANO66" s="6"/>
      <c r="ANP66" s="6"/>
      <c r="ANQ66" s="6"/>
      <c r="ANR66" s="6"/>
      <c r="ANS66" s="6"/>
      <c r="ANT66" s="6"/>
      <c r="ANU66" s="6"/>
      <c r="ANV66" s="6"/>
      <c r="ANW66" s="6"/>
      <c r="ANX66" s="6"/>
      <c r="ANY66" s="6"/>
      <c r="ANZ66" s="6"/>
      <c r="AOA66" s="6"/>
      <c r="AOB66" s="6"/>
      <c r="AOC66" s="6"/>
      <c r="AOD66" s="6"/>
      <c r="AOE66" s="6"/>
      <c r="AOF66" s="6"/>
      <c r="AOG66" s="6"/>
      <c r="AOH66" s="6"/>
      <c r="AOI66" s="6"/>
      <c r="AOJ66" s="6"/>
      <c r="AOK66" s="6"/>
      <c r="AOL66" s="6"/>
      <c r="AOM66" s="6"/>
      <c r="AON66" s="6"/>
      <c r="AOO66" s="6"/>
      <c r="AOP66" s="6"/>
      <c r="AOQ66" s="6"/>
      <c r="AOR66" s="6"/>
      <c r="AOS66" s="6"/>
      <c r="AOT66" s="6"/>
      <c r="AOU66" s="6"/>
      <c r="AOV66" s="6"/>
      <c r="AOW66" s="6"/>
      <c r="AOX66" s="6"/>
      <c r="AOY66" s="6"/>
      <c r="AOZ66" s="6"/>
      <c r="APA66" s="6"/>
      <c r="APB66" s="6"/>
      <c r="APC66" s="6"/>
      <c r="APD66" s="6"/>
      <c r="APE66" s="6"/>
      <c r="APF66" s="6"/>
      <c r="APG66" s="6"/>
      <c r="APH66" s="6"/>
      <c r="API66" s="6"/>
      <c r="APJ66" s="6"/>
      <c r="APK66" s="6"/>
      <c r="APL66" s="6"/>
      <c r="APM66" s="6"/>
      <c r="APN66" s="6"/>
      <c r="APO66" s="6"/>
      <c r="APP66" s="6"/>
      <c r="APQ66" s="6"/>
      <c r="APR66" s="6"/>
      <c r="APS66" s="6"/>
      <c r="APT66" s="6"/>
      <c r="APU66" s="6"/>
      <c r="APV66" s="6"/>
      <c r="APW66" s="6"/>
      <c r="APX66" s="6"/>
      <c r="APY66" s="6"/>
      <c r="APZ66" s="6"/>
      <c r="AQA66" s="6"/>
      <c r="AQB66" s="6"/>
      <c r="AQC66" s="6"/>
      <c r="AQD66" s="6"/>
      <c r="AQE66" s="6"/>
      <c r="AQF66" s="6"/>
      <c r="AQG66" s="6"/>
      <c r="AQH66" s="6"/>
      <c r="AQI66" s="6"/>
      <c r="AQJ66" s="6"/>
      <c r="AQK66" s="6"/>
      <c r="AQL66" s="6"/>
      <c r="AQM66" s="6"/>
      <c r="AQN66" s="6"/>
      <c r="AQO66" s="6"/>
      <c r="AQP66" s="6"/>
      <c r="AQQ66" s="6"/>
      <c r="AQR66" s="6"/>
      <c r="AQS66" s="6"/>
      <c r="AQT66" s="6"/>
      <c r="AQU66" s="6"/>
      <c r="AQV66" s="6"/>
      <c r="AQW66" s="6"/>
      <c r="AQX66" s="6"/>
      <c r="AQY66" s="6"/>
      <c r="AQZ66" s="6"/>
      <c r="ARA66" s="6"/>
      <c r="ARB66" s="6"/>
      <c r="ARC66" s="6"/>
      <c r="ARD66" s="6"/>
      <c r="ARE66" s="6"/>
      <c r="ARF66" s="6"/>
      <c r="ARG66" s="6"/>
      <c r="ARH66" s="6"/>
      <c r="ARI66" s="6"/>
      <c r="ARJ66" s="6"/>
      <c r="ARK66" s="6"/>
      <c r="ARL66" s="6"/>
      <c r="ARM66" s="6"/>
      <c r="ARN66" s="6"/>
      <c r="ARO66" s="6"/>
      <c r="ARP66" s="6"/>
      <c r="ARQ66" s="6"/>
      <c r="ARR66" s="6"/>
      <c r="ARS66" s="6"/>
      <c r="ART66" s="6"/>
      <c r="ARU66" s="6"/>
      <c r="ARV66" s="6"/>
      <c r="ARW66" s="6"/>
      <c r="ARX66" s="6"/>
      <c r="ARY66" s="6"/>
      <c r="ARZ66" s="6"/>
      <c r="ASA66" s="6"/>
      <c r="ASB66" s="6"/>
      <c r="ASC66" s="6"/>
      <c r="ASD66" s="6"/>
      <c r="ASE66" s="6"/>
      <c r="ASF66" s="6"/>
      <c r="ASG66" s="6"/>
      <c r="ASH66" s="6"/>
      <c r="ASI66" s="6"/>
      <c r="ASJ66" s="6"/>
      <c r="ASK66" s="6"/>
      <c r="ASL66" s="6"/>
      <c r="ASM66" s="6"/>
      <c r="ASN66" s="6"/>
      <c r="ASO66" s="6"/>
      <c r="ASP66" s="6"/>
      <c r="ASQ66" s="6"/>
      <c r="ASR66" s="6"/>
      <c r="ASS66" s="6"/>
      <c r="AST66" s="6"/>
      <c r="ASU66" s="6"/>
      <c r="ASV66" s="6"/>
      <c r="ASW66" s="6"/>
      <c r="ASX66" s="6"/>
      <c r="ASY66" s="6"/>
      <c r="ASZ66" s="6"/>
      <c r="ATA66" s="6"/>
      <c r="ATB66" s="6"/>
      <c r="ATC66" s="6"/>
      <c r="ATD66" s="6"/>
      <c r="ATE66" s="6"/>
      <c r="ATF66" s="6"/>
      <c r="ATG66" s="6"/>
      <c r="ATH66" s="6"/>
      <c r="ATI66" s="6"/>
      <c r="ATJ66" s="6"/>
      <c r="ATK66" s="6"/>
      <c r="ATL66" s="6"/>
      <c r="ATM66" s="6"/>
      <c r="ATN66" s="6"/>
      <c r="ATO66" s="6"/>
      <c r="ATP66" s="6"/>
      <c r="ATQ66" s="6"/>
      <c r="ATR66" s="6"/>
      <c r="ATS66" s="6"/>
      <c r="ATT66" s="6"/>
      <c r="ATU66" s="6"/>
      <c r="ATV66" s="6"/>
      <c r="ATW66" s="6"/>
      <c r="ATX66" s="6"/>
      <c r="ATY66" s="6"/>
      <c r="ATZ66" s="6"/>
      <c r="AUA66" s="6"/>
      <c r="AUB66" s="6"/>
      <c r="AUC66" s="6"/>
      <c r="AUD66" s="6"/>
      <c r="AUE66" s="6"/>
      <c r="AUF66" s="6"/>
      <c r="AUG66" s="6"/>
      <c r="AUH66" s="6"/>
      <c r="AUI66" s="6"/>
      <c r="AUJ66" s="6"/>
      <c r="AUK66" s="6"/>
      <c r="AUL66" s="6"/>
      <c r="AUM66" s="6"/>
      <c r="AUN66" s="6"/>
      <c r="AUO66" s="6"/>
      <c r="AUP66" s="6"/>
      <c r="AUQ66" s="6"/>
      <c r="AUR66" s="6"/>
      <c r="AUS66" s="6"/>
      <c r="AUT66" s="6"/>
      <c r="AUU66" s="6"/>
      <c r="AUV66" s="6"/>
      <c r="AUW66" s="6"/>
      <c r="AUX66" s="6"/>
      <c r="AUY66" s="6"/>
      <c r="AUZ66" s="6"/>
      <c r="AVA66" s="6"/>
      <c r="AVB66" s="6"/>
      <c r="AVC66" s="6"/>
      <c r="AVD66" s="6"/>
      <c r="AVE66" s="6"/>
      <c r="AVF66" s="6"/>
      <c r="AVG66" s="6"/>
      <c r="AVH66" s="6"/>
      <c r="AVI66" s="6"/>
      <c r="AVJ66" s="6"/>
      <c r="AVK66" s="6"/>
      <c r="AVL66" s="6"/>
      <c r="AVM66" s="6"/>
      <c r="AVN66" s="6"/>
      <c r="AVO66" s="6"/>
      <c r="AVP66" s="6"/>
      <c r="AVQ66" s="6"/>
      <c r="AVR66" s="6"/>
      <c r="AVS66" s="6"/>
      <c r="AVT66" s="6"/>
      <c r="AVU66" s="6"/>
      <c r="AVV66" s="6"/>
      <c r="AVW66" s="6"/>
      <c r="AVX66" s="6"/>
      <c r="AVY66" s="6"/>
      <c r="AVZ66" s="6"/>
      <c r="AWA66" s="6"/>
      <c r="AWB66" s="6"/>
      <c r="AWC66" s="6"/>
      <c r="AWD66" s="6"/>
      <c r="AWE66" s="6"/>
      <c r="AWF66" s="6"/>
      <c r="AWG66" s="6"/>
      <c r="AWH66" s="6"/>
      <c r="AWI66" s="6"/>
      <c r="AWJ66" s="6"/>
      <c r="AWK66" s="6"/>
      <c r="AWL66" s="6"/>
      <c r="AWM66" s="6"/>
      <c r="AWN66" s="6"/>
      <c r="AWO66" s="6"/>
      <c r="AWP66" s="6"/>
      <c r="AWQ66" s="6"/>
      <c r="AWR66" s="6"/>
      <c r="AWS66" s="6"/>
      <c r="AWT66" s="6"/>
      <c r="AWU66" s="6"/>
      <c r="AWV66" s="6"/>
      <c r="AWW66" s="6"/>
      <c r="AWX66" s="6"/>
      <c r="AWY66" s="6"/>
      <c r="AWZ66" s="6"/>
      <c r="AXA66" s="6"/>
      <c r="AXB66" s="6"/>
      <c r="AXC66" s="6"/>
      <c r="AXD66" s="6"/>
      <c r="AXE66" s="6"/>
      <c r="AXF66" s="6"/>
      <c r="AXG66" s="6"/>
      <c r="AXH66" s="6"/>
      <c r="AXI66" s="6"/>
      <c r="AXJ66" s="6"/>
      <c r="AXK66" s="6"/>
      <c r="AXL66" s="6"/>
      <c r="AXM66" s="6"/>
      <c r="AXN66" s="6"/>
      <c r="AXO66" s="6"/>
      <c r="AXP66" s="6"/>
      <c r="AXQ66" s="6"/>
      <c r="AXR66" s="6"/>
      <c r="AXS66" s="6"/>
      <c r="AXT66" s="6"/>
      <c r="AXU66" s="6"/>
      <c r="AXV66" s="6"/>
      <c r="AXW66" s="6"/>
      <c r="AXX66" s="6"/>
      <c r="AXY66" s="6"/>
      <c r="AXZ66" s="6"/>
      <c r="AYA66" s="6"/>
      <c r="AYB66" s="6"/>
      <c r="AYC66" s="6"/>
      <c r="AYD66" s="6"/>
      <c r="AYE66" s="6"/>
      <c r="AYF66" s="6"/>
      <c r="AYG66" s="6"/>
      <c r="AYH66" s="6"/>
      <c r="AYI66" s="6"/>
      <c r="AYJ66" s="6"/>
      <c r="AYK66" s="6"/>
      <c r="AYL66" s="6"/>
      <c r="AYM66" s="6"/>
      <c r="AYN66" s="6"/>
      <c r="AYO66" s="6"/>
      <c r="AYP66" s="6"/>
      <c r="AYQ66" s="6"/>
      <c r="AYR66" s="6"/>
      <c r="AYS66" s="6"/>
      <c r="AYT66" s="6"/>
      <c r="AYU66" s="6"/>
      <c r="AYV66" s="6"/>
      <c r="AYW66" s="6"/>
      <c r="AYX66" s="6"/>
      <c r="AYY66" s="6"/>
      <c r="AYZ66" s="6"/>
      <c r="AZA66" s="6"/>
      <c r="AZB66" s="6"/>
      <c r="AZC66" s="6"/>
      <c r="AZD66" s="6"/>
      <c r="AZE66" s="6"/>
      <c r="AZF66" s="6"/>
      <c r="AZG66" s="6"/>
      <c r="AZH66" s="6"/>
      <c r="AZI66" s="6"/>
      <c r="AZJ66" s="6"/>
      <c r="AZK66" s="6"/>
      <c r="AZL66" s="6"/>
      <c r="AZM66" s="6"/>
      <c r="AZN66" s="6"/>
      <c r="AZO66" s="6"/>
      <c r="AZP66" s="6"/>
      <c r="AZQ66" s="6"/>
      <c r="AZR66" s="6"/>
      <c r="AZS66" s="6"/>
      <c r="AZT66" s="6"/>
      <c r="AZU66" s="6"/>
      <c r="AZV66" s="6"/>
      <c r="AZW66" s="6"/>
      <c r="AZX66" s="6"/>
      <c r="AZY66" s="6"/>
      <c r="AZZ66" s="6"/>
      <c r="BAA66" s="6"/>
      <c r="BAB66" s="6"/>
      <c r="BAC66" s="6"/>
      <c r="BAD66" s="6"/>
      <c r="BAE66" s="6"/>
      <c r="BAF66" s="6"/>
      <c r="BAG66" s="6"/>
      <c r="BAH66" s="6"/>
      <c r="BAI66" s="6"/>
      <c r="BAJ66" s="6"/>
      <c r="BAK66" s="6"/>
      <c r="BAL66" s="6"/>
      <c r="BAM66" s="6"/>
      <c r="BAN66" s="6"/>
      <c r="BAO66" s="6"/>
      <c r="BAP66" s="6"/>
      <c r="BAQ66" s="6"/>
      <c r="BAR66" s="6"/>
      <c r="BAS66" s="6"/>
      <c r="BAT66" s="6"/>
      <c r="BAU66" s="6"/>
      <c r="BAV66" s="6"/>
      <c r="BAW66" s="6"/>
      <c r="BAX66" s="6"/>
      <c r="BAY66" s="6"/>
      <c r="BAZ66" s="6"/>
      <c r="BBA66" s="6"/>
      <c r="BBB66" s="6"/>
      <c r="BBC66" s="6"/>
      <c r="BBD66" s="6"/>
      <c r="BBE66" s="6"/>
      <c r="BBF66" s="6"/>
      <c r="BBG66" s="6"/>
      <c r="BBH66" s="6"/>
      <c r="BBI66" s="6"/>
      <c r="BBJ66" s="6"/>
      <c r="BBK66" s="6"/>
      <c r="BBL66" s="6"/>
      <c r="BBM66" s="6"/>
      <c r="BBN66" s="6"/>
      <c r="BBO66" s="6"/>
      <c r="BBP66" s="6"/>
      <c r="BBQ66" s="6"/>
      <c r="BBR66" s="6"/>
      <c r="BBS66" s="6"/>
      <c r="BBT66" s="6"/>
      <c r="BBU66" s="6"/>
      <c r="BBV66" s="6"/>
      <c r="BBW66" s="6"/>
      <c r="BBX66" s="6"/>
      <c r="BBY66" s="6"/>
      <c r="BBZ66" s="6"/>
      <c r="BCA66" s="6"/>
      <c r="BCB66" s="6"/>
      <c r="BCC66" s="6"/>
      <c r="BCD66" s="6"/>
      <c r="BCE66" s="6"/>
      <c r="BCF66" s="6"/>
      <c r="BCG66" s="6"/>
      <c r="BCH66" s="6"/>
      <c r="BCI66" s="6"/>
      <c r="BCJ66" s="6"/>
      <c r="BCK66" s="6"/>
      <c r="BCL66" s="6"/>
      <c r="BCM66" s="6"/>
      <c r="BCN66" s="6"/>
      <c r="BCO66" s="6"/>
      <c r="BCP66" s="6"/>
      <c r="BCQ66" s="6"/>
      <c r="BCR66" s="6"/>
      <c r="BCS66" s="6"/>
      <c r="BCT66" s="6"/>
      <c r="BCU66" s="6"/>
      <c r="BCV66" s="6"/>
      <c r="BCW66" s="6"/>
      <c r="BCX66" s="6"/>
      <c r="BCY66" s="6"/>
      <c r="BCZ66" s="6"/>
      <c r="BDA66" s="6"/>
      <c r="BDB66" s="6"/>
      <c r="BDC66" s="6"/>
      <c r="BDD66" s="6"/>
      <c r="BDE66" s="6"/>
      <c r="BDF66" s="6"/>
      <c r="BDG66" s="6"/>
      <c r="BDH66" s="6"/>
      <c r="BDI66" s="6"/>
      <c r="BDJ66" s="6"/>
      <c r="BDK66" s="6"/>
      <c r="BDL66" s="6"/>
      <c r="BDM66" s="6"/>
      <c r="BDN66" s="6"/>
      <c r="BDO66" s="6"/>
      <c r="BDP66" s="6"/>
      <c r="BDQ66" s="6"/>
      <c r="BDR66" s="6"/>
      <c r="BDS66" s="6"/>
      <c r="BDT66" s="6"/>
      <c r="BDU66" s="6"/>
      <c r="BDV66" s="6"/>
      <c r="BDW66" s="6"/>
      <c r="BDX66" s="6"/>
      <c r="BDY66" s="6"/>
      <c r="BDZ66" s="6"/>
      <c r="BEA66" s="6"/>
      <c r="BEB66" s="6"/>
      <c r="BEC66" s="6"/>
      <c r="BED66" s="6"/>
      <c r="BEE66" s="6"/>
      <c r="BEF66" s="6"/>
      <c r="BEG66" s="6"/>
      <c r="BEH66" s="6"/>
      <c r="BEI66" s="6"/>
      <c r="BEJ66" s="6"/>
      <c r="BEK66" s="6"/>
      <c r="BEL66" s="6"/>
      <c r="BEM66" s="6"/>
      <c r="BEN66" s="6"/>
      <c r="BEO66" s="6"/>
      <c r="BEP66" s="6"/>
      <c r="BEQ66" s="6"/>
      <c r="BER66" s="6"/>
      <c r="BES66" s="6"/>
      <c r="BET66" s="6"/>
      <c r="BEU66" s="6"/>
      <c r="BEV66" s="6"/>
      <c r="BEW66" s="6"/>
      <c r="BEX66" s="6"/>
      <c r="BEY66" s="6"/>
      <c r="BEZ66" s="6"/>
      <c r="BFA66" s="6"/>
      <c r="BFB66" s="6"/>
      <c r="BFC66" s="6"/>
      <c r="BFD66" s="6"/>
      <c r="BFE66" s="6"/>
      <c r="BFF66" s="6"/>
      <c r="BFG66" s="6"/>
      <c r="BFH66" s="6"/>
      <c r="BFI66" s="6"/>
      <c r="BFJ66" s="6"/>
      <c r="BFK66" s="6"/>
      <c r="BFL66" s="6"/>
      <c r="BFM66" s="6"/>
      <c r="BFN66" s="6"/>
      <c r="BFO66" s="6"/>
      <c r="BFP66" s="6"/>
      <c r="BFQ66" s="6"/>
      <c r="BFR66" s="6"/>
      <c r="BFS66" s="6"/>
      <c r="BFT66" s="6"/>
      <c r="BFU66" s="6"/>
      <c r="BFV66" s="6"/>
      <c r="BFW66" s="6"/>
      <c r="BFX66" s="6"/>
      <c r="BFY66" s="6"/>
      <c r="BFZ66" s="6"/>
      <c r="BGA66" s="6"/>
      <c r="BGB66" s="6"/>
      <c r="BGC66" s="6"/>
      <c r="BGD66" s="6"/>
      <c r="BGE66" s="6"/>
      <c r="BGF66" s="6"/>
      <c r="BGG66" s="6"/>
      <c r="BGH66" s="6"/>
      <c r="BGI66" s="6"/>
      <c r="BGJ66" s="6"/>
      <c r="BGK66" s="6"/>
      <c r="BGL66" s="6"/>
      <c r="BGM66" s="6"/>
      <c r="BGN66" s="6"/>
      <c r="BGO66" s="6"/>
      <c r="BGP66" s="6"/>
      <c r="BGQ66" s="6"/>
      <c r="BGR66" s="6"/>
      <c r="BGS66" s="6"/>
      <c r="BGT66" s="6"/>
      <c r="BGU66" s="6"/>
      <c r="BGV66" s="6"/>
      <c r="BGW66" s="6"/>
      <c r="BGX66" s="6"/>
      <c r="BGY66" s="6"/>
      <c r="BGZ66" s="6"/>
      <c r="BHA66" s="6"/>
      <c r="BHB66" s="6"/>
      <c r="BHC66" s="6"/>
      <c r="BHD66" s="6"/>
      <c r="BHE66" s="6"/>
      <c r="BHF66" s="6"/>
      <c r="BHG66" s="6"/>
      <c r="BHH66" s="6"/>
      <c r="BHI66" s="6"/>
      <c r="BHJ66" s="6"/>
      <c r="BHK66" s="6"/>
      <c r="BHL66" s="6"/>
      <c r="BHM66" s="6"/>
      <c r="BHN66" s="6"/>
      <c r="BHO66" s="6"/>
      <c r="BHP66" s="6"/>
      <c r="BHQ66" s="6"/>
      <c r="BHR66" s="6"/>
      <c r="BHS66" s="6"/>
      <c r="BHT66" s="6"/>
      <c r="BHU66" s="6"/>
      <c r="BHV66" s="6"/>
      <c r="BHW66" s="6"/>
      <c r="BHX66" s="6"/>
      <c r="BHY66" s="6"/>
      <c r="BHZ66" s="6"/>
      <c r="BIA66" s="6"/>
      <c r="BIB66" s="6"/>
      <c r="BIC66" s="6"/>
      <c r="BID66" s="6"/>
      <c r="BIE66" s="6"/>
      <c r="BIF66" s="6"/>
      <c r="BIG66" s="6"/>
      <c r="BIH66" s="6"/>
      <c r="BII66" s="6"/>
      <c r="BIJ66" s="6"/>
      <c r="BIK66" s="6"/>
      <c r="BIL66" s="6"/>
      <c r="BIM66" s="6"/>
      <c r="BIN66" s="6"/>
      <c r="BIO66" s="6"/>
      <c r="BIP66" s="6"/>
      <c r="BIQ66" s="6"/>
      <c r="BIR66" s="6"/>
      <c r="BIS66" s="6"/>
      <c r="BIT66" s="6"/>
      <c r="BIU66" s="6"/>
      <c r="BIV66" s="6"/>
      <c r="BIW66" s="6"/>
      <c r="BIX66" s="6"/>
      <c r="BIY66" s="6"/>
      <c r="BIZ66" s="6"/>
      <c r="BJA66" s="6"/>
      <c r="BJB66" s="6"/>
      <c r="BJC66" s="6"/>
      <c r="BJD66" s="6"/>
      <c r="BJE66" s="6"/>
      <c r="BJF66" s="6"/>
      <c r="BJG66" s="6"/>
      <c r="BJH66" s="6"/>
      <c r="BJI66" s="6"/>
      <c r="BJJ66" s="6"/>
      <c r="BJK66" s="6"/>
      <c r="BJL66" s="6"/>
      <c r="BJM66" s="6"/>
      <c r="BJN66" s="6"/>
      <c r="BJO66" s="6"/>
      <c r="BJP66" s="6"/>
      <c r="BJQ66" s="6"/>
      <c r="BJR66" s="6"/>
      <c r="BJS66" s="6"/>
      <c r="BJT66" s="6"/>
      <c r="BJU66" s="6"/>
      <c r="BJV66" s="6"/>
      <c r="BJW66" s="6"/>
      <c r="BJX66" s="6"/>
      <c r="BJY66" s="6"/>
      <c r="BJZ66" s="6"/>
      <c r="BKA66" s="6"/>
      <c r="BKB66" s="6"/>
      <c r="BKC66" s="6"/>
      <c r="BKD66" s="6"/>
      <c r="BKE66" s="6"/>
      <c r="BKF66" s="6"/>
      <c r="BKG66" s="6"/>
      <c r="BKH66" s="6"/>
      <c r="BKI66" s="6"/>
      <c r="BKJ66" s="6"/>
      <c r="BKK66" s="6"/>
      <c r="BKL66" s="6"/>
      <c r="BKM66" s="6"/>
      <c r="BKN66" s="6"/>
      <c r="BKO66" s="6"/>
      <c r="BKP66" s="6"/>
      <c r="BKQ66" s="6"/>
      <c r="BKR66" s="6"/>
      <c r="BKS66" s="6"/>
      <c r="BKT66" s="6"/>
      <c r="BKU66" s="6"/>
      <c r="BKV66" s="6"/>
      <c r="BKW66" s="6"/>
      <c r="BKX66" s="6"/>
      <c r="BKY66" s="6"/>
      <c r="BKZ66" s="6"/>
      <c r="BLA66" s="6"/>
      <c r="BLB66" s="6"/>
      <c r="BLC66" s="6"/>
      <c r="BLD66" s="6"/>
      <c r="BLE66" s="6"/>
      <c r="BLF66" s="6"/>
      <c r="BLG66" s="6"/>
      <c r="BLH66" s="6"/>
      <c r="BLI66" s="6"/>
      <c r="BLJ66" s="6"/>
      <c r="BLK66" s="6"/>
      <c r="BLL66" s="6"/>
      <c r="BLM66" s="6"/>
      <c r="BLN66" s="6"/>
      <c r="BLO66" s="6"/>
      <c r="BLP66" s="6"/>
      <c r="BLQ66" s="6"/>
      <c r="BLR66" s="6"/>
      <c r="BLS66" s="6"/>
      <c r="BLT66" s="6"/>
      <c r="BLU66" s="6"/>
      <c r="BLV66" s="6"/>
      <c r="BLW66" s="6"/>
      <c r="BLX66" s="6"/>
      <c r="BLY66" s="6"/>
      <c r="BLZ66" s="6"/>
      <c r="BMA66" s="6"/>
      <c r="BMB66" s="6"/>
      <c r="BMC66" s="6"/>
      <c r="BMD66" s="6"/>
      <c r="BME66" s="6"/>
      <c r="BMF66" s="6"/>
      <c r="BMG66" s="6"/>
      <c r="BMH66" s="6"/>
      <c r="BMI66" s="6"/>
      <c r="BMJ66" s="6"/>
      <c r="BMK66" s="6"/>
      <c r="BML66" s="6"/>
      <c r="BMM66" s="6"/>
      <c r="BMN66" s="6"/>
      <c r="BMO66" s="6"/>
      <c r="BMP66" s="6"/>
      <c r="BMQ66" s="6"/>
      <c r="BMR66" s="6"/>
      <c r="BMS66" s="6"/>
      <c r="BMT66" s="6"/>
      <c r="BMU66" s="6"/>
      <c r="BMV66" s="6"/>
      <c r="BMW66" s="6"/>
      <c r="BMX66" s="6"/>
      <c r="BMY66" s="6"/>
      <c r="BMZ66" s="6"/>
      <c r="BNA66" s="6"/>
      <c r="BNB66" s="6"/>
      <c r="BNC66" s="6"/>
      <c r="BND66" s="6"/>
      <c r="BNE66" s="6"/>
      <c r="BNF66" s="6"/>
      <c r="BNG66" s="6"/>
      <c r="BNH66" s="6"/>
      <c r="BNI66" s="6"/>
      <c r="BNJ66" s="6"/>
      <c r="BNK66" s="6"/>
      <c r="BNL66" s="6"/>
      <c r="BNM66" s="6"/>
      <c r="BNN66" s="6"/>
      <c r="BNO66" s="6"/>
      <c r="BNP66" s="6"/>
      <c r="BNQ66" s="6"/>
      <c r="BNR66" s="6"/>
      <c r="BNS66" s="6"/>
      <c r="BNT66" s="6"/>
      <c r="BNU66" s="6"/>
      <c r="BNV66" s="6"/>
      <c r="BNW66" s="6"/>
      <c r="BNX66" s="6"/>
      <c r="BNY66" s="6"/>
      <c r="BNZ66" s="6"/>
      <c r="BOA66" s="6"/>
      <c r="BOB66" s="6"/>
      <c r="BOC66" s="6"/>
      <c r="BOD66" s="6"/>
      <c r="BOE66" s="6"/>
      <c r="BOF66" s="6"/>
      <c r="BOG66" s="6"/>
      <c r="BOH66" s="6"/>
      <c r="BOI66" s="6"/>
      <c r="BOJ66" s="6"/>
      <c r="BOK66" s="6"/>
      <c r="BOL66" s="6"/>
      <c r="BOM66" s="6"/>
      <c r="BON66" s="6"/>
      <c r="BOO66" s="6"/>
      <c r="BOP66" s="6"/>
      <c r="BOQ66" s="6"/>
      <c r="BOR66" s="6"/>
      <c r="BOS66" s="6"/>
      <c r="BOT66" s="6"/>
      <c r="BOU66" s="6"/>
      <c r="BOV66" s="6"/>
      <c r="BOW66" s="6"/>
      <c r="BOX66" s="6"/>
      <c r="BOY66" s="6"/>
      <c r="BOZ66" s="6"/>
      <c r="BPA66" s="6"/>
      <c r="BPB66" s="6"/>
      <c r="BPC66" s="6"/>
      <c r="BPD66" s="6"/>
      <c r="BPE66" s="6"/>
      <c r="BPF66" s="6"/>
      <c r="BPG66" s="6"/>
      <c r="BPH66" s="6"/>
      <c r="BPI66" s="6"/>
      <c r="BPJ66" s="6"/>
      <c r="BPK66" s="6"/>
      <c r="BPL66" s="6"/>
      <c r="BPM66" s="6"/>
      <c r="BPN66" s="6"/>
      <c r="BPO66" s="6"/>
      <c r="BPP66" s="6"/>
      <c r="BPQ66" s="6"/>
      <c r="BPR66" s="6"/>
      <c r="BPS66" s="6"/>
      <c r="BPT66" s="6"/>
      <c r="BPU66" s="6"/>
      <c r="BPV66" s="6"/>
      <c r="BPW66" s="6"/>
      <c r="BPX66" s="6"/>
      <c r="BPY66" s="6"/>
      <c r="BPZ66" s="6"/>
      <c r="BQA66" s="6"/>
      <c r="BQB66" s="6"/>
      <c r="BQC66" s="6"/>
      <c r="BQD66" s="6"/>
      <c r="BQE66" s="6"/>
      <c r="BQF66" s="6"/>
      <c r="BQG66" s="6"/>
      <c r="BQH66" s="6"/>
      <c r="BQI66" s="6"/>
      <c r="BQJ66" s="6"/>
      <c r="BQK66" s="6"/>
      <c r="BQL66" s="6"/>
      <c r="BQM66" s="6"/>
      <c r="BQN66" s="6"/>
      <c r="BQO66" s="6"/>
      <c r="BQP66" s="6"/>
      <c r="BQQ66" s="6"/>
      <c r="BQR66" s="6"/>
      <c r="BQS66" s="6"/>
      <c r="BQT66" s="6"/>
      <c r="BQU66" s="6"/>
      <c r="BQV66" s="6"/>
      <c r="BQW66" s="6"/>
      <c r="BQX66" s="6"/>
      <c r="BQY66" s="6"/>
      <c r="BQZ66" s="6"/>
      <c r="BRA66" s="6"/>
      <c r="BRB66" s="6"/>
      <c r="BRC66" s="6"/>
      <c r="BRD66" s="6"/>
      <c r="BRE66" s="6"/>
      <c r="BRF66" s="6"/>
      <c r="BRG66" s="6"/>
      <c r="BRH66" s="6"/>
      <c r="BRI66" s="6"/>
      <c r="BRJ66" s="6"/>
      <c r="BRK66" s="6"/>
      <c r="BRL66" s="6"/>
      <c r="BRM66" s="6"/>
      <c r="BRN66" s="6"/>
      <c r="BRO66" s="6"/>
      <c r="BRP66" s="6"/>
      <c r="BRQ66" s="6"/>
      <c r="BRR66" s="6"/>
      <c r="BRS66" s="6"/>
      <c r="BRT66" s="6"/>
      <c r="BRU66" s="6"/>
      <c r="BRV66" s="6"/>
      <c r="BRW66" s="6"/>
      <c r="BRX66" s="6"/>
      <c r="BRY66" s="6"/>
      <c r="BRZ66" s="6"/>
      <c r="BSA66" s="6"/>
      <c r="BSB66" s="6"/>
      <c r="BSC66" s="6"/>
      <c r="BSD66" s="6"/>
      <c r="BSE66" s="6"/>
      <c r="BSF66" s="6"/>
      <c r="BSG66" s="6"/>
      <c r="BSH66" s="6"/>
      <c r="BSI66" s="6"/>
      <c r="BSJ66" s="6"/>
      <c r="BSK66" s="6"/>
      <c r="BSL66" s="6"/>
      <c r="BSM66" s="6"/>
      <c r="BSN66" s="6"/>
      <c r="BSO66" s="6"/>
      <c r="BSP66" s="6"/>
      <c r="BSQ66" s="6"/>
      <c r="BSR66" s="6"/>
      <c r="BSS66" s="6"/>
      <c r="BST66" s="6"/>
      <c r="BSU66" s="6"/>
      <c r="BSV66" s="6"/>
      <c r="BSW66" s="6"/>
      <c r="BSX66" s="6"/>
      <c r="BSY66" s="6"/>
      <c r="BSZ66" s="6"/>
      <c r="BTA66" s="6"/>
      <c r="BTB66" s="6"/>
      <c r="BTC66" s="6"/>
      <c r="BTD66" s="6"/>
      <c r="BTE66" s="6"/>
      <c r="BTF66" s="6"/>
      <c r="BTG66" s="6"/>
      <c r="BTH66" s="6"/>
      <c r="BTI66" s="6"/>
      <c r="BTJ66" s="6"/>
      <c r="BTK66" s="6"/>
      <c r="BTL66" s="6"/>
      <c r="BTM66" s="6"/>
      <c r="BTN66" s="6"/>
      <c r="BTO66" s="6"/>
      <c r="BTP66" s="6"/>
      <c r="BTQ66" s="6"/>
      <c r="BTR66" s="6"/>
      <c r="BTS66" s="6"/>
      <c r="BTT66" s="6"/>
      <c r="BTU66" s="6"/>
      <c r="BTV66" s="6"/>
      <c r="BTW66" s="6"/>
      <c r="BTX66" s="6"/>
      <c r="BTY66" s="6"/>
      <c r="BTZ66" s="6"/>
      <c r="BUA66" s="6"/>
      <c r="BUB66" s="6"/>
      <c r="BUC66" s="6"/>
      <c r="BUD66" s="6"/>
      <c r="BUE66" s="6"/>
      <c r="BUF66" s="6"/>
      <c r="BUG66" s="6"/>
      <c r="BUH66" s="6"/>
      <c r="BUI66" s="6"/>
      <c r="BUJ66" s="6"/>
      <c r="BUK66" s="6"/>
      <c r="BUL66" s="6"/>
      <c r="BUM66" s="6"/>
      <c r="BUN66" s="6"/>
      <c r="BUO66" s="6"/>
      <c r="BUP66" s="6"/>
      <c r="BUQ66" s="6"/>
      <c r="BUR66" s="6"/>
      <c r="BUS66" s="6"/>
      <c r="BUT66" s="6"/>
      <c r="BUU66" s="6"/>
      <c r="BUV66" s="6"/>
      <c r="BUW66" s="6"/>
      <c r="BUX66" s="6"/>
      <c r="BUY66" s="6"/>
      <c r="BUZ66" s="6"/>
      <c r="BVA66" s="6"/>
      <c r="BVB66" s="6"/>
      <c r="BVC66" s="6"/>
      <c r="BVD66" s="6"/>
      <c r="BVE66" s="6"/>
      <c r="BVF66" s="6"/>
      <c r="BVG66" s="6"/>
      <c r="BVH66" s="6"/>
      <c r="BVI66" s="6"/>
      <c r="BVJ66" s="6"/>
      <c r="BVK66" s="6"/>
      <c r="BVL66" s="6"/>
      <c r="BVM66" s="6"/>
      <c r="BVN66" s="6"/>
      <c r="BVO66" s="6"/>
      <c r="BVP66" s="6"/>
      <c r="BVQ66" s="6"/>
      <c r="BVR66" s="6"/>
      <c r="BVS66" s="6"/>
      <c r="BVT66" s="6"/>
      <c r="BVU66" s="6"/>
      <c r="BVV66" s="6"/>
      <c r="BVW66" s="6"/>
      <c r="BVX66" s="6"/>
      <c r="BVY66" s="6"/>
      <c r="BVZ66" s="6"/>
      <c r="BWA66" s="6"/>
      <c r="BWB66" s="6"/>
      <c r="BWC66" s="6"/>
      <c r="BWD66" s="6"/>
      <c r="BWE66" s="6"/>
      <c r="BWF66" s="6"/>
      <c r="BWG66" s="6"/>
      <c r="BWH66" s="6"/>
      <c r="BWI66" s="6"/>
      <c r="BWJ66" s="6"/>
      <c r="BWK66" s="6"/>
      <c r="BWL66" s="6"/>
      <c r="BWM66" s="6"/>
      <c r="BWN66" s="6"/>
      <c r="BWO66" s="6"/>
      <c r="BWP66" s="6"/>
      <c r="BWQ66" s="6"/>
      <c r="BWR66" s="6"/>
      <c r="BWS66" s="6"/>
      <c r="BWT66" s="6"/>
      <c r="BWU66" s="6"/>
      <c r="BWV66" s="6"/>
      <c r="BWW66" s="6"/>
      <c r="BWX66" s="6"/>
      <c r="BWY66" s="6"/>
      <c r="BWZ66" s="6"/>
      <c r="BXA66" s="6"/>
      <c r="BXB66" s="6"/>
      <c r="BXC66" s="6"/>
      <c r="BXD66" s="6"/>
      <c r="BXE66" s="6"/>
      <c r="BXF66" s="6"/>
      <c r="BXG66" s="6"/>
      <c r="BXH66" s="6"/>
      <c r="BXI66" s="6"/>
      <c r="BXJ66" s="6"/>
      <c r="BXK66" s="6"/>
      <c r="BXL66" s="6"/>
      <c r="BXM66" s="6"/>
      <c r="BXN66" s="6"/>
      <c r="BXO66" s="6"/>
      <c r="BXP66" s="6"/>
      <c r="BXQ66" s="6"/>
      <c r="BXR66" s="6"/>
      <c r="BXS66" s="6"/>
      <c r="BXT66" s="6"/>
      <c r="BXU66" s="6"/>
      <c r="BXV66" s="6"/>
      <c r="BXW66" s="6"/>
      <c r="BXX66" s="6"/>
      <c r="BXY66" s="6"/>
      <c r="BXZ66" s="6"/>
      <c r="BYA66" s="6"/>
      <c r="BYB66" s="6"/>
      <c r="BYC66" s="6"/>
      <c r="BYD66" s="6"/>
      <c r="BYE66" s="6"/>
      <c r="BYF66" s="6"/>
      <c r="BYG66" s="6"/>
      <c r="BYH66" s="6"/>
      <c r="BYI66" s="6"/>
      <c r="BYJ66" s="6"/>
      <c r="BYK66" s="6"/>
      <c r="BYL66" s="6"/>
      <c r="BYM66" s="6"/>
      <c r="BYN66" s="6"/>
      <c r="BYO66" s="6"/>
      <c r="BYP66" s="6"/>
      <c r="BYQ66" s="6"/>
      <c r="BYR66" s="6"/>
      <c r="BYS66" s="6"/>
      <c r="BYT66" s="6"/>
      <c r="BYU66" s="6"/>
      <c r="BYV66" s="6"/>
      <c r="BYW66" s="6"/>
      <c r="BYX66" s="6"/>
      <c r="BYY66" s="6"/>
      <c r="BYZ66" s="6"/>
      <c r="BZA66" s="6"/>
      <c r="BZB66" s="6"/>
      <c r="BZC66" s="6"/>
      <c r="BZD66" s="6"/>
      <c r="BZE66" s="6"/>
      <c r="BZF66" s="6"/>
      <c r="BZG66" s="6"/>
      <c r="BZH66" s="6"/>
      <c r="BZI66" s="6"/>
      <c r="BZJ66" s="6"/>
      <c r="BZK66" s="6"/>
      <c r="BZL66" s="6"/>
      <c r="BZM66" s="6"/>
      <c r="BZN66" s="6"/>
      <c r="BZO66" s="6"/>
      <c r="BZP66" s="6"/>
      <c r="BZQ66" s="6"/>
      <c r="BZR66" s="6"/>
      <c r="BZS66" s="6"/>
      <c r="BZT66" s="6"/>
      <c r="BZU66" s="6"/>
      <c r="BZV66" s="6"/>
      <c r="BZW66" s="6"/>
      <c r="BZX66" s="6"/>
      <c r="BZY66" s="6"/>
      <c r="BZZ66" s="6"/>
      <c r="CAA66" s="6"/>
      <c r="CAB66" s="6"/>
      <c r="CAC66" s="6"/>
      <c r="CAD66" s="6"/>
      <c r="CAE66" s="6"/>
      <c r="CAF66" s="6"/>
      <c r="CAG66" s="6"/>
      <c r="CAH66" s="6"/>
      <c r="CAI66" s="6"/>
      <c r="CAJ66" s="6"/>
      <c r="CAK66" s="6"/>
      <c r="CAL66" s="6"/>
      <c r="CAM66" s="6"/>
      <c r="CAN66" s="6"/>
      <c r="CAO66" s="6"/>
      <c r="CAP66" s="6"/>
      <c r="CAQ66" s="6"/>
      <c r="CAR66" s="6"/>
      <c r="CAS66" s="6"/>
      <c r="CAT66" s="6"/>
      <c r="CAU66" s="6"/>
      <c r="CAV66" s="6"/>
      <c r="CAW66" s="6"/>
      <c r="CAX66" s="6"/>
      <c r="CAY66" s="6"/>
      <c r="CAZ66" s="6"/>
      <c r="CBA66" s="6"/>
      <c r="CBB66" s="6"/>
      <c r="CBC66" s="6"/>
      <c r="CBD66" s="6"/>
      <c r="CBE66" s="6"/>
      <c r="CBF66" s="6"/>
      <c r="CBG66" s="6"/>
      <c r="CBH66" s="6"/>
      <c r="CBI66" s="6"/>
      <c r="CBJ66" s="6"/>
      <c r="CBK66" s="6"/>
      <c r="CBL66" s="6"/>
      <c r="CBM66" s="6"/>
      <c r="CBN66" s="6"/>
      <c r="CBO66" s="6"/>
      <c r="CBP66" s="6"/>
      <c r="CBQ66" s="6"/>
      <c r="CBR66" s="6"/>
      <c r="CBS66" s="6"/>
      <c r="CBT66" s="6"/>
      <c r="CBU66" s="6"/>
      <c r="CBV66" s="6"/>
      <c r="CBW66" s="6"/>
      <c r="CBX66" s="6"/>
      <c r="CBY66" s="6"/>
      <c r="CBZ66" s="6"/>
      <c r="CCA66" s="6"/>
      <c r="CCB66" s="6"/>
      <c r="CCC66" s="6"/>
      <c r="CCD66" s="6"/>
      <c r="CCE66" s="6"/>
      <c r="CCF66" s="6"/>
      <c r="CCG66" s="6"/>
      <c r="CCH66" s="6"/>
      <c r="CCI66" s="6"/>
      <c r="CCJ66" s="6"/>
      <c r="CCK66" s="6"/>
      <c r="CCL66" s="6"/>
      <c r="CCM66" s="6"/>
      <c r="CCN66" s="6"/>
      <c r="CCO66" s="6"/>
      <c r="CCP66" s="6"/>
      <c r="CCQ66" s="6"/>
      <c r="CCR66" s="6"/>
      <c r="CCS66" s="6"/>
      <c r="CCT66" s="6"/>
      <c r="CCU66" s="6"/>
      <c r="CCV66" s="6"/>
      <c r="CCW66" s="6"/>
      <c r="CCX66" s="6"/>
      <c r="CCY66" s="6"/>
      <c r="CCZ66" s="6"/>
      <c r="CDA66" s="6"/>
      <c r="CDB66" s="6"/>
      <c r="CDC66" s="6"/>
      <c r="CDD66" s="6"/>
      <c r="CDE66" s="6"/>
      <c r="CDF66" s="6"/>
      <c r="CDG66" s="6"/>
      <c r="CDH66" s="6"/>
      <c r="CDI66" s="6"/>
      <c r="CDJ66" s="6"/>
      <c r="CDK66" s="6"/>
      <c r="CDL66" s="6"/>
      <c r="CDM66" s="6"/>
      <c r="CDN66" s="6"/>
      <c r="CDO66" s="6"/>
      <c r="CDP66" s="6"/>
      <c r="CDQ66" s="6"/>
      <c r="CDR66" s="6"/>
      <c r="CDS66" s="6"/>
      <c r="CDT66" s="6"/>
      <c r="CDU66" s="6"/>
      <c r="CDV66" s="6"/>
      <c r="CDW66" s="6"/>
      <c r="CDX66" s="6"/>
      <c r="CDY66" s="6"/>
      <c r="CDZ66" s="6"/>
      <c r="CEA66" s="6"/>
      <c r="CEB66" s="6"/>
      <c r="CEC66" s="6"/>
      <c r="CED66" s="6"/>
      <c r="CEE66" s="6"/>
      <c r="CEF66" s="6"/>
      <c r="CEG66" s="6"/>
      <c r="CEH66" s="6"/>
      <c r="CEI66" s="6"/>
      <c r="CEJ66" s="6"/>
      <c r="CEK66" s="6"/>
      <c r="CEL66" s="6"/>
      <c r="CEM66" s="6"/>
      <c r="CEN66" s="6"/>
      <c r="CEO66" s="6"/>
      <c r="CEP66" s="6"/>
      <c r="CEQ66" s="6"/>
      <c r="CER66" s="6"/>
      <c r="CES66" s="6"/>
      <c r="CET66" s="6"/>
      <c r="CEU66" s="6"/>
      <c r="CEV66" s="6"/>
      <c r="CEW66" s="6"/>
      <c r="CEX66" s="6"/>
      <c r="CEY66" s="6"/>
      <c r="CEZ66" s="6"/>
      <c r="CFA66" s="6"/>
      <c r="CFB66" s="6"/>
      <c r="CFC66" s="6"/>
      <c r="CFD66" s="6"/>
      <c r="CFE66" s="6"/>
      <c r="CFF66" s="6"/>
      <c r="CFG66" s="6"/>
      <c r="CFH66" s="6"/>
      <c r="CFI66" s="6"/>
      <c r="CFJ66" s="6"/>
      <c r="CFK66" s="6"/>
      <c r="CFL66" s="6"/>
      <c r="CFM66" s="6"/>
      <c r="CFN66" s="6"/>
      <c r="CFO66" s="6"/>
      <c r="CFP66" s="6"/>
      <c r="CFQ66" s="6"/>
      <c r="CFR66" s="6"/>
      <c r="CFS66" s="6"/>
      <c r="CFT66" s="6"/>
      <c r="CFU66" s="6"/>
      <c r="CFV66" s="6"/>
      <c r="CFW66" s="6"/>
      <c r="CFX66" s="6"/>
      <c r="CFY66" s="6"/>
      <c r="CFZ66" s="6"/>
      <c r="CGA66" s="6"/>
      <c r="CGB66" s="6"/>
      <c r="CGC66" s="6"/>
      <c r="CGD66" s="6"/>
      <c r="CGE66" s="6"/>
      <c r="CGF66" s="6"/>
      <c r="CGG66" s="6"/>
      <c r="CGH66" s="6"/>
      <c r="CGI66" s="6"/>
      <c r="CGJ66" s="6"/>
      <c r="CGK66" s="6"/>
      <c r="CGL66" s="6"/>
      <c r="CGM66" s="6"/>
      <c r="CGN66" s="6"/>
      <c r="CGO66" s="6"/>
      <c r="CGP66" s="6"/>
      <c r="CGQ66" s="6"/>
      <c r="CGR66" s="6"/>
      <c r="CGS66" s="6"/>
      <c r="CGT66" s="6"/>
      <c r="CGU66" s="6"/>
      <c r="CGV66" s="6"/>
      <c r="CGW66" s="6"/>
      <c r="CGX66" s="6"/>
      <c r="CGY66" s="6"/>
      <c r="CGZ66" s="6"/>
      <c r="CHA66" s="6"/>
      <c r="CHB66" s="6"/>
      <c r="CHC66" s="6"/>
      <c r="CHD66" s="6"/>
      <c r="CHE66" s="6"/>
      <c r="CHF66" s="6"/>
      <c r="CHG66" s="6"/>
      <c r="CHH66" s="6"/>
      <c r="CHI66" s="6"/>
      <c r="CHJ66" s="6"/>
      <c r="CHK66" s="6"/>
      <c r="CHL66" s="6"/>
      <c r="CHM66" s="6"/>
      <c r="CHN66" s="6"/>
      <c r="CHO66" s="6"/>
      <c r="CHP66" s="6"/>
      <c r="CHQ66" s="6"/>
      <c r="CHR66" s="6"/>
      <c r="CHS66" s="6"/>
      <c r="CHT66" s="6"/>
      <c r="CHU66" s="6"/>
      <c r="CHV66" s="6"/>
      <c r="CHW66" s="6"/>
      <c r="CHX66" s="6"/>
      <c r="CHY66" s="6"/>
      <c r="CHZ66" s="6"/>
      <c r="CIA66" s="6"/>
      <c r="CIB66" s="6"/>
      <c r="CIC66" s="6"/>
      <c r="CID66" s="6"/>
      <c r="CIE66" s="6"/>
      <c r="CIF66" s="6"/>
      <c r="CIG66" s="6"/>
      <c r="CIH66" s="6"/>
      <c r="CII66" s="6"/>
      <c r="CIJ66" s="6"/>
      <c r="CIK66" s="6"/>
      <c r="CIL66" s="6"/>
      <c r="CIM66" s="6"/>
      <c r="CIN66" s="6"/>
      <c r="CIO66" s="6"/>
      <c r="CIP66" s="6"/>
      <c r="CIQ66" s="6"/>
      <c r="CIR66" s="6"/>
      <c r="CIS66" s="6"/>
      <c r="CIT66" s="6"/>
      <c r="CIU66" s="6"/>
      <c r="CIV66" s="6"/>
      <c r="CIW66" s="6"/>
      <c r="CIX66" s="6"/>
      <c r="CIY66" s="6"/>
      <c r="CIZ66" s="6"/>
      <c r="CJA66" s="6"/>
      <c r="CJB66" s="6"/>
      <c r="CJC66" s="6"/>
      <c r="CJD66" s="6"/>
      <c r="CJE66" s="6"/>
      <c r="CJF66" s="6"/>
      <c r="CJG66" s="6"/>
      <c r="CJH66" s="6"/>
      <c r="CJI66" s="6"/>
      <c r="CJJ66" s="6"/>
      <c r="CJK66" s="6"/>
      <c r="CJL66" s="6"/>
      <c r="CJM66" s="6"/>
      <c r="CJN66" s="6"/>
      <c r="CJO66" s="6"/>
      <c r="CJP66" s="6"/>
      <c r="CJQ66" s="6"/>
      <c r="CJR66" s="6"/>
      <c r="CJS66" s="6"/>
      <c r="CJT66" s="6"/>
      <c r="CJU66" s="6"/>
      <c r="CJV66" s="6"/>
      <c r="CJW66" s="6"/>
      <c r="CJX66" s="6"/>
      <c r="CJY66" s="6"/>
      <c r="CJZ66" s="6"/>
      <c r="CKA66" s="6"/>
      <c r="CKB66" s="6"/>
      <c r="CKC66" s="6"/>
      <c r="CKD66" s="6"/>
      <c r="CKE66" s="6"/>
      <c r="CKF66" s="6"/>
      <c r="CKG66" s="6"/>
      <c r="CKH66" s="6"/>
      <c r="CKI66" s="6"/>
      <c r="CKJ66" s="6"/>
      <c r="CKK66" s="6"/>
      <c r="CKL66" s="6"/>
      <c r="CKM66" s="6"/>
      <c r="CKN66" s="6"/>
      <c r="CKO66" s="6"/>
      <c r="CKP66" s="6"/>
      <c r="CKQ66" s="6"/>
      <c r="CKR66" s="6"/>
      <c r="CKS66" s="6"/>
      <c r="CKT66" s="6"/>
      <c r="CKU66" s="6"/>
      <c r="CKV66" s="6"/>
      <c r="CKW66" s="6"/>
      <c r="CKX66" s="6"/>
      <c r="CKY66" s="6"/>
      <c r="CKZ66" s="6"/>
      <c r="CLA66" s="6"/>
      <c r="CLB66" s="6"/>
      <c r="CLC66" s="6"/>
      <c r="CLD66" s="6"/>
      <c r="CLE66" s="6"/>
      <c r="CLF66" s="6"/>
      <c r="CLG66" s="6"/>
      <c r="CLH66" s="6"/>
      <c r="CLI66" s="6"/>
      <c r="CLJ66" s="6"/>
      <c r="CLK66" s="6"/>
      <c r="CLL66" s="6"/>
      <c r="CLM66" s="6"/>
      <c r="CLN66" s="6"/>
      <c r="CLO66" s="6"/>
      <c r="CLP66" s="6"/>
      <c r="CLQ66" s="6"/>
      <c r="CLR66" s="6"/>
      <c r="CLS66" s="6"/>
      <c r="CLT66" s="6"/>
      <c r="CLU66" s="6"/>
      <c r="CLV66" s="6"/>
      <c r="CLW66" s="6"/>
      <c r="CLX66" s="6"/>
      <c r="CLY66" s="6"/>
      <c r="CLZ66" s="6"/>
      <c r="CMA66" s="6"/>
      <c r="CMB66" s="6"/>
      <c r="CMC66" s="6"/>
      <c r="CMD66" s="6"/>
      <c r="CME66" s="6"/>
      <c r="CMF66" s="6"/>
      <c r="CMG66" s="6"/>
      <c r="CMH66" s="6"/>
      <c r="CMI66" s="6"/>
      <c r="CMJ66" s="6"/>
      <c r="CMK66" s="6"/>
      <c r="CML66" s="6"/>
      <c r="CMM66" s="6"/>
      <c r="CMN66" s="6"/>
      <c r="CMO66" s="6"/>
      <c r="CMP66" s="6"/>
      <c r="CMQ66" s="6"/>
      <c r="CMR66" s="6"/>
      <c r="CMS66" s="6"/>
      <c r="CMT66" s="6"/>
      <c r="CMU66" s="6"/>
      <c r="CMV66" s="6"/>
      <c r="CMW66" s="6"/>
      <c r="CMX66" s="6"/>
      <c r="CMY66" s="6"/>
      <c r="CMZ66" s="6"/>
      <c r="CNA66" s="6"/>
      <c r="CNB66" s="6"/>
      <c r="CNC66" s="6"/>
      <c r="CND66" s="6"/>
      <c r="CNE66" s="6"/>
      <c r="CNF66" s="6"/>
      <c r="CNG66" s="6"/>
      <c r="CNH66" s="6"/>
      <c r="CNI66" s="6"/>
      <c r="CNJ66" s="6"/>
      <c r="CNK66" s="6"/>
      <c r="CNL66" s="6"/>
      <c r="CNM66" s="6"/>
      <c r="CNN66" s="6"/>
      <c r="CNO66" s="6"/>
      <c r="CNP66" s="6"/>
      <c r="CNQ66" s="6"/>
      <c r="CNR66" s="6"/>
      <c r="CNS66" s="6"/>
      <c r="CNT66" s="6"/>
      <c r="CNU66" s="6"/>
      <c r="CNV66" s="6"/>
      <c r="CNW66" s="6"/>
      <c r="CNX66" s="6"/>
      <c r="CNY66" s="6"/>
      <c r="CNZ66" s="6"/>
      <c r="COA66" s="6"/>
      <c r="COB66" s="6"/>
      <c r="COC66" s="6"/>
      <c r="COD66" s="6"/>
      <c r="COE66" s="6"/>
      <c r="COF66" s="6"/>
      <c r="COG66" s="6"/>
      <c r="COH66" s="6"/>
      <c r="COI66" s="6"/>
      <c r="COJ66" s="6"/>
      <c r="COK66" s="6"/>
      <c r="COL66" s="6"/>
      <c r="COM66" s="6"/>
      <c r="CON66" s="6"/>
      <c r="COO66" s="6"/>
      <c r="COP66" s="6"/>
      <c r="COQ66" s="6"/>
      <c r="COR66" s="6"/>
      <c r="COS66" s="6"/>
      <c r="COT66" s="6"/>
      <c r="COU66" s="6"/>
      <c r="COV66" s="6"/>
      <c r="COW66" s="6"/>
      <c r="COX66" s="6"/>
      <c r="COY66" s="6"/>
      <c r="COZ66" s="6"/>
      <c r="CPA66" s="6"/>
      <c r="CPB66" s="6"/>
      <c r="CPC66" s="6"/>
      <c r="CPD66" s="6"/>
      <c r="CPE66" s="6"/>
      <c r="CPF66" s="6"/>
      <c r="CPG66" s="6"/>
      <c r="CPH66" s="6"/>
      <c r="CPI66" s="6"/>
      <c r="CPJ66" s="6"/>
      <c r="CPK66" s="6"/>
      <c r="CPL66" s="6"/>
      <c r="CPM66" s="6"/>
      <c r="CPN66" s="6"/>
      <c r="CPO66" s="6"/>
      <c r="CPP66" s="6"/>
      <c r="CPQ66" s="6"/>
      <c r="CPR66" s="6"/>
      <c r="CPS66" s="6"/>
      <c r="CPT66" s="6"/>
      <c r="CPU66" s="6"/>
      <c r="CPV66" s="6"/>
      <c r="CPW66" s="6"/>
      <c r="CPX66" s="6"/>
      <c r="CPY66" s="6"/>
      <c r="CPZ66" s="6"/>
      <c r="CQA66" s="6"/>
      <c r="CQB66" s="6"/>
      <c r="CQC66" s="6"/>
      <c r="CQD66" s="6"/>
      <c r="CQE66" s="6"/>
      <c r="CQF66" s="6"/>
      <c r="CQG66" s="6"/>
      <c r="CQH66" s="6"/>
      <c r="CQI66" s="6"/>
      <c r="CQJ66" s="6"/>
      <c r="CQK66" s="6"/>
      <c r="CQL66" s="6"/>
      <c r="CQM66" s="6"/>
      <c r="CQN66" s="6"/>
      <c r="CQO66" s="6"/>
      <c r="CQP66" s="6"/>
      <c r="CQQ66" s="6"/>
      <c r="CQR66" s="6"/>
      <c r="CQS66" s="6"/>
      <c r="CQT66" s="6"/>
      <c r="CQU66" s="6"/>
      <c r="CQV66" s="6"/>
      <c r="CQW66" s="6"/>
      <c r="CQX66" s="6"/>
      <c r="CQY66" s="6"/>
      <c r="CQZ66" s="6"/>
      <c r="CRA66" s="6"/>
      <c r="CRB66" s="6"/>
      <c r="CRC66" s="6"/>
      <c r="CRD66" s="6"/>
      <c r="CRE66" s="6"/>
      <c r="CRF66" s="6"/>
      <c r="CRG66" s="6"/>
      <c r="CRH66" s="6"/>
      <c r="CRI66" s="6"/>
      <c r="CRJ66" s="6"/>
      <c r="CRK66" s="6"/>
      <c r="CRL66" s="6"/>
      <c r="CRM66" s="6"/>
      <c r="CRN66" s="6"/>
      <c r="CRO66" s="6"/>
      <c r="CRP66" s="6"/>
      <c r="CRQ66" s="6"/>
      <c r="CRR66" s="6"/>
      <c r="CRS66" s="6"/>
      <c r="CRT66" s="6"/>
      <c r="CRU66" s="6"/>
      <c r="CRV66" s="6"/>
      <c r="CRW66" s="6"/>
      <c r="CRX66" s="6"/>
      <c r="CRY66" s="6"/>
      <c r="CRZ66" s="6"/>
      <c r="CSA66" s="6"/>
      <c r="CSB66" s="6"/>
      <c r="CSC66" s="6"/>
      <c r="CSD66" s="6"/>
      <c r="CSE66" s="6"/>
      <c r="CSF66" s="6"/>
      <c r="CSG66" s="6"/>
      <c r="CSH66" s="6"/>
      <c r="CSI66" s="6"/>
      <c r="CSJ66" s="6"/>
      <c r="CSK66" s="6"/>
      <c r="CSL66" s="6"/>
      <c r="CSM66" s="6"/>
      <c r="CSN66" s="6"/>
      <c r="CSO66" s="6"/>
      <c r="CSP66" s="6"/>
      <c r="CSQ66" s="6"/>
      <c r="CSR66" s="6"/>
      <c r="CSS66" s="6"/>
      <c r="CST66" s="6"/>
      <c r="CSU66" s="6"/>
      <c r="CSV66" s="6"/>
      <c r="CSW66" s="6"/>
      <c r="CSX66" s="6"/>
      <c r="CSY66" s="6"/>
      <c r="CSZ66" s="6"/>
      <c r="CTA66" s="6"/>
      <c r="CTB66" s="6"/>
      <c r="CTC66" s="6"/>
      <c r="CTD66" s="6"/>
      <c r="CTE66" s="6"/>
      <c r="CTF66" s="6"/>
      <c r="CTG66" s="6"/>
      <c r="CTH66" s="6"/>
      <c r="CTI66" s="6"/>
      <c r="CTJ66" s="6"/>
      <c r="CTK66" s="6"/>
      <c r="CTL66" s="6"/>
      <c r="CTM66" s="6"/>
      <c r="CTN66" s="6"/>
      <c r="CTO66" s="6"/>
      <c r="CTP66" s="6"/>
      <c r="CTQ66" s="6"/>
      <c r="CTR66" s="6"/>
      <c r="CTS66" s="6"/>
      <c r="CTT66" s="6"/>
      <c r="CTU66" s="6"/>
      <c r="CTV66" s="6"/>
      <c r="CTW66" s="6"/>
      <c r="CTX66" s="6"/>
      <c r="CTY66" s="6"/>
      <c r="CTZ66" s="6"/>
      <c r="CUA66" s="6"/>
      <c r="CUB66" s="6"/>
      <c r="CUC66" s="6"/>
      <c r="CUD66" s="6"/>
      <c r="CUE66" s="6"/>
      <c r="CUF66" s="6"/>
      <c r="CUG66" s="6"/>
      <c r="CUH66" s="6"/>
      <c r="CUI66" s="6"/>
      <c r="CUJ66" s="6"/>
      <c r="CUK66" s="6"/>
      <c r="CUL66" s="6"/>
      <c r="CUM66" s="6"/>
      <c r="CUN66" s="6"/>
      <c r="CUO66" s="6"/>
      <c r="CUP66" s="6"/>
      <c r="CUQ66" s="6"/>
      <c r="CUR66" s="6"/>
      <c r="CUS66" s="6"/>
      <c r="CUT66" s="6"/>
      <c r="CUU66" s="6"/>
      <c r="CUV66" s="6"/>
      <c r="CUW66" s="6"/>
      <c r="CUX66" s="6"/>
      <c r="CUY66" s="6"/>
      <c r="CUZ66" s="6"/>
      <c r="CVA66" s="6"/>
      <c r="CVB66" s="6"/>
      <c r="CVC66" s="6"/>
      <c r="CVD66" s="6"/>
      <c r="CVE66" s="6"/>
      <c r="CVF66" s="6"/>
      <c r="CVG66" s="6"/>
      <c r="CVH66" s="6"/>
      <c r="CVI66" s="6"/>
      <c r="CVJ66" s="6"/>
      <c r="CVK66" s="6"/>
      <c r="CVL66" s="6"/>
      <c r="CVM66" s="6"/>
      <c r="CVN66" s="6"/>
      <c r="CVO66" s="6"/>
      <c r="CVP66" s="6"/>
      <c r="CVQ66" s="6"/>
      <c r="CVR66" s="6"/>
      <c r="CVS66" s="6"/>
      <c r="CVT66" s="6"/>
      <c r="CVU66" s="6"/>
      <c r="CVV66" s="6"/>
      <c r="CVW66" s="6"/>
      <c r="CVX66" s="6"/>
      <c r="CVY66" s="6"/>
      <c r="CVZ66" s="6"/>
      <c r="CWA66" s="6"/>
      <c r="CWB66" s="6"/>
      <c r="CWC66" s="6"/>
      <c r="CWD66" s="6"/>
      <c r="CWE66" s="6"/>
      <c r="CWF66" s="6"/>
      <c r="CWG66" s="6"/>
      <c r="CWH66" s="6"/>
      <c r="CWI66" s="6"/>
      <c r="CWJ66" s="6"/>
      <c r="CWK66" s="6"/>
      <c r="CWL66" s="6"/>
      <c r="CWM66" s="6"/>
      <c r="CWN66" s="6"/>
      <c r="CWO66" s="6"/>
      <c r="CWP66" s="6"/>
      <c r="CWQ66" s="6"/>
      <c r="CWR66" s="6"/>
      <c r="CWS66" s="6"/>
      <c r="CWT66" s="6"/>
      <c r="CWU66" s="6"/>
      <c r="CWV66" s="6"/>
      <c r="CWW66" s="6"/>
      <c r="CWX66" s="6"/>
      <c r="CWY66" s="6"/>
      <c r="CWZ66" s="6"/>
      <c r="CXA66" s="6"/>
      <c r="CXB66" s="6"/>
      <c r="CXC66" s="6"/>
      <c r="CXD66" s="6"/>
      <c r="CXE66" s="6"/>
      <c r="CXF66" s="6"/>
      <c r="CXG66" s="6"/>
      <c r="CXH66" s="6"/>
      <c r="CXI66" s="6"/>
      <c r="CXJ66" s="6"/>
      <c r="CXK66" s="6"/>
      <c r="CXL66" s="6"/>
      <c r="CXM66" s="6"/>
      <c r="CXN66" s="6"/>
      <c r="CXO66" s="6"/>
      <c r="CXP66" s="6"/>
      <c r="CXQ66" s="6"/>
      <c r="CXR66" s="6"/>
      <c r="CXS66" s="6"/>
      <c r="CXT66" s="6"/>
      <c r="CXU66" s="6"/>
      <c r="CXV66" s="6"/>
      <c r="CXW66" s="6"/>
      <c r="CXX66" s="6"/>
      <c r="CXY66" s="6"/>
      <c r="CXZ66" s="6"/>
      <c r="CYA66" s="6"/>
      <c r="CYB66" s="6"/>
      <c r="CYC66" s="6"/>
      <c r="CYD66" s="6"/>
      <c r="CYE66" s="6"/>
      <c r="CYF66" s="6"/>
      <c r="CYG66" s="6"/>
      <c r="CYH66" s="6"/>
      <c r="CYI66" s="6"/>
      <c r="CYJ66" s="6"/>
      <c r="CYK66" s="6"/>
      <c r="CYL66" s="6"/>
      <c r="CYM66" s="6"/>
      <c r="CYN66" s="6"/>
      <c r="CYO66" s="6"/>
      <c r="CYP66" s="6"/>
      <c r="CYQ66" s="6"/>
      <c r="CYR66" s="6"/>
      <c r="CYS66" s="6"/>
      <c r="CYT66" s="6"/>
      <c r="CYU66" s="6"/>
      <c r="CYV66" s="6"/>
      <c r="CYW66" s="6"/>
      <c r="CYX66" s="6"/>
      <c r="CYY66" s="6"/>
      <c r="CYZ66" s="6"/>
      <c r="CZA66" s="6"/>
      <c r="CZB66" s="6"/>
      <c r="CZC66" s="6"/>
      <c r="CZD66" s="6"/>
      <c r="CZE66" s="6"/>
      <c r="CZF66" s="6"/>
      <c r="CZG66" s="6"/>
      <c r="CZH66" s="6"/>
      <c r="CZI66" s="6"/>
      <c r="CZJ66" s="6"/>
      <c r="CZK66" s="6"/>
      <c r="CZL66" s="6"/>
      <c r="CZM66" s="6"/>
      <c r="CZN66" s="6"/>
      <c r="CZO66" s="6"/>
      <c r="CZP66" s="6"/>
      <c r="CZQ66" s="6"/>
      <c r="CZR66" s="6"/>
      <c r="CZS66" s="6"/>
      <c r="CZT66" s="6"/>
      <c r="CZU66" s="6"/>
      <c r="CZV66" s="6"/>
      <c r="CZW66" s="6"/>
      <c r="CZX66" s="6"/>
      <c r="CZY66" s="6"/>
      <c r="CZZ66" s="6"/>
      <c r="DAA66" s="6"/>
      <c r="DAB66" s="6"/>
      <c r="DAC66" s="6"/>
      <c r="DAD66" s="6"/>
      <c r="DAE66" s="6"/>
      <c r="DAF66" s="6"/>
      <c r="DAG66" s="6"/>
      <c r="DAH66" s="6"/>
      <c r="DAI66" s="6"/>
      <c r="DAJ66" s="6"/>
      <c r="DAK66" s="6"/>
      <c r="DAL66" s="6"/>
      <c r="DAM66" s="6"/>
      <c r="DAN66" s="6"/>
      <c r="DAO66" s="6"/>
      <c r="DAP66" s="6"/>
      <c r="DAQ66" s="6"/>
      <c r="DAR66" s="6"/>
      <c r="DAS66" s="6"/>
      <c r="DAT66" s="6"/>
      <c r="DAU66" s="6"/>
      <c r="DAV66" s="6"/>
      <c r="DAW66" s="6"/>
      <c r="DAX66" s="6"/>
      <c r="DAY66" s="6"/>
      <c r="DAZ66" s="6"/>
      <c r="DBA66" s="6"/>
      <c r="DBB66" s="6"/>
      <c r="DBC66" s="6"/>
      <c r="DBD66" s="6"/>
      <c r="DBE66" s="6"/>
      <c r="DBF66" s="6"/>
      <c r="DBG66" s="6"/>
      <c r="DBH66" s="6"/>
      <c r="DBI66" s="6"/>
      <c r="DBJ66" s="6"/>
      <c r="DBK66" s="6"/>
      <c r="DBL66" s="6"/>
      <c r="DBM66" s="6"/>
      <c r="DBN66" s="6"/>
      <c r="DBO66" s="6"/>
      <c r="DBP66" s="6"/>
      <c r="DBQ66" s="6"/>
      <c r="DBR66" s="6"/>
      <c r="DBS66" s="6"/>
      <c r="DBT66" s="6"/>
      <c r="DBU66" s="6"/>
      <c r="DBV66" s="6"/>
      <c r="DBW66" s="6"/>
      <c r="DBX66" s="6"/>
      <c r="DBY66" s="6"/>
      <c r="DBZ66" s="6"/>
      <c r="DCA66" s="6"/>
      <c r="DCB66" s="6"/>
      <c r="DCC66" s="6"/>
      <c r="DCD66" s="6"/>
      <c r="DCE66" s="6"/>
      <c r="DCF66" s="6"/>
      <c r="DCG66" s="6"/>
      <c r="DCH66" s="6"/>
      <c r="DCI66" s="6"/>
      <c r="DCJ66" s="6"/>
      <c r="DCK66" s="6"/>
      <c r="DCL66" s="6"/>
      <c r="DCM66" s="6"/>
      <c r="DCN66" s="6"/>
      <c r="DCO66" s="6"/>
      <c r="DCP66" s="6"/>
      <c r="DCQ66" s="6"/>
      <c r="DCR66" s="6"/>
      <c r="DCS66" s="6"/>
      <c r="DCT66" s="6"/>
      <c r="DCU66" s="6"/>
      <c r="DCV66" s="6"/>
      <c r="DCW66" s="6"/>
      <c r="DCX66" s="6"/>
      <c r="DCY66" s="6"/>
      <c r="DCZ66" s="6"/>
      <c r="DDA66" s="6"/>
      <c r="DDB66" s="6"/>
      <c r="DDC66" s="6"/>
      <c r="DDD66" s="6"/>
      <c r="DDE66" s="6"/>
      <c r="DDF66" s="6"/>
      <c r="DDG66" s="6"/>
      <c r="DDH66" s="6"/>
      <c r="DDI66" s="6"/>
      <c r="DDJ66" s="6"/>
      <c r="DDK66" s="6"/>
      <c r="DDL66" s="6"/>
      <c r="DDM66" s="6"/>
      <c r="DDN66" s="6"/>
      <c r="DDO66" s="6"/>
      <c r="DDP66" s="6"/>
      <c r="DDQ66" s="6"/>
      <c r="DDR66" s="6"/>
      <c r="DDS66" s="6"/>
      <c r="DDT66" s="6"/>
      <c r="DDU66" s="6"/>
      <c r="DDV66" s="6"/>
      <c r="DDW66" s="6"/>
      <c r="DDX66" s="6"/>
      <c r="DDY66" s="6"/>
      <c r="DDZ66" s="6"/>
      <c r="DEA66" s="6"/>
      <c r="DEB66" s="6"/>
      <c r="DEC66" s="6"/>
      <c r="DED66" s="6"/>
      <c r="DEE66" s="6"/>
      <c r="DEF66" s="6"/>
      <c r="DEG66" s="6"/>
      <c r="DEH66" s="6"/>
      <c r="DEI66" s="6"/>
      <c r="DEJ66" s="6"/>
      <c r="DEK66" s="6"/>
      <c r="DEL66" s="6"/>
      <c r="DEM66" s="6"/>
      <c r="DEN66" s="6"/>
      <c r="DEO66" s="6"/>
      <c r="DEP66" s="6"/>
      <c r="DEQ66" s="6"/>
      <c r="DER66" s="6"/>
      <c r="DES66" s="6"/>
      <c r="DET66" s="6"/>
      <c r="DEU66" s="6"/>
      <c r="DEV66" s="6"/>
      <c r="DEW66" s="6"/>
      <c r="DEX66" s="6"/>
      <c r="DEY66" s="6"/>
      <c r="DEZ66" s="6"/>
      <c r="DFA66" s="6"/>
      <c r="DFB66" s="6"/>
      <c r="DFC66" s="6"/>
      <c r="DFD66" s="6"/>
      <c r="DFE66" s="6"/>
      <c r="DFF66" s="6"/>
      <c r="DFG66" s="6"/>
      <c r="DFH66" s="6"/>
      <c r="DFI66" s="6"/>
      <c r="DFJ66" s="6"/>
      <c r="DFK66" s="6"/>
      <c r="DFL66" s="6"/>
      <c r="DFM66" s="6"/>
      <c r="DFN66" s="6"/>
      <c r="DFO66" s="6"/>
      <c r="DFP66" s="6"/>
      <c r="DFQ66" s="6"/>
      <c r="DFR66" s="6"/>
      <c r="DFS66" s="6"/>
      <c r="DFT66" s="6"/>
      <c r="DFU66" s="6"/>
      <c r="DFV66" s="6"/>
      <c r="DFW66" s="6"/>
      <c r="DFX66" s="6"/>
      <c r="DFY66" s="6"/>
      <c r="DFZ66" s="6"/>
      <c r="DGA66" s="6"/>
      <c r="DGB66" s="6"/>
      <c r="DGC66" s="6"/>
      <c r="DGD66" s="6"/>
      <c r="DGE66" s="6"/>
      <c r="DGF66" s="6"/>
      <c r="DGG66" s="6"/>
      <c r="DGH66" s="6"/>
      <c r="DGI66" s="6"/>
      <c r="DGJ66" s="6"/>
      <c r="DGK66" s="6"/>
      <c r="DGL66" s="6"/>
      <c r="DGM66" s="6"/>
      <c r="DGN66" s="6"/>
      <c r="DGO66" s="6"/>
      <c r="DGP66" s="6"/>
      <c r="DGQ66" s="6"/>
      <c r="DGR66" s="6"/>
      <c r="DGS66" s="6"/>
      <c r="DGT66" s="6"/>
      <c r="DGU66" s="6"/>
      <c r="DGV66" s="6"/>
      <c r="DGW66" s="6"/>
      <c r="DGX66" s="6"/>
      <c r="DGY66" s="6"/>
      <c r="DGZ66" s="6"/>
      <c r="DHA66" s="6"/>
      <c r="DHB66" s="6"/>
      <c r="DHC66" s="6"/>
      <c r="DHD66" s="6"/>
      <c r="DHE66" s="6"/>
      <c r="DHF66" s="6"/>
      <c r="DHG66" s="6"/>
      <c r="DHH66" s="6"/>
      <c r="DHI66" s="6"/>
      <c r="DHJ66" s="6"/>
      <c r="DHK66" s="6"/>
      <c r="DHL66" s="6"/>
      <c r="DHM66" s="6"/>
      <c r="DHN66" s="6"/>
      <c r="DHO66" s="6"/>
      <c r="DHP66" s="6"/>
      <c r="DHQ66" s="6"/>
      <c r="DHR66" s="6"/>
      <c r="DHS66" s="6"/>
      <c r="DHT66" s="6"/>
      <c r="DHU66" s="6"/>
      <c r="DHV66" s="6"/>
      <c r="DHW66" s="6"/>
      <c r="DHX66" s="6"/>
      <c r="DHY66" s="6"/>
      <c r="DHZ66" s="6"/>
      <c r="DIA66" s="6"/>
      <c r="DIB66" s="6"/>
      <c r="DIC66" s="6"/>
      <c r="DID66" s="6"/>
      <c r="DIE66" s="6"/>
      <c r="DIF66" s="6"/>
      <c r="DIG66" s="6"/>
      <c r="DIH66" s="6"/>
      <c r="DII66" s="6"/>
      <c r="DIJ66" s="6"/>
      <c r="DIK66" s="6"/>
      <c r="DIL66" s="6"/>
      <c r="DIM66" s="6"/>
      <c r="DIN66" s="6"/>
      <c r="DIO66" s="6"/>
      <c r="DIP66" s="6"/>
      <c r="DIQ66" s="6"/>
      <c r="DIR66" s="6"/>
      <c r="DIS66" s="6"/>
      <c r="DIT66" s="6"/>
      <c r="DIU66" s="6"/>
      <c r="DIV66" s="6"/>
      <c r="DIW66" s="6"/>
      <c r="DIX66" s="6"/>
      <c r="DIY66" s="6"/>
      <c r="DIZ66" s="6"/>
      <c r="DJA66" s="6"/>
      <c r="DJB66" s="6"/>
      <c r="DJC66" s="6"/>
      <c r="DJD66" s="6"/>
      <c r="DJE66" s="6"/>
      <c r="DJF66" s="6"/>
      <c r="DJG66" s="6"/>
      <c r="DJH66" s="6"/>
      <c r="DJI66" s="6"/>
      <c r="DJJ66" s="6"/>
      <c r="DJK66" s="6"/>
      <c r="DJL66" s="6"/>
      <c r="DJM66" s="6"/>
      <c r="DJN66" s="6"/>
      <c r="DJO66" s="6"/>
      <c r="DJP66" s="6"/>
      <c r="DJQ66" s="6"/>
      <c r="DJR66" s="6"/>
      <c r="DJS66" s="6"/>
      <c r="DJT66" s="6"/>
      <c r="DJU66" s="6"/>
      <c r="DJV66" s="6"/>
      <c r="DJW66" s="6"/>
      <c r="DJX66" s="6"/>
      <c r="DJY66" s="6"/>
      <c r="DJZ66" s="6"/>
      <c r="DKA66" s="6"/>
      <c r="DKB66" s="6"/>
      <c r="DKC66" s="6"/>
      <c r="DKD66" s="6"/>
      <c r="DKE66" s="6"/>
      <c r="DKF66" s="6"/>
      <c r="DKG66" s="6"/>
      <c r="DKH66" s="6"/>
      <c r="DKI66" s="6"/>
      <c r="DKJ66" s="6"/>
      <c r="DKK66" s="6"/>
      <c r="DKL66" s="6"/>
      <c r="DKM66" s="6"/>
      <c r="DKN66" s="6"/>
      <c r="DKO66" s="6"/>
      <c r="DKP66" s="6"/>
      <c r="DKQ66" s="6"/>
      <c r="DKR66" s="6"/>
      <c r="DKS66" s="6"/>
      <c r="DKT66" s="6"/>
      <c r="DKU66" s="6"/>
      <c r="DKV66" s="6"/>
      <c r="DKW66" s="6"/>
      <c r="DKX66" s="6"/>
      <c r="DKY66" s="6"/>
      <c r="DKZ66" s="6"/>
      <c r="DLA66" s="6"/>
      <c r="DLB66" s="6"/>
      <c r="DLC66" s="6"/>
      <c r="DLD66" s="6"/>
      <c r="DLE66" s="6"/>
      <c r="DLF66" s="6"/>
      <c r="DLG66" s="6"/>
      <c r="DLH66" s="6"/>
      <c r="DLI66" s="6"/>
      <c r="DLJ66" s="6"/>
      <c r="DLK66" s="6"/>
      <c r="DLL66" s="6"/>
      <c r="DLM66" s="6"/>
      <c r="DLN66" s="6"/>
      <c r="DLO66" s="6"/>
      <c r="DLP66" s="6"/>
      <c r="DLQ66" s="6"/>
      <c r="DLR66" s="6"/>
      <c r="DLS66" s="6"/>
      <c r="DLT66" s="6"/>
      <c r="DLU66" s="6"/>
      <c r="DLV66" s="6"/>
      <c r="DLW66" s="6"/>
      <c r="DLX66" s="6"/>
      <c r="DLY66" s="6"/>
      <c r="DLZ66" s="6"/>
      <c r="DMA66" s="6"/>
      <c r="DMB66" s="6"/>
      <c r="DMC66" s="6"/>
      <c r="DMD66" s="6"/>
      <c r="DME66" s="6"/>
      <c r="DMF66" s="6"/>
      <c r="DMG66" s="6"/>
      <c r="DMH66" s="6"/>
      <c r="DMI66" s="6"/>
      <c r="DMJ66" s="6"/>
      <c r="DMK66" s="6"/>
      <c r="DML66" s="6"/>
      <c r="DMM66" s="6"/>
      <c r="DMN66" s="6"/>
      <c r="DMO66" s="6"/>
      <c r="DMP66" s="6"/>
      <c r="DMQ66" s="6"/>
      <c r="DMR66" s="6"/>
      <c r="DMS66" s="6"/>
      <c r="DMT66" s="6"/>
      <c r="DMU66" s="6"/>
      <c r="DMV66" s="6"/>
      <c r="DMW66" s="6"/>
      <c r="DMX66" s="6"/>
      <c r="DMY66" s="6"/>
      <c r="DMZ66" s="6"/>
      <c r="DNA66" s="6"/>
      <c r="DNB66" s="6"/>
      <c r="DNC66" s="6"/>
      <c r="DND66" s="6"/>
      <c r="DNE66" s="6"/>
      <c r="DNF66" s="6"/>
      <c r="DNG66" s="6"/>
      <c r="DNH66" s="6"/>
      <c r="DNI66" s="6"/>
      <c r="DNJ66" s="6"/>
      <c r="DNK66" s="6"/>
      <c r="DNL66" s="6"/>
      <c r="DNM66" s="6"/>
      <c r="DNN66" s="6"/>
      <c r="DNO66" s="6"/>
      <c r="DNP66" s="6"/>
      <c r="DNQ66" s="6"/>
      <c r="DNR66" s="6"/>
      <c r="DNS66" s="6"/>
      <c r="DNT66" s="6"/>
      <c r="DNU66" s="6"/>
      <c r="DNV66" s="6"/>
      <c r="DNW66" s="6"/>
      <c r="DNX66" s="6"/>
      <c r="DNY66" s="6"/>
      <c r="DNZ66" s="6"/>
      <c r="DOA66" s="6"/>
      <c r="DOB66" s="6"/>
      <c r="DOC66" s="6"/>
      <c r="DOD66" s="6"/>
      <c r="DOE66" s="6"/>
      <c r="DOF66" s="6"/>
      <c r="DOG66" s="6"/>
      <c r="DOH66" s="6"/>
      <c r="DOI66" s="6"/>
      <c r="DOJ66" s="6"/>
      <c r="DOK66" s="6"/>
      <c r="DOL66" s="6"/>
      <c r="DOM66" s="6"/>
      <c r="DON66" s="6"/>
      <c r="DOO66" s="6"/>
      <c r="DOP66" s="6"/>
      <c r="DOQ66" s="6"/>
      <c r="DOR66" s="6"/>
      <c r="DOS66" s="6"/>
      <c r="DOT66" s="6"/>
      <c r="DOU66" s="6"/>
      <c r="DOV66" s="6"/>
      <c r="DOW66" s="6"/>
      <c r="DOX66" s="6"/>
      <c r="DOY66" s="6"/>
      <c r="DOZ66" s="6"/>
      <c r="DPA66" s="6"/>
      <c r="DPB66" s="6"/>
      <c r="DPC66" s="6"/>
      <c r="DPD66" s="6"/>
      <c r="DPE66" s="6"/>
      <c r="DPF66" s="6"/>
      <c r="DPG66" s="6"/>
      <c r="DPH66" s="6"/>
      <c r="DPI66" s="6"/>
      <c r="DPJ66" s="6"/>
      <c r="DPK66" s="6"/>
      <c r="DPL66" s="6"/>
      <c r="DPM66" s="6"/>
      <c r="DPN66" s="6"/>
      <c r="DPO66" s="6"/>
      <c r="DPP66" s="6"/>
      <c r="DPQ66" s="6"/>
      <c r="DPR66" s="6"/>
      <c r="DPS66" s="6"/>
      <c r="DPT66" s="6"/>
      <c r="DPU66" s="6"/>
      <c r="DPV66" s="6"/>
      <c r="DPW66" s="6"/>
      <c r="DPX66" s="6"/>
      <c r="DPY66" s="6"/>
      <c r="DPZ66" s="6"/>
      <c r="DQA66" s="6"/>
      <c r="DQB66" s="6"/>
      <c r="DQC66" s="6"/>
      <c r="DQD66" s="6"/>
      <c r="DQE66" s="6"/>
      <c r="DQF66" s="6"/>
      <c r="DQG66" s="6"/>
      <c r="DQH66" s="6"/>
      <c r="DQI66" s="6"/>
      <c r="DQJ66" s="6"/>
      <c r="DQK66" s="6"/>
      <c r="DQL66" s="6"/>
      <c r="DQM66" s="6"/>
      <c r="DQN66" s="6"/>
      <c r="DQO66" s="6"/>
      <c r="DQP66" s="6"/>
      <c r="DQQ66" s="6"/>
      <c r="DQR66" s="6"/>
      <c r="DQS66" s="6"/>
      <c r="DQT66" s="6"/>
      <c r="DQU66" s="6"/>
      <c r="DQV66" s="6"/>
      <c r="DQW66" s="6"/>
      <c r="DQX66" s="6"/>
      <c r="DQY66" s="6"/>
      <c r="DQZ66" s="6"/>
      <c r="DRA66" s="6"/>
      <c r="DRB66" s="6"/>
      <c r="DRC66" s="6"/>
      <c r="DRD66" s="6"/>
      <c r="DRE66" s="6"/>
      <c r="DRF66" s="6"/>
      <c r="DRG66" s="6"/>
      <c r="DRH66" s="6"/>
      <c r="DRI66" s="6"/>
      <c r="DRJ66" s="6"/>
      <c r="DRK66" s="6"/>
      <c r="DRL66" s="6"/>
      <c r="DRM66" s="6"/>
      <c r="DRN66" s="6"/>
      <c r="DRO66" s="6"/>
      <c r="DRP66" s="6"/>
      <c r="DRQ66" s="6"/>
      <c r="DRR66" s="6"/>
      <c r="DRS66" s="6"/>
      <c r="DRT66" s="6"/>
      <c r="DRU66" s="6"/>
      <c r="DRV66" s="6"/>
      <c r="DRW66" s="6"/>
      <c r="DRX66" s="6"/>
      <c r="DRY66" s="6"/>
      <c r="DRZ66" s="6"/>
      <c r="DSA66" s="6"/>
      <c r="DSB66" s="6"/>
      <c r="DSC66" s="6"/>
      <c r="DSD66" s="6"/>
      <c r="DSE66" s="6"/>
      <c r="DSF66" s="6"/>
      <c r="DSG66" s="6"/>
      <c r="DSH66" s="6"/>
      <c r="DSI66" s="6"/>
      <c r="DSJ66" s="6"/>
      <c r="DSK66" s="6"/>
      <c r="DSL66" s="6"/>
      <c r="DSM66" s="6"/>
      <c r="DSN66" s="6"/>
      <c r="DSO66" s="6"/>
      <c r="DSP66" s="6"/>
      <c r="DSQ66" s="6"/>
      <c r="DSR66" s="6"/>
      <c r="DSS66" s="6"/>
      <c r="DST66" s="6"/>
      <c r="DSU66" s="6"/>
      <c r="DSV66" s="6"/>
      <c r="DSW66" s="6"/>
      <c r="DSX66" s="6"/>
      <c r="DSY66" s="6"/>
      <c r="DSZ66" s="6"/>
      <c r="DTA66" s="6"/>
      <c r="DTB66" s="6"/>
      <c r="DTC66" s="6"/>
      <c r="DTD66" s="6"/>
      <c r="DTE66" s="6"/>
      <c r="DTF66" s="6"/>
      <c r="DTG66" s="6"/>
      <c r="DTH66" s="6"/>
      <c r="DTI66" s="6"/>
      <c r="DTJ66" s="6"/>
      <c r="DTK66" s="6"/>
      <c r="DTL66" s="6"/>
      <c r="DTM66" s="6"/>
      <c r="DTN66" s="6"/>
      <c r="DTO66" s="6"/>
      <c r="DTP66" s="6"/>
      <c r="DTQ66" s="6"/>
      <c r="DTR66" s="6"/>
      <c r="DTS66" s="6"/>
      <c r="DTT66" s="6"/>
      <c r="DTU66" s="6"/>
      <c r="DTV66" s="6"/>
      <c r="DTW66" s="6"/>
      <c r="DTX66" s="6"/>
      <c r="DTY66" s="6"/>
      <c r="DTZ66" s="6"/>
      <c r="DUA66" s="6"/>
      <c r="DUB66" s="6"/>
      <c r="DUC66" s="6"/>
      <c r="DUD66" s="6"/>
      <c r="DUE66" s="6"/>
      <c r="DUF66" s="6"/>
      <c r="DUG66" s="6"/>
      <c r="DUH66" s="6"/>
      <c r="DUI66" s="6"/>
      <c r="DUJ66" s="6"/>
      <c r="DUK66" s="6"/>
      <c r="DUL66" s="6"/>
      <c r="DUM66" s="6"/>
      <c r="DUN66" s="6"/>
      <c r="DUO66" s="6"/>
      <c r="DUP66" s="6"/>
      <c r="DUQ66" s="6"/>
      <c r="DUR66" s="6"/>
      <c r="DUS66" s="6"/>
      <c r="DUT66" s="6"/>
      <c r="DUU66" s="6"/>
      <c r="DUV66" s="6"/>
      <c r="DUW66" s="6"/>
      <c r="DUX66" s="6"/>
      <c r="DUY66" s="6"/>
      <c r="DUZ66" s="6"/>
      <c r="DVA66" s="6"/>
      <c r="DVB66" s="6"/>
      <c r="DVC66" s="6"/>
      <c r="DVD66" s="6"/>
      <c r="DVE66" s="6"/>
      <c r="DVF66" s="6"/>
      <c r="DVG66" s="6"/>
      <c r="DVH66" s="6"/>
      <c r="DVI66" s="6"/>
      <c r="DVJ66" s="6"/>
      <c r="DVK66" s="6"/>
      <c r="DVL66" s="6"/>
      <c r="DVM66" s="6"/>
      <c r="DVN66" s="6"/>
      <c r="DVO66" s="6"/>
      <c r="DVP66" s="6"/>
      <c r="DVQ66" s="6"/>
      <c r="DVR66" s="6"/>
      <c r="DVS66" s="6"/>
      <c r="DVT66" s="6"/>
      <c r="DVU66" s="6"/>
      <c r="DVV66" s="6"/>
      <c r="DVW66" s="6"/>
      <c r="DVX66" s="6"/>
      <c r="DVY66" s="6"/>
      <c r="DVZ66" s="6"/>
      <c r="DWA66" s="6"/>
      <c r="DWB66" s="6"/>
      <c r="DWC66" s="6"/>
      <c r="DWD66" s="6"/>
      <c r="DWE66" s="6"/>
      <c r="DWF66" s="6"/>
      <c r="DWG66" s="6"/>
      <c r="DWH66" s="6"/>
      <c r="DWI66" s="6"/>
      <c r="DWJ66" s="6"/>
      <c r="DWK66" s="6"/>
      <c r="DWL66" s="6"/>
      <c r="DWM66" s="6"/>
      <c r="DWN66" s="6"/>
      <c r="DWO66" s="6"/>
      <c r="DWP66" s="6"/>
      <c r="DWQ66" s="6"/>
      <c r="DWR66" s="6"/>
      <c r="DWS66" s="6"/>
      <c r="DWT66" s="6"/>
      <c r="DWU66" s="6"/>
      <c r="DWV66" s="6"/>
      <c r="DWW66" s="6"/>
      <c r="DWX66" s="6"/>
      <c r="DWY66" s="6"/>
      <c r="DWZ66" s="6"/>
      <c r="DXA66" s="6"/>
      <c r="DXB66" s="6"/>
      <c r="DXC66" s="6"/>
      <c r="DXD66" s="6"/>
      <c r="DXE66" s="6"/>
      <c r="DXF66" s="6"/>
      <c r="DXG66" s="6"/>
      <c r="DXH66" s="6"/>
      <c r="DXI66" s="6"/>
      <c r="DXJ66" s="6"/>
      <c r="DXK66" s="6"/>
      <c r="DXL66" s="6"/>
      <c r="DXM66" s="6"/>
      <c r="DXN66" s="6"/>
      <c r="DXO66" s="6"/>
      <c r="DXP66" s="6"/>
      <c r="DXQ66" s="6"/>
      <c r="DXR66" s="6"/>
      <c r="DXS66" s="6"/>
      <c r="DXT66" s="6"/>
      <c r="DXU66" s="6"/>
      <c r="DXV66" s="6"/>
      <c r="DXW66" s="6"/>
      <c r="DXX66" s="6"/>
      <c r="DXY66" s="6"/>
      <c r="DXZ66" s="6"/>
      <c r="DYA66" s="6"/>
      <c r="DYB66" s="6"/>
      <c r="DYC66" s="6"/>
      <c r="DYD66" s="6"/>
      <c r="DYE66" s="6"/>
      <c r="DYF66" s="6"/>
      <c r="DYG66" s="6"/>
      <c r="DYH66" s="6"/>
      <c r="DYI66" s="6"/>
      <c r="DYJ66" s="6"/>
      <c r="DYK66" s="6"/>
      <c r="DYL66" s="6"/>
      <c r="DYM66" s="6"/>
      <c r="DYN66" s="6"/>
      <c r="DYO66" s="6"/>
      <c r="DYP66" s="6"/>
      <c r="DYQ66" s="6"/>
      <c r="DYR66" s="6"/>
      <c r="DYS66" s="6"/>
      <c r="DYT66" s="6"/>
      <c r="DYU66" s="6"/>
      <c r="DYV66" s="6"/>
      <c r="DYW66" s="6"/>
      <c r="DYX66" s="6"/>
      <c r="DYY66" s="6"/>
      <c r="DYZ66" s="6"/>
      <c r="DZA66" s="6"/>
      <c r="DZB66" s="6"/>
      <c r="DZC66" s="6"/>
      <c r="DZD66" s="6"/>
      <c r="DZE66" s="6"/>
      <c r="DZF66" s="6"/>
      <c r="DZG66" s="6"/>
      <c r="DZH66" s="6"/>
      <c r="DZI66" s="6"/>
      <c r="DZJ66" s="6"/>
      <c r="DZK66" s="6"/>
      <c r="DZL66" s="6"/>
      <c r="DZM66" s="6"/>
      <c r="DZN66" s="6"/>
      <c r="DZO66" s="6"/>
      <c r="DZP66" s="6"/>
      <c r="DZQ66" s="6"/>
      <c r="DZR66" s="6"/>
      <c r="DZS66" s="6"/>
      <c r="DZT66" s="6"/>
      <c r="DZU66" s="6"/>
      <c r="DZV66" s="6"/>
      <c r="DZW66" s="6"/>
      <c r="DZX66" s="6"/>
      <c r="DZY66" s="6"/>
      <c r="DZZ66" s="6"/>
      <c r="EAA66" s="6"/>
      <c r="EAB66" s="6"/>
      <c r="EAC66" s="6"/>
      <c r="EAD66" s="6"/>
      <c r="EAE66" s="6"/>
      <c r="EAF66" s="6"/>
      <c r="EAG66" s="6"/>
      <c r="EAH66" s="6"/>
      <c r="EAI66" s="6"/>
      <c r="EAJ66" s="6"/>
      <c r="EAK66" s="6"/>
      <c r="EAL66" s="6"/>
      <c r="EAM66" s="6"/>
      <c r="EAN66" s="6"/>
      <c r="EAO66" s="6"/>
      <c r="EAP66" s="6"/>
      <c r="EAQ66" s="6"/>
      <c r="EAR66" s="6"/>
      <c r="EAS66" s="6"/>
      <c r="EAT66" s="6"/>
      <c r="EAU66" s="6"/>
      <c r="EAV66" s="6"/>
      <c r="EAW66" s="6"/>
      <c r="EAX66" s="6"/>
      <c r="EAY66" s="6"/>
      <c r="EAZ66" s="6"/>
      <c r="EBA66" s="6"/>
      <c r="EBB66" s="6"/>
      <c r="EBC66" s="6"/>
      <c r="EBD66" s="6"/>
      <c r="EBE66" s="6"/>
      <c r="EBF66" s="6"/>
      <c r="EBG66" s="6"/>
      <c r="EBH66" s="6"/>
      <c r="EBI66" s="6"/>
      <c r="EBJ66" s="6"/>
      <c r="EBK66" s="6"/>
      <c r="EBL66" s="6"/>
      <c r="EBM66" s="6"/>
      <c r="EBN66" s="6"/>
      <c r="EBO66" s="6"/>
      <c r="EBP66" s="6"/>
      <c r="EBQ66" s="6"/>
      <c r="EBR66" s="6"/>
      <c r="EBS66" s="6"/>
      <c r="EBT66" s="6"/>
      <c r="EBU66" s="6"/>
      <c r="EBV66" s="6"/>
      <c r="EBW66" s="6"/>
      <c r="EBX66" s="6"/>
      <c r="EBY66" s="6"/>
      <c r="EBZ66" s="6"/>
      <c r="ECA66" s="6"/>
      <c r="ECB66" s="6"/>
      <c r="ECC66" s="6"/>
      <c r="ECD66" s="6"/>
      <c r="ECE66" s="6"/>
      <c r="ECF66" s="6"/>
      <c r="ECG66" s="6"/>
      <c r="ECH66" s="6"/>
      <c r="ECI66" s="6"/>
      <c r="ECJ66" s="6"/>
      <c r="ECK66" s="6"/>
      <c r="ECL66" s="6"/>
      <c r="ECM66" s="6"/>
      <c r="ECN66" s="6"/>
      <c r="ECO66" s="6"/>
      <c r="ECP66" s="6"/>
      <c r="ECQ66" s="6"/>
      <c r="ECR66" s="6"/>
      <c r="ECS66" s="6"/>
      <c r="ECT66" s="6"/>
      <c r="ECU66" s="6"/>
      <c r="ECV66" s="6"/>
      <c r="ECW66" s="6"/>
      <c r="ECX66" s="6"/>
      <c r="ECY66" s="6"/>
      <c r="ECZ66" s="6"/>
      <c r="EDA66" s="6"/>
      <c r="EDB66" s="6"/>
      <c r="EDC66" s="6"/>
      <c r="EDD66" s="6"/>
      <c r="EDE66" s="6"/>
      <c r="EDF66" s="6"/>
      <c r="EDG66" s="6"/>
      <c r="EDH66" s="6"/>
      <c r="EDI66" s="6"/>
      <c r="EDJ66" s="6"/>
      <c r="EDK66" s="6"/>
      <c r="EDL66" s="6"/>
      <c r="EDM66" s="6"/>
      <c r="EDN66" s="6"/>
      <c r="EDO66" s="6"/>
      <c r="EDP66" s="6"/>
      <c r="EDQ66" s="6"/>
      <c r="EDR66" s="6"/>
      <c r="EDS66" s="6"/>
      <c r="EDT66" s="6"/>
      <c r="EDU66" s="6"/>
      <c r="EDV66" s="6"/>
      <c r="EDW66" s="6"/>
      <c r="EDX66" s="6"/>
      <c r="EDY66" s="6"/>
      <c r="EDZ66" s="6"/>
      <c r="EEA66" s="6"/>
      <c r="EEB66" s="6"/>
      <c r="EEC66" s="6"/>
      <c r="EED66" s="6"/>
      <c r="EEE66" s="6"/>
      <c r="EEF66" s="6"/>
      <c r="EEG66" s="6"/>
      <c r="EEH66" s="6"/>
      <c r="EEI66" s="6"/>
      <c r="EEJ66" s="6"/>
      <c r="EEK66" s="6"/>
      <c r="EEL66" s="6"/>
      <c r="EEM66" s="6"/>
      <c r="EEN66" s="6"/>
      <c r="EEO66" s="6"/>
      <c r="EEP66" s="6"/>
      <c r="EEQ66" s="6"/>
      <c r="EER66" s="6"/>
      <c r="EES66" s="6"/>
      <c r="EET66" s="6"/>
      <c r="EEU66" s="6"/>
      <c r="EEV66" s="6"/>
      <c r="EEW66" s="6"/>
      <c r="EEX66" s="6"/>
      <c r="EEY66" s="6"/>
      <c r="EEZ66" s="6"/>
      <c r="EFA66" s="6"/>
      <c r="EFB66" s="6"/>
      <c r="EFC66" s="6"/>
      <c r="EFD66" s="6"/>
      <c r="EFE66" s="6"/>
      <c r="EFF66" s="6"/>
      <c r="EFG66" s="6"/>
      <c r="EFH66" s="6"/>
      <c r="EFI66" s="6"/>
      <c r="EFJ66" s="6"/>
      <c r="EFK66" s="6"/>
      <c r="EFL66" s="6"/>
      <c r="EFM66" s="6"/>
      <c r="EFN66" s="6"/>
      <c r="EFO66" s="6"/>
      <c r="EFP66" s="6"/>
      <c r="EFQ66" s="6"/>
      <c r="EFR66" s="6"/>
      <c r="EFS66" s="6"/>
      <c r="EFT66" s="6"/>
      <c r="EFU66" s="6"/>
      <c r="EFV66" s="6"/>
      <c r="EFW66" s="6"/>
      <c r="EFX66" s="6"/>
      <c r="EFY66" s="6"/>
      <c r="EFZ66" s="6"/>
      <c r="EGA66" s="6"/>
      <c r="EGB66" s="6"/>
      <c r="EGC66" s="6"/>
      <c r="EGD66" s="6"/>
      <c r="EGE66" s="6"/>
      <c r="EGF66" s="6"/>
      <c r="EGG66" s="6"/>
      <c r="EGH66" s="6"/>
      <c r="EGI66" s="6"/>
      <c r="EGJ66" s="6"/>
      <c r="EGK66" s="6"/>
      <c r="EGL66" s="6"/>
      <c r="EGM66" s="6"/>
      <c r="EGN66" s="6"/>
      <c r="EGO66" s="6"/>
      <c r="EGP66" s="6"/>
      <c r="EGQ66" s="6"/>
      <c r="EGR66" s="6"/>
      <c r="EGS66" s="6"/>
      <c r="EGT66" s="6"/>
      <c r="EGU66" s="6"/>
      <c r="EGV66" s="6"/>
      <c r="EGW66" s="6"/>
      <c r="EGX66" s="6"/>
      <c r="EGY66" s="6"/>
      <c r="EGZ66" s="6"/>
      <c r="EHA66" s="6"/>
      <c r="EHB66" s="6"/>
      <c r="EHC66" s="6"/>
      <c r="EHD66" s="6"/>
      <c r="EHE66" s="6"/>
      <c r="EHF66" s="6"/>
      <c r="EHG66" s="6"/>
      <c r="EHH66" s="6"/>
      <c r="EHI66" s="6"/>
      <c r="EHJ66" s="6"/>
      <c r="EHK66" s="6"/>
      <c r="EHL66" s="6"/>
      <c r="EHM66" s="6"/>
      <c r="EHN66" s="6"/>
      <c r="EHO66" s="6"/>
      <c r="EHP66" s="6"/>
      <c r="EHQ66" s="6"/>
      <c r="EHR66" s="6"/>
      <c r="EHS66" s="6"/>
      <c r="EHT66" s="6"/>
      <c r="EHU66" s="6"/>
      <c r="EHV66" s="6"/>
      <c r="EHW66" s="6"/>
      <c r="EHX66" s="6"/>
      <c r="EHY66" s="6"/>
      <c r="EHZ66" s="6"/>
      <c r="EIA66" s="6"/>
      <c r="EIB66" s="6"/>
      <c r="EIC66" s="6"/>
      <c r="EID66" s="6"/>
      <c r="EIE66" s="6"/>
      <c r="EIF66" s="6"/>
      <c r="EIG66" s="6"/>
      <c r="EIH66" s="6"/>
      <c r="EII66" s="6"/>
      <c r="EIJ66" s="6"/>
      <c r="EIK66" s="6"/>
      <c r="EIL66" s="6"/>
      <c r="EIM66" s="6"/>
      <c r="EIN66" s="6"/>
      <c r="EIO66" s="6"/>
      <c r="EIP66" s="6"/>
      <c r="EIQ66" s="6"/>
      <c r="EIR66" s="6"/>
      <c r="EIS66" s="6"/>
      <c r="EIT66" s="6"/>
      <c r="EIU66" s="6"/>
      <c r="EIV66" s="6"/>
      <c r="EIW66" s="6"/>
      <c r="EIX66" s="6"/>
      <c r="EIY66" s="6"/>
      <c r="EIZ66" s="6"/>
      <c r="EJA66" s="6"/>
      <c r="EJB66" s="6"/>
      <c r="EJC66" s="6"/>
      <c r="EJD66" s="6"/>
      <c r="EJE66" s="6"/>
      <c r="EJF66" s="6"/>
      <c r="EJG66" s="6"/>
      <c r="EJH66" s="6"/>
      <c r="EJI66" s="6"/>
      <c r="EJJ66" s="6"/>
      <c r="EJK66" s="6"/>
      <c r="EJL66" s="6"/>
      <c r="EJM66" s="6"/>
      <c r="EJN66" s="6"/>
      <c r="EJO66" s="6"/>
      <c r="EJP66" s="6"/>
      <c r="EJQ66" s="6"/>
      <c r="EJR66" s="6"/>
      <c r="EJS66" s="6"/>
      <c r="EJT66" s="6"/>
      <c r="EJU66" s="6"/>
      <c r="EJV66" s="6"/>
      <c r="EJW66" s="6"/>
      <c r="EJX66" s="6"/>
      <c r="EJY66" s="6"/>
      <c r="EJZ66" s="6"/>
      <c r="EKA66" s="6"/>
      <c r="EKB66" s="6"/>
      <c r="EKC66" s="6"/>
      <c r="EKD66" s="6"/>
      <c r="EKE66" s="6"/>
      <c r="EKF66" s="6"/>
      <c r="EKG66" s="6"/>
      <c r="EKH66" s="6"/>
      <c r="EKI66" s="6"/>
      <c r="EKJ66" s="6"/>
      <c r="EKK66" s="6"/>
      <c r="EKL66" s="6"/>
      <c r="EKM66" s="6"/>
      <c r="EKN66" s="6"/>
      <c r="EKO66" s="6"/>
      <c r="EKP66" s="6"/>
      <c r="EKQ66" s="6"/>
      <c r="EKR66" s="6"/>
      <c r="EKS66" s="6"/>
      <c r="EKT66" s="6"/>
      <c r="EKU66" s="6"/>
      <c r="EKV66" s="6"/>
      <c r="EKW66" s="6"/>
      <c r="EKX66" s="6"/>
      <c r="EKY66" s="6"/>
      <c r="EKZ66" s="6"/>
      <c r="ELA66" s="6"/>
      <c r="ELB66" s="6"/>
      <c r="ELC66" s="6"/>
      <c r="ELD66" s="6"/>
      <c r="ELE66" s="6"/>
      <c r="ELF66" s="6"/>
      <c r="ELG66" s="6"/>
      <c r="ELH66" s="6"/>
      <c r="ELI66" s="6"/>
      <c r="ELJ66" s="6"/>
      <c r="ELK66" s="6"/>
      <c r="ELL66" s="6"/>
      <c r="ELM66" s="6"/>
      <c r="ELN66" s="6"/>
      <c r="ELO66" s="6"/>
      <c r="ELP66" s="6"/>
      <c r="ELQ66" s="6"/>
      <c r="ELR66" s="6"/>
      <c r="ELS66" s="6"/>
      <c r="ELT66" s="6"/>
      <c r="ELU66" s="6"/>
      <c r="ELV66" s="6"/>
      <c r="ELW66" s="6"/>
      <c r="ELX66" s="6"/>
      <c r="ELY66" s="6"/>
      <c r="ELZ66" s="6"/>
      <c r="EMA66" s="6"/>
      <c r="EMB66" s="6"/>
      <c r="EMC66" s="6"/>
      <c r="EMD66" s="6"/>
      <c r="EME66" s="6"/>
      <c r="EMF66" s="6"/>
      <c r="EMG66" s="6"/>
      <c r="EMH66" s="6"/>
      <c r="EMI66" s="6"/>
      <c r="EMJ66" s="6"/>
      <c r="EMK66" s="6"/>
      <c r="EML66" s="6"/>
      <c r="EMM66" s="6"/>
      <c r="EMN66" s="6"/>
      <c r="EMO66" s="6"/>
      <c r="EMP66" s="6"/>
      <c r="EMQ66" s="6"/>
      <c r="EMR66" s="6"/>
      <c r="EMS66" s="6"/>
      <c r="EMT66" s="6"/>
      <c r="EMU66" s="6"/>
      <c r="EMV66" s="6"/>
      <c r="EMW66" s="6"/>
      <c r="EMX66" s="6"/>
      <c r="EMY66" s="6"/>
      <c r="EMZ66" s="6"/>
      <c r="ENA66" s="6"/>
      <c r="ENB66" s="6"/>
      <c r="ENC66" s="6"/>
      <c r="END66" s="6"/>
      <c r="ENE66" s="6"/>
      <c r="ENF66" s="6"/>
      <c r="ENG66" s="6"/>
      <c r="ENH66" s="6"/>
      <c r="ENI66" s="6"/>
      <c r="ENJ66" s="6"/>
      <c r="ENK66" s="6"/>
      <c r="ENL66" s="6"/>
      <c r="ENM66" s="6"/>
      <c r="ENN66" s="6"/>
      <c r="ENO66" s="6"/>
      <c r="ENP66" s="6"/>
      <c r="ENQ66" s="6"/>
      <c r="ENR66" s="6"/>
      <c r="ENS66" s="6"/>
      <c r="ENT66" s="6"/>
      <c r="ENU66" s="6"/>
      <c r="ENV66" s="6"/>
      <c r="ENW66" s="6"/>
      <c r="ENX66" s="6"/>
      <c r="ENY66" s="6"/>
      <c r="ENZ66" s="6"/>
      <c r="EOA66" s="6"/>
      <c r="EOB66" s="6"/>
      <c r="EOC66" s="6"/>
      <c r="EOD66" s="6"/>
      <c r="EOE66" s="6"/>
      <c r="EOF66" s="6"/>
      <c r="EOG66" s="6"/>
      <c r="EOH66" s="6"/>
      <c r="EOI66" s="6"/>
      <c r="EOJ66" s="6"/>
      <c r="EOK66" s="6"/>
      <c r="EOL66" s="6"/>
      <c r="EOM66" s="6"/>
      <c r="EON66" s="6"/>
      <c r="EOO66" s="6"/>
      <c r="EOP66" s="6"/>
      <c r="EOQ66" s="6"/>
      <c r="EOR66" s="6"/>
      <c r="EOS66" s="6"/>
      <c r="EOT66" s="6"/>
      <c r="EOU66" s="6"/>
      <c r="EOV66" s="6"/>
      <c r="EOW66" s="6"/>
      <c r="EOX66" s="6"/>
      <c r="EOY66" s="6"/>
      <c r="EOZ66" s="6"/>
      <c r="EPA66" s="6"/>
      <c r="EPB66" s="6"/>
      <c r="EPC66" s="6"/>
      <c r="EPD66" s="6"/>
      <c r="EPE66" s="6"/>
      <c r="EPF66" s="6"/>
      <c r="EPG66" s="6"/>
      <c r="EPH66" s="6"/>
      <c r="EPI66" s="6"/>
      <c r="EPJ66" s="6"/>
      <c r="EPK66" s="6"/>
      <c r="EPL66" s="6"/>
      <c r="EPM66" s="6"/>
      <c r="EPN66" s="6"/>
      <c r="EPO66" s="6"/>
      <c r="EPP66" s="6"/>
      <c r="EPQ66" s="6"/>
      <c r="EPR66" s="6"/>
      <c r="EPS66" s="6"/>
      <c r="EPT66" s="6"/>
      <c r="EPU66" s="6"/>
      <c r="EPV66" s="6"/>
      <c r="EPW66" s="6"/>
      <c r="EPX66" s="6"/>
      <c r="EPY66" s="6"/>
      <c r="EPZ66" s="6"/>
      <c r="EQA66" s="6"/>
      <c r="EQB66" s="6"/>
      <c r="EQC66" s="6"/>
      <c r="EQD66" s="6"/>
      <c r="EQE66" s="6"/>
      <c r="EQF66" s="6"/>
      <c r="EQG66" s="6"/>
      <c r="EQH66" s="6"/>
      <c r="EQI66" s="6"/>
      <c r="EQJ66" s="6"/>
      <c r="EQK66" s="6"/>
      <c r="EQL66" s="6"/>
      <c r="EQM66" s="6"/>
      <c r="EQN66" s="6"/>
      <c r="EQO66" s="6"/>
      <c r="EQP66" s="6"/>
      <c r="EQQ66" s="6"/>
      <c r="EQR66" s="6"/>
      <c r="EQS66" s="6"/>
      <c r="EQT66" s="6"/>
      <c r="EQU66" s="6"/>
      <c r="EQV66" s="6"/>
      <c r="EQW66" s="6"/>
      <c r="EQX66" s="6"/>
      <c r="EQY66" s="6"/>
      <c r="EQZ66" s="6"/>
      <c r="ERA66" s="6"/>
      <c r="ERB66" s="6"/>
      <c r="ERC66" s="6"/>
      <c r="ERD66" s="6"/>
      <c r="ERE66" s="6"/>
      <c r="ERF66" s="6"/>
      <c r="ERG66" s="6"/>
      <c r="ERH66" s="6"/>
      <c r="ERI66" s="6"/>
      <c r="ERJ66" s="6"/>
      <c r="ERK66" s="6"/>
      <c r="ERL66" s="6"/>
      <c r="ERM66" s="6"/>
      <c r="ERN66" s="6"/>
      <c r="ERO66" s="6"/>
      <c r="ERP66" s="6"/>
      <c r="ERQ66" s="6"/>
      <c r="ERR66" s="6"/>
      <c r="ERS66" s="6"/>
      <c r="ERT66" s="6"/>
      <c r="ERU66" s="6"/>
      <c r="ERV66" s="6"/>
      <c r="ERW66" s="6"/>
      <c r="ERX66" s="6"/>
      <c r="ERY66" s="6"/>
      <c r="ERZ66" s="6"/>
      <c r="ESA66" s="6"/>
      <c r="ESB66" s="6"/>
      <c r="ESC66" s="6"/>
      <c r="ESD66" s="6"/>
      <c r="ESE66" s="6"/>
      <c r="ESF66" s="6"/>
      <c r="ESG66" s="6"/>
      <c r="ESH66" s="6"/>
      <c r="ESI66" s="6"/>
      <c r="ESJ66" s="6"/>
      <c r="ESK66" s="6"/>
      <c r="ESL66" s="6"/>
      <c r="ESM66" s="6"/>
      <c r="ESN66" s="6"/>
      <c r="ESO66" s="6"/>
      <c r="ESP66" s="6"/>
      <c r="ESQ66" s="6"/>
      <c r="ESR66" s="6"/>
      <c r="ESS66" s="6"/>
      <c r="EST66" s="6"/>
      <c r="ESU66" s="6"/>
      <c r="ESV66" s="6"/>
      <c r="ESW66" s="6"/>
      <c r="ESX66" s="6"/>
      <c r="ESY66" s="6"/>
      <c r="ESZ66" s="6"/>
      <c r="ETA66" s="6"/>
      <c r="ETB66" s="6"/>
      <c r="ETC66" s="6"/>
      <c r="ETD66" s="6"/>
      <c r="ETE66" s="6"/>
      <c r="ETF66" s="6"/>
      <c r="ETG66" s="6"/>
      <c r="ETH66" s="6"/>
      <c r="ETI66" s="6"/>
      <c r="ETJ66" s="6"/>
      <c r="ETK66" s="6"/>
      <c r="ETL66" s="6"/>
      <c r="ETM66" s="6"/>
      <c r="ETN66" s="6"/>
      <c r="ETO66" s="6"/>
      <c r="ETP66" s="6"/>
      <c r="ETQ66" s="6"/>
      <c r="ETR66" s="6"/>
      <c r="ETS66" s="6"/>
      <c r="ETT66" s="6"/>
      <c r="ETU66" s="6"/>
      <c r="ETV66" s="6"/>
      <c r="ETW66" s="6"/>
      <c r="ETX66" s="6"/>
      <c r="ETY66" s="6"/>
      <c r="ETZ66" s="6"/>
      <c r="EUA66" s="6"/>
      <c r="EUB66" s="6"/>
      <c r="EUC66" s="6"/>
      <c r="EUD66" s="6"/>
      <c r="EUE66" s="6"/>
      <c r="EUF66" s="6"/>
      <c r="EUG66" s="6"/>
      <c r="EUH66" s="6"/>
      <c r="EUI66" s="6"/>
      <c r="EUJ66" s="6"/>
      <c r="EUK66" s="6"/>
      <c r="EUL66" s="6"/>
      <c r="EUM66" s="6"/>
      <c r="EUN66" s="6"/>
      <c r="EUO66" s="6"/>
      <c r="EUP66" s="6"/>
      <c r="EUQ66" s="6"/>
      <c r="EUR66" s="6"/>
      <c r="EUS66" s="6"/>
      <c r="EUT66" s="6"/>
      <c r="EUU66" s="6"/>
      <c r="EUV66" s="6"/>
      <c r="EUW66" s="6"/>
      <c r="EUX66" s="6"/>
      <c r="EUY66" s="6"/>
      <c r="EUZ66" s="6"/>
      <c r="EVA66" s="6"/>
      <c r="EVB66" s="6"/>
      <c r="EVC66" s="6"/>
      <c r="EVD66" s="6"/>
      <c r="EVE66" s="6"/>
      <c r="EVF66" s="6"/>
      <c r="EVG66" s="6"/>
      <c r="EVH66" s="6"/>
      <c r="EVI66" s="6"/>
      <c r="EVJ66" s="6"/>
      <c r="EVK66" s="6"/>
      <c r="EVL66" s="6"/>
      <c r="EVM66" s="6"/>
      <c r="EVN66" s="6"/>
      <c r="EVO66" s="6"/>
      <c r="EVP66" s="6"/>
      <c r="EVQ66" s="6"/>
      <c r="EVR66" s="6"/>
      <c r="EVS66" s="6"/>
      <c r="EVT66" s="6"/>
      <c r="EVU66" s="6"/>
      <c r="EVV66" s="6"/>
      <c r="EVW66" s="6"/>
      <c r="EVX66" s="6"/>
      <c r="EVY66" s="6"/>
      <c r="EVZ66" s="6"/>
      <c r="EWA66" s="6"/>
      <c r="EWB66" s="6"/>
      <c r="EWC66" s="6"/>
      <c r="EWD66" s="6"/>
      <c r="EWE66" s="6"/>
      <c r="EWF66" s="6"/>
      <c r="EWG66" s="6"/>
      <c r="EWH66" s="6"/>
      <c r="EWI66" s="6"/>
      <c r="EWJ66" s="6"/>
      <c r="EWK66" s="6"/>
      <c r="EWL66" s="6"/>
      <c r="EWM66" s="6"/>
      <c r="EWN66" s="6"/>
      <c r="EWO66" s="6"/>
      <c r="EWP66" s="6"/>
      <c r="EWQ66" s="6"/>
      <c r="EWR66" s="6"/>
      <c r="EWS66" s="6"/>
      <c r="EWT66" s="6"/>
      <c r="EWU66" s="6"/>
      <c r="EWV66" s="6"/>
      <c r="EWW66" s="6"/>
      <c r="EWX66" s="6"/>
      <c r="EWY66" s="6"/>
      <c r="EWZ66" s="6"/>
      <c r="EXA66" s="6"/>
      <c r="EXB66" s="6"/>
      <c r="EXC66" s="6"/>
      <c r="EXD66" s="6"/>
      <c r="EXE66" s="6"/>
      <c r="EXF66" s="6"/>
      <c r="EXG66" s="6"/>
      <c r="EXH66" s="6"/>
      <c r="EXI66" s="6"/>
      <c r="EXJ66" s="6"/>
      <c r="EXK66" s="6"/>
      <c r="EXL66" s="6"/>
      <c r="EXM66" s="6"/>
      <c r="EXN66" s="6"/>
      <c r="EXO66" s="6"/>
      <c r="EXP66" s="6"/>
      <c r="EXQ66" s="6"/>
      <c r="EXR66" s="6"/>
      <c r="EXS66" s="6"/>
      <c r="EXT66" s="6"/>
      <c r="EXU66" s="6"/>
      <c r="EXV66" s="6"/>
      <c r="EXW66" s="6"/>
      <c r="EXX66" s="6"/>
      <c r="EXY66" s="6"/>
      <c r="EXZ66" s="6"/>
      <c r="EYA66" s="6"/>
      <c r="EYB66" s="6"/>
      <c r="EYC66" s="6"/>
      <c r="EYD66" s="6"/>
      <c r="EYE66" s="6"/>
      <c r="EYF66" s="6"/>
      <c r="EYG66" s="6"/>
      <c r="EYH66" s="6"/>
      <c r="EYI66" s="6"/>
      <c r="EYJ66" s="6"/>
      <c r="EYK66" s="6"/>
      <c r="EYL66" s="6"/>
      <c r="EYM66" s="6"/>
      <c r="EYN66" s="6"/>
      <c r="EYO66" s="6"/>
      <c r="EYP66" s="6"/>
      <c r="EYQ66" s="6"/>
      <c r="EYR66" s="6"/>
      <c r="EYS66" s="6"/>
      <c r="EYT66" s="6"/>
      <c r="EYU66" s="6"/>
      <c r="EYV66" s="6"/>
      <c r="EYW66" s="6"/>
      <c r="EYX66" s="6"/>
      <c r="EYY66" s="6"/>
      <c r="EYZ66" s="6"/>
      <c r="EZA66" s="6"/>
      <c r="EZB66" s="6"/>
      <c r="EZC66" s="6"/>
      <c r="EZD66" s="6"/>
      <c r="EZE66" s="6"/>
      <c r="EZF66" s="6"/>
      <c r="EZG66" s="6"/>
      <c r="EZH66" s="6"/>
      <c r="EZI66" s="6"/>
      <c r="EZJ66" s="6"/>
      <c r="EZK66" s="6"/>
      <c r="EZL66" s="6"/>
      <c r="EZM66" s="6"/>
      <c r="EZN66" s="6"/>
      <c r="EZO66" s="6"/>
      <c r="EZP66" s="6"/>
      <c r="EZQ66" s="6"/>
      <c r="EZR66" s="6"/>
      <c r="EZS66" s="6"/>
      <c r="EZT66" s="6"/>
      <c r="EZU66" s="6"/>
      <c r="EZV66" s="6"/>
      <c r="EZW66" s="6"/>
      <c r="EZX66" s="6"/>
      <c r="EZY66" s="6"/>
      <c r="EZZ66" s="6"/>
      <c r="FAA66" s="6"/>
      <c r="FAB66" s="6"/>
      <c r="FAC66" s="6"/>
      <c r="FAD66" s="6"/>
      <c r="FAE66" s="6"/>
      <c r="FAF66" s="6"/>
      <c r="FAG66" s="6"/>
      <c r="FAH66" s="6"/>
      <c r="FAI66" s="6"/>
      <c r="FAJ66" s="6"/>
      <c r="FAK66" s="6"/>
      <c r="FAL66" s="6"/>
      <c r="FAM66" s="6"/>
      <c r="FAN66" s="6"/>
      <c r="FAO66" s="6"/>
      <c r="FAP66" s="6"/>
      <c r="FAQ66" s="6"/>
      <c r="FAR66" s="6"/>
      <c r="FAS66" s="6"/>
      <c r="FAT66" s="6"/>
      <c r="FAU66" s="6"/>
      <c r="FAV66" s="6"/>
      <c r="FAW66" s="6"/>
      <c r="FAX66" s="6"/>
      <c r="FAY66" s="6"/>
      <c r="FAZ66" s="6"/>
      <c r="FBA66" s="6"/>
      <c r="FBB66" s="6"/>
      <c r="FBC66" s="6"/>
      <c r="FBD66" s="6"/>
      <c r="FBE66" s="6"/>
      <c r="FBF66" s="6"/>
      <c r="FBG66" s="6"/>
      <c r="FBH66" s="6"/>
      <c r="FBI66" s="6"/>
      <c r="FBJ66" s="6"/>
      <c r="FBK66" s="6"/>
      <c r="FBL66" s="6"/>
      <c r="FBM66" s="6"/>
      <c r="FBN66" s="6"/>
      <c r="FBO66" s="6"/>
      <c r="FBP66" s="6"/>
      <c r="FBQ66" s="6"/>
      <c r="FBR66" s="6"/>
      <c r="FBS66" s="6"/>
      <c r="FBT66" s="6"/>
      <c r="FBU66" s="6"/>
      <c r="FBV66" s="6"/>
      <c r="FBW66" s="6"/>
      <c r="FBX66" s="6"/>
      <c r="FBY66" s="6"/>
      <c r="FBZ66" s="6"/>
      <c r="FCA66" s="6"/>
      <c r="FCB66" s="6"/>
      <c r="FCC66" s="6"/>
      <c r="FCD66" s="6"/>
      <c r="FCE66" s="6"/>
      <c r="FCF66" s="6"/>
      <c r="FCG66" s="6"/>
      <c r="FCH66" s="6"/>
      <c r="FCI66" s="6"/>
      <c r="FCJ66" s="6"/>
      <c r="FCK66" s="6"/>
      <c r="FCL66" s="6"/>
      <c r="FCM66" s="6"/>
      <c r="FCN66" s="6"/>
      <c r="FCO66" s="6"/>
      <c r="FCP66" s="6"/>
      <c r="FCQ66" s="6"/>
      <c r="FCR66" s="6"/>
      <c r="FCS66" s="6"/>
      <c r="FCT66" s="6"/>
      <c r="FCU66" s="6"/>
      <c r="FCV66" s="6"/>
      <c r="FCW66" s="6"/>
      <c r="FCX66" s="6"/>
      <c r="FCY66" s="6"/>
      <c r="FCZ66" s="6"/>
      <c r="FDA66" s="6"/>
      <c r="FDB66" s="6"/>
      <c r="FDC66" s="6"/>
      <c r="FDD66" s="6"/>
      <c r="FDE66" s="6"/>
      <c r="FDF66" s="6"/>
      <c r="FDG66" s="6"/>
      <c r="FDH66" s="6"/>
      <c r="FDI66" s="6"/>
      <c r="FDJ66" s="6"/>
      <c r="FDK66" s="6"/>
      <c r="FDL66" s="6"/>
      <c r="FDM66" s="6"/>
      <c r="FDN66" s="6"/>
      <c r="FDO66" s="6"/>
      <c r="FDP66" s="6"/>
      <c r="FDQ66" s="6"/>
      <c r="FDR66" s="6"/>
      <c r="FDS66" s="6"/>
      <c r="FDT66" s="6"/>
      <c r="FDU66" s="6"/>
      <c r="FDV66" s="6"/>
      <c r="FDW66" s="6"/>
      <c r="FDX66" s="6"/>
      <c r="FDY66" s="6"/>
      <c r="FDZ66" s="6"/>
      <c r="FEA66" s="6"/>
      <c r="FEB66" s="6"/>
      <c r="FEC66" s="6"/>
      <c r="FED66" s="6"/>
      <c r="FEE66" s="6"/>
      <c r="FEF66" s="6"/>
      <c r="FEG66" s="6"/>
      <c r="FEH66" s="6"/>
      <c r="FEI66" s="6"/>
      <c r="FEJ66" s="6"/>
      <c r="FEK66" s="6"/>
      <c r="FEL66" s="6"/>
      <c r="FEM66" s="6"/>
      <c r="FEN66" s="6"/>
      <c r="FEO66" s="6"/>
      <c r="FEP66" s="6"/>
      <c r="FEQ66" s="6"/>
      <c r="FER66" s="6"/>
      <c r="FES66" s="6"/>
      <c r="FET66" s="6"/>
      <c r="FEU66" s="6"/>
      <c r="FEV66" s="6"/>
      <c r="FEW66" s="6"/>
      <c r="FEX66" s="6"/>
      <c r="FEY66" s="6"/>
      <c r="FEZ66" s="6"/>
      <c r="FFA66" s="6"/>
      <c r="FFB66" s="6"/>
      <c r="FFC66" s="6"/>
      <c r="FFD66" s="6"/>
      <c r="FFE66" s="6"/>
      <c r="FFF66" s="6"/>
      <c r="FFG66" s="6"/>
      <c r="FFH66" s="6"/>
      <c r="FFI66" s="6"/>
      <c r="FFJ66" s="6"/>
      <c r="FFK66" s="6"/>
      <c r="FFL66" s="6"/>
      <c r="FFM66" s="6"/>
      <c r="FFN66" s="6"/>
      <c r="FFO66" s="6"/>
      <c r="FFP66" s="6"/>
      <c r="FFQ66" s="6"/>
      <c r="FFR66" s="6"/>
      <c r="FFS66" s="6"/>
      <c r="FFT66" s="6"/>
      <c r="FFU66" s="6"/>
      <c r="FFV66" s="6"/>
      <c r="FFW66" s="6"/>
      <c r="FFX66" s="6"/>
      <c r="FFY66" s="6"/>
      <c r="FFZ66" s="6"/>
      <c r="FGA66" s="6"/>
      <c r="FGB66" s="6"/>
      <c r="FGC66" s="6"/>
      <c r="FGD66" s="6"/>
      <c r="FGE66" s="6"/>
      <c r="FGF66" s="6"/>
      <c r="FGG66" s="6"/>
      <c r="FGH66" s="6"/>
      <c r="FGI66" s="6"/>
      <c r="FGJ66" s="6"/>
      <c r="FGK66" s="6"/>
      <c r="FGL66" s="6"/>
      <c r="FGM66" s="6"/>
      <c r="FGN66" s="6"/>
      <c r="FGO66" s="6"/>
      <c r="FGP66" s="6"/>
      <c r="FGQ66" s="6"/>
      <c r="FGR66" s="6"/>
      <c r="FGS66" s="6"/>
      <c r="FGT66" s="6"/>
      <c r="FGU66" s="6"/>
      <c r="FGV66" s="6"/>
      <c r="FGW66" s="6"/>
      <c r="FGX66" s="6"/>
      <c r="FGY66" s="6"/>
      <c r="FGZ66" s="6"/>
      <c r="FHA66" s="6"/>
      <c r="FHB66" s="6"/>
      <c r="FHC66" s="6"/>
      <c r="FHD66" s="6"/>
      <c r="FHE66" s="6"/>
      <c r="FHF66" s="6"/>
      <c r="FHG66" s="6"/>
      <c r="FHH66" s="6"/>
      <c r="FHI66" s="6"/>
      <c r="FHJ66" s="6"/>
      <c r="FHK66" s="6"/>
      <c r="FHL66" s="6"/>
      <c r="FHM66" s="6"/>
      <c r="FHN66" s="6"/>
      <c r="FHO66" s="6"/>
      <c r="FHP66" s="6"/>
      <c r="FHQ66" s="6"/>
      <c r="FHR66" s="6"/>
      <c r="FHS66" s="6"/>
      <c r="FHT66" s="6"/>
      <c r="FHU66" s="6"/>
      <c r="FHV66" s="6"/>
      <c r="FHW66" s="6"/>
      <c r="FHX66" s="6"/>
      <c r="FHY66" s="6"/>
      <c r="FHZ66" s="6"/>
      <c r="FIA66" s="6"/>
      <c r="FIB66" s="6"/>
      <c r="FIC66" s="6"/>
      <c r="FID66" s="6"/>
      <c r="FIE66" s="6"/>
      <c r="FIF66" s="6"/>
      <c r="FIG66" s="6"/>
      <c r="FIH66" s="6"/>
      <c r="FII66" s="6"/>
      <c r="FIJ66" s="6"/>
      <c r="FIK66" s="6"/>
      <c r="FIL66" s="6"/>
      <c r="FIM66" s="6"/>
      <c r="FIN66" s="6"/>
      <c r="FIO66" s="6"/>
      <c r="FIP66" s="6"/>
      <c r="FIQ66" s="6"/>
      <c r="FIR66" s="6"/>
      <c r="FIS66" s="6"/>
      <c r="FIT66" s="6"/>
      <c r="FIU66" s="6"/>
      <c r="FIV66" s="6"/>
      <c r="FIW66" s="6"/>
      <c r="FIX66" s="6"/>
      <c r="FIY66" s="6"/>
      <c r="FIZ66" s="6"/>
      <c r="FJA66" s="6"/>
      <c r="FJB66" s="6"/>
      <c r="FJC66" s="6"/>
      <c r="FJD66" s="6"/>
      <c r="FJE66" s="6"/>
      <c r="FJF66" s="6"/>
      <c r="FJG66" s="6"/>
      <c r="FJH66" s="6"/>
      <c r="FJI66" s="6"/>
      <c r="FJJ66" s="6"/>
      <c r="FJK66" s="6"/>
      <c r="FJL66" s="6"/>
      <c r="FJM66" s="6"/>
      <c r="FJN66" s="6"/>
      <c r="FJO66" s="6"/>
      <c r="FJP66" s="6"/>
      <c r="FJQ66" s="6"/>
      <c r="FJR66" s="6"/>
      <c r="FJS66" s="6"/>
      <c r="FJT66" s="6"/>
      <c r="FJU66" s="6"/>
      <c r="FJV66" s="6"/>
      <c r="FJW66" s="6"/>
      <c r="FJX66" s="6"/>
      <c r="FJY66" s="6"/>
      <c r="FJZ66" s="6"/>
      <c r="FKA66" s="6"/>
      <c r="FKB66" s="6"/>
      <c r="FKC66" s="6"/>
      <c r="FKD66" s="6"/>
      <c r="FKE66" s="6"/>
      <c r="FKF66" s="6"/>
      <c r="FKG66" s="6"/>
      <c r="FKH66" s="6"/>
      <c r="FKI66" s="6"/>
      <c r="FKJ66" s="6"/>
      <c r="FKK66" s="6"/>
      <c r="FKL66" s="6"/>
      <c r="FKM66" s="6"/>
      <c r="FKN66" s="6"/>
      <c r="FKO66" s="6"/>
      <c r="FKP66" s="6"/>
      <c r="FKQ66" s="6"/>
      <c r="FKR66" s="6"/>
      <c r="FKS66" s="6"/>
      <c r="FKT66" s="6"/>
      <c r="FKU66" s="6"/>
      <c r="FKV66" s="6"/>
      <c r="FKW66" s="6"/>
      <c r="FKX66" s="6"/>
      <c r="FKY66" s="6"/>
      <c r="FKZ66" s="6"/>
      <c r="FLA66" s="6"/>
      <c r="FLB66" s="6"/>
      <c r="FLC66" s="6"/>
      <c r="FLD66" s="6"/>
      <c r="FLE66" s="6"/>
      <c r="FLF66" s="6"/>
      <c r="FLG66" s="6"/>
      <c r="FLH66" s="6"/>
      <c r="FLI66" s="6"/>
      <c r="FLJ66" s="6"/>
      <c r="FLK66" s="6"/>
      <c r="FLL66" s="6"/>
      <c r="FLM66" s="6"/>
      <c r="FLN66" s="6"/>
      <c r="FLO66" s="6"/>
      <c r="FLP66" s="6"/>
      <c r="FLQ66" s="6"/>
      <c r="FLR66" s="6"/>
      <c r="FLS66" s="6"/>
      <c r="FLT66" s="6"/>
      <c r="FLU66" s="6"/>
      <c r="FLV66" s="6"/>
      <c r="FLW66" s="6"/>
      <c r="FLX66" s="6"/>
      <c r="FLY66" s="6"/>
      <c r="FLZ66" s="6"/>
      <c r="FMA66" s="6"/>
      <c r="FMB66" s="6"/>
      <c r="FMC66" s="6"/>
      <c r="FMD66" s="6"/>
      <c r="FME66" s="6"/>
      <c r="FMF66" s="6"/>
      <c r="FMG66" s="6"/>
      <c r="FMH66" s="6"/>
      <c r="FMI66" s="6"/>
      <c r="FMJ66" s="6"/>
      <c r="FMK66" s="6"/>
      <c r="FML66" s="6"/>
      <c r="FMM66" s="6"/>
      <c r="FMN66" s="6"/>
      <c r="FMO66" s="6"/>
      <c r="FMP66" s="6"/>
      <c r="FMQ66" s="6"/>
      <c r="FMR66" s="6"/>
      <c r="FMS66" s="6"/>
      <c r="FMT66" s="6"/>
      <c r="FMU66" s="6"/>
      <c r="FMV66" s="6"/>
      <c r="FMW66" s="6"/>
      <c r="FMX66" s="6"/>
      <c r="FMY66" s="6"/>
      <c r="FMZ66" s="6"/>
      <c r="FNA66" s="6"/>
      <c r="FNB66" s="6"/>
      <c r="FNC66" s="6"/>
      <c r="FND66" s="6"/>
      <c r="FNE66" s="6"/>
      <c r="FNF66" s="6"/>
      <c r="FNG66" s="6"/>
      <c r="FNH66" s="6"/>
      <c r="FNI66" s="6"/>
      <c r="FNJ66" s="6"/>
      <c r="FNK66" s="6"/>
      <c r="FNL66" s="6"/>
      <c r="FNM66" s="6"/>
      <c r="FNN66" s="6"/>
      <c r="FNO66" s="6"/>
      <c r="FNP66" s="6"/>
      <c r="FNQ66" s="6"/>
      <c r="FNR66" s="6"/>
      <c r="FNS66" s="6"/>
      <c r="FNT66" s="6"/>
      <c r="FNU66" s="6"/>
      <c r="FNV66" s="6"/>
      <c r="FNW66" s="6"/>
      <c r="FNX66" s="6"/>
      <c r="FNY66" s="6"/>
      <c r="FNZ66" s="6"/>
      <c r="FOA66" s="6"/>
      <c r="FOB66" s="6"/>
      <c r="FOC66" s="6"/>
      <c r="FOD66" s="6"/>
      <c r="FOE66" s="6"/>
      <c r="FOF66" s="6"/>
      <c r="FOG66" s="6"/>
      <c r="FOH66" s="6"/>
      <c r="FOI66" s="6"/>
      <c r="FOJ66" s="6"/>
      <c r="FOK66" s="6"/>
      <c r="FOL66" s="6"/>
      <c r="FOM66" s="6"/>
      <c r="FON66" s="6"/>
      <c r="FOO66" s="6"/>
      <c r="FOP66" s="6"/>
      <c r="FOQ66" s="6"/>
      <c r="FOR66" s="6"/>
      <c r="FOS66" s="6"/>
      <c r="FOT66" s="6"/>
      <c r="FOU66" s="6"/>
      <c r="FOV66" s="6"/>
      <c r="FOW66" s="6"/>
      <c r="FOX66" s="6"/>
      <c r="FOY66" s="6"/>
      <c r="FOZ66" s="6"/>
      <c r="FPA66" s="6"/>
      <c r="FPB66" s="6"/>
      <c r="FPC66" s="6"/>
      <c r="FPD66" s="6"/>
      <c r="FPE66" s="6"/>
      <c r="FPF66" s="6"/>
      <c r="FPG66" s="6"/>
      <c r="FPH66" s="6"/>
      <c r="FPI66" s="6"/>
      <c r="FPJ66" s="6"/>
      <c r="FPK66" s="6"/>
      <c r="FPL66" s="6"/>
      <c r="FPM66" s="6"/>
      <c r="FPN66" s="6"/>
      <c r="FPO66" s="6"/>
      <c r="FPP66" s="6"/>
      <c r="FPQ66" s="6"/>
      <c r="FPR66" s="6"/>
      <c r="FPS66" s="6"/>
      <c r="FPT66" s="6"/>
      <c r="FPU66" s="6"/>
      <c r="FPV66" s="6"/>
      <c r="FPW66" s="6"/>
      <c r="FPX66" s="6"/>
      <c r="FPY66" s="6"/>
      <c r="FPZ66" s="6"/>
      <c r="FQA66" s="6"/>
      <c r="FQB66" s="6"/>
      <c r="FQC66" s="6"/>
      <c r="FQD66" s="6"/>
      <c r="FQE66" s="6"/>
      <c r="FQF66" s="6"/>
      <c r="FQG66" s="6"/>
      <c r="FQH66" s="6"/>
      <c r="FQI66" s="6"/>
      <c r="FQJ66" s="6"/>
      <c r="FQK66" s="6"/>
      <c r="FQL66" s="6"/>
      <c r="FQM66" s="6"/>
      <c r="FQN66" s="6"/>
      <c r="FQO66" s="6"/>
      <c r="FQP66" s="6"/>
      <c r="FQQ66" s="6"/>
      <c r="FQR66" s="6"/>
      <c r="FQS66" s="6"/>
      <c r="FQT66" s="6"/>
      <c r="FQU66" s="6"/>
      <c r="FQV66" s="6"/>
      <c r="FQW66" s="6"/>
      <c r="FQX66" s="6"/>
      <c r="FQY66" s="6"/>
      <c r="FQZ66" s="6"/>
      <c r="FRA66" s="6"/>
      <c r="FRB66" s="6"/>
      <c r="FRC66" s="6"/>
      <c r="FRD66" s="6"/>
      <c r="FRE66" s="6"/>
      <c r="FRF66" s="6"/>
      <c r="FRG66" s="6"/>
      <c r="FRH66" s="6"/>
      <c r="FRI66" s="6"/>
      <c r="FRJ66" s="6"/>
      <c r="FRK66" s="6"/>
      <c r="FRL66" s="6"/>
      <c r="FRM66" s="6"/>
      <c r="FRN66" s="6"/>
      <c r="FRO66" s="6"/>
      <c r="FRP66" s="6"/>
      <c r="FRQ66" s="6"/>
      <c r="FRR66" s="6"/>
      <c r="FRS66" s="6"/>
      <c r="FRT66" s="6"/>
      <c r="FRU66" s="6"/>
      <c r="FRV66" s="6"/>
      <c r="FRW66" s="6"/>
      <c r="FRX66" s="6"/>
      <c r="FRY66" s="6"/>
      <c r="FRZ66" s="6"/>
      <c r="FSA66" s="6"/>
      <c r="FSB66" s="6"/>
      <c r="FSC66" s="6"/>
      <c r="FSD66" s="6"/>
      <c r="FSE66" s="6"/>
      <c r="FSF66" s="6"/>
      <c r="FSG66" s="6"/>
      <c r="FSH66" s="6"/>
      <c r="FSI66" s="6"/>
      <c r="FSJ66" s="6"/>
      <c r="FSK66" s="6"/>
      <c r="FSL66" s="6"/>
      <c r="FSM66" s="6"/>
      <c r="FSN66" s="6"/>
      <c r="FSO66" s="6"/>
      <c r="FSP66" s="6"/>
      <c r="FSQ66" s="6"/>
      <c r="FSR66" s="6"/>
      <c r="FSS66" s="6"/>
      <c r="FST66" s="6"/>
      <c r="FSU66" s="6"/>
      <c r="FSV66" s="6"/>
      <c r="FSW66" s="6"/>
      <c r="FSX66" s="6"/>
      <c r="FSY66" s="6"/>
      <c r="FSZ66" s="6"/>
      <c r="FTA66" s="6"/>
      <c r="FTB66" s="6"/>
      <c r="FTC66" s="6"/>
      <c r="FTD66" s="6"/>
      <c r="FTE66" s="6"/>
      <c r="FTF66" s="6"/>
      <c r="FTG66" s="6"/>
      <c r="FTH66" s="6"/>
      <c r="FTI66" s="6"/>
      <c r="FTJ66" s="6"/>
      <c r="FTK66" s="6"/>
      <c r="FTL66" s="6"/>
      <c r="FTM66" s="6"/>
      <c r="FTN66" s="6"/>
      <c r="FTO66" s="6"/>
      <c r="FTP66" s="6"/>
      <c r="FTQ66" s="6"/>
      <c r="FTR66" s="6"/>
      <c r="FTS66" s="6"/>
      <c r="FTT66" s="6"/>
      <c r="FTU66" s="6"/>
      <c r="FTV66" s="6"/>
      <c r="FTW66" s="6"/>
      <c r="FTX66" s="6"/>
      <c r="FTY66" s="6"/>
      <c r="FTZ66" s="6"/>
      <c r="FUA66" s="6"/>
      <c r="FUB66" s="6"/>
      <c r="FUC66" s="6"/>
      <c r="FUD66" s="6"/>
      <c r="FUE66" s="6"/>
      <c r="FUF66" s="6"/>
      <c r="FUG66" s="6"/>
      <c r="FUH66" s="6"/>
      <c r="FUI66" s="6"/>
      <c r="FUJ66" s="6"/>
      <c r="FUK66" s="6"/>
      <c r="FUL66" s="6"/>
      <c r="FUM66" s="6"/>
      <c r="FUN66" s="6"/>
      <c r="FUO66" s="6"/>
      <c r="FUP66" s="6"/>
      <c r="FUQ66" s="6"/>
      <c r="FUR66" s="6"/>
      <c r="FUS66" s="6"/>
      <c r="FUT66" s="6"/>
      <c r="FUU66" s="6"/>
      <c r="FUV66" s="6"/>
      <c r="FUW66" s="6"/>
      <c r="FUX66" s="6"/>
      <c r="FUY66" s="6"/>
      <c r="FUZ66" s="6"/>
      <c r="FVA66" s="6"/>
      <c r="FVB66" s="6"/>
      <c r="FVC66" s="6"/>
      <c r="FVD66" s="6"/>
      <c r="FVE66" s="6"/>
      <c r="FVF66" s="6"/>
      <c r="FVG66" s="6"/>
      <c r="FVH66" s="6"/>
      <c r="FVI66" s="6"/>
      <c r="FVJ66" s="6"/>
      <c r="FVK66" s="6"/>
      <c r="FVL66" s="6"/>
      <c r="FVM66" s="6"/>
      <c r="FVN66" s="6"/>
      <c r="FVO66" s="6"/>
      <c r="FVP66" s="6"/>
      <c r="FVQ66" s="6"/>
      <c r="FVR66" s="6"/>
      <c r="FVS66" s="6"/>
      <c r="FVT66" s="6"/>
      <c r="FVU66" s="6"/>
      <c r="FVV66" s="6"/>
      <c r="FVW66" s="6"/>
      <c r="FVX66" s="6"/>
      <c r="FVY66" s="6"/>
      <c r="FVZ66" s="6"/>
      <c r="FWA66" s="6"/>
      <c r="FWB66" s="6"/>
      <c r="FWC66" s="6"/>
      <c r="FWD66" s="6"/>
      <c r="FWE66" s="6"/>
      <c r="FWF66" s="6"/>
      <c r="FWG66" s="6"/>
      <c r="FWH66" s="6"/>
      <c r="FWI66" s="6"/>
      <c r="FWJ66" s="6"/>
      <c r="FWK66" s="6"/>
      <c r="FWL66" s="6"/>
      <c r="FWM66" s="6"/>
      <c r="FWN66" s="6"/>
      <c r="FWO66" s="6"/>
      <c r="FWP66" s="6"/>
      <c r="FWQ66" s="6"/>
      <c r="FWR66" s="6"/>
      <c r="FWS66" s="6"/>
      <c r="FWT66" s="6"/>
      <c r="FWU66" s="6"/>
      <c r="FWV66" s="6"/>
      <c r="FWW66" s="6"/>
      <c r="FWX66" s="6"/>
      <c r="FWY66" s="6"/>
      <c r="FWZ66" s="6"/>
      <c r="FXA66" s="6"/>
      <c r="FXB66" s="6"/>
      <c r="FXC66" s="6"/>
      <c r="FXD66" s="6"/>
      <c r="FXE66" s="6"/>
      <c r="FXF66" s="6"/>
      <c r="FXG66" s="6"/>
      <c r="FXH66" s="6"/>
      <c r="FXI66" s="6"/>
      <c r="FXJ66" s="6"/>
      <c r="FXK66" s="6"/>
      <c r="FXL66" s="6"/>
      <c r="FXM66" s="6"/>
      <c r="FXN66" s="6"/>
      <c r="FXO66" s="6"/>
      <c r="FXP66" s="6"/>
      <c r="FXQ66" s="6"/>
      <c r="FXR66" s="6"/>
      <c r="FXS66" s="6"/>
      <c r="FXT66" s="6"/>
      <c r="FXU66" s="6"/>
      <c r="FXV66" s="6"/>
      <c r="FXW66" s="6"/>
      <c r="FXX66" s="6"/>
      <c r="FXY66" s="6"/>
      <c r="FXZ66" s="6"/>
      <c r="FYA66" s="6"/>
      <c r="FYB66" s="6"/>
      <c r="FYC66" s="6"/>
      <c r="FYD66" s="6"/>
      <c r="FYE66" s="6"/>
      <c r="FYF66" s="6"/>
      <c r="FYG66" s="6"/>
      <c r="FYH66" s="6"/>
      <c r="FYI66" s="6"/>
      <c r="FYJ66" s="6"/>
      <c r="FYK66" s="6"/>
      <c r="FYL66" s="6"/>
      <c r="FYM66" s="6"/>
      <c r="FYN66" s="6"/>
      <c r="FYO66" s="6"/>
      <c r="FYP66" s="6"/>
      <c r="FYQ66" s="6"/>
      <c r="FYR66" s="6"/>
      <c r="FYS66" s="6"/>
      <c r="FYT66" s="6"/>
      <c r="FYU66" s="6"/>
      <c r="FYV66" s="6"/>
      <c r="FYW66" s="6"/>
      <c r="FYX66" s="6"/>
      <c r="FYY66" s="6"/>
      <c r="FYZ66" s="6"/>
      <c r="FZA66" s="6"/>
      <c r="FZB66" s="6"/>
      <c r="FZC66" s="6"/>
      <c r="FZD66" s="6"/>
      <c r="FZE66" s="6"/>
      <c r="FZF66" s="6"/>
      <c r="FZG66" s="6"/>
      <c r="FZH66" s="6"/>
      <c r="FZI66" s="6"/>
      <c r="FZJ66" s="6"/>
      <c r="FZK66" s="6"/>
      <c r="FZL66" s="6"/>
      <c r="FZM66" s="6"/>
      <c r="FZN66" s="6"/>
      <c r="FZO66" s="6"/>
      <c r="FZP66" s="6"/>
      <c r="FZQ66" s="6"/>
      <c r="FZR66" s="6"/>
      <c r="FZS66" s="6"/>
      <c r="FZT66" s="6"/>
      <c r="FZU66" s="6"/>
      <c r="FZV66" s="6"/>
      <c r="FZW66" s="6"/>
      <c r="FZX66" s="6"/>
      <c r="FZY66" s="6"/>
      <c r="FZZ66" s="6"/>
      <c r="GAA66" s="6"/>
      <c r="GAB66" s="6"/>
      <c r="GAC66" s="6"/>
      <c r="GAD66" s="6"/>
      <c r="GAE66" s="6"/>
      <c r="GAF66" s="6"/>
      <c r="GAG66" s="6"/>
      <c r="GAH66" s="6"/>
      <c r="GAI66" s="6"/>
      <c r="GAJ66" s="6"/>
      <c r="GAK66" s="6"/>
      <c r="GAL66" s="6"/>
      <c r="GAM66" s="6"/>
      <c r="GAN66" s="6"/>
      <c r="GAO66" s="6"/>
      <c r="GAP66" s="6"/>
      <c r="GAQ66" s="6"/>
      <c r="GAR66" s="6"/>
      <c r="GAS66" s="6"/>
      <c r="GAT66" s="6"/>
      <c r="GAU66" s="6"/>
      <c r="GAV66" s="6"/>
      <c r="GAW66" s="6"/>
      <c r="GAX66" s="6"/>
      <c r="GAY66" s="6"/>
      <c r="GAZ66" s="6"/>
      <c r="GBA66" s="6"/>
      <c r="GBB66" s="6"/>
      <c r="GBC66" s="6"/>
      <c r="GBD66" s="6"/>
      <c r="GBE66" s="6"/>
      <c r="GBF66" s="6"/>
      <c r="GBG66" s="6"/>
      <c r="GBH66" s="6"/>
      <c r="GBI66" s="6"/>
      <c r="GBJ66" s="6"/>
      <c r="GBK66" s="6"/>
      <c r="GBL66" s="6"/>
      <c r="GBM66" s="6"/>
      <c r="GBN66" s="6"/>
      <c r="GBO66" s="6"/>
      <c r="GBP66" s="6"/>
      <c r="GBQ66" s="6"/>
      <c r="GBR66" s="6"/>
      <c r="GBS66" s="6"/>
      <c r="GBT66" s="6"/>
      <c r="GBU66" s="6"/>
      <c r="GBV66" s="6"/>
      <c r="GBW66" s="6"/>
      <c r="GBX66" s="6"/>
      <c r="GBY66" s="6"/>
      <c r="GBZ66" s="6"/>
      <c r="GCA66" s="6"/>
      <c r="GCB66" s="6"/>
      <c r="GCC66" s="6"/>
      <c r="GCD66" s="6"/>
      <c r="GCE66" s="6"/>
      <c r="GCF66" s="6"/>
      <c r="GCG66" s="6"/>
      <c r="GCH66" s="6"/>
      <c r="GCI66" s="6"/>
      <c r="GCJ66" s="6"/>
      <c r="GCK66" s="6"/>
      <c r="GCL66" s="6"/>
      <c r="GCM66" s="6"/>
      <c r="GCN66" s="6"/>
      <c r="GCO66" s="6"/>
      <c r="GCP66" s="6"/>
      <c r="GCQ66" s="6"/>
      <c r="GCR66" s="6"/>
      <c r="GCS66" s="6"/>
      <c r="GCT66" s="6"/>
      <c r="GCU66" s="6"/>
      <c r="GCV66" s="6"/>
      <c r="GCW66" s="6"/>
      <c r="GCX66" s="6"/>
      <c r="GCY66" s="6"/>
      <c r="GCZ66" s="6"/>
      <c r="GDA66" s="6"/>
      <c r="GDB66" s="6"/>
      <c r="GDC66" s="6"/>
      <c r="GDD66" s="6"/>
      <c r="GDE66" s="6"/>
      <c r="GDF66" s="6"/>
      <c r="GDG66" s="6"/>
      <c r="GDH66" s="6"/>
      <c r="GDI66" s="6"/>
      <c r="GDJ66" s="6"/>
      <c r="GDK66" s="6"/>
      <c r="GDL66" s="6"/>
      <c r="GDM66" s="6"/>
      <c r="GDN66" s="6"/>
      <c r="GDO66" s="6"/>
      <c r="GDP66" s="6"/>
      <c r="GDQ66" s="6"/>
      <c r="GDR66" s="6"/>
      <c r="GDS66" s="6"/>
      <c r="GDT66" s="6"/>
      <c r="GDU66" s="6"/>
      <c r="GDV66" s="6"/>
      <c r="GDW66" s="6"/>
      <c r="GDX66" s="6"/>
      <c r="GDY66" s="6"/>
      <c r="GDZ66" s="6"/>
      <c r="GEA66" s="6"/>
      <c r="GEB66" s="6"/>
      <c r="GEC66" s="6"/>
      <c r="GED66" s="6"/>
      <c r="GEE66" s="6"/>
      <c r="GEF66" s="6"/>
      <c r="GEG66" s="6"/>
      <c r="GEH66" s="6"/>
      <c r="GEI66" s="6"/>
      <c r="GEJ66" s="6"/>
      <c r="GEK66" s="6"/>
      <c r="GEL66" s="6"/>
      <c r="GEM66" s="6"/>
      <c r="GEN66" s="6"/>
      <c r="GEO66" s="6"/>
      <c r="GEP66" s="6"/>
      <c r="GEQ66" s="6"/>
      <c r="GER66" s="6"/>
      <c r="GES66" s="6"/>
      <c r="GET66" s="6"/>
      <c r="GEU66" s="6"/>
      <c r="GEV66" s="6"/>
      <c r="GEW66" s="6"/>
      <c r="GEX66" s="6"/>
      <c r="GEY66" s="6"/>
      <c r="GEZ66" s="6"/>
      <c r="GFA66" s="6"/>
      <c r="GFB66" s="6"/>
      <c r="GFC66" s="6"/>
      <c r="GFD66" s="6"/>
      <c r="GFE66" s="6"/>
      <c r="GFF66" s="6"/>
      <c r="GFG66" s="6"/>
      <c r="GFH66" s="6"/>
      <c r="GFI66" s="6"/>
      <c r="GFJ66" s="6"/>
      <c r="GFK66" s="6"/>
      <c r="GFL66" s="6"/>
      <c r="GFM66" s="6"/>
      <c r="GFN66" s="6"/>
      <c r="GFO66" s="6"/>
      <c r="GFP66" s="6"/>
      <c r="GFQ66" s="6"/>
      <c r="GFR66" s="6"/>
      <c r="GFS66" s="6"/>
      <c r="GFT66" s="6"/>
      <c r="GFU66" s="6"/>
      <c r="GFV66" s="6"/>
      <c r="GFW66" s="6"/>
      <c r="GFX66" s="6"/>
      <c r="GFY66" s="6"/>
      <c r="GFZ66" s="6"/>
      <c r="GGA66" s="6"/>
      <c r="GGB66" s="6"/>
      <c r="GGC66" s="6"/>
      <c r="GGD66" s="6"/>
      <c r="GGE66" s="6"/>
      <c r="GGF66" s="6"/>
      <c r="GGG66" s="6"/>
      <c r="GGH66" s="6"/>
      <c r="GGI66" s="6"/>
      <c r="GGJ66" s="6"/>
      <c r="GGK66" s="6"/>
      <c r="GGL66" s="6"/>
      <c r="GGM66" s="6"/>
      <c r="GGN66" s="6"/>
      <c r="GGO66" s="6"/>
      <c r="GGP66" s="6"/>
      <c r="GGQ66" s="6"/>
      <c r="GGR66" s="6"/>
      <c r="GGS66" s="6"/>
      <c r="GGT66" s="6"/>
      <c r="GGU66" s="6"/>
      <c r="GGV66" s="6"/>
      <c r="GGW66" s="6"/>
      <c r="GGX66" s="6"/>
      <c r="GGY66" s="6"/>
      <c r="GGZ66" s="6"/>
      <c r="GHA66" s="6"/>
      <c r="GHB66" s="6"/>
      <c r="GHC66" s="6"/>
      <c r="GHD66" s="6"/>
      <c r="GHE66" s="6"/>
      <c r="GHF66" s="6"/>
      <c r="GHG66" s="6"/>
      <c r="GHH66" s="6"/>
      <c r="GHI66" s="6"/>
      <c r="GHJ66" s="6"/>
      <c r="GHK66" s="6"/>
      <c r="GHL66" s="6"/>
      <c r="GHM66" s="6"/>
      <c r="GHN66" s="6"/>
      <c r="GHO66" s="6"/>
      <c r="GHP66" s="6"/>
      <c r="GHQ66" s="6"/>
      <c r="GHR66" s="6"/>
      <c r="GHS66" s="6"/>
      <c r="GHT66" s="6"/>
      <c r="GHU66" s="6"/>
      <c r="GHV66" s="6"/>
      <c r="GHW66" s="6"/>
      <c r="GHX66" s="6"/>
      <c r="GHY66" s="6"/>
      <c r="GHZ66" s="6"/>
      <c r="GIA66" s="6"/>
      <c r="GIB66" s="6"/>
      <c r="GIC66" s="6"/>
      <c r="GID66" s="6"/>
      <c r="GIE66" s="6"/>
      <c r="GIF66" s="6"/>
      <c r="GIG66" s="6"/>
      <c r="GIH66" s="6"/>
      <c r="GII66" s="6"/>
      <c r="GIJ66" s="6"/>
      <c r="GIK66" s="6"/>
      <c r="GIL66" s="6"/>
      <c r="GIM66" s="6"/>
      <c r="GIN66" s="6"/>
      <c r="GIO66" s="6"/>
      <c r="GIP66" s="6"/>
      <c r="GIQ66" s="6"/>
      <c r="GIR66" s="6"/>
      <c r="GIS66" s="6"/>
      <c r="GIT66" s="6"/>
      <c r="GIU66" s="6"/>
      <c r="GIV66" s="6"/>
      <c r="GIW66" s="6"/>
      <c r="GIX66" s="6"/>
      <c r="GIY66" s="6"/>
      <c r="GIZ66" s="6"/>
      <c r="GJA66" s="6"/>
      <c r="GJB66" s="6"/>
      <c r="GJC66" s="6"/>
      <c r="GJD66" s="6"/>
      <c r="GJE66" s="6"/>
      <c r="GJF66" s="6"/>
      <c r="GJG66" s="6"/>
      <c r="GJH66" s="6"/>
      <c r="GJI66" s="6"/>
      <c r="GJJ66" s="6"/>
      <c r="GJK66" s="6"/>
      <c r="GJL66" s="6"/>
      <c r="GJM66" s="6"/>
      <c r="GJN66" s="6"/>
      <c r="GJO66" s="6"/>
      <c r="GJP66" s="6"/>
      <c r="GJQ66" s="6"/>
      <c r="GJR66" s="6"/>
      <c r="GJS66" s="6"/>
      <c r="GJT66" s="6"/>
      <c r="GJU66" s="6"/>
      <c r="GJV66" s="6"/>
      <c r="GJW66" s="6"/>
      <c r="GJX66" s="6"/>
      <c r="GJY66" s="6"/>
      <c r="GJZ66" s="6"/>
      <c r="GKA66" s="6"/>
      <c r="GKB66" s="6"/>
      <c r="GKC66" s="6"/>
      <c r="GKD66" s="6"/>
      <c r="GKE66" s="6"/>
      <c r="GKF66" s="6"/>
      <c r="GKG66" s="6"/>
      <c r="GKH66" s="6"/>
      <c r="GKI66" s="6"/>
      <c r="GKJ66" s="6"/>
      <c r="GKK66" s="6"/>
      <c r="GKL66" s="6"/>
      <c r="GKM66" s="6"/>
      <c r="GKN66" s="6"/>
      <c r="GKO66" s="6"/>
      <c r="GKP66" s="6"/>
      <c r="GKQ66" s="6"/>
      <c r="GKR66" s="6"/>
      <c r="GKS66" s="6"/>
      <c r="GKT66" s="6"/>
      <c r="GKU66" s="6"/>
      <c r="GKV66" s="6"/>
      <c r="GKW66" s="6"/>
      <c r="GKX66" s="6"/>
      <c r="GKY66" s="6"/>
      <c r="GKZ66" s="6"/>
      <c r="GLA66" s="6"/>
      <c r="GLB66" s="6"/>
      <c r="GLC66" s="6"/>
      <c r="GLD66" s="6"/>
      <c r="GLE66" s="6"/>
      <c r="GLF66" s="6"/>
      <c r="GLG66" s="6"/>
      <c r="GLH66" s="6"/>
      <c r="GLI66" s="6"/>
      <c r="GLJ66" s="6"/>
      <c r="GLK66" s="6"/>
      <c r="GLL66" s="6"/>
      <c r="GLM66" s="6"/>
      <c r="GLN66" s="6"/>
      <c r="GLO66" s="6"/>
      <c r="GLP66" s="6"/>
      <c r="GLQ66" s="6"/>
      <c r="GLR66" s="6"/>
      <c r="GLS66" s="6"/>
      <c r="GLT66" s="6"/>
      <c r="GLU66" s="6"/>
      <c r="GLV66" s="6"/>
      <c r="GLW66" s="6"/>
      <c r="GLX66" s="6"/>
      <c r="GLY66" s="6"/>
      <c r="GLZ66" s="6"/>
      <c r="GMA66" s="6"/>
      <c r="GMB66" s="6"/>
      <c r="GMC66" s="6"/>
      <c r="GMD66" s="6"/>
      <c r="GME66" s="6"/>
      <c r="GMF66" s="6"/>
      <c r="GMG66" s="6"/>
      <c r="GMH66" s="6"/>
      <c r="GMI66" s="6"/>
      <c r="GMJ66" s="6"/>
      <c r="GMK66" s="6"/>
      <c r="GML66" s="6"/>
      <c r="GMM66" s="6"/>
      <c r="GMN66" s="6"/>
      <c r="GMO66" s="6"/>
      <c r="GMP66" s="6"/>
      <c r="GMQ66" s="6"/>
      <c r="GMR66" s="6"/>
      <c r="GMS66" s="6"/>
      <c r="GMT66" s="6"/>
      <c r="GMU66" s="6"/>
      <c r="GMV66" s="6"/>
      <c r="GMW66" s="6"/>
      <c r="GMX66" s="6"/>
      <c r="GMY66" s="6"/>
      <c r="GMZ66" s="6"/>
      <c r="GNA66" s="6"/>
      <c r="GNB66" s="6"/>
      <c r="GNC66" s="6"/>
      <c r="GND66" s="6"/>
      <c r="GNE66" s="6"/>
      <c r="GNF66" s="6"/>
      <c r="GNG66" s="6"/>
      <c r="GNH66" s="6"/>
      <c r="GNI66" s="6"/>
      <c r="GNJ66" s="6"/>
      <c r="GNK66" s="6"/>
      <c r="GNL66" s="6"/>
      <c r="GNM66" s="6"/>
      <c r="GNN66" s="6"/>
      <c r="GNO66" s="6"/>
      <c r="GNP66" s="6"/>
      <c r="GNQ66" s="6"/>
      <c r="GNR66" s="6"/>
      <c r="GNS66" s="6"/>
      <c r="GNT66" s="6"/>
      <c r="GNU66" s="6"/>
      <c r="GNV66" s="6"/>
      <c r="GNW66" s="6"/>
      <c r="GNX66" s="6"/>
      <c r="GNY66" s="6"/>
      <c r="GNZ66" s="6"/>
      <c r="GOA66" s="6"/>
      <c r="GOB66" s="6"/>
      <c r="GOC66" s="6"/>
      <c r="GOD66" s="6"/>
      <c r="GOE66" s="6"/>
      <c r="GOF66" s="6"/>
      <c r="GOG66" s="6"/>
      <c r="GOH66" s="6"/>
      <c r="GOI66" s="6"/>
      <c r="GOJ66" s="6"/>
      <c r="GOK66" s="6"/>
      <c r="GOL66" s="6"/>
      <c r="GOM66" s="6"/>
      <c r="GON66" s="6"/>
      <c r="GOO66" s="6"/>
      <c r="GOP66" s="6"/>
      <c r="GOQ66" s="6"/>
      <c r="GOR66" s="6"/>
      <c r="GOS66" s="6"/>
      <c r="GOT66" s="6"/>
      <c r="GOU66" s="6"/>
      <c r="GOV66" s="6"/>
      <c r="GOW66" s="6"/>
      <c r="GOX66" s="6"/>
      <c r="GOY66" s="6"/>
      <c r="GOZ66" s="6"/>
      <c r="GPA66" s="6"/>
      <c r="GPB66" s="6"/>
      <c r="GPC66" s="6"/>
      <c r="GPD66" s="6"/>
      <c r="GPE66" s="6"/>
      <c r="GPF66" s="6"/>
      <c r="GPG66" s="6"/>
      <c r="GPH66" s="6"/>
      <c r="GPI66" s="6"/>
      <c r="GPJ66" s="6"/>
      <c r="GPK66" s="6"/>
      <c r="GPL66" s="6"/>
      <c r="GPM66" s="6"/>
      <c r="GPN66" s="6"/>
      <c r="GPO66" s="6"/>
      <c r="GPP66" s="6"/>
      <c r="GPQ66" s="6"/>
      <c r="GPR66" s="6"/>
      <c r="GPS66" s="6"/>
      <c r="GPT66" s="6"/>
      <c r="GPU66" s="6"/>
      <c r="GPV66" s="6"/>
      <c r="GPW66" s="6"/>
      <c r="GPX66" s="6"/>
      <c r="GPY66" s="6"/>
      <c r="GPZ66" s="6"/>
      <c r="GQA66" s="6"/>
      <c r="GQB66" s="6"/>
      <c r="GQC66" s="6"/>
      <c r="GQD66" s="6"/>
      <c r="GQE66" s="6"/>
      <c r="GQF66" s="6"/>
      <c r="GQG66" s="6"/>
      <c r="GQH66" s="6"/>
      <c r="GQI66" s="6"/>
      <c r="GQJ66" s="6"/>
      <c r="GQK66" s="6"/>
      <c r="GQL66" s="6"/>
      <c r="GQM66" s="6"/>
      <c r="GQN66" s="6"/>
      <c r="GQO66" s="6"/>
      <c r="GQP66" s="6"/>
      <c r="GQQ66" s="6"/>
      <c r="GQR66" s="6"/>
      <c r="GQS66" s="6"/>
      <c r="GQT66" s="6"/>
      <c r="GQU66" s="6"/>
      <c r="GQV66" s="6"/>
      <c r="GQW66" s="6"/>
      <c r="GQX66" s="6"/>
      <c r="GQY66" s="6"/>
      <c r="GQZ66" s="6"/>
      <c r="GRA66" s="6"/>
      <c r="GRB66" s="6"/>
      <c r="GRC66" s="6"/>
      <c r="GRD66" s="6"/>
      <c r="GRE66" s="6"/>
      <c r="GRF66" s="6"/>
      <c r="GRG66" s="6"/>
      <c r="GRH66" s="6"/>
      <c r="GRI66" s="6"/>
      <c r="GRJ66" s="6"/>
      <c r="GRK66" s="6"/>
      <c r="GRL66" s="6"/>
      <c r="GRM66" s="6"/>
      <c r="GRN66" s="6"/>
      <c r="GRO66" s="6"/>
      <c r="GRP66" s="6"/>
      <c r="GRQ66" s="6"/>
      <c r="GRR66" s="6"/>
      <c r="GRS66" s="6"/>
      <c r="GRT66" s="6"/>
      <c r="GRU66" s="6"/>
      <c r="GRV66" s="6"/>
      <c r="GRW66" s="6"/>
      <c r="GRX66" s="6"/>
      <c r="GRY66" s="6"/>
      <c r="GRZ66" s="6"/>
      <c r="GSA66" s="6"/>
      <c r="GSB66" s="6"/>
      <c r="GSC66" s="6"/>
      <c r="GSD66" s="6"/>
      <c r="GSE66" s="6"/>
      <c r="GSF66" s="6"/>
      <c r="GSG66" s="6"/>
      <c r="GSH66" s="6"/>
      <c r="GSI66" s="6"/>
      <c r="GSJ66" s="6"/>
      <c r="GSK66" s="6"/>
      <c r="GSL66" s="6"/>
      <c r="GSM66" s="6"/>
      <c r="GSN66" s="6"/>
      <c r="GSO66" s="6"/>
      <c r="GSP66" s="6"/>
      <c r="GSQ66" s="6"/>
      <c r="GSR66" s="6"/>
      <c r="GSS66" s="6"/>
      <c r="GST66" s="6"/>
      <c r="GSU66" s="6"/>
      <c r="GSV66" s="6"/>
      <c r="GSW66" s="6"/>
      <c r="GSX66" s="6"/>
      <c r="GSY66" s="6"/>
      <c r="GSZ66" s="6"/>
      <c r="GTA66" s="6"/>
      <c r="GTB66" s="6"/>
      <c r="GTC66" s="6"/>
      <c r="GTD66" s="6"/>
      <c r="GTE66" s="6"/>
      <c r="GTF66" s="6"/>
      <c r="GTG66" s="6"/>
      <c r="GTH66" s="6"/>
      <c r="GTI66" s="6"/>
      <c r="GTJ66" s="6"/>
      <c r="GTK66" s="6"/>
      <c r="GTL66" s="6"/>
      <c r="GTM66" s="6"/>
      <c r="GTN66" s="6"/>
      <c r="GTO66" s="6"/>
      <c r="GTP66" s="6"/>
      <c r="GTQ66" s="6"/>
      <c r="GTR66" s="6"/>
      <c r="GTS66" s="6"/>
      <c r="GTT66" s="6"/>
      <c r="GTU66" s="6"/>
      <c r="GTV66" s="6"/>
      <c r="GTW66" s="6"/>
      <c r="GTX66" s="6"/>
      <c r="GTY66" s="6"/>
      <c r="GTZ66" s="6"/>
      <c r="GUA66" s="6"/>
      <c r="GUB66" s="6"/>
      <c r="GUC66" s="6"/>
      <c r="GUD66" s="6"/>
      <c r="GUE66" s="6"/>
      <c r="GUF66" s="6"/>
      <c r="GUG66" s="6"/>
      <c r="GUH66" s="6"/>
      <c r="GUI66" s="6"/>
      <c r="GUJ66" s="6"/>
      <c r="GUK66" s="6"/>
      <c r="GUL66" s="6"/>
      <c r="GUM66" s="6"/>
      <c r="GUN66" s="6"/>
      <c r="GUO66" s="6"/>
      <c r="GUP66" s="6"/>
      <c r="GUQ66" s="6"/>
      <c r="GUR66" s="6"/>
      <c r="GUS66" s="6"/>
      <c r="GUT66" s="6"/>
      <c r="GUU66" s="6"/>
      <c r="GUV66" s="6"/>
      <c r="GUW66" s="6"/>
      <c r="GUX66" s="6"/>
      <c r="GUY66" s="6"/>
      <c r="GUZ66" s="6"/>
      <c r="GVA66" s="6"/>
      <c r="GVB66" s="6"/>
      <c r="GVC66" s="6"/>
      <c r="GVD66" s="6"/>
      <c r="GVE66" s="6"/>
      <c r="GVF66" s="6"/>
      <c r="GVG66" s="6"/>
      <c r="GVH66" s="6"/>
      <c r="GVI66" s="6"/>
      <c r="GVJ66" s="6"/>
      <c r="GVK66" s="6"/>
      <c r="GVL66" s="6"/>
      <c r="GVM66" s="6"/>
      <c r="GVN66" s="6"/>
      <c r="GVO66" s="6"/>
      <c r="GVP66" s="6"/>
      <c r="GVQ66" s="6"/>
      <c r="GVR66" s="6"/>
      <c r="GVS66" s="6"/>
      <c r="GVT66" s="6"/>
      <c r="GVU66" s="6"/>
      <c r="GVV66" s="6"/>
      <c r="GVW66" s="6"/>
      <c r="GVX66" s="6"/>
      <c r="GVY66" s="6"/>
      <c r="GVZ66" s="6"/>
      <c r="GWA66" s="6"/>
      <c r="GWB66" s="6"/>
      <c r="GWC66" s="6"/>
      <c r="GWD66" s="6"/>
      <c r="GWE66" s="6"/>
      <c r="GWF66" s="6"/>
      <c r="GWG66" s="6"/>
      <c r="GWH66" s="6"/>
      <c r="GWI66" s="6"/>
      <c r="GWJ66" s="6"/>
      <c r="GWK66" s="6"/>
      <c r="GWL66" s="6"/>
      <c r="GWM66" s="6"/>
      <c r="GWN66" s="6"/>
      <c r="GWO66" s="6"/>
      <c r="GWP66" s="6"/>
      <c r="GWQ66" s="6"/>
      <c r="GWR66" s="6"/>
      <c r="GWS66" s="6"/>
      <c r="GWT66" s="6"/>
      <c r="GWU66" s="6"/>
      <c r="GWV66" s="6"/>
      <c r="GWW66" s="6"/>
      <c r="GWX66" s="6"/>
      <c r="GWY66" s="6"/>
      <c r="GWZ66" s="6"/>
      <c r="GXA66" s="6"/>
      <c r="GXB66" s="6"/>
      <c r="GXC66" s="6"/>
      <c r="GXD66" s="6"/>
      <c r="GXE66" s="6"/>
      <c r="GXF66" s="6"/>
      <c r="GXG66" s="6"/>
      <c r="GXH66" s="6"/>
      <c r="GXI66" s="6"/>
      <c r="GXJ66" s="6"/>
      <c r="GXK66" s="6"/>
      <c r="GXL66" s="6"/>
      <c r="GXM66" s="6"/>
      <c r="GXN66" s="6"/>
      <c r="GXO66" s="6"/>
      <c r="GXP66" s="6"/>
      <c r="GXQ66" s="6"/>
      <c r="GXR66" s="6"/>
      <c r="GXS66" s="6"/>
      <c r="GXT66" s="6"/>
      <c r="GXU66" s="6"/>
      <c r="GXV66" s="6"/>
      <c r="GXW66" s="6"/>
      <c r="GXX66" s="6"/>
      <c r="GXY66" s="6"/>
      <c r="GXZ66" s="6"/>
      <c r="GYA66" s="6"/>
      <c r="GYB66" s="6"/>
      <c r="GYC66" s="6"/>
      <c r="GYD66" s="6"/>
      <c r="GYE66" s="6"/>
      <c r="GYF66" s="6"/>
      <c r="GYG66" s="6"/>
      <c r="GYH66" s="6"/>
      <c r="GYI66" s="6"/>
      <c r="GYJ66" s="6"/>
      <c r="GYK66" s="6"/>
      <c r="GYL66" s="6"/>
      <c r="GYM66" s="6"/>
      <c r="GYN66" s="6"/>
      <c r="GYO66" s="6"/>
      <c r="GYP66" s="6"/>
      <c r="GYQ66" s="6"/>
      <c r="GYR66" s="6"/>
      <c r="GYS66" s="6"/>
      <c r="GYT66" s="6"/>
      <c r="GYU66" s="6"/>
      <c r="GYV66" s="6"/>
      <c r="GYW66" s="6"/>
      <c r="GYX66" s="6"/>
      <c r="GYY66" s="6"/>
      <c r="GYZ66" s="6"/>
      <c r="GZA66" s="6"/>
      <c r="GZB66" s="6"/>
      <c r="GZC66" s="6"/>
      <c r="GZD66" s="6"/>
      <c r="GZE66" s="6"/>
      <c r="GZF66" s="6"/>
      <c r="GZG66" s="6"/>
      <c r="GZH66" s="6"/>
      <c r="GZI66" s="6"/>
      <c r="GZJ66" s="6"/>
      <c r="GZK66" s="6"/>
      <c r="GZL66" s="6"/>
      <c r="GZM66" s="6"/>
      <c r="GZN66" s="6"/>
      <c r="GZO66" s="6"/>
      <c r="GZP66" s="6"/>
      <c r="GZQ66" s="6"/>
      <c r="GZR66" s="6"/>
      <c r="GZS66" s="6"/>
      <c r="GZT66" s="6"/>
      <c r="GZU66" s="6"/>
      <c r="GZV66" s="6"/>
      <c r="GZW66" s="6"/>
      <c r="GZX66" s="6"/>
      <c r="GZY66" s="6"/>
      <c r="GZZ66" s="6"/>
      <c r="HAA66" s="6"/>
      <c r="HAB66" s="6"/>
      <c r="HAC66" s="6"/>
      <c r="HAD66" s="6"/>
      <c r="HAE66" s="6"/>
      <c r="HAF66" s="6"/>
      <c r="HAG66" s="6"/>
      <c r="HAH66" s="6"/>
      <c r="HAI66" s="6"/>
      <c r="HAJ66" s="6"/>
      <c r="HAK66" s="6"/>
      <c r="HAL66" s="6"/>
      <c r="HAM66" s="6"/>
      <c r="HAN66" s="6"/>
      <c r="HAO66" s="6"/>
      <c r="HAP66" s="6"/>
      <c r="HAQ66" s="6"/>
      <c r="HAR66" s="6"/>
      <c r="HAS66" s="6"/>
      <c r="HAT66" s="6"/>
      <c r="HAU66" s="6"/>
      <c r="HAV66" s="6"/>
      <c r="HAW66" s="6"/>
      <c r="HAX66" s="6"/>
      <c r="HAY66" s="6"/>
      <c r="HAZ66" s="6"/>
      <c r="HBA66" s="6"/>
      <c r="HBB66" s="6"/>
      <c r="HBC66" s="6"/>
      <c r="HBD66" s="6"/>
      <c r="HBE66" s="6"/>
      <c r="HBF66" s="6"/>
      <c r="HBG66" s="6"/>
      <c r="HBH66" s="6"/>
      <c r="HBI66" s="6"/>
      <c r="HBJ66" s="6"/>
      <c r="HBK66" s="6"/>
      <c r="HBL66" s="6"/>
      <c r="HBM66" s="6"/>
      <c r="HBN66" s="6"/>
      <c r="HBO66" s="6"/>
      <c r="HBP66" s="6"/>
      <c r="HBQ66" s="6"/>
      <c r="HBR66" s="6"/>
      <c r="HBS66" s="6"/>
      <c r="HBT66" s="6"/>
      <c r="HBU66" s="6"/>
      <c r="HBV66" s="6"/>
      <c r="HBW66" s="6"/>
      <c r="HBX66" s="6"/>
      <c r="HBY66" s="6"/>
      <c r="HBZ66" s="6"/>
      <c r="HCA66" s="6"/>
      <c r="HCB66" s="6"/>
      <c r="HCC66" s="6"/>
      <c r="HCD66" s="6"/>
      <c r="HCE66" s="6"/>
      <c r="HCF66" s="6"/>
      <c r="HCG66" s="6"/>
      <c r="HCH66" s="6"/>
      <c r="HCI66" s="6"/>
      <c r="HCJ66" s="6"/>
      <c r="HCK66" s="6"/>
      <c r="HCL66" s="6"/>
      <c r="HCM66" s="6"/>
      <c r="HCN66" s="6"/>
      <c r="HCO66" s="6"/>
      <c r="HCP66" s="6"/>
      <c r="HCQ66" s="6"/>
      <c r="HCR66" s="6"/>
      <c r="HCS66" s="6"/>
      <c r="HCT66" s="6"/>
      <c r="HCU66" s="6"/>
      <c r="HCV66" s="6"/>
      <c r="HCW66" s="6"/>
      <c r="HCX66" s="6"/>
      <c r="HCY66" s="6"/>
      <c r="HCZ66" s="6"/>
      <c r="HDA66" s="6"/>
      <c r="HDB66" s="6"/>
      <c r="HDC66" s="6"/>
      <c r="HDD66" s="6"/>
      <c r="HDE66" s="6"/>
      <c r="HDF66" s="6"/>
      <c r="HDG66" s="6"/>
      <c r="HDH66" s="6"/>
      <c r="HDI66" s="6"/>
      <c r="HDJ66" s="6"/>
      <c r="HDK66" s="6"/>
      <c r="HDL66" s="6"/>
      <c r="HDM66" s="6"/>
      <c r="HDN66" s="6"/>
      <c r="HDO66" s="6"/>
      <c r="HDP66" s="6"/>
      <c r="HDQ66" s="6"/>
      <c r="HDR66" s="6"/>
      <c r="HDS66" s="6"/>
      <c r="HDT66" s="6"/>
      <c r="HDU66" s="6"/>
      <c r="HDV66" s="6"/>
      <c r="HDW66" s="6"/>
      <c r="HDX66" s="6"/>
      <c r="HDY66" s="6"/>
      <c r="HDZ66" s="6"/>
      <c r="HEA66" s="6"/>
      <c r="HEB66" s="6"/>
      <c r="HEC66" s="6"/>
      <c r="HED66" s="6"/>
      <c r="HEE66" s="6"/>
      <c r="HEF66" s="6"/>
      <c r="HEG66" s="6"/>
      <c r="HEH66" s="6"/>
      <c r="HEI66" s="6"/>
      <c r="HEJ66" s="6"/>
      <c r="HEK66" s="6"/>
      <c r="HEL66" s="6"/>
      <c r="HEM66" s="6"/>
      <c r="HEN66" s="6"/>
      <c r="HEO66" s="6"/>
      <c r="HEP66" s="6"/>
      <c r="HEQ66" s="6"/>
      <c r="HER66" s="6"/>
      <c r="HES66" s="6"/>
      <c r="HET66" s="6"/>
      <c r="HEU66" s="6"/>
      <c r="HEV66" s="6"/>
      <c r="HEW66" s="6"/>
      <c r="HEX66" s="6"/>
      <c r="HEY66" s="6"/>
      <c r="HEZ66" s="6"/>
      <c r="HFA66" s="6"/>
      <c r="HFB66" s="6"/>
      <c r="HFC66" s="6"/>
      <c r="HFD66" s="6"/>
      <c r="HFE66" s="6"/>
      <c r="HFF66" s="6"/>
      <c r="HFG66" s="6"/>
      <c r="HFH66" s="6"/>
      <c r="HFI66" s="6"/>
      <c r="HFJ66" s="6"/>
      <c r="HFK66" s="6"/>
      <c r="HFL66" s="6"/>
      <c r="HFM66" s="6"/>
      <c r="HFN66" s="6"/>
      <c r="HFO66" s="6"/>
      <c r="HFP66" s="6"/>
      <c r="HFQ66" s="6"/>
      <c r="HFR66" s="6"/>
      <c r="HFS66" s="6"/>
      <c r="HFT66" s="6"/>
      <c r="HFU66" s="6"/>
      <c r="HFV66" s="6"/>
      <c r="HFW66" s="6"/>
      <c r="HFX66" s="6"/>
      <c r="HFY66" s="6"/>
      <c r="HFZ66" s="6"/>
      <c r="HGA66" s="6"/>
      <c r="HGB66" s="6"/>
      <c r="HGC66" s="6"/>
      <c r="HGD66" s="6"/>
      <c r="HGE66" s="6"/>
      <c r="HGF66" s="6"/>
      <c r="HGG66" s="6"/>
      <c r="HGH66" s="6"/>
      <c r="HGI66" s="6"/>
      <c r="HGJ66" s="6"/>
      <c r="HGK66" s="6"/>
      <c r="HGL66" s="6"/>
      <c r="HGM66" s="6"/>
      <c r="HGN66" s="6"/>
      <c r="HGO66" s="6"/>
      <c r="HGP66" s="6"/>
      <c r="HGQ66" s="6"/>
      <c r="HGR66" s="6"/>
      <c r="HGS66" s="6"/>
      <c r="HGT66" s="6"/>
      <c r="HGU66" s="6"/>
      <c r="HGV66" s="6"/>
      <c r="HGW66" s="6"/>
      <c r="HGX66" s="6"/>
      <c r="HGY66" s="6"/>
      <c r="HGZ66" s="6"/>
      <c r="HHA66" s="6"/>
      <c r="HHB66" s="6"/>
      <c r="HHC66" s="6"/>
      <c r="HHD66" s="6"/>
      <c r="HHE66" s="6"/>
      <c r="HHF66" s="6"/>
      <c r="HHG66" s="6"/>
      <c r="HHH66" s="6"/>
      <c r="HHI66" s="6"/>
      <c r="HHJ66" s="6"/>
      <c r="HHK66" s="6"/>
      <c r="HHL66" s="6"/>
      <c r="HHM66" s="6"/>
      <c r="HHN66" s="6"/>
      <c r="HHO66" s="6"/>
      <c r="HHP66" s="6"/>
      <c r="HHQ66" s="6"/>
      <c r="HHR66" s="6"/>
      <c r="HHS66" s="6"/>
      <c r="HHT66" s="6"/>
      <c r="HHU66" s="6"/>
      <c r="HHV66" s="6"/>
      <c r="HHW66" s="6"/>
      <c r="HHX66" s="6"/>
      <c r="HHY66" s="6"/>
      <c r="HHZ66" s="6"/>
      <c r="HIA66" s="6"/>
      <c r="HIB66" s="6"/>
      <c r="HIC66" s="6"/>
      <c r="HID66" s="6"/>
      <c r="HIE66" s="6"/>
      <c r="HIF66" s="6"/>
      <c r="HIG66" s="6"/>
      <c r="HIH66" s="6"/>
      <c r="HII66" s="6"/>
      <c r="HIJ66" s="6"/>
      <c r="HIK66" s="6"/>
      <c r="HIL66" s="6"/>
      <c r="HIM66" s="6"/>
      <c r="HIN66" s="6"/>
      <c r="HIO66" s="6"/>
      <c r="HIP66" s="6"/>
      <c r="HIQ66" s="6"/>
      <c r="HIR66" s="6"/>
      <c r="HIS66" s="6"/>
      <c r="HIT66" s="6"/>
      <c r="HIU66" s="6"/>
      <c r="HIV66" s="6"/>
      <c r="HIW66" s="6"/>
      <c r="HIX66" s="6"/>
      <c r="HIY66" s="6"/>
      <c r="HIZ66" s="6"/>
      <c r="HJA66" s="6"/>
      <c r="HJB66" s="6"/>
      <c r="HJC66" s="6"/>
      <c r="HJD66" s="6"/>
      <c r="HJE66" s="6"/>
      <c r="HJF66" s="6"/>
      <c r="HJG66" s="6"/>
      <c r="HJH66" s="6"/>
      <c r="HJI66" s="6"/>
      <c r="HJJ66" s="6"/>
      <c r="HJK66" s="6"/>
      <c r="HJL66" s="6"/>
      <c r="HJM66" s="6"/>
      <c r="HJN66" s="6"/>
      <c r="HJO66" s="6"/>
      <c r="HJP66" s="6"/>
      <c r="HJQ66" s="6"/>
      <c r="HJR66" s="6"/>
      <c r="HJS66" s="6"/>
      <c r="HJT66" s="6"/>
      <c r="HJU66" s="6"/>
      <c r="HJV66" s="6"/>
      <c r="HJW66" s="6"/>
      <c r="HJX66" s="6"/>
      <c r="HJY66" s="6"/>
      <c r="HJZ66" s="6"/>
      <c r="HKA66" s="6"/>
      <c r="HKB66" s="6"/>
      <c r="HKC66" s="6"/>
      <c r="HKD66" s="6"/>
      <c r="HKE66" s="6"/>
      <c r="HKF66" s="6"/>
      <c r="HKG66" s="6"/>
      <c r="HKH66" s="6"/>
      <c r="HKI66" s="6"/>
      <c r="HKJ66" s="6"/>
      <c r="HKK66" s="6"/>
      <c r="HKL66" s="6"/>
      <c r="HKM66" s="6"/>
      <c r="HKN66" s="6"/>
      <c r="HKO66" s="6"/>
      <c r="HKP66" s="6"/>
      <c r="HKQ66" s="6"/>
      <c r="HKR66" s="6"/>
      <c r="HKS66" s="6"/>
      <c r="HKT66" s="6"/>
      <c r="HKU66" s="6"/>
      <c r="HKV66" s="6"/>
      <c r="HKW66" s="6"/>
      <c r="HKX66" s="6"/>
      <c r="HKY66" s="6"/>
      <c r="HKZ66" s="6"/>
      <c r="HLA66" s="6"/>
      <c r="HLB66" s="6"/>
      <c r="HLC66" s="6"/>
      <c r="HLD66" s="6"/>
      <c r="HLE66" s="6"/>
      <c r="HLF66" s="6"/>
      <c r="HLG66" s="6"/>
      <c r="HLH66" s="6"/>
      <c r="HLI66" s="6"/>
      <c r="HLJ66" s="6"/>
      <c r="HLK66" s="6"/>
      <c r="HLL66" s="6"/>
      <c r="HLM66" s="6"/>
      <c r="HLN66" s="6"/>
      <c r="HLO66" s="6"/>
      <c r="HLP66" s="6"/>
      <c r="HLQ66" s="6"/>
      <c r="HLR66" s="6"/>
      <c r="HLS66" s="6"/>
      <c r="HLT66" s="6"/>
      <c r="HLU66" s="6"/>
      <c r="HLV66" s="6"/>
      <c r="HLW66" s="6"/>
      <c r="HLX66" s="6"/>
      <c r="HLY66" s="6"/>
      <c r="HLZ66" s="6"/>
      <c r="HMA66" s="6"/>
      <c r="HMB66" s="6"/>
      <c r="HMC66" s="6"/>
      <c r="HMD66" s="6"/>
      <c r="HME66" s="6"/>
      <c r="HMF66" s="6"/>
      <c r="HMG66" s="6"/>
      <c r="HMH66" s="6"/>
      <c r="HMI66" s="6"/>
      <c r="HMJ66" s="6"/>
      <c r="HMK66" s="6"/>
      <c r="HML66" s="6"/>
      <c r="HMM66" s="6"/>
      <c r="HMN66" s="6"/>
      <c r="HMO66" s="6"/>
      <c r="HMP66" s="6"/>
      <c r="HMQ66" s="6"/>
      <c r="HMR66" s="6"/>
      <c r="HMS66" s="6"/>
      <c r="HMT66" s="6"/>
      <c r="HMU66" s="6"/>
      <c r="HMV66" s="6"/>
      <c r="HMW66" s="6"/>
      <c r="HMX66" s="6"/>
      <c r="HMY66" s="6"/>
      <c r="HMZ66" s="6"/>
      <c r="HNA66" s="6"/>
      <c r="HNB66" s="6"/>
      <c r="HNC66" s="6"/>
      <c r="HND66" s="6"/>
      <c r="HNE66" s="6"/>
      <c r="HNF66" s="6"/>
      <c r="HNG66" s="6"/>
      <c r="HNH66" s="6"/>
      <c r="HNI66" s="6"/>
      <c r="HNJ66" s="6"/>
      <c r="HNK66" s="6"/>
      <c r="HNL66" s="6"/>
      <c r="HNM66" s="6"/>
      <c r="HNN66" s="6"/>
      <c r="HNO66" s="6"/>
      <c r="HNP66" s="6"/>
      <c r="HNQ66" s="6"/>
      <c r="HNR66" s="6"/>
      <c r="HNS66" s="6"/>
      <c r="HNT66" s="6"/>
      <c r="HNU66" s="6"/>
      <c r="HNV66" s="6"/>
      <c r="HNW66" s="6"/>
      <c r="HNX66" s="6"/>
      <c r="HNY66" s="6"/>
      <c r="HNZ66" s="6"/>
      <c r="HOA66" s="6"/>
      <c r="HOB66" s="6"/>
      <c r="HOC66" s="6"/>
      <c r="HOD66" s="6"/>
      <c r="HOE66" s="6"/>
      <c r="HOF66" s="6"/>
      <c r="HOG66" s="6"/>
      <c r="HOH66" s="6"/>
      <c r="HOI66" s="6"/>
      <c r="HOJ66" s="6"/>
      <c r="HOK66" s="6"/>
      <c r="HOL66" s="6"/>
      <c r="HOM66" s="6"/>
      <c r="HON66" s="6"/>
      <c r="HOO66" s="6"/>
      <c r="HOP66" s="6"/>
      <c r="HOQ66" s="6"/>
      <c r="HOR66" s="6"/>
      <c r="HOS66" s="6"/>
      <c r="HOT66" s="6"/>
      <c r="HOU66" s="6"/>
      <c r="HOV66" s="6"/>
      <c r="HOW66" s="6"/>
      <c r="HOX66" s="6"/>
      <c r="HOY66" s="6"/>
      <c r="HOZ66" s="6"/>
      <c r="HPA66" s="6"/>
      <c r="HPB66" s="6"/>
      <c r="HPC66" s="6"/>
      <c r="HPD66" s="6"/>
      <c r="HPE66" s="6"/>
      <c r="HPF66" s="6"/>
      <c r="HPG66" s="6"/>
      <c r="HPH66" s="6"/>
      <c r="HPI66" s="6"/>
      <c r="HPJ66" s="6"/>
      <c r="HPK66" s="6"/>
      <c r="HPL66" s="6"/>
      <c r="HPM66" s="6"/>
      <c r="HPN66" s="6"/>
      <c r="HPO66" s="6"/>
      <c r="HPP66" s="6"/>
      <c r="HPQ66" s="6"/>
      <c r="HPR66" s="6"/>
      <c r="HPS66" s="6"/>
      <c r="HPT66" s="6"/>
      <c r="HPU66" s="6"/>
      <c r="HPV66" s="6"/>
      <c r="HPW66" s="6"/>
      <c r="HPX66" s="6"/>
      <c r="HPY66" s="6"/>
      <c r="HPZ66" s="6"/>
      <c r="HQA66" s="6"/>
      <c r="HQB66" s="6"/>
      <c r="HQC66" s="6"/>
      <c r="HQD66" s="6"/>
      <c r="HQE66" s="6"/>
      <c r="HQF66" s="6"/>
      <c r="HQG66" s="6"/>
      <c r="HQH66" s="6"/>
      <c r="HQI66" s="6"/>
      <c r="HQJ66" s="6"/>
      <c r="HQK66" s="6"/>
      <c r="HQL66" s="6"/>
      <c r="HQM66" s="6"/>
      <c r="HQN66" s="6"/>
      <c r="HQO66" s="6"/>
      <c r="HQP66" s="6"/>
      <c r="HQQ66" s="6"/>
      <c r="HQR66" s="6"/>
      <c r="HQS66" s="6"/>
      <c r="HQT66" s="6"/>
      <c r="HQU66" s="6"/>
      <c r="HQV66" s="6"/>
      <c r="HQW66" s="6"/>
      <c r="HQX66" s="6"/>
      <c r="HQY66" s="6"/>
      <c r="HQZ66" s="6"/>
      <c r="HRA66" s="6"/>
      <c r="HRB66" s="6"/>
      <c r="HRC66" s="6"/>
      <c r="HRD66" s="6"/>
      <c r="HRE66" s="6"/>
      <c r="HRF66" s="6"/>
      <c r="HRG66" s="6"/>
      <c r="HRH66" s="6"/>
      <c r="HRI66" s="6"/>
      <c r="HRJ66" s="6"/>
      <c r="HRK66" s="6"/>
      <c r="HRL66" s="6"/>
      <c r="HRM66" s="6"/>
      <c r="HRN66" s="6"/>
      <c r="HRO66" s="6"/>
      <c r="HRP66" s="6"/>
      <c r="HRQ66" s="6"/>
      <c r="HRR66" s="6"/>
      <c r="HRS66" s="6"/>
      <c r="HRT66" s="6"/>
      <c r="HRU66" s="6"/>
      <c r="HRV66" s="6"/>
      <c r="HRW66" s="6"/>
      <c r="HRX66" s="6"/>
      <c r="HRY66" s="6"/>
      <c r="HRZ66" s="6"/>
      <c r="HSA66" s="6"/>
      <c r="HSB66" s="6"/>
      <c r="HSC66" s="6"/>
      <c r="HSD66" s="6"/>
      <c r="HSE66" s="6"/>
      <c r="HSF66" s="6"/>
      <c r="HSG66" s="6"/>
      <c r="HSH66" s="6"/>
      <c r="HSI66" s="6"/>
      <c r="HSJ66" s="6"/>
      <c r="HSK66" s="6"/>
      <c r="HSL66" s="6"/>
      <c r="HSM66" s="6"/>
      <c r="HSN66" s="6"/>
      <c r="HSO66" s="6"/>
      <c r="HSP66" s="6"/>
      <c r="HSQ66" s="6"/>
      <c r="HSR66" s="6"/>
      <c r="HSS66" s="6"/>
      <c r="HST66" s="6"/>
      <c r="HSU66" s="6"/>
      <c r="HSV66" s="6"/>
      <c r="HSW66" s="6"/>
      <c r="HSX66" s="6"/>
      <c r="HSY66" s="6"/>
      <c r="HSZ66" s="6"/>
      <c r="HTA66" s="6"/>
      <c r="HTB66" s="6"/>
      <c r="HTC66" s="6"/>
      <c r="HTD66" s="6"/>
      <c r="HTE66" s="6"/>
      <c r="HTF66" s="6"/>
      <c r="HTG66" s="6"/>
      <c r="HTH66" s="6"/>
      <c r="HTI66" s="6"/>
      <c r="HTJ66" s="6"/>
      <c r="HTK66" s="6"/>
      <c r="HTL66" s="6"/>
      <c r="HTM66" s="6"/>
      <c r="HTN66" s="6"/>
      <c r="HTO66" s="6"/>
      <c r="HTP66" s="6"/>
      <c r="HTQ66" s="6"/>
      <c r="HTR66" s="6"/>
      <c r="HTS66" s="6"/>
      <c r="HTT66" s="6"/>
      <c r="HTU66" s="6"/>
      <c r="HTV66" s="6"/>
      <c r="HTW66" s="6"/>
      <c r="HTX66" s="6"/>
      <c r="HTY66" s="6"/>
      <c r="HTZ66" s="6"/>
      <c r="HUA66" s="6"/>
      <c r="HUB66" s="6"/>
      <c r="HUC66" s="6"/>
      <c r="HUD66" s="6"/>
      <c r="HUE66" s="6"/>
      <c r="HUF66" s="6"/>
      <c r="HUG66" s="6"/>
      <c r="HUH66" s="6"/>
      <c r="HUI66" s="6"/>
      <c r="HUJ66" s="6"/>
      <c r="HUK66" s="6"/>
      <c r="HUL66" s="6"/>
      <c r="HUM66" s="6"/>
      <c r="HUN66" s="6"/>
      <c r="HUO66" s="6"/>
      <c r="HUP66" s="6"/>
      <c r="HUQ66" s="6"/>
      <c r="HUR66" s="6"/>
      <c r="HUS66" s="6"/>
      <c r="HUT66" s="6"/>
      <c r="HUU66" s="6"/>
      <c r="HUV66" s="6"/>
      <c r="HUW66" s="6"/>
      <c r="HUX66" s="6"/>
      <c r="HUY66" s="6"/>
      <c r="HUZ66" s="6"/>
      <c r="HVA66" s="6"/>
      <c r="HVB66" s="6"/>
      <c r="HVC66" s="6"/>
      <c r="HVD66" s="6"/>
      <c r="HVE66" s="6"/>
      <c r="HVF66" s="6"/>
      <c r="HVG66" s="6"/>
      <c r="HVH66" s="6"/>
      <c r="HVI66" s="6"/>
      <c r="HVJ66" s="6"/>
      <c r="HVK66" s="6"/>
      <c r="HVL66" s="6"/>
      <c r="HVM66" s="6"/>
      <c r="HVN66" s="6"/>
      <c r="HVO66" s="6"/>
      <c r="HVP66" s="6"/>
      <c r="HVQ66" s="6"/>
      <c r="HVR66" s="6"/>
      <c r="HVS66" s="6"/>
      <c r="HVT66" s="6"/>
      <c r="HVU66" s="6"/>
      <c r="HVV66" s="6"/>
      <c r="HVW66" s="6"/>
      <c r="HVX66" s="6"/>
      <c r="HVY66" s="6"/>
      <c r="HVZ66" s="6"/>
      <c r="HWA66" s="6"/>
      <c r="HWB66" s="6"/>
      <c r="HWC66" s="6"/>
      <c r="HWD66" s="6"/>
      <c r="HWE66" s="6"/>
      <c r="HWF66" s="6"/>
      <c r="HWG66" s="6"/>
      <c r="HWH66" s="6"/>
      <c r="HWI66" s="6"/>
      <c r="HWJ66" s="6"/>
      <c r="HWK66" s="6"/>
      <c r="HWL66" s="6"/>
      <c r="HWM66" s="6"/>
      <c r="HWN66" s="6"/>
      <c r="HWO66" s="6"/>
      <c r="HWP66" s="6"/>
      <c r="HWQ66" s="6"/>
      <c r="HWR66" s="6"/>
      <c r="HWS66" s="6"/>
      <c r="HWT66" s="6"/>
      <c r="HWU66" s="6"/>
      <c r="HWV66" s="6"/>
      <c r="HWW66" s="6"/>
      <c r="HWX66" s="6"/>
      <c r="HWY66" s="6"/>
      <c r="HWZ66" s="6"/>
      <c r="HXA66" s="6"/>
      <c r="HXB66" s="6"/>
      <c r="HXC66" s="6"/>
      <c r="HXD66" s="6"/>
      <c r="HXE66" s="6"/>
      <c r="HXF66" s="6"/>
      <c r="HXG66" s="6"/>
      <c r="HXH66" s="6"/>
      <c r="HXI66" s="6"/>
      <c r="HXJ66" s="6"/>
      <c r="HXK66" s="6"/>
      <c r="HXL66" s="6"/>
      <c r="HXM66" s="6"/>
      <c r="HXN66" s="6"/>
      <c r="HXO66" s="6"/>
      <c r="HXP66" s="6"/>
      <c r="HXQ66" s="6"/>
      <c r="HXR66" s="6"/>
      <c r="HXS66" s="6"/>
      <c r="HXT66" s="6"/>
      <c r="HXU66" s="6"/>
      <c r="HXV66" s="6"/>
      <c r="HXW66" s="6"/>
      <c r="HXX66" s="6"/>
      <c r="HXY66" s="6"/>
      <c r="HXZ66" s="6"/>
      <c r="HYA66" s="6"/>
      <c r="HYB66" s="6"/>
      <c r="HYC66" s="6"/>
      <c r="HYD66" s="6"/>
      <c r="HYE66" s="6"/>
      <c r="HYF66" s="6"/>
      <c r="HYG66" s="6"/>
      <c r="HYH66" s="6"/>
      <c r="HYI66" s="6"/>
      <c r="HYJ66" s="6"/>
      <c r="HYK66" s="6"/>
      <c r="HYL66" s="6"/>
      <c r="HYM66" s="6"/>
      <c r="HYN66" s="6"/>
      <c r="HYO66" s="6"/>
      <c r="HYP66" s="6"/>
      <c r="HYQ66" s="6"/>
      <c r="HYR66" s="6"/>
      <c r="HYS66" s="6"/>
      <c r="HYT66" s="6"/>
      <c r="HYU66" s="6"/>
      <c r="HYV66" s="6"/>
      <c r="HYW66" s="6"/>
      <c r="HYX66" s="6"/>
      <c r="HYY66" s="6"/>
      <c r="HYZ66" s="6"/>
      <c r="HZA66" s="6"/>
      <c r="HZB66" s="6"/>
      <c r="HZC66" s="6"/>
      <c r="HZD66" s="6"/>
      <c r="HZE66" s="6"/>
      <c r="HZF66" s="6"/>
      <c r="HZG66" s="6"/>
      <c r="HZH66" s="6"/>
      <c r="HZI66" s="6"/>
      <c r="HZJ66" s="6"/>
      <c r="HZK66" s="6"/>
      <c r="HZL66" s="6"/>
      <c r="HZM66" s="6"/>
      <c r="HZN66" s="6"/>
      <c r="HZO66" s="6"/>
      <c r="HZP66" s="6"/>
      <c r="HZQ66" s="6"/>
      <c r="HZR66" s="6"/>
      <c r="HZS66" s="6"/>
      <c r="HZT66" s="6"/>
      <c r="HZU66" s="6"/>
      <c r="HZV66" s="6"/>
      <c r="HZW66" s="6"/>
      <c r="HZX66" s="6"/>
      <c r="HZY66" s="6"/>
      <c r="HZZ66" s="6"/>
      <c r="IAA66" s="6"/>
      <c r="IAB66" s="6"/>
      <c r="IAC66" s="6"/>
      <c r="IAD66" s="6"/>
      <c r="IAE66" s="6"/>
      <c r="IAF66" s="6"/>
      <c r="IAG66" s="6"/>
      <c r="IAH66" s="6"/>
      <c r="IAI66" s="6"/>
      <c r="IAJ66" s="6"/>
      <c r="IAK66" s="6"/>
      <c r="IAL66" s="6"/>
      <c r="IAM66" s="6"/>
      <c r="IAN66" s="6"/>
      <c r="IAO66" s="6"/>
      <c r="IAP66" s="6"/>
      <c r="IAQ66" s="6"/>
      <c r="IAR66" s="6"/>
      <c r="IAS66" s="6"/>
      <c r="IAT66" s="6"/>
      <c r="IAU66" s="6"/>
      <c r="IAV66" s="6"/>
      <c r="IAW66" s="6"/>
      <c r="IAX66" s="6"/>
      <c r="IAY66" s="6"/>
      <c r="IAZ66" s="6"/>
      <c r="IBA66" s="6"/>
      <c r="IBB66" s="6"/>
      <c r="IBC66" s="6"/>
      <c r="IBD66" s="6"/>
      <c r="IBE66" s="6"/>
      <c r="IBF66" s="6"/>
      <c r="IBG66" s="6"/>
      <c r="IBH66" s="6"/>
      <c r="IBI66" s="6"/>
      <c r="IBJ66" s="6"/>
      <c r="IBK66" s="6"/>
      <c r="IBL66" s="6"/>
      <c r="IBM66" s="6"/>
      <c r="IBN66" s="6"/>
      <c r="IBO66" s="6"/>
      <c r="IBP66" s="6"/>
      <c r="IBQ66" s="6"/>
      <c r="IBR66" s="6"/>
      <c r="IBS66" s="6"/>
      <c r="IBT66" s="6"/>
      <c r="IBU66" s="6"/>
      <c r="IBV66" s="6"/>
      <c r="IBW66" s="6"/>
      <c r="IBX66" s="6"/>
      <c r="IBY66" s="6"/>
      <c r="IBZ66" s="6"/>
      <c r="ICA66" s="6"/>
      <c r="ICB66" s="6"/>
      <c r="ICC66" s="6"/>
      <c r="ICD66" s="6"/>
      <c r="ICE66" s="6"/>
      <c r="ICF66" s="6"/>
      <c r="ICG66" s="6"/>
      <c r="ICH66" s="6"/>
      <c r="ICI66" s="6"/>
      <c r="ICJ66" s="6"/>
      <c r="ICK66" s="6"/>
      <c r="ICL66" s="6"/>
      <c r="ICM66" s="6"/>
      <c r="ICN66" s="6"/>
      <c r="ICO66" s="6"/>
      <c r="ICP66" s="6"/>
      <c r="ICQ66" s="6"/>
      <c r="ICR66" s="6"/>
      <c r="ICS66" s="6"/>
      <c r="ICT66" s="6"/>
      <c r="ICU66" s="6"/>
      <c r="ICV66" s="6"/>
      <c r="ICW66" s="6"/>
      <c r="ICX66" s="6"/>
      <c r="ICY66" s="6"/>
      <c r="ICZ66" s="6"/>
      <c r="IDA66" s="6"/>
      <c r="IDB66" s="6"/>
      <c r="IDC66" s="6"/>
      <c r="IDD66" s="6"/>
      <c r="IDE66" s="6"/>
      <c r="IDF66" s="6"/>
      <c r="IDG66" s="6"/>
      <c r="IDH66" s="6"/>
      <c r="IDI66" s="6"/>
      <c r="IDJ66" s="6"/>
      <c r="IDK66" s="6"/>
      <c r="IDL66" s="6"/>
      <c r="IDM66" s="6"/>
      <c r="IDN66" s="6"/>
      <c r="IDO66" s="6"/>
      <c r="IDP66" s="6"/>
      <c r="IDQ66" s="6"/>
      <c r="IDR66" s="6"/>
      <c r="IDS66" s="6"/>
      <c r="IDT66" s="6"/>
      <c r="IDU66" s="6"/>
      <c r="IDV66" s="6"/>
      <c r="IDW66" s="6"/>
      <c r="IDX66" s="6"/>
      <c r="IDY66" s="6"/>
      <c r="IDZ66" s="6"/>
      <c r="IEA66" s="6"/>
      <c r="IEB66" s="6"/>
      <c r="IEC66" s="6"/>
      <c r="IED66" s="6"/>
      <c r="IEE66" s="6"/>
      <c r="IEF66" s="6"/>
      <c r="IEG66" s="6"/>
      <c r="IEH66" s="6"/>
      <c r="IEI66" s="6"/>
      <c r="IEJ66" s="6"/>
      <c r="IEK66" s="6"/>
      <c r="IEL66" s="6"/>
      <c r="IEM66" s="6"/>
      <c r="IEN66" s="6"/>
      <c r="IEO66" s="6"/>
      <c r="IEP66" s="6"/>
      <c r="IEQ66" s="6"/>
      <c r="IER66" s="6"/>
      <c r="IES66" s="6"/>
      <c r="IET66" s="6"/>
      <c r="IEU66" s="6"/>
      <c r="IEV66" s="6"/>
      <c r="IEW66" s="6"/>
      <c r="IEX66" s="6"/>
      <c r="IEY66" s="6"/>
      <c r="IEZ66" s="6"/>
      <c r="IFA66" s="6"/>
      <c r="IFB66" s="6"/>
      <c r="IFC66" s="6"/>
      <c r="IFD66" s="6"/>
      <c r="IFE66" s="6"/>
      <c r="IFF66" s="6"/>
      <c r="IFG66" s="6"/>
      <c r="IFH66" s="6"/>
      <c r="IFI66" s="6"/>
      <c r="IFJ66" s="6"/>
      <c r="IFK66" s="6"/>
      <c r="IFL66" s="6"/>
      <c r="IFM66" s="6"/>
      <c r="IFN66" s="6"/>
      <c r="IFO66" s="6"/>
      <c r="IFP66" s="6"/>
      <c r="IFQ66" s="6"/>
      <c r="IFR66" s="6"/>
      <c r="IFS66" s="6"/>
      <c r="IFT66" s="6"/>
      <c r="IFU66" s="6"/>
      <c r="IFV66" s="6"/>
      <c r="IFW66" s="6"/>
      <c r="IFX66" s="6"/>
      <c r="IFY66" s="6"/>
      <c r="IFZ66" s="6"/>
      <c r="IGA66" s="6"/>
      <c r="IGB66" s="6"/>
      <c r="IGC66" s="6"/>
      <c r="IGD66" s="6"/>
      <c r="IGE66" s="6"/>
      <c r="IGF66" s="6"/>
      <c r="IGG66" s="6"/>
      <c r="IGH66" s="6"/>
      <c r="IGI66" s="6"/>
      <c r="IGJ66" s="6"/>
      <c r="IGK66" s="6"/>
      <c r="IGL66" s="6"/>
      <c r="IGM66" s="6"/>
      <c r="IGN66" s="6"/>
      <c r="IGO66" s="6"/>
      <c r="IGP66" s="6"/>
      <c r="IGQ66" s="6"/>
      <c r="IGR66" s="6"/>
      <c r="IGS66" s="6"/>
      <c r="IGT66" s="6"/>
      <c r="IGU66" s="6"/>
      <c r="IGV66" s="6"/>
      <c r="IGW66" s="6"/>
      <c r="IGX66" s="6"/>
      <c r="IGY66" s="6"/>
      <c r="IGZ66" s="6"/>
      <c r="IHA66" s="6"/>
      <c r="IHB66" s="6"/>
      <c r="IHC66" s="6"/>
      <c r="IHD66" s="6"/>
      <c r="IHE66" s="6"/>
      <c r="IHF66" s="6"/>
      <c r="IHG66" s="6"/>
      <c r="IHH66" s="6"/>
      <c r="IHI66" s="6"/>
      <c r="IHJ66" s="6"/>
      <c r="IHK66" s="6"/>
      <c r="IHL66" s="6"/>
      <c r="IHM66" s="6"/>
      <c r="IHN66" s="6"/>
      <c r="IHO66" s="6"/>
      <c r="IHP66" s="6"/>
      <c r="IHQ66" s="6"/>
      <c r="IHR66" s="6"/>
      <c r="IHS66" s="6"/>
      <c r="IHT66" s="6"/>
      <c r="IHU66" s="6"/>
      <c r="IHV66" s="6"/>
      <c r="IHW66" s="6"/>
      <c r="IHX66" s="6"/>
      <c r="IHY66" s="6"/>
      <c r="IHZ66" s="6"/>
      <c r="IIA66" s="6"/>
      <c r="IIB66" s="6"/>
      <c r="IIC66" s="6"/>
      <c r="IID66" s="6"/>
      <c r="IIE66" s="6"/>
      <c r="IIF66" s="6"/>
      <c r="IIG66" s="6"/>
      <c r="IIH66" s="6"/>
      <c r="III66" s="6"/>
      <c r="IIJ66" s="6"/>
      <c r="IIK66" s="6"/>
      <c r="IIL66" s="6"/>
      <c r="IIM66" s="6"/>
      <c r="IIN66" s="6"/>
      <c r="IIO66" s="6"/>
      <c r="IIP66" s="6"/>
      <c r="IIQ66" s="6"/>
      <c r="IIR66" s="6"/>
      <c r="IIS66" s="6"/>
      <c r="IIT66" s="6"/>
      <c r="IIU66" s="6"/>
      <c r="IIV66" s="6"/>
      <c r="IIW66" s="6"/>
      <c r="IIX66" s="6"/>
      <c r="IIY66" s="6"/>
      <c r="IIZ66" s="6"/>
      <c r="IJA66" s="6"/>
      <c r="IJB66" s="6"/>
      <c r="IJC66" s="6"/>
      <c r="IJD66" s="6"/>
      <c r="IJE66" s="6"/>
      <c r="IJF66" s="6"/>
      <c r="IJG66" s="6"/>
      <c r="IJH66" s="6"/>
      <c r="IJI66" s="6"/>
      <c r="IJJ66" s="6"/>
      <c r="IJK66" s="6"/>
      <c r="IJL66" s="6"/>
      <c r="IJM66" s="6"/>
      <c r="IJN66" s="6"/>
      <c r="IJO66" s="6"/>
      <c r="IJP66" s="6"/>
      <c r="IJQ66" s="6"/>
      <c r="IJR66" s="6"/>
      <c r="IJS66" s="6"/>
      <c r="IJT66" s="6"/>
      <c r="IJU66" s="6"/>
      <c r="IJV66" s="6"/>
      <c r="IJW66" s="6"/>
      <c r="IJX66" s="6"/>
      <c r="IJY66" s="6"/>
      <c r="IJZ66" s="6"/>
      <c r="IKA66" s="6"/>
      <c r="IKB66" s="6"/>
      <c r="IKC66" s="6"/>
      <c r="IKD66" s="6"/>
      <c r="IKE66" s="6"/>
      <c r="IKF66" s="6"/>
      <c r="IKG66" s="6"/>
      <c r="IKH66" s="6"/>
      <c r="IKI66" s="6"/>
      <c r="IKJ66" s="6"/>
      <c r="IKK66" s="6"/>
      <c r="IKL66" s="6"/>
      <c r="IKM66" s="6"/>
      <c r="IKN66" s="6"/>
      <c r="IKO66" s="6"/>
      <c r="IKP66" s="6"/>
      <c r="IKQ66" s="6"/>
      <c r="IKR66" s="6"/>
      <c r="IKS66" s="6"/>
      <c r="IKT66" s="6"/>
      <c r="IKU66" s="6"/>
      <c r="IKV66" s="6"/>
      <c r="IKW66" s="6"/>
      <c r="IKX66" s="6"/>
      <c r="IKY66" s="6"/>
      <c r="IKZ66" s="6"/>
      <c r="ILA66" s="6"/>
      <c r="ILB66" s="6"/>
      <c r="ILC66" s="6"/>
      <c r="ILD66" s="6"/>
      <c r="ILE66" s="6"/>
      <c r="ILF66" s="6"/>
      <c r="ILG66" s="6"/>
      <c r="ILH66" s="6"/>
      <c r="ILI66" s="6"/>
      <c r="ILJ66" s="6"/>
      <c r="ILK66" s="6"/>
      <c r="ILL66" s="6"/>
      <c r="ILM66" s="6"/>
      <c r="ILN66" s="6"/>
      <c r="ILO66" s="6"/>
      <c r="ILP66" s="6"/>
      <c r="ILQ66" s="6"/>
      <c r="ILR66" s="6"/>
      <c r="ILS66" s="6"/>
      <c r="ILT66" s="6"/>
      <c r="ILU66" s="6"/>
      <c r="ILV66" s="6"/>
      <c r="ILW66" s="6"/>
      <c r="ILX66" s="6"/>
      <c r="ILY66" s="6"/>
      <c r="ILZ66" s="6"/>
      <c r="IMA66" s="6"/>
      <c r="IMB66" s="6"/>
      <c r="IMC66" s="6"/>
      <c r="IMD66" s="6"/>
      <c r="IME66" s="6"/>
      <c r="IMF66" s="6"/>
      <c r="IMG66" s="6"/>
      <c r="IMH66" s="6"/>
      <c r="IMI66" s="6"/>
      <c r="IMJ66" s="6"/>
      <c r="IMK66" s="6"/>
      <c r="IML66" s="6"/>
      <c r="IMM66" s="6"/>
      <c r="IMN66" s="6"/>
      <c r="IMO66" s="6"/>
      <c r="IMP66" s="6"/>
      <c r="IMQ66" s="6"/>
      <c r="IMR66" s="6"/>
      <c r="IMS66" s="6"/>
      <c r="IMT66" s="6"/>
      <c r="IMU66" s="6"/>
      <c r="IMV66" s="6"/>
      <c r="IMW66" s="6"/>
      <c r="IMX66" s="6"/>
      <c r="IMY66" s="6"/>
      <c r="IMZ66" s="6"/>
      <c r="INA66" s="6"/>
      <c r="INB66" s="6"/>
      <c r="INC66" s="6"/>
      <c r="IND66" s="6"/>
      <c r="INE66" s="6"/>
      <c r="INF66" s="6"/>
      <c r="ING66" s="6"/>
      <c r="INH66" s="6"/>
      <c r="INI66" s="6"/>
      <c r="INJ66" s="6"/>
      <c r="INK66" s="6"/>
      <c r="INL66" s="6"/>
      <c r="INM66" s="6"/>
      <c r="INN66" s="6"/>
      <c r="INO66" s="6"/>
      <c r="INP66" s="6"/>
      <c r="INQ66" s="6"/>
      <c r="INR66" s="6"/>
      <c r="INS66" s="6"/>
      <c r="INT66" s="6"/>
      <c r="INU66" s="6"/>
      <c r="INV66" s="6"/>
      <c r="INW66" s="6"/>
      <c r="INX66" s="6"/>
      <c r="INY66" s="6"/>
      <c r="INZ66" s="6"/>
      <c r="IOA66" s="6"/>
      <c r="IOB66" s="6"/>
      <c r="IOC66" s="6"/>
      <c r="IOD66" s="6"/>
      <c r="IOE66" s="6"/>
      <c r="IOF66" s="6"/>
      <c r="IOG66" s="6"/>
      <c r="IOH66" s="6"/>
      <c r="IOI66" s="6"/>
      <c r="IOJ66" s="6"/>
      <c r="IOK66" s="6"/>
      <c r="IOL66" s="6"/>
      <c r="IOM66" s="6"/>
      <c r="ION66" s="6"/>
      <c r="IOO66" s="6"/>
      <c r="IOP66" s="6"/>
      <c r="IOQ66" s="6"/>
      <c r="IOR66" s="6"/>
      <c r="IOS66" s="6"/>
      <c r="IOT66" s="6"/>
      <c r="IOU66" s="6"/>
      <c r="IOV66" s="6"/>
      <c r="IOW66" s="6"/>
      <c r="IOX66" s="6"/>
      <c r="IOY66" s="6"/>
      <c r="IOZ66" s="6"/>
      <c r="IPA66" s="6"/>
      <c r="IPB66" s="6"/>
      <c r="IPC66" s="6"/>
      <c r="IPD66" s="6"/>
      <c r="IPE66" s="6"/>
      <c r="IPF66" s="6"/>
      <c r="IPG66" s="6"/>
      <c r="IPH66" s="6"/>
      <c r="IPI66" s="6"/>
      <c r="IPJ66" s="6"/>
      <c r="IPK66" s="6"/>
      <c r="IPL66" s="6"/>
      <c r="IPM66" s="6"/>
      <c r="IPN66" s="6"/>
      <c r="IPO66" s="6"/>
      <c r="IPP66" s="6"/>
      <c r="IPQ66" s="6"/>
      <c r="IPR66" s="6"/>
      <c r="IPS66" s="6"/>
      <c r="IPT66" s="6"/>
      <c r="IPU66" s="6"/>
      <c r="IPV66" s="6"/>
      <c r="IPW66" s="6"/>
      <c r="IPX66" s="6"/>
      <c r="IPY66" s="6"/>
      <c r="IPZ66" s="6"/>
      <c r="IQA66" s="6"/>
      <c r="IQB66" s="6"/>
      <c r="IQC66" s="6"/>
      <c r="IQD66" s="6"/>
      <c r="IQE66" s="6"/>
      <c r="IQF66" s="6"/>
      <c r="IQG66" s="6"/>
      <c r="IQH66" s="6"/>
      <c r="IQI66" s="6"/>
      <c r="IQJ66" s="6"/>
      <c r="IQK66" s="6"/>
      <c r="IQL66" s="6"/>
      <c r="IQM66" s="6"/>
      <c r="IQN66" s="6"/>
      <c r="IQO66" s="6"/>
      <c r="IQP66" s="6"/>
      <c r="IQQ66" s="6"/>
      <c r="IQR66" s="6"/>
      <c r="IQS66" s="6"/>
      <c r="IQT66" s="6"/>
      <c r="IQU66" s="6"/>
      <c r="IQV66" s="6"/>
      <c r="IQW66" s="6"/>
      <c r="IQX66" s="6"/>
      <c r="IQY66" s="6"/>
      <c r="IQZ66" s="6"/>
      <c r="IRA66" s="6"/>
      <c r="IRB66" s="6"/>
      <c r="IRC66" s="6"/>
      <c r="IRD66" s="6"/>
      <c r="IRE66" s="6"/>
      <c r="IRF66" s="6"/>
      <c r="IRG66" s="6"/>
      <c r="IRH66" s="6"/>
      <c r="IRI66" s="6"/>
      <c r="IRJ66" s="6"/>
      <c r="IRK66" s="6"/>
      <c r="IRL66" s="6"/>
      <c r="IRM66" s="6"/>
      <c r="IRN66" s="6"/>
      <c r="IRO66" s="6"/>
      <c r="IRP66" s="6"/>
      <c r="IRQ66" s="6"/>
      <c r="IRR66" s="6"/>
      <c r="IRS66" s="6"/>
      <c r="IRT66" s="6"/>
      <c r="IRU66" s="6"/>
      <c r="IRV66" s="6"/>
      <c r="IRW66" s="6"/>
      <c r="IRX66" s="6"/>
      <c r="IRY66" s="6"/>
      <c r="IRZ66" s="6"/>
      <c r="ISA66" s="6"/>
      <c r="ISB66" s="6"/>
      <c r="ISC66" s="6"/>
      <c r="ISD66" s="6"/>
      <c r="ISE66" s="6"/>
      <c r="ISF66" s="6"/>
      <c r="ISG66" s="6"/>
      <c r="ISH66" s="6"/>
      <c r="ISI66" s="6"/>
      <c r="ISJ66" s="6"/>
      <c r="ISK66" s="6"/>
      <c r="ISL66" s="6"/>
      <c r="ISM66" s="6"/>
      <c r="ISN66" s="6"/>
      <c r="ISO66" s="6"/>
      <c r="ISP66" s="6"/>
      <c r="ISQ66" s="6"/>
      <c r="ISR66" s="6"/>
      <c r="ISS66" s="6"/>
      <c r="IST66" s="6"/>
      <c r="ISU66" s="6"/>
      <c r="ISV66" s="6"/>
      <c r="ISW66" s="6"/>
      <c r="ISX66" s="6"/>
      <c r="ISY66" s="6"/>
      <c r="ISZ66" s="6"/>
      <c r="ITA66" s="6"/>
      <c r="ITB66" s="6"/>
      <c r="ITC66" s="6"/>
      <c r="ITD66" s="6"/>
      <c r="ITE66" s="6"/>
      <c r="ITF66" s="6"/>
      <c r="ITG66" s="6"/>
      <c r="ITH66" s="6"/>
      <c r="ITI66" s="6"/>
      <c r="ITJ66" s="6"/>
      <c r="ITK66" s="6"/>
      <c r="ITL66" s="6"/>
      <c r="ITM66" s="6"/>
      <c r="ITN66" s="6"/>
      <c r="ITO66" s="6"/>
      <c r="ITP66" s="6"/>
      <c r="ITQ66" s="6"/>
      <c r="ITR66" s="6"/>
      <c r="ITS66" s="6"/>
      <c r="ITT66" s="6"/>
      <c r="ITU66" s="6"/>
      <c r="ITV66" s="6"/>
      <c r="ITW66" s="6"/>
      <c r="ITX66" s="6"/>
      <c r="ITY66" s="6"/>
      <c r="ITZ66" s="6"/>
      <c r="IUA66" s="6"/>
      <c r="IUB66" s="6"/>
      <c r="IUC66" s="6"/>
      <c r="IUD66" s="6"/>
      <c r="IUE66" s="6"/>
      <c r="IUF66" s="6"/>
      <c r="IUG66" s="6"/>
      <c r="IUH66" s="6"/>
      <c r="IUI66" s="6"/>
      <c r="IUJ66" s="6"/>
      <c r="IUK66" s="6"/>
      <c r="IUL66" s="6"/>
      <c r="IUM66" s="6"/>
      <c r="IUN66" s="6"/>
      <c r="IUO66" s="6"/>
      <c r="IUP66" s="6"/>
      <c r="IUQ66" s="6"/>
      <c r="IUR66" s="6"/>
      <c r="IUS66" s="6"/>
      <c r="IUT66" s="6"/>
      <c r="IUU66" s="6"/>
      <c r="IUV66" s="6"/>
      <c r="IUW66" s="6"/>
      <c r="IUX66" s="6"/>
      <c r="IUY66" s="6"/>
      <c r="IUZ66" s="6"/>
      <c r="IVA66" s="6"/>
      <c r="IVB66" s="6"/>
      <c r="IVC66" s="6"/>
      <c r="IVD66" s="6"/>
      <c r="IVE66" s="6"/>
      <c r="IVF66" s="6"/>
      <c r="IVG66" s="6"/>
      <c r="IVH66" s="6"/>
      <c r="IVI66" s="6"/>
      <c r="IVJ66" s="6"/>
      <c r="IVK66" s="6"/>
      <c r="IVL66" s="6"/>
      <c r="IVM66" s="6"/>
      <c r="IVN66" s="6"/>
      <c r="IVO66" s="6"/>
      <c r="IVP66" s="6"/>
      <c r="IVQ66" s="6"/>
      <c r="IVR66" s="6"/>
      <c r="IVS66" s="6"/>
      <c r="IVT66" s="6"/>
      <c r="IVU66" s="6"/>
      <c r="IVV66" s="6"/>
      <c r="IVW66" s="6"/>
      <c r="IVX66" s="6"/>
      <c r="IVY66" s="6"/>
      <c r="IVZ66" s="6"/>
      <c r="IWA66" s="6"/>
      <c r="IWB66" s="6"/>
      <c r="IWC66" s="6"/>
      <c r="IWD66" s="6"/>
      <c r="IWE66" s="6"/>
      <c r="IWF66" s="6"/>
      <c r="IWG66" s="6"/>
      <c r="IWH66" s="6"/>
      <c r="IWI66" s="6"/>
      <c r="IWJ66" s="6"/>
      <c r="IWK66" s="6"/>
      <c r="IWL66" s="6"/>
      <c r="IWM66" s="6"/>
      <c r="IWN66" s="6"/>
      <c r="IWO66" s="6"/>
      <c r="IWP66" s="6"/>
      <c r="IWQ66" s="6"/>
      <c r="IWR66" s="6"/>
      <c r="IWS66" s="6"/>
      <c r="IWT66" s="6"/>
      <c r="IWU66" s="6"/>
      <c r="IWV66" s="6"/>
      <c r="IWW66" s="6"/>
      <c r="IWX66" s="6"/>
      <c r="IWY66" s="6"/>
      <c r="IWZ66" s="6"/>
      <c r="IXA66" s="6"/>
      <c r="IXB66" s="6"/>
      <c r="IXC66" s="6"/>
      <c r="IXD66" s="6"/>
      <c r="IXE66" s="6"/>
      <c r="IXF66" s="6"/>
      <c r="IXG66" s="6"/>
      <c r="IXH66" s="6"/>
      <c r="IXI66" s="6"/>
      <c r="IXJ66" s="6"/>
      <c r="IXK66" s="6"/>
      <c r="IXL66" s="6"/>
      <c r="IXM66" s="6"/>
      <c r="IXN66" s="6"/>
      <c r="IXO66" s="6"/>
      <c r="IXP66" s="6"/>
      <c r="IXQ66" s="6"/>
      <c r="IXR66" s="6"/>
      <c r="IXS66" s="6"/>
      <c r="IXT66" s="6"/>
      <c r="IXU66" s="6"/>
      <c r="IXV66" s="6"/>
      <c r="IXW66" s="6"/>
      <c r="IXX66" s="6"/>
      <c r="IXY66" s="6"/>
      <c r="IXZ66" s="6"/>
      <c r="IYA66" s="6"/>
      <c r="IYB66" s="6"/>
      <c r="IYC66" s="6"/>
      <c r="IYD66" s="6"/>
      <c r="IYE66" s="6"/>
      <c r="IYF66" s="6"/>
      <c r="IYG66" s="6"/>
      <c r="IYH66" s="6"/>
      <c r="IYI66" s="6"/>
      <c r="IYJ66" s="6"/>
      <c r="IYK66" s="6"/>
      <c r="IYL66" s="6"/>
      <c r="IYM66" s="6"/>
      <c r="IYN66" s="6"/>
      <c r="IYO66" s="6"/>
      <c r="IYP66" s="6"/>
      <c r="IYQ66" s="6"/>
      <c r="IYR66" s="6"/>
      <c r="IYS66" s="6"/>
      <c r="IYT66" s="6"/>
      <c r="IYU66" s="6"/>
      <c r="IYV66" s="6"/>
      <c r="IYW66" s="6"/>
      <c r="IYX66" s="6"/>
      <c r="IYY66" s="6"/>
      <c r="IYZ66" s="6"/>
      <c r="IZA66" s="6"/>
      <c r="IZB66" s="6"/>
      <c r="IZC66" s="6"/>
      <c r="IZD66" s="6"/>
      <c r="IZE66" s="6"/>
      <c r="IZF66" s="6"/>
      <c r="IZG66" s="6"/>
      <c r="IZH66" s="6"/>
      <c r="IZI66" s="6"/>
      <c r="IZJ66" s="6"/>
      <c r="IZK66" s="6"/>
      <c r="IZL66" s="6"/>
      <c r="IZM66" s="6"/>
      <c r="IZN66" s="6"/>
      <c r="IZO66" s="6"/>
      <c r="IZP66" s="6"/>
      <c r="IZQ66" s="6"/>
      <c r="IZR66" s="6"/>
      <c r="IZS66" s="6"/>
      <c r="IZT66" s="6"/>
      <c r="IZU66" s="6"/>
      <c r="IZV66" s="6"/>
      <c r="IZW66" s="6"/>
      <c r="IZX66" s="6"/>
      <c r="IZY66" s="6"/>
      <c r="IZZ66" s="6"/>
      <c r="JAA66" s="6"/>
      <c r="JAB66" s="6"/>
      <c r="JAC66" s="6"/>
      <c r="JAD66" s="6"/>
      <c r="JAE66" s="6"/>
      <c r="JAF66" s="6"/>
      <c r="JAG66" s="6"/>
      <c r="JAH66" s="6"/>
      <c r="JAI66" s="6"/>
      <c r="JAJ66" s="6"/>
      <c r="JAK66" s="6"/>
      <c r="JAL66" s="6"/>
      <c r="JAM66" s="6"/>
      <c r="JAN66" s="6"/>
      <c r="JAO66" s="6"/>
      <c r="JAP66" s="6"/>
      <c r="JAQ66" s="6"/>
      <c r="JAR66" s="6"/>
      <c r="JAS66" s="6"/>
      <c r="JAT66" s="6"/>
      <c r="JAU66" s="6"/>
      <c r="JAV66" s="6"/>
      <c r="JAW66" s="6"/>
      <c r="JAX66" s="6"/>
      <c r="JAY66" s="6"/>
      <c r="JAZ66" s="6"/>
      <c r="JBA66" s="6"/>
      <c r="JBB66" s="6"/>
      <c r="JBC66" s="6"/>
      <c r="JBD66" s="6"/>
      <c r="JBE66" s="6"/>
      <c r="JBF66" s="6"/>
      <c r="JBG66" s="6"/>
      <c r="JBH66" s="6"/>
      <c r="JBI66" s="6"/>
      <c r="JBJ66" s="6"/>
      <c r="JBK66" s="6"/>
      <c r="JBL66" s="6"/>
      <c r="JBM66" s="6"/>
      <c r="JBN66" s="6"/>
      <c r="JBO66" s="6"/>
      <c r="JBP66" s="6"/>
      <c r="JBQ66" s="6"/>
      <c r="JBR66" s="6"/>
      <c r="JBS66" s="6"/>
      <c r="JBT66" s="6"/>
      <c r="JBU66" s="6"/>
      <c r="JBV66" s="6"/>
      <c r="JBW66" s="6"/>
      <c r="JBX66" s="6"/>
      <c r="JBY66" s="6"/>
      <c r="JBZ66" s="6"/>
      <c r="JCA66" s="6"/>
      <c r="JCB66" s="6"/>
      <c r="JCC66" s="6"/>
      <c r="JCD66" s="6"/>
      <c r="JCE66" s="6"/>
      <c r="JCF66" s="6"/>
      <c r="JCG66" s="6"/>
      <c r="JCH66" s="6"/>
      <c r="JCI66" s="6"/>
      <c r="JCJ66" s="6"/>
      <c r="JCK66" s="6"/>
      <c r="JCL66" s="6"/>
      <c r="JCM66" s="6"/>
      <c r="JCN66" s="6"/>
      <c r="JCO66" s="6"/>
      <c r="JCP66" s="6"/>
      <c r="JCQ66" s="6"/>
      <c r="JCR66" s="6"/>
      <c r="JCS66" s="6"/>
      <c r="JCT66" s="6"/>
      <c r="JCU66" s="6"/>
      <c r="JCV66" s="6"/>
      <c r="JCW66" s="6"/>
      <c r="JCX66" s="6"/>
      <c r="JCY66" s="6"/>
      <c r="JCZ66" s="6"/>
      <c r="JDA66" s="6"/>
      <c r="JDB66" s="6"/>
      <c r="JDC66" s="6"/>
      <c r="JDD66" s="6"/>
      <c r="JDE66" s="6"/>
      <c r="JDF66" s="6"/>
      <c r="JDG66" s="6"/>
      <c r="JDH66" s="6"/>
      <c r="JDI66" s="6"/>
      <c r="JDJ66" s="6"/>
      <c r="JDK66" s="6"/>
      <c r="JDL66" s="6"/>
      <c r="JDM66" s="6"/>
      <c r="JDN66" s="6"/>
      <c r="JDO66" s="6"/>
      <c r="JDP66" s="6"/>
      <c r="JDQ66" s="6"/>
      <c r="JDR66" s="6"/>
      <c r="JDS66" s="6"/>
      <c r="JDT66" s="6"/>
      <c r="JDU66" s="6"/>
      <c r="JDV66" s="6"/>
      <c r="JDW66" s="6"/>
      <c r="JDX66" s="6"/>
      <c r="JDY66" s="6"/>
      <c r="JDZ66" s="6"/>
      <c r="JEA66" s="6"/>
      <c r="JEB66" s="6"/>
      <c r="JEC66" s="6"/>
      <c r="JED66" s="6"/>
      <c r="JEE66" s="6"/>
      <c r="JEF66" s="6"/>
      <c r="JEG66" s="6"/>
      <c r="JEH66" s="6"/>
      <c r="JEI66" s="6"/>
      <c r="JEJ66" s="6"/>
      <c r="JEK66" s="6"/>
      <c r="JEL66" s="6"/>
      <c r="JEM66" s="6"/>
      <c r="JEN66" s="6"/>
      <c r="JEO66" s="6"/>
      <c r="JEP66" s="6"/>
      <c r="JEQ66" s="6"/>
      <c r="JER66" s="6"/>
      <c r="JES66" s="6"/>
      <c r="JET66" s="6"/>
      <c r="JEU66" s="6"/>
      <c r="JEV66" s="6"/>
      <c r="JEW66" s="6"/>
      <c r="JEX66" s="6"/>
      <c r="JEY66" s="6"/>
      <c r="JEZ66" s="6"/>
      <c r="JFA66" s="6"/>
      <c r="JFB66" s="6"/>
      <c r="JFC66" s="6"/>
      <c r="JFD66" s="6"/>
      <c r="JFE66" s="6"/>
      <c r="JFF66" s="6"/>
      <c r="JFG66" s="6"/>
      <c r="JFH66" s="6"/>
      <c r="JFI66" s="6"/>
      <c r="JFJ66" s="6"/>
      <c r="JFK66" s="6"/>
      <c r="JFL66" s="6"/>
      <c r="JFM66" s="6"/>
      <c r="JFN66" s="6"/>
      <c r="JFO66" s="6"/>
      <c r="JFP66" s="6"/>
      <c r="JFQ66" s="6"/>
      <c r="JFR66" s="6"/>
      <c r="JFS66" s="6"/>
      <c r="JFT66" s="6"/>
      <c r="JFU66" s="6"/>
      <c r="JFV66" s="6"/>
      <c r="JFW66" s="6"/>
      <c r="JFX66" s="6"/>
      <c r="JFY66" s="6"/>
      <c r="JFZ66" s="6"/>
      <c r="JGA66" s="6"/>
      <c r="JGB66" s="6"/>
      <c r="JGC66" s="6"/>
      <c r="JGD66" s="6"/>
      <c r="JGE66" s="6"/>
      <c r="JGF66" s="6"/>
      <c r="JGG66" s="6"/>
      <c r="JGH66" s="6"/>
      <c r="JGI66" s="6"/>
      <c r="JGJ66" s="6"/>
      <c r="JGK66" s="6"/>
      <c r="JGL66" s="6"/>
      <c r="JGM66" s="6"/>
      <c r="JGN66" s="6"/>
      <c r="JGO66" s="6"/>
      <c r="JGP66" s="6"/>
      <c r="JGQ66" s="6"/>
      <c r="JGR66" s="6"/>
      <c r="JGS66" s="6"/>
      <c r="JGT66" s="6"/>
      <c r="JGU66" s="6"/>
      <c r="JGV66" s="6"/>
      <c r="JGW66" s="6"/>
      <c r="JGX66" s="6"/>
      <c r="JGY66" s="6"/>
      <c r="JGZ66" s="6"/>
      <c r="JHA66" s="6"/>
      <c r="JHB66" s="6"/>
      <c r="JHC66" s="6"/>
      <c r="JHD66" s="6"/>
      <c r="JHE66" s="6"/>
      <c r="JHF66" s="6"/>
      <c r="JHG66" s="6"/>
      <c r="JHH66" s="6"/>
      <c r="JHI66" s="6"/>
      <c r="JHJ66" s="6"/>
      <c r="JHK66" s="6"/>
      <c r="JHL66" s="6"/>
      <c r="JHM66" s="6"/>
      <c r="JHN66" s="6"/>
      <c r="JHO66" s="6"/>
      <c r="JHP66" s="6"/>
      <c r="JHQ66" s="6"/>
      <c r="JHR66" s="6"/>
      <c r="JHS66" s="6"/>
      <c r="JHT66" s="6"/>
      <c r="JHU66" s="6"/>
      <c r="JHV66" s="6"/>
      <c r="JHW66" s="6"/>
      <c r="JHX66" s="6"/>
      <c r="JHY66" s="6"/>
      <c r="JHZ66" s="6"/>
      <c r="JIA66" s="6"/>
      <c r="JIB66" s="6"/>
      <c r="JIC66" s="6"/>
      <c r="JID66" s="6"/>
      <c r="JIE66" s="6"/>
      <c r="JIF66" s="6"/>
      <c r="JIG66" s="6"/>
      <c r="JIH66" s="6"/>
      <c r="JII66" s="6"/>
      <c r="JIJ66" s="6"/>
      <c r="JIK66" s="6"/>
      <c r="JIL66" s="6"/>
      <c r="JIM66" s="6"/>
      <c r="JIN66" s="6"/>
      <c r="JIO66" s="6"/>
      <c r="JIP66" s="6"/>
      <c r="JIQ66" s="6"/>
      <c r="JIR66" s="6"/>
      <c r="JIS66" s="6"/>
      <c r="JIT66" s="6"/>
      <c r="JIU66" s="6"/>
      <c r="JIV66" s="6"/>
      <c r="JIW66" s="6"/>
      <c r="JIX66" s="6"/>
      <c r="JIY66" s="6"/>
      <c r="JIZ66" s="6"/>
      <c r="JJA66" s="6"/>
      <c r="JJB66" s="6"/>
      <c r="JJC66" s="6"/>
      <c r="JJD66" s="6"/>
      <c r="JJE66" s="6"/>
      <c r="JJF66" s="6"/>
      <c r="JJG66" s="6"/>
      <c r="JJH66" s="6"/>
      <c r="JJI66" s="6"/>
      <c r="JJJ66" s="6"/>
      <c r="JJK66" s="6"/>
      <c r="JJL66" s="6"/>
      <c r="JJM66" s="6"/>
      <c r="JJN66" s="6"/>
      <c r="JJO66" s="6"/>
      <c r="JJP66" s="6"/>
      <c r="JJQ66" s="6"/>
      <c r="JJR66" s="6"/>
      <c r="JJS66" s="6"/>
      <c r="JJT66" s="6"/>
      <c r="JJU66" s="6"/>
      <c r="JJV66" s="6"/>
      <c r="JJW66" s="6"/>
      <c r="JJX66" s="6"/>
      <c r="JJY66" s="6"/>
      <c r="JJZ66" s="6"/>
      <c r="JKA66" s="6"/>
      <c r="JKB66" s="6"/>
      <c r="JKC66" s="6"/>
      <c r="JKD66" s="6"/>
      <c r="JKE66" s="6"/>
      <c r="JKF66" s="6"/>
      <c r="JKG66" s="6"/>
      <c r="JKH66" s="6"/>
      <c r="JKI66" s="6"/>
      <c r="JKJ66" s="6"/>
      <c r="JKK66" s="6"/>
      <c r="JKL66" s="6"/>
      <c r="JKM66" s="6"/>
      <c r="JKN66" s="6"/>
      <c r="JKO66" s="6"/>
      <c r="JKP66" s="6"/>
      <c r="JKQ66" s="6"/>
      <c r="JKR66" s="6"/>
      <c r="JKS66" s="6"/>
      <c r="JKT66" s="6"/>
      <c r="JKU66" s="6"/>
      <c r="JKV66" s="6"/>
      <c r="JKW66" s="6"/>
      <c r="JKX66" s="6"/>
      <c r="JKY66" s="6"/>
      <c r="JKZ66" s="6"/>
      <c r="JLA66" s="6"/>
      <c r="JLB66" s="6"/>
      <c r="JLC66" s="6"/>
      <c r="JLD66" s="6"/>
      <c r="JLE66" s="6"/>
      <c r="JLF66" s="6"/>
      <c r="JLG66" s="6"/>
      <c r="JLH66" s="6"/>
      <c r="JLI66" s="6"/>
      <c r="JLJ66" s="6"/>
      <c r="JLK66" s="6"/>
      <c r="JLL66" s="6"/>
      <c r="JLM66" s="6"/>
      <c r="JLN66" s="6"/>
      <c r="JLO66" s="6"/>
      <c r="JLP66" s="6"/>
      <c r="JLQ66" s="6"/>
      <c r="JLR66" s="6"/>
      <c r="JLS66" s="6"/>
      <c r="JLT66" s="6"/>
      <c r="JLU66" s="6"/>
      <c r="JLV66" s="6"/>
      <c r="JLW66" s="6"/>
      <c r="JLX66" s="6"/>
      <c r="JLY66" s="6"/>
      <c r="JLZ66" s="6"/>
      <c r="JMA66" s="6"/>
      <c r="JMB66" s="6"/>
      <c r="JMC66" s="6"/>
      <c r="JMD66" s="6"/>
      <c r="JME66" s="6"/>
      <c r="JMF66" s="6"/>
      <c r="JMG66" s="6"/>
      <c r="JMH66" s="6"/>
      <c r="JMI66" s="6"/>
      <c r="JMJ66" s="6"/>
      <c r="JMK66" s="6"/>
      <c r="JML66" s="6"/>
      <c r="JMM66" s="6"/>
      <c r="JMN66" s="6"/>
      <c r="JMO66" s="6"/>
      <c r="JMP66" s="6"/>
      <c r="JMQ66" s="6"/>
      <c r="JMR66" s="6"/>
      <c r="JMS66" s="6"/>
      <c r="JMT66" s="6"/>
      <c r="JMU66" s="6"/>
      <c r="JMV66" s="6"/>
      <c r="JMW66" s="6"/>
      <c r="JMX66" s="6"/>
      <c r="JMY66" s="6"/>
      <c r="JMZ66" s="6"/>
      <c r="JNA66" s="6"/>
      <c r="JNB66" s="6"/>
      <c r="JNC66" s="6"/>
      <c r="JND66" s="6"/>
      <c r="JNE66" s="6"/>
      <c r="JNF66" s="6"/>
      <c r="JNG66" s="6"/>
      <c r="JNH66" s="6"/>
      <c r="JNI66" s="6"/>
      <c r="JNJ66" s="6"/>
      <c r="JNK66" s="6"/>
      <c r="JNL66" s="6"/>
      <c r="JNM66" s="6"/>
      <c r="JNN66" s="6"/>
      <c r="JNO66" s="6"/>
      <c r="JNP66" s="6"/>
      <c r="JNQ66" s="6"/>
      <c r="JNR66" s="6"/>
      <c r="JNS66" s="6"/>
      <c r="JNT66" s="6"/>
      <c r="JNU66" s="6"/>
      <c r="JNV66" s="6"/>
      <c r="JNW66" s="6"/>
      <c r="JNX66" s="6"/>
      <c r="JNY66" s="6"/>
      <c r="JNZ66" s="6"/>
      <c r="JOA66" s="6"/>
      <c r="JOB66" s="6"/>
      <c r="JOC66" s="6"/>
      <c r="JOD66" s="6"/>
      <c r="JOE66" s="6"/>
      <c r="JOF66" s="6"/>
      <c r="JOG66" s="6"/>
      <c r="JOH66" s="6"/>
      <c r="JOI66" s="6"/>
      <c r="JOJ66" s="6"/>
      <c r="JOK66" s="6"/>
      <c r="JOL66" s="6"/>
      <c r="JOM66" s="6"/>
      <c r="JON66" s="6"/>
      <c r="JOO66" s="6"/>
      <c r="JOP66" s="6"/>
      <c r="JOQ66" s="6"/>
      <c r="JOR66" s="6"/>
      <c r="JOS66" s="6"/>
      <c r="JOT66" s="6"/>
      <c r="JOU66" s="6"/>
      <c r="JOV66" s="6"/>
      <c r="JOW66" s="6"/>
      <c r="JOX66" s="6"/>
      <c r="JOY66" s="6"/>
      <c r="JOZ66" s="6"/>
      <c r="JPA66" s="6"/>
      <c r="JPB66" s="6"/>
      <c r="JPC66" s="6"/>
      <c r="JPD66" s="6"/>
      <c r="JPE66" s="6"/>
      <c r="JPF66" s="6"/>
      <c r="JPG66" s="6"/>
      <c r="JPH66" s="6"/>
      <c r="JPI66" s="6"/>
      <c r="JPJ66" s="6"/>
      <c r="JPK66" s="6"/>
      <c r="JPL66" s="6"/>
      <c r="JPM66" s="6"/>
      <c r="JPN66" s="6"/>
      <c r="JPO66" s="6"/>
      <c r="JPP66" s="6"/>
      <c r="JPQ66" s="6"/>
      <c r="JPR66" s="6"/>
      <c r="JPS66" s="6"/>
      <c r="JPT66" s="6"/>
      <c r="JPU66" s="6"/>
      <c r="JPV66" s="6"/>
      <c r="JPW66" s="6"/>
      <c r="JPX66" s="6"/>
      <c r="JPY66" s="6"/>
      <c r="JPZ66" s="6"/>
      <c r="JQA66" s="6"/>
      <c r="JQB66" s="6"/>
      <c r="JQC66" s="6"/>
      <c r="JQD66" s="6"/>
      <c r="JQE66" s="6"/>
      <c r="JQF66" s="6"/>
      <c r="JQG66" s="6"/>
      <c r="JQH66" s="6"/>
      <c r="JQI66" s="6"/>
      <c r="JQJ66" s="6"/>
      <c r="JQK66" s="6"/>
      <c r="JQL66" s="6"/>
      <c r="JQM66" s="6"/>
      <c r="JQN66" s="6"/>
      <c r="JQO66" s="6"/>
      <c r="JQP66" s="6"/>
      <c r="JQQ66" s="6"/>
      <c r="JQR66" s="6"/>
      <c r="JQS66" s="6"/>
      <c r="JQT66" s="6"/>
      <c r="JQU66" s="6"/>
      <c r="JQV66" s="6"/>
      <c r="JQW66" s="6"/>
      <c r="JQX66" s="6"/>
      <c r="JQY66" s="6"/>
      <c r="JQZ66" s="6"/>
      <c r="JRA66" s="6"/>
      <c r="JRB66" s="6"/>
      <c r="JRC66" s="6"/>
      <c r="JRD66" s="6"/>
      <c r="JRE66" s="6"/>
      <c r="JRF66" s="6"/>
      <c r="JRG66" s="6"/>
      <c r="JRH66" s="6"/>
      <c r="JRI66" s="6"/>
      <c r="JRJ66" s="6"/>
      <c r="JRK66" s="6"/>
      <c r="JRL66" s="6"/>
      <c r="JRM66" s="6"/>
      <c r="JRN66" s="6"/>
      <c r="JRO66" s="6"/>
      <c r="JRP66" s="6"/>
      <c r="JRQ66" s="6"/>
      <c r="JRR66" s="6"/>
      <c r="JRS66" s="6"/>
      <c r="JRT66" s="6"/>
      <c r="JRU66" s="6"/>
      <c r="JRV66" s="6"/>
      <c r="JRW66" s="6"/>
      <c r="JRX66" s="6"/>
      <c r="JRY66" s="6"/>
      <c r="JRZ66" s="6"/>
      <c r="JSA66" s="6"/>
      <c r="JSB66" s="6"/>
      <c r="JSC66" s="6"/>
      <c r="JSD66" s="6"/>
      <c r="JSE66" s="6"/>
      <c r="JSF66" s="6"/>
      <c r="JSG66" s="6"/>
      <c r="JSH66" s="6"/>
      <c r="JSI66" s="6"/>
      <c r="JSJ66" s="6"/>
      <c r="JSK66" s="6"/>
      <c r="JSL66" s="6"/>
      <c r="JSM66" s="6"/>
      <c r="JSN66" s="6"/>
      <c r="JSO66" s="6"/>
      <c r="JSP66" s="6"/>
      <c r="JSQ66" s="6"/>
      <c r="JSR66" s="6"/>
      <c r="JSS66" s="6"/>
      <c r="JST66" s="6"/>
      <c r="JSU66" s="6"/>
      <c r="JSV66" s="6"/>
      <c r="JSW66" s="6"/>
      <c r="JSX66" s="6"/>
      <c r="JSY66" s="6"/>
      <c r="JSZ66" s="6"/>
      <c r="JTA66" s="6"/>
      <c r="JTB66" s="6"/>
      <c r="JTC66" s="6"/>
      <c r="JTD66" s="6"/>
      <c r="JTE66" s="6"/>
      <c r="JTF66" s="6"/>
      <c r="JTG66" s="6"/>
      <c r="JTH66" s="6"/>
      <c r="JTI66" s="6"/>
      <c r="JTJ66" s="6"/>
      <c r="JTK66" s="6"/>
      <c r="JTL66" s="6"/>
      <c r="JTM66" s="6"/>
      <c r="JTN66" s="6"/>
      <c r="JTO66" s="6"/>
      <c r="JTP66" s="6"/>
      <c r="JTQ66" s="6"/>
      <c r="JTR66" s="6"/>
      <c r="JTS66" s="6"/>
      <c r="JTT66" s="6"/>
      <c r="JTU66" s="6"/>
      <c r="JTV66" s="6"/>
      <c r="JTW66" s="6"/>
      <c r="JTX66" s="6"/>
      <c r="JTY66" s="6"/>
      <c r="JTZ66" s="6"/>
      <c r="JUA66" s="6"/>
      <c r="JUB66" s="6"/>
      <c r="JUC66" s="6"/>
      <c r="JUD66" s="6"/>
      <c r="JUE66" s="6"/>
      <c r="JUF66" s="6"/>
      <c r="JUG66" s="6"/>
      <c r="JUH66" s="6"/>
      <c r="JUI66" s="6"/>
      <c r="JUJ66" s="6"/>
      <c r="JUK66" s="6"/>
      <c r="JUL66" s="6"/>
      <c r="JUM66" s="6"/>
      <c r="JUN66" s="6"/>
      <c r="JUO66" s="6"/>
      <c r="JUP66" s="6"/>
      <c r="JUQ66" s="6"/>
      <c r="JUR66" s="6"/>
      <c r="JUS66" s="6"/>
      <c r="JUT66" s="6"/>
      <c r="JUU66" s="6"/>
      <c r="JUV66" s="6"/>
      <c r="JUW66" s="6"/>
      <c r="JUX66" s="6"/>
      <c r="JUY66" s="6"/>
      <c r="JUZ66" s="6"/>
      <c r="JVA66" s="6"/>
      <c r="JVB66" s="6"/>
      <c r="JVC66" s="6"/>
      <c r="JVD66" s="6"/>
      <c r="JVE66" s="6"/>
      <c r="JVF66" s="6"/>
      <c r="JVG66" s="6"/>
      <c r="JVH66" s="6"/>
      <c r="JVI66" s="6"/>
      <c r="JVJ66" s="6"/>
      <c r="JVK66" s="6"/>
      <c r="JVL66" s="6"/>
      <c r="JVM66" s="6"/>
      <c r="JVN66" s="6"/>
      <c r="JVO66" s="6"/>
      <c r="JVP66" s="6"/>
      <c r="JVQ66" s="6"/>
      <c r="JVR66" s="6"/>
      <c r="JVS66" s="6"/>
      <c r="JVT66" s="6"/>
      <c r="JVU66" s="6"/>
      <c r="JVV66" s="6"/>
      <c r="JVW66" s="6"/>
      <c r="JVX66" s="6"/>
      <c r="JVY66" s="6"/>
      <c r="JVZ66" s="6"/>
      <c r="JWA66" s="6"/>
      <c r="JWB66" s="6"/>
      <c r="JWC66" s="6"/>
      <c r="JWD66" s="6"/>
      <c r="JWE66" s="6"/>
      <c r="JWF66" s="6"/>
      <c r="JWG66" s="6"/>
      <c r="JWH66" s="6"/>
      <c r="JWI66" s="6"/>
      <c r="JWJ66" s="6"/>
      <c r="JWK66" s="6"/>
      <c r="JWL66" s="6"/>
      <c r="JWM66" s="6"/>
      <c r="JWN66" s="6"/>
      <c r="JWO66" s="6"/>
      <c r="JWP66" s="6"/>
      <c r="JWQ66" s="6"/>
      <c r="JWR66" s="6"/>
      <c r="JWS66" s="6"/>
      <c r="JWT66" s="6"/>
      <c r="JWU66" s="6"/>
      <c r="JWV66" s="6"/>
      <c r="JWW66" s="6"/>
      <c r="JWX66" s="6"/>
      <c r="JWY66" s="6"/>
      <c r="JWZ66" s="6"/>
      <c r="JXA66" s="6"/>
      <c r="JXB66" s="6"/>
      <c r="JXC66" s="6"/>
      <c r="JXD66" s="6"/>
      <c r="JXE66" s="6"/>
      <c r="JXF66" s="6"/>
      <c r="JXG66" s="6"/>
      <c r="JXH66" s="6"/>
      <c r="JXI66" s="6"/>
      <c r="JXJ66" s="6"/>
      <c r="JXK66" s="6"/>
      <c r="JXL66" s="6"/>
      <c r="JXM66" s="6"/>
      <c r="JXN66" s="6"/>
      <c r="JXO66" s="6"/>
      <c r="JXP66" s="6"/>
      <c r="JXQ66" s="6"/>
      <c r="JXR66" s="6"/>
      <c r="JXS66" s="6"/>
      <c r="JXT66" s="6"/>
      <c r="JXU66" s="6"/>
      <c r="JXV66" s="6"/>
      <c r="JXW66" s="6"/>
      <c r="JXX66" s="6"/>
      <c r="JXY66" s="6"/>
      <c r="JXZ66" s="6"/>
      <c r="JYA66" s="6"/>
      <c r="JYB66" s="6"/>
      <c r="JYC66" s="6"/>
      <c r="JYD66" s="6"/>
      <c r="JYE66" s="6"/>
      <c r="JYF66" s="6"/>
      <c r="JYG66" s="6"/>
      <c r="JYH66" s="6"/>
      <c r="JYI66" s="6"/>
      <c r="JYJ66" s="6"/>
      <c r="JYK66" s="6"/>
      <c r="JYL66" s="6"/>
      <c r="JYM66" s="6"/>
      <c r="JYN66" s="6"/>
      <c r="JYO66" s="6"/>
      <c r="JYP66" s="6"/>
      <c r="JYQ66" s="6"/>
      <c r="JYR66" s="6"/>
      <c r="JYS66" s="6"/>
      <c r="JYT66" s="6"/>
      <c r="JYU66" s="6"/>
      <c r="JYV66" s="6"/>
      <c r="JYW66" s="6"/>
      <c r="JYX66" s="6"/>
      <c r="JYY66" s="6"/>
      <c r="JYZ66" s="6"/>
      <c r="JZA66" s="6"/>
      <c r="JZB66" s="6"/>
      <c r="JZC66" s="6"/>
      <c r="JZD66" s="6"/>
      <c r="JZE66" s="6"/>
      <c r="JZF66" s="6"/>
      <c r="JZG66" s="6"/>
      <c r="JZH66" s="6"/>
      <c r="JZI66" s="6"/>
      <c r="JZJ66" s="6"/>
      <c r="JZK66" s="6"/>
      <c r="JZL66" s="6"/>
      <c r="JZM66" s="6"/>
      <c r="JZN66" s="6"/>
      <c r="JZO66" s="6"/>
      <c r="JZP66" s="6"/>
      <c r="JZQ66" s="6"/>
      <c r="JZR66" s="6"/>
      <c r="JZS66" s="6"/>
      <c r="JZT66" s="6"/>
      <c r="JZU66" s="6"/>
      <c r="JZV66" s="6"/>
      <c r="JZW66" s="6"/>
      <c r="JZX66" s="6"/>
      <c r="JZY66" s="6"/>
      <c r="JZZ66" s="6"/>
      <c r="KAA66" s="6"/>
      <c r="KAB66" s="6"/>
      <c r="KAC66" s="6"/>
      <c r="KAD66" s="6"/>
      <c r="KAE66" s="6"/>
      <c r="KAF66" s="6"/>
      <c r="KAG66" s="6"/>
      <c r="KAH66" s="6"/>
      <c r="KAI66" s="6"/>
      <c r="KAJ66" s="6"/>
      <c r="KAK66" s="6"/>
      <c r="KAL66" s="6"/>
      <c r="KAM66" s="6"/>
      <c r="KAN66" s="6"/>
      <c r="KAO66" s="6"/>
      <c r="KAP66" s="6"/>
      <c r="KAQ66" s="6"/>
      <c r="KAR66" s="6"/>
      <c r="KAS66" s="6"/>
      <c r="KAT66" s="6"/>
      <c r="KAU66" s="6"/>
      <c r="KAV66" s="6"/>
      <c r="KAW66" s="6"/>
      <c r="KAX66" s="6"/>
      <c r="KAY66" s="6"/>
      <c r="KAZ66" s="6"/>
      <c r="KBA66" s="6"/>
      <c r="KBB66" s="6"/>
      <c r="KBC66" s="6"/>
      <c r="KBD66" s="6"/>
      <c r="KBE66" s="6"/>
      <c r="KBF66" s="6"/>
      <c r="KBG66" s="6"/>
      <c r="KBH66" s="6"/>
      <c r="KBI66" s="6"/>
      <c r="KBJ66" s="6"/>
      <c r="KBK66" s="6"/>
      <c r="KBL66" s="6"/>
      <c r="KBM66" s="6"/>
      <c r="KBN66" s="6"/>
      <c r="KBO66" s="6"/>
      <c r="KBP66" s="6"/>
      <c r="KBQ66" s="6"/>
      <c r="KBR66" s="6"/>
      <c r="KBS66" s="6"/>
      <c r="KBT66" s="6"/>
      <c r="KBU66" s="6"/>
      <c r="KBV66" s="6"/>
      <c r="KBW66" s="6"/>
      <c r="KBX66" s="6"/>
      <c r="KBY66" s="6"/>
      <c r="KBZ66" s="6"/>
      <c r="KCA66" s="6"/>
      <c r="KCB66" s="6"/>
      <c r="KCC66" s="6"/>
      <c r="KCD66" s="6"/>
      <c r="KCE66" s="6"/>
      <c r="KCF66" s="6"/>
      <c r="KCG66" s="6"/>
      <c r="KCH66" s="6"/>
      <c r="KCI66" s="6"/>
      <c r="KCJ66" s="6"/>
      <c r="KCK66" s="6"/>
      <c r="KCL66" s="6"/>
      <c r="KCM66" s="6"/>
      <c r="KCN66" s="6"/>
      <c r="KCO66" s="6"/>
      <c r="KCP66" s="6"/>
      <c r="KCQ66" s="6"/>
      <c r="KCR66" s="6"/>
      <c r="KCS66" s="6"/>
      <c r="KCT66" s="6"/>
      <c r="KCU66" s="6"/>
      <c r="KCV66" s="6"/>
      <c r="KCW66" s="6"/>
      <c r="KCX66" s="6"/>
      <c r="KCY66" s="6"/>
      <c r="KCZ66" s="6"/>
      <c r="KDA66" s="6"/>
      <c r="KDB66" s="6"/>
      <c r="KDC66" s="6"/>
      <c r="KDD66" s="6"/>
      <c r="KDE66" s="6"/>
      <c r="KDF66" s="6"/>
      <c r="KDG66" s="6"/>
      <c r="KDH66" s="6"/>
      <c r="KDI66" s="6"/>
      <c r="KDJ66" s="6"/>
      <c r="KDK66" s="6"/>
      <c r="KDL66" s="6"/>
      <c r="KDM66" s="6"/>
      <c r="KDN66" s="6"/>
      <c r="KDO66" s="6"/>
      <c r="KDP66" s="6"/>
      <c r="KDQ66" s="6"/>
      <c r="KDR66" s="6"/>
      <c r="KDS66" s="6"/>
      <c r="KDT66" s="6"/>
      <c r="KDU66" s="6"/>
      <c r="KDV66" s="6"/>
      <c r="KDW66" s="6"/>
      <c r="KDX66" s="6"/>
      <c r="KDY66" s="6"/>
      <c r="KDZ66" s="6"/>
      <c r="KEA66" s="6"/>
      <c r="KEB66" s="6"/>
      <c r="KEC66" s="6"/>
      <c r="KED66" s="6"/>
      <c r="KEE66" s="6"/>
      <c r="KEF66" s="6"/>
      <c r="KEG66" s="6"/>
      <c r="KEH66" s="6"/>
      <c r="KEI66" s="6"/>
      <c r="KEJ66" s="6"/>
      <c r="KEK66" s="6"/>
      <c r="KEL66" s="6"/>
      <c r="KEM66" s="6"/>
      <c r="KEN66" s="6"/>
      <c r="KEO66" s="6"/>
      <c r="KEP66" s="6"/>
      <c r="KEQ66" s="6"/>
      <c r="KER66" s="6"/>
      <c r="KES66" s="6"/>
      <c r="KET66" s="6"/>
      <c r="KEU66" s="6"/>
      <c r="KEV66" s="6"/>
      <c r="KEW66" s="6"/>
      <c r="KEX66" s="6"/>
      <c r="KEY66" s="6"/>
      <c r="KEZ66" s="6"/>
      <c r="KFA66" s="6"/>
      <c r="KFB66" s="6"/>
      <c r="KFC66" s="6"/>
      <c r="KFD66" s="6"/>
      <c r="KFE66" s="6"/>
      <c r="KFF66" s="6"/>
      <c r="KFG66" s="6"/>
      <c r="KFH66" s="6"/>
      <c r="KFI66" s="6"/>
      <c r="KFJ66" s="6"/>
      <c r="KFK66" s="6"/>
      <c r="KFL66" s="6"/>
      <c r="KFM66" s="6"/>
      <c r="KFN66" s="6"/>
      <c r="KFO66" s="6"/>
      <c r="KFP66" s="6"/>
      <c r="KFQ66" s="6"/>
      <c r="KFR66" s="6"/>
      <c r="KFS66" s="6"/>
      <c r="KFT66" s="6"/>
      <c r="KFU66" s="6"/>
      <c r="KFV66" s="6"/>
      <c r="KFW66" s="6"/>
      <c r="KFX66" s="6"/>
      <c r="KFY66" s="6"/>
      <c r="KFZ66" s="6"/>
      <c r="KGA66" s="6"/>
      <c r="KGB66" s="6"/>
      <c r="KGC66" s="6"/>
      <c r="KGD66" s="6"/>
      <c r="KGE66" s="6"/>
      <c r="KGF66" s="6"/>
      <c r="KGG66" s="6"/>
      <c r="KGH66" s="6"/>
      <c r="KGI66" s="6"/>
      <c r="KGJ66" s="6"/>
      <c r="KGK66" s="6"/>
      <c r="KGL66" s="6"/>
      <c r="KGM66" s="6"/>
      <c r="KGN66" s="6"/>
      <c r="KGO66" s="6"/>
      <c r="KGP66" s="6"/>
      <c r="KGQ66" s="6"/>
      <c r="KGR66" s="6"/>
      <c r="KGS66" s="6"/>
      <c r="KGT66" s="6"/>
      <c r="KGU66" s="6"/>
      <c r="KGV66" s="6"/>
      <c r="KGW66" s="6"/>
      <c r="KGX66" s="6"/>
      <c r="KGY66" s="6"/>
      <c r="KGZ66" s="6"/>
      <c r="KHA66" s="6"/>
      <c r="KHB66" s="6"/>
      <c r="KHC66" s="6"/>
      <c r="KHD66" s="6"/>
      <c r="KHE66" s="6"/>
      <c r="KHF66" s="6"/>
      <c r="KHG66" s="6"/>
      <c r="KHH66" s="6"/>
      <c r="KHI66" s="6"/>
      <c r="KHJ66" s="6"/>
      <c r="KHK66" s="6"/>
      <c r="KHL66" s="6"/>
      <c r="KHM66" s="6"/>
      <c r="KHN66" s="6"/>
      <c r="KHO66" s="6"/>
      <c r="KHP66" s="6"/>
      <c r="KHQ66" s="6"/>
      <c r="KHR66" s="6"/>
      <c r="KHS66" s="6"/>
      <c r="KHT66" s="6"/>
      <c r="KHU66" s="6"/>
      <c r="KHV66" s="6"/>
      <c r="KHW66" s="6"/>
      <c r="KHX66" s="6"/>
      <c r="KHY66" s="6"/>
      <c r="KHZ66" s="6"/>
      <c r="KIA66" s="6"/>
      <c r="KIB66" s="6"/>
      <c r="KIC66" s="6"/>
      <c r="KID66" s="6"/>
      <c r="KIE66" s="6"/>
      <c r="KIF66" s="6"/>
      <c r="KIG66" s="6"/>
      <c r="KIH66" s="6"/>
      <c r="KII66" s="6"/>
      <c r="KIJ66" s="6"/>
      <c r="KIK66" s="6"/>
      <c r="KIL66" s="6"/>
      <c r="KIM66" s="6"/>
      <c r="KIN66" s="6"/>
      <c r="KIO66" s="6"/>
      <c r="KIP66" s="6"/>
      <c r="KIQ66" s="6"/>
      <c r="KIR66" s="6"/>
      <c r="KIS66" s="6"/>
      <c r="KIT66" s="6"/>
      <c r="KIU66" s="6"/>
      <c r="KIV66" s="6"/>
      <c r="KIW66" s="6"/>
      <c r="KIX66" s="6"/>
      <c r="KIY66" s="6"/>
      <c r="KIZ66" s="6"/>
      <c r="KJA66" s="6"/>
      <c r="KJB66" s="6"/>
      <c r="KJC66" s="6"/>
      <c r="KJD66" s="6"/>
      <c r="KJE66" s="6"/>
      <c r="KJF66" s="6"/>
      <c r="KJG66" s="6"/>
      <c r="KJH66" s="6"/>
      <c r="KJI66" s="6"/>
      <c r="KJJ66" s="6"/>
      <c r="KJK66" s="6"/>
      <c r="KJL66" s="6"/>
      <c r="KJM66" s="6"/>
      <c r="KJN66" s="6"/>
      <c r="KJO66" s="6"/>
      <c r="KJP66" s="6"/>
      <c r="KJQ66" s="6"/>
      <c r="KJR66" s="6"/>
      <c r="KJS66" s="6"/>
      <c r="KJT66" s="6"/>
      <c r="KJU66" s="6"/>
      <c r="KJV66" s="6"/>
      <c r="KJW66" s="6"/>
      <c r="KJX66" s="6"/>
      <c r="KJY66" s="6"/>
      <c r="KJZ66" s="6"/>
      <c r="KKA66" s="6"/>
      <c r="KKB66" s="6"/>
      <c r="KKC66" s="6"/>
      <c r="KKD66" s="6"/>
      <c r="KKE66" s="6"/>
      <c r="KKF66" s="6"/>
      <c r="KKG66" s="6"/>
      <c r="KKH66" s="6"/>
      <c r="KKI66" s="6"/>
      <c r="KKJ66" s="6"/>
      <c r="KKK66" s="6"/>
      <c r="KKL66" s="6"/>
      <c r="KKM66" s="6"/>
      <c r="KKN66" s="6"/>
      <c r="KKO66" s="6"/>
      <c r="KKP66" s="6"/>
      <c r="KKQ66" s="6"/>
      <c r="KKR66" s="6"/>
      <c r="KKS66" s="6"/>
      <c r="KKT66" s="6"/>
      <c r="KKU66" s="6"/>
      <c r="KKV66" s="6"/>
      <c r="KKW66" s="6"/>
      <c r="KKX66" s="6"/>
      <c r="KKY66" s="6"/>
      <c r="KKZ66" s="6"/>
      <c r="KLA66" s="6"/>
      <c r="KLB66" s="6"/>
      <c r="KLC66" s="6"/>
      <c r="KLD66" s="6"/>
      <c r="KLE66" s="6"/>
      <c r="KLF66" s="6"/>
      <c r="KLG66" s="6"/>
      <c r="KLH66" s="6"/>
      <c r="KLI66" s="6"/>
      <c r="KLJ66" s="6"/>
      <c r="KLK66" s="6"/>
      <c r="KLL66" s="6"/>
      <c r="KLM66" s="6"/>
      <c r="KLN66" s="6"/>
      <c r="KLO66" s="6"/>
      <c r="KLP66" s="6"/>
      <c r="KLQ66" s="6"/>
      <c r="KLR66" s="6"/>
      <c r="KLS66" s="6"/>
      <c r="KLT66" s="6"/>
      <c r="KLU66" s="6"/>
      <c r="KLV66" s="6"/>
      <c r="KLW66" s="6"/>
      <c r="KLX66" s="6"/>
      <c r="KLY66" s="6"/>
      <c r="KLZ66" s="6"/>
      <c r="KMA66" s="6"/>
      <c r="KMB66" s="6"/>
      <c r="KMC66" s="6"/>
      <c r="KMD66" s="6"/>
      <c r="KME66" s="6"/>
      <c r="KMF66" s="6"/>
      <c r="KMG66" s="6"/>
      <c r="KMH66" s="6"/>
      <c r="KMI66" s="6"/>
      <c r="KMJ66" s="6"/>
      <c r="KMK66" s="6"/>
      <c r="KML66" s="6"/>
      <c r="KMM66" s="6"/>
      <c r="KMN66" s="6"/>
      <c r="KMO66" s="6"/>
      <c r="KMP66" s="6"/>
      <c r="KMQ66" s="6"/>
      <c r="KMR66" s="6"/>
      <c r="KMS66" s="6"/>
      <c r="KMT66" s="6"/>
      <c r="KMU66" s="6"/>
      <c r="KMV66" s="6"/>
      <c r="KMW66" s="6"/>
      <c r="KMX66" s="6"/>
      <c r="KMY66" s="6"/>
      <c r="KMZ66" s="6"/>
      <c r="KNA66" s="6"/>
      <c r="KNB66" s="6"/>
      <c r="KNC66" s="6"/>
      <c r="KND66" s="6"/>
      <c r="KNE66" s="6"/>
      <c r="KNF66" s="6"/>
      <c r="KNG66" s="6"/>
      <c r="KNH66" s="6"/>
      <c r="KNI66" s="6"/>
      <c r="KNJ66" s="6"/>
      <c r="KNK66" s="6"/>
      <c r="KNL66" s="6"/>
      <c r="KNM66" s="6"/>
      <c r="KNN66" s="6"/>
      <c r="KNO66" s="6"/>
      <c r="KNP66" s="6"/>
      <c r="KNQ66" s="6"/>
      <c r="KNR66" s="6"/>
      <c r="KNS66" s="6"/>
      <c r="KNT66" s="6"/>
      <c r="KNU66" s="6"/>
      <c r="KNV66" s="6"/>
      <c r="KNW66" s="6"/>
      <c r="KNX66" s="6"/>
      <c r="KNY66" s="6"/>
      <c r="KNZ66" s="6"/>
      <c r="KOA66" s="6"/>
      <c r="KOB66" s="6"/>
      <c r="KOC66" s="6"/>
      <c r="KOD66" s="6"/>
      <c r="KOE66" s="6"/>
      <c r="KOF66" s="6"/>
      <c r="KOG66" s="6"/>
      <c r="KOH66" s="6"/>
      <c r="KOI66" s="6"/>
      <c r="KOJ66" s="6"/>
      <c r="KOK66" s="6"/>
      <c r="KOL66" s="6"/>
      <c r="KOM66" s="6"/>
      <c r="KON66" s="6"/>
      <c r="KOO66" s="6"/>
      <c r="KOP66" s="6"/>
      <c r="KOQ66" s="6"/>
      <c r="KOR66" s="6"/>
      <c r="KOS66" s="6"/>
      <c r="KOT66" s="6"/>
      <c r="KOU66" s="6"/>
      <c r="KOV66" s="6"/>
      <c r="KOW66" s="6"/>
      <c r="KOX66" s="6"/>
      <c r="KOY66" s="6"/>
      <c r="KOZ66" s="6"/>
      <c r="KPA66" s="6"/>
      <c r="KPB66" s="6"/>
      <c r="KPC66" s="6"/>
      <c r="KPD66" s="6"/>
      <c r="KPE66" s="6"/>
      <c r="KPF66" s="6"/>
      <c r="KPG66" s="6"/>
      <c r="KPH66" s="6"/>
      <c r="KPI66" s="6"/>
      <c r="KPJ66" s="6"/>
      <c r="KPK66" s="6"/>
      <c r="KPL66" s="6"/>
      <c r="KPM66" s="6"/>
      <c r="KPN66" s="6"/>
      <c r="KPO66" s="6"/>
      <c r="KPP66" s="6"/>
      <c r="KPQ66" s="6"/>
      <c r="KPR66" s="6"/>
      <c r="KPS66" s="6"/>
      <c r="KPT66" s="6"/>
      <c r="KPU66" s="6"/>
      <c r="KPV66" s="6"/>
      <c r="KPW66" s="6"/>
      <c r="KPX66" s="6"/>
      <c r="KPY66" s="6"/>
      <c r="KPZ66" s="6"/>
      <c r="KQA66" s="6"/>
      <c r="KQB66" s="6"/>
      <c r="KQC66" s="6"/>
      <c r="KQD66" s="6"/>
      <c r="KQE66" s="6"/>
      <c r="KQF66" s="6"/>
      <c r="KQG66" s="6"/>
      <c r="KQH66" s="6"/>
      <c r="KQI66" s="6"/>
      <c r="KQJ66" s="6"/>
      <c r="KQK66" s="6"/>
      <c r="KQL66" s="6"/>
      <c r="KQM66" s="6"/>
      <c r="KQN66" s="6"/>
      <c r="KQO66" s="6"/>
      <c r="KQP66" s="6"/>
      <c r="KQQ66" s="6"/>
      <c r="KQR66" s="6"/>
      <c r="KQS66" s="6"/>
      <c r="KQT66" s="6"/>
      <c r="KQU66" s="6"/>
      <c r="KQV66" s="6"/>
      <c r="KQW66" s="6"/>
      <c r="KQX66" s="6"/>
      <c r="KQY66" s="6"/>
      <c r="KQZ66" s="6"/>
      <c r="KRA66" s="6"/>
      <c r="KRB66" s="6"/>
      <c r="KRC66" s="6"/>
      <c r="KRD66" s="6"/>
      <c r="KRE66" s="6"/>
      <c r="KRF66" s="6"/>
      <c r="KRG66" s="6"/>
      <c r="KRH66" s="6"/>
      <c r="KRI66" s="6"/>
      <c r="KRJ66" s="6"/>
      <c r="KRK66" s="6"/>
      <c r="KRL66" s="6"/>
      <c r="KRM66" s="6"/>
      <c r="KRN66" s="6"/>
      <c r="KRO66" s="6"/>
      <c r="KRP66" s="6"/>
      <c r="KRQ66" s="6"/>
      <c r="KRR66" s="6"/>
      <c r="KRS66" s="6"/>
      <c r="KRT66" s="6"/>
      <c r="KRU66" s="6"/>
      <c r="KRV66" s="6"/>
      <c r="KRW66" s="6"/>
      <c r="KRX66" s="6"/>
      <c r="KRY66" s="6"/>
      <c r="KRZ66" s="6"/>
      <c r="KSA66" s="6"/>
      <c r="KSB66" s="6"/>
      <c r="KSC66" s="6"/>
      <c r="KSD66" s="6"/>
      <c r="KSE66" s="6"/>
      <c r="KSF66" s="6"/>
      <c r="KSG66" s="6"/>
      <c r="KSH66" s="6"/>
      <c r="KSI66" s="6"/>
      <c r="KSJ66" s="6"/>
      <c r="KSK66" s="6"/>
      <c r="KSL66" s="6"/>
      <c r="KSM66" s="6"/>
      <c r="KSN66" s="6"/>
      <c r="KSO66" s="6"/>
      <c r="KSP66" s="6"/>
      <c r="KSQ66" s="6"/>
      <c r="KSR66" s="6"/>
      <c r="KSS66" s="6"/>
      <c r="KST66" s="6"/>
      <c r="KSU66" s="6"/>
      <c r="KSV66" s="6"/>
      <c r="KSW66" s="6"/>
      <c r="KSX66" s="6"/>
      <c r="KSY66" s="6"/>
      <c r="KSZ66" s="6"/>
      <c r="KTA66" s="6"/>
      <c r="KTB66" s="6"/>
      <c r="KTC66" s="6"/>
      <c r="KTD66" s="6"/>
      <c r="KTE66" s="6"/>
      <c r="KTF66" s="6"/>
      <c r="KTG66" s="6"/>
      <c r="KTH66" s="6"/>
      <c r="KTI66" s="6"/>
      <c r="KTJ66" s="6"/>
      <c r="KTK66" s="6"/>
      <c r="KTL66" s="6"/>
      <c r="KTM66" s="6"/>
      <c r="KTN66" s="6"/>
      <c r="KTO66" s="6"/>
      <c r="KTP66" s="6"/>
      <c r="KTQ66" s="6"/>
      <c r="KTR66" s="6"/>
      <c r="KTS66" s="6"/>
      <c r="KTT66" s="6"/>
      <c r="KTU66" s="6"/>
      <c r="KTV66" s="6"/>
      <c r="KTW66" s="6"/>
      <c r="KTX66" s="6"/>
      <c r="KTY66" s="6"/>
      <c r="KTZ66" s="6"/>
      <c r="KUA66" s="6"/>
      <c r="KUB66" s="6"/>
      <c r="KUC66" s="6"/>
      <c r="KUD66" s="6"/>
      <c r="KUE66" s="6"/>
      <c r="KUF66" s="6"/>
      <c r="KUG66" s="6"/>
      <c r="KUH66" s="6"/>
      <c r="KUI66" s="6"/>
      <c r="KUJ66" s="6"/>
      <c r="KUK66" s="6"/>
      <c r="KUL66" s="6"/>
      <c r="KUM66" s="6"/>
      <c r="KUN66" s="6"/>
      <c r="KUO66" s="6"/>
      <c r="KUP66" s="6"/>
      <c r="KUQ66" s="6"/>
      <c r="KUR66" s="6"/>
      <c r="KUS66" s="6"/>
      <c r="KUT66" s="6"/>
      <c r="KUU66" s="6"/>
      <c r="KUV66" s="6"/>
      <c r="KUW66" s="6"/>
      <c r="KUX66" s="6"/>
      <c r="KUY66" s="6"/>
      <c r="KUZ66" s="6"/>
      <c r="KVA66" s="6"/>
      <c r="KVB66" s="6"/>
      <c r="KVC66" s="6"/>
      <c r="KVD66" s="6"/>
      <c r="KVE66" s="6"/>
      <c r="KVF66" s="6"/>
      <c r="KVG66" s="6"/>
      <c r="KVH66" s="6"/>
      <c r="KVI66" s="6"/>
      <c r="KVJ66" s="6"/>
      <c r="KVK66" s="6"/>
      <c r="KVL66" s="6"/>
      <c r="KVM66" s="6"/>
      <c r="KVN66" s="6"/>
      <c r="KVO66" s="6"/>
      <c r="KVP66" s="6"/>
      <c r="KVQ66" s="6"/>
      <c r="KVR66" s="6"/>
      <c r="KVS66" s="6"/>
      <c r="KVT66" s="6"/>
      <c r="KVU66" s="6"/>
      <c r="KVV66" s="6"/>
      <c r="KVW66" s="6"/>
      <c r="KVX66" s="6"/>
      <c r="KVY66" s="6"/>
      <c r="KVZ66" s="6"/>
      <c r="KWA66" s="6"/>
      <c r="KWB66" s="6"/>
      <c r="KWC66" s="6"/>
      <c r="KWD66" s="6"/>
      <c r="KWE66" s="6"/>
      <c r="KWF66" s="6"/>
      <c r="KWG66" s="6"/>
      <c r="KWH66" s="6"/>
      <c r="KWI66" s="6"/>
      <c r="KWJ66" s="6"/>
      <c r="KWK66" s="6"/>
      <c r="KWL66" s="6"/>
      <c r="KWM66" s="6"/>
      <c r="KWN66" s="6"/>
      <c r="KWO66" s="6"/>
      <c r="KWP66" s="6"/>
      <c r="KWQ66" s="6"/>
      <c r="KWR66" s="6"/>
      <c r="KWS66" s="6"/>
      <c r="KWT66" s="6"/>
      <c r="KWU66" s="6"/>
      <c r="KWV66" s="6"/>
      <c r="KWW66" s="6"/>
      <c r="KWX66" s="6"/>
      <c r="KWY66" s="6"/>
      <c r="KWZ66" s="6"/>
      <c r="KXA66" s="6"/>
      <c r="KXB66" s="6"/>
      <c r="KXC66" s="6"/>
      <c r="KXD66" s="6"/>
      <c r="KXE66" s="6"/>
      <c r="KXF66" s="6"/>
      <c r="KXG66" s="6"/>
      <c r="KXH66" s="6"/>
      <c r="KXI66" s="6"/>
      <c r="KXJ66" s="6"/>
      <c r="KXK66" s="6"/>
      <c r="KXL66" s="6"/>
      <c r="KXM66" s="6"/>
      <c r="KXN66" s="6"/>
      <c r="KXO66" s="6"/>
      <c r="KXP66" s="6"/>
      <c r="KXQ66" s="6"/>
      <c r="KXR66" s="6"/>
      <c r="KXS66" s="6"/>
      <c r="KXT66" s="6"/>
      <c r="KXU66" s="6"/>
      <c r="KXV66" s="6"/>
      <c r="KXW66" s="6"/>
      <c r="KXX66" s="6"/>
      <c r="KXY66" s="6"/>
      <c r="KXZ66" s="6"/>
      <c r="KYA66" s="6"/>
      <c r="KYB66" s="6"/>
      <c r="KYC66" s="6"/>
      <c r="KYD66" s="6"/>
      <c r="KYE66" s="6"/>
      <c r="KYF66" s="6"/>
      <c r="KYG66" s="6"/>
      <c r="KYH66" s="6"/>
      <c r="KYI66" s="6"/>
      <c r="KYJ66" s="6"/>
      <c r="KYK66" s="6"/>
      <c r="KYL66" s="6"/>
      <c r="KYM66" s="6"/>
      <c r="KYN66" s="6"/>
      <c r="KYO66" s="6"/>
      <c r="KYP66" s="6"/>
      <c r="KYQ66" s="6"/>
      <c r="KYR66" s="6"/>
      <c r="KYS66" s="6"/>
      <c r="KYT66" s="6"/>
      <c r="KYU66" s="6"/>
      <c r="KYV66" s="6"/>
      <c r="KYW66" s="6"/>
      <c r="KYX66" s="6"/>
      <c r="KYY66" s="6"/>
      <c r="KYZ66" s="6"/>
      <c r="KZA66" s="6"/>
      <c r="KZB66" s="6"/>
      <c r="KZC66" s="6"/>
      <c r="KZD66" s="6"/>
      <c r="KZE66" s="6"/>
      <c r="KZF66" s="6"/>
      <c r="KZG66" s="6"/>
      <c r="KZH66" s="6"/>
      <c r="KZI66" s="6"/>
      <c r="KZJ66" s="6"/>
      <c r="KZK66" s="6"/>
      <c r="KZL66" s="6"/>
      <c r="KZM66" s="6"/>
      <c r="KZN66" s="6"/>
      <c r="KZO66" s="6"/>
      <c r="KZP66" s="6"/>
      <c r="KZQ66" s="6"/>
      <c r="KZR66" s="6"/>
      <c r="KZS66" s="6"/>
      <c r="KZT66" s="6"/>
      <c r="KZU66" s="6"/>
      <c r="KZV66" s="6"/>
      <c r="KZW66" s="6"/>
      <c r="KZX66" s="6"/>
      <c r="KZY66" s="6"/>
      <c r="KZZ66" s="6"/>
      <c r="LAA66" s="6"/>
      <c r="LAB66" s="6"/>
      <c r="LAC66" s="6"/>
      <c r="LAD66" s="6"/>
      <c r="LAE66" s="6"/>
      <c r="LAF66" s="6"/>
      <c r="LAG66" s="6"/>
      <c r="LAH66" s="6"/>
      <c r="LAI66" s="6"/>
      <c r="LAJ66" s="6"/>
      <c r="LAK66" s="6"/>
      <c r="LAL66" s="6"/>
      <c r="LAM66" s="6"/>
      <c r="LAN66" s="6"/>
      <c r="LAO66" s="6"/>
      <c r="LAP66" s="6"/>
      <c r="LAQ66" s="6"/>
      <c r="LAR66" s="6"/>
      <c r="LAS66" s="6"/>
      <c r="LAT66" s="6"/>
      <c r="LAU66" s="6"/>
      <c r="LAV66" s="6"/>
      <c r="LAW66" s="6"/>
      <c r="LAX66" s="6"/>
      <c r="LAY66" s="6"/>
      <c r="LAZ66" s="6"/>
      <c r="LBA66" s="6"/>
      <c r="LBB66" s="6"/>
      <c r="LBC66" s="6"/>
      <c r="LBD66" s="6"/>
      <c r="LBE66" s="6"/>
      <c r="LBF66" s="6"/>
      <c r="LBG66" s="6"/>
      <c r="LBH66" s="6"/>
      <c r="LBI66" s="6"/>
      <c r="LBJ66" s="6"/>
      <c r="LBK66" s="6"/>
      <c r="LBL66" s="6"/>
      <c r="LBM66" s="6"/>
      <c r="LBN66" s="6"/>
      <c r="LBO66" s="6"/>
      <c r="LBP66" s="6"/>
      <c r="LBQ66" s="6"/>
      <c r="LBR66" s="6"/>
      <c r="LBS66" s="6"/>
      <c r="LBT66" s="6"/>
      <c r="LBU66" s="6"/>
      <c r="LBV66" s="6"/>
      <c r="LBW66" s="6"/>
      <c r="LBX66" s="6"/>
      <c r="LBY66" s="6"/>
      <c r="LBZ66" s="6"/>
      <c r="LCA66" s="6"/>
      <c r="LCB66" s="6"/>
      <c r="LCC66" s="6"/>
      <c r="LCD66" s="6"/>
      <c r="LCE66" s="6"/>
      <c r="LCF66" s="6"/>
      <c r="LCG66" s="6"/>
      <c r="LCH66" s="6"/>
      <c r="LCI66" s="6"/>
      <c r="LCJ66" s="6"/>
      <c r="LCK66" s="6"/>
      <c r="LCL66" s="6"/>
      <c r="LCM66" s="6"/>
      <c r="LCN66" s="6"/>
      <c r="LCO66" s="6"/>
      <c r="LCP66" s="6"/>
      <c r="LCQ66" s="6"/>
      <c r="LCR66" s="6"/>
      <c r="LCS66" s="6"/>
      <c r="LCT66" s="6"/>
      <c r="LCU66" s="6"/>
      <c r="LCV66" s="6"/>
      <c r="LCW66" s="6"/>
      <c r="LCX66" s="6"/>
      <c r="LCY66" s="6"/>
      <c r="LCZ66" s="6"/>
      <c r="LDA66" s="6"/>
      <c r="LDB66" s="6"/>
      <c r="LDC66" s="6"/>
      <c r="LDD66" s="6"/>
      <c r="LDE66" s="6"/>
      <c r="LDF66" s="6"/>
      <c r="LDG66" s="6"/>
      <c r="LDH66" s="6"/>
      <c r="LDI66" s="6"/>
      <c r="LDJ66" s="6"/>
      <c r="LDK66" s="6"/>
      <c r="LDL66" s="6"/>
      <c r="LDM66" s="6"/>
      <c r="LDN66" s="6"/>
      <c r="LDO66" s="6"/>
      <c r="LDP66" s="6"/>
      <c r="LDQ66" s="6"/>
      <c r="LDR66" s="6"/>
      <c r="LDS66" s="6"/>
      <c r="LDT66" s="6"/>
      <c r="LDU66" s="6"/>
      <c r="LDV66" s="6"/>
      <c r="LDW66" s="6"/>
      <c r="LDX66" s="6"/>
      <c r="LDY66" s="6"/>
      <c r="LDZ66" s="6"/>
      <c r="LEA66" s="6"/>
      <c r="LEB66" s="6"/>
      <c r="LEC66" s="6"/>
      <c r="LED66" s="6"/>
      <c r="LEE66" s="6"/>
      <c r="LEF66" s="6"/>
      <c r="LEG66" s="6"/>
      <c r="LEH66" s="6"/>
      <c r="LEI66" s="6"/>
      <c r="LEJ66" s="6"/>
      <c r="LEK66" s="6"/>
      <c r="LEL66" s="6"/>
      <c r="LEM66" s="6"/>
      <c r="LEN66" s="6"/>
      <c r="LEO66" s="6"/>
      <c r="LEP66" s="6"/>
      <c r="LEQ66" s="6"/>
      <c r="LER66" s="6"/>
      <c r="LES66" s="6"/>
      <c r="LET66" s="6"/>
      <c r="LEU66" s="6"/>
      <c r="LEV66" s="6"/>
      <c r="LEW66" s="6"/>
      <c r="LEX66" s="6"/>
      <c r="LEY66" s="6"/>
      <c r="LEZ66" s="6"/>
      <c r="LFA66" s="6"/>
      <c r="LFB66" s="6"/>
      <c r="LFC66" s="6"/>
      <c r="LFD66" s="6"/>
      <c r="LFE66" s="6"/>
      <c r="LFF66" s="6"/>
      <c r="LFG66" s="6"/>
      <c r="LFH66" s="6"/>
      <c r="LFI66" s="6"/>
      <c r="LFJ66" s="6"/>
      <c r="LFK66" s="6"/>
      <c r="LFL66" s="6"/>
      <c r="LFM66" s="6"/>
      <c r="LFN66" s="6"/>
      <c r="LFO66" s="6"/>
      <c r="LFP66" s="6"/>
      <c r="LFQ66" s="6"/>
      <c r="LFR66" s="6"/>
      <c r="LFS66" s="6"/>
      <c r="LFT66" s="6"/>
      <c r="LFU66" s="6"/>
      <c r="LFV66" s="6"/>
      <c r="LFW66" s="6"/>
      <c r="LFX66" s="6"/>
      <c r="LFY66" s="6"/>
      <c r="LFZ66" s="6"/>
      <c r="LGA66" s="6"/>
      <c r="LGB66" s="6"/>
      <c r="LGC66" s="6"/>
      <c r="LGD66" s="6"/>
      <c r="LGE66" s="6"/>
      <c r="LGF66" s="6"/>
      <c r="LGG66" s="6"/>
      <c r="LGH66" s="6"/>
      <c r="LGI66" s="6"/>
      <c r="LGJ66" s="6"/>
      <c r="LGK66" s="6"/>
      <c r="LGL66" s="6"/>
      <c r="LGM66" s="6"/>
      <c r="LGN66" s="6"/>
      <c r="LGO66" s="6"/>
      <c r="LGP66" s="6"/>
      <c r="LGQ66" s="6"/>
      <c r="LGR66" s="6"/>
      <c r="LGS66" s="6"/>
      <c r="LGT66" s="6"/>
      <c r="LGU66" s="6"/>
      <c r="LGV66" s="6"/>
      <c r="LGW66" s="6"/>
      <c r="LGX66" s="6"/>
      <c r="LGY66" s="6"/>
      <c r="LGZ66" s="6"/>
      <c r="LHA66" s="6"/>
      <c r="LHB66" s="6"/>
      <c r="LHC66" s="6"/>
      <c r="LHD66" s="6"/>
      <c r="LHE66" s="6"/>
      <c r="LHF66" s="6"/>
      <c r="LHG66" s="6"/>
      <c r="LHH66" s="6"/>
      <c r="LHI66" s="6"/>
      <c r="LHJ66" s="6"/>
      <c r="LHK66" s="6"/>
      <c r="LHL66" s="6"/>
      <c r="LHM66" s="6"/>
      <c r="LHN66" s="6"/>
      <c r="LHO66" s="6"/>
      <c r="LHP66" s="6"/>
      <c r="LHQ66" s="6"/>
      <c r="LHR66" s="6"/>
      <c r="LHS66" s="6"/>
      <c r="LHT66" s="6"/>
      <c r="LHU66" s="6"/>
      <c r="LHV66" s="6"/>
      <c r="LHW66" s="6"/>
      <c r="LHX66" s="6"/>
      <c r="LHY66" s="6"/>
      <c r="LHZ66" s="6"/>
      <c r="LIA66" s="6"/>
      <c r="LIB66" s="6"/>
      <c r="LIC66" s="6"/>
      <c r="LID66" s="6"/>
      <c r="LIE66" s="6"/>
      <c r="LIF66" s="6"/>
      <c r="LIG66" s="6"/>
      <c r="LIH66" s="6"/>
      <c r="LII66" s="6"/>
      <c r="LIJ66" s="6"/>
      <c r="LIK66" s="6"/>
      <c r="LIL66" s="6"/>
      <c r="LIM66" s="6"/>
      <c r="LIN66" s="6"/>
      <c r="LIO66" s="6"/>
      <c r="LIP66" s="6"/>
      <c r="LIQ66" s="6"/>
      <c r="LIR66" s="6"/>
      <c r="LIS66" s="6"/>
      <c r="LIT66" s="6"/>
      <c r="LIU66" s="6"/>
      <c r="LIV66" s="6"/>
      <c r="LIW66" s="6"/>
      <c r="LIX66" s="6"/>
      <c r="LIY66" s="6"/>
      <c r="LIZ66" s="6"/>
      <c r="LJA66" s="6"/>
      <c r="LJB66" s="6"/>
      <c r="LJC66" s="6"/>
      <c r="LJD66" s="6"/>
      <c r="LJE66" s="6"/>
      <c r="LJF66" s="6"/>
      <c r="LJG66" s="6"/>
      <c r="LJH66" s="6"/>
      <c r="LJI66" s="6"/>
      <c r="LJJ66" s="6"/>
      <c r="LJK66" s="6"/>
      <c r="LJL66" s="6"/>
      <c r="LJM66" s="6"/>
      <c r="LJN66" s="6"/>
      <c r="LJO66" s="6"/>
      <c r="LJP66" s="6"/>
      <c r="LJQ66" s="6"/>
      <c r="LJR66" s="6"/>
      <c r="LJS66" s="6"/>
      <c r="LJT66" s="6"/>
      <c r="LJU66" s="6"/>
      <c r="LJV66" s="6"/>
      <c r="LJW66" s="6"/>
      <c r="LJX66" s="6"/>
      <c r="LJY66" s="6"/>
      <c r="LJZ66" s="6"/>
      <c r="LKA66" s="6"/>
      <c r="LKB66" s="6"/>
      <c r="LKC66" s="6"/>
      <c r="LKD66" s="6"/>
      <c r="LKE66" s="6"/>
      <c r="LKF66" s="6"/>
      <c r="LKG66" s="6"/>
      <c r="LKH66" s="6"/>
      <c r="LKI66" s="6"/>
      <c r="LKJ66" s="6"/>
      <c r="LKK66" s="6"/>
      <c r="LKL66" s="6"/>
      <c r="LKM66" s="6"/>
      <c r="LKN66" s="6"/>
      <c r="LKO66" s="6"/>
      <c r="LKP66" s="6"/>
      <c r="LKQ66" s="6"/>
      <c r="LKR66" s="6"/>
      <c r="LKS66" s="6"/>
      <c r="LKT66" s="6"/>
      <c r="LKU66" s="6"/>
      <c r="LKV66" s="6"/>
      <c r="LKW66" s="6"/>
      <c r="LKX66" s="6"/>
      <c r="LKY66" s="6"/>
      <c r="LKZ66" s="6"/>
      <c r="LLA66" s="6"/>
      <c r="LLB66" s="6"/>
      <c r="LLC66" s="6"/>
      <c r="LLD66" s="6"/>
      <c r="LLE66" s="6"/>
      <c r="LLF66" s="6"/>
      <c r="LLG66" s="6"/>
      <c r="LLH66" s="6"/>
      <c r="LLI66" s="6"/>
      <c r="LLJ66" s="6"/>
      <c r="LLK66" s="6"/>
      <c r="LLL66" s="6"/>
      <c r="LLM66" s="6"/>
      <c r="LLN66" s="6"/>
      <c r="LLO66" s="6"/>
      <c r="LLP66" s="6"/>
      <c r="LLQ66" s="6"/>
      <c r="LLR66" s="6"/>
      <c r="LLS66" s="6"/>
      <c r="LLT66" s="6"/>
      <c r="LLU66" s="6"/>
      <c r="LLV66" s="6"/>
      <c r="LLW66" s="6"/>
      <c r="LLX66" s="6"/>
      <c r="LLY66" s="6"/>
      <c r="LLZ66" s="6"/>
      <c r="LMA66" s="6"/>
      <c r="LMB66" s="6"/>
      <c r="LMC66" s="6"/>
      <c r="LMD66" s="6"/>
      <c r="LME66" s="6"/>
      <c r="LMF66" s="6"/>
      <c r="LMG66" s="6"/>
      <c r="LMH66" s="6"/>
      <c r="LMI66" s="6"/>
      <c r="LMJ66" s="6"/>
      <c r="LMK66" s="6"/>
      <c r="LML66" s="6"/>
      <c r="LMM66" s="6"/>
      <c r="LMN66" s="6"/>
      <c r="LMO66" s="6"/>
      <c r="LMP66" s="6"/>
      <c r="LMQ66" s="6"/>
      <c r="LMR66" s="6"/>
      <c r="LMS66" s="6"/>
      <c r="LMT66" s="6"/>
      <c r="LMU66" s="6"/>
      <c r="LMV66" s="6"/>
      <c r="LMW66" s="6"/>
      <c r="LMX66" s="6"/>
      <c r="LMY66" s="6"/>
      <c r="LMZ66" s="6"/>
      <c r="LNA66" s="6"/>
      <c r="LNB66" s="6"/>
      <c r="LNC66" s="6"/>
      <c r="LND66" s="6"/>
      <c r="LNE66" s="6"/>
      <c r="LNF66" s="6"/>
      <c r="LNG66" s="6"/>
      <c r="LNH66" s="6"/>
      <c r="LNI66" s="6"/>
      <c r="LNJ66" s="6"/>
      <c r="LNK66" s="6"/>
      <c r="LNL66" s="6"/>
      <c r="LNM66" s="6"/>
      <c r="LNN66" s="6"/>
      <c r="LNO66" s="6"/>
      <c r="LNP66" s="6"/>
      <c r="LNQ66" s="6"/>
      <c r="LNR66" s="6"/>
      <c r="LNS66" s="6"/>
      <c r="LNT66" s="6"/>
      <c r="LNU66" s="6"/>
      <c r="LNV66" s="6"/>
      <c r="LNW66" s="6"/>
      <c r="LNX66" s="6"/>
      <c r="LNY66" s="6"/>
      <c r="LNZ66" s="6"/>
      <c r="LOA66" s="6"/>
      <c r="LOB66" s="6"/>
      <c r="LOC66" s="6"/>
      <c r="LOD66" s="6"/>
      <c r="LOE66" s="6"/>
      <c r="LOF66" s="6"/>
      <c r="LOG66" s="6"/>
      <c r="LOH66" s="6"/>
      <c r="LOI66" s="6"/>
      <c r="LOJ66" s="6"/>
      <c r="LOK66" s="6"/>
      <c r="LOL66" s="6"/>
      <c r="LOM66" s="6"/>
      <c r="LON66" s="6"/>
      <c r="LOO66" s="6"/>
      <c r="LOP66" s="6"/>
      <c r="LOQ66" s="6"/>
      <c r="LOR66" s="6"/>
      <c r="LOS66" s="6"/>
      <c r="LOT66" s="6"/>
      <c r="LOU66" s="6"/>
      <c r="LOV66" s="6"/>
      <c r="LOW66" s="6"/>
      <c r="LOX66" s="6"/>
      <c r="LOY66" s="6"/>
      <c r="LOZ66" s="6"/>
      <c r="LPA66" s="6"/>
      <c r="LPB66" s="6"/>
      <c r="LPC66" s="6"/>
      <c r="LPD66" s="6"/>
      <c r="LPE66" s="6"/>
      <c r="LPF66" s="6"/>
      <c r="LPG66" s="6"/>
      <c r="LPH66" s="6"/>
      <c r="LPI66" s="6"/>
      <c r="LPJ66" s="6"/>
      <c r="LPK66" s="6"/>
      <c r="LPL66" s="6"/>
      <c r="LPM66" s="6"/>
      <c r="LPN66" s="6"/>
      <c r="LPO66" s="6"/>
      <c r="LPP66" s="6"/>
      <c r="LPQ66" s="6"/>
      <c r="LPR66" s="6"/>
      <c r="LPS66" s="6"/>
      <c r="LPT66" s="6"/>
      <c r="LPU66" s="6"/>
      <c r="LPV66" s="6"/>
      <c r="LPW66" s="6"/>
      <c r="LPX66" s="6"/>
      <c r="LPY66" s="6"/>
      <c r="LPZ66" s="6"/>
      <c r="LQA66" s="6"/>
      <c r="LQB66" s="6"/>
      <c r="LQC66" s="6"/>
      <c r="LQD66" s="6"/>
      <c r="LQE66" s="6"/>
      <c r="LQF66" s="6"/>
      <c r="LQG66" s="6"/>
      <c r="LQH66" s="6"/>
      <c r="LQI66" s="6"/>
      <c r="LQJ66" s="6"/>
      <c r="LQK66" s="6"/>
      <c r="LQL66" s="6"/>
      <c r="LQM66" s="6"/>
      <c r="LQN66" s="6"/>
      <c r="LQO66" s="6"/>
      <c r="LQP66" s="6"/>
      <c r="LQQ66" s="6"/>
      <c r="LQR66" s="6"/>
      <c r="LQS66" s="6"/>
      <c r="LQT66" s="6"/>
      <c r="LQU66" s="6"/>
      <c r="LQV66" s="6"/>
      <c r="LQW66" s="6"/>
      <c r="LQX66" s="6"/>
      <c r="LQY66" s="6"/>
      <c r="LQZ66" s="6"/>
      <c r="LRA66" s="6"/>
      <c r="LRB66" s="6"/>
      <c r="LRC66" s="6"/>
      <c r="LRD66" s="6"/>
      <c r="LRE66" s="6"/>
      <c r="LRF66" s="6"/>
      <c r="LRG66" s="6"/>
      <c r="LRH66" s="6"/>
      <c r="LRI66" s="6"/>
      <c r="LRJ66" s="6"/>
      <c r="LRK66" s="6"/>
      <c r="LRL66" s="6"/>
      <c r="LRM66" s="6"/>
      <c r="LRN66" s="6"/>
      <c r="LRO66" s="6"/>
      <c r="LRP66" s="6"/>
      <c r="LRQ66" s="6"/>
      <c r="LRR66" s="6"/>
      <c r="LRS66" s="6"/>
      <c r="LRT66" s="6"/>
      <c r="LRU66" s="6"/>
      <c r="LRV66" s="6"/>
      <c r="LRW66" s="6"/>
      <c r="LRX66" s="6"/>
      <c r="LRY66" s="6"/>
      <c r="LRZ66" s="6"/>
      <c r="LSA66" s="6"/>
      <c r="LSB66" s="6"/>
      <c r="LSC66" s="6"/>
      <c r="LSD66" s="6"/>
      <c r="LSE66" s="6"/>
      <c r="LSF66" s="6"/>
      <c r="LSG66" s="6"/>
      <c r="LSH66" s="6"/>
      <c r="LSI66" s="6"/>
      <c r="LSJ66" s="6"/>
      <c r="LSK66" s="6"/>
      <c r="LSL66" s="6"/>
      <c r="LSM66" s="6"/>
      <c r="LSN66" s="6"/>
      <c r="LSO66" s="6"/>
      <c r="LSP66" s="6"/>
      <c r="LSQ66" s="6"/>
      <c r="LSR66" s="6"/>
      <c r="LSS66" s="6"/>
      <c r="LST66" s="6"/>
      <c r="LSU66" s="6"/>
      <c r="LSV66" s="6"/>
      <c r="LSW66" s="6"/>
      <c r="LSX66" s="6"/>
      <c r="LSY66" s="6"/>
      <c r="LSZ66" s="6"/>
      <c r="LTA66" s="6"/>
      <c r="LTB66" s="6"/>
      <c r="LTC66" s="6"/>
      <c r="LTD66" s="6"/>
      <c r="LTE66" s="6"/>
      <c r="LTF66" s="6"/>
      <c r="LTG66" s="6"/>
      <c r="LTH66" s="6"/>
      <c r="LTI66" s="6"/>
      <c r="LTJ66" s="6"/>
      <c r="LTK66" s="6"/>
      <c r="LTL66" s="6"/>
      <c r="LTM66" s="6"/>
      <c r="LTN66" s="6"/>
      <c r="LTO66" s="6"/>
      <c r="LTP66" s="6"/>
      <c r="LTQ66" s="6"/>
      <c r="LTR66" s="6"/>
      <c r="LTS66" s="6"/>
      <c r="LTT66" s="6"/>
      <c r="LTU66" s="6"/>
      <c r="LTV66" s="6"/>
      <c r="LTW66" s="6"/>
      <c r="LTX66" s="6"/>
      <c r="LTY66" s="6"/>
      <c r="LTZ66" s="6"/>
      <c r="LUA66" s="6"/>
      <c r="LUB66" s="6"/>
      <c r="LUC66" s="6"/>
      <c r="LUD66" s="6"/>
      <c r="LUE66" s="6"/>
      <c r="LUF66" s="6"/>
      <c r="LUG66" s="6"/>
      <c r="LUH66" s="6"/>
      <c r="LUI66" s="6"/>
      <c r="LUJ66" s="6"/>
      <c r="LUK66" s="6"/>
      <c r="LUL66" s="6"/>
      <c r="LUM66" s="6"/>
      <c r="LUN66" s="6"/>
      <c r="LUO66" s="6"/>
      <c r="LUP66" s="6"/>
      <c r="LUQ66" s="6"/>
      <c r="LUR66" s="6"/>
      <c r="LUS66" s="6"/>
      <c r="LUT66" s="6"/>
      <c r="LUU66" s="6"/>
      <c r="LUV66" s="6"/>
      <c r="LUW66" s="6"/>
      <c r="LUX66" s="6"/>
      <c r="LUY66" s="6"/>
      <c r="LUZ66" s="6"/>
      <c r="LVA66" s="6"/>
      <c r="LVB66" s="6"/>
      <c r="LVC66" s="6"/>
      <c r="LVD66" s="6"/>
      <c r="LVE66" s="6"/>
      <c r="LVF66" s="6"/>
      <c r="LVG66" s="6"/>
      <c r="LVH66" s="6"/>
      <c r="LVI66" s="6"/>
      <c r="LVJ66" s="6"/>
      <c r="LVK66" s="6"/>
      <c r="LVL66" s="6"/>
      <c r="LVM66" s="6"/>
      <c r="LVN66" s="6"/>
      <c r="LVO66" s="6"/>
      <c r="LVP66" s="6"/>
      <c r="LVQ66" s="6"/>
      <c r="LVR66" s="6"/>
      <c r="LVS66" s="6"/>
      <c r="LVT66" s="6"/>
      <c r="LVU66" s="6"/>
      <c r="LVV66" s="6"/>
      <c r="LVW66" s="6"/>
      <c r="LVX66" s="6"/>
      <c r="LVY66" s="6"/>
      <c r="LVZ66" s="6"/>
      <c r="LWA66" s="6"/>
      <c r="LWB66" s="6"/>
      <c r="LWC66" s="6"/>
      <c r="LWD66" s="6"/>
      <c r="LWE66" s="6"/>
      <c r="LWF66" s="6"/>
      <c r="LWG66" s="6"/>
      <c r="LWH66" s="6"/>
      <c r="LWI66" s="6"/>
      <c r="LWJ66" s="6"/>
      <c r="LWK66" s="6"/>
      <c r="LWL66" s="6"/>
      <c r="LWM66" s="6"/>
      <c r="LWN66" s="6"/>
      <c r="LWO66" s="6"/>
      <c r="LWP66" s="6"/>
      <c r="LWQ66" s="6"/>
      <c r="LWR66" s="6"/>
      <c r="LWS66" s="6"/>
      <c r="LWT66" s="6"/>
      <c r="LWU66" s="6"/>
      <c r="LWV66" s="6"/>
      <c r="LWW66" s="6"/>
      <c r="LWX66" s="6"/>
      <c r="LWY66" s="6"/>
      <c r="LWZ66" s="6"/>
      <c r="LXA66" s="6"/>
      <c r="LXB66" s="6"/>
      <c r="LXC66" s="6"/>
      <c r="LXD66" s="6"/>
      <c r="LXE66" s="6"/>
      <c r="LXF66" s="6"/>
      <c r="LXG66" s="6"/>
      <c r="LXH66" s="6"/>
      <c r="LXI66" s="6"/>
      <c r="LXJ66" s="6"/>
      <c r="LXK66" s="6"/>
      <c r="LXL66" s="6"/>
      <c r="LXM66" s="6"/>
      <c r="LXN66" s="6"/>
      <c r="LXO66" s="6"/>
      <c r="LXP66" s="6"/>
      <c r="LXQ66" s="6"/>
      <c r="LXR66" s="6"/>
      <c r="LXS66" s="6"/>
      <c r="LXT66" s="6"/>
      <c r="LXU66" s="6"/>
      <c r="LXV66" s="6"/>
      <c r="LXW66" s="6"/>
      <c r="LXX66" s="6"/>
      <c r="LXY66" s="6"/>
      <c r="LXZ66" s="6"/>
      <c r="LYA66" s="6"/>
      <c r="LYB66" s="6"/>
      <c r="LYC66" s="6"/>
      <c r="LYD66" s="6"/>
      <c r="LYE66" s="6"/>
      <c r="LYF66" s="6"/>
      <c r="LYG66" s="6"/>
      <c r="LYH66" s="6"/>
      <c r="LYI66" s="6"/>
      <c r="LYJ66" s="6"/>
      <c r="LYK66" s="6"/>
      <c r="LYL66" s="6"/>
      <c r="LYM66" s="6"/>
      <c r="LYN66" s="6"/>
      <c r="LYO66" s="6"/>
      <c r="LYP66" s="6"/>
      <c r="LYQ66" s="6"/>
      <c r="LYR66" s="6"/>
      <c r="LYS66" s="6"/>
      <c r="LYT66" s="6"/>
      <c r="LYU66" s="6"/>
      <c r="LYV66" s="6"/>
      <c r="LYW66" s="6"/>
      <c r="LYX66" s="6"/>
      <c r="LYY66" s="6"/>
      <c r="LYZ66" s="6"/>
      <c r="LZA66" s="6"/>
      <c r="LZB66" s="6"/>
      <c r="LZC66" s="6"/>
      <c r="LZD66" s="6"/>
      <c r="LZE66" s="6"/>
      <c r="LZF66" s="6"/>
      <c r="LZG66" s="6"/>
      <c r="LZH66" s="6"/>
      <c r="LZI66" s="6"/>
      <c r="LZJ66" s="6"/>
      <c r="LZK66" s="6"/>
      <c r="LZL66" s="6"/>
      <c r="LZM66" s="6"/>
      <c r="LZN66" s="6"/>
      <c r="LZO66" s="6"/>
      <c r="LZP66" s="6"/>
      <c r="LZQ66" s="6"/>
      <c r="LZR66" s="6"/>
      <c r="LZS66" s="6"/>
      <c r="LZT66" s="6"/>
      <c r="LZU66" s="6"/>
      <c r="LZV66" s="6"/>
      <c r="LZW66" s="6"/>
      <c r="LZX66" s="6"/>
      <c r="LZY66" s="6"/>
      <c r="LZZ66" s="6"/>
      <c r="MAA66" s="6"/>
      <c r="MAB66" s="6"/>
      <c r="MAC66" s="6"/>
      <c r="MAD66" s="6"/>
      <c r="MAE66" s="6"/>
      <c r="MAF66" s="6"/>
      <c r="MAG66" s="6"/>
      <c r="MAH66" s="6"/>
      <c r="MAI66" s="6"/>
      <c r="MAJ66" s="6"/>
      <c r="MAK66" s="6"/>
      <c r="MAL66" s="6"/>
      <c r="MAM66" s="6"/>
      <c r="MAN66" s="6"/>
      <c r="MAO66" s="6"/>
      <c r="MAP66" s="6"/>
      <c r="MAQ66" s="6"/>
      <c r="MAR66" s="6"/>
      <c r="MAS66" s="6"/>
      <c r="MAT66" s="6"/>
      <c r="MAU66" s="6"/>
      <c r="MAV66" s="6"/>
      <c r="MAW66" s="6"/>
      <c r="MAX66" s="6"/>
      <c r="MAY66" s="6"/>
      <c r="MAZ66" s="6"/>
      <c r="MBA66" s="6"/>
      <c r="MBB66" s="6"/>
      <c r="MBC66" s="6"/>
      <c r="MBD66" s="6"/>
      <c r="MBE66" s="6"/>
      <c r="MBF66" s="6"/>
      <c r="MBG66" s="6"/>
      <c r="MBH66" s="6"/>
      <c r="MBI66" s="6"/>
      <c r="MBJ66" s="6"/>
      <c r="MBK66" s="6"/>
      <c r="MBL66" s="6"/>
      <c r="MBM66" s="6"/>
      <c r="MBN66" s="6"/>
      <c r="MBO66" s="6"/>
      <c r="MBP66" s="6"/>
      <c r="MBQ66" s="6"/>
      <c r="MBR66" s="6"/>
      <c r="MBS66" s="6"/>
      <c r="MBT66" s="6"/>
      <c r="MBU66" s="6"/>
      <c r="MBV66" s="6"/>
      <c r="MBW66" s="6"/>
      <c r="MBX66" s="6"/>
      <c r="MBY66" s="6"/>
      <c r="MBZ66" s="6"/>
      <c r="MCA66" s="6"/>
      <c r="MCB66" s="6"/>
      <c r="MCC66" s="6"/>
      <c r="MCD66" s="6"/>
      <c r="MCE66" s="6"/>
      <c r="MCF66" s="6"/>
      <c r="MCG66" s="6"/>
      <c r="MCH66" s="6"/>
      <c r="MCI66" s="6"/>
      <c r="MCJ66" s="6"/>
      <c r="MCK66" s="6"/>
      <c r="MCL66" s="6"/>
      <c r="MCM66" s="6"/>
      <c r="MCN66" s="6"/>
      <c r="MCO66" s="6"/>
      <c r="MCP66" s="6"/>
      <c r="MCQ66" s="6"/>
      <c r="MCR66" s="6"/>
      <c r="MCS66" s="6"/>
      <c r="MCT66" s="6"/>
      <c r="MCU66" s="6"/>
      <c r="MCV66" s="6"/>
      <c r="MCW66" s="6"/>
      <c r="MCX66" s="6"/>
      <c r="MCY66" s="6"/>
      <c r="MCZ66" s="6"/>
      <c r="MDA66" s="6"/>
      <c r="MDB66" s="6"/>
      <c r="MDC66" s="6"/>
      <c r="MDD66" s="6"/>
      <c r="MDE66" s="6"/>
      <c r="MDF66" s="6"/>
      <c r="MDG66" s="6"/>
      <c r="MDH66" s="6"/>
      <c r="MDI66" s="6"/>
      <c r="MDJ66" s="6"/>
      <c r="MDK66" s="6"/>
      <c r="MDL66" s="6"/>
      <c r="MDM66" s="6"/>
      <c r="MDN66" s="6"/>
      <c r="MDO66" s="6"/>
      <c r="MDP66" s="6"/>
      <c r="MDQ66" s="6"/>
      <c r="MDR66" s="6"/>
      <c r="MDS66" s="6"/>
      <c r="MDT66" s="6"/>
      <c r="MDU66" s="6"/>
      <c r="MDV66" s="6"/>
      <c r="MDW66" s="6"/>
      <c r="MDX66" s="6"/>
      <c r="MDY66" s="6"/>
      <c r="MDZ66" s="6"/>
      <c r="MEA66" s="6"/>
      <c r="MEB66" s="6"/>
      <c r="MEC66" s="6"/>
      <c r="MED66" s="6"/>
      <c r="MEE66" s="6"/>
      <c r="MEF66" s="6"/>
      <c r="MEG66" s="6"/>
      <c r="MEH66" s="6"/>
      <c r="MEI66" s="6"/>
      <c r="MEJ66" s="6"/>
      <c r="MEK66" s="6"/>
      <c r="MEL66" s="6"/>
      <c r="MEM66" s="6"/>
      <c r="MEN66" s="6"/>
      <c r="MEO66" s="6"/>
      <c r="MEP66" s="6"/>
      <c r="MEQ66" s="6"/>
      <c r="MER66" s="6"/>
      <c r="MES66" s="6"/>
      <c r="MET66" s="6"/>
      <c r="MEU66" s="6"/>
      <c r="MEV66" s="6"/>
      <c r="MEW66" s="6"/>
      <c r="MEX66" s="6"/>
      <c r="MEY66" s="6"/>
      <c r="MEZ66" s="6"/>
      <c r="MFA66" s="6"/>
      <c r="MFB66" s="6"/>
      <c r="MFC66" s="6"/>
      <c r="MFD66" s="6"/>
      <c r="MFE66" s="6"/>
      <c r="MFF66" s="6"/>
      <c r="MFG66" s="6"/>
      <c r="MFH66" s="6"/>
      <c r="MFI66" s="6"/>
      <c r="MFJ66" s="6"/>
      <c r="MFK66" s="6"/>
      <c r="MFL66" s="6"/>
      <c r="MFM66" s="6"/>
      <c r="MFN66" s="6"/>
      <c r="MFO66" s="6"/>
      <c r="MFP66" s="6"/>
      <c r="MFQ66" s="6"/>
      <c r="MFR66" s="6"/>
      <c r="MFS66" s="6"/>
      <c r="MFT66" s="6"/>
      <c r="MFU66" s="6"/>
      <c r="MFV66" s="6"/>
      <c r="MFW66" s="6"/>
      <c r="MFX66" s="6"/>
      <c r="MFY66" s="6"/>
      <c r="MFZ66" s="6"/>
      <c r="MGA66" s="6"/>
      <c r="MGB66" s="6"/>
      <c r="MGC66" s="6"/>
      <c r="MGD66" s="6"/>
      <c r="MGE66" s="6"/>
      <c r="MGF66" s="6"/>
      <c r="MGG66" s="6"/>
      <c r="MGH66" s="6"/>
      <c r="MGI66" s="6"/>
      <c r="MGJ66" s="6"/>
      <c r="MGK66" s="6"/>
      <c r="MGL66" s="6"/>
      <c r="MGM66" s="6"/>
      <c r="MGN66" s="6"/>
      <c r="MGO66" s="6"/>
      <c r="MGP66" s="6"/>
      <c r="MGQ66" s="6"/>
      <c r="MGR66" s="6"/>
      <c r="MGS66" s="6"/>
      <c r="MGT66" s="6"/>
      <c r="MGU66" s="6"/>
      <c r="MGV66" s="6"/>
      <c r="MGW66" s="6"/>
      <c r="MGX66" s="6"/>
      <c r="MGY66" s="6"/>
      <c r="MGZ66" s="6"/>
      <c r="MHA66" s="6"/>
      <c r="MHB66" s="6"/>
      <c r="MHC66" s="6"/>
      <c r="MHD66" s="6"/>
      <c r="MHE66" s="6"/>
      <c r="MHF66" s="6"/>
      <c r="MHG66" s="6"/>
      <c r="MHH66" s="6"/>
      <c r="MHI66" s="6"/>
      <c r="MHJ66" s="6"/>
      <c r="MHK66" s="6"/>
      <c r="MHL66" s="6"/>
      <c r="MHM66" s="6"/>
      <c r="MHN66" s="6"/>
      <c r="MHO66" s="6"/>
      <c r="MHP66" s="6"/>
      <c r="MHQ66" s="6"/>
      <c r="MHR66" s="6"/>
      <c r="MHS66" s="6"/>
      <c r="MHT66" s="6"/>
      <c r="MHU66" s="6"/>
      <c r="MHV66" s="6"/>
      <c r="MHW66" s="6"/>
      <c r="MHX66" s="6"/>
      <c r="MHY66" s="6"/>
      <c r="MHZ66" s="6"/>
      <c r="MIA66" s="6"/>
      <c r="MIB66" s="6"/>
      <c r="MIC66" s="6"/>
      <c r="MID66" s="6"/>
      <c r="MIE66" s="6"/>
      <c r="MIF66" s="6"/>
      <c r="MIG66" s="6"/>
      <c r="MIH66" s="6"/>
      <c r="MII66" s="6"/>
      <c r="MIJ66" s="6"/>
      <c r="MIK66" s="6"/>
      <c r="MIL66" s="6"/>
      <c r="MIM66" s="6"/>
      <c r="MIN66" s="6"/>
      <c r="MIO66" s="6"/>
      <c r="MIP66" s="6"/>
      <c r="MIQ66" s="6"/>
      <c r="MIR66" s="6"/>
      <c r="MIS66" s="6"/>
      <c r="MIT66" s="6"/>
      <c r="MIU66" s="6"/>
      <c r="MIV66" s="6"/>
      <c r="MIW66" s="6"/>
      <c r="MIX66" s="6"/>
      <c r="MIY66" s="6"/>
      <c r="MIZ66" s="6"/>
      <c r="MJA66" s="6"/>
      <c r="MJB66" s="6"/>
      <c r="MJC66" s="6"/>
      <c r="MJD66" s="6"/>
      <c r="MJE66" s="6"/>
      <c r="MJF66" s="6"/>
      <c r="MJG66" s="6"/>
      <c r="MJH66" s="6"/>
      <c r="MJI66" s="6"/>
      <c r="MJJ66" s="6"/>
      <c r="MJK66" s="6"/>
      <c r="MJL66" s="6"/>
      <c r="MJM66" s="6"/>
      <c r="MJN66" s="6"/>
      <c r="MJO66" s="6"/>
      <c r="MJP66" s="6"/>
      <c r="MJQ66" s="6"/>
      <c r="MJR66" s="6"/>
      <c r="MJS66" s="6"/>
      <c r="MJT66" s="6"/>
      <c r="MJU66" s="6"/>
      <c r="MJV66" s="6"/>
      <c r="MJW66" s="6"/>
      <c r="MJX66" s="6"/>
      <c r="MJY66" s="6"/>
      <c r="MJZ66" s="6"/>
      <c r="MKA66" s="6"/>
      <c r="MKB66" s="6"/>
      <c r="MKC66" s="6"/>
      <c r="MKD66" s="6"/>
      <c r="MKE66" s="6"/>
      <c r="MKF66" s="6"/>
      <c r="MKG66" s="6"/>
      <c r="MKH66" s="6"/>
      <c r="MKI66" s="6"/>
      <c r="MKJ66" s="6"/>
      <c r="MKK66" s="6"/>
      <c r="MKL66" s="6"/>
      <c r="MKM66" s="6"/>
      <c r="MKN66" s="6"/>
      <c r="MKO66" s="6"/>
      <c r="MKP66" s="6"/>
      <c r="MKQ66" s="6"/>
      <c r="MKR66" s="6"/>
      <c r="MKS66" s="6"/>
      <c r="MKT66" s="6"/>
      <c r="MKU66" s="6"/>
      <c r="MKV66" s="6"/>
      <c r="MKW66" s="6"/>
      <c r="MKX66" s="6"/>
      <c r="MKY66" s="6"/>
      <c r="MKZ66" s="6"/>
      <c r="MLA66" s="6"/>
      <c r="MLB66" s="6"/>
      <c r="MLC66" s="6"/>
      <c r="MLD66" s="6"/>
      <c r="MLE66" s="6"/>
      <c r="MLF66" s="6"/>
      <c r="MLG66" s="6"/>
      <c r="MLH66" s="6"/>
      <c r="MLI66" s="6"/>
      <c r="MLJ66" s="6"/>
      <c r="MLK66" s="6"/>
      <c r="MLL66" s="6"/>
      <c r="MLM66" s="6"/>
      <c r="MLN66" s="6"/>
      <c r="MLO66" s="6"/>
      <c r="MLP66" s="6"/>
      <c r="MLQ66" s="6"/>
      <c r="MLR66" s="6"/>
      <c r="MLS66" s="6"/>
      <c r="MLT66" s="6"/>
      <c r="MLU66" s="6"/>
      <c r="MLV66" s="6"/>
      <c r="MLW66" s="6"/>
      <c r="MLX66" s="6"/>
      <c r="MLY66" s="6"/>
      <c r="MLZ66" s="6"/>
      <c r="MMA66" s="6"/>
      <c r="MMB66" s="6"/>
      <c r="MMC66" s="6"/>
      <c r="MMD66" s="6"/>
      <c r="MME66" s="6"/>
      <c r="MMF66" s="6"/>
      <c r="MMG66" s="6"/>
      <c r="MMH66" s="6"/>
      <c r="MMI66" s="6"/>
      <c r="MMJ66" s="6"/>
      <c r="MMK66" s="6"/>
      <c r="MML66" s="6"/>
      <c r="MMM66" s="6"/>
      <c r="MMN66" s="6"/>
      <c r="MMO66" s="6"/>
      <c r="MMP66" s="6"/>
      <c r="MMQ66" s="6"/>
      <c r="MMR66" s="6"/>
      <c r="MMS66" s="6"/>
      <c r="MMT66" s="6"/>
      <c r="MMU66" s="6"/>
      <c r="MMV66" s="6"/>
      <c r="MMW66" s="6"/>
      <c r="MMX66" s="6"/>
      <c r="MMY66" s="6"/>
      <c r="MMZ66" s="6"/>
      <c r="MNA66" s="6"/>
      <c r="MNB66" s="6"/>
      <c r="MNC66" s="6"/>
      <c r="MND66" s="6"/>
      <c r="MNE66" s="6"/>
      <c r="MNF66" s="6"/>
      <c r="MNG66" s="6"/>
      <c r="MNH66" s="6"/>
      <c r="MNI66" s="6"/>
      <c r="MNJ66" s="6"/>
      <c r="MNK66" s="6"/>
      <c r="MNL66" s="6"/>
      <c r="MNM66" s="6"/>
      <c r="MNN66" s="6"/>
      <c r="MNO66" s="6"/>
      <c r="MNP66" s="6"/>
      <c r="MNQ66" s="6"/>
      <c r="MNR66" s="6"/>
      <c r="MNS66" s="6"/>
      <c r="MNT66" s="6"/>
      <c r="MNU66" s="6"/>
      <c r="MNV66" s="6"/>
      <c r="MNW66" s="6"/>
      <c r="MNX66" s="6"/>
      <c r="MNY66" s="6"/>
      <c r="MNZ66" s="6"/>
      <c r="MOA66" s="6"/>
      <c r="MOB66" s="6"/>
      <c r="MOC66" s="6"/>
      <c r="MOD66" s="6"/>
      <c r="MOE66" s="6"/>
      <c r="MOF66" s="6"/>
      <c r="MOG66" s="6"/>
      <c r="MOH66" s="6"/>
      <c r="MOI66" s="6"/>
      <c r="MOJ66" s="6"/>
      <c r="MOK66" s="6"/>
      <c r="MOL66" s="6"/>
      <c r="MOM66" s="6"/>
      <c r="MON66" s="6"/>
      <c r="MOO66" s="6"/>
      <c r="MOP66" s="6"/>
      <c r="MOQ66" s="6"/>
      <c r="MOR66" s="6"/>
      <c r="MOS66" s="6"/>
      <c r="MOT66" s="6"/>
      <c r="MOU66" s="6"/>
      <c r="MOV66" s="6"/>
      <c r="MOW66" s="6"/>
      <c r="MOX66" s="6"/>
      <c r="MOY66" s="6"/>
      <c r="MOZ66" s="6"/>
      <c r="MPA66" s="6"/>
      <c r="MPB66" s="6"/>
      <c r="MPC66" s="6"/>
      <c r="MPD66" s="6"/>
      <c r="MPE66" s="6"/>
      <c r="MPF66" s="6"/>
      <c r="MPG66" s="6"/>
      <c r="MPH66" s="6"/>
      <c r="MPI66" s="6"/>
      <c r="MPJ66" s="6"/>
      <c r="MPK66" s="6"/>
      <c r="MPL66" s="6"/>
      <c r="MPM66" s="6"/>
      <c r="MPN66" s="6"/>
      <c r="MPO66" s="6"/>
      <c r="MPP66" s="6"/>
      <c r="MPQ66" s="6"/>
      <c r="MPR66" s="6"/>
      <c r="MPS66" s="6"/>
      <c r="MPT66" s="6"/>
      <c r="MPU66" s="6"/>
      <c r="MPV66" s="6"/>
      <c r="MPW66" s="6"/>
      <c r="MPX66" s="6"/>
      <c r="MPY66" s="6"/>
      <c r="MPZ66" s="6"/>
      <c r="MQA66" s="6"/>
      <c r="MQB66" s="6"/>
      <c r="MQC66" s="6"/>
      <c r="MQD66" s="6"/>
      <c r="MQE66" s="6"/>
      <c r="MQF66" s="6"/>
      <c r="MQG66" s="6"/>
      <c r="MQH66" s="6"/>
      <c r="MQI66" s="6"/>
      <c r="MQJ66" s="6"/>
      <c r="MQK66" s="6"/>
      <c r="MQL66" s="6"/>
      <c r="MQM66" s="6"/>
      <c r="MQN66" s="6"/>
      <c r="MQO66" s="6"/>
      <c r="MQP66" s="6"/>
      <c r="MQQ66" s="6"/>
      <c r="MQR66" s="6"/>
      <c r="MQS66" s="6"/>
      <c r="MQT66" s="6"/>
      <c r="MQU66" s="6"/>
      <c r="MQV66" s="6"/>
      <c r="MQW66" s="6"/>
      <c r="MQX66" s="6"/>
      <c r="MQY66" s="6"/>
      <c r="MQZ66" s="6"/>
      <c r="MRA66" s="6"/>
      <c r="MRB66" s="6"/>
      <c r="MRC66" s="6"/>
      <c r="MRD66" s="6"/>
      <c r="MRE66" s="6"/>
      <c r="MRF66" s="6"/>
      <c r="MRG66" s="6"/>
      <c r="MRH66" s="6"/>
      <c r="MRI66" s="6"/>
      <c r="MRJ66" s="6"/>
      <c r="MRK66" s="6"/>
      <c r="MRL66" s="6"/>
      <c r="MRM66" s="6"/>
      <c r="MRN66" s="6"/>
      <c r="MRO66" s="6"/>
      <c r="MRP66" s="6"/>
      <c r="MRQ66" s="6"/>
      <c r="MRR66" s="6"/>
      <c r="MRS66" s="6"/>
      <c r="MRT66" s="6"/>
      <c r="MRU66" s="6"/>
      <c r="MRV66" s="6"/>
      <c r="MRW66" s="6"/>
      <c r="MRX66" s="6"/>
      <c r="MRY66" s="6"/>
      <c r="MRZ66" s="6"/>
      <c r="MSA66" s="6"/>
      <c r="MSB66" s="6"/>
      <c r="MSC66" s="6"/>
      <c r="MSD66" s="6"/>
      <c r="MSE66" s="6"/>
      <c r="MSF66" s="6"/>
      <c r="MSG66" s="6"/>
      <c r="MSH66" s="6"/>
      <c r="MSI66" s="6"/>
      <c r="MSJ66" s="6"/>
      <c r="MSK66" s="6"/>
      <c r="MSL66" s="6"/>
      <c r="MSM66" s="6"/>
      <c r="MSN66" s="6"/>
      <c r="MSO66" s="6"/>
      <c r="MSP66" s="6"/>
      <c r="MSQ66" s="6"/>
      <c r="MSR66" s="6"/>
      <c r="MSS66" s="6"/>
      <c r="MST66" s="6"/>
      <c r="MSU66" s="6"/>
      <c r="MSV66" s="6"/>
      <c r="MSW66" s="6"/>
      <c r="MSX66" s="6"/>
      <c r="MSY66" s="6"/>
      <c r="MSZ66" s="6"/>
      <c r="MTA66" s="6"/>
      <c r="MTB66" s="6"/>
      <c r="MTC66" s="6"/>
      <c r="MTD66" s="6"/>
      <c r="MTE66" s="6"/>
      <c r="MTF66" s="6"/>
      <c r="MTG66" s="6"/>
      <c r="MTH66" s="6"/>
      <c r="MTI66" s="6"/>
      <c r="MTJ66" s="6"/>
      <c r="MTK66" s="6"/>
      <c r="MTL66" s="6"/>
      <c r="MTM66" s="6"/>
      <c r="MTN66" s="6"/>
      <c r="MTO66" s="6"/>
      <c r="MTP66" s="6"/>
      <c r="MTQ66" s="6"/>
      <c r="MTR66" s="6"/>
      <c r="MTS66" s="6"/>
      <c r="MTT66" s="6"/>
      <c r="MTU66" s="6"/>
      <c r="MTV66" s="6"/>
      <c r="MTW66" s="6"/>
      <c r="MTX66" s="6"/>
      <c r="MTY66" s="6"/>
      <c r="MTZ66" s="6"/>
      <c r="MUA66" s="6"/>
      <c r="MUB66" s="6"/>
      <c r="MUC66" s="6"/>
      <c r="MUD66" s="6"/>
      <c r="MUE66" s="6"/>
      <c r="MUF66" s="6"/>
      <c r="MUG66" s="6"/>
      <c r="MUH66" s="6"/>
      <c r="MUI66" s="6"/>
      <c r="MUJ66" s="6"/>
      <c r="MUK66" s="6"/>
      <c r="MUL66" s="6"/>
      <c r="MUM66" s="6"/>
      <c r="MUN66" s="6"/>
      <c r="MUO66" s="6"/>
      <c r="MUP66" s="6"/>
      <c r="MUQ66" s="6"/>
      <c r="MUR66" s="6"/>
      <c r="MUS66" s="6"/>
      <c r="MUT66" s="6"/>
      <c r="MUU66" s="6"/>
      <c r="MUV66" s="6"/>
      <c r="MUW66" s="6"/>
      <c r="MUX66" s="6"/>
      <c r="MUY66" s="6"/>
      <c r="MUZ66" s="6"/>
      <c r="MVA66" s="6"/>
      <c r="MVB66" s="6"/>
      <c r="MVC66" s="6"/>
      <c r="MVD66" s="6"/>
      <c r="MVE66" s="6"/>
      <c r="MVF66" s="6"/>
      <c r="MVG66" s="6"/>
      <c r="MVH66" s="6"/>
      <c r="MVI66" s="6"/>
      <c r="MVJ66" s="6"/>
      <c r="MVK66" s="6"/>
      <c r="MVL66" s="6"/>
      <c r="MVM66" s="6"/>
      <c r="MVN66" s="6"/>
      <c r="MVO66" s="6"/>
      <c r="MVP66" s="6"/>
      <c r="MVQ66" s="6"/>
      <c r="MVR66" s="6"/>
      <c r="MVS66" s="6"/>
      <c r="MVT66" s="6"/>
      <c r="MVU66" s="6"/>
      <c r="MVV66" s="6"/>
      <c r="MVW66" s="6"/>
      <c r="MVX66" s="6"/>
      <c r="MVY66" s="6"/>
      <c r="MVZ66" s="6"/>
      <c r="MWA66" s="6"/>
      <c r="MWB66" s="6"/>
      <c r="MWC66" s="6"/>
      <c r="MWD66" s="6"/>
      <c r="MWE66" s="6"/>
      <c r="MWF66" s="6"/>
      <c r="MWG66" s="6"/>
      <c r="MWH66" s="6"/>
      <c r="MWI66" s="6"/>
      <c r="MWJ66" s="6"/>
      <c r="MWK66" s="6"/>
      <c r="MWL66" s="6"/>
      <c r="MWM66" s="6"/>
      <c r="MWN66" s="6"/>
      <c r="MWO66" s="6"/>
      <c r="MWP66" s="6"/>
      <c r="MWQ66" s="6"/>
      <c r="MWR66" s="6"/>
      <c r="MWS66" s="6"/>
      <c r="MWT66" s="6"/>
      <c r="MWU66" s="6"/>
      <c r="MWV66" s="6"/>
      <c r="MWW66" s="6"/>
      <c r="MWX66" s="6"/>
      <c r="MWY66" s="6"/>
      <c r="MWZ66" s="6"/>
      <c r="MXA66" s="6"/>
      <c r="MXB66" s="6"/>
      <c r="MXC66" s="6"/>
      <c r="MXD66" s="6"/>
      <c r="MXE66" s="6"/>
      <c r="MXF66" s="6"/>
      <c r="MXG66" s="6"/>
      <c r="MXH66" s="6"/>
      <c r="MXI66" s="6"/>
      <c r="MXJ66" s="6"/>
      <c r="MXK66" s="6"/>
      <c r="MXL66" s="6"/>
      <c r="MXM66" s="6"/>
      <c r="MXN66" s="6"/>
      <c r="MXO66" s="6"/>
      <c r="MXP66" s="6"/>
      <c r="MXQ66" s="6"/>
      <c r="MXR66" s="6"/>
      <c r="MXS66" s="6"/>
      <c r="MXT66" s="6"/>
      <c r="MXU66" s="6"/>
      <c r="MXV66" s="6"/>
      <c r="MXW66" s="6"/>
      <c r="MXX66" s="6"/>
      <c r="MXY66" s="6"/>
      <c r="MXZ66" s="6"/>
      <c r="MYA66" s="6"/>
      <c r="MYB66" s="6"/>
      <c r="MYC66" s="6"/>
      <c r="MYD66" s="6"/>
      <c r="MYE66" s="6"/>
      <c r="MYF66" s="6"/>
      <c r="MYG66" s="6"/>
      <c r="MYH66" s="6"/>
      <c r="MYI66" s="6"/>
      <c r="MYJ66" s="6"/>
      <c r="MYK66" s="6"/>
      <c r="MYL66" s="6"/>
      <c r="MYM66" s="6"/>
      <c r="MYN66" s="6"/>
      <c r="MYO66" s="6"/>
      <c r="MYP66" s="6"/>
      <c r="MYQ66" s="6"/>
      <c r="MYR66" s="6"/>
      <c r="MYS66" s="6"/>
      <c r="MYT66" s="6"/>
      <c r="MYU66" s="6"/>
      <c r="MYV66" s="6"/>
      <c r="MYW66" s="6"/>
      <c r="MYX66" s="6"/>
      <c r="MYY66" s="6"/>
      <c r="MYZ66" s="6"/>
      <c r="MZA66" s="6"/>
      <c r="MZB66" s="6"/>
      <c r="MZC66" s="6"/>
      <c r="MZD66" s="6"/>
      <c r="MZE66" s="6"/>
      <c r="MZF66" s="6"/>
      <c r="MZG66" s="6"/>
      <c r="MZH66" s="6"/>
      <c r="MZI66" s="6"/>
      <c r="MZJ66" s="6"/>
      <c r="MZK66" s="6"/>
      <c r="MZL66" s="6"/>
      <c r="MZM66" s="6"/>
      <c r="MZN66" s="6"/>
      <c r="MZO66" s="6"/>
      <c r="MZP66" s="6"/>
      <c r="MZQ66" s="6"/>
      <c r="MZR66" s="6"/>
      <c r="MZS66" s="6"/>
      <c r="MZT66" s="6"/>
      <c r="MZU66" s="6"/>
      <c r="MZV66" s="6"/>
      <c r="MZW66" s="6"/>
      <c r="MZX66" s="6"/>
      <c r="MZY66" s="6"/>
      <c r="MZZ66" s="6"/>
      <c r="NAA66" s="6"/>
      <c r="NAB66" s="6"/>
      <c r="NAC66" s="6"/>
      <c r="NAD66" s="6"/>
      <c r="NAE66" s="6"/>
      <c r="NAF66" s="6"/>
      <c r="NAG66" s="6"/>
      <c r="NAH66" s="6"/>
      <c r="NAI66" s="6"/>
      <c r="NAJ66" s="6"/>
      <c r="NAK66" s="6"/>
      <c r="NAL66" s="6"/>
      <c r="NAM66" s="6"/>
      <c r="NAN66" s="6"/>
      <c r="NAO66" s="6"/>
      <c r="NAP66" s="6"/>
      <c r="NAQ66" s="6"/>
      <c r="NAR66" s="6"/>
      <c r="NAS66" s="6"/>
      <c r="NAT66" s="6"/>
      <c r="NAU66" s="6"/>
      <c r="NAV66" s="6"/>
      <c r="NAW66" s="6"/>
      <c r="NAX66" s="6"/>
      <c r="NAY66" s="6"/>
      <c r="NAZ66" s="6"/>
      <c r="NBA66" s="6"/>
      <c r="NBB66" s="6"/>
      <c r="NBC66" s="6"/>
      <c r="NBD66" s="6"/>
      <c r="NBE66" s="6"/>
      <c r="NBF66" s="6"/>
      <c r="NBG66" s="6"/>
      <c r="NBH66" s="6"/>
      <c r="NBI66" s="6"/>
      <c r="NBJ66" s="6"/>
      <c r="NBK66" s="6"/>
      <c r="NBL66" s="6"/>
      <c r="NBM66" s="6"/>
      <c r="NBN66" s="6"/>
      <c r="NBO66" s="6"/>
      <c r="NBP66" s="6"/>
      <c r="NBQ66" s="6"/>
      <c r="NBR66" s="6"/>
      <c r="NBS66" s="6"/>
      <c r="NBT66" s="6"/>
      <c r="NBU66" s="6"/>
      <c r="NBV66" s="6"/>
      <c r="NBW66" s="6"/>
      <c r="NBX66" s="6"/>
      <c r="NBY66" s="6"/>
      <c r="NBZ66" s="6"/>
      <c r="NCA66" s="6"/>
      <c r="NCB66" s="6"/>
      <c r="NCC66" s="6"/>
      <c r="NCD66" s="6"/>
      <c r="NCE66" s="6"/>
      <c r="NCF66" s="6"/>
      <c r="NCG66" s="6"/>
      <c r="NCH66" s="6"/>
      <c r="NCI66" s="6"/>
      <c r="NCJ66" s="6"/>
      <c r="NCK66" s="6"/>
      <c r="NCL66" s="6"/>
      <c r="NCM66" s="6"/>
      <c r="NCN66" s="6"/>
      <c r="NCO66" s="6"/>
      <c r="NCP66" s="6"/>
      <c r="NCQ66" s="6"/>
      <c r="NCR66" s="6"/>
      <c r="NCS66" s="6"/>
      <c r="NCT66" s="6"/>
      <c r="NCU66" s="6"/>
      <c r="NCV66" s="6"/>
      <c r="NCW66" s="6"/>
      <c r="NCX66" s="6"/>
      <c r="NCY66" s="6"/>
      <c r="NCZ66" s="6"/>
      <c r="NDA66" s="6"/>
      <c r="NDB66" s="6"/>
      <c r="NDC66" s="6"/>
      <c r="NDD66" s="6"/>
      <c r="NDE66" s="6"/>
      <c r="NDF66" s="6"/>
      <c r="NDG66" s="6"/>
      <c r="NDH66" s="6"/>
      <c r="NDI66" s="6"/>
      <c r="NDJ66" s="6"/>
      <c r="NDK66" s="6"/>
      <c r="NDL66" s="6"/>
      <c r="NDM66" s="6"/>
      <c r="NDN66" s="6"/>
      <c r="NDO66" s="6"/>
      <c r="NDP66" s="6"/>
      <c r="NDQ66" s="6"/>
      <c r="NDR66" s="6"/>
      <c r="NDS66" s="6"/>
      <c r="NDT66" s="6"/>
      <c r="NDU66" s="6"/>
      <c r="NDV66" s="6"/>
      <c r="NDW66" s="6"/>
      <c r="NDX66" s="6"/>
      <c r="NDY66" s="6"/>
      <c r="NDZ66" s="6"/>
      <c r="NEA66" s="6"/>
      <c r="NEB66" s="6"/>
      <c r="NEC66" s="6"/>
      <c r="NED66" s="6"/>
      <c r="NEE66" s="6"/>
      <c r="NEF66" s="6"/>
      <c r="NEG66" s="6"/>
      <c r="NEH66" s="6"/>
      <c r="NEI66" s="6"/>
      <c r="NEJ66" s="6"/>
      <c r="NEK66" s="6"/>
      <c r="NEL66" s="6"/>
      <c r="NEM66" s="6"/>
      <c r="NEN66" s="6"/>
      <c r="NEO66" s="6"/>
      <c r="NEP66" s="6"/>
      <c r="NEQ66" s="6"/>
      <c r="NER66" s="6"/>
      <c r="NES66" s="6"/>
      <c r="NET66" s="6"/>
      <c r="NEU66" s="6"/>
      <c r="NEV66" s="6"/>
      <c r="NEW66" s="6"/>
      <c r="NEX66" s="6"/>
      <c r="NEY66" s="6"/>
      <c r="NEZ66" s="6"/>
      <c r="NFA66" s="6"/>
      <c r="NFB66" s="6"/>
      <c r="NFC66" s="6"/>
      <c r="NFD66" s="6"/>
      <c r="NFE66" s="6"/>
      <c r="NFF66" s="6"/>
      <c r="NFG66" s="6"/>
      <c r="NFH66" s="6"/>
      <c r="NFI66" s="6"/>
      <c r="NFJ66" s="6"/>
      <c r="NFK66" s="6"/>
      <c r="NFL66" s="6"/>
      <c r="NFM66" s="6"/>
      <c r="NFN66" s="6"/>
      <c r="NFO66" s="6"/>
      <c r="NFP66" s="6"/>
      <c r="NFQ66" s="6"/>
      <c r="NFR66" s="6"/>
      <c r="NFS66" s="6"/>
      <c r="NFT66" s="6"/>
      <c r="NFU66" s="6"/>
      <c r="NFV66" s="6"/>
      <c r="NFW66" s="6"/>
      <c r="NFX66" s="6"/>
      <c r="NFY66" s="6"/>
      <c r="NFZ66" s="6"/>
      <c r="NGA66" s="6"/>
      <c r="NGB66" s="6"/>
      <c r="NGC66" s="6"/>
      <c r="NGD66" s="6"/>
      <c r="NGE66" s="6"/>
      <c r="NGF66" s="6"/>
      <c r="NGG66" s="6"/>
      <c r="NGH66" s="6"/>
      <c r="NGI66" s="6"/>
      <c r="NGJ66" s="6"/>
      <c r="NGK66" s="6"/>
      <c r="NGL66" s="6"/>
      <c r="NGM66" s="6"/>
      <c r="NGN66" s="6"/>
      <c r="NGO66" s="6"/>
      <c r="NGP66" s="6"/>
      <c r="NGQ66" s="6"/>
      <c r="NGR66" s="6"/>
      <c r="NGS66" s="6"/>
      <c r="NGT66" s="6"/>
      <c r="NGU66" s="6"/>
      <c r="NGV66" s="6"/>
      <c r="NGW66" s="6"/>
      <c r="NGX66" s="6"/>
      <c r="NGY66" s="6"/>
      <c r="NGZ66" s="6"/>
      <c r="NHA66" s="6"/>
      <c r="NHB66" s="6"/>
      <c r="NHC66" s="6"/>
      <c r="NHD66" s="6"/>
      <c r="NHE66" s="6"/>
      <c r="NHF66" s="6"/>
      <c r="NHG66" s="6"/>
      <c r="NHH66" s="6"/>
      <c r="NHI66" s="6"/>
      <c r="NHJ66" s="6"/>
      <c r="NHK66" s="6"/>
      <c r="NHL66" s="6"/>
      <c r="NHM66" s="6"/>
      <c r="NHN66" s="6"/>
      <c r="NHO66" s="6"/>
      <c r="NHP66" s="6"/>
      <c r="NHQ66" s="6"/>
      <c r="NHR66" s="6"/>
      <c r="NHS66" s="6"/>
      <c r="NHT66" s="6"/>
      <c r="NHU66" s="6"/>
      <c r="NHV66" s="6"/>
      <c r="NHW66" s="6"/>
      <c r="NHX66" s="6"/>
      <c r="NHY66" s="6"/>
      <c r="NHZ66" s="6"/>
      <c r="NIA66" s="6"/>
      <c r="NIB66" s="6"/>
      <c r="NIC66" s="6"/>
      <c r="NID66" s="6"/>
      <c r="NIE66" s="6"/>
      <c r="NIF66" s="6"/>
      <c r="NIG66" s="6"/>
      <c r="NIH66" s="6"/>
      <c r="NII66" s="6"/>
      <c r="NIJ66" s="6"/>
      <c r="NIK66" s="6"/>
      <c r="NIL66" s="6"/>
      <c r="NIM66" s="6"/>
      <c r="NIN66" s="6"/>
      <c r="NIO66" s="6"/>
      <c r="NIP66" s="6"/>
      <c r="NIQ66" s="6"/>
      <c r="NIR66" s="6"/>
      <c r="NIS66" s="6"/>
      <c r="NIT66" s="6"/>
      <c r="NIU66" s="6"/>
      <c r="NIV66" s="6"/>
      <c r="NIW66" s="6"/>
      <c r="NIX66" s="6"/>
      <c r="NIY66" s="6"/>
      <c r="NIZ66" s="6"/>
      <c r="NJA66" s="6"/>
      <c r="NJB66" s="6"/>
      <c r="NJC66" s="6"/>
      <c r="NJD66" s="6"/>
      <c r="NJE66" s="6"/>
      <c r="NJF66" s="6"/>
      <c r="NJG66" s="6"/>
      <c r="NJH66" s="6"/>
      <c r="NJI66" s="6"/>
      <c r="NJJ66" s="6"/>
      <c r="NJK66" s="6"/>
      <c r="NJL66" s="6"/>
      <c r="NJM66" s="6"/>
      <c r="NJN66" s="6"/>
      <c r="NJO66" s="6"/>
      <c r="NJP66" s="6"/>
      <c r="NJQ66" s="6"/>
      <c r="NJR66" s="6"/>
      <c r="NJS66" s="6"/>
      <c r="NJT66" s="6"/>
      <c r="NJU66" s="6"/>
      <c r="NJV66" s="6"/>
      <c r="NJW66" s="6"/>
      <c r="NJX66" s="6"/>
      <c r="NJY66" s="6"/>
      <c r="NJZ66" s="6"/>
      <c r="NKA66" s="6"/>
      <c r="NKB66" s="6"/>
      <c r="NKC66" s="6"/>
      <c r="NKD66" s="6"/>
      <c r="NKE66" s="6"/>
      <c r="NKF66" s="6"/>
      <c r="NKG66" s="6"/>
      <c r="NKH66" s="6"/>
      <c r="NKI66" s="6"/>
      <c r="NKJ66" s="6"/>
      <c r="NKK66" s="6"/>
      <c r="NKL66" s="6"/>
      <c r="NKM66" s="6"/>
      <c r="NKN66" s="6"/>
      <c r="NKO66" s="6"/>
      <c r="NKP66" s="6"/>
      <c r="NKQ66" s="6"/>
      <c r="NKR66" s="6"/>
      <c r="NKS66" s="6"/>
      <c r="NKT66" s="6"/>
      <c r="NKU66" s="6"/>
      <c r="NKV66" s="6"/>
      <c r="NKW66" s="6"/>
      <c r="NKX66" s="6"/>
      <c r="NKY66" s="6"/>
      <c r="NKZ66" s="6"/>
      <c r="NLA66" s="6"/>
      <c r="NLB66" s="6"/>
      <c r="NLC66" s="6"/>
      <c r="NLD66" s="6"/>
      <c r="NLE66" s="6"/>
      <c r="NLF66" s="6"/>
      <c r="NLG66" s="6"/>
      <c r="NLH66" s="6"/>
      <c r="NLI66" s="6"/>
      <c r="NLJ66" s="6"/>
      <c r="NLK66" s="6"/>
      <c r="NLL66" s="6"/>
      <c r="NLM66" s="6"/>
      <c r="NLN66" s="6"/>
      <c r="NLO66" s="6"/>
      <c r="NLP66" s="6"/>
      <c r="NLQ66" s="6"/>
      <c r="NLR66" s="6"/>
      <c r="NLS66" s="6"/>
      <c r="NLT66" s="6"/>
      <c r="NLU66" s="6"/>
      <c r="NLV66" s="6"/>
      <c r="NLW66" s="6"/>
      <c r="NLX66" s="6"/>
      <c r="NLY66" s="6"/>
      <c r="NLZ66" s="6"/>
      <c r="NMA66" s="6"/>
      <c r="NMB66" s="6"/>
      <c r="NMC66" s="6"/>
      <c r="NMD66" s="6"/>
      <c r="NME66" s="6"/>
      <c r="NMF66" s="6"/>
      <c r="NMG66" s="6"/>
      <c r="NMH66" s="6"/>
      <c r="NMI66" s="6"/>
      <c r="NMJ66" s="6"/>
      <c r="NMK66" s="6"/>
      <c r="NML66" s="6"/>
      <c r="NMM66" s="6"/>
      <c r="NMN66" s="6"/>
      <c r="NMO66" s="6"/>
      <c r="NMP66" s="6"/>
      <c r="NMQ66" s="6"/>
      <c r="NMR66" s="6"/>
      <c r="NMS66" s="6"/>
      <c r="NMT66" s="6"/>
      <c r="NMU66" s="6"/>
      <c r="NMV66" s="6"/>
      <c r="NMW66" s="6"/>
      <c r="NMX66" s="6"/>
      <c r="NMY66" s="6"/>
      <c r="NMZ66" s="6"/>
      <c r="NNA66" s="6"/>
      <c r="NNB66" s="6"/>
      <c r="NNC66" s="6"/>
      <c r="NND66" s="6"/>
      <c r="NNE66" s="6"/>
      <c r="NNF66" s="6"/>
      <c r="NNG66" s="6"/>
      <c r="NNH66" s="6"/>
      <c r="NNI66" s="6"/>
      <c r="NNJ66" s="6"/>
      <c r="NNK66" s="6"/>
      <c r="NNL66" s="6"/>
      <c r="NNM66" s="6"/>
      <c r="NNN66" s="6"/>
      <c r="NNO66" s="6"/>
      <c r="NNP66" s="6"/>
      <c r="NNQ66" s="6"/>
      <c r="NNR66" s="6"/>
      <c r="NNS66" s="6"/>
      <c r="NNT66" s="6"/>
      <c r="NNU66" s="6"/>
      <c r="NNV66" s="6"/>
      <c r="NNW66" s="6"/>
      <c r="NNX66" s="6"/>
      <c r="NNY66" s="6"/>
      <c r="NNZ66" s="6"/>
      <c r="NOA66" s="6"/>
      <c r="NOB66" s="6"/>
      <c r="NOC66" s="6"/>
      <c r="NOD66" s="6"/>
      <c r="NOE66" s="6"/>
      <c r="NOF66" s="6"/>
      <c r="NOG66" s="6"/>
      <c r="NOH66" s="6"/>
      <c r="NOI66" s="6"/>
      <c r="NOJ66" s="6"/>
      <c r="NOK66" s="6"/>
      <c r="NOL66" s="6"/>
      <c r="NOM66" s="6"/>
      <c r="NON66" s="6"/>
      <c r="NOO66" s="6"/>
      <c r="NOP66" s="6"/>
      <c r="NOQ66" s="6"/>
      <c r="NOR66" s="6"/>
      <c r="NOS66" s="6"/>
      <c r="NOT66" s="6"/>
      <c r="NOU66" s="6"/>
      <c r="NOV66" s="6"/>
      <c r="NOW66" s="6"/>
      <c r="NOX66" s="6"/>
      <c r="NOY66" s="6"/>
      <c r="NOZ66" s="6"/>
      <c r="NPA66" s="6"/>
      <c r="NPB66" s="6"/>
      <c r="NPC66" s="6"/>
      <c r="NPD66" s="6"/>
      <c r="NPE66" s="6"/>
      <c r="NPF66" s="6"/>
      <c r="NPG66" s="6"/>
      <c r="NPH66" s="6"/>
      <c r="NPI66" s="6"/>
      <c r="NPJ66" s="6"/>
      <c r="NPK66" s="6"/>
      <c r="NPL66" s="6"/>
      <c r="NPM66" s="6"/>
      <c r="NPN66" s="6"/>
      <c r="NPO66" s="6"/>
      <c r="NPP66" s="6"/>
      <c r="NPQ66" s="6"/>
      <c r="NPR66" s="6"/>
      <c r="NPS66" s="6"/>
      <c r="NPT66" s="6"/>
      <c r="NPU66" s="6"/>
      <c r="NPV66" s="6"/>
      <c r="NPW66" s="6"/>
      <c r="NPX66" s="6"/>
      <c r="NPY66" s="6"/>
      <c r="NPZ66" s="6"/>
      <c r="NQA66" s="6"/>
      <c r="NQB66" s="6"/>
      <c r="NQC66" s="6"/>
      <c r="NQD66" s="6"/>
      <c r="NQE66" s="6"/>
      <c r="NQF66" s="6"/>
      <c r="NQG66" s="6"/>
      <c r="NQH66" s="6"/>
      <c r="NQI66" s="6"/>
      <c r="NQJ66" s="6"/>
      <c r="NQK66" s="6"/>
      <c r="NQL66" s="6"/>
      <c r="NQM66" s="6"/>
      <c r="NQN66" s="6"/>
      <c r="NQO66" s="6"/>
      <c r="NQP66" s="6"/>
      <c r="NQQ66" s="6"/>
      <c r="NQR66" s="6"/>
      <c r="NQS66" s="6"/>
      <c r="NQT66" s="6"/>
      <c r="NQU66" s="6"/>
      <c r="NQV66" s="6"/>
      <c r="NQW66" s="6"/>
      <c r="NQX66" s="6"/>
      <c r="NQY66" s="6"/>
      <c r="NQZ66" s="6"/>
      <c r="NRA66" s="6"/>
      <c r="NRB66" s="6"/>
      <c r="NRC66" s="6"/>
      <c r="NRD66" s="6"/>
      <c r="NRE66" s="6"/>
      <c r="NRF66" s="6"/>
      <c r="NRG66" s="6"/>
      <c r="NRH66" s="6"/>
      <c r="NRI66" s="6"/>
      <c r="NRJ66" s="6"/>
      <c r="NRK66" s="6"/>
      <c r="NRL66" s="6"/>
      <c r="NRM66" s="6"/>
      <c r="NRN66" s="6"/>
      <c r="NRO66" s="6"/>
      <c r="NRP66" s="6"/>
      <c r="NRQ66" s="6"/>
      <c r="NRR66" s="6"/>
      <c r="NRS66" s="6"/>
      <c r="NRT66" s="6"/>
      <c r="NRU66" s="6"/>
      <c r="NRV66" s="6"/>
      <c r="NRW66" s="6"/>
      <c r="NRX66" s="6"/>
      <c r="NRY66" s="6"/>
      <c r="NRZ66" s="6"/>
      <c r="NSA66" s="6"/>
      <c r="NSB66" s="6"/>
      <c r="NSC66" s="6"/>
      <c r="NSD66" s="6"/>
      <c r="NSE66" s="6"/>
      <c r="NSF66" s="6"/>
      <c r="NSG66" s="6"/>
      <c r="NSH66" s="6"/>
      <c r="NSI66" s="6"/>
      <c r="NSJ66" s="6"/>
      <c r="NSK66" s="6"/>
      <c r="NSL66" s="6"/>
      <c r="NSM66" s="6"/>
      <c r="NSN66" s="6"/>
      <c r="NSO66" s="6"/>
      <c r="NSP66" s="6"/>
      <c r="NSQ66" s="6"/>
      <c r="NSR66" s="6"/>
      <c r="NSS66" s="6"/>
      <c r="NST66" s="6"/>
      <c r="NSU66" s="6"/>
      <c r="NSV66" s="6"/>
      <c r="NSW66" s="6"/>
      <c r="NSX66" s="6"/>
      <c r="NSY66" s="6"/>
      <c r="NSZ66" s="6"/>
      <c r="NTA66" s="6"/>
      <c r="NTB66" s="6"/>
      <c r="NTC66" s="6"/>
      <c r="NTD66" s="6"/>
      <c r="NTE66" s="6"/>
      <c r="NTF66" s="6"/>
      <c r="NTG66" s="6"/>
      <c r="NTH66" s="6"/>
      <c r="NTI66" s="6"/>
      <c r="NTJ66" s="6"/>
      <c r="NTK66" s="6"/>
      <c r="NTL66" s="6"/>
      <c r="NTM66" s="6"/>
      <c r="NTN66" s="6"/>
      <c r="NTO66" s="6"/>
      <c r="NTP66" s="6"/>
      <c r="NTQ66" s="6"/>
      <c r="NTR66" s="6"/>
      <c r="NTS66" s="6"/>
      <c r="NTT66" s="6"/>
      <c r="NTU66" s="6"/>
      <c r="NTV66" s="6"/>
      <c r="NTW66" s="6"/>
      <c r="NTX66" s="6"/>
      <c r="NTY66" s="6"/>
      <c r="NTZ66" s="6"/>
      <c r="NUA66" s="6"/>
      <c r="NUB66" s="6"/>
      <c r="NUC66" s="6"/>
      <c r="NUD66" s="6"/>
      <c r="NUE66" s="6"/>
      <c r="NUF66" s="6"/>
      <c r="NUG66" s="6"/>
      <c r="NUH66" s="6"/>
      <c r="NUI66" s="6"/>
      <c r="NUJ66" s="6"/>
      <c r="NUK66" s="6"/>
      <c r="NUL66" s="6"/>
      <c r="NUM66" s="6"/>
      <c r="NUN66" s="6"/>
      <c r="NUO66" s="6"/>
      <c r="NUP66" s="6"/>
      <c r="NUQ66" s="6"/>
      <c r="NUR66" s="6"/>
      <c r="NUS66" s="6"/>
      <c r="NUT66" s="6"/>
      <c r="NUU66" s="6"/>
      <c r="NUV66" s="6"/>
      <c r="NUW66" s="6"/>
      <c r="NUX66" s="6"/>
      <c r="NUY66" s="6"/>
      <c r="NUZ66" s="6"/>
      <c r="NVA66" s="6"/>
      <c r="NVB66" s="6"/>
      <c r="NVC66" s="6"/>
      <c r="NVD66" s="6"/>
      <c r="NVE66" s="6"/>
      <c r="NVF66" s="6"/>
      <c r="NVG66" s="6"/>
      <c r="NVH66" s="6"/>
      <c r="NVI66" s="6"/>
      <c r="NVJ66" s="6"/>
      <c r="NVK66" s="6"/>
      <c r="NVL66" s="6"/>
      <c r="NVM66" s="6"/>
      <c r="NVN66" s="6"/>
      <c r="NVO66" s="6"/>
      <c r="NVP66" s="6"/>
      <c r="NVQ66" s="6"/>
      <c r="NVR66" s="6"/>
      <c r="NVS66" s="6"/>
      <c r="NVT66" s="6"/>
      <c r="NVU66" s="6"/>
      <c r="NVV66" s="6"/>
      <c r="NVW66" s="6"/>
      <c r="NVX66" s="6"/>
      <c r="NVY66" s="6"/>
      <c r="NVZ66" s="6"/>
      <c r="NWA66" s="6"/>
      <c r="NWB66" s="6"/>
      <c r="NWC66" s="6"/>
      <c r="NWD66" s="6"/>
      <c r="NWE66" s="6"/>
      <c r="NWF66" s="6"/>
      <c r="NWG66" s="6"/>
      <c r="NWH66" s="6"/>
      <c r="NWI66" s="6"/>
      <c r="NWJ66" s="6"/>
      <c r="NWK66" s="6"/>
      <c r="NWL66" s="6"/>
      <c r="NWM66" s="6"/>
      <c r="NWN66" s="6"/>
      <c r="NWO66" s="6"/>
      <c r="NWP66" s="6"/>
      <c r="NWQ66" s="6"/>
      <c r="NWR66" s="6"/>
      <c r="NWS66" s="6"/>
      <c r="NWT66" s="6"/>
      <c r="NWU66" s="6"/>
      <c r="NWV66" s="6"/>
      <c r="NWW66" s="6"/>
      <c r="NWX66" s="6"/>
      <c r="NWY66" s="6"/>
      <c r="NWZ66" s="6"/>
      <c r="NXA66" s="6"/>
      <c r="NXB66" s="6"/>
      <c r="NXC66" s="6"/>
      <c r="NXD66" s="6"/>
      <c r="NXE66" s="6"/>
      <c r="NXF66" s="6"/>
      <c r="NXG66" s="6"/>
      <c r="NXH66" s="6"/>
      <c r="NXI66" s="6"/>
      <c r="NXJ66" s="6"/>
      <c r="NXK66" s="6"/>
      <c r="NXL66" s="6"/>
      <c r="NXM66" s="6"/>
      <c r="NXN66" s="6"/>
      <c r="NXO66" s="6"/>
      <c r="NXP66" s="6"/>
      <c r="NXQ66" s="6"/>
      <c r="NXR66" s="6"/>
      <c r="NXS66" s="6"/>
      <c r="NXT66" s="6"/>
      <c r="NXU66" s="6"/>
      <c r="NXV66" s="6"/>
      <c r="NXW66" s="6"/>
      <c r="NXX66" s="6"/>
      <c r="NXY66" s="6"/>
      <c r="NXZ66" s="6"/>
      <c r="NYA66" s="6"/>
      <c r="NYB66" s="6"/>
      <c r="NYC66" s="6"/>
      <c r="NYD66" s="6"/>
      <c r="NYE66" s="6"/>
      <c r="NYF66" s="6"/>
      <c r="NYG66" s="6"/>
      <c r="NYH66" s="6"/>
      <c r="NYI66" s="6"/>
      <c r="NYJ66" s="6"/>
      <c r="NYK66" s="6"/>
      <c r="NYL66" s="6"/>
      <c r="NYM66" s="6"/>
      <c r="NYN66" s="6"/>
      <c r="NYO66" s="6"/>
      <c r="NYP66" s="6"/>
      <c r="NYQ66" s="6"/>
      <c r="NYR66" s="6"/>
      <c r="NYS66" s="6"/>
      <c r="NYT66" s="6"/>
      <c r="NYU66" s="6"/>
      <c r="NYV66" s="6"/>
      <c r="NYW66" s="6"/>
      <c r="NYX66" s="6"/>
      <c r="NYY66" s="6"/>
      <c r="NYZ66" s="6"/>
      <c r="NZA66" s="6"/>
      <c r="NZB66" s="6"/>
      <c r="NZC66" s="6"/>
      <c r="NZD66" s="6"/>
      <c r="NZE66" s="6"/>
      <c r="NZF66" s="6"/>
      <c r="NZG66" s="6"/>
      <c r="NZH66" s="6"/>
      <c r="NZI66" s="6"/>
      <c r="NZJ66" s="6"/>
      <c r="NZK66" s="6"/>
      <c r="NZL66" s="6"/>
      <c r="NZM66" s="6"/>
      <c r="NZN66" s="6"/>
      <c r="NZO66" s="6"/>
      <c r="NZP66" s="6"/>
      <c r="NZQ66" s="6"/>
      <c r="NZR66" s="6"/>
      <c r="NZS66" s="6"/>
      <c r="NZT66" s="6"/>
      <c r="NZU66" s="6"/>
      <c r="NZV66" s="6"/>
      <c r="NZW66" s="6"/>
      <c r="NZX66" s="6"/>
      <c r="NZY66" s="6"/>
      <c r="NZZ66" s="6"/>
      <c r="OAA66" s="6"/>
      <c r="OAB66" s="6"/>
      <c r="OAC66" s="6"/>
      <c r="OAD66" s="6"/>
      <c r="OAE66" s="6"/>
      <c r="OAF66" s="6"/>
      <c r="OAG66" s="6"/>
      <c r="OAH66" s="6"/>
      <c r="OAI66" s="6"/>
      <c r="OAJ66" s="6"/>
      <c r="OAK66" s="6"/>
      <c r="OAL66" s="6"/>
      <c r="OAM66" s="6"/>
      <c r="OAN66" s="6"/>
      <c r="OAO66" s="6"/>
      <c r="OAP66" s="6"/>
      <c r="OAQ66" s="6"/>
      <c r="OAR66" s="6"/>
      <c r="OAS66" s="6"/>
      <c r="OAT66" s="6"/>
      <c r="OAU66" s="6"/>
      <c r="OAV66" s="6"/>
      <c r="OAW66" s="6"/>
      <c r="OAX66" s="6"/>
      <c r="OAY66" s="6"/>
      <c r="OAZ66" s="6"/>
      <c r="OBA66" s="6"/>
      <c r="OBB66" s="6"/>
      <c r="OBC66" s="6"/>
      <c r="OBD66" s="6"/>
      <c r="OBE66" s="6"/>
      <c r="OBF66" s="6"/>
      <c r="OBG66" s="6"/>
      <c r="OBH66" s="6"/>
      <c r="OBI66" s="6"/>
      <c r="OBJ66" s="6"/>
      <c r="OBK66" s="6"/>
      <c r="OBL66" s="6"/>
      <c r="OBM66" s="6"/>
      <c r="OBN66" s="6"/>
      <c r="OBO66" s="6"/>
      <c r="OBP66" s="6"/>
      <c r="OBQ66" s="6"/>
      <c r="OBR66" s="6"/>
      <c r="OBS66" s="6"/>
      <c r="OBT66" s="6"/>
      <c r="OBU66" s="6"/>
      <c r="OBV66" s="6"/>
      <c r="OBW66" s="6"/>
      <c r="OBX66" s="6"/>
      <c r="OBY66" s="6"/>
      <c r="OBZ66" s="6"/>
      <c r="OCA66" s="6"/>
      <c r="OCB66" s="6"/>
      <c r="OCC66" s="6"/>
      <c r="OCD66" s="6"/>
      <c r="OCE66" s="6"/>
      <c r="OCF66" s="6"/>
      <c r="OCG66" s="6"/>
      <c r="OCH66" s="6"/>
      <c r="OCI66" s="6"/>
      <c r="OCJ66" s="6"/>
      <c r="OCK66" s="6"/>
      <c r="OCL66" s="6"/>
      <c r="OCM66" s="6"/>
      <c r="OCN66" s="6"/>
      <c r="OCO66" s="6"/>
      <c r="OCP66" s="6"/>
      <c r="OCQ66" s="6"/>
      <c r="OCR66" s="6"/>
      <c r="OCS66" s="6"/>
      <c r="OCT66" s="6"/>
      <c r="OCU66" s="6"/>
      <c r="OCV66" s="6"/>
      <c r="OCW66" s="6"/>
      <c r="OCX66" s="6"/>
      <c r="OCY66" s="6"/>
      <c r="OCZ66" s="6"/>
      <c r="ODA66" s="6"/>
      <c r="ODB66" s="6"/>
      <c r="ODC66" s="6"/>
      <c r="ODD66" s="6"/>
      <c r="ODE66" s="6"/>
      <c r="ODF66" s="6"/>
      <c r="ODG66" s="6"/>
      <c r="ODH66" s="6"/>
      <c r="ODI66" s="6"/>
      <c r="ODJ66" s="6"/>
      <c r="ODK66" s="6"/>
      <c r="ODL66" s="6"/>
      <c r="ODM66" s="6"/>
      <c r="ODN66" s="6"/>
      <c r="ODO66" s="6"/>
      <c r="ODP66" s="6"/>
      <c r="ODQ66" s="6"/>
      <c r="ODR66" s="6"/>
      <c r="ODS66" s="6"/>
      <c r="ODT66" s="6"/>
      <c r="ODU66" s="6"/>
      <c r="ODV66" s="6"/>
      <c r="ODW66" s="6"/>
      <c r="ODX66" s="6"/>
      <c r="ODY66" s="6"/>
      <c r="ODZ66" s="6"/>
      <c r="OEA66" s="6"/>
      <c r="OEB66" s="6"/>
      <c r="OEC66" s="6"/>
      <c r="OED66" s="6"/>
      <c r="OEE66" s="6"/>
      <c r="OEF66" s="6"/>
      <c r="OEG66" s="6"/>
      <c r="OEH66" s="6"/>
      <c r="OEI66" s="6"/>
      <c r="OEJ66" s="6"/>
      <c r="OEK66" s="6"/>
      <c r="OEL66" s="6"/>
      <c r="OEM66" s="6"/>
      <c r="OEN66" s="6"/>
      <c r="OEO66" s="6"/>
      <c r="OEP66" s="6"/>
      <c r="OEQ66" s="6"/>
      <c r="OER66" s="6"/>
      <c r="OES66" s="6"/>
      <c r="OET66" s="6"/>
      <c r="OEU66" s="6"/>
      <c r="OEV66" s="6"/>
      <c r="OEW66" s="6"/>
      <c r="OEX66" s="6"/>
      <c r="OEY66" s="6"/>
      <c r="OEZ66" s="6"/>
      <c r="OFA66" s="6"/>
      <c r="OFB66" s="6"/>
      <c r="OFC66" s="6"/>
      <c r="OFD66" s="6"/>
      <c r="OFE66" s="6"/>
      <c r="OFF66" s="6"/>
      <c r="OFG66" s="6"/>
      <c r="OFH66" s="6"/>
      <c r="OFI66" s="6"/>
      <c r="OFJ66" s="6"/>
      <c r="OFK66" s="6"/>
      <c r="OFL66" s="6"/>
      <c r="OFM66" s="6"/>
      <c r="OFN66" s="6"/>
      <c r="OFO66" s="6"/>
      <c r="OFP66" s="6"/>
      <c r="OFQ66" s="6"/>
      <c r="OFR66" s="6"/>
      <c r="OFS66" s="6"/>
      <c r="OFT66" s="6"/>
      <c r="OFU66" s="6"/>
      <c r="OFV66" s="6"/>
      <c r="OFW66" s="6"/>
      <c r="OFX66" s="6"/>
      <c r="OFY66" s="6"/>
      <c r="OFZ66" s="6"/>
      <c r="OGA66" s="6"/>
      <c r="OGB66" s="6"/>
      <c r="OGC66" s="6"/>
      <c r="OGD66" s="6"/>
      <c r="OGE66" s="6"/>
      <c r="OGF66" s="6"/>
      <c r="OGG66" s="6"/>
      <c r="OGH66" s="6"/>
      <c r="OGI66" s="6"/>
      <c r="OGJ66" s="6"/>
      <c r="OGK66" s="6"/>
      <c r="OGL66" s="6"/>
      <c r="OGM66" s="6"/>
      <c r="OGN66" s="6"/>
      <c r="OGO66" s="6"/>
      <c r="OGP66" s="6"/>
      <c r="OGQ66" s="6"/>
      <c r="OGR66" s="6"/>
      <c r="OGS66" s="6"/>
      <c r="OGT66" s="6"/>
      <c r="OGU66" s="6"/>
      <c r="OGV66" s="6"/>
      <c r="OGW66" s="6"/>
      <c r="OGX66" s="6"/>
      <c r="OGY66" s="6"/>
      <c r="OGZ66" s="6"/>
      <c r="OHA66" s="6"/>
      <c r="OHB66" s="6"/>
      <c r="OHC66" s="6"/>
      <c r="OHD66" s="6"/>
      <c r="OHE66" s="6"/>
      <c r="OHF66" s="6"/>
      <c r="OHG66" s="6"/>
      <c r="OHH66" s="6"/>
      <c r="OHI66" s="6"/>
      <c r="OHJ66" s="6"/>
      <c r="OHK66" s="6"/>
      <c r="OHL66" s="6"/>
      <c r="OHM66" s="6"/>
      <c r="OHN66" s="6"/>
      <c r="OHO66" s="6"/>
      <c r="OHP66" s="6"/>
      <c r="OHQ66" s="6"/>
      <c r="OHR66" s="6"/>
      <c r="OHS66" s="6"/>
      <c r="OHT66" s="6"/>
      <c r="OHU66" s="6"/>
      <c r="OHV66" s="6"/>
      <c r="OHW66" s="6"/>
      <c r="OHX66" s="6"/>
      <c r="OHY66" s="6"/>
      <c r="OHZ66" s="6"/>
      <c r="OIA66" s="6"/>
      <c r="OIB66" s="6"/>
      <c r="OIC66" s="6"/>
      <c r="OID66" s="6"/>
      <c r="OIE66" s="6"/>
      <c r="OIF66" s="6"/>
      <c r="OIG66" s="6"/>
      <c r="OIH66" s="6"/>
      <c r="OII66" s="6"/>
      <c r="OIJ66" s="6"/>
      <c r="OIK66" s="6"/>
      <c r="OIL66" s="6"/>
      <c r="OIM66" s="6"/>
      <c r="OIN66" s="6"/>
      <c r="OIO66" s="6"/>
      <c r="OIP66" s="6"/>
      <c r="OIQ66" s="6"/>
      <c r="OIR66" s="6"/>
      <c r="OIS66" s="6"/>
      <c r="OIT66" s="6"/>
      <c r="OIU66" s="6"/>
      <c r="OIV66" s="6"/>
      <c r="OIW66" s="6"/>
      <c r="OIX66" s="6"/>
      <c r="OIY66" s="6"/>
      <c r="OIZ66" s="6"/>
      <c r="OJA66" s="6"/>
      <c r="OJB66" s="6"/>
      <c r="OJC66" s="6"/>
      <c r="OJD66" s="6"/>
      <c r="OJE66" s="6"/>
      <c r="OJF66" s="6"/>
      <c r="OJG66" s="6"/>
      <c r="OJH66" s="6"/>
      <c r="OJI66" s="6"/>
      <c r="OJJ66" s="6"/>
      <c r="OJK66" s="6"/>
      <c r="OJL66" s="6"/>
      <c r="OJM66" s="6"/>
      <c r="OJN66" s="6"/>
      <c r="OJO66" s="6"/>
      <c r="OJP66" s="6"/>
      <c r="OJQ66" s="6"/>
      <c r="OJR66" s="6"/>
      <c r="OJS66" s="6"/>
      <c r="OJT66" s="6"/>
      <c r="OJU66" s="6"/>
      <c r="OJV66" s="6"/>
      <c r="OJW66" s="6"/>
      <c r="OJX66" s="6"/>
      <c r="OJY66" s="6"/>
      <c r="OJZ66" s="6"/>
      <c r="OKA66" s="6"/>
      <c r="OKB66" s="6"/>
      <c r="OKC66" s="6"/>
      <c r="OKD66" s="6"/>
      <c r="OKE66" s="6"/>
      <c r="OKF66" s="6"/>
      <c r="OKG66" s="6"/>
      <c r="OKH66" s="6"/>
      <c r="OKI66" s="6"/>
      <c r="OKJ66" s="6"/>
      <c r="OKK66" s="6"/>
      <c r="OKL66" s="6"/>
      <c r="OKM66" s="6"/>
      <c r="OKN66" s="6"/>
      <c r="OKO66" s="6"/>
      <c r="OKP66" s="6"/>
      <c r="OKQ66" s="6"/>
      <c r="OKR66" s="6"/>
      <c r="OKS66" s="6"/>
      <c r="OKT66" s="6"/>
      <c r="OKU66" s="6"/>
      <c r="OKV66" s="6"/>
      <c r="OKW66" s="6"/>
      <c r="OKX66" s="6"/>
      <c r="OKY66" s="6"/>
      <c r="OKZ66" s="6"/>
      <c r="OLA66" s="6"/>
      <c r="OLB66" s="6"/>
      <c r="OLC66" s="6"/>
      <c r="OLD66" s="6"/>
      <c r="OLE66" s="6"/>
      <c r="OLF66" s="6"/>
      <c r="OLG66" s="6"/>
      <c r="OLH66" s="6"/>
      <c r="OLI66" s="6"/>
      <c r="OLJ66" s="6"/>
      <c r="OLK66" s="6"/>
      <c r="OLL66" s="6"/>
      <c r="OLM66" s="6"/>
      <c r="OLN66" s="6"/>
      <c r="OLO66" s="6"/>
      <c r="OLP66" s="6"/>
      <c r="OLQ66" s="6"/>
      <c r="OLR66" s="6"/>
      <c r="OLS66" s="6"/>
      <c r="OLT66" s="6"/>
      <c r="OLU66" s="6"/>
      <c r="OLV66" s="6"/>
      <c r="OLW66" s="6"/>
      <c r="OLX66" s="6"/>
      <c r="OLY66" s="6"/>
      <c r="OLZ66" s="6"/>
      <c r="OMA66" s="6"/>
      <c r="OMB66" s="6"/>
      <c r="OMC66" s="6"/>
      <c r="OMD66" s="6"/>
      <c r="OME66" s="6"/>
      <c r="OMF66" s="6"/>
      <c r="OMG66" s="6"/>
      <c r="OMH66" s="6"/>
      <c r="OMI66" s="6"/>
      <c r="OMJ66" s="6"/>
      <c r="OMK66" s="6"/>
      <c r="OML66" s="6"/>
      <c r="OMM66" s="6"/>
      <c r="OMN66" s="6"/>
      <c r="OMO66" s="6"/>
      <c r="OMP66" s="6"/>
      <c r="OMQ66" s="6"/>
      <c r="OMR66" s="6"/>
      <c r="OMS66" s="6"/>
      <c r="OMT66" s="6"/>
      <c r="OMU66" s="6"/>
      <c r="OMV66" s="6"/>
      <c r="OMW66" s="6"/>
      <c r="OMX66" s="6"/>
      <c r="OMY66" s="6"/>
      <c r="OMZ66" s="6"/>
      <c r="ONA66" s="6"/>
      <c r="ONB66" s="6"/>
      <c r="ONC66" s="6"/>
      <c r="OND66" s="6"/>
      <c r="ONE66" s="6"/>
      <c r="ONF66" s="6"/>
      <c r="ONG66" s="6"/>
      <c r="ONH66" s="6"/>
      <c r="ONI66" s="6"/>
      <c r="ONJ66" s="6"/>
      <c r="ONK66" s="6"/>
      <c r="ONL66" s="6"/>
      <c r="ONM66" s="6"/>
      <c r="ONN66" s="6"/>
      <c r="ONO66" s="6"/>
      <c r="ONP66" s="6"/>
      <c r="ONQ66" s="6"/>
      <c r="ONR66" s="6"/>
      <c r="ONS66" s="6"/>
      <c r="ONT66" s="6"/>
      <c r="ONU66" s="6"/>
      <c r="ONV66" s="6"/>
      <c r="ONW66" s="6"/>
      <c r="ONX66" s="6"/>
      <c r="ONY66" s="6"/>
      <c r="ONZ66" s="6"/>
      <c r="OOA66" s="6"/>
      <c r="OOB66" s="6"/>
      <c r="OOC66" s="6"/>
      <c r="OOD66" s="6"/>
      <c r="OOE66" s="6"/>
      <c r="OOF66" s="6"/>
      <c r="OOG66" s="6"/>
      <c r="OOH66" s="6"/>
      <c r="OOI66" s="6"/>
      <c r="OOJ66" s="6"/>
      <c r="OOK66" s="6"/>
      <c r="OOL66" s="6"/>
      <c r="OOM66" s="6"/>
      <c r="OON66" s="6"/>
      <c r="OOO66" s="6"/>
      <c r="OOP66" s="6"/>
      <c r="OOQ66" s="6"/>
      <c r="OOR66" s="6"/>
      <c r="OOS66" s="6"/>
      <c r="OOT66" s="6"/>
      <c r="OOU66" s="6"/>
      <c r="OOV66" s="6"/>
      <c r="OOW66" s="6"/>
      <c r="OOX66" s="6"/>
      <c r="OOY66" s="6"/>
      <c r="OOZ66" s="6"/>
      <c r="OPA66" s="6"/>
      <c r="OPB66" s="6"/>
      <c r="OPC66" s="6"/>
      <c r="OPD66" s="6"/>
      <c r="OPE66" s="6"/>
      <c r="OPF66" s="6"/>
      <c r="OPG66" s="6"/>
      <c r="OPH66" s="6"/>
      <c r="OPI66" s="6"/>
      <c r="OPJ66" s="6"/>
      <c r="OPK66" s="6"/>
      <c r="OPL66" s="6"/>
      <c r="OPM66" s="6"/>
      <c r="OPN66" s="6"/>
      <c r="OPO66" s="6"/>
      <c r="OPP66" s="6"/>
      <c r="OPQ66" s="6"/>
      <c r="OPR66" s="6"/>
      <c r="OPS66" s="6"/>
      <c r="OPT66" s="6"/>
      <c r="OPU66" s="6"/>
      <c r="OPV66" s="6"/>
      <c r="OPW66" s="6"/>
      <c r="OPX66" s="6"/>
      <c r="OPY66" s="6"/>
      <c r="OPZ66" s="6"/>
      <c r="OQA66" s="6"/>
      <c r="OQB66" s="6"/>
      <c r="OQC66" s="6"/>
      <c r="OQD66" s="6"/>
      <c r="OQE66" s="6"/>
      <c r="OQF66" s="6"/>
      <c r="OQG66" s="6"/>
      <c r="OQH66" s="6"/>
      <c r="OQI66" s="6"/>
      <c r="OQJ66" s="6"/>
      <c r="OQK66" s="6"/>
      <c r="OQL66" s="6"/>
      <c r="OQM66" s="6"/>
      <c r="OQN66" s="6"/>
      <c r="OQO66" s="6"/>
      <c r="OQP66" s="6"/>
      <c r="OQQ66" s="6"/>
      <c r="OQR66" s="6"/>
      <c r="OQS66" s="6"/>
      <c r="OQT66" s="6"/>
      <c r="OQU66" s="6"/>
      <c r="OQV66" s="6"/>
      <c r="OQW66" s="6"/>
      <c r="OQX66" s="6"/>
      <c r="OQY66" s="6"/>
      <c r="OQZ66" s="6"/>
      <c r="ORA66" s="6"/>
      <c r="ORB66" s="6"/>
      <c r="ORC66" s="6"/>
      <c r="ORD66" s="6"/>
      <c r="ORE66" s="6"/>
      <c r="ORF66" s="6"/>
      <c r="ORG66" s="6"/>
      <c r="ORH66" s="6"/>
      <c r="ORI66" s="6"/>
      <c r="ORJ66" s="6"/>
      <c r="ORK66" s="6"/>
      <c r="ORL66" s="6"/>
      <c r="ORM66" s="6"/>
      <c r="ORN66" s="6"/>
      <c r="ORO66" s="6"/>
      <c r="ORP66" s="6"/>
      <c r="ORQ66" s="6"/>
      <c r="ORR66" s="6"/>
      <c r="ORS66" s="6"/>
      <c r="ORT66" s="6"/>
      <c r="ORU66" s="6"/>
      <c r="ORV66" s="6"/>
      <c r="ORW66" s="6"/>
      <c r="ORX66" s="6"/>
      <c r="ORY66" s="6"/>
      <c r="ORZ66" s="6"/>
      <c r="OSA66" s="6"/>
      <c r="OSB66" s="6"/>
      <c r="OSC66" s="6"/>
      <c r="OSD66" s="6"/>
      <c r="OSE66" s="6"/>
      <c r="OSF66" s="6"/>
      <c r="OSG66" s="6"/>
      <c r="OSH66" s="6"/>
      <c r="OSI66" s="6"/>
      <c r="OSJ66" s="6"/>
      <c r="OSK66" s="6"/>
      <c r="OSL66" s="6"/>
      <c r="OSM66" s="6"/>
      <c r="OSN66" s="6"/>
      <c r="OSO66" s="6"/>
      <c r="OSP66" s="6"/>
      <c r="OSQ66" s="6"/>
      <c r="OSR66" s="6"/>
      <c r="OSS66" s="6"/>
      <c r="OST66" s="6"/>
      <c r="OSU66" s="6"/>
      <c r="OSV66" s="6"/>
      <c r="OSW66" s="6"/>
      <c r="OSX66" s="6"/>
      <c r="OSY66" s="6"/>
      <c r="OSZ66" s="6"/>
      <c r="OTA66" s="6"/>
      <c r="OTB66" s="6"/>
      <c r="OTC66" s="6"/>
      <c r="OTD66" s="6"/>
      <c r="OTE66" s="6"/>
      <c r="OTF66" s="6"/>
      <c r="OTG66" s="6"/>
      <c r="OTH66" s="6"/>
      <c r="OTI66" s="6"/>
      <c r="OTJ66" s="6"/>
      <c r="OTK66" s="6"/>
      <c r="OTL66" s="6"/>
      <c r="OTM66" s="6"/>
      <c r="OTN66" s="6"/>
      <c r="OTO66" s="6"/>
      <c r="OTP66" s="6"/>
      <c r="OTQ66" s="6"/>
      <c r="OTR66" s="6"/>
      <c r="OTS66" s="6"/>
      <c r="OTT66" s="6"/>
      <c r="OTU66" s="6"/>
      <c r="OTV66" s="6"/>
      <c r="OTW66" s="6"/>
      <c r="OTX66" s="6"/>
      <c r="OTY66" s="6"/>
      <c r="OTZ66" s="6"/>
      <c r="OUA66" s="6"/>
      <c r="OUB66" s="6"/>
      <c r="OUC66" s="6"/>
      <c r="OUD66" s="6"/>
      <c r="OUE66" s="6"/>
      <c r="OUF66" s="6"/>
      <c r="OUG66" s="6"/>
      <c r="OUH66" s="6"/>
      <c r="OUI66" s="6"/>
      <c r="OUJ66" s="6"/>
      <c r="OUK66" s="6"/>
      <c r="OUL66" s="6"/>
      <c r="OUM66" s="6"/>
      <c r="OUN66" s="6"/>
      <c r="OUO66" s="6"/>
      <c r="OUP66" s="6"/>
      <c r="OUQ66" s="6"/>
      <c r="OUR66" s="6"/>
      <c r="OUS66" s="6"/>
      <c r="OUT66" s="6"/>
      <c r="OUU66" s="6"/>
      <c r="OUV66" s="6"/>
      <c r="OUW66" s="6"/>
      <c r="OUX66" s="6"/>
      <c r="OUY66" s="6"/>
      <c r="OUZ66" s="6"/>
      <c r="OVA66" s="6"/>
      <c r="OVB66" s="6"/>
      <c r="OVC66" s="6"/>
      <c r="OVD66" s="6"/>
      <c r="OVE66" s="6"/>
      <c r="OVF66" s="6"/>
      <c r="OVG66" s="6"/>
      <c r="OVH66" s="6"/>
      <c r="OVI66" s="6"/>
      <c r="OVJ66" s="6"/>
      <c r="OVK66" s="6"/>
      <c r="OVL66" s="6"/>
      <c r="OVM66" s="6"/>
      <c r="OVN66" s="6"/>
      <c r="OVO66" s="6"/>
      <c r="OVP66" s="6"/>
      <c r="OVQ66" s="6"/>
      <c r="OVR66" s="6"/>
      <c r="OVS66" s="6"/>
      <c r="OVT66" s="6"/>
      <c r="OVU66" s="6"/>
      <c r="OVV66" s="6"/>
      <c r="OVW66" s="6"/>
      <c r="OVX66" s="6"/>
      <c r="OVY66" s="6"/>
      <c r="OVZ66" s="6"/>
      <c r="OWA66" s="6"/>
      <c r="OWB66" s="6"/>
      <c r="OWC66" s="6"/>
      <c r="OWD66" s="6"/>
      <c r="OWE66" s="6"/>
      <c r="OWF66" s="6"/>
      <c r="OWG66" s="6"/>
      <c r="OWH66" s="6"/>
      <c r="OWI66" s="6"/>
      <c r="OWJ66" s="6"/>
      <c r="OWK66" s="6"/>
      <c r="OWL66" s="6"/>
      <c r="OWM66" s="6"/>
      <c r="OWN66" s="6"/>
      <c r="OWO66" s="6"/>
      <c r="OWP66" s="6"/>
      <c r="OWQ66" s="6"/>
      <c r="OWR66" s="6"/>
      <c r="OWS66" s="6"/>
      <c r="OWT66" s="6"/>
      <c r="OWU66" s="6"/>
      <c r="OWV66" s="6"/>
      <c r="OWW66" s="6"/>
      <c r="OWX66" s="6"/>
      <c r="OWY66" s="6"/>
      <c r="OWZ66" s="6"/>
      <c r="OXA66" s="6"/>
      <c r="OXB66" s="6"/>
      <c r="OXC66" s="6"/>
      <c r="OXD66" s="6"/>
      <c r="OXE66" s="6"/>
      <c r="OXF66" s="6"/>
      <c r="OXG66" s="6"/>
      <c r="OXH66" s="6"/>
      <c r="OXI66" s="6"/>
      <c r="OXJ66" s="6"/>
      <c r="OXK66" s="6"/>
      <c r="OXL66" s="6"/>
      <c r="OXM66" s="6"/>
      <c r="OXN66" s="6"/>
      <c r="OXO66" s="6"/>
      <c r="OXP66" s="6"/>
      <c r="OXQ66" s="6"/>
      <c r="OXR66" s="6"/>
      <c r="OXS66" s="6"/>
      <c r="OXT66" s="6"/>
      <c r="OXU66" s="6"/>
      <c r="OXV66" s="6"/>
      <c r="OXW66" s="6"/>
      <c r="OXX66" s="6"/>
      <c r="OXY66" s="6"/>
      <c r="OXZ66" s="6"/>
      <c r="OYA66" s="6"/>
      <c r="OYB66" s="6"/>
      <c r="OYC66" s="6"/>
      <c r="OYD66" s="6"/>
      <c r="OYE66" s="6"/>
      <c r="OYF66" s="6"/>
      <c r="OYG66" s="6"/>
      <c r="OYH66" s="6"/>
      <c r="OYI66" s="6"/>
      <c r="OYJ66" s="6"/>
      <c r="OYK66" s="6"/>
      <c r="OYL66" s="6"/>
      <c r="OYM66" s="6"/>
      <c r="OYN66" s="6"/>
      <c r="OYO66" s="6"/>
      <c r="OYP66" s="6"/>
      <c r="OYQ66" s="6"/>
      <c r="OYR66" s="6"/>
      <c r="OYS66" s="6"/>
      <c r="OYT66" s="6"/>
      <c r="OYU66" s="6"/>
      <c r="OYV66" s="6"/>
      <c r="OYW66" s="6"/>
      <c r="OYX66" s="6"/>
      <c r="OYY66" s="6"/>
      <c r="OYZ66" s="6"/>
      <c r="OZA66" s="6"/>
      <c r="OZB66" s="6"/>
      <c r="OZC66" s="6"/>
      <c r="OZD66" s="6"/>
      <c r="OZE66" s="6"/>
      <c r="OZF66" s="6"/>
      <c r="OZG66" s="6"/>
      <c r="OZH66" s="6"/>
      <c r="OZI66" s="6"/>
      <c r="OZJ66" s="6"/>
      <c r="OZK66" s="6"/>
      <c r="OZL66" s="6"/>
      <c r="OZM66" s="6"/>
      <c r="OZN66" s="6"/>
      <c r="OZO66" s="6"/>
      <c r="OZP66" s="6"/>
      <c r="OZQ66" s="6"/>
      <c r="OZR66" s="6"/>
      <c r="OZS66" s="6"/>
      <c r="OZT66" s="6"/>
      <c r="OZU66" s="6"/>
      <c r="OZV66" s="6"/>
      <c r="OZW66" s="6"/>
      <c r="OZX66" s="6"/>
      <c r="OZY66" s="6"/>
      <c r="OZZ66" s="6"/>
      <c r="PAA66" s="6"/>
      <c r="PAB66" s="6"/>
      <c r="PAC66" s="6"/>
      <c r="PAD66" s="6"/>
      <c r="PAE66" s="6"/>
      <c r="PAF66" s="6"/>
      <c r="PAG66" s="6"/>
      <c r="PAH66" s="6"/>
      <c r="PAI66" s="6"/>
      <c r="PAJ66" s="6"/>
      <c r="PAK66" s="6"/>
      <c r="PAL66" s="6"/>
      <c r="PAM66" s="6"/>
      <c r="PAN66" s="6"/>
      <c r="PAO66" s="6"/>
      <c r="PAP66" s="6"/>
      <c r="PAQ66" s="6"/>
      <c r="PAR66" s="6"/>
      <c r="PAS66" s="6"/>
      <c r="PAT66" s="6"/>
      <c r="PAU66" s="6"/>
      <c r="PAV66" s="6"/>
      <c r="PAW66" s="6"/>
      <c r="PAX66" s="6"/>
      <c r="PAY66" s="6"/>
      <c r="PAZ66" s="6"/>
      <c r="PBA66" s="6"/>
      <c r="PBB66" s="6"/>
      <c r="PBC66" s="6"/>
      <c r="PBD66" s="6"/>
      <c r="PBE66" s="6"/>
      <c r="PBF66" s="6"/>
      <c r="PBG66" s="6"/>
      <c r="PBH66" s="6"/>
      <c r="PBI66" s="6"/>
      <c r="PBJ66" s="6"/>
      <c r="PBK66" s="6"/>
      <c r="PBL66" s="6"/>
      <c r="PBM66" s="6"/>
      <c r="PBN66" s="6"/>
      <c r="PBO66" s="6"/>
      <c r="PBP66" s="6"/>
      <c r="PBQ66" s="6"/>
      <c r="PBR66" s="6"/>
      <c r="PBS66" s="6"/>
      <c r="PBT66" s="6"/>
      <c r="PBU66" s="6"/>
      <c r="PBV66" s="6"/>
      <c r="PBW66" s="6"/>
      <c r="PBX66" s="6"/>
      <c r="PBY66" s="6"/>
      <c r="PBZ66" s="6"/>
      <c r="PCA66" s="6"/>
      <c r="PCB66" s="6"/>
      <c r="PCC66" s="6"/>
      <c r="PCD66" s="6"/>
      <c r="PCE66" s="6"/>
      <c r="PCF66" s="6"/>
      <c r="PCG66" s="6"/>
      <c r="PCH66" s="6"/>
      <c r="PCI66" s="6"/>
      <c r="PCJ66" s="6"/>
      <c r="PCK66" s="6"/>
      <c r="PCL66" s="6"/>
      <c r="PCM66" s="6"/>
      <c r="PCN66" s="6"/>
      <c r="PCO66" s="6"/>
      <c r="PCP66" s="6"/>
      <c r="PCQ66" s="6"/>
      <c r="PCR66" s="6"/>
      <c r="PCS66" s="6"/>
      <c r="PCT66" s="6"/>
      <c r="PCU66" s="6"/>
      <c r="PCV66" s="6"/>
      <c r="PCW66" s="6"/>
      <c r="PCX66" s="6"/>
      <c r="PCY66" s="6"/>
      <c r="PCZ66" s="6"/>
      <c r="PDA66" s="6"/>
      <c r="PDB66" s="6"/>
      <c r="PDC66" s="6"/>
      <c r="PDD66" s="6"/>
      <c r="PDE66" s="6"/>
      <c r="PDF66" s="6"/>
      <c r="PDG66" s="6"/>
      <c r="PDH66" s="6"/>
      <c r="PDI66" s="6"/>
      <c r="PDJ66" s="6"/>
      <c r="PDK66" s="6"/>
      <c r="PDL66" s="6"/>
      <c r="PDM66" s="6"/>
      <c r="PDN66" s="6"/>
      <c r="PDO66" s="6"/>
      <c r="PDP66" s="6"/>
      <c r="PDQ66" s="6"/>
      <c r="PDR66" s="6"/>
      <c r="PDS66" s="6"/>
      <c r="PDT66" s="6"/>
      <c r="PDU66" s="6"/>
      <c r="PDV66" s="6"/>
      <c r="PDW66" s="6"/>
      <c r="PDX66" s="6"/>
      <c r="PDY66" s="6"/>
      <c r="PDZ66" s="6"/>
      <c r="PEA66" s="6"/>
      <c r="PEB66" s="6"/>
      <c r="PEC66" s="6"/>
      <c r="PED66" s="6"/>
      <c r="PEE66" s="6"/>
      <c r="PEF66" s="6"/>
      <c r="PEG66" s="6"/>
      <c r="PEH66" s="6"/>
      <c r="PEI66" s="6"/>
      <c r="PEJ66" s="6"/>
      <c r="PEK66" s="6"/>
      <c r="PEL66" s="6"/>
      <c r="PEM66" s="6"/>
      <c r="PEN66" s="6"/>
      <c r="PEO66" s="6"/>
      <c r="PEP66" s="6"/>
      <c r="PEQ66" s="6"/>
      <c r="PER66" s="6"/>
      <c r="PES66" s="6"/>
      <c r="PET66" s="6"/>
      <c r="PEU66" s="6"/>
      <c r="PEV66" s="6"/>
      <c r="PEW66" s="6"/>
      <c r="PEX66" s="6"/>
      <c r="PEY66" s="6"/>
      <c r="PEZ66" s="6"/>
      <c r="PFA66" s="6"/>
      <c r="PFB66" s="6"/>
      <c r="PFC66" s="6"/>
      <c r="PFD66" s="6"/>
      <c r="PFE66" s="6"/>
      <c r="PFF66" s="6"/>
      <c r="PFG66" s="6"/>
      <c r="PFH66" s="6"/>
      <c r="PFI66" s="6"/>
      <c r="PFJ66" s="6"/>
      <c r="PFK66" s="6"/>
      <c r="PFL66" s="6"/>
      <c r="PFM66" s="6"/>
      <c r="PFN66" s="6"/>
      <c r="PFO66" s="6"/>
      <c r="PFP66" s="6"/>
      <c r="PFQ66" s="6"/>
      <c r="PFR66" s="6"/>
      <c r="PFS66" s="6"/>
      <c r="PFT66" s="6"/>
      <c r="PFU66" s="6"/>
      <c r="PFV66" s="6"/>
      <c r="PFW66" s="6"/>
      <c r="PFX66" s="6"/>
      <c r="PFY66" s="6"/>
      <c r="PFZ66" s="6"/>
      <c r="PGA66" s="6"/>
      <c r="PGB66" s="6"/>
      <c r="PGC66" s="6"/>
      <c r="PGD66" s="6"/>
      <c r="PGE66" s="6"/>
      <c r="PGF66" s="6"/>
      <c r="PGG66" s="6"/>
      <c r="PGH66" s="6"/>
      <c r="PGI66" s="6"/>
      <c r="PGJ66" s="6"/>
      <c r="PGK66" s="6"/>
      <c r="PGL66" s="6"/>
      <c r="PGM66" s="6"/>
      <c r="PGN66" s="6"/>
      <c r="PGO66" s="6"/>
      <c r="PGP66" s="6"/>
      <c r="PGQ66" s="6"/>
      <c r="PGR66" s="6"/>
      <c r="PGS66" s="6"/>
      <c r="PGT66" s="6"/>
      <c r="PGU66" s="6"/>
      <c r="PGV66" s="6"/>
      <c r="PGW66" s="6"/>
      <c r="PGX66" s="6"/>
      <c r="PGY66" s="6"/>
      <c r="PGZ66" s="6"/>
      <c r="PHA66" s="6"/>
      <c r="PHB66" s="6"/>
      <c r="PHC66" s="6"/>
      <c r="PHD66" s="6"/>
      <c r="PHE66" s="6"/>
      <c r="PHF66" s="6"/>
      <c r="PHG66" s="6"/>
      <c r="PHH66" s="6"/>
      <c r="PHI66" s="6"/>
      <c r="PHJ66" s="6"/>
      <c r="PHK66" s="6"/>
      <c r="PHL66" s="6"/>
      <c r="PHM66" s="6"/>
      <c r="PHN66" s="6"/>
      <c r="PHO66" s="6"/>
      <c r="PHP66" s="6"/>
      <c r="PHQ66" s="6"/>
      <c r="PHR66" s="6"/>
      <c r="PHS66" s="6"/>
      <c r="PHT66" s="6"/>
      <c r="PHU66" s="6"/>
      <c r="PHV66" s="6"/>
      <c r="PHW66" s="6"/>
      <c r="PHX66" s="6"/>
      <c r="PHY66" s="6"/>
      <c r="PHZ66" s="6"/>
      <c r="PIA66" s="6"/>
      <c r="PIB66" s="6"/>
      <c r="PIC66" s="6"/>
      <c r="PID66" s="6"/>
      <c r="PIE66" s="6"/>
      <c r="PIF66" s="6"/>
      <c r="PIG66" s="6"/>
      <c r="PIH66" s="6"/>
      <c r="PII66" s="6"/>
      <c r="PIJ66" s="6"/>
      <c r="PIK66" s="6"/>
      <c r="PIL66" s="6"/>
      <c r="PIM66" s="6"/>
      <c r="PIN66" s="6"/>
      <c r="PIO66" s="6"/>
      <c r="PIP66" s="6"/>
      <c r="PIQ66" s="6"/>
      <c r="PIR66" s="6"/>
      <c r="PIS66" s="6"/>
      <c r="PIT66" s="6"/>
      <c r="PIU66" s="6"/>
      <c r="PIV66" s="6"/>
      <c r="PIW66" s="6"/>
      <c r="PIX66" s="6"/>
      <c r="PIY66" s="6"/>
      <c r="PIZ66" s="6"/>
      <c r="PJA66" s="6"/>
      <c r="PJB66" s="6"/>
      <c r="PJC66" s="6"/>
      <c r="PJD66" s="6"/>
      <c r="PJE66" s="6"/>
      <c r="PJF66" s="6"/>
      <c r="PJG66" s="6"/>
      <c r="PJH66" s="6"/>
      <c r="PJI66" s="6"/>
      <c r="PJJ66" s="6"/>
      <c r="PJK66" s="6"/>
      <c r="PJL66" s="6"/>
      <c r="PJM66" s="6"/>
      <c r="PJN66" s="6"/>
      <c r="PJO66" s="6"/>
      <c r="PJP66" s="6"/>
      <c r="PJQ66" s="6"/>
      <c r="PJR66" s="6"/>
      <c r="PJS66" s="6"/>
      <c r="PJT66" s="6"/>
      <c r="PJU66" s="6"/>
      <c r="PJV66" s="6"/>
      <c r="PJW66" s="6"/>
      <c r="PJX66" s="6"/>
      <c r="PJY66" s="6"/>
      <c r="PJZ66" s="6"/>
      <c r="PKA66" s="6"/>
      <c r="PKB66" s="6"/>
      <c r="PKC66" s="6"/>
      <c r="PKD66" s="6"/>
      <c r="PKE66" s="6"/>
      <c r="PKF66" s="6"/>
      <c r="PKG66" s="6"/>
      <c r="PKH66" s="6"/>
      <c r="PKI66" s="6"/>
      <c r="PKJ66" s="6"/>
      <c r="PKK66" s="6"/>
      <c r="PKL66" s="6"/>
      <c r="PKM66" s="6"/>
      <c r="PKN66" s="6"/>
      <c r="PKO66" s="6"/>
      <c r="PKP66" s="6"/>
      <c r="PKQ66" s="6"/>
      <c r="PKR66" s="6"/>
      <c r="PKS66" s="6"/>
      <c r="PKT66" s="6"/>
      <c r="PKU66" s="6"/>
      <c r="PKV66" s="6"/>
      <c r="PKW66" s="6"/>
      <c r="PKX66" s="6"/>
      <c r="PKY66" s="6"/>
      <c r="PKZ66" s="6"/>
      <c r="PLA66" s="6"/>
      <c r="PLB66" s="6"/>
      <c r="PLC66" s="6"/>
      <c r="PLD66" s="6"/>
      <c r="PLE66" s="6"/>
      <c r="PLF66" s="6"/>
      <c r="PLG66" s="6"/>
      <c r="PLH66" s="6"/>
      <c r="PLI66" s="6"/>
      <c r="PLJ66" s="6"/>
      <c r="PLK66" s="6"/>
      <c r="PLL66" s="6"/>
      <c r="PLM66" s="6"/>
      <c r="PLN66" s="6"/>
      <c r="PLO66" s="6"/>
      <c r="PLP66" s="6"/>
      <c r="PLQ66" s="6"/>
      <c r="PLR66" s="6"/>
      <c r="PLS66" s="6"/>
      <c r="PLT66" s="6"/>
      <c r="PLU66" s="6"/>
      <c r="PLV66" s="6"/>
      <c r="PLW66" s="6"/>
      <c r="PLX66" s="6"/>
      <c r="PLY66" s="6"/>
      <c r="PLZ66" s="6"/>
      <c r="PMA66" s="6"/>
      <c r="PMB66" s="6"/>
      <c r="PMC66" s="6"/>
      <c r="PMD66" s="6"/>
      <c r="PME66" s="6"/>
      <c r="PMF66" s="6"/>
      <c r="PMG66" s="6"/>
      <c r="PMH66" s="6"/>
      <c r="PMI66" s="6"/>
      <c r="PMJ66" s="6"/>
      <c r="PMK66" s="6"/>
      <c r="PML66" s="6"/>
      <c r="PMM66" s="6"/>
      <c r="PMN66" s="6"/>
      <c r="PMO66" s="6"/>
      <c r="PMP66" s="6"/>
      <c r="PMQ66" s="6"/>
      <c r="PMR66" s="6"/>
      <c r="PMS66" s="6"/>
      <c r="PMT66" s="6"/>
      <c r="PMU66" s="6"/>
      <c r="PMV66" s="6"/>
      <c r="PMW66" s="6"/>
      <c r="PMX66" s="6"/>
      <c r="PMY66" s="6"/>
      <c r="PMZ66" s="6"/>
      <c r="PNA66" s="6"/>
      <c r="PNB66" s="6"/>
      <c r="PNC66" s="6"/>
      <c r="PND66" s="6"/>
      <c r="PNE66" s="6"/>
      <c r="PNF66" s="6"/>
      <c r="PNG66" s="6"/>
      <c r="PNH66" s="6"/>
      <c r="PNI66" s="6"/>
      <c r="PNJ66" s="6"/>
      <c r="PNK66" s="6"/>
      <c r="PNL66" s="6"/>
      <c r="PNM66" s="6"/>
      <c r="PNN66" s="6"/>
      <c r="PNO66" s="6"/>
      <c r="PNP66" s="6"/>
      <c r="PNQ66" s="6"/>
      <c r="PNR66" s="6"/>
      <c r="PNS66" s="6"/>
      <c r="PNT66" s="6"/>
      <c r="PNU66" s="6"/>
      <c r="PNV66" s="6"/>
      <c r="PNW66" s="6"/>
      <c r="PNX66" s="6"/>
      <c r="PNY66" s="6"/>
      <c r="PNZ66" s="6"/>
      <c r="POA66" s="6"/>
      <c r="POB66" s="6"/>
      <c r="POC66" s="6"/>
      <c r="POD66" s="6"/>
      <c r="POE66" s="6"/>
      <c r="POF66" s="6"/>
      <c r="POG66" s="6"/>
      <c r="POH66" s="6"/>
      <c r="POI66" s="6"/>
      <c r="POJ66" s="6"/>
      <c r="POK66" s="6"/>
      <c r="POL66" s="6"/>
      <c r="POM66" s="6"/>
      <c r="PON66" s="6"/>
      <c r="POO66" s="6"/>
      <c r="POP66" s="6"/>
      <c r="POQ66" s="6"/>
      <c r="POR66" s="6"/>
      <c r="POS66" s="6"/>
      <c r="POT66" s="6"/>
      <c r="POU66" s="6"/>
      <c r="POV66" s="6"/>
      <c r="POW66" s="6"/>
      <c r="POX66" s="6"/>
      <c r="POY66" s="6"/>
      <c r="POZ66" s="6"/>
      <c r="PPA66" s="6"/>
      <c r="PPB66" s="6"/>
      <c r="PPC66" s="6"/>
      <c r="PPD66" s="6"/>
      <c r="PPE66" s="6"/>
      <c r="PPF66" s="6"/>
      <c r="PPG66" s="6"/>
      <c r="PPH66" s="6"/>
      <c r="PPI66" s="6"/>
      <c r="PPJ66" s="6"/>
      <c r="PPK66" s="6"/>
      <c r="PPL66" s="6"/>
      <c r="PPM66" s="6"/>
      <c r="PPN66" s="6"/>
      <c r="PPO66" s="6"/>
      <c r="PPP66" s="6"/>
      <c r="PPQ66" s="6"/>
      <c r="PPR66" s="6"/>
      <c r="PPS66" s="6"/>
      <c r="PPT66" s="6"/>
      <c r="PPU66" s="6"/>
      <c r="PPV66" s="6"/>
      <c r="PPW66" s="6"/>
      <c r="PPX66" s="6"/>
      <c r="PPY66" s="6"/>
      <c r="PPZ66" s="6"/>
      <c r="PQA66" s="6"/>
      <c r="PQB66" s="6"/>
      <c r="PQC66" s="6"/>
      <c r="PQD66" s="6"/>
      <c r="PQE66" s="6"/>
      <c r="PQF66" s="6"/>
      <c r="PQG66" s="6"/>
      <c r="PQH66" s="6"/>
      <c r="PQI66" s="6"/>
      <c r="PQJ66" s="6"/>
      <c r="PQK66" s="6"/>
      <c r="PQL66" s="6"/>
      <c r="PQM66" s="6"/>
      <c r="PQN66" s="6"/>
      <c r="PQO66" s="6"/>
      <c r="PQP66" s="6"/>
      <c r="PQQ66" s="6"/>
      <c r="PQR66" s="6"/>
      <c r="PQS66" s="6"/>
      <c r="PQT66" s="6"/>
      <c r="PQU66" s="6"/>
      <c r="PQV66" s="6"/>
      <c r="PQW66" s="6"/>
      <c r="PQX66" s="6"/>
      <c r="PQY66" s="6"/>
      <c r="PQZ66" s="6"/>
      <c r="PRA66" s="6"/>
      <c r="PRB66" s="6"/>
      <c r="PRC66" s="6"/>
      <c r="PRD66" s="6"/>
      <c r="PRE66" s="6"/>
      <c r="PRF66" s="6"/>
      <c r="PRG66" s="6"/>
      <c r="PRH66" s="6"/>
      <c r="PRI66" s="6"/>
      <c r="PRJ66" s="6"/>
      <c r="PRK66" s="6"/>
      <c r="PRL66" s="6"/>
      <c r="PRM66" s="6"/>
      <c r="PRN66" s="6"/>
      <c r="PRO66" s="6"/>
      <c r="PRP66" s="6"/>
      <c r="PRQ66" s="6"/>
      <c r="PRR66" s="6"/>
      <c r="PRS66" s="6"/>
      <c r="PRT66" s="6"/>
      <c r="PRU66" s="6"/>
      <c r="PRV66" s="6"/>
      <c r="PRW66" s="6"/>
      <c r="PRX66" s="6"/>
      <c r="PRY66" s="6"/>
      <c r="PRZ66" s="6"/>
      <c r="PSA66" s="6"/>
      <c r="PSB66" s="6"/>
      <c r="PSC66" s="6"/>
      <c r="PSD66" s="6"/>
      <c r="PSE66" s="6"/>
      <c r="PSF66" s="6"/>
      <c r="PSG66" s="6"/>
      <c r="PSH66" s="6"/>
      <c r="PSI66" s="6"/>
      <c r="PSJ66" s="6"/>
      <c r="PSK66" s="6"/>
      <c r="PSL66" s="6"/>
      <c r="PSM66" s="6"/>
      <c r="PSN66" s="6"/>
      <c r="PSO66" s="6"/>
      <c r="PSP66" s="6"/>
      <c r="PSQ66" s="6"/>
      <c r="PSR66" s="6"/>
      <c r="PSS66" s="6"/>
      <c r="PST66" s="6"/>
      <c r="PSU66" s="6"/>
      <c r="PSV66" s="6"/>
      <c r="PSW66" s="6"/>
      <c r="PSX66" s="6"/>
      <c r="PSY66" s="6"/>
      <c r="PSZ66" s="6"/>
      <c r="PTA66" s="6"/>
      <c r="PTB66" s="6"/>
      <c r="PTC66" s="6"/>
      <c r="PTD66" s="6"/>
      <c r="PTE66" s="6"/>
      <c r="PTF66" s="6"/>
      <c r="PTG66" s="6"/>
      <c r="PTH66" s="6"/>
      <c r="PTI66" s="6"/>
      <c r="PTJ66" s="6"/>
      <c r="PTK66" s="6"/>
      <c r="PTL66" s="6"/>
      <c r="PTM66" s="6"/>
      <c r="PTN66" s="6"/>
      <c r="PTO66" s="6"/>
      <c r="PTP66" s="6"/>
      <c r="PTQ66" s="6"/>
      <c r="PTR66" s="6"/>
      <c r="PTS66" s="6"/>
      <c r="PTT66" s="6"/>
      <c r="PTU66" s="6"/>
      <c r="PTV66" s="6"/>
      <c r="PTW66" s="6"/>
      <c r="PTX66" s="6"/>
      <c r="PTY66" s="6"/>
      <c r="PTZ66" s="6"/>
      <c r="PUA66" s="6"/>
      <c r="PUB66" s="6"/>
      <c r="PUC66" s="6"/>
      <c r="PUD66" s="6"/>
      <c r="PUE66" s="6"/>
      <c r="PUF66" s="6"/>
      <c r="PUG66" s="6"/>
      <c r="PUH66" s="6"/>
      <c r="PUI66" s="6"/>
      <c r="PUJ66" s="6"/>
      <c r="PUK66" s="6"/>
      <c r="PUL66" s="6"/>
      <c r="PUM66" s="6"/>
      <c r="PUN66" s="6"/>
      <c r="PUO66" s="6"/>
      <c r="PUP66" s="6"/>
      <c r="PUQ66" s="6"/>
      <c r="PUR66" s="6"/>
      <c r="PUS66" s="6"/>
      <c r="PUT66" s="6"/>
      <c r="PUU66" s="6"/>
      <c r="PUV66" s="6"/>
      <c r="PUW66" s="6"/>
      <c r="PUX66" s="6"/>
      <c r="PUY66" s="6"/>
      <c r="PUZ66" s="6"/>
      <c r="PVA66" s="6"/>
      <c r="PVB66" s="6"/>
      <c r="PVC66" s="6"/>
      <c r="PVD66" s="6"/>
      <c r="PVE66" s="6"/>
      <c r="PVF66" s="6"/>
      <c r="PVG66" s="6"/>
      <c r="PVH66" s="6"/>
      <c r="PVI66" s="6"/>
      <c r="PVJ66" s="6"/>
      <c r="PVK66" s="6"/>
      <c r="PVL66" s="6"/>
      <c r="PVM66" s="6"/>
      <c r="PVN66" s="6"/>
      <c r="PVO66" s="6"/>
      <c r="PVP66" s="6"/>
      <c r="PVQ66" s="6"/>
      <c r="PVR66" s="6"/>
      <c r="PVS66" s="6"/>
      <c r="PVT66" s="6"/>
      <c r="PVU66" s="6"/>
      <c r="PVV66" s="6"/>
      <c r="PVW66" s="6"/>
      <c r="PVX66" s="6"/>
      <c r="PVY66" s="6"/>
      <c r="PVZ66" s="6"/>
      <c r="PWA66" s="6"/>
      <c r="PWB66" s="6"/>
      <c r="PWC66" s="6"/>
      <c r="PWD66" s="6"/>
      <c r="PWE66" s="6"/>
      <c r="PWF66" s="6"/>
      <c r="PWG66" s="6"/>
      <c r="PWH66" s="6"/>
      <c r="PWI66" s="6"/>
      <c r="PWJ66" s="6"/>
      <c r="PWK66" s="6"/>
      <c r="PWL66" s="6"/>
      <c r="PWM66" s="6"/>
      <c r="PWN66" s="6"/>
      <c r="PWO66" s="6"/>
      <c r="PWP66" s="6"/>
      <c r="PWQ66" s="6"/>
      <c r="PWR66" s="6"/>
      <c r="PWS66" s="6"/>
      <c r="PWT66" s="6"/>
      <c r="PWU66" s="6"/>
      <c r="PWV66" s="6"/>
      <c r="PWW66" s="6"/>
      <c r="PWX66" s="6"/>
      <c r="PWY66" s="6"/>
      <c r="PWZ66" s="6"/>
      <c r="PXA66" s="6"/>
      <c r="PXB66" s="6"/>
      <c r="PXC66" s="6"/>
      <c r="PXD66" s="6"/>
      <c r="PXE66" s="6"/>
      <c r="PXF66" s="6"/>
      <c r="PXG66" s="6"/>
      <c r="PXH66" s="6"/>
      <c r="PXI66" s="6"/>
      <c r="PXJ66" s="6"/>
      <c r="PXK66" s="6"/>
      <c r="PXL66" s="6"/>
      <c r="PXM66" s="6"/>
      <c r="PXN66" s="6"/>
      <c r="PXO66" s="6"/>
      <c r="PXP66" s="6"/>
      <c r="PXQ66" s="6"/>
      <c r="PXR66" s="6"/>
      <c r="PXS66" s="6"/>
      <c r="PXT66" s="6"/>
      <c r="PXU66" s="6"/>
      <c r="PXV66" s="6"/>
      <c r="PXW66" s="6"/>
      <c r="PXX66" s="6"/>
      <c r="PXY66" s="6"/>
      <c r="PXZ66" s="6"/>
      <c r="PYA66" s="6"/>
      <c r="PYB66" s="6"/>
      <c r="PYC66" s="6"/>
      <c r="PYD66" s="6"/>
      <c r="PYE66" s="6"/>
      <c r="PYF66" s="6"/>
      <c r="PYG66" s="6"/>
      <c r="PYH66" s="6"/>
      <c r="PYI66" s="6"/>
      <c r="PYJ66" s="6"/>
      <c r="PYK66" s="6"/>
      <c r="PYL66" s="6"/>
      <c r="PYM66" s="6"/>
      <c r="PYN66" s="6"/>
      <c r="PYO66" s="6"/>
      <c r="PYP66" s="6"/>
      <c r="PYQ66" s="6"/>
      <c r="PYR66" s="6"/>
      <c r="PYS66" s="6"/>
      <c r="PYT66" s="6"/>
      <c r="PYU66" s="6"/>
      <c r="PYV66" s="6"/>
      <c r="PYW66" s="6"/>
      <c r="PYX66" s="6"/>
      <c r="PYY66" s="6"/>
      <c r="PYZ66" s="6"/>
      <c r="PZA66" s="6"/>
      <c r="PZB66" s="6"/>
      <c r="PZC66" s="6"/>
      <c r="PZD66" s="6"/>
      <c r="PZE66" s="6"/>
      <c r="PZF66" s="6"/>
      <c r="PZG66" s="6"/>
      <c r="PZH66" s="6"/>
      <c r="PZI66" s="6"/>
      <c r="PZJ66" s="6"/>
      <c r="PZK66" s="6"/>
      <c r="PZL66" s="6"/>
      <c r="PZM66" s="6"/>
      <c r="PZN66" s="6"/>
      <c r="PZO66" s="6"/>
      <c r="PZP66" s="6"/>
      <c r="PZQ66" s="6"/>
      <c r="PZR66" s="6"/>
      <c r="PZS66" s="6"/>
      <c r="PZT66" s="6"/>
      <c r="PZU66" s="6"/>
      <c r="PZV66" s="6"/>
      <c r="PZW66" s="6"/>
      <c r="PZX66" s="6"/>
      <c r="PZY66" s="6"/>
      <c r="PZZ66" s="6"/>
      <c r="QAA66" s="6"/>
      <c r="QAB66" s="6"/>
      <c r="QAC66" s="6"/>
      <c r="QAD66" s="6"/>
      <c r="QAE66" s="6"/>
      <c r="QAF66" s="6"/>
      <c r="QAG66" s="6"/>
      <c r="QAH66" s="6"/>
      <c r="QAI66" s="6"/>
      <c r="QAJ66" s="6"/>
      <c r="QAK66" s="6"/>
      <c r="QAL66" s="6"/>
      <c r="QAM66" s="6"/>
      <c r="QAN66" s="6"/>
      <c r="QAO66" s="6"/>
      <c r="QAP66" s="6"/>
      <c r="QAQ66" s="6"/>
      <c r="QAR66" s="6"/>
      <c r="QAS66" s="6"/>
      <c r="QAT66" s="6"/>
      <c r="QAU66" s="6"/>
      <c r="QAV66" s="6"/>
      <c r="QAW66" s="6"/>
      <c r="QAX66" s="6"/>
      <c r="QAY66" s="6"/>
      <c r="QAZ66" s="6"/>
      <c r="QBA66" s="6"/>
      <c r="QBB66" s="6"/>
      <c r="QBC66" s="6"/>
      <c r="QBD66" s="6"/>
      <c r="QBE66" s="6"/>
      <c r="QBF66" s="6"/>
      <c r="QBG66" s="6"/>
      <c r="QBH66" s="6"/>
      <c r="QBI66" s="6"/>
      <c r="QBJ66" s="6"/>
      <c r="QBK66" s="6"/>
      <c r="QBL66" s="6"/>
      <c r="QBM66" s="6"/>
      <c r="QBN66" s="6"/>
      <c r="QBO66" s="6"/>
      <c r="QBP66" s="6"/>
      <c r="QBQ66" s="6"/>
      <c r="QBR66" s="6"/>
      <c r="QBS66" s="6"/>
      <c r="QBT66" s="6"/>
      <c r="QBU66" s="6"/>
      <c r="QBV66" s="6"/>
      <c r="QBW66" s="6"/>
      <c r="QBX66" s="6"/>
      <c r="QBY66" s="6"/>
      <c r="QBZ66" s="6"/>
      <c r="QCA66" s="6"/>
      <c r="QCB66" s="6"/>
      <c r="QCC66" s="6"/>
      <c r="QCD66" s="6"/>
      <c r="QCE66" s="6"/>
      <c r="QCF66" s="6"/>
      <c r="QCG66" s="6"/>
      <c r="QCH66" s="6"/>
      <c r="QCI66" s="6"/>
      <c r="QCJ66" s="6"/>
      <c r="QCK66" s="6"/>
      <c r="QCL66" s="6"/>
      <c r="QCM66" s="6"/>
      <c r="QCN66" s="6"/>
      <c r="QCO66" s="6"/>
      <c r="QCP66" s="6"/>
      <c r="QCQ66" s="6"/>
      <c r="QCR66" s="6"/>
      <c r="QCS66" s="6"/>
      <c r="QCT66" s="6"/>
      <c r="QCU66" s="6"/>
      <c r="QCV66" s="6"/>
      <c r="QCW66" s="6"/>
      <c r="QCX66" s="6"/>
      <c r="QCY66" s="6"/>
      <c r="QCZ66" s="6"/>
      <c r="QDA66" s="6"/>
      <c r="QDB66" s="6"/>
      <c r="QDC66" s="6"/>
      <c r="QDD66" s="6"/>
      <c r="QDE66" s="6"/>
      <c r="QDF66" s="6"/>
      <c r="QDG66" s="6"/>
      <c r="QDH66" s="6"/>
      <c r="QDI66" s="6"/>
      <c r="QDJ66" s="6"/>
      <c r="QDK66" s="6"/>
      <c r="QDL66" s="6"/>
      <c r="QDM66" s="6"/>
      <c r="QDN66" s="6"/>
      <c r="QDO66" s="6"/>
      <c r="QDP66" s="6"/>
      <c r="QDQ66" s="6"/>
      <c r="QDR66" s="6"/>
      <c r="QDS66" s="6"/>
      <c r="QDT66" s="6"/>
      <c r="QDU66" s="6"/>
      <c r="QDV66" s="6"/>
      <c r="QDW66" s="6"/>
      <c r="QDX66" s="6"/>
      <c r="QDY66" s="6"/>
      <c r="QDZ66" s="6"/>
      <c r="QEA66" s="6"/>
      <c r="QEB66" s="6"/>
      <c r="QEC66" s="6"/>
      <c r="QED66" s="6"/>
      <c r="QEE66" s="6"/>
      <c r="QEF66" s="6"/>
      <c r="QEG66" s="6"/>
      <c r="QEH66" s="6"/>
      <c r="QEI66" s="6"/>
      <c r="QEJ66" s="6"/>
      <c r="QEK66" s="6"/>
      <c r="QEL66" s="6"/>
      <c r="QEM66" s="6"/>
      <c r="QEN66" s="6"/>
      <c r="QEO66" s="6"/>
      <c r="QEP66" s="6"/>
      <c r="QEQ66" s="6"/>
      <c r="QER66" s="6"/>
      <c r="QES66" s="6"/>
      <c r="QET66" s="6"/>
      <c r="QEU66" s="6"/>
      <c r="QEV66" s="6"/>
      <c r="QEW66" s="6"/>
      <c r="QEX66" s="6"/>
      <c r="QEY66" s="6"/>
      <c r="QEZ66" s="6"/>
      <c r="QFA66" s="6"/>
      <c r="QFB66" s="6"/>
      <c r="QFC66" s="6"/>
      <c r="QFD66" s="6"/>
      <c r="QFE66" s="6"/>
      <c r="QFF66" s="6"/>
      <c r="QFG66" s="6"/>
      <c r="QFH66" s="6"/>
      <c r="QFI66" s="6"/>
      <c r="QFJ66" s="6"/>
      <c r="QFK66" s="6"/>
      <c r="QFL66" s="6"/>
      <c r="QFM66" s="6"/>
      <c r="QFN66" s="6"/>
      <c r="QFO66" s="6"/>
      <c r="QFP66" s="6"/>
      <c r="QFQ66" s="6"/>
      <c r="QFR66" s="6"/>
      <c r="QFS66" s="6"/>
      <c r="QFT66" s="6"/>
      <c r="QFU66" s="6"/>
      <c r="QFV66" s="6"/>
      <c r="QFW66" s="6"/>
      <c r="QFX66" s="6"/>
      <c r="QFY66" s="6"/>
      <c r="QFZ66" s="6"/>
      <c r="QGA66" s="6"/>
      <c r="QGB66" s="6"/>
      <c r="QGC66" s="6"/>
      <c r="QGD66" s="6"/>
      <c r="QGE66" s="6"/>
      <c r="QGF66" s="6"/>
      <c r="QGG66" s="6"/>
      <c r="QGH66" s="6"/>
      <c r="QGI66" s="6"/>
      <c r="QGJ66" s="6"/>
      <c r="QGK66" s="6"/>
      <c r="QGL66" s="6"/>
      <c r="QGM66" s="6"/>
      <c r="QGN66" s="6"/>
      <c r="QGO66" s="6"/>
      <c r="QGP66" s="6"/>
      <c r="QGQ66" s="6"/>
      <c r="QGR66" s="6"/>
      <c r="QGS66" s="6"/>
      <c r="QGT66" s="6"/>
      <c r="QGU66" s="6"/>
      <c r="QGV66" s="6"/>
      <c r="QGW66" s="6"/>
      <c r="QGX66" s="6"/>
      <c r="QGY66" s="6"/>
      <c r="QGZ66" s="6"/>
      <c r="QHA66" s="6"/>
      <c r="QHB66" s="6"/>
      <c r="QHC66" s="6"/>
      <c r="QHD66" s="6"/>
      <c r="QHE66" s="6"/>
      <c r="QHF66" s="6"/>
      <c r="QHG66" s="6"/>
      <c r="QHH66" s="6"/>
      <c r="QHI66" s="6"/>
      <c r="QHJ66" s="6"/>
      <c r="QHK66" s="6"/>
      <c r="QHL66" s="6"/>
      <c r="QHM66" s="6"/>
      <c r="QHN66" s="6"/>
      <c r="QHO66" s="6"/>
      <c r="QHP66" s="6"/>
      <c r="QHQ66" s="6"/>
      <c r="QHR66" s="6"/>
      <c r="QHS66" s="6"/>
      <c r="QHT66" s="6"/>
      <c r="QHU66" s="6"/>
      <c r="QHV66" s="6"/>
      <c r="QHW66" s="6"/>
      <c r="QHX66" s="6"/>
      <c r="QHY66" s="6"/>
      <c r="QHZ66" s="6"/>
      <c r="QIA66" s="6"/>
      <c r="QIB66" s="6"/>
      <c r="QIC66" s="6"/>
      <c r="QID66" s="6"/>
      <c r="QIE66" s="6"/>
      <c r="QIF66" s="6"/>
      <c r="QIG66" s="6"/>
      <c r="QIH66" s="6"/>
      <c r="QII66" s="6"/>
      <c r="QIJ66" s="6"/>
      <c r="QIK66" s="6"/>
      <c r="QIL66" s="6"/>
      <c r="QIM66" s="6"/>
      <c r="QIN66" s="6"/>
      <c r="QIO66" s="6"/>
      <c r="QIP66" s="6"/>
      <c r="QIQ66" s="6"/>
      <c r="QIR66" s="6"/>
      <c r="QIS66" s="6"/>
      <c r="QIT66" s="6"/>
      <c r="QIU66" s="6"/>
      <c r="QIV66" s="6"/>
      <c r="QIW66" s="6"/>
      <c r="QIX66" s="6"/>
      <c r="QIY66" s="6"/>
      <c r="QIZ66" s="6"/>
      <c r="QJA66" s="6"/>
      <c r="QJB66" s="6"/>
      <c r="QJC66" s="6"/>
      <c r="QJD66" s="6"/>
      <c r="QJE66" s="6"/>
      <c r="QJF66" s="6"/>
      <c r="QJG66" s="6"/>
      <c r="QJH66" s="6"/>
      <c r="QJI66" s="6"/>
      <c r="QJJ66" s="6"/>
      <c r="QJK66" s="6"/>
      <c r="QJL66" s="6"/>
      <c r="QJM66" s="6"/>
      <c r="QJN66" s="6"/>
      <c r="QJO66" s="6"/>
      <c r="QJP66" s="6"/>
      <c r="QJQ66" s="6"/>
      <c r="QJR66" s="6"/>
      <c r="QJS66" s="6"/>
      <c r="QJT66" s="6"/>
      <c r="QJU66" s="6"/>
      <c r="QJV66" s="6"/>
      <c r="QJW66" s="6"/>
      <c r="QJX66" s="6"/>
      <c r="QJY66" s="6"/>
      <c r="QJZ66" s="6"/>
      <c r="QKA66" s="6"/>
      <c r="QKB66" s="6"/>
      <c r="QKC66" s="6"/>
      <c r="QKD66" s="6"/>
      <c r="QKE66" s="6"/>
      <c r="QKF66" s="6"/>
      <c r="QKG66" s="6"/>
      <c r="QKH66" s="6"/>
      <c r="QKI66" s="6"/>
      <c r="QKJ66" s="6"/>
      <c r="QKK66" s="6"/>
      <c r="QKL66" s="6"/>
      <c r="QKM66" s="6"/>
      <c r="QKN66" s="6"/>
      <c r="QKO66" s="6"/>
      <c r="QKP66" s="6"/>
      <c r="QKQ66" s="6"/>
      <c r="QKR66" s="6"/>
      <c r="QKS66" s="6"/>
      <c r="QKT66" s="6"/>
      <c r="QKU66" s="6"/>
      <c r="QKV66" s="6"/>
      <c r="QKW66" s="6"/>
      <c r="QKX66" s="6"/>
      <c r="QKY66" s="6"/>
      <c r="QKZ66" s="6"/>
      <c r="QLA66" s="6"/>
      <c r="QLB66" s="6"/>
      <c r="QLC66" s="6"/>
      <c r="QLD66" s="6"/>
      <c r="QLE66" s="6"/>
      <c r="QLF66" s="6"/>
      <c r="QLG66" s="6"/>
      <c r="QLH66" s="6"/>
      <c r="QLI66" s="6"/>
      <c r="QLJ66" s="6"/>
      <c r="QLK66" s="6"/>
      <c r="QLL66" s="6"/>
      <c r="QLM66" s="6"/>
      <c r="QLN66" s="6"/>
      <c r="QLO66" s="6"/>
      <c r="QLP66" s="6"/>
      <c r="QLQ66" s="6"/>
      <c r="QLR66" s="6"/>
      <c r="QLS66" s="6"/>
      <c r="QLT66" s="6"/>
      <c r="QLU66" s="6"/>
      <c r="QLV66" s="6"/>
      <c r="QLW66" s="6"/>
      <c r="QLX66" s="6"/>
      <c r="QLY66" s="6"/>
      <c r="QLZ66" s="6"/>
      <c r="QMA66" s="6"/>
      <c r="QMB66" s="6"/>
      <c r="QMC66" s="6"/>
      <c r="QMD66" s="6"/>
      <c r="QME66" s="6"/>
      <c r="QMF66" s="6"/>
      <c r="QMG66" s="6"/>
      <c r="QMH66" s="6"/>
      <c r="QMI66" s="6"/>
      <c r="QMJ66" s="6"/>
      <c r="QMK66" s="6"/>
      <c r="QML66" s="6"/>
      <c r="QMM66" s="6"/>
      <c r="QMN66" s="6"/>
      <c r="QMO66" s="6"/>
      <c r="QMP66" s="6"/>
      <c r="QMQ66" s="6"/>
      <c r="QMR66" s="6"/>
      <c r="QMS66" s="6"/>
      <c r="QMT66" s="6"/>
      <c r="QMU66" s="6"/>
      <c r="QMV66" s="6"/>
      <c r="QMW66" s="6"/>
      <c r="QMX66" s="6"/>
      <c r="QMY66" s="6"/>
      <c r="QMZ66" s="6"/>
      <c r="QNA66" s="6"/>
      <c r="QNB66" s="6"/>
      <c r="QNC66" s="6"/>
      <c r="QND66" s="6"/>
      <c r="QNE66" s="6"/>
      <c r="QNF66" s="6"/>
      <c r="QNG66" s="6"/>
      <c r="QNH66" s="6"/>
      <c r="QNI66" s="6"/>
      <c r="QNJ66" s="6"/>
      <c r="QNK66" s="6"/>
      <c r="QNL66" s="6"/>
      <c r="QNM66" s="6"/>
      <c r="QNN66" s="6"/>
      <c r="QNO66" s="6"/>
      <c r="QNP66" s="6"/>
      <c r="QNQ66" s="6"/>
      <c r="QNR66" s="6"/>
      <c r="QNS66" s="6"/>
      <c r="QNT66" s="6"/>
      <c r="QNU66" s="6"/>
      <c r="QNV66" s="6"/>
      <c r="QNW66" s="6"/>
      <c r="QNX66" s="6"/>
      <c r="QNY66" s="6"/>
      <c r="QNZ66" s="6"/>
      <c r="QOA66" s="6"/>
      <c r="QOB66" s="6"/>
      <c r="QOC66" s="6"/>
      <c r="QOD66" s="6"/>
      <c r="QOE66" s="6"/>
      <c r="QOF66" s="6"/>
      <c r="QOG66" s="6"/>
      <c r="QOH66" s="6"/>
      <c r="QOI66" s="6"/>
      <c r="QOJ66" s="6"/>
      <c r="QOK66" s="6"/>
      <c r="QOL66" s="6"/>
      <c r="QOM66" s="6"/>
      <c r="QON66" s="6"/>
      <c r="QOO66" s="6"/>
      <c r="QOP66" s="6"/>
      <c r="QOQ66" s="6"/>
      <c r="QOR66" s="6"/>
      <c r="QOS66" s="6"/>
      <c r="QOT66" s="6"/>
      <c r="QOU66" s="6"/>
      <c r="QOV66" s="6"/>
      <c r="QOW66" s="6"/>
      <c r="QOX66" s="6"/>
      <c r="QOY66" s="6"/>
      <c r="QOZ66" s="6"/>
      <c r="QPA66" s="6"/>
      <c r="QPB66" s="6"/>
      <c r="QPC66" s="6"/>
      <c r="QPD66" s="6"/>
      <c r="QPE66" s="6"/>
      <c r="QPF66" s="6"/>
      <c r="QPG66" s="6"/>
      <c r="QPH66" s="6"/>
      <c r="QPI66" s="6"/>
      <c r="QPJ66" s="6"/>
      <c r="QPK66" s="6"/>
      <c r="QPL66" s="6"/>
      <c r="QPM66" s="6"/>
      <c r="QPN66" s="6"/>
      <c r="QPO66" s="6"/>
      <c r="QPP66" s="6"/>
      <c r="QPQ66" s="6"/>
      <c r="QPR66" s="6"/>
      <c r="QPS66" s="6"/>
      <c r="QPT66" s="6"/>
      <c r="QPU66" s="6"/>
      <c r="QPV66" s="6"/>
      <c r="QPW66" s="6"/>
      <c r="QPX66" s="6"/>
      <c r="QPY66" s="6"/>
      <c r="QPZ66" s="6"/>
      <c r="QQA66" s="6"/>
      <c r="QQB66" s="6"/>
      <c r="QQC66" s="6"/>
      <c r="QQD66" s="6"/>
      <c r="QQE66" s="6"/>
      <c r="QQF66" s="6"/>
      <c r="QQG66" s="6"/>
      <c r="QQH66" s="6"/>
      <c r="QQI66" s="6"/>
      <c r="QQJ66" s="6"/>
      <c r="QQK66" s="6"/>
      <c r="QQL66" s="6"/>
      <c r="QQM66" s="6"/>
      <c r="QQN66" s="6"/>
      <c r="QQO66" s="6"/>
      <c r="QQP66" s="6"/>
      <c r="QQQ66" s="6"/>
      <c r="QQR66" s="6"/>
      <c r="QQS66" s="6"/>
      <c r="QQT66" s="6"/>
      <c r="QQU66" s="6"/>
      <c r="QQV66" s="6"/>
      <c r="QQW66" s="6"/>
      <c r="QQX66" s="6"/>
      <c r="QQY66" s="6"/>
      <c r="QQZ66" s="6"/>
      <c r="QRA66" s="6"/>
      <c r="QRB66" s="6"/>
      <c r="QRC66" s="6"/>
      <c r="QRD66" s="6"/>
      <c r="QRE66" s="6"/>
      <c r="QRF66" s="6"/>
      <c r="QRG66" s="6"/>
      <c r="QRH66" s="6"/>
      <c r="QRI66" s="6"/>
      <c r="QRJ66" s="6"/>
      <c r="QRK66" s="6"/>
      <c r="QRL66" s="6"/>
      <c r="QRM66" s="6"/>
      <c r="QRN66" s="6"/>
      <c r="QRO66" s="6"/>
      <c r="QRP66" s="6"/>
      <c r="QRQ66" s="6"/>
      <c r="QRR66" s="6"/>
      <c r="QRS66" s="6"/>
      <c r="QRT66" s="6"/>
      <c r="QRU66" s="6"/>
      <c r="QRV66" s="6"/>
      <c r="QRW66" s="6"/>
      <c r="QRX66" s="6"/>
      <c r="QRY66" s="6"/>
      <c r="QRZ66" s="6"/>
      <c r="QSA66" s="6"/>
      <c r="QSB66" s="6"/>
      <c r="QSC66" s="6"/>
      <c r="QSD66" s="6"/>
      <c r="QSE66" s="6"/>
      <c r="QSF66" s="6"/>
      <c r="QSG66" s="6"/>
      <c r="QSH66" s="6"/>
      <c r="QSI66" s="6"/>
      <c r="QSJ66" s="6"/>
      <c r="QSK66" s="6"/>
      <c r="QSL66" s="6"/>
      <c r="QSM66" s="6"/>
      <c r="QSN66" s="6"/>
      <c r="QSO66" s="6"/>
      <c r="QSP66" s="6"/>
      <c r="QSQ66" s="6"/>
      <c r="QSR66" s="6"/>
      <c r="QSS66" s="6"/>
      <c r="QST66" s="6"/>
      <c r="QSU66" s="6"/>
      <c r="QSV66" s="6"/>
      <c r="QSW66" s="6"/>
      <c r="QSX66" s="6"/>
      <c r="QSY66" s="6"/>
      <c r="QSZ66" s="6"/>
      <c r="QTA66" s="6"/>
      <c r="QTB66" s="6"/>
      <c r="QTC66" s="6"/>
      <c r="QTD66" s="6"/>
      <c r="QTE66" s="6"/>
      <c r="QTF66" s="6"/>
      <c r="QTG66" s="6"/>
      <c r="QTH66" s="6"/>
      <c r="QTI66" s="6"/>
      <c r="QTJ66" s="6"/>
      <c r="QTK66" s="6"/>
      <c r="QTL66" s="6"/>
      <c r="QTM66" s="6"/>
      <c r="QTN66" s="6"/>
      <c r="QTO66" s="6"/>
      <c r="QTP66" s="6"/>
      <c r="QTQ66" s="6"/>
      <c r="QTR66" s="6"/>
      <c r="QTS66" s="6"/>
      <c r="QTT66" s="6"/>
      <c r="QTU66" s="6"/>
      <c r="QTV66" s="6"/>
      <c r="QTW66" s="6"/>
      <c r="QTX66" s="6"/>
      <c r="QTY66" s="6"/>
      <c r="QTZ66" s="6"/>
      <c r="QUA66" s="6"/>
      <c r="QUB66" s="6"/>
      <c r="QUC66" s="6"/>
      <c r="QUD66" s="6"/>
      <c r="QUE66" s="6"/>
      <c r="QUF66" s="6"/>
      <c r="QUG66" s="6"/>
      <c r="QUH66" s="6"/>
      <c r="QUI66" s="6"/>
      <c r="QUJ66" s="6"/>
      <c r="QUK66" s="6"/>
      <c r="QUL66" s="6"/>
      <c r="QUM66" s="6"/>
      <c r="QUN66" s="6"/>
      <c r="QUO66" s="6"/>
      <c r="QUP66" s="6"/>
      <c r="QUQ66" s="6"/>
      <c r="QUR66" s="6"/>
      <c r="QUS66" s="6"/>
      <c r="QUT66" s="6"/>
      <c r="QUU66" s="6"/>
      <c r="QUV66" s="6"/>
      <c r="QUW66" s="6"/>
      <c r="QUX66" s="6"/>
      <c r="QUY66" s="6"/>
      <c r="QUZ66" s="6"/>
      <c r="QVA66" s="6"/>
      <c r="QVB66" s="6"/>
      <c r="QVC66" s="6"/>
      <c r="QVD66" s="6"/>
      <c r="QVE66" s="6"/>
      <c r="QVF66" s="6"/>
      <c r="QVG66" s="6"/>
      <c r="QVH66" s="6"/>
      <c r="QVI66" s="6"/>
      <c r="QVJ66" s="6"/>
      <c r="QVK66" s="6"/>
      <c r="QVL66" s="6"/>
      <c r="QVM66" s="6"/>
      <c r="QVN66" s="6"/>
      <c r="QVO66" s="6"/>
      <c r="QVP66" s="6"/>
      <c r="QVQ66" s="6"/>
      <c r="QVR66" s="6"/>
      <c r="QVS66" s="6"/>
      <c r="QVT66" s="6"/>
      <c r="QVU66" s="6"/>
      <c r="QVV66" s="6"/>
      <c r="QVW66" s="6"/>
      <c r="QVX66" s="6"/>
      <c r="QVY66" s="6"/>
      <c r="QVZ66" s="6"/>
      <c r="QWA66" s="6"/>
      <c r="QWB66" s="6"/>
      <c r="QWC66" s="6"/>
      <c r="QWD66" s="6"/>
      <c r="QWE66" s="6"/>
      <c r="QWF66" s="6"/>
      <c r="QWG66" s="6"/>
      <c r="QWH66" s="6"/>
      <c r="QWI66" s="6"/>
      <c r="QWJ66" s="6"/>
      <c r="QWK66" s="6"/>
      <c r="QWL66" s="6"/>
      <c r="QWM66" s="6"/>
      <c r="QWN66" s="6"/>
      <c r="QWO66" s="6"/>
      <c r="QWP66" s="6"/>
      <c r="QWQ66" s="6"/>
      <c r="QWR66" s="6"/>
      <c r="QWS66" s="6"/>
      <c r="QWT66" s="6"/>
      <c r="QWU66" s="6"/>
      <c r="QWV66" s="6"/>
      <c r="QWW66" s="6"/>
      <c r="QWX66" s="6"/>
      <c r="QWY66" s="6"/>
      <c r="QWZ66" s="6"/>
      <c r="QXA66" s="6"/>
      <c r="QXB66" s="6"/>
      <c r="QXC66" s="6"/>
      <c r="QXD66" s="6"/>
      <c r="QXE66" s="6"/>
      <c r="QXF66" s="6"/>
      <c r="QXG66" s="6"/>
      <c r="QXH66" s="6"/>
      <c r="QXI66" s="6"/>
      <c r="QXJ66" s="6"/>
      <c r="QXK66" s="6"/>
      <c r="QXL66" s="6"/>
      <c r="QXM66" s="6"/>
      <c r="QXN66" s="6"/>
      <c r="QXO66" s="6"/>
      <c r="QXP66" s="6"/>
      <c r="QXQ66" s="6"/>
      <c r="QXR66" s="6"/>
      <c r="QXS66" s="6"/>
      <c r="QXT66" s="6"/>
      <c r="QXU66" s="6"/>
      <c r="QXV66" s="6"/>
      <c r="QXW66" s="6"/>
      <c r="QXX66" s="6"/>
      <c r="QXY66" s="6"/>
      <c r="QXZ66" s="6"/>
      <c r="QYA66" s="6"/>
      <c r="QYB66" s="6"/>
      <c r="QYC66" s="6"/>
      <c r="QYD66" s="6"/>
      <c r="QYE66" s="6"/>
      <c r="QYF66" s="6"/>
      <c r="QYG66" s="6"/>
      <c r="QYH66" s="6"/>
      <c r="QYI66" s="6"/>
      <c r="QYJ66" s="6"/>
      <c r="QYK66" s="6"/>
      <c r="QYL66" s="6"/>
      <c r="QYM66" s="6"/>
      <c r="QYN66" s="6"/>
      <c r="QYO66" s="6"/>
      <c r="QYP66" s="6"/>
      <c r="QYQ66" s="6"/>
      <c r="QYR66" s="6"/>
      <c r="QYS66" s="6"/>
      <c r="QYT66" s="6"/>
      <c r="QYU66" s="6"/>
      <c r="QYV66" s="6"/>
      <c r="QYW66" s="6"/>
      <c r="QYX66" s="6"/>
      <c r="QYY66" s="6"/>
      <c r="QYZ66" s="6"/>
      <c r="QZA66" s="6"/>
      <c r="QZB66" s="6"/>
      <c r="QZC66" s="6"/>
      <c r="QZD66" s="6"/>
      <c r="QZE66" s="6"/>
      <c r="QZF66" s="6"/>
      <c r="QZG66" s="6"/>
      <c r="QZH66" s="6"/>
      <c r="QZI66" s="6"/>
      <c r="QZJ66" s="6"/>
      <c r="QZK66" s="6"/>
      <c r="QZL66" s="6"/>
      <c r="QZM66" s="6"/>
      <c r="QZN66" s="6"/>
      <c r="QZO66" s="6"/>
      <c r="QZP66" s="6"/>
      <c r="QZQ66" s="6"/>
      <c r="QZR66" s="6"/>
      <c r="QZS66" s="6"/>
      <c r="QZT66" s="6"/>
      <c r="QZU66" s="6"/>
      <c r="QZV66" s="6"/>
      <c r="QZW66" s="6"/>
      <c r="QZX66" s="6"/>
      <c r="QZY66" s="6"/>
      <c r="QZZ66" s="6"/>
      <c r="RAA66" s="6"/>
      <c r="RAB66" s="6"/>
      <c r="RAC66" s="6"/>
      <c r="RAD66" s="6"/>
      <c r="RAE66" s="6"/>
      <c r="RAF66" s="6"/>
      <c r="RAG66" s="6"/>
      <c r="RAH66" s="6"/>
      <c r="RAI66" s="6"/>
      <c r="RAJ66" s="6"/>
      <c r="RAK66" s="6"/>
      <c r="RAL66" s="6"/>
      <c r="RAM66" s="6"/>
      <c r="RAN66" s="6"/>
      <c r="RAO66" s="6"/>
      <c r="RAP66" s="6"/>
      <c r="RAQ66" s="6"/>
      <c r="RAR66" s="6"/>
      <c r="RAS66" s="6"/>
      <c r="RAT66" s="6"/>
      <c r="RAU66" s="6"/>
      <c r="RAV66" s="6"/>
      <c r="RAW66" s="6"/>
      <c r="RAX66" s="6"/>
      <c r="RAY66" s="6"/>
      <c r="RAZ66" s="6"/>
      <c r="RBA66" s="6"/>
      <c r="RBB66" s="6"/>
      <c r="RBC66" s="6"/>
      <c r="RBD66" s="6"/>
      <c r="RBE66" s="6"/>
      <c r="RBF66" s="6"/>
      <c r="RBG66" s="6"/>
      <c r="RBH66" s="6"/>
      <c r="RBI66" s="6"/>
      <c r="RBJ66" s="6"/>
      <c r="RBK66" s="6"/>
      <c r="RBL66" s="6"/>
      <c r="RBM66" s="6"/>
      <c r="RBN66" s="6"/>
      <c r="RBO66" s="6"/>
      <c r="RBP66" s="6"/>
      <c r="RBQ66" s="6"/>
      <c r="RBR66" s="6"/>
      <c r="RBS66" s="6"/>
      <c r="RBT66" s="6"/>
      <c r="RBU66" s="6"/>
      <c r="RBV66" s="6"/>
      <c r="RBW66" s="6"/>
      <c r="RBX66" s="6"/>
      <c r="RBY66" s="6"/>
      <c r="RBZ66" s="6"/>
      <c r="RCA66" s="6"/>
      <c r="RCB66" s="6"/>
      <c r="RCC66" s="6"/>
      <c r="RCD66" s="6"/>
      <c r="RCE66" s="6"/>
      <c r="RCF66" s="6"/>
      <c r="RCG66" s="6"/>
      <c r="RCH66" s="6"/>
      <c r="RCI66" s="6"/>
      <c r="RCJ66" s="6"/>
      <c r="RCK66" s="6"/>
      <c r="RCL66" s="6"/>
      <c r="RCM66" s="6"/>
      <c r="RCN66" s="6"/>
      <c r="RCO66" s="6"/>
      <c r="RCP66" s="6"/>
      <c r="RCQ66" s="6"/>
      <c r="RCR66" s="6"/>
      <c r="RCS66" s="6"/>
      <c r="RCT66" s="6"/>
      <c r="RCU66" s="6"/>
      <c r="RCV66" s="6"/>
      <c r="RCW66" s="6"/>
      <c r="RCX66" s="6"/>
      <c r="RCY66" s="6"/>
      <c r="RCZ66" s="6"/>
      <c r="RDA66" s="6"/>
      <c r="RDB66" s="6"/>
      <c r="RDC66" s="6"/>
      <c r="RDD66" s="6"/>
      <c r="RDE66" s="6"/>
      <c r="RDF66" s="6"/>
      <c r="RDG66" s="6"/>
      <c r="RDH66" s="6"/>
      <c r="RDI66" s="6"/>
      <c r="RDJ66" s="6"/>
      <c r="RDK66" s="6"/>
      <c r="RDL66" s="6"/>
      <c r="RDM66" s="6"/>
      <c r="RDN66" s="6"/>
      <c r="RDO66" s="6"/>
      <c r="RDP66" s="6"/>
      <c r="RDQ66" s="6"/>
      <c r="RDR66" s="6"/>
      <c r="RDS66" s="6"/>
      <c r="RDT66" s="6"/>
      <c r="RDU66" s="6"/>
      <c r="RDV66" s="6"/>
      <c r="RDW66" s="6"/>
      <c r="RDX66" s="6"/>
      <c r="RDY66" s="6"/>
      <c r="RDZ66" s="6"/>
      <c r="REA66" s="6"/>
      <c r="REB66" s="6"/>
      <c r="REC66" s="6"/>
      <c r="RED66" s="6"/>
      <c r="REE66" s="6"/>
      <c r="REF66" s="6"/>
      <c r="REG66" s="6"/>
      <c r="REH66" s="6"/>
      <c r="REI66" s="6"/>
      <c r="REJ66" s="6"/>
      <c r="REK66" s="6"/>
      <c r="REL66" s="6"/>
      <c r="REM66" s="6"/>
      <c r="REN66" s="6"/>
      <c r="REO66" s="6"/>
      <c r="REP66" s="6"/>
      <c r="REQ66" s="6"/>
      <c r="RER66" s="6"/>
      <c r="RES66" s="6"/>
      <c r="RET66" s="6"/>
      <c r="REU66" s="6"/>
      <c r="REV66" s="6"/>
      <c r="REW66" s="6"/>
      <c r="REX66" s="6"/>
      <c r="REY66" s="6"/>
      <c r="REZ66" s="6"/>
      <c r="RFA66" s="6"/>
      <c r="RFB66" s="6"/>
      <c r="RFC66" s="6"/>
      <c r="RFD66" s="6"/>
      <c r="RFE66" s="6"/>
      <c r="RFF66" s="6"/>
      <c r="RFG66" s="6"/>
      <c r="RFH66" s="6"/>
      <c r="RFI66" s="6"/>
      <c r="RFJ66" s="6"/>
      <c r="RFK66" s="6"/>
      <c r="RFL66" s="6"/>
      <c r="RFM66" s="6"/>
      <c r="RFN66" s="6"/>
      <c r="RFO66" s="6"/>
      <c r="RFP66" s="6"/>
      <c r="RFQ66" s="6"/>
      <c r="RFR66" s="6"/>
      <c r="RFS66" s="6"/>
      <c r="RFT66" s="6"/>
      <c r="RFU66" s="6"/>
      <c r="RFV66" s="6"/>
      <c r="RFW66" s="6"/>
      <c r="RFX66" s="6"/>
      <c r="RFY66" s="6"/>
      <c r="RFZ66" s="6"/>
      <c r="RGA66" s="6"/>
      <c r="RGB66" s="6"/>
      <c r="RGC66" s="6"/>
      <c r="RGD66" s="6"/>
      <c r="RGE66" s="6"/>
      <c r="RGF66" s="6"/>
      <c r="RGG66" s="6"/>
      <c r="RGH66" s="6"/>
      <c r="RGI66" s="6"/>
      <c r="RGJ66" s="6"/>
      <c r="RGK66" s="6"/>
      <c r="RGL66" s="6"/>
      <c r="RGM66" s="6"/>
      <c r="RGN66" s="6"/>
      <c r="RGO66" s="6"/>
      <c r="RGP66" s="6"/>
      <c r="RGQ66" s="6"/>
      <c r="RGR66" s="6"/>
      <c r="RGS66" s="6"/>
      <c r="RGT66" s="6"/>
      <c r="RGU66" s="6"/>
      <c r="RGV66" s="6"/>
      <c r="RGW66" s="6"/>
      <c r="RGX66" s="6"/>
      <c r="RGY66" s="6"/>
      <c r="RGZ66" s="6"/>
      <c r="RHA66" s="6"/>
      <c r="RHB66" s="6"/>
      <c r="RHC66" s="6"/>
      <c r="RHD66" s="6"/>
      <c r="RHE66" s="6"/>
      <c r="RHF66" s="6"/>
      <c r="RHG66" s="6"/>
      <c r="RHH66" s="6"/>
      <c r="RHI66" s="6"/>
      <c r="RHJ66" s="6"/>
      <c r="RHK66" s="6"/>
      <c r="RHL66" s="6"/>
      <c r="RHM66" s="6"/>
      <c r="RHN66" s="6"/>
      <c r="RHO66" s="6"/>
      <c r="RHP66" s="6"/>
      <c r="RHQ66" s="6"/>
      <c r="RHR66" s="6"/>
      <c r="RHS66" s="6"/>
      <c r="RHT66" s="6"/>
      <c r="RHU66" s="6"/>
      <c r="RHV66" s="6"/>
      <c r="RHW66" s="6"/>
      <c r="RHX66" s="6"/>
      <c r="RHY66" s="6"/>
      <c r="RHZ66" s="6"/>
      <c r="RIA66" s="6"/>
      <c r="RIB66" s="6"/>
      <c r="RIC66" s="6"/>
      <c r="RID66" s="6"/>
      <c r="RIE66" s="6"/>
      <c r="RIF66" s="6"/>
      <c r="RIG66" s="6"/>
      <c r="RIH66" s="6"/>
      <c r="RII66" s="6"/>
      <c r="RIJ66" s="6"/>
      <c r="RIK66" s="6"/>
      <c r="RIL66" s="6"/>
      <c r="RIM66" s="6"/>
      <c r="RIN66" s="6"/>
      <c r="RIO66" s="6"/>
      <c r="RIP66" s="6"/>
      <c r="RIQ66" s="6"/>
      <c r="RIR66" s="6"/>
      <c r="RIS66" s="6"/>
      <c r="RIT66" s="6"/>
      <c r="RIU66" s="6"/>
      <c r="RIV66" s="6"/>
      <c r="RIW66" s="6"/>
      <c r="RIX66" s="6"/>
      <c r="RIY66" s="6"/>
      <c r="RIZ66" s="6"/>
      <c r="RJA66" s="6"/>
      <c r="RJB66" s="6"/>
      <c r="RJC66" s="6"/>
      <c r="RJD66" s="6"/>
      <c r="RJE66" s="6"/>
      <c r="RJF66" s="6"/>
      <c r="RJG66" s="6"/>
      <c r="RJH66" s="6"/>
      <c r="RJI66" s="6"/>
      <c r="RJJ66" s="6"/>
      <c r="RJK66" s="6"/>
      <c r="RJL66" s="6"/>
      <c r="RJM66" s="6"/>
      <c r="RJN66" s="6"/>
      <c r="RJO66" s="6"/>
      <c r="RJP66" s="6"/>
      <c r="RJQ66" s="6"/>
      <c r="RJR66" s="6"/>
      <c r="RJS66" s="6"/>
      <c r="RJT66" s="6"/>
      <c r="RJU66" s="6"/>
      <c r="RJV66" s="6"/>
      <c r="RJW66" s="6"/>
      <c r="RJX66" s="6"/>
      <c r="RJY66" s="6"/>
      <c r="RJZ66" s="6"/>
      <c r="RKA66" s="6"/>
      <c r="RKB66" s="6"/>
      <c r="RKC66" s="6"/>
      <c r="RKD66" s="6"/>
      <c r="RKE66" s="6"/>
      <c r="RKF66" s="6"/>
      <c r="RKG66" s="6"/>
      <c r="RKH66" s="6"/>
      <c r="RKI66" s="6"/>
      <c r="RKJ66" s="6"/>
      <c r="RKK66" s="6"/>
      <c r="RKL66" s="6"/>
      <c r="RKM66" s="6"/>
      <c r="RKN66" s="6"/>
      <c r="RKO66" s="6"/>
      <c r="RKP66" s="6"/>
      <c r="RKQ66" s="6"/>
      <c r="RKR66" s="6"/>
      <c r="RKS66" s="6"/>
      <c r="RKT66" s="6"/>
      <c r="RKU66" s="6"/>
      <c r="RKV66" s="6"/>
      <c r="RKW66" s="6"/>
      <c r="RKX66" s="6"/>
      <c r="RKY66" s="6"/>
      <c r="RKZ66" s="6"/>
      <c r="RLA66" s="6"/>
      <c r="RLB66" s="6"/>
      <c r="RLC66" s="6"/>
      <c r="RLD66" s="6"/>
      <c r="RLE66" s="6"/>
      <c r="RLF66" s="6"/>
      <c r="RLG66" s="6"/>
      <c r="RLH66" s="6"/>
      <c r="RLI66" s="6"/>
      <c r="RLJ66" s="6"/>
      <c r="RLK66" s="6"/>
      <c r="RLL66" s="6"/>
      <c r="RLM66" s="6"/>
      <c r="RLN66" s="6"/>
      <c r="RLO66" s="6"/>
      <c r="RLP66" s="6"/>
      <c r="RLQ66" s="6"/>
      <c r="RLR66" s="6"/>
      <c r="RLS66" s="6"/>
      <c r="RLT66" s="6"/>
      <c r="RLU66" s="6"/>
      <c r="RLV66" s="6"/>
      <c r="RLW66" s="6"/>
      <c r="RLX66" s="6"/>
      <c r="RLY66" s="6"/>
      <c r="RLZ66" s="6"/>
      <c r="RMA66" s="6"/>
      <c r="RMB66" s="6"/>
      <c r="RMC66" s="6"/>
      <c r="RMD66" s="6"/>
      <c r="RME66" s="6"/>
      <c r="RMF66" s="6"/>
      <c r="RMG66" s="6"/>
      <c r="RMH66" s="6"/>
      <c r="RMI66" s="6"/>
      <c r="RMJ66" s="6"/>
      <c r="RMK66" s="6"/>
      <c r="RML66" s="6"/>
      <c r="RMM66" s="6"/>
      <c r="RMN66" s="6"/>
      <c r="RMO66" s="6"/>
      <c r="RMP66" s="6"/>
      <c r="RMQ66" s="6"/>
      <c r="RMR66" s="6"/>
      <c r="RMS66" s="6"/>
      <c r="RMT66" s="6"/>
      <c r="RMU66" s="6"/>
      <c r="RMV66" s="6"/>
      <c r="RMW66" s="6"/>
      <c r="RMX66" s="6"/>
      <c r="RMY66" s="6"/>
      <c r="RMZ66" s="6"/>
      <c r="RNA66" s="6"/>
      <c r="RNB66" s="6"/>
      <c r="RNC66" s="6"/>
      <c r="RND66" s="6"/>
      <c r="RNE66" s="6"/>
      <c r="RNF66" s="6"/>
      <c r="RNG66" s="6"/>
      <c r="RNH66" s="6"/>
      <c r="RNI66" s="6"/>
      <c r="RNJ66" s="6"/>
      <c r="RNK66" s="6"/>
      <c r="RNL66" s="6"/>
      <c r="RNM66" s="6"/>
      <c r="RNN66" s="6"/>
      <c r="RNO66" s="6"/>
      <c r="RNP66" s="6"/>
      <c r="RNQ66" s="6"/>
      <c r="RNR66" s="6"/>
      <c r="RNS66" s="6"/>
      <c r="RNT66" s="6"/>
      <c r="RNU66" s="6"/>
      <c r="RNV66" s="6"/>
      <c r="RNW66" s="6"/>
      <c r="RNX66" s="6"/>
      <c r="RNY66" s="6"/>
      <c r="RNZ66" s="6"/>
      <c r="ROA66" s="6"/>
      <c r="ROB66" s="6"/>
      <c r="ROC66" s="6"/>
      <c r="ROD66" s="6"/>
      <c r="ROE66" s="6"/>
      <c r="ROF66" s="6"/>
      <c r="ROG66" s="6"/>
      <c r="ROH66" s="6"/>
      <c r="ROI66" s="6"/>
      <c r="ROJ66" s="6"/>
      <c r="ROK66" s="6"/>
      <c r="ROL66" s="6"/>
      <c r="ROM66" s="6"/>
      <c r="RON66" s="6"/>
      <c r="ROO66" s="6"/>
      <c r="ROP66" s="6"/>
      <c r="ROQ66" s="6"/>
      <c r="ROR66" s="6"/>
      <c r="ROS66" s="6"/>
      <c r="ROT66" s="6"/>
      <c r="ROU66" s="6"/>
      <c r="ROV66" s="6"/>
      <c r="ROW66" s="6"/>
      <c r="ROX66" s="6"/>
      <c r="ROY66" s="6"/>
      <c r="ROZ66" s="6"/>
      <c r="RPA66" s="6"/>
      <c r="RPB66" s="6"/>
      <c r="RPC66" s="6"/>
      <c r="RPD66" s="6"/>
      <c r="RPE66" s="6"/>
      <c r="RPF66" s="6"/>
      <c r="RPG66" s="6"/>
      <c r="RPH66" s="6"/>
      <c r="RPI66" s="6"/>
      <c r="RPJ66" s="6"/>
      <c r="RPK66" s="6"/>
      <c r="RPL66" s="6"/>
      <c r="RPM66" s="6"/>
      <c r="RPN66" s="6"/>
      <c r="RPO66" s="6"/>
      <c r="RPP66" s="6"/>
      <c r="RPQ66" s="6"/>
      <c r="RPR66" s="6"/>
      <c r="RPS66" s="6"/>
      <c r="RPT66" s="6"/>
      <c r="RPU66" s="6"/>
      <c r="RPV66" s="6"/>
      <c r="RPW66" s="6"/>
      <c r="RPX66" s="6"/>
      <c r="RPY66" s="6"/>
      <c r="RPZ66" s="6"/>
      <c r="RQA66" s="6"/>
      <c r="RQB66" s="6"/>
      <c r="RQC66" s="6"/>
      <c r="RQD66" s="6"/>
      <c r="RQE66" s="6"/>
      <c r="RQF66" s="6"/>
      <c r="RQG66" s="6"/>
      <c r="RQH66" s="6"/>
      <c r="RQI66" s="6"/>
      <c r="RQJ66" s="6"/>
      <c r="RQK66" s="6"/>
      <c r="RQL66" s="6"/>
      <c r="RQM66" s="6"/>
      <c r="RQN66" s="6"/>
      <c r="RQO66" s="6"/>
      <c r="RQP66" s="6"/>
      <c r="RQQ66" s="6"/>
      <c r="RQR66" s="6"/>
      <c r="RQS66" s="6"/>
      <c r="RQT66" s="6"/>
      <c r="RQU66" s="6"/>
      <c r="RQV66" s="6"/>
      <c r="RQW66" s="6"/>
      <c r="RQX66" s="6"/>
      <c r="RQY66" s="6"/>
      <c r="RQZ66" s="6"/>
      <c r="RRA66" s="6"/>
      <c r="RRB66" s="6"/>
      <c r="RRC66" s="6"/>
      <c r="RRD66" s="6"/>
      <c r="RRE66" s="6"/>
      <c r="RRF66" s="6"/>
      <c r="RRG66" s="6"/>
      <c r="RRH66" s="6"/>
      <c r="RRI66" s="6"/>
      <c r="RRJ66" s="6"/>
      <c r="RRK66" s="6"/>
      <c r="RRL66" s="6"/>
      <c r="RRM66" s="6"/>
      <c r="RRN66" s="6"/>
      <c r="RRO66" s="6"/>
      <c r="RRP66" s="6"/>
      <c r="RRQ66" s="6"/>
      <c r="RRR66" s="6"/>
      <c r="RRS66" s="6"/>
      <c r="RRT66" s="6"/>
      <c r="RRU66" s="6"/>
      <c r="RRV66" s="6"/>
      <c r="RRW66" s="6"/>
      <c r="RRX66" s="6"/>
      <c r="RRY66" s="6"/>
      <c r="RRZ66" s="6"/>
      <c r="RSA66" s="6"/>
      <c r="RSB66" s="6"/>
      <c r="RSC66" s="6"/>
      <c r="RSD66" s="6"/>
      <c r="RSE66" s="6"/>
      <c r="RSF66" s="6"/>
      <c r="RSG66" s="6"/>
      <c r="RSH66" s="6"/>
      <c r="RSI66" s="6"/>
      <c r="RSJ66" s="6"/>
      <c r="RSK66" s="6"/>
      <c r="RSL66" s="6"/>
      <c r="RSM66" s="6"/>
      <c r="RSN66" s="6"/>
      <c r="RSO66" s="6"/>
      <c r="RSP66" s="6"/>
      <c r="RSQ66" s="6"/>
      <c r="RSR66" s="6"/>
      <c r="RSS66" s="6"/>
      <c r="RST66" s="6"/>
      <c r="RSU66" s="6"/>
      <c r="RSV66" s="6"/>
      <c r="RSW66" s="6"/>
      <c r="RSX66" s="6"/>
      <c r="RSY66" s="6"/>
      <c r="RSZ66" s="6"/>
      <c r="RTA66" s="6"/>
      <c r="RTB66" s="6"/>
      <c r="RTC66" s="6"/>
      <c r="RTD66" s="6"/>
      <c r="RTE66" s="6"/>
      <c r="RTF66" s="6"/>
      <c r="RTG66" s="6"/>
      <c r="RTH66" s="6"/>
      <c r="RTI66" s="6"/>
      <c r="RTJ66" s="6"/>
      <c r="RTK66" s="6"/>
      <c r="RTL66" s="6"/>
      <c r="RTM66" s="6"/>
      <c r="RTN66" s="6"/>
      <c r="RTO66" s="6"/>
      <c r="RTP66" s="6"/>
      <c r="RTQ66" s="6"/>
      <c r="RTR66" s="6"/>
      <c r="RTS66" s="6"/>
      <c r="RTT66" s="6"/>
      <c r="RTU66" s="6"/>
      <c r="RTV66" s="6"/>
      <c r="RTW66" s="6"/>
      <c r="RTX66" s="6"/>
      <c r="RTY66" s="6"/>
      <c r="RTZ66" s="6"/>
      <c r="RUA66" s="6"/>
      <c r="RUB66" s="6"/>
      <c r="RUC66" s="6"/>
      <c r="RUD66" s="6"/>
      <c r="RUE66" s="6"/>
      <c r="RUF66" s="6"/>
      <c r="RUG66" s="6"/>
      <c r="RUH66" s="6"/>
      <c r="RUI66" s="6"/>
      <c r="RUJ66" s="6"/>
      <c r="RUK66" s="6"/>
      <c r="RUL66" s="6"/>
      <c r="RUM66" s="6"/>
      <c r="RUN66" s="6"/>
      <c r="RUO66" s="6"/>
      <c r="RUP66" s="6"/>
      <c r="RUQ66" s="6"/>
      <c r="RUR66" s="6"/>
      <c r="RUS66" s="6"/>
      <c r="RUT66" s="6"/>
      <c r="RUU66" s="6"/>
      <c r="RUV66" s="6"/>
      <c r="RUW66" s="6"/>
      <c r="RUX66" s="6"/>
      <c r="RUY66" s="6"/>
      <c r="RUZ66" s="6"/>
      <c r="RVA66" s="6"/>
      <c r="RVB66" s="6"/>
      <c r="RVC66" s="6"/>
      <c r="RVD66" s="6"/>
      <c r="RVE66" s="6"/>
      <c r="RVF66" s="6"/>
      <c r="RVG66" s="6"/>
      <c r="RVH66" s="6"/>
      <c r="RVI66" s="6"/>
      <c r="RVJ66" s="6"/>
      <c r="RVK66" s="6"/>
      <c r="RVL66" s="6"/>
      <c r="RVM66" s="6"/>
      <c r="RVN66" s="6"/>
      <c r="RVO66" s="6"/>
      <c r="RVP66" s="6"/>
      <c r="RVQ66" s="6"/>
      <c r="RVR66" s="6"/>
      <c r="RVS66" s="6"/>
      <c r="RVT66" s="6"/>
      <c r="RVU66" s="6"/>
      <c r="RVV66" s="6"/>
      <c r="RVW66" s="6"/>
      <c r="RVX66" s="6"/>
      <c r="RVY66" s="6"/>
      <c r="RVZ66" s="6"/>
      <c r="RWA66" s="6"/>
      <c r="RWB66" s="6"/>
      <c r="RWC66" s="6"/>
      <c r="RWD66" s="6"/>
      <c r="RWE66" s="6"/>
      <c r="RWF66" s="6"/>
      <c r="RWG66" s="6"/>
      <c r="RWH66" s="6"/>
      <c r="RWI66" s="6"/>
      <c r="RWJ66" s="6"/>
      <c r="RWK66" s="6"/>
      <c r="RWL66" s="6"/>
      <c r="RWM66" s="6"/>
      <c r="RWN66" s="6"/>
      <c r="RWO66" s="6"/>
      <c r="RWP66" s="6"/>
      <c r="RWQ66" s="6"/>
      <c r="RWR66" s="6"/>
      <c r="RWS66" s="6"/>
      <c r="RWT66" s="6"/>
      <c r="RWU66" s="6"/>
      <c r="RWV66" s="6"/>
      <c r="RWW66" s="6"/>
      <c r="RWX66" s="6"/>
      <c r="RWY66" s="6"/>
      <c r="RWZ66" s="6"/>
      <c r="RXA66" s="6"/>
      <c r="RXB66" s="6"/>
      <c r="RXC66" s="6"/>
      <c r="RXD66" s="6"/>
      <c r="RXE66" s="6"/>
      <c r="RXF66" s="6"/>
      <c r="RXG66" s="6"/>
      <c r="RXH66" s="6"/>
      <c r="RXI66" s="6"/>
      <c r="RXJ66" s="6"/>
      <c r="RXK66" s="6"/>
      <c r="RXL66" s="6"/>
      <c r="RXM66" s="6"/>
      <c r="RXN66" s="6"/>
      <c r="RXO66" s="6"/>
      <c r="RXP66" s="6"/>
      <c r="RXQ66" s="6"/>
      <c r="RXR66" s="6"/>
      <c r="RXS66" s="6"/>
      <c r="RXT66" s="6"/>
      <c r="RXU66" s="6"/>
      <c r="RXV66" s="6"/>
      <c r="RXW66" s="6"/>
      <c r="RXX66" s="6"/>
      <c r="RXY66" s="6"/>
      <c r="RXZ66" s="6"/>
      <c r="RYA66" s="6"/>
      <c r="RYB66" s="6"/>
      <c r="RYC66" s="6"/>
      <c r="RYD66" s="6"/>
      <c r="RYE66" s="6"/>
      <c r="RYF66" s="6"/>
      <c r="RYG66" s="6"/>
      <c r="RYH66" s="6"/>
      <c r="RYI66" s="6"/>
      <c r="RYJ66" s="6"/>
      <c r="RYK66" s="6"/>
      <c r="RYL66" s="6"/>
      <c r="RYM66" s="6"/>
      <c r="RYN66" s="6"/>
      <c r="RYO66" s="6"/>
      <c r="RYP66" s="6"/>
      <c r="RYQ66" s="6"/>
      <c r="RYR66" s="6"/>
      <c r="RYS66" s="6"/>
      <c r="RYT66" s="6"/>
      <c r="RYU66" s="6"/>
      <c r="RYV66" s="6"/>
      <c r="RYW66" s="6"/>
      <c r="RYX66" s="6"/>
      <c r="RYY66" s="6"/>
      <c r="RYZ66" s="6"/>
      <c r="RZA66" s="6"/>
      <c r="RZB66" s="6"/>
      <c r="RZC66" s="6"/>
      <c r="RZD66" s="6"/>
      <c r="RZE66" s="6"/>
      <c r="RZF66" s="6"/>
      <c r="RZG66" s="6"/>
      <c r="RZH66" s="6"/>
      <c r="RZI66" s="6"/>
      <c r="RZJ66" s="6"/>
      <c r="RZK66" s="6"/>
      <c r="RZL66" s="6"/>
      <c r="RZM66" s="6"/>
      <c r="RZN66" s="6"/>
      <c r="RZO66" s="6"/>
      <c r="RZP66" s="6"/>
      <c r="RZQ66" s="6"/>
      <c r="RZR66" s="6"/>
      <c r="RZS66" s="6"/>
      <c r="RZT66" s="6"/>
      <c r="RZU66" s="6"/>
      <c r="RZV66" s="6"/>
      <c r="RZW66" s="6"/>
      <c r="RZX66" s="6"/>
      <c r="RZY66" s="6"/>
      <c r="RZZ66" s="6"/>
      <c r="SAA66" s="6"/>
      <c r="SAB66" s="6"/>
      <c r="SAC66" s="6"/>
      <c r="SAD66" s="6"/>
      <c r="SAE66" s="6"/>
      <c r="SAF66" s="6"/>
      <c r="SAG66" s="6"/>
      <c r="SAH66" s="6"/>
      <c r="SAI66" s="6"/>
      <c r="SAJ66" s="6"/>
      <c r="SAK66" s="6"/>
      <c r="SAL66" s="6"/>
      <c r="SAM66" s="6"/>
      <c r="SAN66" s="6"/>
      <c r="SAO66" s="6"/>
      <c r="SAP66" s="6"/>
      <c r="SAQ66" s="6"/>
      <c r="SAR66" s="6"/>
      <c r="SAS66" s="6"/>
      <c r="SAT66" s="6"/>
      <c r="SAU66" s="6"/>
      <c r="SAV66" s="6"/>
      <c r="SAW66" s="6"/>
      <c r="SAX66" s="6"/>
      <c r="SAY66" s="6"/>
      <c r="SAZ66" s="6"/>
      <c r="SBA66" s="6"/>
      <c r="SBB66" s="6"/>
      <c r="SBC66" s="6"/>
      <c r="SBD66" s="6"/>
      <c r="SBE66" s="6"/>
      <c r="SBF66" s="6"/>
      <c r="SBG66" s="6"/>
      <c r="SBH66" s="6"/>
      <c r="SBI66" s="6"/>
      <c r="SBJ66" s="6"/>
      <c r="SBK66" s="6"/>
      <c r="SBL66" s="6"/>
      <c r="SBM66" s="6"/>
      <c r="SBN66" s="6"/>
      <c r="SBO66" s="6"/>
      <c r="SBP66" s="6"/>
      <c r="SBQ66" s="6"/>
      <c r="SBR66" s="6"/>
      <c r="SBS66" s="6"/>
      <c r="SBT66" s="6"/>
      <c r="SBU66" s="6"/>
      <c r="SBV66" s="6"/>
      <c r="SBW66" s="6"/>
      <c r="SBX66" s="6"/>
      <c r="SBY66" s="6"/>
      <c r="SBZ66" s="6"/>
      <c r="SCA66" s="6"/>
      <c r="SCB66" s="6"/>
      <c r="SCC66" s="6"/>
      <c r="SCD66" s="6"/>
      <c r="SCE66" s="6"/>
      <c r="SCF66" s="6"/>
      <c r="SCG66" s="6"/>
      <c r="SCH66" s="6"/>
      <c r="SCI66" s="6"/>
      <c r="SCJ66" s="6"/>
      <c r="SCK66" s="6"/>
      <c r="SCL66" s="6"/>
      <c r="SCM66" s="6"/>
      <c r="SCN66" s="6"/>
      <c r="SCO66" s="6"/>
      <c r="SCP66" s="6"/>
      <c r="SCQ66" s="6"/>
      <c r="SCR66" s="6"/>
      <c r="SCS66" s="6"/>
      <c r="SCT66" s="6"/>
      <c r="SCU66" s="6"/>
      <c r="SCV66" s="6"/>
      <c r="SCW66" s="6"/>
      <c r="SCX66" s="6"/>
      <c r="SCY66" s="6"/>
      <c r="SCZ66" s="6"/>
      <c r="SDA66" s="6"/>
      <c r="SDB66" s="6"/>
      <c r="SDC66" s="6"/>
      <c r="SDD66" s="6"/>
      <c r="SDE66" s="6"/>
      <c r="SDF66" s="6"/>
      <c r="SDG66" s="6"/>
      <c r="SDH66" s="6"/>
      <c r="SDI66" s="6"/>
      <c r="SDJ66" s="6"/>
      <c r="SDK66" s="6"/>
      <c r="SDL66" s="6"/>
      <c r="SDM66" s="6"/>
      <c r="SDN66" s="6"/>
      <c r="SDO66" s="6"/>
      <c r="SDP66" s="6"/>
      <c r="SDQ66" s="6"/>
      <c r="SDR66" s="6"/>
      <c r="SDS66" s="6"/>
      <c r="SDT66" s="6"/>
      <c r="SDU66" s="6"/>
      <c r="SDV66" s="6"/>
      <c r="SDW66" s="6"/>
      <c r="SDX66" s="6"/>
      <c r="SDY66" s="6"/>
      <c r="SDZ66" s="6"/>
      <c r="SEA66" s="6"/>
      <c r="SEB66" s="6"/>
      <c r="SEC66" s="6"/>
      <c r="SED66" s="6"/>
      <c r="SEE66" s="6"/>
      <c r="SEF66" s="6"/>
      <c r="SEG66" s="6"/>
      <c r="SEH66" s="6"/>
      <c r="SEI66" s="6"/>
      <c r="SEJ66" s="6"/>
      <c r="SEK66" s="6"/>
      <c r="SEL66" s="6"/>
      <c r="SEM66" s="6"/>
      <c r="SEN66" s="6"/>
      <c r="SEO66" s="6"/>
      <c r="SEP66" s="6"/>
      <c r="SEQ66" s="6"/>
      <c r="SER66" s="6"/>
      <c r="SES66" s="6"/>
      <c r="SET66" s="6"/>
      <c r="SEU66" s="6"/>
      <c r="SEV66" s="6"/>
      <c r="SEW66" s="6"/>
      <c r="SEX66" s="6"/>
      <c r="SEY66" s="6"/>
      <c r="SEZ66" s="6"/>
      <c r="SFA66" s="6"/>
      <c r="SFB66" s="6"/>
      <c r="SFC66" s="6"/>
      <c r="SFD66" s="6"/>
      <c r="SFE66" s="6"/>
      <c r="SFF66" s="6"/>
      <c r="SFG66" s="6"/>
      <c r="SFH66" s="6"/>
      <c r="SFI66" s="6"/>
      <c r="SFJ66" s="6"/>
      <c r="SFK66" s="6"/>
      <c r="SFL66" s="6"/>
      <c r="SFM66" s="6"/>
      <c r="SFN66" s="6"/>
      <c r="SFO66" s="6"/>
      <c r="SFP66" s="6"/>
      <c r="SFQ66" s="6"/>
      <c r="SFR66" s="6"/>
      <c r="SFS66" s="6"/>
      <c r="SFT66" s="6"/>
      <c r="SFU66" s="6"/>
      <c r="SFV66" s="6"/>
      <c r="SFW66" s="6"/>
      <c r="SFX66" s="6"/>
      <c r="SFY66" s="6"/>
      <c r="SFZ66" s="6"/>
      <c r="SGA66" s="6"/>
      <c r="SGB66" s="6"/>
      <c r="SGC66" s="6"/>
      <c r="SGD66" s="6"/>
      <c r="SGE66" s="6"/>
      <c r="SGF66" s="6"/>
      <c r="SGG66" s="6"/>
      <c r="SGH66" s="6"/>
      <c r="SGI66" s="6"/>
      <c r="SGJ66" s="6"/>
      <c r="SGK66" s="6"/>
      <c r="SGL66" s="6"/>
      <c r="SGM66" s="6"/>
      <c r="SGN66" s="6"/>
      <c r="SGO66" s="6"/>
      <c r="SGP66" s="6"/>
      <c r="SGQ66" s="6"/>
      <c r="SGR66" s="6"/>
      <c r="SGS66" s="6"/>
      <c r="SGT66" s="6"/>
      <c r="SGU66" s="6"/>
      <c r="SGV66" s="6"/>
      <c r="SGW66" s="6"/>
      <c r="SGX66" s="6"/>
      <c r="SGY66" s="6"/>
      <c r="SGZ66" s="6"/>
      <c r="SHA66" s="6"/>
      <c r="SHB66" s="6"/>
      <c r="SHC66" s="6"/>
      <c r="SHD66" s="6"/>
      <c r="SHE66" s="6"/>
      <c r="SHF66" s="6"/>
      <c r="SHG66" s="6"/>
      <c r="SHH66" s="6"/>
      <c r="SHI66" s="6"/>
      <c r="SHJ66" s="6"/>
      <c r="SHK66" s="6"/>
      <c r="SHL66" s="6"/>
      <c r="SHM66" s="6"/>
      <c r="SHN66" s="6"/>
      <c r="SHO66" s="6"/>
      <c r="SHP66" s="6"/>
      <c r="SHQ66" s="6"/>
      <c r="SHR66" s="6"/>
      <c r="SHS66" s="6"/>
      <c r="SHT66" s="6"/>
      <c r="SHU66" s="6"/>
      <c r="SHV66" s="6"/>
      <c r="SHW66" s="6"/>
      <c r="SHX66" s="6"/>
      <c r="SHY66" s="6"/>
      <c r="SHZ66" s="6"/>
      <c r="SIA66" s="6"/>
      <c r="SIB66" s="6"/>
      <c r="SIC66" s="6"/>
      <c r="SID66" s="6"/>
      <c r="SIE66" s="6"/>
      <c r="SIF66" s="6"/>
      <c r="SIG66" s="6"/>
      <c r="SIH66" s="6"/>
      <c r="SII66" s="6"/>
      <c r="SIJ66" s="6"/>
      <c r="SIK66" s="6"/>
      <c r="SIL66" s="6"/>
      <c r="SIM66" s="6"/>
      <c r="SIN66" s="6"/>
      <c r="SIO66" s="6"/>
      <c r="SIP66" s="6"/>
      <c r="SIQ66" s="6"/>
      <c r="SIR66" s="6"/>
      <c r="SIS66" s="6"/>
      <c r="SIT66" s="6"/>
      <c r="SIU66" s="6"/>
      <c r="SIV66" s="6"/>
      <c r="SIW66" s="6"/>
      <c r="SIX66" s="6"/>
      <c r="SIY66" s="6"/>
      <c r="SIZ66" s="6"/>
      <c r="SJA66" s="6"/>
      <c r="SJB66" s="6"/>
      <c r="SJC66" s="6"/>
      <c r="SJD66" s="6"/>
      <c r="SJE66" s="6"/>
      <c r="SJF66" s="6"/>
      <c r="SJG66" s="6"/>
      <c r="SJH66" s="6"/>
      <c r="SJI66" s="6"/>
      <c r="SJJ66" s="6"/>
      <c r="SJK66" s="6"/>
      <c r="SJL66" s="6"/>
      <c r="SJM66" s="6"/>
      <c r="SJN66" s="6"/>
      <c r="SJO66" s="6"/>
      <c r="SJP66" s="6"/>
      <c r="SJQ66" s="6"/>
      <c r="SJR66" s="6"/>
      <c r="SJS66" s="6"/>
      <c r="SJT66" s="6"/>
      <c r="SJU66" s="6"/>
      <c r="SJV66" s="6"/>
      <c r="SJW66" s="6"/>
      <c r="SJX66" s="6"/>
      <c r="SJY66" s="6"/>
      <c r="SJZ66" s="6"/>
      <c r="SKA66" s="6"/>
      <c r="SKB66" s="6"/>
      <c r="SKC66" s="6"/>
      <c r="SKD66" s="6"/>
      <c r="SKE66" s="6"/>
      <c r="SKF66" s="6"/>
      <c r="SKG66" s="6"/>
      <c r="SKH66" s="6"/>
      <c r="SKI66" s="6"/>
      <c r="SKJ66" s="6"/>
      <c r="SKK66" s="6"/>
      <c r="SKL66" s="6"/>
      <c r="SKM66" s="6"/>
      <c r="SKN66" s="6"/>
      <c r="SKO66" s="6"/>
      <c r="SKP66" s="6"/>
      <c r="SKQ66" s="6"/>
      <c r="SKR66" s="6"/>
      <c r="SKS66" s="6"/>
      <c r="SKT66" s="6"/>
      <c r="SKU66" s="6"/>
      <c r="SKV66" s="6"/>
      <c r="SKW66" s="6"/>
      <c r="SKX66" s="6"/>
      <c r="SKY66" s="6"/>
      <c r="SKZ66" s="6"/>
      <c r="SLA66" s="6"/>
      <c r="SLB66" s="6"/>
      <c r="SLC66" s="6"/>
      <c r="SLD66" s="6"/>
      <c r="SLE66" s="6"/>
      <c r="SLF66" s="6"/>
      <c r="SLG66" s="6"/>
      <c r="SLH66" s="6"/>
      <c r="SLI66" s="6"/>
      <c r="SLJ66" s="6"/>
      <c r="SLK66" s="6"/>
      <c r="SLL66" s="6"/>
      <c r="SLM66" s="6"/>
      <c r="SLN66" s="6"/>
      <c r="SLO66" s="6"/>
      <c r="SLP66" s="6"/>
      <c r="SLQ66" s="6"/>
      <c r="SLR66" s="6"/>
      <c r="SLS66" s="6"/>
      <c r="SLT66" s="6"/>
      <c r="SLU66" s="6"/>
      <c r="SLV66" s="6"/>
      <c r="SLW66" s="6"/>
      <c r="SLX66" s="6"/>
      <c r="SLY66" s="6"/>
      <c r="SLZ66" s="6"/>
      <c r="SMA66" s="6"/>
      <c r="SMB66" s="6"/>
      <c r="SMC66" s="6"/>
      <c r="SMD66" s="6"/>
      <c r="SME66" s="6"/>
      <c r="SMF66" s="6"/>
      <c r="SMG66" s="6"/>
      <c r="SMH66" s="6"/>
      <c r="SMI66" s="6"/>
      <c r="SMJ66" s="6"/>
      <c r="SMK66" s="6"/>
      <c r="SML66" s="6"/>
      <c r="SMM66" s="6"/>
      <c r="SMN66" s="6"/>
      <c r="SMO66" s="6"/>
      <c r="SMP66" s="6"/>
      <c r="SMQ66" s="6"/>
      <c r="SMR66" s="6"/>
      <c r="SMS66" s="6"/>
      <c r="SMT66" s="6"/>
      <c r="SMU66" s="6"/>
      <c r="SMV66" s="6"/>
      <c r="SMW66" s="6"/>
      <c r="SMX66" s="6"/>
      <c r="SMY66" s="6"/>
      <c r="SMZ66" s="6"/>
      <c r="SNA66" s="6"/>
      <c r="SNB66" s="6"/>
      <c r="SNC66" s="6"/>
      <c r="SND66" s="6"/>
      <c r="SNE66" s="6"/>
      <c r="SNF66" s="6"/>
      <c r="SNG66" s="6"/>
      <c r="SNH66" s="6"/>
      <c r="SNI66" s="6"/>
      <c r="SNJ66" s="6"/>
      <c r="SNK66" s="6"/>
      <c r="SNL66" s="6"/>
      <c r="SNM66" s="6"/>
      <c r="SNN66" s="6"/>
      <c r="SNO66" s="6"/>
      <c r="SNP66" s="6"/>
      <c r="SNQ66" s="6"/>
      <c r="SNR66" s="6"/>
      <c r="SNS66" s="6"/>
      <c r="SNT66" s="6"/>
      <c r="SNU66" s="6"/>
      <c r="SNV66" s="6"/>
      <c r="SNW66" s="6"/>
      <c r="SNX66" s="6"/>
      <c r="SNY66" s="6"/>
      <c r="SNZ66" s="6"/>
      <c r="SOA66" s="6"/>
      <c r="SOB66" s="6"/>
      <c r="SOC66" s="6"/>
      <c r="SOD66" s="6"/>
      <c r="SOE66" s="6"/>
      <c r="SOF66" s="6"/>
      <c r="SOG66" s="6"/>
      <c r="SOH66" s="6"/>
      <c r="SOI66" s="6"/>
      <c r="SOJ66" s="6"/>
      <c r="SOK66" s="6"/>
      <c r="SOL66" s="6"/>
      <c r="SOM66" s="6"/>
      <c r="SON66" s="6"/>
      <c r="SOO66" s="6"/>
      <c r="SOP66" s="6"/>
      <c r="SOQ66" s="6"/>
      <c r="SOR66" s="6"/>
      <c r="SOS66" s="6"/>
      <c r="SOT66" s="6"/>
      <c r="SOU66" s="6"/>
      <c r="SOV66" s="6"/>
      <c r="SOW66" s="6"/>
      <c r="SOX66" s="6"/>
      <c r="SOY66" s="6"/>
      <c r="SOZ66" s="6"/>
      <c r="SPA66" s="6"/>
      <c r="SPB66" s="6"/>
      <c r="SPC66" s="6"/>
      <c r="SPD66" s="6"/>
      <c r="SPE66" s="6"/>
      <c r="SPF66" s="6"/>
      <c r="SPG66" s="6"/>
      <c r="SPH66" s="6"/>
      <c r="SPI66" s="6"/>
      <c r="SPJ66" s="6"/>
      <c r="SPK66" s="6"/>
      <c r="SPL66" s="6"/>
      <c r="SPM66" s="6"/>
      <c r="SPN66" s="6"/>
      <c r="SPO66" s="6"/>
      <c r="SPP66" s="6"/>
      <c r="SPQ66" s="6"/>
      <c r="SPR66" s="6"/>
      <c r="SPS66" s="6"/>
      <c r="SPT66" s="6"/>
      <c r="SPU66" s="6"/>
      <c r="SPV66" s="6"/>
      <c r="SPW66" s="6"/>
      <c r="SPX66" s="6"/>
      <c r="SPY66" s="6"/>
      <c r="SPZ66" s="6"/>
      <c r="SQA66" s="6"/>
      <c r="SQB66" s="6"/>
      <c r="SQC66" s="6"/>
      <c r="SQD66" s="6"/>
      <c r="SQE66" s="6"/>
      <c r="SQF66" s="6"/>
      <c r="SQG66" s="6"/>
      <c r="SQH66" s="6"/>
      <c r="SQI66" s="6"/>
      <c r="SQJ66" s="6"/>
      <c r="SQK66" s="6"/>
      <c r="SQL66" s="6"/>
      <c r="SQM66" s="6"/>
      <c r="SQN66" s="6"/>
      <c r="SQO66" s="6"/>
      <c r="SQP66" s="6"/>
      <c r="SQQ66" s="6"/>
      <c r="SQR66" s="6"/>
      <c r="SQS66" s="6"/>
      <c r="SQT66" s="6"/>
      <c r="SQU66" s="6"/>
      <c r="SQV66" s="6"/>
      <c r="SQW66" s="6"/>
      <c r="SQX66" s="6"/>
      <c r="SQY66" s="6"/>
      <c r="SQZ66" s="6"/>
      <c r="SRA66" s="6"/>
      <c r="SRB66" s="6"/>
      <c r="SRC66" s="6"/>
      <c r="SRD66" s="6"/>
      <c r="SRE66" s="6"/>
      <c r="SRF66" s="6"/>
      <c r="SRG66" s="6"/>
      <c r="SRH66" s="6"/>
      <c r="SRI66" s="6"/>
      <c r="SRJ66" s="6"/>
      <c r="SRK66" s="6"/>
      <c r="SRL66" s="6"/>
      <c r="SRM66" s="6"/>
      <c r="SRN66" s="6"/>
      <c r="SRO66" s="6"/>
      <c r="SRP66" s="6"/>
      <c r="SRQ66" s="6"/>
      <c r="SRR66" s="6"/>
      <c r="SRS66" s="6"/>
      <c r="SRT66" s="6"/>
      <c r="SRU66" s="6"/>
      <c r="SRV66" s="6"/>
      <c r="SRW66" s="6"/>
      <c r="SRX66" s="6"/>
      <c r="SRY66" s="6"/>
      <c r="SRZ66" s="6"/>
      <c r="SSA66" s="6"/>
      <c r="SSB66" s="6"/>
      <c r="SSC66" s="6"/>
      <c r="SSD66" s="6"/>
      <c r="SSE66" s="6"/>
      <c r="SSF66" s="6"/>
      <c r="SSG66" s="6"/>
      <c r="SSH66" s="6"/>
      <c r="SSI66" s="6"/>
      <c r="SSJ66" s="6"/>
      <c r="SSK66" s="6"/>
      <c r="SSL66" s="6"/>
      <c r="SSM66" s="6"/>
      <c r="SSN66" s="6"/>
      <c r="SSO66" s="6"/>
      <c r="SSP66" s="6"/>
      <c r="SSQ66" s="6"/>
      <c r="SSR66" s="6"/>
      <c r="SSS66" s="6"/>
      <c r="SST66" s="6"/>
      <c r="SSU66" s="6"/>
      <c r="SSV66" s="6"/>
      <c r="SSW66" s="6"/>
      <c r="SSX66" s="6"/>
      <c r="SSY66" s="6"/>
      <c r="SSZ66" s="6"/>
      <c r="STA66" s="6"/>
      <c r="STB66" s="6"/>
      <c r="STC66" s="6"/>
      <c r="STD66" s="6"/>
      <c r="STE66" s="6"/>
      <c r="STF66" s="6"/>
      <c r="STG66" s="6"/>
      <c r="STH66" s="6"/>
      <c r="STI66" s="6"/>
      <c r="STJ66" s="6"/>
      <c r="STK66" s="6"/>
      <c r="STL66" s="6"/>
      <c r="STM66" s="6"/>
      <c r="STN66" s="6"/>
      <c r="STO66" s="6"/>
      <c r="STP66" s="6"/>
      <c r="STQ66" s="6"/>
      <c r="STR66" s="6"/>
      <c r="STS66" s="6"/>
      <c r="STT66" s="6"/>
      <c r="STU66" s="6"/>
      <c r="STV66" s="6"/>
      <c r="STW66" s="6"/>
      <c r="STX66" s="6"/>
      <c r="STY66" s="6"/>
      <c r="STZ66" s="6"/>
      <c r="SUA66" s="6"/>
      <c r="SUB66" s="6"/>
      <c r="SUC66" s="6"/>
      <c r="SUD66" s="6"/>
      <c r="SUE66" s="6"/>
      <c r="SUF66" s="6"/>
      <c r="SUG66" s="6"/>
      <c r="SUH66" s="6"/>
      <c r="SUI66" s="6"/>
      <c r="SUJ66" s="6"/>
      <c r="SUK66" s="6"/>
      <c r="SUL66" s="6"/>
      <c r="SUM66" s="6"/>
      <c r="SUN66" s="6"/>
      <c r="SUO66" s="6"/>
      <c r="SUP66" s="6"/>
      <c r="SUQ66" s="6"/>
      <c r="SUR66" s="6"/>
      <c r="SUS66" s="6"/>
      <c r="SUT66" s="6"/>
      <c r="SUU66" s="6"/>
      <c r="SUV66" s="6"/>
      <c r="SUW66" s="6"/>
      <c r="SUX66" s="6"/>
      <c r="SUY66" s="6"/>
      <c r="SUZ66" s="6"/>
      <c r="SVA66" s="6"/>
      <c r="SVB66" s="6"/>
      <c r="SVC66" s="6"/>
      <c r="SVD66" s="6"/>
      <c r="SVE66" s="6"/>
      <c r="SVF66" s="6"/>
      <c r="SVG66" s="6"/>
      <c r="SVH66" s="6"/>
      <c r="SVI66" s="6"/>
      <c r="SVJ66" s="6"/>
      <c r="SVK66" s="6"/>
      <c r="SVL66" s="6"/>
      <c r="SVM66" s="6"/>
      <c r="SVN66" s="6"/>
      <c r="SVO66" s="6"/>
      <c r="SVP66" s="6"/>
      <c r="SVQ66" s="6"/>
      <c r="SVR66" s="6"/>
      <c r="SVS66" s="6"/>
      <c r="SVT66" s="6"/>
      <c r="SVU66" s="6"/>
      <c r="SVV66" s="6"/>
      <c r="SVW66" s="6"/>
      <c r="SVX66" s="6"/>
      <c r="SVY66" s="6"/>
      <c r="SVZ66" s="6"/>
      <c r="SWA66" s="6"/>
      <c r="SWB66" s="6"/>
      <c r="SWC66" s="6"/>
      <c r="SWD66" s="6"/>
      <c r="SWE66" s="6"/>
      <c r="SWF66" s="6"/>
      <c r="SWG66" s="6"/>
      <c r="SWH66" s="6"/>
      <c r="SWI66" s="6"/>
      <c r="SWJ66" s="6"/>
      <c r="SWK66" s="6"/>
      <c r="SWL66" s="6"/>
      <c r="SWM66" s="6"/>
      <c r="SWN66" s="6"/>
      <c r="SWO66" s="6"/>
      <c r="SWP66" s="6"/>
      <c r="SWQ66" s="6"/>
      <c r="SWR66" s="6"/>
      <c r="SWS66" s="6"/>
      <c r="SWT66" s="6"/>
      <c r="SWU66" s="6"/>
      <c r="SWV66" s="6"/>
      <c r="SWW66" s="6"/>
      <c r="SWX66" s="6"/>
      <c r="SWY66" s="6"/>
      <c r="SWZ66" s="6"/>
      <c r="SXA66" s="6"/>
      <c r="SXB66" s="6"/>
      <c r="SXC66" s="6"/>
      <c r="SXD66" s="6"/>
      <c r="SXE66" s="6"/>
      <c r="SXF66" s="6"/>
      <c r="SXG66" s="6"/>
      <c r="SXH66" s="6"/>
      <c r="SXI66" s="6"/>
      <c r="SXJ66" s="6"/>
      <c r="SXK66" s="6"/>
      <c r="SXL66" s="6"/>
      <c r="SXM66" s="6"/>
      <c r="SXN66" s="6"/>
      <c r="SXO66" s="6"/>
      <c r="SXP66" s="6"/>
      <c r="SXQ66" s="6"/>
      <c r="SXR66" s="6"/>
      <c r="SXS66" s="6"/>
      <c r="SXT66" s="6"/>
      <c r="SXU66" s="6"/>
      <c r="SXV66" s="6"/>
      <c r="SXW66" s="6"/>
      <c r="SXX66" s="6"/>
      <c r="SXY66" s="6"/>
      <c r="SXZ66" s="6"/>
      <c r="SYA66" s="6"/>
      <c r="SYB66" s="6"/>
      <c r="SYC66" s="6"/>
      <c r="SYD66" s="6"/>
      <c r="SYE66" s="6"/>
      <c r="SYF66" s="6"/>
      <c r="SYG66" s="6"/>
      <c r="SYH66" s="6"/>
      <c r="SYI66" s="6"/>
      <c r="SYJ66" s="6"/>
      <c r="SYK66" s="6"/>
      <c r="SYL66" s="6"/>
      <c r="SYM66" s="6"/>
      <c r="SYN66" s="6"/>
      <c r="SYO66" s="6"/>
      <c r="SYP66" s="6"/>
      <c r="SYQ66" s="6"/>
      <c r="SYR66" s="6"/>
      <c r="SYS66" s="6"/>
      <c r="SYT66" s="6"/>
      <c r="SYU66" s="6"/>
      <c r="SYV66" s="6"/>
      <c r="SYW66" s="6"/>
      <c r="SYX66" s="6"/>
      <c r="SYY66" s="6"/>
      <c r="SYZ66" s="6"/>
      <c r="SZA66" s="6"/>
      <c r="SZB66" s="6"/>
      <c r="SZC66" s="6"/>
      <c r="SZD66" s="6"/>
      <c r="SZE66" s="6"/>
      <c r="SZF66" s="6"/>
      <c r="SZG66" s="6"/>
      <c r="SZH66" s="6"/>
      <c r="SZI66" s="6"/>
      <c r="SZJ66" s="6"/>
      <c r="SZK66" s="6"/>
      <c r="SZL66" s="6"/>
      <c r="SZM66" s="6"/>
      <c r="SZN66" s="6"/>
      <c r="SZO66" s="6"/>
      <c r="SZP66" s="6"/>
      <c r="SZQ66" s="6"/>
      <c r="SZR66" s="6"/>
      <c r="SZS66" s="6"/>
      <c r="SZT66" s="6"/>
      <c r="SZU66" s="6"/>
      <c r="SZV66" s="6"/>
      <c r="SZW66" s="6"/>
      <c r="SZX66" s="6"/>
      <c r="SZY66" s="6"/>
      <c r="SZZ66" s="6"/>
      <c r="TAA66" s="6"/>
      <c r="TAB66" s="6"/>
      <c r="TAC66" s="6"/>
      <c r="TAD66" s="6"/>
      <c r="TAE66" s="6"/>
      <c r="TAF66" s="6"/>
      <c r="TAG66" s="6"/>
      <c r="TAH66" s="6"/>
      <c r="TAI66" s="6"/>
      <c r="TAJ66" s="6"/>
      <c r="TAK66" s="6"/>
      <c r="TAL66" s="6"/>
      <c r="TAM66" s="6"/>
      <c r="TAN66" s="6"/>
      <c r="TAO66" s="6"/>
      <c r="TAP66" s="6"/>
      <c r="TAQ66" s="6"/>
      <c r="TAR66" s="6"/>
      <c r="TAS66" s="6"/>
      <c r="TAT66" s="6"/>
      <c r="TAU66" s="6"/>
      <c r="TAV66" s="6"/>
      <c r="TAW66" s="6"/>
      <c r="TAX66" s="6"/>
      <c r="TAY66" s="6"/>
      <c r="TAZ66" s="6"/>
      <c r="TBA66" s="6"/>
      <c r="TBB66" s="6"/>
      <c r="TBC66" s="6"/>
      <c r="TBD66" s="6"/>
      <c r="TBE66" s="6"/>
      <c r="TBF66" s="6"/>
      <c r="TBG66" s="6"/>
      <c r="TBH66" s="6"/>
      <c r="TBI66" s="6"/>
      <c r="TBJ66" s="6"/>
      <c r="TBK66" s="6"/>
      <c r="TBL66" s="6"/>
      <c r="TBM66" s="6"/>
      <c r="TBN66" s="6"/>
      <c r="TBO66" s="6"/>
      <c r="TBP66" s="6"/>
      <c r="TBQ66" s="6"/>
      <c r="TBR66" s="6"/>
      <c r="TBS66" s="6"/>
      <c r="TBT66" s="6"/>
      <c r="TBU66" s="6"/>
      <c r="TBV66" s="6"/>
      <c r="TBW66" s="6"/>
      <c r="TBX66" s="6"/>
      <c r="TBY66" s="6"/>
      <c r="TBZ66" s="6"/>
      <c r="TCA66" s="6"/>
      <c r="TCB66" s="6"/>
      <c r="TCC66" s="6"/>
      <c r="TCD66" s="6"/>
      <c r="TCE66" s="6"/>
      <c r="TCF66" s="6"/>
      <c r="TCG66" s="6"/>
      <c r="TCH66" s="6"/>
      <c r="TCI66" s="6"/>
      <c r="TCJ66" s="6"/>
      <c r="TCK66" s="6"/>
      <c r="TCL66" s="6"/>
      <c r="TCM66" s="6"/>
      <c r="TCN66" s="6"/>
      <c r="TCO66" s="6"/>
      <c r="TCP66" s="6"/>
      <c r="TCQ66" s="6"/>
      <c r="TCR66" s="6"/>
      <c r="TCS66" s="6"/>
      <c r="TCT66" s="6"/>
      <c r="TCU66" s="6"/>
      <c r="TCV66" s="6"/>
      <c r="TCW66" s="6"/>
      <c r="TCX66" s="6"/>
      <c r="TCY66" s="6"/>
      <c r="TCZ66" s="6"/>
      <c r="TDA66" s="6"/>
      <c r="TDB66" s="6"/>
      <c r="TDC66" s="6"/>
      <c r="TDD66" s="6"/>
      <c r="TDE66" s="6"/>
      <c r="TDF66" s="6"/>
      <c r="TDG66" s="6"/>
      <c r="TDH66" s="6"/>
      <c r="TDI66" s="6"/>
      <c r="TDJ66" s="6"/>
      <c r="TDK66" s="6"/>
      <c r="TDL66" s="6"/>
      <c r="TDM66" s="6"/>
      <c r="TDN66" s="6"/>
      <c r="TDO66" s="6"/>
      <c r="TDP66" s="6"/>
      <c r="TDQ66" s="6"/>
      <c r="TDR66" s="6"/>
      <c r="TDS66" s="6"/>
      <c r="TDT66" s="6"/>
      <c r="TDU66" s="6"/>
      <c r="TDV66" s="6"/>
      <c r="TDW66" s="6"/>
      <c r="TDX66" s="6"/>
      <c r="TDY66" s="6"/>
      <c r="TDZ66" s="6"/>
      <c r="TEA66" s="6"/>
      <c r="TEB66" s="6"/>
      <c r="TEC66" s="6"/>
      <c r="TED66" s="6"/>
      <c r="TEE66" s="6"/>
      <c r="TEF66" s="6"/>
      <c r="TEG66" s="6"/>
      <c r="TEH66" s="6"/>
      <c r="TEI66" s="6"/>
      <c r="TEJ66" s="6"/>
      <c r="TEK66" s="6"/>
      <c r="TEL66" s="6"/>
      <c r="TEM66" s="6"/>
      <c r="TEN66" s="6"/>
      <c r="TEO66" s="6"/>
      <c r="TEP66" s="6"/>
      <c r="TEQ66" s="6"/>
      <c r="TER66" s="6"/>
      <c r="TES66" s="6"/>
      <c r="TET66" s="6"/>
      <c r="TEU66" s="6"/>
      <c r="TEV66" s="6"/>
      <c r="TEW66" s="6"/>
      <c r="TEX66" s="6"/>
      <c r="TEY66" s="6"/>
      <c r="TEZ66" s="6"/>
      <c r="TFA66" s="6"/>
      <c r="TFB66" s="6"/>
      <c r="TFC66" s="6"/>
      <c r="TFD66" s="6"/>
      <c r="TFE66" s="6"/>
      <c r="TFF66" s="6"/>
      <c r="TFG66" s="6"/>
      <c r="TFH66" s="6"/>
      <c r="TFI66" s="6"/>
      <c r="TFJ66" s="6"/>
      <c r="TFK66" s="6"/>
      <c r="TFL66" s="6"/>
      <c r="TFM66" s="6"/>
      <c r="TFN66" s="6"/>
      <c r="TFO66" s="6"/>
      <c r="TFP66" s="6"/>
      <c r="TFQ66" s="6"/>
      <c r="TFR66" s="6"/>
      <c r="TFS66" s="6"/>
      <c r="TFT66" s="6"/>
      <c r="TFU66" s="6"/>
      <c r="TFV66" s="6"/>
      <c r="TFW66" s="6"/>
      <c r="TFX66" s="6"/>
      <c r="TFY66" s="6"/>
      <c r="TFZ66" s="6"/>
      <c r="TGA66" s="6"/>
      <c r="TGB66" s="6"/>
      <c r="TGC66" s="6"/>
      <c r="TGD66" s="6"/>
      <c r="TGE66" s="6"/>
      <c r="TGF66" s="6"/>
      <c r="TGG66" s="6"/>
      <c r="TGH66" s="6"/>
      <c r="TGI66" s="6"/>
      <c r="TGJ66" s="6"/>
      <c r="TGK66" s="6"/>
      <c r="TGL66" s="6"/>
      <c r="TGM66" s="6"/>
      <c r="TGN66" s="6"/>
      <c r="TGO66" s="6"/>
      <c r="TGP66" s="6"/>
      <c r="TGQ66" s="6"/>
      <c r="TGR66" s="6"/>
      <c r="TGS66" s="6"/>
      <c r="TGT66" s="6"/>
      <c r="TGU66" s="6"/>
      <c r="TGV66" s="6"/>
      <c r="TGW66" s="6"/>
      <c r="TGX66" s="6"/>
      <c r="TGY66" s="6"/>
      <c r="TGZ66" s="6"/>
      <c r="THA66" s="6"/>
      <c r="THB66" s="6"/>
      <c r="THC66" s="6"/>
      <c r="THD66" s="6"/>
      <c r="THE66" s="6"/>
      <c r="THF66" s="6"/>
      <c r="THG66" s="6"/>
      <c r="THH66" s="6"/>
      <c r="THI66" s="6"/>
      <c r="THJ66" s="6"/>
      <c r="THK66" s="6"/>
      <c r="THL66" s="6"/>
      <c r="THM66" s="6"/>
      <c r="THN66" s="6"/>
      <c r="THO66" s="6"/>
      <c r="THP66" s="6"/>
      <c r="THQ66" s="6"/>
      <c r="THR66" s="6"/>
      <c r="THS66" s="6"/>
      <c r="THT66" s="6"/>
      <c r="THU66" s="6"/>
      <c r="THV66" s="6"/>
      <c r="THW66" s="6"/>
      <c r="THX66" s="6"/>
      <c r="THY66" s="6"/>
      <c r="THZ66" s="6"/>
      <c r="TIA66" s="6"/>
      <c r="TIB66" s="6"/>
      <c r="TIC66" s="6"/>
      <c r="TID66" s="6"/>
      <c r="TIE66" s="6"/>
      <c r="TIF66" s="6"/>
      <c r="TIG66" s="6"/>
      <c r="TIH66" s="6"/>
      <c r="TII66" s="6"/>
      <c r="TIJ66" s="6"/>
      <c r="TIK66" s="6"/>
      <c r="TIL66" s="6"/>
      <c r="TIM66" s="6"/>
      <c r="TIN66" s="6"/>
      <c r="TIO66" s="6"/>
      <c r="TIP66" s="6"/>
      <c r="TIQ66" s="6"/>
      <c r="TIR66" s="6"/>
      <c r="TIS66" s="6"/>
      <c r="TIT66" s="6"/>
      <c r="TIU66" s="6"/>
      <c r="TIV66" s="6"/>
      <c r="TIW66" s="6"/>
      <c r="TIX66" s="6"/>
      <c r="TIY66" s="6"/>
      <c r="TIZ66" s="6"/>
      <c r="TJA66" s="6"/>
      <c r="TJB66" s="6"/>
      <c r="TJC66" s="6"/>
      <c r="TJD66" s="6"/>
      <c r="TJE66" s="6"/>
      <c r="TJF66" s="6"/>
      <c r="TJG66" s="6"/>
      <c r="TJH66" s="6"/>
      <c r="TJI66" s="6"/>
      <c r="TJJ66" s="6"/>
      <c r="TJK66" s="6"/>
      <c r="TJL66" s="6"/>
      <c r="TJM66" s="6"/>
      <c r="TJN66" s="6"/>
      <c r="TJO66" s="6"/>
      <c r="TJP66" s="6"/>
      <c r="TJQ66" s="6"/>
      <c r="TJR66" s="6"/>
      <c r="TJS66" s="6"/>
      <c r="TJT66" s="6"/>
      <c r="TJU66" s="6"/>
      <c r="TJV66" s="6"/>
      <c r="TJW66" s="6"/>
      <c r="TJX66" s="6"/>
      <c r="TJY66" s="6"/>
      <c r="TJZ66" s="6"/>
      <c r="TKA66" s="6"/>
      <c r="TKB66" s="6"/>
      <c r="TKC66" s="6"/>
      <c r="TKD66" s="6"/>
      <c r="TKE66" s="6"/>
      <c r="TKF66" s="6"/>
      <c r="TKG66" s="6"/>
      <c r="TKH66" s="6"/>
      <c r="TKI66" s="6"/>
      <c r="TKJ66" s="6"/>
      <c r="TKK66" s="6"/>
      <c r="TKL66" s="6"/>
      <c r="TKM66" s="6"/>
      <c r="TKN66" s="6"/>
      <c r="TKO66" s="6"/>
      <c r="TKP66" s="6"/>
      <c r="TKQ66" s="6"/>
      <c r="TKR66" s="6"/>
      <c r="TKS66" s="6"/>
      <c r="TKT66" s="6"/>
      <c r="TKU66" s="6"/>
      <c r="TKV66" s="6"/>
      <c r="TKW66" s="6"/>
      <c r="TKX66" s="6"/>
      <c r="TKY66" s="6"/>
      <c r="TKZ66" s="6"/>
      <c r="TLA66" s="6"/>
      <c r="TLB66" s="6"/>
      <c r="TLC66" s="6"/>
      <c r="TLD66" s="6"/>
      <c r="TLE66" s="6"/>
      <c r="TLF66" s="6"/>
      <c r="TLG66" s="6"/>
      <c r="TLH66" s="6"/>
      <c r="TLI66" s="6"/>
      <c r="TLJ66" s="6"/>
      <c r="TLK66" s="6"/>
      <c r="TLL66" s="6"/>
      <c r="TLM66" s="6"/>
      <c r="TLN66" s="6"/>
      <c r="TLO66" s="6"/>
      <c r="TLP66" s="6"/>
      <c r="TLQ66" s="6"/>
      <c r="TLR66" s="6"/>
      <c r="TLS66" s="6"/>
      <c r="TLT66" s="6"/>
      <c r="TLU66" s="6"/>
      <c r="TLV66" s="6"/>
      <c r="TLW66" s="6"/>
      <c r="TLX66" s="6"/>
      <c r="TLY66" s="6"/>
      <c r="TLZ66" s="6"/>
      <c r="TMA66" s="6"/>
      <c r="TMB66" s="6"/>
      <c r="TMC66" s="6"/>
      <c r="TMD66" s="6"/>
      <c r="TME66" s="6"/>
      <c r="TMF66" s="6"/>
      <c r="TMG66" s="6"/>
      <c r="TMH66" s="6"/>
      <c r="TMI66" s="6"/>
      <c r="TMJ66" s="6"/>
      <c r="TMK66" s="6"/>
      <c r="TML66" s="6"/>
      <c r="TMM66" s="6"/>
      <c r="TMN66" s="6"/>
      <c r="TMO66" s="6"/>
      <c r="TMP66" s="6"/>
      <c r="TMQ66" s="6"/>
      <c r="TMR66" s="6"/>
      <c r="TMS66" s="6"/>
      <c r="TMT66" s="6"/>
      <c r="TMU66" s="6"/>
      <c r="TMV66" s="6"/>
      <c r="TMW66" s="6"/>
      <c r="TMX66" s="6"/>
      <c r="TMY66" s="6"/>
      <c r="TMZ66" s="6"/>
      <c r="TNA66" s="6"/>
      <c r="TNB66" s="6"/>
      <c r="TNC66" s="6"/>
      <c r="TND66" s="6"/>
      <c r="TNE66" s="6"/>
      <c r="TNF66" s="6"/>
      <c r="TNG66" s="6"/>
      <c r="TNH66" s="6"/>
      <c r="TNI66" s="6"/>
      <c r="TNJ66" s="6"/>
      <c r="TNK66" s="6"/>
      <c r="TNL66" s="6"/>
      <c r="TNM66" s="6"/>
      <c r="TNN66" s="6"/>
      <c r="TNO66" s="6"/>
      <c r="TNP66" s="6"/>
      <c r="TNQ66" s="6"/>
      <c r="TNR66" s="6"/>
      <c r="TNS66" s="6"/>
      <c r="TNT66" s="6"/>
      <c r="TNU66" s="6"/>
      <c r="TNV66" s="6"/>
      <c r="TNW66" s="6"/>
      <c r="TNX66" s="6"/>
      <c r="TNY66" s="6"/>
      <c r="TNZ66" s="6"/>
      <c r="TOA66" s="6"/>
      <c r="TOB66" s="6"/>
      <c r="TOC66" s="6"/>
      <c r="TOD66" s="6"/>
      <c r="TOE66" s="6"/>
      <c r="TOF66" s="6"/>
      <c r="TOG66" s="6"/>
      <c r="TOH66" s="6"/>
      <c r="TOI66" s="6"/>
      <c r="TOJ66" s="6"/>
      <c r="TOK66" s="6"/>
      <c r="TOL66" s="6"/>
      <c r="TOM66" s="6"/>
      <c r="TON66" s="6"/>
      <c r="TOO66" s="6"/>
      <c r="TOP66" s="6"/>
      <c r="TOQ66" s="6"/>
      <c r="TOR66" s="6"/>
      <c r="TOS66" s="6"/>
      <c r="TOT66" s="6"/>
      <c r="TOU66" s="6"/>
      <c r="TOV66" s="6"/>
      <c r="TOW66" s="6"/>
      <c r="TOX66" s="6"/>
      <c r="TOY66" s="6"/>
      <c r="TOZ66" s="6"/>
      <c r="TPA66" s="6"/>
      <c r="TPB66" s="6"/>
      <c r="TPC66" s="6"/>
      <c r="TPD66" s="6"/>
      <c r="TPE66" s="6"/>
      <c r="TPF66" s="6"/>
      <c r="TPG66" s="6"/>
      <c r="TPH66" s="6"/>
      <c r="TPI66" s="6"/>
      <c r="TPJ66" s="6"/>
      <c r="TPK66" s="6"/>
      <c r="TPL66" s="6"/>
      <c r="TPM66" s="6"/>
      <c r="TPN66" s="6"/>
      <c r="TPO66" s="6"/>
      <c r="TPP66" s="6"/>
      <c r="TPQ66" s="6"/>
      <c r="TPR66" s="6"/>
      <c r="TPS66" s="6"/>
      <c r="TPT66" s="6"/>
      <c r="TPU66" s="6"/>
      <c r="TPV66" s="6"/>
      <c r="TPW66" s="6"/>
      <c r="TPX66" s="6"/>
      <c r="TPY66" s="6"/>
      <c r="TPZ66" s="6"/>
      <c r="TQA66" s="6"/>
      <c r="TQB66" s="6"/>
      <c r="TQC66" s="6"/>
      <c r="TQD66" s="6"/>
      <c r="TQE66" s="6"/>
      <c r="TQF66" s="6"/>
      <c r="TQG66" s="6"/>
      <c r="TQH66" s="6"/>
      <c r="TQI66" s="6"/>
      <c r="TQJ66" s="6"/>
      <c r="TQK66" s="6"/>
      <c r="TQL66" s="6"/>
      <c r="TQM66" s="6"/>
      <c r="TQN66" s="6"/>
      <c r="TQO66" s="6"/>
      <c r="TQP66" s="6"/>
      <c r="TQQ66" s="6"/>
      <c r="TQR66" s="6"/>
      <c r="TQS66" s="6"/>
      <c r="TQT66" s="6"/>
      <c r="TQU66" s="6"/>
      <c r="TQV66" s="6"/>
      <c r="TQW66" s="6"/>
      <c r="TQX66" s="6"/>
      <c r="TQY66" s="6"/>
      <c r="TQZ66" s="6"/>
      <c r="TRA66" s="6"/>
      <c r="TRB66" s="6"/>
      <c r="TRC66" s="6"/>
      <c r="TRD66" s="6"/>
      <c r="TRE66" s="6"/>
      <c r="TRF66" s="6"/>
      <c r="TRG66" s="6"/>
      <c r="TRH66" s="6"/>
      <c r="TRI66" s="6"/>
      <c r="TRJ66" s="6"/>
      <c r="TRK66" s="6"/>
      <c r="TRL66" s="6"/>
      <c r="TRM66" s="6"/>
      <c r="TRN66" s="6"/>
      <c r="TRO66" s="6"/>
      <c r="TRP66" s="6"/>
      <c r="TRQ66" s="6"/>
      <c r="TRR66" s="6"/>
      <c r="TRS66" s="6"/>
      <c r="TRT66" s="6"/>
      <c r="TRU66" s="6"/>
      <c r="TRV66" s="6"/>
      <c r="TRW66" s="6"/>
      <c r="TRX66" s="6"/>
      <c r="TRY66" s="6"/>
      <c r="TRZ66" s="6"/>
      <c r="TSA66" s="6"/>
      <c r="TSB66" s="6"/>
      <c r="TSC66" s="6"/>
      <c r="TSD66" s="6"/>
      <c r="TSE66" s="6"/>
      <c r="TSF66" s="6"/>
      <c r="TSG66" s="6"/>
      <c r="TSH66" s="6"/>
      <c r="TSI66" s="6"/>
      <c r="TSJ66" s="6"/>
      <c r="TSK66" s="6"/>
      <c r="TSL66" s="6"/>
      <c r="TSM66" s="6"/>
      <c r="TSN66" s="6"/>
      <c r="TSO66" s="6"/>
      <c r="TSP66" s="6"/>
      <c r="TSQ66" s="6"/>
      <c r="TSR66" s="6"/>
      <c r="TSS66" s="6"/>
      <c r="TST66" s="6"/>
      <c r="TSU66" s="6"/>
      <c r="TSV66" s="6"/>
      <c r="TSW66" s="6"/>
      <c r="TSX66" s="6"/>
      <c r="TSY66" s="6"/>
      <c r="TSZ66" s="6"/>
      <c r="TTA66" s="6"/>
      <c r="TTB66" s="6"/>
      <c r="TTC66" s="6"/>
      <c r="TTD66" s="6"/>
      <c r="TTE66" s="6"/>
      <c r="TTF66" s="6"/>
      <c r="TTG66" s="6"/>
      <c r="TTH66" s="6"/>
      <c r="TTI66" s="6"/>
      <c r="TTJ66" s="6"/>
      <c r="TTK66" s="6"/>
      <c r="TTL66" s="6"/>
      <c r="TTM66" s="6"/>
      <c r="TTN66" s="6"/>
      <c r="TTO66" s="6"/>
      <c r="TTP66" s="6"/>
      <c r="TTQ66" s="6"/>
      <c r="TTR66" s="6"/>
      <c r="TTS66" s="6"/>
      <c r="TTT66" s="6"/>
      <c r="TTU66" s="6"/>
      <c r="TTV66" s="6"/>
      <c r="TTW66" s="6"/>
      <c r="TTX66" s="6"/>
      <c r="TTY66" s="6"/>
      <c r="TTZ66" s="6"/>
      <c r="TUA66" s="6"/>
      <c r="TUB66" s="6"/>
      <c r="TUC66" s="6"/>
      <c r="TUD66" s="6"/>
      <c r="TUE66" s="6"/>
      <c r="TUF66" s="6"/>
      <c r="TUG66" s="6"/>
      <c r="TUH66" s="6"/>
      <c r="TUI66" s="6"/>
      <c r="TUJ66" s="6"/>
      <c r="TUK66" s="6"/>
      <c r="TUL66" s="6"/>
      <c r="TUM66" s="6"/>
      <c r="TUN66" s="6"/>
      <c r="TUO66" s="6"/>
      <c r="TUP66" s="6"/>
      <c r="TUQ66" s="6"/>
      <c r="TUR66" s="6"/>
      <c r="TUS66" s="6"/>
      <c r="TUT66" s="6"/>
      <c r="TUU66" s="6"/>
      <c r="TUV66" s="6"/>
      <c r="TUW66" s="6"/>
      <c r="TUX66" s="6"/>
      <c r="TUY66" s="6"/>
      <c r="TUZ66" s="6"/>
      <c r="TVA66" s="6"/>
      <c r="TVB66" s="6"/>
      <c r="TVC66" s="6"/>
      <c r="TVD66" s="6"/>
      <c r="TVE66" s="6"/>
      <c r="TVF66" s="6"/>
      <c r="TVG66" s="6"/>
      <c r="TVH66" s="6"/>
      <c r="TVI66" s="6"/>
      <c r="TVJ66" s="6"/>
      <c r="TVK66" s="6"/>
      <c r="TVL66" s="6"/>
      <c r="TVM66" s="6"/>
      <c r="TVN66" s="6"/>
      <c r="TVO66" s="6"/>
      <c r="TVP66" s="6"/>
      <c r="TVQ66" s="6"/>
      <c r="TVR66" s="6"/>
      <c r="TVS66" s="6"/>
      <c r="TVT66" s="6"/>
      <c r="TVU66" s="6"/>
      <c r="TVV66" s="6"/>
      <c r="TVW66" s="6"/>
      <c r="TVX66" s="6"/>
      <c r="TVY66" s="6"/>
      <c r="TVZ66" s="6"/>
      <c r="TWA66" s="6"/>
      <c r="TWB66" s="6"/>
      <c r="TWC66" s="6"/>
      <c r="TWD66" s="6"/>
      <c r="TWE66" s="6"/>
      <c r="TWF66" s="6"/>
      <c r="TWG66" s="6"/>
      <c r="TWH66" s="6"/>
      <c r="TWI66" s="6"/>
      <c r="TWJ66" s="6"/>
      <c r="TWK66" s="6"/>
      <c r="TWL66" s="6"/>
      <c r="TWM66" s="6"/>
      <c r="TWN66" s="6"/>
      <c r="TWO66" s="6"/>
      <c r="TWP66" s="6"/>
      <c r="TWQ66" s="6"/>
      <c r="TWR66" s="6"/>
      <c r="TWS66" s="6"/>
      <c r="TWT66" s="6"/>
      <c r="TWU66" s="6"/>
      <c r="TWV66" s="6"/>
      <c r="TWW66" s="6"/>
      <c r="TWX66" s="6"/>
      <c r="TWY66" s="6"/>
      <c r="TWZ66" s="6"/>
      <c r="TXA66" s="6"/>
      <c r="TXB66" s="6"/>
      <c r="TXC66" s="6"/>
      <c r="TXD66" s="6"/>
      <c r="TXE66" s="6"/>
      <c r="TXF66" s="6"/>
      <c r="TXG66" s="6"/>
      <c r="TXH66" s="6"/>
      <c r="TXI66" s="6"/>
      <c r="TXJ66" s="6"/>
      <c r="TXK66" s="6"/>
      <c r="TXL66" s="6"/>
      <c r="TXM66" s="6"/>
      <c r="TXN66" s="6"/>
      <c r="TXO66" s="6"/>
      <c r="TXP66" s="6"/>
      <c r="TXQ66" s="6"/>
      <c r="TXR66" s="6"/>
      <c r="TXS66" s="6"/>
      <c r="TXT66" s="6"/>
      <c r="TXU66" s="6"/>
      <c r="TXV66" s="6"/>
      <c r="TXW66" s="6"/>
      <c r="TXX66" s="6"/>
      <c r="TXY66" s="6"/>
      <c r="TXZ66" s="6"/>
      <c r="TYA66" s="6"/>
      <c r="TYB66" s="6"/>
      <c r="TYC66" s="6"/>
      <c r="TYD66" s="6"/>
      <c r="TYE66" s="6"/>
      <c r="TYF66" s="6"/>
      <c r="TYG66" s="6"/>
      <c r="TYH66" s="6"/>
      <c r="TYI66" s="6"/>
      <c r="TYJ66" s="6"/>
      <c r="TYK66" s="6"/>
      <c r="TYL66" s="6"/>
      <c r="TYM66" s="6"/>
      <c r="TYN66" s="6"/>
      <c r="TYO66" s="6"/>
      <c r="TYP66" s="6"/>
      <c r="TYQ66" s="6"/>
      <c r="TYR66" s="6"/>
      <c r="TYS66" s="6"/>
      <c r="TYT66" s="6"/>
      <c r="TYU66" s="6"/>
      <c r="TYV66" s="6"/>
      <c r="TYW66" s="6"/>
      <c r="TYX66" s="6"/>
      <c r="TYY66" s="6"/>
      <c r="TYZ66" s="6"/>
      <c r="TZA66" s="6"/>
      <c r="TZB66" s="6"/>
      <c r="TZC66" s="6"/>
      <c r="TZD66" s="6"/>
      <c r="TZE66" s="6"/>
      <c r="TZF66" s="6"/>
      <c r="TZG66" s="6"/>
      <c r="TZH66" s="6"/>
      <c r="TZI66" s="6"/>
      <c r="TZJ66" s="6"/>
      <c r="TZK66" s="6"/>
      <c r="TZL66" s="6"/>
      <c r="TZM66" s="6"/>
      <c r="TZN66" s="6"/>
      <c r="TZO66" s="6"/>
      <c r="TZP66" s="6"/>
      <c r="TZQ66" s="6"/>
      <c r="TZR66" s="6"/>
      <c r="TZS66" s="6"/>
      <c r="TZT66" s="6"/>
      <c r="TZU66" s="6"/>
      <c r="TZV66" s="6"/>
      <c r="TZW66" s="6"/>
      <c r="TZX66" s="6"/>
      <c r="TZY66" s="6"/>
      <c r="TZZ66" s="6"/>
      <c r="UAA66" s="6"/>
      <c r="UAB66" s="6"/>
      <c r="UAC66" s="6"/>
      <c r="UAD66" s="6"/>
      <c r="UAE66" s="6"/>
      <c r="UAF66" s="6"/>
      <c r="UAG66" s="6"/>
      <c r="UAH66" s="6"/>
      <c r="UAI66" s="6"/>
      <c r="UAJ66" s="6"/>
      <c r="UAK66" s="6"/>
      <c r="UAL66" s="6"/>
      <c r="UAM66" s="6"/>
      <c r="UAN66" s="6"/>
      <c r="UAO66" s="6"/>
      <c r="UAP66" s="6"/>
      <c r="UAQ66" s="6"/>
      <c r="UAR66" s="6"/>
      <c r="UAS66" s="6"/>
      <c r="UAT66" s="6"/>
      <c r="UAU66" s="6"/>
      <c r="UAV66" s="6"/>
      <c r="UAW66" s="6"/>
      <c r="UAX66" s="6"/>
      <c r="UAY66" s="6"/>
      <c r="UAZ66" s="6"/>
      <c r="UBA66" s="6"/>
      <c r="UBB66" s="6"/>
      <c r="UBC66" s="6"/>
      <c r="UBD66" s="6"/>
      <c r="UBE66" s="6"/>
      <c r="UBF66" s="6"/>
      <c r="UBG66" s="6"/>
      <c r="UBH66" s="6"/>
      <c r="UBI66" s="6"/>
      <c r="UBJ66" s="6"/>
      <c r="UBK66" s="6"/>
      <c r="UBL66" s="6"/>
      <c r="UBM66" s="6"/>
      <c r="UBN66" s="6"/>
      <c r="UBO66" s="6"/>
      <c r="UBP66" s="6"/>
      <c r="UBQ66" s="6"/>
      <c r="UBR66" s="6"/>
      <c r="UBS66" s="6"/>
      <c r="UBT66" s="6"/>
      <c r="UBU66" s="6"/>
      <c r="UBV66" s="6"/>
      <c r="UBW66" s="6"/>
      <c r="UBX66" s="6"/>
      <c r="UBY66" s="6"/>
      <c r="UBZ66" s="6"/>
      <c r="UCA66" s="6"/>
      <c r="UCB66" s="6"/>
      <c r="UCC66" s="6"/>
      <c r="UCD66" s="6"/>
      <c r="UCE66" s="6"/>
      <c r="UCF66" s="6"/>
      <c r="UCG66" s="6"/>
      <c r="UCH66" s="6"/>
      <c r="UCI66" s="6"/>
      <c r="UCJ66" s="6"/>
      <c r="UCK66" s="6"/>
      <c r="UCL66" s="6"/>
      <c r="UCM66" s="6"/>
      <c r="UCN66" s="6"/>
      <c r="UCO66" s="6"/>
      <c r="UCP66" s="6"/>
      <c r="UCQ66" s="6"/>
      <c r="UCR66" s="6"/>
      <c r="UCS66" s="6"/>
      <c r="UCT66" s="6"/>
      <c r="UCU66" s="6"/>
      <c r="UCV66" s="6"/>
      <c r="UCW66" s="6"/>
      <c r="UCX66" s="6"/>
      <c r="UCY66" s="6"/>
      <c r="UCZ66" s="6"/>
      <c r="UDA66" s="6"/>
      <c r="UDB66" s="6"/>
      <c r="UDC66" s="6"/>
      <c r="UDD66" s="6"/>
      <c r="UDE66" s="6"/>
      <c r="UDF66" s="6"/>
      <c r="UDG66" s="6"/>
      <c r="UDH66" s="6"/>
      <c r="UDI66" s="6"/>
      <c r="UDJ66" s="6"/>
      <c r="UDK66" s="6"/>
      <c r="UDL66" s="6"/>
      <c r="UDM66" s="6"/>
      <c r="UDN66" s="6"/>
      <c r="UDO66" s="6"/>
      <c r="UDP66" s="6"/>
      <c r="UDQ66" s="6"/>
      <c r="UDR66" s="6"/>
      <c r="UDS66" s="6"/>
      <c r="UDT66" s="6"/>
      <c r="UDU66" s="6"/>
      <c r="UDV66" s="6"/>
      <c r="UDW66" s="6"/>
      <c r="UDX66" s="6"/>
      <c r="UDY66" s="6"/>
      <c r="UDZ66" s="6"/>
      <c r="UEA66" s="6"/>
      <c r="UEB66" s="6"/>
      <c r="UEC66" s="6"/>
      <c r="UED66" s="6"/>
      <c r="UEE66" s="6"/>
      <c r="UEF66" s="6"/>
      <c r="UEG66" s="6"/>
      <c r="UEH66" s="6"/>
      <c r="UEI66" s="6"/>
      <c r="UEJ66" s="6"/>
      <c r="UEK66" s="6"/>
      <c r="UEL66" s="6"/>
      <c r="UEM66" s="6"/>
      <c r="UEN66" s="6"/>
      <c r="UEO66" s="6"/>
      <c r="UEP66" s="6"/>
      <c r="UEQ66" s="6"/>
      <c r="UER66" s="6"/>
      <c r="UES66" s="6"/>
      <c r="UET66" s="6"/>
      <c r="UEU66" s="6"/>
      <c r="UEV66" s="6"/>
      <c r="UEW66" s="6"/>
      <c r="UEX66" s="6"/>
      <c r="UEY66" s="6"/>
      <c r="UEZ66" s="6"/>
      <c r="UFA66" s="6"/>
      <c r="UFB66" s="6"/>
      <c r="UFC66" s="6"/>
      <c r="UFD66" s="6"/>
      <c r="UFE66" s="6"/>
      <c r="UFF66" s="6"/>
      <c r="UFG66" s="6"/>
      <c r="UFH66" s="6"/>
      <c r="UFI66" s="6"/>
      <c r="UFJ66" s="6"/>
      <c r="UFK66" s="6"/>
      <c r="UFL66" s="6"/>
      <c r="UFM66" s="6"/>
      <c r="UFN66" s="6"/>
      <c r="UFO66" s="6"/>
      <c r="UFP66" s="6"/>
      <c r="UFQ66" s="6"/>
      <c r="UFR66" s="6"/>
      <c r="UFS66" s="6"/>
      <c r="UFT66" s="6"/>
      <c r="UFU66" s="6"/>
      <c r="UFV66" s="6"/>
      <c r="UFW66" s="6"/>
      <c r="UFX66" s="6"/>
      <c r="UFY66" s="6"/>
      <c r="UFZ66" s="6"/>
      <c r="UGA66" s="6"/>
      <c r="UGB66" s="6"/>
      <c r="UGC66" s="6"/>
      <c r="UGD66" s="6"/>
      <c r="UGE66" s="6"/>
      <c r="UGF66" s="6"/>
      <c r="UGG66" s="6"/>
      <c r="UGH66" s="6"/>
      <c r="UGI66" s="6"/>
      <c r="UGJ66" s="6"/>
      <c r="UGK66" s="6"/>
      <c r="UGL66" s="6"/>
      <c r="UGM66" s="6"/>
      <c r="UGN66" s="6"/>
      <c r="UGO66" s="6"/>
      <c r="UGP66" s="6"/>
      <c r="UGQ66" s="6"/>
      <c r="UGR66" s="6"/>
      <c r="UGS66" s="6"/>
      <c r="UGT66" s="6"/>
      <c r="UGU66" s="6"/>
      <c r="UGV66" s="6"/>
      <c r="UGW66" s="6"/>
      <c r="UGX66" s="6"/>
      <c r="UGY66" s="6"/>
      <c r="UGZ66" s="6"/>
      <c r="UHA66" s="6"/>
      <c r="UHB66" s="6"/>
      <c r="UHC66" s="6"/>
      <c r="UHD66" s="6"/>
      <c r="UHE66" s="6"/>
      <c r="UHF66" s="6"/>
      <c r="UHG66" s="6"/>
      <c r="UHH66" s="6"/>
      <c r="UHI66" s="6"/>
      <c r="UHJ66" s="6"/>
      <c r="UHK66" s="6"/>
      <c r="UHL66" s="6"/>
      <c r="UHM66" s="6"/>
      <c r="UHN66" s="6"/>
      <c r="UHO66" s="6"/>
      <c r="UHP66" s="6"/>
      <c r="UHQ66" s="6"/>
      <c r="UHR66" s="6"/>
      <c r="UHS66" s="6"/>
      <c r="UHT66" s="6"/>
      <c r="UHU66" s="6"/>
      <c r="UHV66" s="6"/>
      <c r="UHW66" s="6"/>
      <c r="UHX66" s="6"/>
      <c r="UHY66" s="6"/>
      <c r="UHZ66" s="6"/>
      <c r="UIA66" s="6"/>
      <c r="UIB66" s="6"/>
      <c r="UIC66" s="6"/>
      <c r="UID66" s="6"/>
      <c r="UIE66" s="6"/>
      <c r="UIF66" s="6"/>
      <c r="UIG66" s="6"/>
      <c r="UIH66" s="6"/>
      <c r="UII66" s="6"/>
      <c r="UIJ66" s="6"/>
      <c r="UIK66" s="6"/>
      <c r="UIL66" s="6"/>
      <c r="UIM66" s="6"/>
      <c r="UIN66" s="6"/>
      <c r="UIO66" s="6"/>
      <c r="UIP66" s="6"/>
      <c r="UIQ66" s="6"/>
      <c r="UIR66" s="6"/>
      <c r="UIS66" s="6"/>
      <c r="UIT66" s="6"/>
      <c r="UIU66" s="6"/>
      <c r="UIV66" s="6"/>
      <c r="UIW66" s="6"/>
      <c r="UIX66" s="6"/>
      <c r="UIY66" s="6"/>
      <c r="UIZ66" s="6"/>
      <c r="UJA66" s="6"/>
      <c r="UJB66" s="6"/>
      <c r="UJC66" s="6"/>
      <c r="UJD66" s="6"/>
      <c r="UJE66" s="6"/>
      <c r="UJF66" s="6"/>
      <c r="UJG66" s="6"/>
      <c r="UJH66" s="6"/>
      <c r="UJI66" s="6"/>
      <c r="UJJ66" s="6"/>
      <c r="UJK66" s="6"/>
      <c r="UJL66" s="6"/>
      <c r="UJM66" s="6"/>
      <c r="UJN66" s="6"/>
      <c r="UJO66" s="6"/>
      <c r="UJP66" s="6"/>
      <c r="UJQ66" s="6"/>
      <c r="UJR66" s="6"/>
      <c r="UJS66" s="6"/>
      <c r="UJT66" s="6"/>
      <c r="UJU66" s="6"/>
      <c r="UJV66" s="6"/>
      <c r="UJW66" s="6"/>
      <c r="UJX66" s="6"/>
      <c r="UJY66" s="6"/>
      <c r="UJZ66" s="6"/>
      <c r="UKA66" s="6"/>
      <c r="UKB66" s="6"/>
      <c r="UKC66" s="6"/>
      <c r="UKD66" s="6"/>
      <c r="UKE66" s="6"/>
      <c r="UKF66" s="6"/>
      <c r="UKG66" s="6"/>
      <c r="UKH66" s="6"/>
      <c r="UKI66" s="6"/>
      <c r="UKJ66" s="6"/>
      <c r="UKK66" s="6"/>
      <c r="UKL66" s="6"/>
      <c r="UKM66" s="6"/>
      <c r="UKN66" s="6"/>
      <c r="UKO66" s="6"/>
      <c r="UKP66" s="6"/>
      <c r="UKQ66" s="6"/>
      <c r="UKR66" s="6"/>
      <c r="UKS66" s="6"/>
      <c r="UKT66" s="6"/>
      <c r="UKU66" s="6"/>
      <c r="UKV66" s="6"/>
      <c r="UKW66" s="6"/>
      <c r="UKX66" s="6"/>
      <c r="UKY66" s="6"/>
      <c r="UKZ66" s="6"/>
      <c r="ULA66" s="6"/>
      <c r="ULB66" s="6"/>
      <c r="ULC66" s="6"/>
      <c r="ULD66" s="6"/>
      <c r="ULE66" s="6"/>
      <c r="ULF66" s="6"/>
      <c r="ULG66" s="6"/>
      <c r="ULH66" s="6"/>
      <c r="ULI66" s="6"/>
      <c r="ULJ66" s="6"/>
      <c r="ULK66" s="6"/>
      <c r="ULL66" s="6"/>
      <c r="ULM66" s="6"/>
      <c r="ULN66" s="6"/>
      <c r="ULO66" s="6"/>
      <c r="ULP66" s="6"/>
      <c r="ULQ66" s="6"/>
      <c r="ULR66" s="6"/>
      <c r="ULS66" s="6"/>
      <c r="ULT66" s="6"/>
      <c r="ULU66" s="6"/>
      <c r="ULV66" s="6"/>
      <c r="ULW66" s="6"/>
      <c r="ULX66" s="6"/>
      <c r="ULY66" s="6"/>
      <c r="ULZ66" s="6"/>
      <c r="UMA66" s="6"/>
      <c r="UMB66" s="6"/>
      <c r="UMC66" s="6"/>
      <c r="UMD66" s="6"/>
      <c r="UME66" s="6"/>
      <c r="UMF66" s="6"/>
      <c r="UMG66" s="6"/>
      <c r="UMH66" s="6"/>
      <c r="UMI66" s="6"/>
      <c r="UMJ66" s="6"/>
      <c r="UMK66" s="6"/>
      <c r="UML66" s="6"/>
      <c r="UMM66" s="6"/>
      <c r="UMN66" s="6"/>
      <c r="UMO66" s="6"/>
      <c r="UMP66" s="6"/>
      <c r="UMQ66" s="6"/>
      <c r="UMR66" s="6"/>
      <c r="UMS66" s="6"/>
      <c r="UMT66" s="6"/>
      <c r="UMU66" s="6"/>
      <c r="UMV66" s="6"/>
      <c r="UMW66" s="6"/>
      <c r="UMX66" s="6"/>
      <c r="UMY66" s="6"/>
      <c r="UMZ66" s="6"/>
      <c r="UNA66" s="6"/>
      <c r="UNB66" s="6"/>
      <c r="UNC66" s="6"/>
      <c r="UND66" s="6"/>
      <c r="UNE66" s="6"/>
      <c r="UNF66" s="6"/>
      <c r="UNG66" s="6"/>
      <c r="UNH66" s="6"/>
      <c r="UNI66" s="6"/>
      <c r="UNJ66" s="6"/>
      <c r="UNK66" s="6"/>
      <c r="UNL66" s="6"/>
      <c r="UNM66" s="6"/>
      <c r="UNN66" s="6"/>
      <c r="UNO66" s="6"/>
      <c r="UNP66" s="6"/>
      <c r="UNQ66" s="6"/>
      <c r="UNR66" s="6"/>
      <c r="UNS66" s="6"/>
      <c r="UNT66" s="6"/>
      <c r="UNU66" s="6"/>
      <c r="UNV66" s="6"/>
      <c r="UNW66" s="6"/>
      <c r="UNX66" s="6"/>
      <c r="UNY66" s="6"/>
      <c r="UNZ66" s="6"/>
      <c r="UOA66" s="6"/>
      <c r="UOB66" s="6"/>
      <c r="UOC66" s="6"/>
      <c r="UOD66" s="6"/>
      <c r="UOE66" s="6"/>
      <c r="UOF66" s="6"/>
      <c r="UOG66" s="6"/>
      <c r="UOH66" s="6"/>
      <c r="UOI66" s="6"/>
      <c r="UOJ66" s="6"/>
      <c r="UOK66" s="6"/>
      <c r="UOL66" s="6"/>
      <c r="UOM66" s="6"/>
      <c r="UON66" s="6"/>
      <c r="UOO66" s="6"/>
      <c r="UOP66" s="6"/>
      <c r="UOQ66" s="6"/>
      <c r="UOR66" s="6"/>
      <c r="UOS66" s="6"/>
      <c r="UOT66" s="6"/>
      <c r="UOU66" s="6"/>
      <c r="UOV66" s="6"/>
      <c r="UOW66" s="6"/>
      <c r="UOX66" s="6"/>
      <c r="UOY66" s="6"/>
      <c r="UOZ66" s="6"/>
      <c r="UPA66" s="6"/>
      <c r="UPB66" s="6"/>
      <c r="UPC66" s="6"/>
      <c r="UPD66" s="6"/>
      <c r="UPE66" s="6"/>
      <c r="UPF66" s="6"/>
      <c r="UPG66" s="6"/>
      <c r="UPH66" s="6"/>
      <c r="UPI66" s="6"/>
      <c r="UPJ66" s="6"/>
      <c r="UPK66" s="6"/>
      <c r="UPL66" s="6"/>
      <c r="UPM66" s="6"/>
      <c r="UPN66" s="6"/>
      <c r="UPO66" s="6"/>
      <c r="UPP66" s="6"/>
      <c r="UPQ66" s="6"/>
      <c r="UPR66" s="6"/>
      <c r="UPS66" s="6"/>
      <c r="UPT66" s="6"/>
      <c r="UPU66" s="6"/>
      <c r="UPV66" s="6"/>
      <c r="UPW66" s="6"/>
      <c r="UPX66" s="6"/>
      <c r="UPY66" s="6"/>
      <c r="UPZ66" s="6"/>
      <c r="UQA66" s="6"/>
      <c r="UQB66" s="6"/>
      <c r="UQC66" s="6"/>
      <c r="UQD66" s="6"/>
      <c r="UQE66" s="6"/>
      <c r="UQF66" s="6"/>
      <c r="UQG66" s="6"/>
      <c r="UQH66" s="6"/>
      <c r="UQI66" s="6"/>
      <c r="UQJ66" s="6"/>
      <c r="UQK66" s="6"/>
      <c r="UQL66" s="6"/>
      <c r="UQM66" s="6"/>
      <c r="UQN66" s="6"/>
      <c r="UQO66" s="6"/>
      <c r="UQP66" s="6"/>
      <c r="UQQ66" s="6"/>
      <c r="UQR66" s="6"/>
      <c r="UQS66" s="6"/>
      <c r="UQT66" s="6"/>
      <c r="UQU66" s="6"/>
      <c r="UQV66" s="6"/>
      <c r="UQW66" s="6"/>
      <c r="UQX66" s="6"/>
      <c r="UQY66" s="6"/>
      <c r="UQZ66" s="6"/>
      <c r="URA66" s="6"/>
      <c r="URB66" s="6"/>
      <c r="URC66" s="6"/>
      <c r="URD66" s="6"/>
      <c r="URE66" s="6"/>
      <c r="URF66" s="6"/>
      <c r="URG66" s="6"/>
      <c r="URH66" s="6"/>
      <c r="URI66" s="6"/>
      <c r="URJ66" s="6"/>
      <c r="URK66" s="6"/>
      <c r="URL66" s="6"/>
      <c r="URM66" s="6"/>
      <c r="URN66" s="6"/>
      <c r="URO66" s="6"/>
      <c r="URP66" s="6"/>
      <c r="URQ66" s="6"/>
      <c r="URR66" s="6"/>
      <c r="URS66" s="6"/>
      <c r="URT66" s="6"/>
      <c r="URU66" s="6"/>
      <c r="URV66" s="6"/>
      <c r="URW66" s="6"/>
      <c r="URX66" s="6"/>
      <c r="URY66" s="6"/>
      <c r="URZ66" s="6"/>
      <c r="USA66" s="6"/>
      <c r="USB66" s="6"/>
      <c r="USC66" s="6"/>
      <c r="USD66" s="6"/>
      <c r="USE66" s="6"/>
      <c r="USF66" s="6"/>
      <c r="USG66" s="6"/>
      <c r="USH66" s="6"/>
      <c r="USI66" s="6"/>
      <c r="USJ66" s="6"/>
      <c r="USK66" s="6"/>
      <c r="USL66" s="6"/>
      <c r="USM66" s="6"/>
      <c r="USN66" s="6"/>
      <c r="USO66" s="6"/>
      <c r="USP66" s="6"/>
      <c r="USQ66" s="6"/>
      <c r="USR66" s="6"/>
      <c r="USS66" s="6"/>
      <c r="UST66" s="6"/>
      <c r="USU66" s="6"/>
      <c r="USV66" s="6"/>
      <c r="USW66" s="6"/>
      <c r="USX66" s="6"/>
      <c r="USY66" s="6"/>
      <c r="USZ66" s="6"/>
      <c r="UTA66" s="6"/>
      <c r="UTB66" s="6"/>
      <c r="UTC66" s="6"/>
      <c r="UTD66" s="6"/>
      <c r="UTE66" s="6"/>
      <c r="UTF66" s="6"/>
      <c r="UTG66" s="6"/>
      <c r="UTH66" s="6"/>
      <c r="UTI66" s="6"/>
      <c r="UTJ66" s="6"/>
      <c r="UTK66" s="6"/>
      <c r="UTL66" s="6"/>
      <c r="UTM66" s="6"/>
      <c r="UTN66" s="6"/>
      <c r="UTO66" s="6"/>
      <c r="UTP66" s="6"/>
      <c r="UTQ66" s="6"/>
      <c r="UTR66" s="6"/>
      <c r="UTS66" s="6"/>
      <c r="UTT66" s="6"/>
      <c r="UTU66" s="6"/>
      <c r="UTV66" s="6"/>
      <c r="UTW66" s="6"/>
      <c r="UTX66" s="6"/>
      <c r="UTY66" s="6"/>
      <c r="UTZ66" s="6"/>
      <c r="UUA66" s="6"/>
      <c r="UUB66" s="6"/>
      <c r="UUC66" s="6"/>
      <c r="UUD66" s="6"/>
      <c r="UUE66" s="6"/>
      <c r="UUF66" s="6"/>
      <c r="UUG66" s="6"/>
      <c r="UUH66" s="6"/>
      <c r="UUI66" s="6"/>
      <c r="UUJ66" s="6"/>
      <c r="UUK66" s="6"/>
      <c r="UUL66" s="6"/>
      <c r="UUM66" s="6"/>
      <c r="UUN66" s="6"/>
      <c r="UUO66" s="6"/>
      <c r="UUP66" s="6"/>
      <c r="UUQ66" s="6"/>
      <c r="UUR66" s="6"/>
      <c r="UUS66" s="6"/>
      <c r="UUT66" s="6"/>
      <c r="UUU66" s="6"/>
      <c r="UUV66" s="6"/>
      <c r="UUW66" s="6"/>
      <c r="UUX66" s="6"/>
      <c r="UUY66" s="6"/>
      <c r="UUZ66" s="6"/>
      <c r="UVA66" s="6"/>
      <c r="UVB66" s="6"/>
      <c r="UVC66" s="6"/>
      <c r="UVD66" s="6"/>
      <c r="UVE66" s="6"/>
      <c r="UVF66" s="6"/>
      <c r="UVG66" s="6"/>
      <c r="UVH66" s="6"/>
      <c r="UVI66" s="6"/>
      <c r="UVJ66" s="6"/>
      <c r="UVK66" s="6"/>
      <c r="UVL66" s="6"/>
      <c r="UVM66" s="6"/>
      <c r="UVN66" s="6"/>
      <c r="UVO66" s="6"/>
      <c r="UVP66" s="6"/>
      <c r="UVQ66" s="6"/>
      <c r="UVR66" s="6"/>
      <c r="UVS66" s="6"/>
      <c r="UVT66" s="6"/>
      <c r="UVU66" s="6"/>
      <c r="UVV66" s="6"/>
      <c r="UVW66" s="6"/>
      <c r="UVX66" s="6"/>
      <c r="UVY66" s="6"/>
      <c r="UVZ66" s="6"/>
      <c r="UWA66" s="6"/>
      <c r="UWB66" s="6"/>
      <c r="UWC66" s="6"/>
      <c r="UWD66" s="6"/>
      <c r="UWE66" s="6"/>
      <c r="UWF66" s="6"/>
      <c r="UWG66" s="6"/>
      <c r="UWH66" s="6"/>
      <c r="UWI66" s="6"/>
      <c r="UWJ66" s="6"/>
      <c r="UWK66" s="6"/>
      <c r="UWL66" s="6"/>
      <c r="UWM66" s="6"/>
      <c r="UWN66" s="6"/>
      <c r="UWO66" s="6"/>
      <c r="UWP66" s="6"/>
      <c r="UWQ66" s="6"/>
      <c r="UWR66" s="6"/>
      <c r="UWS66" s="6"/>
      <c r="UWT66" s="6"/>
      <c r="UWU66" s="6"/>
      <c r="UWV66" s="6"/>
      <c r="UWW66" s="6"/>
      <c r="UWX66" s="6"/>
      <c r="UWY66" s="6"/>
      <c r="UWZ66" s="6"/>
      <c r="UXA66" s="6"/>
      <c r="UXB66" s="6"/>
      <c r="UXC66" s="6"/>
      <c r="UXD66" s="6"/>
      <c r="UXE66" s="6"/>
      <c r="UXF66" s="6"/>
      <c r="UXG66" s="6"/>
      <c r="UXH66" s="6"/>
      <c r="UXI66" s="6"/>
      <c r="UXJ66" s="6"/>
      <c r="UXK66" s="6"/>
      <c r="UXL66" s="6"/>
      <c r="UXM66" s="6"/>
      <c r="UXN66" s="6"/>
      <c r="UXO66" s="6"/>
      <c r="UXP66" s="6"/>
      <c r="UXQ66" s="6"/>
      <c r="UXR66" s="6"/>
      <c r="UXS66" s="6"/>
      <c r="UXT66" s="6"/>
      <c r="UXU66" s="6"/>
      <c r="UXV66" s="6"/>
      <c r="UXW66" s="6"/>
      <c r="UXX66" s="6"/>
      <c r="UXY66" s="6"/>
      <c r="UXZ66" s="6"/>
      <c r="UYA66" s="6"/>
      <c r="UYB66" s="6"/>
      <c r="UYC66" s="6"/>
      <c r="UYD66" s="6"/>
      <c r="UYE66" s="6"/>
      <c r="UYF66" s="6"/>
      <c r="UYG66" s="6"/>
      <c r="UYH66" s="6"/>
      <c r="UYI66" s="6"/>
      <c r="UYJ66" s="6"/>
      <c r="UYK66" s="6"/>
      <c r="UYL66" s="6"/>
      <c r="UYM66" s="6"/>
      <c r="UYN66" s="6"/>
      <c r="UYO66" s="6"/>
      <c r="UYP66" s="6"/>
      <c r="UYQ66" s="6"/>
      <c r="UYR66" s="6"/>
      <c r="UYS66" s="6"/>
      <c r="UYT66" s="6"/>
      <c r="UYU66" s="6"/>
      <c r="UYV66" s="6"/>
      <c r="UYW66" s="6"/>
      <c r="UYX66" s="6"/>
      <c r="UYY66" s="6"/>
      <c r="UYZ66" s="6"/>
      <c r="UZA66" s="6"/>
      <c r="UZB66" s="6"/>
      <c r="UZC66" s="6"/>
      <c r="UZD66" s="6"/>
      <c r="UZE66" s="6"/>
      <c r="UZF66" s="6"/>
      <c r="UZG66" s="6"/>
      <c r="UZH66" s="6"/>
      <c r="UZI66" s="6"/>
      <c r="UZJ66" s="6"/>
      <c r="UZK66" s="6"/>
      <c r="UZL66" s="6"/>
      <c r="UZM66" s="6"/>
      <c r="UZN66" s="6"/>
      <c r="UZO66" s="6"/>
      <c r="UZP66" s="6"/>
      <c r="UZQ66" s="6"/>
      <c r="UZR66" s="6"/>
      <c r="UZS66" s="6"/>
      <c r="UZT66" s="6"/>
      <c r="UZU66" s="6"/>
      <c r="UZV66" s="6"/>
      <c r="UZW66" s="6"/>
      <c r="UZX66" s="6"/>
      <c r="UZY66" s="6"/>
      <c r="UZZ66" s="6"/>
      <c r="VAA66" s="6"/>
      <c r="VAB66" s="6"/>
      <c r="VAC66" s="6"/>
      <c r="VAD66" s="6"/>
      <c r="VAE66" s="6"/>
      <c r="VAF66" s="6"/>
      <c r="VAG66" s="6"/>
      <c r="VAH66" s="6"/>
      <c r="VAI66" s="6"/>
      <c r="VAJ66" s="6"/>
      <c r="VAK66" s="6"/>
      <c r="VAL66" s="6"/>
      <c r="VAM66" s="6"/>
      <c r="VAN66" s="6"/>
      <c r="VAO66" s="6"/>
      <c r="VAP66" s="6"/>
      <c r="VAQ66" s="6"/>
      <c r="VAR66" s="6"/>
      <c r="VAS66" s="6"/>
      <c r="VAT66" s="6"/>
      <c r="VAU66" s="6"/>
      <c r="VAV66" s="6"/>
      <c r="VAW66" s="6"/>
      <c r="VAX66" s="6"/>
      <c r="VAY66" s="6"/>
      <c r="VAZ66" s="6"/>
      <c r="VBA66" s="6"/>
      <c r="VBB66" s="6"/>
      <c r="VBC66" s="6"/>
      <c r="VBD66" s="6"/>
      <c r="VBE66" s="6"/>
      <c r="VBF66" s="6"/>
      <c r="VBG66" s="6"/>
      <c r="VBH66" s="6"/>
      <c r="VBI66" s="6"/>
      <c r="VBJ66" s="6"/>
      <c r="VBK66" s="6"/>
      <c r="VBL66" s="6"/>
      <c r="VBM66" s="6"/>
      <c r="VBN66" s="6"/>
      <c r="VBO66" s="6"/>
      <c r="VBP66" s="6"/>
      <c r="VBQ66" s="6"/>
      <c r="VBR66" s="6"/>
      <c r="VBS66" s="6"/>
      <c r="VBT66" s="6"/>
      <c r="VBU66" s="6"/>
      <c r="VBV66" s="6"/>
      <c r="VBW66" s="6"/>
      <c r="VBX66" s="6"/>
      <c r="VBY66" s="6"/>
      <c r="VBZ66" s="6"/>
      <c r="VCA66" s="6"/>
      <c r="VCB66" s="6"/>
      <c r="VCC66" s="6"/>
      <c r="VCD66" s="6"/>
      <c r="VCE66" s="6"/>
      <c r="VCF66" s="6"/>
      <c r="VCG66" s="6"/>
      <c r="VCH66" s="6"/>
      <c r="VCI66" s="6"/>
      <c r="VCJ66" s="6"/>
      <c r="VCK66" s="6"/>
      <c r="VCL66" s="6"/>
      <c r="VCM66" s="6"/>
      <c r="VCN66" s="6"/>
      <c r="VCO66" s="6"/>
      <c r="VCP66" s="6"/>
      <c r="VCQ66" s="6"/>
      <c r="VCR66" s="6"/>
      <c r="VCS66" s="6"/>
      <c r="VCT66" s="6"/>
      <c r="VCU66" s="6"/>
      <c r="VCV66" s="6"/>
      <c r="VCW66" s="6"/>
      <c r="VCX66" s="6"/>
      <c r="VCY66" s="6"/>
      <c r="VCZ66" s="6"/>
      <c r="VDA66" s="6"/>
      <c r="VDB66" s="6"/>
      <c r="VDC66" s="6"/>
      <c r="VDD66" s="6"/>
      <c r="VDE66" s="6"/>
      <c r="VDF66" s="6"/>
      <c r="VDG66" s="6"/>
      <c r="VDH66" s="6"/>
      <c r="VDI66" s="6"/>
      <c r="VDJ66" s="6"/>
      <c r="VDK66" s="6"/>
      <c r="VDL66" s="6"/>
      <c r="VDM66" s="6"/>
      <c r="VDN66" s="6"/>
      <c r="VDO66" s="6"/>
      <c r="VDP66" s="6"/>
      <c r="VDQ66" s="6"/>
      <c r="VDR66" s="6"/>
      <c r="VDS66" s="6"/>
      <c r="VDT66" s="6"/>
      <c r="VDU66" s="6"/>
      <c r="VDV66" s="6"/>
      <c r="VDW66" s="6"/>
      <c r="VDX66" s="6"/>
      <c r="VDY66" s="6"/>
      <c r="VDZ66" s="6"/>
      <c r="VEA66" s="6"/>
      <c r="VEB66" s="6"/>
      <c r="VEC66" s="6"/>
      <c r="VED66" s="6"/>
      <c r="VEE66" s="6"/>
      <c r="VEF66" s="6"/>
      <c r="VEG66" s="6"/>
      <c r="VEH66" s="6"/>
      <c r="VEI66" s="6"/>
      <c r="VEJ66" s="6"/>
      <c r="VEK66" s="6"/>
      <c r="VEL66" s="6"/>
      <c r="VEM66" s="6"/>
      <c r="VEN66" s="6"/>
      <c r="VEO66" s="6"/>
      <c r="VEP66" s="6"/>
      <c r="VEQ66" s="6"/>
      <c r="VER66" s="6"/>
      <c r="VES66" s="6"/>
      <c r="VET66" s="6"/>
      <c r="VEU66" s="6"/>
      <c r="VEV66" s="6"/>
      <c r="VEW66" s="6"/>
      <c r="VEX66" s="6"/>
      <c r="VEY66" s="6"/>
      <c r="VEZ66" s="6"/>
      <c r="VFA66" s="6"/>
      <c r="VFB66" s="6"/>
      <c r="VFC66" s="6"/>
      <c r="VFD66" s="6"/>
      <c r="VFE66" s="6"/>
      <c r="VFF66" s="6"/>
      <c r="VFG66" s="6"/>
      <c r="VFH66" s="6"/>
      <c r="VFI66" s="6"/>
      <c r="VFJ66" s="6"/>
      <c r="VFK66" s="6"/>
      <c r="VFL66" s="6"/>
      <c r="VFM66" s="6"/>
      <c r="VFN66" s="6"/>
      <c r="VFO66" s="6"/>
      <c r="VFP66" s="6"/>
      <c r="VFQ66" s="6"/>
      <c r="VFR66" s="6"/>
      <c r="VFS66" s="6"/>
      <c r="VFT66" s="6"/>
      <c r="VFU66" s="6"/>
      <c r="VFV66" s="6"/>
      <c r="VFW66" s="6"/>
      <c r="VFX66" s="6"/>
      <c r="VFY66" s="6"/>
      <c r="VFZ66" s="6"/>
      <c r="VGA66" s="6"/>
      <c r="VGB66" s="6"/>
      <c r="VGC66" s="6"/>
      <c r="VGD66" s="6"/>
      <c r="VGE66" s="6"/>
      <c r="VGF66" s="6"/>
      <c r="VGG66" s="6"/>
      <c r="VGH66" s="6"/>
      <c r="VGI66" s="6"/>
      <c r="VGJ66" s="6"/>
      <c r="VGK66" s="6"/>
      <c r="VGL66" s="6"/>
      <c r="VGM66" s="6"/>
      <c r="VGN66" s="6"/>
      <c r="VGO66" s="6"/>
      <c r="VGP66" s="6"/>
      <c r="VGQ66" s="6"/>
      <c r="VGR66" s="6"/>
      <c r="VGS66" s="6"/>
      <c r="VGT66" s="6"/>
      <c r="VGU66" s="6"/>
      <c r="VGV66" s="6"/>
      <c r="VGW66" s="6"/>
      <c r="VGX66" s="6"/>
      <c r="VGY66" s="6"/>
      <c r="VGZ66" s="6"/>
      <c r="VHA66" s="6"/>
      <c r="VHB66" s="6"/>
      <c r="VHC66" s="6"/>
      <c r="VHD66" s="6"/>
      <c r="VHE66" s="6"/>
      <c r="VHF66" s="6"/>
      <c r="VHG66" s="6"/>
      <c r="VHH66" s="6"/>
      <c r="VHI66" s="6"/>
      <c r="VHJ66" s="6"/>
      <c r="VHK66" s="6"/>
      <c r="VHL66" s="6"/>
      <c r="VHM66" s="6"/>
      <c r="VHN66" s="6"/>
      <c r="VHO66" s="6"/>
      <c r="VHP66" s="6"/>
      <c r="VHQ66" s="6"/>
      <c r="VHR66" s="6"/>
      <c r="VHS66" s="6"/>
      <c r="VHT66" s="6"/>
      <c r="VHU66" s="6"/>
      <c r="VHV66" s="6"/>
      <c r="VHW66" s="6"/>
      <c r="VHX66" s="6"/>
      <c r="VHY66" s="6"/>
      <c r="VHZ66" s="6"/>
      <c r="VIA66" s="6"/>
      <c r="VIB66" s="6"/>
      <c r="VIC66" s="6"/>
      <c r="VID66" s="6"/>
      <c r="VIE66" s="6"/>
      <c r="VIF66" s="6"/>
      <c r="VIG66" s="6"/>
      <c r="VIH66" s="6"/>
      <c r="VII66" s="6"/>
      <c r="VIJ66" s="6"/>
      <c r="VIK66" s="6"/>
      <c r="VIL66" s="6"/>
      <c r="VIM66" s="6"/>
      <c r="VIN66" s="6"/>
      <c r="VIO66" s="6"/>
      <c r="VIP66" s="6"/>
      <c r="VIQ66" s="6"/>
      <c r="VIR66" s="6"/>
      <c r="VIS66" s="6"/>
      <c r="VIT66" s="6"/>
      <c r="VIU66" s="6"/>
      <c r="VIV66" s="6"/>
      <c r="VIW66" s="6"/>
      <c r="VIX66" s="6"/>
      <c r="VIY66" s="6"/>
      <c r="VIZ66" s="6"/>
      <c r="VJA66" s="6"/>
      <c r="VJB66" s="6"/>
      <c r="VJC66" s="6"/>
      <c r="VJD66" s="6"/>
      <c r="VJE66" s="6"/>
      <c r="VJF66" s="6"/>
      <c r="VJG66" s="6"/>
      <c r="VJH66" s="6"/>
      <c r="VJI66" s="6"/>
      <c r="VJJ66" s="6"/>
      <c r="VJK66" s="6"/>
      <c r="VJL66" s="6"/>
      <c r="VJM66" s="6"/>
      <c r="VJN66" s="6"/>
      <c r="VJO66" s="6"/>
      <c r="VJP66" s="6"/>
      <c r="VJQ66" s="6"/>
      <c r="VJR66" s="6"/>
      <c r="VJS66" s="6"/>
      <c r="VJT66" s="6"/>
      <c r="VJU66" s="6"/>
      <c r="VJV66" s="6"/>
      <c r="VJW66" s="6"/>
      <c r="VJX66" s="6"/>
      <c r="VJY66" s="6"/>
      <c r="VJZ66" s="6"/>
      <c r="VKA66" s="6"/>
      <c r="VKB66" s="6"/>
      <c r="VKC66" s="6"/>
      <c r="VKD66" s="6"/>
      <c r="VKE66" s="6"/>
      <c r="VKF66" s="6"/>
      <c r="VKG66" s="6"/>
      <c r="VKH66" s="6"/>
      <c r="VKI66" s="6"/>
      <c r="VKJ66" s="6"/>
      <c r="VKK66" s="6"/>
      <c r="VKL66" s="6"/>
      <c r="VKM66" s="6"/>
      <c r="VKN66" s="6"/>
      <c r="VKO66" s="6"/>
      <c r="VKP66" s="6"/>
      <c r="VKQ66" s="6"/>
      <c r="VKR66" s="6"/>
      <c r="VKS66" s="6"/>
      <c r="VKT66" s="6"/>
      <c r="VKU66" s="6"/>
      <c r="VKV66" s="6"/>
      <c r="VKW66" s="6"/>
      <c r="VKX66" s="6"/>
      <c r="VKY66" s="6"/>
      <c r="VKZ66" s="6"/>
      <c r="VLA66" s="6"/>
      <c r="VLB66" s="6"/>
      <c r="VLC66" s="6"/>
      <c r="VLD66" s="6"/>
      <c r="VLE66" s="6"/>
      <c r="VLF66" s="6"/>
      <c r="VLG66" s="6"/>
      <c r="VLH66" s="6"/>
      <c r="VLI66" s="6"/>
      <c r="VLJ66" s="6"/>
      <c r="VLK66" s="6"/>
      <c r="VLL66" s="6"/>
      <c r="VLM66" s="6"/>
      <c r="VLN66" s="6"/>
      <c r="VLO66" s="6"/>
      <c r="VLP66" s="6"/>
      <c r="VLQ66" s="6"/>
      <c r="VLR66" s="6"/>
      <c r="VLS66" s="6"/>
      <c r="VLT66" s="6"/>
      <c r="VLU66" s="6"/>
      <c r="VLV66" s="6"/>
      <c r="VLW66" s="6"/>
      <c r="VLX66" s="6"/>
      <c r="VLY66" s="6"/>
      <c r="VLZ66" s="6"/>
      <c r="VMA66" s="6"/>
      <c r="VMB66" s="6"/>
      <c r="VMC66" s="6"/>
      <c r="VMD66" s="6"/>
      <c r="VME66" s="6"/>
      <c r="VMF66" s="6"/>
      <c r="VMG66" s="6"/>
      <c r="VMH66" s="6"/>
      <c r="VMI66" s="6"/>
      <c r="VMJ66" s="6"/>
      <c r="VMK66" s="6"/>
      <c r="VML66" s="6"/>
      <c r="VMM66" s="6"/>
      <c r="VMN66" s="6"/>
      <c r="VMO66" s="6"/>
      <c r="VMP66" s="6"/>
      <c r="VMQ66" s="6"/>
      <c r="VMR66" s="6"/>
      <c r="VMS66" s="6"/>
      <c r="VMT66" s="6"/>
      <c r="VMU66" s="6"/>
      <c r="VMV66" s="6"/>
      <c r="VMW66" s="6"/>
      <c r="VMX66" s="6"/>
      <c r="VMY66" s="6"/>
      <c r="VMZ66" s="6"/>
      <c r="VNA66" s="6"/>
      <c r="VNB66" s="6"/>
      <c r="VNC66" s="6"/>
      <c r="VND66" s="6"/>
      <c r="VNE66" s="6"/>
      <c r="VNF66" s="6"/>
      <c r="VNG66" s="6"/>
      <c r="VNH66" s="6"/>
      <c r="VNI66" s="6"/>
      <c r="VNJ66" s="6"/>
      <c r="VNK66" s="6"/>
      <c r="VNL66" s="6"/>
      <c r="VNM66" s="6"/>
      <c r="VNN66" s="6"/>
      <c r="VNO66" s="6"/>
      <c r="VNP66" s="6"/>
      <c r="VNQ66" s="6"/>
      <c r="VNR66" s="6"/>
      <c r="VNS66" s="6"/>
      <c r="VNT66" s="6"/>
      <c r="VNU66" s="6"/>
      <c r="VNV66" s="6"/>
      <c r="VNW66" s="6"/>
      <c r="VNX66" s="6"/>
      <c r="VNY66" s="6"/>
      <c r="VNZ66" s="6"/>
      <c r="VOA66" s="6"/>
      <c r="VOB66" s="6"/>
      <c r="VOC66" s="6"/>
      <c r="VOD66" s="6"/>
      <c r="VOE66" s="6"/>
      <c r="VOF66" s="6"/>
      <c r="VOG66" s="6"/>
      <c r="VOH66" s="6"/>
      <c r="VOI66" s="6"/>
      <c r="VOJ66" s="6"/>
      <c r="VOK66" s="6"/>
      <c r="VOL66" s="6"/>
      <c r="VOM66" s="6"/>
      <c r="VON66" s="6"/>
      <c r="VOO66" s="6"/>
      <c r="VOP66" s="6"/>
      <c r="VOQ66" s="6"/>
      <c r="VOR66" s="6"/>
      <c r="VOS66" s="6"/>
      <c r="VOT66" s="6"/>
      <c r="VOU66" s="6"/>
      <c r="VOV66" s="6"/>
      <c r="VOW66" s="6"/>
      <c r="VOX66" s="6"/>
      <c r="VOY66" s="6"/>
      <c r="VOZ66" s="6"/>
      <c r="VPA66" s="6"/>
      <c r="VPB66" s="6"/>
      <c r="VPC66" s="6"/>
      <c r="VPD66" s="6"/>
      <c r="VPE66" s="6"/>
      <c r="VPF66" s="6"/>
      <c r="VPG66" s="6"/>
      <c r="VPH66" s="6"/>
      <c r="VPI66" s="6"/>
      <c r="VPJ66" s="6"/>
      <c r="VPK66" s="6"/>
      <c r="VPL66" s="6"/>
      <c r="VPM66" s="6"/>
      <c r="VPN66" s="6"/>
      <c r="VPO66" s="6"/>
      <c r="VPP66" s="6"/>
      <c r="VPQ66" s="6"/>
      <c r="VPR66" s="6"/>
      <c r="VPS66" s="6"/>
      <c r="VPT66" s="6"/>
      <c r="VPU66" s="6"/>
      <c r="VPV66" s="6"/>
      <c r="VPW66" s="6"/>
      <c r="VPX66" s="6"/>
      <c r="VPY66" s="6"/>
      <c r="VPZ66" s="6"/>
      <c r="VQA66" s="6"/>
      <c r="VQB66" s="6"/>
      <c r="VQC66" s="6"/>
      <c r="VQD66" s="6"/>
      <c r="VQE66" s="6"/>
      <c r="VQF66" s="6"/>
      <c r="VQG66" s="6"/>
      <c r="VQH66" s="6"/>
      <c r="VQI66" s="6"/>
      <c r="VQJ66" s="6"/>
      <c r="VQK66" s="6"/>
      <c r="VQL66" s="6"/>
      <c r="VQM66" s="6"/>
      <c r="VQN66" s="6"/>
      <c r="VQO66" s="6"/>
      <c r="VQP66" s="6"/>
      <c r="VQQ66" s="6"/>
      <c r="VQR66" s="6"/>
      <c r="VQS66" s="6"/>
      <c r="VQT66" s="6"/>
      <c r="VQU66" s="6"/>
      <c r="VQV66" s="6"/>
      <c r="VQW66" s="6"/>
      <c r="VQX66" s="6"/>
      <c r="VQY66" s="6"/>
      <c r="VQZ66" s="6"/>
      <c r="VRA66" s="6"/>
      <c r="VRB66" s="6"/>
      <c r="VRC66" s="6"/>
      <c r="VRD66" s="6"/>
      <c r="VRE66" s="6"/>
      <c r="VRF66" s="6"/>
      <c r="VRG66" s="6"/>
      <c r="VRH66" s="6"/>
      <c r="VRI66" s="6"/>
      <c r="VRJ66" s="6"/>
      <c r="VRK66" s="6"/>
      <c r="VRL66" s="6"/>
      <c r="VRM66" s="6"/>
      <c r="VRN66" s="6"/>
      <c r="VRO66" s="6"/>
      <c r="VRP66" s="6"/>
      <c r="VRQ66" s="6"/>
      <c r="VRR66" s="6"/>
      <c r="VRS66" s="6"/>
      <c r="VRT66" s="6"/>
      <c r="VRU66" s="6"/>
      <c r="VRV66" s="6"/>
      <c r="VRW66" s="6"/>
      <c r="VRX66" s="6"/>
      <c r="VRY66" s="6"/>
      <c r="VRZ66" s="6"/>
      <c r="VSA66" s="6"/>
      <c r="VSB66" s="6"/>
      <c r="VSC66" s="6"/>
      <c r="VSD66" s="6"/>
      <c r="VSE66" s="6"/>
      <c r="VSF66" s="6"/>
      <c r="VSG66" s="6"/>
      <c r="VSH66" s="6"/>
      <c r="VSI66" s="6"/>
      <c r="VSJ66" s="6"/>
      <c r="VSK66" s="6"/>
      <c r="VSL66" s="6"/>
      <c r="VSM66" s="6"/>
      <c r="VSN66" s="6"/>
      <c r="VSO66" s="6"/>
      <c r="VSP66" s="6"/>
      <c r="VSQ66" s="6"/>
      <c r="VSR66" s="6"/>
      <c r="VSS66" s="6"/>
      <c r="VST66" s="6"/>
      <c r="VSU66" s="6"/>
      <c r="VSV66" s="6"/>
      <c r="VSW66" s="6"/>
      <c r="VSX66" s="6"/>
      <c r="VSY66" s="6"/>
      <c r="VSZ66" s="6"/>
      <c r="VTA66" s="6"/>
      <c r="VTB66" s="6"/>
      <c r="VTC66" s="6"/>
      <c r="VTD66" s="6"/>
      <c r="VTE66" s="6"/>
      <c r="VTF66" s="6"/>
      <c r="VTG66" s="6"/>
      <c r="VTH66" s="6"/>
      <c r="VTI66" s="6"/>
      <c r="VTJ66" s="6"/>
      <c r="VTK66" s="6"/>
      <c r="VTL66" s="6"/>
      <c r="VTM66" s="6"/>
      <c r="VTN66" s="6"/>
      <c r="VTO66" s="6"/>
      <c r="VTP66" s="6"/>
      <c r="VTQ66" s="6"/>
      <c r="VTR66" s="6"/>
      <c r="VTS66" s="6"/>
      <c r="VTT66" s="6"/>
      <c r="VTU66" s="6"/>
      <c r="VTV66" s="6"/>
      <c r="VTW66" s="6"/>
      <c r="VTX66" s="6"/>
      <c r="VTY66" s="6"/>
      <c r="VTZ66" s="6"/>
      <c r="VUA66" s="6"/>
      <c r="VUB66" s="6"/>
      <c r="VUC66" s="6"/>
      <c r="VUD66" s="6"/>
      <c r="VUE66" s="6"/>
      <c r="VUF66" s="6"/>
      <c r="VUG66" s="6"/>
      <c r="VUH66" s="6"/>
      <c r="VUI66" s="6"/>
      <c r="VUJ66" s="6"/>
      <c r="VUK66" s="6"/>
      <c r="VUL66" s="6"/>
      <c r="VUM66" s="6"/>
      <c r="VUN66" s="6"/>
      <c r="VUO66" s="6"/>
      <c r="VUP66" s="6"/>
      <c r="VUQ66" s="6"/>
      <c r="VUR66" s="6"/>
      <c r="VUS66" s="6"/>
      <c r="VUT66" s="6"/>
      <c r="VUU66" s="6"/>
      <c r="VUV66" s="6"/>
      <c r="VUW66" s="6"/>
      <c r="VUX66" s="6"/>
      <c r="VUY66" s="6"/>
      <c r="VUZ66" s="6"/>
      <c r="VVA66" s="6"/>
      <c r="VVB66" s="6"/>
      <c r="VVC66" s="6"/>
      <c r="VVD66" s="6"/>
      <c r="VVE66" s="6"/>
      <c r="VVF66" s="6"/>
      <c r="VVG66" s="6"/>
      <c r="VVH66" s="6"/>
      <c r="VVI66" s="6"/>
      <c r="VVJ66" s="6"/>
      <c r="VVK66" s="6"/>
      <c r="VVL66" s="6"/>
      <c r="VVM66" s="6"/>
      <c r="VVN66" s="6"/>
      <c r="VVO66" s="6"/>
      <c r="VVP66" s="6"/>
      <c r="VVQ66" s="6"/>
      <c r="VVR66" s="6"/>
      <c r="VVS66" s="6"/>
      <c r="VVT66" s="6"/>
      <c r="VVU66" s="6"/>
      <c r="VVV66" s="6"/>
      <c r="VVW66" s="6"/>
      <c r="VVX66" s="6"/>
      <c r="VVY66" s="6"/>
      <c r="VVZ66" s="6"/>
      <c r="VWA66" s="6"/>
      <c r="VWB66" s="6"/>
      <c r="VWC66" s="6"/>
      <c r="VWD66" s="6"/>
      <c r="VWE66" s="6"/>
      <c r="VWF66" s="6"/>
      <c r="VWG66" s="6"/>
      <c r="VWH66" s="6"/>
      <c r="VWI66" s="6"/>
      <c r="VWJ66" s="6"/>
      <c r="VWK66" s="6"/>
      <c r="VWL66" s="6"/>
      <c r="VWM66" s="6"/>
      <c r="VWN66" s="6"/>
      <c r="VWO66" s="6"/>
      <c r="VWP66" s="6"/>
      <c r="VWQ66" s="6"/>
      <c r="VWR66" s="6"/>
      <c r="VWS66" s="6"/>
      <c r="VWT66" s="6"/>
      <c r="VWU66" s="6"/>
      <c r="VWV66" s="6"/>
      <c r="VWW66" s="6"/>
      <c r="VWX66" s="6"/>
      <c r="VWY66" s="6"/>
      <c r="VWZ66" s="6"/>
      <c r="VXA66" s="6"/>
      <c r="VXB66" s="6"/>
      <c r="VXC66" s="6"/>
      <c r="VXD66" s="6"/>
      <c r="VXE66" s="6"/>
      <c r="VXF66" s="6"/>
      <c r="VXG66" s="6"/>
      <c r="VXH66" s="6"/>
      <c r="VXI66" s="6"/>
      <c r="VXJ66" s="6"/>
      <c r="VXK66" s="6"/>
      <c r="VXL66" s="6"/>
      <c r="VXM66" s="6"/>
      <c r="VXN66" s="6"/>
      <c r="VXO66" s="6"/>
      <c r="VXP66" s="6"/>
      <c r="VXQ66" s="6"/>
      <c r="VXR66" s="6"/>
      <c r="VXS66" s="6"/>
      <c r="VXT66" s="6"/>
      <c r="VXU66" s="6"/>
      <c r="VXV66" s="6"/>
      <c r="VXW66" s="6"/>
      <c r="VXX66" s="6"/>
      <c r="VXY66" s="6"/>
      <c r="VXZ66" s="6"/>
      <c r="VYA66" s="6"/>
      <c r="VYB66" s="6"/>
      <c r="VYC66" s="6"/>
      <c r="VYD66" s="6"/>
      <c r="VYE66" s="6"/>
      <c r="VYF66" s="6"/>
      <c r="VYG66" s="6"/>
      <c r="VYH66" s="6"/>
      <c r="VYI66" s="6"/>
      <c r="VYJ66" s="6"/>
      <c r="VYK66" s="6"/>
      <c r="VYL66" s="6"/>
      <c r="VYM66" s="6"/>
      <c r="VYN66" s="6"/>
      <c r="VYO66" s="6"/>
      <c r="VYP66" s="6"/>
      <c r="VYQ66" s="6"/>
      <c r="VYR66" s="6"/>
      <c r="VYS66" s="6"/>
      <c r="VYT66" s="6"/>
      <c r="VYU66" s="6"/>
      <c r="VYV66" s="6"/>
      <c r="VYW66" s="6"/>
      <c r="VYX66" s="6"/>
      <c r="VYY66" s="6"/>
      <c r="VYZ66" s="6"/>
      <c r="VZA66" s="6"/>
      <c r="VZB66" s="6"/>
      <c r="VZC66" s="6"/>
      <c r="VZD66" s="6"/>
      <c r="VZE66" s="6"/>
      <c r="VZF66" s="6"/>
      <c r="VZG66" s="6"/>
      <c r="VZH66" s="6"/>
      <c r="VZI66" s="6"/>
      <c r="VZJ66" s="6"/>
      <c r="VZK66" s="6"/>
      <c r="VZL66" s="6"/>
      <c r="VZM66" s="6"/>
      <c r="VZN66" s="6"/>
      <c r="VZO66" s="6"/>
      <c r="VZP66" s="6"/>
      <c r="VZQ66" s="6"/>
      <c r="VZR66" s="6"/>
      <c r="VZS66" s="6"/>
      <c r="VZT66" s="6"/>
      <c r="VZU66" s="6"/>
      <c r="VZV66" s="6"/>
      <c r="VZW66" s="6"/>
      <c r="VZX66" s="6"/>
      <c r="VZY66" s="6"/>
      <c r="VZZ66" s="6"/>
      <c r="WAA66" s="6"/>
      <c r="WAB66" s="6"/>
      <c r="WAC66" s="6"/>
      <c r="WAD66" s="6"/>
      <c r="WAE66" s="6"/>
      <c r="WAF66" s="6"/>
      <c r="WAG66" s="6"/>
      <c r="WAH66" s="6"/>
      <c r="WAI66" s="6"/>
      <c r="WAJ66" s="6"/>
      <c r="WAK66" s="6"/>
      <c r="WAL66" s="6"/>
      <c r="WAM66" s="6"/>
      <c r="WAN66" s="6"/>
      <c r="WAO66" s="6"/>
      <c r="WAP66" s="6"/>
      <c r="WAQ66" s="6"/>
      <c r="WAR66" s="6"/>
      <c r="WAS66" s="6"/>
      <c r="WAT66" s="6"/>
      <c r="WAU66" s="6"/>
      <c r="WAV66" s="6"/>
      <c r="WAW66" s="6"/>
      <c r="WAX66" s="6"/>
      <c r="WAY66" s="6"/>
      <c r="WAZ66" s="6"/>
      <c r="WBA66" s="6"/>
      <c r="WBB66" s="6"/>
      <c r="WBC66" s="6"/>
      <c r="WBD66" s="6"/>
      <c r="WBE66" s="6"/>
      <c r="WBF66" s="6"/>
      <c r="WBG66" s="6"/>
      <c r="WBH66" s="6"/>
      <c r="WBI66" s="6"/>
      <c r="WBJ66" s="6"/>
      <c r="WBK66" s="6"/>
      <c r="WBL66" s="6"/>
      <c r="WBM66" s="6"/>
      <c r="WBN66" s="6"/>
      <c r="WBO66" s="6"/>
      <c r="WBP66" s="6"/>
      <c r="WBQ66" s="6"/>
      <c r="WBR66" s="6"/>
      <c r="WBS66" s="6"/>
      <c r="WBT66" s="6"/>
      <c r="WBU66" s="6"/>
      <c r="WBV66" s="6"/>
      <c r="WBW66" s="6"/>
      <c r="WBX66" s="6"/>
      <c r="WBY66" s="6"/>
      <c r="WBZ66" s="6"/>
      <c r="WCA66" s="6"/>
      <c r="WCB66" s="6"/>
      <c r="WCC66" s="6"/>
      <c r="WCD66" s="6"/>
      <c r="WCE66" s="6"/>
      <c r="WCF66" s="6"/>
      <c r="WCG66" s="6"/>
      <c r="WCH66" s="6"/>
      <c r="WCI66" s="6"/>
      <c r="WCJ66" s="6"/>
      <c r="WCK66" s="6"/>
      <c r="WCL66" s="6"/>
      <c r="WCM66" s="6"/>
      <c r="WCN66" s="6"/>
      <c r="WCO66" s="6"/>
      <c r="WCP66" s="6"/>
      <c r="WCQ66" s="6"/>
      <c r="WCR66" s="6"/>
      <c r="WCS66" s="6"/>
      <c r="WCT66" s="6"/>
      <c r="WCU66" s="6"/>
      <c r="WCV66" s="6"/>
      <c r="WCW66" s="6"/>
      <c r="WCX66" s="6"/>
      <c r="WCY66" s="6"/>
      <c r="WCZ66" s="6"/>
      <c r="WDA66" s="6"/>
      <c r="WDB66" s="6"/>
      <c r="WDC66" s="6"/>
      <c r="WDD66" s="6"/>
      <c r="WDE66" s="6"/>
      <c r="WDF66" s="6"/>
      <c r="WDG66" s="6"/>
      <c r="WDH66" s="6"/>
      <c r="WDI66" s="6"/>
      <c r="WDJ66" s="6"/>
      <c r="WDK66" s="6"/>
      <c r="WDL66" s="6"/>
      <c r="WDM66" s="6"/>
      <c r="WDN66" s="6"/>
      <c r="WDO66" s="6"/>
      <c r="WDP66" s="6"/>
      <c r="WDQ66" s="6"/>
      <c r="WDR66" s="6"/>
      <c r="WDS66" s="6"/>
      <c r="WDT66" s="6"/>
      <c r="WDU66" s="6"/>
      <c r="WDV66" s="6"/>
      <c r="WDW66" s="6"/>
      <c r="WDX66" s="6"/>
      <c r="WDY66" s="6"/>
      <c r="WDZ66" s="6"/>
      <c r="WEA66" s="6"/>
      <c r="WEB66" s="6"/>
      <c r="WEC66" s="6"/>
      <c r="WED66" s="6"/>
      <c r="WEE66" s="6"/>
      <c r="WEF66" s="6"/>
      <c r="WEG66" s="6"/>
      <c r="WEH66" s="6"/>
      <c r="WEI66" s="6"/>
      <c r="WEJ66" s="6"/>
      <c r="WEK66" s="6"/>
      <c r="WEL66" s="6"/>
      <c r="WEM66" s="6"/>
      <c r="WEN66" s="6"/>
      <c r="WEO66" s="6"/>
      <c r="WEP66" s="6"/>
      <c r="WEQ66" s="6"/>
      <c r="WER66" s="6"/>
      <c r="WES66" s="6"/>
      <c r="WET66" s="6"/>
      <c r="WEU66" s="6"/>
      <c r="WEV66" s="6"/>
      <c r="WEW66" s="6"/>
      <c r="WEX66" s="6"/>
      <c r="WEY66" s="6"/>
      <c r="WEZ66" s="6"/>
      <c r="WFA66" s="6"/>
      <c r="WFB66" s="6"/>
      <c r="WFC66" s="6"/>
      <c r="WFD66" s="6"/>
      <c r="WFE66" s="6"/>
      <c r="WFF66" s="6"/>
      <c r="WFG66" s="6"/>
      <c r="WFH66" s="6"/>
      <c r="WFI66" s="6"/>
      <c r="WFJ66" s="6"/>
      <c r="WFK66" s="6"/>
      <c r="WFL66" s="6"/>
      <c r="WFM66" s="6"/>
      <c r="WFN66" s="6"/>
      <c r="WFO66" s="6"/>
      <c r="WFP66" s="6"/>
      <c r="WFQ66" s="6"/>
      <c r="WFR66" s="6"/>
      <c r="WFS66" s="6"/>
      <c r="WFT66" s="6"/>
      <c r="WFU66" s="6"/>
      <c r="WFV66" s="6"/>
      <c r="WFW66" s="6"/>
      <c r="WFX66" s="6"/>
      <c r="WFY66" s="6"/>
      <c r="WFZ66" s="6"/>
      <c r="WGA66" s="6"/>
      <c r="WGB66" s="6"/>
      <c r="WGC66" s="6"/>
      <c r="WGD66" s="6"/>
      <c r="WGE66" s="6"/>
      <c r="WGF66" s="6"/>
      <c r="WGG66" s="6"/>
      <c r="WGH66" s="6"/>
      <c r="WGI66" s="6"/>
      <c r="WGJ66" s="6"/>
      <c r="WGK66" s="6"/>
      <c r="WGL66" s="6"/>
      <c r="WGM66" s="6"/>
      <c r="WGN66" s="6"/>
      <c r="WGO66" s="6"/>
      <c r="WGP66" s="6"/>
      <c r="WGQ66" s="6"/>
      <c r="WGR66" s="6"/>
      <c r="WGS66" s="6"/>
      <c r="WGT66" s="6"/>
      <c r="WGU66" s="6"/>
      <c r="WGV66" s="6"/>
      <c r="WGW66" s="6"/>
      <c r="WGX66" s="6"/>
      <c r="WGY66" s="6"/>
      <c r="WGZ66" s="6"/>
      <c r="WHA66" s="6"/>
      <c r="WHB66" s="6"/>
      <c r="WHC66" s="6"/>
      <c r="WHD66" s="6"/>
      <c r="WHE66" s="6"/>
      <c r="WHF66" s="6"/>
      <c r="WHG66" s="6"/>
      <c r="WHH66" s="6"/>
      <c r="WHI66" s="6"/>
      <c r="WHJ66" s="6"/>
      <c r="WHK66" s="6"/>
      <c r="WHL66" s="6"/>
      <c r="WHM66" s="6"/>
      <c r="WHN66" s="6"/>
      <c r="WHO66" s="6"/>
      <c r="WHP66" s="6"/>
      <c r="WHQ66" s="6"/>
      <c r="WHR66" s="6"/>
      <c r="WHS66" s="6"/>
      <c r="WHT66" s="6"/>
      <c r="WHU66" s="6"/>
      <c r="WHV66" s="6"/>
      <c r="WHW66" s="6"/>
      <c r="WHX66" s="6"/>
      <c r="WHY66" s="6"/>
      <c r="WHZ66" s="6"/>
      <c r="WIA66" s="6"/>
      <c r="WIB66" s="6"/>
      <c r="WIC66" s="6"/>
      <c r="WID66" s="6"/>
      <c r="WIE66" s="6"/>
      <c r="WIF66" s="6"/>
      <c r="WIG66" s="6"/>
      <c r="WIH66" s="6"/>
      <c r="WII66" s="6"/>
      <c r="WIJ66" s="6"/>
      <c r="WIK66" s="6"/>
      <c r="WIL66" s="6"/>
      <c r="WIM66" s="6"/>
      <c r="WIN66" s="6"/>
      <c r="WIO66" s="6"/>
      <c r="WIP66" s="6"/>
      <c r="WIQ66" s="6"/>
      <c r="WIR66" s="6"/>
      <c r="WIS66" s="6"/>
      <c r="WIT66" s="6"/>
      <c r="WIU66" s="6"/>
      <c r="WIV66" s="6"/>
      <c r="WIW66" s="6"/>
      <c r="WIX66" s="6"/>
      <c r="WIY66" s="6"/>
      <c r="WIZ66" s="6"/>
      <c r="WJA66" s="6"/>
      <c r="WJB66" s="6"/>
      <c r="WJC66" s="6"/>
      <c r="WJD66" s="6"/>
      <c r="WJE66" s="6"/>
      <c r="WJF66" s="6"/>
      <c r="WJG66" s="6"/>
      <c r="WJH66" s="6"/>
      <c r="WJI66" s="6"/>
      <c r="WJJ66" s="6"/>
      <c r="WJK66" s="6"/>
      <c r="WJL66" s="6"/>
      <c r="WJM66" s="6"/>
      <c r="WJN66" s="6"/>
      <c r="WJO66" s="6"/>
      <c r="WJP66" s="6"/>
      <c r="WJQ66" s="6"/>
      <c r="WJR66" s="6"/>
      <c r="WJS66" s="6"/>
      <c r="WJT66" s="6"/>
      <c r="WJU66" s="6"/>
      <c r="WJV66" s="6"/>
      <c r="WJW66" s="6"/>
      <c r="WJX66" s="6"/>
      <c r="WJY66" s="6"/>
      <c r="WJZ66" s="6"/>
      <c r="WKA66" s="6"/>
      <c r="WKB66" s="6"/>
      <c r="WKC66" s="6"/>
      <c r="WKD66" s="6"/>
      <c r="WKE66" s="6"/>
      <c r="WKF66" s="6"/>
      <c r="WKG66" s="6"/>
      <c r="WKH66" s="6"/>
      <c r="WKI66" s="6"/>
      <c r="WKJ66" s="6"/>
      <c r="WKK66" s="6"/>
      <c r="WKL66" s="6"/>
      <c r="WKM66" s="6"/>
      <c r="WKN66" s="6"/>
      <c r="WKO66" s="6"/>
      <c r="WKP66" s="6"/>
      <c r="WKQ66" s="6"/>
      <c r="WKR66" s="6"/>
      <c r="WKS66" s="6"/>
      <c r="WKT66" s="6"/>
      <c r="WKU66" s="6"/>
      <c r="WKV66" s="6"/>
      <c r="WKW66" s="6"/>
      <c r="WKX66" s="6"/>
      <c r="WKY66" s="6"/>
      <c r="WKZ66" s="6"/>
      <c r="WLA66" s="6"/>
      <c r="WLB66" s="6"/>
      <c r="WLC66" s="6"/>
      <c r="WLD66" s="6"/>
      <c r="WLE66" s="6"/>
      <c r="WLF66" s="6"/>
      <c r="WLG66" s="6"/>
      <c r="WLH66" s="6"/>
      <c r="WLI66" s="6"/>
      <c r="WLJ66" s="6"/>
      <c r="WLK66" s="6"/>
      <c r="WLL66" s="6"/>
      <c r="WLM66" s="6"/>
      <c r="WLN66" s="6"/>
      <c r="WLO66" s="6"/>
      <c r="WLP66" s="6"/>
      <c r="WLQ66" s="6"/>
      <c r="WLR66" s="6"/>
      <c r="WLS66" s="6"/>
      <c r="WLT66" s="6"/>
      <c r="WLU66" s="6"/>
      <c r="WLV66" s="6"/>
      <c r="WLW66" s="6"/>
      <c r="WLX66" s="6"/>
      <c r="WLY66" s="6"/>
      <c r="WLZ66" s="6"/>
      <c r="WMA66" s="6"/>
      <c r="WMB66" s="6"/>
      <c r="WMC66" s="6"/>
      <c r="WMD66" s="6"/>
      <c r="WME66" s="6"/>
      <c r="WMF66" s="6"/>
      <c r="WMG66" s="6"/>
      <c r="WMH66" s="6"/>
      <c r="WMI66" s="6"/>
      <c r="WMJ66" s="6"/>
      <c r="WMK66" s="6"/>
      <c r="WML66" s="6"/>
      <c r="WMM66" s="6"/>
      <c r="WMN66" s="6"/>
      <c r="WMO66" s="6"/>
      <c r="WMP66" s="6"/>
      <c r="WMQ66" s="6"/>
      <c r="WMR66" s="6"/>
      <c r="WMS66" s="6"/>
      <c r="WMT66" s="6"/>
      <c r="WMU66" s="6"/>
      <c r="WMV66" s="6"/>
      <c r="WMW66" s="6"/>
      <c r="WMX66" s="6"/>
      <c r="WMY66" s="6"/>
      <c r="WMZ66" s="6"/>
      <c r="WNA66" s="6"/>
      <c r="WNB66" s="6"/>
      <c r="WNC66" s="6"/>
      <c r="WND66" s="6"/>
      <c r="WNE66" s="6"/>
      <c r="WNF66" s="6"/>
      <c r="WNG66" s="6"/>
      <c r="WNH66" s="6"/>
      <c r="WNI66" s="6"/>
      <c r="WNJ66" s="6"/>
      <c r="WNK66" s="6"/>
      <c r="WNL66" s="6"/>
      <c r="WNM66" s="6"/>
      <c r="WNN66" s="6"/>
      <c r="WNO66" s="6"/>
      <c r="WNP66" s="6"/>
      <c r="WNQ66" s="6"/>
      <c r="WNR66" s="6"/>
      <c r="WNS66" s="6"/>
      <c r="WNT66" s="6"/>
      <c r="WNU66" s="6"/>
      <c r="WNV66" s="6"/>
      <c r="WNW66" s="6"/>
      <c r="WNX66" s="6"/>
      <c r="WNY66" s="6"/>
      <c r="WNZ66" s="6"/>
      <c r="WOA66" s="6"/>
      <c r="WOB66" s="6"/>
      <c r="WOC66" s="6"/>
      <c r="WOD66" s="6"/>
      <c r="WOE66" s="6"/>
      <c r="WOF66" s="6"/>
      <c r="WOG66" s="6"/>
      <c r="WOH66" s="6"/>
      <c r="WOI66" s="6"/>
      <c r="WOJ66" s="6"/>
      <c r="WOK66" s="6"/>
      <c r="WOL66" s="6"/>
      <c r="WOM66" s="6"/>
      <c r="WON66" s="6"/>
      <c r="WOO66" s="6"/>
      <c r="WOP66" s="6"/>
      <c r="WOQ66" s="6"/>
      <c r="WOR66" s="6"/>
      <c r="WOS66" s="6"/>
      <c r="WOT66" s="6"/>
      <c r="WOU66" s="6"/>
      <c r="WOV66" s="6"/>
      <c r="WOW66" s="6"/>
      <c r="WOX66" s="6"/>
      <c r="WOY66" s="6"/>
      <c r="WOZ66" s="6"/>
      <c r="WPA66" s="6"/>
      <c r="WPB66" s="6"/>
      <c r="WPC66" s="6"/>
      <c r="WPD66" s="6"/>
      <c r="WPE66" s="6"/>
      <c r="WPF66" s="6"/>
      <c r="WPG66" s="6"/>
      <c r="WPH66" s="6"/>
      <c r="WPI66" s="6"/>
      <c r="WPJ66" s="6"/>
      <c r="WPK66" s="6"/>
      <c r="WPL66" s="6"/>
      <c r="WPM66" s="6"/>
      <c r="WPN66" s="6"/>
      <c r="WPO66" s="6"/>
      <c r="WPP66" s="6"/>
      <c r="WPQ66" s="6"/>
      <c r="WPR66" s="6"/>
      <c r="WPS66" s="6"/>
      <c r="WPT66" s="6"/>
      <c r="WPU66" s="6"/>
      <c r="WPV66" s="6"/>
      <c r="WPW66" s="6"/>
      <c r="WPX66" s="6"/>
      <c r="WPY66" s="6"/>
      <c r="WPZ66" s="6"/>
      <c r="WQA66" s="6"/>
      <c r="WQB66" s="6"/>
      <c r="WQC66" s="6"/>
      <c r="WQD66" s="6"/>
      <c r="WQE66" s="6"/>
      <c r="WQF66" s="6"/>
      <c r="WQG66" s="6"/>
      <c r="WQH66" s="6"/>
      <c r="WQI66" s="6"/>
      <c r="WQJ66" s="6"/>
      <c r="WQK66" s="6"/>
      <c r="WQL66" s="6"/>
      <c r="WQM66" s="6"/>
      <c r="WQN66" s="6"/>
      <c r="WQO66" s="6"/>
      <c r="WQP66" s="6"/>
      <c r="WQQ66" s="6"/>
      <c r="WQR66" s="6"/>
      <c r="WQS66" s="6"/>
      <c r="WQT66" s="6"/>
      <c r="WQU66" s="6"/>
      <c r="WQV66" s="6"/>
      <c r="WQW66" s="6"/>
      <c r="WQX66" s="6"/>
      <c r="WQY66" s="6"/>
      <c r="WQZ66" s="6"/>
      <c r="WRA66" s="6"/>
      <c r="WRB66" s="6"/>
      <c r="WRC66" s="6"/>
      <c r="WRD66" s="6"/>
      <c r="WRE66" s="6"/>
      <c r="WRF66" s="6"/>
      <c r="WRG66" s="6"/>
      <c r="WRH66" s="6"/>
      <c r="WRI66" s="6"/>
      <c r="WRJ66" s="6"/>
      <c r="WRK66" s="6"/>
      <c r="WRL66" s="6"/>
      <c r="WRM66" s="6"/>
      <c r="WRN66" s="6"/>
      <c r="WRO66" s="6"/>
      <c r="WRP66" s="6"/>
      <c r="WRQ66" s="6"/>
      <c r="WRR66" s="6"/>
      <c r="WRS66" s="6"/>
      <c r="WRT66" s="6"/>
      <c r="WRU66" s="6"/>
      <c r="WRV66" s="6"/>
      <c r="WRW66" s="6"/>
      <c r="WRX66" s="6"/>
      <c r="WRY66" s="6"/>
      <c r="WRZ66" s="6"/>
      <c r="WSA66" s="6"/>
      <c r="WSB66" s="6"/>
      <c r="WSC66" s="6"/>
      <c r="WSD66" s="6"/>
      <c r="WSE66" s="6"/>
      <c r="WSF66" s="6"/>
      <c r="WSG66" s="6"/>
      <c r="WSH66" s="6"/>
      <c r="WSI66" s="6"/>
      <c r="WSJ66" s="6"/>
      <c r="WSK66" s="6"/>
      <c r="WSL66" s="6"/>
      <c r="WSM66" s="6"/>
      <c r="WSN66" s="6"/>
      <c r="WSO66" s="6"/>
      <c r="WSP66" s="6"/>
      <c r="WSQ66" s="6"/>
      <c r="WSR66" s="6"/>
      <c r="WSS66" s="6"/>
      <c r="WST66" s="6"/>
      <c r="WSU66" s="6"/>
      <c r="WSV66" s="6"/>
      <c r="WSW66" s="6"/>
      <c r="WSX66" s="6"/>
      <c r="WSY66" s="6"/>
      <c r="WSZ66" s="6"/>
      <c r="WTA66" s="6"/>
      <c r="WTB66" s="6"/>
      <c r="WTC66" s="6"/>
      <c r="WTD66" s="6"/>
      <c r="WTE66" s="6"/>
      <c r="WTF66" s="6"/>
      <c r="WTG66" s="6"/>
      <c r="WTH66" s="6"/>
      <c r="WTI66" s="6"/>
      <c r="WTJ66" s="6"/>
      <c r="WTK66" s="6"/>
      <c r="WTL66" s="6"/>
      <c r="WTM66" s="6"/>
      <c r="WTN66" s="6"/>
      <c r="WTO66" s="6"/>
      <c r="WTP66" s="6"/>
      <c r="WTQ66" s="6"/>
      <c r="WTR66" s="6"/>
      <c r="WTS66" s="6"/>
      <c r="WTT66" s="6"/>
      <c r="WTU66" s="6"/>
      <c r="WTV66" s="6"/>
      <c r="WTW66" s="6"/>
      <c r="WTX66" s="6"/>
      <c r="WTY66" s="6"/>
      <c r="WTZ66" s="6"/>
      <c r="WUA66" s="6"/>
      <c r="WUB66" s="6"/>
      <c r="WUC66" s="6"/>
      <c r="WUD66" s="6"/>
      <c r="WUE66" s="6"/>
      <c r="WUF66" s="6"/>
      <c r="WUG66" s="6"/>
      <c r="WUH66" s="6"/>
      <c r="WUI66" s="6"/>
      <c r="WUJ66" s="6"/>
      <c r="WUK66" s="6"/>
      <c r="WUL66" s="6"/>
      <c r="WUM66" s="6"/>
      <c r="WUN66" s="6"/>
      <c r="WUO66" s="6"/>
      <c r="WUP66" s="6"/>
      <c r="WUQ66" s="6"/>
      <c r="WUR66" s="6"/>
      <c r="WUS66" s="6"/>
      <c r="WUT66" s="6"/>
      <c r="WUU66" s="6"/>
      <c r="WUV66" s="6"/>
      <c r="WUW66" s="6"/>
      <c r="WUX66" s="6"/>
      <c r="WUY66" s="6"/>
      <c r="WUZ66" s="6"/>
      <c r="WVA66" s="6"/>
      <c r="WVB66" s="6"/>
      <c r="WVC66" s="6"/>
      <c r="WVD66" s="6"/>
      <c r="WVE66" s="6"/>
      <c r="WVF66" s="6"/>
      <c r="WVG66" s="6"/>
      <c r="WVH66" s="6"/>
      <c r="WVI66" s="6"/>
      <c r="WVJ66" s="6"/>
      <c r="WVK66" s="6"/>
      <c r="WVL66" s="6"/>
      <c r="WVM66" s="6"/>
      <c r="WVN66" s="6"/>
      <c r="WVO66" s="6"/>
      <c r="WVP66" s="6"/>
      <c r="WVQ66" s="6"/>
      <c r="WVR66" s="6"/>
      <c r="WVS66" s="6"/>
      <c r="WVT66" s="6"/>
      <c r="WVU66" s="6"/>
      <c r="WVV66" s="6"/>
      <c r="WVW66" s="6"/>
      <c r="WVX66" s="6"/>
      <c r="WVY66" s="6"/>
      <c r="WVZ66" s="6"/>
      <c r="WWA66" s="6"/>
      <c r="WWB66" s="6"/>
      <c r="WWC66" s="6"/>
      <c r="WWD66" s="6"/>
      <c r="WWE66" s="6"/>
      <c r="WWF66" s="6"/>
      <c r="WWG66" s="6"/>
      <c r="WWH66" s="6"/>
      <c r="WWI66" s="6"/>
      <c r="WWJ66" s="6"/>
      <c r="WWK66" s="6"/>
      <c r="WWL66" s="6"/>
      <c r="WWM66" s="6"/>
      <c r="WWN66" s="6"/>
      <c r="WWO66" s="6"/>
      <c r="WWP66" s="6"/>
      <c r="WWQ66" s="6"/>
      <c r="WWR66" s="6"/>
      <c r="WWS66" s="6"/>
      <c r="WWT66" s="6"/>
      <c r="WWU66" s="6"/>
      <c r="WWV66" s="6"/>
      <c r="WWW66" s="6"/>
      <c r="WWX66" s="6"/>
      <c r="WWY66" s="6"/>
      <c r="WWZ66" s="6"/>
      <c r="WXA66" s="6"/>
      <c r="WXB66" s="6"/>
      <c r="WXC66" s="6"/>
      <c r="WXD66" s="6"/>
      <c r="WXE66" s="6"/>
      <c r="WXF66" s="6"/>
      <c r="WXG66" s="6"/>
      <c r="WXH66" s="6"/>
      <c r="WXI66" s="6"/>
      <c r="WXJ66" s="6"/>
      <c r="WXK66" s="6"/>
      <c r="WXL66" s="6"/>
      <c r="WXM66" s="6"/>
      <c r="WXN66" s="6"/>
      <c r="WXO66" s="6"/>
    </row>
    <row r="67" spans="1:16187">
      <c r="BM67" s="432"/>
    </row>
    <row r="68" spans="1:16187">
      <c r="BM68" s="432"/>
    </row>
    <row r="70" spans="1:16187">
      <c r="M70" s="196"/>
    </row>
    <row r="71" spans="1:16187">
      <c r="M71" s="196"/>
      <c r="Z71" s="579"/>
      <c r="AA71" s="579"/>
    </row>
    <row r="72" spans="1:16187">
      <c r="M72" s="196"/>
      <c r="Z72" s="541"/>
      <c r="AA72" s="541"/>
    </row>
    <row r="73" spans="1:16187">
      <c r="M73" s="196"/>
      <c r="Z73" s="579"/>
      <c r="AA73" s="579"/>
    </row>
  </sheetData>
  <customSheetViews>
    <customSheetView guid="{42A1920E-D2D2-4E7B-9A8E-1E3FF8B331D0}" scale="70" showPageBreaks="1" fitToPage="1" printArea="1" hiddenRows="1" hiddenColumns="1" view="pageBreakPreview">
      <pane xSplit="3" ySplit="15" topLeftCell="BJ51" activePane="bottomRight" state="frozen"/>
      <selection pane="bottomRight" activeCell="BJ46" sqref="BJ46"/>
      <pageMargins left="0.25" right="0.25" top="0.75" bottom="0.75" header="0.3" footer="0.3"/>
      <pageSetup paperSize="9" scale="49" fitToHeight="0" orientation="landscape" r:id="rId1"/>
    </customSheetView>
    <customSheetView guid="{EF326D7E-D76F-4649-85A8-DE252C102192}" scale="70" showPageBreaks="1" fitToPage="1" printArea="1" hiddenRows="1" hiddenColumns="1" view="pageBreakPreview">
      <pane xSplit="3" ySplit="15" topLeftCell="AE16" activePane="bottomRight" state="frozen"/>
      <selection pane="bottomRight" activeCell="C40" sqref="C40"/>
      <pageMargins left="0.25" right="0.25" top="0.75" bottom="0.75" header="0.3" footer="0.3"/>
      <pageSetup paperSize="9" scale="21" fitToHeight="0" orientation="landscape" r:id="rId2"/>
    </customSheetView>
    <customSheetView guid="{696F54C5-6E69-4E5B-8291-5C65C2A15EC1}" scale="70" showPageBreaks="1" fitToPage="1" printArea="1" hiddenRows="1" hiddenColumns="1" view="pageBreakPreview">
      <pane xSplit="3" ySplit="15" topLeftCell="BJ51" activePane="bottomRight" state="frozen"/>
      <selection pane="bottomRight" activeCell="BJ46" sqref="BJ46"/>
      <pageMargins left="0.25" right="0.25" top="0.75" bottom="0.75" header="0.3" footer="0.3"/>
      <pageSetup paperSize="9" scale="49" fitToHeight="0" orientation="landscape" r:id="rId3"/>
    </customSheetView>
  </customSheetViews>
  <mergeCells count="28">
    <mergeCell ref="BH13:BH15"/>
    <mergeCell ref="BJ13:BJ15"/>
    <mergeCell ref="BK13:BK15"/>
    <mergeCell ref="BL13:BL15"/>
    <mergeCell ref="A4:BC4"/>
    <mergeCell ref="AZ7:BC7"/>
    <mergeCell ref="BJ12:BL12"/>
    <mergeCell ref="A13:A15"/>
    <mergeCell ref="B13:B15"/>
    <mergeCell ref="C13:C15"/>
    <mergeCell ref="D13:D15"/>
    <mergeCell ref="E13:AE13"/>
    <mergeCell ref="AF13:AP14"/>
    <mergeCell ref="AQ13:AZ14"/>
    <mergeCell ref="BF14:BG14"/>
    <mergeCell ref="E14:F14"/>
    <mergeCell ref="H14:I14"/>
    <mergeCell ref="K14:N14"/>
    <mergeCell ref="O14:R14"/>
    <mergeCell ref="S14:W14"/>
    <mergeCell ref="X14:AA14"/>
    <mergeCell ref="BD14:BD15"/>
    <mergeCell ref="BE14:BE15"/>
    <mergeCell ref="BA13:BA15"/>
    <mergeCell ref="BB13:BC13"/>
    <mergeCell ref="AB14:AE14"/>
    <mergeCell ref="BB14:BB15"/>
    <mergeCell ref="BC14:BC15"/>
  </mergeCells>
  <pageMargins left="0.25" right="0.25" top="0.75" bottom="0.75" header="0.3" footer="0.3"/>
  <pageSetup paperSize="9" scale="45" fitToHeight="0" orientation="landscape"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WXQ645"/>
  <sheetViews>
    <sheetView view="pageBreakPreview" zoomScale="80" zoomScaleNormal="70" zoomScaleSheetLayoutView="80" workbookViewId="0">
      <selection activeCell="X16" activeCellId="2" sqref="K16 O16 X16"/>
    </sheetView>
  </sheetViews>
  <sheetFormatPr defaultRowHeight="12.75" outlineLevelCol="2"/>
  <cols>
    <col min="1" max="1" width="4.7109375" style="194" customWidth="1"/>
    <col min="2" max="2" width="47.85546875" style="194" customWidth="1"/>
    <col min="3" max="3" width="21.5703125" style="194" hidden="1" customWidth="1"/>
    <col min="4" max="4" width="10.7109375" style="857" customWidth="1"/>
    <col min="5" max="5" width="16.28515625" style="857" hidden="1" customWidth="1"/>
    <col min="6" max="7" width="10.7109375" style="857" customWidth="1"/>
    <col min="8" max="8" width="14.7109375" style="546" hidden="1" customWidth="1" outlineLevel="1"/>
    <col min="9" max="9" width="14.7109375" style="883" hidden="1" customWidth="1" outlineLevel="2"/>
    <col min="10" max="11" width="14.7109375" style="196" hidden="1" customWidth="1" outlineLevel="2"/>
    <col min="12" max="12" width="10.7109375" style="196" customWidth="1" collapsed="1"/>
    <col min="13" max="13" width="10.7109375" style="196" customWidth="1"/>
    <col min="14" max="14" width="14.7109375" style="196" hidden="1" customWidth="1" outlineLevel="1"/>
    <col min="15" max="15" width="15.7109375" style="884" hidden="1" customWidth="1" outlineLevel="2"/>
    <col min="16" max="16" width="10.7109375" style="196" customWidth="1" collapsed="1"/>
    <col min="17" max="17" width="10.7109375" style="196" customWidth="1"/>
    <col min="18" max="18" width="15.7109375" style="884" hidden="1" customWidth="1" outlineLevel="1"/>
    <col min="19" max="23" width="14.7109375" style="196" hidden="1" customWidth="1" outlineLevel="1"/>
    <col min="24" max="24" width="28.7109375" style="196" hidden="1" customWidth="1" outlineLevel="1"/>
    <col min="25" max="25" width="10.7109375" style="196" customWidth="1" collapsed="1"/>
    <col min="26" max="26" width="10.7109375" style="196" customWidth="1"/>
    <col min="27" max="28" width="14.7109375" style="196" hidden="1" customWidth="1" outlineLevel="1"/>
    <col min="29" max="29" width="10.7109375" style="196" customWidth="1" collapsed="1"/>
    <col min="30" max="30" width="10.7109375" style="196" customWidth="1"/>
    <col min="31" max="32" width="14.7109375" style="196" hidden="1" customWidth="1" outlineLevel="1"/>
    <col min="33" max="33" width="10.7109375" style="196" customWidth="1" collapsed="1"/>
    <col min="34" max="34" width="17.140625" style="196" hidden="1" customWidth="1" outlineLevel="1"/>
    <col min="35" max="35" width="16.140625" style="196" hidden="1" customWidth="1" outlineLevel="1"/>
    <col min="36" max="36" width="14.7109375" style="196" hidden="1" customWidth="1" outlineLevel="1"/>
    <col min="37" max="37" width="16.140625" style="196" hidden="1" customWidth="1" outlineLevel="1"/>
    <col min="38" max="38" width="14.7109375" style="196" hidden="1" customWidth="1" outlineLevel="1"/>
    <col min="39" max="39" width="16.140625" style="196" hidden="1" customWidth="1" outlineLevel="1"/>
    <col min="40" max="42" width="14.7109375" style="196" hidden="1" customWidth="1" outlineLevel="1"/>
    <col min="43" max="43" width="10.7109375" style="196" customWidth="1" collapsed="1"/>
    <col min="44" max="44" width="14.28515625" style="196" hidden="1" customWidth="1"/>
    <col min="45" max="45" width="10.7109375" style="196" customWidth="1"/>
    <col min="46" max="46" width="14.140625" style="196" hidden="1" customWidth="1" outlineLevel="1"/>
    <col min="47" max="53" width="14.7109375" style="196" hidden="1" customWidth="1" outlineLevel="1"/>
    <col min="54" max="54" width="10.7109375" style="196" customWidth="1" collapsed="1"/>
    <col min="55" max="55" width="13.7109375" style="196" customWidth="1"/>
    <col min="56" max="56" width="10.7109375" style="196" customWidth="1"/>
    <col min="57" max="57" width="10.7109375" style="935" customWidth="1"/>
    <col min="58" max="59" width="14.7109375" style="14" hidden="1" customWidth="1" outlineLevel="1"/>
    <col min="60" max="60" width="14.7109375" style="6" hidden="1" customWidth="1" outlineLevel="1" collapsed="1"/>
    <col min="61" max="61" width="14.7109375" style="6" hidden="1" customWidth="1" outlineLevel="1"/>
    <col min="62" max="62" width="19.5703125" style="6" customWidth="1" collapsed="1"/>
    <col min="63" max="63" width="31" style="6" customWidth="1"/>
    <col min="64" max="64" width="15" style="6" customWidth="1"/>
    <col min="65" max="65" width="20" style="6" customWidth="1"/>
    <col min="66" max="66" width="15.7109375" style="6" customWidth="1"/>
    <col min="67" max="67" width="14.5703125" style="6" bestFit="1" customWidth="1"/>
    <col min="68" max="69" width="9.140625" style="6"/>
    <col min="70" max="70" width="11" style="6" bestFit="1" customWidth="1"/>
    <col min="71" max="294" width="9.140625" style="6"/>
    <col min="295" max="295" width="5.7109375" style="6" customWidth="1"/>
    <col min="296" max="296" width="45.28515625" style="6" customWidth="1"/>
    <col min="297" max="297" width="13.85546875" style="6" customWidth="1"/>
    <col min="298" max="307" width="9.140625" style="6"/>
    <col min="308" max="311" width="17.28515625" style="6" customWidth="1"/>
    <col min="312" max="312" width="12.5703125" style="6" customWidth="1"/>
    <col min="313" max="314" width="9.140625" style="6"/>
    <col min="315" max="316" width="18.7109375" style="6" customWidth="1"/>
    <col min="317" max="317" width="19" style="6" bestFit="1" customWidth="1"/>
    <col min="318" max="550" width="9.140625" style="6"/>
    <col min="551" max="551" width="5.7109375" style="6" customWidth="1"/>
    <col min="552" max="552" width="45.28515625" style="6" customWidth="1"/>
    <col min="553" max="553" width="13.85546875" style="6" customWidth="1"/>
    <col min="554" max="563" width="9.140625" style="6"/>
    <col min="564" max="567" width="17.28515625" style="6" customWidth="1"/>
    <col min="568" max="568" width="12.5703125" style="6" customWidth="1"/>
    <col min="569" max="570" width="9.140625" style="6"/>
    <col min="571" max="572" width="18.7109375" style="6" customWidth="1"/>
    <col min="573" max="573" width="19" style="6" bestFit="1" customWidth="1"/>
    <col min="574" max="806" width="9.140625" style="6"/>
    <col min="807" max="807" width="5.7109375" style="6" customWidth="1"/>
    <col min="808" max="808" width="45.28515625" style="6" customWidth="1"/>
    <col min="809" max="809" width="13.85546875" style="6" customWidth="1"/>
    <col min="810" max="819" width="9.140625" style="6"/>
    <col min="820" max="823" width="17.28515625" style="6" customWidth="1"/>
    <col min="824" max="824" width="12.5703125" style="6" customWidth="1"/>
    <col min="825" max="826" width="9.140625" style="6"/>
    <col min="827" max="828" width="18.7109375" style="6" customWidth="1"/>
    <col min="829" max="829" width="19" style="6" bestFit="1" customWidth="1"/>
    <col min="830" max="1062" width="9.140625" style="6"/>
    <col min="1063" max="1063" width="5.7109375" style="6" customWidth="1"/>
    <col min="1064" max="1064" width="45.28515625" style="6" customWidth="1"/>
    <col min="1065" max="1065" width="13.85546875" style="6" customWidth="1"/>
    <col min="1066" max="1075" width="9.140625" style="6"/>
    <col min="1076" max="1079" width="17.28515625" style="6" customWidth="1"/>
    <col min="1080" max="1080" width="12.5703125" style="6" customWidth="1"/>
    <col min="1081" max="1082" width="9.140625" style="6"/>
    <col min="1083" max="1084" width="18.7109375" style="6" customWidth="1"/>
    <col min="1085" max="1085" width="19" style="6" bestFit="1" customWidth="1"/>
    <col min="1086" max="1318" width="9.140625" style="6"/>
    <col min="1319" max="1319" width="5.7109375" style="6" customWidth="1"/>
    <col min="1320" max="1320" width="45.28515625" style="6" customWidth="1"/>
    <col min="1321" max="1321" width="13.85546875" style="6" customWidth="1"/>
    <col min="1322" max="1331" width="9.140625" style="6"/>
    <col min="1332" max="1335" width="17.28515625" style="6" customWidth="1"/>
    <col min="1336" max="1336" width="12.5703125" style="6" customWidth="1"/>
    <col min="1337" max="1338" width="9.140625" style="6"/>
    <col min="1339" max="1340" width="18.7109375" style="6" customWidth="1"/>
    <col min="1341" max="1341" width="19" style="6" bestFit="1" customWidth="1"/>
    <col min="1342" max="1574" width="9.140625" style="6"/>
    <col min="1575" max="1575" width="5.7109375" style="6" customWidth="1"/>
    <col min="1576" max="1576" width="45.28515625" style="6" customWidth="1"/>
    <col min="1577" max="1577" width="13.85546875" style="6" customWidth="1"/>
    <col min="1578" max="1587" width="9.140625" style="6"/>
    <col min="1588" max="1591" width="17.28515625" style="6" customWidth="1"/>
    <col min="1592" max="1592" width="12.5703125" style="6" customWidth="1"/>
    <col min="1593" max="1594" width="9.140625" style="6"/>
    <col min="1595" max="1596" width="18.7109375" style="6" customWidth="1"/>
    <col min="1597" max="1597" width="19" style="6" bestFit="1" customWidth="1"/>
    <col min="1598" max="1830" width="9.140625" style="6"/>
    <col min="1831" max="1831" width="5.7109375" style="6" customWidth="1"/>
    <col min="1832" max="1832" width="45.28515625" style="6" customWidth="1"/>
    <col min="1833" max="1833" width="13.85546875" style="6" customWidth="1"/>
    <col min="1834" max="1843" width="9.140625" style="6"/>
    <col min="1844" max="1847" width="17.28515625" style="6" customWidth="1"/>
    <col min="1848" max="1848" width="12.5703125" style="6" customWidth="1"/>
    <col min="1849" max="1850" width="9.140625" style="6"/>
    <col min="1851" max="1852" width="18.7109375" style="6" customWidth="1"/>
    <col min="1853" max="1853" width="19" style="6" bestFit="1" customWidth="1"/>
    <col min="1854" max="2086" width="9.140625" style="6"/>
    <col min="2087" max="2087" width="5.7109375" style="6" customWidth="1"/>
    <col min="2088" max="2088" width="45.28515625" style="6" customWidth="1"/>
    <col min="2089" max="2089" width="13.85546875" style="6" customWidth="1"/>
    <col min="2090" max="2099" width="9.140625" style="6"/>
    <col min="2100" max="2103" width="17.28515625" style="6" customWidth="1"/>
    <col min="2104" max="2104" width="12.5703125" style="6" customWidth="1"/>
    <col min="2105" max="2106" width="9.140625" style="6"/>
    <col min="2107" max="2108" width="18.7109375" style="6" customWidth="1"/>
    <col min="2109" max="2109" width="19" style="6" bestFit="1" customWidth="1"/>
    <col min="2110" max="2342" width="9.140625" style="6"/>
    <col min="2343" max="2343" width="5.7109375" style="6" customWidth="1"/>
    <col min="2344" max="2344" width="45.28515625" style="6" customWidth="1"/>
    <col min="2345" max="2345" width="13.85546875" style="6" customWidth="1"/>
    <col min="2346" max="2355" width="9.140625" style="6"/>
    <col min="2356" max="2359" width="17.28515625" style="6" customWidth="1"/>
    <col min="2360" max="2360" width="12.5703125" style="6" customWidth="1"/>
    <col min="2361" max="2362" width="9.140625" style="6"/>
    <col min="2363" max="2364" width="18.7109375" style="6" customWidth="1"/>
    <col min="2365" max="2365" width="19" style="6" bestFit="1" customWidth="1"/>
    <col min="2366" max="2598" width="9.140625" style="6"/>
    <col min="2599" max="2599" width="5.7109375" style="6" customWidth="1"/>
    <col min="2600" max="2600" width="45.28515625" style="6" customWidth="1"/>
    <col min="2601" max="2601" width="13.85546875" style="6" customWidth="1"/>
    <col min="2602" max="2611" width="9.140625" style="6"/>
    <col min="2612" max="2615" width="17.28515625" style="6" customWidth="1"/>
    <col min="2616" max="2616" width="12.5703125" style="6" customWidth="1"/>
    <col min="2617" max="2618" width="9.140625" style="6"/>
    <col min="2619" max="2620" width="18.7109375" style="6" customWidth="1"/>
    <col min="2621" max="2621" width="19" style="6" bestFit="1" customWidth="1"/>
    <col min="2622" max="2854" width="9.140625" style="6"/>
    <col min="2855" max="2855" width="5.7109375" style="6" customWidth="1"/>
    <col min="2856" max="2856" width="45.28515625" style="6" customWidth="1"/>
    <col min="2857" max="2857" width="13.85546875" style="6" customWidth="1"/>
    <col min="2858" max="2867" width="9.140625" style="6"/>
    <col min="2868" max="2871" width="17.28515625" style="6" customWidth="1"/>
    <col min="2872" max="2872" width="12.5703125" style="6" customWidth="1"/>
    <col min="2873" max="2874" width="9.140625" style="6"/>
    <col min="2875" max="2876" width="18.7109375" style="6" customWidth="1"/>
    <col min="2877" max="2877" width="19" style="6" bestFit="1" customWidth="1"/>
    <col min="2878" max="3110" width="9.140625" style="6"/>
    <col min="3111" max="3111" width="5.7109375" style="6" customWidth="1"/>
    <col min="3112" max="3112" width="45.28515625" style="6" customWidth="1"/>
    <col min="3113" max="3113" width="13.85546875" style="6" customWidth="1"/>
    <col min="3114" max="3123" width="9.140625" style="6"/>
    <col min="3124" max="3127" width="17.28515625" style="6" customWidth="1"/>
    <col min="3128" max="3128" width="12.5703125" style="6" customWidth="1"/>
    <col min="3129" max="3130" width="9.140625" style="6"/>
    <col min="3131" max="3132" width="18.7109375" style="6" customWidth="1"/>
    <col min="3133" max="3133" width="19" style="6" bestFit="1" customWidth="1"/>
    <col min="3134" max="3366" width="9.140625" style="6"/>
    <col min="3367" max="3367" width="5.7109375" style="6" customWidth="1"/>
    <col min="3368" max="3368" width="45.28515625" style="6" customWidth="1"/>
    <col min="3369" max="3369" width="13.85546875" style="6" customWidth="1"/>
    <col min="3370" max="3379" width="9.140625" style="6"/>
    <col min="3380" max="3383" width="17.28515625" style="6" customWidth="1"/>
    <col min="3384" max="3384" width="12.5703125" style="6" customWidth="1"/>
    <col min="3385" max="3386" width="9.140625" style="6"/>
    <col min="3387" max="3388" width="18.7109375" style="6" customWidth="1"/>
    <col min="3389" max="3389" width="19" style="6" bestFit="1" customWidth="1"/>
    <col min="3390" max="3622" width="9.140625" style="6"/>
    <col min="3623" max="3623" width="5.7109375" style="6" customWidth="1"/>
    <col min="3624" max="3624" width="45.28515625" style="6" customWidth="1"/>
    <col min="3625" max="3625" width="13.85546875" style="6" customWidth="1"/>
    <col min="3626" max="3635" width="9.140625" style="6"/>
    <col min="3636" max="3639" width="17.28515625" style="6" customWidth="1"/>
    <col min="3640" max="3640" width="12.5703125" style="6" customWidth="1"/>
    <col min="3641" max="3642" width="9.140625" style="6"/>
    <col min="3643" max="3644" width="18.7109375" style="6" customWidth="1"/>
    <col min="3645" max="3645" width="19" style="6" bestFit="1" customWidth="1"/>
    <col min="3646" max="3878" width="9.140625" style="6"/>
    <col min="3879" max="3879" width="5.7109375" style="6" customWidth="1"/>
    <col min="3880" max="3880" width="45.28515625" style="6" customWidth="1"/>
    <col min="3881" max="3881" width="13.85546875" style="6" customWidth="1"/>
    <col min="3882" max="3891" width="9.140625" style="6"/>
    <col min="3892" max="3895" width="17.28515625" style="6" customWidth="1"/>
    <col min="3896" max="3896" width="12.5703125" style="6" customWidth="1"/>
    <col min="3897" max="3898" width="9.140625" style="6"/>
    <col min="3899" max="3900" width="18.7109375" style="6" customWidth="1"/>
    <col min="3901" max="3901" width="19" style="6" bestFit="1" customWidth="1"/>
    <col min="3902" max="4134" width="9.140625" style="6"/>
    <col min="4135" max="4135" width="5.7109375" style="6" customWidth="1"/>
    <col min="4136" max="4136" width="45.28515625" style="6" customWidth="1"/>
    <col min="4137" max="4137" width="13.85546875" style="6" customWidth="1"/>
    <col min="4138" max="4147" width="9.140625" style="6"/>
    <col min="4148" max="4151" width="17.28515625" style="6" customWidth="1"/>
    <col min="4152" max="4152" width="12.5703125" style="6" customWidth="1"/>
    <col min="4153" max="4154" width="9.140625" style="6"/>
    <col min="4155" max="4156" width="18.7109375" style="6" customWidth="1"/>
    <col min="4157" max="4157" width="19" style="6" bestFit="1" customWidth="1"/>
    <col min="4158" max="4390" width="9.140625" style="6"/>
    <col min="4391" max="4391" width="5.7109375" style="6" customWidth="1"/>
    <col min="4392" max="4392" width="45.28515625" style="6" customWidth="1"/>
    <col min="4393" max="4393" width="13.85546875" style="6" customWidth="1"/>
    <col min="4394" max="4403" width="9.140625" style="6"/>
    <col min="4404" max="4407" width="17.28515625" style="6" customWidth="1"/>
    <col min="4408" max="4408" width="12.5703125" style="6" customWidth="1"/>
    <col min="4409" max="4410" width="9.140625" style="6"/>
    <col min="4411" max="4412" width="18.7109375" style="6" customWidth="1"/>
    <col min="4413" max="4413" width="19" style="6" bestFit="1" customWidth="1"/>
    <col min="4414" max="4646" width="9.140625" style="6"/>
    <col min="4647" max="4647" width="5.7109375" style="6" customWidth="1"/>
    <col min="4648" max="4648" width="45.28515625" style="6" customWidth="1"/>
    <col min="4649" max="4649" width="13.85546875" style="6" customWidth="1"/>
    <col min="4650" max="4659" width="9.140625" style="6"/>
    <col min="4660" max="4663" width="17.28515625" style="6" customWidth="1"/>
    <col min="4664" max="4664" width="12.5703125" style="6" customWidth="1"/>
    <col min="4665" max="4666" width="9.140625" style="6"/>
    <col min="4667" max="4668" width="18.7109375" style="6" customWidth="1"/>
    <col min="4669" max="4669" width="19" style="6" bestFit="1" customWidth="1"/>
    <col min="4670" max="4902" width="9.140625" style="6"/>
    <col min="4903" max="4903" width="5.7109375" style="6" customWidth="1"/>
    <col min="4904" max="4904" width="45.28515625" style="6" customWidth="1"/>
    <col min="4905" max="4905" width="13.85546875" style="6" customWidth="1"/>
    <col min="4906" max="4915" width="9.140625" style="6"/>
    <col min="4916" max="4919" width="17.28515625" style="6" customWidth="1"/>
    <col min="4920" max="4920" width="12.5703125" style="6" customWidth="1"/>
    <col min="4921" max="4922" width="9.140625" style="6"/>
    <col min="4923" max="4924" width="18.7109375" style="6" customWidth="1"/>
    <col min="4925" max="4925" width="19" style="6" bestFit="1" customWidth="1"/>
    <col min="4926" max="5158" width="9.140625" style="6"/>
    <col min="5159" max="5159" width="5.7109375" style="6" customWidth="1"/>
    <col min="5160" max="5160" width="45.28515625" style="6" customWidth="1"/>
    <col min="5161" max="5161" width="13.85546875" style="6" customWidth="1"/>
    <col min="5162" max="5171" width="9.140625" style="6"/>
    <col min="5172" max="5175" width="17.28515625" style="6" customWidth="1"/>
    <col min="5176" max="5176" width="12.5703125" style="6" customWidth="1"/>
    <col min="5177" max="5178" width="9.140625" style="6"/>
    <col min="5179" max="5180" width="18.7109375" style="6" customWidth="1"/>
    <col min="5181" max="5181" width="19" style="6" bestFit="1" customWidth="1"/>
    <col min="5182" max="5414" width="9.140625" style="6"/>
    <col min="5415" max="5415" width="5.7109375" style="6" customWidth="1"/>
    <col min="5416" max="5416" width="45.28515625" style="6" customWidth="1"/>
    <col min="5417" max="5417" width="13.85546875" style="6" customWidth="1"/>
    <col min="5418" max="5427" width="9.140625" style="6"/>
    <col min="5428" max="5431" width="17.28515625" style="6" customWidth="1"/>
    <col min="5432" max="5432" width="12.5703125" style="6" customWidth="1"/>
    <col min="5433" max="5434" width="9.140625" style="6"/>
    <col min="5435" max="5436" width="18.7109375" style="6" customWidth="1"/>
    <col min="5437" max="5437" width="19" style="6" bestFit="1" customWidth="1"/>
    <col min="5438" max="5670" width="9.140625" style="6"/>
    <col min="5671" max="5671" width="5.7109375" style="6" customWidth="1"/>
    <col min="5672" max="5672" width="45.28515625" style="6" customWidth="1"/>
    <col min="5673" max="5673" width="13.85546875" style="6" customWidth="1"/>
    <col min="5674" max="5683" width="9.140625" style="6"/>
    <col min="5684" max="5687" width="17.28515625" style="6" customWidth="1"/>
    <col min="5688" max="5688" width="12.5703125" style="6" customWidth="1"/>
    <col min="5689" max="5690" width="9.140625" style="6"/>
    <col min="5691" max="5692" width="18.7109375" style="6" customWidth="1"/>
    <col min="5693" max="5693" width="19" style="6" bestFit="1" customWidth="1"/>
    <col min="5694" max="5926" width="9.140625" style="6"/>
    <col min="5927" max="5927" width="5.7109375" style="6" customWidth="1"/>
    <col min="5928" max="5928" width="45.28515625" style="6" customWidth="1"/>
    <col min="5929" max="5929" width="13.85546875" style="6" customWidth="1"/>
    <col min="5930" max="5939" width="9.140625" style="6"/>
    <col min="5940" max="5943" width="17.28515625" style="6" customWidth="1"/>
    <col min="5944" max="5944" width="12.5703125" style="6" customWidth="1"/>
    <col min="5945" max="5946" width="9.140625" style="6"/>
    <col min="5947" max="5948" width="18.7109375" style="6" customWidth="1"/>
    <col min="5949" max="5949" width="19" style="6" bestFit="1" customWidth="1"/>
    <col min="5950" max="6182" width="9.140625" style="6"/>
    <col min="6183" max="6183" width="5.7109375" style="6" customWidth="1"/>
    <col min="6184" max="6184" width="45.28515625" style="6" customWidth="1"/>
    <col min="6185" max="6185" width="13.85546875" style="6" customWidth="1"/>
    <col min="6186" max="6195" width="9.140625" style="6"/>
    <col min="6196" max="6199" width="17.28515625" style="6" customWidth="1"/>
    <col min="6200" max="6200" width="12.5703125" style="6" customWidth="1"/>
    <col min="6201" max="6202" width="9.140625" style="6"/>
    <col min="6203" max="6204" width="18.7109375" style="6" customWidth="1"/>
    <col min="6205" max="6205" width="19" style="6" bestFit="1" customWidth="1"/>
    <col min="6206" max="6438" width="9.140625" style="6"/>
    <col min="6439" max="6439" width="5.7109375" style="6" customWidth="1"/>
    <col min="6440" max="6440" width="45.28515625" style="6" customWidth="1"/>
    <col min="6441" max="6441" width="13.85546875" style="6" customWidth="1"/>
    <col min="6442" max="6451" width="9.140625" style="6"/>
    <col min="6452" max="6455" width="17.28515625" style="6" customWidth="1"/>
    <col min="6456" max="6456" width="12.5703125" style="6" customWidth="1"/>
    <col min="6457" max="6458" width="9.140625" style="6"/>
    <col min="6459" max="6460" width="18.7109375" style="6" customWidth="1"/>
    <col min="6461" max="6461" width="19" style="6" bestFit="1" customWidth="1"/>
    <col min="6462" max="6694" width="9.140625" style="6"/>
    <col min="6695" max="6695" width="5.7109375" style="6" customWidth="1"/>
    <col min="6696" max="6696" width="45.28515625" style="6" customWidth="1"/>
    <col min="6697" max="6697" width="13.85546875" style="6" customWidth="1"/>
    <col min="6698" max="6707" width="9.140625" style="6"/>
    <col min="6708" max="6711" width="17.28515625" style="6" customWidth="1"/>
    <col min="6712" max="6712" width="12.5703125" style="6" customWidth="1"/>
    <col min="6713" max="6714" width="9.140625" style="6"/>
    <col min="6715" max="6716" width="18.7109375" style="6" customWidth="1"/>
    <col min="6717" max="6717" width="19" style="6" bestFit="1" customWidth="1"/>
    <col min="6718" max="6950" width="9.140625" style="6"/>
    <col min="6951" max="6951" width="5.7109375" style="6" customWidth="1"/>
    <col min="6952" max="6952" width="45.28515625" style="6" customWidth="1"/>
    <col min="6953" max="6953" width="13.85546875" style="6" customWidth="1"/>
    <col min="6954" max="6963" width="9.140625" style="6"/>
    <col min="6964" max="6967" width="17.28515625" style="6" customWidth="1"/>
    <col min="6968" max="6968" width="12.5703125" style="6" customWidth="1"/>
    <col min="6969" max="6970" width="9.140625" style="6"/>
    <col min="6971" max="6972" width="18.7109375" style="6" customWidth="1"/>
    <col min="6973" max="6973" width="19" style="6" bestFit="1" customWidth="1"/>
    <col min="6974" max="7206" width="9.140625" style="6"/>
    <col min="7207" max="7207" width="5.7109375" style="6" customWidth="1"/>
    <col min="7208" max="7208" width="45.28515625" style="6" customWidth="1"/>
    <col min="7209" max="7209" width="13.85546875" style="6" customWidth="1"/>
    <col min="7210" max="7219" width="9.140625" style="6"/>
    <col min="7220" max="7223" width="17.28515625" style="6" customWidth="1"/>
    <col min="7224" max="7224" width="12.5703125" style="6" customWidth="1"/>
    <col min="7225" max="7226" width="9.140625" style="6"/>
    <col min="7227" max="7228" width="18.7109375" style="6" customWidth="1"/>
    <col min="7229" max="7229" width="19" style="6" bestFit="1" customWidth="1"/>
    <col min="7230" max="7462" width="9.140625" style="6"/>
    <col min="7463" max="7463" width="5.7109375" style="6" customWidth="1"/>
    <col min="7464" max="7464" width="45.28515625" style="6" customWidth="1"/>
    <col min="7465" max="7465" width="13.85546875" style="6" customWidth="1"/>
    <col min="7466" max="7475" width="9.140625" style="6"/>
    <col min="7476" max="7479" width="17.28515625" style="6" customWidth="1"/>
    <col min="7480" max="7480" width="12.5703125" style="6" customWidth="1"/>
    <col min="7481" max="7482" width="9.140625" style="6"/>
    <col min="7483" max="7484" width="18.7109375" style="6" customWidth="1"/>
    <col min="7485" max="7485" width="19" style="6" bestFit="1" customWidth="1"/>
    <col min="7486" max="7718" width="9.140625" style="6"/>
    <col min="7719" max="7719" width="5.7109375" style="6" customWidth="1"/>
    <col min="7720" max="7720" width="45.28515625" style="6" customWidth="1"/>
    <col min="7721" max="7721" width="13.85546875" style="6" customWidth="1"/>
    <col min="7722" max="7731" width="9.140625" style="6"/>
    <col min="7732" max="7735" width="17.28515625" style="6" customWidth="1"/>
    <col min="7736" max="7736" width="12.5703125" style="6" customWidth="1"/>
    <col min="7737" max="7738" width="9.140625" style="6"/>
    <col min="7739" max="7740" width="18.7109375" style="6" customWidth="1"/>
    <col min="7741" max="7741" width="19" style="6" bestFit="1" customWidth="1"/>
    <col min="7742" max="7974" width="9.140625" style="6"/>
    <col min="7975" max="7975" width="5.7109375" style="6" customWidth="1"/>
    <col min="7976" max="7976" width="45.28515625" style="6" customWidth="1"/>
    <col min="7977" max="7977" width="13.85546875" style="6" customWidth="1"/>
    <col min="7978" max="7987" width="9.140625" style="6"/>
    <col min="7988" max="7991" width="17.28515625" style="6" customWidth="1"/>
    <col min="7992" max="7992" width="12.5703125" style="6" customWidth="1"/>
    <col min="7993" max="7994" width="9.140625" style="6"/>
    <col min="7995" max="7996" width="18.7109375" style="6" customWidth="1"/>
    <col min="7997" max="7997" width="19" style="6" bestFit="1" customWidth="1"/>
    <col min="7998" max="8230" width="9.140625" style="6"/>
    <col min="8231" max="8231" width="5.7109375" style="6" customWidth="1"/>
    <col min="8232" max="8232" width="45.28515625" style="6" customWidth="1"/>
    <col min="8233" max="8233" width="13.85546875" style="6" customWidth="1"/>
    <col min="8234" max="8243" width="9.140625" style="6"/>
    <col min="8244" max="8247" width="17.28515625" style="6" customWidth="1"/>
    <col min="8248" max="8248" width="12.5703125" style="6" customWidth="1"/>
    <col min="8249" max="8250" width="9.140625" style="6"/>
    <col min="8251" max="8252" width="18.7109375" style="6" customWidth="1"/>
    <col min="8253" max="8253" width="19" style="6" bestFit="1" customWidth="1"/>
    <col min="8254" max="8486" width="9.140625" style="6"/>
    <col min="8487" max="8487" width="5.7109375" style="6" customWidth="1"/>
    <col min="8488" max="8488" width="45.28515625" style="6" customWidth="1"/>
    <col min="8489" max="8489" width="13.85546875" style="6" customWidth="1"/>
    <col min="8490" max="8499" width="9.140625" style="6"/>
    <col min="8500" max="8503" width="17.28515625" style="6" customWidth="1"/>
    <col min="8504" max="8504" width="12.5703125" style="6" customWidth="1"/>
    <col min="8505" max="8506" width="9.140625" style="6"/>
    <col min="8507" max="8508" width="18.7109375" style="6" customWidth="1"/>
    <col min="8509" max="8509" width="19" style="6" bestFit="1" customWidth="1"/>
    <col min="8510" max="8742" width="9.140625" style="6"/>
    <col min="8743" max="8743" width="5.7109375" style="6" customWidth="1"/>
    <col min="8744" max="8744" width="45.28515625" style="6" customWidth="1"/>
    <col min="8745" max="8745" width="13.85546875" style="6" customWidth="1"/>
    <col min="8746" max="8755" width="9.140625" style="6"/>
    <col min="8756" max="8759" width="17.28515625" style="6" customWidth="1"/>
    <col min="8760" max="8760" width="12.5703125" style="6" customWidth="1"/>
    <col min="8761" max="8762" width="9.140625" style="6"/>
    <col min="8763" max="8764" width="18.7109375" style="6" customWidth="1"/>
    <col min="8765" max="8765" width="19" style="6" bestFit="1" customWidth="1"/>
    <col min="8766" max="8998" width="9.140625" style="6"/>
    <col min="8999" max="8999" width="5.7109375" style="6" customWidth="1"/>
    <col min="9000" max="9000" width="45.28515625" style="6" customWidth="1"/>
    <col min="9001" max="9001" width="13.85546875" style="6" customWidth="1"/>
    <col min="9002" max="9011" width="9.140625" style="6"/>
    <col min="9012" max="9015" width="17.28515625" style="6" customWidth="1"/>
    <col min="9016" max="9016" width="12.5703125" style="6" customWidth="1"/>
    <col min="9017" max="9018" width="9.140625" style="6"/>
    <col min="9019" max="9020" width="18.7109375" style="6" customWidth="1"/>
    <col min="9021" max="9021" width="19" style="6" bestFit="1" customWidth="1"/>
    <col min="9022" max="9254" width="9.140625" style="6"/>
    <col min="9255" max="9255" width="5.7109375" style="6" customWidth="1"/>
    <col min="9256" max="9256" width="45.28515625" style="6" customWidth="1"/>
    <col min="9257" max="9257" width="13.85546875" style="6" customWidth="1"/>
    <col min="9258" max="9267" width="9.140625" style="6"/>
    <col min="9268" max="9271" width="17.28515625" style="6" customWidth="1"/>
    <col min="9272" max="9272" width="12.5703125" style="6" customWidth="1"/>
    <col min="9273" max="9274" width="9.140625" style="6"/>
    <col min="9275" max="9276" width="18.7109375" style="6" customWidth="1"/>
    <col min="9277" max="9277" width="19" style="6" bestFit="1" customWidth="1"/>
    <col min="9278" max="9510" width="9.140625" style="6"/>
    <col min="9511" max="9511" width="5.7109375" style="6" customWidth="1"/>
    <col min="9512" max="9512" width="45.28515625" style="6" customWidth="1"/>
    <col min="9513" max="9513" width="13.85546875" style="6" customWidth="1"/>
    <col min="9514" max="9523" width="9.140625" style="6"/>
    <col min="9524" max="9527" width="17.28515625" style="6" customWidth="1"/>
    <col min="9528" max="9528" width="12.5703125" style="6" customWidth="1"/>
    <col min="9529" max="9530" width="9.140625" style="6"/>
    <col min="9531" max="9532" width="18.7109375" style="6" customWidth="1"/>
    <col min="9533" max="9533" width="19" style="6" bestFit="1" customWidth="1"/>
    <col min="9534" max="9766" width="9.140625" style="6"/>
    <col min="9767" max="9767" width="5.7109375" style="6" customWidth="1"/>
    <col min="9768" max="9768" width="45.28515625" style="6" customWidth="1"/>
    <col min="9769" max="9769" width="13.85546875" style="6" customWidth="1"/>
    <col min="9770" max="9779" width="9.140625" style="6"/>
    <col min="9780" max="9783" width="17.28515625" style="6" customWidth="1"/>
    <col min="9784" max="9784" width="12.5703125" style="6" customWidth="1"/>
    <col min="9785" max="9786" width="9.140625" style="6"/>
    <col min="9787" max="9788" width="18.7109375" style="6" customWidth="1"/>
    <col min="9789" max="9789" width="19" style="6" bestFit="1" customWidth="1"/>
    <col min="9790" max="10022" width="9.140625" style="6"/>
    <col min="10023" max="10023" width="5.7109375" style="6" customWidth="1"/>
    <col min="10024" max="10024" width="45.28515625" style="6" customWidth="1"/>
    <col min="10025" max="10025" width="13.85546875" style="6" customWidth="1"/>
    <col min="10026" max="10035" width="9.140625" style="6"/>
    <col min="10036" max="10039" width="17.28515625" style="6" customWidth="1"/>
    <col min="10040" max="10040" width="12.5703125" style="6" customWidth="1"/>
    <col min="10041" max="10042" width="9.140625" style="6"/>
    <col min="10043" max="10044" width="18.7109375" style="6" customWidth="1"/>
    <col min="10045" max="10045" width="19" style="6" bestFit="1" customWidth="1"/>
    <col min="10046" max="10278" width="9.140625" style="6"/>
    <col min="10279" max="10279" width="5.7109375" style="6" customWidth="1"/>
    <col min="10280" max="10280" width="45.28515625" style="6" customWidth="1"/>
    <col min="10281" max="10281" width="13.85546875" style="6" customWidth="1"/>
    <col min="10282" max="10291" width="9.140625" style="6"/>
    <col min="10292" max="10295" width="17.28515625" style="6" customWidth="1"/>
    <col min="10296" max="10296" width="12.5703125" style="6" customWidth="1"/>
    <col min="10297" max="10298" width="9.140625" style="6"/>
    <col min="10299" max="10300" width="18.7109375" style="6" customWidth="1"/>
    <col min="10301" max="10301" width="19" style="6" bestFit="1" customWidth="1"/>
    <col min="10302" max="10534" width="9.140625" style="6"/>
    <col min="10535" max="10535" width="5.7109375" style="6" customWidth="1"/>
    <col min="10536" max="10536" width="45.28515625" style="6" customWidth="1"/>
    <col min="10537" max="10537" width="13.85546875" style="6" customWidth="1"/>
    <col min="10538" max="10547" width="9.140625" style="6"/>
    <col min="10548" max="10551" width="17.28515625" style="6" customWidth="1"/>
    <col min="10552" max="10552" width="12.5703125" style="6" customWidth="1"/>
    <col min="10553" max="10554" width="9.140625" style="6"/>
    <col min="10555" max="10556" width="18.7109375" style="6" customWidth="1"/>
    <col min="10557" max="10557" width="19" style="6" bestFit="1" customWidth="1"/>
    <col min="10558" max="10790" width="9.140625" style="6"/>
    <col min="10791" max="10791" width="5.7109375" style="6" customWidth="1"/>
    <col min="10792" max="10792" width="45.28515625" style="6" customWidth="1"/>
    <col min="10793" max="10793" width="13.85546875" style="6" customWidth="1"/>
    <col min="10794" max="10803" width="9.140625" style="6"/>
    <col min="10804" max="10807" width="17.28515625" style="6" customWidth="1"/>
    <col min="10808" max="10808" width="12.5703125" style="6" customWidth="1"/>
    <col min="10809" max="10810" width="9.140625" style="6"/>
    <col min="10811" max="10812" width="18.7109375" style="6" customWidth="1"/>
    <col min="10813" max="10813" width="19" style="6" bestFit="1" customWidth="1"/>
    <col min="10814" max="11046" width="9.140625" style="6"/>
    <col min="11047" max="11047" width="5.7109375" style="6" customWidth="1"/>
    <col min="11048" max="11048" width="45.28515625" style="6" customWidth="1"/>
    <col min="11049" max="11049" width="13.85546875" style="6" customWidth="1"/>
    <col min="11050" max="11059" width="9.140625" style="6"/>
    <col min="11060" max="11063" width="17.28515625" style="6" customWidth="1"/>
    <col min="11064" max="11064" width="12.5703125" style="6" customWidth="1"/>
    <col min="11065" max="11066" width="9.140625" style="6"/>
    <col min="11067" max="11068" width="18.7109375" style="6" customWidth="1"/>
    <col min="11069" max="11069" width="19" style="6" bestFit="1" customWidth="1"/>
    <col min="11070" max="11302" width="9.140625" style="6"/>
    <col min="11303" max="11303" width="5.7109375" style="6" customWidth="1"/>
    <col min="11304" max="11304" width="45.28515625" style="6" customWidth="1"/>
    <col min="11305" max="11305" width="13.85546875" style="6" customWidth="1"/>
    <col min="11306" max="11315" width="9.140625" style="6"/>
    <col min="11316" max="11319" width="17.28515625" style="6" customWidth="1"/>
    <col min="11320" max="11320" width="12.5703125" style="6" customWidth="1"/>
    <col min="11321" max="11322" width="9.140625" style="6"/>
    <col min="11323" max="11324" width="18.7109375" style="6" customWidth="1"/>
    <col min="11325" max="11325" width="19" style="6" bestFit="1" customWidth="1"/>
    <col min="11326" max="11558" width="9.140625" style="6"/>
    <col min="11559" max="11559" width="5.7109375" style="6" customWidth="1"/>
    <col min="11560" max="11560" width="45.28515625" style="6" customWidth="1"/>
    <col min="11561" max="11561" width="13.85546875" style="6" customWidth="1"/>
    <col min="11562" max="11571" width="9.140625" style="6"/>
    <col min="11572" max="11575" width="17.28515625" style="6" customWidth="1"/>
    <col min="11576" max="11576" width="12.5703125" style="6" customWidth="1"/>
    <col min="11577" max="11578" width="9.140625" style="6"/>
    <col min="11579" max="11580" width="18.7109375" style="6" customWidth="1"/>
    <col min="11581" max="11581" width="19" style="6" bestFit="1" customWidth="1"/>
    <col min="11582" max="11814" width="9.140625" style="6"/>
    <col min="11815" max="11815" width="5.7109375" style="6" customWidth="1"/>
    <col min="11816" max="11816" width="45.28515625" style="6" customWidth="1"/>
    <col min="11817" max="11817" width="13.85546875" style="6" customWidth="1"/>
    <col min="11818" max="11827" width="9.140625" style="6"/>
    <col min="11828" max="11831" width="17.28515625" style="6" customWidth="1"/>
    <col min="11832" max="11832" width="12.5703125" style="6" customWidth="1"/>
    <col min="11833" max="11834" width="9.140625" style="6"/>
    <col min="11835" max="11836" width="18.7109375" style="6" customWidth="1"/>
    <col min="11837" max="11837" width="19" style="6" bestFit="1" customWidth="1"/>
    <col min="11838" max="12070" width="9.140625" style="6"/>
    <col min="12071" max="12071" width="5.7109375" style="6" customWidth="1"/>
    <col min="12072" max="12072" width="45.28515625" style="6" customWidth="1"/>
    <col min="12073" max="12073" width="13.85546875" style="6" customWidth="1"/>
    <col min="12074" max="12083" width="9.140625" style="6"/>
    <col min="12084" max="12087" width="17.28515625" style="6" customWidth="1"/>
    <col min="12088" max="12088" width="12.5703125" style="6" customWidth="1"/>
    <col min="12089" max="12090" width="9.140625" style="6"/>
    <col min="12091" max="12092" width="18.7109375" style="6" customWidth="1"/>
    <col min="12093" max="12093" width="19" style="6" bestFit="1" customWidth="1"/>
    <col min="12094" max="12326" width="9.140625" style="6"/>
    <col min="12327" max="12327" width="5.7109375" style="6" customWidth="1"/>
    <col min="12328" max="12328" width="45.28515625" style="6" customWidth="1"/>
    <col min="12329" max="12329" width="13.85546875" style="6" customWidth="1"/>
    <col min="12330" max="12339" width="9.140625" style="6"/>
    <col min="12340" max="12343" width="17.28515625" style="6" customWidth="1"/>
    <col min="12344" max="12344" width="12.5703125" style="6" customWidth="1"/>
    <col min="12345" max="12346" width="9.140625" style="6"/>
    <col min="12347" max="12348" width="18.7109375" style="6" customWidth="1"/>
    <col min="12349" max="12349" width="19" style="6" bestFit="1" customWidth="1"/>
    <col min="12350" max="12582" width="9.140625" style="6"/>
    <col min="12583" max="12583" width="5.7109375" style="6" customWidth="1"/>
    <col min="12584" max="12584" width="45.28515625" style="6" customWidth="1"/>
    <col min="12585" max="12585" width="13.85546875" style="6" customWidth="1"/>
    <col min="12586" max="12595" width="9.140625" style="6"/>
    <col min="12596" max="12599" width="17.28515625" style="6" customWidth="1"/>
    <col min="12600" max="12600" width="12.5703125" style="6" customWidth="1"/>
    <col min="12601" max="12602" width="9.140625" style="6"/>
    <col min="12603" max="12604" width="18.7109375" style="6" customWidth="1"/>
    <col min="12605" max="12605" width="19" style="6" bestFit="1" customWidth="1"/>
    <col min="12606" max="12838" width="9.140625" style="6"/>
    <col min="12839" max="12839" width="5.7109375" style="6" customWidth="1"/>
    <col min="12840" max="12840" width="45.28515625" style="6" customWidth="1"/>
    <col min="12841" max="12841" width="13.85546875" style="6" customWidth="1"/>
    <col min="12842" max="12851" width="9.140625" style="6"/>
    <col min="12852" max="12855" width="17.28515625" style="6" customWidth="1"/>
    <col min="12856" max="12856" width="12.5703125" style="6" customWidth="1"/>
    <col min="12857" max="12858" width="9.140625" style="6"/>
    <col min="12859" max="12860" width="18.7109375" style="6" customWidth="1"/>
    <col min="12861" max="12861" width="19" style="6" bestFit="1" customWidth="1"/>
    <col min="12862" max="13094" width="9.140625" style="6"/>
    <col min="13095" max="13095" width="5.7109375" style="6" customWidth="1"/>
    <col min="13096" max="13096" width="45.28515625" style="6" customWidth="1"/>
    <col min="13097" max="13097" width="13.85546875" style="6" customWidth="1"/>
    <col min="13098" max="13107" width="9.140625" style="6"/>
    <col min="13108" max="13111" width="17.28515625" style="6" customWidth="1"/>
    <col min="13112" max="13112" width="12.5703125" style="6" customWidth="1"/>
    <col min="13113" max="13114" width="9.140625" style="6"/>
    <col min="13115" max="13116" width="18.7109375" style="6" customWidth="1"/>
    <col min="13117" max="13117" width="19" style="6" bestFit="1" customWidth="1"/>
    <col min="13118" max="13350" width="9.140625" style="6"/>
    <col min="13351" max="13351" width="5.7109375" style="6" customWidth="1"/>
    <col min="13352" max="13352" width="45.28515625" style="6" customWidth="1"/>
    <col min="13353" max="13353" width="13.85546875" style="6" customWidth="1"/>
    <col min="13354" max="13363" width="9.140625" style="6"/>
    <col min="13364" max="13367" width="17.28515625" style="6" customWidth="1"/>
    <col min="13368" max="13368" width="12.5703125" style="6" customWidth="1"/>
    <col min="13369" max="13370" width="9.140625" style="6"/>
    <col min="13371" max="13372" width="18.7109375" style="6" customWidth="1"/>
    <col min="13373" max="13373" width="19" style="6" bestFit="1" customWidth="1"/>
    <col min="13374" max="13606" width="9.140625" style="6"/>
    <col min="13607" max="13607" width="5.7109375" style="6" customWidth="1"/>
    <col min="13608" max="13608" width="45.28515625" style="6" customWidth="1"/>
    <col min="13609" max="13609" width="13.85546875" style="6" customWidth="1"/>
    <col min="13610" max="13619" width="9.140625" style="6"/>
    <col min="13620" max="13623" width="17.28515625" style="6" customWidth="1"/>
    <col min="13624" max="13624" width="12.5703125" style="6" customWidth="1"/>
    <col min="13625" max="13626" width="9.140625" style="6"/>
    <col min="13627" max="13628" width="18.7109375" style="6" customWidth="1"/>
    <col min="13629" max="13629" width="19" style="6" bestFit="1" customWidth="1"/>
    <col min="13630" max="13862" width="9.140625" style="6"/>
    <col min="13863" max="13863" width="5.7109375" style="6" customWidth="1"/>
    <col min="13864" max="13864" width="45.28515625" style="6" customWidth="1"/>
    <col min="13865" max="13865" width="13.85546875" style="6" customWidth="1"/>
    <col min="13866" max="13875" width="9.140625" style="6"/>
    <col min="13876" max="13879" width="17.28515625" style="6" customWidth="1"/>
    <col min="13880" max="13880" width="12.5703125" style="6" customWidth="1"/>
    <col min="13881" max="13882" width="9.140625" style="6"/>
    <col min="13883" max="13884" width="18.7109375" style="6" customWidth="1"/>
    <col min="13885" max="13885" width="19" style="6" bestFit="1" customWidth="1"/>
    <col min="13886" max="14118" width="9.140625" style="6"/>
    <col min="14119" max="14119" width="5.7109375" style="6" customWidth="1"/>
    <col min="14120" max="14120" width="45.28515625" style="6" customWidth="1"/>
    <col min="14121" max="14121" width="13.85546875" style="6" customWidth="1"/>
    <col min="14122" max="14131" width="9.140625" style="6"/>
    <col min="14132" max="14135" width="17.28515625" style="6" customWidth="1"/>
    <col min="14136" max="14136" width="12.5703125" style="6" customWidth="1"/>
    <col min="14137" max="14138" width="9.140625" style="6"/>
    <col min="14139" max="14140" width="18.7109375" style="6" customWidth="1"/>
    <col min="14141" max="14141" width="19" style="6" bestFit="1" customWidth="1"/>
    <col min="14142" max="14374" width="9.140625" style="6"/>
    <col min="14375" max="14375" width="5.7109375" style="6" customWidth="1"/>
    <col min="14376" max="14376" width="45.28515625" style="6" customWidth="1"/>
    <col min="14377" max="14377" width="13.85546875" style="6" customWidth="1"/>
    <col min="14378" max="14387" width="9.140625" style="6"/>
    <col min="14388" max="14391" width="17.28515625" style="6" customWidth="1"/>
    <col min="14392" max="14392" width="12.5703125" style="6" customWidth="1"/>
    <col min="14393" max="14394" width="9.140625" style="6"/>
    <col min="14395" max="14396" width="18.7109375" style="6" customWidth="1"/>
    <col min="14397" max="14397" width="19" style="6" bestFit="1" customWidth="1"/>
    <col min="14398" max="14630" width="9.140625" style="6"/>
    <col min="14631" max="14631" width="5.7109375" style="6" customWidth="1"/>
    <col min="14632" max="14632" width="45.28515625" style="6" customWidth="1"/>
    <col min="14633" max="14633" width="13.85546875" style="6" customWidth="1"/>
    <col min="14634" max="14643" width="9.140625" style="6"/>
    <col min="14644" max="14647" width="17.28515625" style="6" customWidth="1"/>
    <col min="14648" max="14648" width="12.5703125" style="6" customWidth="1"/>
    <col min="14649" max="14650" width="9.140625" style="6"/>
    <col min="14651" max="14652" width="18.7109375" style="6" customWidth="1"/>
    <col min="14653" max="14653" width="19" style="6" bestFit="1" customWidth="1"/>
    <col min="14654" max="14886" width="9.140625" style="6"/>
    <col min="14887" max="14887" width="5.7109375" style="6" customWidth="1"/>
    <col min="14888" max="14888" width="45.28515625" style="6" customWidth="1"/>
    <col min="14889" max="14889" width="13.85546875" style="6" customWidth="1"/>
    <col min="14890" max="14899" width="9.140625" style="6"/>
    <col min="14900" max="14903" width="17.28515625" style="6" customWidth="1"/>
    <col min="14904" max="14904" width="12.5703125" style="6" customWidth="1"/>
    <col min="14905" max="14906" width="9.140625" style="6"/>
    <col min="14907" max="14908" width="18.7109375" style="6" customWidth="1"/>
    <col min="14909" max="14909" width="19" style="6" bestFit="1" customWidth="1"/>
    <col min="14910" max="15142" width="9.140625" style="6"/>
    <col min="15143" max="15143" width="5.7109375" style="6" customWidth="1"/>
    <col min="15144" max="15144" width="45.28515625" style="6" customWidth="1"/>
    <col min="15145" max="15145" width="13.85546875" style="6" customWidth="1"/>
    <col min="15146" max="15155" width="9.140625" style="6"/>
    <col min="15156" max="15159" width="17.28515625" style="6" customWidth="1"/>
    <col min="15160" max="15160" width="12.5703125" style="6" customWidth="1"/>
    <col min="15161" max="15162" width="9.140625" style="6"/>
    <col min="15163" max="15164" width="18.7109375" style="6" customWidth="1"/>
    <col min="15165" max="15165" width="19" style="6" bestFit="1" customWidth="1"/>
    <col min="15166" max="15398" width="9.140625" style="6"/>
    <col min="15399" max="15399" width="5.7109375" style="6" customWidth="1"/>
    <col min="15400" max="15400" width="45.28515625" style="6" customWidth="1"/>
    <col min="15401" max="15401" width="13.85546875" style="6" customWidth="1"/>
    <col min="15402" max="15411" width="9.140625" style="6"/>
    <col min="15412" max="15415" width="17.28515625" style="6" customWidth="1"/>
    <col min="15416" max="15416" width="12.5703125" style="6" customWidth="1"/>
    <col min="15417" max="15418" width="9.140625" style="6"/>
    <col min="15419" max="15420" width="18.7109375" style="6" customWidth="1"/>
    <col min="15421" max="15421" width="19" style="6" bestFit="1" customWidth="1"/>
    <col min="15422" max="15654" width="9.140625" style="6"/>
    <col min="15655" max="15655" width="5.7109375" style="6" customWidth="1"/>
    <col min="15656" max="15656" width="45.28515625" style="6" customWidth="1"/>
    <col min="15657" max="15657" width="13.85546875" style="6" customWidth="1"/>
    <col min="15658" max="15667" width="9.140625" style="6"/>
    <col min="15668" max="15671" width="17.28515625" style="6" customWidth="1"/>
    <col min="15672" max="15672" width="12.5703125" style="6" customWidth="1"/>
    <col min="15673" max="15674" width="9.140625" style="6"/>
    <col min="15675" max="15676" width="18.7109375" style="6" customWidth="1"/>
    <col min="15677" max="15677" width="19" style="6" bestFit="1" customWidth="1"/>
    <col min="15678" max="15910" width="9.140625" style="6"/>
    <col min="15911" max="15911" width="5.7109375" style="6" customWidth="1"/>
    <col min="15912" max="15912" width="45.28515625" style="6" customWidth="1"/>
    <col min="15913" max="15913" width="13.85546875" style="6" customWidth="1"/>
    <col min="15914" max="15923" width="9.140625" style="6"/>
    <col min="15924" max="15927" width="17.28515625" style="6" customWidth="1"/>
    <col min="15928" max="15928" width="12.5703125" style="6" customWidth="1"/>
    <col min="15929" max="15930" width="9.140625" style="6"/>
    <col min="15931" max="15932" width="18.7109375" style="6" customWidth="1"/>
    <col min="15933" max="15933" width="19" style="6" bestFit="1" customWidth="1"/>
    <col min="15934" max="16166" width="9.140625" style="6"/>
    <col min="16167" max="16167" width="5.7109375" style="6" customWidth="1"/>
    <col min="16168" max="16168" width="45.28515625" style="6" customWidth="1"/>
    <col min="16169" max="16169" width="13.85546875" style="6" customWidth="1"/>
    <col min="16170" max="16179" width="9.140625" style="6"/>
    <col min="16180" max="16183" width="17.28515625" style="6" customWidth="1"/>
    <col min="16184" max="16184" width="12.5703125" style="6" customWidth="1"/>
    <col min="16185" max="16186" width="9.140625" style="6"/>
    <col min="16187" max="16188" width="18.7109375" style="6" customWidth="1"/>
    <col min="16189" max="16189" width="19" style="6" bestFit="1" customWidth="1"/>
    <col min="16190" max="16384" width="9.140625" style="6"/>
  </cols>
  <sheetData>
    <row r="1" spans="1:73">
      <c r="I1" s="878"/>
      <c r="J1" s="194"/>
      <c r="K1" s="194"/>
      <c r="L1" s="194"/>
      <c r="M1" s="194"/>
      <c r="N1" s="194"/>
      <c r="O1" s="420"/>
      <c r="P1" s="194"/>
      <c r="Q1" s="194"/>
      <c r="R1" s="420"/>
      <c r="S1" s="194"/>
      <c r="T1" s="194"/>
      <c r="U1" s="194"/>
      <c r="V1" s="194"/>
      <c r="W1" s="194"/>
      <c r="X1" s="194"/>
      <c r="Y1" s="194"/>
      <c r="Z1" s="194"/>
      <c r="AA1" s="194"/>
      <c r="AB1" s="194"/>
      <c r="AC1" s="194"/>
      <c r="AD1" s="194"/>
      <c r="AE1" s="194"/>
      <c r="AF1" s="194"/>
      <c r="AG1" s="194"/>
      <c r="AH1" s="194"/>
      <c r="AI1" s="194"/>
      <c r="AJ1" s="194"/>
      <c r="AK1" s="194"/>
      <c r="AL1" s="194"/>
      <c r="AM1" s="194"/>
      <c r="AN1" s="194"/>
      <c r="AO1" s="194"/>
      <c r="AP1" s="194"/>
      <c r="AQ1" s="194"/>
      <c r="AR1" s="194"/>
      <c r="AS1" s="194"/>
      <c r="AT1" s="194"/>
      <c r="AU1" s="194"/>
      <c r="AV1" s="194"/>
      <c r="AW1" s="194"/>
      <c r="AX1" s="194"/>
      <c r="AY1" s="194"/>
      <c r="AZ1" s="194"/>
      <c r="BA1" s="194"/>
      <c r="BB1" s="194"/>
      <c r="BC1" s="194"/>
      <c r="BD1" s="194"/>
      <c r="BE1" s="5" t="s">
        <v>0</v>
      </c>
      <c r="BF1" s="3"/>
      <c r="BG1" s="3"/>
      <c r="BH1" s="609"/>
      <c r="BI1" s="4"/>
    </row>
    <row r="2" spans="1:73">
      <c r="I2" s="878"/>
      <c r="J2" s="194"/>
      <c r="K2" s="194"/>
      <c r="L2" s="194"/>
      <c r="M2" s="194"/>
      <c r="N2" s="194"/>
      <c r="O2" s="420"/>
      <c r="P2" s="194"/>
      <c r="Q2" s="194"/>
      <c r="R2" s="420"/>
      <c r="S2" s="194"/>
      <c r="T2" s="194"/>
      <c r="U2" s="194"/>
      <c r="V2" s="194"/>
      <c r="W2" s="194"/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879"/>
      <c r="BF2" s="3"/>
      <c r="BG2" s="3"/>
      <c r="BH2" s="609"/>
      <c r="BI2" s="4"/>
      <c r="BJ2" s="4"/>
    </row>
    <row r="3" spans="1:73">
      <c r="I3" s="878"/>
      <c r="J3" s="194"/>
      <c r="K3" s="194"/>
      <c r="L3" s="194"/>
      <c r="M3" s="194"/>
      <c r="N3" s="194"/>
      <c r="O3" s="420"/>
      <c r="P3" s="194"/>
      <c r="Q3" s="194"/>
      <c r="R3" s="420"/>
      <c r="S3" s="194"/>
      <c r="T3" s="194"/>
      <c r="U3" s="194"/>
      <c r="V3" s="194"/>
      <c r="W3" s="194"/>
      <c r="X3" s="194"/>
      <c r="Y3" s="194"/>
      <c r="Z3" s="194"/>
      <c r="AA3" s="194"/>
      <c r="AB3" s="194"/>
      <c r="AC3" s="194"/>
      <c r="AD3" s="194"/>
      <c r="AE3" s="194"/>
      <c r="AF3" s="194"/>
      <c r="AG3" s="194"/>
      <c r="AH3" s="194"/>
      <c r="AI3" s="194"/>
      <c r="AJ3" s="194"/>
      <c r="AK3" s="194"/>
      <c r="AL3" s="194"/>
      <c r="AM3" s="194"/>
      <c r="AN3" s="194"/>
      <c r="AO3" s="194"/>
      <c r="AP3" s="194"/>
      <c r="AQ3" s="194"/>
      <c r="AR3" s="194"/>
      <c r="AS3" s="194"/>
      <c r="AT3" s="194"/>
      <c r="AU3" s="194"/>
      <c r="AV3" s="194"/>
      <c r="AW3" s="194"/>
      <c r="AX3" s="194"/>
      <c r="AY3" s="194"/>
      <c r="AZ3" s="194"/>
      <c r="BA3" s="194"/>
      <c r="BB3" s="194"/>
      <c r="BC3" s="194"/>
      <c r="BD3" s="194"/>
      <c r="BE3" s="879"/>
      <c r="BF3" s="3"/>
      <c r="BG3" s="3"/>
      <c r="BH3" s="609"/>
      <c r="BI3" s="4"/>
      <c r="BJ3" s="4"/>
    </row>
    <row r="4" spans="1:73" ht="37.5" customHeight="1">
      <c r="A4" s="1127" t="s">
        <v>331</v>
      </c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  <c r="N4" s="1127"/>
      <c r="O4" s="1127"/>
      <c r="P4" s="1127"/>
      <c r="Q4" s="1127"/>
      <c r="R4" s="1127"/>
      <c r="S4" s="1127"/>
      <c r="T4" s="1127"/>
      <c r="U4" s="1127"/>
      <c r="V4" s="1127"/>
      <c r="W4" s="1127"/>
      <c r="X4" s="1127"/>
      <c r="Y4" s="1127"/>
      <c r="Z4" s="1127"/>
      <c r="AA4" s="1127"/>
      <c r="AB4" s="1127"/>
      <c r="AC4" s="1127"/>
      <c r="AD4" s="1127"/>
      <c r="AE4" s="1127"/>
      <c r="AF4" s="1127"/>
      <c r="AG4" s="1127"/>
      <c r="AH4" s="1127"/>
      <c r="AI4" s="1127"/>
      <c r="AJ4" s="1127"/>
      <c r="AK4" s="1127"/>
      <c r="AL4" s="1127"/>
      <c r="AM4" s="1127"/>
      <c r="AN4" s="1127"/>
      <c r="AO4" s="1127"/>
      <c r="AP4" s="1127"/>
      <c r="AQ4" s="1127"/>
      <c r="AR4" s="1127"/>
      <c r="AS4" s="1127"/>
      <c r="AT4" s="1127"/>
      <c r="AU4" s="1127"/>
      <c r="AV4" s="1127"/>
      <c r="AW4" s="1127"/>
      <c r="AX4" s="1127"/>
      <c r="AY4" s="1127"/>
      <c r="AZ4" s="1127"/>
      <c r="BA4" s="1127"/>
      <c r="BB4" s="1127"/>
      <c r="BC4" s="1127"/>
      <c r="BD4" s="1127"/>
      <c r="BE4" s="1127"/>
      <c r="BF4" s="443"/>
      <c r="BG4" s="443"/>
      <c r="BH4" s="443"/>
      <c r="BI4" s="443"/>
      <c r="BJ4" s="443"/>
    </row>
    <row r="5" spans="1:73" ht="15.75">
      <c r="A5" s="880"/>
      <c r="B5" s="880"/>
      <c r="C5" s="880"/>
      <c r="D5" s="881"/>
      <c r="E5" s="881"/>
      <c r="F5" s="881"/>
      <c r="G5" s="881"/>
      <c r="H5" s="882"/>
      <c r="I5" s="880"/>
      <c r="J5" s="880"/>
      <c r="K5" s="880"/>
      <c r="L5" s="880"/>
      <c r="M5" s="880"/>
      <c r="N5" s="880"/>
      <c r="O5" s="882"/>
      <c r="P5" s="880"/>
      <c r="Q5" s="880"/>
      <c r="R5" s="882"/>
      <c r="S5" s="880"/>
      <c r="T5" s="880"/>
      <c r="U5" s="880"/>
      <c r="V5" s="880"/>
      <c r="W5" s="880"/>
      <c r="X5" s="880"/>
      <c r="Y5" s="880"/>
      <c r="Z5" s="880"/>
      <c r="AA5" s="880"/>
      <c r="AB5" s="880"/>
      <c r="AC5" s="880"/>
      <c r="AD5" s="880"/>
      <c r="AE5" s="880"/>
      <c r="AF5" s="880"/>
      <c r="AG5" s="880"/>
      <c r="AH5" s="880"/>
      <c r="AI5" s="880"/>
      <c r="AJ5" s="880"/>
      <c r="AK5" s="880"/>
      <c r="AL5" s="880"/>
      <c r="AM5" s="880"/>
      <c r="AN5" s="880"/>
      <c r="AO5" s="880"/>
      <c r="AP5" s="880"/>
      <c r="AQ5" s="880"/>
      <c r="AR5" s="880"/>
      <c r="AS5" s="880"/>
      <c r="AT5" s="880"/>
      <c r="AU5" s="880"/>
      <c r="AV5" s="880"/>
      <c r="AW5" s="880"/>
      <c r="AX5" s="880"/>
      <c r="AY5" s="880"/>
      <c r="AZ5" s="880"/>
      <c r="BA5" s="880"/>
      <c r="BB5" s="880"/>
      <c r="BC5" s="880"/>
      <c r="BD5" s="880"/>
      <c r="BE5" s="880"/>
      <c r="BF5" s="443"/>
      <c r="BG5" s="443"/>
      <c r="BH5" s="443"/>
      <c r="BI5" s="443"/>
      <c r="BJ5" s="443"/>
    </row>
    <row r="6" spans="1:73" ht="15.75">
      <c r="Q6" s="194"/>
      <c r="R6" s="420"/>
      <c r="S6" s="194"/>
      <c r="T6" s="194"/>
      <c r="U6" s="194"/>
      <c r="V6" s="194"/>
      <c r="W6" s="194"/>
      <c r="X6" s="194"/>
      <c r="Y6" s="194"/>
      <c r="Z6" s="194"/>
      <c r="AA6" s="194"/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194"/>
      <c r="AN6" s="194"/>
      <c r="AO6" s="194"/>
      <c r="AP6" s="194"/>
      <c r="AQ6" s="194"/>
      <c r="AR6" s="194"/>
      <c r="AS6" s="194"/>
      <c r="AT6" s="194"/>
      <c r="AU6" s="194"/>
      <c r="AV6" s="194"/>
      <c r="AW6" s="194"/>
      <c r="AX6" s="194"/>
      <c r="AY6" s="194"/>
      <c r="AZ6" s="194"/>
      <c r="BA6" s="194"/>
      <c r="BB6" s="194"/>
      <c r="BC6" s="194"/>
      <c r="BD6" s="194"/>
      <c r="BE6" s="7" t="s">
        <v>3</v>
      </c>
      <c r="BF6" s="3"/>
      <c r="BG6" s="3"/>
      <c r="BH6" s="609"/>
      <c r="BI6" s="7"/>
      <c r="BL6" s="857"/>
      <c r="BM6" s="546"/>
      <c r="BN6" s="878"/>
      <c r="BO6" s="194"/>
      <c r="BP6" s="194"/>
      <c r="BQ6" s="194" t="s">
        <v>341</v>
      </c>
      <c r="BR6" s="194" t="s">
        <v>342</v>
      </c>
      <c r="BS6" s="194"/>
      <c r="BT6" s="420"/>
      <c r="BU6" s="194"/>
    </row>
    <row r="7" spans="1:73" s="10" customFormat="1" ht="30" customHeight="1">
      <c r="A7" s="195"/>
      <c r="B7" s="195"/>
      <c r="C7" s="195"/>
      <c r="D7" s="858"/>
      <c r="E7" s="858"/>
      <c r="F7" s="858"/>
      <c r="Q7" s="195"/>
      <c r="R7" s="885"/>
      <c r="S7" s="195"/>
      <c r="T7" s="195"/>
      <c r="U7" s="195"/>
      <c r="V7" s="195"/>
      <c r="W7" s="195"/>
      <c r="X7" s="195"/>
      <c r="Y7" s="195"/>
      <c r="Z7" s="195"/>
      <c r="AA7" s="195"/>
      <c r="AB7" s="195"/>
      <c r="AC7" s="195"/>
      <c r="AD7" s="195"/>
      <c r="AE7" s="195"/>
      <c r="AF7" s="195"/>
      <c r="AG7" s="195"/>
      <c r="AH7" s="195"/>
      <c r="AI7" s="195"/>
      <c r="AJ7" s="195"/>
      <c r="AK7" s="195"/>
      <c r="AL7" s="195"/>
      <c r="AM7" s="195"/>
      <c r="AN7" s="195"/>
      <c r="AO7" s="195"/>
      <c r="AP7" s="195"/>
      <c r="AQ7" s="195"/>
      <c r="AR7" s="195"/>
      <c r="AS7" s="1069" t="s">
        <v>362</v>
      </c>
      <c r="AT7" s="1069"/>
      <c r="AU7" s="1069"/>
      <c r="AV7" s="1069"/>
      <c r="AW7" s="1069"/>
      <c r="AX7" s="1069"/>
      <c r="AY7" s="1069"/>
      <c r="AZ7" s="1069"/>
      <c r="BA7" s="1069"/>
      <c r="BB7" s="1069"/>
      <c r="BC7" s="1069"/>
      <c r="BD7" s="1069"/>
      <c r="BE7" s="1069"/>
      <c r="BF7" s="442"/>
      <c r="BG7" s="442"/>
      <c r="BH7" s="442"/>
      <c r="BI7" s="442"/>
      <c r="BJ7" s="442"/>
      <c r="BL7" s="195">
        <v>73181.67</v>
      </c>
      <c r="BM7" s="547"/>
      <c r="BN7" s="886"/>
      <c r="BO7" s="195"/>
      <c r="BP7" s="195"/>
      <c r="BQ7" s="195">
        <f>15489.37+17161.1</f>
        <v>32650.47</v>
      </c>
      <c r="BR7" s="195">
        <v>40531.199999999997</v>
      </c>
      <c r="BS7" s="195">
        <v>14.610077499999999</v>
      </c>
      <c r="BT7" s="885"/>
      <c r="BU7" s="195"/>
    </row>
    <row r="8" spans="1:73" ht="15.75">
      <c r="Q8" s="194"/>
      <c r="R8" s="420"/>
      <c r="S8" s="194"/>
      <c r="T8" s="194"/>
      <c r="U8" s="194"/>
      <c r="V8" s="194"/>
      <c r="W8" s="194"/>
      <c r="X8" s="194"/>
      <c r="Y8" s="194"/>
      <c r="Z8" s="194"/>
      <c r="AA8" s="194"/>
      <c r="AB8" s="194"/>
      <c r="AC8" s="194"/>
      <c r="AD8" s="194"/>
      <c r="AE8" s="194"/>
      <c r="AF8" s="194"/>
      <c r="AG8" s="194"/>
      <c r="AH8" s="194"/>
      <c r="AI8" s="194"/>
      <c r="AJ8" s="194"/>
      <c r="AK8" s="194"/>
      <c r="AL8" s="194"/>
      <c r="AM8" s="194"/>
      <c r="AN8" s="194"/>
      <c r="AO8" s="194"/>
      <c r="AP8" s="194"/>
      <c r="AQ8" s="194"/>
      <c r="AR8" s="194"/>
      <c r="AS8" s="194"/>
      <c r="AT8" s="194"/>
      <c r="AU8" s="194"/>
      <c r="AV8" s="194"/>
      <c r="AW8" s="194"/>
      <c r="AX8" s="194"/>
      <c r="AY8" s="194"/>
      <c r="AZ8" s="194"/>
      <c r="BA8" s="194"/>
      <c r="BB8" s="887"/>
      <c r="BC8" s="7"/>
      <c r="BD8" s="7"/>
      <c r="BE8" s="7" t="s">
        <v>363</v>
      </c>
      <c r="BF8" s="3"/>
      <c r="BG8" s="3"/>
      <c r="BH8" s="609"/>
      <c r="BI8" s="7"/>
      <c r="BL8" s="857"/>
      <c r="BM8" s="546"/>
      <c r="BN8" s="878"/>
      <c r="BO8" s="194"/>
      <c r="BP8" s="194"/>
      <c r="BQ8" s="194">
        <f>BQ7/BL7</f>
        <v>0.44615639408064889</v>
      </c>
      <c r="BR8" s="194">
        <f>BR7/BL7</f>
        <v>0.55384360591935111</v>
      </c>
      <c r="BS8" s="888">
        <v>0</v>
      </c>
      <c r="BT8" s="420"/>
      <c r="BU8" s="194"/>
    </row>
    <row r="9" spans="1:73" ht="15.75">
      <c r="Q9" s="194"/>
      <c r="R9" s="420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420"/>
      <c r="AM9" s="194"/>
      <c r="AN9" s="194"/>
      <c r="AO9" s="194"/>
      <c r="AP9" s="194"/>
      <c r="AQ9" s="194"/>
      <c r="AR9" s="420"/>
      <c r="AS9" s="194"/>
      <c r="AT9" s="194"/>
      <c r="AU9" s="194"/>
      <c r="AV9" s="194"/>
      <c r="AW9" s="194"/>
      <c r="AX9" s="194"/>
      <c r="AY9" s="194"/>
      <c r="AZ9" s="194"/>
      <c r="BA9" s="194"/>
      <c r="BB9" s="887"/>
      <c r="BC9" s="887"/>
      <c r="BD9" s="887"/>
      <c r="BE9" s="12" t="s">
        <v>283</v>
      </c>
      <c r="BF9" s="3"/>
      <c r="BG9" s="3"/>
      <c r="BH9" s="609"/>
      <c r="BI9" s="11"/>
      <c r="BL9" s="857"/>
      <c r="BM9" s="546"/>
      <c r="BN9" s="878">
        <v>0.2</v>
      </c>
      <c r="BO9" s="194"/>
      <c r="BP9" s="194"/>
      <c r="BQ9" s="194"/>
      <c r="BR9" s="194"/>
      <c r="BS9" s="194"/>
      <c r="BT9" s="420"/>
      <c r="BU9" s="194"/>
    </row>
    <row r="10" spans="1:73" ht="15.75">
      <c r="I10" s="878"/>
      <c r="J10" s="194"/>
      <c r="K10" s="194"/>
      <c r="L10" s="194"/>
      <c r="M10" s="194"/>
      <c r="N10" s="194"/>
      <c r="O10" s="420"/>
      <c r="P10" s="194"/>
      <c r="Q10" s="194"/>
      <c r="R10" s="420"/>
      <c r="S10" s="194"/>
      <c r="T10" s="194"/>
      <c r="U10" s="194"/>
      <c r="V10" s="194"/>
      <c r="W10" s="194"/>
      <c r="X10" s="194"/>
      <c r="Y10" s="194"/>
      <c r="Z10" s="410"/>
      <c r="AA10" s="410"/>
      <c r="AB10" s="410"/>
      <c r="AC10" s="194"/>
      <c r="AD10" s="194"/>
      <c r="AE10" s="194"/>
      <c r="AF10" s="194"/>
      <c r="AG10" s="860"/>
      <c r="AH10" s="860"/>
      <c r="AI10" s="194"/>
      <c r="AJ10" s="194"/>
      <c r="AK10" s="194"/>
      <c r="AL10" s="194"/>
      <c r="AM10" s="860"/>
      <c r="AN10" s="860"/>
      <c r="AO10" s="194"/>
      <c r="AP10" s="194"/>
      <c r="AQ10" s="420"/>
      <c r="AR10" s="420"/>
      <c r="AS10" s="410"/>
      <c r="AT10" s="194"/>
      <c r="AU10" s="194"/>
      <c r="AV10" s="194"/>
      <c r="AW10" s="194"/>
      <c r="AX10" s="860">
        <v>0</v>
      </c>
      <c r="AY10" s="860">
        <v>0</v>
      </c>
      <c r="AZ10" s="194"/>
      <c r="BA10" s="194"/>
      <c r="BB10" s="194"/>
      <c r="BC10" s="194"/>
      <c r="BD10" s="194"/>
      <c r="BE10" s="13" t="s">
        <v>7</v>
      </c>
      <c r="BF10" s="3"/>
      <c r="BG10" s="3"/>
      <c r="BH10" s="609"/>
      <c r="BI10" s="13"/>
      <c r="BM10" s="541"/>
      <c r="BN10" s="541"/>
    </row>
    <row r="11" spans="1:73" ht="15.75">
      <c r="H11" s="857"/>
      <c r="I11" s="878"/>
      <c r="J11" s="410"/>
      <c r="K11" s="410"/>
      <c r="L11" s="194"/>
      <c r="M11" s="765"/>
      <c r="N11" s="765"/>
      <c r="O11" s="420"/>
      <c r="P11" s="426"/>
      <c r="Q11" s="765"/>
      <c r="R11" s="765"/>
      <c r="S11" s="194"/>
      <c r="T11" s="194"/>
      <c r="U11" s="194"/>
      <c r="V11" s="194"/>
      <c r="W11" s="194"/>
      <c r="X11" s="194"/>
      <c r="Y11" s="426"/>
      <c r="Z11" s="410"/>
      <c r="AA11" s="410"/>
      <c r="AB11" s="410"/>
      <c r="AC11" s="426"/>
      <c r="AD11" s="410"/>
      <c r="AE11" s="410"/>
      <c r="AF11" s="410"/>
      <c r="AG11" s="410"/>
      <c r="AH11" s="410"/>
      <c r="AI11" s="410"/>
      <c r="AJ11" s="410"/>
      <c r="AK11" s="410"/>
      <c r="AL11" s="410"/>
      <c r="AM11" s="410"/>
      <c r="AN11" s="410"/>
      <c r="AO11" s="420"/>
      <c r="AP11" s="420"/>
      <c r="AQ11" s="410"/>
      <c r="AR11" s="410"/>
      <c r="AS11" s="194"/>
      <c r="AT11" s="194"/>
      <c r="AU11" s="194"/>
      <c r="AV11" s="410"/>
      <c r="AW11" s="194"/>
      <c r="AX11" s="410">
        <v>1.5266428000000001</v>
      </c>
      <c r="AY11" s="410">
        <v>1.29999262</v>
      </c>
      <c r="AZ11" s="194"/>
      <c r="BA11" s="194"/>
      <c r="BB11" s="194"/>
      <c r="BC11" s="194"/>
      <c r="BD11" s="194"/>
      <c r="BE11" s="13"/>
      <c r="BF11" s="3"/>
      <c r="BG11" s="3"/>
      <c r="BH11" s="609"/>
      <c r="BI11" s="13"/>
    </row>
    <row r="12" spans="1:73" ht="16.5" thickBot="1">
      <c r="AA12" s="423"/>
      <c r="AB12" s="423"/>
      <c r="AG12" s="889"/>
      <c r="AH12" s="889"/>
      <c r="AK12" s="884"/>
      <c r="AL12" s="884"/>
      <c r="AM12" s="423"/>
      <c r="AN12" s="423"/>
      <c r="AX12" s="196">
        <v>0.37232014000000002</v>
      </c>
      <c r="AY12" s="196">
        <v>0.31705833999999999</v>
      </c>
      <c r="BE12" s="13" t="s">
        <v>8</v>
      </c>
      <c r="BL12" s="1070" t="s">
        <v>287</v>
      </c>
      <c r="BM12" s="1070"/>
      <c r="BN12" s="1070"/>
    </row>
    <row r="13" spans="1:73" ht="33.75" customHeight="1">
      <c r="A13" s="1083" t="s">
        <v>9</v>
      </c>
      <c r="B13" s="1084" t="s">
        <v>10</v>
      </c>
      <c r="C13" s="868"/>
      <c r="D13" s="1132" t="s">
        <v>11</v>
      </c>
      <c r="E13" s="890"/>
      <c r="F13" s="1099" t="s">
        <v>282</v>
      </c>
      <c r="G13" s="1099"/>
      <c r="H13" s="1099"/>
      <c r="I13" s="1099"/>
      <c r="J13" s="1099"/>
      <c r="K13" s="1099"/>
      <c r="L13" s="1099"/>
      <c r="M13" s="1099"/>
      <c r="N13" s="1099"/>
      <c r="O13" s="1099"/>
      <c r="P13" s="1099"/>
      <c r="Q13" s="1099"/>
      <c r="R13" s="1099"/>
      <c r="S13" s="1099"/>
      <c r="T13" s="1099"/>
      <c r="U13" s="1099"/>
      <c r="V13" s="1099"/>
      <c r="W13" s="1099"/>
      <c r="X13" s="1099"/>
      <c r="Y13" s="1099"/>
      <c r="Z13" s="1099"/>
      <c r="AA13" s="1099"/>
      <c r="AB13" s="1099"/>
      <c r="AC13" s="1099"/>
      <c r="AD13" s="1099"/>
      <c r="AE13" s="1099"/>
      <c r="AF13" s="1099"/>
      <c r="AG13" s="1084" t="s">
        <v>12</v>
      </c>
      <c r="AH13" s="1084"/>
      <c r="AI13" s="1084"/>
      <c r="AJ13" s="1084"/>
      <c r="AK13" s="1084"/>
      <c r="AL13" s="1084"/>
      <c r="AM13" s="1084"/>
      <c r="AN13" s="1084"/>
      <c r="AO13" s="1084"/>
      <c r="AP13" s="1084"/>
      <c r="AQ13" s="1099"/>
      <c r="AR13" s="870"/>
      <c r="AS13" s="1084" t="s">
        <v>13</v>
      </c>
      <c r="AT13" s="1084"/>
      <c r="AU13" s="1084"/>
      <c r="AV13" s="1084"/>
      <c r="AW13" s="1084"/>
      <c r="AX13" s="1084"/>
      <c r="AY13" s="1084"/>
      <c r="AZ13" s="1084"/>
      <c r="BA13" s="1084"/>
      <c r="BB13" s="1099"/>
      <c r="BC13" s="1084" t="s">
        <v>329</v>
      </c>
      <c r="BD13" s="1084" t="s">
        <v>284</v>
      </c>
      <c r="BE13" s="1136"/>
      <c r="BF13" s="647"/>
      <c r="BG13" s="647"/>
      <c r="BH13" s="647"/>
      <c r="BI13" s="648"/>
      <c r="BJ13" s="1063" t="s">
        <v>14</v>
      </c>
      <c r="BL13" s="1066">
        <v>2012</v>
      </c>
      <c r="BM13" s="1066">
        <v>2013</v>
      </c>
      <c r="BN13" s="1067" t="s">
        <v>286</v>
      </c>
    </row>
    <row r="14" spans="1:73" ht="51" customHeight="1">
      <c r="A14" s="1128"/>
      <c r="B14" s="1130"/>
      <c r="C14" s="871"/>
      <c r="D14" s="1133"/>
      <c r="E14" s="891"/>
      <c r="F14" s="1088" t="s">
        <v>15</v>
      </c>
      <c r="G14" s="1088"/>
      <c r="H14" s="740"/>
      <c r="I14" s="1088" t="s">
        <v>15</v>
      </c>
      <c r="J14" s="1088"/>
      <c r="K14" s="869"/>
      <c r="L14" s="1088" t="s">
        <v>16</v>
      </c>
      <c r="M14" s="1088"/>
      <c r="N14" s="1088"/>
      <c r="O14" s="1088"/>
      <c r="P14" s="1088" t="s">
        <v>17</v>
      </c>
      <c r="Q14" s="1088"/>
      <c r="R14" s="1088"/>
      <c r="S14" s="1088"/>
      <c r="T14" s="1088" t="s">
        <v>292</v>
      </c>
      <c r="U14" s="1088"/>
      <c r="V14" s="1088"/>
      <c r="W14" s="1088"/>
      <c r="X14" s="1088"/>
      <c r="Y14" s="1088" t="s">
        <v>18</v>
      </c>
      <c r="Z14" s="1088"/>
      <c r="AA14" s="1088"/>
      <c r="AB14" s="1088"/>
      <c r="AC14" s="1088" t="s">
        <v>19</v>
      </c>
      <c r="AD14" s="1088"/>
      <c r="AE14" s="1088"/>
      <c r="AF14" s="1088"/>
      <c r="AG14" s="1088"/>
      <c r="AH14" s="1088"/>
      <c r="AI14" s="1088"/>
      <c r="AJ14" s="1088"/>
      <c r="AK14" s="1088"/>
      <c r="AL14" s="1088"/>
      <c r="AM14" s="1088"/>
      <c r="AN14" s="1088"/>
      <c r="AO14" s="1088"/>
      <c r="AP14" s="1088"/>
      <c r="AQ14" s="1088"/>
      <c r="AR14" s="869"/>
      <c r="AS14" s="1088"/>
      <c r="AT14" s="1088"/>
      <c r="AU14" s="1088"/>
      <c r="AV14" s="1088"/>
      <c r="AW14" s="1088"/>
      <c r="AX14" s="1088"/>
      <c r="AY14" s="1088"/>
      <c r="AZ14" s="1088"/>
      <c r="BA14" s="1088"/>
      <c r="BB14" s="1088"/>
      <c r="BC14" s="1088"/>
      <c r="BD14" s="1130" t="s">
        <v>20</v>
      </c>
      <c r="BE14" s="1137" t="s">
        <v>21</v>
      </c>
      <c r="BF14" s="1105" t="s">
        <v>20</v>
      </c>
      <c r="BG14" s="1067" t="s">
        <v>21</v>
      </c>
      <c r="BH14" s="1067" t="s">
        <v>22</v>
      </c>
      <c r="BI14" s="1091"/>
      <c r="BJ14" s="1064"/>
      <c r="BL14" s="1066"/>
      <c r="BM14" s="1066"/>
      <c r="BN14" s="1066"/>
    </row>
    <row r="15" spans="1:73" ht="51" customHeight="1" thickBot="1">
      <c r="A15" s="1129"/>
      <c r="B15" s="1131"/>
      <c r="C15" s="561"/>
      <c r="D15" s="1134"/>
      <c r="E15" s="892"/>
      <c r="F15" s="859" t="s">
        <v>23</v>
      </c>
      <c r="G15" s="859" t="s">
        <v>24</v>
      </c>
      <c r="H15" s="549" t="s">
        <v>25</v>
      </c>
      <c r="I15" s="893" t="s">
        <v>23</v>
      </c>
      <c r="J15" s="397" t="s">
        <v>24</v>
      </c>
      <c r="K15" s="397" t="s">
        <v>25</v>
      </c>
      <c r="L15" s="397" t="s">
        <v>26</v>
      </c>
      <c r="M15" s="397" t="s">
        <v>27</v>
      </c>
      <c r="N15" s="397" t="s">
        <v>25</v>
      </c>
      <c r="O15" s="397" t="s">
        <v>193</v>
      </c>
      <c r="P15" s="397" t="s">
        <v>26</v>
      </c>
      <c r="Q15" s="397" t="s">
        <v>27</v>
      </c>
      <c r="R15" s="397" t="s">
        <v>25</v>
      </c>
      <c r="S15" s="397" t="s">
        <v>193</v>
      </c>
      <c r="T15" s="397" t="s">
        <v>26</v>
      </c>
      <c r="U15" s="397" t="s">
        <v>27</v>
      </c>
      <c r="V15" s="561" t="s">
        <v>293</v>
      </c>
      <c r="W15" s="561" t="s">
        <v>295</v>
      </c>
      <c r="X15" s="561" t="s">
        <v>294</v>
      </c>
      <c r="Y15" s="397" t="s">
        <v>26</v>
      </c>
      <c r="Z15" s="397" t="s">
        <v>27</v>
      </c>
      <c r="AA15" s="397" t="s">
        <v>25</v>
      </c>
      <c r="AB15" s="397" t="s">
        <v>193</v>
      </c>
      <c r="AC15" s="397" t="s">
        <v>26</v>
      </c>
      <c r="AD15" s="397" t="s">
        <v>27</v>
      </c>
      <c r="AE15" s="397" t="s">
        <v>25</v>
      </c>
      <c r="AF15" s="397" t="s">
        <v>193</v>
      </c>
      <c r="AG15" s="397" t="s">
        <v>15</v>
      </c>
      <c r="AH15" s="397" t="s">
        <v>25</v>
      </c>
      <c r="AI15" s="397" t="s">
        <v>180</v>
      </c>
      <c r="AJ15" s="561" t="s">
        <v>336</v>
      </c>
      <c r="AK15" s="397" t="s">
        <v>181</v>
      </c>
      <c r="AL15" s="561" t="s">
        <v>276</v>
      </c>
      <c r="AM15" s="397" t="s">
        <v>257</v>
      </c>
      <c r="AN15" s="561" t="s">
        <v>335</v>
      </c>
      <c r="AO15" s="397" t="s">
        <v>263</v>
      </c>
      <c r="AP15" s="561" t="s">
        <v>337</v>
      </c>
      <c r="AQ15" s="561" t="s">
        <v>28</v>
      </c>
      <c r="AR15" s="561"/>
      <c r="AS15" s="397" t="s">
        <v>15</v>
      </c>
      <c r="AT15" s="561" t="s">
        <v>277</v>
      </c>
      <c r="AU15" s="397" t="s">
        <v>180</v>
      </c>
      <c r="AV15" s="397" t="s">
        <v>181</v>
      </c>
      <c r="AW15" s="561" t="s">
        <v>276</v>
      </c>
      <c r="AX15" s="397" t="s">
        <v>257</v>
      </c>
      <c r="AY15" s="561" t="s">
        <v>261</v>
      </c>
      <c r="AZ15" s="397" t="s">
        <v>263</v>
      </c>
      <c r="BA15" s="561" t="s">
        <v>264</v>
      </c>
      <c r="BB15" s="561" t="s">
        <v>28</v>
      </c>
      <c r="BC15" s="1135"/>
      <c r="BD15" s="1131"/>
      <c r="BE15" s="1138"/>
      <c r="BF15" s="1106"/>
      <c r="BG15" s="1107"/>
      <c r="BH15" s="181" t="s">
        <v>184</v>
      </c>
      <c r="BI15" s="429" t="s">
        <v>29</v>
      </c>
      <c r="BJ15" s="1065"/>
      <c r="BL15" s="1066"/>
      <c r="BM15" s="1066"/>
      <c r="BN15" s="1066"/>
    </row>
    <row r="16" spans="1:73">
      <c r="A16" s="204"/>
      <c r="B16" s="197" t="s">
        <v>30</v>
      </c>
      <c r="C16" s="733">
        <v>320.41873009973381</v>
      </c>
      <c r="D16" s="894">
        <v>320.41873009000005</v>
      </c>
      <c r="E16" s="895">
        <v>33.849234470084674</v>
      </c>
      <c r="F16" s="894">
        <f>L16+P16+Y16+AC16</f>
        <v>33.849234469999999</v>
      </c>
      <c r="G16" s="894">
        <f>M16+Q16+Z16+AD16</f>
        <v>10.482214190000001</v>
      </c>
      <c r="H16" s="894">
        <v>9.1790290599999995</v>
      </c>
      <c r="I16" s="894">
        <v>78.849999999999994</v>
      </c>
      <c r="J16" s="894">
        <v>76.056713790000003</v>
      </c>
      <c r="K16" s="894">
        <v>56.727513260000002</v>
      </c>
      <c r="L16" s="894">
        <v>0.20273089</v>
      </c>
      <c r="M16" s="894">
        <v>0.20273089</v>
      </c>
      <c r="N16" s="894">
        <v>0.20273089</v>
      </c>
      <c r="O16" s="894">
        <v>0</v>
      </c>
      <c r="P16" s="894">
        <v>2.4074558699999997</v>
      </c>
      <c r="Q16" s="894">
        <v>6.5629206399999998</v>
      </c>
      <c r="R16" s="894">
        <v>5.6464243499999993</v>
      </c>
      <c r="S16" s="894">
        <v>0</v>
      </c>
      <c r="T16" s="894">
        <v>2.6101867599999999</v>
      </c>
      <c r="U16" s="894">
        <v>2.6101867599999999</v>
      </c>
      <c r="V16" s="894">
        <v>0</v>
      </c>
      <c r="W16" s="894">
        <v>0</v>
      </c>
      <c r="X16" s="894"/>
      <c r="Y16" s="894">
        <v>10.863599149999999</v>
      </c>
      <c r="Z16" s="894">
        <v>3.7165626600000001</v>
      </c>
      <c r="AA16" s="894">
        <v>3.3298738200000004</v>
      </c>
      <c r="AB16" s="894">
        <v>0.38668883999999998</v>
      </c>
      <c r="AC16" s="894">
        <v>20.375448559999999</v>
      </c>
      <c r="AD16" s="894">
        <v>0</v>
      </c>
      <c r="AE16" s="894">
        <v>0</v>
      </c>
      <c r="AF16" s="894">
        <v>0</v>
      </c>
      <c r="AG16" s="894">
        <f t="shared" ref="AG16:AH79" si="0">AI16+AK16+AM16+AO16</f>
        <v>16.4931825</v>
      </c>
      <c r="AH16" s="894">
        <f t="shared" si="0"/>
        <v>14.231231770000001</v>
      </c>
      <c r="AI16" s="894">
        <v>0.14992727</v>
      </c>
      <c r="AJ16" s="894">
        <v>0.13192726999999999</v>
      </c>
      <c r="AK16" s="894">
        <v>9.2221120400000007</v>
      </c>
      <c r="AL16" s="894">
        <v>8.0115801800000011</v>
      </c>
      <c r="AM16" s="894">
        <v>7.1211431899999997</v>
      </c>
      <c r="AN16" s="894">
        <v>6.0877243199999995</v>
      </c>
      <c r="AO16" s="894">
        <v>0</v>
      </c>
      <c r="AP16" s="894">
        <v>0</v>
      </c>
      <c r="AQ16" s="894">
        <f t="shared" ref="AQ16:AQ79" si="1">AM16</f>
        <v>7.1211431899999997</v>
      </c>
      <c r="AR16" s="894"/>
      <c r="AS16" s="894">
        <f>AU16+AV16+AX16+AZ16</f>
        <v>5.7004039300000002</v>
      </c>
      <c r="AT16" s="894">
        <f>AW16+AY16+BA16</f>
        <v>4.85221591</v>
      </c>
      <c r="AU16" s="894">
        <v>0</v>
      </c>
      <c r="AV16" s="894">
        <v>3.8014409900000001</v>
      </c>
      <c r="AW16" s="894">
        <v>3.2351649500000002</v>
      </c>
      <c r="AX16" s="894">
        <v>1.8989629399999999</v>
      </c>
      <c r="AY16" s="894">
        <v>1.61705096</v>
      </c>
      <c r="AZ16" s="894">
        <v>0</v>
      </c>
      <c r="BA16" s="894">
        <v>0</v>
      </c>
      <c r="BB16" s="894">
        <f>AX16</f>
        <v>1.8989629399999999</v>
      </c>
      <c r="BC16" s="894">
        <f t="shared" ref="BC16:BC79" si="2">D16-G16</f>
        <v>309.93651590000007</v>
      </c>
      <c r="BD16" s="894">
        <f t="shared" ref="BD16:BD79" si="3">Z16-Y16</f>
        <v>-7.1470364899999987</v>
      </c>
      <c r="BE16" s="896">
        <f t="shared" ref="BE16:BE79" si="4">IF(Y16=0,"-",Z16/Y16*100-100)</f>
        <v>-65.788845771246997</v>
      </c>
      <c r="BF16" s="649"/>
      <c r="BG16" s="179"/>
      <c r="BH16" s="179"/>
      <c r="BI16" s="205"/>
      <c r="BJ16" s="444"/>
      <c r="BK16" s="579"/>
      <c r="BL16" s="627">
        <v>6.0059640499999993</v>
      </c>
      <c r="BM16" s="627">
        <v>104.86998077000001</v>
      </c>
      <c r="BN16" s="855">
        <v>127.36912732000002</v>
      </c>
      <c r="BO16" s="579">
        <v>127369.12732000001</v>
      </c>
      <c r="BQ16" s="579">
        <v>0</v>
      </c>
      <c r="BR16" s="579">
        <v>0</v>
      </c>
    </row>
    <row r="17" spans="1:66">
      <c r="A17" s="872"/>
      <c r="B17" s="897" t="s">
        <v>343</v>
      </c>
      <c r="C17" s="898">
        <v>320.41873009973381</v>
      </c>
      <c r="D17" s="899">
        <f t="shared" ref="D17:D34" si="5">D36+D152</f>
        <v>320.41873009</v>
      </c>
      <c r="E17" s="900">
        <v>33.849234470084674</v>
      </c>
      <c r="F17" s="899">
        <f t="shared" ref="F17:G80" si="6">L17+P17+Y17+AC17</f>
        <v>33.849234469999999</v>
      </c>
      <c r="G17" s="899">
        <f t="shared" si="6"/>
        <v>10.4822132</v>
      </c>
      <c r="H17" s="899">
        <f t="shared" ref="H17:BA23" si="7">H36+H152</f>
        <v>0</v>
      </c>
      <c r="I17" s="899">
        <f t="shared" si="7"/>
        <v>0</v>
      </c>
      <c r="J17" s="899">
        <f t="shared" si="7"/>
        <v>0</v>
      </c>
      <c r="K17" s="899">
        <f t="shared" si="7"/>
        <v>0</v>
      </c>
      <c r="L17" s="899">
        <f t="shared" si="7"/>
        <v>0.20273089</v>
      </c>
      <c r="M17" s="899">
        <f t="shared" si="7"/>
        <v>0.20273089</v>
      </c>
      <c r="N17" s="899">
        <f t="shared" si="7"/>
        <v>0</v>
      </c>
      <c r="O17" s="899">
        <f t="shared" si="7"/>
        <v>0</v>
      </c>
      <c r="P17" s="899">
        <f t="shared" si="7"/>
        <v>2.4074558699999997</v>
      </c>
      <c r="Q17" s="899">
        <f t="shared" si="7"/>
        <v>6.5629206399999998</v>
      </c>
      <c r="R17" s="899">
        <f t="shared" si="7"/>
        <v>1.67207485</v>
      </c>
      <c r="S17" s="899">
        <f t="shared" si="7"/>
        <v>0</v>
      </c>
      <c r="T17" s="899">
        <f t="shared" si="7"/>
        <v>0</v>
      </c>
      <c r="U17" s="899">
        <f t="shared" si="7"/>
        <v>0</v>
      </c>
      <c r="V17" s="899">
        <f t="shared" si="7"/>
        <v>0</v>
      </c>
      <c r="W17" s="899">
        <f t="shared" si="7"/>
        <v>0</v>
      </c>
      <c r="X17" s="899">
        <f t="shared" si="7"/>
        <v>0</v>
      </c>
      <c r="Y17" s="899">
        <f t="shared" si="7"/>
        <v>10.863599149999999</v>
      </c>
      <c r="Z17" s="899">
        <f t="shared" si="7"/>
        <v>3.7165616699999999</v>
      </c>
      <c r="AA17" s="899">
        <f t="shared" si="7"/>
        <v>2.0108443600000001</v>
      </c>
      <c r="AB17" s="899">
        <f t="shared" si="7"/>
        <v>0.35509343999999998</v>
      </c>
      <c r="AC17" s="899">
        <f t="shared" si="7"/>
        <v>20.375448559999999</v>
      </c>
      <c r="AD17" s="899">
        <f t="shared" si="7"/>
        <v>0</v>
      </c>
      <c r="AE17" s="899">
        <f t="shared" si="7"/>
        <v>0</v>
      </c>
      <c r="AF17" s="899">
        <f t="shared" si="7"/>
        <v>0</v>
      </c>
      <c r="AG17" s="899">
        <f t="shared" si="0"/>
        <v>16.493182499999996</v>
      </c>
      <c r="AH17" s="899">
        <f t="shared" si="0"/>
        <v>0</v>
      </c>
      <c r="AI17" s="899">
        <f t="shared" si="7"/>
        <v>0.14992727</v>
      </c>
      <c r="AJ17" s="899">
        <f t="shared" si="7"/>
        <v>0</v>
      </c>
      <c r="AK17" s="899">
        <f t="shared" si="7"/>
        <v>9.2221120400000007</v>
      </c>
      <c r="AL17" s="899">
        <f t="shared" si="7"/>
        <v>0</v>
      </c>
      <c r="AM17" s="899">
        <f t="shared" si="7"/>
        <v>7.121143189999998</v>
      </c>
      <c r="AN17" s="899">
        <f t="shared" si="7"/>
        <v>0</v>
      </c>
      <c r="AO17" s="899">
        <f t="shared" si="7"/>
        <v>0</v>
      </c>
      <c r="AP17" s="899">
        <f t="shared" si="7"/>
        <v>0</v>
      </c>
      <c r="AQ17" s="899">
        <f t="shared" si="1"/>
        <v>7.121143189999998</v>
      </c>
      <c r="AR17" s="899"/>
      <c r="AS17" s="899">
        <f t="shared" ref="AS17:AS80" si="8">AU17+AV17+AX17+AZ17</f>
        <v>5.7004039300000002</v>
      </c>
      <c r="AT17" s="899">
        <f t="shared" ref="AT17:AT80" si="9">AW17+AY17+BA17</f>
        <v>4.85221591</v>
      </c>
      <c r="AU17" s="899">
        <f t="shared" si="7"/>
        <v>0</v>
      </c>
      <c r="AV17" s="899">
        <f t="shared" si="7"/>
        <v>3.8014409900000001</v>
      </c>
      <c r="AW17" s="899">
        <f t="shared" si="7"/>
        <v>3.2351649499999997</v>
      </c>
      <c r="AX17" s="899">
        <f t="shared" si="7"/>
        <v>1.8989629399999999</v>
      </c>
      <c r="AY17" s="899">
        <f t="shared" si="7"/>
        <v>1.61705096</v>
      </c>
      <c r="AZ17" s="899">
        <f t="shared" si="7"/>
        <v>0</v>
      </c>
      <c r="BA17" s="899">
        <f t="shared" si="7"/>
        <v>0</v>
      </c>
      <c r="BB17" s="899">
        <f t="shared" ref="BB17:BB80" si="10">AX17</f>
        <v>1.8989629399999999</v>
      </c>
      <c r="BC17" s="899">
        <f t="shared" si="2"/>
        <v>309.93651689000001</v>
      </c>
      <c r="BD17" s="899">
        <f t="shared" si="3"/>
        <v>-7.1470374799999989</v>
      </c>
      <c r="BE17" s="901">
        <f t="shared" si="4"/>
        <v>-65.788854884248934</v>
      </c>
      <c r="BF17" s="902"/>
      <c r="BG17" s="903"/>
      <c r="BH17" s="904"/>
      <c r="BI17" s="905"/>
      <c r="BJ17" s="866"/>
      <c r="BL17" s="867"/>
      <c r="BM17" s="867"/>
      <c r="BN17" s="867"/>
    </row>
    <row r="18" spans="1:66">
      <c r="A18" s="872"/>
      <c r="B18" s="897" t="s">
        <v>344</v>
      </c>
      <c r="C18" s="898">
        <v>239.15603978889581</v>
      </c>
      <c r="D18" s="899">
        <f t="shared" si="5"/>
        <v>239.15603978889581</v>
      </c>
      <c r="E18" s="900">
        <v>18.430663157692532</v>
      </c>
      <c r="F18" s="899">
        <f t="shared" si="6"/>
        <v>18.430663157692528</v>
      </c>
      <c r="G18" s="899">
        <f t="shared" si="6"/>
        <v>4.488690159692533</v>
      </c>
      <c r="H18" s="899">
        <f t="shared" si="7"/>
        <v>0</v>
      </c>
      <c r="I18" s="899">
        <f t="shared" si="7"/>
        <v>0</v>
      </c>
      <c r="J18" s="899">
        <f t="shared" si="7"/>
        <v>0</v>
      </c>
      <c r="K18" s="899">
        <f t="shared" si="7"/>
        <v>0</v>
      </c>
      <c r="L18" s="899">
        <f t="shared" si="7"/>
        <v>0.1538656202043383</v>
      </c>
      <c r="M18" s="899">
        <f t="shared" si="7"/>
        <v>0.1538656202043383</v>
      </c>
      <c r="N18" s="899">
        <f t="shared" si="7"/>
        <v>0</v>
      </c>
      <c r="O18" s="899">
        <f t="shared" si="7"/>
        <v>0</v>
      </c>
      <c r="P18" s="899">
        <f t="shared" si="7"/>
        <v>1.30878326</v>
      </c>
      <c r="Q18" s="899">
        <f t="shared" si="7"/>
        <v>3.0616317899999999</v>
      </c>
      <c r="R18" s="899">
        <f t="shared" si="7"/>
        <v>0.92906479999999991</v>
      </c>
      <c r="S18" s="899">
        <f t="shared" si="7"/>
        <v>0</v>
      </c>
      <c r="T18" s="899">
        <f t="shared" si="7"/>
        <v>0</v>
      </c>
      <c r="U18" s="899">
        <f t="shared" si="7"/>
        <v>0</v>
      </c>
      <c r="V18" s="899">
        <f t="shared" si="7"/>
        <v>0</v>
      </c>
      <c r="W18" s="899">
        <f t="shared" si="7"/>
        <v>0</v>
      </c>
      <c r="X18" s="899">
        <f t="shared" si="7"/>
        <v>0</v>
      </c>
      <c r="Y18" s="899">
        <f t="shared" si="7"/>
        <v>6.9397753417942187</v>
      </c>
      <c r="Z18" s="899">
        <f t="shared" si="7"/>
        <v>1.2731927494881952</v>
      </c>
      <c r="AA18" s="899">
        <f t="shared" si="7"/>
        <v>0.26775384999999996</v>
      </c>
      <c r="AB18" s="899">
        <f t="shared" si="7"/>
        <v>4.6774800000000005E-2</v>
      </c>
      <c r="AC18" s="899">
        <f t="shared" si="7"/>
        <v>10.028238935693974</v>
      </c>
      <c r="AD18" s="899">
        <f t="shared" si="7"/>
        <v>0</v>
      </c>
      <c r="AE18" s="899">
        <f t="shared" si="7"/>
        <v>0</v>
      </c>
      <c r="AF18" s="899">
        <f t="shared" si="7"/>
        <v>0</v>
      </c>
      <c r="AG18" s="899">
        <f t="shared" si="0"/>
        <v>4.0742628029897361</v>
      </c>
      <c r="AH18" s="899">
        <f t="shared" si="0"/>
        <v>0</v>
      </c>
      <c r="AI18" s="899">
        <f t="shared" si="7"/>
        <v>0.14013212944615641</v>
      </c>
      <c r="AJ18" s="899">
        <f t="shared" si="7"/>
        <v>0</v>
      </c>
      <c r="AK18" s="899">
        <f t="shared" si="7"/>
        <v>3.4402380835435795</v>
      </c>
      <c r="AL18" s="899">
        <f t="shared" si="7"/>
        <v>0</v>
      </c>
      <c r="AM18" s="899">
        <f t="shared" si="7"/>
        <v>0.49389259000000002</v>
      </c>
      <c r="AN18" s="899">
        <f t="shared" si="7"/>
        <v>0</v>
      </c>
      <c r="AO18" s="899">
        <f t="shared" si="7"/>
        <v>0</v>
      </c>
      <c r="AP18" s="899">
        <f t="shared" si="7"/>
        <v>0</v>
      </c>
      <c r="AQ18" s="899">
        <f t="shared" si="1"/>
        <v>0.49389259000000002</v>
      </c>
      <c r="AR18" s="899"/>
      <c r="AS18" s="899">
        <f t="shared" si="8"/>
        <v>3.1121836099999998</v>
      </c>
      <c r="AT18" s="899">
        <f t="shared" si="9"/>
        <v>2.6587760500000002</v>
      </c>
      <c r="AU18" s="899">
        <f t="shared" si="7"/>
        <v>0</v>
      </c>
      <c r="AV18" s="899">
        <f t="shared" si="7"/>
        <v>1.2132206700000001</v>
      </c>
      <c r="AW18" s="899">
        <f t="shared" si="7"/>
        <v>1.0417250900000001</v>
      </c>
      <c r="AX18" s="899">
        <f t="shared" si="7"/>
        <v>1.8989629399999999</v>
      </c>
      <c r="AY18" s="899">
        <f t="shared" si="7"/>
        <v>1.61705096</v>
      </c>
      <c r="AZ18" s="899">
        <f t="shared" si="7"/>
        <v>0</v>
      </c>
      <c r="BA18" s="899">
        <f t="shared" si="7"/>
        <v>0</v>
      </c>
      <c r="BB18" s="899">
        <f t="shared" si="10"/>
        <v>1.8989629399999999</v>
      </c>
      <c r="BC18" s="899">
        <f t="shared" si="2"/>
        <v>234.66734962920327</v>
      </c>
      <c r="BD18" s="899">
        <f t="shared" si="3"/>
        <v>-5.6665825923060238</v>
      </c>
      <c r="BE18" s="901">
        <f t="shared" si="4"/>
        <v>-81.653689250997829</v>
      </c>
      <c r="BF18" s="902"/>
      <c r="BG18" s="903"/>
      <c r="BH18" s="904"/>
      <c r="BI18" s="905"/>
      <c r="BJ18" s="866"/>
      <c r="BL18" s="867"/>
      <c r="BM18" s="867"/>
      <c r="BN18" s="867"/>
    </row>
    <row r="19" spans="1:66">
      <c r="A19" s="872"/>
      <c r="B19" s="897" t="s">
        <v>345</v>
      </c>
      <c r="C19" s="898">
        <v>206.92252092006382</v>
      </c>
      <c r="D19" s="899">
        <f t="shared" si="5"/>
        <v>206.92252092006382</v>
      </c>
      <c r="E19" s="900">
        <v>18.384253890872902</v>
      </c>
      <c r="F19" s="899">
        <f t="shared" si="6"/>
        <v>18.384253890872898</v>
      </c>
      <c r="G19" s="899">
        <f t="shared" si="6"/>
        <v>4.4803761308729007</v>
      </c>
      <c r="H19" s="899">
        <f t="shared" si="7"/>
        <v>0</v>
      </c>
      <c r="I19" s="899">
        <f t="shared" si="7"/>
        <v>0</v>
      </c>
      <c r="J19" s="899">
        <f t="shared" si="7"/>
        <v>0</v>
      </c>
      <c r="K19" s="899">
        <f t="shared" si="7"/>
        <v>0</v>
      </c>
      <c r="L19" s="899">
        <f t="shared" si="7"/>
        <v>0.1521206415167245</v>
      </c>
      <c r="M19" s="899">
        <f t="shared" si="7"/>
        <v>0.1521206415167245</v>
      </c>
      <c r="N19" s="899">
        <f t="shared" si="7"/>
        <v>0</v>
      </c>
      <c r="O19" s="899">
        <f t="shared" si="7"/>
        <v>0</v>
      </c>
      <c r="P19" s="899">
        <f t="shared" si="7"/>
        <v>1.30878326</v>
      </c>
      <c r="Q19" s="899">
        <f t="shared" si="7"/>
        <v>3.0616317899999999</v>
      </c>
      <c r="R19" s="899">
        <f t="shared" si="7"/>
        <v>0.92906479999999991</v>
      </c>
      <c r="S19" s="899">
        <f t="shared" si="7"/>
        <v>0</v>
      </c>
      <c r="T19" s="899">
        <f t="shared" si="7"/>
        <v>0</v>
      </c>
      <c r="U19" s="899">
        <f t="shared" si="7"/>
        <v>0</v>
      </c>
      <c r="V19" s="899">
        <f t="shared" si="7"/>
        <v>0</v>
      </c>
      <c r="W19" s="899">
        <f t="shared" si="7"/>
        <v>0</v>
      </c>
      <c r="X19" s="899">
        <f t="shared" si="7"/>
        <v>0</v>
      </c>
      <c r="Y19" s="899">
        <f t="shared" si="7"/>
        <v>6.9332062916621995</v>
      </c>
      <c r="Z19" s="899">
        <f t="shared" si="7"/>
        <v>1.2666236993561759</v>
      </c>
      <c r="AA19" s="899">
        <f t="shared" si="7"/>
        <v>0.26775384999999996</v>
      </c>
      <c r="AB19" s="899">
        <f t="shared" si="7"/>
        <v>4.6774800000000005E-2</v>
      </c>
      <c r="AC19" s="899">
        <f t="shared" si="7"/>
        <v>9.9901436976939753</v>
      </c>
      <c r="AD19" s="899">
        <f t="shared" si="7"/>
        <v>0</v>
      </c>
      <c r="AE19" s="899">
        <f t="shared" si="7"/>
        <v>0</v>
      </c>
      <c r="AF19" s="899">
        <f t="shared" si="7"/>
        <v>0</v>
      </c>
      <c r="AG19" s="899">
        <f t="shared" si="0"/>
        <v>4.0676937528577168</v>
      </c>
      <c r="AH19" s="899">
        <f t="shared" si="0"/>
        <v>0</v>
      </c>
      <c r="AI19" s="899">
        <f t="shared" si="7"/>
        <v>0.14013212944615641</v>
      </c>
      <c r="AJ19" s="899">
        <f t="shared" si="7"/>
        <v>0</v>
      </c>
      <c r="AK19" s="899">
        <f t="shared" si="7"/>
        <v>3.4336690334115603</v>
      </c>
      <c r="AL19" s="899">
        <f t="shared" si="7"/>
        <v>0</v>
      </c>
      <c r="AM19" s="899">
        <f t="shared" si="7"/>
        <v>0.49389259000000002</v>
      </c>
      <c r="AN19" s="899">
        <f t="shared" si="7"/>
        <v>0</v>
      </c>
      <c r="AO19" s="899">
        <f t="shared" si="7"/>
        <v>0</v>
      </c>
      <c r="AP19" s="899">
        <f t="shared" si="7"/>
        <v>0</v>
      </c>
      <c r="AQ19" s="899">
        <f t="shared" si="1"/>
        <v>0.49389259000000002</v>
      </c>
      <c r="AR19" s="899"/>
      <c r="AS19" s="899">
        <f t="shared" si="8"/>
        <v>3.1121836099999998</v>
      </c>
      <c r="AT19" s="899">
        <f t="shared" si="9"/>
        <v>2.6587760500000002</v>
      </c>
      <c r="AU19" s="899">
        <f t="shared" si="7"/>
        <v>0</v>
      </c>
      <c r="AV19" s="899">
        <f t="shared" si="7"/>
        <v>1.2132206700000001</v>
      </c>
      <c r="AW19" s="899">
        <f t="shared" si="7"/>
        <v>1.0417250900000001</v>
      </c>
      <c r="AX19" s="899">
        <f t="shared" si="7"/>
        <v>1.8989629399999999</v>
      </c>
      <c r="AY19" s="899">
        <f t="shared" si="7"/>
        <v>1.61705096</v>
      </c>
      <c r="AZ19" s="899">
        <f t="shared" si="7"/>
        <v>0</v>
      </c>
      <c r="BA19" s="899">
        <f t="shared" si="7"/>
        <v>0</v>
      </c>
      <c r="BB19" s="899">
        <f t="shared" si="10"/>
        <v>1.8989629399999999</v>
      </c>
      <c r="BC19" s="899">
        <f t="shared" si="2"/>
        <v>202.44214478919091</v>
      </c>
      <c r="BD19" s="899">
        <f t="shared" si="3"/>
        <v>-5.6665825923060238</v>
      </c>
      <c r="BE19" s="901">
        <f t="shared" si="4"/>
        <v>-81.731054203891148</v>
      </c>
      <c r="BF19" s="902"/>
      <c r="BG19" s="903"/>
      <c r="BH19" s="904"/>
      <c r="BI19" s="905"/>
      <c r="BJ19" s="866"/>
      <c r="BL19" s="867"/>
      <c r="BM19" s="867"/>
      <c r="BN19" s="867"/>
    </row>
    <row r="20" spans="1:66">
      <c r="A20" s="872"/>
      <c r="B20" s="897" t="s">
        <v>346</v>
      </c>
      <c r="C20" s="898">
        <v>0</v>
      </c>
      <c r="D20" s="899">
        <f t="shared" si="5"/>
        <v>0</v>
      </c>
      <c r="E20" s="900">
        <v>0</v>
      </c>
      <c r="F20" s="899">
        <f t="shared" si="6"/>
        <v>0</v>
      </c>
      <c r="G20" s="899">
        <f t="shared" si="6"/>
        <v>0</v>
      </c>
      <c r="H20" s="899">
        <f t="shared" si="7"/>
        <v>0</v>
      </c>
      <c r="I20" s="899">
        <f t="shared" si="7"/>
        <v>0</v>
      </c>
      <c r="J20" s="899">
        <f t="shared" si="7"/>
        <v>0</v>
      </c>
      <c r="K20" s="899">
        <f t="shared" si="7"/>
        <v>0</v>
      </c>
      <c r="L20" s="899">
        <f t="shared" si="7"/>
        <v>0</v>
      </c>
      <c r="M20" s="899">
        <f t="shared" si="7"/>
        <v>0</v>
      </c>
      <c r="N20" s="899">
        <f t="shared" si="7"/>
        <v>0</v>
      </c>
      <c r="O20" s="899">
        <f t="shared" si="7"/>
        <v>0</v>
      </c>
      <c r="P20" s="899">
        <f t="shared" si="7"/>
        <v>0</v>
      </c>
      <c r="Q20" s="899">
        <f t="shared" si="7"/>
        <v>0</v>
      </c>
      <c r="R20" s="899">
        <f t="shared" si="7"/>
        <v>0</v>
      </c>
      <c r="S20" s="899">
        <f t="shared" si="7"/>
        <v>0</v>
      </c>
      <c r="T20" s="899">
        <f t="shared" si="7"/>
        <v>0</v>
      </c>
      <c r="U20" s="899">
        <f t="shared" si="7"/>
        <v>0</v>
      </c>
      <c r="V20" s="899">
        <f t="shared" si="7"/>
        <v>0</v>
      </c>
      <c r="W20" s="899">
        <f t="shared" si="7"/>
        <v>0</v>
      </c>
      <c r="X20" s="899">
        <f t="shared" si="7"/>
        <v>0</v>
      </c>
      <c r="Y20" s="899">
        <f t="shared" si="7"/>
        <v>0</v>
      </c>
      <c r="Z20" s="899">
        <f t="shared" si="7"/>
        <v>0</v>
      </c>
      <c r="AA20" s="899">
        <f t="shared" si="7"/>
        <v>0</v>
      </c>
      <c r="AB20" s="899">
        <f t="shared" si="7"/>
        <v>0</v>
      </c>
      <c r="AC20" s="899">
        <f t="shared" si="7"/>
        <v>0</v>
      </c>
      <c r="AD20" s="899">
        <f t="shared" si="7"/>
        <v>0</v>
      </c>
      <c r="AE20" s="899">
        <f t="shared" si="7"/>
        <v>0</v>
      </c>
      <c r="AF20" s="899">
        <f t="shared" si="7"/>
        <v>0</v>
      </c>
      <c r="AG20" s="899">
        <f t="shared" si="0"/>
        <v>0</v>
      </c>
      <c r="AH20" s="899">
        <f t="shared" si="0"/>
        <v>0</v>
      </c>
      <c r="AI20" s="899">
        <f t="shared" si="7"/>
        <v>0</v>
      </c>
      <c r="AJ20" s="899">
        <f t="shared" si="7"/>
        <v>0</v>
      </c>
      <c r="AK20" s="899">
        <f t="shared" si="7"/>
        <v>0</v>
      </c>
      <c r="AL20" s="899">
        <f t="shared" si="7"/>
        <v>0</v>
      </c>
      <c r="AM20" s="899">
        <f t="shared" si="7"/>
        <v>0</v>
      </c>
      <c r="AN20" s="899">
        <f t="shared" si="7"/>
        <v>0</v>
      </c>
      <c r="AO20" s="899">
        <f t="shared" si="7"/>
        <v>0</v>
      </c>
      <c r="AP20" s="899">
        <f t="shared" si="7"/>
        <v>0</v>
      </c>
      <c r="AQ20" s="899">
        <f t="shared" si="1"/>
        <v>0</v>
      </c>
      <c r="AR20" s="899"/>
      <c r="AS20" s="899">
        <f t="shared" si="8"/>
        <v>0</v>
      </c>
      <c r="AT20" s="899">
        <f t="shared" si="9"/>
        <v>0</v>
      </c>
      <c r="AU20" s="899">
        <f t="shared" si="7"/>
        <v>0</v>
      </c>
      <c r="AV20" s="899">
        <f t="shared" si="7"/>
        <v>0</v>
      </c>
      <c r="AW20" s="899">
        <f t="shared" si="7"/>
        <v>0</v>
      </c>
      <c r="AX20" s="899">
        <f t="shared" si="7"/>
        <v>0</v>
      </c>
      <c r="AY20" s="899">
        <f t="shared" si="7"/>
        <v>0</v>
      </c>
      <c r="AZ20" s="899">
        <f t="shared" si="7"/>
        <v>0</v>
      </c>
      <c r="BA20" s="899">
        <f t="shared" si="7"/>
        <v>0</v>
      </c>
      <c r="BB20" s="899">
        <f t="shared" si="10"/>
        <v>0</v>
      </c>
      <c r="BC20" s="899">
        <f t="shared" si="2"/>
        <v>0</v>
      </c>
      <c r="BD20" s="899">
        <f t="shared" si="3"/>
        <v>0</v>
      </c>
      <c r="BE20" s="901" t="str">
        <f t="shared" si="4"/>
        <v>-</v>
      </c>
      <c r="BF20" s="902"/>
      <c r="BG20" s="903"/>
      <c r="BH20" s="904"/>
      <c r="BI20" s="905"/>
      <c r="BJ20" s="866"/>
      <c r="BL20" s="867"/>
      <c r="BM20" s="867"/>
      <c r="BN20" s="867"/>
    </row>
    <row r="21" spans="1:66">
      <c r="A21" s="872"/>
      <c r="B21" s="897" t="s">
        <v>347</v>
      </c>
      <c r="C21" s="898">
        <v>0</v>
      </c>
      <c r="D21" s="899">
        <f t="shared" si="5"/>
        <v>0</v>
      </c>
      <c r="E21" s="900">
        <v>0</v>
      </c>
      <c r="F21" s="899">
        <f t="shared" si="6"/>
        <v>0</v>
      </c>
      <c r="G21" s="899">
        <f t="shared" si="6"/>
        <v>0</v>
      </c>
      <c r="H21" s="899">
        <f t="shared" si="7"/>
        <v>0</v>
      </c>
      <c r="I21" s="899">
        <f t="shared" si="7"/>
        <v>0</v>
      </c>
      <c r="J21" s="899">
        <f t="shared" si="7"/>
        <v>0</v>
      </c>
      <c r="K21" s="899">
        <f t="shared" si="7"/>
        <v>0</v>
      </c>
      <c r="L21" s="899">
        <f t="shared" si="7"/>
        <v>0</v>
      </c>
      <c r="M21" s="899">
        <f t="shared" si="7"/>
        <v>0</v>
      </c>
      <c r="N21" s="899">
        <f t="shared" si="7"/>
        <v>0</v>
      </c>
      <c r="O21" s="899">
        <f t="shared" si="7"/>
        <v>0</v>
      </c>
      <c r="P21" s="899">
        <f t="shared" si="7"/>
        <v>0</v>
      </c>
      <c r="Q21" s="899">
        <f t="shared" si="7"/>
        <v>0</v>
      </c>
      <c r="R21" s="899">
        <f t="shared" si="7"/>
        <v>0</v>
      </c>
      <c r="S21" s="899">
        <f t="shared" si="7"/>
        <v>0</v>
      </c>
      <c r="T21" s="899">
        <f t="shared" si="7"/>
        <v>0</v>
      </c>
      <c r="U21" s="899">
        <f t="shared" si="7"/>
        <v>0</v>
      </c>
      <c r="V21" s="899">
        <f t="shared" si="7"/>
        <v>0</v>
      </c>
      <c r="W21" s="899">
        <f t="shared" si="7"/>
        <v>0</v>
      </c>
      <c r="X21" s="899">
        <f t="shared" si="7"/>
        <v>0</v>
      </c>
      <c r="Y21" s="899">
        <f t="shared" si="7"/>
        <v>0</v>
      </c>
      <c r="Z21" s="899">
        <f t="shared" si="7"/>
        <v>0</v>
      </c>
      <c r="AA21" s="899">
        <f t="shared" si="7"/>
        <v>0</v>
      </c>
      <c r="AB21" s="899">
        <f t="shared" si="7"/>
        <v>0</v>
      </c>
      <c r="AC21" s="899">
        <f t="shared" si="7"/>
        <v>0</v>
      </c>
      <c r="AD21" s="899">
        <f t="shared" si="7"/>
        <v>0</v>
      </c>
      <c r="AE21" s="899">
        <f t="shared" si="7"/>
        <v>0</v>
      </c>
      <c r="AF21" s="899">
        <f t="shared" si="7"/>
        <v>0</v>
      </c>
      <c r="AG21" s="899">
        <f t="shared" si="0"/>
        <v>0</v>
      </c>
      <c r="AH21" s="899">
        <f t="shared" si="0"/>
        <v>0</v>
      </c>
      <c r="AI21" s="899">
        <f t="shared" si="7"/>
        <v>0</v>
      </c>
      <c r="AJ21" s="899">
        <f t="shared" si="7"/>
        <v>0</v>
      </c>
      <c r="AK21" s="899">
        <f t="shared" si="7"/>
        <v>0</v>
      </c>
      <c r="AL21" s="899">
        <f t="shared" si="7"/>
        <v>0</v>
      </c>
      <c r="AM21" s="899">
        <f t="shared" si="7"/>
        <v>0</v>
      </c>
      <c r="AN21" s="899">
        <f t="shared" si="7"/>
        <v>0</v>
      </c>
      <c r="AO21" s="899">
        <f t="shared" si="7"/>
        <v>0</v>
      </c>
      <c r="AP21" s="899">
        <f t="shared" si="7"/>
        <v>0</v>
      </c>
      <c r="AQ21" s="899">
        <f t="shared" si="1"/>
        <v>0</v>
      </c>
      <c r="AR21" s="899"/>
      <c r="AS21" s="899">
        <f t="shared" si="8"/>
        <v>0</v>
      </c>
      <c r="AT21" s="899">
        <f t="shared" si="9"/>
        <v>0</v>
      </c>
      <c r="AU21" s="899">
        <f t="shared" si="7"/>
        <v>0</v>
      </c>
      <c r="AV21" s="899">
        <f t="shared" si="7"/>
        <v>0</v>
      </c>
      <c r="AW21" s="899">
        <f t="shared" si="7"/>
        <v>0</v>
      </c>
      <c r="AX21" s="899">
        <f t="shared" si="7"/>
        <v>0</v>
      </c>
      <c r="AY21" s="899">
        <f t="shared" si="7"/>
        <v>0</v>
      </c>
      <c r="AZ21" s="899">
        <f t="shared" si="7"/>
        <v>0</v>
      </c>
      <c r="BA21" s="899">
        <f t="shared" si="7"/>
        <v>0</v>
      </c>
      <c r="BB21" s="899">
        <f t="shared" si="10"/>
        <v>0</v>
      </c>
      <c r="BC21" s="899">
        <f t="shared" si="2"/>
        <v>0</v>
      </c>
      <c r="BD21" s="899">
        <f t="shared" si="3"/>
        <v>0</v>
      </c>
      <c r="BE21" s="901" t="str">
        <f t="shared" si="4"/>
        <v>-</v>
      </c>
      <c r="BF21" s="902"/>
      <c r="BG21" s="903"/>
      <c r="BH21" s="904"/>
      <c r="BI21" s="905"/>
      <c r="BJ21" s="866"/>
      <c r="BL21" s="867"/>
      <c r="BM21" s="867"/>
      <c r="BN21" s="867"/>
    </row>
    <row r="22" spans="1:66">
      <c r="A22" s="872"/>
      <c r="B22" s="897" t="s">
        <v>348</v>
      </c>
      <c r="C22" s="898">
        <v>66.113961513580449</v>
      </c>
      <c r="D22" s="899">
        <f t="shared" si="5"/>
        <v>66.113961513580463</v>
      </c>
      <c r="E22" s="900">
        <v>6.5767058866777468</v>
      </c>
      <c r="F22" s="899">
        <f t="shared" si="6"/>
        <v>6.5767058866777468</v>
      </c>
      <c r="G22" s="899">
        <f t="shared" si="6"/>
        <v>0.79055049667774613</v>
      </c>
      <c r="H22" s="899">
        <f t="shared" si="7"/>
        <v>0</v>
      </c>
      <c r="I22" s="899">
        <f t="shared" si="7"/>
        <v>0</v>
      </c>
      <c r="J22" s="899">
        <f t="shared" si="7"/>
        <v>0</v>
      </c>
      <c r="K22" s="899">
        <f t="shared" si="7"/>
        <v>0</v>
      </c>
      <c r="L22" s="899">
        <f t="shared" si="7"/>
        <v>4.7068812150096048E-2</v>
      </c>
      <c r="M22" s="899">
        <f t="shared" si="7"/>
        <v>4.7068812150096048E-2</v>
      </c>
      <c r="N22" s="899">
        <f t="shared" si="7"/>
        <v>0</v>
      </c>
      <c r="O22" s="899">
        <f t="shared" si="7"/>
        <v>0</v>
      </c>
      <c r="P22" s="899">
        <f t="shared" si="7"/>
        <v>0</v>
      </c>
      <c r="Q22" s="899">
        <f t="shared" si="7"/>
        <v>0.31972362000000004</v>
      </c>
      <c r="R22" s="899">
        <f t="shared" si="7"/>
        <v>0</v>
      </c>
      <c r="S22" s="899">
        <f t="shared" si="7"/>
        <v>0</v>
      </c>
      <c r="T22" s="899">
        <f t="shared" si="7"/>
        <v>0</v>
      </c>
      <c r="U22" s="899">
        <f t="shared" si="7"/>
        <v>0</v>
      </c>
      <c r="V22" s="899">
        <f t="shared" si="7"/>
        <v>0</v>
      </c>
      <c r="W22" s="899">
        <f t="shared" si="7"/>
        <v>0</v>
      </c>
      <c r="X22" s="899">
        <f t="shared" si="7"/>
        <v>0</v>
      </c>
      <c r="Y22" s="899">
        <f t="shared" si="7"/>
        <v>3.2698442329035373</v>
      </c>
      <c r="Z22" s="899">
        <f t="shared" si="7"/>
        <v>0.42375806452764997</v>
      </c>
      <c r="AA22" s="899">
        <f t="shared" si="7"/>
        <v>0</v>
      </c>
      <c r="AB22" s="899">
        <f t="shared" si="7"/>
        <v>0</v>
      </c>
      <c r="AC22" s="899">
        <f t="shared" si="7"/>
        <v>3.2597928416241131</v>
      </c>
      <c r="AD22" s="899">
        <f t="shared" si="7"/>
        <v>0</v>
      </c>
      <c r="AE22" s="899">
        <f t="shared" si="7"/>
        <v>0</v>
      </c>
      <c r="AF22" s="899">
        <f t="shared" si="7"/>
        <v>0</v>
      </c>
      <c r="AG22" s="899">
        <f t="shared" si="0"/>
        <v>0.54119128452764997</v>
      </c>
      <c r="AH22" s="899">
        <f t="shared" si="0"/>
        <v>0</v>
      </c>
      <c r="AI22" s="899">
        <f t="shared" si="7"/>
        <v>0</v>
      </c>
      <c r="AJ22" s="899">
        <f t="shared" si="7"/>
        <v>0</v>
      </c>
      <c r="AK22" s="899">
        <f t="shared" si="7"/>
        <v>0.50155573452765001</v>
      </c>
      <c r="AL22" s="899">
        <f t="shared" si="7"/>
        <v>0</v>
      </c>
      <c r="AM22" s="899">
        <f t="shared" si="7"/>
        <v>3.9635550000000005E-2</v>
      </c>
      <c r="AN22" s="899">
        <f t="shared" si="7"/>
        <v>0</v>
      </c>
      <c r="AO22" s="899">
        <f t="shared" si="7"/>
        <v>0</v>
      </c>
      <c r="AP22" s="899">
        <f t="shared" si="7"/>
        <v>0</v>
      </c>
      <c r="AQ22" s="899">
        <f t="shared" si="1"/>
        <v>3.9635550000000005E-2</v>
      </c>
      <c r="AR22" s="899"/>
      <c r="AS22" s="899">
        <f t="shared" si="8"/>
        <v>0.29838443000000003</v>
      </c>
      <c r="AT22" s="899">
        <f t="shared" si="9"/>
        <v>0.25724116000000002</v>
      </c>
      <c r="AU22" s="899">
        <f t="shared" si="7"/>
        <v>0</v>
      </c>
      <c r="AV22" s="899">
        <f t="shared" si="7"/>
        <v>0.29838443000000003</v>
      </c>
      <c r="AW22" s="899">
        <f t="shared" si="7"/>
        <v>0.25724116000000002</v>
      </c>
      <c r="AX22" s="899">
        <f t="shared" si="7"/>
        <v>0</v>
      </c>
      <c r="AY22" s="899">
        <f t="shared" si="7"/>
        <v>0</v>
      </c>
      <c r="AZ22" s="899">
        <f t="shared" si="7"/>
        <v>0</v>
      </c>
      <c r="BA22" s="899">
        <f t="shared" si="7"/>
        <v>0</v>
      </c>
      <c r="BB22" s="899">
        <f t="shared" si="10"/>
        <v>0</v>
      </c>
      <c r="BC22" s="899">
        <f t="shared" si="2"/>
        <v>65.32341101690271</v>
      </c>
      <c r="BD22" s="899">
        <f t="shared" si="3"/>
        <v>-2.8460861683758871</v>
      </c>
      <c r="BE22" s="901">
        <f t="shared" si="4"/>
        <v>-87.040420449895137</v>
      </c>
      <c r="BF22" s="902"/>
      <c r="BG22" s="903"/>
      <c r="BH22" s="904"/>
      <c r="BI22" s="905"/>
      <c r="BJ22" s="866"/>
      <c r="BL22" s="867"/>
      <c r="BM22" s="867"/>
      <c r="BN22" s="867"/>
    </row>
    <row r="23" spans="1:66">
      <c r="A23" s="872"/>
      <c r="B23" s="897" t="s">
        <v>349</v>
      </c>
      <c r="C23" s="898">
        <v>140.80855940648337</v>
      </c>
      <c r="D23" s="899">
        <f t="shared" si="5"/>
        <v>140.80855940648337</v>
      </c>
      <c r="E23" s="900">
        <v>11.807548004195151</v>
      </c>
      <c r="F23" s="899">
        <f t="shared" si="6"/>
        <v>11.807548004195155</v>
      </c>
      <c r="G23" s="899">
        <f t="shared" si="6"/>
        <v>3.6898256341951541</v>
      </c>
      <c r="H23" s="899">
        <f t="shared" si="7"/>
        <v>0</v>
      </c>
      <c r="I23" s="899">
        <f t="shared" si="7"/>
        <v>0</v>
      </c>
      <c r="J23" s="899">
        <f t="shared" si="7"/>
        <v>0</v>
      </c>
      <c r="K23" s="899">
        <f t="shared" si="7"/>
        <v>0</v>
      </c>
      <c r="L23" s="899">
        <f t="shared" si="7"/>
        <v>0.10505182936662848</v>
      </c>
      <c r="M23" s="899">
        <f t="shared" si="7"/>
        <v>0.10505182936662848</v>
      </c>
      <c r="N23" s="899">
        <f t="shared" si="7"/>
        <v>0</v>
      </c>
      <c r="O23" s="899">
        <f t="shared" si="7"/>
        <v>0</v>
      </c>
      <c r="P23" s="899">
        <f t="shared" si="7"/>
        <v>1.30878326</v>
      </c>
      <c r="Q23" s="899">
        <f t="shared" si="7"/>
        <v>2.7419081699999999</v>
      </c>
      <c r="R23" s="899">
        <f t="shared" si="7"/>
        <v>0.92906479999999991</v>
      </c>
      <c r="S23" s="899">
        <f t="shared" si="7"/>
        <v>0</v>
      </c>
      <c r="T23" s="899">
        <f t="shared" si="7"/>
        <v>0</v>
      </c>
      <c r="U23" s="899">
        <f t="shared" si="7"/>
        <v>0</v>
      </c>
      <c r="V23" s="899">
        <f t="shared" si="7"/>
        <v>0</v>
      </c>
      <c r="W23" s="899">
        <f t="shared" ref="W23:BA23" si="11">W42+W158</f>
        <v>0</v>
      </c>
      <c r="X23" s="899">
        <f t="shared" si="11"/>
        <v>0</v>
      </c>
      <c r="Y23" s="899">
        <f t="shared" si="11"/>
        <v>3.6633620587586626</v>
      </c>
      <c r="Z23" s="899">
        <f t="shared" si="11"/>
        <v>0.84286563482852594</v>
      </c>
      <c r="AA23" s="899">
        <f t="shared" si="11"/>
        <v>0.26775384999999996</v>
      </c>
      <c r="AB23" s="899">
        <f t="shared" si="11"/>
        <v>4.6774800000000005E-2</v>
      </c>
      <c r="AC23" s="899">
        <f t="shared" si="11"/>
        <v>6.7303508560698635</v>
      </c>
      <c r="AD23" s="899">
        <f t="shared" si="11"/>
        <v>0</v>
      </c>
      <c r="AE23" s="899">
        <f t="shared" si="11"/>
        <v>0</v>
      </c>
      <c r="AF23" s="899">
        <f t="shared" si="11"/>
        <v>0</v>
      </c>
      <c r="AG23" s="899">
        <f t="shared" si="0"/>
        <v>3.5265024683300665</v>
      </c>
      <c r="AH23" s="899">
        <f t="shared" si="0"/>
        <v>0</v>
      </c>
      <c r="AI23" s="899">
        <f t="shared" si="11"/>
        <v>0.14013212944615641</v>
      </c>
      <c r="AJ23" s="899">
        <f t="shared" si="11"/>
        <v>0</v>
      </c>
      <c r="AK23" s="899">
        <f t="shared" si="11"/>
        <v>2.9321132988839103</v>
      </c>
      <c r="AL23" s="899">
        <f t="shared" si="11"/>
        <v>0</v>
      </c>
      <c r="AM23" s="899">
        <f t="shared" si="11"/>
        <v>0.45425704</v>
      </c>
      <c r="AN23" s="899">
        <f t="shared" si="11"/>
        <v>0</v>
      </c>
      <c r="AO23" s="899">
        <f t="shared" si="11"/>
        <v>0</v>
      </c>
      <c r="AP23" s="899">
        <f t="shared" si="11"/>
        <v>0</v>
      </c>
      <c r="AQ23" s="899">
        <f t="shared" si="1"/>
        <v>0.45425704</v>
      </c>
      <c r="AR23" s="899"/>
      <c r="AS23" s="899">
        <f t="shared" si="8"/>
        <v>2.8137991800000002</v>
      </c>
      <c r="AT23" s="899">
        <f t="shared" si="9"/>
        <v>2.4015348900000002</v>
      </c>
      <c r="AU23" s="899">
        <f t="shared" si="11"/>
        <v>0</v>
      </c>
      <c r="AV23" s="899">
        <f t="shared" si="11"/>
        <v>0.91483624000000008</v>
      </c>
      <c r="AW23" s="899">
        <f t="shared" si="11"/>
        <v>0.78448393000000005</v>
      </c>
      <c r="AX23" s="899">
        <f t="shared" si="11"/>
        <v>1.8989629399999999</v>
      </c>
      <c r="AY23" s="899">
        <f t="shared" si="11"/>
        <v>1.61705096</v>
      </c>
      <c r="AZ23" s="899">
        <f t="shared" si="11"/>
        <v>0</v>
      </c>
      <c r="BA23" s="899">
        <f t="shared" si="11"/>
        <v>0</v>
      </c>
      <c r="BB23" s="899">
        <f t="shared" si="10"/>
        <v>1.8989629399999999</v>
      </c>
      <c r="BC23" s="899">
        <f t="shared" si="2"/>
        <v>137.11873377228821</v>
      </c>
      <c r="BD23" s="899">
        <f t="shared" si="3"/>
        <v>-2.8204964239301367</v>
      </c>
      <c r="BE23" s="901">
        <f t="shared" si="4"/>
        <v>-76.992019316973199</v>
      </c>
      <c r="BF23" s="902"/>
      <c r="BG23" s="903"/>
      <c r="BH23" s="904"/>
      <c r="BI23" s="905"/>
      <c r="BJ23" s="866"/>
      <c r="BL23" s="867"/>
      <c r="BM23" s="867"/>
      <c r="BN23" s="867"/>
    </row>
    <row r="24" spans="1:66">
      <c r="A24" s="872"/>
      <c r="B24" s="897" t="s">
        <v>350</v>
      </c>
      <c r="C24" s="898">
        <v>32.233518868831965</v>
      </c>
      <c r="D24" s="899">
        <f t="shared" si="5"/>
        <v>32.233518868831972</v>
      </c>
      <c r="E24" s="900">
        <v>4.6409266819633088E-2</v>
      </c>
      <c r="F24" s="899">
        <f t="shared" si="6"/>
        <v>4.6409266819633088E-2</v>
      </c>
      <c r="G24" s="899">
        <f t="shared" si="6"/>
        <v>8.3140288196330812E-3</v>
      </c>
      <c r="H24" s="899">
        <f t="shared" ref="H24:BA30" si="12">H43+H159</f>
        <v>0</v>
      </c>
      <c r="I24" s="899">
        <f t="shared" si="12"/>
        <v>0</v>
      </c>
      <c r="J24" s="899">
        <f t="shared" si="12"/>
        <v>0</v>
      </c>
      <c r="K24" s="899">
        <f t="shared" si="12"/>
        <v>0</v>
      </c>
      <c r="L24" s="899">
        <f t="shared" si="12"/>
        <v>1.7449786876137753E-3</v>
      </c>
      <c r="M24" s="899">
        <f t="shared" si="12"/>
        <v>1.7449786876137753E-3</v>
      </c>
      <c r="N24" s="899">
        <f t="shared" si="12"/>
        <v>0</v>
      </c>
      <c r="O24" s="899">
        <f t="shared" si="12"/>
        <v>0</v>
      </c>
      <c r="P24" s="899">
        <f t="shared" si="12"/>
        <v>0</v>
      </c>
      <c r="Q24" s="899">
        <f t="shared" si="12"/>
        <v>0</v>
      </c>
      <c r="R24" s="899">
        <f t="shared" si="12"/>
        <v>0</v>
      </c>
      <c r="S24" s="899">
        <f t="shared" si="12"/>
        <v>0</v>
      </c>
      <c r="T24" s="899">
        <f t="shared" si="12"/>
        <v>0</v>
      </c>
      <c r="U24" s="899">
        <f t="shared" si="12"/>
        <v>0</v>
      </c>
      <c r="V24" s="899">
        <f t="shared" si="12"/>
        <v>0</v>
      </c>
      <c r="W24" s="899">
        <f t="shared" si="12"/>
        <v>0</v>
      </c>
      <c r="X24" s="899">
        <f t="shared" si="12"/>
        <v>0</v>
      </c>
      <c r="Y24" s="899">
        <f t="shared" si="12"/>
        <v>6.5690501320193068E-3</v>
      </c>
      <c r="Z24" s="899">
        <f t="shared" si="12"/>
        <v>6.5690501320193068E-3</v>
      </c>
      <c r="AA24" s="899">
        <f t="shared" si="12"/>
        <v>0</v>
      </c>
      <c r="AB24" s="899">
        <f t="shared" si="12"/>
        <v>0</v>
      </c>
      <c r="AC24" s="899">
        <f t="shared" si="12"/>
        <v>3.8095238000000003E-2</v>
      </c>
      <c r="AD24" s="899">
        <f t="shared" si="12"/>
        <v>0</v>
      </c>
      <c r="AE24" s="899">
        <f t="shared" si="12"/>
        <v>0</v>
      </c>
      <c r="AF24" s="899">
        <f t="shared" si="12"/>
        <v>0</v>
      </c>
      <c r="AG24" s="899">
        <f t="shared" si="0"/>
        <v>6.5690501320193068E-3</v>
      </c>
      <c r="AH24" s="899">
        <f t="shared" si="0"/>
        <v>0</v>
      </c>
      <c r="AI24" s="899">
        <f t="shared" si="12"/>
        <v>0</v>
      </c>
      <c r="AJ24" s="899">
        <f t="shared" si="12"/>
        <v>0</v>
      </c>
      <c r="AK24" s="899">
        <f t="shared" si="12"/>
        <v>6.5690501320193068E-3</v>
      </c>
      <c r="AL24" s="899">
        <f t="shared" si="12"/>
        <v>0</v>
      </c>
      <c r="AM24" s="899">
        <f t="shared" si="12"/>
        <v>0</v>
      </c>
      <c r="AN24" s="899">
        <f t="shared" si="12"/>
        <v>0</v>
      </c>
      <c r="AO24" s="899">
        <f t="shared" si="12"/>
        <v>0</v>
      </c>
      <c r="AP24" s="899">
        <f t="shared" si="12"/>
        <v>0</v>
      </c>
      <c r="AQ24" s="899">
        <f t="shared" si="1"/>
        <v>0</v>
      </c>
      <c r="AR24" s="899"/>
      <c r="AS24" s="899">
        <f t="shared" si="8"/>
        <v>0</v>
      </c>
      <c r="AT24" s="899">
        <f t="shared" si="9"/>
        <v>0</v>
      </c>
      <c r="AU24" s="899">
        <f t="shared" si="12"/>
        <v>0</v>
      </c>
      <c r="AV24" s="899">
        <f t="shared" si="12"/>
        <v>0</v>
      </c>
      <c r="AW24" s="899">
        <f t="shared" si="12"/>
        <v>0</v>
      </c>
      <c r="AX24" s="899">
        <f t="shared" si="12"/>
        <v>0</v>
      </c>
      <c r="AY24" s="899">
        <f t="shared" si="12"/>
        <v>0</v>
      </c>
      <c r="AZ24" s="899">
        <f t="shared" si="12"/>
        <v>0</v>
      </c>
      <c r="BA24" s="899">
        <f t="shared" si="12"/>
        <v>0</v>
      </c>
      <c r="BB24" s="899">
        <f t="shared" si="10"/>
        <v>0</v>
      </c>
      <c r="BC24" s="899">
        <f t="shared" si="2"/>
        <v>32.225204840012339</v>
      </c>
      <c r="BD24" s="899">
        <f t="shared" si="3"/>
        <v>0</v>
      </c>
      <c r="BE24" s="901">
        <f t="shared" si="4"/>
        <v>0</v>
      </c>
      <c r="BF24" s="902"/>
      <c r="BG24" s="903"/>
      <c r="BH24" s="904"/>
      <c r="BI24" s="905"/>
      <c r="BJ24" s="866"/>
      <c r="BL24" s="867"/>
      <c r="BM24" s="867"/>
      <c r="BN24" s="867"/>
    </row>
    <row r="25" spans="1:66">
      <c r="A25" s="872"/>
      <c r="B25" s="897" t="s">
        <v>351</v>
      </c>
      <c r="C25" s="898">
        <v>0</v>
      </c>
      <c r="D25" s="899">
        <f t="shared" si="5"/>
        <v>0</v>
      </c>
      <c r="E25" s="900">
        <v>0</v>
      </c>
      <c r="F25" s="899">
        <f t="shared" si="6"/>
        <v>0</v>
      </c>
      <c r="G25" s="899">
        <f t="shared" si="6"/>
        <v>0</v>
      </c>
      <c r="H25" s="899">
        <f t="shared" si="12"/>
        <v>0</v>
      </c>
      <c r="I25" s="899">
        <f t="shared" si="12"/>
        <v>0</v>
      </c>
      <c r="J25" s="899">
        <f t="shared" si="12"/>
        <v>0</v>
      </c>
      <c r="K25" s="899">
        <f t="shared" si="12"/>
        <v>0</v>
      </c>
      <c r="L25" s="899">
        <f t="shared" si="12"/>
        <v>0</v>
      </c>
      <c r="M25" s="899">
        <f t="shared" si="12"/>
        <v>0</v>
      </c>
      <c r="N25" s="899">
        <f t="shared" si="12"/>
        <v>0</v>
      </c>
      <c r="O25" s="899">
        <f t="shared" si="12"/>
        <v>0</v>
      </c>
      <c r="P25" s="899">
        <f t="shared" si="12"/>
        <v>0</v>
      </c>
      <c r="Q25" s="899">
        <f t="shared" si="12"/>
        <v>0</v>
      </c>
      <c r="R25" s="899">
        <f t="shared" si="12"/>
        <v>0</v>
      </c>
      <c r="S25" s="899">
        <f t="shared" si="12"/>
        <v>0</v>
      </c>
      <c r="T25" s="899">
        <f t="shared" si="12"/>
        <v>0</v>
      </c>
      <c r="U25" s="899">
        <f t="shared" si="12"/>
        <v>0</v>
      </c>
      <c r="V25" s="899">
        <f t="shared" si="12"/>
        <v>0</v>
      </c>
      <c r="W25" s="899">
        <f t="shared" si="12"/>
        <v>0</v>
      </c>
      <c r="X25" s="899">
        <f t="shared" si="12"/>
        <v>0</v>
      </c>
      <c r="Y25" s="899">
        <f t="shared" si="12"/>
        <v>0</v>
      </c>
      <c r="Z25" s="899">
        <f t="shared" si="12"/>
        <v>0</v>
      </c>
      <c r="AA25" s="899">
        <f t="shared" si="12"/>
        <v>0</v>
      </c>
      <c r="AB25" s="899">
        <f t="shared" si="12"/>
        <v>0</v>
      </c>
      <c r="AC25" s="899">
        <f t="shared" si="12"/>
        <v>0</v>
      </c>
      <c r="AD25" s="899">
        <f t="shared" si="12"/>
        <v>0</v>
      </c>
      <c r="AE25" s="899">
        <f t="shared" si="12"/>
        <v>0</v>
      </c>
      <c r="AF25" s="899">
        <f t="shared" si="12"/>
        <v>0</v>
      </c>
      <c r="AG25" s="899">
        <f t="shared" si="0"/>
        <v>0</v>
      </c>
      <c r="AH25" s="899">
        <f t="shared" si="0"/>
        <v>0</v>
      </c>
      <c r="AI25" s="899">
        <f t="shared" si="12"/>
        <v>0</v>
      </c>
      <c r="AJ25" s="899">
        <f t="shared" si="12"/>
        <v>0</v>
      </c>
      <c r="AK25" s="899">
        <f t="shared" si="12"/>
        <v>0</v>
      </c>
      <c r="AL25" s="899">
        <f t="shared" si="12"/>
        <v>0</v>
      </c>
      <c r="AM25" s="899">
        <f t="shared" si="12"/>
        <v>0</v>
      </c>
      <c r="AN25" s="899">
        <f t="shared" si="12"/>
        <v>0</v>
      </c>
      <c r="AO25" s="899">
        <f t="shared" si="12"/>
        <v>0</v>
      </c>
      <c r="AP25" s="899">
        <f t="shared" si="12"/>
        <v>0</v>
      </c>
      <c r="AQ25" s="899">
        <f t="shared" si="1"/>
        <v>0</v>
      </c>
      <c r="AR25" s="899"/>
      <c r="AS25" s="899">
        <f t="shared" si="8"/>
        <v>0</v>
      </c>
      <c r="AT25" s="899">
        <f t="shared" si="9"/>
        <v>0</v>
      </c>
      <c r="AU25" s="899">
        <f t="shared" si="12"/>
        <v>0</v>
      </c>
      <c r="AV25" s="899">
        <f t="shared" si="12"/>
        <v>0</v>
      </c>
      <c r="AW25" s="899">
        <f t="shared" si="12"/>
        <v>0</v>
      </c>
      <c r="AX25" s="899">
        <f t="shared" si="12"/>
        <v>0</v>
      </c>
      <c r="AY25" s="899">
        <f t="shared" si="12"/>
        <v>0</v>
      </c>
      <c r="AZ25" s="899">
        <f t="shared" si="12"/>
        <v>0</v>
      </c>
      <c r="BA25" s="899">
        <f t="shared" si="12"/>
        <v>0</v>
      </c>
      <c r="BB25" s="899">
        <f t="shared" si="10"/>
        <v>0</v>
      </c>
      <c r="BC25" s="899">
        <f t="shared" si="2"/>
        <v>0</v>
      </c>
      <c r="BD25" s="899">
        <f t="shared" si="3"/>
        <v>0</v>
      </c>
      <c r="BE25" s="901" t="str">
        <f t="shared" si="4"/>
        <v>-</v>
      </c>
      <c r="BF25" s="902"/>
      <c r="BG25" s="903"/>
      <c r="BH25" s="904"/>
      <c r="BI25" s="905"/>
      <c r="BJ25" s="866"/>
      <c r="BL25" s="867"/>
      <c r="BM25" s="867"/>
      <c r="BN25" s="867"/>
    </row>
    <row r="26" spans="1:66">
      <c r="A26" s="872"/>
      <c r="B26" s="897" t="s">
        <v>352</v>
      </c>
      <c r="C26" s="898">
        <v>0</v>
      </c>
      <c r="D26" s="899">
        <f t="shared" si="5"/>
        <v>0</v>
      </c>
      <c r="E26" s="900">
        <v>0</v>
      </c>
      <c r="F26" s="899">
        <f t="shared" si="6"/>
        <v>0</v>
      </c>
      <c r="G26" s="899">
        <f t="shared" si="6"/>
        <v>0</v>
      </c>
      <c r="H26" s="899">
        <f t="shared" si="12"/>
        <v>0</v>
      </c>
      <c r="I26" s="899">
        <f t="shared" si="12"/>
        <v>0</v>
      </c>
      <c r="J26" s="899">
        <f t="shared" si="12"/>
        <v>0</v>
      </c>
      <c r="K26" s="899">
        <f t="shared" si="12"/>
        <v>0</v>
      </c>
      <c r="L26" s="899">
        <f t="shared" si="12"/>
        <v>0</v>
      </c>
      <c r="M26" s="899">
        <f t="shared" si="12"/>
        <v>0</v>
      </c>
      <c r="N26" s="899">
        <f t="shared" si="12"/>
        <v>0</v>
      </c>
      <c r="O26" s="899">
        <f t="shared" si="12"/>
        <v>0</v>
      </c>
      <c r="P26" s="899">
        <f t="shared" si="12"/>
        <v>0</v>
      </c>
      <c r="Q26" s="899">
        <f t="shared" si="12"/>
        <v>0</v>
      </c>
      <c r="R26" s="899">
        <f t="shared" si="12"/>
        <v>0</v>
      </c>
      <c r="S26" s="899">
        <f t="shared" si="12"/>
        <v>0</v>
      </c>
      <c r="T26" s="899">
        <f t="shared" si="12"/>
        <v>0</v>
      </c>
      <c r="U26" s="899">
        <f t="shared" si="12"/>
        <v>0</v>
      </c>
      <c r="V26" s="899">
        <f t="shared" si="12"/>
        <v>0</v>
      </c>
      <c r="W26" s="899">
        <f t="shared" si="12"/>
        <v>0</v>
      </c>
      <c r="X26" s="899">
        <f t="shared" si="12"/>
        <v>0</v>
      </c>
      <c r="Y26" s="899">
        <f t="shared" si="12"/>
        <v>0</v>
      </c>
      <c r="Z26" s="899">
        <f t="shared" si="12"/>
        <v>0</v>
      </c>
      <c r="AA26" s="899">
        <f t="shared" si="12"/>
        <v>0</v>
      </c>
      <c r="AB26" s="899">
        <f t="shared" si="12"/>
        <v>0</v>
      </c>
      <c r="AC26" s="899">
        <f t="shared" si="12"/>
        <v>0</v>
      </c>
      <c r="AD26" s="899">
        <f t="shared" si="12"/>
        <v>0</v>
      </c>
      <c r="AE26" s="899">
        <f t="shared" si="12"/>
        <v>0</v>
      </c>
      <c r="AF26" s="899">
        <f t="shared" si="12"/>
        <v>0</v>
      </c>
      <c r="AG26" s="899">
        <f t="shared" si="0"/>
        <v>0</v>
      </c>
      <c r="AH26" s="899">
        <f t="shared" si="0"/>
        <v>0</v>
      </c>
      <c r="AI26" s="899">
        <f t="shared" si="12"/>
        <v>0</v>
      </c>
      <c r="AJ26" s="899">
        <f t="shared" si="12"/>
        <v>0</v>
      </c>
      <c r="AK26" s="899">
        <f t="shared" si="12"/>
        <v>0</v>
      </c>
      <c r="AL26" s="899">
        <f t="shared" si="12"/>
        <v>0</v>
      </c>
      <c r="AM26" s="899">
        <f t="shared" si="12"/>
        <v>0</v>
      </c>
      <c r="AN26" s="899">
        <f t="shared" si="12"/>
        <v>0</v>
      </c>
      <c r="AO26" s="899">
        <f t="shared" si="12"/>
        <v>0</v>
      </c>
      <c r="AP26" s="899">
        <f t="shared" si="12"/>
        <v>0</v>
      </c>
      <c r="AQ26" s="899">
        <f t="shared" si="1"/>
        <v>0</v>
      </c>
      <c r="AR26" s="899"/>
      <c r="AS26" s="899">
        <f t="shared" si="8"/>
        <v>0</v>
      </c>
      <c r="AT26" s="899">
        <f t="shared" si="9"/>
        <v>0</v>
      </c>
      <c r="AU26" s="899">
        <f t="shared" si="12"/>
        <v>0</v>
      </c>
      <c r="AV26" s="899">
        <f t="shared" si="12"/>
        <v>0</v>
      </c>
      <c r="AW26" s="899">
        <f t="shared" si="12"/>
        <v>0</v>
      </c>
      <c r="AX26" s="899">
        <f t="shared" si="12"/>
        <v>0</v>
      </c>
      <c r="AY26" s="899">
        <f t="shared" si="12"/>
        <v>0</v>
      </c>
      <c r="AZ26" s="899">
        <f t="shared" si="12"/>
        <v>0</v>
      </c>
      <c r="BA26" s="899">
        <f t="shared" si="12"/>
        <v>0</v>
      </c>
      <c r="BB26" s="899">
        <f t="shared" si="10"/>
        <v>0</v>
      </c>
      <c r="BC26" s="899">
        <f t="shared" si="2"/>
        <v>0</v>
      </c>
      <c r="BD26" s="899">
        <f t="shared" si="3"/>
        <v>0</v>
      </c>
      <c r="BE26" s="901" t="str">
        <f t="shared" si="4"/>
        <v>-</v>
      </c>
      <c r="BF26" s="902"/>
      <c r="BG26" s="903"/>
      <c r="BH26" s="904"/>
      <c r="BI26" s="905"/>
      <c r="BJ26" s="866"/>
      <c r="BL26" s="867"/>
      <c r="BM26" s="867"/>
      <c r="BN26" s="867"/>
    </row>
    <row r="27" spans="1:66">
      <c r="A27" s="872"/>
      <c r="B27" s="897" t="s">
        <v>353</v>
      </c>
      <c r="C27" s="898">
        <v>2.6459222200000001</v>
      </c>
      <c r="D27" s="899">
        <f t="shared" si="5"/>
        <v>2.6459222200000001</v>
      </c>
      <c r="E27" s="900">
        <v>0</v>
      </c>
      <c r="F27" s="899">
        <f t="shared" si="6"/>
        <v>0</v>
      </c>
      <c r="G27" s="899">
        <f t="shared" si="6"/>
        <v>0</v>
      </c>
      <c r="H27" s="899">
        <f t="shared" si="12"/>
        <v>0</v>
      </c>
      <c r="I27" s="899">
        <f t="shared" si="12"/>
        <v>0</v>
      </c>
      <c r="J27" s="899">
        <f t="shared" si="12"/>
        <v>0</v>
      </c>
      <c r="K27" s="899">
        <f t="shared" si="12"/>
        <v>0</v>
      </c>
      <c r="L27" s="899">
        <f t="shared" si="12"/>
        <v>0</v>
      </c>
      <c r="M27" s="899">
        <f t="shared" si="12"/>
        <v>0</v>
      </c>
      <c r="N27" s="899">
        <f t="shared" si="12"/>
        <v>0</v>
      </c>
      <c r="O27" s="899">
        <f t="shared" si="12"/>
        <v>0</v>
      </c>
      <c r="P27" s="899">
        <f t="shared" si="12"/>
        <v>0</v>
      </c>
      <c r="Q27" s="899">
        <f t="shared" si="12"/>
        <v>0</v>
      </c>
      <c r="R27" s="899">
        <f t="shared" si="12"/>
        <v>0</v>
      </c>
      <c r="S27" s="899">
        <f t="shared" si="12"/>
        <v>0</v>
      </c>
      <c r="T27" s="899">
        <f t="shared" si="12"/>
        <v>0</v>
      </c>
      <c r="U27" s="899">
        <f t="shared" si="12"/>
        <v>0</v>
      </c>
      <c r="V27" s="899">
        <f t="shared" si="12"/>
        <v>0</v>
      </c>
      <c r="W27" s="899">
        <f t="shared" si="12"/>
        <v>0</v>
      </c>
      <c r="X27" s="899">
        <f t="shared" si="12"/>
        <v>0</v>
      </c>
      <c r="Y27" s="899">
        <f t="shared" si="12"/>
        <v>0</v>
      </c>
      <c r="Z27" s="899">
        <f t="shared" si="12"/>
        <v>0</v>
      </c>
      <c r="AA27" s="899">
        <f t="shared" si="12"/>
        <v>0</v>
      </c>
      <c r="AB27" s="899">
        <f t="shared" si="12"/>
        <v>0</v>
      </c>
      <c r="AC27" s="899">
        <f t="shared" si="12"/>
        <v>0</v>
      </c>
      <c r="AD27" s="899">
        <f t="shared" si="12"/>
        <v>0</v>
      </c>
      <c r="AE27" s="899">
        <f t="shared" si="12"/>
        <v>0</v>
      </c>
      <c r="AF27" s="899">
        <f t="shared" si="12"/>
        <v>0</v>
      </c>
      <c r="AG27" s="899">
        <f t="shared" si="0"/>
        <v>0</v>
      </c>
      <c r="AH27" s="899">
        <f t="shared" si="0"/>
        <v>0</v>
      </c>
      <c r="AI27" s="899">
        <f t="shared" si="12"/>
        <v>0</v>
      </c>
      <c r="AJ27" s="899">
        <f t="shared" si="12"/>
        <v>0</v>
      </c>
      <c r="AK27" s="899">
        <f t="shared" si="12"/>
        <v>0</v>
      </c>
      <c r="AL27" s="899">
        <f t="shared" si="12"/>
        <v>0</v>
      </c>
      <c r="AM27" s="899">
        <f t="shared" si="12"/>
        <v>0</v>
      </c>
      <c r="AN27" s="899">
        <f t="shared" si="12"/>
        <v>0</v>
      </c>
      <c r="AO27" s="899">
        <f t="shared" si="12"/>
        <v>0</v>
      </c>
      <c r="AP27" s="899">
        <f t="shared" si="12"/>
        <v>0</v>
      </c>
      <c r="AQ27" s="899">
        <f t="shared" si="1"/>
        <v>0</v>
      </c>
      <c r="AR27" s="899"/>
      <c r="AS27" s="899">
        <f t="shared" si="8"/>
        <v>0</v>
      </c>
      <c r="AT27" s="899">
        <f t="shared" si="9"/>
        <v>0</v>
      </c>
      <c r="AU27" s="899">
        <f t="shared" si="12"/>
        <v>0</v>
      </c>
      <c r="AV27" s="899">
        <f t="shared" si="12"/>
        <v>0</v>
      </c>
      <c r="AW27" s="899">
        <f t="shared" si="12"/>
        <v>0</v>
      </c>
      <c r="AX27" s="899">
        <f t="shared" si="12"/>
        <v>0</v>
      </c>
      <c r="AY27" s="899">
        <f t="shared" si="12"/>
        <v>0</v>
      </c>
      <c r="AZ27" s="899">
        <f t="shared" si="12"/>
        <v>0</v>
      </c>
      <c r="BA27" s="899">
        <f t="shared" si="12"/>
        <v>0</v>
      </c>
      <c r="BB27" s="899">
        <f t="shared" si="10"/>
        <v>0</v>
      </c>
      <c r="BC27" s="899">
        <f t="shared" si="2"/>
        <v>2.6459222200000001</v>
      </c>
      <c r="BD27" s="899">
        <f t="shared" si="3"/>
        <v>0</v>
      </c>
      <c r="BE27" s="901" t="str">
        <f t="shared" si="4"/>
        <v>-</v>
      </c>
      <c r="BF27" s="902"/>
      <c r="BG27" s="903"/>
      <c r="BH27" s="904"/>
      <c r="BI27" s="905"/>
      <c r="BJ27" s="866"/>
      <c r="BL27" s="867"/>
      <c r="BM27" s="867"/>
      <c r="BN27" s="867"/>
    </row>
    <row r="28" spans="1:66">
      <c r="A28" s="872"/>
      <c r="B28" s="897" t="s">
        <v>354</v>
      </c>
      <c r="C28" s="898">
        <v>29.587596648831969</v>
      </c>
      <c r="D28" s="899">
        <f t="shared" si="5"/>
        <v>29.587596648831973</v>
      </c>
      <c r="E28" s="900">
        <v>4.6409266819633088E-2</v>
      </c>
      <c r="F28" s="899">
        <f t="shared" si="6"/>
        <v>4.6409266819633088E-2</v>
      </c>
      <c r="G28" s="899">
        <f t="shared" si="6"/>
        <v>8.3140288196330812E-3</v>
      </c>
      <c r="H28" s="899">
        <f t="shared" si="12"/>
        <v>0</v>
      </c>
      <c r="I28" s="899">
        <f t="shared" si="12"/>
        <v>0</v>
      </c>
      <c r="J28" s="899">
        <f t="shared" si="12"/>
        <v>0</v>
      </c>
      <c r="K28" s="899">
        <f t="shared" si="12"/>
        <v>0</v>
      </c>
      <c r="L28" s="899">
        <f t="shared" si="12"/>
        <v>1.7449786876137753E-3</v>
      </c>
      <c r="M28" s="899">
        <f t="shared" si="12"/>
        <v>1.7449786876137753E-3</v>
      </c>
      <c r="N28" s="899">
        <f t="shared" si="12"/>
        <v>0</v>
      </c>
      <c r="O28" s="899">
        <f t="shared" si="12"/>
        <v>0</v>
      </c>
      <c r="P28" s="899">
        <f t="shared" si="12"/>
        <v>0</v>
      </c>
      <c r="Q28" s="899">
        <f t="shared" si="12"/>
        <v>0</v>
      </c>
      <c r="R28" s="899">
        <f t="shared" si="12"/>
        <v>0</v>
      </c>
      <c r="S28" s="899">
        <f t="shared" si="12"/>
        <v>0</v>
      </c>
      <c r="T28" s="899">
        <f t="shared" si="12"/>
        <v>0</v>
      </c>
      <c r="U28" s="899">
        <f t="shared" si="12"/>
        <v>0</v>
      </c>
      <c r="V28" s="899">
        <f t="shared" si="12"/>
        <v>0</v>
      </c>
      <c r="W28" s="899">
        <f t="shared" si="12"/>
        <v>0</v>
      </c>
      <c r="X28" s="899">
        <f t="shared" si="12"/>
        <v>0</v>
      </c>
      <c r="Y28" s="899">
        <f t="shared" si="12"/>
        <v>6.5690501320193068E-3</v>
      </c>
      <c r="Z28" s="899">
        <f t="shared" si="12"/>
        <v>6.5690501320193068E-3</v>
      </c>
      <c r="AA28" s="899">
        <f t="shared" si="12"/>
        <v>0</v>
      </c>
      <c r="AB28" s="899">
        <f t="shared" si="12"/>
        <v>0</v>
      </c>
      <c r="AC28" s="899">
        <f t="shared" si="12"/>
        <v>3.8095238000000003E-2</v>
      </c>
      <c r="AD28" s="899">
        <f t="shared" si="12"/>
        <v>0</v>
      </c>
      <c r="AE28" s="899">
        <f t="shared" si="12"/>
        <v>0</v>
      </c>
      <c r="AF28" s="899">
        <f t="shared" si="12"/>
        <v>0</v>
      </c>
      <c r="AG28" s="899">
        <f t="shared" si="0"/>
        <v>6.5690501320193068E-3</v>
      </c>
      <c r="AH28" s="899">
        <f t="shared" si="0"/>
        <v>0</v>
      </c>
      <c r="AI28" s="899">
        <f t="shared" si="12"/>
        <v>0</v>
      </c>
      <c r="AJ28" s="899">
        <f t="shared" si="12"/>
        <v>0</v>
      </c>
      <c r="AK28" s="899">
        <f t="shared" si="12"/>
        <v>6.5690501320193068E-3</v>
      </c>
      <c r="AL28" s="899">
        <f t="shared" si="12"/>
        <v>0</v>
      </c>
      <c r="AM28" s="899">
        <f t="shared" si="12"/>
        <v>0</v>
      </c>
      <c r="AN28" s="899">
        <f t="shared" si="12"/>
        <v>0</v>
      </c>
      <c r="AO28" s="899">
        <f t="shared" si="12"/>
        <v>0</v>
      </c>
      <c r="AP28" s="899">
        <f t="shared" si="12"/>
        <v>0</v>
      </c>
      <c r="AQ28" s="899">
        <f t="shared" si="1"/>
        <v>0</v>
      </c>
      <c r="AR28" s="899"/>
      <c r="AS28" s="899">
        <f t="shared" si="8"/>
        <v>0</v>
      </c>
      <c r="AT28" s="899">
        <f t="shared" si="9"/>
        <v>0</v>
      </c>
      <c r="AU28" s="899">
        <f t="shared" si="12"/>
        <v>0</v>
      </c>
      <c r="AV28" s="899">
        <f t="shared" si="12"/>
        <v>0</v>
      </c>
      <c r="AW28" s="899">
        <f t="shared" si="12"/>
        <v>0</v>
      </c>
      <c r="AX28" s="899">
        <f t="shared" si="12"/>
        <v>0</v>
      </c>
      <c r="AY28" s="899">
        <f t="shared" si="12"/>
        <v>0</v>
      </c>
      <c r="AZ28" s="899">
        <f t="shared" si="12"/>
        <v>0</v>
      </c>
      <c r="BA28" s="899">
        <f t="shared" si="12"/>
        <v>0</v>
      </c>
      <c r="BB28" s="899">
        <f t="shared" si="10"/>
        <v>0</v>
      </c>
      <c r="BC28" s="899">
        <f t="shared" si="2"/>
        <v>29.579282620012339</v>
      </c>
      <c r="BD28" s="899">
        <f t="shared" si="3"/>
        <v>0</v>
      </c>
      <c r="BE28" s="901">
        <f t="shared" si="4"/>
        <v>0</v>
      </c>
      <c r="BF28" s="902"/>
      <c r="BG28" s="903"/>
      <c r="BH28" s="904"/>
      <c r="BI28" s="905"/>
      <c r="BJ28" s="866"/>
      <c r="BL28" s="867"/>
      <c r="BM28" s="867"/>
      <c r="BN28" s="867"/>
    </row>
    <row r="29" spans="1:66">
      <c r="A29" s="872"/>
      <c r="B29" s="897" t="s">
        <v>355</v>
      </c>
      <c r="C29" s="898">
        <v>76.444210310837946</v>
      </c>
      <c r="D29" s="899">
        <f t="shared" si="5"/>
        <v>76.444210301104164</v>
      </c>
      <c r="E29" s="900">
        <v>12.486030402392132</v>
      </c>
      <c r="F29" s="899">
        <f t="shared" si="6"/>
        <v>12.486030402307467</v>
      </c>
      <c r="G29" s="899">
        <f t="shared" si="6"/>
        <v>3.0609821303074667</v>
      </c>
      <c r="H29" s="899">
        <f t="shared" si="12"/>
        <v>0</v>
      </c>
      <c r="I29" s="899">
        <f t="shared" si="12"/>
        <v>0</v>
      </c>
      <c r="J29" s="899">
        <f t="shared" si="12"/>
        <v>0</v>
      </c>
      <c r="K29" s="899">
        <f t="shared" si="12"/>
        <v>0</v>
      </c>
      <c r="L29" s="899">
        <f t="shared" si="12"/>
        <v>4.8865269795661699E-2</v>
      </c>
      <c r="M29" s="899">
        <f t="shared" si="12"/>
        <v>4.8865269795661699E-2</v>
      </c>
      <c r="N29" s="899">
        <f t="shared" si="12"/>
        <v>0</v>
      </c>
      <c r="O29" s="899">
        <f t="shared" si="12"/>
        <v>0</v>
      </c>
      <c r="P29" s="899">
        <f t="shared" si="12"/>
        <v>0.21754085000000001</v>
      </c>
      <c r="Q29" s="899">
        <f t="shared" si="12"/>
        <v>2.6201570900000002</v>
      </c>
      <c r="R29" s="899">
        <f t="shared" si="12"/>
        <v>0</v>
      </c>
      <c r="S29" s="899">
        <f t="shared" si="12"/>
        <v>0</v>
      </c>
      <c r="T29" s="899">
        <f t="shared" si="12"/>
        <v>0</v>
      </c>
      <c r="U29" s="899">
        <f t="shared" si="12"/>
        <v>0</v>
      </c>
      <c r="V29" s="899">
        <f t="shared" si="12"/>
        <v>0</v>
      </c>
      <c r="W29" s="899">
        <f t="shared" si="12"/>
        <v>0</v>
      </c>
      <c r="X29" s="899">
        <f t="shared" si="12"/>
        <v>0</v>
      </c>
      <c r="Y29" s="899">
        <f t="shared" si="12"/>
        <v>1.872414658205781</v>
      </c>
      <c r="Z29" s="899">
        <f t="shared" si="12"/>
        <v>0.39195977051180481</v>
      </c>
      <c r="AA29" s="899">
        <f t="shared" si="12"/>
        <v>0</v>
      </c>
      <c r="AB29" s="899">
        <f t="shared" si="12"/>
        <v>0</v>
      </c>
      <c r="AC29" s="899">
        <f t="shared" si="12"/>
        <v>10.347209624306025</v>
      </c>
      <c r="AD29" s="899">
        <f t="shared" si="12"/>
        <v>0</v>
      </c>
      <c r="AE29" s="899">
        <f t="shared" si="12"/>
        <v>0</v>
      </c>
      <c r="AF29" s="899">
        <f t="shared" si="12"/>
        <v>0</v>
      </c>
      <c r="AG29" s="899">
        <f t="shared" si="0"/>
        <v>9.4863787870102634</v>
      </c>
      <c r="AH29" s="899">
        <f t="shared" si="0"/>
        <v>0</v>
      </c>
      <c r="AI29" s="899">
        <f t="shared" si="12"/>
        <v>9.7951405538436054E-3</v>
      </c>
      <c r="AJ29" s="899">
        <f t="shared" si="12"/>
        <v>0</v>
      </c>
      <c r="AK29" s="899">
        <f t="shared" si="12"/>
        <v>2.8493330464564206</v>
      </c>
      <c r="AL29" s="899">
        <f t="shared" si="12"/>
        <v>0</v>
      </c>
      <c r="AM29" s="899">
        <f t="shared" si="12"/>
        <v>6.6272505999999991</v>
      </c>
      <c r="AN29" s="899">
        <f t="shared" si="12"/>
        <v>0</v>
      </c>
      <c r="AO29" s="899">
        <f t="shared" si="12"/>
        <v>0</v>
      </c>
      <c r="AP29" s="899">
        <f t="shared" si="12"/>
        <v>0</v>
      </c>
      <c r="AQ29" s="899">
        <f t="shared" si="1"/>
        <v>6.6272505999999991</v>
      </c>
      <c r="AR29" s="899"/>
      <c r="AS29" s="899">
        <f t="shared" si="8"/>
        <v>2.58822032</v>
      </c>
      <c r="AT29" s="899">
        <f t="shared" si="9"/>
        <v>2.1934398599999998</v>
      </c>
      <c r="AU29" s="899">
        <f t="shared" si="12"/>
        <v>0</v>
      </c>
      <c r="AV29" s="899">
        <f t="shared" si="12"/>
        <v>2.58822032</v>
      </c>
      <c r="AW29" s="899">
        <f t="shared" si="12"/>
        <v>2.1934398599999998</v>
      </c>
      <c r="AX29" s="899">
        <f t="shared" si="12"/>
        <v>0</v>
      </c>
      <c r="AY29" s="899">
        <f t="shared" si="12"/>
        <v>0</v>
      </c>
      <c r="AZ29" s="899">
        <f t="shared" si="12"/>
        <v>0</v>
      </c>
      <c r="BA29" s="899">
        <f t="shared" si="12"/>
        <v>0</v>
      </c>
      <c r="BB29" s="899">
        <f t="shared" si="10"/>
        <v>0</v>
      </c>
      <c r="BC29" s="899">
        <f t="shared" si="2"/>
        <v>73.383228170796698</v>
      </c>
      <c r="BD29" s="899">
        <f t="shared" si="3"/>
        <v>-1.4804548876939763</v>
      </c>
      <c r="BE29" s="901">
        <f t="shared" si="4"/>
        <v>-79.066614929868393</v>
      </c>
      <c r="BF29" s="902"/>
      <c r="BG29" s="903"/>
      <c r="BH29" s="904"/>
      <c r="BI29" s="905"/>
      <c r="BJ29" s="866"/>
      <c r="BL29" s="867"/>
      <c r="BM29" s="867"/>
      <c r="BN29" s="867"/>
    </row>
    <row r="30" spans="1:66">
      <c r="A30" s="872"/>
      <c r="B30" s="897" t="s">
        <v>356</v>
      </c>
      <c r="C30" s="898">
        <v>0</v>
      </c>
      <c r="D30" s="899">
        <f t="shared" si="5"/>
        <v>0</v>
      </c>
      <c r="E30" s="900">
        <v>0</v>
      </c>
      <c r="F30" s="899">
        <f t="shared" si="6"/>
        <v>0</v>
      </c>
      <c r="G30" s="899">
        <f t="shared" si="6"/>
        <v>0</v>
      </c>
      <c r="H30" s="899">
        <f t="shared" si="12"/>
        <v>0</v>
      </c>
      <c r="I30" s="899">
        <f t="shared" si="12"/>
        <v>0</v>
      </c>
      <c r="J30" s="899">
        <f t="shared" si="12"/>
        <v>0</v>
      </c>
      <c r="K30" s="899">
        <f t="shared" si="12"/>
        <v>0</v>
      </c>
      <c r="L30" s="899">
        <f t="shared" si="12"/>
        <v>0</v>
      </c>
      <c r="M30" s="899">
        <f t="shared" si="12"/>
        <v>0</v>
      </c>
      <c r="N30" s="899">
        <f t="shared" si="12"/>
        <v>0</v>
      </c>
      <c r="O30" s="899">
        <f t="shared" si="12"/>
        <v>0</v>
      </c>
      <c r="P30" s="899">
        <f t="shared" si="12"/>
        <v>0</v>
      </c>
      <c r="Q30" s="899">
        <f t="shared" si="12"/>
        <v>0</v>
      </c>
      <c r="R30" s="899">
        <f t="shared" si="12"/>
        <v>0</v>
      </c>
      <c r="S30" s="899">
        <f t="shared" si="12"/>
        <v>0</v>
      </c>
      <c r="T30" s="899">
        <f t="shared" si="12"/>
        <v>0</v>
      </c>
      <c r="U30" s="899">
        <f t="shared" si="12"/>
        <v>0</v>
      </c>
      <c r="V30" s="899">
        <f t="shared" si="12"/>
        <v>0</v>
      </c>
      <c r="W30" s="899">
        <f t="shared" ref="H30:BA34" si="13">W49+W165</f>
        <v>0</v>
      </c>
      <c r="X30" s="899">
        <f t="shared" si="13"/>
        <v>0</v>
      </c>
      <c r="Y30" s="899">
        <f t="shared" si="13"/>
        <v>0</v>
      </c>
      <c r="Z30" s="899">
        <f t="shared" si="13"/>
        <v>0</v>
      </c>
      <c r="AA30" s="899">
        <f t="shared" si="13"/>
        <v>0</v>
      </c>
      <c r="AB30" s="899">
        <f t="shared" si="13"/>
        <v>0</v>
      </c>
      <c r="AC30" s="899">
        <f t="shared" si="13"/>
        <v>0</v>
      </c>
      <c r="AD30" s="899">
        <f t="shared" si="13"/>
        <v>0</v>
      </c>
      <c r="AE30" s="899">
        <f t="shared" si="13"/>
        <v>0</v>
      </c>
      <c r="AF30" s="899">
        <f t="shared" si="13"/>
        <v>0</v>
      </c>
      <c r="AG30" s="899">
        <f t="shared" si="0"/>
        <v>0</v>
      </c>
      <c r="AH30" s="899">
        <f t="shared" si="0"/>
        <v>0</v>
      </c>
      <c r="AI30" s="899">
        <f t="shared" si="13"/>
        <v>0</v>
      </c>
      <c r="AJ30" s="899">
        <f t="shared" si="13"/>
        <v>0</v>
      </c>
      <c r="AK30" s="899">
        <f t="shared" si="13"/>
        <v>0</v>
      </c>
      <c r="AL30" s="899">
        <f t="shared" si="13"/>
        <v>0</v>
      </c>
      <c r="AM30" s="899">
        <f t="shared" si="13"/>
        <v>0</v>
      </c>
      <c r="AN30" s="899">
        <f t="shared" si="13"/>
        <v>0</v>
      </c>
      <c r="AO30" s="899">
        <f t="shared" si="13"/>
        <v>0</v>
      </c>
      <c r="AP30" s="899">
        <f t="shared" si="13"/>
        <v>0</v>
      </c>
      <c r="AQ30" s="899">
        <f t="shared" si="1"/>
        <v>0</v>
      </c>
      <c r="AR30" s="899"/>
      <c r="AS30" s="899">
        <f t="shared" si="8"/>
        <v>0</v>
      </c>
      <c r="AT30" s="899">
        <f t="shared" si="9"/>
        <v>0</v>
      </c>
      <c r="AU30" s="899">
        <f t="shared" si="13"/>
        <v>0</v>
      </c>
      <c r="AV30" s="899">
        <f t="shared" si="13"/>
        <v>0</v>
      </c>
      <c r="AW30" s="899">
        <f t="shared" si="13"/>
        <v>0</v>
      </c>
      <c r="AX30" s="899">
        <f t="shared" si="13"/>
        <v>0</v>
      </c>
      <c r="AY30" s="899">
        <f t="shared" si="13"/>
        <v>0</v>
      </c>
      <c r="AZ30" s="899">
        <f t="shared" si="13"/>
        <v>0</v>
      </c>
      <c r="BA30" s="899">
        <f t="shared" si="13"/>
        <v>0</v>
      </c>
      <c r="BB30" s="899">
        <f t="shared" si="10"/>
        <v>0</v>
      </c>
      <c r="BC30" s="899">
        <f t="shared" si="2"/>
        <v>0</v>
      </c>
      <c r="BD30" s="899">
        <f t="shared" si="3"/>
        <v>0</v>
      </c>
      <c r="BE30" s="901" t="str">
        <f t="shared" si="4"/>
        <v>-</v>
      </c>
      <c r="BF30" s="902"/>
      <c r="BG30" s="903"/>
      <c r="BH30" s="904"/>
      <c r="BI30" s="905"/>
      <c r="BJ30" s="866"/>
      <c r="BL30" s="867"/>
      <c r="BM30" s="867"/>
      <c r="BN30" s="867"/>
    </row>
    <row r="31" spans="1:66">
      <c r="A31" s="872"/>
      <c r="B31" s="897" t="s">
        <v>357</v>
      </c>
      <c r="C31" s="898">
        <v>0</v>
      </c>
      <c r="D31" s="899">
        <f t="shared" si="5"/>
        <v>0</v>
      </c>
      <c r="E31" s="900">
        <v>0</v>
      </c>
      <c r="F31" s="899">
        <f t="shared" si="6"/>
        <v>0</v>
      </c>
      <c r="G31" s="899">
        <f t="shared" si="6"/>
        <v>0</v>
      </c>
      <c r="H31" s="899">
        <f t="shared" si="13"/>
        <v>0</v>
      </c>
      <c r="I31" s="899">
        <f t="shared" si="13"/>
        <v>0</v>
      </c>
      <c r="J31" s="899">
        <f t="shared" si="13"/>
        <v>0</v>
      </c>
      <c r="K31" s="899">
        <f t="shared" si="13"/>
        <v>0</v>
      </c>
      <c r="L31" s="899">
        <f t="shared" si="13"/>
        <v>0</v>
      </c>
      <c r="M31" s="899">
        <f t="shared" si="13"/>
        <v>0</v>
      </c>
      <c r="N31" s="899">
        <f t="shared" si="13"/>
        <v>0</v>
      </c>
      <c r="O31" s="899">
        <f t="shared" si="13"/>
        <v>0</v>
      </c>
      <c r="P31" s="899">
        <f t="shared" si="13"/>
        <v>0</v>
      </c>
      <c r="Q31" s="899">
        <f t="shared" si="13"/>
        <v>0</v>
      </c>
      <c r="R31" s="899">
        <f t="shared" si="13"/>
        <v>0</v>
      </c>
      <c r="S31" s="899">
        <f t="shared" si="13"/>
        <v>0</v>
      </c>
      <c r="T31" s="899">
        <f t="shared" si="13"/>
        <v>0</v>
      </c>
      <c r="U31" s="899">
        <f t="shared" si="13"/>
        <v>0</v>
      </c>
      <c r="V31" s="899">
        <f t="shared" si="13"/>
        <v>0</v>
      </c>
      <c r="W31" s="899">
        <f t="shared" si="13"/>
        <v>0</v>
      </c>
      <c r="X31" s="899">
        <f t="shared" si="13"/>
        <v>0</v>
      </c>
      <c r="Y31" s="899">
        <f t="shared" si="13"/>
        <v>0</v>
      </c>
      <c r="Z31" s="899">
        <f t="shared" si="13"/>
        <v>0</v>
      </c>
      <c r="AA31" s="899">
        <f t="shared" si="13"/>
        <v>0</v>
      </c>
      <c r="AB31" s="899">
        <f t="shared" si="13"/>
        <v>0</v>
      </c>
      <c r="AC31" s="899">
        <f t="shared" si="13"/>
        <v>0</v>
      </c>
      <c r="AD31" s="899">
        <f t="shared" si="13"/>
        <v>0</v>
      </c>
      <c r="AE31" s="899">
        <f t="shared" si="13"/>
        <v>0</v>
      </c>
      <c r="AF31" s="899">
        <f t="shared" si="13"/>
        <v>0</v>
      </c>
      <c r="AG31" s="899">
        <f t="shared" si="0"/>
        <v>0</v>
      </c>
      <c r="AH31" s="899">
        <f t="shared" si="0"/>
        <v>0</v>
      </c>
      <c r="AI31" s="899">
        <f t="shared" si="13"/>
        <v>0</v>
      </c>
      <c r="AJ31" s="899">
        <f t="shared" si="13"/>
        <v>0</v>
      </c>
      <c r="AK31" s="899">
        <f t="shared" si="13"/>
        <v>0</v>
      </c>
      <c r="AL31" s="899">
        <f t="shared" si="13"/>
        <v>0</v>
      </c>
      <c r="AM31" s="899">
        <f t="shared" si="13"/>
        <v>0</v>
      </c>
      <c r="AN31" s="899">
        <f t="shared" si="13"/>
        <v>0</v>
      </c>
      <c r="AO31" s="899">
        <f t="shared" si="13"/>
        <v>0</v>
      </c>
      <c r="AP31" s="899">
        <f t="shared" si="13"/>
        <v>0</v>
      </c>
      <c r="AQ31" s="899">
        <f t="shared" si="1"/>
        <v>0</v>
      </c>
      <c r="AR31" s="899"/>
      <c r="AS31" s="899">
        <f t="shared" si="8"/>
        <v>0</v>
      </c>
      <c r="AT31" s="899">
        <f t="shared" si="9"/>
        <v>0</v>
      </c>
      <c r="AU31" s="899">
        <f t="shared" si="13"/>
        <v>0</v>
      </c>
      <c r="AV31" s="899">
        <f t="shared" si="13"/>
        <v>0</v>
      </c>
      <c r="AW31" s="899">
        <f t="shared" si="13"/>
        <v>0</v>
      </c>
      <c r="AX31" s="899">
        <f t="shared" si="13"/>
        <v>0</v>
      </c>
      <c r="AY31" s="899">
        <f t="shared" si="13"/>
        <v>0</v>
      </c>
      <c r="AZ31" s="899">
        <f t="shared" si="13"/>
        <v>0</v>
      </c>
      <c r="BA31" s="899">
        <f t="shared" si="13"/>
        <v>0</v>
      </c>
      <c r="BB31" s="899">
        <f t="shared" si="10"/>
        <v>0</v>
      </c>
      <c r="BC31" s="899">
        <f t="shared" si="2"/>
        <v>0</v>
      </c>
      <c r="BD31" s="899">
        <f t="shared" si="3"/>
        <v>0</v>
      </c>
      <c r="BE31" s="901" t="str">
        <f t="shared" si="4"/>
        <v>-</v>
      </c>
      <c r="BF31" s="902"/>
      <c r="BG31" s="903"/>
      <c r="BH31" s="904"/>
      <c r="BI31" s="905"/>
      <c r="BJ31" s="866"/>
      <c r="BL31" s="867"/>
      <c r="BM31" s="867"/>
      <c r="BN31" s="867"/>
    </row>
    <row r="32" spans="1:66">
      <c r="A32" s="872"/>
      <c r="B32" s="897" t="s">
        <v>358</v>
      </c>
      <c r="C32" s="898">
        <v>76.444210310837946</v>
      </c>
      <c r="D32" s="899">
        <f t="shared" si="5"/>
        <v>76.444210301104164</v>
      </c>
      <c r="E32" s="900">
        <v>12.486030402392132</v>
      </c>
      <c r="F32" s="899">
        <f t="shared" si="6"/>
        <v>12.486030402307467</v>
      </c>
      <c r="G32" s="899">
        <f t="shared" si="6"/>
        <v>3.0609821303074667</v>
      </c>
      <c r="H32" s="899">
        <f t="shared" si="13"/>
        <v>0</v>
      </c>
      <c r="I32" s="899">
        <f t="shared" si="13"/>
        <v>0</v>
      </c>
      <c r="J32" s="899">
        <f t="shared" si="13"/>
        <v>0</v>
      </c>
      <c r="K32" s="899">
        <f t="shared" si="13"/>
        <v>0</v>
      </c>
      <c r="L32" s="899">
        <f t="shared" si="13"/>
        <v>4.8865269795661699E-2</v>
      </c>
      <c r="M32" s="899">
        <f t="shared" si="13"/>
        <v>4.8865269795661699E-2</v>
      </c>
      <c r="N32" s="899">
        <f t="shared" si="13"/>
        <v>0</v>
      </c>
      <c r="O32" s="899">
        <f t="shared" si="13"/>
        <v>0</v>
      </c>
      <c r="P32" s="899">
        <f t="shared" si="13"/>
        <v>0.21754085000000001</v>
      </c>
      <c r="Q32" s="899">
        <f t="shared" si="13"/>
        <v>2.6201570900000002</v>
      </c>
      <c r="R32" s="899">
        <f t="shared" si="13"/>
        <v>0</v>
      </c>
      <c r="S32" s="899">
        <f t="shared" si="13"/>
        <v>0</v>
      </c>
      <c r="T32" s="899">
        <f t="shared" si="13"/>
        <v>0</v>
      </c>
      <c r="U32" s="899">
        <f t="shared" si="13"/>
        <v>0</v>
      </c>
      <c r="V32" s="899">
        <f t="shared" si="13"/>
        <v>0</v>
      </c>
      <c r="W32" s="899">
        <f t="shared" si="13"/>
        <v>0</v>
      </c>
      <c r="X32" s="899">
        <f t="shared" si="13"/>
        <v>0</v>
      </c>
      <c r="Y32" s="899">
        <f t="shared" si="13"/>
        <v>1.872414658205781</v>
      </c>
      <c r="Z32" s="899">
        <f t="shared" si="13"/>
        <v>0.39195977051180481</v>
      </c>
      <c r="AA32" s="899">
        <f t="shared" si="13"/>
        <v>0</v>
      </c>
      <c r="AB32" s="899">
        <f t="shared" si="13"/>
        <v>0</v>
      </c>
      <c r="AC32" s="899">
        <f t="shared" si="13"/>
        <v>10.347209624306025</v>
      </c>
      <c r="AD32" s="899">
        <f t="shared" si="13"/>
        <v>0</v>
      </c>
      <c r="AE32" s="899">
        <f t="shared" si="13"/>
        <v>0</v>
      </c>
      <c r="AF32" s="899">
        <f t="shared" si="13"/>
        <v>0</v>
      </c>
      <c r="AG32" s="899">
        <f t="shared" si="0"/>
        <v>9.4863787870102634</v>
      </c>
      <c r="AH32" s="899">
        <f t="shared" si="0"/>
        <v>0</v>
      </c>
      <c r="AI32" s="899">
        <f t="shared" si="13"/>
        <v>9.7951405538436054E-3</v>
      </c>
      <c r="AJ32" s="899">
        <f t="shared" si="13"/>
        <v>0</v>
      </c>
      <c r="AK32" s="899">
        <f t="shared" si="13"/>
        <v>2.8493330464564206</v>
      </c>
      <c r="AL32" s="899">
        <f t="shared" si="13"/>
        <v>0</v>
      </c>
      <c r="AM32" s="899">
        <f t="shared" si="13"/>
        <v>6.6272505999999991</v>
      </c>
      <c r="AN32" s="899">
        <f t="shared" si="13"/>
        <v>0</v>
      </c>
      <c r="AO32" s="899">
        <f t="shared" si="13"/>
        <v>0</v>
      </c>
      <c r="AP32" s="899">
        <f t="shared" si="13"/>
        <v>0</v>
      </c>
      <c r="AQ32" s="899">
        <f t="shared" si="1"/>
        <v>6.6272505999999991</v>
      </c>
      <c r="AR32" s="899"/>
      <c r="AS32" s="899">
        <f t="shared" si="8"/>
        <v>2.58822032</v>
      </c>
      <c r="AT32" s="899">
        <f t="shared" si="9"/>
        <v>2.1934398599999998</v>
      </c>
      <c r="AU32" s="899">
        <f t="shared" si="13"/>
        <v>0</v>
      </c>
      <c r="AV32" s="899">
        <f t="shared" si="13"/>
        <v>2.58822032</v>
      </c>
      <c r="AW32" s="899">
        <f t="shared" si="13"/>
        <v>2.1934398599999998</v>
      </c>
      <c r="AX32" s="899">
        <f t="shared" si="13"/>
        <v>0</v>
      </c>
      <c r="AY32" s="899">
        <f t="shared" si="13"/>
        <v>0</v>
      </c>
      <c r="AZ32" s="899">
        <f t="shared" si="13"/>
        <v>0</v>
      </c>
      <c r="BA32" s="899">
        <f t="shared" si="13"/>
        <v>0</v>
      </c>
      <c r="BB32" s="899">
        <f t="shared" si="10"/>
        <v>0</v>
      </c>
      <c r="BC32" s="899">
        <f t="shared" si="2"/>
        <v>73.383228170796698</v>
      </c>
      <c r="BD32" s="899">
        <f t="shared" si="3"/>
        <v>-1.4804548876939763</v>
      </c>
      <c r="BE32" s="901">
        <f t="shared" si="4"/>
        <v>-79.066614929868393</v>
      </c>
      <c r="BF32" s="902"/>
      <c r="BG32" s="903"/>
      <c r="BH32" s="904"/>
      <c r="BI32" s="905"/>
      <c r="BJ32" s="866"/>
      <c r="BL32" s="867"/>
      <c r="BM32" s="867"/>
      <c r="BN32" s="867"/>
    </row>
    <row r="33" spans="1:70">
      <c r="A33" s="872"/>
      <c r="B33" s="897" t="s">
        <v>359</v>
      </c>
      <c r="C33" s="898">
        <v>0</v>
      </c>
      <c r="D33" s="899">
        <f t="shared" si="5"/>
        <v>0</v>
      </c>
      <c r="E33" s="900">
        <v>0</v>
      </c>
      <c r="F33" s="899">
        <f t="shared" si="6"/>
        <v>0</v>
      </c>
      <c r="G33" s="899">
        <f t="shared" si="6"/>
        <v>0</v>
      </c>
      <c r="H33" s="899">
        <f t="shared" si="13"/>
        <v>0</v>
      </c>
      <c r="I33" s="899">
        <f t="shared" si="13"/>
        <v>0</v>
      </c>
      <c r="J33" s="899">
        <f t="shared" si="13"/>
        <v>0</v>
      </c>
      <c r="K33" s="899">
        <f t="shared" si="13"/>
        <v>0</v>
      </c>
      <c r="L33" s="899">
        <f t="shared" si="13"/>
        <v>0</v>
      </c>
      <c r="M33" s="899">
        <f t="shared" si="13"/>
        <v>0</v>
      </c>
      <c r="N33" s="899">
        <f t="shared" si="13"/>
        <v>0</v>
      </c>
      <c r="O33" s="899">
        <f t="shared" si="13"/>
        <v>0</v>
      </c>
      <c r="P33" s="899">
        <f t="shared" si="13"/>
        <v>0</v>
      </c>
      <c r="Q33" s="899">
        <f t="shared" si="13"/>
        <v>0</v>
      </c>
      <c r="R33" s="899">
        <f t="shared" si="13"/>
        <v>0</v>
      </c>
      <c r="S33" s="899">
        <f t="shared" si="13"/>
        <v>0</v>
      </c>
      <c r="T33" s="899">
        <f t="shared" si="13"/>
        <v>0</v>
      </c>
      <c r="U33" s="899">
        <f t="shared" si="13"/>
        <v>0</v>
      </c>
      <c r="V33" s="899">
        <f t="shared" si="13"/>
        <v>0</v>
      </c>
      <c r="W33" s="899">
        <f t="shared" si="13"/>
        <v>0</v>
      </c>
      <c r="X33" s="899">
        <f t="shared" si="13"/>
        <v>0</v>
      </c>
      <c r="Y33" s="899">
        <f t="shared" si="13"/>
        <v>0</v>
      </c>
      <c r="Z33" s="899">
        <f t="shared" si="13"/>
        <v>0</v>
      </c>
      <c r="AA33" s="899">
        <f t="shared" si="13"/>
        <v>0</v>
      </c>
      <c r="AB33" s="899">
        <f t="shared" si="13"/>
        <v>0</v>
      </c>
      <c r="AC33" s="899">
        <f t="shared" si="13"/>
        <v>0</v>
      </c>
      <c r="AD33" s="899">
        <f t="shared" si="13"/>
        <v>0</v>
      </c>
      <c r="AE33" s="899">
        <f t="shared" si="13"/>
        <v>0</v>
      </c>
      <c r="AF33" s="899">
        <f t="shared" si="13"/>
        <v>0</v>
      </c>
      <c r="AG33" s="899">
        <f t="shared" si="0"/>
        <v>0</v>
      </c>
      <c r="AH33" s="899">
        <f t="shared" si="0"/>
        <v>0</v>
      </c>
      <c r="AI33" s="899">
        <f t="shared" si="13"/>
        <v>0</v>
      </c>
      <c r="AJ33" s="899">
        <f t="shared" si="13"/>
        <v>0</v>
      </c>
      <c r="AK33" s="899">
        <f t="shared" si="13"/>
        <v>0</v>
      </c>
      <c r="AL33" s="899">
        <f t="shared" si="13"/>
        <v>0</v>
      </c>
      <c r="AM33" s="899">
        <f t="shared" si="13"/>
        <v>0</v>
      </c>
      <c r="AN33" s="899">
        <f t="shared" si="13"/>
        <v>0</v>
      </c>
      <c r="AO33" s="899">
        <f t="shared" si="13"/>
        <v>0</v>
      </c>
      <c r="AP33" s="899">
        <f t="shared" si="13"/>
        <v>0</v>
      </c>
      <c r="AQ33" s="899">
        <f t="shared" si="1"/>
        <v>0</v>
      </c>
      <c r="AR33" s="899"/>
      <c r="AS33" s="899">
        <f t="shared" si="8"/>
        <v>0</v>
      </c>
      <c r="AT33" s="899">
        <f t="shared" si="9"/>
        <v>0</v>
      </c>
      <c r="AU33" s="899">
        <f t="shared" si="13"/>
        <v>0</v>
      </c>
      <c r="AV33" s="899">
        <f t="shared" si="13"/>
        <v>0</v>
      </c>
      <c r="AW33" s="899">
        <f t="shared" si="13"/>
        <v>0</v>
      </c>
      <c r="AX33" s="899">
        <f t="shared" si="13"/>
        <v>0</v>
      </c>
      <c r="AY33" s="899">
        <f t="shared" si="13"/>
        <v>0</v>
      </c>
      <c r="AZ33" s="899">
        <f t="shared" si="13"/>
        <v>0</v>
      </c>
      <c r="BA33" s="899">
        <f t="shared" si="13"/>
        <v>0</v>
      </c>
      <c r="BB33" s="899">
        <f t="shared" si="10"/>
        <v>0</v>
      </c>
      <c r="BC33" s="899">
        <f t="shared" si="2"/>
        <v>0</v>
      </c>
      <c r="BD33" s="899">
        <f t="shared" si="3"/>
        <v>0</v>
      </c>
      <c r="BE33" s="901" t="str">
        <f t="shared" si="4"/>
        <v>-</v>
      </c>
      <c r="BF33" s="902"/>
      <c r="BG33" s="903"/>
      <c r="BH33" s="904"/>
      <c r="BI33" s="905"/>
      <c r="BJ33" s="866"/>
      <c r="BL33" s="867"/>
      <c r="BM33" s="867"/>
      <c r="BN33" s="867"/>
    </row>
    <row r="34" spans="1:70">
      <c r="A34" s="872"/>
      <c r="B34" s="897" t="s">
        <v>55</v>
      </c>
      <c r="C34" s="898">
        <v>4.8184800000000001</v>
      </c>
      <c r="D34" s="899">
        <f t="shared" si="5"/>
        <v>4.8184800000000001</v>
      </c>
      <c r="E34" s="900">
        <v>2.9325409100000002</v>
      </c>
      <c r="F34" s="899">
        <f t="shared" si="6"/>
        <v>2.9325409100000002</v>
      </c>
      <c r="G34" s="899">
        <f t="shared" si="6"/>
        <v>2.9325409100000002</v>
      </c>
      <c r="H34" s="899">
        <f t="shared" si="13"/>
        <v>0</v>
      </c>
      <c r="I34" s="899">
        <f t="shared" si="13"/>
        <v>0</v>
      </c>
      <c r="J34" s="899">
        <f t="shared" si="13"/>
        <v>0</v>
      </c>
      <c r="K34" s="899">
        <f t="shared" si="13"/>
        <v>0</v>
      </c>
      <c r="L34" s="899">
        <f t="shared" si="13"/>
        <v>0</v>
      </c>
      <c r="M34" s="899">
        <f t="shared" si="13"/>
        <v>0</v>
      </c>
      <c r="N34" s="899">
        <f t="shared" si="13"/>
        <v>0</v>
      </c>
      <c r="O34" s="899">
        <f t="shared" si="13"/>
        <v>0</v>
      </c>
      <c r="P34" s="899">
        <f t="shared" si="13"/>
        <v>0.88113176000000004</v>
      </c>
      <c r="Q34" s="899">
        <f t="shared" si="13"/>
        <v>0.88113176000000004</v>
      </c>
      <c r="R34" s="899">
        <f t="shared" si="13"/>
        <v>0.74301005000000009</v>
      </c>
      <c r="S34" s="899">
        <f t="shared" si="13"/>
        <v>0</v>
      </c>
      <c r="T34" s="899">
        <f t="shared" si="13"/>
        <v>0</v>
      </c>
      <c r="U34" s="899">
        <f t="shared" si="13"/>
        <v>0</v>
      </c>
      <c r="V34" s="899">
        <f t="shared" si="13"/>
        <v>0</v>
      </c>
      <c r="W34" s="899">
        <f t="shared" si="13"/>
        <v>0</v>
      </c>
      <c r="X34" s="899">
        <f t="shared" si="13"/>
        <v>0</v>
      </c>
      <c r="Y34" s="899">
        <f t="shared" si="13"/>
        <v>2.05140915</v>
      </c>
      <c r="Z34" s="899">
        <f t="shared" si="13"/>
        <v>2.05140915</v>
      </c>
      <c r="AA34" s="899">
        <f t="shared" si="13"/>
        <v>1.74309051</v>
      </c>
      <c r="AB34" s="899">
        <f t="shared" si="13"/>
        <v>0.30831863999999998</v>
      </c>
      <c r="AC34" s="899">
        <f t="shared" si="13"/>
        <v>0</v>
      </c>
      <c r="AD34" s="899">
        <f t="shared" si="13"/>
        <v>0</v>
      </c>
      <c r="AE34" s="899">
        <f t="shared" si="13"/>
        <v>0</v>
      </c>
      <c r="AF34" s="899">
        <f t="shared" si="13"/>
        <v>0</v>
      </c>
      <c r="AG34" s="899">
        <f t="shared" si="0"/>
        <v>2.9325409100000002</v>
      </c>
      <c r="AH34" s="899">
        <f t="shared" si="0"/>
        <v>0</v>
      </c>
      <c r="AI34" s="899">
        <f t="shared" si="13"/>
        <v>0</v>
      </c>
      <c r="AJ34" s="899">
        <f t="shared" si="13"/>
        <v>0</v>
      </c>
      <c r="AK34" s="899">
        <f t="shared" si="13"/>
        <v>2.9325409100000002</v>
      </c>
      <c r="AL34" s="899">
        <f t="shared" si="13"/>
        <v>0</v>
      </c>
      <c r="AM34" s="899">
        <f t="shared" si="13"/>
        <v>0</v>
      </c>
      <c r="AN34" s="899">
        <f t="shared" si="13"/>
        <v>0</v>
      </c>
      <c r="AO34" s="899">
        <f t="shared" si="13"/>
        <v>0</v>
      </c>
      <c r="AP34" s="899">
        <f t="shared" si="13"/>
        <v>0</v>
      </c>
      <c r="AQ34" s="899">
        <f t="shared" si="1"/>
        <v>0</v>
      </c>
      <c r="AR34" s="899"/>
      <c r="AS34" s="899">
        <f t="shared" si="8"/>
        <v>0</v>
      </c>
      <c r="AT34" s="899">
        <f t="shared" si="9"/>
        <v>0</v>
      </c>
      <c r="AU34" s="899">
        <f t="shared" si="13"/>
        <v>0</v>
      </c>
      <c r="AV34" s="899">
        <f t="shared" si="13"/>
        <v>0</v>
      </c>
      <c r="AW34" s="899">
        <f t="shared" si="13"/>
        <v>0</v>
      </c>
      <c r="AX34" s="899">
        <f t="shared" si="13"/>
        <v>0</v>
      </c>
      <c r="AY34" s="899">
        <f t="shared" si="13"/>
        <v>0</v>
      </c>
      <c r="AZ34" s="899">
        <f t="shared" si="13"/>
        <v>0</v>
      </c>
      <c r="BA34" s="899">
        <f t="shared" si="13"/>
        <v>0</v>
      </c>
      <c r="BB34" s="899">
        <f t="shared" si="10"/>
        <v>0</v>
      </c>
      <c r="BC34" s="899">
        <f t="shared" si="2"/>
        <v>1.8859390899999999</v>
      </c>
      <c r="BD34" s="899">
        <f t="shared" si="3"/>
        <v>0</v>
      </c>
      <c r="BE34" s="901">
        <f t="shared" si="4"/>
        <v>0</v>
      </c>
      <c r="BF34" s="902"/>
      <c r="BG34" s="903"/>
      <c r="BH34" s="904"/>
      <c r="BI34" s="905"/>
      <c r="BJ34" s="866"/>
      <c r="BL34" s="867"/>
      <c r="BM34" s="867"/>
      <c r="BN34" s="867"/>
    </row>
    <row r="35" spans="1:70">
      <c r="A35" s="906">
        <v>1</v>
      </c>
      <c r="B35" s="907" t="s">
        <v>31</v>
      </c>
      <c r="C35" s="907"/>
      <c r="D35" s="320">
        <v>0.82261024000000005</v>
      </c>
      <c r="E35" s="320"/>
      <c r="F35" s="320">
        <f t="shared" si="6"/>
        <v>0.82261024000000005</v>
      </c>
      <c r="G35" s="320">
        <f t="shared" si="6"/>
        <v>0.82261024000000005</v>
      </c>
      <c r="H35" s="320">
        <v>0.70053604000000003</v>
      </c>
      <c r="I35" s="320">
        <v>0</v>
      </c>
      <c r="J35" s="320">
        <v>0</v>
      </c>
      <c r="K35" s="320">
        <v>0</v>
      </c>
      <c r="L35" s="320">
        <v>2.7308899999999997E-3</v>
      </c>
      <c r="M35" s="320">
        <v>2.7308899999999997E-3</v>
      </c>
      <c r="N35" s="320">
        <v>2.7308899999999997E-3</v>
      </c>
      <c r="O35" s="320">
        <v>0</v>
      </c>
      <c r="P35" s="320">
        <v>0.81987935000000001</v>
      </c>
      <c r="Q35" s="320">
        <v>0.81987935000000001</v>
      </c>
      <c r="R35" s="320">
        <v>0.69780514999999999</v>
      </c>
      <c r="S35" s="320">
        <v>0</v>
      </c>
      <c r="T35" s="320">
        <v>0.82261024000000005</v>
      </c>
      <c r="U35" s="320">
        <v>0.82261024000000005</v>
      </c>
      <c r="V35" s="320">
        <v>0</v>
      </c>
      <c r="W35" s="320">
        <v>0</v>
      </c>
      <c r="X35" s="320"/>
      <c r="Y35" s="320">
        <v>0</v>
      </c>
      <c r="Z35" s="320">
        <v>0</v>
      </c>
      <c r="AA35" s="320">
        <v>0</v>
      </c>
      <c r="AB35" s="320">
        <v>0</v>
      </c>
      <c r="AC35" s="320">
        <v>0</v>
      </c>
      <c r="AD35" s="320">
        <v>0</v>
      </c>
      <c r="AE35" s="320">
        <v>0</v>
      </c>
      <c r="AF35" s="320">
        <v>0</v>
      </c>
      <c r="AG35" s="320">
        <f t="shared" si="0"/>
        <v>0.82261023999999994</v>
      </c>
      <c r="AH35" s="320">
        <f t="shared" si="0"/>
        <v>0.70053604000000003</v>
      </c>
      <c r="AI35" s="320">
        <v>0.12797277000000001</v>
      </c>
      <c r="AJ35" s="320">
        <v>0.10997277</v>
      </c>
      <c r="AK35" s="320">
        <v>0.69463746999999998</v>
      </c>
      <c r="AL35" s="320">
        <v>0.59056326999999997</v>
      </c>
      <c r="AM35" s="320">
        <v>0</v>
      </c>
      <c r="AN35" s="320">
        <v>0</v>
      </c>
      <c r="AO35" s="320">
        <v>0</v>
      </c>
      <c r="AP35" s="320">
        <v>0</v>
      </c>
      <c r="AQ35" s="320">
        <f t="shared" si="1"/>
        <v>0</v>
      </c>
      <c r="AR35" s="320"/>
      <c r="AS35" s="320">
        <f t="shared" si="8"/>
        <v>0.82261023999999994</v>
      </c>
      <c r="AT35" s="320">
        <f t="shared" si="9"/>
        <v>0.70053604000000003</v>
      </c>
      <c r="AU35" s="320">
        <v>0</v>
      </c>
      <c r="AV35" s="320">
        <v>0</v>
      </c>
      <c r="AW35" s="320">
        <v>0</v>
      </c>
      <c r="AX35" s="320">
        <v>0.82261023999999994</v>
      </c>
      <c r="AY35" s="320">
        <v>0.70053604000000003</v>
      </c>
      <c r="AZ35" s="320">
        <v>0</v>
      </c>
      <c r="BA35" s="320">
        <v>0</v>
      </c>
      <c r="BB35" s="320">
        <f t="shared" si="10"/>
        <v>0.82261023999999994</v>
      </c>
      <c r="BC35" s="320">
        <f t="shared" si="2"/>
        <v>0</v>
      </c>
      <c r="BD35" s="320">
        <f t="shared" si="3"/>
        <v>0</v>
      </c>
      <c r="BE35" s="908" t="str">
        <f t="shared" si="4"/>
        <v>-</v>
      </c>
      <c r="BF35" s="583">
        <v>0</v>
      </c>
      <c r="BG35" s="627">
        <v>0</v>
      </c>
      <c r="BH35" s="627">
        <v>0</v>
      </c>
      <c r="BI35" s="628">
        <v>0</v>
      </c>
      <c r="BJ35" s="445">
        <v>0</v>
      </c>
      <c r="BK35" s="579"/>
      <c r="BL35" s="627">
        <v>0</v>
      </c>
      <c r="BM35" s="627">
        <v>0.62385246000000005</v>
      </c>
      <c r="BN35" s="627">
        <v>1.4464627000000001</v>
      </c>
      <c r="BO35" s="579">
        <v>1446.4627</v>
      </c>
      <c r="BQ35" s="579">
        <v>0</v>
      </c>
      <c r="BR35" s="579">
        <v>0</v>
      </c>
    </row>
    <row r="36" spans="1:70">
      <c r="A36" s="872"/>
      <c r="B36" s="897" t="s">
        <v>343</v>
      </c>
      <c r="C36" s="897"/>
      <c r="D36" s="899">
        <f t="shared" ref="D36:D53" si="14">D55</f>
        <v>0.82261023999999994</v>
      </c>
      <c r="E36" s="899"/>
      <c r="F36" s="899">
        <f t="shared" si="6"/>
        <v>0.82261024000000005</v>
      </c>
      <c r="G36" s="899">
        <f t="shared" si="6"/>
        <v>0.82261024000000005</v>
      </c>
      <c r="H36" s="899">
        <f t="shared" ref="H36:BA42" si="15">H55</f>
        <v>0</v>
      </c>
      <c r="I36" s="899">
        <f t="shared" si="15"/>
        <v>0</v>
      </c>
      <c r="J36" s="899">
        <f t="shared" si="15"/>
        <v>0</v>
      </c>
      <c r="K36" s="899">
        <f t="shared" si="15"/>
        <v>0</v>
      </c>
      <c r="L36" s="899">
        <f t="shared" si="15"/>
        <v>2.7308899999999997E-3</v>
      </c>
      <c r="M36" s="899">
        <f t="shared" si="15"/>
        <v>2.7308899999999997E-3</v>
      </c>
      <c r="N36" s="899">
        <f t="shared" si="15"/>
        <v>0</v>
      </c>
      <c r="O36" s="899">
        <f t="shared" si="15"/>
        <v>0</v>
      </c>
      <c r="P36" s="899">
        <f t="shared" si="15"/>
        <v>0.81987935000000001</v>
      </c>
      <c r="Q36" s="899">
        <f t="shared" si="15"/>
        <v>0.81987935000000001</v>
      </c>
      <c r="R36" s="899">
        <f t="shared" si="15"/>
        <v>0.69780514999999999</v>
      </c>
      <c r="S36" s="899">
        <f t="shared" si="15"/>
        <v>0</v>
      </c>
      <c r="T36" s="899">
        <f t="shared" si="15"/>
        <v>0</v>
      </c>
      <c r="U36" s="899">
        <f t="shared" si="15"/>
        <v>0</v>
      </c>
      <c r="V36" s="899">
        <f t="shared" si="15"/>
        <v>0</v>
      </c>
      <c r="W36" s="899">
        <f t="shared" si="15"/>
        <v>0</v>
      </c>
      <c r="X36" s="899">
        <f t="shared" si="15"/>
        <v>0</v>
      </c>
      <c r="Y36" s="899">
        <f t="shared" si="15"/>
        <v>0</v>
      </c>
      <c r="Z36" s="899">
        <f t="shared" si="15"/>
        <v>0</v>
      </c>
      <c r="AA36" s="899">
        <f t="shared" si="15"/>
        <v>0</v>
      </c>
      <c r="AB36" s="899">
        <f t="shared" si="15"/>
        <v>0</v>
      </c>
      <c r="AC36" s="899">
        <f t="shared" si="15"/>
        <v>0</v>
      </c>
      <c r="AD36" s="899">
        <f t="shared" si="15"/>
        <v>0</v>
      </c>
      <c r="AE36" s="899">
        <f t="shared" si="15"/>
        <v>0</v>
      </c>
      <c r="AF36" s="899">
        <f t="shared" si="15"/>
        <v>0</v>
      </c>
      <c r="AG36" s="899">
        <f t="shared" si="0"/>
        <v>0.82261023999999994</v>
      </c>
      <c r="AH36" s="899">
        <f t="shared" si="0"/>
        <v>0</v>
      </c>
      <c r="AI36" s="899">
        <f t="shared" si="15"/>
        <v>0.12797277000000001</v>
      </c>
      <c r="AJ36" s="899">
        <f t="shared" si="15"/>
        <v>0</v>
      </c>
      <c r="AK36" s="899">
        <f t="shared" si="15"/>
        <v>0.69463746999999998</v>
      </c>
      <c r="AL36" s="899">
        <f t="shared" si="15"/>
        <v>0</v>
      </c>
      <c r="AM36" s="899">
        <f t="shared" si="15"/>
        <v>0</v>
      </c>
      <c r="AN36" s="899">
        <f t="shared" si="15"/>
        <v>0</v>
      </c>
      <c r="AO36" s="899">
        <f t="shared" si="15"/>
        <v>0</v>
      </c>
      <c r="AP36" s="899">
        <f t="shared" si="15"/>
        <v>0</v>
      </c>
      <c r="AQ36" s="899">
        <f t="shared" si="1"/>
        <v>0</v>
      </c>
      <c r="AR36" s="899"/>
      <c r="AS36" s="899">
        <f t="shared" si="8"/>
        <v>0.82261023999999994</v>
      </c>
      <c r="AT36" s="899">
        <f t="shared" si="9"/>
        <v>0.70053604000000003</v>
      </c>
      <c r="AU36" s="899">
        <f t="shared" si="15"/>
        <v>0</v>
      </c>
      <c r="AV36" s="899">
        <f t="shared" si="15"/>
        <v>0</v>
      </c>
      <c r="AW36" s="899">
        <f t="shared" si="15"/>
        <v>0</v>
      </c>
      <c r="AX36" s="899">
        <f t="shared" si="15"/>
        <v>0.82261023999999994</v>
      </c>
      <c r="AY36" s="899">
        <f t="shared" si="15"/>
        <v>0.70053604000000003</v>
      </c>
      <c r="AZ36" s="899">
        <f t="shared" si="15"/>
        <v>0</v>
      </c>
      <c r="BA36" s="899">
        <f t="shared" si="15"/>
        <v>0</v>
      </c>
      <c r="BB36" s="899">
        <f t="shared" si="10"/>
        <v>0.82261023999999994</v>
      </c>
      <c r="BC36" s="899">
        <f t="shared" si="2"/>
        <v>0</v>
      </c>
      <c r="BD36" s="899">
        <f t="shared" si="3"/>
        <v>0</v>
      </c>
      <c r="BE36" s="901" t="str">
        <f t="shared" si="4"/>
        <v>-</v>
      </c>
      <c r="BF36" s="902"/>
      <c r="BG36" s="903"/>
      <c r="BH36" s="904"/>
      <c r="BI36" s="905"/>
      <c r="BJ36" s="866"/>
      <c r="BL36" s="867"/>
      <c r="BM36" s="867"/>
      <c r="BN36" s="867"/>
    </row>
    <row r="37" spans="1:70">
      <c r="A37" s="872"/>
      <c r="B37" s="897" t="s">
        <v>344</v>
      </c>
      <c r="C37" s="897"/>
      <c r="D37" s="899">
        <f t="shared" si="14"/>
        <v>0.82261023999999994</v>
      </c>
      <c r="E37" s="899"/>
      <c r="F37" s="899">
        <f t="shared" si="6"/>
        <v>0.82261024000000005</v>
      </c>
      <c r="G37" s="899">
        <f t="shared" si="6"/>
        <v>0.82261024000000005</v>
      </c>
      <c r="H37" s="899">
        <f t="shared" si="15"/>
        <v>0</v>
      </c>
      <c r="I37" s="899">
        <f t="shared" si="15"/>
        <v>0</v>
      </c>
      <c r="J37" s="899">
        <f t="shared" si="15"/>
        <v>0</v>
      </c>
      <c r="K37" s="899">
        <f t="shared" si="15"/>
        <v>0</v>
      </c>
      <c r="L37" s="899">
        <f t="shared" si="15"/>
        <v>2.7308899999999997E-3</v>
      </c>
      <c r="M37" s="899">
        <f t="shared" si="15"/>
        <v>2.7308899999999997E-3</v>
      </c>
      <c r="N37" s="899">
        <f t="shared" si="15"/>
        <v>0</v>
      </c>
      <c r="O37" s="899">
        <f t="shared" si="15"/>
        <v>0</v>
      </c>
      <c r="P37" s="899">
        <f t="shared" si="15"/>
        <v>0.81987935000000001</v>
      </c>
      <c r="Q37" s="899">
        <f t="shared" si="15"/>
        <v>0.81987935000000001</v>
      </c>
      <c r="R37" s="899">
        <f t="shared" si="15"/>
        <v>0.69780514999999999</v>
      </c>
      <c r="S37" s="899">
        <f t="shared" si="15"/>
        <v>0</v>
      </c>
      <c r="T37" s="899">
        <f t="shared" si="15"/>
        <v>0</v>
      </c>
      <c r="U37" s="899">
        <f t="shared" si="15"/>
        <v>0</v>
      </c>
      <c r="V37" s="899">
        <f t="shared" si="15"/>
        <v>0</v>
      </c>
      <c r="W37" s="899">
        <f t="shared" si="15"/>
        <v>0</v>
      </c>
      <c r="X37" s="899">
        <f t="shared" si="15"/>
        <v>0</v>
      </c>
      <c r="Y37" s="899">
        <f t="shared" si="15"/>
        <v>0</v>
      </c>
      <c r="Z37" s="899">
        <f t="shared" si="15"/>
        <v>0</v>
      </c>
      <c r="AA37" s="899">
        <f t="shared" si="15"/>
        <v>0</v>
      </c>
      <c r="AB37" s="899">
        <f t="shared" si="15"/>
        <v>0</v>
      </c>
      <c r="AC37" s="899">
        <f t="shared" si="15"/>
        <v>0</v>
      </c>
      <c r="AD37" s="899">
        <f t="shared" si="15"/>
        <v>0</v>
      </c>
      <c r="AE37" s="899">
        <f t="shared" si="15"/>
        <v>0</v>
      </c>
      <c r="AF37" s="899">
        <f t="shared" si="15"/>
        <v>0</v>
      </c>
      <c r="AG37" s="899">
        <f t="shared" si="0"/>
        <v>0.82261023999999994</v>
      </c>
      <c r="AH37" s="899">
        <f t="shared" si="0"/>
        <v>0</v>
      </c>
      <c r="AI37" s="899">
        <f t="shared" si="15"/>
        <v>0.12797277000000001</v>
      </c>
      <c r="AJ37" s="899">
        <f t="shared" si="15"/>
        <v>0</v>
      </c>
      <c r="AK37" s="899">
        <f t="shared" si="15"/>
        <v>0.69463746999999998</v>
      </c>
      <c r="AL37" s="899">
        <f t="shared" si="15"/>
        <v>0</v>
      </c>
      <c r="AM37" s="899">
        <f t="shared" si="15"/>
        <v>0</v>
      </c>
      <c r="AN37" s="899">
        <f t="shared" si="15"/>
        <v>0</v>
      </c>
      <c r="AO37" s="899">
        <f t="shared" si="15"/>
        <v>0</v>
      </c>
      <c r="AP37" s="899">
        <f t="shared" si="15"/>
        <v>0</v>
      </c>
      <c r="AQ37" s="899">
        <f t="shared" si="1"/>
        <v>0</v>
      </c>
      <c r="AR37" s="899"/>
      <c r="AS37" s="899">
        <f t="shared" si="8"/>
        <v>0.82261023999999994</v>
      </c>
      <c r="AT37" s="899">
        <f t="shared" si="9"/>
        <v>0.70053604000000003</v>
      </c>
      <c r="AU37" s="899">
        <f t="shared" si="15"/>
        <v>0</v>
      </c>
      <c r="AV37" s="899">
        <f t="shared" si="15"/>
        <v>0</v>
      </c>
      <c r="AW37" s="899">
        <f t="shared" si="15"/>
        <v>0</v>
      </c>
      <c r="AX37" s="899">
        <f t="shared" si="15"/>
        <v>0.82261023999999994</v>
      </c>
      <c r="AY37" s="899">
        <f t="shared" si="15"/>
        <v>0.70053604000000003</v>
      </c>
      <c r="AZ37" s="899">
        <f t="shared" si="15"/>
        <v>0</v>
      </c>
      <c r="BA37" s="899">
        <f t="shared" si="15"/>
        <v>0</v>
      </c>
      <c r="BB37" s="899">
        <f t="shared" si="10"/>
        <v>0.82261023999999994</v>
      </c>
      <c r="BC37" s="899">
        <f t="shared" si="2"/>
        <v>0</v>
      </c>
      <c r="BD37" s="899">
        <f t="shared" si="3"/>
        <v>0</v>
      </c>
      <c r="BE37" s="901" t="str">
        <f t="shared" si="4"/>
        <v>-</v>
      </c>
      <c r="BF37" s="902"/>
      <c r="BG37" s="903"/>
      <c r="BH37" s="904"/>
      <c r="BI37" s="905"/>
      <c r="BJ37" s="866"/>
      <c r="BL37" s="867"/>
      <c r="BM37" s="867"/>
      <c r="BN37" s="867"/>
    </row>
    <row r="38" spans="1:70">
      <c r="A38" s="872"/>
      <c r="B38" s="897" t="s">
        <v>345</v>
      </c>
      <c r="C38" s="897"/>
      <c r="D38" s="899">
        <f t="shared" si="14"/>
        <v>0.82261023999999994</v>
      </c>
      <c r="E38" s="899"/>
      <c r="F38" s="899">
        <f t="shared" si="6"/>
        <v>0.82261024000000005</v>
      </c>
      <c r="G38" s="899">
        <f t="shared" si="6"/>
        <v>0.82261024000000005</v>
      </c>
      <c r="H38" s="899">
        <f t="shared" si="15"/>
        <v>0</v>
      </c>
      <c r="I38" s="899">
        <f t="shared" si="15"/>
        <v>0</v>
      </c>
      <c r="J38" s="899">
        <f t="shared" si="15"/>
        <v>0</v>
      </c>
      <c r="K38" s="899">
        <f t="shared" si="15"/>
        <v>0</v>
      </c>
      <c r="L38" s="899">
        <f t="shared" si="15"/>
        <v>2.7308899999999997E-3</v>
      </c>
      <c r="M38" s="899">
        <f t="shared" si="15"/>
        <v>2.7308899999999997E-3</v>
      </c>
      <c r="N38" s="899">
        <f t="shared" si="15"/>
        <v>0</v>
      </c>
      <c r="O38" s="899">
        <f t="shared" si="15"/>
        <v>0</v>
      </c>
      <c r="P38" s="899">
        <f t="shared" si="15"/>
        <v>0.81987935000000001</v>
      </c>
      <c r="Q38" s="899">
        <f t="shared" si="15"/>
        <v>0.81987935000000001</v>
      </c>
      <c r="R38" s="899">
        <f t="shared" si="15"/>
        <v>0.69780514999999999</v>
      </c>
      <c r="S38" s="899">
        <f t="shared" si="15"/>
        <v>0</v>
      </c>
      <c r="T38" s="899">
        <f t="shared" si="15"/>
        <v>0</v>
      </c>
      <c r="U38" s="899">
        <f t="shared" si="15"/>
        <v>0</v>
      </c>
      <c r="V38" s="899">
        <f t="shared" si="15"/>
        <v>0</v>
      </c>
      <c r="W38" s="899">
        <f t="shared" si="15"/>
        <v>0</v>
      </c>
      <c r="X38" s="899">
        <f t="shared" si="15"/>
        <v>0</v>
      </c>
      <c r="Y38" s="899">
        <f t="shared" si="15"/>
        <v>0</v>
      </c>
      <c r="Z38" s="899">
        <f t="shared" si="15"/>
        <v>0</v>
      </c>
      <c r="AA38" s="899">
        <f t="shared" si="15"/>
        <v>0</v>
      </c>
      <c r="AB38" s="899">
        <f t="shared" si="15"/>
        <v>0</v>
      </c>
      <c r="AC38" s="899">
        <f t="shared" si="15"/>
        <v>0</v>
      </c>
      <c r="AD38" s="899">
        <f t="shared" si="15"/>
        <v>0</v>
      </c>
      <c r="AE38" s="899">
        <f t="shared" si="15"/>
        <v>0</v>
      </c>
      <c r="AF38" s="899">
        <f t="shared" si="15"/>
        <v>0</v>
      </c>
      <c r="AG38" s="899">
        <f t="shared" si="0"/>
        <v>0.82261023999999994</v>
      </c>
      <c r="AH38" s="899">
        <f t="shared" si="0"/>
        <v>0</v>
      </c>
      <c r="AI38" s="899">
        <f t="shared" si="15"/>
        <v>0.12797277000000001</v>
      </c>
      <c r="AJ38" s="899">
        <f t="shared" si="15"/>
        <v>0</v>
      </c>
      <c r="AK38" s="899">
        <f t="shared" si="15"/>
        <v>0.69463746999999998</v>
      </c>
      <c r="AL38" s="899">
        <f t="shared" si="15"/>
        <v>0</v>
      </c>
      <c r="AM38" s="899">
        <f t="shared" si="15"/>
        <v>0</v>
      </c>
      <c r="AN38" s="899">
        <f t="shared" si="15"/>
        <v>0</v>
      </c>
      <c r="AO38" s="899">
        <f t="shared" si="15"/>
        <v>0</v>
      </c>
      <c r="AP38" s="899">
        <f t="shared" si="15"/>
        <v>0</v>
      </c>
      <c r="AQ38" s="899">
        <f t="shared" si="1"/>
        <v>0</v>
      </c>
      <c r="AR38" s="899"/>
      <c r="AS38" s="899">
        <f t="shared" si="8"/>
        <v>0.82261023999999994</v>
      </c>
      <c r="AT38" s="899">
        <f t="shared" si="9"/>
        <v>0.70053604000000003</v>
      </c>
      <c r="AU38" s="899">
        <f t="shared" si="15"/>
        <v>0</v>
      </c>
      <c r="AV38" s="899">
        <f t="shared" si="15"/>
        <v>0</v>
      </c>
      <c r="AW38" s="899">
        <f t="shared" si="15"/>
        <v>0</v>
      </c>
      <c r="AX38" s="899">
        <f t="shared" si="15"/>
        <v>0.82261023999999994</v>
      </c>
      <c r="AY38" s="899">
        <f t="shared" si="15"/>
        <v>0.70053604000000003</v>
      </c>
      <c r="AZ38" s="899">
        <f t="shared" si="15"/>
        <v>0</v>
      </c>
      <c r="BA38" s="899">
        <f t="shared" si="15"/>
        <v>0</v>
      </c>
      <c r="BB38" s="899">
        <f t="shared" si="10"/>
        <v>0.82261023999999994</v>
      </c>
      <c r="BC38" s="899">
        <f t="shared" si="2"/>
        <v>0</v>
      </c>
      <c r="BD38" s="899">
        <f t="shared" si="3"/>
        <v>0</v>
      </c>
      <c r="BE38" s="901" t="str">
        <f t="shared" si="4"/>
        <v>-</v>
      </c>
      <c r="BF38" s="902"/>
      <c r="BG38" s="903"/>
      <c r="BH38" s="904"/>
      <c r="BI38" s="905"/>
      <c r="BJ38" s="866"/>
      <c r="BL38" s="867"/>
      <c r="BM38" s="867"/>
      <c r="BN38" s="867"/>
    </row>
    <row r="39" spans="1:70">
      <c r="A39" s="872"/>
      <c r="B39" s="897" t="s">
        <v>346</v>
      </c>
      <c r="C39" s="897"/>
      <c r="D39" s="899">
        <f t="shared" si="14"/>
        <v>0</v>
      </c>
      <c r="E39" s="899"/>
      <c r="F39" s="899">
        <f t="shared" si="6"/>
        <v>0</v>
      </c>
      <c r="G39" s="899">
        <f t="shared" si="6"/>
        <v>0</v>
      </c>
      <c r="H39" s="899">
        <f t="shared" si="15"/>
        <v>0</v>
      </c>
      <c r="I39" s="899">
        <f t="shared" si="15"/>
        <v>0</v>
      </c>
      <c r="J39" s="899">
        <f t="shared" si="15"/>
        <v>0</v>
      </c>
      <c r="K39" s="899">
        <f t="shared" si="15"/>
        <v>0</v>
      </c>
      <c r="L39" s="899">
        <f t="shared" si="15"/>
        <v>0</v>
      </c>
      <c r="M39" s="899">
        <f t="shared" si="15"/>
        <v>0</v>
      </c>
      <c r="N39" s="899">
        <f t="shared" si="15"/>
        <v>0</v>
      </c>
      <c r="O39" s="899">
        <f t="shared" si="15"/>
        <v>0</v>
      </c>
      <c r="P39" s="899">
        <f t="shared" si="15"/>
        <v>0</v>
      </c>
      <c r="Q39" s="899">
        <f t="shared" si="15"/>
        <v>0</v>
      </c>
      <c r="R39" s="899">
        <f t="shared" si="15"/>
        <v>0</v>
      </c>
      <c r="S39" s="899">
        <f t="shared" si="15"/>
        <v>0</v>
      </c>
      <c r="T39" s="899">
        <f t="shared" si="15"/>
        <v>0</v>
      </c>
      <c r="U39" s="899">
        <f t="shared" si="15"/>
        <v>0</v>
      </c>
      <c r="V39" s="899">
        <f t="shared" si="15"/>
        <v>0</v>
      </c>
      <c r="W39" s="899">
        <f t="shared" si="15"/>
        <v>0</v>
      </c>
      <c r="X39" s="899">
        <f t="shared" si="15"/>
        <v>0</v>
      </c>
      <c r="Y39" s="899">
        <f t="shared" si="15"/>
        <v>0</v>
      </c>
      <c r="Z39" s="899">
        <f t="shared" si="15"/>
        <v>0</v>
      </c>
      <c r="AA39" s="899">
        <f t="shared" si="15"/>
        <v>0</v>
      </c>
      <c r="AB39" s="899">
        <f t="shared" si="15"/>
        <v>0</v>
      </c>
      <c r="AC39" s="899">
        <f t="shared" si="15"/>
        <v>0</v>
      </c>
      <c r="AD39" s="899">
        <f t="shared" si="15"/>
        <v>0</v>
      </c>
      <c r="AE39" s="899">
        <f t="shared" si="15"/>
        <v>0</v>
      </c>
      <c r="AF39" s="899">
        <f t="shared" si="15"/>
        <v>0</v>
      </c>
      <c r="AG39" s="899">
        <f t="shared" si="0"/>
        <v>0</v>
      </c>
      <c r="AH39" s="899">
        <f t="shared" si="0"/>
        <v>0</v>
      </c>
      <c r="AI39" s="899">
        <f t="shared" si="15"/>
        <v>0</v>
      </c>
      <c r="AJ39" s="899">
        <f t="shared" si="15"/>
        <v>0</v>
      </c>
      <c r="AK39" s="899">
        <f t="shared" si="15"/>
        <v>0</v>
      </c>
      <c r="AL39" s="899">
        <f t="shared" si="15"/>
        <v>0</v>
      </c>
      <c r="AM39" s="899">
        <f t="shared" si="15"/>
        <v>0</v>
      </c>
      <c r="AN39" s="899">
        <f t="shared" si="15"/>
        <v>0</v>
      </c>
      <c r="AO39" s="899">
        <f t="shared" si="15"/>
        <v>0</v>
      </c>
      <c r="AP39" s="899">
        <f t="shared" si="15"/>
        <v>0</v>
      </c>
      <c r="AQ39" s="899">
        <f t="shared" si="1"/>
        <v>0</v>
      </c>
      <c r="AR39" s="899"/>
      <c r="AS39" s="899">
        <f t="shared" si="8"/>
        <v>0</v>
      </c>
      <c r="AT39" s="899">
        <f t="shared" si="9"/>
        <v>0</v>
      </c>
      <c r="AU39" s="899">
        <f t="shared" si="15"/>
        <v>0</v>
      </c>
      <c r="AV39" s="899">
        <f t="shared" si="15"/>
        <v>0</v>
      </c>
      <c r="AW39" s="899">
        <f t="shared" si="15"/>
        <v>0</v>
      </c>
      <c r="AX39" s="899">
        <f t="shared" si="15"/>
        <v>0</v>
      </c>
      <c r="AY39" s="899">
        <f t="shared" si="15"/>
        <v>0</v>
      </c>
      <c r="AZ39" s="899">
        <f t="shared" si="15"/>
        <v>0</v>
      </c>
      <c r="BA39" s="899">
        <f t="shared" si="15"/>
        <v>0</v>
      </c>
      <c r="BB39" s="899">
        <f t="shared" si="10"/>
        <v>0</v>
      </c>
      <c r="BC39" s="899">
        <f t="shared" si="2"/>
        <v>0</v>
      </c>
      <c r="BD39" s="899">
        <f t="shared" si="3"/>
        <v>0</v>
      </c>
      <c r="BE39" s="901" t="str">
        <f t="shared" si="4"/>
        <v>-</v>
      </c>
      <c r="BF39" s="902"/>
      <c r="BG39" s="903"/>
      <c r="BH39" s="904"/>
      <c r="BI39" s="905"/>
      <c r="BJ39" s="866"/>
      <c r="BL39" s="867"/>
      <c r="BM39" s="867"/>
      <c r="BN39" s="867"/>
    </row>
    <row r="40" spans="1:70">
      <c r="A40" s="872"/>
      <c r="B40" s="897" t="s">
        <v>347</v>
      </c>
      <c r="C40" s="897"/>
      <c r="D40" s="899">
        <f t="shared" si="14"/>
        <v>0</v>
      </c>
      <c r="E40" s="899"/>
      <c r="F40" s="899">
        <f t="shared" si="6"/>
        <v>0</v>
      </c>
      <c r="G40" s="899">
        <f t="shared" si="6"/>
        <v>0</v>
      </c>
      <c r="H40" s="899">
        <f t="shared" si="15"/>
        <v>0</v>
      </c>
      <c r="I40" s="899">
        <f t="shared" si="15"/>
        <v>0</v>
      </c>
      <c r="J40" s="899">
        <f t="shared" si="15"/>
        <v>0</v>
      </c>
      <c r="K40" s="899">
        <f t="shared" si="15"/>
        <v>0</v>
      </c>
      <c r="L40" s="899">
        <f t="shared" si="15"/>
        <v>0</v>
      </c>
      <c r="M40" s="899">
        <f t="shared" si="15"/>
        <v>0</v>
      </c>
      <c r="N40" s="899">
        <f t="shared" si="15"/>
        <v>0</v>
      </c>
      <c r="O40" s="899">
        <f t="shared" si="15"/>
        <v>0</v>
      </c>
      <c r="P40" s="899">
        <f t="shared" si="15"/>
        <v>0</v>
      </c>
      <c r="Q40" s="899">
        <f t="shared" si="15"/>
        <v>0</v>
      </c>
      <c r="R40" s="899">
        <f t="shared" si="15"/>
        <v>0</v>
      </c>
      <c r="S40" s="899">
        <f t="shared" si="15"/>
        <v>0</v>
      </c>
      <c r="T40" s="899">
        <f t="shared" si="15"/>
        <v>0</v>
      </c>
      <c r="U40" s="899">
        <f t="shared" si="15"/>
        <v>0</v>
      </c>
      <c r="V40" s="899">
        <f t="shared" si="15"/>
        <v>0</v>
      </c>
      <c r="W40" s="899">
        <f t="shared" si="15"/>
        <v>0</v>
      </c>
      <c r="X40" s="899">
        <f t="shared" si="15"/>
        <v>0</v>
      </c>
      <c r="Y40" s="899">
        <f t="shared" si="15"/>
        <v>0</v>
      </c>
      <c r="Z40" s="899">
        <f t="shared" si="15"/>
        <v>0</v>
      </c>
      <c r="AA40" s="899">
        <f t="shared" si="15"/>
        <v>0</v>
      </c>
      <c r="AB40" s="899">
        <f t="shared" si="15"/>
        <v>0</v>
      </c>
      <c r="AC40" s="899">
        <f t="shared" si="15"/>
        <v>0</v>
      </c>
      <c r="AD40" s="899">
        <f t="shared" si="15"/>
        <v>0</v>
      </c>
      <c r="AE40" s="899">
        <f t="shared" si="15"/>
        <v>0</v>
      </c>
      <c r="AF40" s="899">
        <f t="shared" si="15"/>
        <v>0</v>
      </c>
      <c r="AG40" s="899">
        <f t="shared" si="0"/>
        <v>0</v>
      </c>
      <c r="AH40" s="899">
        <f t="shared" si="0"/>
        <v>0</v>
      </c>
      <c r="AI40" s="899">
        <f t="shared" si="15"/>
        <v>0</v>
      </c>
      <c r="AJ40" s="899">
        <f t="shared" si="15"/>
        <v>0</v>
      </c>
      <c r="AK40" s="899">
        <f t="shared" si="15"/>
        <v>0</v>
      </c>
      <c r="AL40" s="899">
        <f t="shared" si="15"/>
        <v>0</v>
      </c>
      <c r="AM40" s="899">
        <f t="shared" si="15"/>
        <v>0</v>
      </c>
      <c r="AN40" s="899">
        <f t="shared" si="15"/>
        <v>0</v>
      </c>
      <c r="AO40" s="899">
        <f t="shared" si="15"/>
        <v>0</v>
      </c>
      <c r="AP40" s="899">
        <f t="shared" si="15"/>
        <v>0</v>
      </c>
      <c r="AQ40" s="899">
        <f t="shared" si="1"/>
        <v>0</v>
      </c>
      <c r="AR40" s="899"/>
      <c r="AS40" s="899">
        <f t="shared" si="8"/>
        <v>0</v>
      </c>
      <c r="AT40" s="899">
        <f t="shared" si="9"/>
        <v>0</v>
      </c>
      <c r="AU40" s="899">
        <f t="shared" si="15"/>
        <v>0</v>
      </c>
      <c r="AV40" s="899">
        <f t="shared" si="15"/>
        <v>0</v>
      </c>
      <c r="AW40" s="899">
        <f t="shared" si="15"/>
        <v>0</v>
      </c>
      <c r="AX40" s="899">
        <f t="shared" si="15"/>
        <v>0</v>
      </c>
      <c r="AY40" s="899">
        <f t="shared" si="15"/>
        <v>0</v>
      </c>
      <c r="AZ40" s="899">
        <f t="shared" si="15"/>
        <v>0</v>
      </c>
      <c r="BA40" s="899">
        <f t="shared" si="15"/>
        <v>0</v>
      </c>
      <c r="BB40" s="899">
        <f t="shared" si="10"/>
        <v>0</v>
      </c>
      <c r="BC40" s="899">
        <f t="shared" si="2"/>
        <v>0</v>
      </c>
      <c r="BD40" s="899">
        <f t="shared" si="3"/>
        <v>0</v>
      </c>
      <c r="BE40" s="901" t="str">
        <f t="shared" si="4"/>
        <v>-</v>
      </c>
      <c r="BF40" s="902"/>
      <c r="BG40" s="903"/>
      <c r="BH40" s="904"/>
      <c r="BI40" s="905"/>
      <c r="BJ40" s="866"/>
      <c r="BL40" s="867"/>
      <c r="BM40" s="867"/>
      <c r="BN40" s="867"/>
    </row>
    <row r="41" spans="1:70">
      <c r="A41" s="872"/>
      <c r="B41" s="897" t="s">
        <v>348</v>
      </c>
      <c r="C41" s="897"/>
      <c r="D41" s="899">
        <f t="shared" si="14"/>
        <v>0</v>
      </c>
      <c r="E41" s="899"/>
      <c r="F41" s="899">
        <f t="shared" si="6"/>
        <v>0</v>
      </c>
      <c r="G41" s="899">
        <f t="shared" si="6"/>
        <v>0</v>
      </c>
      <c r="H41" s="899">
        <f t="shared" si="15"/>
        <v>0</v>
      </c>
      <c r="I41" s="899">
        <f t="shared" si="15"/>
        <v>0</v>
      </c>
      <c r="J41" s="899">
        <f t="shared" si="15"/>
        <v>0</v>
      </c>
      <c r="K41" s="899">
        <f t="shared" si="15"/>
        <v>0</v>
      </c>
      <c r="L41" s="899">
        <f t="shared" si="15"/>
        <v>0</v>
      </c>
      <c r="M41" s="899">
        <f t="shared" si="15"/>
        <v>0</v>
      </c>
      <c r="N41" s="899">
        <f t="shared" si="15"/>
        <v>0</v>
      </c>
      <c r="O41" s="899">
        <f t="shared" si="15"/>
        <v>0</v>
      </c>
      <c r="P41" s="899">
        <f t="shared" si="15"/>
        <v>0</v>
      </c>
      <c r="Q41" s="899">
        <f t="shared" si="15"/>
        <v>0</v>
      </c>
      <c r="R41" s="899">
        <f t="shared" si="15"/>
        <v>0</v>
      </c>
      <c r="S41" s="899">
        <f t="shared" si="15"/>
        <v>0</v>
      </c>
      <c r="T41" s="899">
        <f t="shared" si="15"/>
        <v>0</v>
      </c>
      <c r="U41" s="899">
        <f t="shared" si="15"/>
        <v>0</v>
      </c>
      <c r="V41" s="899">
        <f t="shared" si="15"/>
        <v>0</v>
      </c>
      <c r="W41" s="899">
        <f t="shared" si="15"/>
        <v>0</v>
      </c>
      <c r="X41" s="899">
        <f t="shared" si="15"/>
        <v>0</v>
      </c>
      <c r="Y41" s="899">
        <f t="shared" si="15"/>
        <v>0</v>
      </c>
      <c r="Z41" s="899">
        <f t="shared" si="15"/>
        <v>0</v>
      </c>
      <c r="AA41" s="899">
        <f t="shared" si="15"/>
        <v>0</v>
      </c>
      <c r="AB41" s="899">
        <f t="shared" si="15"/>
        <v>0</v>
      </c>
      <c r="AC41" s="899">
        <f t="shared" si="15"/>
        <v>0</v>
      </c>
      <c r="AD41" s="899">
        <f t="shared" si="15"/>
        <v>0</v>
      </c>
      <c r="AE41" s="899">
        <f t="shared" si="15"/>
        <v>0</v>
      </c>
      <c r="AF41" s="899">
        <f t="shared" si="15"/>
        <v>0</v>
      </c>
      <c r="AG41" s="899">
        <f t="shared" si="0"/>
        <v>0</v>
      </c>
      <c r="AH41" s="899">
        <f t="shared" si="0"/>
        <v>0</v>
      </c>
      <c r="AI41" s="899">
        <f t="shared" si="15"/>
        <v>0</v>
      </c>
      <c r="AJ41" s="899">
        <f t="shared" si="15"/>
        <v>0</v>
      </c>
      <c r="AK41" s="899">
        <f t="shared" si="15"/>
        <v>0</v>
      </c>
      <c r="AL41" s="899">
        <f t="shared" si="15"/>
        <v>0</v>
      </c>
      <c r="AM41" s="899">
        <f t="shared" si="15"/>
        <v>0</v>
      </c>
      <c r="AN41" s="899">
        <f t="shared" si="15"/>
        <v>0</v>
      </c>
      <c r="AO41" s="899">
        <f t="shared" si="15"/>
        <v>0</v>
      </c>
      <c r="AP41" s="899">
        <f t="shared" si="15"/>
        <v>0</v>
      </c>
      <c r="AQ41" s="899">
        <f t="shared" si="1"/>
        <v>0</v>
      </c>
      <c r="AR41" s="899"/>
      <c r="AS41" s="899">
        <f t="shared" si="8"/>
        <v>0</v>
      </c>
      <c r="AT41" s="899">
        <f t="shared" si="9"/>
        <v>0</v>
      </c>
      <c r="AU41" s="899">
        <f t="shared" si="15"/>
        <v>0</v>
      </c>
      <c r="AV41" s="899">
        <f t="shared" si="15"/>
        <v>0</v>
      </c>
      <c r="AW41" s="899">
        <f t="shared" si="15"/>
        <v>0</v>
      </c>
      <c r="AX41" s="899">
        <f t="shared" si="15"/>
        <v>0</v>
      </c>
      <c r="AY41" s="899">
        <f t="shared" si="15"/>
        <v>0</v>
      </c>
      <c r="AZ41" s="899">
        <f t="shared" si="15"/>
        <v>0</v>
      </c>
      <c r="BA41" s="899">
        <f t="shared" si="15"/>
        <v>0</v>
      </c>
      <c r="BB41" s="899">
        <f t="shared" si="10"/>
        <v>0</v>
      </c>
      <c r="BC41" s="899">
        <f t="shared" si="2"/>
        <v>0</v>
      </c>
      <c r="BD41" s="899">
        <f t="shared" si="3"/>
        <v>0</v>
      </c>
      <c r="BE41" s="901" t="str">
        <f t="shared" si="4"/>
        <v>-</v>
      </c>
      <c r="BF41" s="902"/>
      <c r="BG41" s="903"/>
      <c r="BH41" s="904"/>
      <c r="BI41" s="905"/>
      <c r="BJ41" s="866"/>
      <c r="BL41" s="867"/>
      <c r="BM41" s="867"/>
      <c r="BN41" s="867"/>
    </row>
    <row r="42" spans="1:70">
      <c r="A42" s="872"/>
      <c r="B42" s="897" t="s">
        <v>349</v>
      </c>
      <c r="C42" s="897"/>
      <c r="D42" s="899">
        <f t="shared" si="14"/>
        <v>0.82261023999999994</v>
      </c>
      <c r="E42" s="899"/>
      <c r="F42" s="899">
        <f t="shared" si="6"/>
        <v>0.82261024000000005</v>
      </c>
      <c r="G42" s="899">
        <f t="shared" si="6"/>
        <v>0.82261024000000005</v>
      </c>
      <c r="H42" s="899">
        <f t="shared" si="15"/>
        <v>0</v>
      </c>
      <c r="I42" s="899">
        <f t="shared" si="15"/>
        <v>0</v>
      </c>
      <c r="J42" s="899">
        <f t="shared" si="15"/>
        <v>0</v>
      </c>
      <c r="K42" s="899">
        <f t="shared" si="15"/>
        <v>0</v>
      </c>
      <c r="L42" s="899">
        <f t="shared" si="15"/>
        <v>2.7308899999999997E-3</v>
      </c>
      <c r="M42" s="899">
        <f t="shared" si="15"/>
        <v>2.7308899999999997E-3</v>
      </c>
      <c r="N42" s="899">
        <f t="shared" si="15"/>
        <v>0</v>
      </c>
      <c r="O42" s="899">
        <f t="shared" si="15"/>
        <v>0</v>
      </c>
      <c r="P42" s="899">
        <f t="shared" si="15"/>
        <v>0.81987935000000001</v>
      </c>
      <c r="Q42" s="899">
        <f t="shared" si="15"/>
        <v>0.81987935000000001</v>
      </c>
      <c r="R42" s="899">
        <f t="shared" si="15"/>
        <v>0.69780514999999999</v>
      </c>
      <c r="S42" s="899">
        <f t="shared" si="15"/>
        <v>0</v>
      </c>
      <c r="T42" s="899">
        <f t="shared" si="15"/>
        <v>0</v>
      </c>
      <c r="U42" s="899">
        <f t="shared" si="15"/>
        <v>0</v>
      </c>
      <c r="V42" s="899">
        <f t="shared" si="15"/>
        <v>0</v>
      </c>
      <c r="W42" s="899">
        <f t="shared" ref="W42:BA42" si="16">W61</f>
        <v>0</v>
      </c>
      <c r="X42" s="899">
        <f t="shared" si="16"/>
        <v>0</v>
      </c>
      <c r="Y42" s="899">
        <f t="shared" si="16"/>
        <v>0</v>
      </c>
      <c r="Z42" s="899">
        <f t="shared" si="16"/>
        <v>0</v>
      </c>
      <c r="AA42" s="899">
        <f t="shared" si="16"/>
        <v>0</v>
      </c>
      <c r="AB42" s="899">
        <f t="shared" si="16"/>
        <v>0</v>
      </c>
      <c r="AC42" s="899">
        <f t="shared" si="16"/>
        <v>0</v>
      </c>
      <c r="AD42" s="899">
        <f t="shared" si="16"/>
        <v>0</v>
      </c>
      <c r="AE42" s="899">
        <f t="shared" si="16"/>
        <v>0</v>
      </c>
      <c r="AF42" s="899">
        <f t="shared" si="16"/>
        <v>0</v>
      </c>
      <c r="AG42" s="899">
        <f t="shared" si="0"/>
        <v>0.82261023999999994</v>
      </c>
      <c r="AH42" s="899">
        <f t="shared" si="0"/>
        <v>0</v>
      </c>
      <c r="AI42" s="899">
        <f t="shared" si="16"/>
        <v>0.12797277000000001</v>
      </c>
      <c r="AJ42" s="899">
        <f t="shared" si="16"/>
        <v>0</v>
      </c>
      <c r="AK42" s="899">
        <f t="shared" si="16"/>
        <v>0.69463746999999998</v>
      </c>
      <c r="AL42" s="899">
        <f t="shared" si="16"/>
        <v>0</v>
      </c>
      <c r="AM42" s="899">
        <f t="shared" si="16"/>
        <v>0</v>
      </c>
      <c r="AN42" s="899">
        <f t="shared" si="16"/>
        <v>0</v>
      </c>
      <c r="AO42" s="899">
        <f t="shared" si="16"/>
        <v>0</v>
      </c>
      <c r="AP42" s="899">
        <f t="shared" si="16"/>
        <v>0</v>
      </c>
      <c r="AQ42" s="899">
        <f t="shared" si="1"/>
        <v>0</v>
      </c>
      <c r="AR42" s="899"/>
      <c r="AS42" s="899">
        <f t="shared" si="8"/>
        <v>0.82261023999999994</v>
      </c>
      <c r="AT42" s="899">
        <f t="shared" si="9"/>
        <v>0.70053604000000003</v>
      </c>
      <c r="AU42" s="899">
        <f t="shared" si="16"/>
        <v>0</v>
      </c>
      <c r="AV42" s="899">
        <f t="shared" si="16"/>
        <v>0</v>
      </c>
      <c r="AW42" s="899">
        <f t="shared" si="16"/>
        <v>0</v>
      </c>
      <c r="AX42" s="899">
        <f t="shared" si="16"/>
        <v>0.82261023999999994</v>
      </c>
      <c r="AY42" s="899">
        <f t="shared" si="16"/>
        <v>0.70053604000000003</v>
      </c>
      <c r="AZ42" s="899">
        <f t="shared" si="16"/>
        <v>0</v>
      </c>
      <c r="BA42" s="899">
        <f t="shared" si="16"/>
        <v>0</v>
      </c>
      <c r="BB42" s="899">
        <f t="shared" si="10"/>
        <v>0.82261023999999994</v>
      </c>
      <c r="BC42" s="899">
        <f t="shared" si="2"/>
        <v>0</v>
      </c>
      <c r="BD42" s="899">
        <f t="shared" si="3"/>
        <v>0</v>
      </c>
      <c r="BE42" s="901" t="str">
        <f t="shared" si="4"/>
        <v>-</v>
      </c>
      <c r="BF42" s="902"/>
      <c r="BG42" s="903"/>
      <c r="BH42" s="904"/>
      <c r="BI42" s="905"/>
      <c r="BJ42" s="866"/>
      <c r="BL42" s="867"/>
      <c r="BM42" s="867"/>
      <c r="BN42" s="867"/>
    </row>
    <row r="43" spans="1:70">
      <c r="A43" s="872"/>
      <c r="B43" s="897" t="s">
        <v>350</v>
      </c>
      <c r="C43" s="897"/>
      <c r="D43" s="899">
        <f t="shared" si="14"/>
        <v>0</v>
      </c>
      <c r="E43" s="899"/>
      <c r="F43" s="899">
        <f t="shared" si="6"/>
        <v>0</v>
      </c>
      <c r="G43" s="899">
        <f t="shared" si="6"/>
        <v>0</v>
      </c>
      <c r="H43" s="899">
        <f t="shared" ref="H43:BA49" si="17">H62</f>
        <v>0</v>
      </c>
      <c r="I43" s="899">
        <f t="shared" si="17"/>
        <v>0</v>
      </c>
      <c r="J43" s="899">
        <f t="shared" si="17"/>
        <v>0</v>
      </c>
      <c r="K43" s="899">
        <f t="shared" si="17"/>
        <v>0</v>
      </c>
      <c r="L43" s="899">
        <f t="shared" si="17"/>
        <v>0</v>
      </c>
      <c r="M43" s="899">
        <f t="shared" si="17"/>
        <v>0</v>
      </c>
      <c r="N43" s="899">
        <f t="shared" si="17"/>
        <v>0</v>
      </c>
      <c r="O43" s="899">
        <f t="shared" si="17"/>
        <v>0</v>
      </c>
      <c r="P43" s="899">
        <f t="shared" si="17"/>
        <v>0</v>
      </c>
      <c r="Q43" s="899">
        <f t="shared" si="17"/>
        <v>0</v>
      </c>
      <c r="R43" s="899">
        <f t="shared" si="17"/>
        <v>0</v>
      </c>
      <c r="S43" s="899">
        <f t="shared" si="17"/>
        <v>0</v>
      </c>
      <c r="T43" s="899">
        <f t="shared" si="17"/>
        <v>0</v>
      </c>
      <c r="U43" s="899">
        <f t="shared" si="17"/>
        <v>0</v>
      </c>
      <c r="V43" s="899">
        <f t="shared" si="17"/>
        <v>0</v>
      </c>
      <c r="W43" s="899">
        <f t="shared" si="17"/>
        <v>0</v>
      </c>
      <c r="X43" s="899">
        <f t="shared" si="17"/>
        <v>0</v>
      </c>
      <c r="Y43" s="899">
        <f t="shared" si="17"/>
        <v>0</v>
      </c>
      <c r="Z43" s="899">
        <f t="shared" si="17"/>
        <v>0</v>
      </c>
      <c r="AA43" s="899">
        <f t="shared" si="17"/>
        <v>0</v>
      </c>
      <c r="AB43" s="899">
        <f t="shared" si="17"/>
        <v>0</v>
      </c>
      <c r="AC43" s="899">
        <f t="shared" si="17"/>
        <v>0</v>
      </c>
      <c r="AD43" s="899">
        <f t="shared" si="17"/>
        <v>0</v>
      </c>
      <c r="AE43" s="899">
        <f t="shared" si="17"/>
        <v>0</v>
      </c>
      <c r="AF43" s="899">
        <f t="shared" si="17"/>
        <v>0</v>
      </c>
      <c r="AG43" s="899">
        <f t="shared" si="0"/>
        <v>0</v>
      </c>
      <c r="AH43" s="899">
        <f t="shared" si="0"/>
        <v>0</v>
      </c>
      <c r="AI43" s="899">
        <f t="shared" si="17"/>
        <v>0</v>
      </c>
      <c r="AJ43" s="899">
        <f t="shared" si="17"/>
        <v>0</v>
      </c>
      <c r="AK43" s="899">
        <f t="shared" si="17"/>
        <v>0</v>
      </c>
      <c r="AL43" s="899">
        <f t="shared" si="17"/>
        <v>0</v>
      </c>
      <c r="AM43" s="899">
        <f t="shared" si="17"/>
        <v>0</v>
      </c>
      <c r="AN43" s="899">
        <f t="shared" si="17"/>
        <v>0</v>
      </c>
      <c r="AO43" s="899">
        <f t="shared" si="17"/>
        <v>0</v>
      </c>
      <c r="AP43" s="899">
        <f t="shared" si="17"/>
        <v>0</v>
      </c>
      <c r="AQ43" s="899">
        <f t="shared" si="1"/>
        <v>0</v>
      </c>
      <c r="AR43" s="899"/>
      <c r="AS43" s="899">
        <f t="shared" si="8"/>
        <v>0</v>
      </c>
      <c r="AT43" s="899">
        <f t="shared" si="9"/>
        <v>0</v>
      </c>
      <c r="AU43" s="899">
        <f t="shared" si="17"/>
        <v>0</v>
      </c>
      <c r="AV43" s="899">
        <f t="shared" si="17"/>
        <v>0</v>
      </c>
      <c r="AW43" s="899">
        <f t="shared" si="17"/>
        <v>0</v>
      </c>
      <c r="AX43" s="899">
        <f t="shared" si="17"/>
        <v>0</v>
      </c>
      <c r="AY43" s="899">
        <f t="shared" si="17"/>
        <v>0</v>
      </c>
      <c r="AZ43" s="899">
        <f t="shared" si="17"/>
        <v>0</v>
      </c>
      <c r="BA43" s="899">
        <f t="shared" si="17"/>
        <v>0</v>
      </c>
      <c r="BB43" s="899">
        <f t="shared" si="10"/>
        <v>0</v>
      </c>
      <c r="BC43" s="899">
        <f t="shared" si="2"/>
        <v>0</v>
      </c>
      <c r="BD43" s="899">
        <f t="shared" si="3"/>
        <v>0</v>
      </c>
      <c r="BE43" s="901" t="str">
        <f t="shared" si="4"/>
        <v>-</v>
      </c>
      <c r="BF43" s="902"/>
      <c r="BG43" s="903"/>
      <c r="BH43" s="904"/>
      <c r="BI43" s="905"/>
      <c r="BJ43" s="866"/>
      <c r="BL43" s="867"/>
      <c r="BM43" s="867"/>
      <c r="BN43" s="867"/>
    </row>
    <row r="44" spans="1:70">
      <c r="A44" s="872"/>
      <c r="B44" s="897" t="s">
        <v>351</v>
      </c>
      <c r="C44" s="897"/>
      <c r="D44" s="899">
        <f t="shared" si="14"/>
        <v>0</v>
      </c>
      <c r="E44" s="899"/>
      <c r="F44" s="899">
        <f t="shared" si="6"/>
        <v>0</v>
      </c>
      <c r="G44" s="899">
        <f t="shared" si="6"/>
        <v>0</v>
      </c>
      <c r="H44" s="899">
        <f t="shared" si="17"/>
        <v>0</v>
      </c>
      <c r="I44" s="899">
        <f t="shared" si="17"/>
        <v>0</v>
      </c>
      <c r="J44" s="899">
        <f t="shared" si="17"/>
        <v>0</v>
      </c>
      <c r="K44" s="899">
        <f t="shared" si="17"/>
        <v>0</v>
      </c>
      <c r="L44" s="899">
        <f t="shared" si="17"/>
        <v>0</v>
      </c>
      <c r="M44" s="899">
        <f t="shared" si="17"/>
        <v>0</v>
      </c>
      <c r="N44" s="899">
        <f t="shared" si="17"/>
        <v>0</v>
      </c>
      <c r="O44" s="899">
        <f t="shared" si="17"/>
        <v>0</v>
      </c>
      <c r="P44" s="899">
        <f t="shared" si="17"/>
        <v>0</v>
      </c>
      <c r="Q44" s="899">
        <f t="shared" si="17"/>
        <v>0</v>
      </c>
      <c r="R44" s="899">
        <f t="shared" si="17"/>
        <v>0</v>
      </c>
      <c r="S44" s="899">
        <f t="shared" si="17"/>
        <v>0</v>
      </c>
      <c r="T44" s="899">
        <f t="shared" si="17"/>
        <v>0</v>
      </c>
      <c r="U44" s="899">
        <f t="shared" si="17"/>
        <v>0</v>
      </c>
      <c r="V44" s="899">
        <f t="shared" si="17"/>
        <v>0</v>
      </c>
      <c r="W44" s="899">
        <f t="shared" si="17"/>
        <v>0</v>
      </c>
      <c r="X44" s="899">
        <f t="shared" si="17"/>
        <v>0</v>
      </c>
      <c r="Y44" s="899">
        <f t="shared" si="17"/>
        <v>0</v>
      </c>
      <c r="Z44" s="899">
        <f t="shared" si="17"/>
        <v>0</v>
      </c>
      <c r="AA44" s="899">
        <f t="shared" si="17"/>
        <v>0</v>
      </c>
      <c r="AB44" s="899">
        <f t="shared" si="17"/>
        <v>0</v>
      </c>
      <c r="AC44" s="899">
        <f t="shared" si="17"/>
        <v>0</v>
      </c>
      <c r="AD44" s="899">
        <f t="shared" si="17"/>
        <v>0</v>
      </c>
      <c r="AE44" s="899">
        <f t="shared" si="17"/>
        <v>0</v>
      </c>
      <c r="AF44" s="899">
        <f t="shared" si="17"/>
        <v>0</v>
      </c>
      <c r="AG44" s="899">
        <f t="shared" si="0"/>
        <v>0</v>
      </c>
      <c r="AH44" s="899">
        <f t="shared" si="0"/>
        <v>0</v>
      </c>
      <c r="AI44" s="899">
        <f t="shared" si="17"/>
        <v>0</v>
      </c>
      <c r="AJ44" s="899">
        <f t="shared" si="17"/>
        <v>0</v>
      </c>
      <c r="AK44" s="899">
        <f t="shared" si="17"/>
        <v>0</v>
      </c>
      <c r="AL44" s="899">
        <f t="shared" si="17"/>
        <v>0</v>
      </c>
      <c r="AM44" s="899">
        <f t="shared" si="17"/>
        <v>0</v>
      </c>
      <c r="AN44" s="899">
        <f t="shared" si="17"/>
        <v>0</v>
      </c>
      <c r="AO44" s="899">
        <f t="shared" si="17"/>
        <v>0</v>
      </c>
      <c r="AP44" s="899">
        <f t="shared" si="17"/>
        <v>0</v>
      </c>
      <c r="AQ44" s="899">
        <f t="shared" si="1"/>
        <v>0</v>
      </c>
      <c r="AR44" s="899"/>
      <c r="AS44" s="899">
        <f t="shared" si="8"/>
        <v>0</v>
      </c>
      <c r="AT44" s="899">
        <f t="shared" si="9"/>
        <v>0</v>
      </c>
      <c r="AU44" s="899">
        <f t="shared" si="17"/>
        <v>0</v>
      </c>
      <c r="AV44" s="899">
        <f t="shared" si="17"/>
        <v>0</v>
      </c>
      <c r="AW44" s="899">
        <f t="shared" si="17"/>
        <v>0</v>
      </c>
      <c r="AX44" s="899">
        <f t="shared" si="17"/>
        <v>0</v>
      </c>
      <c r="AY44" s="899">
        <f t="shared" si="17"/>
        <v>0</v>
      </c>
      <c r="AZ44" s="899">
        <f t="shared" si="17"/>
        <v>0</v>
      </c>
      <c r="BA44" s="899">
        <f t="shared" si="17"/>
        <v>0</v>
      </c>
      <c r="BB44" s="899">
        <f t="shared" si="10"/>
        <v>0</v>
      </c>
      <c r="BC44" s="899">
        <f t="shared" si="2"/>
        <v>0</v>
      </c>
      <c r="BD44" s="899">
        <f t="shared" si="3"/>
        <v>0</v>
      </c>
      <c r="BE44" s="901" t="str">
        <f t="shared" si="4"/>
        <v>-</v>
      </c>
      <c r="BF44" s="902"/>
      <c r="BG44" s="903"/>
      <c r="BH44" s="904"/>
      <c r="BI44" s="905"/>
      <c r="BJ44" s="866"/>
      <c r="BL44" s="867"/>
      <c r="BM44" s="867"/>
      <c r="BN44" s="867"/>
    </row>
    <row r="45" spans="1:70">
      <c r="A45" s="872"/>
      <c r="B45" s="897" t="s">
        <v>352</v>
      </c>
      <c r="C45" s="897"/>
      <c r="D45" s="899">
        <f t="shared" si="14"/>
        <v>0</v>
      </c>
      <c r="E45" s="899"/>
      <c r="F45" s="899">
        <f t="shared" si="6"/>
        <v>0</v>
      </c>
      <c r="G45" s="899">
        <f t="shared" si="6"/>
        <v>0</v>
      </c>
      <c r="H45" s="899">
        <f t="shared" si="17"/>
        <v>0</v>
      </c>
      <c r="I45" s="899">
        <f t="shared" si="17"/>
        <v>0</v>
      </c>
      <c r="J45" s="899">
        <f t="shared" si="17"/>
        <v>0</v>
      </c>
      <c r="K45" s="899">
        <f t="shared" si="17"/>
        <v>0</v>
      </c>
      <c r="L45" s="899">
        <f t="shared" si="17"/>
        <v>0</v>
      </c>
      <c r="M45" s="899">
        <f t="shared" si="17"/>
        <v>0</v>
      </c>
      <c r="N45" s="899">
        <f t="shared" si="17"/>
        <v>0</v>
      </c>
      <c r="O45" s="899">
        <f t="shared" si="17"/>
        <v>0</v>
      </c>
      <c r="P45" s="899">
        <f t="shared" si="17"/>
        <v>0</v>
      </c>
      <c r="Q45" s="899">
        <f t="shared" si="17"/>
        <v>0</v>
      </c>
      <c r="R45" s="899">
        <f t="shared" si="17"/>
        <v>0</v>
      </c>
      <c r="S45" s="899">
        <f t="shared" si="17"/>
        <v>0</v>
      </c>
      <c r="T45" s="899">
        <f t="shared" si="17"/>
        <v>0</v>
      </c>
      <c r="U45" s="899">
        <f t="shared" si="17"/>
        <v>0</v>
      </c>
      <c r="V45" s="899">
        <f t="shared" si="17"/>
        <v>0</v>
      </c>
      <c r="W45" s="899">
        <f t="shared" si="17"/>
        <v>0</v>
      </c>
      <c r="X45" s="899">
        <f t="shared" si="17"/>
        <v>0</v>
      </c>
      <c r="Y45" s="899">
        <f t="shared" si="17"/>
        <v>0</v>
      </c>
      <c r="Z45" s="899">
        <f t="shared" si="17"/>
        <v>0</v>
      </c>
      <c r="AA45" s="899">
        <f t="shared" si="17"/>
        <v>0</v>
      </c>
      <c r="AB45" s="899">
        <f t="shared" si="17"/>
        <v>0</v>
      </c>
      <c r="AC45" s="899">
        <f t="shared" si="17"/>
        <v>0</v>
      </c>
      <c r="AD45" s="899">
        <f t="shared" si="17"/>
        <v>0</v>
      </c>
      <c r="AE45" s="899">
        <f t="shared" si="17"/>
        <v>0</v>
      </c>
      <c r="AF45" s="899">
        <f t="shared" si="17"/>
        <v>0</v>
      </c>
      <c r="AG45" s="899">
        <f t="shared" si="0"/>
        <v>0</v>
      </c>
      <c r="AH45" s="899">
        <f t="shared" si="0"/>
        <v>0</v>
      </c>
      <c r="AI45" s="899">
        <f t="shared" si="17"/>
        <v>0</v>
      </c>
      <c r="AJ45" s="899">
        <f t="shared" si="17"/>
        <v>0</v>
      </c>
      <c r="AK45" s="899">
        <f t="shared" si="17"/>
        <v>0</v>
      </c>
      <c r="AL45" s="899">
        <f t="shared" si="17"/>
        <v>0</v>
      </c>
      <c r="AM45" s="899">
        <f t="shared" si="17"/>
        <v>0</v>
      </c>
      <c r="AN45" s="899">
        <f t="shared" si="17"/>
        <v>0</v>
      </c>
      <c r="AO45" s="899">
        <f t="shared" si="17"/>
        <v>0</v>
      </c>
      <c r="AP45" s="899">
        <f t="shared" si="17"/>
        <v>0</v>
      </c>
      <c r="AQ45" s="899">
        <f t="shared" si="1"/>
        <v>0</v>
      </c>
      <c r="AR45" s="899"/>
      <c r="AS45" s="899">
        <f t="shared" si="8"/>
        <v>0</v>
      </c>
      <c r="AT45" s="899">
        <f t="shared" si="9"/>
        <v>0</v>
      </c>
      <c r="AU45" s="899">
        <f t="shared" si="17"/>
        <v>0</v>
      </c>
      <c r="AV45" s="899">
        <f t="shared" si="17"/>
        <v>0</v>
      </c>
      <c r="AW45" s="899">
        <f t="shared" si="17"/>
        <v>0</v>
      </c>
      <c r="AX45" s="899">
        <f t="shared" si="17"/>
        <v>0</v>
      </c>
      <c r="AY45" s="899">
        <f t="shared" si="17"/>
        <v>0</v>
      </c>
      <c r="AZ45" s="899">
        <f t="shared" si="17"/>
        <v>0</v>
      </c>
      <c r="BA45" s="899">
        <f t="shared" si="17"/>
        <v>0</v>
      </c>
      <c r="BB45" s="899">
        <f t="shared" si="10"/>
        <v>0</v>
      </c>
      <c r="BC45" s="899">
        <f t="shared" si="2"/>
        <v>0</v>
      </c>
      <c r="BD45" s="899">
        <f t="shared" si="3"/>
        <v>0</v>
      </c>
      <c r="BE45" s="901" t="str">
        <f t="shared" si="4"/>
        <v>-</v>
      </c>
      <c r="BF45" s="902"/>
      <c r="BG45" s="903"/>
      <c r="BH45" s="904"/>
      <c r="BI45" s="905"/>
      <c r="BJ45" s="866"/>
      <c r="BL45" s="867"/>
      <c r="BM45" s="867"/>
      <c r="BN45" s="867"/>
    </row>
    <row r="46" spans="1:70">
      <c r="A46" s="872"/>
      <c r="B46" s="897" t="s">
        <v>353</v>
      </c>
      <c r="C46" s="897"/>
      <c r="D46" s="899">
        <f t="shared" si="14"/>
        <v>0</v>
      </c>
      <c r="E46" s="899"/>
      <c r="F46" s="899">
        <f t="shared" si="6"/>
        <v>0</v>
      </c>
      <c r="G46" s="899">
        <f t="shared" si="6"/>
        <v>0</v>
      </c>
      <c r="H46" s="899">
        <f t="shared" si="17"/>
        <v>0</v>
      </c>
      <c r="I46" s="899">
        <f t="shared" si="17"/>
        <v>0</v>
      </c>
      <c r="J46" s="899">
        <f t="shared" si="17"/>
        <v>0</v>
      </c>
      <c r="K46" s="899">
        <f t="shared" si="17"/>
        <v>0</v>
      </c>
      <c r="L46" s="899">
        <f t="shared" si="17"/>
        <v>0</v>
      </c>
      <c r="M46" s="899">
        <f t="shared" si="17"/>
        <v>0</v>
      </c>
      <c r="N46" s="899">
        <f t="shared" si="17"/>
        <v>0</v>
      </c>
      <c r="O46" s="899">
        <f t="shared" si="17"/>
        <v>0</v>
      </c>
      <c r="P46" s="899">
        <f t="shared" si="17"/>
        <v>0</v>
      </c>
      <c r="Q46" s="899">
        <f t="shared" si="17"/>
        <v>0</v>
      </c>
      <c r="R46" s="899">
        <f t="shared" si="17"/>
        <v>0</v>
      </c>
      <c r="S46" s="899">
        <f t="shared" si="17"/>
        <v>0</v>
      </c>
      <c r="T46" s="899">
        <f t="shared" si="17"/>
        <v>0</v>
      </c>
      <c r="U46" s="899">
        <f t="shared" si="17"/>
        <v>0</v>
      </c>
      <c r="V46" s="899">
        <f t="shared" si="17"/>
        <v>0</v>
      </c>
      <c r="W46" s="899">
        <f t="shared" si="17"/>
        <v>0</v>
      </c>
      <c r="X46" s="899">
        <f t="shared" si="17"/>
        <v>0</v>
      </c>
      <c r="Y46" s="899">
        <f t="shared" si="17"/>
        <v>0</v>
      </c>
      <c r="Z46" s="899">
        <f t="shared" si="17"/>
        <v>0</v>
      </c>
      <c r="AA46" s="899">
        <f t="shared" si="17"/>
        <v>0</v>
      </c>
      <c r="AB46" s="899">
        <f t="shared" si="17"/>
        <v>0</v>
      </c>
      <c r="AC46" s="899">
        <f t="shared" si="17"/>
        <v>0</v>
      </c>
      <c r="AD46" s="899">
        <f t="shared" si="17"/>
        <v>0</v>
      </c>
      <c r="AE46" s="899">
        <f t="shared" si="17"/>
        <v>0</v>
      </c>
      <c r="AF46" s="899">
        <f t="shared" si="17"/>
        <v>0</v>
      </c>
      <c r="AG46" s="899">
        <f t="shared" si="0"/>
        <v>0</v>
      </c>
      <c r="AH46" s="899">
        <f t="shared" si="0"/>
        <v>0</v>
      </c>
      <c r="AI46" s="899">
        <f t="shared" si="17"/>
        <v>0</v>
      </c>
      <c r="AJ46" s="899">
        <f t="shared" si="17"/>
        <v>0</v>
      </c>
      <c r="AK46" s="899">
        <f t="shared" si="17"/>
        <v>0</v>
      </c>
      <c r="AL46" s="899">
        <f t="shared" si="17"/>
        <v>0</v>
      </c>
      <c r="AM46" s="899">
        <f t="shared" si="17"/>
        <v>0</v>
      </c>
      <c r="AN46" s="899">
        <f t="shared" si="17"/>
        <v>0</v>
      </c>
      <c r="AO46" s="899">
        <f t="shared" si="17"/>
        <v>0</v>
      </c>
      <c r="AP46" s="899">
        <f t="shared" si="17"/>
        <v>0</v>
      </c>
      <c r="AQ46" s="899">
        <f t="shared" si="1"/>
        <v>0</v>
      </c>
      <c r="AR46" s="899"/>
      <c r="AS46" s="899">
        <f t="shared" si="8"/>
        <v>0</v>
      </c>
      <c r="AT46" s="899">
        <f t="shared" si="9"/>
        <v>0</v>
      </c>
      <c r="AU46" s="899">
        <f t="shared" si="17"/>
        <v>0</v>
      </c>
      <c r="AV46" s="899">
        <f t="shared" si="17"/>
        <v>0</v>
      </c>
      <c r="AW46" s="899">
        <f t="shared" si="17"/>
        <v>0</v>
      </c>
      <c r="AX46" s="899">
        <f t="shared" si="17"/>
        <v>0</v>
      </c>
      <c r="AY46" s="899">
        <f t="shared" si="17"/>
        <v>0</v>
      </c>
      <c r="AZ46" s="899">
        <f t="shared" si="17"/>
        <v>0</v>
      </c>
      <c r="BA46" s="899">
        <f t="shared" si="17"/>
        <v>0</v>
      </c>
      <c r="BB46" s="899">
        <f t="shared" si="10"/>
        <v>0</v>
      </c>
      <c r="BC46" s="899">
        <f t="shared" si="2"/>
        <v>0</v>
      </c>
      <c r="BD46" s="899">
        <f t="shared" si="3"/>
        <v>0</v>
      </c>
      <c r="BE46" s="901" t="str">
        <f t="shared" si="4"/>
        <v>-</v>
      </c>
      <c r="BF46" s="902"/>
      <c r="BG46" s="903"/>
      <c r="BH46" s="904"/>
      <c r="BI46" s="905"/>
      <c r="BJ46" s="866"/>
      <c r="BL46" s="867"/>
      <c r="BM46" s="867"/>
      <c r="BN46" s="867"/>
    </row>
    <row r="47" spans="1:70">
      <c r="A47" s="872"/>
      <c r="B47" s="897" t="s">
        <v>354</v>
      </c>
      <c r="C47" s="897"/>
      <c r="D47" s="899">
        <f t="shared" si="14"/>
        <v>0</v>
      </c>
      <c r="E47" s="899"/>
      <c r="F47" s="899">
        <f t="shared" si="6"/>
        <v>0</v>
      </c>
      <c r="G47" s="899">
        <f t="shared" si="6"/>
        <v>0</v>
      </c>
      <c r="H47" s="899">
        <f t="shared" si="17"/>
        <v>0</v>
      </c>
      <c r="I47" s="899">
        <f t="shared" si="17"/>
        <v>0</v>
      </c>
      <c r="J47" s="899">
        <f t="shared" si="17"/>
        <v>0</v>
      </c>
      <c r="K47" s="899">
        <f t="shared" si="17"/>
        <v>0</v>
      </c>
      <c r="L47" s="899">
        <f t="shared" si="17"/>
        <v>0</v>
      </c>
      <c r="M47" s="899">
        <f t="shared" si="17"/>
        <v>0</v>
      </c>
      <c r="N47" s="899">
        <f t="shared" si="17"/>
        <v>0</v>
      </c>
      <c r="O47" s="899">
        <f t="shared" si="17"/>
        <v>0</v>
      </c>
      <c r="P47" s="899">
        <f t="shared" si="17"/>
        <v>0</v>
      </c>
      <c r="Q47" s="899">
        <f t="shared" si="17"/>
        <v>0</v>
      </c>
      <c r="R47" s="899">
        <f t="shared" si="17"/>
        <v>0</v>
      </c>
      <c r="S47" s="899">
        <f t="shared" si="17"/>
        <v>0</v>
      </c>
      <c r="T47" s="899">
        <f t="shared" si="17"/>
        <v>0</v>
      </c>
      <c r="U47" s="899">
        <f t="shared" si="17"/>
        <v>0</v>
      </c>
      <c r="V47" s="899">
        <f t="shared" si="17"/>
        <v>0</v>
      </c>
      <c r="W47" s="899">
        <f t="shared" si="17"/>
        <v>0</v>
      </c>
      <c r="X47" s="899">
        <f t="shared" si="17"/>
        <v>0</v>
      </c>
      <c r="Y47" s="899">
        <f t="shared" si="17"/>
        <v>0</v>
      </c>
      <c r="Z47" s="899">
        <f t="shared" si="17"/>
        <v>0</v>
      </c>
      <c r="AA47" s="899">
        <f t="shared" si="17"/>
        <v>0</v>
      </c>
      <c r="AB47" s="899">
        <f t="shared" si="17"/>
        <v>0</v>
      </c>
      <c r="AC47" s="899">
        <f t="shared" si="17"/>
        <v>0</v>
      </c>
      <c r="AD47" s="899">
        <f t="shared" si="17"/>
        <v>0</v>
      </c>
      <c r="AE47" s="899">
        <f t="shared" si="17"/>
        <v>0</v>
      </c>
      <c r="AF47" s="899">
        <f t="shared" si="17"/>
        <v>0</v>
      </c>
      <c r="AG47" s="899">
        <f t="shared" si="0"/>
        <v>0</v>
      </c>
      <c r="AH47" s="899">
        <f t="shared" si="0"/>
        <v>0</v>
      </c>
      <c r="AI47" s="899">
        <f t="shared" si="17"/>
        <v>0</v>
      </c>
      <c r="AJ47" s="899">
        <f t="shared" si="17"/>
        <v>0</v>
      </c>
      <c r="AK47" s="899">
        <f t="shared" si="17"/>
        <v>0</v>
      </c>
      <c r="AL47" s="899">
        <f t="shared" si="17"/>
        <v>0</v>
      </c>
      <c r="AM47" s="899">
        <f t="shared" si="17"/>
        <v>0</v>
      </c>
      <c r="AN47" s="899">
        <f t="shared" si="17"/>
        <v>0</v>
      </c>
      <c r="AO47" s="899">
        <f t="shared" si="17"/>
        <v>0</v>
      </c>
      <c r="AP47" s="899">
        <f t="shared" si="17"/>
        <v>0</v>
      </c>
      <c r="AQ47" s="899">
        <f t="shared" si="1"/>
        <v>0</v>
      </c>
      <c r="AR47" s="899"/>
      <c r="AS47" s="899">
        <f t="shared" si="8"/>
        <v>0</v>
      </c>
      <c r="AT47" s="899">
        <f t="shared" si="9"/>
        <v>0</v>
      </c>
      <c r="AU47" s="899">
        <f t="shared" si="17"/>
        <v>0</v>
      </c>
      <c r="AV47" s="899">
        <f t="shared" si="17"/>
        <v>0</v>
      </c>
      <c r="AW47" s="899">
        <f t="shared" si="17"/>
        <v>0</v>
      </c>
      <c r="AX47" s="899">
        <f t="shared" si="17"/>
        <v>0</v>
      </c>
      <c r="AY47" s="899">
        <f t="shared" si="17"/>
        <v>0</v>
      </c>
      <c r="AZ47" s="899">
        <f t="shared" si="17"/>
        <v>0</v>
      </c>
      <c r="BA47" s="899">
        <f t="shared" si="17"/>
        <v>0</v>
      </c>
      <c r="BB47" s="899">
        <f t="shared" si="10"/>
        <v>0</v>
      </c>
      <c r="BC47" s="899">
        <f t="shared" si="2"/>
        <v>0</v>
      </c>
      <c r="BD47" s="899">
        <f t="shared" si="3"/>
        <v>0</v>
      </c>
      <c r="BE47" s="901" t="str">
        <f t="shared" si="4"/>
        <v>-</v>
      </c>
      <c r="BF47" s="902"/>
      <c r="BG47" s="903"/>
      <c r="BH47" s="904"/>
      <c r="BI47" s="905"/>
      <c r="BJ47" s="866"/>
      <c r="BL47" s="867"/>
      <c r="BM47" s="867"/>
      <c r="BN47" s="867"/>
    </row>
    <row r="48" spans="1:70">
      <c r="A48" s="872"/>
      <c r="B48" s="897" t="s">
        <v>355</v>
      </c>
      <c r="C48" s="897"/>
      <c r="D48" s="899">
        <f t="shared" si="14"/>
        <v>0</v>
      </c>
      <c r="E48" s="899"/>
      <c r="F48" s="899">
        <f t="shared" si="6"/>
        <v>0</v>
      </c>
      <c r="G48" s="899">
        <f t="shared" si="6"/>
        <v>0</v>
      </c>
      <c r="H48" s="899">
        <f t="shared" si="17"/>
        <v>0</v>
      </c>
      <c r="I48" s="899">
        <f t="shared" si="17"/>
        <v>0</v>
      </c>
      <c r="J48" s="899">
        <f t="shared" si="17"/>
        <v>0</v>
      </c>
      <c r="K48" s="899">
        <f t="shared" si="17"/>
        <v>0</v>
      </c>
      <c r="L48" s="899">
        <f t="shared" si="17"/>
        <v>0</v>
      </c>
      <c r="M48" s="899">
        <f t="shared" si="17"/>
        <v>0</v>
      </c>
      <c r="N48" s="899">
        <f t="shared" si="17"/>
        <v>0</v>
      </c>
      <c r="O48" s="899">
        <f t="shared" si="17"/>
        <v>0</v>
      </c>
      <c r="P48" s="899">
        <f t="shared" si="17"/>
        <v>0</v>
      </c>
      <c r="Q48" s="899">
        <f t="shared" si="17"/>
        <v>0</v>
      </c>
      <c r="R48" s="899">
        <f t="shared" si="17"/>
        <v>0</v>
      </c>
      <c r="S48" s="899">
        <f t="shared" si="17"/>
        <v>0</v>
      </c>
      <c r="T48" s="899">
        <f t="shared" si="17"/>
        <v>0</v>
      </c>
      <c r="U48" s="899">
        <f t="shared" si="17"/>
        <v>0</v>
      </c>
      <c r="V48" s="899">
        <f t="shared" si="17"/>
        <v>0</v>
      </c>
      <c r="W48" s="899">
        <f t="shared" si="17"/>
        <v>0</v>
      </c>
      <c r="X48" s="899">
        <f t="shared" si="17"/>
        <v>0</v>
      </c>
      <c r="Y48" s="899">
        <f t="shared" si="17"/>
        <v>0</v>
      </c>
      <c r="Z48" s="899">
        <f t="shared" si="17"/>
        <v>0</v>
      </c>
      <c r="AA48" s="899">
        <f t="shared" si="17"/>
        <v>0</v>
      </c>
      <c r="AB48" s="899">
        <f t="shared" si="17"/>
        <v>0</v>
      </c>
      <c r="AC48" s="899">
        <f t="shared" si="17"/>
        <v>0</v>
      </c>
      <c r="AD48" s="899">
        <f t="shared" si="17"/>
        <v>0</v>
      </c>
      <c r="AE48" s="899">
        <f t="shared" si="17"/>
        <v>0</v>
      </c>
      <c r="AF48" s="899">
        <f t="shared" si="17"/>
        <v>0</v>
      </c>
      <c r="AG48" s="899">
        <f t="shared" si="0"/>
        <v>0</v>
      </c>
      <c r="AH48" s="899">
        <f t="shared" si="0"/>
        <v>0</v>
      </c>
      <c r="AI48" s="899">
        <f t="shared" si="17"/>
        <v>0</v>
      </c>
      <c r="AJ48" s="899">
        <f t="shared" si="17"/>
        <v>0</v>
      </c>
      <c r="AK48" s="899">
        <f t="shared" si="17"/>
        <v>0</v>
      </c>
      <c r="AL48" s="899">
        <f t="shared" si="17"/>
        <v>0</v>
      </c>
      <c r="AM48" s="899">
        <f t="shared" si="17"/>
        <v>0</v>
      </c>
      <c r="AN48" s="899">
        <f t="shared" si="17"/>
        <v>0</v>
      </c>
      <c r="AO48" s="899">
        <f t="shared" si="17"/>
        <v>0</v>
      </c>
      <c r="AP48" s="899">
        <f t="shared" si="17"/>
        <v>0</v>
      </c>
      <c r="AQ48" s="899">
        <f t="shared" si="1"/>
        <v>0</v>
      </c>
      <c r="AR48" s="899"/>
      <c r="AS48" s="899">
        <f t="shared" si="8"/>
        <v>0</v>
      </c>
      <c r="AT48" s="899">
        <f t="shared" si="9"/>
        <v>0</v>
      </c>
      <c r="AU48" s="899">
        <f t="shared" si="17"/>
        <v>0</v>
      </c>
      <c r="AV48" s="899">
        <f t="shared" si="17"/>
        <v>0</v>
      </c>
      <c r="AW48" s="899">
        <f t="shared" si="17"/>
        <v>0</v>
      </c>
      <c r="AX48" s="899">
        <f t="shared" si="17"/>
        <v>0</v>
      </c>
      <c r="AY48" s="899">
        <f t="shared" si="17"/>
        <v>0</v>
      </c>
      <c r="AZ48" s="899">
        <f t="shared" si="17"/>
        <v>0</v>
      </c>
      <c r="BA48" s="899">
        <f t="shared" si="17"/>
        <v>0</v>
      </c>
      <c r="BB48" s="899">
        <f t="shared" si="10"/>
        <v>0</v>
      </c>
      <c r="BC48" s="899">
        <f t="shared" si="2"/>
        <v>0</v>
      </c>
      <c r="BD48" s="899">
        <f t="shared" si="3"/>
        <v>0</v>
      </c>
      <c r="BE48" s="901" t="str">
        <f t="shared" si="4"/>
        <v>-</v>
      </c>
      <c r="BF48" s="902"/>
      <c r="BG48" s="903"/>
      <c r="BH48" s="904"/>
      <c r="BI48" s="905"/>
      <c r="BJ48" s="866"/>
      <c r="BL48" s="867"/>
      <c r="BM48" s="867"/>
      <c r="BN48" s="867"/>
    </row>
    <row r="49" spans="1:70">
      <c r="A49" s="872"/>
      <c r="B49" s="897" t="s">
        <v>356</v>
      </c>
      <c r="C49" s="897"/>
      <c r="D49" s="899">
        <f t="shared" si="14"/>
        <v>0</v>
      </c>
      <c r="E49" s="899"/>
      <c r="F49" s="899">
        <f t="shared" si="6"/>
        <v>0</v>
      </c>
      <c r="G49" s="899">
        <f t="shared" si="6"/>
        <v>0</v>
      </c>
      <c r="H49" s="899">
        <f t="shared" si="17"/>
        <v>0</v>
      </c>
      <c r="I49" s="899">
        <f t="shared" si="17"/>
        <v>0</v>
      </c>
      <c r="J49" s="899">
        <f t="shared" si="17"/>
        <v>0</v>
      </c>
      <c r="K49" s="899">
        <f t="shared" si="17"/>
        <v>0</v>
      </c>
      <c r="L49" s="899">
        <f t="shared" si="17"/>
        <v>0</v>
      </c>
      <c r="M49" s="899">
        <f t="shared" si="17"/>
        <v>0</v>
      </c>
      <c r="N49" s="899">
        <f t="shared" si="17"/>
        <v>0</v>
      </c>
      <c r="O49" s="899">
        <f t="shared" si="17"/>
        <v>0</v>
      </c>
      <c r="P49" s="899">
        <f t="shared" si="17"/>
        <v>0</v>
      </c>
      <c r="Q49" s="899">
        <f t="shared" si="17"/>
        <v>0</v>
      </c>
      <c r="R49" s="899">
        <f t="shared" si="17"/>
        <v>0</v>
      </c>
      <c r="S49" s="899">
        <f t="shared" si="17"/>
        <v>0</v>
      </c>
      <c r="T49" s="899">
        <f t="shared" si="17"/>
        <v>0</v>
      </c>
      <c r="U49" s="899">
        <f t="shared" si="17"/>
        <v>0</v>
      </c>
      <c r="V49" s="899">
        <f t="shared" si="17"/>
        <v>0</v>
      </c>
      <c r="W49" s="899">
        <f t="shared" ref="H49:BA53" si="18">W68</f>
        <v>0</v>
      </c>
      <c r="X49" s="899">
        <f t="shared" si="18"/>
        <v>0</v>
      </c>
      <c r="Y49" s="899">
        <f t="shared" si="18"/>
        <v>0</v>
      </c>
      <c r="Z49" s="899">
        <f t="shared" si="18"/>
        <v>0</v>
      </c>
      <c r="AA49" s="899">
        <f t="shared" si="18"/>
        <v>0</v>
      </c>
      <c r="AB49" s="899">
        <f t="shared" si="18"/>
        <v>0</v>
      </c>
      <c r="AC49" s="899">
        <f t="shared" si="18"/>
        <v>0</v>
      </c>
      <c r="AD49" s="899">
        <f t="shared" si="18"/>
        <v>0</v>
      </c>
      <c r="AE49" s="899">
        <f t="shared" si="18"/>
        <v>0</v>
      </c>
      <c r="AF49" s="899">
        <f t="shared" si="18"/>
        <v>0</v>
      </c>
      <c r="AG49" s="899">
        <f t="shared" si="0"/>
        <v>0</v>
      </c>
      <c r="AH49" s="899">
        <f t="shared" si="0"/>
        <v>0</v>
      </c>
      <c r="AI49" s="899">
        <f t="shared" si="18"/>
        <v>0</v>
      </c>
      <c r="AJ49" s="899">
        <f t="shared" si="18"/>
        <v>0</v>
      </c>
      <c r="AK49" s="899">
        <f t="shared" si="18"/>
        <v>0</v>
      </c>
      <c r="AL49" s="899">
        <f t="shared" si="18"/>
        <v>0</v>
      </c>
      <c r="AM49" s="899">
        <f t="shared" si="18"/>
        <v>0</v>
      </c>
      <c r="AN49" s="899">
        <f t="shared" si="18"/>
        <v>0</v>
      </c>
      <c r="AO49" s="899">
        <f t="shared" si="18"/>
        <v>0</v>
      </c>
      <c r="AP49" s="899">
        <f t="shared" si="18"/>
        <v>0</v>
      </c>
      <c r="AQ49" s="899">
        <f t="shared" si="1"/>
        <v>0</v>
      </c>
      <c r="AR49" s="899"/>
      <c r="AS49" s="899">
        <f t="shared" si="8"/>
        <v>0</v>
      </c>
      <c r="AT49" s="899">
        <f t="shared" si="9"/>
        <v>0</v>
      </c>
      <c r="AU49" s="899">
        <f t="shared" si="18"/>
        <v>0</v>
      </c>
      <c r="AV49" s="899">
        <f t="shared" si="18"/>
        <v>0</v>
      </c>
      <c r="AW49" s="899">
        <f t="shared" si="18"/>
        <v>0</v>
      </c>
      <c r="AX49" s="899">
        <f t="shared" si="18"/>
        <v>0</v>
      </c>
      <c r="AY49" s="899">
        <f t="shared" si="18"/>
        <v>0</v>
      </c>
      <c r="AZ49" s="899">
        <f t="shared" si="18"/>
        <v>0</v>
      </c>
      <c r="BA49" s="899">
        <f t="shared" si="18"/>
        <v>0</v>
      </c>
      <c r="BB49" s="899">
        <f t="shared" si="10"/>
        <v>0</v>
      </c>
      <c r="BC49" s="899">
        <f t="shared" si="2"/>
        <v>0</v>
      </c>
      <c r="BD49" s="899">
        <f t="shared" si="3"/>
        <v>0</v>
      </c>
      <c r="BE49" s="901" t="str">
        <f t="shared" si="4"/>
        <v>-</v>
      </c>
      <c r="BF49" s="902"/>
      <c r="BG49" s="903"/>
      <c r="BH49" s="904"/>
      <c r="BI49" s="905"/>
      <c r="BJ49" s="866"/>
      <c r="BL49" s="867"/>
      <c r="BM49" s="867"/>
      <c r="BN49" s="867"/>
    </row>
    <row r="50" spans="1:70">
      <c r="A50" s="872"/>
      <c r="B50" s="897" t="s">
        <v>357</v>
      </c>
      <c r="C50" s="897"/>
      <c r="D50" s="899">
        <f t="shared" si="14"/>
        <v>0</v>
      </c>
      <c r="E50" s="899"/>
      <c r="F50" s="899">
        <f t="shared" si="6"/>
        <v>0</v>
      </c>
      <c r="G50" s="899">
        <f t="shared" si="6"/>
        <v>0</v>
      </c>
      <c r="H50" s="899">
        <f t="shared" si="18"/>
        <v>0</v>
      </c>
      <c r="I50" s="899">
        <f t="shared" si="18"/>
        <v>0</v>
      </c>
      <c r="J50" s="899">
        <f t="shared" si="18"/>
        <v>0</v>
      </c>
      <c r="K50" s="899">
        <f t="shared" si="18"/>
        <v>0</v>
      </c>
      <c r="L50" s="899">
        <f t="shared" si="18"/>
        <v>0</v>
      </c>
      <c r="M50" s="899">
        <f t="shared" si="18"/>
        <v>0</v>
      </c>
      <c r="N50" s="899">
        <f t="shared" si="18"/>
        <v>0</v>
      </c>
      <c r="O50" s="899">
        <f t="shared" si="18"/>
        <v>0</v>
      </c>
      <c r="P50" s="899">
        <f t="shared" si="18"/>
        <v>0</v>
      </c>
      <c r="Q50" s="899">
        <f t="shared" si="18"/>
        <v>0</v>
      </c>
      <c r="R50" s="899">
        <f t="shared" si="18"/>
        <v>0</v>
      </c>
      <c r="S50" s="899">
        <f t="shared" si="18"/>
        <v>0</v>
      </c>
      <c r="T50" s="899">
        <f t="shared" si="18"/>
        <v>0</v>
      </c>
      <c r="U50" s="899">
        <f t="shared" si="18"/>
        <v>0</v>
      </c>
      <c r="V50" s="899">
        <f t="shared" si="18"/>
        <v>0</v>
      </c>
      <c r="W50" s="899">
        <f t="shared" si="18"/>
        <v>0</v>
      </c>
      <c r="X50" s="899">
        <f t="shared" si="18"/>
        <v>0</v>
      </c>
      <c r="Y50" s="899">
        <f t="shared" si="18"/>
        <v>0</v>
      </c>
      <c r="Z50" s="899">
        <f t="shared" si="18"/>
        <v>0</v>
      </c>
      <c r="AA50" s="899">
        <f t="shared" si="18"/>
        <v>0</v>
      </c>
      <c r="AB50" s="899">
        <f t="shared" si="18"/>
        <v>0</v>
      </c>
      <c r="AC50" s="899">
        <f t="shared" si="18"/>
        <v>0</v>
      </c>
      <c r="AD50" s="899">
        <f t="shared" si="18"/>
        <v>0</v>
      </c>
      <c r="AE50" s="899">
        <f t="shared" si="18"/>
        <v>0</v>
      </c>
      <c r="AF50" s="899">
        <f t="shared" si="18"/>
        <v>0</v>
      </c>
      <c r="AG50" s="899">
        <f t="shared" si="0"/>
        <v>0</v>
      </c>
      <c r="AH50" s="899">
        <f t="shared" si="0"/>
        <v>0</v>
      </c>
      <c r="AI50" s="899">
        <f t="shared" si="18"/>
        <v>0</v>
      </c>
      <c r="AJ50" s="899">
        <f t="shared" si="18"/>
        <v>0</v>
      </c>
      <c r="AK50" s="899">
        <f t="shared" si="18"/>
        <v>0</v>
      </c>
      <c r="AL50" s="899">
        <f t="shared" si="18"/>
        <v>0</v>
      </c>
      <c r="AM50" s="899">
        <f t="shared" si="18"/>
        <v>0</v>
      </c>
      <c r="AN50" s="899">
        <f t="shared" si="18"/>
        <v>0</v>
      </c>
      <c r="AO50" s="899">
        <f t="shared" si="18"/>
        <v>0</v>
      </c>
      <c r="AP50" s="899">
        <f t="shared" si="18"/>
        <v>0</v>
      </c>
      <c r="AQ50" s="899">
        <f t="shared" si="1"/>
        <v>0</v>
      </c>
      <c r="AR50" s="899"/>
      <c r="AS50" s="899">
        <f t="shared" si="8"/>
        <v>0</v>
      </c>
      <c r="AT50" s="899">
        <f t="shared" si="9"/>
        <v>0</v>
      </c>
      <c r="AU50" s="899">
        <f t="shared" si="18"/>
        <v>0</v>
      </c>
      <c r="AV50" s="899">
        <f t="shared" si="18"/>
        <v>0</v>
      </c>
      <c r="AW50" s="899">
        <f t="shared" si="18"/>
        <v>0</v>
      </c>
      <c r="AX50" s="899">
        <f t="shared" si="18"/>
        <v>0</v>
      </c>
      <c r="AY50" s="899">
        <f t="shared" si="18"/>
        <v>0</v>
      </c>
      <c r="AZ50" s="899">
        <f t="shared" si="18"/>
        <v>0</v>
      </c>
      <c r="BA50" s="899">
        <f t="shared" si="18"/>
        <v>0</v>
      </c>
      <c r="BB50" s="899">
        <f t="shared" si="10"/>
        <v>0</v>
      </c>
      <c r="BC50" s="899">
        <f t="shared" si="2"/>
        <v>0</v>
      </c>
      <c r="BD50" s="899">
        <f t="shared" si="3"/>
        <v>0</v>
      </c>
      <c r="BE50" s="901" t="str">
        <f t="shared" si="4"/>
        <v>-</v>
      </c>
      <c r="BF50" s="902"/>
      <c r="BG50" s="903"/>
      <c r="BH50" s="904"/>
      <c r="BI50" s="905"/>
      <c r="BJ50" s="866"/>
      <c r="BL50" s="867"/>
      <c r="BM50" s="867"/>
      <c r="BN50" s="867"/>
    </row>
    <row r="51" spans="1:70">
      <c r="A51" s="872"/>
      <c r="B51" s="897" t="s">
        <v>358</v>
      </c>
      <c r="C51" s="897"/>
      <c r="D51" s="899">
        <f t="shared" si="14"/>
        <v>0</v>
      </c>
      <c r="E51" s="899"/>
      <c r="F51" s="899">
        <f t="shared" si="6"/>
        <v>0</v>
      </c>
      <c r="G51" s="899">
        <f t="shared" si="6"/>
        <v>0</v>
      </c>
      <c r="H51" s="899">
        <f t="shared" si="18"/>
        <v>0</v>
      </c>
      <c r="I51" s="899">
        <f t="shared" si="18"/>
        <v>0</v>
      </c>
      <c r="J51" s="899">
        <f t="shared" si="18"/>
        <v>0</v>
      </c>
      <c r="K51" s="899">
        <f t="shared" si="18"/>
        <v>0</v>
      </c>
      <c r="L51" s="899">
        <f t="shared" si="18"/>
        <v>0</v>
      </c>
      <c r="M51" s="899">
        <f t="shared" si="18"/>
        <v>0</v>
      </c>
      <c r="N51" s="899">
        <f t="shared" si="18"/>
        <v>0</v>
      </c>
      <c r="O51" s="899">
        <f t="shared" si="18"/>
        <v>0</v>
      </c>
      <c r="P51" s="899">
        <f t="shared" si="18"/>
        <v>0</v>
      </c>
      <c r="Q51" s="899">
        <f t="shared" si="18"/>
        <v>0</v>
      </c>
      <c r="R51" s="899">
        <f t="shared" si="18"/>
        <v>0</v>
      </c>
      <c r="S51" s="899">
        <f t="shared" si="18"/>
        <v>0</v>
      </c>
      <c r="T51" s="899">
        <f t="shared" si="18"/>
        <v>0</v>
      </c>
      <c r="U51" s="899">
        <f t="shared" si="18"/>
        <v>0</v>
      </c>
      <c r="V51" s="899">
        <f t="shared" si="18"/>
        <v>0</v>
      </c>
      <c r="W51" s="899">
        <f t="shared" si="18"/>
        <v>0</v>
      </c>
      <c r="X51" s="899">
        <f t="shared" si="18"/>
        <v>0</v>
      </c>
      <c r="Y51" s="899">
        <f t="shared" si="18"/>
        <v>0</v>
      </c>
      <c r="Z51" s="899">
        <f t="shared" si="18"/>
        <v>0</v>
      </c>
      <c r="AA51" s="899">
        <f t="shared" si="18"/>
        <v>0</v>
      </c>
      <c r="AB51" s="899">
        <f t="shared" si="18"/>
        <v>0</v>
      </c>
      <c r="AC51" s="899">
        <f t="shared" si="18"/>
        <v>0</v>
      </c>
      <c r="AD51" s="899">
        <f t="shared" si="18"/>
        <v>0</v>
      </c>
      <c r="AE51" s="899">
        <f t="shared" si="18"/>
        <v>0</v>
      </c>
      <c r="AF51" s="899">
        <f t="shared" si="18"/>
        <v>0</v>
      </c>
      <c r="AG51" s="899">
        <f t="shared" si="0"/>
        <v>0</v>
      </c>
      <c r="AH51" s="899">
        <f t="shared" si="0"/>
        <v>0</v>
      </c>
      <c r="AI51" s="899">
        <f t="shared" si="18"/>
        <v>0</v>
      </c>
      <c r="AJ51" s="899">
        <f t="shared" si="18"/>
        <v>0</v>
      </c>
      <c r="AK51" s="899">
        <f t="shared" si="18"/>
        <v>0</v>
      </c>
      <c r="AL51" s="899">
        <f t="shared" si="18"/>
        <v>0</v>
      </c>
      <c r="AM51" s="899">
        <f t="shared" si="18"/>
        <v>0</v>
      </c>
      <c r="AN51" s="899">
        <f t="shared" si="18"/>
        <v>0</v>
      </c>
      <c r="AO51" s="899">
        <f t="shared" si="18"/>
        <v>0</v>
      </c>
      <c r="AP51" s="899">
        <f t="shared" si="18"/>
        <v>0</v>
      </c>
      <c r="AQ51" s="899">
        <f t="shared" si="1"/>
        <v>0</v>
      </c>
      <c r="AR51" s="899"/>
      <c r="AS51" s="899">
        <f t="shared" si="8"/>
        <v>0</v>
      </c>
      <c r="AT51" s="899">
        <f t="shared" si="9"/>
        <v>0</v>
      </c>
      <c r="AU51" s="899">
        <f t="shared" si="18"/>
        <v>0</v>
      </c>
      <c r="AV51" s="899">
        <f t="shared" si="18"/>
        <v>0</v>
      </c>
      <c r="AW51" s="899">
        <f t="shared" si="18"/>
        <v>0</v>
      </c>
      <c r="AX51" s="899">
        <f t="shared" si="18"/>
        <v>0</v>
      </c>
      <c r="AY51" s="899">
        <f t="shared" si="18"/>
        <v>0</v>
      </c>
      <c r="AZ51" s="899">
        <f t="shared" si="18"/>
        <v>0</v>
      </c>
      <c r="BA51" s="899">
        <f t="shared" si="18"/>
        <v>0</v>
      </c>
      <c r="BB51" s="899">
        <f t="shared" si="10"/>
        <v>0</v>
      </c>
      <c r="BC51" s="899">
        <f t="shared" si="2"/>
        <v>0</v>
      </c>
      <c r="BD51" s="899">
        <f t="shared" si="3"/>
        <v>0</v>
      </c>
      <c r="BE51" s="901" t="str">
        <f t="shared" si="4"/>
        <v>-</v>
      </c>
      <c r="BF51" s="902"/>
      <c r="BG51" s="903"/>
      <c r="BH51" s="904"/>
      <c r="BI51" s="905"/>
      <c r="BJ51" s="866"/>
      <c r="BL51" s="867"/>
      <c r="BM51" s="867"/>
      <c r="BN51" s="867"/>
    </row>
    <row r="52" spans="1:70">
      <c r="A52" s="872"/>
      <c r="B52" s="897" t="s">
        <v>359</v>
      </c>
      <c r="C52" s="897"/>
      <c r="D52" s="899">
        <f t="shared" si="14"/>
        <v>0</v>
      </c>
      <c r="E52" s="899"/>
      <c r="F52" s="899">
        <f t="shared" si="6"/>
        <v>0</v>
      </c>
      <c r="G52" s="899">
        <f t="shared" si="6"/>
        <v>0</v>
      </c>
      <c r="H52" s="899">
        <f t="shared" si="18"/>
        <v>0</v>
      </c>
      <c r="I52" s="899">
        <f t="shared" si="18"/>
        <v>0</v>
      </c>
      <c r="J52" s="899">
        <f t="shared" si="18"/>
        <v>0</v>
      </c>
      <c r="K52" s="899">
        <f t="shared" si="18"/>
        <v>0</v>
      </c>
      <c r="L52" s="899">
        <f t="shared" si="18"/>
        <v>0</v>
      </c>
      <c r="M52" s="899">
        <f t="shared" si="18"/>
        <v>0</v>
      </c>
      <c r="N52" s="899">
        <f t="shared" si="18"/>
        <v>0</v>
      </c>
      <c r="O52" s="899">
        <f t="shared" si="18"/>
        <v>0</v>
      </c>
      <c r="P52" s="899">
        <f t="shared" si="18"/>
        <v>0</v>
      </c>
      <c r="Q52" s="899">
        <f t="shared" si="18"/>
        <v>0</v>
      </c>
      <c r="R52" s="899">
        <f t="shared" si="18"/>
        <v>0</v>
      </c>
      <c r="S52" s="899">
        <f t="shared" si="18"/>
        <v>0</v>
      </c>
      <c r="T52" s="899">
        <f t="shared" si="18"/>
        <v>0</v>
      </c>
      <c r="U52" s="899">
        <f t="shared" si="18"/>
        <v>0</v>
      </c>
      <c r="V52" s="899">
        <f t="shared" si="18"/>
        <v>0</v>
      </c>
      <c r="W52" s="899">
        <f t="shared" si="18"/>
        <v>0</v>
      </c>
      <c r="X52" s="899">
        <f t="shared" si="18"/>
        <v>0</v>
      </c>
      <c r="Y52" s="899">
        <f t="shared" si="18"/>
        <v>0</v>
      </c>
      <c r="Z52" s="899">
        <f t="shared" si="18"/>
        <v>0</v>
      </c>
      <c r="AA52" s="899">
        <f t="shared" si="18"/>
        <v>0</v>
      </c>
      <c r="AB52" s="899">
        <f t="shared" si="18"/>
        <v>0</v>
      </c>
      <c r="AC52" s="899">
        <f t="shared" si="18"/>
        <v>0</v>
      </c>
      <c r="AD52" s="899">
        <f t="shared" si="18"/>
        <v>0</v>
      </c>
      <c r="AE52" s="899">
        <f t="shared" si="18"/>
        <v>0</v>
      </c>
      <c r="AF52" s="899">
        <f t="shared" si="18"/>
        <v>0</v>
      </c>
      <c r="AG52" s="899">
        <f t="shared" si="0"/>
        <v>0</v>
      </c>
      <c r="AH52" s="899">
        <f t="shared" si="0"/>
        <v>0</v>
      </c>
      <c r="AI52" s="899">
        <f t="shared" si="18"/>
        <v>0</v>
      </c>
      <c r="AJ52" s="899">
        <f t="shared" si="18"/>
        <v>0</v>
      </c>
      <c r="AK52" s="899">
        <f t="shared" si="18"/>
        <v>0</v>
      </c>
      <c r="AL52" s="899">
        <f t="shared" si="18"/>
        <v>0</v>
      </c>
      <c r="AM52" s="899">
        <f t="shared" si="18"/>
        <v>0</v>
      </c>
      <c r="AN52" s="899">
        <f t="shared" si="18"/>
        <v>0</v>
      </c>
      <c r="AO52" s="899">
        <f t="shared" si="18"/>
        <v>0</v>
      </c>
      <c r="AP52" s="899">
        <f t="shared" si="18"/>
        <v>0</v>
      </c>
      <c r="AQ52" s="899">
        <f t="shared" si="1"/>
        <v>0</v>
      </c>
      <c r="AR52" s="899"/>
      <c r="AS52" s="899">
        <f t="shared" si="8"/>
        <v>0</v>
      </c>
      <c r="AT52" s="899">
        <f t="shared" si="9"/>
        <v>0</v>
      </c>
      <c r="AU52" s="899">
        <f t="shared" si="18"/>
        <v>0</v>
      </c>
      <c r="AV52" s="899">
        <f t="shared" si="18"/>
        <v>0</v>
      </c>
      <c r="AW52" s="899">
        <f t="shared" si="18"/>
        <v>0</v>
      </c>
      <c r="AX52" s="899">
        <f t="shared" si="18"/>
        <v>0</v>
      </c>
      <c r="AY52" s="899">
        <f t="shared" si="18"/>
        <v>0</v>
      </c>
      <c r="AZ52" s="899">
        <f t="shared" si="18"/>
        <v>0</v>
      </c>
      <c r="BA52" s="899">
        <f t="shared" si="18"/>
        <v>0</v>
      </c>
      <c r="BB52" s="899">
        <f t="shared" si="10"/>
        <v>0</v>
      </c>
      <c r="BC52" s="899">
        <f t="shared" si="2"/>
        <v>0</v>
      </c>
      <c r="BD52" s="899">
        <f t="shared" si="3"/>
        <v>0</v>
      </c>
      <c r="BE52" s="901" t="str">
        <f t="shared" si="4"/>
        <v>-</v>
      </c>
      <c r="BF52" s="902"/>
      <c r="BG52" s="903"/>
      <c r="BH52" s="904"/>
      <c r="BI52" s="905"/>
      <c r="BJ52" s="866"/>
      <c r="BL52" s="867"/>
      <c r="BM52" s="867"/>
      <c r="BN52" s="867"/>
    </row>
    <row r="53" spans="1:70">
      <c r="A53" s="872"/>
      <c r="B53" s="897" t="s">
        <v>55</v>
      </c>
      <c r="C53" s="897"/>
      <c r="D53" s="899">
        <f t="shared" si="14"/>
        <v>0</v>
      </c>
      <c r="E53" s="899"/>
      <c r="F53" s="899">
        <f t="shared" si="6"/>
        <v>0</v>
      </c>
      <c r="G53" s="899">
        <f t="shared" si="6"/>
        <v>0</v>
      </c>
      <c r="H53" s="899">
        <f t="shared" si="18"/>
        <v>0</v>
      </c>
      <c r="I53" s="899">
        <f t="shared" si="18"/>
        <v>0</v>
      </c>
      <c r="J53" s="899">
        <f t="shared" si="18"/>
        <v>0</v>
      </c>
      <c r="K53" s="899">
        <f t="shared" si="18"/>
        <v>0</v>
      </c>
      <c r="L53" s="899">
        <f t="shared" si="18"/>
        <v>0</v>
      </c>
      <c r="M53" s="899">
        <f t="shared" si="18"/>
        <v>0</v>
      </c>
      <c r="N53" s="899">
        <f t="shared" si="18"/>
        <v>0</v>
      </c>
      <c r="O53" s="899">
        <f t="shared" si="18"/>
        <v>0</v>
      </c>
      <c r="P53" s="899">
        <f t="shared" si="18"/>
        <v>0</v>
      </c>
      <c r="Q53" s="899">
        <f t="shared" si="18"/>
        <v>0</v>
      </c>
      <c r="R53" s="899">
        <f t="shared" si="18"/>
        <v>0</v>
      </c>
      <c r="S53" s="899">
        <f t="shared" si="18"/>
        <v>0</v>
      </c>
      <c r="T53" s="899">
        <f t="shared" si="18"/>
        <v>0</v>
      </c>
      <c r="U53" s="899">
        <f t="shared" si="18"/>
        <v>0</v>
      </c>
      <c r="V53" s="899">
        <f t="shared" si="18"/>
        <v>0</v>
      </c>
      <c r="W53" s="899">
        <f t="shared" si="18"/>
        <v>0</v>
      </c>
      <c r="X53" s="899">
        <f t="shared" si="18"/>
        <v>0</v>
      </c>
      <c r="Y53" s="899">
        <f t="shared" si="18"/>
        <v>0</v>
      </c>
      <c r="Z53" s="899">
        <f t="shared" si="18"/>
        <v>0</v>
      </c>
      <c r="AA53" s="899">
        <f t="shared" si="18"/>
        <v>0</v>
      </c>
      <c r="AB53" s="899">
        <f t="shared" si="18"/>
        <v>0</v>
      </c>
      <c r="AC53" s="899">
        <f t="shared" si="18"/>
        <v>0</v>
      </c>
      <c r="AD53" s="899">
        <f t="shared" si="18"/>
        <v>0</v>
      </c>
      <c r="AE53" s="899">
        <f t="shared" si="18"/>
        <v>0</v>
      </c>
      <c r="AF53" s="899">
        <f t="shared" si="18"/>
        <v>0</v>
      </c>
      <c r="AG53" s="899">
        <f t="shared" si="0"/>
        <v>0</v>
      </c>
      <c r="AH53" s="899">
        <f t="shared" si="0"/>
        <v>0</v>
      </c>
      <c r="AI53" s="899">
        <f t="shared" si="18"/>
        <v>0</v>
      </c>
      <c r="AJ53" s="899">
        <f t="shared" si="18"/>
        <v>0</v>
      </c>
      <c r="AK53" s="899">
        <f t="shared" si="18"/>
        <v>0</v>
      </c>
      <c r="AL53" s="899">
        <f t="shared" si="18"/>
        <v>0</v>
      </c>
      <c r="AM53" s="899">
        <f t="shared" si="18"/>
        <v>0</v>
      </c>
      <c r="AN53" s="899">
        <f t="shared" si="18"/>
        <v>0</v>
      </c>
      <c r="AO53" s="899">
        <f t="shared" si="18"/>
        <v>0</v>
      </c>
      <c r="AP53" s="899">
        <f t="shared" si="18"/>
        <v>0</v>
      </c>
      <c r="AQ53" s="899">
        <f t="shared" si="1"/>
        <v>0</v>
      </c>
      <c r="AR53" s="899"/>
      <c r="AS53" s="899">
        <f t="shared" si="8"/>
        <v>0</v>
      </c>
      <c r="AT53" s="899">
        <f t="shared" si="9"/>
        <v>0</v>
      </c>
      <c r="AU53" s="899">
        <f t="shared" si="18"/>
        <v>0</v>
      </c>
      <c r="AV53" s="899">
        <f t="shared" si="18"/>
        <v>0</v>
      </c>
      <c r="AW53" s="899">
        <f t="shared" si="18"/>
        <v>0</v>
      </c>
      <c r="AX53" s="899">
        <f t="shared" si="18"/>
        <v>0</v>
      </c>
      <c r="AY53" s="899">
        <f t="shared" si="18"/>
        <v>0</v>
      </c>
      <c r="AZ53" s="899">
        <f t="shared" si="18"/>
        <v>0</v>
      </c>
      <c r="BA53" s="899">
        <f t="shared" si="18"/>
        <v>0</v>
      </c>
      <c r="BB53" s="899">
        <f t="shared" si="10"/>
        <v>0</v>
      </c>
      <c r="BC53" s="899">
        <f t="shared" si="2"/>
        <v>0</v>
      </c>
      <c r="BD53" s="899">
        <f t="shared" si="3"/>
        <v>0</v>
      </c>
      <c r="BE53" s="901" t="str">
        <f t="shared" si="4"/>
        <v>-</v>
      </c>
      <c r="BF53" s="902"/>
      <c r="BG53" s="903"/>
      <c r="BH53" s="904"/>
      <c r="BI53" s="905"/>
      <c r="BJ53" s="866"/>
      <c r="BL53" s="867"/>
      <c r="BM53" s="867"/>
      <c r="BN53" s="867"/>
    </row>
    <row r="54" spans="1:70" ht="25.5">
      <c r="A54" s="909" t="s">
        <v>32</v>
      </c>
      <c r="B54" s="907" t="s">
        <v>33</v>
      </c>
      <c r="C54" s="907"/>
      <c r="D54" s="320">
        <v>0.82261024000000005</v>
      </c>
      <c r="E54" s="320"/>
      <c r="F54" s="320">
        <f t="shared" si="6"/>
        <v>0.82261024000000005</v>
      </c>
      <c r="G54" s="320">
        <f t="shared" si="6"/>
        <v>0.82261024000000005</v>
      </c>
      <c r="H54" s="320">
        <v>0.70053604000000003</v>
      </c>
      <c r="I54" s="320">
        <v>0</v>
      </c>
      <c r="J54" s="320">
        <v>0</v>
      </c>
      <c r="K54" s="320">
        <v>0</v>
      </c>
      <c r="L54" s="320">
        <v>2.7308899999999997E-3</v>
      </c>
      <c r="M54" s="320">
        <v>2.7308899999999997E-3</v>
      </c>
      <c r="N54" s="320">
        <v>2.7308899999999997E-3</v>
      </c>
      <c r="O54" s="320">
        <v>0</v>
      </c>
      <c r="P54" s="320">
        <v>0.81987935000000001</v>
      </c>
      <c r="Q54" s="320">
        <v>0.81987935000000001</v>
      </c>
      <c r="R54" s="320">
        <v>0.69780514999999999</v>
      </c>
      <c r="S54" s="320">
        <v>0</v>
      </c>
      <c r="T54" s="320">
        <v>0.82261024000000005</v>
      </c>
      <c r="U54" s="320">
        <v>0.82261024000000005</v>
      </c>
      <c r="V54" s="320">
        <v>0</v>
      </c>
      <c r="W54" s="320">
        <v>0</v>
      </c>
      <c r="X54" s="320"/>
      <c r="Y54" s="320">
        <v>0</v>
      </c>
      <c r="Z54" s="320">
        <v>0</v>
      </c>
      <c r="AA54" s="320">
        <v>0</v>
      </c>
      <c r="AB54" s="320">
        <v>0</v>
      </c>
      <c r="AC54" s="320">
        <v>0</v>
      </c>
      <c r="AD54" s="320">
        <v>0</v>
      </c>
      <c r="AE54" s="320">
        <v>0</v>
      </c>
      <c r="AF54" s="320">
        <v>0</v>
      </c>
      <c r="AG54" s="320">
        <f t="shared" si="0"/>
        <v>0.82261023999999994</v>
      </c>
      <c r="AH54" s="320">
        <f t="shared" si="0"/>
        <v>0.70053604000000003</v>
      </c>
      <c r="AI54" s="320">
        <v>0.12797277000000001</v>
      </c>
      <c r="AJ54" s="320">
        <v>0.10997277</v>
      </c>
      <c r="AK54" s="320">
        <v>0.69463746999999998</v>
      </c>
      <c r="AL54" s="320">
        <v>0.59056326999999997</v>
      </c>
      <c r="AM54" s="320">
        <v>0</v>
      </c>
      <c r="AN54" s="320">
        <v>0</v>
      </c>
      <c r="AO54" s="320">
        <v>0</v>
      </c>
      <c r="AP54" s="320">
        <v>0</v>
      </c>
      <c r="AQ54" s="320">
        <f t="shared" si="1"/>
        <v>0</v>
      </c>
      <c r="AR54" s="320"/>
      <c r="AS54" s="320">
        <f t="shared" si="8"/>
        <v>0.82261023999999994</v>
      </c>
      <c r="AT54" s="320">
        <f t="shared" si="9"/>
        <v>0.70053604000000003</v>
      </c>
      <c r="AU54" s="320">
        <v>0</v>
      </c>
      <c r="AV54" s="320">
        <v>0</v>
      </c>
      <c r="AW54" s="320">
        <v>0</v>
      </c>
      <c r="AX54" s="320">
        <v>0.82261023999999994</v>
      </c>
      <c r="AY54" s="320">
        <v>0.70053604000000003</v>
      </c>
      <c r="AZ54" s="320">
        <v>0</v>
      </c>
      <c r="BA54" s="320">
        <v>0</v>
      </c>
      <c r="BB54" s="320">
        <f t="shared" si="10"/>
        <v>0.82261023999999994</v>
      </c>
      <c r="BC54" s="320">
        <f t="shared" si="2"/>
        <v>0</v>
      </c>
      <c r="BD54" s="320">
        <f t="shared" si="3"/>
        <v>0</v>
      </c>
      <c r="BE54" s="908" t="str">
        <f t="shared" si="4"/>
        <v>-</v>
      </c>
      <c r="BF54" s="583">
        <v>0</v>
      </c>
      <c r="BG54" s="627">
        <v>0</v>
      </c>
      <c r="BH54" s="627">
        <v>0</v>
      </c>
      <c r="BI54" s="628">
        <v>0</v>
      </c>
      <c r="BJ54" s="445">
        <v>0</v>
      </c>
      <c r="BK54" s="579"/>
      <c r="BL54" s="629">
        <v>0</v>
      </c>
      <c r="BM54" s="629">
        <v>0.62385246000000005</v>
      </c>
      <c r="BN54" s="629">
        <v>1.4464627000000001</v>
      </c>
      <c r="BO54" s="579">
        <v>1446.4627</v>
      </c>
      <c r="BQ54" s="579">
        <v>0</v>
      </c>
      <c r="BR54" s="579">
        <v>0</v>
      </c>
    </row>
    <row r="55" spans="1:70">
      <c r="A55" s="872"/>
      <c r="B55" s="897" t="s">
        <v>343</v>
      </c>
      <c r="C55" s="897"/>
      <c r="D55" s="899">
        <f t="shared" ref="D55:D72" si="19">D94+D133</f>
        <v>0.82261023999999994</v>
      </c>
      <c r="E55" s="899"/>
      <c r="F55" s="899">
        <f t="shared" si="6"/>
        <v>0.82261024000000005</v>
      </c>
      <c r="G55" s="899">
        <f t="shared" si="6"/>
        <v>0.82261024000000005</v>
      </c>
      <c r="H55" s="899">
        <f t="shared" ref="H55:BA61" si="20">H94+H133</f>
        <v>0</v>
      </c>
      <c r="I55" s="899">
        <f t="shared" si="20"/>
        <v>0</v>
      </c>
      <c r="J55" s="899">
        <f t="shared" si="20"/>
        <v>0</v>
      </c>
      <c r="K55" s="899">
        <f t="shared" si="20"/>
        <v>0</v>
      </c>
      <c r="L55" s="899">
        <f t="shared" si="20"/>
        <v>2.7308899999999997E-3</v>
      </c>
      <c r="M55" s="899">
        <f t="shared" si="20"/>
        <v>2.7308899999999997E-3</v>
      </c>
      <c r="N55" s="899">
        <f t="shared" si="20"/>
        <v>0</v>
      </c>
      <c r="O55" s="899">
        <f t="shared" si="20"/>
        <v>0</v>
      </c>
      <c r="P55" s="899">
        <f t="shared" si="20"/>
        <v>0.81987935000000001</v>
      </c>
      <c r="Q55" s="899">
        <f t="shared" si="20"/>
        <v>0.81987935000000001</v>
      </c>
      <c r="R55" s="899">
        <f t="shared" si="20"/>
        <v>0.69780514999999999</v>
      </c>
      <c r="S55" s="899">
        <f t="shared" si="20"/>
        <v>0</v>
      </c>
      <c r="T55" s="899">
        <f t="shared" si="20"/>
        <v>0</v>
      </c>
      <c r="U55" s="899">
        <f t="shared" si="20"/>
        <v>0</v>
      </c>
      <c r="V55" s="899">
        <f t="shared" si="20"/>
        <v>0</v>
      </c>
      <c r="W55" s="899">
        <f t="shared" si="20"/>
        <v>0</v>
      </c>
      <c r="X55" s="899">
        <f t="shared" si="20"/>
        <v>0</v>
      </c>
      <c r="Y55" s="899">
        <f t="shared" si="20"/>
        <v>0</v>
      </c>
      <c r="Z55" s="899">
        <f t="shared" si="20"/>
        <v>0</v>
      </c>
      <c r="AA55" s="899">
        <f t="shared" si="20"/>
        <v>0</v>
      </c>
      <c r="AB55" s="899">
        <f t="shared" si="20"/>
        <v>0</v>
      </c>
      <c r="AC55" s="899">
        <f t="shared" si="20"/>
        <v>0</v>
      </c>
      <c r="AD55" s="899">
        <f t="shared" si="20"/>
        <v>0</v>
      </c>
      <c r="AE55" s="899">
        <f t="shared" si="20"/>
        <v>0</v>
      </c>
      <c r="AF55" s="899">
        <f t="shared" si="20"/>
        <v>0</v>
      </c>
      <c r="AG55" s="899">
        <f t="shared" si="0"/>
        <v>0.82261023999999994</v>
      </c>
      <c r="AH55" s="899">
        <f t="shared" si="0"/>
        <v>0</v>
      </c>
      <c r="AI55" s="899">
        <f t="shared" si="20"/>
        <v>0.12797277000000001</v>
      </c>
      <c r="AJ55" s="899">
        <f t="shared" si="20"/>
        <v>0</v>
      </c>
      <c r="AK55" s="899">
        <f t="shared" si="20"/>
        <v>0.69463746999999998</v>
      </c>
      <c r="AL55" s="899">
        <f t="shared" si="20"/>
        <v>0</v>
      </c>
      <c r="AM55" s="899">
        <f t="shared" si="20"/>
        <v>0</v>
      </c>
      <c r="AN55" s="899">
        <f t="shared" si="20"/>
        <v>0</v>
      </c>
      <c r="AO55" s="899">
        <f t="shared" si="20"/>
        <v>0</v>
      </c>
      <c r="AP55" s="899">
        <f t="shared" si="20"/>
        <v>0</v>
      </c>
      <c r="AQ55" s="899">
        <f t="shared" si="1"/>
        <v>0</v>
      </c>
      <c r="AR55" s="899"/>
      <c r="AS55" s="899">
        <f t="shared" si="8"/>
        <v>0.82261023999999994</v>
      </c>
      <c r="AT55" s="899">
        <f t="shared" si="9"/>
        <v>0.70053604000000003</v>
      </c>
      <c r="AU55" s="899">
        <f t="shared" si="20"/>
        <v>0</v>
      </c>
      <c r="AV55" s="899">
        <f t="shared" si="20"/>
        <v>0</v>
      </c>
      <c r="AW55" s="899">
        <f t="shared" si="20"/>
        <v>0</v>
      </c>
      <c r="AX55" s="899">
        <f t="shared" si="20"/>
        <v>0.82261023999999994</v>
      </c>
      <c r="AY55" s="899">
        <f t="shared" si="20"/>
        <v>0.70053604000000003</v>
      </c>
      <c r="AZ55" s="899">
        <f t="shared" si="20"/>
        <v>0</v>
      </c>
      <c r="BA55" s="899">
        <f t="shared" si="20"/>
        <v>0</v>
      </c>
      <c r="BB55" s="899">
        <f t="shared" si="10"/>
        <v>0.82261023999999994</v>
      </c>
      <c r="BC55" s="899">
        <f t="shared" si="2"/>
        <v>0</v>
      </c>
      <c r="BD55" s="899">
        <f t="shared" si="3"/>
        <v>0</v>
      </c>
      <c r="BE55" s="901" t="str">
        <f t="shared" si="4"/>
        <v>-</v>
      </c>
      <c r="BF55" s="902"/>
      <c r="BG55" s="903"/>
      <c r="BH55" s="904"/>
      <c r="BI55" s="905"/>
      <c r="BJ55" s="866"/>
      <c r="BL55" s="867"/>
      <c r="BM55" s="867"/>
      <c r="BN55" s="867"/>
    </row>
    <row r="56" spans="1:70">
      <c r="A56" s="872"/>
      <c r="B56" s="897" t="s">
        <v>344</v>
      </c>
      <c r="C56" s="897"/>
      <c r="D56" s="899">
        <f t="shared" si="19"/>
        <v>0.82261023999999994</v>
      </c>
      <c r="E56" s="899"/>
      <c r="F56" s="899">
        <f t="shared" si="6"/>
        <v>0.82261024000000005</v>
      </c>
      <c r="G56" s="899">
        <f t="shared" si="6"/>
        <v>0.82261024000000005</v>
      </c>
      <c r="H56" s="899">
        <f t="shared" si="20"/>
        <v>0</v>
      </c>
      <c r="I56" s="899">
        <f t="shared" si="20"/>
        <v>0</v>
      </c>
      <c r="J56" s="899">
        <f t="shared" si="20"/>
        <v>0</v>
      </c>
      <c r="K56" s="899">
        <f t="shared" si="20"/>
        <v>0</v>
      </c>
      <c r="L56" s="899">
        <f t="shared" si="20"/>
        <v>2.7308899999999997E-3</v>
      </c>
      <c r="M56" s="899">
        <f t="shared" si="20"/>
        <v>2.7308899999999997E-3</v>
      </c>
      <c r="N56" s="899">
        <f t="shared" si="20"/>
        <v>0</v>
      </c>
      <c r="O56" s="899">
        <f t="shared" si="20"/>
        <v>0</v>
      </c>
      <c r="P56" s="899">
        <f t="shared" si="20"/>
        <v>0.81987935000000001</v>
      </c>
      <c r="Q56" s="899">
        <f t="shared" si="20"/>
        <v>0.81987935000000001</v>
      </c>
      <c r="R56" s="899">
        <f t="shared" si="20"/>
        <v>0.69780514999999999</v>
      </c>
      <c r="S56" s="899">
        <f t="shared" si="20"/>
        <v>0</v>
      </c>
      <c r="T56" s="899">
        <f t="shared" si="20"/>
        <v>0</v>
      </c>
      <c r="U56" s="899">
        <f t="shared" si="20"/>
        <v>0</v>
      </c>
      <c r="V56" s="899">
        <f t="shared" si="20"/>
        <v>0</v>
      </c>
      <c r="W56" s="899">
        <f t="shared" si="20"/>
        <v>0</v>
      </c>
      <c r="X56" s="899">
        <f t="shared" si="20"/>
        <v>0</v>
      </c>
      <c r="Y56" s="899">
        <f t="shared" si="20"/>
        <v>0</v>
      </c>
      <c r="Z56" s="899">
        <f t="shared" si="20"/>
        <v>0</v>
      </c>
      <c r="AA56" s="899">
        <f t="shared" si="20"/>
        <v>0</v>
      </c>
      <c r="AB56" s="899">
        <f t="shared" si="20"/>
        <v>0</v>
      </c>
      <c r="AC56" s="899">
        <f t="shared" si="20"/>
        <v>0</v>
      </c>
      <c r="AD56" s="899">
        <f t="shared" si="20"/>
        <v>0</v>
      </c>
      <c r="AE56" s="899">
        <f t="shared" si="20"/>
        <v>0</v>
      </c>
      <c r="AF56" s="899">
        <f t="shared" si="20"/>
        <v>0</v>
      </c>
      <c r="AG56" s="899">
        <f t="shared" si="0"/>
        <v>0.82261023999999994</v>
      </c>
      <c r="AH56" s="899">
        <f t="shared" si="0"/>
        <v>0</v>
      </c>
      <c r="AI56" s="899">
        <f t="shared" si="20"/>
        <v>0.12797277000000001</v>
      </c>
      <c r="AJ56" s="899">
        <f t="shared" si="20"/>
        <v>0</v>
      </c>
      <c r="AK56" s="899">
        <f t="shared" si="20"/>
        <v>0.69463746999999998</v>
      </c>
      <c r="AL56" s="899">
        <f t="shared" si="20"/>
        <v>0</v>
      </c>
      <c r="AM56" s="899">
        <f t="shared" si="20"/>
        <v>0</v>
      </c>
      <c r="AN56" s="899">
        <f t="shared" si="20"/>
        <v>0</v>
      </c>
      <c r="AO56" s="899">
        <f t="shared" si="20"/>
        <v>0</v>
      </c>
      <c r="AP56" s="899">
        <f t="shared" si="20"/>
        <v>0</v>
      </c>
      <c r="AQ56" s="899">
        <f t="shared" si="1"/>
        <v>0</v>
      </c>
      <c r="AR56" s="899"/>
      <c r="AS56" s="899">
        <f t="shared" si="8"/>
        <v>0.82261023999999994</v>
      </c>
      <c r="AT56" s="899">
        <f t="shared" si="9"/>
        <v>0.70053604000000003</v>
      </c>
      <c r="AU56" s="899">
        <f t="shared" si="20"/>
        <v>0</v>
      </c>
      <c r="AV56" s="899">
        <f t="shared" si="20"/>
        <v>0</v>
      </c>
      <c r="AW56" s="899">
        <f t="shared" si="20"/>
        <v>0</v>
      </c>
      <c r="AX56" s="899">
        <f t="shared" si="20"/>
        <v>0.82261023999999994</v>
      </c>
      <c r="AY56" s="899">
        <f t="shared" si="20"/>
        <v>0.70053604000000003</v>
      </c>
      <c r="AZ56" s="899">
        <f t="shared" si="20"/>
        <v>0</v>
      </c>
      <c r="BA56" s="899">
        <f t="shared" si="20"/>
        <v>0</v>
      </c>
      <c r="BB56" s="899">
        <f t="shared" si="10"/>
        <v>0.82261023999999994</v>
      </c>
      <c r="BC56" s="899">
        <f t="shared" si="2"/>
        <v>0</v>
      </c>
      <c r="BD56" s="899">
        <f t="shared" si="3"/>
        <v>0</v>
      </c>
      <c r="BE56" s="901" t="str">
        <f t="shared" si="4"/>
        <v>-</v>
      </c>
      <c r="BF56" s="902"/>
      <c r="BG56" s="903"/>
      <c r="BH56" s="904"/>
      <c r="BI56" s="905"/>
      <c r="BJ56" s="866"/>
      <c r="BL56" s="867"/>
      <c r="BM56" s="867"/>
      <c r="BN56" s="867"/>
    </row>
    <row r="57" spans="1:70">
      <c r="A57" s="872"/>
      <c r="B57" s="897" t="s">
        <v>345</v>
      </c>
      <c r="C57" s="897"/>
      <c r="D57" s="899">
        <f t="shared" si="19"/>
        <v>0.82261023999999994</v>
      </c>
      <c r="E57" s="899"/>
      <c r="F57" s="899">
        <f t="shared" si="6"/>
        <v>0.82261024000000005</v>
      </c>
      <c r="G57" s="899">
        <f t="shared" si="6"/>
        <v>0.82261024000000005</v>
      </c>
      <c r="H57" s="899">
        <f t="shared" si="20"/>
        <v>0</v>
      </c>
      <c r="I57" s="899">
        <f t="shared" si="20"/>
        <v>0</v>
      </c>
      <c r="J57" s="899">
        <f t="shared" si="20"/>
        <v>0</v>
      </c>
      <c r="K57" s="899">
        <f t="shared" si="20"/>
        <v>0</v>
      </c>
      <c r="L57" s="899">
        <f t="shared" si="20"/>
        <v>2.7308899999999997E-3</v>
      </c>
      <c r="M57" s="899">
        <f t="shared" si="20"/>
        <v>2.7308899999999997E-3</v>
      </c>
      <c r="N57" s="899">
        <f t="shared" si="20"/>
        <v>0</v>
      </c>
      <c r="O57" s="899">
        <f t="shared" si="20"/>
        <v>0</v>
      </c>
      <c r="P57" s="899">
        <f t="shared" si="20"/>
        <v>0.81987935000000001</v>
      </c>
      <c r="Q57" s="899">
        <f t="shared" si="20"/>
        <v>0.81987935000000001</v>
      </c>
      <c r="R57" s="899">
        <f t="shared" si="20"/>
        <v>0.69780514999999999</v>
      </c>
      <c r="S57" s="899">
        <f t="shared" si="20"/>
        <v>0</v>
      </c>
      <c r="T57" s="899">
        <f t="shared" si="20"/>
        <v>0</v>
      </c>
      <c r="U57" s="899">
        <f t="shared" si="20"/>
        <v>0</v>
      </c>
      <c r="V57" s="899">
        <f t="shared" si="20"/>
        <v>0</v>
      </c>
      <c r="W57" s="899">
        <f t="shared" si="20"/>
        <v>0</v>
      </c>
      <c r="X57" s="899">
        <f t="shared" si="20"/>
        <v>0</v>
      </c>
      <c r="Y57" s="899">
        <f t="shared" si="20"/>
        <v>0</v>
      </c>
      <c r="Z57" s="899">
        <f t="shared" si="20"/>
        <v>0</v>
      </c>
      <c r="AA57" s="899">
        <f t="shared" si="20"/>
        <v>0</v>
      </c>
      <c r="AB57" s="899">
        <f t="shared" si="20"/>
        <v>0</v>
      </c>
      <c r="AC57" s="899">
        <f t="shared" si="20"/>
        <v>0</v>
      </c>
      <c r="AD57" s="899">
        <f t="shared" si="20"/>
        <v>0</v>
      </c>
      <c r="AE57" s="899">
        <f t="shared" si="20"/>
        <v>0</v>
      </c>
      <c r="AF57" s="899">
        <f t="shared" si="20"/>
        <v>0</v>
      </c>
      <c r="AG57" s="899">
        <f t="shared" si="0"/>
        <v>0.82261023999999994</v>
      </c>
      <c r="AH57" s="899">
        <f t="shared" si="0"/>
        <v>0</v>
      </c>
      <c r="AI57" s="899">
        <f t="shared" si="20"/>
        <v>0.12797277000000001</v>
      </c>
      <c r="AJ57" s="899">
        <f t="shared" si="20"/>
        <v>0</v>
      </c>
      <c r="AK57" s="899">
        <f t="shared" si="20"/>
        <v>0.69463746999999998</v>
      </c>
      <c r="AL57" s="899">
        <f t="shared" si="20"/>
        <v>0</v>
      </c>
      <c r="AM57" s="899">
        <f t="shared" si="20"/>
        <v>0</v>
      </c>
      <c r="AN57" s="899">
        <f t="shared" si="20"/>
        <v>0</v>
      </c>
      <c r="AO57" s="899">
        <f t="shared" si="20"/>
        <v>0</v>
      </c>
      <c r="AP57" s="899">
        <f t="shared" si="20"/>
        <v>0</v>
      </c>
      <c r="AQ57" s="899">
        <f t="shared" si="1"/>
        <v>0</v>
      </c>
      <c r="AR57" s="899"/>
      <c r="AS57" s="899">
        <f t="shared" si="8"/>
        <v>0.82261023999999994</v>
      </c>
      <c r="AT57" s="899">
        <f t="shared" si="9"/>
        <v>0.70053604000000003</v>
      </c>
      <c r="AU57" s="899">
        <f t="shared" si="20"/>
        <v>0</v>
      </c>
      <c r="AV57" s="899">
        <f t="shared" si="20"/>
        <v>0</v>
      </c>
      <c r="AW57" s="899">
        <f t="shared" si="20"/>
        <v>0</v>
      </c>
      <c r="AX57" s="899">
        <f t="shared" si="20"/>
        <v>0.82261023999999994</v>
      </c>
      <c r="AY57" s="899">
        <f t="shared" si="20"/>
        <v>0.70053604000000003</v>
      </c>
      <c r="AZ57" s="899">
        <f t="shared" si="20"/>
        <v>0</v>
      </c>
      <c r="BA57" s="899">
        <f t="shared" si="20"/>
        <v>0</v>
      </c>
      <c r="BB57" s="899">
        <f t="shared" si="10"/>
        <v>0.82261023999999994</v>
      </c>
      <c r="BC57" s="899">
        <f t="shared" si="2"/>
        <v>0</v>
      </c>
      <c r="BD57" s="899">
        <f t="shared" si="3"/>
        <v>0</v>
      </c>
      <c r="BE57" s="901" t="str">
        <f t="shared" si="4"/>
        <v>-</v>
      </c>
      <c r="BF57" s="902"/>
      <c r="BG57" s="903"/>
      <c r="BH57" s="904"/>
      <c r="BI57" s="905"/>
      <c r="BJ57" s="866"/>
      <c r="BL57" s="867"/>
      <c r="BM57" s="867"/>
      <c r="BN57" s="867"/>
    </row>
    <row r="58" spans="1:70">
      <c r="A58" s="872"/>
      <c r="B58" s="897" t="s">
        <v>346</v>
      </c>
      <c r="C58" s="897"/>
      <c r="D58" s="899">
        <f t="shared" si="19"/>
        <v>0</v>
      </c>
      <c r="E58" s="899"/>
      <c r="F58" s="899">
        <f t="shared" si="6"/>
        <v>0</v>
      </c>
      <c r="G58" s="899">
        <f t="shared" si="6"/>
        <v>0</v>
      </c>
      <c r="H58" s="899">
        <f t="shared" si="20"/>
        <v>0</v>
      </c>
      <c r="I58" s="899">
        <f t="shared" si="20"/>
        <v>0</v>
      </c>
      <c r="J58" s="899">
        <f t="shared" si="20"/>
        <v>0</v>
      </c>
      <c r="K58" s="899">
        <f t="shared" si="20"/>
        <v>0</v>
      </c>
      <c r="L58" s="899">
        <f t="shared" si="20"/>
        <v>0</v>
      </c>
      <c r="M58" s="899">
        <f t="shared" si="20"/>
        <v>0</v>
      </c>
      <c r="N58" s="899">
        <f t="shared" si="20"/>
        <v>0</v>
      </c>
      <c r="O58" s="899">
        <f t="shared" si="20"/>
        <v>0</v>
      </c>
      <c r="P58" s="899">
        <f t="shared" si="20"/>
        <v>0</v>
      </c>
      <c r="Q58" s="899">
        <f t="shared" si="20"/>
        <v>0</v>
      </c>
      <c r="R58" s="899">
        <f t="shared" si="20"/>
        <v>0</v>
      </c>
      <c r="S58" s="899">
        <f t="shared" si="20"/>
        <v>0</v>
      </c>
      <c r="T58" s="899">
        <f t="shared" si="20"/>
        <v>0</v>
      </c>
      <c r="U58" s="899">
        <f t="shared" si="20"/>
        <v>0</v>
      </c>
      <c r="V58" s="899">
        <f t="shared" si="20"/>
        <v>0</v>
      </c>
      <c r="W58" s="899">
        <f t="shared" si="20"/>
        <v>0</v>
      </c>
      <c r="X58" s="899">
        <f t="shared" si="20"/>
        <v>0</v>
      </c>
      <c r="Y58" s="899">
        <f t="shared" si="20"/>
        <v>0</v>
      </c>
      <c r="Z58" s="899">
        <f t="shared" si="20"/>
        <v>0</v>
      </c>
      <c r="AA58" s="899">
        <f t="shared" si="20"/>
        <v>0</v>
      </c>
      <c r="AB58" s="899">
        <f t="shared" si="20"/>
        <v>0</v>
      </c>
      <c r="AC58" s="899">
        <f t="shared" si="20"/>
        <v>0</v>
      </c>
      <c r="AD58" s="899">
        <f t="shared" si="20"/>
        <v>0</v>
      </c>
      <c r="AE58" s="899">
        <f t="shared" si="20"/>
        <v>0</v>
      </c>
      <c r="AF58" s="899">
        <f t="shared" si="20"/>
        <v>0</v>
      </c>
      <c r="AG58" s="899">
        <f t="shared" si="0"/>
        <v>0</v>
      </c>
      <c r="AH58" s="899">
        <f t="shared" si="0"/>
        <v>0</v>
      </c>
      <c r="AI58" s="899">
        <f t="shared" si="20"/>
        <v>0</v>
      </c>
      <c r="AJ58" s="899">
        <f t="shared" si="20"/>
        <v>0</v>
      </c>
      <c r="AK58" s="899">
        <f t="shared" si="20"/>
        <v>0</v>
      </c>
      <c r="AL58" s="899">
        <f t="shared" si="20"/>
        <v>0</v>
      </c>
      <c r="AM58" s="899">
        <f t="shared" si="20"/>
        <v>0</v>
      </c>
      <c r="AN58" s="899">
        <f t="shared" si="20"/>
        <v>0</v>
      </c>
      <c r="AO58" s="899">
        <f t="shared" si="20"/>
        <v>0</v>
      </c>
      <c r="AP58" s="899">
        <f t="shared" si="20"/>
        <v>0</v>
      </c>
      <c r="AQ58" s="899">
        <f t="shared" si="1"/>
        <v>0</v>
      </c>
      <c r="AR58" s="899"/>
      <c r="AS58" s="899">
        <f t="shared" si="8"/>
        <v>0</v>
      </c>
      <c r="AT58" s="899">
        <f t="shared" si="9"/>
        <v>0</v>
      </c>
      <c r="AU58" s="899">
        <f t="shared" si="20"/>
        <v>0</v>
      </c>
      <c r="AV58" s="899">
        <f t="shared" si="20"/>
        <v>0</v>
      </c>
      <c r="AW58" s="899">
        <f t="shared" si="20"/>
        <v>0</v>
      </c>
      <c r="AX58" s="899">
        <f t="shared" si="20"/>
        <v>0</v>
      </c>
      <c r="AY58" s="899">
        <f t="shared" si="20"/>
        <v>0</v>
      </c>
      <c r="AZ58" s="899">
        <f t="shared" si="20"/>
        <v>0</v>
      </c>
      <c r="BA58" s="899">
        <f t="shared" si="20"/>
        <v>0</v>
      </c>
      <c r="BB58" s="899">
        <f t="shared" si="10"/>
        <v>0</v>
      </c>
      <c r="BC58" s="899">
        <f t="shared" si="2"/>
        <v>0</v>
      </c>
      <c r="BD58" s="899">
        <f t="shared" si="3"/>
        <v>0</v>
      </c>
      <c r="BE58" s="901" t="str">
        <f t="shared" si="4"/>
        <v>-</v>
      </c>
      <c r="BF58" s="902"/>
      <c r="BG58" s="903"/>
      <c r="BH58" s="904"/>
      <c r="BI58" s="905"/>
      <c r="BJ58" s="866"/>
      <c r="BL58" s="867"/>
      <c r="BM58" s="867"/>
      <c r="BN58" s="867"/>
    </row>
    <row r="59" spans="1:70">
      <c r="A59" s="872"/>
      <c r="B59" s="897" t="s">
        <v>347</v>
      </c>
      <c r="C59" s="897"/>
      <c r="D59" s="899">
        <f t="shared" si="19"/>
        <v>0</v>
      </c>
      <c r="E59" s="899"/>
      <c r="F59" s="899">
        <f t="shared" si="6"/>
        <v>0</v>
      </c>
      <c r="G59" s="899">
        <f t="shared" si="6"/>
        <v>0</v>
      </c>
      <c r="H59" s="899">
        <f t="shared" si="20"/>
        <v>0</v>
      </c>
      <c r="I59" s="899">
        <f t="shared" si="20"/>
        <v>0</v>
      </c>
      <c r="J59" s="899">
        <f t="shared" si="20"/>
        <v>0</v>
      </c>
      <c r="K59" s="899">
        <f t="shared" si="20"/>
        <v>0</v>
      </c>
      <c r="L59" s="899">
        <f t="shared" si="20"/>
        <v>0</v>
      </c>
      <c r="M59" s="899">
        <f t="shared" si="20"/>
        <v>0</v>
      </c>
      <c r="N59" s="899">
        <f t="shared" si="20"/>
        <v>0</v>
      </c>
      <c r="O59" s="899">
        <f t="shared" si="20"/>
        <v>0</v>
      </c>
      <c r="P59" s="899">
        <f t="shared" si="20"/>
        <v>0</v>
      </c>
      <c r="Q59" s="899">
        <f t="shared" si="20"/>
        <v>0</v>
      </c>
      <c r="R59" s="899">
        <f t="shared" si="20"/>
        <v>0</v>
      </c>
      <c r="S59" s="899">
        <f t="shared" si="20"/>
        <v>0</v>
      </c>
      <c r="T59" s="899">
        <f t="shared" si="20"/>
        <v>0</v>
      </c>
      <c r="U59" s="899">
        <f t="shared" si="20"/>
        <v>0</v>
      </c>
      <c r="V59" s="899">
        <f t="shared" si="20"/>
        <v>0</v>
      </c>
      <c r="W59" s="899">
        <f t="shared" si="20"/>
        <v>0</v>
      </c>
      <c r="X59" s="899">
        <f t="shared" si="20"/>
        <v>0</v>
      </c>
      <c r="Y59" s="899">
        <f t="shared" si="20"/>
        <v>0</v>
      </c>
      <c r="Z59" s="899">
        <f t="shared" si="20"/>
        <v>0</v>
      </c>
      <c r="AA59" s="899">
        <f t="shared" si="20"/>
        <v>0</v>
      </c>
      <c r="AB59" s="899">
        <f t="shared" si="20"/>
        <v>0</v>
      </c>
      <c r="AC59" s="899">
        <f t="shared" si="20"/>
        <v>0</v>
      </c>
      <c r="AD59" s="899">
        <f t="shared" si="20"/>
        <v>0</v>
      </c>
      <c r="AE59" s="899">
        <f t="shared" si="20"/>
        <v>0</v>
      </c>
      <c r="AF59" s="899">
        <f t="shared" si="20"/>
        <v>0</v>
      </c>
      <c r="AG59" s="899">
        <f t="shared" si="0"/>
        <v>0</v>
      </c>
      <c r="AH59" s="899">
        <f t="shared" si="0"/>
        <v>0</v>
      </c>
      <c r="AI59" s="899">
        <f t="shared" si="20"/>
        <v>0</v>
      </c>
      <c r="AJ59" s="899">
        <f t="shared" si="20"/>
        <v>0</v>
      </c>
      <c r="AK59" s="899">
        <f t="shared" si="20"/>
        <v>0</v>
      </c>
      <c r="AL59" s="899">
        <f t="shared" si="20"/>
        <v>0</v>
      </c>
      <c r="AM59" s="899">
        <f t="shared" si="20"/>
        <v>0</v>
      </c>
      <c r="AN59" s="899">
        <f t="shared" si="20"/>
        <v>0</v>
      </c>
      <c r="AO59" s="899">
        <f t="shared" si="20"/>
        <v>0</v>
      </c>
      <c r="AP59" s="899">
        <f t="shared" si="20"/>
        <v>0</v>
      </c>
      <c r="AQ59" s="899">
        <f t="shared" si="1"/>
        <v>0</v>
      </c>
      <c r="AR59" s="899"/>
      <c r="AS59" s="899">
        <f t="shared" si="8"/>
        <v>0</v>
      </c>
      <c r="AT59" s="899">
        <f t="shared" si="9"/>
        <v>0</v>
      </c>
      <c r="AU59" s="899">
        <f t="shared" si="20"/>
        <v>0</v>
      </c>
      <c r="AV59" s="899">
        <f t="shared" si="20"/>
        <v>0</v>
      </c>
      <c r="AW59" s="899">
        <f t="shared" si="20"/>
        <v>0</v>
      </c>
      <c r="AX59" s="899">
        <f t="shared" si="20"/>
        <v>0</v>
      </c>
      <c r="AY59" s="899">
        <f t="shared" si="20"/>
        <v>0</v>
      </c>
      <c r="AZ59" s="899">
        <f t="shared" si="20"/>
        <v>0</v>
      </c>
      <c r="BA59" s="899">
        <f t="shared" si="20"/>
        <v>0</v>
      </c>
      <c r="BB59" s="899">
        <f t="shared" si="10"/>
        <v>0</v>
      </c>
      <c r="BC59" s="899">
        <f t="shared" si="2"/>
        <v>0</v>
      </c>
      <c r="BD59" s="899">
        <f t="shared" si="3"/>
        <v>0</v>
      </c>
      <c r="BE59" s="901" t="str">
        <f t="shared" si="4"/>
        <v>-</v>
      </c>
      <c r="BF59" s="902"/>
      <c r="BG59" s="903"/>
      <c r="BH59" s="904"/>
      <c r="BI59" s="905"/>
      <c r="BJ59" s="866"/>
      <c r="BL59" s="867"/>
      <c r="BM59" s="867"/>
      <c r="BN59" s="867"/>
    </row>
    <row r="60" spans="1:70">
      <c r="A60" s="872"/>
      <c r="B60" s="897" t="s">
        <v>348</v>
      </c>
      <c r="C60" s="897"/>
      <c r="D60" s="899">
        <f t="shared" si="19"/>
        <v>0</v>
      </c>
      <c r="E60" s="899"/>
      <c r="F60" s="899">
        <f t="shared" si="6"/>
        <v>0</v>
      </c>
      <c r="G60" s="899">
        <f t="shared" si="6"/>
        <v>0</v>
      </c>
      <c r="H60" s="899">
        <f t="shared" si="20"/>
        <v>0</v>
      </c>
      <c r="I60" s="899">
        <f t="shared" si="20"/>
        <v>0</v>
      </c>
      <c r="J60" s="899">
        <f t="shared" si="20"/>
        <v>0</v>
      </c>
      <c r="K60" s="899">
        <f t="shared" si="20"/>
        <v>0</v>
      </c>
      <c r="L60" s="899">
        <f t="shared" si="20"/>
        <v>0</v>
      </c>
      <c r="M60" s="899">
        <f t="shared" si="20"/>
        <v>0</v>
      </c>
      <c r="N60" s="899">
        <f t="shared" si="20"/>
        <v>0</v>
      </c>
      <c r="O60" s="899">
        <f t="shared" si="20"/>
        <v>0</v>
      </c>
      <c r="P60" s="899">
        <f t="shared" si="20"/>
        <v>0</v>
      </c>
      <c r="Q60" s="899">
        <f t="shared" si="20"/>
        <v>0</v>
      </c>
      <c r="R60" s="899">
        <f t="shared" si="20"/>
        <v>0</v>
      </c>
      <c r="S60" s="899">
        <f t="shared" si="20"/>
        <v>0</v>
      </c>
      <c r="T60" s="899">
        <f t="shared" si="20"/>
        <v>0</v>
      </c>
      <c r="U60" s="899">
        <f t="shared" si="20"/>
        <v>0</v>
      </c>
      <c r="V60" s="899">
        <f t="shared" si="20"/>
        <v>0</v>
      </c>
      <c r="W60" s="899">
        <f t="shared" si="20"/>
        <v>0</v>
      </c>
      <c r="X60" s="899">
        <f t="shared" si="20"/>
        <v>0</v>
      </c>
      <c r="Y60" s="899">
        <f t="shared" si="20"/>
        <v>0</v>
      </c>
      <c r="Z60" s="899">
        <f t="shared" si="20"/>
        <v>0</v>
      </c>
      <c r="AA60" s="899">
        <f t="shared" si="20"/>
        <v>0</v>
      </c>
      <c r="AB60" s="899">
        <f t="shared" si="20"/>
        <v>0</v>
      </c>
      <c r="AC60" s="899">
        <f t="shared" si="20"/>
        <v>0</v>
      </c>
      <c r="AD60" s="899">
        <f t="shared" si="20"/>
        <v>0</v>
      </c>
      <c r="AE60" s="899">
        <f t="shared" si="20"/>
        <v>0</v>
      </c>
      <c r="AF60" s="899">
        <f t="shared" si="20"/>
        <v>0</v>
      </c>
      <c r="AG60" s="899">
        <f t="shared" si="0"/>
        <v>0</v>
      </c>
      <c r="AH60" s="899">
        <f t="shared" si="0"/>
        <v>0</v>
      </c>
      <c r="AI60" s="899">
        <f t="shared" si="20"/>
        <v>0</v>
      </c>
      <c r="AJ60" s="899">
        <f t="shared" si="20"/>
        <v>0</v>
      </c>
      <c r="AK60" s="899">
        <f t="shared" si="20"/>
        <v>0</v>
      </c>
      <c r="AL60" s="899">
        <f t="shared" si="20"/>
        <v>0</v>
      </c>
      <c r="AM60" s="899">
        <f t="shared" si="20"/>
        <v>0</v>
      </c>
      <c r="AN60" s="899">
        <f t="shared" si="20"/>
        <v>0</v>
      </c>
      <c r="AO60" s="899">
        <f t="shared" si="20"/>
        <v>0</v>
      </c>
      <c r="AP60" s="899">
        <f t="shared" si="20"/>
        <v>0</v>
      </c>
      <c r="AQ60" s="899">
        <f t="shared" si="1"/>
        <v>0</v>
      </c>
      <c r="AR60" s="899"/>
      <c r="AS60" s="899">
        <f t="shared" si="8"/>
        <v>0</v>
      </c>
      <c r="AT60" s="899">
        <f t="shared" si="9"/>
        <v>0</v>
      </c>
      <c r="AU60" s="899">
        <f t="shared" si="20"/>
        <v>0</v>
      </c>
      <c r="AV60" s="899">
        <f t="shared" si="20"/>
        <v>0</v>
      </c>
      <c r="AW60" s="899">
        <f t="shared" si="20"/>
        <v>0</v>
      </c>
      <c r="AX60" s="899">
        <f t="shared" si="20"/>
        <v>0</v>
      </c>
      <c r="AY60" s="899">
        <f t="shared" si="20"/>
        <v>0</v>
      </c>
      <c r="AZ60" s="899">
        <f t="shared" si="20"/>
        <v>0</v>
      </c>
      <c r="BA60" s="899">
        <f t="shared" si="20"/>
        <v>0</v>
      </c>
      <c r="BB60" s="899">
        <f t="shared" si="10"/>
        <v>0</v>
      </c>
      <c r="BC60" s="899">
        <f t="shared" si="2"/>
        <v>0</v>
      </c>
      <c r="BD60" s="899">
        <f t="shared" si="3"/>
        <v>0</v>
      </c>
      <c r="BE60" s="901" t="str">
        <f t="shared" si="4"/>
        <v>-</v>
      </c>
      <c r="BF60" s="902"/>
      <c r="BG60" s="903"/>
      <c r="BH60" s="904"/>
      <c r="BI60" s="905"/>
      <c r="BJ60" s="866"/>
      <c r="BL60" s="867"/>
      <c r="BM60" s="867"/>
      <c r="BN60" s="867"/>
    </row>
    <row r="61" spans="1:70">
      <c r="A61" s="872"/>
      <c r="B61" s="897" t="s">
        <v>349</v>
      </c>
      <c r="C61" s="897"/>
      <c r="D61" s="899">
        <f t="shared" si="19"/>
        <v>0.82261023999999994</v>
      </c>
      <c r="E61" s="899"/>
      <c r="F61" s="899">
        <f t="shared" si="6"/>
        <v>0.82261024000000005</v>
      </c>
      <c r="G61" s="899">
        <f t="shared" si="6"/>
        <v>0.82261024000000005</v>
      </c>
      <c r="H61" s="899">
        <f t="shared" si="20"/>
        <v>0</v>
      </c>
      <c r="I61" s="899">
        <f t="shared" si="20"/>
        <v>0</v>
      </c>
      <c r="J61" s="899">
        <f t="shared" si="20"/>
        <v>0</v>
      </c>
      <c r="K61" s="899">
        <f t="shared" si="20"/>
        <v>0</v>
      </c>
      <c r="L61" s="899">
        <f t="shared" si="20"/>
        <v>2.7308899999999997E-3</v>
      </c>
      <c r="M61" s="899">
        <f t="shared" si="20"/>
        <v>2.7308899999999997E-3</v>
      </c>
      <c r="N61" s="899">
        <f t="shared" si="20"/>
        <v>0</v>
      </c>
      <c r="O61" s="899">
        <f t="shared" si="20"/>
        <v>0</v>
      </c>
      <c r="P61" s="899">
        <f t="shared" si="20"/>
        <v>0.81987935000000001</v>
      </c>
      <c r="Q61" s="899">
        <f t="shared" si="20"/>
        <v>0.81987935000000001</v>
      </c>
      <c r="R61" s="899">
        <f t="shared" si="20"/>
        <v>0.69780514999999999</v>
      </c>
      <c r="S61" s="899">
        <f t="shared" si="20"/>
        <v>0</v>
      </c>
      <c r="T61" s="899">
        <f t="shared" si="20"/>
        <v>0</v>
      </c>
      <c r="U61" s="899">
        <f t="shared" si="20"/>
        <v>0</v>
      </c>
      <c r="V61" s="899">
        <f t="shared" si="20"/>
        <v>0</v>
      </c>
      <c r="W61" s="899">
        <f t="shared" ref="W61:BA61" si="21">W100+W139</f>
        <v>0</v>
      </c>
      <c r="X61" s="899">
        <f t="shared" si="21"/>
        <v>0</v>
      </c>
      <c r="Y61" s="899">
        <f t="shared" si="21"/>
        <v>0</v>
      </c>
      <c r="Z61" s="899">
        <f t="shared" si="21"/>
        <v>0</v>
      </c>
      <c r="AA61" s="899">
        <f t="shared" si="21"/>
        <v>0</v>
      </c>
      <c r="AB61" s="899">
        <f t="shared" si="21"/>
        <v>0</v>
      </c>
      <c r="AC61" s="899">
        <f t="shared" si="21"/>
        <v>0</v>
      </c>
      <c r="AD61" s="899">
        <f t="shared" si="21"/>
        <v>0</v>
      </c>
      <c r="AE61" s="899">
        <f t="shared" si="21"/>
        <v>0</v>
      </c>
      <c r="AF61" s="899">
        <f t="shared" si="21"/>
        <v>0</v>
      </c>
      <c r="AG61" s="899">
        <f t="shared" si="0"/>
        <v>0.82261023999999994</v>
      </c>
      <c r="AH61" s="899">
        <f t="shared" si="0"/>
        <v>0</v>
      </c>
      <c r="AI61" s="899">
        <f t="shared" si="21"/>
        <v>0.12797277000000001</v>
      </c>
      <c r="AJ61" s="899">
        <f t="shared" si="21"/>
        <v>0</v>
      </c>
      <c r="AK61" s="899">
        <f t="shared" si="21"/>
        <v>0.69463746999999998</v>
      </c>
      <c r="AL61" s="899">
        <f t="shared" si="21"/>
        <v>0</v>
      </c>
      <c r="AM61" s="899">
        <f t="shared" si="21"/>
        <v>0</v>
      </c>
      <c r="AN61" s="899">
        <f t="shared" si="21"/>
        <v>0</v>
      </c>
      <c r="AO61" s="899">
        <f t="shared" si="21"/>
        <v>0</v>
      </c>
      <c r="AP61" s="899">
        <f t="shared" si="21"/>
        <v>0</v>
      </c>
      <c r="AQ61" s="899">
        <f t="shared" si="1"/>
        <v>0</v>
      </c>
      <c r="AR61" s="899"/>
      <c r="AS61" s="899">
        <f t="shared" si="8"/>
        <v>0.82261023999999994</v>
      </c>
      <c r="AT61" s="899">
        <f t="shared" si="9"/>
        <v>0.70053604000000003</v>
      </c>
      <c r="AU61" s="899">
        <f t="shared" si="21"/>
        <v>0</v>
      </c>
      <c r="AV61" s="899">
        <f t="shared" si="21"/>
        <v>0</v>
      </c>
      <c r="AW61" s="899">
        <f t="shared" si="21"/>
        <v>0</v>
      </c>
      <c r="AX61" s="899">
        <f t="shared" si="21"/>
        <v>0.82261023999999994</v>
      </c>
      <c r="AY61" s="899">
        <f t="shared" si="21"/>
        <v>0.70053604000000003</v>
      </c>
      <c r="AZ61" s="899">
        <f t="shared" si="21"/>
        <v>0</v>
      </c>
      <c r="BA61" s="899">
        <f t="shared" si="21"/>
        <v>0</v>
      </c>
      <c r="BB61" s="899">
        <f t="shared" si="10"/>
        <v>0.82261023999999994</v>
      </c>
      <c r="BC61" s="899">
        <f t="shared" si="2"/>
        <v>0</v>
      </c>
      <c r="BD61" s="899">
        <f t="shared" si="3"/>
        <v>0</v>
      </c>
      <c r="BE61" s="901" t="str">
        <f t="shared" si="4"/>
        <v>-</v>
      </c>
      <c r="BF61" s="902"/>
      <c r="BG61" s="903"/>
      <c r="BH61" s="904"/>
      <c r="BI61" s="905"/>
      <c r="BJ61" s="866"/>
      <c r="BL61" s="867"/>
      <c r="BM61" s="867"/>
      <c r="BN61" s="867"/>
    </row>
    <row r="62" spans="1:70">
      <c r="A62" s="872"/>
      <c r="B62" s="897" t="s">
        <v>350</v>
      </c>
      <c r="C62" s="897"/>
      <c r="D62" s="899">
        <f t="shared" si="19"/>
        <v>0</v>
      </c>
      <c r="E62" s="899"/>
      <c r="F62" s="899">
        <f t="shared" si="6"/>
        <v>0</v>
      </c>
      <c r="G62" s="899">
        <f t="shared" si="6"/>
        <v>0</v>
      </c>
      <c r="H62" s="899">
        <f t="shared" ref="H62:BA68" si="22">H101+H140</f>
        <v>0</v>
      </c>
      <c r="I62" s="899">
        <f t="shared" si="22"/>
        <v>0</v>
      </c>
      <c r="J62" s="899">
        <f t="shared" si="22"/>
        <v>0</v>
      </c>
      <c r="K62" s="899">
        <f t="shared" si="22"/>
        <v>0</v>
      </c>
      <c r="L62" s="899">
        <f t="shared" si="22"/>
        <v>0</v>
      </c>
      <c r="M62" s="899">
        <f t="shared" si="22"/>
        <v>0</v>
      </c>
      <c r="N62" s="899">
        <f t="shared" si="22"/>
        <v>0</v>
      </c>
      <c r="O62" s="899">
        <f t="shared" si="22"/>
        <v>0</v>
      </c>
      <c r="P62" s="899">
        <f t="shared" si="22"/>
        <v>0</v>
      </c>
      <c r="Q62" s="899">
        <f t="shared" si="22"/>
        <v>0</v>
      </c>
      <c r="R62" s="899">
        <f t="shared" si="22"/>
        <v>0</v>
      </c>
      <c r="S62" s="899">
        <f t="shared" si="22"/>
        <v>0</v>
      </c>
      <c r="T62" s="899">
        <f t="shared" si="22"/>
        <v>0</v>
      </c>
      <c r="U62" s="899">
        <f t="shared" si="22"/>
        <v>0</v>
      </c>
      <c r="V62" s="899">
        <f t="shared" si="22"/>
        <v>0</v>
      </c>
      <c r="W62" s="899">
        <f t="shared" si="22"/>
        <v>0</v>
      </c>
      <c r="X62" s="899">
        <f t="shared" si="22"/>
        <v>0</v>
      </c>
      <c r="Y62" s="899">
        <f t="shared" si="22"/>
        <v>0</v>
      </c>
      <c r="Z62" s="899">
        <f t="shared" si="22"/>
        <v>0</v>
      </c>
      <c r="AA62" s="899">
        <f t="shared" si="22"/>
        <v>0</v>
      </c>
      <c r="AB62" s="899">
        <f t="shared" si="22"/>
        <v>0</v>
      </c>
      <c r="AC62" s="899">
        <f t="shared" si="22"/>
        <v>0</v>
      </c>
      <c r="AD62" s="899">
        <f t="shared" si="22"/>
        <v>0</v>
      </c>
      <c r="AE62" s="899">
        <f t="shared" si="22"/>
        <v>0</v>
      </c>
      <c r="AF62" s="899">
        <f t="shared" si="22"/>
        <v>0</v>
      </c>
      <c r="AG62" s="899">
        <f t="shared" si="0"/>
        <v>0</v>
      </c>
      <c r="AH62" s="899">
        <f t="shared" si="0"/>
        <v>0</v>
      </c>
      <c r="AI62" s="899">
        <f t="shared" si="22"/>
        <v>0</v>
      </c>
      <c r="AJ62" s="899">
        <f t="shared" si="22"/>
        <v>0</v>
      </c>
      <c r="AK62" s="899">
        <f t="shared" si="22"/>
        <v>0</v>
      </c>
      <c r="AL62" s="899">
        <f t="shared" si="22"/>
        <v>0</v>
      </c>
      <c r="AM62" s="899">
        <f t="shared" si="22"/>
        <v>0</v>
      </c>
      <c r="AN62" s="899">
        <f t="shared" si="22"/>
        <v>0</v>
      </c>
      <c r="AO62" s="899">
        <f t="shared" si="22"/>
        <v>0</v>
      </c>
      <c r="AP62" s="899">
        <f t="shared" si="22"/>
        <v>0</v>
      </c>
      <c r="AQ62" s="899">
        <f t="shared" si="1"/>
        <v>0</v>
      </c>
      <c r="AR62" s="899"/>
      <c r="AS62" s="899">
        <f t="shared" si="8"/>
        <v>0</v>
      </c>
      <c r="AT62" s="899">
        <f t="shared" si="9"/>
        <v>0</v>
      </c>
      <c r="AU62" s="899">
        <f t="shared" si="22"/>
        <v>0</v>
      </c>
      <c r="AV62" s="899">
        <f t="shared" si="22"/>
        <v>0</v>
      </c>
      <c r="AW62" s="899">
        <f t="shared" si="22"/>
        <v>0</v>
      </c>
      <c r="AX62" s="899">
        <f t="shared" si="22"/>
        <v>0</v>
      </c>
      <c r="AY62" s="899">
        <f t="shared" si="22"/>
        <v>0</v>
      </c>
      <c r="AZ62" s="899">
        <f t="shared" si="22"/>
        <v>0</v>
      </c>
      <c r="BA62" s="899">
        <f t="shared" si="22"/>
        <v>0</v>
      </c>
      <c r="BB62" s="899">
        <f t="shared" si="10"/>
        <v>0</v>
      </c>
      <c r="BC62" s="899">
        <f t="shared" si="2"/>
        <v>0</v>
      </c>
      <c r="BD62" s="899">
        <f t="shared" si="3"/>
        <v>0</v>
      </c>
      <c r="BE62" s="901" t="str">
        <f t="shared" si="4"/>
        <v>-</v>
      </c>
      <c r="BF62" s="902"/>
      <c r="BG62" s="903"/>
      <c r="BH62" s="904"/>
      <c r="BI62" s="905"/>
      <c r="BJ62" s="866"/>
      <c r="BL62" s="867"/>
      <c r="BM62" s="867"/>
      <c r="BN62" s="867"/>
    </row>
    <row r="63" spans="1:70">
      <c r="A63" s="872"/>
      <c r="B63" s="897" t="s">
        <v>351</v>
      </c>
      <c r="C63" s="897"/>
      <c r="D63" s="899">
        <f t="shared" si="19"/>
        <v>0</v>
      </c>
      <c r="E63" s="899"/>
      <c r="F63" s="899">
        <f t="shared" si="6"/>
        <v>0</v>
      </c>
      <c r="G63" s="899">
        <f t="shared" si="6"/>
        <v>0</v>
      </c>
      <c r="H63" s="899">
        <f t="shared" si="22"/>
        <v>0</v>
      </c>
      <c r="I63" s="899">
        <f t="shared" si="22"/>
        <v>0</v>
      </c>
      <c r="J63" s="899">
        <f t="shared" si="22"/>
        <v>0</v>
      </c>
      <c r="K63" s="899">
        <f t="shared" si="22"/>
        <v>0</v>
      </c>
      <c r="L63" s="899">
        <f t="shared" si="22"/>
        <v>0</v>
      </c>
      <c r="M63" s="899">
        <f t="shared" si="22"/>
        <v>0</v>
      </c>
      <c r="N63" s="899">
        <f t="shared" si="22"/>
        <v>0</v>
      </c>
      <c r="O63" s="899">
        <f t="shared" si="22"/>
        <v>0</v>
      </c>
      <c r="P63" s="899">
        <f t="shared" si="22"/>
        <v>0</v>
      </c>
      <c r="Q63" s="899">
        <f t="shared" si="22"/>
        <v>0</v>
      </c>
      <c r="R63" s="899">
        <f t="shared" si="22"/>
        <v>0</v>
      </c>
      <c r="S63" s="899">
        <f t="shared" si="22"/>
        <v>0</v>
      </c>
      <c r="T63" s="899">
        <f t="shared" si="22"/>
        <v>0</v>
      </c>
      <c r="U63" s="899">
        <f t="shared" si="22"/>
        <v>0</v>
      </c>
      <c r="V63" s="899">
        <f t="shared" si="22"/>
        <v>0</v>
      </c>
      <c r="W63" s="899">
        <f t="shared" si="22"/>
        <v>0</v>
      </c>
      <c r="X63" s="899">
        <f t="shared" si="22"/>
        <v>0</v>
      </c>
      <c r="Y63" s="899">
        <f t="shared" si="22"/>
        <v>0</v>
      </c>
      <c r="Z63" s="899">
        <f t="shared" si="22"/>
        <v>0</v>
      </c>
      <c r="AA63" s="899">
        <f t="shared" si="22"/>
        <v>0</v>
      </c>
      <c r="AB63" s="899">
        <f t="shared" si="22"/>
        <v>0</v>
      </c>
      <c r="AC63" s="899">
        <f t="shared" si="22"/>
        <v>0</v>
      </c>
      <c r="AD63" s="899">
        <f t="shared" si="22"/>
        <v>0</v>
      </c>
      <c r="AE63" s="899">
        <f t="shared" si="22"/>
        <v>0</v>
      </c>
      <c r="AF63" s="899">
        <f t="shared" si="22"/>
        <v>0</v>
      </c>
      <c r="AG63" s="899">
        <f t="shared" si="0"/>
        <v>0</v>
      </c>
      <c r="AH63" s="899">
        <f t="shared" si="0"/>
        <v>0</v>
      </c>
      <c r="AI63" s="899">
        <f t="shared" si="22"/>
        <v>0</v>
      </c>
      <c r="AJ63" s="899">
        <f t="shared" si="22"/>
        <v>0</v>
      </c>
      <c r="AK63" s="899">
        <f t="shared" si="22"/>
        <v>0</v>
      </c>
      <c r="AL63" s="899">
        <f t="shared" si="22"/>
        <v>0</v>
      </c>
      <c r="AM63" s="899">
        <f t="shared" si="22"/>
        <v>0</v>
      </c>
      <c r="AN63" s="899">
        <f t="shared" si="22"/>
        <v>0</v>
      </c>
      <c r="AO63" s="899">
        <f t="shared" si="22"/>
        <v>0</v>
      </c>
      <c r="AP63" s="899">
        <f t="shared" si="22"/>
        <v>0</v>
      </c>
      <c r="AQ63" s="899">
        <f t="shared" si="1"/>
        <v>0</v>
      </c>
      <c r="AR63" s="899"/>
      <c r="AS63" s="899">
        <f t="shared" si="8"/>
        <v>0</v>
      </c>
      <c r="AT63" s="899">
        <f t="shared" si="9"/>
        <v>0</v>
      </c>
      <c r="AU63" s="899">
        <f t="shared" si="22"/>
        <v>0</v>
      </c>
      <c r="AV63" s="899">
        <f t="shared" si="22"/>
        <v>0</v>
      </c>
      <c r="AW63" s="899">
        <f t="shared" si="22"/>
        <v>0</v>
      </c>
      <c r="AX63" s="899">
        <f t="shared" si="22"/>
        <v>0</v>
      </c>
      <c r="AY63" s="899">
        <f t="shared" si="22"/>
        <v>0</v>
      </c>
      <c r="AZ63" s="899">
        <f t="shared" si="22"/>
        <v>0</v>
      </c>
      <c r="BA63" s="899">
        <f t="shared" si="22"/>
        <v>0</v>
      </c>
      <c r="BB63" s="899">
        <f t="shared" si="10"/>
        <v>0</v>
      </c>
      <c r="BC63" s="899">
        <f t="shared" si="2"/>
        <v>0</v>
      </c>
      <c r="BD63" s="899">
        <f t="shared" si="3"/>
        <v>0</v>
      </c>
      <c r="BE63" s="901" t="str">
        <f t="shared" si="4"/>
        <v>-</v>
      </c>
      <c r="BF63" s="902"/>
      <c r="BG63" s="903"/>
      <c r="BH63" s="904"/>
      <c r="BI63" s="905"/>
      <c r="BJ63" s="866"/>
      <c r="BL63" s="867"/>
      <c r="BM63" s="867"/>
      <c r="BN63" s="867"/>
    </row>
    <row r="64" spans="1:70">
      <c r="A64" s="872"/>
      <c r="B64" s="897" t="s">
        <v>352</v>
      </c>
      <c r="C64" s="897"/>
      <c r="D64" s="899">
        <f t="shared" si="19"/>
        <v>0</v>
      </c>
      <c r="E64" s="899"/>
      <c r="F64" s="899">
        <f t="shared" si="6"/>
        <v>0</v>
      </c>
      <c r="G64" s="899">
        <f t="shared" si="6"/>
        <v>0</v>
      </c>
      <c r="H64" s="899">
        <f t="shared" si="22"/>
        <v>0</v>
      </c>
      <c r="I64" s="899">
        <f t="shared" si="22"/>
        <v>0</v>
      </c>
      <c r="J64" s="899">
        <f t="shared" si="22"/>
        <v>0</v>
      </c>
      <c r="K64" s="899">
        <f t="shared" si="22"/>
        <v>0</v>
      </c>
      <c r="L64" s="899">
        <f t="shared" si="22"/>
        <v>0</v>
      </c>
      <c r="M64" s="899">
        <f t="shared" si="22"/>
        <v>0</v>
      </c>
      <c r="N64" s="899">
        <f t="shared" si="22"/>
        <v>0</v>
      </c>
      <c r="O64" s="899">
        <f t="shared" si="22"/>
        <v>0</v>
      </c>
      <c r="P64" s="899">
        <f t="shared" si="22"/>
        <v>0</v>
      </c>
      <c r="Q64" s="899">
        <f t="shared" si="22"/>
        <v>0</v>
      </c>
      <c r="R64" s="899">
        <f t="shared" si="22"/>
        <v>0</v>
      </c>
      <c r="S64" s="899">
        <f t="shared" si="22"/>
        <v>0</v>
      </c>
      <c r="T64" s="899">
        <f t="shared" si="22"/>
        <v>0</v>
      </c>
      <c r="U64" s="899">
        <f t="shared" si="22"/>
        <v>0</v>
      </c>
      <c r="V64" s="899">
        <f t="shared" si="22"/>
        <v>0</v>
      </c>
      <c r="W64" s="899">
        <f t="shared" si="22"/>
        <v>0</v>
      </c>
      <c r="X64" s="899">
        <f t="shared" si="22"/>
        <v>0</v>
      </c>
      <c r="Y64" s="899">
        <f t="shared" si="22"/>
        <v>0</v>
      </c>
      <c r="Z64" s="899">
        <f t="shared" si="22"/>
        <v>0</v>
      </c>
      <c r="AA64" s="899">
        <f t="shared" si="22"/>
        <v>0</v>
      </c>
      <c r="AB64" s="899">
        <f t="shared" si="22"/>
        <v>0</v>
      </c>
      <c r="AC64" s="899">
        <f t="shared" si="22"/>
        <v>0</v>
      </c>
      <c r="AD64" s="899">
        <f t="shared" si="22"/>
        <v>0</v>
      </c>
      <c r="AE64" s="899">
        <f t="shared" si="22"/>
        <v>0</v>
      </c>
      <c r="AF64" s="899">
        <f t="shared" si="22"/>
        <v>0</v>
      </c>
      <c r="AG64" s="899">
        <f t="shared" si="0"/>
        <v>0</v>
      </c>
      <c r="AH64" s="899">
        <f t="shared" si="0"/>
        <v>0</v>
      </c>
      <c r="AI64" s="899">
        <f t="shared" si="22"/>
        <v>0</v>
      </c>
      <c r="AJ64" s="899">
        <f t="shared" si="22"/>
        <v>0</v>
      </c>
      <c r="AK64" s="899">
        <f t="shared" si="22"/>
        <v>0</v>
      </c>
      <c r="AL64" s="899">
        <f t="shared" si="22"/>
        <v>0</v>
      </c>
      <c r="AM64" s="899">
        <f t="shared" si="22"/>
        <v>0</v>
      </c>
      <c r="AN64" s="899">
        <f t="shared" si="22"/>
        <v>0</v>
      </c>
      <c r="AO64" s="899">
        <f t="shared" si="22"/>
        <v>0</v>
      </c>
      <c r="AP64" s="899">
        <f t="shared" si="22"/>
        <v>0</v>
      </c>
      <c r="AQ64" s="899">
        <f t="shared" si="1"/>
        <v>0</v>
      </c>
      <c r="AR64" s="899"/>
      <c r="AS64" s="899">
        <f t="shared" si="8"/>
        <v>0</v>
      </c>
      <c r="AT64" s="899">
        <f t="shared" si="9"/>
        <v>0</v>
      </c>
      <c r="AU64" s="899">
        <f t="shared" si="22"/>
        <v>0</v>
      </c>
      <c r="AV64" s="899">
        <f t="shared" si="22"/>
        <v>0</v>
      </c>
      <c r="AW64" s="899">
        <f t="shared" si="22"/>
        <v>0</v>
      </c>
      <c r="AX64" s="899">
        <f t="shared" si="22"/>
        <v>0</v>
      </c>
      <c r="AY64" s="899">
        <f t="shared" si="22"/>
        <v>0</v>
      </c>
      <c r="AZ64" s="899">
        <f t="shared" si="22"/>
        <v>0</v>
      </c>
      <c r="BA64" s="899">
        <f t="shared" si="22"/>
        <v>0</v>
      </c>
      <c r="BB64" s="899">
        <f t="shared" si="10"/>
        <v>0</v>
      </c>
      <c r="BC64" s="899">
        <f t="shared" si="2"/>
        <v>0</v>
      </c>
      <c r="BD64" s="899">
        <f t="shared" si="3"/>
        <v>0</v>
      </c>
      <c r="BE64" s="901" t="str">
        <f t="shared" si="4"/>
        <v>-</v>
      </c>
      <c r="BF64" s="902"/>
      <c r="BG64" s="903"/>
      <c r="BH64" s="904"/>
      <c r="BI64" s="905"/>
      <c r="BJ64" s="866"/>
      <c r="BL64" s="867"/>
      <c r="BM64" s="867"/>
      <c r="BN64" s="867"/>
    </row>
    <row r="65" spans="1:70">
      <c r="A65" s="872"/>
      <c r="B65" s="897" t="s">
        <v>353</v>
      </c>
      <c r="C65" s="897"/>
      <c r="D65" s="899">
        <f t="shared" si="19"/>
        <v>0</v>
      </c>
      <c r="E65" s="899"/>
      <c r="F65" s="899">
        <f t="shared" si="6"/>
        <v>0</v>
      </c>
      <c r="G65" s="899">
        <f t="shared" si="6"/>
        <v>0</v>
      </c>
      <c r="H65" s="899">
        <f t="shared" si="22"/>
        <v>0</v>
      </c>
      <c r="I65" s="899">
        <f t="shared" si="22"/>
        <v>0</v>
      </c>
      <c r="J65" s="899">
        <f t="shared" si="22"/>
        <v>0</v>
      </c>
      <c r="K65" s="899">
        <f t="shared" si="22"/>
        <v>0</v>
      </c>
      <c r="L65" s="899">
        <f t="shared" si="22"/>
        <v>0</v>
      </c>
      <c r="M65" s="899">
        <f t="shared" si="22"/>
        <v>0</v>
      </c>
      <c r="N65" s="899">
        <f t="shared" si="22"/>
        <v>0</v>
      </c>
      <c r="O65" s="899">
        <f t="shared" si="22"/>
        <v>0</v>
      </c>
      <c r="P65" s="899">
        <f t="shared" si="22"/>
        <v>0</v>
      </c>
      <c r="Q65" s="899">
        <f t="shared" si="22"/>
        <v>0</v>
      </c>
      <c r="R65" s="899">
        <f t="shared" si="22"/>
        <v>0</v>
      </c>
      <c r="S65" s="899">
        <f t="shared" si="22"/>
        <v>0</v>
      </c>
      <c r="T65" s="899">
        <f t="shared" si="22"/>
        <v>0</v>
      </c>
      <c r="U65" s="899">
        <f t="shared" si="22"/>
        <v>0</v>
      </c>
      <c r="V65" s="899">
        <f t="shared" si="22"/>
        <v>0</v>
      </c>
      <c r="W65" s="899">
        <f t="shared" si="22"/>
        <v>0</v>
      </c>
      <c r="X65" s="899">
        <f t="shared" si="22"/>
        <v>0</v>
      </c>
      <c r="Y65" s="899">
        <f t="shared" si="22"/>
        <v>0</v>
      </c>
      <c r="Z65" s="899">
        <f t="shared" si="22"/>
        <v>0</v>
      </c>
      <c r="AA65" s="899">
        <f t="shared" si="22"/>
        <v>0</v>
      </c>
      <c r="AB65" s="899">
        <f t="shared" si="22"/>
        <v>0</v>
      </c>
      <c r="AC65" s="899">
        <f t="shared" si="22"/>
        <v>0</v>
      </c>
      <c r="AD65" s="899">
        <f t="shared" si="22"/>
        <v>0</v>
      </c>
      <c r="AE65" s="899">
        <f t="shared" si="22"/>
        <v>0</v>
      </c>
      <c r="AF65" s="899">
        <f t="shared" si="22"/>
        <v>0</v>
      </c>
      <c r="AG65" s="899">
        <f t="shared" si="0"/>
        <v>0</v>
      </c>
      <c r="AH65" s="899">
        <f t="shared" si="0"/>
        <v>0</v>
      </c>
      <c r="AI65" s="899">
        <f t="shared" si="22"/>
        <v>0</v>
      </c>
      <c r="AJ65" s="899">
        <f t="shared" si="22"/>
        <v>0</v>
      </c>
      <c r="AK65" s="899">
        <f t="shared" si="22"/>
        <v>0</v>
      </c>
      <c r="AL65" s="899">
        <f t="shared" si="22"/>
        <v>0</v>
      </c>
      <c r="AM65" s="899">
        <f t="shared" si="22"/>
        <v>0</v>
      </c>
      <c r="AN65" s="899">
        <f t="shared" si="22"/>
        <v>0</v>
      </c>
      <c r="AO65" s="899">
        <f t="shared" si="22"/>
        <v>0</v>
      </c>
      <c r="AP65" s="899">
        <f t="shared" si="22"/>
        <v>0</v>
      </c>
      <c r="AQ65" s="899">
        <f t="shared" si="1"/>
        <v>0</v>
      </c>
      <c r="AR65" s="899"/>
      <c r="AS65" s="899">
        <f t="shared" si="8"/>
        <v>0</v>
      </c>
      <c r="AT65" s="899">
        <f t="shared" si="9"/>
        <v>0</v>
      </c>
      <c r="AU65" s="899">
        <f t="shared" si="22"/>
        <v>0</v>
      </c>
      <c r="AV65" s="899">
        <f t="shared" si="22"/>
        <v>0</v>
      </c>
      <c r="AW65" s="899">
        <f t="shared" si="22"/>
        <v>0</v>
      </c>
      <c r="AX65" s="899">
        <f t="shared" si="22"/>
        <v>0</v>
      </c>
      <c r="AY65" s="899">
        <f t="shared" si="22"/>
        <v>0</v>
      </c>
      <c r="AZ65" s="899">
        <f t="shared" si="22"/>
        <v>0</v>
      </c>
      <c r="BA65" s="899">
        <f t="shared" si="22"/>
        <v>0</v>
      </c>
      <c r="BB65" s="899">
        <f t="shared" si="10"/>
        <v>0</v>
      </c>
      <c r="BC65" s="899">
        <f t="shared" si="2"/>
        <v>0</v>
      </c>
      <c r="BD65" s="899">
        <f t="shared" si="3"/>
        <v>0</v>
      </c>
      <c r="BE65" s="901" t="str">
        <f t="shared" si="4"/>
        <v>-</v>
      </c>
      <c r="BF65" s="902"/>
      <c r="BG65" s="903"/>
      <c r="BH65" s="904"/>
      <c r="BI65" s="905"/>
      <c r="BJ65" s="866"/>
      <c r="BL65" s="867"/>
      <c r="BM65" s="867"/>
      <c r="BN65" s="867"/>
    </row>
    <row r="66" spans="1:70">
      <c r="A66" s="872"/>
      <c r="B66" s="897" t="s">
        <v>354</v>
      </c>
      <c r="C66" s="897"/>
      <c r="D66" s="899">
        <f t="shared" si="19"/>
        <v>0</v>
      </c>
      <c r="E66" s="899"/>
      <c r="F66" s="899">
        <f t="shared" si="6"/>
        <v>0</v>
      </c>
      <c r="G66" s="899">
        <f t="shared" si="6"/>
        <v>0</v>
      </c>
      <c r="H66" s="899">
        <f t="shared" si="22"/>
        <v>0</v>
      </c>
      <c r="I66" s="899">
        <f t="shared" si="22"/>
        <v>0</v>
      </c>
      <c r="J66" s="899">
        <f t="shared" si="22"/>
        <v>0</v>
      </c>
      <c r="K66" s="899">
        <f t="shared" si="22"/>
        <v>0</v>
      </c>
      <c r="L66" s="899">
        <f t="shared" si="22"/>
        <v>0</v>
      </c>
      <c r="M66" s="899">
        <f t="shared" si="22"/>
        <v>0</v>
      </c>
      <c r="N66" s="899">
        <f t="shared" si="22"/>
        <v>0</v>
      </c>
      <c r="O66" s="899">
        <f t="shared" si="22"/>
        <v>0</v>
      </c>
      <c r="P66" s="899">
        <f t="shared" si="22"/>
        <v>0</v>
      </c>
      <c r="Q66" s="899">
        <f t="shared" si="22"/>
        <v>0</v>
      </c>
      <c r="R66" s="899">
        <f t="shared" si="22"/>
        <v>0</v>
      </c>
      <c r="S66" s="899">
        <f t="shared" si="22"/>
        <v>0</v>
      </c>
      <c r="T66" s="899">
        <f t="shared" si="22"/>
        <v>0</v>
      </c>
      <c r="U66" s="899">
        <f t="shared" si="22"/>
        <v>0</v>
      </c>
      <c r="V66" s="899">
        <f t="shared" si="22"/>
        <v>0</v>
      </c>
      <c r="W66" s="899">
        <f t="shared" si="22"/>
        <v>0</v>
      </c>
      <c r="X66" s="899">
        <f t="shared" si="22"/>
        <v>0</v>
      </c>
      <c r="Y66" s="899">
        <f t="shared" si="22"/>
        <v>0</v>
      </c>
      <c r="Z66" s="899">
        <f t="shared" si="22"/>
        <v>0</v>
      </c>
      <c r="AA66" s="899">
        <f t="shared" si="22"/>
        <v>0</v>
      </c>
      <c r="AB66" s="899">
        <f t="shared" si="22"/>
        <v>0</v>
      </c>
      <c r="AC66" s="899">
        <f t="shared" si="22"/>
        <v>0</v>
      </c>
      <c r="AD66" s="899">
        <f t="shared" si="22"/>
        <v>0</v>
      </c>
      <c r="AE66" s="899">
        <f t="shared" si="22"/>
        <v>0</v>
      </c>
      <c r="AF66" s="899">
        <f t="shared" si="22"/>
        <v>0</v>
      </c>
      <c r="AG66" s="899">
        <f t="shared" si="0"/>
        <v>0</v>
      </c>
      <c r="AH66" s="899">
        <f t="shared" si="0"/>
        <v>0</v>
      </c>
      <c r="AI66" s="899">
        <f t="shared" si="22"/>
        <v>0</v>
      </c>
      <c r="AJ66" s="899">
        <f t="shared" si="22"/>
        <v>0</v>
      </c>
      <c r="AK66" s="899">
        <f t="shared" si="22"/>
        <v>0</v>
      </c>
      <c r="AL66" s="899">
        <f t="shared" si="22"/>
        <v>0</v>
      </c>
      <c r="AM66" s="899">
        <f t="shared" si="22"/>
        <v>0</v>
      </c>
      <c r="AN66" s="899">
        <f t="shared" si="22"/>
        <v>0</v>
      </c>
      <c r="AO66" s="899">
        <f t="shared" si="22"/>
        <v>0</v>
      </c>
      <c r="AP66" s="899">
        <f t="shared" si="22"/>
        <v>0</v>
      </c>
      <c r="AQ66" s="899">
        <f t="shared" si="1"/>
        <v>0</v>
      </c>
      <c r="AR66" s="899"/>
      <c r="AS66" s="899">
        <f t="shared" si="8"/>
        <v>0</v>
      </c>
      <c r="AT66" s="899">
        <f t="shared" si="9"/>
        <v>0</v>
      </c>
      <c r="AU66" s="899">
        <f t="shared" si="22"/>
        <v>0</v>
      </c>
      <c r="AV66" s="899">
        <f t="shared" si="22"/>
        <v>0</v>
      </c>
      <c r="AW66" s="899">
        <f t="shared" si="22"/>
        <v>0</v>
      </c>
      <c r="AX66" s="899">
        <f t="shared" si="22"/>
        <v>0</v>
      </c>
      <c r="AY66" s="899">
        <f t="shared" si="22"/>
        <v>0</v>
      </c>
      <c r="AZ66" s="899">
        <f t="shared" si="22"/>
        <v>0</v>
      </c>
      <c r="BA66" s="899">
        <f t="shared" si="22"/>
        <v>0</v>
      </c>
      <c r="BB66" s="899">
        <f t="shared" si="10"/>
        <v>0</v>
      </c>
      <c r="BC66" s="899">
        <f t="shared" si="2"/>
        <v>0</v>
      </c>
      <c r="BD66" s="899">
        <f t="shared" si="3"/>
        <v>0</v>
      </c>
      <c r="BE66" s="901" t="str">
        <f t="shared" si="4"/>
        <v>-</v>
      </c>
      <c r="BF66" s="902"/>
      <c r="BG66" s="903"/>
      <c r="BH66" s="904"/>
      <c r="BI66" s="905"/>
      <c r="BJ66" s="866"/>
      <c r="BL66" s="867"/>
      <c r="BM66" s="867"/>
      <c r="BN66" s="867"/>
    </row>
    <row r="67" spans="1:70">
      <c r="A67" s="872"/>
      <c r="B67" s="897" t="s">
        <v>355</v>
      </c>
      <c r="C67" s="897"/>
      <c r="D67" s="899">
        <f t="shared" si="19"/>
        <v>0</v>
      </c>
      <c r="E67" s="899"/>
      <c r="F67" s="899">
        <f t="shared" si="6"/>
        <v>0</v>
      </c>
      <c r="G67" s="899">
        <f t="shared" si="6"/>
        <v>0</v>
      </c>
      <c r="H67" s="899">
        <f t="shared" si="22"/>
        <v>0</v>
      </c>
      <c r="I67" s="899">
        <f t="shared" si="22"/>
        <v>0</v>
      </c>
      <c r="J67" s="899">
        <f t="shared" si="22"/>
        <v>0</v>
      </c>
      <c r="K67" s="899">
        <f t="shared" si="22"/>
        <v>0</v>
      </c>
      <c r="L67" s="899">
        <f t="shared" si="22"/>
        <v>0</v>
      </c>
      <c r="M67" s="899">
        <f t="shared" si="22"/>
        <v>0</v>
      </c>
      <c r="N67" s="899">
        <f t="shared" si="22"/>
        <v>0</v>
      </c>
      <c r="O67" s="899">
        <f t="shared" si="22"/>
        <v>0</v>
      </c>
      <c r="P67" s="899">
        <f t="shared" si="22"/>
        <v>0</v>
      </c>
      <c r="Q67" s="899">
        <f t="shared" si="22"/>
        <v>0</v>
      </c>
      <c r="R67" s="899">
        <f t="shared" si="22"/>
        <v>0</v>
      </c>
      <c r="S67" s="899">
        <f t="shared" si="22"/>
        <v>0</v>
      </c>
      <c r="T67" s="899">
        <f t="shared" si="22"/>
        <v>0</v>
      </c>
      <c r="U67" s="899">
        <f t="shared" si="22"/>
        <v>0</v>
      </c>
      <c r="V67" s="899">
        <f t="shared" si="22"/>
        <v>0</v>
      </c>
      <c r="W67" s="899">
        <f t="shared" si="22"/>
        <v>0</v>
      </c>
      <c r="X67" s="899">
        <f t="shared" si="22"/>
        <v>0</v>
      </c>
      <c r="Y67" s="899">
        <f t="shared" si="22"/>
        <v>0</v>
      </c>
      <c r="Z67" s="899">
        <f t="shared" si="22"/>
        <v>0</v>
      </c>
      <c r="AA67" s="899">
        <f t="shared" si="22"/>
        <v>0</v>
      </c>
      <c r="AB67" s="899">
        <f t="shared" si="22"/>
        <v>0</v>
      </c>
      <c r="AC67" s="899">
        <f t="shared" si="22"/>
        <v>0</v>
      </c>
      <c r="AD67" s="899">
        <f t="shared" si="22"/>
        <v>0</v>
      </c>
      <c r="AE67" s="899">
        <f t="shared" si="22"/>
        <v>0</v>
      </c>
      <c r="AF67" s="899">
        <f t="shared" si="22"/>
        <v>0</v>
      </c>
      <c r="AG67" s="899">
        <f t="shared" si="0"/>
        <v>0</v>
      </c>
      <c r="AH67" s="899">
        <f t="shared" si="0"/>
        <v>0</v>
      </c>
      <c r="AI67" s="899">
        <f t="shared" si="22"/>
        <v>0</v>
      </c>
      <c r="AJ67" s="899">
        <f t="shared" si="22"/>
        <v>0</v>
      </c>
      <c r="AK67" s="899">
        <f t="shared" si="22"/>
        <v>0</v>
      </c>
      <c r="AL67" s="899">
        <f t="shared" si="22"/>
        <v>0</v>
      </c>
      <c r="AM67" s="899">
        <f t="shared" si="22"/>
        <v>0</v>
      </c>
      <c r="AN67" s="899">
        <f t="shared" si="22"/>
        <v>0</v>
      </c>
      <c r="AO67" s="899">
        <f t="shared" si="22"/>
        <v>0</v>
      </c>
      <c r="AP67" s="899">
        <f t="shared" si="22"/>
        <v>0</v>
      </c>
      <c r="AQ67" s="899">
        <f t="shared" si="1"/>
        <v>0</v>
      </c>
      <c r="AR67" s="899"/>
      <c r="AS67" s="899">
        <f t="shared" si="8"/>
        <v>0</v>
      </c>
      <c r="AT67" s="899">
        <f t="shared" si="9"/>
        <v>0</v>
      </c>
      <c r="AU67" s="899">
        <f t="shared" si="22"/>
        <v>0</v>
      </c>
      <c r="AV67" s="899">
        <f t="shared" si="22"/>
        <v>0</v>
      </c>
      <c r="AW67" s="899">
        <f t="shared" si="22"/>
        <v>0</v>
      </c>
      <c r="AX67" s="899">
        <f t="shared" si="22"/>
        <v>0</v>
      </c>
      <c r="AY67" s="899">
        <f t="shared" si="22"/>
        <v>0</v>
      </c>
      <c r="AZ67" s="899">
        <f t="shared" si="22"/>
        <v>0</v>
      </c>
      <c r="BA67" s="899">
        <f t="shared" si="22"/>
        <v>0</v>
      </c>
      <c r="BB67" s="899">
        <f t="shared" si="10"/>
        <v>0</v>
      </c>
      <c r="BC67" s="899">
        <f t="shared" si="2"/>
        <v>0</v>
      </c>
      <c r="BD67" s="899">
        <f t="shared" si="3"/>
        <v>0</v>
      </c>
      <c r="BE67" s="901" t="str">
        <f t="shared" si="4"/>
        <v>-</v>
      </c>
      <c r="BF67" s="902"/>
      <c r="BG67" s="903"/>
      <c r="BH67" s="904"/>
      <c r="BI67" s="905"/>
      <c r="BJ67" s="866"/>
      <c r="BL67" s="867"/>
      <c r="BM67" s="867"/>
      <c r="BN67" s="867"/>
    </row>
    <row r="68" spans="1:70">
      <c r="A68" s="872"/>
      <c r="B68" s="897" t="s">
        <v>356</v>
      </c>
      <c r="C68" s="897"/>
      <c r="D68" s="899">
        <f t="shared" si="19"/>
        <v>0</v>
      </c>
      <c r="E68" s="899"/>
      <c r="F68" s="899">
        <f t="shared" si="6"/>
        <v>0</v>
      </c>
      <c r="G68" s="899">
        <f t="shared" si="6"/>
        <v>0</v>
      </c>
      <c r="H68" s="899">
        <f t="shared" si="22"/>
        <v>0</v>
      </c>
      <c r="I68" s="899">
        <f t="shared" si="22"/>
        <v>0</v>
      </c>
      <c r="J68" s="899">
        <f t="shared" si="22"/>
        <v>0</v>
      </c>
      <c r="K68" s="899">
        <f t="shared" si="22"/>
        <v>0</v>
      </c>
      <c r="L68" s="899">
        <f t="shared" si="22"/>
        <v>0</v>
      </c>
      <c r="M68" s="899">
        <f t="shared" si="22"/>
        <v>0</v>
      </c>
      <c r="N68" s="899">
        <f t="shared" si="22"/>
        <v>0</v>
      </c>
      <c r="O68" s="899">
        <f t="shared" si="22"/>
        <v>0</v>
      </c>
      <c r="P68" s="899">
        <f t="shared" si="22"/>
        <v>0</v>
      </c>
      <c r="Q68" s="899">
        <f t="shared" si="22"/>
        <v>0</v>
      </c>
      <c r="R68" s="899">
        <f t="shared" si="22"/>
        <v>0</v>
      </c>
      <c r="S68" s="899">
        <f t="shared" si="22"/>
        <v>0</v>
      </c>
      <c r="T68" s="899">
        <f t="shared" si="22"/>
        <v>0</v>
      </c>
      <c r="U68" s="899">
        <f t="shared" si="22"/>
        <v>0</v>
      </c>
      <c r="V68" s="899">
        <f t="shared" si="22"/>
        <v>0</v>
      </c>
      <c r="W68" s="899">
        <f t="shared" ref="H68:BA72" si="23">W107+W146</f>
        <v>0</v>
      </c>
      <c r="X68" s="899">
        <f t="shared" si="23"/>
        <v>0</v>
      </c>
      <c r="Y68" s="899">
        <f t="shared" si="23"/>
        <v>0</v>
      </c>
      <c r="Z68" s="899">
        <f t="shared" si="23"/>
        <v>0</v>
      </c>
      <c r="AA68" s="899">
        <f t="shared" si="23"/>
        <v>0</v>
      </c>
      <c r="AB68" s="899">
        <f t="shared" si="23"/>
        <v>0</v>
      </c>
      <c r="AC68" s="899">
        <f t="shared" si="23"/>
        <v>0</v>
      </c>
      <c r="AD68" s="899">
        <f t="shared" si="23"/>
        <v>0</v>
      </c>
      <c r="AE68" s="899">
        <f t="shared" si="23"/>
        <v>0</v>
      </c>
      <c r="AF68" s="899">
        <f t="shared" si="23"/>
        <v>0</v>
      </c>
      <c r="AG68" s="899">
        <f t="shared" si="0"/>
        <v>0</v>
      </c>
      <c r="AH68" s="899">
        <f t="shared" si="0"/>
        <v>0</v>
      </c>
      <c r="AI68" s="899">
        <f t="shared" si="23"/>
        <v>0</v>
      </c>
      <c r="AJ68" s="899">
        <f t="shared" si="23"/>
        <v>0</v>
      </c>
      <c r="AK68" s="899">
        <f t="shared" si="23"/>
        <v>0</v>
      </c>
      <c r="AL68" s="899">
        <f t="shared" si="23"/>
        <v>0</v>
      </c>
      <c r="AM68" s="899">
        <f t="shared" si="23"/>
        <v>0</v>
      </c>
      <c r="AN68" s="899">
        <f t="shared" si="23"/>
        <v>0</v>
      </c>
      <c r="AO68" s="899">
        <f t="shared" si="23"/>
        <v>0</v>
      </c>
      <c r="AP68" s="899">
        <f t="shared" si="23"/>
        <v>0</v>
      </c>
      <c r="AQ68" s="899">
        <f t="shared" si="1"/>
        <v>0</v>
      </c>
      <c r="AR68" s="899"/>
      <c r="AS68" s="899">
        <f t="shared" si="8"/>
        <v>0</v>
      </c>
      <c r="AT68" s="899">
        <f t="shared" si="9"/>
        <v>0</v>
      </c>
      <c r="AU68" s="899">
        <f t="shared" si="23"/>
        <v>0</v>
      </c>
      <c r="AV68" s="899">
        <f t="shared" si="23"/>
        <v>0</v>
      </c>
      <c r="AW68" s="899">
        <f t="shared" si="23"/>
        <v>0</v>
      </c>
      <c r="AX68" s="899">
        <f t="shared" si="23"/>
        <v>0</v>
      </c>
      <c r="AY68" s="899">
        <f t="shared" si="23"/>
        <v>0</v>
      </c>
      <c r="AZ68" s="899">
        <f t="shared" si="23"/>
        <v>0</v>
      </c>
      <c r="BA68" s="899">
        <f t="shared" si="23"/>
        <v>0</v>
      </c>
      <c r="BB68" s="899">
        <f t="shared" si="10"/>
        <v>0</v>
      </c>
      <c r="BC68" s="899">
        <f t="shared" si="2"/>
        <v>0</v>
      </c>
      <c r="BD68" s="899">
        <f t="shared" si="3"/>
        <v>0</v>
      </c>
      <c r="BE68" s="901" t="str">
        <f t="shared" si="4"/>
        <v>-</v>
      </c>
      <c r="BF68" s="902"/>
      <c r="BG68" s="903"/>
      <c r="BH68" s="904"/>
      <c r="BI68" s="905"/>
      <c r="BJ68" s="866"/>
      <c r="BL68" s="867"/>
      <c r="BM68" s="867"/>
      <c r="BN68" s="867"/>
    </row>
    <row r="69" spans="1:70">
      <c r="A69" s="872"/>
      <c r="B69" s="897" t="s">
        <v>357</v>
      </c>
      <c r="C69" s="897"/>
      <c r="D69" s="899">
        <f t="shared" si="19"/>
        <v>0</v>
      </c>
      <c r="E69" s="899"/>
      <c r="F69" s="899">
        <f t="shared" si="6"/>
        <v>0</v>
      </c>
      <c r="G69" s="899">
        <f t="shared" si="6"/>
        <v>0</v>
      </c>
      <c r="H69" s="899">
        <f t="shared" si="23"/>
        <v>0</v>
      </c>
      <c r="I69" s="899">
        <f t="shared" si="23"/>
        <v>0</v>
      </c>
      <c r="J69" s="899">
        <f t="shared" si="23"/>
        <v>0</v>
      </c>
      <c r="K69" s="899">
        <f t="shared" si="23"/>
        <v>0</v>
      </c>
      <c r="L69" s="899">
        <f t="shared" si="23"/>
        <v>0</v>
      </c>
      <c r="M69" s="899">
        <f t="shared" si="23"/>
        <v>0</v>
      </c>
      <c r="N69" s="899">
        <f t="shared" si="23"/>
        <v>0</v>
      </c>
      <c r="O69" s="899">
        <f t="shared" si="23"/>
        <v>0</v>
      </c>
      <c r="P69" s="899">
        <f t="shared" si="23"/>
        <v>0</v>
      </c>
      <c r="Q69" s="899">
        <f t="shared" si="23"/>
        <v>0</v>
      </c>
      <c r="R69" s="899">
        <f t="shared" si="23"/>
        <v>0</v>
      </c>
      <c r="S69" s="899">
        <f t="shared" si="23"/>
        <v>0</v>
      </c>
      <c r="T69" s="899">
        <f t="shared" si="23"/>
        <v>0</v>
      </c>
      <c r="U69" s="899">
        <f t="shared" si="23"/>
        <v>0</v>
      </c>
      <c r="V69" s="899">
        <f t="shared" si="23"/>
        <v>0</v>
      </c>
      <c r="W69" s="899">
        <f t="shared" si="23"/>
        <v>0</v>
      </c>
      <c r="X69" s="899">
        <f t="shared" si="23"/>
        <v>0</v>
      </c>
      <c r="Y69" s="899">
        <f t="shared" si="23"/>
        <v>0</v>
      </c>
      <c r="Z69" s="899">
        <f t="shared" si="23"/>
        <v>0</v>
      </c>
      <c r="AA69" s="899">
        <f t="shared" si="23"/>
        <v>0</v>
      </c>
      <c r="AB69" s="899">
        <f t="shared" si="23"/>
        <v>0</v>
      </c>
      <c r="AC69" s="899">
        <f t="shared" si="23"/>
        <v>0</v>
      </c>
      <c r="AD69" s="899">
        <f t="shared" si="23"/>
        <v>0</v>
      </c>
      <c r="AE69" s="899">
        <f t="shared" si="23"/>
        <v>0</v>
      </c>
      <c r="AF69" s="899">
        <f t="shared" si="23"/>
        <v>0</v>
      </c>
      <c r="AG69" s="899">
        <f t="shared" si="0"/>
        <v>0</v>
      </c>
      <c r="AH69" s="899">
        <f t="shared" si="0"/>
        <v>0</v>
      </c>
      <c r="AI69" s="899">
        <f t="shared" si="23"/>
        <v>0</v>
      </c>
      <c r="AJ69" s="899">
        <f t="shared" si="23"/>
        <v>0</v>
      </c>
      <c r="AK69" s="899">
        <f t="shared" si="23"/>
        <v>0</v>
      </c>
      <c r="AL69" s="899">
        <f t="shared" si="23"/>
        <v>0</v>
      </c>
      <c r="AM69" s="899">
        <f t="shared" si="23"/>
        <v>0</v>
      </c>
      <c r="AN69" s="899">
        <f t="shared" si="23"/>
        <v>0</v>
      </c>
      <c r="AO69" s="899">
        <f t="shared" si="23"/>
        <v>0</v>
      </c>
      <c r="AP69" s="899">
        <f t="shared" si="23"/>
        <v>0</v>
      </c>
      <c r="AQ69" s="899">
        <f t="shared" si="1"/>
        <v>0</v>
      </c>
      <c r="AR69" s="899"/>
      <c r="AS69" s="899">
        <f t="shared" si="8"/>
        <v>0</v>
      </c>
      <c r="AT69" s="899">
        <f t="shared" si="9"/>
        <v>0</v>
      </c>
      <c r="AU69" s="899">
        <f t="shared" si="23"/>
        <v>0</v>
      </c>
      <c r="AV69" s="899">
        <f t="shared" si="23"/>
        <v>0</v>
      </c>
      <c r="AW69" s="899">
        <f t="shared" si="23"/>
        <v>0</v>
      </c>
      <c r="AX69" s="899">
        <f t="shared" si="23"/>
        <v>0</v>
      </c>
      <c r="AY69" s="899">
        <f t="shared" si="23"/>
        <v>0</v>
      </c>
      <c r="AZ69" s="899">
        <f t="shared" si="23"/>
        <v>0</v>
      </c>
      <c r="BA69" s="899">
        <f t="shared" si="23"/>
        <v>0</v>
      </c>
      <c r="BB69" s="899">
        <f t="shared" si="10"/>
        <v>0</v>
      </c>
      <c r="BC69" s="899">
        <f t="shared" si="2"/>
        <v>0</v>
      </c>
      <c r="BD69" s="899">
        <f t="shared" si="3"/>
        <v>0</v>
      </c>
      <c r="BE69" s="901" t="str">
        <f t="shared" si="4"/>
        <v>-</v>
      </c>
      <c r="BF69" s="902"/>
      <c r="BG69" s="903"/>
      <c r="BH69" s="904"/>
      <c r="BI69" s="905"/>
      <c r="BJ69" s="866"/>
      <c r="BL69" s="867"/>
      <c r="BM69" s="867"/>
      <c r="BN69" s="867"/>
    </row>
    <row r="70" spans="1:70">
      <c r="A70" s="872"/>
      <c r="B70" s="897" t="s">
        <v>358</v>
      </c>
      <c r="C70" s="897"/>
      <c r="D70" s="899">
        <f t="shared" si="19"/>
        <v>0</v>
      </c>
      <c r="E70" s="899"/>
      <c r="F70" s="899">
        <f t="shared" si="6"/>
        <v>0</v>
      </c>
      <c r="G70" s="899">
        <f t="shared" si="6"/>
        <v>0</v>
      </c>
      <c r="H70" s="899">
        <f t="shared" si="23"/>
        <v>0</v>
      </c>
      <c r="I70" s="899">
        <f t="shared" si="23"/>
        <v>0</v>
      </c>
      <c r="J70" s="899">
        <f t="shared" si="23"/>
        <v>0</v>
      </c>
      <c r="K70" s="899">
        <f t="shared" si="23"/>
        <v>0</v>
      </c>
      <c r="L70" s="899">
        <f t="shared" si="23"/>
        <v>0</v>
      </c>
      <c r="M70" s="899">
        <f t="shared" si="23"/>
        <v>0</v>
      </c>
      <c r="N70" s="899">
        <f t="shared" si="23"/>
        <v>0</v>
      </c>
      <c r="O70" s="899">
        <f t="shared" si="23"/>
        <v>0</v>
      </c>
      <c r="P70" s="899">
        <f t="shared" si="23"/>
        <v>0</v>
      </c>
      <c r="Q70" s="899">
        <f t="shared" si="23"/>
        <v>0</v>
      </c>
      <c r="R70" s="899">
        <f t="shared" si="23"/>
        <v>0</v>
      </c>
      <c r="S70" s="899">
        <f t="shared" si="23"/>
        <v>0</v>
      </c>
      <c r="T70" s="899">
        <f t="shared" si="23"/>
        <v>0</v>
      </c>
      <c r="U70" s="899">
        <f t="shared" si="23"/>
        <v>0</v>
      </c>
      <c r="V70" s="899">
        <f t="shared" si="23"/>
        <v>0</v>
      </c>
      <c r="W70" s="899">
        <f t="shared" si="23"/>
        <v>0</v>
      </c>
      <c r="X70" s="899">
        <f t="shared" si="23"/>
        <v>0</v>
      </c>
      <c r="Y70" s="899">
        <f t="shared" si="23"/>
        <v>0</v>
      </c>
      <c r="Z70" s="899">
        <f t="shared" si="23"/>
        <v>0</v>
      </c>
      <c r="AA70" s="899">
        <f t="shared" si="23"/>
        <v>0</v>
      </c>
      <c r="AB70" s="899">
        <f t="shared" si="23"/>
        <v>0</v>
      </c>
      <c r="AC70" s="899">
        <f t="shared" si="23"/>
        <v>0</v>
      </c>
      <c r="AD70" s="899">
        <f t="shared" si="23"/>
        <v>0</v>
      </c>
      <c r="AE70" s="899">
        <f t="shared" si="23"/>
        <v>0</v>
      </c>
      <c r="AF70" s="899">
        <f t="shared" si="23"/>
        <v>0</v>
      </c>
      <c r="AG70" s="899">
        <f t="shared" si="0"/>
        <v>0</v>
      </c>
      <c r="AH70" s="899">
        <f t="shared" si="0"/>
        <v>0</v>
      </c>
      <c r="AI70" s="899">
        <f t="shared" si="23"/>
        <v>0</v>
      </c>
      <c r="AJ70" s="899">
        <f t="shared" si="23"/>
        <v>0</v>
      </c>
      <c r="AK70" s="899">
        <f t="shared" si="23"/>
        <v>0</v>
      </c>
      <c r="AL70" s="899">
        <f t="shared" si="23"/>
        <v>0</v>
      </c>
      <c r="AM70" s="899">
        <f t="shared" si="23"/>
        <v>0</v>
      </c>
      <c r="AN70" s="899">
        <f t="shared" si="23"/>
        <v>0</v>
      </c>
      <c r="AO70" s="899">
        <f t="shared" si="23"/>
        <v>0</v>
      </c>
      <c r="AP70" s="899">
        <f t="shared" si="23"/>
        <v>0</v>
      </c>
      <c r="AQ70" s="899">
        <f t="shared" si="1"/>
        <v>0</v>
      </c>
      <c r="AR70" s="899"/>
      <c r="AS70" s="899">
        <f t="shared" si="8"/>
        <v>0</v>
      </c>
      <c r="AT70" s="899">
        <f t="shared" si="9"/>
        <v>0</v>
      </c>
      <c r="AU70" s="899">
        <f t="shared" si="23"/>
        <v>0</v>
      </c>
      <c r="AV70" s="899">
        <f t="shared" si="23"/>
        <v>0</v>
      </c>
      <c r="AW70" s="899">
        <f t="shared" si="23"/>
        <v>0</v>
      </c>
      <c r="AX70" s="899">
        <f t="shared" si="23"/>
        <v>0</v>
      </c>
      <c r="AY70" s="899">
        <f t="shared" si="23"/>
        <v>0</v>
      </c>
      <c r="AZ70" s="899">
        <f t="shared" si="23"/>
        <v>0</v>
      </c>
      <c r="BA70" s="899">
        <f t="shared" si="23"/>
        <v>0</v>
      </c>
      <c r="BB70" s="899">
        <f t="shared" si="10"/>
        <v>0</v>
      </c>
      <c r="BC70" s="899">
        <f t="shared" si="2"/>
        <v>0</v>
      </c>
      <c r="BD70" s="899">
        <f t="shared" si="3"/>
        <v>0</v>
      </c>
      <c r="BE70" s="901" t="str">
        <f t="shared" si="4"/>
        <v>-</v>
      </c>
      <c r="BF70" s="902"/>
      <c r="BG70" s="903"/>
      <c r="BH70" s="904"/>
      <c r="BI70" s="905"/>
      <c r="BJ70" s="866"/>
      <c r="BL70" s="867"/>
      <c r="BM70" s="867"/>
      <c r="BN70" s="867"/>
    </row>
    <row r="71" spans="1:70">
      <c r="A71" s="872"/>
      <c r="B71" s="897" t="s">
        <v>359</v>
      </c>
      <c r="C71" s="897"/>
      <c r="D71" s="899">
        <f t="shared" si="19"/>
        <v>0</v>
      </c>
      <c r="E71" s="899"/>
      <c r="F71" s="899">
        <f t="shared" si="6"/>
        <v>0</v>
      </c>
      <c r="G71" s="899">
        <f t="shared" si="6"/>
        <v>0</v>
      </c>
      <c r="H71" s="899">
        <f t="shared" si="23"/>
        <v>0</v>
      </c>
      <c r="I71" s="899">
        <f t="shared" si="23"/>
        <v>0</v>
      </c>
      <c r="J71" s="899">
        <f t="shared" si="23"/>
        <v>0</v>
      </c>
      <c r="K71" s="899">
        <f t="shared" si="23"/>
        <v>0</v>
      </c>
      <c r="L71" s="899">
        <f t="shared" si="23"/>
        <v>0</v>
      </c>
      <c r="M71" s="899">
        <f t="shared" si="23"/>
        <v>0</v>
      </c>
      <c r="N71" s="899">
        <f t="shared" si="23"/>
        <v>0</v>
      </c>
      <c r="O71" s="899">
        <f t="shared" si="23"/>
        <v>0</v>
      </c>
      <c r="P71" s="899">
        <f t="shared" si="23"/>
        <v>0</v>
      </c>
      <c r="Q71" s="899">
        <f t="shared" si="23"/>
        <v>0</v>
      </c>
      <c r="R71" s="899">
        <f t="shared" si="23"/>
        <v>0</v>
      </c>
      <c r="S71" s="899">
        <f t="shared" si="23"/>
        <v>0</v>
      </c>
      <c r="T71" s="899">
        <f t="shared" si="23"/>
        <v>0</v>
      </c>
      <c r="U71" s="899">
        <f t="shared" si="23"/>
        <v>0</v>
      </c>
      <c r="V71" s="899">
        <f t="shared" si="23"/>
        <v>0</v>
      </c>
      <c r="W71" s="899">
        <f t="shared" si="23"/>
        <v>0</v>
      </c>
      <c r="X71" s="899">
        <f t="shared" si="23"/>
        <v>0</v>
      </c>
      <c r="Y71" s="899">
        <f t="shared" si="23"/>
        <v>0</v>
      </c>
      <c r="Z71" s="899">
        <f t="shared" si="23"/>
        <v>0</v>
      </c>
      <c r="AA71" s="899">
        <f t="shared" si="23"/>
        <v>0</v>
      </c>
      <c r="AB71" s="899">
        <f t="shared" si="23"/>
        <v>0</v>
      </c>
      <c r="AC71" s="899">
        <f t="shared" si="23"/>
        <v>0</v>
      </c>
      <c r="AD71" s="899">
        <f t="shared" si="23"/>
        <v>0</v>
      </c>
      <c r="AE71" s="899">
        <f t="shared" si="23"/>
        <v>0</v>
      </c>
      <c r="AF71" s="899">
        <f t="shared" si="23"/>
        <v>0</v>
      </c>
      <c r="AG71" s="899">
        <f t="shared" si="0"/>
        <v>0</v>
      </c>
      <c r="AH71" s="899">
        <f t="shared" si="0"/>
        <v>0</v>
      </c>
      <c r="AI71" s="899">
        <f t="shared" si="23"/>
        <v>0</v>
      </c>
      <c r="AJ71" s="899">
        <f t="shared" si="23"/>
        <v>0</v>
      </c>
      <c r="AK71" s="899">
        <f t="shared" si="23"/>
        <v>0</v>
      </c>
      <c r="AL71" s="899">
        <f t="shared" si="23"/>
        <v>0</v>
      </c>
      <c r="AM71" s="899">
        <f t="shared" si="23"/>
        <v>0</v>
      </c>
      <c r="AN71" s="899">
        <f t="shared" si="23"/>
        <v>0</v>
      </c>
      <c r="AO71" s="899">
        <f t="shared" si="23"/>
        <v>0</v>
      </c>
      <c r="AP71" s="899">
        <f t="shared" si="23"/>
        <v>0</v>
      </c>
      <c r="AQ71" s="899">
        <f t="shared" si="1"/>
        <v>0</v>
      </c>
      <c r="AR71" s="899"/>
      <c r="AS71" s="899">
        <f t="shared" si="8"/>
        <v>0</v>
      </c>
      <c r="AT71" s="899">
        <f t="shared" si="9"/>
        <v>0</v>
      </c>
      <c r="AU71" s="899">
        <f t="shared" si="23"/>
        <v>0</v>
      </c>
      <c r="AV71" s="899">
        <f t="shared" si="23"/>
        <v>0</v>
      </c>
      <c r="AW71" s="899">
        <f t="shared" si="23"/>
        <v>0</v>
      </c>
      <c r="AX71" s="899">
        <f t="shared" si="23"/>
        <v>0</v>
      </c>
      <c r="AY71" s="899">
        <f t="shared" si="23"/>
        <v>0</v>
      </c>
      <c r="AZ71" s="899">
        <f t="shared" si="23"/>
        <v>0</v>
      </c>
      <c r="BA71" s="899">
        <f t="shared" si="23"/>
        <v>0</v>
      </c>
      <c r="BB71" s="899">
        <f t="shared" si="10"/>
        <v>0</v>
      </c>
      <c r="BC71" s="899">
        <f t="shared" si="2"/>
        <v>0</v>
      </c>
      <c r="BD71" s="899">
        <f t="shared" si="3"/>
        <v>0</v>
      </c>
      <c r="BE71" s="901" t="str">
        <f t="shared" si="4"/>
        <v>-</v>
      </c>
      <c r="BF71" s="902"/>
      <c r="BG71" s="903"/>
      <c r="BH71" s="904"/>
      <c r="BI71" s="905"/>
      <c r="BJ71" s="866"/>
      <c r="BL71" s="867"/>
      <c r="BM71" s="867"/>
      <c r="BN71" s="867"/>
    </row>
    <row r="72" spans="1:70">
      <c r="A72" s="872"/>
      <c r="B72" s="897" t="s">
        <v>55</v>
      </c>
      <c r="C72" s="897"/>
      <c r="D72" s="899">
        <f t="shared" si="19"/>
        <v>0</v>
      </c>
      <c r="E72" s="899"/>
      <c r="F72" s="899">
        <f t="shared" si="6"/>
        <v>0</v>
      </c>
      <c r="G72" s="899">
        <f t="shared" si="6"/>
        <v>0</v>
      </c>
      <c r="H72" s="899">
        <f t="shared" si="23"/>
        <v>0</v>
      </c>
      <c r="I72" s="899">
        <f t="shared" si="23"/>
        <v>0</v>
      </c>
      <c r="J72" s="899">
        <f t="shared" si="23"/>
        <v>0</v>
      </c>
      <c r="K72" s="899">
        <f t="shared" si="23"/>
        <v>0</v>
      </c>
      <c r="L72" s="899">
        <f t="shared" si="23"/>
        <v>0</v>
      </c>
      <c r="M72" s="899">
        <f t="shared" si="23"/>
        <v>0</v>
      </c>
      <c r="N72" s="899">
        <f t="shared" si="23"/>
        <v>0</v>
      </c>
      <c r="O72" s="899">
        <f t="shared" si="23"/>
        <v>0</v>
      </c>
      <c r="P72" s="899">
        <f t="shared" si="23"/>
        <v>0</v>
      </c>
      <c r="Q72" s="899">
        <f t="shared" si="23"/>
        <v>0</v>
      </c>
      <c r="R72" s="899">
        <f t="shared" si="23"/>
        <v>0</v>
      </c>
      <c r="S72" s="899">
        <f t="shared" si="23"/>
        <v>0</v>
      </c>
      <c r="T72" s="899">
        <f t="shared" si="23"/>
        <v>0</v>
      </c>
      <c r="U72" s="899">
        <f t="shared" si="23"/>
        <v>0</v>
      </c>
      <c r="V72" s="899">
        <f t="shared" si="23"/>
        <v>0</v>
      </c>
      <c r="W72" s="899">
        <f t="shared" si="23"/>
        <v>0</v>
      </c>
      <c r="X72" s="899">
        <f t="shared" si="23"/>
        <v>0</v>
      </c>
      <c r="Y72" s="899">
        <f t="shared" si="23"/>
        <v>0</v>
      </c>
      <c r="Z72" s="899">
        <f t="shared" si="23"/>
        <v>0</v>
      </c>
      <c r="AA72" s="899">
        <f t="shared" si="23"/>
        <v>0</v>
      </c>
      <c r="AB72" s="899">
        <f t="shared" si="23"/>
        <v>0</v>
      </c>
      <c r="AC72" s="899">
        <f t="shared" si="23"/>
        <v>0</v>
      </c>
      <c r="AD72" s="899">
        <f t="shared" si="23"/>
        <v>0</v>
      </c>
      <c r="AE72" s="899">
        <f t="shared" si="23"/>
        <v>0</v>
      </c>
      <c r="AF72" s="899">
        <f t="shared" si="23"/>
        <v>0</v>
      </c>
      <c r="AG72" s="899">
        <f t="shared" si="0"/>
        <v>0</v>
      </c>
      <c r="AH72" s="899">
        <f t="shared" si="0"/>
        <v>0</v>
      </c>
      <c r="AI72" s="899">
        <f t="shared" si="23"/>
        <v>0</v>
      </c>
      <c r="AJ72" s="899">
        <f t="shared" si="23"/>
        <v>0</v>
      </c>
      <c r="AK72" s="899">
        <f t="shared" si="23"/>
        <v>0</v>
      </c>
      <c r="AL72" s="899">
        <f t="shared" si="23"/>
        <v>0</v>
      </c>
      <c r="AM72" s="899">
        <f t="shared" si="23"/>
        <v>0</v>
      </c>
      <c r="AN72" s="899">
        <f t="shared" si="23"/>
        <v>0</v>
      </c>
      <c r="AO72" s="899">
        <f t="shared" si="23"/>
        <v>0</v>
      </c>
      <c r="AP72" s="899">
        <f t="shared" si="23"/>
        <v>0</v>
      </c>
      <c r="AQ72" s="899">
        <f t="shared" si="1"/>
        <v>0</v>
      </c>
      <c r="AR72" s="899"/>
      <c r="AS72" s="899">
        <f t="shared" si="8"/>
        <v>0</v>
      </c>
      <c r="AT72" s="899">
        <f t="shared" si="9"/>
        <v>0</v>
      </c>
      <c r="AU72" s="899">
        <f t="shared" si="23"/>
        <v>0</v>
      </c>
      <c r="AV72" s="899">
        <f t="shared" si="23"/>
        <v>0</v>
      </c>
      <c r="AW72" s="899">
        <f t="shared" si="23"/>
        <v>0</v>
      </c>
      <c r="AX72" s="899">
        <f t="shared" si="23"/>
        <v>0</v>
      </c>
      <c r="AY72" s="899">
        <f t="shared" si="23"/>
        <v>0</v>
      </c>
      <c r="AZ72" s="899">
        <f t="shared" si="23"/>
        <v>0</v>
      </c>
      <c r="BA72" s="899">
        <f t="shared" si="23"/>
        <v>0</v>
      </c>
      <c r="BB72" s="899">
        <f t="shared" si="10"/>
        <v>0</v>
      </c>
      <c r="BC72" s="899">
        <f t="shared" si="2"/>
        <v>0</v>
      </c>
      <c r="BD72" s="899">
        <f t="shared" si="3"/>
        <v>0</v>
      </c>
      <c r="BE72" s="901" t="str">
        <f t="shared" si="4"/>
        <v>-</v>
      </c>
      <c r="BF72" s="902"/>
      <c r="BG72" s="903"/>
      <c r="BH72" s="904"/>
      <c r="BI72" s="905"/>
      <c r="BJ72" s="866"/>
      <c r="BL72" s="867"/>
      <c r="BM72" s="867"/>
      <c r="BN72" s="867"/>
    </row>
    <row r="73" spans="1:70" s="913" customFormat="1">
      <c r="A73" s="334"/>
      <c r="B73" s="335" t="s">
        <v>227</v>
      </c>
      <c r="C73" s="335"/>
      <c r="D73" s="637"/>
      <c r="E73" s="637"/>
      <c r="F73" s="637"/>
      <c r="G73" s="819"/>
      <c r="H73" s="819">
        <v>0</v>
      </c>
      <c r="I73" s="637"/>
      <c r="J73" s="637"/>
      <c r="K73" s="637"/>
      <c r="L73" s="637"/>
      <c r="M73" s="938"/>
      <c r="N73" s="938"/>
      <c r="O73" s="938"/>
      <c r="P73" s="938"/>
      <c r="Q73" s="938"/>
      <c r="R73" s="938"/>
      <c r="S73" s="637"/>
      <c r="T73" s="637"/>
      <c r="U73" s="637"/>
      <c r="V73" s="637"/>
      <c r="W73" s="637" t="s">
        <v>360</v>
      </c>
      <c r="X73" s="637"/>
      <c r="Y73" s="938"/>
      <c r="Z73" s="938"/>
      <c r="AA73" s="938"/>
      <c r="AB73" s="938"/>
      <c r="AC73" s="938"/>
      <c r="AD73" s="938"/>
      <c r="AE73" s="938"/>
      <c r="AF73" s="938"/>
      <c r="AG73" s="938">
        <f t="shared" si="0"/>
        <v>0</v>
      </c>
      <c r="AH73" s="938">
        <f t="shared" si="0"/>
        <v>0</v>
      </c>
      <c r="AI73" s="938"/>
      <c r="AJ73" s="938"/>
      <c r="AK73" s="938"/>
      <c r="AL73" s="938"/>
      <c r="AM73" s="938"/>
      <c r="AN73" s="938"/>
      <c r="AO73" s="938"/>
      <c r="AP73" s="938"/>
      <c r="AQ73" s="938">
        <f t="shared" si="1"/>
        <v>0</v>
      </c>
      <c r="AR73" s="938"/>
      <c r="AS73" s="938">
        <f t="shared" si="8"/>
        <v>0</v>
      </c>
      <c r="AT73" s="938">
        <f t="shared" si="9"/>
        <v>0</v>
      </c>
      <c r="AU73" s="938"/>
      <c r="AV73" s="938"/>
      <c r="AW73" s="938"/>
      <c r="AX73" s="938"/>
      <c r="AY73" s="938"/>
      <c r="AZ73" s="938"/>
      <c r="BA73" s="938"/>
      <c r="BB73" s="938">
        <f t="shared" si="10"/>
        <v>0</v>
      </c>
      <c r="BC73" s="637">
        <f t="shared" si="2"/>
        <v>0</v>
      </c>
      <c r="BD73" s="637">
        <f t="shared" si="3"/>
        <v>0</v>
      </c>
      <c r="BE73" s="638" t="str">
        <f t="shared" si="4"/>
        <v>-</v>
      </c>
      <c r="BF73" s="611"/>
      <c r="BG73" s="639"/>
      <c r="BH73" s="639"/>
      <c r="BI73" s="640"/>
      <c r="BJ73" s="446"/>
      <c r="BK73" s="910"/>
      <c r="BL73" s="911"/>
      <c r="BM73" s="912"/>
      <c r="BN73" s="912"/>
      <c r="BO73" s="910">
        <v>0</v>
      </c>
      <c r="BQ73" s="910">
        <v>0</v>
      </c>
      <c r="BR73" s="910">
        <v>0</v>
      </c>
    </row>
    <row r="74" spans="1:70" s="919" customFormat="1" ht="25.5">
      <c r="A74" s="914">
        <v>1</v>
      </c>
      <c r="B74" s="915" t="s">
        <v>228</v>
      </c>
      <c r="C74" s="915"/>
      <c r="D74" s="907">
        <v>0.82261024000000005</v>
      </c>
      <c r="E74" s="907"/>
      <c r="F74" s="320">
        <f t="shared" si="6"/>
        <v>0.82261024000000005</v>
      </c>
      <c r="G74" s="320">
        <f t="shared" si="6"/>
        <v>0.82261024000000005</v>
      </c>
      <c r="H74" s="320">
        <v>0.70053604000000003</v>
      </c>
      <c r="I74" s="907"/>
      <c r="J74" s="907"/>
      <c r="K74" s="907"/>
      <c r="L74" s="907">
        <v>2.7308899999999997E-3</v>
      </c>
      <c r="M74" s="907">
        <v>2.7308899999999997E-3</v>
      </c>
      <c r="N74" s="907">
        <v>2.7308899999999997E-3</v>
      </c>
      <c r="O74" s="907">
        <v>0</v>
      </c>
      <c r="P74" s="907">
        <v>0.81987935000000001</v>
      </c>
      <c r="Q74" s="907">
        <v>0.81987935000000001</v>
      </c>
      <c r="R74" s="907">
        <v>0.69780514999999999</v>
      </c>
      <c r="S74" s="907"/>
      <c r="T74" s="907">
        <v>0.82261024000000005</v>
      </c>
      <c r="U74" s="907">
        <v>0.82261024000000005</v>
      </c>
      <c r="V74" s="907">
        <v>0</v>
      </c>
      <c r="W74" s="907">
        <v>0</v>
      </c>
      <c r="X74" s="907"/>
      <c r="Y74" s="907">
        <v>0</v>
      </c>
      <c r="Z74" s="907"/>
      <c r="AA74" s="907"/>
      <c r="AB74" s="907"/>
      <c r="AC74" s="907">
        <v>0</v>
      </c>
      <c r="AD74" s="907"/>
      <c r="AE74" s="907"/>
      <c r="AF74" s="907"/>
      <c r="AG74" s="907">
        <f t="shared" si="0"/>
        <v>0.82261023999999994</v>
      </c>
      <c r="AH74" s="907">
        <f t="shared" si="0"/>
        <v>0.70053604000000003</v>
      </c>
      <c r="AI74" s="320">
        <v>0.12797277000000001</v>
      </c>
      <c r="AJ74" s="320">
        <v>0.10997277</v>
      </c>
      <c r="AK74" s="320">
        <v>0.69463746999999998</v>
      </c>
      <c r="AL74" s="320">
        <v>0.59056326999999997</v>
      </c>
      <c r="AM74" s="320"/>
      <c r="AN74" s="907"/>
      <c r="AO74" s="907"/>
      <c r="AP74" s="907"/>
      <c r="AQ74" s="907">
        <f t="shared" si="1"/>
        <v>0</v>
      </c>
      <c r="AR74" s="907"/>
      <c r="AS74" s="907">
        <f t="shared" si="8"/>
        <v>0.82261023999999994</v>
      </c>
      <c r="AT74" s="907">
        <f t="shared" si="9"/>
        <v>0.70053604000000003</v>
      </c>
      <c r="AU74" s="907"/>
      <c r="AV74" s="907"/>
      <c r="AW74" s="907"/>
      <c r="AX74" s="907">
        <v>0.82261023999999994</v>
      </c>
      <c r="AY74" s="907">
        <v>0.70053604000000003</v>
      </c>
      <c r="AZ74" s="907"/>
      <c r="BA74" s="907"/>
      <c r="BB74" s="907">
        <f t="shared" si="10"/>
        <v>0.82261023999999994</v>
      </c>
      <c r="BC74" s="907">
        <f t="shared" si="2"/>
        <v>0</v>
      </c>
      <c r="BD74" s="320">
        <f t="shared" si="3"/>
        <v>0</v>
      </c>
      <c r="BE74" s="908" t="str">
        <f t="shared" si="4"/>
        <v>-</v>
      </c>
      <c r="BF74" s="586"/>
      <c r="BG74" s="635"/>
      <c r="BH74" s="635"/>
      <c r="BI74" s="636"/>
      <c r="BJ74" s="449"/>
      <c r="BK74" s="916"/>
      <c r="BL74" s="917"/>
      <c r="BM74" s="918"/>
      <c r="BN74" s="917">
        <v>0.82261023999999994</v>
      </c>
      <c r="BO74" s="916">
        <v>822.61023999999998</v>
      </c>
      <c r="BQ74" s="916">
        <v>0</v>
      </c>
      <c r="BR74" s="916">
        <v>0</v>
      </c>
    </row>
    <row r="75" spans="1:70">
      <c r="A75" s="872"/>
      <c r="B75" s="897" t="s">
        <v>343</v>
      </c>
      <c r="C75" s="897"/>
      <c r="D75" s="899">
        <f>D76+D87+D92</f>
        <v>0.82261023999999994</v>
      </c>
      <c r="E75" s="899"/>
      <c r="F75" s="899">
        <f t="shared" si="6"/>
        <v>0.82261024000000005</v>
      </c>
      <c r="G75" s="899">
        <f t="shared" si="6"/>
        <v>0.82261024000000005</v>
      </c>
      <c r="H75" s="899">
        <f t="shared" ref="H75:AF75" si="24">H76+H87+H92</f>
        <v>0</v>
      </c>
      <c r="I75" s="899">
        <f t="shared" si="24"/>
        <v>0</v>
      </c>
      <c r="J75" s="899">
        <f t="shared" si="24"/>
        <v>0</v>
      </c>
      <c r="K75" s="899">
        <f t="shared" si="24"/>
        <v>0</v>
      </c>
      <c r="L75" s="899">
        <f t="shared" si="24"/>
        <v>2.7308899999999997E-3</v>
      </c>
      <c r="M75" s="899">
        <f t="shared" si="24"/>
        <v>2.7308899999999997E-3</v>
      </c>
      <c r="N75" s="899">
        <f t="shared" si="24"/>
        <v>0</v>
      </c>
      <c r="O75" s="899">
        <f t="shared" si="24"/>
        <v>0</v>
      </c>
      <c r="P75" s="899">
        <f t="shared" si="24"/>
        <v>0.81987935000000001</v>
      </c>
      <c r="Q75" s="899">
        <f t="shared" si="24"/>
        <v>0.81987935000000001</v>
      </c>
      <c r="R75" s="899">
        <f t="shared" si="24"/>
        <v>0.69780514999999999</v>
      </c>
      <c r="S75" s="899">
        <f t="shared" si="24"/>
        <v>0</v>
      </c>
      <c r="T75" s="899">
        <f t="shared" si="24"/>
        <v>0</v>
      </c>
      <c r="U75" s="899">
        <f t="shared" si="24"/>
        <v>0</v>
      </c>
      <c r="V75" s="899">
        <f t="shared" si="24"/>
        <v>0</v>
      </c>
      <c r="W75" s="899">
        <f t="shared" si="24"/>
        <v>0</v>
      </c>
      <c r="X75" s="899">
        <f t="shared" si="24"/>
        <v>0</v>
      </c>
      <c r="Y75" s="899">
        <f t="shared" si="24"/>
        <v>0</v>
      </c>
      <c r="Z75" s="899">
        <f t="shared" si="24"/>
        <v>0</v>
      </c>
      <c r="AA75" s="899">
        <f t="shared" si="24"/>
        <v>0</v>
      </c>
      <c r="AB75" s="899">
        <f t="shared" si="24"/>
        <v>0</v>
      </c>
      <c r="AC75" s="899">
        <f t="shared" si="24"/>
        <v>0</v>
      </c>
      <c r="AD75" s="899">
        <f t="shared" si="24"/>
        <v>0</v>
      </c>
      <c r="AE75" s="899">
        <f t="shared" si="24"/>
        <v>0</v>
      </c>
      <c r="AF75" s="899">
        <f t="shared" si="24"/>
        <v>0</v>
      </c>
      <c r="AG75" s="899">
        <f t="shared" si="0"/>
        <v>0.82261023999999994</v>
      </c>
      <c r="AH75" s="899">
        <f t="shared" si="0"/>
        <v>0</v>
      </c>
      <c r="AI75" s="899">
        <f t="shared" ref="AI75:AP75" si="25">AI76+AI87+AI92</f>
        <v>0.12797277000000001</v>
      </c>
      <c r="AJ75" s="899">
        <f t="shared" si="25"/>
        <v>0</v>
      </c>
      <c r="AK75" s="899">
        <f t="shared" si="25"/>
        <v>0.69463746999999998</v>
      </c>
      <c r="AL75" s="899">
        <f t="shared" si="25"/>
        <v>0</v>
      </c>
      <c r="AM75" s="899">
        <f t="shared" si="25"/>
        <v>0</v>
      </c>
      <c r="AN75" s="899">
        <f t="shared" si="25"/>
        <v>0</v>
      </c>
      <c r="AO75" s="899">
        <f t="shared" si="25"/>
        <v>0</v>
      </c>
      <c r="AP75" s="899">
        <f t="shared" si="25"/>
        <v>0</v>
      </c>
      <c r="AQ75" s="899">
        <f t="shared" si="1"/>
        <v>0</v>
      </c>
      <c r="AR75" s="899"/>
      <c r="AS75" s="899">
        <f t="shared" si="8"/>
        <v>0.82261023999999994</v>
      </c>
      <c r="AT75" s="899">
        <f t="shared" si="9"/>
        <v>0.70053604000000003</v>
      </c>
      <c r="AU75" s="899">
        <f t="shared" ref="AU75:BA75" si="26">AU76+AU87+AU92</f>
        <v>0</v>
      </c>
      <c r="AV75" s="899">
        <f t="shared" si="26"/>
        <v>0</v>
      </c>
      <c r="AW75" s="899">
        <f t="shared" si="26"/>
        <v>0</v>
      </c>
      <c r="AX75" s="899">
        <f t="shared" si="26"/>
        <v>0.82261023999999994</v>
      </c>
      <c r="AY75" s="899">
        <f t="shared" si="26"/>
        <v>0.70053604000000003</v>
      </c>
      <c r="AZ75" s="899">
        <f t="shared" si="26"/>
        <v>0</v>
      </c>
      <c r="BA75" s="899">
        <f t="shared" si="26"/>
        <v>0</v>
      </c>
      <c r="BB75" s="899">
        <f t="shared" si="10"/>
        <v>0.82261023999999994</v>
      </c>
      <c r="BC75" s="899">
        <f t="shared" si="2"/>
        <v>0</v>
      </c>
      <c r="BD75" s="899">
        <f t="shared" si="3"/>
        <v>0</v>
      </c>
      <c r="BE75" s="901" t="str">
        <f t="shared" si="4"/>
        <v>-</v>
      </c>
      <c r="BF75" s="902"/>
      <c r="BG75" s="903"/>
      <c r="BH75" s="904"/>
      <c r="BI75" s="905"/>
      <c r="BJ75" s="866"/>
      <c r="BL75" s="867"/>
      <c r="BM75" s="867"/>
      <c r="BN75" s="867"/>
    </row>
    <row r="76" spans="1:70">
      <c r="A76" s="872"/>
      <c r="B76" s="897" t="s">
        <v>344</v>
      </c>
      <c r="C76" s="897"/>
      <c r="D76" s="899">
        <f>D77+D82</f>
        <v>0.82261023999999994</v>
      </c>
      <c r="E76" s="899"/>
      <c r="F76" s="899">
        <f t="shared" si="6"/>
        <v>0.82261024000000005</v>
      </c>
      <c r="G76" s="899">
        <f t="shared" si="6"/>
        <v>0.82261024000000005</v>
      </c>
      <c r="H76" s="899">
        <f t="shared" ref="H76:AF76" si="27">H77+H82</f>
        <v>0</v>
      </c>
      <c r="I76" s="899">
        <f t="shared" si="27"/>
        <v>0</v>
      </c>
      <c r="J76" s="899">
        <f t="shared" si="27"/>
        <v>0</v>
      </c>
      <c r="K76" s="899">
        <f t="shared" si="27"/>
        <v>0</v>
      </c>
      <c r="L76" s="899">
        <f t="shared" si="27"/>
        <v>2.7308899999999997E-3</v>
      </c>
      <c r="M76" s="899">
        <f t="shared" si="27"/>
        <v>2.7308899999999997E-3</v>
      </c>
      <c r="N76" s="899">
        <f t="shared" si="27"/>
        <v>0</v>
      </c>
      <c r="O76" s="899">
        <f t="shared" si="27"/>
        <v>0</v>
      </c>
      <c r="P76" s="899">
        <f t="shared" si="27"/>
        <v>0.81987935000000001</v>
      </c>
      <c r="Q76" s="899">
        <f t="shared" si="27"/>
        <v>0.81987935000000001</v>
      </c>
      <c r="R76" s="899">
        <f t="shared" si="27"/>
        <v>0.69780514999999999</v>
      </c>
      <c r="S76" s="899">
        <f t="shared" si="27"/>
        <v>0</v>
      </c>
      <c r="T76" s="899">
        <f t="shared" si="27"/>
        <v>0</v>
      </c>
      <c r="U76" s="899">
        <f t="shared" si="27"/>
        <v>0</v>
      </c>
      <c r="V76" s="899">
        <f t="shared" si="27"/>
        <v>0</v>
      </c>
      <c r="W76" s="899">
        <f t="shared" si="27"/>
        <v>0</v>
      </c>
      <c r="X76" s="899">
        <f t="shared" si="27"/>
        <v>0</v>
      </c>
      <c r="Y76" s="899">
        <f t="shared" si="27"/>
        <v>0</v>
      </c>
      <c r="Z76" s="899">
        <f t="shared" si="27"/>
        <v>0</v>
      </c>
      <c r="AA76" s="899">
        <f t="shared" si="27"/>
        <v>0</v>
      </c>
      <c r="AB76" s="899">
        <f t="shared" si="27"/>
        <v>0</v>
      </c>
      <c r="AC76" s="899">
        <f t="shared" si="27"/>
        <v>0</v>
      </c>
      <c r="AD76" s="899">
        <f t="shared" si="27"/>
        <v>0</v>
      </c>
      <c r="AE76" s="899">
        <f t="shared" si="27"/>
        <v>0</v>
      </c>
      <c r="AF76" s="899">
        <f t="shared" si="27"/>
        <v>0</v>
      </c>
      <c r="AG76" s="899">
        <f t="shared" si="0"/>
        <v>0.82261023999999994</v>
      </c>
      <c r="AH76" s="899">
        <f t="shared" si="0"/>
        <v>0</v>
      </c>
      <c r="AI76" s="899">
        <f t="shared" ref="AI76:AP76" si="28">AI77+AI82</f>
        <v>0.12797277000000001</v>
      </c>
      <c r="AJ76" s="899">
        <f t="shared" si="28"/>
        <v>0</v>
      </c>
      <c r="AK76" s="899">
        <f t="shared" si="28"/>
        <v>0.69463746999999998</v>
      </c>
      <c r="AL76" s="899">
        <f t="shared" si="28"/>
        <v>0</v>
      </c>
      <c r="AM76" s="899">
        <f t="shared" si="28"/>
        <v>0</v>
      </c>
      <c r="AN76" s="899">
        <f t="shared" si="28"/>
        <v>0</v>
      </c>
      <c r="AO76" s="899">
        <f t="shared" si="28"/>
        <v>0</v>
      </c>
      <c r="AP76" s="899">
        <f t="shared" si="28"/>
        <v>0</v>
      </c>
      <c r="AQ76" s="899">
        <f t="shared" si="1"/>
        <v>0</v>
      </c>
      <c r="AR76" s="899"/>
      <c r="AS76" s="899">
        <f t="shared" si="8"/>
        <v>0.82261023999999994</v>
      </c>
      <c r="AT76" s="899">
        <f t="shared" si="9"/>
        <v>0.70053604000000003</v>
      </c>
      <c r="AU76" s="899">
        <f t="shared" ref="AU76:BA76" si="29">AU77+AU82</f>
        <v>0</v>
      </c>
      <c r="AV76" s="899">
        <f t="shared" si="29"/>
        <v>0</v>
      </c>
      <c r="AW76" s="899">
        <f t="shared" si="29"/>
        <v>0</v>
      </c>
      <c r="AX76" s="899">
        <f t="shared" si="29"/>
        <v>0.82261023999999994</v>
      </c>
      <c r="AY76" s="899">
        <f t="shared" si="29"/>
        <v>0.70053604000000003</v>
      </c>
      <c r="AZ76" s="899">
        <f t="shared" si="29"/>
        <v>0</v>
      </c>
      <c r="BA76" s="899">
        <f t="shared" si="29"/>
        <v>0</v>
      </c>
      <c r="BB76" s="899">
        <f t="shared" si="10"/>
        <v>0.82261023999999994</v>
      </c>
      <c r="BC76" s="899">
        <f t="shared" si="2"/>
        <v>0</v>
      </c>
      <c r="BD76" s="899">
        <f t="shared" si="3"/>
        <v>0</v>
      </c>
      <c r="BE76" s="901" t="str">
        <f t="shared" si="4"/>
        <v>-</v>
      </c>
      <c r="BF76" s="902"/>
      <c r="BG76" s="903"/>
      <c r="BH76" s="904"/>
      <c r="BI76" s="905"/>
      <c r="BJ76" s="866"/>
      <c r="BL76" s="867"/>
      <c r="BM76" s="867"/>
      <c r="BN76" s="867"/>
    </row>
    <row r="77" spans="1:70">
      <c r="A77" s="872"/>
      <c r="B77" s="897" t="s">
        <v>345</v>
      </c>
      <c r="C77" s="897"/>
      <c r="D77" s="899">
        <f>SUM(D78:D81)</f>
        <v>0.82261023999999994</v>
      </c>
      <c r="E77" s="899"/>
      <c r="F77" s="899">
        <f t="shared" si="6"/>
        <v>0.82261024000000005</v>
      </c>
      <c r="G77" s="899">
        <f t="shared" si="6"/>
        <v>0.82261024000000005</v>
      </c>
      <c r="H77" s="899">
        <f t="shared" ref="H77:AF77" si="30">SUM(H78:H81)</f>
        <v>0</v>
      </c>
      <c r="I77" s="899">
        <f t="shared" si="30"/>
        <v>0</v>
      </c>
      <c r="J77" s="899">
        <f t="shared" si="30"/>
        <v>0</v>
      </c>
      <c r="K77" s="899">
        <f t="shared" si="30"/>
        <v>0</v>
      </c>
      <c r="L77" s="899">
        <f t="shared" si="30"/>
        <v>2.7308899999999997E-3</v>
      </c>
      <c r="M77" s="899">
        <f t="shared" si="30"/>
        <v>2.7308899999999997E-3</v>
      </c>
      <c r="N77" s="899">
        <f t="shared" si="30"/>
        <v>0</v>
      </c>
      <c r="O77" s="899">
        <f t="shared" si="30"/>
        <v>0</v>
      </c>
      <c r="P77" s="899">
        <f t="shared" si="30"/>
        <v>0.81987935000000001</v>
      </c>
      <c r="Q77" s="899">
        <f t="shared" si="30"/>
        <v>0.81987935000000001</v>
      </c>
      <c r="R77" s="899">
        <f t="shared" si="30"/>
        <v>0.69780514999999999</v>
      </c>
      <c r="S77" s="899">
        <f t="shared" si="30"/>
        <v>0</v>
      </c>
      <c r="T77" s="899">
        <f t="shared" si="30"/>
        <v>0</v>
      </c>
      <c r="U77" s="899">
        <f t="shared" si="30"/>
        <v>0</v>
      </c>
      <c r="V77" s="899">
        <f t="shared" si="30"/>
        <v>0</v>
      </c>
      <c r="W77" s="899">
        <f t="shared" si="30"/>
        <v>0</v>
      </c>
      <c r="X77" s="899">
        <f t="shared" si="30"/>
        <v>0</v>
      </c>
      <c r="Y77" s="899">
        <f t="shared" si="30"/>
        <v>0</v>
      </c>
      <c r="Z77" s="899">
        <f t="shared" si="30"/>
        <v>0</v>
      </c>
      <c r="AA77" s="899">
        <f t="shared" si="30"/>
        <v>0</v>
      </c>
      <c r="AB77" s="899">
        <f t="shared" si="30"/>
        <v>0</v>
      </c>
      <c r="AC77" s="899">
        <f t="shared" si="30"/>
        <v>0</v>
      </c>
      <c r="AD77" s="899">
        <f t="shared" si="30"/>
        <v>0</v>
      </c>
      <c r="AE77" s="899">
        <f t="shared" si="30"/>
        <v>0</v>
      </c>
      <c r="AF77" s="899">
        <f t="shared" si="30"/>
        <v>0</v>
      </c>
      <c r="AG77" s="899">
        <f t="shared" si="0"/>
        <v>0.82261023999999994</v>
      </c>
      <c r="AH77" s="899">
        <f t="shared" si="0"/>
        <v>0</v>
      </c>
      <c r="AI77" s="899">
        <f t="shared" ref="AI77:AP77" si="31">SUM(AI78:AI81)</f>
        <v>0.12797277000000001</v>
      </c>
      <c r="AJ77" s="899">
        <f t="shared" si="31"/>
        <v>0</v>
      </c>
      <c r="AK77" s="899">
        <f t="shared" si="31"/>
        <v>0.69463746999999998</v>
      </c>
      <c r="AL77" s="899">
        <f t="shared" si="31"/>
        <v>0</v>
      </c>
      <c r="AM77" s="899">
        <f t="shared" si="31"/>
        <v>0</v>
      </c>
      <c r="AN77" s="899">
        <f t="shared" si="31"/>
        <v>0</v>
      </c>
      <c r="AO77" s="899">
        <f t="shared" si="31"/>
        <v>0</v>
      </c>
      <c r="AP77" s="899">
        <f t="shared" si="31"/>
        <v>0</v>
      </c>
      <c r="AQ77" s="899">
        <f t="shared" si="1"/>
        <v>0</v>
      </c>
      <c r="AR77" s="899"/>
      <c r="AS77" s="899">
        <f t="shared" si="8"/>
        <v>0.82261023999999994</v>
      </c>
      <c r="AT77" s="899">
        <f t="shared" si="9"/>
        <v>0.70053604000000003</v>
      </c>
      <c r="AU77" s="899">
        <f t="shared" ref="AU77:BA77" si="32">SUM(AU78:AU81)</f>
        <v>0</v>
      </c>
      <c r="AV77" s="899">
        <f t="shared" si="32"/>
        <v>0</v>
      </c>
      <c r="AW77" s="899">
        <f t="shared" si="32"/>
        <v>0</v>
      </c>
      <c r="AX77" s="899">
        <f t="shared" si="32"/>
        <v>0.82261023999999994</v>
      </c>
      <c r="AY77" s="899">
        <f t="shared" si="32"/>
        <v>0.70053604000000003</v>
      </c>
      <c r="AZ77" s="899">
        <f t="shared" si="32"/>
        <v>0</v>
      </c>
      <c r="BA77" s="899">
        <f t="shared" si="32"/>
        <v>0</v>
      </c>
      <c r="BB77" s="899">
        <f t="shared" si="10"/>
        <v>0.82261023999999994</v>
      </c>
      <c r="BC77" s="899">
        <f t="shared" si="2"/>
        <v>0</v>
      </c>
      <c r="BD77" s="899">
        <f t="shared" si="3"/>
        <v>0</v>
      </c>
      <c r="BE77" s="901" t="str">
        <f t="shared" si="4"/>
        <v>-</v>
      </c>
      <c r="BF77" s="902"/>
      <c r="BG77" s="903"/>
      <c r="BH77" s="904"/>
      <c r="BI77" s="905"/>
      <c r="BJ77" s="866"/>
      <c r="BL77" s="867"/>
      <c r="BM77" s="867"/>
      <c r="BN77" s="867"/>
    </row>
    <row r="78" spans="1:70">
      <c r="A78" s="872"/>
      <c r="B78" s="897" t="s">
        <v>346</v>
      </c>
      <c r="C78" s="897"/>
      <c r="D78" s="899"/>
      <c r="E78" s="899"/>
      <c r="F78" s="899">
        <f t="shared" si="6"/>
        <v>0</v>
      </c>
      <c r="G78" s="899">
        <f t="shared" si="6"/>
        <v>0</v>
      </c>
      <c r="H78" s="899"/>
      <c r="I78" s="899"/>
      <c r="J78" s="899"/>
      <c r="K78" s="899"/>
      <c r="L78" s="899"/>
      <c r="M78" s="899"/>
      <c r="N78" s="899"/>
      <c r="O78" s="899"/>
      <c r="P78" s="899"/>
      <c r="Q78" s="899"/>
      <c r="R78" s="899"/>
      <c r="S78" s="899"/>
      <c r="T78" s="899"/>
      <c r="U78" s="899"/>
      <c r="V78" s="899"/>
      <c r="W78" s="899"/>
      <c r="X78" s="899"/>
      <c r="Y78" s="899"/>
      <c r="Z78" s="899"/>
      <c r="AA78" s="899"/>
      <c r="AB78" s="899"/>
      <c r="AC78" s="899"/>
      <c r="AD78" s="899"/>
      <c r="AE78" s="899"/>
      <c r="AF78" s="899"/>
      <c r="AG78" s="899">
        <f t="shared" si="0"/>
        <v>0</v>
      </c>
      <c r="AH78" s="899">
        <f t="shared" si="0"/>
        <v>0</v>
      </c>
      <c r="AI78" s="899"/>
      <c r="AJ78" s="899"/>
      <c r="AK78" s="899"/>
      <c r="AL78" s="899"/>
      <c r="AM78" s="899"/>
      <c r="AN78" s="899"/>
      <c r="AO78" s="899"/>
      <c r="AP78" s="899"/>
      <c r="AQ78" s="899">
        <f t="shared" si="1"/>
        <v>0</v>
      </c>
      <c r="AR78" s="899"/>
      <c r="AS78" s="899">
        <f t="shared" si="8"/>
        <v>0</v>
      </c>
      <c r="AT78" s="899">
        <f t="shared" si="9"/>
        <v>0</v>
      </c>
      <c r="AU78" s="899"/>
      <c r="AV78" s="899"/>
      <c r="AW78" s="899"/>
      <c r="AX78" s="899"/>
      <c r="AY78" s="899"/>
      <c r="AZ78" s="899"/>
      <c r="BA78" s="899"/>
      <c r="BB78" s="899">
        <f t="shared" si="10"/>
        <v>0</v>
      </c>
      <c r="BC78" s="899">
        <f t="shared" si="2"/>
        <v>0</v>
      </c>
      <c r="BD78" s="899">
        <f t="shared" si="3"/>
        <v>0</v>
      </c>
      <c r="BE78" s="901" t="str">
        <f t="shared" si="4"/>
        <v>-</v>
      </c>
      <c r="BF78" s="902"/>
      <c r="BG78" s="903"/>
      <c r="BH78" s="904"/>
      <c r="BI78" s="905"/>
      <c r="BJ78" s="866"/>
      <c r="BL78" s="867"/>
      <c r="BM78" s="867"/>
      <c r="BN78" s="867"/>
    </row>
    <row r="79" spans="1:70">
      <c r="A79" s="872"/>
      <c r="B79" s="897" t="s">
        <v>347</v>
      </c>
      <c r="C79" s="897"/>
      <c r="D79" s="899"/>
      <c r="E79" s="899"/>
      <c r="F79" s="899">
        <f t="shared" si="6"/>
        <v>0</v>
      </c>
      <c r="G79" s="899">
        <f t="shared" si="6"/>
        <v>0</v>
      </c>
      <c r="H79" s="899"/>
      <c r="I79" s="899"/>
      <c r="J79" s="899"/>
      <c r="K79" s="899"/>
      <c r="L79" s="899"/>
      <c r="M79" s="899"/>
      <c r="N79" s="899"/>
      <c r="O79" s="899"/>
      <c r="P79" s="899"/>
      <c r="Q79" s="899"/>
      <c r="R79" s="899"/>
      <c r="S79" s="899"/>
      <c r="T79" s="899"/>
      <c r="U79" s="899"/>
      <c r="V79" s="899"/>
      <c r="W79" s="899"/>
      <c r="X79" s="899"/>
      <c r="Y79" s="899"/>
      <c r="Z79" s="899"/>
      <c r="AA79" s="899"/>
      <c r="AB79" s="899"/>
      <c r="AC79" s="899"/>
      <c r="AD79" s="899"/>
      <c r="AE79" s="899"/>
      <c r="AF79" s="899"/>
      <c r="AG79" s="899">
        <f t="shared" si="0"/>
        <v>0</v>
      </c>
      <c r="AH79" s="899">
        <f t="shared" si="0"/>
        <v>0</v>
      </c>
      <c r="AI79" s="899"/>
      <c r="AJ79" s="899"/>
      <c r="AK79" s="899"/>
      <c r="AL79" s="899"/>
      <c r="AM79" s="899"/>
      <c r="AN79" s="899"/>
      <c r="AO79" s="899"/>
      <c r="AP79" s="899"/>
      <c r="AQ79" s="899">
        <f t="shared" si="1"/>
        <v>0</v>
      </c>
      <c r="AR79" s="899"/>
      <c r="AS79" s="899">
        <f t="shared" si="8"/>
        <v>0</v>
      </c>
      <c r="AT79" s="899">
        <f t="shared" si="9"/>
        <v>0</v>
      </c>
      <c r="AU79" s="899"/>
      <c r="AV79" s="899"/>
      <c r="AW79" s="899"/>
      <c r="AX79" s="899"/>
      <c r="AY79" s="899"/>
      <c r="AZ79" s="899"/>
      <c r="BA79" s="899"/>
      <c r="BB79" s="899">
        <f t="shared" si="10"/>
        <v>0</v>
      </c>
      <c r="BC79" s="899">
        <f t="shared" si="2"/>
        <v>0</v>
      </c>
      <c r="BD79" s="899">
        <f t="shared" si="3"/>
        <v>0</v>
      </c>
      <c r="BE79" s="901" t="str">
        <f t="shared" si="4"/>
        <v>-</v>
      </c>
      <c r="BF79" s="902"/>
      <c r="BG79" s="903"/>
      <c r="BH79" s="904"/>
      <c r="BI79" s="905"/>
      <c r="BJ79" s="866"/>
      <c r="BL79" s="867"/>
      <c r="BM79" s="867"/>
      <c r="BN79" s="867"/>
    </row>
    <row r="80" spans="1:70">
      <c r="A80" s="872"/>
      <c r="B80" s="897" t="s">
        <v>348</v>
      </c>
      <c r="C80" s="897"/>
      <c r="D80" s="899"/>
      <c r="E80" s="899"/>
      <c r="F80" s="899">
        <f t="shared" si="6"/>
        <v>0</v>
      </c>
      <c r="G80" s="899">
        <f t="shared" si="6"/>
        <v>0</v>
      </c>
      <c r="H80" s="899"/>
      <c r="I80" s="899"/>
      <c r="J80" s="899"/>
      <c r="K80" s="899"/>
      <c r="L80" s="899"/>
      <c r="M80" s="899"/>
      <c r="N80" s="899"/>
      <c r="O80" s="899"/>
      <c r="P80" s="899"/>
      <c r="Q80" s="899"/>
      <c r="R80" s="899"/>
      <c r="S80" s="899"/>
      <c r="T80" s="899"/>
      <c r="U80" s="899"/>
      <c r="V80" s="899"/>
      <c r="W80" s="899"/>
      <c r="X80" s="899"/>
      <c r="Y80" s="899"/>
      <c r="Z80" s="899"/>
      <c r="AA80" s="899"/>
      <c r="AB80" s="899"/>
      <c r="AC80" s="899"/>
      <c r="AD80" s="899"/>
      <c r="AE80" s="899"/>
      <c r="AF80" s="899"/>
      <c r="AG80" s="899">
        <f t="shared" ref="AG80:AH143" si="33">AI80+AK80+AM80+AO80</f>
        <v>0</v>
      </c>
      <c r="AH80" s="899">
        <f t="shared" si="33"/>
        <v>0</v>
      </c>
      <c r="AI80" s="899"/>
      <c r="AJ80" s="899"/>
      <c r="AK80" s="899"/>
      <c r="AL80" s="899"/>
      <c r="AM80" s="899"/>
      <c r="AN80" s="899"/>
      <c r="AO80" s="899"/>
      <c r="AP80" s="899"/>
      <c r="AQ80" s="899">
        <f t="shared" ref="AQ80:AQ143" si="34">AM80</f>
        <v>0</v>
      </c>
      <c r="AR80" s="899"/>
      <c r="AS80" s="899">
        <f t="shared" si="8"/>
        <v>0</v>
      </c>
      <c r="AT80" s="899">
        <f t="shared" si="9"/>
        <v>0</v>
      </c>
      <c r="AU80" s="899"/>
      <c r="AV80" s="899"/>
      <c r="AW80" s="899"/>
      <c r="AX80" s="899"/>
      <c r="AY80" s="899"/>
      <c r="AZ80" s="899"/>
      <c r="BA80" s="899"/>
      <c r="BB80" s="899">
        <f t="shared" si="10"/>
        <v>0</v>
      </c>
      <c r="BC80" s="899">
        <f t="shared" ref="BC80:BC143" si="35">D80-G80</f>
        <v>0</v>
      </c>
      <c r="BD80" s="899">
        <f t="shared" ref="BD80:BD143" si="36">Z80-Y80</f>
        <v>0</v>
      </c>
      <c r="BE80" s="901" t="str">
        <f t="shared" ref="BE80:BE143" si="37">IF(Y80=0,"-",Z80/Y80*100-100)</f>
        <v>-</v>
      </c>
      <c r="BF80" s="902"/>
      <c r="BG80" s="903"/>
      <c r="BH80" s="904"/>
      <c r="BI80" s="905"/>
      <c r="BJ80" s="866"/>
      <c r="BL80" s="867"/>
      <c r="BM80" s="867"/>
      <c r="BN80" s="867"/>
    </row>
    <row r="81" spans="1:70">
      <c r="A81" s="872"/>
      <c r="B81" s="897" t="s">
        <v>349</v>
      </c>
      <c r="C81" s="897"/>
      <c r="D81" s="899">
        <v>0.82261023999999994</v>
      </c>
      <c r="E81" s="899"/>
      <c r="F81" s="899">
        <f t="shared" ref="F81:G144" si="38">L81+P81+Y81+AC81</f>
        <v>0.82261024000000005</v>
      </c>
      <c r="G81" s="899">
        <f t="shared" si="38"/>
        <v>0.82261024000000005</v>
      </c>
      <c r="H81" s="899"/>
      <c r="I81" s="899"/>
      <c r="J81" s="899"/>
      <c r="K81" s="899"/>
      <c r="L81" s="899">
        <v>2.7308899999999997E-3</v>
      </c>
      <c r="M81" s="899">
        <v>2.7308899999999997E-3</v>
      </c>
      <c r="N81" s="899"/>
      <c r="O81" s="899"/>
      <c r="P81" s="899">
        <v>0.81987935000000001</v>
      </c>
      <c r="Q81" s="899">
        <v>0.81987935000000001</v>
      </c>
      <c r="R81" s="899">
        <v>0.69780514999999999</v>
      </c>
      <c r="S81" s="899"/>
      <c r="T81" s="899"/>
      <c r="U81" s="899"/>
      <c r="V81" s="899"/>
      <c r="W81" s="899"/>
      <c r="X81" s="899"/>
      <c r="Y81" s="899"/>
      <c r="Z81" s="899"/>
      <c r="AA81" s="899"/>
      <c r="AB81" s="899"/>
      <c r="AC81" s="899"/>
      <c r="AD81" s="899"/>
      <c r="AE81" s="899"/>
      <c r="AF81" s="899"/>
      <c r="AG81" s="899">
        <f t="shared" si="33"/>
        <v>0.82261023999999994</v>
      </c>
      <c r="AH81" s="899">
        <f t="shared" si="33"/>
        <v>0</v>
      </c>
      <c r="AI81" s="899">
        <f>(127972.77)/1000000</f>
        <v>0.12797277000000001</v>
      </c>
      <c r="AJ81" s="899"/>
      <c r="AK81" s="899">
        <v>0.69463746999999998</v>
      </c>
      <c r="AL81" s="899"/>
      <c r="AM81" s="899"/>
      <c r="AN81" s="899"/>
      <c r="AO81" s="899"/>
      <c r="AP81" s="899"/>
      <c r="AQ81" s="899">
        <f t="shared" si="34"/>
        <v>0</v>
      </c>
      <c r="AR81" s="899"/>
      <c r="AS81" s="899">
        <f t="shared" ref="AS81:AS144" si="39">AU81+AV81+AX81+AZ81</f>
        <v>0.82261023999999994</v>
      </c>
      <c r="AT81" s="899">
        <f t="shared" ref="AT81:AT144" si="40">AW81+AY81+BA81</f>
        <v>0.70053604000000003</v>
      </c>
      <c r="AU81" s="899"/>
      <c r="AV81" s="899"/>
      <c r="AW81" s="899"/>
      <c r="AX81" s="899">
        <v>0.82261023999999994</v>
      </c>
      <c r="AY81" s="899">
        <v>0.70053604000000003</v>
      </c>
      <c r="AZ81" s="899"/>
      <c r="BA81" s="899"/>
      <c r="BB81" s="899">
        <f t="shared" ref="BB81:BB144" si="41">AX81</f>
        <v>0.82261023999999994</v>
      </c>
      <c r="BC81" s="899">
        <f t="shared" si="35"/>
        <v>0</v>
      </c>
      <c r="BD81" s="899">
        <f t="shared" si="36"/>
        <v>0</v>
      </c>
      <c r="BE81" s="901" t="str">
        <f t="shared" si="37"/>
        <v>-</v>
      </c>
      <c r="BF81" s="902"/>
      <c r="BG81" s="903"/>
      <c r="BH81" s="904"/>
      <c r="BI81" s="905"/>
      <c r="BJ81" s="866"/>
      <c r="BL81" s="867"/>
      <c r="BM81" s="867"/>
      <c r="BN81" s="867"/>
    </row>
    <row r="82" spans="1:70">
      <c r="A82" s="872"/>
      <c r="B82" s="897" t="s">
        <v>350</v>
      </c>
      <c r="C82" s="897"/>
      <c r="D82" s="899">
        <f>SUM(D83:D86)</f>
        <v>0</v>
      </c>
      <c r="E82" s="899"/>
      <c r="F82" s="899">
        <f t="shared" si="38"/>
        <v>0</v>
      </c>
      <c r="G82" s="899">
        <f t="shared" si="38"/>
        <v>0</v>
      </c>
      <c r="H82" s="899">
        <f t="shared" ref="H82:AF82" si="42">SUM(H83:H86)</f>
        <v>0</v>
      </c>
      <c r="I82" s="899">
        <f t="shared" si="42"/>
        <v>0</v>
      </c>
      <c r="J82" s="899">
        <f t="shared" si="42"/>
        <v>0</v>
      </c>
      <c r="K82" s="899">
        <f t="shared" si="42"/>
        <v>0</v>
      </c>
      <c r="L82" s="899">
        <f t="shared" si="42"/>
        <v>0</v>
      </c>
      <c r="M82" s="899">
        <f t="shared" si="42"/>
        <v>0</v>
      </c>
      <c r="N82" s="899">
        <f t="shared" si="42"/>
        <v>0</v>
      </c>
      <c r="O82" s="899">
        <f t="shared" si="42"/>
        <v>0</v>
      </c>
      <c r="P82" s="899">
        <f t="shared" si="42"/>
        <v>0</v>
      </c>
      <c r="Q82" s="899">
        <f t="shared" si="42"/>
        <v>0</v>
      </c>
      <c r="R82" s="899">
        <f t="shared" si="42"/>
        <v>0</v>
      </c>
      <c r="S82" s="899">
        <f t="shared" si="42"/>
        <v>0</v>
      </c>
      <c r="T82" s="899">
        <f t="shared" si="42"/>
        <v>0</v>
      </c>
      <c r="U82" s="899">
        <f t="shared" si="42"/>
        <v>0</v>
      </c>
      <c r="V82" s="899">
        <f t="shared" si="42"/>
        <v>0</v>
      </c>
      <c r="W82" s="899">
        <f t="shared" si="42"/>
        <v>0</v>
      </c>
      <c r="X82" s="899">
        <f t="shared" si="42"/>
        <v>0</v>
      </c>
      <c r="Y82" s="899">
        <f t="shared" si="42"/>
        <v>0</v>
      </c>
      <c r="Z82" s="899">
        <f t="shared" si="42"/>
        <v>0</v>
      </c>
      <c r="AA82" s="899">
        <f t="shared" si="42"/>
        <v>0</v>
      </c>
      <c r="AB82" s="899">
        <f t="shared" si="42"/>
        <v>0</v>
      </c>
      <c r="AC82" s="899">
        <f t="shared" si="42"/>
        <v>0</v>
      </c>
      <c r="AD82" s="899">
        <f t="shared" si="42"/>
        <v>0</v>
      </c>
      <c r="AE82" s="899">
        <f t="shared" si="42"/>
        <v>0</v>
      </c>
      <c r="AF82" s="899">
        <f t="shared" si="42"/>
        <v>0</v>
      </c>
      <c r="AG82" s="899">
        <f t="shared" si="33"/>
        <v>0</v>
      </c>
      <c r="AH82" s="899">
        <f t="shared" si="33"/>
        <v>0</v>
      </c>
      <c r="AI82" s="899">
        <f t="shared" ref="AI82:AP82" si="43">SUM(AI83:AI86)</f>
        <v>0</v>
      </c>
      <c r="AJ82" s="899">
        <f t="shared" si="43"/>
        <v>0</v>
      </c>
      <c r="AK82" s="899">
        <f t="shared" si="43"/>
        <v>0</v>
      </c>
      <c r="AL82" s="899">
        <f t="shared" si="43"/>
        <v>0</v>
      </c>
      <c r="AM82" s="899">
        <f t="shared" si="43"/>
        <v>0</v>
      </c>
      <c r="AN82" s="899">
        <f t="shared" si="43"/>
        <v>0</v>
      </c>
      <c r="AO82" s="899">
        <f t="shared" si="43"/>
        <v>0</v>
      </c>
      <c r="AP82" s="899">
        <f t="shared" si="43"/>
        <v>0</v>
      </c>
      <c r="AQ82" s="899">
        <f t="shared" si="34"/>
        <v>0</v>
      </c>
      <c r="AR82" s="899"/>
      <c r="AS82" s="899">
        <f t="shared" si="39"/>
        <v>0</v>
      </c>
      <c r="AT82" s="899">
        <f t="shared" si="40"/>
        <v>0</v>
      </c>
      <c r="AU82" s="899">
        <f t="shared" ref="AU82:BA82" si="44">SUM(AU83:AU86)</f>
        <v>0</v>
      </c>
      <c r="AV82" s="899">
        <f t="shared" si="44"/>
        <v>0</v>
      </c>
      <c r="AW82" s="899">
        <f t="shared" si="44"/>
        <v>0</v>
      </c>
      <c r="AX82" s="899">
        <f t="shared" si="44"/>
        <v>0</v>
      </c>
      <c r="AY82" s="899">
        <f t="shared" si="44"/>
        <v>0</v>
      </c>
      <c r="AZ82" s="899">
        <f t="shared" si="44"/>
        <v>0</v>
      </c>
      <c r="BA82" s="899">
        <f t="shared" si="44"/>
        <v>0</v>
      </c>
      <c r="BB82" s="899">
        <f t="shared" si="41"/>
        <v>0</v>
      </c>
      <c r="BC82" s="899">
        <f t="shared" si="35"/>
        <v>0</v>
      </c>
      <c r="BD82" s="899">
        <f t="shared" si="36"/>
        <v>0</v>
      </c>
      <c r="BE82" s="901" t="str">
        <f t="shared" si="37"/>
        <v>-</v>
      </c>
      <c r="BF82" s="902"/>
      <c r="BG82" s="903"/>
      <c r="BH82" s="904"/>
      <c r="BI82" s="905"/>
      <c r="BJ82" s="866"/>
      <c r="BL82" s="867"/>
      <c r="BM82" s="867"/>
      <c r="BN82" s="867"/>
    </row>
    <row r="83" spans="1:70">
      <c r="A83" s="872"/>
      <c r="B83" s="897" t="s">
        <v>351</v>
      </c>
      <c r="C83" s="897"/>
      <c r="D83" s="899"/>
      <c r="E83" s="899"/>
      <c r="F83" s="899">
        <f t="shared" si="38"/>
        <v>0</v>
      </c>
      <c r="G83" s="899">
        <f t="shared" si="38"/>
        <v>0</v>
      </c>
      <c r="H83" s="899"/>
      <c r="I83" s="899"/>
      <c r="J83" s="899"/>
      <c r="K83" s="899"/>
      <c r="L83" s="899"/>
      <c r="M83" s="899"/>
      <c r="N83" s="899"/>
      <c r="O83" s="899"/>
      <c r="P83" s="899"/>
      <c r="Q83" s="899"/>
      <c r="R83" s="899"/>
      <c r="S83" s="899"/>
      <c r="T83" s="899"/>
      <c r="U83" s="899"/>
      <c r="V83" s="899"/>
      <c r="W83" s="899"/>
      <c r="X83" s="899"/>
      <c r="Y83" s="899"/>
      <c r="Z83" s="899"/>
      <c r="AA83" s="899"/>
      <c r="AB83" s="899"/>
      <c r="AC83" s="899"/>
      <c r="AD83" s="899"/>
      <c r="AE83" s="899"/>
      <c r="AF83" s="899"/>
      <c r="AG83" s="899">
        <f t="shared" si="33"/>
        <v>0</v>
      </c>
      <c r="AH83" s="899">
        <f t="shared" si="33"/>
        <v>0</v>
      </c>
      <c r="AI83" s="899"/>
      <c r="AJ83" s="899"/>
      <c r="AK83" s="899"/>
      <c r="AL83" s="899"/>
      <c r="AM83" s="899"/>
      <c r="AN83" s="899"/>
      <c r="AO83" s="899"/>
      <c r="AP83" s="899"/>
      <c r="AQ83" s="899">
        <f t="shared" si="34"/>
        <v>0</v>
      </c>
      <c r="AR83" s="899"/>
      <c r="AS83" s="899">
        <f t="shared" si="39"/>
        <v>0</v>
      </c>
      <c r="AT83" s="899">
        <f t="shared" si="40"/>
        <v>0</v>
      </c>
      <c r="AU83" s="899"/>
      <c r="AV83" s="899"/>
      <c r="AW83" s="899"/>
      <c r="AX83" s="899"/>
      <c r="AY83" s="899"/>
      <c r="AZ83" s="899"/>
      <c r="BA83" s="899"/>
      <c r="BB83" s="899">
        <f t="shared" si="41"/>
        <v>0</v>
      </c>
      <c r="BC83" s="899">
        <f t="shared" si="35"/>
        <v>0</v>
      </c>
      <c r="BD83" s="899">
        <f t="shared" si="36"/>
        <v>0</v>
      </c>
      <c r="BE83" s="901" t="str">
        <f t="shared" si="37"/>
        <v>-</v>
      </c>
      <c r="BF83" s="902"/>
      <c r="BG83" s="903"/>
      <c r="BH83" s="904"/>
      <c r="BI83" s="905"/>
      <c r="BJ83" s="866"/>
      <c r="BL83" s="867"/>
      <c r="BM83" s="867"/>
      <c r="BN83" s="867"/>
    </row>
    <row r="84" spans="1:70">
      <c r="A84" s="872"/>
      <c r="B84" s="897" t="s">
        <v>352</v>
      </c>
      <c r="C84" s="897"/>
      <c r="D84" s="899"/>
      <c r="E84" s="899"/>
      <c r="F84" s="899">
        <f t="shared" si="38"/>
        <v>0</v>
      </c>
      <c r="G84" s="899">
        <f t="shared" si="38"/>
        <v>0</v>
      </c>
      <c r="H84" s="899"/>
      <c r="I84" s="899"/>
      <c r="J84" s="899"/>
      <c r="K84" s="899"/>
      <c r="L84" s="899"/>
      <c r="M84" s="899"/>
      <c r="N84" s="899"/>
      <c r="O84" s="899"/>
      <c r="P84" s="899"/>
      <c r="Q84" s="899"/>
      <c r="R84" s="899"/>
      <c r="S84" s="899"/>
      <c r="T84" s="899"/>
      <c r="U84" s="899"/>
      <c r="V84" s="899"/>
      <c r="W84" s="899"/>
      <c r="X84" s="899"/>
      <c r="Y84" s="899"/>
      <c r="Z84" s="899"/>
      <c r="AA84" s="899"/>
      <c r="AB84" s="899"/>
      <c r="AC84" s="899"/>
      <c r="AD84" s="899"/>
      <c r="AE84" s="899"/>
      <c r="AF84" s="899"/>
      <c r="AG84" s="899">
        <f t="shared" si="33"/>
        <v>0</v>
      </c>
      <c r="AH84" s="899">
        <f t="shared" si="33"/>
        <v>0</v>
      </c>
      <c r="AI84" s="899"/>
      <c r="AJ84" s="899"/>
      <c r="AK84" s="899"/>
      <c r="AL84" s="899"/>
      <c r="AM84" s="899"/>
      <c r="AN84" s="899"/>
      <c r="AO84" s="899"/>
      <c r="AP84" s="899"/>
      <c r="AQ84" s="899">
        <f t="shared" si="34"/>
        <v>0</v>
      </c>
      <c r="AR84" s="899"/>
      <c r="AS84" s="899">
        <f t="shared" si="39"/>
        <v>0</v>
      </c>
      <c r="AT84" s="899">
        <f t="shared" si="40"/>
        <v>0</v>
      </c>
      <c r="AU84" s="899"/>
      <c r="AV84" s="899"/>
      <c r="AW84" s="899"/>
      <c r="AX84" s="899"/>
      <c r="AY84" s="899"/>
      <c r="AZ84" s="899"/>
      <c r="BA84" s="899"/>
      <c r="BB84" s="899">
        <f t="shared" si="41"/>
        <v>0</v>
      </c>
      <c r="BC84" s="899">
        <f t="shared" si="35"/>
        <v>0</v>
      </c>
      <c r="BD84" s="899">
        <f t="shared" si="36"/>
        <v>0</v>
      </c>
      <c r="BE84" s="901" t="str">
        <f t="shared" si="37"/>
        <v>-</v>
      </c>
      <c r="BF84" s="902"/>
      <c r="BG84" s="903"/>
      <c r="BH84" s="904"/>
      <c r="BI84" s="905"/>
      <c r="BJ84" s="866"/>
      <c r="BL84" s="867"/>
      <c r="BM84" s="867"/>
      <c r="BN84" s="867"/>
    </row>
    <row r="85" spans="1:70">
      <c r="A85" s="872"/>
      <c r="B85" s="897" t="s">
        <v>353</v>
      </c>
      <c r="C85" s="897"/>
      <c r="D85" s="899"/>
      <c r="E85" s="899"/>
      <c r="F85" s="899">
        <f t="shared" si="38"/>
        <v>0</v>
      </c>
      <c r="G85" s="899">
        <f t="shared" si="38"/>
        <v>0</v>
      </c>
      <c r="H85" s="899"/>
      <c r="I85" s="899"/>
      <c r="J85" s="899"/>
      <c r="K85" s="899"/>
      <c r="L85" s="899"/>
      <c r="M85" s="899"/>
      <c r="N85" s="899"/>
      <c r="O85" s="899"/>
      <c r="P85" s="899"/>
      <c r="Q85" s="899"/>
      <c r="R85" s="899"/>
      <c r="S85" s="899"/>
      <c r="T85" s="899"/>
      <c r="U85" s="899"/>
      <c r="V85" s="899"/>
      <c r="W85" s="899"/>
      <c r="X85" s="899"/>
      <c r="Y85" s="899"/>
      <c r="Z85" s="899"/>
      <c r="AA85" s="899"/>
      <c r="AB85" s="899"/>
      <c r="AC85" s="899"/>
      <c r="AD85" s="899"/>
      <c r="AE85" s="899"/>
      <c r="AF85" s="899"/>
      <c r="AG85" s="899">
        <f t="shared" si="33"/>
        <v>0</v>
      </c>
      <c r="AH85" s="899">
        <f t="shared" si="33"/>
        <v>0</v>
      </c>
      <c r="AI85" s="899"/>
      <c r="AJ85" s="899"/>
      <c r="AK85" s="899"/>
      <c r="AL85" s="899"/>
      <c r="AM85" s="899"/>
      <c r="AN85" s="899"/>
      <c r="AO85" s="899"/>
      <c r="AP85" s="899"/>
      <c r="AQ85" s="899">
        <f t="shared" si="34"/>
        <v>0</v>
      </c>
      <c r="AR85" s="899"/>
      <c r="AS85" s="899">
        <f t="shared" si="39"/>
        <v>0</v>
      </c>
      <c r="AT85" s="899">
        <f t="shared" si="40"/>
        <v>0</v>
      </c>
      <c r="AU85" s="899"/>
      <c r="AV85" s="899"/>
      <c r="AW85" s="899"/>
      <c r="AX85" s="899"/>
      <c r="AY85" s="899"/>
      <c r="AZ85" s="899"/>
      <c r="BA85" s="899"/>
      <c r="BB85" s="899">
        <f t="shared" si="41"/>
        <v>0</v>
      </c>
      <c r="BC85" s="899">
        <f t="shared" si="35"/>
        <v>0</v>
      </c>
      <c r="BD85" s="899">
        <f t="shared" si="36"/>
        <v>0</v>
      </c>
      <c r="BE85" s="901" t="str">
        <f t="shared" si="37"/>
        <v>-</v>
      </c>
      <c r="BF85" s="902"/>
      <c r="BG85" s="903"/>
      <c r="BH85" s="904"/>
      <c r="BI85" s="905"/>
      <c r="BJ85" s="866"/>
      <c r="BL85" s="867"/>
      <c r="BM85" s="867"/>
      <c r="BN85" s="867"/>
    </row>
    <row r="86" spans="1:70">
      <c r="A86" s="872"/>
      <c r="B86" s="897" t="s">
        <v>354</v>
      </c>
      <c r="C86" s="897"/>
      <c r="D86" s="899"/>
      <c r="E86" s="899"/>
      <c r="F86" s="899">
        <f t="shared" si="38"/>
        <v>0</v>
      </c>
      <c r="G86" s="899">
        <f t="shared" si="38"/>
        <v>0</v>
      </c>
      <c r="H86" s="899"/>
      <c r="I86" s="899"/>
      <c r="J86" s="899"/>
      <c r="K86" s="899"/>
      <c r="L86" s="899"/>
      <c r="M86" s="899"/>
      <c r="N86" s="899"/>
      <c r="O86" s="899"/>
      <c r="P86" s="899"/>
      <c r="Q86" s="899"/>
      <c r="R86" s="899"/>
      <c r="S86" s="899"/>
      <c r="T86" s="899"/>
      <c r="U86" s="899"/>
      <c r="V86" s="899"/>
      <c r="W86" s="899"/>
      <c r="X86" s="899"/>
      <c r="Y86" s="899"/>
      <c r="Z86" s="899"/>
      <c r="AA86" s="899"/>
      <c r="AB86" s="899"/>
      <c r="AC86" s="899"/>
      <c r="AD86" s="899"/>
      <c r="AE86" s="899"/>
      <c r="AF86" s="899"/>
      <c r="AG86" s="899">
        <f t="shared" si="33"/>
        <v>0</v>
      </c>
      <c r="AH86" s="899">
        <f t="shared" si="33"/>
        <v>0</v>
      </c>
      <c r="AI86" s="899"/>
      <c r="AJ86" s="899"/>
      <c r="AK86" s="899"/>
      <c r="AL86" s="899"/>
      <c r="AM86" s="899"/>
      <c r="AN86" s="899"/>
      <c r="AO86" s="899"/>
      <c r="AP86" s="899"/>
      <c r="AQ86" s="899">
        <f t="shared" si="34"/>
        <v>0</v>
      </c>
      <c r="AR86" s="899"/>
      <c r="AS86" s="899">
        <f t="shared" si="39"/>
        <v>0</v>
      </c>
      <c r="AT86" s="899">
        <f t="shared" si="40"/>
        <v>0</v>
      </c>
      <c r="AU86" s="899"/>
      <c r="AV86" s="899"/>
      <c r="AW86" s="899"/>
      <c r="AX86" s="899"/>
      <c r="AY86" s="899"/>
      <c r="AZ86" s="899"/>
      <c r="BA86" s="899"/>
      <c r="BB86" s="899">
        <f t="shared" si="41"/>
        <v>0</v>
      </c>
      <c r="BC86" s="899">
        <f t="shared" si="35"/>
        <v>0</v>
      </c>
      <c r="BD86" s="899">
        <f t="shared" si="36"/>
        <v>0</v>
      </c>
      <c r="BE86" s="901" t="str">
        <f t="shared" si="37"/>
        <v>-</v>
      </c>
      <c r="BF86" s="902"/>
      <c r="BG86" s="903"/>
      <c r="BH86" s="904"/>
      <c r="BI86" s="905"/>
      <c r="BJ86" s="866"/>
      <c r="BL86" s="867"/>
      <c r="BM86" s="867"/>
      <c r="BN86" s="867"/>
    </row>
    <row r="87" spans="1:70">
      <c r="A87" s="872"/>
      <c r="B87" s="897" t="s">
        <v>355</v>
      </c>
      <c r="C87" s="897"/>
      <c r="D87" s="899">
        <f>SUM(D88:D91)</f>
        <v>0</v>
      </c>
      <c r="E87" s="899"/>
      <c r="F87" s="899">
        <f t="shared" si="38"/>
        <v>0</v>
      </c>
      <c r="G87" s="899">
        <f t="shared" si="38"/>
        <v>0</v>
      </c>
      <c r="H87" s="899">
        <f t="shared" ref="H87:AF87" si="45">SUM(H88:H91)</f>
        <v>0</v>
      </c>
      <c r="I87" s="899">
        <f t="shared" si="45"/>
        <v>0</v>
      </c>
      <c r="J87" s="899">
        <f t="shared" si="45"/>
        <v>0</v>
      </c>
      <c r="K87" s="899">
        <f t="shared" si="45"/>
        <v>0</v>
      </c>
      <c r="L87" s="899">
        <f t="shared" si="45"/>
        <v>0</v>
      </c>
      <c r="M87" s="899">
        <f t="shared" si="45"/>
        <v>0</v>
      </c>
      <c r="N87" s="899">
        <f t="shared" si="45"/>
        <v>0</v>
      </c>
      <c r="O87" s="899">
        <f t="shared" si="45"/>
        <v>0</v>
      </c>
      <c r="P87" s="899">
        <f t="shared" si="45"/>
        <v>0</v>
      </c>
      <c r="Q87" s="899">
        <f t="shared" si="45"/>
        <v>0</v>
      </c>
      <c r="R87" s="899">
        <f t="shared" si="45"/>
        <v>0</v>
      </c>
      <c r="S87" s="899">
        <f t="shared" si="45"/>
        <v>0</v>
      </c>
      <c r="T87" s="899">
        <f t="shared" si="45"/>
        <v>0</v>
      </c>
      <c r="U87" s="899">
        <f t="shared" si="45"/>
        <v>0</v>
      </c>
      <c r="V87" s="899">
        <f t="shared" si="45"/>
        <v>0</v>
      </c>
      <c r="W87" s="899">
        <f t="shared" si="45"/>
        <v>0</v>
      </c>
      <c r="X87" s="899">
        <f t="shared" si="45"/>
        <v>0</v>
      </c>
      <c r="Y87" s="899">
        <f t="shared" si="45"/>
        <v>0</v>
      </c>
      <c r="Z87" s="899">
        <f t="shared" si="45"/>
        <v>0</v>
      </c>
      <c r="AA87" s="899">
        <f t="shared" si="45"/>
        <v>0</v>
      </c>
      <c r="AB87" s="899">
        <f t="shared" si="45"/>
        <v>0</v>
      </c>
      <c r="AC87" s="899">
        <f t="shared" si="45"/>
        <v>0</v>
      </c>
      <c r="AD87" s="899">
        <f t="shared" si="45"/>
        <v>0</v>
      </c>
      <c r="AE87" s="899">
        <f t="shared" si="45"/>
        <v>0</v>
      </c>
      <c r="AF87" s="899">
        <f t="shared" si="45"/>
        <v>0</v>
      </c>
      <c r="AG87" s="899">
        <f t="shared" si="33"/>
        <v>0</v>
      </c>
      <c r="AH87" s="899">
        <f t="shared" si="33"/>
        <v>0</v>
      </c>
      <c r="AI87" s="899">
        <f t="shared" ref="AI87:AP87" si="46">SUM(AI88:AI91)</f>
        <v>0</v>
      </c>
      <c r="AJ87" s="899">
        <f t="shared" si="46"/>
        <v>0</v>
      </c>
      <c r="AK87" s="899">
        <f t="shared" si="46"/>
        <v>0</v>
      </c>
      <c r="AL87" s="899">
        <f t="shared" si="46"/>
        <v>0</v>
      </c>
      <c r="AM87" s="899">
        <f t="shared" si="46"/>
        <v>0</v>
      </c>
      <c r="AN87" s="899">
        <f t="shared" si="46"/>
        <v>0</v>
      </c>
      <c r="AO87" s="899">
        <f t="shared" si="46"/>
        <v>0</v>
      </c>
      <c r="AP87" s="899">
        <f t="shared" si="46"/>
        <v>0</v>
      </c>
      <c r="AQ87" s="899">
        <f t="shared" si="34"/>
        <v>0</v>
      </c>
      <c r="AR87" s="899"/>
      <c r="AS87" s="899">
        <f t="shared" si="39"/>
        <v>0</v>
      </c>
      <c r="AT87" s="899">
        <f t="shared" si="40"/>
        <v>0</v>
      </c>
      <c r="AU87" s="899">
        <f t="shared" ref="AU87:BA87" si="47">SUM(AU88:AU91)</f>
        <v>0</v>
      </c>
      <c r="AV87" s="899">
        <f t="shared" si="47"/>
        <v>0</v>
      </c>
      <c r="AW87" s="899">
        <f t="shared" si="47"/>
        <v>0</v>
      </c>
      <c r="AX87" s="899">
        <f t="shared" si="47"/>
        <v>0</v>
      </c>
      <c r="AY87" s="899">
        <f t="shared" si="47"/>
        <v>0</v>
      </c>
      <c r="AZ87" s="899">
        <f t="shared" si="47"/>
        <v>0</v>
      </c>
      <c r="BA87" s="899">
        <f t="shared" si="47"/>
        <v>0</v>
      </c>
      <c r="BB87" s="899">
        <f t="shared" si="41"/>
        <v>0</v>
      </c>
      <c r="BC87" s="899">
        <f t="shared" si="35"/>
        <v>0</v>
      </c>
      <c r="BD87" s="899">
        <f t="shared" si="36"/>
        <v>0</v>
      </c>
      <c r="BE87" s="901" t="str">
        <f t="shared" si="37"/>
        <v>-</v>
      </c>
      <c r="BF87" s="902"/>
      <c r="BG87" s="903"/>
      <c r="BH87" s="904"/>
      <c r="BI87" s="905"/>
      <c r="BJ87" s="866"/>
      <c r="BL87" s="867"/>
      <c r="BM87" s="867"/>
      <c r="BN87" s="867"/>
    </row>
    <row r="88" spans="1:70">
      <c r="A88" s="872"/>
      <c r="B88" s="897" t="s">
        <v>356</v>
      </c>
      <c r="C88" s="897"/>
      <c r="D88" s="899"/>
      <c r="E88" s="899"/>
      <c r="F88" s="899">
        <f t="shared" si="38"/>
        <v>0</v>
      </c>
      <c r="G88" s="899">
        <f t="shared" si="38"/>
        <v>0</v>
      </c>
      <c r="H88" s="899"/>
      <c r="I88" s="899"/>
      <c r="J88" s="899"/>
      <c r="K88" s="899"/>
      <c r="L88" s="899"/>
      <c r="M88" s="899"/>
      <c r="N88" s="899"/>
      <c r="O88" s="899"/>
      <c r="P88" s="899"/>
      <c r="Q88" s="899"/>
      <c r="R88" s="899"/>
      <c r="S88" s="899"/>
      <c r="T88" s="899"/>
      <c r="U88" s="899"/>
      <c r="V88" s="899"/>
      <c r="W88" s="899"/>
      <c r="X88" s="899"/>
      <c r="Y88" s="899"/>
      <c r="Z88" s="899"/>
      <c r="AA88" s="899"/>
      <c r="AB88" s="899"/>
      <c r="AC88" s="899"/>
      <c r="AD88" s="899"/>
      <c r="AE88" s="899"/>
      <c r="AF88" s="899"/>
      <c r="AG88" s="899">
        <f t="shared" si="33"/>
        <v>0</v>
      </c>
      <c r="AH88" s="899">
        <f t="shared" si="33"/>
        <v>0</v>
      </c>
      <c r="AI88" s="899"/>
      <c r="AJ88" s="899"/>
      <c r="AK88" s="899"/>
      <c r="AL88" s="899"/>
      <c r="AM88" s="899"/>
      <c r="AN88" s="899"/>
      <c r="AO88" s="899"/>
      <c r="AP88" s="899"/>
      <c r="AQ88" s="899">
        <f t="shared" si="34"/>
        <v>0</v>
      </c>
      <c r="AR88" s="899"/>
      <c r="AS88" s="899">
        <f t="shared" si="39"/>
        <v>0</v>
      </c>
      <c r="AT88" s="899">
        <f t="shared" si="40"/>
        <v>0</v>
      </c>
      <c r="AU88" s="899"/>
      <c r="AV88" s="899"/>
      <c r="AW88" s="899"/>
      <c r="AX88" s="899"/>
      <c r="AY88" s="899"/>
      <c r="AZ88" s="899"/>
      <c r="BA88" s="899"/>
      <c r="BB88" s="899">
        <f t="shared" si="41"/>
        <v>0</v>
      </c>
      <c r="BC88" s="899">
        <f t="shared" si="35"/>
        <v>0</v>
      </c>
      <c r="BD88" s="899">
        <f t="shared" si="36"/>
        <v>0</v>
      </c>
      <c r="BE88" s="901" t="str">
        <f t="shared" si="37"/>
        <v>-</v>
      </c>
      <c r="BF88" s="902"/>
      <c r="BG88" s="903"/>
      <c r="BH88" s="904"/>
      <c r="BI88" s="905"/>
      <c r="BJ88" s="866"/>
      <c r="BL88" s="867"/>
      <c r="BM88" s="867"/>
      <c r="BN88" s="867"/>
    </row>
    <row r="89" spans="1:70">
      <c r="A89" s="872"/>
      <c r="B89" s="897" t="s">
        <v>357</v>
      </c>
      <c r="C89" s="897"/>
      <c r="D89" s="899"/>
      <c r="E89" s="899"/>
      <c r="F89" s="899">
        <f t="shared" si="38"/>
        <v>0</v>
      </c>
      <c r="G89" s="899">
        <f t="shared" si="38"/>
        <v>0</v>
      </c>
      <c r="H89" s="899"/>
      <c r="I89" s="899"/>
      <c r="J89" s="899"/>
      <c r="K89" s="899"/>
      <c r="L89" s="899"/>
      <c r="M89" s="899"/>
      <c r="N89" s="899"/>
      <c r="O89" s="899"/>
      <c r="P89" s="899"/>
      <c r="Q89" s="899"/>
      <c r="R89" s="899"/>
      <c r="S89" s="899"/>
      <c r="T89" s="899"/>
      <c r="U89" s="899"/>
      <c r="V89" s="899"/>
      <c r="W89" s="899"/>
      <c r="X89" s="899"/>
      <c r="Y89" s="899"/>
      <c r="Z89" s="899"/>
      <c r="AA89" s="899"/>
      <c r="AB89" s="899"/>
      <c r="AC89" s="899"/>
      <c r="AD89" s="899"/>
      <c r="AE89" s="899"/>
      <c r="AF89" s="899"/>
      <c r="AG89" s="899">
        <f t="shared" si="33"/>
        <v>0</v>
      </c>
      <c r="AH89" s="899">
        <f t="shared" si="33"/>
        <v>0</v>
      </c>
      <c r="AI89" s="899"/>
      <c r="AJ89" s="899"/>
      <c r="AK89" s="899"/>
      <c r="AL89" s="899"/>
      <c r="AM89" s="899"/>
      <c r="AN89" s="899"/>
      <c r="AO89" s="899"/>
      <c r="AP89" s="899"/>
      <c r="AQ89" s="899">
        <f t="shared" si="34"/>
        <v>0</v>
      </c>
      <c r="AR89" s="899"/>
      <c r="AS89" s="899">
        <f t="shared" si="39"/>
        <v>0</v>
      </c>
      <c r="AT89" s="899">
        <f t="shared" si="40"/>
        <v>0</v>
      </c>
      <c r="AU89" s="899"/>
      <c r="AV89" s="899"/>
      <c r="AW89" s="899"/>
      <c r="AX89" s="899"/>
      <c r="AY89" s="899"/>
      <c r="AZ89" s="899"/>
      <c r="BA89" s="899"/>
      <c r="BB89" s="899">
        <f t="shared" si="41"/>
        <v>0</v>
      </c>
      <c r="BC89" s="899">
        <f t="shared" si="35"/>
        <v>0</v>
      </c>
      <c r="BD89" s="899">
        <f t="shared" si="36"/>
        <v>0</v>
      </c>
      <c r="BE89" s="901" t="str">
        <f t="shared" si="37"/>
        <v>-</v>
      </c>
      <c r="BF89" s="902"/>
      <c r="BG89" s="903"/>
      <c r="BH89" s="904"/>
      <c r="BI89" s="905"/>
      <c r="BJ89" s="866"/>
      <c r="BL89" s="867"/>
      <c r="BM89" s="867"/>
      <c r="BN89" s="867"/>
    </row>
    <row r="90" spans="1:70">
      <c r="A90" s="872"/>
      <c r="B90" s="897" t="s">
        <v>358</v>
      </c>
      <c r="C90" s="897"/>
      <c r="D90" s="899"/>
      <c r="E90" s="899"/>
      <c r="F90" s="899">
        <f t="shared" si="38"/>
        <v>0</v>
      </c>
      <c r="G90" s="899">
        <f t="shared" si="38"/>
        <v>0</v>
      </c>
      <c r="H90" s="899"/>
      <c r="I90" s="899"/>
      <c r="J90" s="899"/>
      <c r="K90" s="899"/>
      <c r="L90" s="899"/>
      <c r="M90" s="899"/>
      <c r="N90" s="899"/>
      <c r="O90" s="899"/>
      <c r="P90" s="899"/>
      <c r="Q90" s="899"/>
      <c r="R90" s="899"/>
      <c r="S90" s="899"/>
      <c r="T90" s="899"/>
      <c r="U90" s="899"/>
      <c r="V90" s="899"/>
      <c r="W90" s="899"/>
      <c r="X90" s="899"/>
      <c r="Y90" s="899"/>
      <c r="Z90" s="899"/>
      <c r="AA90" s="899"/>
      <c r="AB90" s="899"/>
      <c r="AC90" s="899"/>
      <c r="AD90" s="899"/>
      <c r="AE90" s="899"/>
      <c r="AF90" s="899"/>
      <c r="AG90" s="899">
        <f t="shared" si="33"/>
        <v>0</v>
      </c>
      <c r="AH90" s="899">
        <f t="shared" si="33"/>
        <v>0</v>
      </c>
      <c r="AI90" s="899"/>
      <c r="AJ90" s="899"/>
      <c r="AK90" s="899"/>
      <c r="AL90" s="899"/>
      <c r="AM90" s="899"/>
      <c r="AN90" s="899"/>
      <c r="AO90" s="899"/>
      <c r="AP90" s="899"/>
      <c r="AQ90" s="899">
        <f t="shared" si="34"/>
        <v>0</v>
      </c>
      <c r="AR90" s="899"/>
      <c r="AS90" s="899">
        <f t="shared" si="39"/>
        <v>0</v>
      </c>
      <c r="AT90" s="899">
        <f t="shared" si="40"/>
        <v>0</v>
      </c>
      <c r="AU90" s="899"/>
      <c r="AV90" s="899"/>
      <c r="AW90" s="899"/>
      <c r="AX90" s="899"/>
      <c r="AY90" s="899"/>
      <c r="AZ90" s="899"/>
      <c r="BA90" s="899"/>
      <c r="BB90" s="899">
        <f t="shared" si="41"/>
        <v>0</v>
      </c>
      <c r="BC90" s="899">
        <f t="shared" si="35"/>
        <v>0</v>
      </c>
      <c r="BD90" s="899">
        <f t="shared" si="36"/>
        <v>0</v>
      </c>
      <c r="BE90" s="901" t="str">
        <f t="shared" si="37"/>
        <v>-</v>
      </c>
      <c r="BF90" s="902"/>
      <c r="BG90" s="903"/>
      <c r="BH90" s="904"/>
      <c r="BI90" s="905"/>
      <c r="BJ90" s="866"/>
      <c r="BL90" s="867"/>
      <c r="BM90" s="867"/>
      <c r="BN90" s="867"/>
    </row>
    <row r="91" spans="1:70">
      <c r="A91" s="872"/>
      <c r="B91" s="897" t="s">
        <v>359</v>
      </c>
      <c r="C91" s="897"/>
      <c r="D91" s="899"/>
      <c r="E91" s="899"/>
      <c r="F91" s="899">
        <f t="shared" si="38"/>
        <v>0</v>
      </c>
      <c r="G91" s="899">
        <f t="shared" si="38"/>
        <v>0</v>
      </c>
      <c r="H91" s="899"/>
      <c r="I91" s="899"/>
      <c r="J91" s="899"/>
      <c r="K91" s="899"/>
      <c r="L91" s="899"/>
      <c r="M91" s="899"/>
      <c r="N91" s="899"/>
      <c r="O91" s="899"/>
      <c r="P91" s="899"/>
      <c r="Q91" s="899"/>
      <c r="R91" s="899"/>
      <c r="S91" s="899"/>
      <c r="T91" s="899"/>
      <c r="U91" s="899"/>
      <c r="V91" s="899"/>
      <c r="W91" s="899"/>
      <c r="X91" s="899"/>
      <c r="Y91" s="899"/>
      <c r="Z91" s="899"/>
      <c r="AA91" s="899"/>
      <c r="AB91" s="899"/>
      <c r="AC91" s="899"/>
      <c r="AD91" s="899"/>
      <c r="AE91" s="899"/>
      <c r="AF91" s="899"/>
      <c r="AG91" s="899">
        <f t="shared" si="33"/>
        <v>0</v>
      </c>
      <c r="AH91" s="899">
        <f t="shared" si="33"/>
        <v>0</v>
      </c>
      <c r="AI91" s="899"/>
      <c r="AJ91" s="899"/>
      <c r="AK91" s="899"/>
      <c r="AL91" s="899"/>
      <c r="AM91" s="899"/>
      <c r="AN91" s="899"/>
      <c r="AO91" s="899"/>
      <c r="AP91" s="899"/>
      <c r="AQ91" s="899">
        <f t="shared" si="34"/>
        <v>0</v>
      </c>
      <c r="AR91" s="899"/>
      <c r="AS91" s="899">
        <f t="shared" si="39"/>
        <v>0</v>
      </c>
      <c r="AT91" s="899">
        <f t="shared" si="40"/>
        <v>0</v>
      </c>
      <c r="AU91" s="899"/>
      <c r="AV91" s="899"/>
      <c r="AW91" s="899"/>
      <c r="AX91" s="899"/>
      <c r="AY91" s="899"/>
      <c r="AZ91" s="899"/>
      <c r="BA91" s="899"/>
      <c r="BB91" s="899">
        <f t="shared" si="41"/>
        <v>0</v>
      </c>
      <c r="BC91" s="899">
        <f t="shared" si="35"/>
        <v>0</v>
      </c>
      <c r="BD91" s="899">
        <f t="shared" si="36"/>
        <v>0</v>
      </c>
      <c r="BE91" s="901" t="str">
        <f t="shared" si="37"/>
        <v>-</v>
      </c>
      <c r="BF91" s="902"/>
      <c r="BG91" s="903"/>
      <c r="BH91" s="904"/>
      <c r="BI91" s="905"/>
      <c r="BJ91" s="866"/>
      <c r="BL91" s="867"/>
      <c r="BM91" s="867"/>
      <c r="BN91" s="867"/>
    </row>
    <row r="92" spans="1:70">
      <c r="A92" s="872"/>
      <c r="B92" s="897" t="s">
        <v>55</v>
      </c>
      <c r="C92" s="897"/>
      <c r="D92" s="899"/>
      <c r="E92" s="899"/>
      <c r="F92" s="899">
        <f t="shared" si="38"/>
        <v>0</v>
      </c>
      <c r="G92" s="899">
        <f t="shared" si="38"/>
        <v>0</v>
      </c>
      <c r="H92" s="899"/>
      <c r="I92" s="899"/>
      <c r="J92" s="899"/>
      <c r="K92" s="899"/>
      <c r="L92" s="899"/>
      <c r="M92" s="899"/>
      <c r="N92" s="899"/>
      <c r="O92" s="899"/>
      <c r="P92" s="899"/>
      <c r="Q92" s="899"/>
      <c r="R92" s="899"/>
      <c r="S92" s="899"/>
      <c r="T92" s="899"/>
      <c r="U92" s="899"/>
      <c r="V92" s="899"/>
      <c r="W92" s="899"/>
      <c r="X92" s="899"/>
      <c r="Y92" s="899"/>
      <c r="Z92" s="899"/>
      <c r="AA92" s="899"/>
      <c r="AB92" s="899"/>
      <c r="AC92" s="899"/>
      <c r="AD92" s="899"/>
      <c r="AE92" s="899"/>
      <c r="AF92" s="899"/>
      <c r="AG92" s="899">
        <f t="shared" si="33"/>
        <v>0</v>
      </c>
      <c r="AH92" s="899">
        <f t="shared" si="33"/>
        <v>0</v>
      </c>
      <c r="AI92" s="899"/>
      <c r="AJ92" s="899"/>
      <c r="AK92" s="899"/>
      <c r="AL92" s="899"/>
      <c r="AM92" s="899"/>
      <c r="AN92" s="899"/>
      <c r="AO92" s="899"/>
      <c r="AP92" s="899"/>
      <c r="AQ92" s="899">
        <f t="shared" si="34"/>
        <v>0</v>
      </c>
      <c r="AR92" s="899"/>
      <c r="AS92" s="899">
        <f t="shared" si="39"/>
        <v>0</v>
      </c>
      <c r="AT92" s="899">
        <f t="shared" si="40"/>
        <v>0</v>
      </c>
      <c r="AU92" s="899"/>
      <c r="AV92" s="899"/>
      <c r="AW92" s="899"/>
      <c r="AX92" s="899"/>
      <c r="AY92" s="899"/>
      <c r="AZ92" s="899"/>
      <c r="BA92" s="899"/>
      <c r="BB92" s="899">
        <f t="shared" si="41"/>
        <v>0</v>
      </c>
      <c r="BC92" s="899">
        <f t="shared" si="35"/>
        <v>0</v>
      </c>
      <c r="BD92" s="899">
        <f t="shared" si="36"/>
        <v>0</v>
      </c>
      <c r="BE92" s="901" t="str">
        <f t="shared" si="37"/>
        <v>-</v>
      </c>
      <c r="BF92" s="902"/>
      <c r="BG92" s="903"/>
      <c r="BH92" s="904"/>
      <c r="BI92" s="905"/>
      <c r="BJ92" s="866"/>
      <c r="BL92" s="867"/>
      <c r="BM92" s="867"/>
      <c r="BN92" s="867"/>
    </row>
    <row r="93" spans="1:70">
      <c r="A93" s="920"/>
      <c r="B93" s="921" t="s">
        <v>230</v>
      </c>
      <c r="C93" s="921"/>
      <c r="D93" s="907">
        <v>0.82261024000000005</v>
      </c>
      <c r="E93" s="907"/>
      <c r="F93" s="907">
        <f t="shared" si="38"/>
        <v>0.82261024000000005</v>
      </c>
      <c r="G93" s="907">
        <f t="shared" si="38"/>
        <v>0.82261024000000005</v>
      </c>
      <c r="H93" s="907">
        <v>0.70053604000000003</v>
      </c>
      <c r="I93" s="907">
        <v>0</v>
      </c>
      <c r="J93" s="907">
        <v>0</v>
      </c>
      <c r="K93" s="907">
        <v>0</v>
      </c>
      <c r="L93" s="907">
        <v>2.7308899999999997E-3</v>
      </c>
      <c r="M93" s="907">
        <v>2.7308899999999997E-3</v>
      </c>
      <c r="N93" s="907">
        <v>2.7308899999999997E-3</v>
      </c>
      <c r="O93" s="907">
        <v>0</v>
      </c>
      <c r="P93" s="907">
        <v>0.81987935000000001</v>
      </c>
      <c r="Q93" s="907">
        <v>0.81987935000000001</v>
      </c>
      <c r="R93" s="907">
        <v>0.69780514999999999</v>
      </c>
      <c r="S93" s="907">
        <v>0</v>
      </c>
      <c r="T93" s="907">
        <v>0.82261024000000005</v>
      </c>
      <c r="U93" s="907">
        <v>0.82261024000000005</v>
      </c>
      <c r="V93" s="907"/>
      <c r="W93" s="907">
        <v>0</v>
      </c>
      <c r="X93" s="907"/>
      <c r="Y93" s="907">
        <v>0</v>
      </c>
      <c r="Z93" s="907">
        <v>0</v>
      </c>
      <c r="AA93" s="907">
        <v>0</v>
      </c>
      <c r="AB93" s="907">
        <v>0</v>
      </c>
      <c r="AC93" s="907">
        <v>0</v>
      </c>
      <c r="AD93" s="907">
        <v>0</v>
      </c>
      <c r="AE93" s="907">
        <v>0</v>
      </c>
      <c r="AF93" s="907">
        <v>0</v>
      </c>
      <c r="AG93" s="907">
        <f t="shared" si="33"/>
        <v>0.82261023999999994</v>
      </c>
      <c r="AH93" s="907">
        <f t="shared" si="33"/>
        <v>0.70053604000000003</v>
      </c>
      <c r="AI93" s="320">
        <v>0.12797277000000001</v>
      </c>
      <c r="AJ93" s="320">
        <v>0.10997277</v>
      </c>
      <c r="AK93" s="320">
        <v>0.69463746999999998</v>
      </c>
      <c r="AL93" s="320">
        <v>0.59056326999999997</v>
      </c>
      <c r="AM93" s="320">
        <v>0</v>
      </c>
      <c r="AN93" s="907"/>
      <c r="AO93" s="907">
        <v>0</v>
      </c>
      <c r="AP93" s="907">
        <v>0</v>
      </c>
      <c r="AQ93" s="907">
        <f t="shared" si="34"/>
        <v>0</v>
      </c>
      <c r="AR93" s="907"/>
      <c r="AS93" s="907">
        <f t="shared" si="39"/>
        <v>0.82261023999999994</v>
      </c>
      <c r="AT93" s="907">
        <f t="shared" si="40"/>
        <v>0.70053604000000003</v>
      </c>
      <c r="AU93" s="907">
        <v>0</v>
      </c>
      <c r="AV93" s="907">
        <v>0</v>
      </c>
      <c r="AW93" s="907">
        <v>0</v>
      </c>
      <c r="AX93" s="907">
        <v>0.82261023999999994</v>
      </c>
      <c r="AY93" s="907">
        <v>0.70053604000000003</v>
      </c>
      <c r="AZ93" s="907">
        <v>0</v>
      </c>
      <c r="BA93" s="907">
        <v>0</v>
      </c>
      <c r="BB93" s="907">
        <f t="shared" si="41"/>
        <v>0.82261023999999994</v>
      </c>
      <c r="BC93" s="907">
        <f t="shared" si="35"/>
        <v>0</v>
      </c>
      <c r="BD93" s="320">
        <f t="shared" si="36"/>
        <v>0</v>
      </c>
      <c r="BE93" s="908" t="str">
        <f t="shared" si="37"/>
        <v>-</v>
      </c>
      <c r="BF93" s="585">
        <v>0</v>
      </c>
      <c r="BG93" s="578">
        <v>0</v>
      </c>
      <c r="BH93" s="578">
        <v>0</v>
      </c>
      <c r="BI93" s="438">
        <v>0</v>
      </c>
      <c r="BJ93" s="448">
        <v>0</v>
      </c>
      <c r="BK93" s="575"/>
      <c r="BL93" s="578">
        <v>0</v>
      </c>
      <c r="BM93" s="578">
        <v>0</v>
      </c>
      <c r="BN93" s="578">
        <v>0.82261023999999994</v>
      </c>
      <c r="BO93" s="579">
        <v>822.61023999999998</v>
      </c>
      <c r="BQ93" s="579">
        <v>0</v>
      </c>
      <c r="BR93" s="579">
        <v>0</v>
      </c>
    </row>
    <row r="94" spans="1:70">
      <c r="A94" s="872"/>
      <c r="B94" s="897" t="s">
        <v>343</v>
      </c>
      <c r="C94" s="897"/>
      <c r="D94" s="899">
        <f t="shared" ref="D94:D111" si="48">D75</f>
        <v>0.82261023999999994</v>
      </c>
      <c r="E94" s="899"/>
      <c r="F94" s="899">
        <f t="shared" si="38"/>
        <v>0.82261024000000005</v>
      </c>
      <c r="G94" s="899">
        <f t="shared" si="38"/>
        <v>0.82261024000000005</v>
      </c>
      <c r="H94" s="899">
        <f t="shared" ref="H94:BA100" si="49">H75</f>
        <v>0</v>
      </c>
      <c r="I94" s="899">
        <f t="shared" si="49"/>
        <v>0</v>
      </c>
      <c r="J94" s="899">
        <f t="shared" si="49"/>
        <v>0</v>
      </c>
      <c r="K94" s="899">
        <f t="shared" si="49"/>
        <v>0</v>
      </c>
      <c r="L94" s="899">
        <f t="shared" si="49"/>
        <v>2.7308899999999997E-3</v>
      </c>
      <c r="M94" s="899">
        <f t="shared" si="49"/>
        <v>2.7308899999999997E-3</v>
      </c>
      <c r="N94" s="899">
        <f t="shared" si="49"/>
        <v>0</v>
      </c>
      <c r="O94" s="899">
        <f t="shared" si="49"/>
        <v>0</v>
      </c>
      <c r="P94" s="899">
        <f t="shared" si="49"/>
        <v>0.81987935000000001</v>
      </c>
      <c r="Q94" s="899">
        <f t="shared" si="49"/>
        <v>0.81987935000000001</v>
      </c>
      <c r="R94" s="899">
        <f t="shared" si="49"/>
        <v>0.69780514999999999</v>
      </c>
      <c r="S94" s="899">
        <f t="shared" si="49"/>
        <v>0</v>
      </c>
      <c r="T94" s="899">
        <f t="shared" si="49"/>
        <v>0</v>
      </c>
      <c r="U94" s="899">
        <f t="shared" si="49"/>
        <v>0</v>
      </c>
      <c r="V94" s="899">
        <f t="shared" si="49"/>
        <v>0</v>
      </c>
      <c r="W94" s="899">
        <f t="shared" si="49"/>
        <v>0</v>
      </c>
      <c r="X94" s="899">
        <f t="shared" si="49"/>
        <v>0</v>
      </c>
      <c r="Y94" s="899">
        <f t="shared" si="49"/>
        <v>0</v>
      </c>
      <c r="Z94" s="899">
        <f t="shared" si="49"/>
        <v>0</v>
      </c>
      <c r="AA94" s="899">
        <f t="shared" si="49"/>
        <v>0</v>
      </c>
      <c r="AB94" s="899">
        <f t="shared" si="49"/>
        <v>0</v>
      </c>
      <c r="AC94" s="899">
        <f t="shared" si="49"/>
        <v>0</v>
      </c>
      <c r="AD94" s="899">
        <f t="shared" si="49"/>
        <v>0</v>
      </c>
      <c r="AE94" s="899">
        <f t="shared" si="49"/>
        <v>0</v>
      </c>
      <c r="AF94" s="899">
        <f t="shared" si="49"/>
        <v>0</v>
      </c>
      <c r="AG94" s="899">
        <f t="shared" si="33"/>
        <v>0.82261023999999994</v>
      </c>
      <c r="AH94" s="899">
        <f t="shared" si="33"/>
        <v>0</v>
      </c>
      <c r="AI94" s="899">
        <f t="shared" si="49"/>
        <v>0.12797277000000001</v>
      </c>
      <c r="AJ94" s="899">
        <f t="shared" si="49"/>
        <v>0</v>
      </c>
      <c r="AK94" s="899">
        <f t="shared" si="49"/>
        <v>0.69463746999999998</v>
      </c>
      <c r="AL94" s="899">
        <f t="shared" si="49"/>
        <v>0</v>
      </c>
      <c r="AM94" s="899">
        <f t="shared" si="49"/>
        <v>0</v>
      </c>
      <c r="AN94" s="899">
        <f t="shared" si="49"/>
        <v>0</v>
      </c>
      <c r="AO94" s="899">
        <f t="shared" si="49"/>
        <v>0</v>
      </c>
      <c r="AP94" s="899">
        <f t="shared" si="49"/>
        <v>0</v>
      </c>
      <c r="AQ94" s="899">
        <f t="shared" si="34"/>
        <v>0</v>
      </c>
      <c r="AR94" s="899"/>
      <c r="AS94" s="899">
        <f t="shared" si="39"/>
        <v>0.82261023999999994</v>
      </c>
      <c r="AT94" s="899">
        <f t="shared" si="40"/>
        <v>0.70053604000000003</v>
      </c>
      <c r="AU94" s="899">
        <f t="shared" si="49"/>
        <v>0</v>
      </c>
      <c r="AV94" s="899">
        <f t="shared" si="49"/>
        <v>0</v>
      </c>
      <c r="AW94" s="899">
        <f t="shared" si="49"/>
        <v>0</v>
      </c>
      <c r="AX94" s="899">
        <f t="shared" si="49"/>
        <v>0.82261023999999994</v>
      </c>
      <c r="AY94" s="899">
        <f t="shared" si="49"/>
        <v>0.70053604000000003</v>
      </c>
      <c r="AZ94" s="899">
        <f t="shared" si="49"/>
        <v>0</v>
      </c>
      <c r="BA94" s="899">
        <f t="shared" si="49"/>
        <v>0</v>
      </c>
      <c r="BB94" s="899">
        <f t="shared" si="41"/>
        <v>0.82261023999999994</v>
      </c>
      <c r="BC94" s="899">
        <f t="shared" si="35"/>
        <v>0</v>
      </c>
      <c r="BD94" s="899">
        <f t="shared" si="36"/>
        <v>0</v>
      </c>
      <c r="BE94" s="901" t="str">
        <f t="shared" si="37"/>
        <v>-</v>
      </c>
      <c r="BF94" s="902"/>
      <c r="BG94" s="903"/>
      <c r="BH94" s="904"/>
      <c r="BI94" s="905"/>
      <c r="BJ94" s="866"/>
      <c r="BL94" s="867"/>
      <c r="BM94" s="867"/>
      <c r="BN94" s="867"/>
    </row>
    <row r="95" spans="1:70">
      <c r="A95" s="872"/>
      <c r="B95" s="897" t="s">
        <v>344</v>
      </c>
      <c r="C95" s="897"/>
      <c r="D95" s="899">
        <f t="shared" si="48"/>
        <v>0.82261023999999994</v>
      </c>
      <c r="E95" s="899"/>
      <c r="F95" s="899">
        <f t="shared" si="38"/>
        <v>0.82261024000000005</v>
      </c>
      <c r="G95" s="899">
        <f t="shared" si="38"/>
        <v>0.82261024000000005</v>
      </c>
      <c r="H95" s="899">
        <f t="shared" si="49"/>
        <v>0</v>
      </c>
      <c r="I95" s="899">
        <f t="shared" si="49"/>
        <v>0</v>
      </c>
      <c r="J95" s="899">
        <f t="shared" si="49"/>
        <v>0</v>
      </c>
      <c r="K95" s="899">
        <f t="shared" si="49"/>
        <v>0</v>
      </c>
      <c r="L95" s="899">
        <f t="shared" si="49"/>
        <v>2.7308899999999997E-3</v>
      </c>
      <c r="M95" s="899">
        <f t="shared" si="49"/>
        <v>2.7308899999999997E-3</v>
      </c>
      <c r="N95" s="899">
        <f t="shared" si="49"/>
        <v>0</v>
      </c>
      <c r="O95" s="899">
        <f t="shared" si="49"/>
        <v>0</v>
      </c>
      <c r="P95" s="899">
        <f t="shared" si="49"/>
        <v>0.81987935000000001</v>
      </c>
      <c r="Q95" s="899">
        <f t="shared" si="49"/>
        <v>0.81987935000000001</v>
      </c>
      <c r="R95" s="899">
        <f t="shared" si="49"/>
        <v>0.69780514999999999</v>
      </c>
      <c r="S95" s="899">
        <f t="shared" si="49"/>
        <v>0</v>
      </c>
      <c r="T95" s="899">
        <f t="shared" si="49"/>
        <v>0</v>
      </c>
      <c r="U95" s="899">
        <f t="shared" si="49"/>
        <v>0</v>
      </c>
      <c r="V95" s="899">
        <f t="shared" si="49"/>
        <v>0</v>
      </c>
      <c r="W95" s="899">
        <f t="shared" si="49"/>
        <v>0</v>
      </c>
      <c r="X95" s="899">
        <f t="shared" si="49"/>
        <v>0</v>
      </c>
      <c r="Y95" s="899">
        <f t="shared" si="49"/>
        <v>0</v>
      </c>
      <c r="Z95" s="899">
        <f t="shared" si="49"/>
        <v>0</v>
      </c>
      <c r="AA95" s="899">
        <f t="shared" si="49"/>
        <v>0</v>
      </c>
      <c r="AB95" s="899">
        <f t="shared" si="49"/>
        <v>0</v>
      </c>
      <c r="AC95" s="899">
        <f t="shared" si="49"/>
        <v>0</v>
      </c>
      <c r="AD95" s="899">
        <f t="shared" si="49"/>
        <v>0</v>
      </c>
      <c r="AE95" s="899">
        <f t="shared" si="49"/>
        <v>0</v>
      </c>
      <c r="AF95" s="899">
        <f t="shared" si="49"/>
        <v>0</v>
      </c>
      <c r="AG95" s="899">
        <f t="shared" si="33"/>
        <v>0.82261023999999994</v>
      </c>
      <c r="AH95" s="899">
        <f t="shared" si="33"/>
        <v>0</v>
      </c>
      <c r="AI95" s="899">
        <f t="shared" si="49"/>
        <v>0.12797277000000001</v>
      </c>
      <c r="AJ95" s="899">
        <f t="shared" si="49"/>
        <v>0</v>
      </c>
      <c r="AK95" s="899">
        <f t="shared" si="49"/>
        <v>0.69463746999999998</v>
      </c>
      <c r="AL95" s="899">
        <f t="shared" si="49"/>
        <v>0</v>
      </c>
      <c r="AM95" s="899">
        <f t="shared" si="49"/>
        <v>0</v>
      </c>
      <c r="AN95" s="899">
        <f t="shared" si="49"/>
        <v>0</v>
      </c>
      <c r="AO95" s="899">
        <f t="shared" si="49"/>
        <v>0</v>
      </c>
      <c r="AP95" s="899">
        <f t="shared" si="49"/>
        <v>0</v>
      </c>
      <c r="AQ95" s="899">
        <f t="shared" si="34"/>
        <v>0</v>
      </c>
      <c r="AR95" s="899"/>
      <c r="AS95" s="899">
        <f t="shared" si="39"/>
        <v>0.82261023999999994</v>
      </c>
      <c r="AT95" s="899">
        <f t="shared" si="40"/>
        <v>0.70053604000000003</v>
      </c>
      <c r="AU95" s="899">
        <f t="shared" si="49"/>
        <v>0</v>
      </c>
      <c r="AV95" s="899">
        <f t="shared" si="49"/>
        <v>0</v>
      </c>
      <c r="AW95" s="899">
        <f t="shared" si="49"/>
        <v>0</v>
      </c>
      <c r="AX95" s="899">
        <f t="shared" si="49"/>
        <v>0.82261023999999994</v>
      </c>
      <c r="AY95" s="899">
        <f t="shared" si="49"/>
        <v>0.70053604000000003</v>
      </c>
      <c r="AZ95" s="899">
        <f t="shared" si="49"/>
        <v>0</v>
      </c>
      <c r="BA95" s="899">
        <f t="shared" si="49"/>
        <v>0</v>
      </c>
      <c r="BB95" s="899">
        <f t="shared" si="41"/>
        <v>0.82261023999999994</v>
      </c>
      <c r="BC95" s="899">
        <f t="shared" si="35"/>
        <v>0</v>
      </c>
      <c r="BD95" s="899">
        <f t="shared" si="36"/>
        <v>0</v>
      </c>
      <c r="BE95" s="901" t="str">
        <f t="shared" si="37"/>
        <v>-</v>
      </c>
      <c r="BF95" s="902"/>
      <c r="BG95" s="903"/>
      <c r="BH95" s="904"/>
      <c r="BI95" s="905"/>
      <c r="BJ95" s="866"/>
      <c r="BL95" s="867"/>
      <c r="BM95" s="867"/>
      <c r="BN95" s="867"/>
    </row>
    <row r="96" spans="1:70">
      <c r="A96" s="872"/>
      <c r="B96" s="897" t="s">
        <v>345</v>
      </c>
      <c r="C96" s="897"/>
      <c r="D96" s="899">
        <f t="shared" si="48"/>
        <v>0.82261023999999994</v>
      </c>
      <c r="E96" s="899"/>
      <c r="F96" s="899">
        <f t="shared" si="38"/>
        <v>0.82261024000000005</v>
      </c>
      <c r="G96" s="899">
        <f t="shared" si="38"/>
        <v>0.82261024000000005</v>
      </c>
      <c r="H96" s="899">
        <f t="shared" si="49"/>
        <v>0</v>
      </c>
      <c r="I96" s="899">
        <f t="shared" si="49"/>
        <v>0</v>
      </c>
      <c r="J96" s="899">
        <f t="shared" si="49"/>
        <v>0</v>
      </c>
      <c r="K96" s="899">
        <f t="shared" si="49"/>
        <v>0</v>
      </c>
      <c r="L96" s="899">
        <f t="shared" si="49"/>
        <v>2.7308899999999997E-3</v>
      </c>
      <c r="M96" s="899">
        <f t="shared" si="49"/>
        <v>2.7308899999999997E-3</v>
      </c>
      <c r="N96" s="899">
        <f t="shared" si="49"/>
        <v>0</v>
      </c>
      <c r="O96" s="899">
        <f t="shared" si="49"/>
        <v>0</v>
      </c>
      <c r="P96" s="899">
        <f t="shared" si="49"/>
        <v>0.81987935000000001</v>
      </c>
      <c r="Q96" s="899">
        <f t="shared" si="49"/>
        <v>0.81987935000000001</v>
      </c>
      <c r="R96" s="899">
        <f t="shared" si="49"/>
        <v>0.69780514999999999</v>
      </c>
      <c r="S96" s="899">
        <f t="shared" si="49"/>
        <v>0</v>
      </c>
      <c r="T96" s="899">
        <f t="shared" si="49"/>
        <v>0</v>
      </c>
      <c r="U96" s="899">
        <f t="shared" si="49"/>
        <v>0</v>
      </c>
      <c r="V96" s="899">
        <f t="shared" si="49"/>
        <v>0</v>
      </c>
      <c r="W96" s="899">
        <f t="shared" si="49"/>
        <v>0</v>
      </c>
      <c r="X96" s="899">
        <f t="shared" si="49"/>
        <v>0</v>
      </c>
      <c r="Y96" s="899">
        <f t="shared" si="49"/>
        <v>0</v>
      </c>
      <c r="Z96" s="899">
        <f t="shared" si="49"/>
        <v>0</v>
      </c>
      <c r="AA96" s="899">
        <f t="shared" si="49"/>
        <v>0</v>
      </c>
      <c r="AB96" s="899">
        <f t="shared" si="49"/>
        <v>0</v>
      </c>
      <c r="AC96" s="899">
        <f t="shared" si="49"/>
        <v>0</v>
      </c>
      <c r="AD96" s="899">
        <f t="shared" si="49"/>
        <v>0</v>
      </c>
      <c r="AE96" s="899">
        <f t="shared" si="49"/>
        <v>0</v>
      </c>
      <c r="AF96" s="899">
        <f t="shared" si="49"/>
        <v>0</v>
      </c>
      <c r="AG96" s="899">
        <f t="shared" si="33"/>
        <v>0.82261023999999994</v>
      </c>
      <c r="AH96" s="899">
        <f t="shared" si="33"/>
        <v>0</v>
      </c>
      <c r="AI96" s="899">
        <f t="shared" si="49"/>
        <v>0.12797277000000001</v>
      </c>
      <c r="AJ96" s="899">
        <f t="shared" si="49"/>
        <v>0</v>
      </c>
      <c r="AK96" s="899">
        <f t="shared" si="49"/>
        <v>0.69463746999999998</v>
      </c>
      <c r="AL96" s="899">
        <f t="shared" si="49"/>
        <v>0</v>
      </c>
      <c r="AM96" s="899">
        <f t="shared" si="49"/>
        <v>0</v>
      </c>
      <c r="AN96" s="899">
        <f t="shared" si="49"/>
        <v>0</v>
      </c>
      <c r="AO96" s="899">
        <f t="shared" si="49"/>
        <v>0</v>
      </c>
      <c r="AP96" s="899">
        <f t="shared" si="49"/>
        <v>0</v>
      </c>
      <c r="AQ96" s="899">
        <f t="shared" si="34"/>
        <v>0</v>
      </c>
      <c r="AR96" s="899"/>
      <c r="AS96" s="899">
        <f t="shared" si="39"/>
        <v>0.82261023999999994</v>
      </c>
      <c r="AT96" s="899">
        <f t="shared" si="40"/>
        <v>0.70053604000000003</v>
      </c>
      <c r="AU96" s="899">
        <f t="shared" si="49"/>
        <v>0</v>
      </c>
      <c r="AV96" s="899">
        <f t="shared" si="49"/>
        <v>0</v>
      </c>
      <c r="AW96" s="899">
        <f t="shared" si="49"/>
        <v>0</v>
      </c>
      <c r="AX96" s="899">
        <f t="shared" si="49"/>
        <v>0.82261023999999994</v>
      </c>
      <c r="AY96" s="899">
        <f t="shared" si="49"/>
        <v>0.70053604000000003</v>
      </c>
      <c r="AZ96" s="899">
        <f t="shared" si="49"/>
        <v>0</v>
      </c>
      <c r="BA96" s="899">
        <f t="shared" si="49"/>
        <v>0</v>
      </c>
      <c r="BB96" s="899">
        <f t="shared" si="41"/>
        <v>0.82261023999999994</v>
      </c>
      <c r="BC96" s="899">
        <f t="shared" si="35"/>
        <v>0</v>
      </c>
      <c r="BD96" s="899">
        <f t="shared" si="36"/>
        <v>0</v>
      </c>
      <c r="BE96" s="901" t="str">
        <f t="shared" si="37"/>
        <v>-</v>
      </c>
      <c r="BF96" s="902"/>
      <c r="BG96" s="903"/>
      <c r="BH96" s="904"/>
      <c r="BI96" s="905"/>
      <c r="BJ96" s="866"/>
      <c r="BL96" s="867"/>
      <c r="BM96" s="867"/>
      <c r="BN96" s="867"/>
    </row>
    <row r="97" spans="1:70">
      <c r="A97" s="872"/>
      <c r="B97" s="897" t="s">
        <v>346</v>
      </c>
      <c r="C97" s="897"/>
      <c r="D97" s="899">
        <f t="shared" si="48"/>
        <v>0</v>
      </c>
      <c r="E97" s="899"/>
      <c r="F97" s="899">
        <f t="shared" si="38"/>
        <v>0</v>
      </c>
      <c r="G97" s="899">
        <f t="shared" si="38"/>
        <v>0</v>
      </c>
      <c r="H97" s="899">
        <f t="shared" si="49"/>
        <v>0</v>
      </c>
      <c r="I97" s="899">
        <f t="shared" si="49"/>
        <v>0</v>
      </c>
      <c r="J97" s="899">
        <f t="shared" si="49"/>
        <v>0</v>
      </c>
      <c r="K97" s="899">
        <f t="shared" si="49"/>
        <v>0</v>
      </c>
      <c r="L97" s="899">
        <f t="shared" si="49"/>
        <v>0</v>
      </c>
      <c r="M97" s="899">
        <f t="shared" si="49"/>
        <v>0</v>
      </c>
      <c r="N97" s="899">
        <f t="shared" si="49"/>
        <v>0</v>
      </c>
      <c r="O97" s="899">
        <f t="shared" si="49"/>
        <v>0</v>
      </c>
      <c r="P97" s="899">
        <f t="shared" si="49"/>
        <v>0</v>
      </c>
      <c r="Q97" s="899">
        <f t="shared" si="49"/>
        <v>0</v>
      </c>
      <c r="R97" s="899">
        <f t="shared" si="49"/>
        <v>0</v>
      </c>
      <c r="S97" s="899">
        <f t="shared" si="49"/>
        <v>0</v>
      </c>
      <c r="T97" s="899">
        <f t="shared" si="49"/>
        <v>0</v>
      </c>
      <c r="U97" s="899">
        <f t="shared" si="49"/>
        <v>0</v>
      </c>
      <c r="V97" s="899">
        <f t="shared" si="49"/>
        <v>0</v>
      </c>
      <c r="W97" s="899">
        <f t="shared" si="49"/>
        <v>0</v>
      </c>
      <c r="X97" s="899">
        <f t="shared" si="49"/>
        <v>0</v>
      </c>
      <c r="Y97" s="899">
        <f t="shared" si="49"/>
        <v>0</v>
      </c>
      <c r="Z97" s="899">
        <f t="shared" si="49"/>
        <v>0</v>
      </c>
      <c r="AA97" s="899">
        <f t="shared" si="49"/>
        <v>0</v>
      </c>
      <c r="AB97" s="899">
        <f t="shared" si="49"/>
        <v>0</v>
      </c>
      <c r="AC97" s="899">
        <f t="shared" si="49"/>
        <v>0</v>
      </c>
      <c r="AD97" s="899">
        <f t="shared" si="49"/>
        <v>0</v>
      </c>
      <c r="AE97" s="899">
        <f t="shared" si="49"/>
        <v>0</v>
      </c>
      <c r="AF97" s="899">
        <f t="shared" si="49"/>
        <v>0</v>
      </c>
      <c r="AG97" s="899">
        <f t="shared" si="33"/>
        <v>0</v>
      </c>
      <c r="AH97" s="899">
        <f t="shared" si="33"/>
        <v>0</v>
      </c>
      <c r="AI97" s="899">
        <f t="shared" si="49"/>
        <v>0</v>
      </c>
      <c r="AJ97" s="899">
        <f t="shared" si="49"/>
        <v>0</v>
      </c>
      <c r="AK97" s="899">
        <f t="shared" si="49"/>
        <v>0</v>
      </c>
      <c r="AL97" s="899">
        <f t="shared" si="49"/>
        <v>0</v>
      </c>
      <c r="AM97" s="899">
        <f t="shared" si="49"/>
        <v>0</v>
      </c>
      <c r="AN97" s="899">
        <f t="shared" si="49"/>
        <v>0</v>
      </c>
      <c r="AO97" s="899">
        <f t="shared" si="49"/>
        <v>0</v>
      </c>
      <c r="AP97" s="899">
        <f t="shared" si="49"/>
        <v>0</v>
      </c>
      <c r="AQ97" s="899">
        <f t="shared" si="34"/>
        <v>0</v>
      </c>
      <c r="AR97" s="899"/>
      <c r="AS97" s="899">
        <f t="shared" si="39"/>
        <v>0</v>
      </c>
      <c r="AT97" s="899">
        <f t="shared" si="40"/>
        <v>0</v>
      </c>
      <c r="AU97" s="899">
        <f t="shared" si="49"/>
        <v>0</v>
      </c>
      <c r="AV97" s="899">
        <f t="shared" si="49"/>
        <v>0</v>
      </c>
      <c r="AW97" s="899">
        <f t="shared" si="49"/>
        <v>0</v>
      </c>
      <c r="AX97" s="899">
        <f t="shared" si="49"/>
        <v>0</v>
      </c>
      <c r="AY97" s="899">
        <f t="shared" si="49"/>
        <v>0</v>
      </c>
      <c r="AZ97" s="899">
        <f t="shared" si="49"/>
        <v>0</v>
      </c>
      <c r="BA97" s="899">
        <f t="shared" si="49"/>
        <v>0</v>
      </c>
      <c r="BB97" s="899">
        <f t="shared" si="41"/>
        <v>0</v>
      </c>
      <c r="BC97" s="899">
        <f t="shared" si="35"/>
        <v>0</v>
      </c>
      <c r="BD97" s="899">
        <f t="shared" si="36"/>
        <v>0</v>
      </c>
      <c r="BE97" s="901" t="str">
        <f t="shared" si="37"/>
        <v>-</v>
      </c>
      <c r="BF97" s="902"/>
      <c r="BG97" s="903"/>
      <c r="BH97" s="904"/>
      <c r="BI97" s="905"/>
      <c r="BJ97" s="866"/>
      <c r="BL97" s="867"/>
      <c r="BM97" s="867"/>
      <c r="BN97" s="867"/>
    </row>
    <row r="98" spans="1:70">
      <c r="A98" s="872"/>
      <c r="B98" s="897" t="s">
        <v>347</v>
      </c>
      <c r="C98" s="897"/>
      <c r="D98" s="899">
        <f t="shared" si="48"/>
        <v>0</v>
      </c>
      <c r="E98" s="899"/>
      <c r="F98" s="899">
        <f t="shared" si="38"/>
        <v>0</v>
      </c>
      <c r="G98" s="899">
        <f t="shared" si="38"/>
        <v>0</v>
      </c>
      <c r="H98" s="899">
        <f t="shared" si="49"/>
        <v>0</v>
      </c>
      <c r="I98" s="899">
        <f t="shared" si="49"/>
        <v>0</v>
      </c>
      <c r="J98" s="899">
        <f t="shared" si="49"/>
        <v>0</v>
      </c>
      <c r="K98" s="899">
        <f t="shared" si="49"/>
        <v>0</v>
      </c>
      <c r="L98" s="899">
        <f t="shared" si="49"/>
        <v>0</v>
      </c>
      <c r="M98" s="899">
        <f t="shared" si="49"/>
        <v>0</v>
      </c>
      <c r="N98" s="899">
        <f t="shared" si="49"/>
        <v>0</v>
      </c>
      <c r="O98" s="899">
        <f t="shared" si="49"/>
        <v>0</v>
      </c>
      <c r="P98" s="899">
        <f t="shared" si="49"/>
        <v>0</v>
      </c>
      <c r="Q98" s="899">
        <f t="shared" si="49"/>
        <v>0</v>
      </c>
      <c r="R98" s="899">
        <f t="shared" si="49"/>
        <v>0</v>
      </c>
      <c r="S98" s="899">
        <f t="shared" si="49"/>
        <v>0</v>
      </c>
      <c r="T98" s="899">
        <f t="shared" si="49"/>
        <v>0</v>
      </c>
      <c r="U98" s="899">
        <f t="shared" si="49"/>
        <v>0</v>
      </c>
      <c r="V98" s="899">
        <f t="shared" si="49"/>
        <v>0</v>
      </c>
      <c r="W98" s="899">
        <f t="shared" si="49"/>
        <v>0</v>
      </c>
      <c r="X98" s="899">
        <f t="shared" si="49"/>
        <v>0</v>
      </c>
      <c r="Y98" s="899">
        <f t="shared" si="49"/>
        <v>0</v>
      </c>
      <c r="Z98" s="899">
        <f t="shared" si="49"/>
        <v>0</v>
      </c>
      <c r="AA98" s="899">
        <f t="shared" si="49"/>
        <v>0</v>
      </c>
      <c r="AB98" s="899">
        <f t="shared" si="49"/>
        <v>0</v>
      </c>
      <c r="AC98" s="899">
        <f t="shared" si="49"/>
        <v>0</v>
      </c>
      <c r="AD98" s="899">
        <f t="shared" si="49"/>
        <v>0</v>
      </c>
      <c r="AE98" s="899">
        <f t="shared" si="49"/>
        <v>0</v>
      </c>
      <c r="AF98" s="899">
        <f t="shared" si="49"/>
        <v>0</v>
      </c>
      <c r="AG98" s="899">
        <f t="shared" si="33"/>
        <v>0</v>
      </c>
      <c r="AH98" s="899">
        <f t="shared" si="33"/>
        <v>0</v>
      </c>
      <c r="AI98" s="899">
        <f t="shared" si="49"/>
        <v>0</v>
      </c>
      <c r="AJ98" s="899">
        <f t="shared" si="49"/>
        <v>0</v>
      </c>
      <c r="AK98" s="899">
        <f t="shared" si="49"/>
        <v>0</v>
      </c>
      <c r="AL98" s="899">
        <f t="shared" si="49"/>
        <v>0</v>
      </c>
      <c r="AM98" s="899">
        <f t="shared" si="49"/>
        <v>0</v>
      </c>
      <c r="AN98" s="899">
        <f t="shared" si="49"/>
        <v>0</v>
      </c>
      <c r="AO98" s="899">
        <f t="shared" si="49"/>
        <v>0</v>
      </c>
      <c r="AP98" s="899">
        <f t="shared" si="49"/>
        <v>0</v>
      </c>
      <c r="AQ98" s="899">
        <f t="shared" si="34"/>
        <v>0</v>
      </c>
      <c r="AR98" s="899"/>
      <c r="AS98" s="899">
        <f t="shared" si="39"/>
        <v>0</v>
      </c>
      <c r="AT98" s="899">
        <f t="shared" si="40"/>
        <v>0</v>
      </c>
      <c r="AU98" s="899">
        <f t="shared" si="49"/>
        <v>0</v>
      </c>
      <c r="AV98" s="899">
        <f t="shared" si="49"/>
        <v>0</v>
      </c>
      <c r="AW98" s="899">
        <f t="shared" si="49"/>
        <v>0</v>
      </c>
      <c r="AX98" s="899">
        <f t="shared" si="49"/>
        <v>0</v>
      </c>
      <c r="AY98" s="899">
        <f t="shared" si="49"/>
        <v>0</v>
      </c>
      <c r="AZ98" s="899">
        <f t="shared" si="49"/>
        <v>0</v>
      </c>
      <c r="BA98" s="899">
        <f t="shared" si="49"/>
        <v>0</v>
      </c>
      <c r="BB98" s="899">
        <f t="shared" si="41"/>
        <v>0</v>
      </c>
      <c r="BC98" s="899">
        <f t="shared" si="35"/>
        <v>0</v>
      </c>
      <c r="BD98" s="899">
        <f t="shared" si="36"/>
        <v>0</v>
      </c>
      <c r="BE98" s="901" t="str">
        <f t="shared" si="37"/>
        <v>-</v>
      </c>
      <c r="BF98" s="902"/>
      <c r="BG98" s="903"/>
      <c r="BH98" s="904"/>
      <c r="BI98" s="905"/>
      <c r="BJ98" s="866"/>
      <c r="BL98" s="867"/>
      <c r="BM98" s="867"/>
      <c r="BN98" s="867"/>
    </row>
    <row r="99" spans="1:70">
      <c r="A99" s="872"/>
      <c r="B99" s="897" t="s">
        <v>348</v>
      </c>
      <c r="C99" s="897"/>
      <c r="D99" s="899">
        <f t="shared" si="48"/>
        <v>0</v>
      </c>
      <c r="E99" s="899"/>
      <c r="F99" s="899">
        <f t="shared" si="38"/>
        <v>0</v>
      </c>
      <c r="G99" s="899">
        <f t="shared" si="38"/>
        <v>0</v>
      </c>
      <c r="H99" s="899">
        <f t="shared" si="49"/>
        <v>0</v>
      </c>
      <c r="I99" s="899">
        <f t="shared" si="49"/>
        <v>0</v>
      </c>
      <c r="J99" s="899">
        <f t="shared" si="49"/>
        <v>0</v>
      </c>
      <c r="K99" s="899">
        <f t="shared" si="49"/>
        <v>0</v>
      </c>
      <c r="L99" s="899">
        <f t="shared" si="49"/>
        <v>0</v>
      </c>
      <c r="M99" s="899">
        <f t="shared" si="49"/>
        <v>0</v>
      </c>
      <c r="N99" s="899">
        <f t="shared" si="49"/>
        <v>0</v>
      </c>
      <c r="O99" s="899">
        <f t="shared" si="49"/>
        <v>0</v>
      </c>
      <c r="P99" s="899">
        <f t="shared" si="49"/>
        <v>0</v>
      </c>
      <c r="Q99" s="899">
        <f t="shared" si="49"/>
        <v>0</v>
      </c>
      <c r="R99" s="899">
        <f t="shared" si="49"/>
        <v>0</v>
      </c>
      <c r="S99" s="899">
        <f t="shared" si="49"/>
        <v>0</v>
      </c>
      <c r="T99" s="899">
        <f t="shared" si="49"/>
        <v>0</v>
      </c>
      <c r="U99" s="899">
        <f t="shared" si="49"/>
        <v>0</v>
      </c>
      <c r="V99" s="899">
        <f t="shared" si="49"/>
        <v>0</v>
      </c>
      <c r="W99" s="899">
        <f t="shared" si="49"/>
        <v>0</v>
      </c>
      <c r="X99" s="899">
        <f t="shared" si="49"/>
        <v>0</v>
      </c>
      <c r="Y99" s="899">
        <f t="shared" si="49"/>
        <v>0</v>
      </c>
      <c r="Z99" s="899">
        <f t="shared" si="49"/>
        <v>0</v>
      </c>
      <c r="AA99" s="899">
        <f t="shared" si="49"/>
        <v>0</v>
      </c>
      <c r="AB99" s="899">
        <f t="shared" si="49"/>
        <v>0</v>
      </c>
      <c r="AC99" s="899">
        <f t="shared" si="49"/>
        <v>0</v>
      </c>
      <c r="AD99" s="899">
        <f t="shared" si="49"/>
        <v>0</v>
      </c>
      <c r="AE99" s="899">
        <f t="shared" si="49"/>
        <v>0</v>
      </c>
      <c r="AF99" s="899">
        <f t="shared" si="49"/>
        <v>0</v>
      </c>
      <c r="AG99" s="899">
        <f t="shared" si="33"/>
        <v>0</v>
      </c>
      <c r="AH99" s="899">
        <f t="shared" si="33"/>
        <v>0</v>
      </c>
      <c r="AI99" s="899">
        <f t="shared" si="49"/>
        <v>0</v>
      </c>
      <c r="AJ99" s="899">
        <f t="shared" si="49"/>
        <v>0</v>
      </c>
      <c r="AK99" s="899">
        <f t="shared" si="49"/>
        <v>0</v>
      </c>
      <c r="AL99" s="899">
        <f t="shared" si="49"/>
        <v>0</v>
      </c>
      <c r="AM99" s="899">
        <f t="shared" si="49"/>
        <v>0</v>
      </c>
      <c r="AN99" s="899">
        <f t="shared" si="49"/>
        <v>0</v>
      </c>
      <c r="AO99" s="899">
        <f t="shared" si="49"/>
        <v>0</v>
      </c>
      <c r="AP99" s="899">
        <f t="shared" si="49"/>
        <v>0</v>
      </c>
      <c r="AQ99" s="899">
        <f t="shared" si="34"/>
        <v>0</v>
      </c>
      <c r="AR99" s="899"/>
      <c r="AS99" s="899">
        <f t="shared" si="39"/>
        <v>0</v>
      </c>
      <c r="AT99" s="899">
        <f t="shared" si="40"/>
        <v>0</v>
      </c>
      <c r="AU99" s="899">
        <f t="shared" si="49"/>
        <v>0</v>
      </c>
      <c r="AV99" s="899">
        <f t="shared" si="49"/>
        <v>0</v>
      </c>
      <c r="AW99" s="899">
        <f t="shared" si="49"/>
        <v>0</v>
      </c>
      <c r="AX99" s="899">
        <f t="shared" si="49"/>
        <v>0</v>
      </c>
      <c r="AY99" s="899">
        <f t="shared" si="49"/>
        <v>0</v>
      </c>
      <c r="AZ99" s="899">
        <f t="shared" si="49"/>
        <v>0</v>
      </c>
      <c r="BA99" s="899">
        <f t="shared" si="49"/>
        <v>0</v>
      </c>
      <c r="BB99" s="899">
        <f t="shared" si="41"/>
        <v>0</v>
      </c>
      <c r="BC99" s="899">
        <f t="shared" si="35"/>
        <v>0</v>
      </c>
      <c r="BD99" s="899">
        <f t="shared" si="36"/>
        <v>0</v>
      </c>
      <c r="BE99" s="901" t="str">
        <f t="shared" si="37"/>
        <v>-</v>
      </c>
      <c r="BF99" s="902"/>
      <c r="BG99" s="903"/>
      <c r="BH99" s="904"/>
      <c r="BI99" s="905"/>
      <c r="BJ99" s="866"/>
      <c r="BL99" s="867"/>
      <c r="BM99" s="867"/>
      <c r="BN99" s="867"/>
    </row>
    <row r="100" spans="1:70">
      <c r="A100" s="872"/>
      <c r="B100" s="897" t="s">
        <v>349</v>
      </c>
      <c r="C100" s="897"/>
      <c r="D100" s="899">
        <f t="shared" si="48"/>
        <v>0.82261023999999994</v>
      </c>
      <c r="E100" s="899"/>
      <c r="F100" s="899">
        <f t="shared" si="38"/>
        <v>0.82261024000000005</v>
      </c>
      <c r="G100" s="899">
        <f t="shared" si="38"/>
        <v>0.82261024000000005</v>
      </c>
      <c r="H100" s="899">
        <f t="shared" si="49"/>
        <v>0</v>
      </c>
      <c r="I100" s="899">
        <f t="shared" si="49"/>
        <v>0</v>
      </c>
      <c r="J100" s="899">
        <f t="shared" si="49"/>
        <v>0</v>
      </c>
      <c r="K100" s="899">
        <f t="shared" si="49"/>
        <v>0</v>
      </c>
      <c r="L100" s="899">
        <f t="shared" si="49"/>
        <v>2.7308899999999997E-3</v>
      </c>
      <c r="M100" s="899">
        <f t="shared" si="49"/>
        <v>2.7308899999999997E-3</v>
      </c>
      <c r="N100" s="899">
        <f t="shared" si="49"/>
        <v>0</v>
      </c>
      <c r="O100" s="899">
        <f t="shared" si="49"/>
        <v>0</v>
      </c>
      <c r="P100" s="899">
        <f t="shared" si="49"/>
        <v>0.81987935000000001</v>
      </c>
      <c r="Q100" s="899">
        <f t="shared" si="49"/>
        <v>0.81987935000000001</v>
      </c>
      <c r="R100" s="899">
        <f t="shared" si="49"/>
        <v>0.69780514999999999</v>
      </c>
      <c r="S100" s="899">
        <f t="shared" si="49"/>
        <v>0</v>
      </c>
      <c r="T100" s="899">
        <f t="shared" si="49"/>
        <v>0</v>
      </c>
      <c r="U100" s="899">
        <f t="shared" si="49"/>
        <v>0</v>
      </c>
      <c r="V100" s="899">
        <f t="shared" si="49"/>
        <v>0</v>
      </c>
      <c r="W100" s="899">
        <f t="shared" ref="W100:BA100" si="50">W81</f>
        <v>0</v>
      </c>
      <c r="X100" s="899">
        <f t="shared" si="50"/>
        <v>0</v>
      </c>
      <c r="Y100" s="899">
        <f t="shared" si="50"/>
        <v>0</v>
      </c>
      <c r="Z100" s="899">
        <f t="shared" si="50"/>
        <v>0</v>
      </c>
      <c r="AA100" s="899">
        <f t="shared" si="50"/>
        <v>0</v>
      </c>
      <c r="AB100" s="899">
        <f t="shared" si="50"/>
        <v>0</v>
      </c>
      <c r="AC100" s="899">
        <f t="shared" si="50"/>
        <v>0</v>
      </c>
      <c r="AD100" s="899">
        <f t="shared" si="50"/>
        <v>0</v>
      </c>
      <c r="AE100" s="899">
        <f t="shared" si="50"/>
        <v>0</v>
      </c>
      <c r="AF100" s="899">
        <f t="shared" si="50"/>
        <v>0</v>
      </c>
      <c r="AG100" s="899">
        <f t="shared" si="33"/>
        <v>0.82261023999999994</v>
      </c>
      <c r="AH100" s="899">
        <f t="shared" si="33"/>
        <v>0</v>
      </c>
      <c r="AI100" s="899">
        <f t="shared" si="50"/>
        <v>0.12797277000000001</v>
      </c>
      <c r="AJ100" s="899">
        <f t="shared" si="50"/>
        <v>0</v>
      </c>
      <c r="AK100" s="899">
        <f t="shared" si="50"/>
        <v>0.69463746999999998</v>
      </c>
      <c r="AL100" s="899">
        <f t="shared" si="50"/>
        <v>0</v>
      </c>
      <c r="AM100" s="899">
        <f t="shared" si="50"/>
        <v>0</v>
      </c>
      <c r="AN100" s="899">
        <f t="shared" si="50"/>
        <v>0</v>
      </c>
      <c r="AO100" s="899">
        <f t="shared" si="50"/>
        <v>0</v>
      </c>
      <c r="AP100" s="899">
        <f t="shared" si="50"/>
        <v>0</v>
      </c>
      <c r="AQ100" s="899">
        <f t="shared" si="34"/>
        <v>0</v>
      </c>
      <c r="AR100" s="899"/>
      <c r="AS100" s="899">
        <f t="shared" si="39"/>
        <v>0.82261023999999994</v>
      </c>
      <c r="AT100" s="899">
        <f t="shared" si="40"/>
        <v>0.70053604000000003</v>
      </c>
      <c r="AU100" s="899">
        <f t="shared" si="50"/>
        <v>0</v>
      </c>
      <c r="AV100" s="899">
        <f t="shared" si="50"/>
        <v>0</v>
      </c>
      <c r="AW100" s="899">
        <f t="shared" si="50"/>
        <v>0</v>
      </c>
      <c r="AX100" s="899">
        <f t="shared" si="50"/>
        <v>0.82261023999999994</v>
      </c>
      <c r="AY100" s="899">
        <f t="shared" si="50"/>
        <v>0.70053604000000003</v>
      </c>
      <c r="AZ100" s="899">
        <f t="shared" si="50"/>
        <v>0</v>
      </c>
      <c r="BA100" s="899">
        <f t="shared" si="50"/>
        <v>0</v>
      </c>
      <c r="BB100" s="899">
        <f t="shared" si="41"/>
        <v>0.82261023999999994</v>
      </c>
      <c r="BC100" s="899">
        <f t="shared" si="35"/>
        <v>0</v>
      </c>
      <c r="BD100" s="899">
        <f t="shared" si="36"/>
        <v>0</v>
      </c>
      <c r="BE100" s="901" t="str">
        <f t="shared" si="37"/>
        <v>-</v>
      </c>
      <c r="BF100" s="902"/>
      <c r="BG100" s="903"/>
      <c r="BH100" s="904"/>
      <c r="BI100" s="905"/>
      <c r="BJ100" s="866"/>
      <c r="BL100" s="867"/>
      <c r="BM100" s="867"/>
      <c r="BN100" s="867"/>
    </row>
    <row r="101" spans="1:70">
      <c r="A101" s="872"/>
      <c r="B101" s="897" t="s">
        <v>350</v>
      </c>
      <c r="C101" s="897"/>
      <c r="D101" s="899">
        <f t="shared" si="48"/>
        <v>0</v>
      </c>
      <c r="E101" s="899"/>
      <c r="F101" s="899">
        <f t="shared" si="38"/>
        <v>0</v>
      </c>
      <c r="G101" s="899">
        <f t="shared" si="38"/>
        <v>0</v>
      </c>
      <c r="H101" s="899">
        <f t="shared" ref="H101:BA107" si="51">H82</f>
        <v>0</v>
      </c>
      <c r="I101" s="899">
        <f t="shared" si="51"/>
        <v>0</v>
      </c>
      <c r="J101" s="899">
        <f t="shared" si="51"/>
        <v>0</v>
      </c>
      <c r="K101" s="899">
        <f t="shared" si="51"/>
        <v>0</v>
      </c>
      <c r="L101" s="899">
        <f t="shared" si="51"/>
        <v>0</v>
      </c>
      <c r="M101" s="899">
        <f t="shared" si="51"/>
        <v>0</v>
      </c>
      <c r="N101" s="899">
        <f t="shared" si="51"/>
        <v>0</v>
      </c>
      <c r="O101" s="899">
        <f t="shared" si="51"/>
        <v>0</v>
      </c>
      <c r="P101" s="899">
        <f t="shared" si="51"/>
        <v>0</v>
      </c>
      <c r="Q101" s="899">
        <f t="shared" si="51"/>
        <v>0</v>
      </c>
      <c r="R101" s="899">
        <f t="shared" si="51"/>
        <v>0</v>
      </c>
      <c r="S101" s="899">
        <f t="shared" si="51"/>
        <v>0</v>
      </c>
      <c r="T101" s="899">
        <f t="shared" si="51"/>
        <v>0</v>
      </c>
      <c r="U101" s="899">
        <f t="shared" si="51"/>
        <v>0</v>
      </c>
      <c r="V101" s="899">
        <f t="shared" si="51"/>
        <v>0</v>
      </c>
      <c r="W101" s="899">
        <f t="shared" si="51"/>
        <v>0</v>
      </c>
      <c r="X101" s="899">
        <f t="shared" si="51"/>
        <v>0</v>
      </c>
      <c r="Y101" s="899">
        <f t="shared" si="51"/>
        <v>0</v>
      </c>
      <c r="Z101" s="899">
        <f t="shared" si="51"/>
        <v>0</v>
      </c>
      <c r="AA101" s="899">
        <f t="shared" si="51"/>
        <v>0</v>
      </c>
      <c r="AB101" s="899">
        <f t="shared" si="51"/>
        <v>0</v>
      </c>
      <c r="AC101" s="899">
        <f t="shared" si="51"/>
        <v>0</v>
      </c>
      <c r="AD101" s="899">
        <f t="shared" si="51"/>
        <v>0</v>
      </c>
      <c r="AE101" s="899">
        <f t="shared" si="51"/>
        <v>0</v>
      </c>
      <c r="AF101" s="899">
        <f t="shared" si="51"/>
        <v>0</v>
      </c>
      <c r="AG101" s="899">
        <f t="shared" si="33"/>
        <v>0</v>
      </c>
      <c r="AH101" s="899">
        <f t="shared" si="33"/>
        <v>0</v>
      </c>
      <c r="AI101" s="899">
        <f t="shared" si="51"/>
        <v>0</v>
      </c>
      <c r="AJ101" s="899">
        <f t="shared" si="51"/>
        <v>0</v>
      </c>
      <c r="AK101" s="899">
        <f t="shared" si="51"/>
        <v>0</v>
      </c>
      <c r="AL101" s="899">
        <f t="shared" si="51"/>
        <v>0</v>
      </c>
      <c r="AM101" s="899">
        <f t="shared" si="51"/>
        <v>0</v>
      </c>
      <c r="AN101" s="899">
        <f t="shared" si="51"/>
        <v>0</v>
      </c>
      <c r="AO101" s="899">
        <f t="shared" si="51"/>
        <v>0</v>
      </c>
      <c r="AP101" s="899">
        <f t="shared" si="51"/>
        <v>0</v>
      </c>
      <c r="AQ101" s="899">
        <f t="shared" si="34"/>
        <v>0</v>
      </c>
      <c r="AR101" s="899"/>
      <c r="AS101" s="899">
        <f t="shared" si="39"/>
        <v>0</v>
      </c>
      <c r="AT101" s="899">
        <f t="shared" si="40"/>
        <v>0</v>
      </c>
      <c r="AU101" s="899">
        <f t="shared" si="51"/>
        <v>0</v>
      </c>
      <c r="AV101" s="899">
        <f t="shared" si="51"/>
        <v>0</v>
      </c>
      <c r="AW101" s="899">
        <f t="shared" si="51"/>
        <v>0</v>
      </c>
      <c r="AX101" s="899">
        <f t="shared" si="51"/>
        <v>0</v>
      </c>
      <c r="AY101" s="899">
        <f t="shared" si="51"/>
        <v>0</v>
      </c>
      <c r="AZ101" s="899">
        <f t="shared" si="51"/>
        <v>0</v>
      </c>
      <c r="BA101" s="899">
        <f t="shared" si="51"/>
        <v>0</v>
      </c>
      <c r="BB101" s="899">
        <f t="shared" si="41"/>
        <v>0</v>
      </c>
      <c r="BC101" s="899">
        <f t="shared" si="35"/>
        <v>0</v>
      </c>
      <c r="BD101" s="899">
        <f t="shared" si="36"/>
        <v>0</v>
      </c>
      <c r="BE101" s="901" t="str">
        <f t="shared" si="37"/>
        <v>-</v>
      </c>
      <c r="BF101" s="902"/>
      <c r="BG101" s="903"/>
      <c r="BH101" s="904"/>
      <c r="BI101" s="905"/>
      <c r="BJ101" s="866"/>
      <c r="BL101" s="867"/>
      <c r="BM101" s="867"/>
      <c r="BN101" s="867"/>
    </row>
    <row r="102" spans="1:70">
      <c r="A102" s="872"/>
      <c r="B102" s="897" t="s">
        <v>351</v>
      </c>
      <c r="C102" s="897"/>
      <c r="D102" s="899">
        <f t="shared" si="48"/>
        <v>0</v>
      </c>
      <c r="E102" s="899"/>
      <c r="F102" s="899">
        <f t="shared" si="38"/>
        <v>0</v>
      </c>
      <c r="G102" s="899">
        <f t="shared" si="38"/>
        <v>0</v>
      </c>
      <c r="H102" s="899">
        <f t="shared" si="51"/>
        <v>0</v>
      </c>
      <c r="I102" s="899">
        <f t="shared" si="51"/>
        <v>0</v>
      </c>
      <c r="J102" s="899">
        <f t="shared" si="51"/>
        <v>0</v>
      </c>
      <c r="K102" s="899">
        <f t="shared" si="51"/>
        <v>0</v>
      </c>
      <c r="L102" s="899">
        <f t="shared" si="51"/>
        <v>0</v>
      </c>
      <c r="M102" s="899">
        <f t="shared" si="51"/>
        <v>0</v>
      </c>
      <c r="N102" s="899">
        <f t="shared" si="51"/>
        <v>0</v>
      </c>
      <c r="O102" s="899">
        <f t="shared" si="51"/>
        <v>0</v>
      </c>
      <c r="P102" s="899">
        <f t="shared" si="51"/>
        <v>0</v>
      </c>
      <c r="Q102" s="899">
        <f t="shared" si="51"/>
        <v>0</v>
      </c>
      <c r="R102" s="899">
        <f t="shared" si="51"/>
        <v>0</v>
      </c>
      <c r="S102" s="899">
        <f t="shared" si="51"/>
        <v>0</v>
      </c>
      <c r="T102" s="899">
        <f t="shared" si="51"/>
        <v>0</v>
      </c>
      <c r="U102" s="899">
        <f t="shared" si="51"/>
        <v>0</v>
      </c>
      <c r="V102" s="899">
        <f t="shared" si="51"/>
        <v>0</v>
      </c>
      <c r="W102" s="899">
        <f t="shared" si="51"/>
        <v>0</v>
      </c>
      <c r="X102" s="899">
        <f t="shared" si="51"/>
        <v>0</v>
      </c>
      <c r="Y102" s="899">
        <f t="shared" si="51"/>
        <v>0</v>
      </c>
      <c r="Z102" s="899">
        <f t="shared" si="51"/>
        <v>0</v>
      </c>
      <c r="AA102" s="899">
        <f t="shared" si="51"/>
        <v>0</v>
      </c>
      <c r="AB102" s="899">
        <f t="shared" si="51"/>
        <v>0</v>
      </c>
      <c r="AC102" s="899">
        <f t="shared" si="51"/>
        <v>0</v>
      </c>
      <c r="AD102" s="899">
        <f t="shared" si="51"/>
        <v>0</v>
      </c>
      <c r="AE102" s="899">
        <f t="shared" si="51"/>
        <v>0</v>
      </c>
      <c r="AF102" s="899">
        <f t="shared" si="51"/>
        <v>0</v>
      </c>
      <c r="AG102" s="899">
        <f t="shared" si="33"/>
        <v>0</v>
      </c>
      <c r="AH102" s="899">
        <f t="shared" si="33"/>
        <v>0</v>
      </c>
      <c r="AI102" s="899">
        <f t="shared" si="51"/>
        <v>0</v>
      </c>
      <c r="AJ102" s="899">
        <f t="shared" si="51"/>
        <v>0</v>
      </c>
      <c r="AK102" s="899">
        <f t="shared" si="51"/>
        <v>0</v>
      </c>
      <c r="AL102" s="899">
        <f t="shared" si="51"/>
        <v>0</v>
      </c>
      <c r="AM102" s="899">
        <f t="shared" si="51"/>
        <v>0</v>
      </c>
      <c r="AN102" s="899">
        <f t="shared" si="51"/>
        <v>0</v>
      </c>
      <c r="AO102" s="899">
        <f t="shared" si="51"/>
        <v>0</v>
      </c>
      <c r="AP102" s="899">
        <f t="shared" si="51"/>
        <v>0</v>
      </c>
      <c r="AQ102" s="899">
        <f t="shared" si="34"/>
        <v>0</v>
      </c>
      <c r="AR102" s="899"/>
      <c r="AS102" s="899">
        <f t="shared" si="39"/>
        <v>0</v>
      </c>
      <c r="AT102" s="899">
        <f t="shared" si="40"/>
        <v>0</v>
      </c>
      <c r="AU102" s="899">
        <f t="shared" si="51"/>
        <v>0</v>
      </c>
      <c r="AV102" s="899">
        <f t="shared" si="51"/>
        <v>0</v>
      </c>
      <c r="AW102" s="899">
        <f t="shared" si="51"/>
        <v>0</v>
      </c>
      <c r="AX102" s="899">
        <f t="shared" si="51"/>
        <v>0</v>
      </c>
      <c r="AY102" s="899">
        <f t="shared" si="51"/>
        <v>0</v>
      </c>
      <c r="AZ102" s="899">
        <f t="shared" si="51"/>
        <v>0</v>
      </c>
      <c r="BA102" s="899">
        <f t="shared" si="51"/>
        <v>0</v>
      </c>
      <c r="BB102" s="899">
        <f t="shared" si="41"/>
        <v>0</v>
      </c>
      <c r="BC102" s="899">
        <f t="shared" si="35"/>
        <v>0</v>
      </c>
      <c r="BD102" s="899">
        <f t="shared" si="36"/>
        <v>0</v>
      </c>
      <c r="BE102" s="901" t="str">
        <f t="shared" si="37"/>
        <v>-</v>
      </c>
      <c r="BF102" s="902"/>
      <c r="BG102" s="903"/>
      <c r="BH102" s="904"/>
      <c r="BI102" s="905"/>
      <c r="BJ102" s="866"/>
      <c r="BL102" s="867"/>
      <c r="BM102" s="867"/>
      <c r="BN102" s="867"/>
    </row>
    <row r="103" spans="1:70">
      <c r="A103" s="872"/>
      <c r="B103" s="897" t="s">
        <v>352</v>
      </c>
      <c r="C103" s="897"/>
      <c r="D103" s="899">
        <f t="shared" si="48"/>
        <v>0</v>
      </c>
      <c r="E103" s="899"/>
      <c r="F103" s="899">
        <f t="shared" si="38"/>
        <v>0</v>
      </c>
      <c r="G103" s="899">
        <f t="shared" si="38"/>
        <v>0</v>
      </c>
      <c r="H103" s="899">
        <f t="shared" si="51"/>
        <v>0</v>
      </c>
      <c r="I103" s="899">
        <f t="shared" si="51"/>
        <v>0</v>
      </c>
      <c r="J103" s="899">
        <f t="shared" si="51"/>
        <v>0</v>
      </c>
      <c r="K103" s="899">
        <f t="shared" si="51"/>
        <v>0</v>
      </c>
      <c r="L103" s="899">
        <f t="shared" si="51"/>
        <v>0</v>
      </c>
      <c r="M103" s="899">
        <f t="shared" si="51"/>
        <v>0</v>
      </c>
      <c r="N103" s="899">
        <f t="shared" si="51"/>
        <v>0</v>
      </c>
      <c r="O103" s="899">
        <f t="shared" si="51"/>
        <v>0</v>
      </c>
      <c r="P103" s="899">
        <f t="shared" si="51"/>
        <v>0</v>
      </c>
      <c r="Q103" s="899">
        <f t="shared" si="51"/>
        <v>0</v>
      </c>
      <c r="R103" s="899">
        <f t="shared" si="51"/>
        <v>0</v>
      </c>
      <c r="S103" s="899">
        <f t="shared" si="51"/>
        <v>0</v>
      </c>
      <c r="T103" s="899">
        <f t="shared" si="51"/>
        <v>0</v>
      </c>
      <c r="U103" s="899">
        <f t="shared" si="51"/>
        <v>0</v>
      </c>
      <c r="V103" s="899">
        <f t="shared" si="51"/>
        <v>0</v>
      </c>
      <c r="W103" s="899">
        <f t="shared" si="51"/>
        <v>0</v>
      </c>
      <c r="X103" s="899">
        <f t="shared" si="51"/>
        <v>0</v>
      </c>
      <c r="Y103" s="899">
        <f t="shared" si="51"/>
        <v>0</v>
      </c>
      <c r="Z103" s="899">
        <f t="shared" si="51"/>
        <v>0</v>
      </c>
      <c r="AA103" s="899">
        <f t="shared" si="51"/>
        <v>0</v>
      </c>
      <c r="AB103" s="899">
        <f t="shared" si="51"/>
        <v>0</v>
      </c>
      <c r="AC103" s="899">
        <f t="shared" si="51"/>
        <v>0</v>
      </c>
      <c r="AD103" s="899">
        <f t="shared" si="51"/>
        <v>0</v>
      </c>
      <c r="AE103" s="899">
        <f t="shared" si="51"/>
        <v>0</v>
      </c>
      <c r="AF103" s="899">
        <f t="shared" si="51"/>
        <v>0</v>
      </c>
      <c r="AG103" s="899">
        <f t="shared" si="33"/>
        <v>0</v>
      </c>
      <c r="AH103" s="899">
        <f t="shared" si="33"/>
        <v>0</v>
      </c>
      <c r="AI103" s="899">
        <f t="shared" si="51"/>
        <v>0</v>
      </c>
      <c r="AJ103" s="899">
        <f t="shared" si="51"/>
        <v>0</v>
      </c>
      <c r="AK103" s="899">
        <f t="shared" si="51"/>
        <v>0</v>
      </c>
      <c r="AL103" s="899">
        <f t="shared" si="51"/>
        <v>0</v>
      </c>
      <c r="AM103" s="899">
        <f t="shared" si="51"/>
        <v>0</v>
      </c>
      <c r="AN103" s="899">
        <f t="shared" si="51"/>
        <v>0</v>
      </c>
      <c r="AO103" s="899">
        <f t="shared" si="51"/>
        <v>0</v>
      </c>
      <c r="AP103" s="899">
        <f t="shared" si="51"/>
        <v>0</v>
      </c>
      <c r="AQ103" s="899">
        <f t="shared" si="34"/>
        <v>0</v>
      </c>
      <c r="AR103" s="899"/>
      <c r="AS103" s="899">
        <f t="shared" si="39"/>
        <v>0</v>
      </c>
      <c r="AT103" s="899">
        <f t="shared" si="40"/>
        <v>0</v>
      </c>
      <c r="AU103" s="899">
        <f t="shared" si="51"/>
        <v>0</v>
      </c>
      <c r="AV103" s="899">
        <f t="shared" si="51"/>
        <v>0</v>
      </c>
      <c r="AW103" s="899">
        <f t="shared" si="51"/>
        <v>0</v>
      </c>
      <c r="AX103" s="899">
        <f t="shared" si="51"/>
        <v>0</v>
      </c>
      <c r="AY103" s="899">
        <f t="shared" si="51"/>
        <v>0</v>
      </c>
      <c r="AZ103" s="899">
        <f t="shared" si="51"/>
        <v>0</v>
      </c>
      <c r="BA103" s="899">
        <f t="shared" si="51"/>
        <v>0</v>
      </c>
      <c r="BB103" s="899">
        <f t="shared" si="41"/>
        <v>0</v>
      </c>
      <c r="BC103" s="899">
        <f t="shared" si="35"/>
        <v>0</v>
      </c>
      <c r="BD103" s="899">
        <f t="shared" si="36"/>
        <v>0</v>
      </c>
      <c r="BE103" s="901" t="str">
        <f t="shared" si="37"/>
        <v>-</v>
      </c>
      <c r="BF103" s="902"/>
      <c r="BG103" s="903"/>
      <c r="BH103" s="904"/>
      <c r="BI103" s="905"/>
      <c r="BJ103" s="866"/>
      <c r="BL103" s="867"/>
      <c r="BM103" s="867"/>
      <c r="BN103" s="867"/>
    </row>
    <row r="104" spans="1:70">
      <c r="A104" s="872"/>
      <c r="B104" s="897" t="s">
        <v>353</v>
      </c>
      <c r="C104" s="897"/>
      <c r="D104" s="899">
        <f t="shared" si="48"/>
        <v>0</v>
      </c>
      <c r="E104" s="899"/>
      <c r="F104" s="899">
        <f t="shared" si="38"/>
        <v>0</v>
      </c>
      <c r="G104" s="899">
        <f t="shared" si="38"/>
        <v>0</v>
      </c>
      <c r="H104" s="899">
        <f t="shared" si="51"/>
        <v>0</v>
      </c>
      <c r="I104" s="899">
        <f t="shared" si="51"/>
        <v>0</v>
      </c>
      <c r="J104" s="899">
        <f t="shared" si="51"/>
        <v>0</v>
      </c>
      <c r="K104" s="899">
        <f t="shared" si="51"/>
        <v>0</v>
      </c>
      <c r="L104" s="899">
        <f t="shared" si="51"/>
        <v>0</v>
      </c>
      <c r="M104" s="899">
        <f t="shared" si="51"/>
        <v>0</v>
      </c>
      <c r="N104" s="899">
        <f t="shared" si="51"/>
        <v>0</v>
      </c>
      <c r="O104" s="899">
        <f t="shared" si="51"/>
        <v>0</v>
      </c>
      <c r="P104" s="899">
        <f t="shared" si="51"/>
        <v>0</v>
      </c>
      <c r="Q104" s="899">
        <f t="shared" si="51"/>
        <v>0</v>
      </c>
      <c r="R104" s="899">
        <f t="shared" si="51"/>
        <v>0</v>
      </c>
      <c r="S104" s="899">
        <f t="shared" si="51"/>
        <v>0</v>
      </c>
      <c r="T104" s="899">
        <f t="shared" si="51"/>
        <v>0</v>
      </c>
      <c r="U104" s="899">
        <f t="shared" si="51"/>
        <v>0</v>
      </c>
      <c r="V104" s="899">
        <f t="shared" si="51"/>
        <v>0</v>
      </c>
      <c r="W104" s="899">
        <f t="shared" si="51"/>
        <v>0</v>
      </c>
      <c r="X104" s="899">
        <f t="shared" si="51"/>
        <v>0</v>
      </c>
      <c r="Y104" s="899">
        <f t="shared" si="51"/>
        <v>0</v>
      </c>
      <c r="Z104" s="899">
        <f t="shared" si="51"/>
        <v>0</v>
      </c>
      <c r="AA104" s="899">
        <f t="shared" si="51"/>
        <v>0</v>
      </c>
      <c r="AB104" s="899">
        <f t="shared" si="51"/>
        <v>0</v>
      </c>
      <c r="AC104" s="899">
        <f t="shared" si="51"/>
        <v>0</v>
      </c>
      <c r="AD104" s="899">
        <f t="shared" si="51"/>
        <v>0</v>
      </c>
      <c r="AE104" s="899">
        <f t="shared" si="51"/>
        <v>0</v>
      </c>
      <c r="AF104" s="899">
        <f t="shared" si="51"/>
        <v>0</v>
      </c>
      <c r="AG104" s="899">
        <f t="shared" si="33"/>
        <v>0</v>
      </c>
      <c r="AH104" s="899">
        <f t="shared" si="33"/>
        <v>0</v>
      </c>
      <c r="AI104" s="899">
        <f t="shared" si="51"/>
        <v>0</v>
      </c>
      <c r="AJ104" s="899">
        <f t="shared" si="51"/>
        <v>0</v>
      </c>
      <c r="AK104" s="899">
        <f t="shared" si="51"/>
        <v>0</v>
      </c>
      <c r="AL104" s="899">
        <f t="shared" si="51"/>
        <v>0</v>
      </c>
      <c r="AM104" s="899">
        <f t="shared" si="51"/>
        <v>0</v>
      </c>
      <c r="AN104" s="899">
        <f t="shared" si="51"/>
        <v>0</v>
      </c>
      <c r="AO104" s="899">
        <f t="shared" si="51"/>
        <v>0</v>
      </c>
      <c r="AP104" s="899">
        <f t="shared" si="51"/>
        <v>0</v>
      </c>
      <c r="AQ104" s="899">
        <f t="shared" si="34"/>
        <v>0</v>
      </c>
      <c r="AR104" s="899"/>
      <c r="AS104" s="899">
        <f t="shared" si="39"/>
        <v>0</v>
      </c>
      <c r="AT104" s="899">
        <f t="shared" si="40"/>
        <v>0</v>
      </c>
      <c r="AU104" s="899">
        <f t="shared" si="51"/>
        <v>0</v>
      </c>
      <c r="AV104" s="899">
        <f t="shared" si="51"/>
        <v>0</v>
      </c>
      <c r="AW104" s="899">
        <f t="shared" si="51"/>
        <v>0</v>
      </c>
      <c r="AX104" s="899">
        <f t="shared" si="51"/>
        <v>0</v>
      </c>
      <c r="AY104" s="899">
        <f t="shared" si="51"/>
        <v>0</v>
      </c>
      <c r="AZ104" s="899">
        <f t="shared" si="51"/>
        <v>0</v>
      </c>
      <c r="BA104" s="899">
        <f t="shared" si="51"/>
        <v>0</v>
      </c>
      <c r="BB104" s="899">
        <f t="shared" si="41"/>
        <v>0</v>
      </c>
      <c r="BC104" s="899">
        <f t="shared" si="35"/>
        <v>0</v>
      </c>
      <c r="BD104" s="899">
        <f t="shared" si="36"/>
        <v>0</v>
      </c>
      <c r="BE104" s="901" t="str">
        <f t="shared" si="37"/>
        <v>-</v>
      </c>
      <c r="BF104" s="902"/>
      <c r="BG104" s="903"/>
      <c r="BH104" s="904"/>
      <c r="BI104" s="905"/>
      <c r="BJ104" s="866"/>
      <c r="BL104" s="867"/>
      <c r="BM104" s="867"/>
      <c r="BN104" s="867"/>
    </row>
    <row r="105" spans="1:70">
      <c r="A105" s="872"/>
      <c r="B105" s="897" t="s">
        <v>354</v>
      </c>
      <c r="C105" s="897"/>
      <c r="D105" s="899">
        <f t="shared" si="48"/>
        <v>0</v>
      </c>
      <c r="E105" s="899"/>
      <c r="F105" s="899">
        <f t="shared" si="38"/>
        <v>0</v>
      </c>
      <c r="G105" s="899">
        <f t="shared" si="38"/>
        <v>0</v>
      </c>
      <c r="H105" s="899">
        <f t="shared" si="51"/>
        <v>0</v>
      </c>
      <c r="I105" s="899">
        <f t="shared" si="51"/>
        <v>0</v>
      </c>
      <c r="J105" s="899">
        <f t="shared" si="51"/>
        <v>0</v>
      </c>
      <c r="K105" s="899">
        <f t="shared" si="51"/>
        <v>0</v>
      </c>
      <c r="L105" s="899">
        <f t="shared" si="51"/>
        <v>0</v>
      </c>
      <c r="M105" s="899">
        <f t="shared" si="51"/>
        <v>0</v>
      </c>
      <c r="N105" s="899">
        <f t="shared" si="51"/>
        <v>0</v>
      </c>
      <c r="O105" s="899">
        <f t="shared" si="51"/>
        <v>0</v>
      </c>
      <c r="P105" s="899">
        <f t="shared" si="51"/>
        <v>0</v>
      </c>
      <c r="Q105" s="899">
        <f t="shared" si="51"/>
        <v>0</v>
      </c>
      <c r="R105" s="899">
        <f t="shared" si="51"/>
        <v>0</v>
      </c>
      <c r="S105" s="899">
        <f t="shared" si="51"/>
        <v>0</v>
      </c>
      <c r="T105" s="899">
        <f t="shared" si="51"/>
        <v>0</v>
      </c>
      <c r="U105" s="899">
        <f t="shared" si="51"/>
        <v>0</v>
      </c>
      <c r="V105" s="899">
        <f t="shared" si="51"/>
        <v>0</v>
      </c>
      <c r="W105" s="899">
        <f t="shared" si="51"/>
        <v>0</v>
      </c>
      <c r="X105" s="899">
        <f t="shared" si="51"/>
        <v>0</v>
      </c>
      <c r="Y105" s="899">
        <f t="shared" si="51"/>
        <v>0</v>
      </c>
      <c r="Z105" s="899">
        <f t="shared" si="51"/>
        <v>0</v>
      </c>
      <c r="AA105" s="899">
        <f t="shared" si="51"/>
        <v>0</v>
      </c>
      <c r="AB105" s="899">
        <f t="shared" si="51"/>
        <v>0</v>
      </c>
      <c r="AC105" s="899">
        <f t="shared" si="51"/>
        <v>0</v>
      </c>
      <c r="AD105" s="899">
        <f t="shared" si="51"/>
        <v>0</v>
      </c>
      <c r="AE105" s="899">
        <f t="shared" si="51"/>
        <v>0</v>
      </c>
      <c r="AF105" s="899">
        <f t="shared" si="51"/>
        <v>0</v>
      </c>
      <c r="AG105" s="899">
        <f t="shared" si="33"/>
        <v>0</v>
      </c>
      <c r="AH105" s="899">
        <f t="shared" si="33"/>
        <v>0</v>
      </c>
      <c r="AI105" s="899">
        <f t="shared" si="51"/>
        <v>0</v>
      </c>
      <c r="AJ105" s="899">
        <f t="shared" si="51"/>
        <v>0</v>
      </c>
      <c r="AK105" s="899">
        <f t="shared" si="51"/>
        <v>0</v>
      </c>
      <c r="AL105" s="899">
        <f t="shared" si="51"/>
        <v>0</v>
      </c>
      <c r="AM105" s="899">
        <f t="shared" si="51"/>
        <v>0</v>
      </c>
      <c r="AN105" s="899">
        <f t="shared" si="51"/>
        <v>0</v>
      </c>
      <c r="AO105" s="899">
        <f t="shared" si="51"/>
        <v>0</v>
      </c>
      <c r="AP105" s="899">
        <f t="shared" si="51"/>
        <v>0</v>
      </c>
      <c r="AQ105" s="899">
        <f t="shared" si="34"/>
        <v>0</v>
      </c>
      <c r="AR105" s="899"/>
      <c r="AS105" s="899">
        <f t="shared" si="39"/>
        <v>0</v>
      </c>
      <c r="AT105" s="899">
        <f t="shared" si="40"/>
        <v>0</v>
      </c>
      <c r="AU105" s="899">
        <f t="shared" si="51"/>
        <v>0</v>
      </c>
      <c r="AV105" s="899">
        <f t="shared" si="51"/>
        <v>0</v>
      </c>
      <c r="AW105" s="899">
        <f t="shared" si="51"/>
        <v>0</v>
      </c>
      <c r="AX105" s="899">
        <f t="shared" si="51"/>
        <v>0</v>
      </c>
      <c r="AY105" s="899">
        <f t="shared" si="51"/>
        <v>0</v>
      </c>
      <c r="AZ105" s="899">
        <f t="shared" si="51"/>
        <v>0</v>
      </c>
      <c r="BA105" s="899">
        <f t="shared" si="51"/>
        <v>0</v>
      </c>
      <c r="BB105" s="899">
        <f t="shared" si="41"/>
        <v>0</v>
      </c>
      <c r="BC105" s="899">
        <f t="shared" si="35"/>
        <v>0</v>
      </c>
      <c r="BD105" s="899">
        <f t="shared" si="36"/>
        <v>0</v>
      </c>
      <c r="BE105" s="901" t="str">
        <f t="shared" si="37"/>
        <v>-</v>
      </c>
      <c r="BF105" s="902"/>
      <c r="BG105" s="903"/>
      <c r="BH105" s="904"/>
      <c r="BI105" s="905"/>
      <c r="BJ105" s="866"/>
      <c r="BL105" s="867"/>
      <c r="BM105" s="867"/>
      <c r="BN105" s="867"/>
    </row>
    <row r="106" spans="1:70">
      <c r="A106" s="872"/>
      <c r="B106" s="897" t="s">
        <v>355</v>
      </c>
      <c r="C106" s="897"/>
      <c r="D106" s="899">
        <f t="shared" si="48"/>
        <v>0</v>
      </c>
      <c r="E106" s="899"/>
      <c r="F106" s="899">
        <f t="shared" si="38"/>
        <v>0</v>
      </c>
      <c r="G106" s="899">
        <f t="shared" si="38"/>
        <v>0</v>
      </c>
      <c r="H106" s="899">
        <f t="shared" si="51"/>
        <v>0</v>
      </c>
      <c r="I106" s="899">
        <f t="shared" si="51"/>
        <v>0</v>
      </c>
      <c r="J106" s="899">
        <f t="shared" si="51"/>
        <v>0</v>
      </c>
      <c r="K106" s="899">
        <f t="shared" si="51"/>
        <v>0</v>
      </c>
      <c r="L106" s="899">
        <f t="shared" si="51"/>
        <v>0</v>
      </c>
      <c r="M106" s="899">
        <f t="shared" si="51"/>
        <v>0</v>
      </c>
      <c r="N106" s="899">
        <f t="shared" si="51"/>
        <v>0</v>
      </c>
      <c r="O106" s="899">
        <f t="shared" si="51"/>
        <v>0</v>
      </c>
      <c r="P106" s="899">
        <f t="shared" si="51"/>
        <v>0</v>
      </c>
      <c r="Q106" s="899">
        <f t="shared" si="51"/>
        <v>0</v>
      </c>
      <c r="R106" s="899">
        <f t="shared" si="51"/>
        <v>0</v>
      </c>
      <c r="S106" s="899">
        <f t="shared" si="51"/>
        <v>0</v>
      </c>
      <c r="T106" s="899">
        <f t="shared" si="51"/>
        <v>0</v>
      </c>
      <c r="U106" s="899">
        <f t="shared" si="51"/>
        <v>0</v>
      </c>
      <c r="V106" s="899">
        <f t="shared" si="51"/>
        <v>0</v>
      </c>
      <c r="W106" s="899">
        <f t="shared" si="51"/>
        <v>0</v>
      </c>
      <c r="X106" s="899">
        <f t="shared" si="51"/>
        <v>0</v>
      </c>
      <c r="Y106" s="899">
        <f t="shared" si="51"/>
        <v>0</v>
      </c>
      <c r="Z106" s="899">
        <f t="shared" si="51"/>
        <v>0</v>
      </c>
      <c r="AA106" s="899">
        <f t="shared" si="51"/>
        <v>0</v>
      </c>
      <c r="AB106" s="899">
        <f t="shared" si="51"/>
        <v>0</v>
      </c>
      <c r="AC106" s="899">
        <f t="shared" si="51"/>
        <v>0</v>
      </c>
      <c r="AD106" s="899">
        <f t="shared" si="51"/>
        <v>0</v>
      </c>
      <c r="AE106" s="899">
        <f t="shared" si="51"/>
        <v>0</v>
      </c>
      <c r="AF106" s="899">
        <f t="shared" si="51"/>
        <v>0</v>
      </c>
      <c r="AG106" s="899">
        <f t="shared" si="33"/>
        <v>0</v>
      </c>
      <c r="AH106" s="899">
        <f t="shared" si="33"/>
        <v>0</v>
      </c>
      <c r="AI106" s="899">
        <f t="shared" si="51"/>
        <v>0</v>
      </c>
      <c r="AJ106" s="899">
        <f t="shared" si="51"/>
        <v>0</v>
      </c>
      <c r="AK106" s="899">
        <f t="shared" si="51"/>
        <v>0</v>
      </c>
      <c r="AL106" s="899">
        <f t="shared" si="51"/>
        <v>0</v>
      </c>
      <c r="AM106" s="899">
        <f t="shared" si="51"/>
        <v>0</v>
      </c>
      <c r="AN106" s="899">
        <f t="shared" si="51"/>
        <v>0</v>
      </c>
      <c r="AO106" s="899">
        <f t="shared" si="51"/>
        <v>0</v>
      </c>
      <c r="AP106" s="899">
        <f t="shared" si="51"/>
        <v>0</v>
      </c>
      <c r="AQ106" s="899">
        <f t="shared" si="34"/>
        <v>0</v>
      </c>
      <c r="AR106" s="899"/>
      <c r="AS106" s="899">
        <f t="shared" si="39"/>
        <v>0</v>
      </c>
      <c r="AT106" s="899">
        <f t="shared" si="40"/>
        <v>0</v>
      </c>
      <c r="AU106" s="899">
        <f t="shared" si="51"/>
        <v>0</v>
      </c>
      <c r="AV106" s="899">
        <f t="shared" si="51"/>
        <v>0</v>
      </c>
      <c r="AW106" s="899">
        <f t="shared" si="51"/>
        <v>0</v>
      </c>
      <c r="AX106" s="899">
        <f t="shared" si="51"/>
        <v>0</v>
      </c>
      <c r="AY106" s="899">
        <f t="shared" si="51"/>
        <v>0</v>
      </c>
      <c r="AZ106" s="899">
        <f t="shared" si="51"/>
        <v>0</v>
      </c>
      <c r="BA106" s="899">
        <f t="shared" si="51"/>
        <v>0</v>
      </c>
      <c r="BB106" s="899">
        <f t="shared" si="41"/>
        <v>0</v>
      </c>
      <c r="BC106" s="899">
        <f t="shared" si="35"/>
        <v>0</v>
      </c>
      <c r="BD106" s="899">
        <f t="shared" si="36"/>
        <v>0</v>
      </c>
      <c r="BE106" s="901" t="str">
        <f t="shared" si="37"/>
        <v>-</v>
      </c>
      <c r="BF106" s="902"/>
      <c r="BG106" s="903"/>
      <c r="BH106" s="904"/>
      <c r="BI106" s="905"/>
      <c r="BJ106" s="866"/>
      <c r="BL106" s="867"/>
      <c r="BM106" s="867"/>
      <c r="BN106" s="867"/>
    </row>
    <row r="107" spans="1:70">
      <c r="A107" s="872"/>
      <c r="B107" s="897" t="s">
        <v>356</v>
      </c>
      <c r="C107" s="897"/>
      <c r="D107" s="899">
        <f t="shared" si="48"/>
        <v>0</v>
      </c>
      <c r="E107" s="899"/>
      <c r="F107" s="899">
        <f t="shared" si="38"/>
        <v>0</v>
      </c>
      <c r="G107" s="899">
        <f t="shared" si="38"/>
        <v>0</v>
      </c>
      <c r="H107" s="899">
        <f t="shared" si="51"/>
        <v>0</v>
      </c>
      <c r="I107" s="899">
        <f t="shared" si="51"/>
        <v>0</v>
      </c>
      <c r="J107" s="899">
        <f t="shared" si="51"/>
        <v>0</v>
      </c>
      <c r="K107" s="899">
        <f t="shared" si="51"/>
        <v>0</v>
      </c>
      <c r="L107" s="899">
        <f t="shared" si="51"/>
        <v>0</v>
      </c>
      <c r="M107" s="899">
        <f t="shared" si="51"/>
        <v>0</v>
      </c>
      <c r="N107" s="899">
        <f t="shared" si="51"/>
        <v>0</v>
      </c>
      <c r="O107" s="899">
        <f t="shared" si="51"/>
        <v>0</v>
      </c>
      <c r="P107" s="899">
        <f t="shared" si="51"/>
        <v>0</v>
      </c>
      <c r="Q107" s="899">
        <f t="shared" si="51"/>
        <v>0</v>
      </c>
      <c r="R107" s="899">
        <f t="shared" si="51"/>
        <v>0</v>
      </c>
      <c r="S107" s="899">
        <f t="shared" si="51"/>
        <v>0</v>
      </c>
      <c r="T107" s="899">
        <f t="shared" si="51"/>
        <v>0</v>
      </c>
      <c r="U107" s="899">
        <f t="shared" si="51"/>
        <v>0</v>
      </c>
      <c r="V107" s="899">
        <f t="shared" si="51"/>
        <v>0</v>
      </c>
      <c r="W107" s="899">
        <f t="shared" ref="H107:BA111" si="52">W88</f>
        <v>0</v>
      </c>
      <c r="X107" s="899">
        <f t="shared" si="52"/>
        <v>0</v>
      </c>
      <c r="Y107" s="899">
        <f t="shared" si="52"/>
        <v>0</v>
      </c>
      <c r="Z107" s="899">
        <f t="shared" si="52"/>
        <v>0</v>
      </c>
      <c r="AA107" s="899">
        <f t="shared" si="52"/>
        <v>0</v>
      </c>
      <c r="AB107" s="899">
        <f t="shared" si="52"/>
        <v>0</v>
      </c>
      <c r="AC107" s="899">
        <f t="shared" si="52"/>
        <v>0</v>
      </c>
      <c r="AD107" s="899">
        <f t="shared" si="52"/>
        <v>0</v>
      </c>
      <c r="AE107" s="899">
        <f t="shared" si="52"/>
        <v>0</v>
      </c>
      <c r="AF107" s="899">
        <f t="shared" si="52"/>
        <v>0</v>
      </c>
      <c r="AG107" s="899">
        <f t="shared" si="33"/>
        <v>0</v>
      </c>
      <c r="AH107" s="899">
        <f t="shared" si="33"/>
        <v>0</v>
      </c>
      <c r="AI107" s="899">
        <f t="shared" si="52"/>
        <v>0</v>
      </c>
      <c r="AJ107" s="899">
        <f t="shared" si="52"/>
        <v>0</v>
      </c>
      <c r="AK107" s="899">
        <f t="shared" si="52"/>
        <v>0</v>
      </c>
      <c r="AL107" s="899">
        <f t="shared" si="52"/>
        <v>0</v>
      </c>
      <c r="AM107" s="899">
        <f t="shared" si="52"/>
        <v>0</v>
      </c>
      <c r="AN107" s="899">
        <f t="shared" si="52"/>
        <v>0</v>
      </c>
      <c r="AO107" s="899">
        <f t="shared" si="52"/>
        <v>0</v>
      </c>
      <c r="AP107" s="899">
        <f t="shared" si="52"/>
        <v>0</v>
      </c>
      <c r="AQ107" s="899">
        <f t="shared" si="34"/>
        <v>0</v>
      </c>
      <c r="AR107" s="899"/>
      <c r="AS107" s="899">
        <f t="shared" si="39"/>
        <v>0</v>
      </c>
      <c r="AT107" s="899">
        <f t="shared" si="40"/>
        <v>0</v>
      </c>
      <c r="AU107" s="899">
        <f t="shared" si="52"/>
        <v>0</v>
      </c>
      <c r="AV107" s="899">
        <f t="shared" si="52"/>
        <v>0</v>
      </c>
      <c r="AW107" s="899">
        <f t="shared" si="52"/>
        <v>0</v>
      </c>
      <c r="AX107" s="899">
        <f t="shared" si="52"/>
        <v>0</v>
      </c>
      <c r="AY107" s="899">
        <f t="shared" si="52"/>
        <v>0</v>
      </c>
      <c r="AZ107" s="899">
        <f t="shared" si="52"/>
        <v>0</v>
      </c>
      <c r="BA107" s="899">
        <f t="shared" si="52"/>
        <v>0</v>
      </c>
      <c r="BB107" s="899">
        <f t="shared" si="41"/>
        <v>0</v>
      </c>
      <c r="BC107" s="899">
        <f t="shared" si="35"/>
        <v>0</v>
      </c>
      <c r="BD107" s="899">
        <f t="shared" si="36"/>
        <v>0</v>
      </c>
      <c r="BE107" s="901" t="str">
        <f t="shared" si="37"/>
        <v>-</v>
      </c>
      <c r="BF107" s="902"/>
      <c r="BG107" s="903"/>
      <c r="BH107" s="904"/>
      <c r="BI107" s="905"/>
      <c r="BJ107" s="866"/>
      <c r="BL107" s="867"/>
      <c r="BM107" s="867"/>
      <c r="BN107" s="867"/>
    </row>
    <row r="108" spans="1:70">
      <c r="A108" s="872"/>
      <c r="B108" s="897" t="s">
        <v>357</v>
      </c>
      <c r="C108" s="897"/>
      <c r="D108" s="899">
        <f t="shared" si="48"/>
        <v>0</v>
      </c>
      <c r="E108" s="899"/>
      <c r="F108" s="899">
        <f t="shared" si="38"/>
        <v>0</v>
      </c>
      <c r="G108" s="899">
        <f t="shared" si="38"/>
        <v>0</v>
      </c>
      <c r="H108" s="899">
        <f t="shared" si="52"/>
        <v>0</v>
      </c>
      <c r="I108" s="899">
        <f t="shared" si="52"/>
        <v>0</v>
      </c>
      <c r="J108" s="899">
        <f t="shared" si="52"/>
        <v>0</v>
      </c>
      <c r="K108" s="899">
        <f t="shared" si="52"/>
        <v>0</v>
      </c>
      <c r="L108" s="899">
        <f t="shared" si="52"/>
        <v>0</v>
      </c>
      <c r="M108" s="899">
        <f t="shared" si="52"/>
        <v>0</v>
      </c>
      <c r="N108" s="899">
        <f t="shared" si="52"/>
        <v>0</v>
      </c>
      <c r="O108" s="899">
        <f t="shared" si="52"/>
        <v>0</v>
      </c>
      <c r="P108" s="899">
        <f t="shared" si="52"/>
        <v>0</v>
      </c>
      <c r="Q108" s="899">
        <f t="shared" si="52"/>
        <v>0</v>
      </c>
      <c r="R108" s="899">
        <f t="shared" si="52"/>
        <v>0</v>
      </c>
      <c r="S108" s="899">
        <f t="shared" si="52"/>
        <v>0</v>
      </c>
      <c r="T108" s="899">
        <f t="shared" si="52"/>
        <v>0</v>
      </c>
      <c r="U108" s="899">
        <f t="shared" si="52"/>
        <v>0</v>
      </c>
      <c r="V108" s="899">
        <f t="shared" si="52"/>
        <v>0</v>
      </c>
      <c r="W108" s="899">
        <f t="shared" si="52"/>
        <v>0</v>
      </c>
      <c r="X108" s="899">
        <f t="shared" si="52"/>
        <v>0</v>
      </c>
      <c r="Y108" s="899">
        <f t="shared" si="52"/>
        <v>0</v>
      </c>
      <c r="Z108" s="899">
        <f t="shared" si="52"/>
        <v>0</v>
      </c>
      <c r="AA108" s="899">
        <f t="shared" si="52"/>
        <v>0</v>
      </c>
      <c r="AB108" s="899">
        <f t="shared" si="52"/>
        <v>0</v>
      </c>
      <c r="AC108" s="899">
        <f t="shared" si="52"/>
        <v>0</v>
      </c>
      <c r="AD108" s="899">
        <f t="shared" si="52"/>
        <v>0</v>
      </c>
      <c r="AE108" s="899">
        <f t="shared" si="52"/>
        <v>0</v>
      </c>
      <c r="AF108" s="899">
        <f t="shared" si="52"/>
        <v>0</v>
      </c>
      <c r="AG108" s="899">
        <f t="shared" si="33"/>
        <v>0</v>
      </c>
      <c r="AH108" s="899">
        <f t="shared" si="33"/>
        <v>0</v>
      </c>
      <c r="AI108" s="899">
        <f t="shared" si="52"/>
        <v>0</v>
      </c>
      <c r="AJ108" s="899">
        <f t="shared" si="52"/>
        <v>0</v>
      </c>
      <c r="AK108" s="899">
        <f t="shared" si="52"/>
        <v>0</v>
      </c>
      <c r="AL108" s="899">
        <f t="shared" si="52"/>
        <v>0</v>
      </c>
      <c r="AM108" s="899">
        <f t="shared" si="52"/>
        <v>0</v>
      </c>
      <c r="AN108" s="899">
        <f t="shared" si="52"/>
        <v>0</v>
      </c>
      <c r="AO108" s="899">
        <f t="shared" si="52"/>
        <v>0</v>
      </c>
      <c r="AP108" s="899">
        <f t="shared" si="52"/>
        <v>0</v>
      </c>
      <c r="AQ108" s="899">
        <f t="shared" si="34"/>
        <v>0</v>
      </c>
      <c r="AR108" s="899"/>
      <c r="AS108" s="899">
        <f t="shared" si="39"/>
        <v>0</v>
      </c>
      <c r="AT108" s="899">
        <f t="shared" si="40"/>
        <v>0</v>
      </c>
      <c r="AU108" s="899">
        <f t="shared" si="52"/>
        <v>0</v>
      </c>
      <c r="AV108" s="899">
        <f t="shared" si="52"/>
        <v>0</v>
      </c>
      <c r="AW108" s="899">
        <f t="shared" si="52"/>
        <v>0</v>
      </c>
      <c r="AX108" s="899">
        <f t="shared" si="52"/>
        <v>0</v>
      </c>
      <c r="AY108" s="899">
        <f t="shared" si="52"/>
        <v>0</v>
      </c>
      <c r="AZ108" s="899">
        <f t="shared" si="52"/>
        <v>0</v>
      </c>
      <c r="BA108" s="899">
        <f t="shared" si="52"/>
        <v>0</v>
      </c>
      <c r="BB108" s="899">
        <f t="shared" si="41"/>
        <v>0</v>
      </c>
      <c r="BC108" s="899">
        <f t="shared" si="35"/>
        <v>0</v>
      </c>
      <c r="BD108" s="899">
        <f t="shared" si="36"/>
        <v>0</v>
      </c>
      <c r="BE108" s="901" t="str">
        <f t="shared" si="37"/>
        <v>-</v>
      </c>
      <c r="BF108" s="902"/>
      <c r="BG108" s="903"/>
      <c r="BH108" s="904"/>
      <c r="BI108" s="905"/>
      <c r="BJ108" s="866"/>
      <c r="BL108" s="867"/>
      <c r="BM108" s="867"/>
      <c r="BN108" s="867"/>
    </row>
    <row r="109" spans="1:70">
      <c r="A109" s="872"/>
      <c r="B109" s="897" t="s">
        <v>358</v>
      </c>
      <c r="C109" s="897"/>
      <c r="D109" s="899">
        <f t="shared" si="48"/>
        <v>0</v>
      </c>
      <c r="E109" s="899"/>
      <c r="F109" s="899">
        <f t="shared" si="38"/>
        <v>0</v>
      </c>
      <c r="G109" s="899">
        <f t="shared" si="38"/>
        <v>0</v>
      </c>
      <c r="H109" s="899">
        <f t="shared" si="52"/>
        <v>0</v>
      </c>
      <c r="I109" s="899">
        <f t="shared" si="52"/>
        <v>0</v>
      </c>
      <c r="J109" s="899">
        <f t="shared" si="52"/>
        <v>0</v>
      </c>
      <c r="K109" s="899">
        <f t="shared" si="52"/>
        <v>0</v>
      </c>
      <c r="L109" s="899">
        <f t="shared" si="52"/>
        <v>0</v>
      </c>
      <c r="M109" s="899">
        <f t="shared" si="52"/>
        <v>0</v>
      </c>
      <c r="N109" s="899">
        <f t="shared" si="52"/>
        <v>0</v>
      </c>
      <c r="O109" s="899">
        <f t="shared" si="52"/>
        <v>0</v>
      </c>
      <c r="P109" s="899">
        <f t="shared" si="52"/>
        <v>0</v>
      </c>
      <c r="Q109" s="899">
        <f t="shared" si="52"/>
        <v>0</v>
      </c>
      <c r="R109" s="899">
        <f t="shared" si="52"/>
        <v>0</v>
      </c>
      <c r="S109" s="899">
        <f t="shared" si="52"/>
        <v>0</v>
      </c>
      <c r="T109" s="899">
        <f t="shared" si="52"/>
        <v>0</v>
      </c>
      <c r="U109" s="899">
        <f t="shared" si="52"/>
        <v>0</v>
      </c>
      <c r="V109" s="899">
        <f t="shared" si="52"/>
        <v>0</v>
      </c>
      <c r="W109" s="899">
        <f t="shared" si="52"/>
        <v>0</v>
      </c>
      <c r="X109" s="899">
        <f t="shared" si="52"/>
        <v>0</v>
      </c>
      <c r="Y109" s="899">
        <f t="shared" si="52"/>
        <v>0</v>
      </c>
      <c r="Z109" s="899">
        <f t="shared" si="52"/>
        <v>0</v>
      </c>
      <c r="AA109" s="899">
        <f t="shared" si="52"/>
        <v>0</v>
      </c>
      <c r="AB109" s="899">
        <f t="shared" si="52"/>
        <v>0</v>
      </c>
      <c r="AC109" s="899">
        <f t="shared" si="52"/>
        <v>0</v>
      </c>
      <c r="AD109" s="899">
        <f t="shared" si="52"/>
        <v>0</v>
      </c>
      <c r="AE109" s="899">
        <f t="shared" si="52"/>
        <v>0</v>
      </c>
      <c r="AF109" s="899">
        <f t="shared" si="52"/>
        <v>0</v>
      </c>
      <c r="AG109" s="899">
        <f t="shared" si="33"/>
        <v>0</v>
      </c>
      <c r="AH109" s="899">
        <f t="shared" si="33"/>
        <v>0</v>
      </c>
      <c r="AI109" s="899">
        <f t="shared" si="52"/>
        <v>0</v>
      </c>
      <c r="AJ109" s="899">
        <f t="shared" si="52"/>
        <v>0</v>
      </c>
      <c r="AK109" s="899">
        <f t="shared" si="52"/>
        <v>0</v>
      </c>
      <c r="AL109" s="899">
        <f t="shared" si="52"/>
        <v>0</v>
      </c>
      <c r="AM109" s="899">
        <f t="shared" si="52"/>
        <v>0</v>
      </c>
      <c r="AN109" s="899">
        <f t="shared" si="52"/>
        <v>0</v>
      </c>
      <c r="AO109" s="899">
        <f t="shared" si="52"/>
        <v>0</v>
      </c>
      <c r="AP109" s="899">
        <f t="shared" si="52"/>
        <v>0</v>
      </c>
      <c r="AQ109" s="899">
        <f t="shared" si="34"/>
        <v>0</v>
      </c>
      <c r="AR109" s="899"/>
      <c r="AS109" s="899">
        <f t="shared" si="39"/>
        <v>0</v>
      </c>
      <c r="AT109" s="899">
        <f t="shared" si="40"/>
        <v>0</v>
      </c>
      <c r="AU109" s="899">
        <f t="shared" si="52"/>
        <v>0</v>
      </c>
      <c r="AV109" s="899">
        <f t="shared" si="52"/>
        <v>0</v>
      </c>
      <c r="AW109" s="899">
        <f t="shared" si="52"/>
        <v>0</v>
      </c>
      <c r="AX109" s="899">
        <f t="shared" si="52"/>
        <v>0</v>
      </c>
      <c r="AY109" s="899">
        <f t="shared" si="52"/>
        <v>0</v>
      </c>
      <c r="AZ109" s="899">
        <f t="shared" si="52"/>
        <v>0</v>
      </c>
      <c r="BA109" s="899">
        <f t="shared" si="52"/>
        <v>0</v>
      </c>
      <c r="BB109" s="899">
        <f t="shared" si="41"/>
        <v>0</v>
      </c>
      <c r="BC109" s="899">
        <f t="shared" si="35"/>
        <v>0</v>
      </c>
      <c r="BD109" s="899">
        <f t="shared" si="36"/>
        <v>0</v>
      </c>
      <c r="BE109" s="901" t="str">
        <f t="shared" si="37"/>
        <v>-</v>
      </c>
      <c r="BF109" s="902"/>
      <c r="BG109" s="903"/>
      <c r="BH109" s="904"/>
      <c r="BI109" s="905"/>
      <c r="BJ109" s="866"/>
      <c r="BL109" s="867"/>
      <c r="BM109" s="867"/>
      <c r="BN109" s="867"/>
    </row>
    <row r="110" spans="1:70">
      <c r="A110" s="872"/>
      <c r="B110" s="897" t="s">
        <v>359</v>
      </c>
      <c r="C110" s="897"/>
      <c r="D110" s="899">
        <f t="shared" si="48"/>
        <v>0</v>
      </c>
      <c r="E110" s="899"/>
      <c r="F110" s="899">
        <f t="shared" si="38"/>
        <v>0</v>
      </c>
      <c r="G110" s="899">
        <f t="shared" si="38"/>
        <v>0</v>
      </c>
      <c r="H110" s="899">
        <f t="shared" si="52"/>
        <v>0</v>
      </c>
      <c r="I110" s="899">
        <f t="shared" si="52"/>
        <v>0</v>
      </c>
      <c r="J110" s="899">
        <f t="shared" si="52"/>
        <v>0</v>
      </c>
      <c r="K110" s="899">
        <f t="shared" si="52"/>
        <v>0</v>
      </c>
      <c r="L110" s="899">
        <f t="shared" si="52"/>
        <v>0</v>
      </c>
      <c r="M110" s="899">
        <f t="shared" si="52"/>
        <v>0</v>
      </c>
      <c r="N110" s="899">
        <f t="shared" si="52"/>
        <v>0</v>
      </c>
      <c r="O110" s="899">
        <f t="shared" si="52"/>
        <v>0</v>
      </c>
      <c r="P110" s="899">
        <f t="shared" si="52"/>
        <v>0</v>
      </c>
      <c r="Q110" s="899">
        <f t="shared" si="52"/>
        <v>0</v>
      </c>
      <c r="R110" s="899">
        <f t="shared" si="52"/>
        <v>0</v>
      </c>
      <c r="S110" s="899">
        <f t="shared" si="52"/>
        <v>0</v>
      </c>
      <c r="T110" s="899">
        <f t="shared" si="52"/>
        <v>0</v>
      </c>
      <c r="U110" s="899">
        <f t="shared" si="52"/>
        <v>0</v>
      </c>
      <c r="V110" s="899">
        <f t="shared" si="52"/>
        <v>0</v>
      </c>
      <c r="W110" s="899">
        <f t="shared" si="52"/>
        <v>0</v>
      </c>
      <c r="X110" s="899">
        <f t="shared" si="52"/>
        <v>0</v>
      </c>
      <c r="Y110" s="899">
        <f t="shared" si="52"/>
        <v>0</v>
      </c>
      <c r="Z110" s="899">
        <f t="shared" si="52"/>
        <v>0</v>
      </c>
      <c r="AA110" s="899">
        <f t="shared" si="52"/>
        <v>0</v>
      </c>
      <c r="AB110" s="899">
        <f t="shared" si="52"/>
        <v>0</v>
      </c>
      <c r="AC110" s="899">
        <f t="shared" si="52"/>
        <v>0</v>
      </c>
      <c r="AD110" s="899">
        <f t="shared" si="52"/>
        <v>0</v>
      </c>
      <c r="AE110" s="899">
        <f t="shared" si="52"/>
        <v>0</v>
      </c>
      <c r="AF110" s="899">
        <f t="shared" si="52"/>
        <v>0</v>
      </c>
      <c r="AG110" s="899">
        <f t="shared" si="33"/>
        <v>0</v>
      </c>
      <c r="AH110" s="899">
        <f t="shared" si="33"/>
        <v>0</v>
      </c>
      <c r="AI110" s="899">
        <f t="shared" si="52"/>
        <v>0</v>
      </c>
      <c r="AJ110" s="899">
        <f t="shared" si="52"/>
        <v>0</v>
      </c>
      <c r="AK110" s="899">
        <f t="shared" si="52"/>
        <v>0</v>
      </c>
      <c r="AL110" s="899">
        <f t="shared" si="52"/>
        <v>0</v>
      </c>
      <c r="AM110" s="899">
        <f t="shared" si="52"/>
        <v>0</v>
      </c>
      <c r="AN110" s="899">
        <f t="shared" si="52"/>
        <v>0</v>
      </c>
      <c r="AO110" s="899">
        <f t="shared" si="52"/>
        <v>0</v>
      </c>
      <c r="AP110" s="899">
        <f t="shared" si="52"/>
        <v>0</v>
      </c>
      <c r="AQ110" s="899">
        <f t="shared" si="34"/>
        <v>0</v>
      </c>
      <c r="AR110" s="899"/>
      <c r="AS110" s="899">
        <f t="shared" si="39"/>
        <v>0</v>
      </c>
      <c r="AT110" s="899">
        <f t="shared" si="40"/>
        <v>0</v>
      </c>
      <c r="AU110" s="899">
        <f t="shared" si="52"/>
        <v>0</v>
      </c>
      <c r="AV110" s="899">
        <f t="shared" si="52"/>
        <v>0</v>
      </c>
      <c r="AW110" s="899">
        <f t="shared" si="52"/>
        <v>0</v>
      </c>
      <c r="AX110" s="899">
        <f t="shared" si="52"/>
        <v>0</v>
      </c>
      <c r="AY110" s="899">
        <f t="shared" si="52"/>
        <v>0</v>
      </c>
      <c r="AZ110" s="899">
        <f t="shared" si="52"/>
        <v>0</v>
      </c>
      <c r="BA110" s="899">
        <f t="shared" si="52"/>
        <v>0</v>
      </c>
      <c r="BB110" s="899">
        <f t="shared" si="41"/>
        <v>0</v>
      </c>
      <c r="BC110" s="899">
        <f t="shared" si="35"/>
        <v>0</v>
      </c>
      <c r="BD110" s="899">
        <f t="shared" si="36"/>
        <v>0</v>
      </c>
      <c r="BE110" s="901" t="str">
        <f t="shared" si="37"/>
        <v>-</v>
      </c>
      <c r="BF110" s="902"/>
      <c r="BG110" s="903"/>
      <c r="BH110" s="904"/>
      <c r="BI110" s="905"/>
      <c r="BJ110" s="866"/>
      <c r="BL110" s="867"/>
      <c r="BM110" s="867"/>
      <c r="BN110" s="867"/>
    </row>
    <row r="111" spans="1:70">
      <c r="A111" s="872"/>
      <c r="B111" s="897" t="s">
        <v>55</v>
      </c>
      <c r="C111" s="897"/>
      <c r="D111" s="899">
        <f t="shared" si="48"/>
        <v>0</v>
      </c>
      <c r="E111" s="899"/>
      <c r="F111" s="899">
        <f t="shared" si="38"/>
        <v>0</v>
      </c>
      <c r="G111" s="899">
        <f t="shared" si="38"/>
        <v>0</v>
      </c>
      <c r="H111" s="899">
        <f t="shared" si="52"/>
        <v>0</v>
      </c>
      <c r="I111" s="899">
        <f t="shared" si="52"/>
        <v>0</v>
      </c>
      <c r="J111" s="899">
        <f t="shared" si="52"/>
        <v>0</v>
      </c>
      <c r="K111" s="899">
        <f t="shared" si="52"/>
        <v>0</v>
      </c>
      <c r="L111" s="899">
        <f t="shared" si="52"/>
        <v>0</v>
      </c>
      <c r="M111" s="899">
        <f t="shared" si="52"/>
        <v>0</v>
      </c>
      <c r="N111" s="899">
        <f t="shared" si="52"/>
        <v>0</v>
      </c>
      <c r="O111" s="899">
        <f t="shared" si="52"/>
        <v>0</v>
      </c>
      <c r="P111" s="899">
        <f t="shared" si="52"/>
        <v>0</v>
      </c>
      <c r="Q111" s="899">
        <f t="shared" si="52"/>
        <v>0</v>
      </c>
      <c r="R111" s="899">
        <f t="shared" si="52"/>
        <v>0</v>
      </c>
      <c r="S111" s="899">
        <f t="shared" si="52"/>
        <v>0</v>
      </c>
      <c r="T111" s="899">
        <f t="shared" si="52"/>
        <v>0</v>
      </c>
      <c r="U111" s="899">
        <f t="shared" si="52"/>
        <v>0</v>
      </c>
      <c r="V111" s="899">
        <f t="shared" si="52"/>
        <v>0</v>
      </c>
      <c r="W111" s="899">
        <f t="shared" si="52"/>
        <v>0</v>
      </c>
      <c r="X111" s="899">
        <f t="shared" si="52"/>
        <v>0</v>
      </c>
      <c r="Y111" s="899">
        <f t="shared" si="52"/>
        <v>0</v>
      </c>
      <c r="Z111" s="899">
        <f t="shared" si="52"/>
        <v>0</v>
      </c>
      <c r="AA111" s="899">
        <f t="shared" si="52"/>
        <v>0</v>
      </c>
      <c r="AB111" s="899">
        <f t="shared" si="52"/>
        <v>0</v>
      </c>
      <c r="AC111" s="899">
        <f t="shared" si="52"/>
        <v>0</v>
      </c>
      <c r="AD111" s="899">
        <f t="shared" si="52"/>
        <v>0</v>
      </c>
      <c r="AE111" s="899">
        <f t="shared" si="52"/>
        <v>0</v>
      </c>
      <c r="AF111" s="899">
        <f t="shared" si="52"/>
        <v>0</v>
      </c>
      <c r="AG111" s="899">
        <f t="shared" si="33"/>
        <v>0</v>
      </c>
      <c r="AH111" s="899">
        <f t="shared" si="33"/>
        <v>0</v>
      </c>
      <c r="AI111" s="899">
        <f t="shared" si="52"/>
        <v>0</v>
      </c>
      <c r="AJ111" s="899">
        <f t="shared" si="52"/>
        <v>0</v>
      </c>
      <c r="AK111" s="899">
        <f t="shared" si="52"/>
        <v>0</v>
      </c>
      <c r="AL111" s="899">
        <f t="shared" si="52"/>
        <v>0</v>
      </c>
      <c r="AM111" s="899">
        <f t="shared" si="52"/>
        <v>0</v>
      </c>
      <c r="AN111" s="899">
        <f t="shared" si="52"/>
        <v>0</v>
      </c>
      <c r="AO111" s="899">
        <f t="shared" si="52"/>
        <v>0</v>
      </c>
      <c r="AP111" s="899">
        <f t="shared" si="52"/>
        <v>0</v>
      </c>
      <c r="AQ111" s="899">
        <f t="shared" si="34"/>
        <v>0</v>
      </c>
      <c r="AR111" s="899"/>
      <c r="AS111" s="899">
        <f t="shared" si="39"/>
        <v>0</v>
      </c>
      <c r="AT111" s="899">
        <f t="shared" si="40"/>
        <v>0</v>
      </c>
      <c r="AU111" s="899">
        <f t="shared" si="52"/>
        <v>0</v>
      </c>
      <c r="AV111" s="899">
        <f t="shared" si="52"/>
        <v>0</v>
      </c>
      <c r="AW111" s="899">
        <f t="shared" si="52"/>
        <v>0</v>
      </c>
      <c r="AX111" s="899">
        <f t="shared" si="52"/>
        <v>0</v>
      </c>
      <c r="AY111" s="899">
        <f t="shared" si="52"/>
        <v>0</v>
      </c>
      <c r="AZ111" s="899">
        <f t="shared" si="52"/>
        <v>0</v>
      </c>
      <c r="BA111" s="899">
        <f t="shared" si="52"/>
        <v>0</v>
      </c>
      <c r="BB111" s="899">
        <f t="shared" si="41"/>
        <v>0</v>
      </c>
      <c r="BC111" s="899">
        <f t="shared" si="35"/>
        <v>0</v>
      </c>
      <c r="BD111" s="899">
        <f t="shared" si="36"/>
        <v>0</v>
      </c>
      <c r="BE111" s="901" t="str">
        <f t="shared" si="37"/>
        <v>-</v>
      </c>
      <c r="BF111" s="902"/>
      <c r="BG111" s="903"/>
      <c r="BH111" s="904"/>
      <c r="BI111" s="905"/>
      <c r="BJ111" s="866"/>
      <c r="BL111" s="867"/>
      <c r="BM111" s="867"/>
      <c r="BN111" s="867"/>
    </row>
    <row r="112" spans="1:70" s="913" customFormat="1">
      <c r="A112" s="334"/>
      <c r="B112" s="335" t="s">
        <v>231</v>
      </c>
      <c r="C112" s="335"/>
      <c r="D112" s="637"/>
      <c r="E112" s="637"/>
      <c r="F112" s="637"/>
      <c r="G112" s="819"/>
      <c r="H112" s="819">
        <v>0</v>
      </c>
      <c r="I112" s="637"/>
      <c r="J112" s="637"/>
      <c r="K112" s="637"/>
      <c r="L112" s="637"/>
      <c r="M112" s="938"/>
      <c r="N112" s="938"/>
      <c r="O112" s="938"/>
      <c r="P112" s="938"/>
      <c r="Q112" s="938"/>
      <c r="R112" s="938"/>
      <c r="S112" s="637"/>
      <c r="T112" s="637"/>
      <c r="U112" s="637"/>
      <c r="V112" s="637"/>
      <c r="W112" s="637" t="s">
        <v>360</v>
      </c>
      <c r="X112" s="637"/>
      <c r="Y112" s="938"/>
      <c r="Z112" s="938"/>
      <c r="AA112" s="938"/>
      <c r="AB112" s="938"/>
      <c r="AC112" s="938"/>
      <c r="AD112" s="938"/>
      <c r="AE112" s="938"/>
      <c r="AF112" s="938"/>
      <c r="AG112" s="938">
        <f t="shared" si="33"/>
        <v>0</v>
      </c>
      <c r="AH112" s="938">
        <f t="shared" si="33"/>
        <v>0</v>
      </c>
      <c r="AI112" s="938"/>
      <c r="AJ112" s="938"/>
      <c r="AK112" s="938"/>
      <c r="AL112" s="938"/>
      <c r="AM112" s="938"/>
      <c r="AN112" s="938"/>
      <c r="AO112" s="938"/>
      <c r="AP112" s="938"/>
      <c r="AQ112" s="938">
        <f t="shared" si="34"/>
        <v>0</v>
      </c>
      <c r="AR112" s="938"/>
      <c r="AS112" s="938">
        <f t="shared" si="39"/>
        <v>0</v>
      </c>
      <c r="AT112" s="938">
        <f t="shared" si="40"/>
        <v>0</v>
      </c>
      <c r="AU112" s="938"/>
      <c r="AV112" s="938"/>
      <c r="AW112" s="938"/>
      <c r="AX112" s="938"/>
      <c r="AY112" s="938"/>
      <c r="AZ112" s="938"/>
      <c r="BA112" s="938"/>
      <c r="BB112" s="938">
        <f t="shared" si="41"/>
        <v>0</v>
      </c>
      <c r="BC112" s="637">
        <f t="shared" si="35"/>
        <v>0</v>
      </c>
      <c r="BD112" s="637">
        <f t="shared" si="36"/>
        <v>0</v>
      </c>
      <c r="BE112" s="638" t="str">
        <f t="shared" si="37"/>
        <v>-</v>
      </c>
      <c r="BF112" s="611"/>
      <c r="BG112" s="639"/>
      <c r="BH112" s="639"/>
      <c r="BI112" s="640"/>
      <c r="BJ112" s="446"/>
      <c r="BK112" s="910"/>
      <c r="BL112" s="911"/>
      <c r="BM112" s="912"/>
      <c r="BN112" s="912"/>
      <c r="BO112" s="910">
        <v>0</v>
      </c>
      <c r="BQ112" s="910">
        <v>0</v>
      </c>
      <c r="BR112" s="910">
        <v>0</v>
      </c>
    </row>
    <row r="113" spans="1:70" s="919" customFormat="1" ht="53.25" customHeight="1">
      <c r="A113" s="914">
        <v>2</v>
      </c>
      <c r="B113" s="921" t="s">
        <v>232</v>
      </c>
      <c r="C113" s="921"/>
      <c r="D113" s="907">
        <v>0</v>
      </c>
      <c r="E113" s="907"/>
      <c r="F113" s="907">
        <f t="shared" si="38"/>
        <v>0</v>
      </c>
      <c r="G113" s="907">
        <f t="shared" si="38"/>
        <v>0</v>
      </c>
      <c r="H113" s="320">
        <v>0</v>
      </c>
      <c r="I113" s="907"/>
      <c r="J113" s="907"/>
      <c r="K113" s="907"/>
      <c r="L113" s="907">
        <v>0</v>
      </c>
      <c r="M113" s="907">
        <v>0</v>
      </c>
      <c r="N113" s="907"/>
      <c r="O113" s="907"/>
      <c r="P113" s="907">
        <v>0</v>
      </c>
      <c r="Q113" s="907">
        <v>0</v>
      </c>
      <c r="R113" s="907"/>
      <c r="S113" s="907"/>
      <c r="T113" s="907">
        <v>0</v>
      </c>
      <c r="U113" s="907">
        <v>0</v>
      </c>
      <c r="V113" s="907">
        <v>0</v>
      </c>
      <c r="W113" s="907" t="s">
        <v>360</v>
      </c>
      <c r="X113" s="907"/>
      <c r="Y113" s="907">
        <v>0</v>
      </c>
      <c r="Z113" s="907"/>
      <c r="AA113" s="907"/>
      <c r="AB113" s="907"/>
      <c r="AC113" s="907">
        <v>0</v>
      </c>
      <c r="AD113" s="907"/>
      <c r="AE113" s="907"/>
      <c r="AF113" s="907"/>
      <c r="AG113" s="907">
        <f t="shared" si="33"/>
        <v>0</v>
      </c>
      <c r="AH113" s="907">
        <f t="shared" si="33"/>
        <v>0</v>
      </c>
      <c r="AI113" s="907"/>
      <c r="AJ113" s="907"/>
      <c r="AK113" s="907"/>
      <c r="AL113" s="907"/>
      <c r="AM113" s="907"/>
      <c r="AN113" s="907"/>
      <c r="AO113" s="907"/>
      <c r="AP113" s="907"/>
      <c r="AQ113" s="907">
        <f t="shared" si="34"/>
        <v>0</v>
      </c>
      <c r="AR113" s="907"/>
      <c r="AS113" s="907">
        <f t="shared" si="39"/>
        <v>0</v>
      </c>
      <c r="AT113" s="907">
        <f t="shared" si="40"/>
        <v>0</v>
      </c>
      <c r="AU113" s="907"/>
      <c r="AV113" s="907"/>
      <c r="AW113" s="907"/>
      <c r="AX113" s="907"/>
      <c r="AY113" s="907"/>
      <c r="AZ113" s="907"/>
      <c r="BA113" s="907"/>
      <c r="BB113" s="907">
        <f t="shared" si="41"/>
        <v>0</v>
      </c>
      <c r="BC113" s="907">
        <f t="shared" si="35"/>
        <v>0</v>
      </c>
      <c r="BD113" s="320">
        <f t="shared" si="36"/>
        <v>0</v>
      </c>
      <c r="BE113" s="908" t="str">
        <f t="shared" si="37"/>
        <v>-</v>
      </c>
      <c r="BF113" s="586"/>
      <c r="BG113" s="635"/>
      <c r="BH113" s="635"/>
      <c r="BI113" s="636"/>
      <c r="BJ113" s="449"/>
      <c r="BK113" s="916"/>
      <c r="BL113" s="917"/>
      <c r="BM113" s="578">
        <v>0.62385246000000005</v>
      </c>
      <c r="BN113" s="917">
        <v>0.62385246000000005</v>
      </c>
      <c r="BO113" s="916">
        <v>623.85246000000006</v>
      </c>
      <c r="BQ113" s="916">
        <v>0</v>
      </c>
      <c r="BR113" s="916">
        <v>0</v>
      </c>
    </row>
    <row r="114" spans="1:70">
      <c r="A114" s="872"/>
      <c r="B114" s="897" t="s">
        <v>343</v>
      </c>
      <c r="C114" s="897"/>
      <c r="D114" s="899">
        <f>D115+D126+D131</f>
        <v>0</v>
      </c>
      <c r="E114" s="899"/>
      <c r="F114" s="899">
        <f t="shared" si="38"/>
        <v>0</v>
      </c>
      <c r="G114" s="899">
        <f t="shared" si="38"/>
        <v>0</v>
      </c>
      <c r="H114" s="899">
        <f t="shared" ref="H114:AF114" si="53">H115+H126+H131</f>
        <v>0</v>
      </c>
      <c r="I114" s="899">
        <f t="shared" si="53"/>
        <v>0</v>
      </c>
      <c r="J114" s="899">
        <f t="shared" si="53"/>
        <v>0</v>
      </c>
      <c r="K114" s="899">
        <f t="shared" si="53"/>
        <v>0</v>
      </c>
      <c r="L114" s="899">
        <f t="shared" si="53"/>
        <v>0</v>
      </c>
      <c r="M114" s="899">
        <f t="shared" si="53"/>
        <v>0</v>
      </c>
      <c r="N114" s="899">
        <f t="shared" si="53"/>
        <v>0</v>
      </c>
      <c r="O114" s="899">
        <f t="shared" si="53"/>
        <v>0</v>
      </c>
      <c r="P114" s="899">
        <f t="shared" si="53"/>
        <v>0</v>
      </c>
      <c r="Q114" s="899">
        <f t="shared" si="53"/>
        <v>0</v>
      </c>
      <c r="R114" s="899">
        <f t="shared" si="53"/>
        <v>0</v>
      </c>
      <c r="S114" s="899">
        <f t="shared" si="53"/>
        <v>0</v>
      </c>
      <c r="T114" s="899">
        <f t="shared" si="53"/>
        <v>0</v>
      </c>
      <c r="U114" s="899">
        <f t="shared" si="53"/>
        <v>0</v>
      </c>
      <c r="V114" s="899">
        <f t="shared" si="53"/>
        <v>0</v>
      </c>
      <c r="W114" s="899">
        <f t="shared" si="53"/>
        <v>0</v>
      </c>
      <c r="X114" s="899">
        <f t="shared" si="53"/>
        <v>0</v>
      </c>
      <c r="Y114" s="899">
        <f t="shared" si="53"/>
        <v>0</v>
      </c>
      <c r="Z114" s="899">
        <f t="shared" si="53"/>
        <v>0</v>
      </c>
      <c r="AA114" s="899">
        <f t="shared" si="53"/>
        <v>0</v>
      </c>
      <c r="AB114" s="899">
        <f t="shared" si="53"/>
        <v>0</v>
      </c>
      <c r="AC114" s="899">
        <f t="shared" si="53"/>
        <v>0</v>
      </c>
      <c r="AD114" s="899">
        <f t="shared" si="53"/>
        <v>0</v>
      </c>
      <c r="AE114" s="899">
        <f t="shared" si="53"/>
        <v>0</v>
      </c>
      <c r="AF114" s="899">
        <f t="shared" si="53"/>
        <v>0</v>
      </c>
      <c r="AG114" s="899">
        <f t="shared" si="33"/>
        <v>0</v>
      </c>
      <c r="AH114" s="899">
        <f t="shared" si="33"/>
        <v>0</v>
      </c>
      <c r="AI114" s="899">
        <f t="shared" ref="AI114:AP114" si="54">AI115+AI126+AI131</f>
        <v>0</v>
      </c>
      <c r="AJ114" s="899">
        <f t="shared" si="54"/>
        <v>0</v>
      </c>
      <c r="AK114" s="899">
        <f t="shared" si="54"/>
        <v>0</v>
      </c>
      <c r="AL114" s="899">
        <f t="shared" si="54"/>
        <v>0</v>
      </c>
      <c r="AM114" s="899">
        <f t="shared" si="54"/>
        <v>0</v>
      </c>
      <c r="AN114" s="899">
        <f t="shared" si="54"/>
        <v>0</v>
      </c>
      <c r="AO114" s="899">
        <f t="shared" si="54"/>
        <v>0</v>
      </c>
      <c r="AP114" s="899">
        <f t="shared" si="54"/>
        <v>0</v>
      </c>
      <c r="AQ114" s="899">
        <f t="shared" si="34"/>
        <v>0</v>
      </c>
      <c r="AR114" s="899"/>
      <c r="AS114" s="899">
        <f t="shared" si="39"/>
        <v>0</v>
      </c>
      <c r="AT114" s="899">
        <f t="shared" si="40"/>
        <v>0</v>
      </c>
      <c r="AU114" s="899">
        <f t="shared" ref="AU114:BA114" si="55">AU115+AU126+AU131</f>
        <v>0</v>
      </c>
      <c r="AV114" s="899">
        <f t="shared" si="55"/>
        <v>0</v>
      </c>
      <c r="AW114" s="899">
        <f t="shared" si="55"/>
        <v>0</v>
      </c>
      <c r="AX114" s="899">
        <f t="shared" si="55"/>
        <v>0</v>
      </c>
      <c r="AY114" s="899">
        <f t="shared" si="55"/>
        <v>0</v>
      </c>
      <c r="AZ114" s="899">
        <f t="shared" si="55"/>
        <v>0</v>
      </c>
      <c r="BA114" s="899">
        <f t="shared" si="55"/>
        <v>0</v>
      </c>
      <c r="BB114" s="899">
        <f t="shared" si="41"/>
        <v>0</v>
      </c>
      <c r="BC114" s="899">
        <f t="shared" si="35"/>
        <v>0</v>
      </c>
      <c r="BD114" s="899">
        <f t="shared" si="36"/>
        <v>0</v>
      </c>
      <c r="BE114" s="901" t="str">
        <f t="shared" si="37"/>
        <v>-</v>
      </c>
      <c r="BF114" s="902"/>
      <c r="BG114" s="903"/>
      <c r="BH114" s="904"/>
      <c r="BI114" s="905"/>
      <c r="BJ114" s="866"/>
      <c r="BL114" s="867"/>
      <c r="BM114" s="867"/>
      <c r="BN114" s="867"/>
    </row>
    <row r="115" spans="1:70">
      <c r="A115" s="872"/>
      <c r="B115" s="897" t="s">
        <v>344</v>
      </c>
      <c r="C115" s="897"/>
      <c r="D115" s="899">
        <f>D116+D121</f>
        <v>0</v>
      </c>
      <c r="E115" s="899"/>
      <c r="F115" s="899">
        <f t="shared" si="38"/>
        <v>0</v>
      </c>
      <c r="G115" s="899">
        <f t="shared" si="38"/>
        <v>0</v>
      </c>
      <c r="H115" s="899">
        <f t="shared" ref="H115:AF115" si="56">H116+H121</f>
        <v>0</v>
      </c>
      <c r="I115" s="899">
        <f t="shared" si="56"/>
        <v>0</v>
      </c>
      <c r="J115" s="899">
        <f t="shared" si="56"/>
        <v>0</v>
      </c>
      <c r="K115" s="899">
        <f t="shared" si="56"/>
        <v>0</v>
      </c>
      <c r="L115" s="899">
        <f t="shared" si="56"/>
        <v>0</v>
      </c>
      <c r="M115" s="899">
        <f t="shared" si="56"/>
        <v>0</v>
      </c>
      <c r="N115" s="899">
        <f t="shared" si="56"/>
        <v>0</v>
      </c>
      <c r="O115" s="899">
        <f t="shared" si="56"/>
        <v>0</v>
      </c>
      <c r="P115" s="899">
        <f t="shared" si="56"/>
        <v>0</v>
      </c>
      <c r="Q115" s="899">
        <f t="shared" si="56"/>
        <v>0</v>
      </c>
      <c r="R115" s="899">
        <f t="shared" si="56"/>
        <v>0</v>
      </c>
      <c r="S115" s="899">
        <f t="shared" si="56"/>
        <v>0</v>
      </c>
      <c r="T115" s="899">
        <f t="shared" si="56"/>
        <v>0</v>
      </c>
      <c r="U115" s="899">
        <f t="shared" si="56"/>
        <v>0</v>
      </c>
      <c r="V115" s="899">
        <f t="shared" si="56"/>
        <v>0</v>
      </c>
      <c r="W115" s="899">
        <f t="shared" si="56"/>
        <v>0</v>
      </c>
      <c r="X115" s="899">
        <f t="shared" si="56"/>
        <v>0</v>
      </c>
      <c r="Y115" s="899">
        <f t="shared" si="56"/>
        <v>0</v>
      </c>
      <c r="Z115" s="899">
        <f t="shared" si="56"/>
        <v>0</v>
      </c>
      <c r="AA115" s="899">
        <f t="shared" si="56"/>
        <v>0</v>
      </c>
      <c r="AB115" s="899">
        <f t="shared" si="56"/>
        <v>0</v>
      </c>
      <c r="AC115" s="899">
        <f t="shared" si="56"/>
        <v>0</v>
      </c>
      <c r="AD115" s="899">
        <f t="shared" si="56"/>
        <v>0</v>
      </c>
      <c r="AE115" s="899">
        <f t="shared" si="56"/>
        <v>0</v>
      </c>
      <c r="AF115" s="899">
        <f t="shared" si="56"/>
        <v>0</v>
      </c>
      <c r="AG115" s="899">
        <f t="shared" si="33"/>
        <v>0</v>
      </c>
      <c r="AH115" s="899">
        <f t="shared" si="33"/>
        <v>0</v>
      </c>
      <c r="AI115" s="899">
        <f t="shared" ref="AI115:AP115" si="57">AI116+AI121</f>
        <v>0</v>
      </c>
      <c r="AJ115" s="899">
        <f t="shared" si="57"/>
        <v>0</v>
      </c>
      <c r="AK115" s="899">
        <f t="shared" si="57"/>
        <v>0</v>
      </c>
      <c r="AL115" s="899">
        <f t="shared" si="57"/>
        <v>0</v>
      </c>
      <c r="AM115" s="899">
        <f t="shared" si="57"/>
        <v>0</v>
      </c>
      <c r="AN115" s="899">
        <f t="shared" si="57"/>
        <v>0</v>
      </c>
      <c r="AO115" s="899">
        <f t="shared" si="57"/>
        <v>0</v>
      </c>
      <c r="AP115" s="899">
        <f t="shared" si="57"/>
        <v>0</v>
      </c>
      <c r="AQ115" s="899">
        <f t="shared" si="34"/>
        <v>0</v>
      </c>
      <c r="AR115" s="899"/>
      <c r="AS115" s="899">
        <f t="shared" si="39"/>
        <v>0</v>
      </c>
      <c r="AT115" s="899">
        <f t="shared" si="40"/>
        <v>0</v>
      </c>
      <c r="AU115" s="899">
        <f t="shared" ref="AU115:BA115" si="58">AU116+AU121</f>
        <v>0</v>
      </c>
      <c r="AV115" s="899">
        <f t="shared" si="58"/>
        <v>0</v>
      </c>
      <c r="AW115" s="899">
        <f t="shared" si="58"/>
        <v>0</v>
      </c>
      <c r="AX115" s="899">
        <f t="shared" si="58"/>
        <v>0</v>
      </c>
      <c r="AY115" s="899">
        <f t="shared" si="58"/>
        <v>0</v>
      </c>
      <c r="AZ115" s="899">
        <f t="shared" si="58"/>
        <v>0</v>
      </c>
      <c r="BA115" s="899">
        <f t="shared" si="58"/>
        <v>0</v>
      </c>
      <c r="BB115" s="899">
        <f t="shared" si="41"/>
        <v>0</v>
      </c>
      <c r="BC115" s="899">
        <f t="shared" si="35"/>
        <v>0</v>
      </c>
      <c r="BD115" s="899">
        <f t="shared" si="36"/>
        <v>0</v>
      </c>
      <c r="BE115" s="901" t="str">
        <f t="shared" si="37"/>
        <v>-</v>
      </c>
      <c r="BF115" s="902"/>
      <c r="BG115" s="903"/>
      <c r="BH115" s="904"/>
      <c r="BI115" s="905"/>
      <c r="BJ115" s="866"/>
      <c r="BL115" s="867"/>
      <c r="BM115" s="867"/>
      <c r="BN115" s="867"/>
    </row>
    <row r="116" spans="1:70">
      <c r="A116" s="872"/>
      <c r="B116" s="897" t="s">
        <v>345</v>
      </c>
      <c r="C116" s="897"/>
      <c r="D116" s="899">
        <f>SUM(D117:D120)</f>
        <v>0</v>
      </c>
      <c r="E116" s="899"/>
      <c r="F116" s="899">
        <f t="shared" si="38"/>
        <v>0</v>
      </c>
      <c r="G116" s="899">
        <f t="shared" si="38"/>
        <v>0</v>
      </c>
      <c r="H116" s="899">
        <f t="shared" ref="H116:AF116" si="59">SUM(H117:H120)</f>
        <v>0</v>
      </c>
      <c r="I116" s="899">
        <f t="shared" si="59"/>
        <v>0</v>
      </c>
      <c r="J116" s="899">
        <f t="shared" si="59"/>
        <v>0</v>
      </c>
      <c r="K116" s="899">
        <f t="shared" si="59"/>
        <v>0</v>
      </c>
      <c r="L116" s="899">
        <f t="shared" si="59"/>
        <v>0</v>
      </c>
      <c r="M116" s="899">
        <f t="shared" si="59"/>
        <v>0</v>
      </c>
      <c r="N116" s="899">
        <f t="shared" si="59"/>
        <v>0</v>
      </c>
      <c r="O116" s="899">
        <f t="shared" si="59"/>
        <v>0</v>
      </c>
      <c r="P116" s="899">
        <f t="shared" si="59"/>
        <v>0</v>
      </c>
      <c r="Q116" s="899">
        <f t="shared" si="59"/>
        <v>0</v>
      </c>
      <c r="R116" s="899">
        <f t="shared" si="59"/>
        <v>0</v>
      </c>
      <c r="S116" s="899">
        <f t="shared" si="59"/>
        <v>0</v>
      </c>
      <c r="T116" s="899">
        <f t="shared" si="59"/>
        <v>0</v>
      </c>
      <c r="U116" s="899">
        <f t="shared" si="59"/>
        <v>0</v>
      </c>
      <c r="V116" s="899">
        <f t="shared" si="59"/>
        <v>0</v>
      </c>
      <c r="W116" s="899">
        <f t="shared" si="59"/>
        <v>0</v>
      </c>
      <c r="X116" s="899">
        <f t="shared" si="59"/>
        <v>0</v>
      </c>
      <c r="Y116" s="899">
        <f t="shared" si="59"/>
        <v>0</v>
      </c>
      <c r="Z116" s="899">
        <f t="shared" si="59"/>
        <v>0</v>
      </c>
      <c r="AA116" s="899">
        <f t="shared" si="59"/>
        <v>0</v>
      </c>
      <c r="AB116" s="899">
        <f t="shared" si="59"/>
        <v>0</v>
      </c>
      <c r="AC116" s="899">
        <f t="shared" si="59"/>
        <v>0</v>
      </c>
      <c r="AD116" s="899">
        <f t="shared" si="59"/>
        <v>0</v>
      </c>
      <c r="AE116" s="899">
        <f t="shared" si="59"/>
        <v>0</v>
      </c>
      <c r="AF116" s="899">
        <f t="shared" si="59"/>
        <v>0</v>
      </c>
      <c r="AG116" s="899">
        <f t="shared" si="33"/>
        <v>0</v>
      </c>
      <c r="AH116" s="899">
        <f t="shared" si="33"/>
        <v>0</v>
      </c>
      <c r="AI116" s="899">
        <f t="shared" ref="AI116:AP116" si="60">SUM(AI117:AI120)</f>
        <v>0</v>
      </c>
      <c r="AJ116" s="899">
        <f t="shared" si="60"/>
        <v>0</v>
      </c>
      <c r="AK116" s="899">
        <f t="shared" si="60"/>
        <v>0</v>
      </c>
      <c r="AL116" s="899">
        <f t="shared" si="60"/>
        <v>0</v>
      </c>
      <c r="AM116" s="899">
        <f t="shared" si="60"/>
        <v>0</v>
      </c>
      <c r="AN116" s="899">
        <f t="shared" si="60"/>
        <v>0</v>
      </c>
      <c r="AO116" s="899">
        <f t="shared" si="60"/>
        <v>0</v>
      </c>
      <c r="AP116" s="899">
        <f t="shared" si="60"/>
        <v>0</v>
      </c>
      <c r="AQ116" s="899">
        <f t="shared" si="34"/>
        <v>0</v>
      </c>
      <c r="AR116" s="899"/>
      <c r="AS116" s="899">
        <f t="shared" si="39"/>
        <v>0</v>
      </c>
      <c r="AT116" s="899">
        <f t="shared" si="40"/>
        <v>0</v>
      </c>
      <c r="AU116" s="899">
        <f t="shared" ref="AU116:BA116" si="61">SUM(AU117:AU120)</f>
        <v>0</v>
      </c>
      <c r="AV116" s="899">
        <f t="shared" si="61"/>
        <v>0</v>
      </c>
      <c r="AW116" s="899">
        <f t="shared" si="61"/>
        <v>0</v>
      </c>
      <c r="AX116" s="899">
        <f t="shared" si="61"/>
        <v>0</v>
      </c>
      <c r="AY116" s="899">
        <f t="shared" si="61"/>
        <v>0</v>
      </c>
      <c r="AZ116" s="899">
        <f t="shared" si="61"/>
        <v>0</v>
      </c>
      <c r="BA116" s="899">
        <f t="shared" si="61"/>
        <v>0</v>
      </c>
      <c r="BB116" s="899">
        <f t="shared" si="41"/>
        <v>0</v>
      </c>
      <c r="BC116" s="899">
        <f t="shared" si="35"/>
        <v>0</v>
      </c>
      <c r="BD116" s="899">
        <f t="shared" si="36"/>
        <v>0</v>
      </c>
      <c r="BE116" s="901" t="str">
        <f t="shared" si="37"/>
        <v>-</v>
      </c>
      <c r="BF116" s="902"/>
      <c r="BG116" s="903"/>
      <c r="BH116" s="904"/>
      <c r="BI116" s="905"/>
      <c r="BJ116" s="866"/>
      <c r="BL116" s="867"/>
      <c r="BM116" s="867"/>
      <c r="BN116" s="867"/>
    </row>
    <row r="117" spans="1:70">
      <c r="A117" s="872"/>
      <c r="B117" s="897" t="s">
        <v>346</v>
      </c>
      <c r="C117" s="897"/>
      <c r="D117" s="899"/>
      <c r="E117" s="899"/>
      <c r="F117" s="899">
        <f t="shared" si="38"/>
        <v>0</v>
      </c>
      <c r="G117" s="899">
        <f t="shared" si="38"/>
        <v>0</v>
      </c>
      <c r="H117" s="899"/>
      <c r="I117" s="899"/>
      <c r="J117" s="899"/>
      <c r="K117" s="899"/>
      <c r="L117" s="899"/>
      <c r="M117" s="899"/>
      <c r="N117" s="899"/>
      <c r="O117" s="899"/>
      <c r="P117" s="899"/>
      <c r="Q117" s="899"/>
      <c r="R117" s="899"/>
      <c r="S117" s="899"/>
      <c r="T117" s="899"/>
      <c r="U117" s="899"/>
      <c r="V117" s="899"/>
      <c r="W117" s="899"/>
      <c r="X117" s="899"/>
      <c r="Y117" s="899"/>
      <c r="Z117" s="899"/>
      <c r="AA117" s="899"/>
      <c r="AB117" s="899"/>
      <c r="AC117" s="899"/>
      <c r="AD117" s="899"/>
      <c r="AE117" s="899"/>
      <c r="AF117" s="899"/>
      <c r="AG117" s="899">
        <f t="shared" si="33"/>
        <v>0</v>
      </c>
      <c r="AH117" s="899">
        <f t="shared" si="33"/>
        <v>0</v>
      </c>
      <c r="AI117" s="899"/>
      <c r="AJ117" s="899"/>
      <c r="AK117" s="899"/>
      <c r="AL117" s="899"/>
      <c r="AM117" s="899"/>
      <c r="AN117" s="899"/>
      <c r="AO117" s="899"/>
      <c r="AP117" s="899"/>
      <c r="AQ117" s="899">
        <f t="shared" si="34"/>
        <v>0</v>
      </c>
      <c r="AR117" s="899"/>
      <c r="AS117" s="899">
        <f t="shared" si="39"/>
        <v>0</v>
      </c>
      <c r="AT117" s="899">
        <f t="shared" si="40"/>
        <v>0</v>
      </c>
      <c r="AU117" s="899"/>
      <c r="AV117" s="899"/>
      <c r="AW117" s="899"/>
      <c r="AX117" s="899"/>
      <c r="AY117" s="899"/>
      <c r="AZ117" s="899"/>
      <c r="BA117" s="899"/>
      <c r="BB117" s="899">
        <f t="shared" si="41"/>
        <v>0</v>
      </c>
      <c r="BC117" s="899">
        <f t="shared" si="35"/>
        <v>0</v>
      </c>
      <c r="BD117" s="899">
        <f t="shared" si="36"/>
        <v>0</v>
      </c>
      <c r="BE117" s="901" t="str">
        <f t="shared" si="37"/>
        <v>-</v>
      </c>
      <c r="BF117" s="902"/>
      <c r="BG117" s="903"/>
      <c r="BH117" s="904"/>
      <c r="BI117" s="905"/>
      <c r="BJ117" s="866"/>
      <c r="BL117" s="867"/>
      <c r="BM117" s="867"/>
      <c r="BN117" s="867"/>
    </row>
    <row r="118" spans="1:70">
      <c r="A118" s="872"/>
      <c r="B118" s="897" t="s">
        <v>347</v>
      </c>
      <c r="C118" s="897"/>
      <c r="D118" s="899"/>
      <c r="E118" s="899"/>
      <c r="F118" s="899">
        <f t="shared" si="38"/>
        <v>0</v>
      </c>
      <c r="G118" s="899">
        <f t="shared" si="38"/>
        <v>0</v>
      </c>
      <c r="H118" s="899"/>
      <c r="I118" s="899"/>
      <c r="J118" s="899"/>
      <c r="K118" s="899"/>
      <c r="L118" s="899"/>
      <c r="M118" s="899"/>
      <c r="N118" s="899"/>
      <c r="O118" s="899"/>
      <c r="P118" s="899"/>
      <c r="Q118" s="899"/>
      <c r="R118" s="899"/>
      <c r="S118" s="899"/>
      <c r="T118" s="899"/>
      <c r="U118" s="899"/>
      <c r="V118" s="899"/>
      <c r="W118" s="899"/>
      <c r="X118" s="899"/>
      <c r="Y118" s="899"/>
      <c r="Z118" s="899"/>
      <c r="AA118" s="899"/>
      <c r="AB118" s="899"/>
      <c r="AC118" s="899"/>
      <c r="AD118" s="899"/>
      <c r="AE118" s="899"/>
      <c r="AF118" s="899"/>
      <c r="AG118" s="899">
        <f t="shared" si="33"/>
        <v>0</v>
      </c>
      <c r="AH118" s="899">
        <f t="shared" si="33"/>
        <v>0</v>
      </c>
      <c r="AI118" s="899"/>
      <c r="AJ118" s="899"/>
      <c r="AK118" s="899"/>
      <c r="AL118" s="899"/>
      <c r="AM118" s="899"/>
      <c r="AN118" s="899"/>
      <c r="AO118" s="899"/>
      <c r="AP118" s="899"/>
      <c r="AQ118" s="899">
        <f t="shared" si="34"/>
        <v>0</v>
      </c>
      <c r="AR118" s="899"/>
      <c r="AS118" s="899">
        <f t="shared" si="39"/>
        <v>0</v>
      </c>
      <c r="AT118" s="899">
        <f t="shared" si="40"/>
        <v>0</v>
      </c>
      <c r="AU118" s="899"/>
      <c r="AV118" s="899"/>
      <c r="AW118" s="899"/>
      <c r="AX118" s="899"/>
      <c r="AY118" s="899"/>
      <c r="AZ118" s="899"/>
      <c r="BA118" s="899"/>
      <c r="BB118" s="899">
        <f t="shared" si="41"/>
        <v>0</v>
      </c>
      <c r="BC118" s="899">
        <f t="shared" si="35"/>
        <v>0</v>
      </c>
      <c r="BD118" s="899">
        <f t="shared" si="36"/>
        <v>0</v>
      </c>
      <c r="BE118" s="901" t="str">
        <f t="shared" si="37"/>
        <v>-</v>
      </c>
      <c r="BF118" s="902"/>
      <c r="BG118" s="903"/>
      <c r="BH118" s="904"/>
      <c r="BI118" s="905"/>
      <c r="BJ118" s="866"/>
      <c r="BL118" s="867"/>
      <c r="BM118" s="867"/>
      <c r="BN118" s="867"/>
    </row>
    <row r="119" spans="1:70">
      <c r="A119" s="872"/>
      <c r="B119" s="897" t="s">
        <v>348</v>
      </c>
      <c r="C119" s="897"/>
      <c r="D119" s="899"/>
      <c r="E119" s="899"/>
      <c r="F119" s="899">
        <f t="shared" si="38"/>
        <v>0</v>
      </c>
      <c r="G119" s="899">
        <f t="shared" si="38"/>
        <v>0</v>
      </c>
      <c r="H119" s="899"/>
      <c r="I119" s="899"/>
      <c r="J119" s="899"/>
      <c r="K119" s="899"/>
      <c r="L119" s="899"/>
      <c r="M119" s="899"/>
      <c r="N119" s="899"/>
      <c r="O119" s="899"/>
      <c r="P119" s="899"/>
      <c r="Q119" s="899"/>
      <c r="R119" s="899"/>
      <c r="S119" s="899"/>
      <c r="T119" s="899"/>
      <c r="U119" s="899"/>
      <c r="V119" s="899"/>
      <c r="W119" s="899"/>
      <c r="X119" s="899"/>
      <c r="Y119" s="899"/>
      <c r="Z119" s="899"/>
      <c r="AA119" s="899"/>
      <c r="AB119" s="899"/>
      <c r="AC119" s="899"/>
      <c r="AD119" s="899"/>
      <c r="AE119" s="899"/>
      <c r="AF119" s="899"/>
      <c r="AG119" s="899">
        <f t="shared" si="33"/>
        <v>0</v>
      </c>
      <c r="AH119" s="899">
        <f t="shared" si="33"/>
        <v>0</v>
      </c>
      <c r="AI119" s="899"/>
      <c r="AJ119" s="899"/>
      <c r="AK119" s="899"/>
      <c r="AL119" s="899"/>
      <c r="AM119" s="899"/>
      <c r="AN119" s="899"/>
      <c r="AO119" s="899"/>
      <c r="AP119" s="899"/>
      <c r="AQ119" s="899">
        <f t="shared" si="34"/>
        <v>0</v>
      </c>
      <c r="AR119" s="899"/>
      <c r="AS119" s="899">
        <f t="shared" si="39"/>
        <v>0</v>
      </c>
      <c r="AT119" s="899">
        <f t="shared" si="40"/>
        <v>0</v>
      </c>
      <c r="AU119" s="899"/>
      <c r="AV119" s="899"/>
      <c r="AW119" s="899"/>
      <c r="AX119" s="899"/>
      <c r="AY119" s="899"/>
      <c r="AZ119" s="899"/>
      <c r="BA119" s="899"/>
      <c r="BB119" s="899">
        <f t="shared" si="41"/>
        <v>0</v>
      </c>
      <c r="BC119" s="899">
        <f t="shared" si="35"/>
        <v>0</v>
      </c>
      <c r="BD119" s="899">
        <f t="shared" si="36"/>
        <v>0</v>
      </c>
      <c r="BE119" s="901" t="str">
        <f t="shared" si="37"/>
        <v>-</v>
      </c>
      <c r="BF119" s="902"/>
      <c r="BG119" s="903"/>
      <c r="BH119" s="904"/>
      <c r="BI119" s="905"/>
      <c r="BJ119" s="866"/>
      <c r="BL119" s="867"/>
      <c r="BM119" s="867"/>
      <c r="BN119" s="867"/>
    </row>
    <row r="120" spans="1:70">
      <c r="A120" s="872"/>
      <c r="B120" s="897" t="s">
        <v>349</v>
      </c>
      <c r="C120" s="897"/>
      <c r="D120" s="899"/>
      <c r="E120" s="899"/>
      <c r="F120" s="899">
        <f t="shared" si="38"/>
        <v>0</v>
      </c>
      <c r="G120" s="899">
        <f t="shared" si="38"/>
        <v>0</v>
      </c>
      <c r="H120" s="899"/>
      <c r="I120" s="899"/>
      <c r="J120" s="899"/>
      <c r="K120" s="899"/>
      <c r="L120" s="899"/>
      <c r="M120" s="899"/>
      <c r="N120" s="899"/>
      <c r="O120" s="899"/>
      <c r="P120" s="899"/>
      <c r="Q120" s="899"/>
      <c r="R120" s="899"/>
      <c r="S120" s="899"/>
      <c r="T120" s="899"/>
      <c r="U120" s="899"/>
      <c r="V120" s="899"/>
      <c r="W120" s="899"/>
      <c r="X120" s="899"/>
      <c r="Y120" s="899"/>
      <c r="Z120" s="899"/>
      <c r="AA120" s="899"/>
      <c r="AB120" s="899"/>
      <c r="AC120" s="899"/>
      <c r="AD120" s="899"/>
      <c r="AE120" s="899"/>
      <c r="AF120" s="899"/>
      <c r="AG120" s="899">
        <f t="shared" si="33"/>
        <v>0</v>
      </c>
      <c r="AH120" s="899">
        <f t="shared" si="33"/>
        <v>0</v>
      </c>
      <c r="AI120" s="899"/>
      <c r="AJ120" s="899"/>
      <c r="AK120" s="899"/>
      <c r="AL120" s="899"/>
      <c r="AM120" s="899"/>
      <c r="AN120" s="899"/>
      <c r="AO120" s="899"/>
      <c r="AP120" s="899"/>
      <c r="AQ120" s="899">
        <f t="shared" si="34"/>
        <v>0</v>
      </c>
      <c r="AR120" s="899"/>
      <c r="AS120" s="899">
        <f t="shared" si="39"/>
        <v>0</v>
      </c>
      <c r="AT120" s="899">
        <f t="shared" si="40"/>
        <v>0</v>
      </c>
      <c r="AU120" s="899"/>
      <c r="AV120" s="899"/>
      <c r="AW120" s="899"/>
      <c r="AX120" s="899"/>
      <c r="AY120" s="899"/>
      <c r="AZ120" s="899"/>
      <c r="BA120" s="899"/>
      <c r="BB120" s="899">
        <f t="shared" si="41"/>
        <v>0</v>
      </c>
      <c r="BC120" s="899">
        <f t="shared" si="35"/>
        <v>0</v>
      </c>
      <c r="BD120" s="899">
        <f t="shared" si="36"/>
        <v>0</v>
      </c>
      <c r="BE120" s="901" t="str">
        <f t="shared" si="37"/>
        <v>-</v>
      </c>
      <c r="BF120" s="902"/>
      <c r="BG120" s="903"/>
      <c r="BH120" s="904"/>
      <c r="BI120" s="905"/>
      <c r="BJ120" s="866"/>
      <c r="BL120" s="867"/>
      <c r="BM120" s="867"/>
      <c r="BN120" s="867"/>
    </row>
    <row r="121" spans="1:70">
      <c r="A121" s="872"/>
      <c r="B121" s="897" t="s">
        <v>350</v>
      </c>
      <c r="C121" s="897"/>
      <c r="D121" s="899">
        <f>SUM(D122:D125)</f>
        <v>0</v>
      </c>
      <c r="E121" s="899"/>
      <c r="F121" s="899">
        <f t="shared" si="38"/>
        <v>0</v>
      </c>
      <c r="G121" s="899">
        <f t="shared" si="38"/>
        <v>0</v>
      </c>
      <c r="H121" s="899">
        <f t="shared" ref="H121:AF121" si="62">SUM(H122:H125)</f>
        <v>0</v>
      </c>
      <c r="I121" s="899">
        <f t="shared" si="62"/>
        <v>0</v>
      </c>
      <c r="J121" s="899">
        <f t="shared" si="62"/>
        <v>0</v>
      </c>
      <c r="K121" s="899">
        <f t="shared" si="62"/>
        <v>0</v>
      </c>
      <c r="L121" s="899">
        <f t="shared" si="62"/>
        <v>0</v>
      </c>
      <c r="M121" s="899">
        <f t="shared" si="62"/>
        <v>0</v>
      </c>
      <c r="N121" s="899">
        <f t="shared" si="62"/>
        <v>0</v>
      </c>
      <c r="O121" s="899">
        <f t="shared" si="62"/>
        <v>0</v>
      </c>
      <c r="P121" s="899">
        <f t="shared" si="62"/>
        <v>0</v>
      </c>
      <c r="Q121" s="899">
        <f t="shared" si="62"/>
        <v>0</v>
      </c>
      <c r="R121" s="899">
        <f t="shared" si="62"/>
        <v>0</v>
      </c>
      <c r="S121" s="899">
        <f t="shared" si="62"/>
        <v>0</v>
      </c>
      <c r="T121" s="899">
        <f t="shared" si="62"/>
        <v>0</v>
      </c>
      <c r="U121" s="899">
        <f t="shared" si="62"/>
        <v>0</v>
      </c>
      <c r="V121" s="899">
        <f t="shared" si="62"/>
        <v>0</v>
      </c>
      <c r="W121" s="899">
        <f t="shared" si="62"/>
        <v>0</v>
      </c>
      <c r="X121" s="899">
        <f t="shared" si="62"/>
        <v>0</v>
      </c>
      <c r="Y121" s="899">
        <f t="shared" si="62"/>
        <v>0</v>
      </c>
      <c r="Z121" s="899">
        <f t="shared" si="62"/>
        <v>0</v>
      </c>
      <c r="AA121" s="899">
        <f t="shared" si="62"/>
        <v>0</v>
      </c>
      <c r="AB121" s="899">
        <f t="shared" si="62"/>
        <v>0</v>
      </c>
      <c r="AC121" s="899">
        <f t="shared" si="62"/>
        <v>0</v>
      </c>
      <c r="AD121" s="899">
        <f t="shared" si="62"/>
        <v>0</v>
      </c>
      <c r="AE121" s="899">
        <f t="shared" si="62"/>
        <v>0</v>
      </c>
      <c r="AF121" s="899">
        <f t="shared" si="62"/>
        <v>0</v>
      </c>
      <c r="AG121" s="899">
        <f t="shared" si="33"/>
        <v>0</v>
      </c>
      <c r="AH121" s="899">
        <f t="shared" si="33"/>
        <v>0</v>
      </c>
      <c r="AI121" s="899">
        <f t="shared" ref="AI121:AP121" si="63">SUM(AI122:AI125)</f>
        <v>0</v>
      </c>
      <c r="AJ121" s="899">
        <f t="shared" si="63"/>
        <v>0</v>
      </c>
      <c r="AK121" s="899">
        <f t="shared" si="63"/>
        <v>0</v>
      </c>
      <c r="AL121" s="899">
        <f t="shared" si="63"/>
        <v>0</v>
      </c>
      <c r="AM121" s="899">
        <f t="shared" si="63"/>
        <v>0</v>
      </c>
      <c r="AN121" s="899">
        <f t="shared" si="63"/>
        <v>0</v>
      </c>
      <c r="AO121" s="899">
        <f t="shared" si="63"/>
        <v>0</v>
      </c>
      <c r="AP121" s="899">
        <f t="shared" si="63"/>
        <v>0</v>
      </c>
      <c r="AQ121" s="899">
        <f t="shared" si="34"/>
        <v>0</v>
      </c>
      <c r="AR121" s="899"/>
      <c r="AS121" s="899">
        <f t="shared" si="39"/>
        <v>0</v>
      </c>
      <c r="AT121" s="899">
        <f t="shared" si="40"/>
        <v>0</v>
      </c>
      <c r="AU121" s="899">
        <f t="shared" ref="AU121:BA121" si="64">SUM(AU122:AU125)</f>
        <v>0</v>
      </c>
      <c r="AV121" s="899">
        <f t="shared" si="64"/>
        <v>0</v>
      </c>
      <c r="AW121" s="899">
        <f t="shared" si="64"/>
        <v>0</v>
      </c>
      <c r="AX121" s="899">
        <f t="shared" si="64"/>
        <v>0</v>
      </c>
      <c r="AY121" s="899">
        <f t="shared" si="64"/>
        <v>0</v>
      </c>
      <c r="AZ121" s="899">
        <f t="shared" si="64"/>
        <v>0</v>
      </c>
      <c r="BA121" s="899">
        <f t="shared" si="64"/>
        <v>0</v>
      </c>
      <c r="BB121" s="899">
        <f t="shared" si="41"/>
        <v>0</v>
      </c>
      <c r="BC121" s="899">
        <f t="shared" si="35"/>
        <v>0</v>
      </c>
      <c r="BD121" s="899">
        <f t="shared" si="36"/>
        <v>0</v>
      </c>
      <c r="BE121" s="901" t="str">
        <f t="shared" si="37"/>
        <v>-</v>
      </c>
      <c r="BF121" s="902"/>
      <c r="BG121" s="903"/>
      <c r="BH121" s="904"/>
      <c r="BI121" s="905"/>
      <c r="BJ121" s="866"/>
      <c r="BL121" s="867"/>
      <c r="BM121" s="867"/>
      <c r="BN121" s="867"/>
    </row>
    <row r="122" spans="1:70">
      <c r="A122" s="872"/>
      <c r="B122" s="897" t="s">
        <v>351</v>
      </c>
      <c r="C122" s="897"/>
      <c r="D122" s="899"/>
      <c r="E122" s="899"/>
      <c r="F122" s="899">
        <f t="shared" si="38"/>
        <v>0</v>
      </c>
      <c r="G122" s="899">
        <f t="shared" si="38"/>
        <v>0</v>
      </c>
      <c r="H122" s="899"/>
      <c r="I122" s="899"/>
      <c r="J122" s="899"/>
      <c r="K122" s="899"/>
      <c r="L122" s="899"/>
      <c r="M122" s="899"/>
      <c r="N122" s="899"/>
      <c r="O122" s="899"/>
      <c r="P122" s="899"/>
      <c r="Q122" s="899"/>
      <c r="R122" s="899"/>
      <c r="S122" s="899"/>
      <c r="T122" s="899"/>
      <c r="U122" s="899"/>
      <c r="V122" s="899"/>
      <c r="W122" s="899"/>
      <c r="X122" s="899"/>
      <c r="Y122" s="899"/>
      <c r="Z122" s="899"/>
      <c r="AA122" s="899"/>
      <c r="AB122" s="899"/>
      <c r="AC122" s="899"/>
      <c r="AD122" s="899"/>
      <c r="AE122" s="899"/>
      <c r="AF122" s="899"/>
      <c r="AG122" s="899">
        <f t="shared" si="33"/>
        <v>0</v>
      </c>
      <c r="AH122" s="899">
        <f t="shared" si="33"/>
        <v>0</v>
      </c>
      <c r="AI122" s="899"/>
      <c r="AJ122" s="899"/>
      <c r="AK122" s="899"/>
      <c r="AL122" s="899"/>
      <c r="AM122" s="899"/>
      <c r="AN122" s="899"/>
      <c r="AO122" s="899"/>
      <c r="AP122" s="899"/>
      <c r="AQ122" s="899">
        <f t="shared" si="34"/>
        <v>0</v>
      </c>
      <c r="AR122" s="899"/>
      <c r="AS122" s="899">
        <f t="shared" si="39"/>
        <v>0</v>
      </c>
      <c r="AT122" s="899">
        <f t="shared" si="40"/>
        <v>0</v>
      </c>
      <c r="AU122" s="899"/>
      <c r="AV122" s="899"/>
      <c r="AW122" s="899"/>
      <c r="AX122" s="899"/>
      <c r="AY122" s="899"/>
      <c r="AZ122" s="899"/>
      <c r="BA122" s="899"/>
      <c r="BB122" s="899">
        <f t="shared" si="41"/>
        <v>0</v>
      </c>
      <c r="BC122" s="899">
        <f t="shared" si="35"/>
        <v>0</v>
      </c>
      <c r="BD122" s="899">
        <f t="shared" si="36"/>
        <v>0</v>
      </c>
      <c r="BE122" s="901" t="str">
        <f t="shared" si="37"/>
        <v>-</v>
      </c>
      <c r="BF122" s="902"/>
      <c r="BG122" s="903"/>
      <c r="BH122" s="904"/>
      <c r="BI122" s="905"/>
      <c r="BJ122" s="866"/>
      <c r="BL122" s="867"/>
      <c r="BM122" s="867"/>
      <c r="BN122" s="867"/>
    </row>
    <row r="123" spans="1:70">
      <c r="A123" s="872"/>
      <c r="B123" s="897" t="s">
        <v>352</v>
      </c>
      <c r="C123" s="897"/>
      <c r="D123" s="899"/>
      <c r="E123" s="899"/>
      <c r="F123" s="899">
        <f t="shared" si="38"/>
        <v>0</v>
      </c>
      <c r="G123" s="899">
        <f t="shared" si="38"/>
        <v>0</v>
      </c>
      <c r="H123" s="899"/>
      <c r="I123" s="899"/>
      <c r="J123" s="899"/>
      <c r="K123" s="899"/>
      <c r="L123" s="899"/>
      <c r="M123" s="899"/>
      <c r="N123" s="899"/>
      <c r="O123" s="899"/>
      <c r="P123" s="899"/>
      <c r="Q123" s="899"/>
      <c r="R123" s="899"/>
      <c r="S123" s="899"/>
      <c r="T123" s="899"/>
      <c r="U123" s="899"/>
      <c r="V123" s="899"/>
      <c r="W123" s="899"/>
      <c r="X123" s="899"/>
      <c r="Y123" s="899"/>
      <c r="Z123" s="899"/>
      <c r="AA123" s="899"/>
      <c r="AB123" s="899"/>
      <c r="AC123" s="899"/>
      <c r="AD123" s="899"/>
      <c r="AE123" s="899"/>
      <c r="AF123" s="899"/>
      <c r="AG123" s="899">
        <f t="shared" si="33"/>
        <v>0</v>
      </c>
      <c r="AH123" s="899">
        <f t="shared" si="33"/>
        <v>0</v>
      </c>
      <c r="AI123" s="899"/>
      <c r="AJ123" s="899"/>
      <c r="AK123" s="899"/>
      <c r="AL123" s="899"/>
      <c r="AM123" s="899"/>
      <c r="AN123" s="899"/>
      <c r="AO123" s="899"/>
      <c r="AP123" s="899"/>
      <c r="AQ123" s="899">
        <f t="shared" si="34"/>
        <v>0</v>
      </c>
      <c r="AR123" s="899"/>
      <c r="AS123" s="899">
        <f t="shared" si="39"/>
        <v>0</v>
      </c>
      <c r="AT123" s="899">
        <f t="shared" si="40"/>
        <v>0</v>
      </c>
      <c r="AU123" s="899"/>
      <c r="AV123" s="899"/>
      <c r="AW123" s="899"/>
      <c r="AX123" s="899"/>
      <c r="AY123" s="899"/>
      <c r="AZ123" s="899"/>
      <c r="BA123" s="899"/>
      <c r="BB123" s="899">
        <f t="shared" si="41"/>
        <v>0</v>
      </c>
      <c r="BC123" s="899">
        <f t="shared" si="35"/>
        <v>0</v>
      </c>
      <c r="BD123" s="899">
        <f t="shared" si="36"/>
        <v>0</v>
      </c>
      <c r="BE123" s="901" t="str">
        <f t="shared" si="37"/>
        <v>-</v>
      </c>
      <c r="BF123" s="902"/>
      <c r="BG123" s="903"/>
      <c r="BH123" s="904"/>
      <c r="BI123" s="905"/>
      <c r="BJ123" s="866"/>
      <c r="BL123" s="867"/>
      <c r="BM123" s="867"/>
      <c r="BN123" s="867"/>
    </row>
    <row r="124" spans="1:70">
      <c r="A124" s="872"/>
      <c r="B124" s="897" t="s">
        <v>353</v>
      </c>
      <c r="C124" s="897"/>
      <c r="D124" s="899"/>
      <c r="E124" s="899"/>
      <c r="F124" s="899">
        <f t="shared" si="38"/>
        <v>0</v>
      </c>
      <c r="G124" s="899">
        <f t="shared" si="38"/>
        <v>0</v>
      </c>
      <c r="H124" s="899"/>
      <c r="I124" s="899"/>
      <c r="J124" s="899"/>
      <c r="K124" s="899"/>
      <c r="L124" s="899"/>
      <c r="M124" s="899"/>
      <c r="N124" s="899"/>
      <c r="O124" s="899"/>
      <c r="P124" s="899"/>
      <c r="Q124" s="899"/>
      <c r="R124" s="899"/>
      <c r="S124" s="899"/>
      <c r="T124" s="899"/>
      <c r="U124" s="899"/>
      <c r="V124" s="899"/>
      <c r="W124" s="899"/>
      <c r="X124" s="899"/>
      <c r="Y124" s="899"/>
      <c r="Z124" s="899"/>
      <c r="AA124" s="899"/>
      <c r="AB124" s="899"/>
      <c r="AC124" s="899"/>
      <c r="AD124" s="899"/>
      <c r="AE124" s="899"/>
      <c r="AF124" s="899"/>
      <c r="AG124" s="899">
        <f t="shared" si="33"/>
        <v>0</v>
      </c>
      <c r="AH124" s="899">
        <f t="shared" si="33"/>
        <v>0</v>
      </c>
      <c r="AI124" s="899"/>
      <c r="AJ124" s="899"/>
      <c r="AK124" s="899"/>
      <c r="AL124" s="899"/>
      <c r="AM124" s="899"/>
      <c r="AN124" s="899"/>
      <c r="AO124" s="899"/>
      <c r="AP124" s="899"/>
      <c r="AQ124" s="899">
        <f t="shared" si="34"/>
        <v>0</v>
      </c>
      <c r="AR124" s="899"/>
      <c r="AS124" s="899">
        <f t="shared" si="39"/>
        <v>0</v>
      </c>
      <c r="AT124" s="899">
        <f t="shared" si="40"/>
        <v>0</v>
      </c>
      <c r="AU124" s="899"/>
      <c r="AV124" s="899"/>
      <c r="AW124" s="899"/>
      <c r="AX124" s="899"/>
      <c r="AY124" s="899"/>
      <c r="AZ124" s="899"/>
      <c r="BA124" s="899"/>
      <c r="BB124" s="899">
        <f t="shared" si="41"/>
        <v>0</v>
      </c>
      <c r="BC124" s="899">
        <f t="shared" si="35"/>
        <v>0</v>
      </c>
      <c r="BD124" s="899">
        <f t="shared" si="36"/>
        <v>0</v>
      </c>
      <c r="BE124" s="901" t="str">
        <f t="shared" si="37"/>
        <v>-</v>
      </c>
      <c r="BF124" s="902"/>
      <c r="BG124" s="903"/>
      <c r="BH124" s="904"/>
      <c r="BI124" s="905"/>
      <c r="BJ124" s="866"/>
      <c r="BL124" s="867"/>
      <c r="BM124" s="867"/>
      <c r="BN124" s="867"/>
    </row>
    <row r="125" spans="1:70">
      <c r="A125" s="872"/>
      <c r="B125" s="897" t="s">
        <v>354</v>
      </c>
      <c r="C125" s="897"/>
      <c r="D125" s="899"/>
      <c r="E125" s="899"/>
      <c r="F125" s="899">
        <f t="shared" si="38"/>
        <v>0</v>
      </c>
      <c r="G125" s="899">
        <f t="shared" si="38"/>
        <v>0</v>
      </c>
      <c r="H125" s="899"/>
      <c r="I125" s="899"/>
      <c r="J125" s="899"/>
      <c r="K125" s="899"/>
      <c r="L125" s="899"/>
      <c r="M125" s="899"/>
      <c r="N125" s="899"/>
      <c r="O125" s="899"/>
      <c r="P125" s="899"/>
      <c r="Q125" s="899"/>
      <c r="R125" s="899"/>
      <c r="S125" s="899"/>
      <c r="T125" s="899"/>
      <c r="U125" s="899"/>
      <c r="V125" s="899"/>
      <c r="W125" s="899"/>
      <c r="X125" s="899"/>
      <c r="Y125" s="899"/>
      <c r="Z125" s="899"/>
      <c r="AA125" s="899"/>
      <c r="AB125" s="899"/>
      <c r="AC125" s="899"/>
      <c r="AD125" s="899"/>
      <c r="AE125" s="899"/>
      <c r="AF125" s="899"/>
      <c r="AG125" s="899">
        <f t="shared" si="33"/>
        <v>0</v>
      </c>
      <c r="AH125" s="899">
        <f t="shared" si="33"/>
        <v>0</v>
      </c>
      <c r="AI125" s="899"/>
      <c r="AJ125" s="899"/>
      <c r="AK125" s="899"/>
      <c r="AL125" s="899"/>
      <c r="AM125" s="899"/>
      <c r="AN125" s="899"/>
      <c r="AO125" s="899"/>
      <c r="AP125" s="899"/>
      <c r="AQ125" s="899">
        <f t="shared" si="34"/>
        <v>0</v>
      </c>
      <c r="AR125" s="899"/>
      <c r="AS125" s="899">
        <f t="shared" si="39"/>
        <v>0</v>
      </c>
      <c r="AT125" s="899">
        <f t="shared" si="40"/>
        <v>0</v>
      </c>
      <c r="AU125" s="899"/>
      <c r="AV125" s="899"/>
      <c r="AW125" s="899"/>
      <c r="AX125" s="899"/>
      <c r="AY125" s="899"/>
      <c r="AZ125" s="899"/>
      <c r="BA125" s="899"/>
      <c r="BB125" s="899">
        <f t="shared" si="41"/>
        <v>0</v>
      </c>
      <c r="BC125" s="899">
        <f t="shared" si="35"/>
        <v>0</v>
      </c>
      <c r="BD125" s="899">
        <f t="shared" si="36"/>
        <v>0</v>
      </c>
      <c r="BE125" s="901" t="str">
        <f t="shared" si="37"/>
        <v>-</v>
      </c>
      <c r="BF125" s="902"/>
      <c r="BG125" s="903"/>
      <c r="BH125" s="904"/>
      <c r="BI125" s="905"/>
      <c r="BJ125" s="866"/>
      <c r="BL125" s="867"/>
      <c r="BM125" s="867"/>
      <c r="BN125" s="867"/>
    </row>
    <row r="126" spans="1:70">
      <c r="A126" s="872"/>
      <c r="B126" s="897" t="s">
        <v>355</v>
      </c>
      <c r="C126" s="897"/>
      <c r="D126" s="899">
        <f>SUM(D127:D130)</f>
        <v>0</v>
      </c>
      <c r="E126" s="899"/>
      <c r="F126" s="899">
        <f t="shared" si="38"/>
        <v>0</v>
      </c>
      <c r="G126" s="899">
        <f t="shared" si="38"/>
        <v>0</v>
      </c>
      <c r="H126" s="899">
        <f t="shared" ref="H126:AF126" si="65">SUM(H127:H130)</f>
        <v>0</v>
      </c>
      <c r="I126" s="899">
        <f t="shared" si="65"/>
        <v>0</v>
      </c>
      <c r="J126" s="899">
        <f t="shared" si="65"/>
        <v>0</v>
      </c>
      <c r="K126" s="899">
        <f t="shared" si="65"/>
        <v>0</v>
      </c>
      <c r="L126" s="899">
        <f t="shared" si="65"/>
        <v>0</v>
      </c>
      <c r="M126" s="899">
        <f t="shared" si="65"/>
        <v>0</v>
      </c>
      <c r="N126" s="899">
        <f t="shared" si="65"/>
        <v>0</v>
      </c>
      <c r="O126" s="899">
        <f t="shared" si="65"/>
        <v>0</v>
      </c>
      <c r="P126" s="899">
        <f t="shared" si="65"/>
        <v>0</v>
      </c>
      <c r="Q126" s="899">
        <f t="shared" si="65"/>
        <v>0</v>
      </c>
      <c r="R126" s="899">
        <f t="shared" si="65"/>
        <v>0</v>
      </c>
      <c r="S126" s="899">
        <f t="shared" si="65"/>
        <v>0</v>
      </c>
      <c r="T126" s="899">
        <f t="shared" si="65"/>
        <v>0</v>
      </c>
      <c r="U126" s="899">
        <f t="shared" si="65"/>
        <v>0</v>
      </c>
      <c r="V126" s="899">
        <f t="shared" si="65"/>
        <v>0</v>
      </c>
      <c r="W126" s="899">
        <f t="shared" si="65"/>
        <v>0</v>
      </c>
      <c r="X126" s="899">
        <f t="shared" si="65"/>
        <v>0</v>
      </c>
      <c r="Y126" s="899">
        <f t="shared" si="65"/>
        <v>0</v>
      </c>
      <c r="Z126" s="899">
        <f t="shared" si="65"/>
        <v>0</v>
      </c>
      <c r="AA126" s="899">
        <f t="shared" si="65"/>
        <v>0</v>
      </c>
      <c r="AB126" s="899">
        <f t="shared" si="65"/>
        <v>0</v>
      </c>
      <c r="AC126" s="899">
        <f t="shared" si="65"/>
        <v>0</v>
      </c>
      <c r="AD126" s="899">
        <f t="shared" si="65"/>
        <v>0</v>
      </c>
      <c r="AE126" s="899">
        <f t="shared" si="65"/>
        <v>0</v>
      </c>
      <c r="AF126" s="899">
        <f t="shared" si="65"/>
        <v>0</v>
      </c>
      <c r="AG126" s="899">
        <f t="shared" si="33"/>
        <v>0</v>
      </c>
      <c r="AH126" s="899">
        <f t="shared" si="33"/>
        <v>0</v>
      </c>
      <c r="AI126" s="899">
        <f t="shared" ref="AI126:AP126" si="66">SUM(AI127:AI130)</f>
        <v>0</v>
      </c>
      <c r="AJ126" s="899">
        <f t="shared" si="66"/>
        <v>0</v>
      </c>
      <c r="AK126" s="899">
        <f t="shared" si="66"/>
        <v>0</v>
      </c>
      <c r="AL126" s="899">
        <f t="shared" si="66"/>
        <v>0</v>
      </c>
      <c r="AM126" s="899">
        <f t="shared" si="66"/>
        <v>0</v>
      </c>
      <c r="AN126" s="899">
        <f t="shared" si="66"/>
        <v>0</v>
      </c>
      <c r="AO126" s="899">
        <f t="shared" si="66"/>
        <v>0</v>
      </c>
      <c r="AP126" s="899">
        <f t="shared" si="66"/>
        <v>0</v>
      </c>
      <c r="AQ126" s="899">
        <f t="shared" si="34"/>
        <v>0</v>
      </c>
      <c r="AR126" s="899"/>
      <c r="AS126" s="899">
        <f t="shared" si="39"/>
        <v>0</v>
      </c>
      <c r="AT126" s="899">
        <f t="shared" si="40"/>
        <v>0</v>
      </c>
      <c r="AU126" s="899">
        <f t="shared" ref="AU126:BA126" si="67">SUM(AU127:AU130)</f>
        <v>0</v>
      </c>
      <c r="AV126" s="899">
        <f t="shared" si="67"/>
        <v>0</v>
      </c>
      <c r="AW126" s="899">
        <f t="shared" si="67"/>
        <v>0</v>
      </c>
      <c r="AX126" s="899">
        <f t="shared" si="67"/>
        <v>0</v>
      </c>
      <c r="AY126" s="899">
        <f t="shared" si="67"/>
        <v>0</v>
      </c>
      <c r="AZ126" s="899">
        <f t="shared" si="67"/>
        <v>0</v>
      </c>
      <c r="BA126" s="899">
        <f t="shared" si="67"/>
        <v>0</v>
      </c>
      <c r="BB126" s="899">
        <f t="shared" si="41"/>
        <v>0</v>
      </c>
      <c r="BC126" s="899">
        <f t="shared" si="35"/>
        <v>0</v>
      </c>
      <c r="BD126" s="899">
        <f t="shared" si="36"/>
        <v>0</v>
      </c>
      <c r="BE126" s="901" t="str">
        <f t="shared" si="37"/>
        <v>-</v>
      </c>
      <c r="BF126" s="902"/>
      <c r="BG126" s="903"/>
      <c r="BH126" s="904"/>
      <c r="BI126" s="905"/>
      <c r="BJ126" s="866"/>
      <c r="BL126" s="867"/>
      <c r="BM126" s="867"/>
      <c r="BN126" s="867"/>
    </row>
    <row r="127" spans="1:70">
      <c r="A127" s="872"/>
      <c r="B127" s="897" t="s">
        <v>356</v>
      </c>
      <c r="C127" s="897"/>
      <c r="D127" s="899"/>
      <c r="E127" s="899"/>
      <c r="F127" s="899">
        <f t="shared" si="38"/>
        <v>0</v>
      </c>
      <c r="G127" s="899">
        <f t="shared" si="38"/>
        <v>0</v>
      </c>
      <c r="H127" s="899"/>
      <c r="I127" s="899"/>
      <c r="J127" s="899"/>
      <c r="K127" s="899"/>
      <c r="L127" s="899"/>
      <c r="M127" s="899"/>
      <c r="N127" s="899"/>
      <c r="O127" s="899"/>
      <c r="P127" s="899"/>
      <c r="Q127" s="899"/>
      <c r="R127" s="899"/>
      <c r="S127" s="899"/>
      <c r="T127" s="899"/>
      <c r="U127" s="899"/>
      <c r="V127" s="899"/>
      <c r="W127" s="899"/>
      <c r="X127" s="899"/>
      <c r="Y127" s="899"/>
      <c r="Z127" s="899"/>
      <c r="AA127" s="899"/>
      <c r="AB127" s="899"/>
      <c r="AC127" s="899"/>
      <c r="AD127" s="899"/>
      <c r="AE127" s="899"/>
      <c r="AF127" s="899"/>
      <c r="AG127" s="899">
        <f t="shared" si="33"/>
        <v>0</v>
      </c>
      <c r="AH127" s="899">
        <f t="shared" si="33"/>
        <v>0</v>
      </c>
      <c r="AI127" s="899"/>
      <c r="AJ127" s="899"/>
      <c r="AK127" s="899"/>
      <c r="AL127" s="899"/>
      <c r="AM127" s="899"/>
      <c r="AN127" s="899"/>
      <c r="AO127" s="899"/>
      <c r="AP127" s="899"/>
      <c r="AQ127" s="899">
        <f t="shared" si="34"/>
        <v>0</v>
      </c>
      <c r="AR127" s="899"/>
      <c r="AS127" s="899">
        <f t="shared" si="39"/>
        <v>0</v>
      </c>
      <c r="AT127" s="899">
        <f t="shared" si="40"/>
        <v>0</v>
      </c>
      <c r="AU127" s="899"/>
      <c r="AV127" s="899"/>
      <c r="AW127" s="899"/>
      <c r="AX127" s="899"/>
      <c r="AY127" s="899"/>
      <c r="AZ127" s="899"/>
      <c r="BA127" s="899"/>
      <c r="BB127" s="899">
        <f t="shared" si="41"/>
        <v>0</v>
      </c>
      <c r="BC127" s="899">
        <f t="shared" si="35"/>
        <v>0</v>
      </c>
      <c r="BD127" s="899">
        <f t="shared" si="36"/>
        <v>0</v>
      </c>
      <c r="BE127" s="901" t="str">
        <f t="shared" si="37"/>
        <v>-</v>
      </c>
      <c r="BF127" s="902"/>
      <c r="BG127" s="903"/>
      <c r="BH127" s="904"/>
      <c r="BI127" s="905"/>
      <c r="BJ127" s="866"/>
      <c r="BL127" s="867"/>
      <c r="BM127" s="867"/>
      <c r="BN127" s="867"/>
    </row>
    <row r="128" spans="1:70">
      <c r="A128" s="872"/>
      <c r="B128" s="897" t="s">
        <v>357</v>
      </c>
      <c r="C128" s="897"/>
      <c r="D128" s="899"/>
      <c r="E128" s="899"/>
      <c r="F128" s="899">
        <f t="shared" si="38"/>
        <v>0</v>
      </c>
      <c r="G128" s="899">
        <f t="shared" si="38"/>
        <v>0</v>
      </c>
      <c r="H128" s="899"/>
      <c r="I128" s="899"/>
      <c r="J128" s="899"/>
      <c r="K128" s="899"/>
      <c r="L128" s="899"/>
      <c r="M128" s="899"/>
      <c r="N128" s="899"/>
      <c r="O128" s="899"/>
      <c r="P128" s="899"/>
      <c r="Q128" s="899"/>
      <c r="R128" s="899"/>
      <c r="S128" s="899"/>
      <c r="T128" s="899"/>
      <c r="U128" s="899"/>
      <c r="V128" s="899"/>
      <c r="W128" s="899"/>
      <c r="X128" s="899"/>
      <c r="Y128" s="899"/>
      <c r="Z128" s="899"/>
      <c r="AA128" s="899"/>
      <c r="AB128" s="899"/>
      <c r="AC128" s="899"/>
      <c r="AD128" s="899"/>
      <c r="AE128" s="899"/>
      <c r="AF128" s="899"/>
      <c r="AG128" s="899">
        <f t="shared" si="33"/>
        <v>0</v>
      </c>
      <c r="AH128" s="899">
        <f t="shared" si="33"/>
        <v>0</v>
      </c>
      <c r="AI128" s="899"/>
      <c r="AJ128" s="899"/>
      <c r="AK128" s="899"/>
      <c r="AL128" s="899"/>
      <c r="AM128" s="899"/>
      <c r="AN128" s="899"/>
      <c r="AO128" s="899"/>
      <c r="AP128" s="899"/>
      <c r="AQ128" s="899">
        <f t="shared" si="34"/>
        <v>0</v>
      </c>
      <c r="AR128" s="899"/>
      <c r="AS128" s="899">
        <f t="shared" si="39"/>
        <v>0</v>
      </c>
      <c r="AT128" s="899">
        <f t="shared" si="40"/>
        <v>0</v>
      </c>
      <c r="AU128" s="899"/>
      <c r="AV128" s="899"/>
      <c r="AW128" s="899"/>
      <c r="AX128" s="899"/>
      <c r="AY128" s="899"/>
      <c r="AZ128" s="899"/>
      <c r="BA128" s="899"/>
      <c r="BB128" s="899">
        <f t="shared" si="41"/>
        <v>0</v>
      </c>
      <c r="BC128" s="899">
        <f t="shared" si="35"/>
        <v>0</v>
      </c>
      <c r="BD128" s="899">
        <f t="shared" si="36"/>
        <v>0</v>
      </c>
      <c r="BE128" s="901" t="str">
        <f t="shared" si="37"/>
        <v>-</v>
      </c>
      <c r="BF128" s="902"/>
      <c r="BG128" s="903"/>
      <c r="BH128" s="904"/>
      <c r="BI128" s="905"/>
      <c r="BJ128" s="866"/>
      <c r="BL128" s="867"/>
      <c r="BM128" s="867"/>
      <c r="BN128" s="867"/>
    </row>
    <row r="129" spans="1:70">
      <c r="A129" s="872"/>
      <c r="B129" s="897" t="s">
        <v>358</v>
      </c>
      <c r="C129" s="897"/>
      <c r="D129" s="899"/>
      <c r="E129" s="899"/>
      <c r="F129" s="899">
        <f t="shared" si="38"/>
        <v>0</v>
      </c>
      <c r="G129" s="899">
        <f t="shared" si="38"/>
        <v>0</v>
      </c>
      <c r="H129" s="899"/>
      <c r="I129" s="899"/>
      <c r="J129" s="899"/>
      <c r="K129" s="899"/>
      <c r="L129" s="899"/>
      <c r="M129" s="899"/>
      <c r="N129" s="899"/>
      <c r="O129" s="899"/>
      <c r="P129" s="899"/>
      <c r="Q129" s="899"/>
      <c r="R129" s="899"/>
      <c r="S129" s="899"/>
      <c r="T129" s="899"/>
      <c r="U129" s="899"/>
      <c r="V129" s="899"/>
      <c r="W129" s="899"/>
      <c r="X129" s="899"/>
      <c r="Y129" s="899"/>
      <c r="Z129" s="899"/>
      <c r="AA129" s="899"/>
      <c r="AB129" s="899"/>
      <c r="AC129" s="899"/>
      <c r="AD129" s="899"/>
      <c r="AE129" s="899"/>
      <c r="AF129" s="899"/>
      <c r="AG129" s="899">
        <f t="shared" si="33"/>
        <v>0</v>
      </c>
      <c r="AH129" s="899">
        <f t="shared" si="33"/>
        <v>0</v>
      </c>
      <c r="AI129" s="899"/>
      <c r="AJ129" s="899"/>
      <c r="AK129" s="899"/>
      <c r="AL129" s="899"/>
      <c r="AM129" s="899"/>
      <c r="AN129" s="899"/>
      <c r="AO129" s="899"/>
      <c r="AP129" s="899"/>
      <c r="AQ129" s="899">
        <f t="shared" si="34"/>
        <v>0</v>
      </c>
      <c r="AR129" s="899"/>
      <c r="AS129" s="899">
        <f t="shared" si="39"/>
        <v>0</v>
      </c>
      <c r="AT129" s="899">
        <f t="shared" si="40"/>
        <v>0</v>
      </c>
      <c r="AU129" s="899"/>
      <c r="AV129" s="899"/>
      <c r="AW129" s="899"/>
      <c r="AX129" s="899"/>
      <c r="AY129" s="899"/>
      <c r="AZ129" s="899"/>
      <c r="BA129" s="899"/>
      <c r="BB129" s="899">
        <f t="shared" si="41"/>
        <v>0</v>
      </c>
      <c r="BC129" s="899">
        <f t="shared" si="35"/>
        <v>0</v>
      </c>
      <c r="BD129" s="899">
        <f t="shared" si="36"/>
        <v>0</v>
      </c>
      <c r="BE129" s="901" t="str">
        <f t="shared" si="37"/>
        <v>-</v>
      </c>
      <c r="BF129" s="902"/>
      <c r="BG129" s="903"/>
      <c r="BH129" s="904"/>
      <c r="BI129" s="905"/>
      <c r="BJ129" s="866"/>
      <c r="BL129" s="867"/>
      <c r="BM129" s="867"/>
      <c r="BN129" s="867"/>
    </row>
    <row r="130" spans="1:70">
      <c r="A130" s="872"/>
      <c r="B130" s="897" t="s">
        <v>359</v>
      </c>
      <c r="C130" s="897"/>
      <c r="D130" s="899"/>
      <c r="E130" s="899"/>
      <c r="F130" s="899">
        <f t="shared" si="38"/>
        <v>0</v>
      </c>
      <c r="G130" s="899">
        <f t="shared" si="38"/>
        <v>0</v>
      </c>
      <c r="H130" s="899"/>
      <c r="I130" s="899"/>
      <c r="J130" s="899"/>
      <c r="K130" s="899"/>
      <c r="L130" s="899"/>
      <c r="M130" s="899"/>
      <c r="N130" s="899"/>
      <c r="O130" s="899"/>
      <c r="P130" s="899"/>
      <c r="Q130" s="899"/>
      <c r="R130" s="899"/>
      <c r="S130" s="899"/>
      <c r="T130" s="899"/>
      <c r="U130" s="899"/>
      <c r="V130" s="899"/>
      <c r="W130" s="899"/>
      <c r="X130" s="899"/>
      <c r="Y130" s="899"/>
      <c r="Z130" s="899"/>
      <c r="AA130" s="899"/>
      <c r="AB130" s="899"/>
      <c r="AC130" s="899"/>
      <c r="AD130" s="899"/>
      <c r="AE130" s="899"/>
      <c r="AF130" s="899"/>
      <c r="AG130" s="899">
        <f t="shared" si="33"/>
        <v>0</v>
      </c>
      <c r="AH130" s="899">
        <f t="shared" si="33"/>
        <v>0</v>
      </c>
      <c r="AI130" s="899"/>
      <c r="AJ130" s="899"/>
      <c r="AK130" s="899"/>
      <c r="AL130" s="899"/>
      <c r="AM130" s="899"/>
      <c r="AN130" s="899"/>
      <c r="AO130" s="899"/>
      <c r="AP130" s="899"/>
      <c r="AQ130" s="899">
        <f t="shared" si="34"/>
        <v>0</v>
      </c>
      <c r="AR130" s="899"/>
      <c r="AS130" s="899">
        <f t="shared" si="39"/>
        <v>0</v>
      </c>
      <c r="AT130" s="899">
        <f t="shared" si="40"/>
        <v>0</v>
      </c>
      <c r="AU130" s="899"/>
      <c r="AV130" s="899"/>
      <c r="AW130" s="899"/>
      <c r="AX130" s="899"/>
      <c r="AY130" s="899"/>
      <c r="AZ130" s="899"/>
      <c r="BA130" s="899"/>
      <c r="BB130" s="899">
        <f t="shared" si="41"/>
        <v>0</v>
      </c>
      <c r="BC130" s="899">
        <f t="shared" si="35"/>
        <v>0</v>
      </c>
      <c r="BD130" s="899">
        <f t="shared" si="36"/>
        <v>0</v>
      </c>
      <c r="BE130" s="901" t="str">
        <f t="shared" si="37"/>
        <v>-</v>
      </c>
      <c r="BF130" s="902"/>
      <c r="BG130" s="903"/>
      <c r="BH130" s="904"/>
      <c r="BI130" s="905"/>
      <c r="BJ130" s="866"/>
      <c r="BL130" s="867"/>
      <c r="BM130" s="867"/>
      <c r="BN130" s="867"/>
    </row>
    <row r="131" spans="1:70">
      <c r="A131" s="872"/>
      <c r="B131" s="897" t="s">
        <v>55</v>
      </c>
      <c r="C131" s="897"/>
      <c r="D131" s="899"/>
      <c r="E131" s="899"/>
      <c r="F131" s="899">
        <f t="shared" si="38"/>
        <v>0</v>
      </c>
      <c r="G131" s="899">
        <f t="shared" si="38"/>
        <v>0</v>
      </c>
      <c r="H131" s="899"/>
      <c r="I131" s="899"/>
      <c r="J131" s="899"/>
      <c r="K131" s="899"/>
      <c r="L131" s="899"/>
      <c r="M131" s="899"/>
      <c r="N131" s="899"/>
      <c r="O131" s="899"/>
      <c r="P131" s="899"/>
      <c r="Q131" s="899"/>
      <c r="R131" s="899"/>
      <c r="S131" s="899"/>
      <c r="T131" s="899"/>
      <c r="U131" s="899"/>
      <c r="V131" s="899"/>
      <c r="W131" s="899"/>
      <c r="X131" s="899"/>
      <c r="Y131" s="899"/>
      <c r="Z131" s="899"/>
      <c r="AA131" s="899"/>
      <c r="AB131" s="899"/>
      <c r="AC131" s="899"/>
      <c r="AD131" s="899"/>
      <c r="AE131" s="899"/>
      <c r="AF131" s="899"/>
      <c r="AG131" s="899">
        <f t="shared" si="33"/>
        <v>0</v>
      </c>
      <c r="AH131" s="899">
        <f t="shared" si="33"/>
        <v>0</v>
      </c>
      <c r="AI131" s="899"/>
      <c r="AJ131" s="899"/>
      <c r="AK131" s="899"/>
      <c r="AL131" s="899"/>
      <c r="AM131" s="899"/>
      <c r="AN131" s="899"/>
      <c r="AO131" s="899"/>
      <c r="AP131" s="899"/>
      <c r="AQ131" s="899">
        <f t="shared" si="34"/>
        <v>0</v>
      </c>
      <c r="AR131" s="899"/>
      <c r="AS131" s="899">
        <f t="shared" si="39"/>
        <v>0</v>
      </c>
      <c r="AT131" s="899">
        <f t="shared" si="40"/>
        <v>0</v>
      </c>
      <c r="AU131" s="899"/>
      <c r="AV131" s="899"/>
      <c r="AW131" s="899"/>
      <c r="AX131" s="899"/>
      <c r="AY131" s="899"/>
      <c r="AZ131" s="899"/>
      <c r="BA131" s="899"/>
      <c r="BB131" s="899">
        <f t="shared" si="41"/>
        <v>0</v>
      </c>
      <c r="BC131" s="899">
        <f t="shared" si="35"/>
        <v>0</v>
      </c>
      <c r="BD131" s="899">
        <f t="shared" si="36"/>
        <v>0</v>
      </c>
      <c r="BE131" s="901" t="str">
        <f t="shared" si="37"/>
        <v>-</v>
      </c>
      <c r="BF131" s="902"/>
      <c r="BG131" s="903"/>
      <c r="BH131" s="904"/>
      <c r="BI131" s="905"/>
      <c r="BJ131" s="866"/>
      <c r="BL131" s="867"/>
      <c r="BM131" s="867"/>
      <c r="BN131" s="867"/>
    </row>
    <row r="132" spans="1:70">
      <c r="A132" s="920"/>
      <c r="B132" s="921" t="s">
        <v>234</v>
      </c>
      <c r="C132" s="921"/>
      <c r="D132" s="907"/>
      <c r="E132" s="907"/>
      <c r="F132" s="907">
        <f t="shared" si="38"/>
        <v>0</v>
      </c>
      <c r="G132" s="907">
        <f t="shared" si="38"/>
        <v>0</v>
      </c>
      <c r="H132" s="907">
        <v>0</v>
      </c>
      <c r="I132" s="907">
        <v>0</v>
      </c>
      <c r="J132" s="907">
        <v>0</v>
      </c>
      <c r="K132" s="907">
        <v>0</v>
      </c>
      <c r="L132" s="907">
        <v>0</v>
      </c>
      <c r="M132" s="907">
        <v>0</v>
      </c>
      <c r="N132" s="907">
        <v>0</v>
      </c>
      <c r="O132" s="907">
        <v>0</v>
      </c>
      <c r="P132" s="907">
        <v>0</v>
      </c>
      <c r="Q132" s="907">
        <v>0</v>
      </c>
      <c r="R132" s="907">
        <v>0</v>
      </c>
      <c r="S132" s="907">
        <v>0</v>
      </c>
      <c r="T132" s="907">
        <v>0</v>
      </c>
      <c r="U132" s="907">
        <v>0</v>
      </c>
      <c r="V132" s="907">
        <v>0</v>
      </c>
      <c r="W132" s="907" t="s">
        <v>360</v>
      </c>
      <c r="X132" s="907"/>
      <c r="Y132" s="907">
        <v>0</v>
      </c>
      <c r="Z132" s="907">
        <v>0</v>
      </c>
      <c r="AA132" s="907">
        <v>0</v>
      </c>
      <c r="AB132" s="907">
        <v>0</v>
      </c>
      <c r="AC132" s="907">
        <v>0</v>
      </c>
      <c r="AD132" s="907">
        <v>0</v>
      </c>
      <c r="AE132" s="907">
        <v>0</v>
      </c>
      <c r="AF132" s="907">
        <v>0</v>
      </c>
      <c r="AG132" s="907">
        <f t="shared" si="33"/>
        <v>0</v>
      </c>
      <c r="AH132" s="907">
        <f t="shared" si="33"/>
        <v>0</v>
      </c>
      <c r="AI132" s="907">
        <v>0</v>
      </c>
      <c r="AJ132" s="907">
        <v>0</v>
      </c>
      <c r="AK132" s="907">
        <v>0</v>
      </c>
      <c r="AL132" s="907">
        <v>0</v>
      </c>
      <c r="AM132" s="907">
        <v>0</v>
      </c>
      <c r="AN132" s="907">
        <v>0</v>
      </c>
      <c r="AO132" s="907">
        <v>0</v>
      </c>
      <c r="AP132" s="907">
        <v>0</v>
      </c>
      <c r="AQ132" s="907">
        <f t="shared" si="34"/>
        <v>0</v>
      </c>
      <c r="AR132" s="907"/>
      <c r="AS132" s="907">
        <f t="shared" si="39"/>
        <v>0</v>
      </c>
      <c r="AT132" s="907">
        <f t="shared" si="40"/>
        <v>0</v>
      </c>
      <c r="AU132" s="907">
        <v>0</v>
      </c>
      <c r="AV132" s="907">
        <v>0</v>
      </c>
      <c r="AW132" s="907">
        <v>0</v>
      </c>
      <c r="AX132" s="907">
        <v>0</v>
      </c>
      <c r="AY132" s="907">
        <v>0</v>
      </c>
      <c r="AZ132" s="907">
        <v>0</v>
      </c>
      <c r="BA132" s="907">
        <v>0</v>
      </c>
      <c r="BB132" s="899">
        <f t="shared" si="41"/>
        <v>0</v>
      </c>
      <c r="BC132" s="907">
        <f t="shared" si="35"/>
        <v>0</v>
      </c>
      <c r="BD132" s="320">
        <f t="shared" si="36"/>
        <v>0</v>
      </c>
      <c r="BE132" s="908" t="str">
        <f t="shared" si="37"/>
        <v>-</v>
      </c>
      <c r="BF132" s="585">
        <v>0</v>
      </c>
      <c r="BG132" s="578">
        <v>0</v>
      </c>
      <c r="BH132" s="578">
        <v>0</v>
      </c>
      <c r="BI132" s="438">
        <v>0</v>
      </c>
      <c r="BJ132" s="448">
        <v>0</v>
      </c>
      <c r="BK132" s="579"/>
      <c r="BL132" s="635">
        <v>0</v>
      </c>
      <c r="BM132" s="635">
        <v>0.62385246000000005</v>
      </c>
      <c r="BN132" s="635">
        <v>0.62385246000000005</v>
      </c>
      <c r="BO132" s="579">
        <v>623.85246000000006</v>
      </c>
      <c r="BQ132" s="579">
        <v>0</v>
      </c>
      <c r="BR132" s="579">
        <v>0</v>
      </c>
    </row>
    <row r="133" spans="1:70">
      <c r="A133" s="872"/>
      <c r="B133" s="897" t="s">
        <v>343</v>
      </c>
      <c r="C133" s="897"/>
      <c r="D133" s="899">
        <f t="shared" ref="D133:D150" si="68">D114</f>
        <v>0</v>
      </c>
      <c r="E133" s="899"/>
      <c r="F133" s="899">
        <f t="shared" si="38"/>
        <v>0</v>
      </c>
      <c r="G133" s="899">
        <f t="shared" si="38"/>
        <v>0</v>
      </c>
      <c r="H133" s="899">
        <f t="shared" ref="H133:BA139" si="69">H114</f>
        <v>0</v>
      </c>
      <c r="I133" s="899">
        <f t="shared" si="69"/>
        <v>0</v>
      </c>
      <c r="J133" s="899">
        <f t="shared" si="69"/>
        <v>0</v>
      </c>
      <c r="K133" s="899">
        <f t="shared" si="69"/>
        <v>0</v>
      </c>
      <c r="L133" s="899">
        <f t="shared" si="69"/>
        <v>0</v>
      </c>
      <c r="M133" s="899">
        <f t="shared" si="69"/>
        <v>0</v>
      </c>
      <c r="N133" s="899">
        <f t="shared" si="69"/>
        <v>0</v>
      </c>
      <c r="O133" s="899">
        <f t="shared" si="69"/>
        <v>0</v>
      </c>
      <c r="P133" s="899">
        <f t="shared" si="69"/>
        <v>0</v>
      </c>
      <c r="Q133" s="899">
        <f t="shared" si="69"/>
        <v>0</v>
      </c>
      <c r="R133" s="899">
        <f t="shared" si="69"/>
        <v>0</v>
      </c>
      <c r="S133" s="899">
        <f t="shared" si="69"/>
        <v>0</v>
      </c>
      <c r="T133" s="899">
        <f t="shared" si="69"/>
        <v>0</v>
      </c>
      <c r="U133" s="899">
        <f t="shared" si="69"/>
        <v>0</v>
      </c>
      <c r="V133" s="899">
        <f t="shared" si="69"/>
        <v>0</v>
      </c>
      <c r="W133" s="899">
        <f t="shared" si="69"/>
        <v>0</v>
      </c>
      <c r="X133" s="899">
        <f t="shared" si="69"/>
        <v>0</v>
      </c>
      <c r="Y133" s="899">
        <f t="shared" si="69"/>
        <v>0</v>
      </c>
      <c r="Z133" s="899">
        <f t="shared" si="69"/>
        <v>0</v>
      </c>
      <c r="AA133" s="899">
        <f t="shared" si="69"/>
        <v>0</v>
      </c>
      <c r="AB133" s="899">
        <f t="shared" si="69"/>
        <v>0</v>
      </c>
      <c r="AC133" s="899">
        <f t="shared" si="69"/>
        <v>0</v>
      </c>
      <c r="AD133" s="899">
        <f t="shared" si="69"/>
        <v>0</v>
      </c>
      <c r="AE133" s="899">
        <f t="shared" si="69"/>
        <v>0</v>
      </c>
      <c r="AF133" s="899">
        <f t="shared" si="69"/>
        <v>0</v>
      </c>
      <c r="AG133" s="899">
        <f t="shared" si="33"/>
        <v>0</v>
      </c>
      <c r="AH133" s="899">
        <f t="shared" si="33"/>
        <v>0</v>
      </c>
      <c r="AI133" s="899">
        <f t="shared" si="69"/>
        <v>0</v>
      </c>
      <c r="AJ133" s="899">
        <f t="shared" si="69"/>
        <v>0</v>
      </c>
      <c r="AK133" s="899">
        <f t="shared" si="69"/>
        <v>0</v>
      </c>
      <c r="AL133" s="899">
        <f t="shared" si="69"/>
        <v>0</v>
      </c>
      <c r="AM133" s="899">
        <f t="shared" si="69"/>
        <v>0</v>
      </c>
      <c r="AN133" s="899">
        <f t="shared" si="69"/>
        <v>0</v>
      </c>
      <c r="AO133" s="899">
        <f t="shared" si="69"/>
        <v>0</v>
      </c>
      <c r="AP133" s="899">
        <f t="shared" si="69"/>
        <v>0</v>
      </c>
      <c r="AQ133" s="899">
        <f t="shared" si="34"/>
        <v>0</v>
      </c>
      <c r="AR133" s="899"/>
      <c r="AS133" s="899">
        <f t="shared" si="39"/>
        <v>0</v>
      </c>
      <c r="AT133" s="899">
        <f t="shared" si="40"/>
        <v>0</v>
      </c>
      <c r="AU133" s="899">
        <f t="shared" si="69"/>
        <v>0</v>
      </c>
      <c r="AV133" s="899">
        <f t="shared" si="69"/>
        <v>0</v>
      </c>
      <c r="AW133" s="899">
        <f t="shared" si="69"/>
        <v>0</v>
      </c>
      <c r="AX133" s="899">
        <f t="shared" si="69"/>
        <v>0</v>
      </c>
      <c r="AY133" s="899">
        <f t="shared" si="69"/>
        <v>0</v>
      </c>
      <c r="AZ133" s="899">
        <f t="shared" si="69"/>
        <v>0</v>
      </c>
      <c r="BA133" s="899">
        <f t="shared" si="69"/>
        <v>0</v>
      </c>
      <c r="BB133" s="899">
        <f t="shared" si="41"/>
        <v>0</v>
      </c>
      <c r="BC133" s="899">
        <f t="shared" si="35"/>
        <v>0</v>
      </c>
      <c r="BD133" s="899">
        <f t="shared" si="36"/>
        <v>0</v>
      </c>
      <c r="BE133" s="901" t="str">
        <f t="shared" si="37"/>
        <v>-</v>
      </c>
      <c r="BF133" s="902"/>
      <c r="BG133" s="903"/>
      <c r="BH133" s="904"/>
      <c r="BI133" s="905"/>
      <c r="BJ133" s="866"/>
      <c r="BL133" s="867"/>
      <c r="BM133" s="867"/>
      <c r="BN133" s="867"/>
    </row>
    <row r="134" spans="1:70">
      <c r="A134" s="872"/>
      <c r="B134" s="897" t="s">
        <v>344</v>
      </c>
      <c r="C134" s="897"/>
      <c r="D134" s="899">
        <f t="shared" si="68"/>
        <v>0</v>
      </c>
      <c r="E134" s="899"/>
      <c r="F134" s="899">
        <f t="shared" si="38"/>
        <v>0</v>
      </c>
      <c r="G134" s="899">
        <f t="shared" si="38"/>
        <v>0</v>
      </c>
      <c r="H134" s="899">
        <f t="shared" si="69"/>
        <v>0</v>
      </c>
      <c r="I134" s="899">
        <f t="shared" si="69"/>
        <v>0</v>
      </c>
      <c r="J134" s="899">
        <f t="shared" si="69"/>
        <v>0</v>
      </c>
      <c r="K134" s="899">
        <f t="shared" si="69"/>
        <v>0</v>
      </c>
      <c r="L134" s="899">
        <f t="shared" si="69"/>
        <v>0</v>
      </c>
      <c r="M134" s="899">
        <f t="shared" si="69"/>
        <v>0</v>
      </c>
      <c r="N134" s="899">
        <f t="shared" si="69"/>
        <v>0</v>
      </c>
      <c r="O134" s="899">
        <f t="shared" si="69"/>
        <v>0</v>
      </c>
      <c r="P134" s="899">
        <f t="shared" si="69"/>
        <v>0</v>
      </c>
      <c r="Q134" s="899">
        <f t="shared" si="69"/>
        <v>0</v>
      </c>
      <c r="R134" s="899">
        <f t="shared" si="69"/>
        <v>0</v>
      </c>
      <c r="S134" s="899">
        <f t="shared" si="69"/>
        <v>0</v>
      </c>
      <c r="T134" s="899">
        <f t="shared" si="69"/>
        <v>0</v>
      </c>
      <c r="U134" s="899">
        <f t="shared" si="69"/>
        <v>0</v>
      </c>
      <c r="V134" s="899">
        <f t="shared" si="69"/>
        <v>0</v>
      </c>
      <c r="W134" s="899">
        <f t="shared" si="69"/>
        <v>0</v>
      </c>
      <c r="X134" s="899">
        <f t="shared" si="69"/>
        <v>0</v>
      </c>
      <c r="Y134" s="899">
        <f t="shared" si="69"/>
        <v>0</v>
      </c>
      <c r="Z134" s="899">
        <f t="shared" si="69"/>
        <v>0</v>
      </c>
      <c r="AA134" s="899">
        <f t="shared" si="69"/>
        <v>0</v>
      </c>
      <c r="AB134" s="899">
        <f t="shared" si="69"/>
        <v>0</v>
      </c>
      <c r="AC134" s="899">
        <f t="shared" si="69"/>
        <v>0</v>
      </c>
      <c r="AD134" s="899">
        <f t="shared" si="69"/>
        <v>0</v>
      </c>
      <c r="AE134" s="899">
        <f t="shared" si="69"/>
        <v>0</v>
      </c>
      <c r="AF134" s="899">
        <f t="shared" si="69"/>
        <v>0</v>
      </c>
      <c r="AG134" s="899">
        <f t="shared" si="33"/>
        <v>0</v>
      </c>
      <c r="AH134" s="899">
        <f t="shared" si="33"/>
        <v>0</v>
      </c>
      <c r="AI134" s="899">
        <f t="shared" si="69"/>
        <v>0</v>
      </c>
      <c r="AJ134" s="899">
        <f t="shared" si="69"/>
        <v>0</v>
      </c>
      <c r="AK134" s="899">
        <f t="shared" si="69"/>
        <v>0</v>
      </c>
      <c r="AL134" s="899">
        <f t="shared" si="69"/>
        <v>0</v>
      </c>
      <c r="AM134" s="899">
        <f t="shared" si="69"/>
        <v>0</v>
      </c>
      <c r="AN134" s="899">
        <f t="shared" si="69"/>
        <v>0</v>
      </c>
      <c r="AO134" s="899">
        <f t="shared" si="69"/>
        <v>0</v>
      </c>
      <c r="AP134" s="899">
        <f t="shared" si="69"/>
        <v>0</v>
      </c>
      <c r="AQ134" s="899">
        <f t="shared" si="34"/>
        <v>0</v>
      </c>
      <c r="AR134" s="899"/>
      <c r="AS134" s="899">
        <f t="shared" si="39"/>
        <v>0</v>
      </c>
      <c r="AT134" s="899">
        <f t="shared" si="40"/>
        <v>0</v>
      </c>
      <c r="AU134" s="899">
        <f t="shared" si="69"/>
        <v>0</v>
      </c>
      <c r="AV134" s="899">
        <f t="shared" si="69"/>
        <v>0</v>
      </c>
      <c r="AW134" s="899">
        <f t="shared" si="69"/>
        <v>0</v>
      </c>
      <c r="AX134" s="899">
        <f t="shared" si="69"/>
        <v>0</v>
      </c>
      <c r="AY134" s="899">
        <f t="shared" si="69"/>
        <v>0</v>
      </c>
      <c r="AZ134" s="899">
        <f t="shared" si="69"/>
        <v>0</v>
      </c>
      <c r="BA134" s="899">
        <f t="shared" si="69"/>
        <v>0</v>
      </c>
      <c r="BB134" s="899">
        <f t="shared" si="41"/>
        <v>0</v>
      </c>
      <c r="BC134" s="899">
        <f t="shared" si="35"/>
        <v>0</v>
      </c>
      <c r="BD134" s="899">
        <f t="shared" si="36"/>
        <v>0</v>
      </c>
      <c r="BE134" s="901" t="str">
        <f t="shared" si="37"/>
        <v>-</v>
      </c>
      <c r="BF134" s="902"/>
      <c r="BG134" s="903"/>
      <c r="BH134" s="904"/>
      <c r="BI134" s="905"/>
      <c r="BJ134" s="866"/>
      <c r="BL134" s="867"/>
      <c r="BM134" s="867"/>
      <c r="BN134" s="867"/>
    </row>
    <row r="135" spans="1:70">
      <c r="A135" s="872"/>
      <c r="B135" s="897" t="s">
        <v>345</v>
      </c>
      <c r="C135" s="897"/>
      <c r="D135" s="899">
        <f t="shared" si="68"/>
        <v>0</v>
      </c>
      <c r="E135" s="899"/>
      <c r="F135" s="899">
        <f t="shared" si="38"/>
        <v>0</v>
      </c>
      <c r="G135" s="899">
        <f t="shared" si="38"/>
        <v>0</v>
      </c>
      <c r="H135" s="899">
        <f t="shared" si="69"/>
        <v>0</v>
      </c>
      <c r="I135" s="899">
        <f t="shared" si="69"/>
        <v>0</v>
      </c>
      <c r="J135" s="899">
        <f t="shared" si="69"/>
        <v>0</v>
      </c>
      <c r="K135" s="899">
        <f t="shared" si="69"/>
        <v>0</v>
      </c>
      <c r="L135" s="899">
        <f t="shared" si="69"/>
        <v>0</v>
      </c>
      <c r="M135" s="899">
        <f t="shared" si="69"/>
        <v>0</v>
      </c>
      <c r="N135" s="899">
        <f t="shared" si="69"/>
        <v>0</v>
      </c>
      <c r="O135" s="899">
        <f t="shared" si="69"/>
        <v>0</v>
      </c>
      <c r="P135" s="899">
        <f t="shared" si="69"/>
        <v>0</v>
      </c>
      <c r="Q135" s="899">
        <f t="shared" si="69"/>
        <v>0</v>
      </c>
      <c r="R135" s="899">
        <f t="shared" si="69"/>
        <v>0</v>
      </c>
      <c r="S135" s="899">
        <f t="shared" si="69"/>
        <v>0</v>
      </c>
      <c r="T135" s="899">
        <f t="shared" si="69"/>
        <v>0</v>
      </c>
      <c r="U135" s="899">
        <f t="shared" si="69"/>
        <v>0</v>
      </c>
      <c r="V135" s="899">
        <f t="shared" si="69"/>
        <v>0</v>
      </c>
      <c r="W135" s="899">
        <f t="shared" si="69"/>
        <v>0</v>
      </c>
      <c r="X135" s="899">
        <f t="shared" si="69"/>
        <v>0</v>
      </c>
      <c r="Y135" s="899">
        <f t="shared" si="69"/>
        <v>0</v>
      </c>
      <c r="Z135" s="899">
        <f t="shared" si="69"/>
        <v>0</v>
      </c>
      <c r="AA135" s="899">
        <f t="shared" si="69"/>
        <v>0</v>
      </c>
      <c r="AB135" s="899">
        <f t="shared" si="69"/>
        <v>0</v>
      </c>
      <c r="AC135" s="899">
        <f t="shared" si="69"/>
        <v>0</v>
      </c>
      <c r="AD135" s="899">
        <f t="shared" si="69"/>
        <v>0</v>
      </c>
      <c r="AE135" s="899">
        <f t="shared" si="69"/>
        <v>0</v>
      </c>
      <c r="AF135" s="899">
        <f t="shared" si="69"/>
        <v>0</v>
      </c>
      <c r="AG135" s="899">
        <f t="shared" si="33"/>
        <v>0</v>
      </c>
      <c r="AH135" s="899">
        <f t="shared" si="33"/>
        <v>0</v>
      </c>
      <c r="AI135" s="899">
        <f t="shared" si="69"/>
        <v>0</v>
      </c>
      <c r="AJ135" s="899">
        <f t="shared" si="69"/>
        <v>0</v>
      </c>
      <c r="AK135" s="899">
        <f t="shared" si="69"/>
        <v>0</v>
      </c>
      <c r="AL135" s="899">
        <f t="shared" si="69"/>
        <v>0</v>
      </c>
      <c r="AM135" s="899">
        <f t="shared" si="69"/>
        <v>0</v>
      </c>
      <c r="AN135" s="899">
        <f t="shared" si="69"/>
        <v>0</v>
      </c>
      <c r="AO135" s="899">
        <f t="shared" si="69"/>
        <v>0</v>
      </c>
      <c r="AP135" s="899">
        <f t="shared" si="69"/>
        <v>0</v>
      </c>
      <c r="AQ135" s="899">
        <f t="shared" si="34"/>
        <v>0</v>
      </c>
      <c r="AR135" s="899"/>
      <c r="AS135" s="899">
        <f t="shared" si="39"/>
        <v>0</v>
      </c>
      <c r="AT135" s="899">
        <f t="shared" si="40"/>
        <v>0</v>
      </c>
      <c r="AU135" s="899">
        <f t="shared" si="69"/>
        <v>0</v>
      </c>
      <c r="AV135" s="899">
        <f t="shared" si="69"/>
        <v>0</v>
      </c>
      <c r="AW135" s="899">
        <f t="shared" si="69"/>
        <v>0</v>
      </c>
      <c r="AX135" s="899">
        <f t="shared" si="69"/>
        <v>0</v>
      </c>
      <c r="AY135" s="899">
        <f t="shared" si="69"/>
        <v>0</v>
      </c>
      <c r="AZ135" s="899">
        <f t="shared" si="69"/>
        <v>0</v>
      </c>
      <c r="BA135" s="899">
        <f t="shared" si="69"/>
        <v>0</v>
      </c>
      <c r="BB135" s="899">
        <f t="shared" si="41"/>
        <v>0</v>
      </c>
      <c r="BC135" s="899">
        <f t="shared" si="35"/>
        <v>0</v>
      </c>
      <c r="BD135" s="899">
        <f t="shared" si="36"/>
        <v>0</v>
      </c>
      <c r="BE135" s="901" t="str">
        <f t="shared" si="37"/>
        <v>-</v>
      </c>
      <c r="BF135" s="902"/>
      <c r="BG135" s="903"/>
      <c r="BH135" s="904"/>
      <c r="BI135" s="905"/>
      <c r="BJ135" s="866"/>
      <c r="BL135" s="867"/>
      <c r="BM135" s="867"/>
      <c r="BN135" s="867"/>
    </row>
    <row r="136" spans="1:70">
      <c r="A136" s="872"/>
      <c r="B136" s="897" t="s">
        <v>346</v>
      </c>
      <c r="C136" s="897"/>
      <c r="D136" s="899">
        <f t="shared" si="68"/>
        <v>0</v>
      </c>
      <c r="E136" s="899"/>
      <c r="F136" s="899">
        <f t="shared" si="38"/>
        <v>0</v>
      </c>
      <c r="G136" s="899">
        <f t="shared" si="38"/>
        <v>0</v>
      </c>
      <c r="H136" s="899">
        <f t="shared" si="69"/>
        <v>0</v>
      </c>
      <c r="I136" s="899">
        <f t="shared" si="69"/>
        <v>0</v>
      </c>
      <c r="J136" s="899">
        <f t="shared" si="69"/>
        <v>0</v>
      </c>
      <c r="K136" s="899">
        <f t="shared" si="69"/>
        <v>0</v>
      </c>
      <c r="L136" s="899">
        <f t="shared" si="69"/>
        <v>0</v>
      </c>
      <c r="M136" s="899">
        <f t="shared" si="69"/>
        <v>0</v>
      </c>
      <c r="N136" s="899">
        <f t="shared" si="69"/>
        <v>0</v>
      </c>
      <c r="O136" s="899">
        <f t="shared" si="69"/>
        <v>0</v>
      </c>
      <c r="P136" s="899">
        <f t="shared" si="69"/>
        <v>0</v>
      </c>
      <c r="Q136" s="899">
        <f t="shared" si="69"/>
        <v>0</v>
      </c>
      <c r="R136" s="899">
        <f t="shared" si="69"/>
        <v>0</v>
      </c>
      <c r="S136" s="899">
        <f t="shared" si="69"/>
        <v>0</v>
      </c>
      <c r="T136" s="899">
        <f t="shared" si="69"/>
        <v>0</v>
      </c>
      <c r="U136" s="899">
        <f t="shared" si="69"/>
        <v>0</v>
      </c>
      <c r="V136" s="899">
        <f t="shared" si="69"/>
        <v>0</v>
      </c>
      <c r="W136" s="899">
        <f t="shared" si="69"/>
        <v>0</v>
      </c>
      <c r="X136" s="899">
        <f t="shared" si="69"/>
        <v>0</v>
      </c>
      <c r="Y136" s="899">
        <f t="shared" si="69"/>
        <v>0</v>
      </c>
      <c r="Z136" s="899">
        <f t="shared" si="69"/>
        <v>0</v>
      </c>
      <c r="AA136" s="899">
        <f t="shared" si="69"/>
        <v>0</v>
      </c>
      <c r="AB136" s="899">
        <f t="shared" si="69"/>
        <v>0</v>
      </c>
      <c r="AC136" s="899">
        <f t="shared" si="69"/>
        <v>0</v>
      </c>
      <c r="AD136" s="899">
        <f t="shared" si="69"/>
        <v>0</v>
      </c>
      <c r="AE136" s="899">
        <f t="shared" si="69"/>
        <v>0</v>
      </c>
      <c r="AF136" s="899">
        <f t="shared" si="69"/>
        <v>0</v>
      </c>
      <c r="AG136" s="899">
        <f t="shared" si="33"/>
        <v>0</v>
      </c>
      <c r="AH136" s="899">
        <f t="shared" si="33"/>
        <v>0</v>
      </c>
      <c r="AI136" s="899">
        <f t="shared" si="69"/>
        <v>0</v>
      </c>
      <c r="AJ136" s="899">
        <f t="shared" si="69"/>
        <v>0</v>
      </c>
      <c r="AK136" s="899">
        <f t="shared" si="69"/>
        <v>0</v>
      </c>
      <c r="AL136" s="899">
        <f t="shared" si="69"/>
        <v>0</v>
      </c>
      <c r="AM136" s="899">
        <f t="shared" si="69"/>
        <v>0</v>
      </c>
      <c r="AN136" s="899">
        <f t="shared" si="69"/>
        <v>0</v>
      </c>
      <c r="AO136" s="899">
        <f t="shared" si="69"/>
        <v>0</v>
      </c>
      <c r="AP136" s="899">
        <f t="shared" si="69"/>
        <v>0</v>
      </c>
      <c r="AQ136" s="899">
        <f t="shared" si="34"/>
        <v>0</v>
      </c>
      <c r="AR136" s="899"/>
      <c r="AS136" s="899">
        <f t="shared" si="39"/>
        <v>0</v>
      </c>
      <c r="AT136" s="899">
        <f t="shared" si="40"/>
        <v>0</v>
      </c>
      <c r="AU136" s="899">
        <f t="shared" si="69"/>
        <v>0</v>
      </c>
      <c r="AV136" s="899">
        <f t="shared" si="69"/>
        <v>0</v>
      </c>
      <c r="AW136" s="899">
        <f t="shared" si="69"/>
        <v>0</v>
      </c>
      <c r="AX136" s="899">
        <f t="shared" si="69"/>
        <v>0</v>
      </c>
      <c r="AY136" s="899">
        <f t="shared" si="69"/>
        <v>0</v>
      </c>
      <c r="AZ136" s="899">
        <f t="shared" si="69"/>
        <v>0</v>
      </c>
      <c r="BA136" s="899">
        <f t="shared" si="69"/>
        <v>0</v>
      </c>
      <c r="BB136" s="899">
        <f t="shared" si="41"/>
        <v>0</v>
      </c>
      <c r="BC136" s="899">
        <f t="shared" si="35"/>
        <v>0</v>
      </c>
      <c r="BD136" s="899">
        <f t="shared" si="36"/>
        <v>0</v>
      </c>
      <c r="BE136" s="901" t="str">
        <f t="shared" si="37"/>
        <v>-</v>
      </c>
      <c r="BF136" s="902"/>
      <c r="BG136" s="903"/>
      <c r="BH136" s="904"/>
      <c r="BI136" s="905"/>
      <c r="BJ136" s="866"/>
      <c r="BL136" s="867"/>
      <c r="BM136" s="867"/>
      <c r="BN136" s="867"/>
    </row>
    <row r="137" spans="1:70">
      <c r="A137" s="872"/>
      <c r="B137" s="897" t="s">
        <v>347</v>
      </c>
      <c r="C137" s="897"/>
      <c r="D137" s="899">
        <f t="shared" si="68"/>
        <v>0</v>
      </c>
      <c r="E137" s="899"/>
      <c r="F137" s="899">
        <f t="shared" si="38"/>
        <v>0</v>
      </c>
      <c r="G137" s="899">
        <f t="shared" si="38"/>
        <v>0</v>
      </c>
      <c r="H137" s="899">
        <f t="shared" si="69"/>
        <v>0</v>
      </c>
      <c r="I137" s="899">
        <f t="shared" si="69"/>
        <v>0</v>
      </c>
      <c r="J137" s="899">
        <f t="shared" si="69"/>
        <v>0</v>
      </c>
      <c r="K137" s="899">
        <f t="shared" si="69"/>
        <v>0</v>
      </c>
      <c r="L137" s="899">
        <f t="shared" si="69"/>
        <v>0</v>
      </c>
      <c r="M137" s="899">
        <f t="shared" si="69"/>
        <v>0</v>
      </c>
      <c r="N137" s="899">
        <f t="shared" si="69"/>
        <v>0</v>
      </c>
      <c r="O137" s="899">
        <f t="shared" si="69"/>
        <v>0</v>
      </c>
      <c r="P137" s="899">
        <f t="shared" si="69"/>
        <v>0</v>
      </c>
      <c r="Q137" s="899">
        <f t="shared" si="69"/>
        <v>0</v>
      </c>
      <c r="R137" s="899">
        <f t="shared" si="69"/>
        <v>0</v>
      </c>
      <c r="S137" s="899">
        <f t="shared" si="69"/>
        <v>0</v>
      </c>
      <c r="T137" s="899">
        <f t="shared" si="69"/>
        <v>0</v>
      </c>
      <c r="U137" s="899">
        <f t="shared" si="69"/>
        <v>0</v>
      </c>
      <c r="V137" s="899">
        <f t="shared" si="69"/>
        <v>0</v>
      </c>
      <c r="W137" s="899">
        <f t="shared" si="69"/>
        <v>0</v>
      </c>
      <c r="X137" s="899">
        <f t="shared" si="69"/>
        <v>0</v>
      </c>
      <c r="Y137" s="899">
        <f t="shared" si="69"/>
        <v>0</v>
      </c>
      <c r="Z137" s="899">
        <f t="shared" si="69"/>
        <v>0</v>
      </c>
      <c r="AA137" s="899">
        <f t="shared" si="69"/>
        <v>0</v>
      </c>
      <c r="AB137" s="899">
        <f t="shared" si="69"/>
        <v>0</v>
      </c>
      <c r="AC137" s="899">
        <f t="shared" si="69"/>
        <v>0</v>
      </c>
      <c r="AD137" s="899">
        <f t="shared" si="69"/>
        <v>0</v>
      </c>
      <c r="AE137" s="899">
        <f t="shared" si="69"/>
        <v>0</v>
      </c>
      <c r="AF137" s="899">
        <f t="shared" si="69"/>
        <v>0</v>
      </c>
      <c r="AG137" s="899">
        <f t="shared" si="33"/>
        <v>0</v>
      </c>
      <c r="AH137" s="899">
        <f t="shared" si="33"/>
        <v>0</v>
      </c>
      <c r="AI137" s="899">
        <f t="shared" si="69"/>
        <v>0</v>
      </c>
      <c r="AJ137" s="899">
        <f t="shared" si="69"/>
        <v>0</v>
      </c>
      <c r="AK137" s="899">
        <f t="shared" si="69"/>
        <v>0</v>
      </c>
      <c r="AL137" s="899">
        <f t="shared" si="69"/>
        <v>0</v>
      </c>
      <c r="AM137" s="899">
        <f t="shared" si="69"/>
        <v>0</v>
      </c>
      <c r="AN137" s="899">
        <f t="shared" si="69"/>
        <v>0</v>
      </c>
      <c r="AO137" s="899">
        <f t="shared" si="69"/>
        <v>0</v>
      </c>
      <c r="AP137" s="899">
        <f t="shared" si="69"/>
        <v>0</v>
      </c>
      <c r="AQ137" s="899">
        <f t="shared" si="34"/>
        <v>0</v>
      </c>
      <c r="AR137" s="899"/>
      <c r="AS137" s="899">
        <f t="shared" si="39"/>
        <v>0</v>
      </c>
      <c r="AT137" s="899">
        <f t="shared" si="40"/>
        <v>0</v>
      </c>
      <c r="AU137" s="899">
        <f t="shared" si="69"/>
        <v>0</v>
      </c>
      <c r="AV137" s="899">
        <f t="shared" si="69"/>
        <v>0</v>
      </c>
      <c r="AW137" s="899">
        <f t="shared" si="69"/>
        <v>0</v>
      </c>
      <c r="AX137" s="899">
        <f t="shared" si="69"/>
        <v>0</v>
      </c>
      <c r="AY137" s="899">
        <f t="shared" si="69"/>
        <v>0</v>
      </c>
      <c r="AZ137" s="899">
        <f t="shared" si="69"/>
        <v>0</v>
      </c>
      <c r="BA137" s="899">
        <f t="shared" si="69"/>
        <v>0</v>
      </c>
      <c r="BB137" s="899">
        <f t="shared" si="41"/>
        <v>0</v>
      </c>
      <c r="BC137" s="899">
        <f t="shared" si="35"/>
        <v>0</v>
      </c>
      <c r="BD137" s="899">
        <f t="shared" si="36"/>
        <v>0</v>
      </c>
      <c r="BE137" s="901" t="str">
        <f t="shared" si="37"/>
        <v>-</v>
      </c>
      <c r="BF137" s="902"/>
      <c r="BG137" s="903"/>
      <c r="BH137" s="904"/>
      <c r="BI137" s="905"/>
      <c r="BJ137" s="866"/>
      <c r="BL137" s="867"/>
      <c r="BM137" s="867"/>
      <c r="BN137" s="867"/>
    </row>
    <row r="138" spans="1:70">
      <c r="A138" s="872"/>
      <c r="B138" s="897" t="s">
        <v>348</v>
      </c>
      <c r="C138" s="897"/>
      <c r="D138" s="899">
        <f t="shared" si="68"/>
        <v>0</v>
      </c>
      <c r="E138" s="899"/>
      <c r="F138" s="899">
        <f t="shared" si="38"/>
        <v>0</v>
      </c>
      <c r="G138" s="899">
        <f t="shared" si="38"/>
        <v>0</v>
      </c>
      <c r="H138" s="899">
        <f t="shared" si="69"/>
        <v>0</v>
      </c>
      <c r="I138" s="899">
        <f t="shared" si="69"/>
        <v>0</v>
      </c>
      <c r="J138" s="899">
        <f t="shared" si="69"/>
        <v>0</v>
      </c>
      <c r="K138" s="899">
        <f t="shared" si="69"/>
        <v>0</v>
      </c>
      <c r="L138" s="899">
        <f t="shared" si="69"/>
        <v>0</v>
      </c>
      <c r="M138" s="899">
        <f t="shared" si="69"/>
        <v>0</v>
      </c>
      <c r="N138" s="899">
        <f t="shared" si="69"/>
        <v>0</v>
      </c>
      <c r="O138" s="899">
        <f t="shared" si="69"/>
        <v>0</v>
      </c>
      <c r="P138" s="899">
        <f t="shared" si="69"/>
        <v>0</v>
      </c>
      <c r="Q138" s="899">
        <f t="shared" si="69"/>
        <v>0</v>
      </c>
      <c r="R138" s="899">
        <f t="shared" si="69"/>
        <v>0</v>
      </c>
      <c r="S138" s="899">
        <f t="shared" si="69"/>
        <v>0</v>
      </c>
      <c r="T138" s="899">
        <f t="shared" si="69"/>
        <v>0</v>
      </c>
      <c r="U138" s="899">
        <f t="shared" si="69"/>
        <v>0</v>
      </c>
      <c r="V138" s="899">
        <f t="shared" si="69"/>
        <v>0</v>
      </c>
      <c r="W138" s="899">
        <f t="shared" si="69"/>
        <v>0</v>
      </c>
      <c r="X138" s="899">
        <f t="shared" si="69"/>
        <v>0</v>
      </c>
      <c r="Y138" s="899">
        <f t="shared" si="69"/>
        <v>0</v>
      </c>
      <c r="Z138" s="899">
        <f t="shared" si="69"/>
        <v>0</v>
      </c>
      <c r="AA138" s="899">
        <f t="shared" si="69"/>
        <v>0</v>
      </c>
      <c r="AB138" s="899">
        <f t="shared" si="69"/>
        <v>0</v>
      </c>
      <c r="AC138" s="899">
        <f t="shared" si="69"/>
        <v>0</v>
      </c>
      <c r="AD138" s="899">
        <f t="shared" si="69"/>
        <v>0</v>
      </c>
      <c r="AE138" s="899">
        <f t="shared" si="69"/>
        <v>0</v>
      </c>
      <c r="AF138" s="899">
        <f t="shared" si="69"/>
        <v>0</v>
      </c>
      <c r="AG138" s="899">
        <f t="shared" si="33"/>
        <v>0</v>
      </c>
      <c r="AH138" s="899">
        <f t="shared" si="33"/>
        <v>0</v>
      </c>
      <c r="AI138" s="899">
        <f t="shared" si="69"/>
        <v>0</v>
      </c>
      <c r="AJ138" s="899">
        <f t="shared" si="69"/>
        <v>0</v>
      </c>
      <c r="AK138" s="899">
        <f t="shared" si="69"/>
        <v>0</v>
      </c>
      <c r="AL138" s="899">
        <f t="shared" si="69"/>
        <v>0</v>
      </c>
      <c r="AM138" s="899">
        <f t="shared" si="69"/>
        <v>0</v>
      </c>
      <c r="AN138" s="899">
        <f t="shared" si="69"/>
        <v>0</v>
      </c>
      <c r="AO138" s="899">
        <f t="shared" si="69"/>
        <v>0</v>
      </c>
      <c r="AP138" s="899">
        <f t="shared" si="69"/>
        <v>0</v>
      </c>
      <c r="AQ138" s="899">
        <f t="shared" si="34"/>
        <v>0</v>
      </c>
      <c r="AR138" s="899"/>
      <c r="AS138" s="899">
        <f t="shared" si="39"/>
        <v>0</v>
      </c>
      <c r="AT138" s="899">
        <f t="shared" si="40"/>
        <v>0</v>
      </c>
      <c r="AU138" s="899">
        <f t="shared" si="69"/>
        <v>0</v>
      </c>
      <c r="AV138" s="899">
        <f t="shared" si="69"/>
        <v>0</v>
      </c>
      <c r="AW138" s="899">
        <f t="shared" si="69"/>
        <v>0</v>
      </c>
      <c r="AX138" s="899">
        <f t="shared" si="69"/>
        <v>0</v>
      </c>
      <c r="AY138" s="899">
        <f t="shared" si="69"/>
        <v>0</v>
      </c>
      <c r="AZ138" s="899">
        <f t="shared" si="69"/>
        <v>0</v>
      </c>
      <c r="BA138" s="899">
        <f t="shared" si="69"/>
        <v>0</v>
      </c>
      <c r="BB138" s="899">
        <f t="shared" si="41"/>
        <v>0</v>
      </c>
      <c r="BC138" s="899">
        <f t="shared" si="35"/>
        <v>0</v>
      </c>
      <c r="BD138" s="899">
        <f t="shared" si="36"/>
        <v>0</v>
      </c>
      <c r="BE138" s="901" t="str">
        <f t="shared" si="37"/>
        <v>-</v>
      </c>
      <c r="BF138" s="902"/>
      <c r="BG138" s="903"/>
      <c r="BH138" s="904"/>
      <c r="BI138" s="905"/>
      <c r="BJ138" s="866"/>
      <c r="BL138" s="867"/>
      <c r="BM138" s="867"/>
      <c r="BN138" s="867"/>
    </row>
    <row r="139" spans="1:70">
      <c r="A139" s="872"/>
      <c r="B139" s="897" t="s">
        <v>349</v>
      </c>
      <c r="C139" s="897"/>
      <c r="D139" s="899">
        <f t="shared" si="68"/>
        <v>0</v>
      </c>
      <c r="E139" s="899"/>
      <c r="F139" s="899">
        <f t="shared" si="38"/>
        <v>0</v>
      </c>
      <c r="G139" s="899">
        <f t="shared" si="38"/>
        <v>0</v>
      </c>
      <c r="H139" s="899">
        <f t="shared" si="69"/>
        <v>0</v>
      </c>
      <c r="I139" s="899">
        <f t="shared" si="69"/>
        <v>0</v>
      </c>
      <c r="J139" s="899">
        <f t="shared" si="69"/>
        <v>0</v>
      </c>
      <c r="K139" s="899">
        <f t="shared" si="69"/>
        <v>0</v>
      </c>
      <c r="L139" s="899">
        <f t="shared" si="69"/>
        <v>0</v>
      </c>
      <c r="M139" s="899">
        <f t="shared" si="69"/>
        <v>0</v>
      </c>
      <c r="N139" s="899">
        <f t="shared" si="69"/>
        <v>0</v>
      </c>
      <c r="O139" s="899">
        <f t="shared" si="69"/>
        <v>0</v>
      </c>
      <c r="P139" s="899">
        <f t="shared" si="69"/>
        <v>0</v>
      </c>
      <c r="Q139" s="899">
        <f t="shared" si="69"/>
        <v>0</v>
      </c>
      <c r="R139" s="899">
        <f t="shared" si="69"/>
        <v>0</v>
      </c>
      <c r="S139" s="899">
        <f t="shared" si="69"/>
        <v>0</v>
      </c>
      <c r="T139" s="899">
        <f t="shared" si="69"/>
        <v>0</v>
      </c>
      <c r="U139" s="899">
        <f t="shared" si="69"/>
        <v>0</v>
      </c>
      <c r="V139" s="899">
        <f t="shared" si="69"/>
        <v>0</v>
      </c>
      <c r="W139" s="899">
        <f t="shared" ref="W139:BA139" si="70">W120</f>
        <v>0</v>
      </c>
      <c r="X139" s="899">
        <f t="shared" si="70"/>
        <v>0</v>
      </c>
      <c r="Y139" s="899">
        <f t="shared" si="70"/>
        <v>0</v>
      </c>
      <c r="Z139" s="899">
        <f t="shared" si="70"/>
        <v>0</v>
      </c>
      <c r="AA139" s="899">
        <f t="shared" si="70"/>
        <v>0</v>
      </c>
      <c r="AB139" s="899">
        <f t="shared" si="70"/>
        <v>0</v>
      </c>
      <c r="AC139" s="899">
        <f t="shared" si="70"/>
        <v>0</v>
      </c>
      <c r="AD139" s="899">
        <f t="shared" si="70"/>
        <v>0</v>
      </c>
      <c r="AE139" s="899">
        <f t="shared" si="70"/>
        <v>0</v>
      </c>
      <c r="AF139" s="899">
        <f t="shared" si="70"/>
        <v>0</v>
      </c>
      <c r="AG139" s="899">
        <f t="shared" si="33"/>
        <v>0</v>
      </c>
      <c r="AH139" s="899">
        <f t="shared" si="33"/>
        <v>0</v>
      </c>
      <c r="AI139" s="899">
        <f t="shared" si="70"/>
        <v>0</v>
      </c>
      <c r="AJ139" s="899">
        <f t="shared" si="70"/>
        <v>0</v>
      </c>
      <c r="AK139" s="899">
        <f t="shared" si="70"/>
        <v>0</v>
      </c>
      <c r="AL139" s="899">
        <f t="shared" si="70"/>
        <v>0</v>
      </c>
      <c r="AM139" s="899">
        <f t="shared" si="70"/>
        <v>0</v>
      </c>
      <c r="AN139" s="899">
        <f t="shared" si="70"/>
        <v>0</v>
      </c>
      <c r="AO139" s="899">
        <f t="shared" si="70"/>
        <v>0</v>
      </c>
      <c r="AP139" s="899">
        <f t="shared" si="70"/>
        <v>0</v>
      </c>
      <c r="AQ139" s="899">
        <f t="shared" si="34"/>
        <v>0</v>
      </c>
      <c r="AR139" s="899"/>
      <c r="AS139" s="899">
        <f t="shared" si="39"/>
        <v>0</v>
      </c>
      <c r="AT139" s="899">
        <f t="shared" si="40"/>
        <v>0</v>
      </c>
      <c r="AU139" s="899">
        <f t="shared" si="70"/>
        <v>0</v>
      </c>
      <c r="AV139" s="899">
        <f t="shared" si="70"/>
        <v>0</v>
      </c>
      <c r="AW139" s="899">
        <f t="shared" si="70"/>
        <v>0</v>
      </c>
      <c r="AX139" s="899">
        <f t="shared" si="70"/>
        <v>0</v>
      </c>
      <c r="AY139" s="899">
        <f t="shared" si="70"/>
        <v>0</v>
      </c>
      <c r="AZ139" s="899">
        <f t="shared" si="70"/>
        <v>0</v>
      </c>
      <c r="BA139" s="899">
        <f t="shared" si="70"/>
        <v>0</v>
      </c>
      <c r="BB139" s="899">
        <f t="shared" si="41"/>
        <v>0</v>
      </c>
      <c r="BC139" s="899">
        <f t="shared" si="35"/>
        <v>0</v>
      </c>
      <c r="BD139" s="899">
        <f t="shared" si="36"/>
        <v>0</v>
      </c>
      <c r="BE139" s="901" t="str">
        <f t="shared" si="37"/>
        <v>-</v>
      </c>
      <c r="BF139" s="902"/>
      <c r="BG139" s="903"/>
      <c r="BH139" s="904"/>
      <c r="BI139" s="905"/>
      <c r="BJ139" s="866"/>
      <c r="BL139" s="867"/>
      <c r="BM139" s="867"/>
      <c r="BN139" s="867"/>
    </row>
    <row r="140" spans="1:70">
      <c r="A140" s="872"/>
      <c r="B140" s="897" t="s">
        <v>350</v>
      </c>
      <c r="C140" s="897"/>
      <c r="D140" s="899">
        <f t="shared" si="68"/>
        <v>0</v>
      </c>
      <c r="E140" s="899"/>
      <c r="F140" s="899">
        <f t="shared" si="38"/>
        <v>0</v>
      </c>
      <c r="G140" s="899">
        <f t="shared" si="38"/>
        <v>0</v>
      </c>
      <c r="H140" s="899">
        <f t="shared" ref="H140:BA146" si="71">H121</f>
        <v>0</v>
      </c>
      <c r="I140" s="899">
        <f t="shared" si="71"/>
        <v>0</v>
      </c>
      <c r="J140" s="899">
        <f t="shared" si="71"/>
        <v>0</v>
      </c>
      <c r="K140" s="899">
        <f t="shared" si="71"/>
        <v>0</v>
      </c>
      <c r="L140" s="899">
        <f t="shared" si="71"/>
        <v>0</v>
      </c>
      <c r="M140" s="899">
        <f t="shared" si="71"/>
        <v>0</v>
      </c>
      <c r="N140" s="899">
        <f t="shared" si="71"/>
        <v>0</v>
      </c>
      <c r="O140" s="899">
        <f t="shared" si="71"/>
        <v>0</v>
      </c>
      <c r="P140" s="899">
        <f t="shared" si="71"/>
        <v>0</v>
      </c>
      <c r="Q140" s="899">
        <f t="shared" si="71"/>
        <v>0</v>
      </c>
      <c r="R140" s="899">
        <f t="shared" si="71"/>
        <v>0</v>
      </c>
      <c r="S140" s="899">
        <f t="shared" si="71"/>
        <v>0</v>
      </c>
      <c r="T140" s="899">
        <f t="shared" si="71"/>
        <v>0</v>
      </c>
      <c r="U140" s="899">
        <f t="shared" si="71"/>
        <v>0</v>
      </c>
      <c r="V140" s="899">
        <f t="shared" si="71"/>
        <v>0</v>
      </c>
      <c r="W140" s="899">
        <f t="shared" si="71"/>
        <v>0</v>
      </c>
      <c r="X140" s="899">
        <f t="shared" si="71"/>
        <v>0</v>
      </c>
      <c r="Y140" s="899">
        <f t="shared" si="71"/>
        <v>0</v>
      </c>
      <c r="Z140" s="899">
        <f t="shared" si="71"/>
        <v>0</v>
      </c>
      <c r="AA140" s="899">
        <f t="shared" si="71"/>
        <v>0</v>
      </c>
      <c r="AB140" s="899">
        <f t="shared" si="71"/>
        <v>0</v>
      </c>
      <c r="AC140" s="899">
        <f t="shared" si="71"/>
        <v>0</v>
      </c>
      <c r="AD140" s="899">
        <f t="shared" si="71"/>
        <v>0</v>
      </c>
      <c r="AE140" s="899">
        <f t="shared" si="71"/>
        <v>0</v>
      </c>
      <c r="AF140" s="899">
        <f t="shared" si="71"/>
        <v>0</v>
      </c>
      <c r="AG140" s="899">
        <f t="shared" si="33"/>
        <v>0</v>
      </c>
      <c r="AH140" s="899">
        <f t="shared" si="33"/>
        <v>0</v>
      </c>
      <c r="AI140" s="899">
        <f t="shared" si="71"/>
        <v>0</v>
      </c>
      <c r="AJ140" s="899">
        <f t="shared" si="71"/>
        <v>0</v>
      </c>
      <c r="AK140" s="899">
        <f t="shared" si="71"/>
        <v>0</v>
      </c>
      <c r="AL140" s="899">
        <f t="shared" si="71"/>
        <v>0</v>
      </c>
      <c r="AM140" s="899">
        <f t="shared" si="71"/>
        <v>0</v>
      </c>
      <c r="AN140" s="899">
        <f t="shared" si="71"/>
        <v>0</v>
      </c>
      <c r="AO140" s="899">
        <f t="shared" si="71"/>
        <v>0</v>
      </c>
      <c r="AP140" s="899">
        <f t="shared" si="71"/>
        <v>0</v>
      </c>
      <c r="AQ140" s="899">
        <f t="shared" si="34"/>
        <v>0</v>
      </c>
      <c r="AR140" s="899"/>
      <c r="AS140" s="899">
        <f t="shared" si="39"/>
        <v>0</v>
      </c>
      <c r="AT140" s="899">
        <f t="shared" si="40"/>
        <v>0</v>
      </c>
      <c r="AU140" s="899">
        <f t="shared" si="71"/>
        <v>0</v>
      </c>
      <c r="AV140" s="899">
        <f t="shared" si="71"/>
        <v>0</v>
      </c>
      <c r="AW140" s="899">
        <f t="shared" si="71"/>
        <v>0</v>
      </c>
      <c r="AX140" s="899">
        <f t="shared" si="71"/>
        <v>0</v>
      </c>
      <c r="AY140" s="899">
        <f t="shared" si="71"/>
        <v>0</v>
      </c>
      <c r="AZ140" s="899">
        <f t="shared" si="71"/>
        <v>0</v>
      </c>
      <c r="BA140" s="899">
        <f t="shared" si="71"/>
        <v>0</v>
      </c>
      <c r="BB140" s="899">
        <f t="shared" si="41"/>
        <v>0</v>
      </c>
      <c r="BC140" s="899">
        <f t="shared" si="35"/>
        <v>0</v>
      </c>
      <c r="BD140" s="899">
        <f t="shared" si="36"/>
        <v>0</v>
      </c>
      <c r="BE140" s="901" t="str">
        <f t="shared" si="37"/>
        <v>-</v>
      </c>
      <c r="BF140" s="902"/>
      <c r="BG140" s="903"/>
      <c r="BH140" s="904"/>
      <c r="BI140" s="905"/>
      <c r="BJ140" s="866"/>
      <c r="BL140" s="867"/>
      <c r="BM140" s="867"/>
      <c r="BN140" s="867"/>
    </row>
    <row r="141" spans="1:70">
      <c r="A141" s="872"/>
      <c r="B141" s="897" t="s">
        <v>351</v>
      </c>
      <c r="C141" s="897"/>
      <c r="D141" s="899">
        <f t="shared" si="68"/>
        <v>0</v>
      </c>
      <c r="E141" s="899"/>
      <c r="F141" s="899">
        <f t="shared" si="38"/>
        <v>0</v>
      </c>
      <c r="G141" s="899">
        <f t="shared" si="38"/>
        <v>0</v>
      </c>
      <c r="H141" s="899">
        <f t="shared" si="71"/>
        <v>0</v>
      </c>
      <c r="I141" s="899">
        <f t="shared" si="71"/>
        <v>0</v>
      </c>
      <c r="J141" s="899">
        <f t="shared" si="71"/>
        <v>0</v>
      </c>
      <c r="K141" s="899">
        <f t="shared" si="71"/>
        <v>0</v>
      </c>
      <c r="L141" s="899">
        <f t="shared" si="71"/>
        <v>0</v>
      </c>
      <c r="M141" s="899">
        <f t="shared" si="71"/>
        <v>0</v>
      </c>
      <c r="N141" s="899">
        <f t="shared" si="71"/>
        <v>0</v>
      </c>
      <c r="O141" s="899">
        <f t="shared" si="71"/>
        <v>0</v>
      </c>
      <c r="P141" s="899">
        <f t="shared" si="71"/>
        <v>0</v>
      </c>
      <c r="Q141" s="899">
        <f t="shared" si="71"/>
        <v>0</v>
      </c>
      <c r="R141" s="899">
        <f t="shared" si="71"/>
        <v>0</v>
      </c>
      <c r="S141" s="899">
        <f t="shared" si="71"/>
        <v>0</v>
      </c>
      <c r="T141" s="899">
        <f t="shared" si="71"/>
        <v>0</v>
      </c>
      <c r="U141" s="899">
        <f t="shared" si="71"/>
        <v>0</v>
      </c>
      <c r="V141" s="899">
        <f t="shared" si="71"/>
        <v>0</v>
      </c>
      <c r="W141" s="899">
        <f t="shared" si="71"/>
        <v>0</v>
      </c>
      <c r="X141" s="899">
        <f t="shared" si="71"/>
        <v>0</v>
      </c>
      <c r="Y141" s="899">
        <f t="shared" si="71"/>
        <v>0</v>
      </c>
      <c r="Z141" s="899">
        <f t="shared" si="71"/>
        <v>0</v>
      </c>
      <c r="AA141" s="899">
        <f t="shared" si="71"/>
        <v>0</v>
      </c>
      <c r="AB141" s="899">
        <f t="shared" si="71"/>
        <v>0</v>
      </c>
      <c r="AC141" s="899">
        <f t="shared" si="71"/>
        <v>0</v>
      </c>
      <c r="AD141" s="899">
        <f t="shared" si="71"/>
        <v>0</v>
      </c>
      <c r="AE141" s="899">
        <f t="shared" si="71"/>
        <v>0</v>
      </c>
      <c r="AF141" s="899">
        <f t="shared" si="71"/>
        <v>0</v>
      </c>
      <c r="AG141" s="899">
        <f t="shared" si="33"/>
        <v>0</v>
      </c>
      <c r="AH141" s="899">
        <f t="shared" si="33"/>
        <v>0</v>
      </c>
      <c r="AI141" s="899">
        <f t="shared" si="71"/>
        <v>0</v>
      </c>
      <c r="AJ141" s="899">
        <f t="shared" si="71"/>
        <v>0</v>
      </c>
      <c r="AK141" s="899">
        <f t="shared" si="71"/>
        <v>0</v>
      </c>
      <c r="AL141" s="899">
        <f t="shared" si="71"/>
        <v>0</v>
      </c>
      <c r="AM141" s="899">
        <f t="shared" si="71"/>
        <v>0</v>
      </c>
      <c r="AN141" s="899">
        <f t="shared" si="71"/>
        <v>0</v>
      </c>
      <c r="AO141" s="899">
        <f t="shared" si="71"/>
        <v>0</v>
      </c>
      <c r="AP141" s="899">
        <f t="shared" si="71"/>
        <v>0</v>
      </c>
      <c r="AQ141" s="899">
        <f t="shared" si="34"/>
        <v>0</v>
      </c>
      <c r="AR141" s="899"/>
      <c r="AS141" s="899">
        <f t="shared" si="39"/>
        <v>0</v>
      </c>
      <c r="AT141" s="899">
        <f t="shared" si="40"/>
        <v>0</v>
      </c>
      <c r="AU141" s="899">
        <f t="shared" si="71"/>
        <v>0</v>
      </c>
      <c r="AV141" s="899">
        <f t="shared" si="71"/>
        <v>0</v>
      </c>
      <c r="AW141" s="899">
        <f t="shared" si="71"/>
        <v>0</v>
      </c>
      <c r="AX141" s="899">
        <f t="shared" si="71"/>
        <v>0</v>
      </c>
      <c r="AY141" s="899">
        <f t="shared" si="71"/>
        <v>0</v>
      </c>
      <c r="AZ141" s="899">
        <f t="shared" si="71"/>
        <v>0</v>
      </c>
      <c r="BA141" s="899">
        <f t="shared" si="71"/>
        <v>0</v>
      </c>
      <c r="BB141" s="899">
        <f t="shared" si="41"/>
        <v>0</v>
      </c>
      <c r="BC141" s="899">
        <f t="shared" si="35"/>
        <v>0</v>
      </c>
      <c r="BD141" s="899">
        <f t="shared" si="36"/>
        <v>0</v>
      </c>
      <c r="BE141" s="901" t="str">
        <f t="shared" si="37"/>
        <v>-</v>
      </c>
      <c r="BF141" s="902"/>
      <c r="BG141" s="903"/>
      <c r="BH141" s="904"/>
      <c r="BI141" s="905"/>
      <c r="BJ141" s="866"/>
      <c r="BL141" s="867"/>
      <c r="BM141" s="867"/>
      <c r="BN141" s="867"/>
    </row>
    <row r="142" spans="1:70">
      <c r="A142" s="872"/>
      <c r="B142" s="897" t="s">
        <v>352</v>
      </c>
      <c r="C142" s="897"/>
      <c r="D142" s="899">
        <f t="shared" si="68"/>
        <v>0</v>
      </c>
      <c r="E142" s="899"/>
      <c r="F142" s="899">
        <f t="shared" si="38"/>
        <v>0</v>
      </c>
      <c r="G142" s="899">
        <f t="shared" si="38"/>
        <v>0</v>
      </c>
      <c r="H142" s="899">
        <f t="shared" si="71"/>
        <v>0</v>
      </c>
      <c r="I142" s="899">
        <f t="shared" si="71"/>
        <v>0</v>
      </c>
      <c r="J142" s="899">
        <f t="shared" si="71"/>
        <v>0</v>
      </c>
      <c r="K142" s="899">
        <f t="shared" si="71"/>
        <v>0</v>
      </c>
      <c r="L142" s="899">
        <f t="shared" si="71"/>
        <v>0</v>
      </c>
      <c r="M142" s="899">
        <f t="shared" si="71"/>
        <v>0</v>
      </c>
      <c r="N142" s="899">
        <f t="shared" si="71"/>
        <v>0</v>
      </c>
      <c r="O142" s="899">
        <f t="shared" si="71"/>
        <v>0</v>
      </c>
      <c r="P142" s="899">
        <f t="shared" si="71"/>
        <v>0</v>
      </c>
      <c r="Q142" s="899">
        <f t="shared" si="71"/>
        <v>0</v>
      </c>
      <c r="R142" s="899">
        <f t="shared" si="71"/>
        <v>0</v>
      </c>
      <c r="S142" s="899">
        <f t="shared" si="71"/>
        <v>0</v>
      </c>
      <c r="T142" s="899">
        <f t="shared" si="71"/>
        <v>0</v>
      </c>
      <c r="U142" s="899">
        <f t="shared" si="71"/>
        <v>0</v>
      </c>
      <c r="V142" s="899">
        <f t="shared" si="71"/>
        <v>0</v>
      </c>
      <c r="W142" s="899">
        <f t="shared" si="71"/>
        <v>0</v>
      </c>
      <c r="X142" s="899">
        <f t="shared" si="71"/>
        <v>0</v>
      </c>
      <c r="Y142" s="899">
        <f t="shared" si="71"/>
        <v>0</v>
      </c>
      <c r="Z142" s="899">
        <f t="shared" si="71"/>
        <v>0</v>
      </c>
      <c r="AA142" s="899">
        <f t="shared" si="71"/>
        <v>0</v>
      </c>
      <c r="AB142" s="899">
        <f t="shared" si="71"/>
        <v>0</v>
      </c>
      <c r="AC142" s="899">
        <f t="shared" si="71"/>
        <v>0</v>
      </c>
      <c r="AD142" s="899">
        <f t="shared" si="71"/>
        <v>0</v>
      </c>
      <c r="AE142" s="899">
        <f t="shared" si="71"/>
        <v>0</v>
      </c>
      <c r="AF142" s="899">
        <f t="shared" si="71"/>
        <v>0</v>
      </c>
      <c r="AG142" s="899">
        <f t="shared" si="33"/>
        <v>0</v>
      </c>
      <c r="AH142" s="899">
        <f t="shared" si="33"/>
        <v>0</v>
      </c>
      <c r="AI142" s="899">
        <f t="shared" si="71"/>
        <v>0</v>
      </c>
      <c r="AJ142" s="899">
        <f t="shared" si="71"/>
        <v>0</v>
      </c>
      <c r="AK142" s="899">
        <f t="shared" si="71"/>
        <v>0</v>
      </c>
      <c r="AL142" s="899">
        <f t="shared" si="71"/>
        <v>0</v>
      </c>
      <c r="AM142" s="899">
        <f t="shared" si="71"/>
        <v>0</v>
      </c>
      <c r="AN142" s="899">
        <f t="shared" si="71"/>
        <v>0</v>
      </c>
      <c r="AO142" s="899">
        <f t="shared" si="71"/>
        <v>0</v>
      </c>
      <c r="AP142" s="899">
        <f t="shared" si="71"/>
        <v>0</v>
      </c>
      <c r="AQ142" s="899">
        <f t="shared" si="34"/>
        <v>0</v>
      </c>
      <c r="AR142" s="899"/>
      <c r="AS142" s="899">
        <f t="shared" si="39"/>
        <v>0</v>
      </c>
      <c r="AT142" s="899">
        <f t="shared" si="40"/>
        <v>0</v>
      </c>
      <c r="AU142" s="899">
        <f t="shared" si="71"/>
        <v>0</v>
      </c>
      <c r="AV142" s="899">
        <f t="shared" si="71"/>
        <v>0</v>
      </c>
      <c r="AW142" s="899">
        <f t="shared" si="71"/>
        <v>0</v>
      </c>
      <c r="AX142" s="899">
        <f t="shared" si="71"/>
        <v>0</v>
      </c>
      <c r="AY142" s="899">
        <f t="shared" si="71"/>
        <v>0</v>
      </c>
      <c r="AZ142" s="899">
        <f t="shared" si="71"/>
        <v>0</v>
      </c>
      <c r="BA142" s="899">
        <f t="shared" si="71"/>
        <v>0</v>
      </c>
      <c r="BB142" s="899">
        <f t="shared" si="41"/>
        <v>0</v>
      </c>
      <c r="BC142" s="899">
        <f t="shared" si="35"/>
        <v>0</v>
      </c>
      <c r="BD142" s="899">
        <f t="shared" si="36"/>
        <v>0</v>
      </c>
      <c r="BE142" s="901" t="str">
        <f t="shared" si="37"/>
        <v>-</v>
      </c>
      <c r="BF142" s="902"/>
      <c r="BG142" s="903"/>
      <c r="BH142" s="904"/>
      <c r="BI142" s="905"/>
      <c r="BJ142" s="866"/>
      <c r="BL142" s="867"/>
      <c r="BM142" s="867"/>
      <c r="BN142" s="867"/>
    </row>
    <row r="143" spans="1:70">
      <c r="A143" s="872"/>
      <c r="B143" s="897" t="s">
        <v>353</v>
      </c>
      <c r="C143" s="897"/>
      <c r="D143" s="899">
        <f t="shared" si="68"/>
        <v>0</v>
      </c>
      <c r="E143" s="899"/>
      <c r="F143" s="899">
        <f t="shared" si="38"/>
        <v>0</v>
      </c>
      <c r="G143" s="899">
        <f t="shared" si="38"/>
        <v>0</v>
      </c>
      <c r="H143" s="899">
        <f t="shared" si="71"/>
        <v>0</v>
      </c>
      <c r="I143" s="899">
        <f t="shared" si="71"/>
        <v>0</v>
      </c>
      <c r="J143" s="899">
        <f t="shared" si="71"/>
        <v>0</v>
      </c>
      <c r="K143" s="899">
        <f t="shared" si="71"/>
        <v>0</v>
      </c>
      <c r="L143" s="899">
        <f t="shared" si="71"/>
        <v>0</v>
      </c>
      <c r="M143" s="899">
        <f t="shared" si="71"/>
        <v>0</v>
      </c>
      <c r="N143" s="899">
        <f t="shared" si="71"/>
        <v>0</v>
      </c>
      <c r="O143" s="899">
        <f t="shared" si="71"/>
        <v>0</v>
      </c>
      <c r="P143" s="899">
        <f t="shared" si="71"/>
        <v>0</v>
      </c>
      <c r="Q143" s="899">
        <f t="shared" si="71"/>
        <v>0</v>
      </c>
      <c r="R143" s="899">
        <f t="shared" si="71"/>
        <v>0</v>
      </c>
      <c r="S143" s="899">
        <f t="shared" si="71"/>
        <v>0</v>
      </c>
      <c r="T143" s="899">
        <f t="shared" si="71"/>
        <v>0</v>
      </c>
      <c r="U143" s="899">
        <f t="shared" si="71"/>
        <v>0</v>
      </c>
      <c r="V143" s="899">
        <f t="shared" si="71"/>
        <v>0</v>
      </c>
      <c r="W143" s="899">
        <f t="shared" si="71"/>
        <v>0</v>
      </c>
      <c r="X143" s="899">
        <f t="shared" si="71"/>
        <v>0</v>
      </c>
      <c r="Y143" s="899">
        <f t="shared" si="71"/>
        <v>0</v>
      </c>
      <c r="Z143" s="899">
        <f t="shared" si="71"/>
        <v>0</v>
      </c>
      <c r="AA143" s="899">
        <f t="shared" si="71"/>
        <v>0</v>
      </c>
      <c r="AB143" s="899">
        <f t="shared" si="71"/>
        <v>0</v>
      </c>
      <c r="AC143" s="899">
        <f t="shared" si="71"/>
        <v>0</v>
      </c>
      <c r="AD143" s="899">
        <f t="shared" si="71"/>
        <v>0</v>
      </c>
      <c r="AE143" s="899">
        <f t="shared" si="71"/>
        <v>0</v>
      </c>
      <c r="AF143" s="899">
        <f t="shared" si="71"/>
        <v>0</v>
      </c>
      <c r="AG143" s="899">
        <f t="shared" si="33"/>
        <v>0</v>
      </c>
      <c r="AH143" s="899">
        <f t="shared" si="33"/>
        <v>0</v>
      </c>
      <c r="AI143" s="899">
        <f t="shared" si="71"/>
        <v>0</v>
      </c>
      <c r="AJ143" s="899">
        <f t="shared" si="71"/>
        <v>0</v>
      </c>
      <c r="AK143" s="899">
        <f t="shared" si="71"/>
        <v>0</v>
      </c>
      <c r="AL143" s="899">
        <f t="shared" si="71"/>
        <v>0</v>
      </c>
      <c r="AM143" s="899">
        <f t="shared" si="71"/>
        <v>0</v>
      </c>
      <c r="AN143" s="899">
        <f t="shared" si="71"/>
        <v>0</v>
      </c>
      <c r="AO143" s="899">
        <f t="shared" si="71"/>
        <v>0</v>
      </c>
      <c r="AP143" s="899">
        <f t="shared" si="71"/>
        <v>0</v>
      </c>
      <c r="AQ143" s="899">
        <f t="shared" si="34"/>
        <v>0</v>
      </c>
      <c r="AR143" s="899"/>
      <c r="AS143" s="899">
        <f t="shared" si="39"/>
        <v>0</v>
      </c>
      <c r="AT143" s="899">
        <f t="shared" si="40"/>
        <v>0</v>
      </c>
      <c r="AU143" s="899">
        <f t="shared" si="71"/>
        <v>0</v>
      </c>
      <c r="AV143" s="899">
        <f t="shared" si="71"/>
        <v>0</v>
      </c>
      <c r="AW143" s="899">
        <f t="shared" si="71"/>
        <v>0</v>
      </c>
      <c r="AX143" s="899">
        <f t="shared" si="71"/>
        <v>0</v>
      </c>
      <c r="AY143" s="899">
        <f t="shared" si="71"/>
        <v>0</v>
      </c>
      <c r="AZ143" s="899">
        <f t="shared" si="71"/>
        <v>0</v>
      </c>
      <c r="BA143" s="899">
        <f t="shared" si="71"/>
        <v>0</v>
      </c>
      <c r="BB143" s="899">
        <f t="shared" si="41"/>
        <v>0</v>
      </c>
      <c r="BC143" s="899">
        <f t="shared" si="35"/>
        <v>0</v>
      </c>
      <c r="BD143" s="899">
        <f t="shared" si="36"/>
        <v>0</v>
      </c>
      <c r="BE143" s="901" t="str">
        <f t="shared" si="37"/>
        <v>-</v>
      </c>
      <c r="BF143" s="902"/>
      <c r="BG143" s="903"/>
      <c r="BH143" s="904"/>
      <c r="BI143" s="905"/>
      <c r="BJ143" s="866"/>
      <c r="BL143" s="867"/>
      <c r="BM143" s="867"/>
      <c r="BN143" s="867"/>
    </row>
    <row r="144" spans="1:70">
      <c r="A144" s="872"/>
      <c r="B144" s="897" t="s">
        <v>354</v>
      </c>
      <c r="C144" s="897"/>
      <c r="D144" s="899">
        <f t="shared" si="68"/>
        <v>0</v>
      </c>
      <c r="E144" s="899"/>
      <c r="F144" s="899">
        <f t="shared" si="38"/>
        <v>0</v>
      </c>
      <c r="G144" s="899">
        <f t="shared" si="38"/>
        <v>0</v>
      </c>
      <c r="H144" s="899">
        <f t="shared" si="71"/>
        <v>0</v>
      </c>
      <c r="I144" s="899">
        <f t="shared" si="71"/>
        <v>0</v>
      </c>
      <c r="J144" s="899">
        <f t="shared" si="71"/>
        <v>0</v>
      </c>
      <c r="K144" s="899">
        <f t="shared" si="71"/>
        <v>0</v>
      </c>
      <c r="L144" s="899">
        <f t="shared" si="71"/>
        <v>0</v>
      </c>
      <c r="M144" s="899">
        <f t="shared" si="71"/>
        <v>0</v>
      </c>
      <c r="N144" s="899">
        <f t="shared" si="71"/>
        <v>0</v>
      </c>
      <c r="O144" s="899">
        <f t="shared" si="71"/>
        <v>0</v>
      </c>
      <c r="P144" s="899">
        <f t="shared" si="71"/>
        <v>0</v>
      </c>
      <c r="Q144" s="899">
        <f t="shared" si="71"/>
        <v>0</v>
      </c>
      <c r="R144" s="899">
        <f t="shared" si="71"/>
        <v>0</v>
      </c>
      <c r="S144" s="899">
        <f t="shared" si="71"/>
        <v>0</v>
      </c>
      <c r="T144" s="899">
        <f t="shared" si="71"/>
        <v>0</v>
      </c>
      <c r="U144" s="899">
        <f t="shared" si="71"/>
        <v>0</v>
      </c>
      <c r="V144" s="899">
        <f t="shared" si="71"/>
        <v>0</v>
      </c>
      <c r="W144" s="899">
        <f t="shared" si="71"/>
        <v>0</v>
      </c>
      <c r="X144" s="899">
        <f t="shared" si="71"/>
        <v>0</v>
      </c>
      <c r="Y144" s="899">
        <f t="shared" si="71"/>
        <v>0</v>
      </c>
      <c r="Z144" s="899">
        <f t="shared" si="71"/>
        <v>0</v>
      </c>
      <c r="AA144" s="899">
        <f t="shared" si="71"/>
        <v>0</v>
      </c>
      <c r="AB144" s="899">
        <f t="shared" si="71"/>
        <v>0</v>
      </c>
      <c r="AC144" s="899">
        <f t="shared" si="71"/>
        <v>0</v>
      </c>
      <c r="AD144" s="899">
        <f t="shared" si="71"/>
        <v>0</v>
      </c>
      <c r="AE144" s="899">
        <f t="shared" si="71"/>
        <v>0</v>
      </c>
      <c r="AF144" s="899">
        <f t="shared" si="71"/>
        <v>0</v>
      </c>
      <c r="AG144" s="899">
        <f t="shared" ref="AG144:AH207" si="72">AI144+AK144+AM144+AO144</f>
        <v>0</v>
      </c>
      <c r="AH144" s="899">
        <f t="shared" si="72"/>
        <v>0</v>
      </c>
      <c r="AI144" s="899">
        <f t="shared" si="71"/>
        <v>0</v>
      </c>
      <c r="AJ144" s="899">
        <f t="shared" si="71"/>
        <v>0</v>
      </c>
      <c r="AK144" s="899">
        <f t="shared" si="71"/>
        <v>0</v>
      </c>
      <c r="AL144" s="899">
        <f t="shared" si="71"/>
        <v>0</v>
      </c>
      <c r="AM144" s="899">
        <f t="shared" si="71"/>
        <v>0</v>
      </c>
      <c r="AN144" s="899">
        <f t="shared" si="71"/>
        <v>0</v>
      </c>
      <c r="AO144" s="899">
        <f t="shared" si="71"/>
        <v>0</v>
      </c>
      <c r="AP144" s="899">
        <f t="shared" si="71"/>
        <v>0</v>
      </c>
      <c r="AQ144" s="899">
        <f t="shared" ref="AQ144:AQ207" si="73">AM144</f>
        <v>0</v>
      </c>
      <c r="AR144" s="899"/>
      <c r="AS144" s="899">
        <f t="shared" si="39"/>
        <v>0</v>
      </c>
      <c r="AT144" s="899">
        <f t="shared" si="40"/>
        <v>0</v>
      </c>
      <c r="AU144" s="899">
        <f t="shared" si="71"/>
        <v>0</v>
      </c>
      <c r="AV144" s="899">
        <f t="shared" si="71"/>
        <v>0</v>
      </c>
      <c r="AW144" s="899">
        <f t="shared" si="71"/>
        <v>0</v>
      </c>
      <c r="AX144" s="899">
        <f t="shared" si="71"/>
        <v>0</v>
      </c>
      <c r="AY144" s="899">
        <f t="shared" si="71"/>
        <v>0</v>
      </c>
      <c r="AZ144" s="899">
        <f t="shared" si="71"/>
        <v>0</v>
      </c>
      <c r="BA144" s="899">
        <f t="shared" si="71"/>
        <v>0</v>
      </c>
      <c r="BB144" s="899">
        <f t="shared" si="41"/>
        <v>0</v>
      </c>
      <c r="BC144" s="899">
        <f t="shared" ref="BC144:BC207" si="74">D144-G144</f>
        <v>0</v>
      </c>
      <c r="BD144" s="899">
        <f t="shared" ref="BD144:BD207" si="75">Z144-Y144</f>
        <v>0</v>
      </c>
      <c r="BE144" s="901" t="str">
        <f t="shared" ref="BE144:BE207" si="76">IF(Y144=0,"-",Z144/Y144*100-100)</f>
        <v>-</v>
      </c>
      <c r="BF144" s="902"/>
      <c r="BG144" s="903"/>
      <c r="BH144" s="904"/>
      <c r="BI144" s="905"/>
      <c r="BJ144" s="866"/>
      <c r="BL144" s="867"/>
      <c r="BM144" s="867"/>
      <c r="BN144" s="867"/>
    </row>
    <row r="145" spans="1:70">
      <c r="A145" s="872"/>
      <c r="B145" s="897" t="s">
        <v>355</v>
      </c>
      <c r="C145" s="897"/>
      <c r="D145" s="899">
        <f t="shared" si="68"/>
        <v>0</v>
      </c>
      <c r="E145" s="899"/>
      <c r="F145" s="899">
        <f t="shared" ref="F145:G208" si="77">L145+P145+Y145+AC145</f>
        <v>0</v>
      </c>
      <c r="G145" s="899">
        <f t="shared" si="77"/>
        <v>0</v>
      </c>
      <c r="H145" s="899">
        <f t="shared" si="71"/>
        <v>0</v>
      </c>
      <c r="I145" s="899">
        <f t="shared" si="71"/>
        <v>0</v>
      </c>
      <c r="J145" s="899">
        <f t="shared" si="71"/>
        <v>0</v>
      </c>
      <c r="K145" s="899">
        <f t="shared" si="71"/>
        <v>0</v>
      </c>
      <c r="L145" s="899">
        <f t="shared" si="71"/>
        <v>0</v>
      </c>
      <c r="M145" s="899">
        <f t="shared" si="71"/>
        <v>0</v>
      </c>
      <c r="N145" s="899">
        <f t="shared" si="71"/>
        <v>0</v>
      </c>
      <c r="O145" s="899">
        <f t="shared" si="71"/>
        <v>0</v>
      </c>
      <c r="P145" s="899">
        <f t="shared" si="71"/>
        <v>0</v>
      </c>
      <c r="Q145" s="899">
        <f t="shared" si="71"/>
        <v>0</v>
      </c>
      <c r="R145" s="899">
        <f t="shared" si="71"/>
        <v>0</v>
      </c>
      <c r="S145" s="899">
        <f t="shared" si="71"/>
        <v>0</v>
      </c>
      <c r="T145" s="899">
        <f t="shared" si="71"/>
        <v>0</v>
      </c>
      <c r="U145" s="899">
        <f t="shared" si="71"/>
        <v>0</v>
      </c>
      <c r="V145" s="899">
        <f t="shared" si="71"/>
        <v>0</v>
      </c>
      <c r="W145" s="899">
        <f t="shared" si="71"/>
        <v>0</v>
      </c>
      <c r="X145" s="899">
        <f t="shared" si="71"/>
        <v>0</v>
      </c>
      <c r="Y145" s="899">
        <f t="shared" si="71"/>
        <v>0</v>
      </c>
      <c r="Z145" s="899">
        <f t="shared" si="71"/>
        <v>0</v>
      </c>
      <c r="AA145" s="899">
        <f t="shared" si="71"/>
        <v>0</v>
      </c>
      <c r="AB145" s="899">
        <f t="shared" si="71"/>
        <v>0</v>
      </c>
      <c r="AC145" s="899">
        <f t="shared" si="71"/>
        <v>0</v>
      </c>
      <c r="AD145" s="899">
        <f t="shared" si="71"/>
        <v>0</v>
      </c>
      <c r="AE145" s="899">
        <f t="shared" si="71"/>
        <v>0</v>
      </c>
      <c r="AF145" s="899">
        <f t="shared" si="71"/>
        <v>0</v>
      </c>
      <c r="AG145" s="899">
        <f t="shared" si="72"/>
        <v>0</v>
      </c>
      <c r="AH145" s="899">
        <f t="shared" si="72"/>
        <v>0</v>
      </c>
      <c r="AI145" s="899">
        <f t="shared" si="71"/>
        <v>0</v>
      </c>
      <c r="AJ145" s="899">
        <f t="shared" si="71"/>
        <v>0</v>
      </c>
      <c r="AK145" s="899">
        <f t="shared" si="71"/>
        <v>0</v>
      </c>
      <c r="AL145" s="899">
        <f t="shared" si="71"/>
        <v>0</v>
      </c>
      <c r="AM145" s="899">
        <f t="shared" si="71"/>
        <v>0</v>
      </c>
      <c r="AN145" s="899">
        <f t="shared" si="71"/>
        <v>0</v>
      </c>
      <c r="AO145" s="899">
        <f t="shared" si="71"/>
        <v>0</v>
      </c>
      <c r="AP145" s="899">
        <f t="shared" si="71"/>
        <v>0</v>
      </c>
      <c r="AQ145" s="899">
        <f t="shared" si="73"/>
        <v>0</v>
      </c>
      <c r="AR145" s="899"/>
      <c r="AS145" s="899">
        <f t="shared" ref="AS145:AS208" si="78">AU145+AV145+AX145+AZ145</f>
        <v>0</v>
      </c>
      <c r="AT145" s="899">
        <f t="shared" ref="AT145:AT208" si="79">AW145+AY145+BA145</f>
        <v>0</v>
      </c>
      <c r="AU145" s="899">
        <f t="shared" si="71"/>
        <v>0</v>
      </c>
      <c r="AV145" s="899">
        <f t="shared" si="71"/>
        <v>0</v>
      </c>
      <c r="AW145" s="899">
        <f t="shared" si="71"/>
        <v>0</v>
      </c>
      <c r="AX145" s="899">
        <f t="shared" si="71"/>
        <v>0</v>
      </c>
      <c r="AY145" s="899">
        <f t="shared" si="71"/>
        <v>0</v>
      </c>
      <c r="AZ145" s="899">
        <f t="shared" si="71"/>
        <v>0</v>
      </c>
      <c r="BA145" s="899">
        <f t="shared" si="71"/>
        <v>0</v>
      </c>
      <c r="BB145" s="899">
        <f t="shared" ref="BB145:BB208" si="80">AX145</f>
        <v>0</v>
      </c>
      <c r="BC145" s="899">
        <f t="shared" si="74"/>
        <v>0</v>
      </c>
      <c r="BD145" s="899">
        <f t="shared" si="75"/>
        <v>0</v>
      </c>
      <c r="BE145" s="901" t="str">
        <f t="shared" si="76"/>
        <v>-</v>
      </c>
      <c r="BF145" s="902"/>
      <c r="BG145" s="903"/>
      <c r="BH145" s="904"/>
      <c r="BI145" s="905"/>
      <c r="BJ145" s="866"/>
      <c r="BL145" s="867"/>
      <c r="BM145" s="867"/>
      <c r="BN145" s="867"/>
    </row>
    <row r="146" spans="1:70">
      <c r="A146" s="872"/>
      <c r="B146" s="897" t="s">
        <v>356</v>
      </c>
      <c r="C146" s="897"/>
      <c r="D146" s="899">
        <f t="shared" si="68"/>
        <v>0</v>
      </c>
      <c r="E146" s="899"/>
      <c r="F146" s="899">
        <f t="shared" si="77"/>
        <v>0</v>
      </c>
      <c r="G146" s="899">
        <f t="shared" si="77"/>
        <v>0</v>
      </c>
      <c r="H146" s="899">
        <f t="shared" si="71"/>
        <v>0</v>
      </c>
      <c r="I146" s="899">
        <f t="shared" si="71"/>
        <v>0</v>
      </c>
      <c r="J146" s="899">
        <f t="shared" si="71"/>
        <v>0</v>
      </c>
      <c r="K146" s="899">
        <f t="shared" si="71"/>
        <v>0</v>
      </c>
      <c r="L146" s="899">
        <f t="shared" si="71"/>
        <v>0</v>
      </c>
      <c r="M146" s="899">
        <f t="shared" si="71"/>
        <v>0</v>
      </c>
      <c r="N146" s="899">
        <f t="shared" si="71"/>
        <v>0</v>
      </c>
      <c r="O146" s="899">
        <f t="shared" si="71"/>
        <v>0</v>
      </c>
      <c r="P146" s="899">
        <f t="shared" si="71"/>
        <v>0</v>
      </c>
      <c r="Q146" s="899">
        <f t="shared" si="71"/>
        <v>0</v>
      </c>
      <c r="R146" s="899">
        <f t="shared" si="71"/>
        <v>0</v>
      </c>
      <c r="S146" s="899">
        <f t="shared" si="71"/>
        <v>0</v>
      </c>
      <c r="T146" s="899">
        <f t="shared" si="71"/>
        <v>0</v>
      </c>
      <c r="U146" s="899">
        <f t="shared" si="71"/>
        <v>0</v>
      </c>
      <c r="V146" s="899">
        <f t="shared" si="71"/>
        <v>0</v>
      </c>
      <c r="W146" s="899">
        <f t="shared" ref="H146:BA150" si="81">W127</f>
        <v>0</v>
      </c>
      <c r="X146" s="899">
        <f t="shared" si="81"/>
        <v>0</v>
      </c>
      <c r="Y146" s="899">
        <f t="shared" si="81"/>
        <v>0</v>
      </c>
      <c r="Z146" s="899">
        <f t="shared" si="81"/>
        <v>0</v>
      </c>
      <c r="AA146" s="899">
        <f t="shared" si="81"/>
        <v>0</v>
      </c>
      <c r="AB146" s="899">
        <f t="shared" si="81"/>
        <v>0</v>
      </c>
      <c r="AC146" s="899">
        <f t="shared" si="81"/>
        <v>0</v>
      </c>
      <c r="AD146" s="899">
        <f t="shared" si="81"/>
        <v>0</v>
      </c>
      <c r="AE146" s="899">
        <f t="shared" si="81"/>
        <v>0</v>
      </c>
      <c r="AF146" s="899">
        <f t="shared" si="81"/>
        <v>0</v>
      </c>
      <c r="AG146" s="899">
        <f t="shared" si="72"/>
        <v>0</v>
      </c>
      <c r="AH146" s="899">
        <f t="shared" si="72"/>
        <v>0</v>
      </c>
      <c r="AI146" s="899">
        <f t="shared" si="81"/>
        <v>0</v>
      </c>
      <c r="AJ146" s="899">
        <f t="shared" si="81"/>
        <v>0</v>
      </c>
      <c r="AK146" s="899">
        <f t="shared" si="81"/>
        <v>0</v>
      </c>
      <c r="AL146" s="899">
        <f t="shared" si="81"/>
        <v>0</v>
      </c>
      <c r="AM146" s="899">
        <f t="shared" si="81"/>
        <v>0</v>
      </c>
      <c r="AN146" s="899">
        <f t="shared" si="81"/>
        <v>0</v>
      </c>
      <c r="AO146" s="899">
        <f t="shared" si="81"/>
        <v>0</v>
      </c>
      <c r="AP146" s="899">
        <f t="shared" si="81"/>
        <v>0</v>
      </c>
      <c r="AQ146" s="899">
        <f t="shared" si="73"/>
        <v>0</v>
      </c>
      <c r="AR146" s="899"/>
      <c r="AS146" s="899">
        <f t="shared" si="78"/>
        <v>0</v>
      </c>
      <c r="AT146" s="899">
        <f t="shared" si="79"/>
        <v>0</v>
      </c>
      <c r="AU146" s="899">
        <f t="shared" si="81"/>
        <v>0</v>
      </c>
      <c r="AV146" s="899">
        <f t="shared" si="81"/>
        <v>0</v>
      </c>
      <c r="AW146" s="899">
        <f t="shared" si="81"/>
        <v>0</v>
      </c>
      <c r="AX146" s="899">
        <f t="shared" si="81"/>
        <v>0</v>
      </c>
      <c r="AY146" s="899">
        <f t="shared" si="81"/>
        <v>0</v>
      </c>
      <c r="AZ146" s="899">
        <f t="shared" si="81"/>
        <v>0</v>
      </c>
      <c r="BA146" s="899">
        <f t="shared" si="81"/>
        <v>0</v>
      </c>
      <c r="BB146" s="899">
        <f t="shared" si="80"/>
        <v>0</v>
      </c>
      <c r="BC146" s="899">
        <f t="shared" si="74"/>
        <v>0</v>
      </c>
      <c r="BD146" s="899">
        <f t="shared" si="75"/>
        <v>0</v>
      </c>
      <c r="BE146" s="901" t="str">
        <f t="shared" si="76"/>
        <v>-</v>
      </c>
      <c r="BF146" s="902"/>
      <c r="BG146" s="903"/>
      <c r="BH146" s="904"/>
      <c r="BI146" s="905"/>
      <c r="BJ146" s="866"/>
      <c r="BL146" s="867"/>
      <c r="BM146" s="867"/>
      <c r="BN146" s="867"/>
    </row>
    <row r="147" spans="1:70">
      <c r="A147" s="872"/>
      <c r="B147" s="897" t="s">
        <v>357</v>
      </c>
      <c r="C147" s="897"/>
      <c r="D147" s="899">
        <f t="shared" si="68"/>
        <v>0</v>
      </c>
      <c r="E147" s="899"/>
      <c r="F147" s="899">
        <f t="shared" si="77"/>
        <v>0</v>
      </c>
      <c r="G147" s="899">
        <f t="shared" si="77"/>
        <v>0</v>
      </c>
      <c r="H147" s="899">
        <f t="shared" si="81"/>
        <v>0</v>
      </c>
      <c r="I147" s="899">
        <f t="shared" si="81"/>
        <v>0</v>
      </c>
      <c r="J147" s="899">
        <f t="shared" si="81"/>
        <v>0</v>
      </c>
      <c r="K147" s="899">
        <f t="shared" si="81"/>
        <v>0</v>
      </c>
      <c r="L147" s="899">
        <f t="shared" si="81"/>
        <v>0</v>
      </c>
      <c r="M147" s="899">
        <f t="shared" si="81"/>
        <v>0</v>
      </c>
      <c r="N147" s="899">
        <f t="shared" si="81"/>
        <v>0</v>
      </c>
      <c r="O147" s="899">
        <f t="shared" si="81"/>
        <v>0</v>
      </c>
      <c r="P147" s="899">
        <f t="shared" si="81"/>
        <v>0</v>
      </c>
      <c r="Q147" s="899">
        <f t="shared" si="81"/>
        <v>0</v>
      </c>
      <c r="R147" s="899">
        <f t="shared" si="81"/>
        <v>0</v>
      </c>
      <c r="S147" s="899">
        <f t="shared" si="81"/>
        <v>0</v>
      </c>
      <c r="T147" s="899">
        <f t="shared" si="81"/>
        <v>0</v>
      </c>
      <c r="U147" s="899">
        <f t="shared" si="81"/>
        <v>0</v>
      </c>
      <c r="V147" s="899">
        <f t="shared" si="81"/>
        <v>0</v>
      </c>
      <c r="W147" s="899">
        <f t="shared" si="81"/>
        <v>0</v>
      </c>
      <c r="X147" s="899">
        <f t="shared" si="81"/>
        <v>0</v>
      </c>
      <c r="Y147" s="899">
        <f t="shared" si="81"/>
        <v>0</v>
      </c>
      <c r="Z147" s="899">
        <f t="shared" si="81"/>
        <v>0</v>
      </c>
      <c r="AA147" s="899">
        <f t="shared" si="81"/>
        <v>0</v>
      </c>
      <c r="AB147" s="899">
        <f t="shared" si="81"/>
        <v>0</v>
      </c>
      <c r="AC147" s="899">
        <f t="shared" si="81"/>
        <v>0</v>
      </c>
      <c r="AD147" s="899">
        <f t="shared" si="81"/>
        <v>0</v>
      </c>
      <c r="AE147" s="899">
        <f t="shared" si="81"/>
        <v>0</v>
      </c>
      <c r="AF147" s="899">
        <f t="shared" si="81"/>
        <v>0</v>
      </c>
      <c r="AG147" s="899">
        <f t="shared" si="72"/>
        <v>0</v>
      </c>
      <c r="AH147" s="899">
        <f t="shared" si="72"/>
        <v>0</v>
      </c>
      <c r="AI147" s="899">
        <f t="shared" si="81"/>
        <v>0</v>
      </c>
      <c r="AJ147" s="899">
        <f t="shared" si="81"/>
        <v>0</v>
      </c>
      <c r="AK147" s="899">
        <f t="shared" si="81"/>
        <v>0</v>
      </c>
      <c r="AL147" s="899">
        <f t="shared" si="81"/>
        <v>0</v>
      </c>
      <c r="AM147" s="899">
        <f t="shared" si="81"/>
        <v>0</v>
      </c>
      <c r="AN147" s="899">
        <f t="shared" si="81"/>
        <v>0</v>
      </c>
      <c r="AO147" s="899">
        <f t="shared" si="81"/>
        <v>0</v>
      </c>
      <c r="AP147" s="899">
        <f t="shared" si="81"/>
        <v>0</v>
      </c>
      <c r="AQ147" s="899">
        <f t="shared" si="73"/>
        <v>0</v>
      </c>
      <c r="AR147" s="899"/>
      <c r="AS147" s="899">
        <f t="shared" si="78"/>
        <v>0</v>
      </c>
      <c r="AT147" s="899">
        <f t="shared" si="79"/>
        <v>0</v>
      </c>
      <c r="AU147" s="899">
        <f t="shared" si="81"/>
        <v>0</v>
      </c>
      <c r="AV147" s="899">
        <f t="shared" si="81"/>
        <v>0</v>
      </c>
      <c r="AW147" s="899">
        <f t="shared" si="81"/>
        <v>0</v>
      </c>
      <c r="AX147" s="899">
        <f t="shared" si="81"/>
        <v>0</v>
      </c>
      <c r="AY147" s="899">
        <f t="shared" si="81"/>
        <v>0</v>
      </c>
      <c r="AZ147" s="899">
        <f t="shared" si="81"/>
        <v>0</v>
      </c>
      <c r="BA147" s="899">
        <f t="shared" si="81"/>
        <v>0</v>
      </c>
      <c r="BB147" s="899">
        <f t="shared" si="80"/>
        <v>0</v>
      </c>
      <c r="BC147" s="899">
        <f t="shared" si="74"/>
        <v>0</v>
      </c>
      <c r="BD147" s="899">
        <f t="shared" si="75"/>
        <v>0</v>
      </c>
      <c r="BE147" s="901" t="str">
        <f t="shared" si="76"/>
        <v>-</v>
      </c>
      <c r="BF147" s="902"/>
      <c r="BG147" s="903"/>
      <c r="BH147" s="904"/>
      <c r="BI147" s="905"/>
      <c r="BJ147" s="866"/>
      <c r="BL147" s="867"/>
      <c r="BM147" s="867"/>
      <c r="BN147" s="867"/>
    </row>
    <row r="148" spans="1:70">
      <c r="A148" s="872"/>
      <c r="B148" s="897" t="s">
        <v>358</v>
      </c>
      <c r="C148" s="897"/>
      <c r="D148" s="899">
        <f t="shared" si="68"/>
        <v>0</v>
      </c>
      <c r="E148" s="899"/>
      <c r="F148" s="899">
        <f t="shared" si="77"/>
        <v>0</v>
      </c>
      <c r="G148" s="899">
        <f t="shared" si="77"/>
        <v>0</v>
      </c>
      <c r="H148" s="899">
        <f t="shared" si="81"/>
        <v>0</v>
      </c>
      <c r="I148" s="899">
        <f t="shared" si="81"/>
        <v>0</v>
      </c>
      <c r="J148" s="899">
        <f t="shared" si="81"/>
        <v>0</v>
      </c>
      <c r="K148" s="899">
        <f t="shared" si="81"/>
        <v>0</v>
      </c>
      <c r="L148" s="899">
        <f t="shared" si="81"/>
        <v>0</v>
      </c>
      <c r="M148" s="899">
        <f t="shared" si="81"/>
        <v>0</v>
      </c>
      <c r="N148" s="899">
        <f t="shared" si="81"/>
        <v>0</v>
      </c>
      <c r="O148" s="899">
        <f t="shared" si="81"/>
        <v>0</v>
      </c>
      <c r="P148" s="899">
        <f t="shared" si="81"/>
        <v>0</v>
      </c>
      <c r="Q148" s="899">
        <f t="shared" si="81"/>
        <v>0</v>
      </c>
      <c r="R148" s="899">
        <f t="shared" si="81"/>
        <v>0</v>
      </c>
      <c r="S148" s="899">
        <f t="shared" si="81"/>
        <v>0</v>
      </c>
      <c r="T148" s="899">
        <f t="shared" si="81"/>
        <v>0</v>
      </c>
      <c r="U148" s="899">
        <f t="shared" si="81"/>
        <v>0</v>
      </c>
      <c r="V148" s="899">
        <f t="shared" si="81"/>
        <v>0</v>
      </c>
      <c r="W148" s="899">
        <f t="shared" si="81"/>
        <v>0</v>
      </c>
      <c r="X148" s="899">
        <f t="shared" si="81"/>
        <v>0</v>
      </c>
      <c r="Y148" s="899">
        <f t="shared" si="81"/>
        <v>0</v>
      </c>
      <c r="Z148" s="899">
        <f t="shared" si="81"/>
        <v>0</v>
      </c>
      <c r="AA148" s="899">
        <f t="shared" si="81"/>
        <v>0</v>
      </c>
      <c r="AB148" s="899">
        <f t="shared" si="81"/>
        <v>0</v>
      </c>
      <c r="AC148" s="899">
        <f t="shared" si="81"/>
        <v>0</v>
      </c>
      <c r="AD148" s="899">
        <f t="shared" si="81"/>
        <v>0</v>
      </c>
      <c r="AE148" s="899">
        <f t="shared" si="81"/>
        <v>0</v>
      </c>
      <c r="AF148" s="899">
        <f t="shared" si="81"/>
        <v>0</v>
      </c>
      <c r="AG148" s="899">
        <f t="shared" si="72"/>
        <v>0</v>
      </c>
      <c r="AH148" s="899">
        <f t="shared" si="72"/>
        <v>0</v>
      </c>
      <c r="AI148" s="899">
        <f t="shared" si="81"/>
        <v>0</v>
      </c>
      <c r="AJ148" s="899">
        <f t="shared" si="81"/>
        <v>0</v>
      </c>
      <c r="AK148" s="899">
        <f t="shared" si="81"/>
        <v>0</v>
      </c>
      <c r="AL148" s="899">
        <f t="shared" si="81"/>
        <v>0</v>
      </c>
      <c r="AM148" s="899">
        <f t="shared" si="81"/>
        <v>0</v>
      </c>
      <c r="AN148" s="899">
        <f t="shared" si="81"/>
        <v>0</v>
      </c>
      <c r="AO148" s="899">
        <f t="shared" si="81"/>
        <v>0</v>
      </c>
      <c r="AP148" s="899">
        <f t="shared" si="81"/>
        <v>0</v>
      </c>
      <c r="AQ148" s="899">
        <f t="shared" si="73"/>
        <v>0</v>
      </c>
      <c r="AR148" s="899"/>
      <c r="AS148" s="899">
        <f t="shared" si="78"/>
        <v>0</v>
      </c>
      <c r="AT148" s="899">
        <f t="shared" si="79"/>
        <v>0</v>
      </c>
      <c r="AU148" s="899">
        <f t="shared" si="81"/>
        <v>0</v>
      </c>
      <c r="AV148" s="899">
        <f t="shared" si="81"/>
        <v>0</v>
      </c>
      <c r="AW148" s="899">
        <f t="shared" si="81"/>
        <v>0</v>
      </c>
      <c r="AX148" s="899">
        <f t="shared" si="81"/>
        <v>0</v>
      </c>
      <c r="AY148" s="899">
        <f t="shared" si="81"/>
        <v>0</v>
      </c>
      <c r="AZ148" s="899">
        <f t="shared" si="81"/>
        <v>0</v>
      </c>
      <c r="BA148" s="899">
        <f t="shared" si="81"/>
        <v>0</v>
      </c>
      <c r="BB148" s="899">
        <f t="shared" si="80"/>
        <v>0</v>
      </c>
      <c r="BC148" s="899">
        <f t="shared" si="74"/>
        <v>0</v>
      </c>
      <c r="BD148" s="899">
        <f t="shared" si="75"/>
        <v>0</v>
      </c>
      <c r="BE148" s="901" t="str">
        <f t="shared" si="76"/>
        <v>-</v>
      </c>
      <c r="BF148" s="902"/>
      <c r="BG148" s="903"/>
      <c r="BH148" s="904"/>
      <c r="BI148" s="905"/>
      <c r="BJ148" s="866"/>
      <c r="BL148" s="867"/>
      <c r="BM148" s="867"/>
      <c r="BN148" s="867"/>
    </row>
    <row r="149" spans="1:70">
      <c r="A149" s="872"/>
      <c r="B149" s="897" t="s">
        <v>359</v>
      </c>
      <c r="C149" s="897"/>
      <c r="D149" s="899">
        <f t="shared" si="68"/>
        <v>0</v>
      </c>
      <c r="E149" s="899"/>
      <c r="F149" s="899">
        <f t="shared" si="77"/>
        <v>0</v>
      </c>
      <c r="G149" s="899">
        <f t="shared" si="77"/>
        <v>0</v>
      </c>
      <c r="H149" s="899">
        <f t="shared" si="81"/>
        <v>0</v>
      </c>
      <c r="I149" s="899">
        <f t="shared" si="81"/>
        <v>0</v>
      </c>
      <c r="J149" s="899">
        <f t="shared" si="81"/>
        <v>0</v>
      </c>
      <c r="K149" s="899">
        <f t="shared" si="81"/>
        <v>0</v>
      </c>
      <c r="L149" s="899">
        <f t="shared" si="81"/>
        <v>0</v>
      </c>
      <c r="M149" s="899">
        <f t="shared" si="81"/>
        <v>0</v>
      </c>
      <c r="N149" s="899">
        <f t="shared" si="81"/>
        <v>0</v>
      </c>
      <c r="O149" s="899">
        <f t="shared" si="81"/>
        <v>0</v>
      </c>
      <c r="P149" s="899">
        <f t="shared" si="81"/>
        <v>0</v>
      </c>
      <c r="Q149" s="899">
        <f t="shared" si="81"/>
        <v>0</v>
      </c>
      <c r="R149" s="899">
        <f t="shared" si="81"/>
        <v>0</v>
      </c>
      <c r="S149" s="899">
        <f t="shared" si="81"/>
        <v>0</v>
      </c>
      <c r="T149" s="899">
        <f t="shared" si="81"/>
        <v>0</v>
      </c>
      <c r="U149" s="899">
        <f t="shared" si="81"/>
        <v>0</v>
      </c>
      <c r="V149" s="899">
        <f t="shared" si="81"/>
        <v>0</v>
      </c>
      <c r="W149" s="899">
        <f t="shared" si="81"/>
        <v>0</v>
      </c>
      <c r="X149" s="899">
        <f t="shared" si="81"/>
        <v>0</v>
      </c>
      <c r="Y149" s="899">
        <f t="shared" si="81"/>
        <v>0</v>
      </c>
      <c r="Z149" s="899">
        <f t="shared" si="81"/>
        <v>0</v>
      </c>
      <c r="AA149" s="899">
        <f t="shared" si="81"/>
        <v>0</v>
      </c>
      <c r="AB149" s="899">
        <f t="shared" si="81"/>
        <v>0</v>
      </c>
      <c r="AC149" s="899">
        <f t="shared" si="81"/>
        <v>0</v>
      </c>
      <c r="AD149" s="899">
        <f t="shared" si="81"/>
        <v>0</v>
      </c>
      <c r="AE149" s="899">
        <f t="shared" si="81"/>
        <v>0</v>
      </c>
      <c r="AF149" s="899">
        <f t="shared" si="81"/>
        <v>0</v>
      </c>
      <c r="AG149" s="899">
        <f t="shared" si="72"/>
        <v>0</v>
      </c>
      <c r="AH149" s="899">
        <f t="shared" si="72"/>
        <v>0</v>
      </c>
      <c r="AI149" s="899">
        <f t="shared" si="81"/>
        <v>0</v>
      </c>
      <c r="AJ149" s="899">
        <f t="shared" si="81"/>
        <v>0</v>
      </c>
      <c r="AK149" s="899">
        <f t="shared" si="81"/>
        <v>0</v>
      </c>
      <c r="AL149" s="899">
        <f t="shared" si="81"/>
        <v>0</v>
      </c>
      <c r="AM149" s="899">
        <f t="shared" si="81"/>
        <v>0</v>
      </c>
      <c r="AN149" s="899">
        <f t="shared" si="81"/>
        <v>0</v>
      </c>
      <c r="AO149" s="899">
        <f t="shared" si="81"/>
        <v>0</v>
      </c>
      <c r="AP149" s="899">
        <f t="shared" si="81"/>
        <v>0</v>
      </c>
      <c r="AQ149" s="899">
        <f t="shared" si="73"/>
        <v>0</v>
      </c>
      <c r="AR149" s="899"/>
      <c r="AS149" s="899">
        <f t="shared" si="78"/>
        <v>0</v>
      </c>
      <c r="AT149" s="899">
        <f t="shared" si="79"/>
        <v>0</v>
      </c>
      <c r="AU149" s="899">
        <f t="shared" si="81"/>
        <v>0</v>
      </c>
      <c r="AV149" s="899">
        <f t="shared" si="81"/>
        <v>0</v>
      </c>
      <c r="AW149" s="899">
        <f t="shared" si="81"/>
        <v>0</v>
      </c>
      <c r="AX149" s="899">
        <f t="shared" si="81"/>
        <v>0</v>
      </c>
      <c r="AY149" s="899">
        <f t="shared" si="81"/>
        <v>0</v>
      </c>
      <c r="AZ149" s="899">
        <f t="shared" si="81"/>
        <v>0</v>
      </c>
      <c r="BA149" s="899">
        <f t="shared" si="81"/>
        <v>0</v>
      </c>
      <c r="BB149" s="899">
        <f t="shared" si="80"/>
        <v>0</v>
      </c>
      <c r="BC149" s="899">
        <f t="shared" si="74"/>
        <v>0</v>
      </c>
      <c r="BD149" s="899">
        <f t="shared" si="75"/>
        <v>0</v>
      </c>
      <c r="BE149" s="901" t="str">
        <f t="shared" si="76"/>
        <v>-</v>
      </c>
      <c r="BF149" s="902"/>
      <c r="BG149" s="903"/>
      <c r="BH149" s="904"/>
      <c r="BI149" s="905"/>
      <c r="BJ149" s="866"/>
      <c r="BL149" s="867"/>
      <c r="BM149" s="867"/>
      <c r="BN149" s="867"/>
    </row>
    <row r="150" spans="1:70">
      <c r="A150" s="872"/>
      <c r="B150" s="897" t="s">
        <v>55</v>
      </c>
      <c r="C150" s="897"/>
      <c r="D150" s="899">
        <f t="shared" si="68"/>
        <v>0</v>
      </c>
      <c r="E150" s="899"/>
      <c r="F150" s="899">
        <f t="shared" si="77"/>
        <v>0</v>
      </c>
      <c r="G150" s="899">
        <f t="shared" si="77"/>
        <v>0</v>
      </c>
      <c r="H150" s="899">
        <f t="shared" si="81"/>
        <v>0</v>
      </c>
      <c r="I150" s="899">
        <f t="shared" si="81"/>
        <v>0</v>
      </c>
      <c r="J150" s="899">
        <f t="shared" si="81"/>
        <v>0</v>
      </c>
      <c r="K150" s="899">
        <f t="shared" si="81"/>
        <v>0</v>
      </c>
      <c r="L150" s="899">
        <f t="shared" si="81"/>
        <v>0</v>
      </c>
      <c r="M150" s="899">
        <f t="shared" si="81"/>
        <v>0</v>
      </c>
      <c r="N150" s="899">
        <f t="shared" si="81"/>
        <v>0</v>
      </c>
      <c r="O150" s="899">
        <f t="shared" si="81"/>
        <v>0</v>
      </c>
      <c r="P150" s="899">
        <f t="shared" si="81"/>
        <v>0</v>
      </c>
      <c r="Q150" s="899">
        <f t="shared" si="81"/>
        <v>0</v>
      </c>
      <c r="R150" s="899">
        <f t="shared" si="81"/>
        <v>0</v>
      </c>
      <c r="S150" s="899">
        <f t="shared" si="81"/>
        <v>0</v>
      </c>
      <c r="T150" s="899">
        <f t="shared" si="81"/>
        <v>0</v>
      </c>
      <c r="U150" s="899">
        <f t="shared" si="81"/>
        <v>0</v>
      </c>
      <c r="V150" s="899">
        <f t="shared" si="81"/>
        <v>0</v>
      </c>
      <c r="W150" s="899">
        <f t="shared" si="81"/>
        <v>0</v>
      </c>
      <c r="X150" s="899">
        <f t="shared" si="81"/>
        <v>0</v>
      </c>
      <c r="Y150" s="899">
        <f t="shared" si="81"/>
        <v>0</v>
      </c>
      <c r="Z150" s="899">
        <f t="shared" si="81"/>
        <v>0</v>
      </c>
      <c r="AA150" s="899">
        <f t="shared" si="81"/>
        <v>0</v>
      </c>
      <c r="AB150" s="899">
        <f t="shared" si="81"/>
        <v>0</v>
      </c>
      <c r="AC150" s="899">
        <f t="shared" si="81"/>
        <v>0</v>
      </c>
      <c r="AD150" s="899">
        <f t="shared" si="81"/>
        <v>0</v>
      </c>
      <c r="AE150" s="899">
        <f t="shared" si="81"/>
        <v>0</v>
      </c>
      <c r="AF150" s="899">
        <f t="shared" si="81"/>
        <v>0</v>
      </c>
      <c r="AG150" s="899">
        <f t="shared" si="72"/>
        <v>0</v>
      </c>
      <c r="AH150" s="899">
        <f t="shared" si="72"/>
        <v>0</v>
      </c>
      <c r="AI150" s="899">
        <f t="shared" si="81"/>
        <v>0</v>
      </c>
      <c r="AJ150" s="899">
        <f t="shared" si="81"/>
        <v>0</v>
      </c>
      <c r="AK150" s="899">
        <f t="shared" si="81"/>
        <v>0</v>
      </c>
      <c r="AL150" s="899">
        <f t="shared" si="81"/>
        <v>0</v>
      </c>
      <c r="AM150" s="899">
        <f t="shared" si="81"/>
        <v>0</v>
      </c>
      <c r="AN150" s="899">
        <f t="shared" si="81"/>
        <v>0</v>
      </c>
      <c r="AO150" s="899">
        <f t="shared" si="81"/>
        <v>0</v>
      </c>
      <c r="AP150" s="899">
        <f t="shared" si="81"/>
        <v>0</v>
      </c>
      <c r="AQ150" s="899">
        <f t="shared" si="73"/>
        <v>0</v>
      </c>
      <c r="AR150" s="899"/>
      <c r="AS150" s="899">
        <f t="shared" si="78"/>
        <v>0</v>
      </c>
      <c r="AT150" s="899">
        <f t="shared" si="79"/>
        <v>0</v>
      </c>
      <c r="AU150" s="899">
        <f t="shared" si="81"/>
        <v>0</v>
      </c>
      <c r="AV150" s="899">
        <f t="shared" si="81"/>
        <v>0</v>
      </c>
      <c r="AW150" s="899">
        <f t="shared" si="81"/>
        <v>0</v>
      </c>
      <c r="AX150" s="899">
        <f t="shared" si="81"/>
        <v>0</v>
      </c>
      <c r="AY150" s="899">
        <f t="shared" si="81"/>
        <v>0</v>
      </c>
      <c r="AZ150" s="899">
        <f t="shared" si="81"/>
        <v>0</v>
      </c>
      <c r="BA150" s="899">
        <f t="shared" si="81"/>
        <v>0</v>
      </c>
      <c r="BB150" s="899">
        <f t="shared" si="80"/>
        <v>0</v>
      </c>
      <c r="BC150" s="899">
        <f t="shared" si="74"/>
        <v>0</v>
      </c>
      <c r="BD150" s="899">
        <f t="shared" si="75"/>
        <v>0</v>
      </c>
      <c r="BE150" s="901" t="str">
        <f t="shared" si="76"/>
        <v>-</v>
      </c>
      <c r="BF150" s="902"/>
      <c r="BG150" s="903"/>
      <c r="BH150" s="904"/>
      <c r="BI150" s="905"/>
      <c r="BJ150" s="866"/>
      <c r="BL150" s="867"/>
      <c r="BM150" s="867"/>
      <c r="BN150" s="867"/>
    </row>
    <row r="151" spans="1:70">
      <c r="A151" s="76" t="s">
        <v>44</v>
      </c>
      <c r="B151" s="907" t="s">
        <v>45</v>
      </c>
      <c r="C151" s="907"/>
      <c r="D151" s="320">
        <v>319.59611985000004</v>
      </c>
      <c r="E151" s="320"/>
      <c r="F151" s="320">
        <f t="shared" si="77"/>
        <v>33.026624229999996</v>
      </c>
      <c r="G151" s="320">
        <f t="shared" si="77"/>
        <v>9.659603950000001</v>
      </c>
      <c r="H151" s="320">
        <v>8.4784930200000002</v>
      </c>
      <c r="I151" s="320">
        <v>78.849999999999994</v>
      </c>
      <c r="J151" s="320">
        <v>76.056713790000003</v>
      </c>
      <c r="K151" s="320">
        <v>56.727513260000002</v>
      </c>
      <c r="L151" s="320">
        <v>0.2</v>
      </c>
      <c r="M151" s="320">
        <v>0.2</v>
      </c>
      <c r="N151" s="320">
        <v>0.2</v>
      </c>
      <c r="O151" s="320">
        <v>0</v>
      </c>
      <c r="P151" s="320">
        <v>1.5875765199999998</v>
      </c>
      <c r="Q151" s="320">
        <v>5.7430412899999999</v>
      </c>
      <c r="R151" s="320">
        <v>4.9486191999999996</v>
      </c>
      <c r="S151" s="320">
        <v>0</v>
      </c>
      <c r="T151" s="320">
        <v>1.78757652</v>
      </c>
      <c r="U151" s="320">
        <v>1.78757652</v>
      </c>
      <c r="V151" s="320">
        <v>0</v>
      </c>
      <c r="W151" s="320">
        <v>0</v>
      </c>
      <c r="X151" s="320"/>
      <c r="Y151" s="320">
        <v>10.863599149999999</v>
      </c>
      <c r="Z151" s="320">
        <v>3.7165626600000001</v>
      </c>
      <c r="AA151" s="320">
        <v>3.3298738200000004</v>
      </c>
      <c r="AB151" s="320">
        <v>0.38668883999999998</v>
      </c>
      <c r="AC151" s="320">
        <v>20.375448559999999</v>
      </c>
      <c r="AD151" s="320">
        <v>0</v>
      </c>
      <c r="AE151" s="320">
        <v>0</v>
      </c>
      <c r="AF151" s="320">
        <v>0</v>
      </c>
      <c r="AG151" s="320">
        <f t="shared" si="72"/>
        <v>15.67057226</v>
      </c>
      <c r="AH151" s="320">
        <f t="shared" si="72"/>
        <v>13.53069573</v>
      </c>
      <c r="AI151" s="320">
        <v>2.1954499999999998E-2</v>
      </c>
      <c r="AJ151" s="320">
        <v>2.1954499999999998E-2</v>
      </c>
      <c r="AK151" s="320">
        <v>8.5274745700000008</v>
      </c>
      <c r="AL151" s="320">
        <v>7.4210169100000005</v>
      </c>
      <c r="AM151" s="320">
        <v>7.1211431899999997</v>
      </c>
      <c r="AN151" s="320">
        <v>6.0877243199999995</v>
      </c>
      <c r="AO151" s="320">
        <v>0</v>
      </c>
      <c r="AP151" s="320">
        <v>0</v>
      </c>
      <c r="AQ151" s="320">
        <f t="shared" si="73"/>
        <v>7.1211431899999997</v>
      </c>
      <c r="AR151" s="320"/>
      <c r="AS151" s="320">
        <f t="shared" si="78"/>
        <v>4.8777936899999998</v>
      </c>
      <c r="AT151" s="320">
        <f t="shared" si="79"/>
        <v>4.1516798700000006</v>
      </c>
      <c r="AU151" s="320">
        <v>0</v>
      </c>
      <c r="AV151" s="320">
        <v>3.8014409900000001</v>
      </c>
      <c r="AW151" s="320">
        <v>3.2351649500000002</v>
      </c>
      <c r="AX151" s="320">
        <v>1.0763526999999999</v>
      </c>
      <c r="AY151" s="320">
        <v>0.91651492000000001</v>
      </c>
      <c r="AZ151" s="320">
        <v>0</v>
      </c>
      <c r="BA151" s="320">
        <v>0</v>
      </c>
      <c r="BB151" s="899">
        <f t="shared" si="80"/>
        <v>1.0763526999999999</v>
      </c>
      <c r="BC151" s="320">
        <f t="shared" si="74"/>
        <v>309.93651590000002</v>
      </c>
      <c r="BD151" s="320">
        <f t="shared" si="75"/>
        <v>-7.1470364899999987</v>
      </c>
      <c r="BE151" s="908">
        <f t="shared" si="76"/>
        <v>-65.788845771246997</v>
      </c>
      <c r="BF151" s="586"/>
      <c r="BG151" s="635"/>
      <c r="BH151" s="635"/>
      <c r="BI151" s="636"/>
      <c r="BJ151" s="449"/>
      <c r="BK151" s="579"/>
      <c r="BL151" s="627">
        <v>6.0059640499999993</v>
      </c>
      <c r="BM151" s="627">
        <v>104.24612831000002</v>
      </c>
      <c r="BN151" s="627">
        <v>125.92266462000002</v>
      </c>
      <c r="BO151" s="579">
        <v>125922.66462000003</v>
      </c>
      <c r="BQ151" s="579">
        <v>0</v>
      </c>
      <c r="BR151" s="579">
        <v>0</v>
      </c>
    </row>
    <row r="152" spans="1:70">
      <c r="A152" s="872"/>
      <c r="B152" s="897" t="s">
        <v>343</v>
      </c>
      <c r="C152" s="897"/>
      <c r="D152" s="899">
        <f t="shared" ref="D152:D169" si="82">D171</f>
        <v>319.59611984999998</v>
      </c>
      <c r="E152" s="899"/>
      <c r="F152" s="899">
        <f t="shared" si="77"/>
        <v>33.026624229999996</v>
      </c>
      <c r="G152" s="899">
        <f t="shared" si="77"/>
        <v>9.6596029600000008</v>
      </c>
      <c r="H152" s="899">
        <f t="shared" ref="H152:BA158" si="83">H171</f>
        <v>0</v>
      </c>
      <c r="I152" s="899">
        <f t="shared" si="83"/>
        <v>0</v>
      </c>
      <c r="J152" s="899">
        <f t="shared" si="83"/>
        <v>0</v>
      </c>
      <c r="K152" s="899">
        <f t="shared" si="83"/>
        <v>0</v>
      </c>
      <c r="L152" s="899">
        <f t="shared" si="83"/>
        <v>0.2</v>
      </c>
      <c r="M152" s="899">
        <f t="shared" si="83"/>
        <v>0.2</v>
      </c>
      <c r="N152" s="899">
        <f t="shared" si="83"/>
        <v>0</v>
      </c>
      <c r="O152" s="899">
        <f t="shared" si="83"/>
        <v>0</v>
      </c>
      <c r="P152" s="899">
        <f t="shared" si="83"/>
        <v>1.5875765199999998</v>
      </c>
      <c r="Q152" s="899">
        <f t="shared" si="83"/>
        <v>5.7430412899999999</v>
      </c>
      <c r="R152" s="899">
        <f t="shared" si="83"/>
        <v>0.97426970000000002</v>
      </c>
      <c r="S152" s="899">
        <f t="shared" si="83"/>
        <v>0</v>
      </c>
      <c r="T152" s="899">
        <f t="shared" si="83"/>
        <v>0</v>
      </c>
      <c r="U152" s="899">
        <f t="shared" si="83"/>
        <v>0</v>
      </c>
      <c r="V152" s="899">
        <f t="shared" si="83"/>
        <v>0</v>
      </c>
      <c r="W152" s="899">
        <f t="shared" si="83"/>
        <v>0</v>
      </c>
      <c r="X152" s="899">
        <f t="shared" si="83"/>
        <v>0</v>
      </c>
      <c r="Y152" s="899">
        <f t="shared" si="83"/>
        <v>10.863599149999999</v>
      </c>
      <c r="Z152" s="899">
        <f t="shared" si="83"/>
        <v>3.7165616699999999</v>
      </c>
      <c r="AA152" s="899">
        <f t="shared" si="83"/>
        <v>2.0108443600000001</v>
      </c>
      <c r="AB152" s="899">
        <f t="shared" si="83"/>
        <v>0.35509343999999998</v>
      </c>
      <c r="AC152" s="899">
        <f t="shared" si="83"/>
        <v>20.375448559999999</v>
      </c>
      <c r="AD152" s="899">
        <f t="shared" si="83"/>
        <v>0</v>
      </c>
      <c r="AE152" s="899">
        <f t="shared" si="83"/>
        <v>0</v>
      </c>
      <c r="AF152" s="899">
        <f t="shared" si="83"/>
        <v>0</v>
      </c>
      <c r="AG152" s="899">
        <f t="shared" si="72"/>
        <v>15.670572259999998</v>
      </c>
      <c r="AH152" s="899">
        <f t="shared" si="72"/>
        <v>0</v>
      </c>
      <c r="AI152" s="899">
        <f t="shared" si="83"/>
        <v>2.1954499999999998E-2</v>
      </c>
      <c r="AJ152" s="899">
        <f t="shared" si="83"/>
        <v>0</v>
      </c>
      <c r="AK152" s="899">
        <f t="shared" si="83"/>
        <v>8.5274745700000008</v>
      </c>
      <c r="AL152" s="899">
        <f t="shared" si="83"/>
        <v>0</v>
      </c>
      <c r="AM152" s="899">
        <f t="shared" si="83"/>
        <v>7.121143189999998</v>
      </c>
      <c r="AN152" s="899">
        <f t="shared" si="83"/>
        <v>0</v>
      </c>
      <c r="AO152" s="899">
        <f t="shared" si="83"/>
        <v>0</v>
      </c>
      <c r="AP152" s="899">
        <f t="shared" si="83"/>
        <v>0</v>
      </c>
      <c r="AQ152" s="899">
        <f t="shared" si="73"/>
        <v>7.121143189999998</v>
      </c>
      <c r="AR152" s="899"/>
      <c r="AS152" s="899">
        <f t="shared" si="78"/>
        <v>4.8777936899999998</v>
      </c>
      <c r="AT152" s="899">
        <f t="shared" si="79"/>
        <v>4.1516798699999997</v>
      </c>
      <c r="AU152" s="899">
        <f t="shared" si="83"/>
        <v>0</v>
      </c>
      <c r="AV152" s="899">
        <f t="shared" si="83"/>
        <v>3.8014409900000001</v>
      </c>
      <c r="AW152" s="899">
        <f t="shared" si="83"/>
        <v>3.2351649499999997</v>
      </c>
      <c r="AX152" s="899">
        <f t="shared" si="83"/>
        <v>1.0763526999999999</v>
      </c>
      <c r="AY152" s="899">
        <f t="shared" si="83"/>
        <v>0.91651492000000001</v>
      </c>
      <c r="AZ152" s="899">
        <f t="shared" si="83"/>
        <v>0</v>
      </c>
      <c r="BA152" s="899">
        <f t="shared" si="83"/>
        <v>0</v>
      </c>
      <c r="BB152" s="899">
        <f t="shared" si="80"/>
        <v>1.0763526999999999</v>
      </c>
      <c r="BC152" s="899">
        <f t="shared" si="74"/>
        <v>309.93651689000001</v>
      </c>
      <c r="BD152" s="899">
        <f t="shared" si="75"/>
        <v>-7.1470374799999989</v>
      </c>
      <c r="BE152" s="901">
        <f t="shared" si="76"/>
        <v>-65.788854884248934</v>
      </c>
      <c r="BF152" s="902"/>
      <c r="BG152" s="903"/>
      <c r="BH152" s="904"/>
      <c r="BI152" s="905"/>
      <c r="BJ152" s="866"/>
      <c r="BL152" s="867"/>
      <c r="BM152" s="867"/>
      <c r="BN152" s="867"/>
    </row>
    <row r="153" spans="1:70">
      <c r="A153" s="872"/>
      <c r="B153" s="897" t="s">
        <v>344</v>
      </c>
      <c r="C153" s="897"/>
      <c r="D153" s="899">
        <f t="shared" si="82"/>
        <v>238.33342954889582</v>
      </c>
      <c r="E153" s="899"/>
      <c r="F153" s="899">
        <f t="shared" si="77"/>
        <v>17.608052917692532</v>
      </c>
      <c r="G153" s="899">
        <f t="shared" si="77"/>
        <v>3.6660799196925336</v>
      </c>
      <c r="H153" s="899">
        <f t="shared" si="83"/>
        <v>0</v>
      </c>
      <c r="I153" s="899">
        <f t="shared" si="83"/>
        <v>0</v>
      </c>
      <c r="J153" s="899">
        <f t="shared" si="83"/>
        <v>0</v>
      </c>
      <c r="K153" s="899">
        <f t="shared" si="83"/>
        <v>0</v>
      </c>
      <c r="L153" s="899">
        <f t="shared" si="83"/>
        <v>0.15113473020433832</v>
      </c>
      <c r="M153" s="899">
        <f t="shared" si="83"/>
        <v>0.15113473020433832</v>
      </c>
      <c r="N153" s="899">
        <f t="shared" si="83"/>
        <v>0</v>
      </c>
      <c r="O153" s="899">
        <f t="shared" si="83"/>
        <v>0</v>
      </c>
      <c r="P153" s="899">
        <f t="shared" si="83"/>
        <v>0.48890391</v>
      </c>
      <c r="Q153" s="899">
        <f t="shared" si="83"/>
        <v>2.24175244</v>
      </c>
      <c r="R153" s="899">
        <f t="shared" si="83"/>
        <v>0.23125964999999998</v>
      </c>
      <c r="S153" s="899">
        <f t="shared" si="83"/>
        <v>0</v>
      </c>
      <c r="T153" s="899">
        <f t="shared" si="83"/>
        <v>0</v>
      </c>
      <c r="U153" s="899">
        <f t="shared" si="83"/>
        <v>0</v>
      </c>
      <c r="V153" s="899">
        <f t="shared" si="83"/>
        <v>0</v>
      </c>
      <c r="W153" s="899">
        <f t="shared" si="83"/>
        <v>0</v>
      </c>
      <c r="X153" s="899">
        <f t="shared" si="83"/>
        <v>0</v>
      </c>
      <c r="Y153" s="899">
        <f t="shared" si="83"/>
        <v>6.9397753417942187</v>
      </c>
      <c r="Z153" s="899">
        <f t="shared" si="83"/>
        <v>1.2731927494881952</v>
      </c>
      <c r="AA153" s="899">
        <f t="shared" si="83"/>
        <v>0.26775384999999996</v>
      </c>
      <c r="AB153" s="899">
        <f t="shared" si="83"/>
        <v>4.6774800000000005E-2</v>
      </c>
      <c r="AC153" s="899">
        <f t="shared" si="83"/>
        <v>10.028238935693974</v>
      </c>
      <c r="AD153" s="899">
        <f t="shared" si="83"/>
        <v>0</v>
      </c>
      <c r="AE153" s="899">
        <f t="shared" si="83"/>
        <v>0</v>
      </c>
      <c r="AF153" s="899">
        <f t="shared" si="83"/>
        <v>0</v>
      </c>
      <c r="AG153" s="899">
        <f t="shared" si="72"/>
        <v>3.2516525629897362</v>
      </c>
      <c r="AH153" s="899">
        <f t="shared" si="72"/>
        <v>0</v>
      </c>
      <c r="AI153" s="899">
        <f t="shared" si="83"/>
        <v>1.2159359446156393E-2</v>
      </c>
      <c r="AJ153" s="899">
        <f t="shared" si="83"/>
        <v>0</v>
      </c>
      <c r="AK153" s="899">
        <f t="shared" si="83"/>
        <v>2.7456006135435795</v>
      </c>
      <c r="AL153" s="899">
        <f t="shared" si="83"/>
        <v>0</v>
      </c>
      <c r="AM153" s="899">
        <f t="shared" si="83"/>
        <v>0.49389259000000002</v>
      </c>
      <c r="AN153" s="899">
        <f t="shared" si="83"/>
        <v>0</v>
      </c>
      <c r="AO153" s="899">
        <f t="shared" si="83"/>
        <v>0</v>
      </c>
      <c r="AP153" s="899">
        <f t="shared" si="83"/>
        <v>0</v>
      </c>
      <c r="AQ153" s="899">
        <f t="shared" si="73"/>
        <v>0.49389259000000002</v>
      </c>
      <c r="AR153" s="899"/>
      <c r="AS153" s="899">
        <f t="shared" si="78"/>
        <v>2.2895733700000003</v>
      </c>
      <c r="AT153" s="899">
        <f t="shared" si="79"/>
        <v>1.9582400100000001</v>
      </c>
      <c r="AU153" s="899">
        <f t="shared" si="83"/>
        <v>0</v>
      </c>
      <c r="AV153" s="899">
        <f t="shared" si="83"/>
        <v>1.2132206700000001</v>
      </c>
      <c r="AW153" s="899">
        <f t="shared" si="83"/>
        <v>1.0417250900000001</v>
      </c>
      <c r="AX153" s="899">
        <f t="shared" si="83"/>
        <v>1.0763526999999999</v>
      </c>
      <c r="AY153" s="899">
        <f t="shared" si="83"/>
        <v>0.91651492000000001</v>
      </c>
      <c r="AZ153" s="899">
        <f t="shared" si="83"/>
        <v>0</v>
      </c>
      <c r="BA153" s="899">
        <f t="shared" si="83"/>
        <v>0</v>
      </c>
      <c r="BB153" s="899">
        <f t="shared" si="80"/>
        <v>1.0763526999999999</v>
      </c>
      <c r="BC153" s="899">
        <f t="shared" si="74"/>
        <v>234.6673496292033</v>
      </c>
      <c r="BD153" s="899">
        <f t="shared" si="75"/>
        <v>-5.6665825923060238</v>
      </c>
      <c r="BE153" s="901">
        <f t="shared" si="76"/>
        <v>-81.653689250997829</v>
      </c>
      <c r="BF153" s="902"/>
      <c r="BG153" s="903"/>
      <c r="BH153" s="904"/>
      <c r="BI153" s="905"/>
      <c r="BJ153" s="866"/>
      <c r="BL153" s="867"/>
      <c r="BM153" s="867"/>
      <c r="BN153" s="867"/>
    </row>
    <row r="154" spans="1:70">
      <c r="A154" s="872"/>
      <c r="B154" s="897" t="s">
        <v>345</v>
      </c>
      <c r="C154" s="897"/>
      <c r="D154" s="899">
        <f t="shared" si="82"/>
        <v>206.09991068006383</v>
      </c>
      <c r="E154" s="899"/>
      <c r="F154" s="899">
        <f t="shared" si="77"/>
        <v>17.561643650872899</v>
      </c>
      <c r="G154" s="899">
        <f t="shared" si="77"/>
        <v>3.6577658908729003</v>
      </c>
      <c r="H154" s="899">
        <f t="shared" si="83"/>
        <v>0</v>
      </c>
      <c r="I154" s="899">
        <f t="shared" si="83"/>
        <v>0</v>
      </c>
      <c r="J154" s="899">
        <f t="shared" si="83"/>
        <v>0</v>
      </c>
      <c r="K154" s="899">
        <f t="shared" si="83"/>
        <v>0</v>
      </c>
      <c r="L154" s="899">
        <f t="shared" si="83"/>
        <v>0.14938975151672451</v>
      </c>
      <c r="M154" s="899">
        <f t="shared" si="83"/>
        <v>0.14938975151672451</v>
      </c>
      <c r="N154" s="899">
        <f t="shared" si="83"/>
        <v>0</v>
      </c>
      <c r="O154" s="899">
        <f t="shared" si="83"/>
        <v>0</v>
      </c>
      <c r="P154" s="899">
        <f t="shared" si="83"/>
        <v>0.48890391</v>
      </c>
      <c r="Q154" s="899">
        <f t="shared" si="83"/>
        <v>2.24175244</v>
      </c>
      <c r="R154" s="899">
        <f t="shared" si="83"/>
        <v>0.23125964999999998</v>
      </c>
      <c r="S154" s="899">
        <f t="shared" si="83"/>
        <v>0</v>
      </c>
      <c r="T154" s="899">
        <f t="shared" si="83"/>
        <v>0</v>
      </c>
      <c r="U154" s="899">
        <f t="shared" si="83"/>
        <v>0</v>
      </c>
      <c r="V154" s="899">
        <f t="shared" si="83"/>
        <v>0</v>
      </c>
      <c r="W154" s="899">
        <f t="shared" si="83"/>
        <v>0</v>
      </c>
      <c r="X154" s="899">
        <f t="shared" si="83"/>
        <v>0</v>
      </c>
      <c r="Y154" s="899">
        <f t="shared" si="83"/>
        <v>6.9332062916621995</v>
      </c>
      <c r="Z154" s="899">
        <f t="shared" si="83"/>
        <v>1.2666236993561759</v>
      </c>
      <c r="AA154" s="899">
        <f t="shared" si="83"/>
        <v>0.26775384999999996</v>
      </c>
      <c r="AB154" s="899">
        <f t="shared" si="83"/>
        <v>4.6774800000000005E-2</v>
      </c>
      <c r="AC154" s="899">
        <f t="shared" si="83"/>
        <v>9.9901436976939753</v>
      </c>
      <c r="AD154" s="899">
        <f t="shared" si="83"/>
        <v>0</v>
      </c>
      <c r="AE154" s="899">
        <f t="shared" si="83"/>
        <v>0</v>
      </c>
      <c r="AF154" s="899">
        <f t="shared" si="83"/>
        <v>0</v>
      </c>
      <c r="AG154" s="899">
        <f t="shared" si="72"/>
        <v>3.2450835128577169</v>
      </c>
      <c r="AH154" s="899">
        <f t="shared" si="72"/>
        <v>0</v>
      </c>
      <c r="AI154" s="899">
        <f t="shared" si="83"/>
        <v>1.2159359446156393E-2</v>
      </c>
      <c r="AJ154" s="899">
        <f t="shared" si="83"/>
        <v>0</v>
      </c>
      <c r="AK154" s="899">
        <f t="shared" si="83"/>
        <v>2.7390315634115603</v>
      </c>
      <c r="AL154" s="899">
        <f t="shared" si="83"/>
        <v>0</v>
      </c>
      <c r="AM154" s="899">
        <f t="shared" si="83"/>
        <v>0.49389259000000002</v>
      </c>
      <c r="AN154" s="899">
        <f t="shared" si="83"/>
        <v>0</v>
      </c>
      <c r="AO154" s="899">
        <f t="shared" si="83"/>
        <v>0</v>
      </c>
      <c r="AP154" s="899">
        <f t="shared" si="83"/>
        <v>0</v>
      </c>
      <c r="AQ154" s="899">
        <f t="shared" si="73"/>
        <v>0.49389259000000002</v>
      </c>
      <c r="AR154" s="899"/>
      <c r="AS154" s="899">
        <f t="shared" si="78"/>
        <v>2.2895733700000003</v>
      </c>
      <c r="AT154" s="899">
        <f t="shared" si="79"/>
        <v>1.9582400100000001</v>
      </c>
      <c r="AU154" s="899">
        <f t="shared" si="83"/>
        <v>0</v>
      </c>
      <c r="AV154" s="899">
        <f t="shared" si="83"/>
        <v>1.2132206700000001</v>
      </c>
      <c r="AW154" s="899">
        <f t="shared" si="83"/>
        <v>1.0417250900000001</v>
      </c>
      <c r="AX154" s="899">
        <f t="shared" si="83"/>
        <v>1.0763526999999999</v>
      </c>
      <c r="AY154" s="899">
        <f t="shared" si="83"/>
        <v>0.91651492000000001</v>
      </c>
      <c r="AZ154" s="899">
        <f t="shared" si="83"/>
        <v>0</v>
      </c>
      <c r="BA154" s="899">
        <f t="shared" si="83"/>
        <v>0</v>
      </c>
      <c r="BB154" s="899">
        <f t="shared" si="80"/>
        <v>1.0763526999999999</v>
      </c>
      <c r="BC154" s="899">
        <f t="shared" si="74"/>
        <v>202.44214478919093</v>
      </c>
      <c r="BD154" s="899">
        <f t="shared" si="75"/>
        <v>-5.6665825923060238</v>
      </c>
      <c r="BE154" s="901">
        <f t="shared" si="76"/>
        <v>-81.731054203891148</v>
      </c>
      <c r="BF154" s="902"/>
      <c r="BG154" s="903"/>
      <c r="BH154" s="904"/>
      <c r="BI154" s="905"/>
      <c r="BJ154" s="866"/>
      <c r="BL154" s="867"/>
      <c r="BM154" s="867"/>
      <c r="BN154" s="867"/>
    </row>
    <row r="155" spans="1:70">
      <c r="A155" s="872"/>
      <c r="B155" s="897" t="s">
        <v>346</v>
      </c>
      <c r="C155" s="897"/>
      <c r="D155" s="899">
        <f t="shared" si="82"/>
        <v>0</v>
      </c>
      <c r="E155" s="899"/>
      <c r="F155" s="899">
        <f t="shared" si="77"/>
        <v>0</v>
      </c>
      <c r="G155" s="899">
        <f t="shared" si="77"/>
        <v>0</v>
      </c>
      <c r="H155" s="899">
        <f t="shared" si="83"/>
        <v>0</v>
      </c>
      <c r="I155" s="899">
        <f t="shared" si="83"/>
        <v>0</v>
      </c>
      <c r="J155" s="899">
        <f t="shared" si="83"/>
        <v>0</v>
      </c>
      <c r="K155" s="899">
        <f t="shared" si="83"/>
        <v>0</v>
      </c>
      <c r="L155" s="899">
        <f t="shared" si="83"/>
        <v>0</v>
      </c>
      <c r="M155" s="899">
        <f t="shared" si="83"/>
        <v>0</v>
      </c>
      <c r="N155" s="899">
        <f t="shared" si="83"/>
        <v>0</v>
      </c>
      <c r="O155" s="899">
        <f t="shared" si="83"/>
        <v>0</v>
      </c>
      <c r="P155" s="899">
        <f t="shared" si="83"/>
        <v>0</v>
      </c>
      <c r="Q155" s="899">
        <f t="shared" si="83"/>
        <v>0</v>
      </c>
      <c r="R155" s="899">
        <f t="shared" si="83"/>
        <v>0</v>
      </c>
      <c r="S155" s="899">
        <f t="shared" si="83"/>
        <v>0</v>
      </c>
      <c r="T155" s="899">
        <f t="shared" si="83"/>
        <v>0</v>
      </c>
      <c r="U155" s="899">
        <f t="shared" si="83"/>
        <v>0</v>
      </c>
      <c r="V155" s="899">
        <f t="shared" si="83"/>
        <v>0</v>
      </c>
      <c r="W155" s="899">
        <f t="shared" si="83"/>
        <v>0</v>
      </c>
      <c r="X155" s="899">
        <f t="shared" si="83"/>
        <v>0</v>
      </c>
      <c r="Y155" s="899">
        <f t="shared" si="83"/>
        <v>0</v>
      </c>
      <c r="Z155" s="899">
        <f t="shared" si="83"/>
        <v>0</v>
      </c>
      <c r="AA155" s="899">
        <f t="shared" si="83"/>
        <v>0</v>
      </c>
      <c r="AB155" s="899">
        <f t="shared" si="83"/>
        <v>0</v>
      </c>
      <c r="AC155" s="899">
        <f t="shared" si="83"/>
        <v>0</v>
      </c>
      <c r="AD155" s="899">
        <f t="shared" si="83"/>
        <v>0</v>
      </c>
      <c r="AE155" s="899">
        <f t="shared" si="83"/>
        <v>0</v>
      </c>
      <c r="AF155" s="899">
        <f t="shared" si="83"/>
        <v>0</v>
      </c>
      <c r="AG155" s="899">
        <f t="shared" si="72"/>
        <v>0</v>
      </c>
      <c r="AH155" s="899">
        <f t="shared" si="72"/>
        <v>0</v>
      </c>
      <c r="AI155" s="899">
        <f t="shared" si="83"/>
        <v>0</v>
      </c>
      <c r="AJ155" s="899">
        <f t="shared" si="83"/>
        <v>0</v>
      </c>
      <c r="AK155" s="899">
        <f t="shared" si="83"/>
        <v>0</v>
      </c>
      <c r="AL155" s="899">
        <f t="shared" si="83"/>
        <v>0</v>
      </c>
      <c r="AM155" s="899">
        <f t="shared" si="83"/>
        <v>0</v>
      </c>
      <c r="AN155" s="899">
        <f t="shared" si="83"/>
        <v>0</v>
      </c>
      <c r="AO155" s="899">
        <f t="shared" si="83"/>
        <v>0</v>
      </c>
      <c r="AP155" s="899">
        <f t="shared" si="83"/>
        <v>0</v>
      </c>
      <c r="AQ155" s="899">
        <f t="shared" si="73"/>
        <v>0</v>
      </c>
      <c r="AR155" s="899"/>
      <c r="AS155" s="899">
        <f t="shared" si="78"/>
        <v>0</v>
      </c>
      <c r="AT155" s="899">
        <f t="shared" si="79"/>
        <v>0</v>
      </c>
      <c r="AU155" s="899">
        <f t="shared" si="83"/>
        <v>0</v>
      </c>
      <c r="AV155" s="899">
        <f t="shared" si="83"/>
        <v>0</v>
      </c>
      <c r="AW155" s="899">
        <f t="shared" si="83"/>
        <v>0</v>
      </c>
      <c r="AX155" s="899">
        <f t="shared" si="83"/>
        <v>0</v>
      </c>
      <c r="AY155" s="899">
        <f t="shared" si="83"/>
        <v>0</v>
      </c>
      <c r="AZ155" s="899">
        <f t="shared" si="83"/>
        <v>0</v>
      </c>
      <c r="BA155" s="899">
        <f t="shared" si="83"/>
        <v>0</v>
      </c>
      <c r="BB155" s="899">
        <f t="shared" si="80"/>
        <v>0</v>
      </c>
      <c r="BC155" s="899">
        <f t="shared" si="74"/>
        <v>0</v>
      </c>
      <c r="BD155" s="899">
        <f t="shared" si="75"/>
        <v>0</v>
      </c>
      <c r="BE155" s="901" t="str">
        <f t="shared" si="76"/>
        <v>-</v>
      </c>
      <c r="BF155" s="902"/>
      <c r="BG155" s="903"/>
      <c r="BH155" s="904"/>
      <c r="BI155" s="905"/>
      <c r="BJ155" s="866"/>
      <c r="BL155" s="867"/>
      <c r="BM155" s="867"/>
      <c r="BN155" s="867"/>
    </row>
    <row r="156" spans="1:70">
      <c r="A156" s="872"/>
      <c r="B156" s="897" t="s">
        <v>347</v>
      </c>
      <c r="C156" s="897"/>
      <c r="D156" s="899">
        <f t="shared" si="82"/>
        <v>0</v>
      </c>
      <c r="E156" s="899"/>
      <c r="F156" s="899">
        <f t="shared" si="77"/>
        <v>0</v>
      </c>
      <c r="G156" s="899">
        <f t="shared" si="77"/>
        <v>0</v>
      </c>
      <c r="H156" s="899">
        <f t="shared" si="83"/>
        <v>0</v>
      </c>
      <c r="I156" s="899">
        <f t="shared" si="83"/>
        <v>0</v>
      </c>
      <c r="J156" s="899">
        <f t="shared" si="83"/>
        <v>0</v>
      </c>
      <c r="K156" s="899">
        <f t="shared" si="83"/>
        <v>0</v>
      </c>
      <c r="L156" s="899">
        <f t="shared" si="83"/>
        <v>0</v>
      </c>
      <c r="M156" s="899">
        <f t="shared" si="83"/>
        <v>0</v>
      </c>
      <c r="N156" s="899">
        <f t="shared" si="83"/>
        <v>0</v>
      </c>
      <c r="O156" s="899">
        <f t="shared" si="83"/>
        <v>0</v>
      </c>
      <c r="P156" s="899">
        <f t="shared" si="83"/>
        <v>0</v>
      </c>
      <c r="Q156" s="899">
        <f t="shared" si="83"/>
        <v>0</v>
      </c>
      <c r="R156" s="899">
        <f t="shared" si="83"/>
        <v>0</v>
      </c>
      <c r="S156" s="899">
        <f t="shared" si="83"/>
        <v>0</v>
      </c>
      <c r="T156" s="899">
        <f t="shared" si="83"/>
        <v>0</v>
      </c>
      <c r="U156" s="899">
        <f t="shared" si="83"/>
        <v>0</v>
      </c>
      <c r="V156" s="899">
        <f t="shared" si="83"/>
        <v>0</v>
      </c>
      <c r="W156" s="899">
        <f t="shared" si="83"/>
        <v>0</v>
      </c>
      <c r="X156" s="899">
        <f t="shared" si="83"/>
        <v>0</v>
      </c>
      <c r="Y156" s="899">
        <f t="shared" si="83"/>
        <v>0</v>
      </c>
      <c r="Z156" s="899">
        <f t="shared" si="83"/>
        <v>0</v>
      </c>
      <c r="AA156" s="899">
        <f t="shared" si="83"/>
        <v>0</v>
      </c>
      <c r="AB156" s="899">
        <f t="shared" si="83"/>
        <v>0</v>
      </c>
      <c r="AC156" s="899">
        <f t="shared" si="83"/>
        <v>0</v>
      </c>
      <c r="AD156" s="899">
        <f t="shared" si="83"/>
        <v>0</v>
      </c>
      <c r="AE156" s="899">
        <f t="shared" si="83"/>
        <v>0</v>
      </c>
      <c r="AF156" s="899">
        <f t="shared" si="83"/>
        <v>0</v>
      </c>
      <c r="AG156" s="899">
        <f t="shared" si="72"/>
        <v>0</v>
      </c>
      <c r="AH156" s="899">
        <f t="shared" si="72"/>
        <v>0</v>
      </c>
      <c r="AI156" s="899">
        <f t="shared" si="83"/>
        <v>0</v>
      </c>
      <c r="AJ156" s="899">
        <f t="shared" si="83"/>
        <v>0</v>
      </c>
      <c r="AK156" s="899">
        <f t="shared" si="83"/>
        <v>0</v>
      </c>
      <c r="AL156" s="899">
        <f t="shared" si="83"/>
        <v>0</v>
      </c>
      <c r="AM156" s="899">
        <f t="shared" si="83"/>
        <v>0</v>
      </c>
      <c r="AN156" s="899">
        <f t="shared" si="83"/>
        <v>0</v>
      </c>
      <c r="AO156" s="899">
        <f t="shared" si="83"/>
        <v>0</v>
      </c>
      <c r="AP156" s="899">
        <f t="shared" si="83"/>
        <v>0</v>
      </c>
      <c r="AQ156" s="899">
        <f t="shared" si="73"/>
        <v>0</v>
      </c>
      <c r="AR156" s="899"/>
      <c r="AS156" s="899">
        <f t="shared" si="78"/>
        <v>0</v>
      </c>
      <c r="AT156" s="899">
        <f t="shared" si="79"/>
        <v>0</v>
      </c>
      <c r="AU156" s="899">
        <f t="shared" si="83"/>
        <v>0</v>
      </c>
      <c r="AV156" s="899">
        <f t="shared" si="83"/>
        <v>0</v>
      </c>
      <c r="AW156" s="899">
        <f t="shared" si="83"/>
        <v>0</v>
      </c>
      <c r="AX156" s="899">
        <f t="shared" si="83"/>
        <v>0</v>
      </c>
      <c r="AY156" s="899">
        <f t="shared" si="83"/>
        <v>0</v>
      </c>
      <c r="AZ156" s="899">
        <f t="shared" si="83"/>
        <v>0</v>
      </c>
      <c r="BA156" s="899">
        <f t="shared" si="83"/>
        <v>0</v>
      </c>
      <c r="BB156" s="899">
        <f t="shared" si="80"/>
        <v>0</v>
      </c>
      <c r="BC156" s="899">
        <f t="shared" si="74"/>
        <v>0</v>
      </c>
      <c r="BD156" s="899">
        <f t="shared" si="75"/>
        <v>0</v>
      </c>
      <c r="BE156" s="901" t="str">
        <f t="shared" si="76"/>
        <v>-</v>
      </c>
      <c r="BF156" s="902"/>
      <c r="BG156" s="903"/>
      <c r="BH156" s="904"/>
      <c r="BI156" s="905"/>
      <c r="BJ156" s="866"/>
      <c r="BL156" s="867"/>
      <c r="BM156" s="867"/>
      <c r="BN156" s="867"/>
    </row>
    <row r="157" spans="1:70">
      <c r="A157" s="872"/>
      <c r="B157" s="897" t="s">
        <v>348</v>
      </c>
      <c r="C157" s="897"/>
      <c r="D157" s="899">
        <f t="shared" si="82"/>
        <v>66.113961513580463</v>
      </c>
      <c r="E157" s="899"/>
      <c r="F157" s="899">
        <f t="shared" si="77"/>
        <v>6.5767058866777468</v>
      </c>
      <c r="G157" s="899">
        <f t="shared" si="77"/>
        <v>0.79055049667774613</v>
      </c>
      <c r="H157" s="899">
        <f t="shared" si="83"/>
        <v>0</v>
      </c>
      <c r="I157" s="899">
        <f t="shared" si="83"/>
        <v>0</v>
      </c>
      <c r="J157" s="899">
        <f t="shared" si="83"/>
        <v>0</v>
      </c>
      <c r="K157" s="899">
        <f t="shared" si="83"/>
        <v>0</v>
      </c>
      <c r="L157" s="899">
        <f t="shared" si="83"/>
        <v>4.7068812150096048E-2</v>
      </c>
      <c r="M157" s="899">
        <f t="shared" si="83"/>
        <v>4.7068812150096048E-2</v>
      </c>
      <c r="N157" s="899">
        <f t="shared" si="83"/>
        <v>0</v>
      </c>
      <c r="O157" s="899">
        <f t="shared" si="83"/>
        <v>0</v>
      </c>
      <c r="P157" s="899">
        <f t="shared" si="83"/>
        <v>0</v>
      </c>
      <c r="Q157" s="899">
        <f t="shared" si="83"/>
        <v>0.31972362000000004</v>
      </c>
      <c r="R157" s="899">
        <f t="shared" si="83"/>
        <v>0</v>
      </c>
      <c r="S157" s="899">
        <f t="shared" si="83"/>
        <v>0</v>
      </c>
      <c r="T157" s="899">
        <f t="shared" si="83"/>
        <v>0</v>
      </c>
      <c r="U157" s="899">
        <f t="shared" si="83"/>
        <v>0</v>
      </c>
      <c r="V157" s="899">
        <f t="shared" si="83"/>
        <v>0</v>
      </c>
      <c r="W157" s="899">
        <f t="shared" si="83"/>
        <v>0</v>
      </c>
      <c r="X157" s="899">
        <f t="shared" si="83"/>
        <v>0</v>
      </c>
      <c r="Y157" s="899">
        <f t="shared" si="83"/>
        <v>3.2698442329035373</v>
      </c>
      <c r="Z157" s="899">
        <f t="shared" si="83"/>
        <v>0.42375806452764997</v>
      </c>
      <c r="AA157" s="899">
        <f t="shared" si="83"/>
        <v>0</v>
      </c>
      <c r="AB157" s="899">
        <f t="shared" si="83"/>
        <v>0</v>
      </c>
      <c r="AC157" s="899">
        <f t="shared" si="83"/>
        <v>3.2597928416241131</v>
      </c>
      <c r="AD157" s="899">
        <f t="shared" si="83"/>
        <v>0</v>
      </c>
      <c r="AE157" s="899">
        <f t="shared" si="83"/>
        <v>0</v>
      </c>
      <c r="AF157" s="899">
        <f t="shared" si="83"/>
        <v>0</v>
      </c>
      <c r="AG157" s="899">
        <f t="shared" si="72"/>
        <v>0.54119128452764997</v>
      </c>
      <c r="AH157" s="899">
        <f t="shared" si="72"/>
        <v>0</v>
      </c>
      <c r="AI157" s="899">
        <f t="shared" si="83"/>
        <v>0</v>
      </c>
      <c r="AJ157" s="899">
        <f t="shared" si="83"/>
        <v>0</v>
      </c>
      <c r="AK157" s="899">
        <f t="shared" si="83"/>
        <v>0.50155573452765001</v>
      </c>
      <c r="AL157" s="899">
        <f t="shared" si="83"/>
        <v>0</v>
      </c>
      <c r="AM157" s="899">
        <f t="shared" si="83"/>
        <v>3.9635550000000005E-2</v>
      </c>
      <c r="AN157" s="899">
        <f t="shared" si="83"/>
        <v>0</v>
      </c>
      <c r="AO157" s="899">
        <f t="shared" si="83"/>
        <v>0</v>
      </c>
      <c r="AP157" s="899">
        <f t="shared" si="83"/>
        <v>0</v>
      </c>
      <c r="AQ157" s="899">
        <f t="shared" si="73"/>
        <v>3.9635550000000005E-2</v>
      </c>
      <c r="AR157" s="899"/>
      <c r="AS157" s="899">
        <f t="shared" si="78"/>
        <v>0.29838443000000003</v>
      </c>
      <c r="AT157" s="899">
        <f t="shared" si="79"/>
        <v>0.25724116000000002</v>
      </c>
      <c r="AU157" s="899">
        <f t="shared" si="83"/>
        <v>0</v>
      </c>
      <c r="AV157" s="899">
        <f t="shared" si="83"/>
        <v>0.29838443000000003</v>
      </c>
      <c r="AW157" s="899">
        <f t="shared" si="83"/>
        <v>0.25724116000000002</v>
      </c>
      <c r="AX157" s="899">
        <f t="shared" si="83"/>
        <v>0</v>
      </c>
      <c r="AY157" s="899">
        <f t="shared" si="83"/>
        <v>0</v>
      </c>
      <c r="AZ157" s="899">
        <f t="shared" si="83"/>
        <v>0</v>
      </c>
      <c r="BA157" s="899">
        <f t="shared" si="83"/>
        <v>0</v>
      </c>
      <c r="BB157" s="899">
        <f t="shared" si="80"/>
        <v>0</v>
      </c>
      <c r="BC157" s="899">
        <f t="shared" si="74"/>
        <v>65.32341101690271</v>
      </c>
      <c r="BD157" s="899">
        <f t="shared" si="75"/>
        <v>-2.8460861683758871</v>
      </c>
      <c r="BE157" s="901">
        <f t="shared" si="76"/>
        <v>-87.040420449895137</v>
      </c>
      <c r="BF157" s="902"/>
      <c r="BG157" s="903"/>
      <c r="BH157" s="904"/>
      <c r="BI157" s="905"/>
      <c r="BJ157" s="866"/>
      <c r="BL157" s="867"/>
      <c r="BM157" s="867"/>
      <c r="BN157" s="867"/>
    </row>
    <row r="158" spans="1:70">
      <c r="A158" s="872"/>
      <c r="B158" s="897" t="s">
        <v>349</v>
      </c>
      <c r="C158" s="897"/>
      <c r="D158" s="899">
        <f t="shared" si="82"/>
        <v>139.98594916648338</v>
      </c>
      <c r="E158" s="899"/>
      <c r="F158" s="899">
        <f t="shared" si="77"/>
        <v>10.984937764195156</v>
      </c>
      <c r="G158" s="899">
        <f t="shared" si="77"/>
        <v>2.8672153941951546</v>
      </c>
      <c r="H158" s="899">
        <f t="shared" si="83"/>
        <v>0</v>
      </c>
      <c r="I158" s="899">
        <f t="shared" si="83"/>
        <v>0</v>
      </c>
      <c r="J158" s="899">
        <f t="shared" si="83"/>
        <v>0</v>
      </c>
      <c r="K158" s="899">
        <f t="shared" si="83"/>
        <v>0</v>
      </c>
      <c r="L158" s="899">
        <f t="shared" si="83"/>
        <v>0.10232093936662848</v>
      </c>
      <c r="M158" s="899">
        <f t="shared" si="83"/>
        <v>0.10232093936662848</v>
      </c>
      <c r="N158" s="899">
        <f t="shared" si="83"/>
        <v>0</v>
      </c>
      <c r="O158" s="899">
        <f t="shared" si="83"/>
        <v>0</v>
      </c>
      <c r="P158" s="899">
        <f t="shared" si="83"/>
        <v>0.48890391</v>
      </c>
      <c r="Q158" s="899">
        <f t="shared" si="83"/>
        <v>1.92202882</v>
      </c>
      <c r="R158" s="899">
        <f t="shared" si="83"/>
        <v>0.23125964999999998</v>
      </c>
      <c r="S158" s="899">
        <f t="shared" si="83"/>
        <v>0</v>
      </c>
      <c r="T158" s="899">
        <f t="shared" si="83"/>
        <v>0</v>
      </c>
      <c r="U158" s="899">
        <f t="shared" si="83"/>
        <v>0</v>
      </c>
      <c r="V158" s="899">
        <f t="shared" si="83"/>
        <v>0</v>
      </c>
      <c r="W158" s="899">
        <f t="shared" ref="W158:BA158" si="84">W177</f>
        <v>0</v>
      </c>
      <c r="X158" s="899">
        <f t="shared" si="84"/>
        <v>0</v>
      </c>
      <c r="Y158" s="899">
        <f t="shared" si="84"/>
        <v>3.6633620587586626</v>
      </c>
      <c r="Z158" s="899">
        <f t="shared" si="84"/>
        <v>0.84286563482852594</v>
      </c>
      <c r="AA158" s="899">
        <f t="shared" si="84"/>
        <v>0.26775384999999996</v>
      </c>
      <c r="AB158" s="899">
        <f t="shared" si="84"/>
        <v>4.6774800000000005E-2</v>
      </c>
      <c r="AC158" s="899">
        <f t="shared" si="84"/>
        <v>6.7303508560698635</v>
      </c>
      <c r="AD158" s="899">
        <f t="shared" si="84"/>
        <v>0</v>
      </c>
      <c r="AE158" s="899">
        <f t="shared" si="84"/>
        <v>0</v>
      </c>
      <c r="AF158" s="899">
        <f t="shared" si="84"/>
        <v>0</v>
      </c>
      <c r="AG158" s="899">
        <f t="shared" si="72"/>
        <v>2.7038922283300666</v>
      </c>
      <c r="AH158" s="899">
        <f t="shared" si="72"/>
        <v>0</v>
      </c>
      <c r="AI158" s="899">
        <f t="shared" si="84"/>
        <v>1.2159359446156393E-2</v>
      </c>
      <c r="AJ158" s="899">
        <f t="shared" si="84"/>
        <v>0</v>
      </c>
      <c r="AK158" s="899">
        <f t="shared" si="84"/>
        <v>2.2374758288839103</v>
      </c>
      <c r="AL158" s="899">
        <f t="shared" si="84"/>
        <v>0</v>
      </c>
      <c r="AM158" s="899">
        <f t="shared" si="84"/>
        <v>0.45425704</v>
      </c>
      <c r="AN158" s="899">
        <f t="shared" si="84"/>
        <v>0</v>
      </c>
      <c r="AO158" s="899">
        <f t="shared" si="84"/>
        <v>0</v>
      </c>
      <c r="AP158" s="899">
        <f t="shared" si="84"/>
        <v>0</v>
      </c>
      <c r="AQ158" s="899">
        <f t="shared" si="73"/>
        <v>0.45425704</v>
      </c>
      <c r="AR158" s="899"/>
      <c r="AS158" s="899">
        <f t="shared" si="78"/>
        <v>1.99118894</v>
      </c>
      <c r="AT158" s="899">
        <f t="shared" si="79"/>
        <v>1.70099885</v>
      </c>
      <c r="AU158" s="899">
        <f t="shared" si="84"/>
        <v>0</v>
      </c>
      <c r="AV158" s="899">
        <f t="shared" si="84"/>
        <v>0.91483624000000008</v>
      </c>
      <c r="AW158" s="899">
        <f t="shared" si="84"/>
        <v>0.78448393000000005</v>
      </c>
      <c r="AX158" s="899">
        <f t="shared" si="84"/>
        <v>1.0763526999999999</v>
      </c>
      <c r="AY158" s="899">
        <f t="shared" si="84"/>
        <v>0.91651492000000001</v>
      </c>
      <c r="AZ158" s="899">
        <f t="shared" si="84"/>
        <v>0</v>
      </c>
      <c r="BA158" s="899">
        <f t="shared" si="84"/>
        <v>0</v>
      </c>
      <c r="BB158" s="899">
        <f t="shared" si="80"/>
        <v>1.0763526999999999</v>
      </c>
      <c r="BC158" s="899">
        <f t="shared" si="74"/>
        <v>137.11873377228824</v>
      </c>
      <c r="BD158" s="899">
        <f t="shared" si="75"/>
        <v>-2.8204964239301367</v>
      </c>
      <c r="BE158" s="901">
        <f t="shared" si="76"/>
        <v>-76.992019316973199</v>
      </c>
      <c r="BF158" s="902"/>
      <c r="BG158" s="903"/>
      <c r="BH158" s="904"/>
      <c r="BI158" s="905"/>
      <c r="BJ158" s="866"/>
      <c r="BL158" s="867"/>
      <c r="BM158" s="867"/>
      <c r="BN158" s="867"/>
    </row>
    <row r="159" spans="1:70">
      <c r="A159" s="872"/>
      <c r="B159" s="897" t="s">
        <v>350</v>
      </c>
      <c r="C159" s="897"/>
      <c r="D159" s="899">
        <f t="shared" si="82"/>
        <v>32.233518868831972</v>
      </c>
      <c r="E159" s="899"/>
      <c r="F159" s="899">
        <f t="shared" si="77"/>
        <v>4.6409266819633088E-2</v>
      </c>
      <c r="G159" s="899">
        <f t="shared" si="77"/>
        <v>8.3140288196330812E-3</v>
      </c>
      <c r="H159" s="899">
        <f t="shared" ref="H159:BA165" si="85">H178</f>
        <v>0</v>
      </c>
      <c r="I159" s="899">
        <f t="shared" si="85"/>
        <v>0</v>
      </c>
      <c r="J159" s="899">
        <f t="shared" si="85"/>
        <v>0</v>
      </c>
      <c r="K159" s="899">
        <f t="shared" si="85"/>
        <v>0</v>
      </c>
      <c r="L159" s="899">
        <f t="shared" si="85"/>
        <v>1.7449786876137753E-3</v>
      </c>
      <c r="M159" s="899">
        <f t="shared" si="85"/>
        <v>1.7449786876137753E-3</v>
      </c>
      <c r="N159" s="899">
        <f t="shared" si="85"/>
        <v>0</v>
      </c>
      <c r="O159" s="899">
        <f t="shared" si="85"/>
        <v>0</v>
      </c>
      <c r="P159" s="899">
        <f t="shared" si="85"/>
        <v>0</v>
      </c>
      <c r="Q159" s="899">
        <f t="shared" si="85"/>
        <v>0</v>
      </c>
      <c r="R159" s="899">
        <f t="shared" si="85"/>
        <v>0</v>
      </c>
      <c r="S159" s="899">
        <f t="shared" si="85"/>
        <v>0</v>
      </c>
      <c r="T159" s="899">
        <f t="shared" si="85"/>
        <v>0</v>
      </c>
      <c r="U159" s="899">
        <f t="shared" si="85"/>
        <v>0</v>
      </c>
      <c r="V159" s="899">
        <f t="shared" si="85"/>
        <v>0</v>
      </c>
      <c r="W159" s="899">
        <f t="shared" si="85"/>
        <v>0</v>
      </c>
      <c r="X159" s="899">
        <f t="shared" si="85"/>
        <v>0</v>
      </c>
      <c r="Y159" s="899">
        <f t="shared" si="85"/>
        <v>6.5690501320193068E-3</v>
      </c>
      <c r="Z159" s="899">
        <f t="shared" si="85"/>
        <v>6.5690501320193068E-3</v>
      </c>
      <c r="AA159" s="899">
        <f t="shared" si="85"/>
        <v>0</v>
      </c>
      <c r="AB159" s="899">
        <f t="shared" si="85"/>
        <v>0</v>
      </c>
      <c r="AC159" s="899">
        <f t="shared" si="85"/>
        <v>3.8095238000000003E-2</v>
      </c>
      <c r="AD159" s="899">
        <f t="shared" si="85"/>
        <v>0</v>
      </c>
      <c r="AE159" s="899">
        <f t="shared" si="85"/>
        <v>0</v>
      </c>
      <c r="AF159" s="899">
        <f t="shared" si="85"/>
        <v>0</v>
      </c>
      <c r="AG159" s="899">
        <f t="shared" si="72"/>
        <v>6.5690501320193068E-3</v>
      </c>
      <c r="AH159" s="899">
        <f t="shared" si="72"/>
        <v>0</v>
      </c>
      <c r="AI159" s="899">
        <f t="shared" si="85"/>
        <v>0</v>
      </c>
      <c r="AJ159" s="899">
        <f t="shared" si="85"/>
        <v>0</v>
      </c>
      <c r="AK159" s="899">
        <f t="shared" si="85"/>
        <v>6.5690501320193068E-3</v>
      </c>
      <c r="AL159" s="899">
        <f t="shared" si="85"/>
        <v>0</v>
      </c>
      <c r="AM159" s="899">
        <f t="shared" si="85"/>
        <v>0</v>
      </c>
      <c r="AN159" s="899">
        <f t="shared" si="85"/>
        <v>0</v>
      </c>
      <c r="AO159" s="899">
        <f t="shared" si="85"/>
        <v>0</v>
      </c>
      <c r="AP159" s="899">
        <f t="shared" si="85"/>
        <v>0</v>
      </c>
      <c r="AQ159" s="899">
        <f t="shared" si="73"/>
        <v>0</v>
      </c>
      <c r="AR159" s="899"/>
      <c r="AS159" s="899">
        <f t="shared" si="78"/>
        <v>0</v>
      </c>
      <c r="AT159" s="899">
        <f t="shared" si="79"/>
        <v>0</v>
      </c>
      <c r="AU159" s="899">
        <f t="shared" si="85"/>
        <v>0</v>
      </c>
      <c r="AV159" s="899">
        <f t="shared" si="85"/>
        <v>0</v>
      </c>
      <c r="AW159" s="899">
        <f t="shared" si="85"/>
        <v>0</v>
      </c>
      <c r="AX159" s="899">
        <f t="shared" si="85"/>
        <v>0</v>
      </c>
      <c r="AY159" s="899">
        <f t="shared" si="85"/>
        <v>0</v>
      </c>
      <c r="AZ159" s="899">
        <f t="shared" si="85"/>
        <v>0</v>
      </c>
      <c r="BA159" s="899">
        <f t="shared" si="85"/>
        <v>0</v>
      </c>
      <c r="BB159" s="899">
        <f t="shared" si="80"/>
        <v>0</v>
      </c>
      <c r="BC159" s="899">
        <f t="shared" si="74"/>
        <v>32.225204840012339</v>
      </c>
      <c r="BD159" s="899">
        <f t="shared" si="75"/>
        <v>0</v>
      </c>
      <c r="BE159" s="901">
        <f t="shared" si="76"/>
        <v>0</v>
      </c>
      <c r="BF159" s="902"/>
      <c r="BG159" s="903"/>
      <c r="BH159" s="904"/>
      <c r="BI159" s="905"/>
      <c r="BJ159" s="866"/>
      <c r="BL159" s="867"/>
      <c r="BM159" s="867"/>
      <c r="BN159" s="867"/>
    </row>
    <row r="160" spans="1:70">
      <c r="A160" s="872"/>
      <c r="B160" s="897" t="s">
        <v>351</v>
      </c>
      <c r="C160" s="897"/>
      <c r="D160" s="899">
        <f t="shared" si="82"/>
        <v>0</v>
      </c>
      <c r="E160" s="899"/>
      <c r="F160" s="899">
        <f t="shared" si="77"/>
        <v>0</v>
      </c>
      <c r="G160" s="899">
        <f t="shared" si="77"/>
        <v>0</v>
      </c>
      <c r="H160" s="899">
        <f t="shared" si="85"/>
        <v>0</v>
      </c>
      <c r="I160" s="899">
        <f t="shared" si="85"/>
        <v>0</v>
      </c>
      <c r="J160" s="899">
        <f t="shared" si="85"/>
        <v>0</v>
      </c>
      <c r="K160" s="899">
        <f t="shared" si="85"/>
        <v>0</v>
      </c>
      <c r="L160" s="899">
        <f t="shared" si="85"/>
        <v>0</v>
      </c>
      <c r="M160" s="899">
        <f t="shared" si="85"/>
        <v>0</v>
      </c>
      <c r="N160" s="899">
        <f t="shared" si="85"/>
        <v>0</v>
      </c>
      <c r="O160" s="899">
        <f t="shared" si="85"/>
        <v>0</v>
      </c>
      <c r="P160" s="899">
        <f t="shared" si="85"/>
        <v>0</v>
      </c>
      <c r="Q160" s="899">
        <f t="shared" si="85"/>
        <v>0</v>
      </c>
      <c r="R160" s="899">
        <f t="shared" si="85"/>
        <v>0</v>
      </c>
      <c r="S160" s="899">
        <f t="shared" si="85"/>
        <v>0</v>
      </c>
      <c r="T160" s="899">
        <f t="shared" si="85"/>
        <v>0</v>
      </c>
      <c r="U160" s="899">
        <f t="shared" si="85"/>
        <v>0</v>
      </c>
      <c r="V160" s="899">
        <f t="shared" si="85"/>
        <v>0</v>
      </c>
      <c r="W160" s="899">
        <f t="shared" si="85"/>
        <v>0</v>
      </c>
      <c r="X160" s="899">
        <f t="shared" si="85"/>
        <v>0</v>
      </c>
      <c r="Y160" s="899">
        <f t="shared" si="85"/>
        <v>0</v>
      </c>
      <c r="Z160" s="899">
        <f t="shared" si="85"/>
        <v>0</v>
      </c>
      <c r="AA160" s="899">
        <f t="shared" si="85"/>
        <v>0</v>
      </c>
      <c r="AB160" s="899">
        <f t="shared" si="85"/>
        <v>0</v>
      </c>
      <c r="AC160" s="899">
        <f t="shared" si="85"/>
        <v>0</v>
      </c>
      <c r="AD160" s="899">
        <f t="shared" si="85"/>
        <v>0</v>
      </c>
      <c r="AE160" s="899">
        <f t="shared" si="85"/>
        <v>0</v>
      </c>
      <c r="AF160" s="899">
        <f t="shared" si="85"/>
        <v>0</v>
      </c>
      <c r="AG160" s="899">
        <f t="shared" si="72"/>
        <v>0</v>
      </c>
      <c r="AH160" s="899">
        <f t="shared" si="72"/>
        <v>0</v>
      </c>
      <c r="AI160" s="899">
        <f t="shared" si="85"/>
        <v>0</v>
      </c>
      <c r="AJ160" s="899">
        <f t="shared" si="85"/>
        <v>0</v>
      </c>
      <c r="AK160" s="899">
        <f t="shared" si="85"/>
        <v>0</v>
      </c>
      <c r="AL160" s="899">
        <f t="shared" si="85"/>
        <v>0</v>
      </c>
      <c r="AM160" s="899">
        <f t="shared" si="85"/>
        <v>0</v>
      </c>
      <c r="AN160" s="899">
        <f t="shared" si="85"/>
        <v>0</v>
      </c>
      <c r="AO160" s="899">
        <f t="shared" si="85"/>
        <v>0</v>
      </c>
      <c r="AP160" s="899">
        <f t="shared" si="85"/>
        <v>0</v>
      </c>
      <c r="AQ160" s="899">
        <f t="shared" si="73"/>
        <v>0</v>
      </c>
      <c r="AR160" s="899"/>
      <c r="AS160" s="899">
        <f t="shared" si="78"/>
        <v>0</v>
      </c>
      <c r="AT160" s="899">
        <f t="shared" si="79"/>
        <v>0</v>
      </c>
      <c r="AU160" s="899">
        <f t="shared" si="85"/>
        <v>0</v>
      </c>
      <c r="AV160" s="899">
        <f t="shared" si="85"/>
        <v>0</v>
      </c>
      <c r="AW160" s="899">
        <f t="shared" si="85"/>
        <v>0</v>
      </c>
      <c r="AX160" s="899">
        <f t="shared" si="85"/>
        <v>0</v>
      </c>
      <c r="AY160" s="899">
        <f t="shared" si="85"/>
        <v>0</v>
      </c>
      <c r="AZ160" s="899">
        <f t="shared" si="85"/>
        <v>0</v>
      </c>
      <c r="BA160" s="899">
        <f t="shared" si="85"/>
        <v>0</v>
      </c>
      <c r="BB160" s="899">
        <f t="shared" si="80"/>
        <v>0</v>
      </c>
      <c r="BC160" s="899">
        <f t="shared" si="74"/>
        <v>0</v>
      </c>
      <c r="BD160" s="899">
        <f t="shared" si="75"/>
        <v>0</v>
      </c>
      <c r="BE160" s="901" t="str">
        <f t="shared" si="76"/>
        <v>-</v>
      </c>
      <c r="BF160" s="902"/>
      <c r="BG160" s="903"/>
      <c r="BH160" s="904"/>
      <c r="BI160" s="905"/>
      <c r="BJ160" s="866"/>
      <c r="BL160" s="867"/>
      <c r="BM160" s="867"/>
      <c r="BN160" s="867"/>
    </row>
    <row r="161" spans="1:70">
      <c r="A161" s="872"/>
      <c r="B161" s="897" t="s">
        <v>352</v>
      </c>
      <c r="C161" s="897"/>
      <c r="D161" s="899">
        <f t="shared" si="82"/>
        <v>0</v>
      </c>
      <c r="E161" s="899"/>
      <c r="F161" s="899">
        <f t="shared" si="77"/>
        <v>0</v>
      </c>
      <c r="G161" s="899">
        <f t="shared" si="77"/>
        <v>0</v>
      </c>
      <c r="H161" s="899">
        <f t="shared" si="85"/>
        <v>0</v>
      </c>
      <c r="I161" s="899">
        <f t="shared" si="85"/>
        <v>0</v>
      </c>
      <c r="J161" s="899">
        <f t="shared" si="85"/>
        <v>0</v>
      </c>
      <c r="K161" s="899">
        <f t="shared" si="85"/>
        <v>0</v>
      </c>
      <c r="L161" s="899">
        <f t="shared" si="85"/>
        <v>0</v>
      </c>
      <c r="M161" s="899">
        <f t="shared" si="85"/>
        <v>0</v>
      </c>
      <c r="N161" s="899">
        <f t="shared" si="85"/>
        <v>0</v>
      </c>
      <c r="O161" s="899">
        <f t="shared" si="85"/>
        <v>0</v>
      </c>
      <c r="P161" s="899">
        <f t="shared" si="85"/>
        <v>0</v>
      </c>
      <c r="Q161" s="899">
        <f t="shared" si="85"/>
        <v>0</v>
      </c>
      <c r="R161" s="899">
        <f t="shared" si="85"/>
        <v>0</v>
      </c>
      <c r="S161" s="899">
        <f t="shared" si="85"/>
        <v>0</v>
      </c>
      <c r="T161" s="899">
        <f t="shared" si="85"/>
        <v>0</v>
      </c>
      <c r="U161" s="899">
        <f t="shared" si="85"/>
        <v>0</v>
      </c>
      <c r="V161" s="899">
        <f t="shared" si="85"/>
        <v>0</v>
      </c>
      <c r="W161" s="899">
        <f t="shared" si="85"/>
        <v>0</v>
      </c>
      <c r="X161" s="899">
        <f t="shared" si="85"/>
        <v>0</v>
      </c>
      <c r="Y161" s="899">
        <f t="shared" si="85"/>
        <v>0</v>
      </c>
      <c r="Z161" s="899">
        <f t="shared" si="85"/>
        <v>0</v>
      </c>
      <c r="AA161" s="899">
        <f t="shared" si="85"/>
        <v>0</v>
      </c>
      <c r="AB161" s="899">
        <f t="shared" si="85"/>
        <v>0</v>
      </c>
      <c r="AC161" s="899">
        <f t="shared" si="85"/>
        <v>0</v>
      </c>
      <c r="AD161" s="899">
        <f t="shared" si="85"/>
        <v>0</v>
      </c>
      <c r="AE161" s="899">
        <f t="shared" si="85"/>
        <v>0</v>
      </c>
      <c r="AF161" s="899">
        <f t="shared" si="85"/>
        <v>0</v>
      </c>
      <c r="AG161" s="899">
        <f t="shared" si="72"/>
        <v>0</v>
      </c>
      <c r="AH161" s="899">
        <f t="shared" si="72"/>
        <v>0</v>
      </c>
      <c r="AI161" s="899">
        <f t="shared" si="85"/>
        <v>0</v>
      </c>
      <c r="AJ161" s="899">
        <f t="shared" si="85"/>
        <v>0</v>
      </c>
      <c r="AK161" s="899">
        <f t="shared" si="85"/>
        <v>0</v>
      </c>
      <c r="AL161" s="899">
        <f t="shared" si="85"/>
        <v>0</v>
      </c>
      <c r="AM161" s="899">
        <f t="shared" si="85"/>
        <v>0</v>
      </c>
      <c r="AN161" s="899">
        <f t="shared" si="85"/>
        <v>0</v>
      </c>
      <c r="AO161" s="899">
        <f t="shared" si="85"/>
        <v>0</v>
      </c>
      <c r="AP161" s="899">
        <f t="shared" si="85"/>
        <v>0</v>
      </c>
      <c r="AQ161" s="899">
        <f t="shared" si="73"/>
        <v>0</v>
      </c>
      <c r="AR161" s="899"/>
      <c r="AS161" s="899">
        <f t="shared" si="78"/>
        <v>0</v>
      </c>
      <c r="AT161" s="899">
        <f t="shared" si="79"/>
        <v>0</v>
      </c>
      <c r="AU161" s="899">
        <f t="shared" si="85"/>
        <v>0</v>
      </c>
      <c r="AV161" s="899">
        <f t="shared" si="85"/>
        <v>0</v>
      </c>
      <c r="AW161" s="899">
        <f t="shared" si="85"/>
        <v>0</v>
      </c>
      <c r="AX161" s="899">
        <f t="shared" si="85"/>
        <v>0</v>
      </c>
      <c r="AY161" s="899">
        <f t="shared" si="85"/>
        <v>0</v>
      </c>
      <c r="AZ161" s="899">
        <f t="shared" si="85"/>
        <v>0</v>
      </c>
      <c r="BA161" s="899">
        <f t="shared" si="85"/>
        <v>0</v>
      </c>
      <c r="BB161" s="899">
        <f t="shared" si="80"/>
        <v>0</v>
      </c>
      <c r="BC161" s="899">
        <f t="shared" si="74"/>
        <v>0</v>
      </c>
      <c r="BD161" s="899">
        <f t="shared" si="75"/>
        <v>0</v>
      </c>
      <c r="BE161" s="901" t="str">
        <f t="shared" si="76"/>
        <v>-</v>
      </c>
      <c r="BF161" s="902"/>
      <c r="BG161" s="903"/>
      <c r="BH161" s="904"/>
      <c r="BI161" s="905"/>
      <c r="BJ161" s="866"/>
      <c r="BL161" s="867"/>
      <c r="BM161" s="867"/>
      <c r="BN161" s="867"/>
    </row>
    <row r="162" spans="1:70">
      <c r="A162" s="872"/>
      <c r="B162" s="897" t="s">
        <v>353</v>
      </c>
      <c r="C162" s="897"/>
      <c r="D162" s="899">
        <f t="shared" si="82"/>
        <v>2.6459222200000001</v>
      </c>
      <c r="E162" s="899"/>
      <c r="F162" s="899">
        <f t="shared" si="77"/>
        <v>0</v>
      </c>
      <c r="G162" s="899">
        <f t="shared" si="77"/>
        <v>0</v>
      </c>
      <c r="H162" s="899">
        <f t="shared" si="85"/>
        <v>0</v>
      </c>
      <c r="I162" s="899">
        <f t="shared" si="85"/>
        <v>0</v>
      </c>
      <c r="J162" s="899">
        <f t="shared" si="85"/>
        <v>0</v>
      </c>
      <c r="K162" s="899">
        <f t="shared" si="85"/>
        <v>0</v>
      </c>
      <c r="L162" s="899">
        <f t="shared" si="85"/>
        <v>0</v>
      </c>
      <c r="M162" s="899">
        <f t="shared" si="85"/>
        <v>0</v>
      </c>
      <c r="N162" s="899">
        <f t="shared" si="85"/>
        <v>0</v>
      </c>
      <c r="O162" s="899">
        <f t="shared" si="85"/>
        <v>0</v>
      </c>
      <c r="P162" s="899">
        <f t="shared" si="85"/>
        <v>0</v>
      </c>
      <c r="Q162" s="899">
        <f t="shared" si="85"/>
        <v>0</v>
      </c>
      <c r="R162" s="899">
        <f t="shared" si="85"/>
        <v>0</v>
      </c>
      <c r="S162" s="899">
        <f t="shared" si="85"/>
        <v>0</v>
      </c>
      <c r="T162" s="899">
        <f t="shared" si="85"/>
        <v>0</v>
      </c>
      <c r="U162" s="899">
        <f t="shared" si="85"/>
        <v>0</v>
      </c>
      <c r="V162" s="899">
        <f t="shared" si="85"/>
        <v>0</v>
      </c>
      <c r="W162" s="899">
        <f t="shared" si="85"/>
        <v>0</v>
      </c>
      <c r="X162" s="899">
        <f t="shared" si="85"/>
        <v>0</v>
      </c>
      <c r="Y162" s="899">
        <f t="shared" si="85"/>
        <v>0</v>
      </c>
      <c r="Z162" s="899">
        <f t="shared" si="85"/>
        <v>0</v>
      </c>
      <c r="AA162" s="899">
        <f t="shared" si="85"/>
        <v>0</v>
      </c>
      <c r="AB162" s="899">
        <f t="shared" si="85"/>
        <v>0</v>
      </c>
      <c r="AC162" s="899">
        <f t="shared" si="85"/>
        <v>0</v>
      </c>
      <c r="AD162" s="899">
        <f t="shared" si="85"/>
        <v>0</v>
      </c>
      <c r="AE162" s="899">
        <f t="shared" si="85"/>
        <v>0</v>
      </c>
      <c r="AF162" s="899">
        <f t="shared" si="85"/>
        <v>0</v>
      </c>
      <c r="AG162" s="899">
        <f t="shared" si="72"/>
        <v>0</v>
      </c>
      <c r="AH162" s="899">
        <f t="shared" si="72"/>
        <v>0</v>
      </c>
      <c r="AI162" s="899">
        <f t="shared" si="85"/>
        <v>0</v>
      </c>
      <c r="AJ162" s="899">
        <f t="shared" si="85"/>
        <v>0</v>
      </c>
      <c r="AK162" s="899">
        <f t="shared" si="85"/>
        <v>0</v>
      </c>
      <c r="AL162" s="899">
        <f t="shared" si="85"/>
        <v>0</v>
      </c>
      <c r="AM162" s="899">
        <f t="shared" si="85"/>
        <v>0</v>
      </c>
      <c r="AN162" s="899">
        <f t="shared" si="85"/>
        <v>0</v>
      </c>
      <c r="AO162" s="899">
        <f t="shared" si="85"/>
        <v>0</v>
      </c>
      <c r="AP162" s="899">
        <f t="shared" si="85"/>
        <v>0</v>
      </c>
      <c r="AQ162" s="899">
        <f t="shared" si="73"/>
        <v>0</v>
      </c>
      <c r="AR162" s="899"/>
      <c r="AS162" s="899">
        <f t="shared" si="78"/>
        <v>0</v>
      </c>
      <c r="AT162" s="899">
        <f t="shared" si="79"/>
        <v>0</v>
      </c>
      <c r="AU162" s="899">
        <f t="shared" si="85"/>
        <v>0</v>
      </c>
      <c r="AV162" s="899">
        <f t="shared" si="85"/>
        <v>0</v>
      </c>
      <c r="AW162" s="899">
        <f t="shared" si="85"/>
        <v>0</v>
      </c>
      <c r="AX162" s="899">
        <f t="shared" si="85"/>
        <v>0</v>
      </c>
      <c r="AY162" s="899">
        <f t="shared" si="85"/>
        <v>0</v>
      </c>
      <c r="AZ162" s="899">
        <f t="shared" si="85"/>
        <v>0</v>
      </c>
      <c r="BA162" s="899">
        <f t="shared" si="85"/>
        <v>0</v>
      </c>
      <c r="BB162" s="899">
        <f t="shared" si="80"/>
        <v>0</v>
      </c>
      <c r="BC162" s="899">
        <f t="shared" si="74"/>
        <v>2.6459222200000001</v>
      </c>
      <c r="BD162" s="899">
        <f t="shared" si="75"/>
        <v>0</v>
      </c>
      <c r="BE162" s="901" t="str">
        <f t="shared" si="76"/>
        <v>-</v>
      </c>
      <c r="BF162" s="902"/>
      <c r="BG162" s="903"/>
      <c r="BH162" s="904"/>
      <c r="BI162" s="905"/>
      <c r="BJ162" s="866"/>
      <c r="BL162" s="867"/>
      <c r="BM162" s="867"/>
      <c r="BN162" s="867"/>
    </row>
    <row r="163" spans="1:70">
      <c r="A163" s="872"/>
      <c r="B163" s="897" t="s">
        <v>354</v>
      </c>
      <c r="C163" s="897"/>
      <c r="D163" s="899">
        <f t="shared" si="82"/>
        <v>29.587596648831973</v>
      </c>
      <c r="E163" s="899"/>
      <c r="F163" s="899">
        <f t="shared" si="77"/>
        <v>4.6409266819633088E-2</v>
      </c>
      <c r="G163" s="899">
        <f t="shared" si="77"/>
        <v>8.3140288196330812E-3</v>
      </c>
      <c r="H163" s="899">
        <f t="shared" si="85"/>
        <v>0</v>
      </c>
      <c r="I163" s="899">
        <f t="shared" si="85"/>
        <v>0</v>
      </c>
      <c r="J163" s="899">
        <f t="shared" si="85"/>
        <v>0</v>
      </c>
      <c r="K163" s="899">
        <f t="shared" si="85"/>
        <v>0</v>
      </c>
      <c r="L163" s="899">
        <f t="shared" si="85"/>
        <v>1.7449786876137753E-3</v>
      </c>
      <c r="M163" s="899">
        <f t="shared" si="85"/>
        <v>1.7449786876137753E-3</v>
      </c>
      <c r="N163" s="899">
        <f t="shared" si="85"/>
        <v>0</v>
      </c>
      <c r="O163" s="899">
        <f t="shared" si="85"/>
        <v>0</v>
      </c>
      <c r="P163" s="899">
        <f t="shared" si="85"/>
        <v>0</v>
      </c>
      <c r="Q163" s="899">
        <f t="shared" si="85"/>
        <v>0</v>
      </c>
      <c r="R163" s="899">
        <f t="shared" si="85"/>
        <v>0</v>
      </c>
      <c r="S163" s="899">
        <f t="shared" si="85"/>
        <v>0</v>
      </c>
      <c r="T163" s="899">
        <f t="shared" si="85"/>
        <v>0</v>
      </c>
      <c r="U163" s="899">
        <f t="shared" si="85"/>
        <v>0</v>
      </c>
      <c r="V163" s="899">
        <f t="shared" si="85"/>
        <v>0</v>
      </c>
      <c r="W163" s="899">
        <f t="shared" si="85"/>
        <v>0</v>
      </c>
      <c r="X163" s="899">
        <f t="shared" si="85"/>
        <v>0</v>
      </c>
      <c r="Y163" s="899">
        <f t="shared" si="85"/>
        <v>6.5690501320193068E-3</v>
      </c>
      <c r="Z163" s="899">
        <f t="shared" si="85"/>
        <v>6.5690501320193068E-3</v>
      </c>
      <c r="AA163" s="899">
        <f t="shared" si="85"/>
        <v>0</v>
      </c>
      <c r="AB163" s="899">
        <f t="shared" si="85"/>
        <v>0</v>
      </c>
      <c r="AC163" s="899">
        <f t="shared" si="85"/>
        <v>3.8095238000000003E-2</v>
      </c>
      <c r="AD163" s="899">
        <f t="shared" si="85"/>
        <v>0</v>
      </c>
      <c r="AE163" s="899">
        <f t="shared" si="85"/>
        <v>0</v>
      </c>
      <c r="AF163" s="899">
        <f t="shared" si="85"/>
        <v>0</v>
      </c>
      <c r="AG163" s="899">
        <f t="shared" si="72"/>
        <v>6.5690501320193068E-3</v>
      </c>
      <c r="AH163" s="899">
        <f t="shared" si="72"/>
        <v>0</v>
      </c>
      <c r="AI163" s="899">
        <f t="shared" si="85"/>
        <v>0</v>
      </c>
      <c r="AJ163" s="899">
        <f t="shared" si="85"/>
        <v>0</v>
      </c>
      <c r="AK163" s="899">
        <f t="shared" si="85"/>
        <v>6.5690501320193068E-3</v>
      </c>
      <c r="AL163" s="899">
        <f t="shared" si="85"/>
        <v>0</v>
      </c>
      <c r="AM163" s="899">
        <f t="shared" si="85"/>
        <v>0</v>
      </c>
      <c r="AN163" s="899">
        <f t="shared" si="85"/>
        <v>0</v>
      </c>
      <c r="AO163" s="899">
        <f t="shared" si="85"/>
        <v>0</v>
      </c>
      <c r="AP163" s="899">
        <f t="shared" si="85"/>
        <v>0</v>
      </c>
      <c r="AQ163" s="899">
        <f t="shared" si="73"/>
        <v>0</v>
      </c>
      <c r="AR163" s="899"/>
      <c r="AS163" s="899">
        <f t="shared" si="78"/>
        <v>0</v>
      </c>
      <c r="AT163" s="899">
        <f t="shared" si="79"/>
        <v>0</v>
      </c>
      <c r="AU163" s="899">
        <f t="shared" si="85"/>
        <v>0</v>
      </c>
      <c r="AV163" s="899">
        <f t="shared" si="85"/>
        <v>0</v>
      </c>
      <c r="AW163" s="899">
        <f t="shared" si="85"/>
        <v>0</v>
      </c>
      <c r="AX163" s="899">
        <f t="shared" si="85"/>
        <v>0</v>
      </c>
      <c r="AY163" s="899">
        <f t="shared" si="85"/>
        <v>0</v>
      </c>
      <c r="AZ163" s="899">
        <f t="shared" si="85"/>
        <v>0</v>
      </c>
      <c r="BA163" s="899">
        <f t="shared" si="85"/>
        <v>0</v>
      </c>
      <c r="BB163" s="899">
        <f t="shared" si="80"/>
        <v>0</v>
      </c>
      <c r="BC163" s="899">
        <f t="shared" si="74"/>
        <v>29.579282620012339</v>
      </c>
      <c r="BD163" s="899">
        <f t="shared" si="75"/>
        <v>0</v>
      </c>
      <c r="BE163" s="901">
        <f t="shared" si="76"/>
        <v>0</v>
      </c>
      <c r="BF163" s="902"/>
      <c r="BG163" s="903"/>
      <c r="BH163" s="904"/>
      <c r="BI163" s="905"/>
      <c r="BJ163" s="866"/>
      <c r="BL163" s="867"/>
      <c r="BM163" s="867"/>
      <c r="BN163" s="867"/>
    </row>
    <row r="164" spans="1:70">
      <c r="A164" s="872"/>
      <c r="B164" s="897" t="s">
        <v>355</v>
      </c>
      <c r="C164" s="897"/>
      <c r="D164" s="899">
        <f t="shared" si="82"/>
        <v>76.444210301104164</v>
      </c>
      <c r="E164" s="899"/>
      <c r="F164" s="899">
        <f t="shared" si="77"/>
        <v>12.486030402307467</v>
      </c>
      <c r="G164" s="899">
        <f t="shared" si="77"/>
        <v>3.0609821303074667</v>
      </c>
      <c r="H164" s="899">
        <f t="shared" si="85"/>
        <v>0</v>
      </c>
      <c r="I164" s="899">
        <f t="shared" si="85"/>
        <v>0</v>
      </c>
      <c r="J164" s="899">
        <f t="shared" si="85"/>
        <v>0</v>
      </c>
      <c r="K164" s="899">
        <f t="shared" si="85"/>
        <v>0</v>
      </c>
      <c r="L164" s="899">
        <f t="shared" si="85"/>
        <v>4.8865269795661699E-2</v>
      </c>
      <c r="M164" s="899">
        <f t="shared" si="85"/>
        <v>4.8865269795661699E-2</v>
      </c>
      <c r="N164" s="899">
        <f t="shared" si="85"/>
        <v>0</v>
      </c>
      <c r="O164" s="899">
        <f t="shared" si="85"/>
        <v>0</v>
      </c>
      <c r="P164" s="899">
        <f t="shared" si="85"/>
        <v>0.21754085000000001</v>
      </c>
      <c r="Q164" s="899">
        <f t="shared" si="85"/>
        <v>2.6201570900000002</v>
      </c>
      <c r="R164" s="899">
        <f t="shared" si="85"/>
        <v>0</v>
      </c>
      <c r="S164" s="899">
        <f t="shared" si="85"/>
        <v>0</v>
      </c>
      <c r="T164" s="899">
        <f t="shared" si="85"/>
        <v>0</v>
      </c>
      <c r="U164" s="899">
        <f t="shared" si="85"/>
        <v>0</v>
      </c>
      <c r="V164" s="899">
        <f t="shared" si="85"/>
        <v>0</v>
      </c>
      <c r="W164" s="899">
        <f t="shared" si="85"/>
        <v>0</v>
      </c>
      <c r="X164" s="899">
        <f t="shared" si="85"/>
        <v>0</v>
      </c>
      <c r="Y164" s="899">
        <f t="shared" si="85"/>
        <v>1.872414658205781</v>
      </c>
      <c r="Z164" s="899">
        <f t="shared" si="85"/>
        <v>0.39195977051180481</v>
      </c>
      <c r="AA164" s="899">
        <f t="shared" si="85"/>
        <v>0</v>
      </c>
      <c r="AB164" s="899">
        <f t="shared" si="85"/>
        <v>0</v>
      </c>
      <c r="AC164" s="899">
        <f t="shared" si="85"/>
        <v>10.347209624306025</v>
      </c>
      <c r="AD164" s="899">
        <f t="shared" si="85"/>
        <v>0</v>
      </c>
      <c r="AE164" s="899">
        <f t="shared" si="85"/>
        <v>0</v>
      </c>
      <c r="AF164" s="899">
        <f t="shared" si="85"/>
        <v>0</v>
      </c>
      <c r="AG164" s="899">
        <f t="shared" si="72"/>
        <v>9.4863787870102634</v>
      </c>
      <c r="AH164" s="899">
        <f t="shared" si="72"/>
        <v>0</v>
      </c>
      <c r="AI164" s="899">
        <f t="shared" si="85"/>
        <v>9.7951405538436054E-3</v>
      </c>
      <c r="AJ164" s="899">
        <f t="shared" si="85"/>
        <v>0</v>
      </c>
      <c r="AK164" s="899">
        <f t="shared" si="85"/>
        <v>2.8493330464564206</v>
      </c>
      <c r="AL164" s="899">
        <f t="shared" si="85"/>
        <v>0</v>
      </c>
      <c r="AM164" s="899">
        <f t="shared" si="85"/>
        <v>6.6272505999999991</v>
      </c>
      <c r="AN164" s="899">
        <f t="shared" si="85"/>
        <v>0</v>
      </c>
      <c r="AO164" s="899">
        <f t="shared" si="85"/>
        <v>0</v>
      </c>
      <c r="AP164" s="899">
        <f t="shared" si="85"/>
        <v>0</v>
      </c>
      <c r="AQ164" s="899">
        <f t="shared" si="73"/>
        <v>6.6272505999999991</v>
      </c>
      <c r="AR164" s="899"/>
      <c r="AS164" s="899">
        <f t="shared" si="78"/>
        <v>2.58822032</v>
      </c>
      <c r="AT164" s="899">
        <f t="shared" si="79"/>
        <v>2.1934398599999998</v>
      </c>
      <c r="AU164" s="899">
        <f t="shared" si="85"/>
        <v>0</v>
      </c>
      <c r="AV164" s="899">
        <f t="shared" si="85"/>
        <v>2.58822032</v>
      </c>
      <c r="AW164" s="899">
        <f t="shared" si="85"/>
        <v>2.1934398599999998</v>
      </c>
      <c r="AX164" s="899">
        <f t="shared" si="85"/>
        <v>0</v>
      </c>
      <c r="AY164" s="899">
        <f t="shared" si="85"/>
        <v>0</v>
      </c>
      <c r="AZ164" s="899">
        <f t="shared" si="85"/>
        <v>0</v>
      </c>
      <c r="BA164" s="899">
        <f t="shared" si="85"/>
        <v>0</v>
      </c>
      <c r="BB164" s="899">
        <f t="shared" si="80"/>
        <v>0</v>
      </c>
      <c r="BC164" s="899">
        <f t="shared" si="74"/>
        <v>73.383228170796698</v>
      </c>
      <c r="BD164" s="899">
        <f t="shared" si="75"/>
        <v>-1.4804548876939763</v>
      </c>
      <c r="BE164" s="901">
        <f t="shared" si="76"/>
        <v>-79.066614929868393</v>
      </c>
      <c r="BF164" s="902"/>
      <c r="BG164" s="903"/>
      <c r="BH164" s="904"/>
      <c r="BI164" s="905"/>
      <c r="BJ164" s="866"/>
      <c r="BL164" s="867"/>
      <c r="BM164" s="867"/>
      <c r="BN164" s="867"/>
    </row>
    <row r="165" spans="1:70">
      <c r="A165" s="872"/>
      <c r="B165" s="897" t="s">
        <v>356</v>
      </c>
      <c r="C165" s="897"/>
      <c r="D165" s="899">
        <f t="shared" si="82"/>
        <v>0</v>
      </c>
      <c r="E165" s="899"/>
      <c r="F165" s="899">
        <f t="shared" si="77"/>
        <v>0</v>
      </c>
      <c r="G165" s="899">
        <f t="shared" si="77"/>
        <v>0</v>
      </c>
      <c r="H165" s="899">
        <f t="shared" si="85"/>
        <v>0</v>
      </c>
      <c r="I165" s="899">
        <f t="shared" si="85"/>
        <v>0</v>
      </c>
      <c r="J165" s="899">
        <f t="shared" si="85"/>
        <v>0</v>
      </c>
      <c r="K165" s="899">
        <f t="shared" si="85"/>
        <v>0</v>
      </c>
      <c r="L165" s="899">
        <f t="shared" si="85"/>
        <v>0</v>
      </c>
      <c r="M165" s="899">
        <f t="shared" si="85"/>
        <v>0</v>
      </c>
      <c r="N165" s="899">
        <f t="shared" si="85"/>
        <v>0</v>
      </c>
      <c r="O165" s="899">
        <f t="shared" si="85"/>
        <v>0</v>
      </c>
      <c r="P165" s="899">
        <f t="shared" si="85"/>
        <v>0</v>
      </c>
      <c r="Q165" s="899">
        <f t="shared" si="85"/>
        <v>0</v>
      </c>
      <c r="R165" s="899">
        <f t="shared" si="85"/>
        <v>0</v>
      </c>
      <c r="S165" s="899">
        <f t="shared" si="85"/>
        <v>0</v>
      </c>
      <c r="T165" s="899">
        <f t="shared" si="85"/>
        <v>0</v>
      </c>
      <c r="U165" s="899">
        <f t="shared" si="85"/>
        <v>0</v>
      </c>
      <c r="V165" s="899">
        <f t="shared" si="85"/>
        <v>0</v>
      </c>
      <c r="W165" s="899">
        <f t="shared" ref="H165:BA169" si="86">W184</f>
        <v>0</v>
      </c>
      <c r="X165" s="899">
        <f t="shared" si="86"/>
        <v>0</v>
      </c>
      <c r="Y165" s="899">
        <f t="shared" si="86"/>
        <v>0</v>
      </c>
      <c r="Z165" s="899">
        <f t="shared" si="86"/>
        <v>0</v>
      </c>
      <c r="AA165" s="899">
        <f t="shared" si="86"/>
        <v>0</v>
      </c>
      <c r="AB165" s="899">
        <f t="shared" si="86"/>
        <v>0</v>
      </c>
      <c r="AC165" s="899">
        <f t="shared" si="86"/>
        <v>0</v>
      </c>
      <c r="AD165" s="899">
        <f t="shared" si="86"/>
        <v>0</v>
      </c>
      <c r="AE165" s="899">
        <f t="shared" si="86"/>
        <v>0</v>
      </c>
      <c r="AF165" s="899">
        <f t="shared" si="86"/>
        <v>0</v>
      </c>
      <c r="AG165" s="899">
        <f t="shared" si="72"/>
        <v>0</v>
      </c>
      <c r="AH165" s="899">
        <f t="shared" si="72"/>
        <v>0</v>
      </c>
      <c r="AI165" s="899">
        <f t="shared" si="86"/>
        <v>0</v>
      </c>
      <c r="AJ165" s="899">
        <f t="shared" si="86"/>
        <v>0</v>
      </c>
      <c r="AK165" s="899">
        <f t="shared" si="86"/>
        <v>0</v>
      </c>
      <c r="AL165" s="899">
        <f t="shared" si="86"/>
        <v>0</v>
      </c>
      <c r="AM165" s="899">
        <f t="shared" si="86"/>
        <v>0</v>
      </c>
      <c r="AN165" s="899">
        <f t="shared" si="86"/>
        <v>0</v>
      </c>
      <c r="AO165" s="899">
        <f t="shared" si="86"/>
        <v>0</v>
      </c>
      <c r="AP165" s="899">
        <f t="shared" si="86"/>
        <v>0</v>
      </c>
      <c r="AQ165" s="899">
        <f t="shared" si="73"/>
        <v>0</v>
      </c>
      <c r="AR165" s="899"/>
      <c r="AS165" s="899">
        <f t="shared" si="78"/>
        <v>0</v>
      </c>
      <c r="AT165" s="899">
        <f t="shared" si="79"/>
        <v>0</v>
      </c>
      <c r="AU165" s="899">
        <f t="shared" si="86"/>
        <v>0</v>
      </c>
      <c r="AV165" s="899">
        <f t="shared" si="86"/>
        <v>0</v>
      </c>
      <c r="AW165" s="899">
        <f t="shared" si="86"/>
        <v>0</v>
      </c>
      <c r="AX165" s="899">
        <f t="shared" si="86"/>
        <v>0</v>
      </c>
      <c r="AY165" s="899">
        <f t="shared" si="86"/>
        <v>0</v>
      </c>
      <c r="AZ165" s="899">
        <f t="shared" si="86"/>
        <v>0</v>
      </c>
      <c r="BA165" s="899">
        <f t="shared" si="86"/>
        <v>0</v>
      </c>
      <c r="BB165" s="899">
        <f t="shared" si="80"/>
        <v>0</v>
      </c>
      <c r="BC165" s="899">
        <f t="shared" si="74"/>
        <v>0</v>
      </c>
      <c r="BD165" s="899">
        <f t="shared" si="75"/>
        <v>0</v>
      </c>
      <c r="BE165" s="901" t="str">
        <f t="shared" si="76"/>
        <v>-</v>
      </c>
      <c r="BF165" s="902"/>
      <c r="BG165" s="903"/>
      <c r="BH165" s="904"/>
      <c r="BI165" s="905"/>
      <c r="BJ165" s="866"/>
      <c r="BL165" s="867"/>
      <c r="BM165" s="867"/>
      <c r="BN165" s="867"/>
    </row>
    <row r="166" spans="1:70">
      <c r="A166" s="872"/>
      <c r="B166" s="897" t="s">
        <v>357</v>
      </c>
      <c r="C166" s="897"/>
      <c r="D166" s="899">
        <f t="shared" si="82"/>
        <v>0</v>
      </c>
      <c r="E166" s="899"/>
      <c r="F166" s="899">
        <f t="shared" si="77"/>
        <v>0</v>
      </c>
      <c r="G166" s="899">
        <f t="shared" si="77"/>
        <v>0</v>
      </c>
      <c r="H166" s="899">
        <f t="shared" si="86"/>
        <v>0</v>
      </c>
      <c r="I166" s="899">
        <f t="shared" si="86"/>
        <v>0</v>
      </c>
      <c r="J166" s="899">
        <f t="shared" si="86"/>
        <v>0</v>
      </c>
      <c r="K166" s="899">
        <f t="shared" si="86"/>
        <v>0</v>
      </c>
      <c r="L166" s="899">
        <f t="shared" si="86"/>
        <v>0</v>
      </c>
      <c r="M166" s="899">
        <f t="shared" si="86"/>
        <v>0</v>
      </c>
      <c r="N166" s="899">
        <f t="shared" si="86"/>
        <v>0</v>
      </c>
      <c r="O166" s="899">
        <f t="shared" si="86"/>
        <v>0</v>
      </c>
      <c r="P166" s="899">
        <f t="shared" si="86"/>
        <v>0</v>
      </c>
      <c r="Q166" s="899">
        <f t="shared" si="86"/>
        <v>0</v>
      </c>
      <c r="R166" s="899">
        <f t="shared" si="86"/>
        <v>0</v>
      </c>
      <c r="S166" s="899">
        <f t="shared" si="86"/>
        <v>0</v>
      </c>
      <c r="T166" s="899">
        <f t="shared" si="86"/>
        <v>0</v>
      </c>
      <c r="U166" s="899">
        <f t="shared" si="86"/>
        <v>0</v>
      </c>
      <c r="V166" s="899">
        <f t="shared" si="86"/>
        <v>0</v>
      </c>
      <c r="W166" s="899">
        <f t="shared" si="86"/>
        <v>0</v>
      </c>
      <c r="X166" s="899">
        <f t="shared" si="86"/>
        <v>0</v>
      </c>
      <c r="Y166" s="899">
        <f t="shared" si="86"/>
        <v>0</v>
      </c>
      <c r="Z166" s="899">
        <f t="shared" si="86"/>
        <v>0</v>
      </c>
      <c r="AA166" s="899">
        <f t="shared" si="86"/>
        <v>0</v>
      </c>
      <c r="AB166" s="899">
        <f t="shared" si="86"/>
        <v>0</v>
      </c>
      <c r="AC166" s="899">
        <f t="shared" si="86"/>
        <v>0</v>
      </c>
      <c r="AD166" s="899">
        <f t="shared" si="86"/>
        <v>0</v>
      </c>
      <c r="AE166" s="899">
        <f t="shared" si="86"/>
        <v>0</v>
      </c>
      <c r="AF166" s="899">
        <f t="shared" si="86"/>
        <v>0</v>
      </c>
      <c r="AG166" s="899">
        <f t="shared" si="72"/>
        <v>0</v>
      </c>
      <c r="AH166" s="899">
        <f t="shared" si="72"/>
        <v>0</v>
      </c>
      <c r="AI166" s="899">
        <f t="shared" si="86"/>
        <v>0</v>
      </c>
      <c r="AJ166" s="899">
        <f t="shared" si="86"/>
        <v>0</v>
      </c>
      <c r="AK166" s="899">
        <f t="shared" si="86"/>
        <v>0</v>
      </c>
      <c r="AL166" s="899">
        <f t="shared" si="86"/>
        <v>0</v>
      </c>
      <c r="AM166" s="899">
        <f t="shared" si="86"/>
        <v>0</v>
      </c>
      <c r="AN166" s="899">
        <f t="shared" si="86"/>
        <v>0</v>
      </c>
      <c r="AO166" s="899">
        <f t="shared" si="86"/>
        <v>0</v>
      </c>
      <c r="AP166" s="899">
        <f t="shared" si="86"/>
        <v>0</v>
      </c>
      <c r="AQ166" s="899">
        <f t="shared" si="73"/>
        <v>0</v>
      </c>
      <c r="AR166" s="899"/>
      <c r="AS166" s="899">
        <f t="shared" si="78"/>
        <v>0</v>
      </c>
      <c r="AT166" s="899">
        <f t="shared" si="79"/>
        <v>0</v>
      </c>
      <c r="AU166" s="899">
        <f t="shared" si="86"/>
        <v>0</v>
      </c>
      <c r="AV166" s="899">
        <f t="shared" si="86"/>
        <v>0</v>
      </c>
      <c r="AW166" s="899">
        <f t="shared" si="86"/>
        <v>0</v>
      </c>
      <c r="AX166" s="899">
        <f t="shared" si="86"/>
        <v>0</v>
      </c>
      <c r="AY166" s="899">
        <f t="shared" si="86"/>
        <v>0</v>
      </c>
      <c r="AZ166" s="899">
        <f t="shared" si="86"/>
        <v>0</v>
      </c>
      <c r="BA166" s="899">
        <f t="shared" si="86"/>
        <v>0</v>
      </c>
      <c r="BB166" s="899">
        <f t="shared" si="80"/>
        <v>0</v>
      </c>
      <c r="BC166" s="899">
        <f t="shared" si="74"/>
        <v>0</v>
      </c>
      <c r="BD166" s="899">
        <f t="shared" si="75"/>
        <v>0</v>
      </c>
      <c r="BE166" s="901" t="str">
        <f t="shared" si="76"/>
        <v>-</v>
      </c>
      <c r="BF166" s="902"/>
      <c r="BG166" s="903"/>
      <c r="BH166" s="904"/>
      <c r="BI166" s="905"/>
      <c r="BJ166" s="866"/>
      <c r="BL166" s="867"/>
      <c r="BM166" s="867"/>
      <c r="BN166" s="867"/>
    </row>
    <row r="167" spans="1:70">
      <c r="A167" s="872"/>
      <c r="B167" s="897" t="s">
        <v>358</v>
      </c>
      <c r="C167" s="897"/>
      <c r="D167" s="899">
        <f t="shared" si="82"/>
        <v>76.444210301104164</v>
      </c>
      <c r="E167" s="899"/>
      <c r="F167" s="899">
        <f t="shared" si="77"/>
        <v>12.486030402307467</v>
      </c>
      <c r="G167" s="899">
        <f t="shared" si="77"/>
        <v>3.0609821303074667</v>
      </c>
      <c r="H167" s="899">
        <f t="shared" si="86"/>
        <v>0</v>
      </c>
      <c r="I167" s="899">
        <f t="shared" si="86"/>
        <v>0</v>
      </c>
      <c r="J167" s="899">
        <f t="shared" si="86"/>
        <v>0</v>
      </c>
      <c r="K167" s="899">
        <f t="shared" si="86"/>
        <v>0</v>
      </c>
      <c r="L167" s="899">
        <f t="shared" si="86"/>
        <v>4.8865269795661699E-2</v>
      </c>
      <c r="M167" s="899">
        <f t="shared" si="86"/>
        <v>4.8865269795661699E-2</v>
      </c>
      <c r="N167" s="899">
        <f t="shared" si="86"/>
        <v>0</v>
      </c>
      <c r="O167" s="899">
        <f t="shared" si="86"/>
        <v>0</v>
      </c>
      <c r="P167" s="899">
        <f t="shared" si="86"/>
        <v>0.21754085000000001</v>
      </c>
      <c r="Q167" s="899">
        <f t="shared" si="86"/>
        <v>2.6201570900000002</v>
      </c>
      <c r="R167" s="899">
        <f t="shared" si="86"/>
        <v>0</v>
      </c>
      <c r="S167" s="899">
        <f t="shared" si="86"/>
        <v>0</v>
      </c>
      <c r="T167" s="899">
        <f t="shared" si="86"/>
        <v>0</v>
      </c>
      <c r="U167" s="899">
        <f t="shared" si="86"/>
        <v>0</v>
      </c>
      <c r="V167" s="899">
        <f t="shared" si="86"/>
        <v>0</v>
      </c>
      <c r="W167" s="899">
        <f t="shared" si="86"/>
        <v>0</v>
      </c>
      <c r="X167" s="899">
        <f t="shared" si="86"/>
        <v>0</v>
      </c>
      <c r="Y167" s="899">
        <f t="shared" si="86"/>
        <v>1.872414658205781</v>
      </c>
      <c r="Z167" s="899">
        <f t="shared" si="86"/>
        <v>0.39195977051180481</v>
      </c>
      <c r="AA167" s="899">
        <f t="shared" si="86"/>
        <v>0</v>
      </c>
      <c r="AB167" s="899">
        <f t="shared" si="86"/>
        <v>0</v>
      </c>
      <c r="AC167" s="899">
        <f t="shared" si="86"/>
        <v>10.347209624306025</v>
      </c>
      <c r="AD167" s="899">
        <f t="shared" si="86"/>
        <v>0</v>
      </c>
      <c r="AE167" s="899">
        <f t="shared" si="86"/>
        <v>0</v>
      </c>
      <c r="AF167" s="899">
        <f t="shared" si="86"/>
        <v>0</v>
      </c>
      <c r="AG167" s="899">
        <f t="shared" si="72"/>
        <v>9.4863787870102634</v>
      </c>
      <c r="AH167" s="899">
        <f t="shared" si="72"/>
        <v>0</v>
      </c>
      <c r="AI167" s="899">
        <f t="shared" si="86"/>
        <v>9.7951405538436054E-3</v>
      </c>
      <c r="AJ167" s="899">
        <f t="shared" si="86"/>
        <v>0</v>
      </c>
      <c r="AK167" s="899">
        <f t="shared" si="86"/>
        <v>2.8493330464564206</v>
      </c>
      <c r="AL167" s="899">
        <f t="shared" si="86"/>
        <v>0</v>
      </c>
      <c r="AM167" s="899">
        <f t="shared" si="86"/>
        <v>6.6272505999999991</v>
      </c>
      <c r="AN167" s="899">
        <f t="shared" si="86"/>
        <v>0</v>
      </c>
      <c r="AO167" s="899">
        <f t="shared" si="86"/>
        <v>0</v>
      </c>
      <c r="AP167" s="899">
        <f t="shared" si="86"/>
        <v>0</v>
      </c>
      <c r="AQ167" s="899">
        <f t="shared" si="73"/>
        <v>6.6272505999999991</v>
      </c>
      <c r="AR167" s="899"/>
      <c r="AS167" s="899">
        <f t="shared" si="78"/>
        <v>2.58822032</v>
      </c>
      <c r="AT167" s="899">
        <f t="shared" si="79"/>
        <v>2.1934398599999998</v>
      </c>
      <c r="AU167" s="899">
        <f t="shared" si="86"/>
        <v>0</v>
      </c>
      <c r="AV167" s="899">
        <f t="shared" si="86"/>
        <v>2.58822032</v>
      </c>
      <c r="AW167" s="899">
        <f t="shared" si="86"/>
        <v>2.1934398599999998</v>
      </c>
      <c r="AX167" s="899">
        <f t="shared" si="86"/>
        <v>0</v>
      </c>
      <c r="AY167" s="899">
        <f t="shared" si="86"/>
        <v>0</v>
      </c>
      <c r="AZ167" s="899">
        <f t="shared" si="86"/>
        <v>0</v>
      </c>
      <c r="BA167" s="899">
        <f t="shared" si="86"/>
        <v>0</v>
      </c>
      <c r="BB167" s="899">
        <f t="shared" si="80"/>
        <v>0</v>
      </c>
      <c r="BC167" s="899">
        <f t="shared" si="74"/>
        <v>73.383228170796698</v>
      </c>
      <c r="BD167" s="899">
        <f t="shared" si="75"/>
        <v>-1.4804548876939763</v>
      </c>
      <c r="BE167" s="901">
        <f t="shared" si="76"/>
        <v>-79.066614929868393</v>
      </c>
      <c r="BF167" s="902"/>
      <c r="BG167" s="903"/>
      <c r="BH167" s="904"/>
      <c r="BI167" s="905"/>
      <c r="BJ167" s="866"/>
      <c r="BL167" s="867"/>
      <c r="BM167" s="867"/>
      <c r="BN167" s="867"/>
    </row>
    <row r="168" spans="1:70">
      <c r="A168" s="872"/>
      <c r="B168" s="897" t="s">
        <v>359</v>
      </c>
      <c r="C168" s="897"/>
      <c r="D168" s="899">
        <f t="shared" si="82"/>
        <v>0</v>
      </c>
      <c r="E168" s="899"/>
      <c r="F168" s="899">
        <f t="shared" si="77"/>
        <v>0</v>
      </c>
      <c r="G168" s="899">
        <f t="shared" si="77"/>
        <v>0</v>
      </c>
      <c r="H168" s="899">
        <f t="shared" si="86"/>
        <v>0</v>
      </c>
      <c r="I168" s="899">
        <f t="shared" si="86"/>
        <v>0</v>
      </c>
      <c r="J168" s="899">
        <f t="shared" si="86"/>
        <v>0</v>
      </c>
      <c r="K168" s="899">
        <f t="shared" si="86"/>
        <v>0</v>
      </c>
      <c r="L168" s="899">
        <f t="shared" si="86"/>
        <v>0</v>
      </c>
      <c r="M168" s="899">
        <f t="shared" si="86"/>
        <v>0</v>
      </c>
      <c r="N168" s="899">
        <f t="shared" si="86"/>
        <v>0</v>
      </c>
      <c r="O168" s="899">
        <f t="shared" si="86"/>
        <v>0</v>
      </c>
      <c r="P168" s="899">
        <f t="shared" si="86"/>
        <v>0</v>
      </c>
      <c r="Q168" s="899">
        <f t="shared" si="86"/>
        <v>0</v>
      </c>
      <c r="R168" s="899">
        <f t="shared" si="86"/>
        <v>0</v>
      </c>
      <c r="S168" s="899">
        <f t="shared" si="86"/>
        <v>0</v>
      </c>
      <c r="T168" s="899">
        <f t="shared" si="86"/>
        <v>0</v>
      </c>
      <c r="U168" s="899">
        <f t="shared" si="86"/>
        <v>0</v>
      </c>
      <c r="V168" s="899">
        <f t="shared" si="86"/>
        <v>0</v>
      </c>
      <c r="W168" s="899">
        <f t="shared" si="86"/>
        <v>0</v>
      </c>
      <c r="X168" s="899">
        <f t="shared" si="86"/>
        <v>0</v>
      </c>
      <c r="Y168" s="899">
        <f t="shared" si="86"/>
        <v>0</v>
      </c>
      <c r="Z168" s="899">
        <f t="shared" si="86"/>
        <v>0</v>
      </c>
      <c r="AA168" s="899">
        <f t="shared" si="86"/>
        <v>0</v>
      </c>
      <c r="AB168" s="899">
        <f t="shared" si="86"/>
        <v>0</v>
      </c>
      <c r="AC168" s="899">
        <f t="shared" si="86"/>
        <v>0</v>
      </c>
      <c r="AD168" s="899">
        <f t="shared" si="86"/>
        <v>0</v>
      </c>
      <c r="AE168" s="899">
        <f t="shared" si="86"/>
        <v>0</v>
      </c>
      <c r="AF168" s="899">
        <f t="shared" si="86"/>
        <v>0</v>
      </c>
      <c r="AG168" s="899">
        <f t="shared" si="72"/>
        <v>0</v>
      </c>
      <c r="AH168" s="899">
        <f t="shared" si="72"/>
        <v>0</v>
      </c>
      <c r="AI168" s="899">
        <f t="shared" si="86"/>
        <v>0</v>
      </c>
      <c r="AJ168" s="899">
        <f t="shared" si="86"/>
        <v>0</v>
      </c>
      <c r="AK168" s="899">
        <f t="shared" si="86"/>
        <v>0</v>
      </c>
      <c r="AL168" s="899">
        <f t="shared" si="86"/>
        <v>0</v>
      </c>
      <c r="AM168" s="899">
        <f t="shared" si="86"/>
        <v>0</v>
      </c>
      <c r="AN168" s="899">
        <f t="shared" si="86"/>
        <v>0</v>
      </c>
      <c r="AO168" s="899">
        <f t="shared" si="86"/>
        <v>0</v>
      </c>
      <c r="AP168" s="899">
        <f t="shared" si="86"/>
        <v>0</v>
      </c>
      <c r="AQ168" s="899">
        <f t="shared" si="73"/>
        <v>0</v>
      </c>
      <c r="AR168" s="899"/>
      <c r="AS168" s="899">
        <f t="shared" si="78"/>
        <v>0</v>
      </c>
      <c r="AT168" s="899">
        <f t="shared" si="79"/>
        <v>0</v>
      </c>
      <c r="AU168" s="899">
        <f t="shared" si="86"/>
        <v>0</v>
      </c>
      <c r="AV168" s="899">
        <f t="shared" si="86"/>
        <v>0</v>
      </c>
      <c r="AW168" s="899">
        <f t="shared" si="86"/>
        <v>0</v>
      </c>
      <c r="AX168" s="899">
        <f t="shared" si="86"/>
        <v>0</v>
      </c>
      <c r="AY168" s="899">
        <f t="shared" si="86"/>
        <v>0</v>
      </c>
      <c r="AZ168" s="899">
        <f t="shared" si="86"/>
        <v>0</v>
      </c>
      <c r="BA168" s="899">
        <f t="shared" si="86"/>
        <v>0</v>
      </c>
      <c r="BB168" s="899">
        <f t="shared" si="80"/>
        <v>0</v>
      </c>
      <c r="BC168" s="899">
        <f t="shared" si="74"/>
        <v>0</v>
      </c>
      <c r="BD168" s="899">
        <f t="shared" si="75"/>
        <v>0</v>
      </c>
      <c r="BE168" s="901" t="str">
        <f t="shared" si="76"/>
        <v>-</v>
      </c>
      <c r="BF168" s="902"/>
      <c r="BG168" s="903"/>
      <c r="BH168" s="904"/>
      <c r="BI168" s="905"/>
      <c r="BJ168" s="866"/>
      <c r="BL168" s="867"/>
      <c r="BM168" s="867"/>
      <c r="BN168" s="867"/>
    </row>
    <row r="169" spans="1:70">
      <c r="A169" s="872"/>
      <c r="B169" s="897" t="s">
        <v>55</v>
      </c>
      <c r="C169" s="897"/>
      <c r="D169" s="899">
        <f t="shared" si="82"/>
        <v>4.8184800000000001</v>
      </c>
      <c r="E169" s="899"/>
      <c r="F169" s="899">
        <f t="shared" si="77"/>
        <v>2.9325409100000002</v>
      </c>
      <c r="G169" s="899">
        <f t="shared" si="77"/>
        <v>2.9325409100000002</v>
      </c>
      <c r="H169" s="899">
        <f t="shared" si="86"/>
        <v>0</v>
      </c>
      <c r="I169" s="899">
        <f t="shared" si="86"/>
        <v>0</v>
      </c>
      <c r="J169" s="899">
        <f t="shared" si="86"/>
        <v>0</v>
      </c>
      <c r="K169" s="899">
        <f t="shared" si="86"/>
        <v>0</v>
      </c>
      <c r="L169" s="899">
        <f t="shared" si="86"/>
        <v>0</v>
      </c>
      <c r="M169" s="899">
        <f t="shared" si="86"/>
        <v>0</v>
      </c>
      <c r="N169" s="899">
        <f t="shared" si="86"/>
        <v>0</v>
      </c>
      <c r="O169" s="899">
        <f t="shared" si="86"/>
        <v>0</v>
      </c>
      <c r="P169" s="899">
        <f t="shared" si="86"/>
        <v>0.88113176000000004</v>
      </c>
      <c r="Q169" s="899">
        <f t="shared" si="86"/>
        <v>0.88113176000000004</v>
      </c>
      <c r="R169" s="899">
        <f t="shared" si="86"/>
        <v>0.74301005000000009</v>
      </c>
      <c r="S169" s="899">
        <f t="shared" si="86"/>
        <v>0</v>
      </c>
      <c r="T169" s="899">
        <f t="shared" si="86"/>
        <v>0</v>
      </c>
      <c r="U169" s="899">
        <f t="shared" si="86"/>
        <v>0</v>
      </c>
      <c r="V169" s="899">
        <f t="shared" si="86"/>
        <v>0</v>
      </c>
      <c r="W169" s="899">
        <f t="shared" si="86"/>
        <v>0</v>
      </c>
      <c r="X169" s="899">
        <f t="shared" si="86"/>
        <v>0</v>
      </c>
      <c r="Y169" s="899">
        <f t="shared" si="86"/>
        <v>2.05140915</v>
      </c>
      <c r="Z169" s="899">
        <f t="shared" si="86"/>
        <v>2.05140915</v>
      </c>
      <c r="AA169" s="899">
        <f t="shared" si="86"/>
        <v>1.74309051</v>
      </c>
      <c r="AB169" s="899">
        <f t="shared" si="86"/>
        <v>0.30831863999999998</v>
      </c>
      <c r="AC169" s="899">
        <f t="shared" si="86"/>
        <v>0</v>
      </c>
      <c r="AD169" s="899">
        <f t="shared" si="86"/>
        <v>0</v>
      </c>
      <c r="AE169" s="899">
        <f t="shared" si="86"/>
        <v>0</v>
      </c>
      <c r="AF169" s="899">
        <f t="shared" si="86"/>
        <v>0</v>
      </c>
      <c r="AG169" s="899">
        <f t="shared" si="72"/>
        <v>2.9325409100000002</v>
      </c>
      <c r="AH169" s="899">
        <f t="shared" si="72"/>
        <v>0</v>
      </c>
      <c r="AI169" s="899">
        <f t="shared" si="86"/>
        <v>0</v>
      </c>
      <c r="AJ169" s="899">
        <f t="shared" si="86"/>
        <v>0</v>
      </c>
      <c r="AK169" s="899">
        <f t="shared" si="86"/>
        <v>2.9325409100000002</v>
      </c>
      <c r="AL169" s="899">
        <f t="shared" si="86"/>
        <v>0</v>
      </c>
      <c r="AM169" s="899">
        <f t="shared" si="86"/>
        <v>0</v>
      </c>
      <c r="AN169" s="899">
        <f t="shared" si="86"/>
        <v>0</v>
      </c>
      <c r="AO169" s="899">
        <f t="shared" si="86"/>
        <v>0</v>
      </c>
      <c r="AP169" s="899">
        <f t="shared" si="86"/>
        <v>0</v>
      </c>
      <c r="AQ169" s="899">
        <f t="shared" si="73"/>
        <v>0</v>
      </c>
      <c r="AR169" s="899"/>
      <c r="AS169" s="899">
        <f t="shared" si="78"/>
        <v>0</v>
      </c>
      <c r="AT169" s="899">
        <f t="shared" si="79"/>
        <v>0</v>
      </c>
      <c r="AU169" s="899">
        <f t="shared" si="86"/>
        <v>0</v>
      </c>
      <c r="AV169" s="899">
        <f t="shared" si="86"/>
        <v>0</v>
      </c>
      <c r="AW169" s="899">
        <f t="shared" si="86"/>
        <v>0</v>
      </c>
      <c r="AX169" s="899">
        <f t="shared" si="86"/>
        <v>0</v>
      </c>
      <c r="AY169" s="899">
        <f t="shared" si="86"/>
        <v>0</v>
      </c>
      <c r="AZ169" s="899">
        <f t="shared" si="86"/>
        <v>0</v>
      </c>
      <c r="BA169" s="899">
        <f t="shared" si="86"/>
        <v>0</v>
      </c>
      <c r="BB169" s="899">
        <f t="shared" si="80"/>
        <v>0</v>
      </c>
      <c r="BC169" s="899">
        <f t="shared" si="74"/>
        <v>1.8859390899999999</v>
      </c>
      <c r="BD169" s="899">
        <f t="shared" si="75"/>
        <v>0</v>
      </c>
      <c r="BE169" s="901">
        <f t="shared" si="76"/>
        <v>0</v>
      </c>
      <c r="BF169" s="902"/>
      <c r="BG169" s="903"/>
      <c r="BH169" s="904"/>
      <c r="BI169" s="905"/>
      <c r="BJ169" s="866"/>
      <c r="BL169" s="867"/>
      <c r="BM169" s="867"/>
      <c r="BN169" s="867"/>
    </row>
    <row r="170" spans="1:70" ht="25.5">
      <c r="A170" s="76" t="s">
        <v>46</v>
      </c>
      <c r="B170" s="907" t="s">
        <v>33</v>
      </c>
      <c r="C170" s="907"/>
      <c r="D170" s="907">
        <v>319.59611985000004</v>
      </c>
      <c r="E170" s="907"/>
      <c r="F170" s="907">
        <f t="shared" si="77"/>
        <v>33.026624229999996</v>
      </c>
      <c r="G170" s="907">
        <f t="shared" si="77"/>
        <v>9.659603950000001</v>
      </c>
      <c r="H170" s="907">
        <v>8.4784930200000002</v>
      </c>
      <c r="I170" s="907">
        <v>78.849999999999994</v>
      </c>
      <c r="J170" s="907">
        <v>76.056713790000003</v>
      </c>
      <c r="K170" s="907">
        <v>56.727513260000002</v>
      </c>
      <c r="L170" s="907">
        <v>0.2</v>
      </c>
      <c r="M170" s="907">
        <v>0.2</v>
      </c>
      <c r="N170" s="907">
        <v>0.2</v>
      </c>
      <c r="O170" s="907">
        <v>0</v>
      </c>
      <c r="P170" s="907">
        <v>1.5875765199999998</v>
      </c>
      <c r="Q170" s="907">
        <v>5.7430412899999999</v>
      </c>
      <c r="R170" s="907">
        <v>4.9486191999999996</v>
      </c>
      <c r="S170" s="907">
        <v>0</v>
      </c>
      <c r="T170" s="907">
        <v>1.78757652</v>
      </c>
      <c r="U170" s="907">
        <v>1.78757652</v>
      </c>
      <c r="V170" s="907">
        <v>0</v>
      </c>
      <c r="W170" s="907">
        <v>0</v>
      </c>
      <c r="X170" s="907"/>
      <c r="Y170" s="907">
        <v>10.863599149999999</v>
      </c>
      <c r="Z170" s="907">
        <v>3.7165626600000001</v>
      </c>
      <c r="AA170" s="907">
        <v>3.3298738200000004</v>
      </c>
      <c r="AB170" s="907">
        <v>0.38668883999999998</v>
      </c>
      <c r="AC170" s="907">
        <v>20.375448559999999</v>
      </c>
      <c r="AD170" s="907">
        <v>0</v>
      </c>
      <c r="AE170" s="907">
        <v>0</v>
      </c>
      <c r="AF170" s="907">
        <v>0</v>
      </c>
      <c r="AG170" s="907">
        <f t="shared" si="72"/>
        <v>15.67057226</v>
      </c>
      <c r="AH170" s="907">
        <f t="shared" si="72"/>
        <v>13.53069573</v>
      </c>
      <c r="AI170" s="320">
        <v>2.1954499999999998E-2</v>
      </c>
      <c r="AJ170" s="320">
        <v>2.1954499999999998E-2</v>
      </c>
      <c r="AK170" s="320">
        <v>8.5274745700000008</v>
      </c>
      <c r="AL170" s="320">
        <v>7.4210169100000005</v>
      </c>
      <c r="AM170" s="320">
        <v>7.1211431899999997</v>
      </c>
      <c r="AN170" s="907">
        <v>6.0877243199999995</v>
      </c>
      <c r="AO170" s="907">
        <v>0</v>
      </c>
      <c r="AP170" s="907">
        <v>0</v>
      </c>
      <c r="AQ170" s="907">
        <f t="shared" si="73"/>
        <v>7.1211431899999997</v>
      </c>
      <c r="AR170" s="907"/>
      <c r="AS170" s="907">
        <f t="shared" si="78"/>
        <v>4.8777936899999998</v>
      </c>
      <c r="AT170" s="907">
        <f t="shared" si="79"/>
        <v>4.1516798700000006</v>
      </c>
      <c r="AU170" s="907">
        <v>0</v>
      </c>
      <c r="AV170" s="907">
        <v>3.8014409900000001</v>
      </c>
      <c r="AW170" s="907">
        <v>3.2351649500000002</v>
      </c>
      <c r="AX170" s="907">
        <v>1.0763526999999999</v>
      </c>
      <c r="AY170" s="907">
        <v>0.91651492000000001</v>
      </c>
      <c r="AZ170" s="907">
        <v>0</v>
      </c>
      <c r="BA170" s="907">
        <v>0</v>
      </c>
      <c r="BB170" s="899">
        <f t="shared" si="80"/>
        <v>1.0763526999999999</v>
      </c>
      <c r="BC170" s="907">
        <f t="shared" si="74"/>
        <v>309.93651590000002</v>
      </c>
      <c r="BD170" s="320">
        <f t="shared" si="75"/>
        <v>-7.1470364899999987</v>
      </c>
      <c r="BE170" s="908">
        <f t="shared" si="76"/>
        <v>-65.788845771246997</v>
      </c>
      <c r="BF170" s="586">
        <v>0</v>
      </c>
      <c r="BG170" s="635">
        <v>0</v>
      </c>
      <c r="BH170" s="635">
        <v>0</v>
      </c>
      <c r="BI170" s="636">
        <v>0</v>
      </c>
      <c r="BJ170" s="449">
        <v>0</v>
      </c>
      <c r="BK170" s="579"/>
      <c r="BL170" s="635">
        <v>6.0059640499999993</v>
      </c>
      <c r="BM170" s="635">
        <v>104.24612831000002</v>
      </c>
      <c r="BN170" s="635">
        <v>125.92266462000002</v>
      </c>
      <c r="BO170" s="579">
        <v>125922.66462000003</v>
      </c>
      <c r="BQ170" s="579">
        <v>9.8711399999995564E-3</v>
      </c>
      <c r="BR170" s="579">
        <v>9871.1399999995556</v>
      </c>
    </row>
    <row r="171" spans="1:70">
      <c r="A171" s="872"/>
      <c r="B171" s="897" t="s">
        <v>343</v>
      </c>
      <c r="C171" s="897"/>
      <c r="D171" s="899">
        <f t="shared" ref="D171:D188" si="87">D381+D458+D535+D574+D613</f>
        <v>319.59611984999998</v>
      </c>
      <c r="E171" s="899"/>
      <c r="F171" s="899">
        <f t="shared" si="77"/>
        <v>33.026624229999996</v>
      </c>
      <c r="G171" s="899">
        <f t="shared" si="77"/>
        <v>9.6596029600000008</v>
      </c>
      <c r="H171" s="899">
        <f t="shared" ref="H171:BA177" si="88">H381+H458+H535+H574+H613</f>
        <v>0</v>
      </c>
      <c r="I171" s="899">
        <f t="shared" si="88"/>
        <v>0</v>
      </c>
      <c r="J171" s="899">
        <f t="shared" si="88"/>
        <v>0</v>
      </c>
      <c r="K171" s="899">
        <f t="shared" si="88"/>
        <v>0</v>
      </c>
      <c r="L171" s="899">
        <f t="shared" si="88"/>
        <v>0.2</v>
      </c>
      <c r="M171" s="899">
        <f t="shared" si="88"/>
        <v>0.2</v>
      </c>
      <c r="N171" s="899">
        <f t="shared" si="88"/>
        <v>0</v>
      </c>
      <c r="O171" s="899">
        <f t="shared" si="88"/>
        <v>0</v>
      </c>
      <c r="P171" s="899">
        <f t="shared" si="88"/>
        <v>1.5875765199999998</v>
      </c>
      <c r="Q171" s="899">
        <f t="shared" si="88"/>
        <v>5.7430412899999999</v>
      </c>
      <c r="R171" s="899">
        <f t="shared" si="88"/>
        <v>0.97426970000000002</v>
      </c>
      <c r="S171" s="899">
        <f t="shared" si="88"/>
        <v>0</v>
      </c>
      <c r="T171" s="899">
        <f t="shared" si="88"/>
        <v>0</v>
      </c>
      <c r="U171" s="899">
        <f t="shared" si="88"/>
        <v>0</v>
      </c>
      <c r="V171" s="899">
        <f t="shared" si="88"/>
        <v>0</v>
      </c>
      <c r="W171" s="899">
        <f t="shared" si="88"/>
        <v>0</v>
      </c>
      <c r="X171" s="899">
        <f t="shared" si="88"/>
        <v>0</v>
      </c>
      <c r="Y171" s="899">
        <f t="shared" si="88"/>
        <v>10.863599149999999</v>
      </c>
      <c r="Z171" s="899">
        <f t="shared" si="88"/>
        <v>3.7165616699999999</v>
      </c>
      <c r="AA171" s="899">
        <f t="shared" si="88"/>
        <v>2.0108443600000001</v>
      </c>
      <c r="AB171" s="899">
        <f t="shared" si="88"/>
        <v>0.35509343999999998</v>
      </c>
      <c r="AC171" s="899">
        <f t="shared" si="88"/>
        <v>20.375448559999999</v>
      </c>
      <c r="AD171" s="899">
        <f t="shared" si="88"/>
        <v>0</v>
      </c>
      <c r="AE171" s="899">
        <f t="shared" si="88"/>
        <v>0</v>
      </c>
      <c r="AF171" s="899">
        <f t="shared" si="88"/>
        <v>0</v>
      </c>
      <c r="AG171" s="899">
        <f t="shared" si="72"/>
        <v>15.670572259999998</v>
      </c>
      <c r="AH171" s="899">
        <f t="shared" si="72"/>
        <v>0</v>
      </c>
      <c r="AI171" s="899">
        <f t="shared" si="88"/>
        <v>2.1954499999999998E-2</v>
      </c>
      <c r="AJ171" s="899">
        <f t="shared" si="88"/>
        <v>0</v>
      </c>
      <c r="AK171" s="899">
        <f t="shared" si="88"/>
        <v>8.5274745700000008</v>
      </c>
      <c r="AL171" s="899">
        <f t="shared" si="88"/>
        <v>0</v>
      </c>
      <c r="AM171" s="899">
        <f t="shared" si="88"/>
        <v>7.121143189999998</v>
      </c>
      <c r="AN171" s="899">
        <f t="shared" si="88"/>
        <v>0</v>
      </c>
      <c r="AO171" s="899">
        <f t="shared" si="88"/>
        <v>0</v>
      </c>
      <c r="AP171" s="899">
        <f t="shared" si="88"/>
        <v>0</v>
      </c>
      <c r="AQ171" s="899">
        <f t="shared" si="73"/>
        <v>7.121143189999998</v>
      </c>
      <c r="AR171" s="899"/>
      <c r="AS171" s="899">
        <f t="shared" si="78"/>
        <v>4.8777936899999998</v>
      </c>
      <c r="AT171" s="899">
        <f t="shared" si="79"/>
        <v>4.1516798699999997</v>
      </c>
      <c r="AU171" s="899">
        <f t="shared" si="88"/>
        <v>0</v>
      </c>
      <c r="AV171" s="899">
        <f t="shared" si="88"/>
        <v>3.8014409900000001</v>
      </c>
      <c r="AW171" s="899">
        <f t="shared" si="88"/>
        <v>3.2351649499999997</v>
      </c>
      <c r="AX171" s="899">
        <f t="shared" si="88"/>
        <v>1.0763526999999999</v>
      </c>
      <c r="AY171" s="899">
        <f t="shared" si="88"/>
        <v>0.91651492000000001</v>
      </c>
      <c r="AZ171" s="899">
        <f t="shared" si="88"/>
        <v>0</v>
      </c>
      <c r="BA171" s="899">
        <f t="shared" si="88"/>
        <v>0</v>
      </c>
      <c r="BB171" s="899">
        <f t="shared" si="80"/>
        <v>1.0763526999999999</v>
      </c>
      <c r="BC171" s="899">
        <f t="shared" si="74"/>
        <v>309.93651689000001</v>
      </c>
      <c r="BD171" s="899">
        <f t="shared" si="75"/>
        <v>-7.1470374799999989</v>
      </c>
      <c r="BE171" s="901">
        <f t="shared" si="76"/>
        <v>-65.788854884248934</v>
      </c>
      <c r="BF171" s="902"/>
      <c r="BG171" s="903"/>
      <c r="BH171" s="904"/>
      <c r="BI171" s="905"/>
      <c r="BJ171" s="866"/>
      <c r="BL171" s="867"/>
      <c r="BM171" s="867"/>
      <c r="BN171" s="867"/>
    </row>
    <row r="172" spans="1:70">
      <c r="A172" s="872"/>
      <c r="B172" s="897" t="s">
        <v>344</v>
      </c>
      <c r="C172" s="897"/>
      <c r="D172" s="899">
        <f t="shared" si="87"/>
        <v>238.33342954889582</v>
      </c>
      <c r="E172" s="899"/>
      <c r="F172" s="899">
        <f t="shared" si="77"/>
        <v>17.608052917692532</v>
      </c>
      <c r="G172" s="899">
        <f t="shared" si="77"/>
        <v>3.6660799196925336</v>
      </c>
      <c r="H172" s="899">
        <f t="shared" si="88"/>
        <v>0</v>
      </c>
      <c r="I172" s="899">
        <f t="shared" si="88"/>
        <v>0</v>
      </c>
      <c r="J172" s="899">
        <f t="shared" si="88"/>
        <v>0</v>
      </c>
      <c r="K172" s="899">
        <f t="shared" si="88"/>
        <v>0</v>
      </c>
      <c r="L172" s="899">
        <f t="shared" si="88"/>
        <v>0.15113473020433832</v>
      </c>
      <c r="M172" s="899">
        <f t="shared" si="88"/>
        <v>0.15113473020433832</v>
      </c>
      <c r="N172" s="899">
        <f t="shared" si="88"/>
        <v>0</v>
      </c>
      <c r="O172" s="899">
        <f t="shared" si="88"/>
        <v>0</v>
      </c>
      <c r="P172" s="899">
        <f t="shared" si="88"/>
        <v>0.48890391</v>
      </c>
      <c r="Q172" s="899">
        <f t="shared" si="88"/>
        <v>2.24175244</v>
      </c>
      <c r="R172" s="899">
        <f t="shared" si="88"/>
        <v>0.23125964999999998</v>
      </c>
      <c r="S172" s="899">
        <f t="shared" si="88"/>
        <v>0</v>
      </c>
      <c r="T172" s="899">
        <f t="shared" si="88"/>
        <v>0</v>
      </c>
      <c r="U172" s="899">
        <f t="shared" si="88"/>
        <v>0</v>
      </c>
      <c r="V172" s="899">
        <f t="shared" si="88"/>
        <v>0</v>
      </c>
      <c r="W172" s="899">
        <f t="shared" si="88"/>
        <v>0</v>
      </c>
      <c r="X172" s="899">
        <f t="shared" si="88"/>
        <v>0</v>
      </c>
      <c r="Y172" s="899">
        <f t="shared" si="88"/>
        <v>6.9397753417942187</v>
      </c>
      <c r="Z172" s="899">
        <f t="shared" si="88"/>
        <v>1.2731927494881952</v>
      </c>
      <c r="AA172" s="899">
        <f t="shared" si="88"/>
        <v>0.26775384999999996</v>
      </c>
      <c r="AB172" s="899">
        <f t="shared" si="88"/>
        <v>4.6774800000000005E-2</v>
      </c>
      <c r="AC172" s="899">
        <f t="shared" si="88"/>
        <v>10.028238935693974</v>
      </c>
      <c r="AD172" s="899">
        <f t="shared" si="88"/>
        <v>0</v>
      </c>
      <c r="AE172" s="899">
        <f t="shared" si="88"/>
        <v>0</v>
      </c>
      <c r="AF172" s="899">
        <f t="shared" si="88"/>
        <v>0</v>
      </c>
      <c r="AG172" s="899">
        <f t="shared" si="72"/>
        <v>3.2516525629897362</v>
      </c>
      <c r="AH172" s="899">
        <f t="shared" si="72"/>
        <v>0</v>
      </c>
      <c r="AI172" s="899">
        <f t="shared" si="88"/>
        <v>1.2159359446156393E-2</v>
      </c>
      <c r="AJ172" s="899">
        <f t="shared" si="88"/>
        <v>0</v>
      </c>
      <c r="AK172" s="899">
        <f t="shared" si="88"/>
        <v>2.7456006135435795</v>
      </c>
      <c r="AL172" s="899">
        <f t="shared" si="88"/>
        <v>0</v>
      </c>
      <c r="AM172" s="899">
        <f t="shared" si="88"/>
        <v>0.49389259000000002</v>
      </c>
      <c r="AN172" s="899">
        <f t="shared" si="88"/>
        <v>0</v>
      </c>
      <c r="AO172" s="899">
        <f t="shared" si="88"/>
        <v>0</v>
      </c>
      <c r="AP172" s="899">
        <f t="shared" si="88"/>
        <v>0</v>
      </c>
      <c r="AQ172" s="899">
        <f t="shared" si="73"/>
        <v>0.49389259000000002</v>
      </c>
      <c r="AR172" s="899"/>
      <c r="AS172" s="899">
        <f t="shared" si="78"/>
        <v>2.2895733700000003</v>
      </c>
      <c r="AT172" s="899">
        <f t="shared" si="79"/>
        <v>1.9582400100000001</v>
      </c>
      <c r="AU172" s="899">
        <f t="shared" si="88"/>
        <v>0</v>
      </c>
      <c r="AV172" s="899">
        <f t="shared" si="88"/>
        <v>1.2132206700000001</v>
      </c>
      <c r="AW172" s="899">
        <f t="shared" si="88"/>
        <v>1.0417250900000001</v>
      </c>
      <c r="AX172" s="899">
        <f t="shared" si="88"/>
        <v>1.0763526999999999</v>
      </c>
      <c r="AY172" s="899">
        <f t="shared" si="88"/>
        <v>0.91651492000000001</v>
      </c>
      <c r="AZ172" s="899">
        <f t="shared" si="88"/>
        <v>0</v>
      </c>
      <c r="BA172" s="899">
        <f t="shared" si="88"/>
        <v>0</v>
      </c>
      <c r="BB172" s="899">
        <f t="shared" si="80"/>
        <v>1.0763526999999999</v>
      </c>
      <c r="BC172" s="899">
        <f t="shared" si="74"/>
        <v>234.6673496292033</v>
      </c>
      <c r="BD172" s="899">
        <f t="shared" si="75"/>
        <v>-5.6665825923060238</v>
      </c>
      <c r="BE172" s="901">
        <f t="shared" si="76"/>
        <v>-81.653689250997829</v>
      </c>
      <c r="BF172" s="902"/>
      <c r="BG172" s="903"/>
      <c r="BH172" s="904"/>
      <c r="BI172" s="905"/>
      <c r="BJ172" s="866"/>
      <c r="BL172" s="867"/>
      <c r="BM172" s="867"/>
      <c r="BN172" s="867"/>
    </row>
    <row r="173" spans="1:70">
      <c r="A173" s="872"/>
      <c r="B173" s="897" t="s">
        <v>345</v>
      </c>
      <c r="C173" s="897"/>
      <c r="D173" s="899">
        <f t="shared" si="87"/>
        <v>206.09991068006383</v>
      </c>
      <c r="E173" s="899"/>
      <c r="F173" s="899">
        <f t="shared" si="77"/>
        <v>17.561643650872899</v>
      </c>
      <c r="G173" s="899">
        <f t="shared" si="77"/>
        <v>3.6577658908729003</v>
      </c>
      <c r="H173" s="899">
        <f t="shared" si="88"/>
        <v>0</v>
      </c>
      <c r="I173" s="899">
        <f t="shared" si="88"/>
        <v>0</v>
      </c>
      <c r="J173" s="899">
        <f t="shared" si="88"/>
        <v>0</v>
      </c>
      <c r="K173" s="899">
        <f t="shared" si="88"/>
        <v>0</v>
      </c>
      <c r="L173" s="899">
        <f t="shared" si="88"/>
        <v>0.14938975151672451</v>
      </c>
      <c r="M173" s="899">
        <f t="shared" si="88"/>
        <v>0.14938975151672451</v>
      </c>
      <c r="N173" s="899">
        <f t="shared" si="88"/>
        <v>0</v>
      </c>
      <c r="O173" s="899">
        <f t="shared" si="88"/>
        <v>0</v>
      </c>
      <c r="P173" s="899">
        <f t="shared" si="88"/>
        <v>0.48890391</v>
      </c>
      <c r="Q173" s="899">
        <f t="shared" si="88"/>
        <v>2.24175244</v>
      </c>
      <c r="R173" s="899">
        <f t="shared" si="88"/>
        <v>0.23125964999999998</v>
      </c>
      <c r="S173" s="899">
        <f t="shared" si="88"/>
        <v>0</v>
      </c>
      <c r="T173" s="899">
        <f t="shared" si="88"/>
        <v>0</v>
      </c>
      <c r="U173" s="899">
        <f t="shared" si="88"/>
        <v>0</v>
      </c>
      <c r="V173" s="899">
        <f t="shared" si="88"/>
        <v>0</v>
      </c>
      <c r="W173" s="899">
        <f t="shared" si="88"/>
        <v>0</v>
      </c>
      <c r="X173" s="899">
        <f t="shared" si="88"/>
        <v>0</v>
      </c>
      <c r="Y173" s="899">
        <f t="shared" si="88"/>
        <v>6.9332062916621995</v>
      </c>
      <c r="Z173" s="899">
        <f t="shared" si="88"/>
        <v>1.2666236993561759</v>
      </c>
      <c r="AA173" s="899">
        <f t="shared" si="88"/>
        <v>0.26775384999999996</v>
      </c>
      <c r="AB173" s="899">
        <f t="shared" si="88"/>
        <v>4.6774800000000005E-2</v>
      </c>
      <c r="AC173" s="899">
        <f t="shared" si="88"/>
        <v>9.9901436976939753</v>
      </c>
      <c r="AD173" s="899">
        <f t="shared" si="88"/>
        <v>0</v>
      </c>
      <c r="AE173" s="899">
        <f t="shared" si="88"/>
        <v>0</v>
      </c>
      <c r="AF173" s="899">
        <f t="shared" si="88"/>
        <v>0</v>
      </c>
      <c r="AG173" s="899">
        <f t="shared" si="72"/>
        <v>3.2450835128577169</v>
      </c>
      <c r="AH173" s="899">
        <f t="shared" si="72"/>
        <v>0</v>
      </c>
      <c r="AI173" s="899">
        <f t="shared" si="88"/>
        <v>1.2159359446156393E-2</v>
      </c>
      <c r="AJ173" s="899">
        <f t="shared" si="88"/>
        <v>0</v>
      </c>
      <c r="AK173" s="899">
        <f t="shared" si="88"/>
        <v>2.7390315634115603</v>
      </c>
      <c r="AL173" s="899">
        <f t="shared" si="88"/>
        <v>0</v>
      </c>
      <c r="AM173" s="899">
        <f t="shared" si="88"/>
        <v>0.49389259000000002</v>
      </c>
      <c r="AN173" s="899">
        <f t="shared" si="88"/>
        <v>0</v>
      </c>
      <c r="AO173" s="899">
        <f t="shared" si="88"/>
        <v>0</v>
      </c>
      <c r="AP173" s="899">
        <f t="shared" si="88"/>
        <v>0</v>
      </c>
      <c r="AQ173" s="899">
        <f t="shared" si="73"/>
        <v>0.49389259000000002</v>
      </c>
      <c r="AR173" s="899"/>
      <c r="AS173" s="899">
        <f t="shared" si="78"/>
        <v>2.2895733700000003</v>
      </c>
      <c r="AT173" s="899">
        <f t="shared" si="79"/>
        <v>1.9582400100000001</v>
      </c>
      <c r="AU173" s="899">
        <f t="shared" si="88"/>
        <v>0</v>
      </c>
      <c r="AV173" s="899">
        <f t="shared" si="88"/>
        <v>1.2132206700000001</v>
      </c>
      <c r="AW173" s="899">
        <f t="shared" si="88"/>
        <v>1.0417250900000001</v>
      </c>
      <c r="AX173" s="899">
        <f t="shared" si="88"/>
        <v>1.0763526999999999</v>
      </c>
      <c r="AY173" s="899">
        <f t="shared" si="88"/>
        <v>0.91651492000000001</v>
      </c>
      <c r="AZ173" s="899">
        <f t="shared" si="88"/>
        <v>0</v>
      </c>
      <c r="BA173" s="899">
        <f t="shared" si="88"/>
        <v>0</v>
      </c>
      <c r="BB173" s="899">
        <f t="shared" si="80"/>
        <v>1.0763526999999999</v>
      </c>
      <c r="BC173" s="899">
        <f t="shared" si="74"/>
        <v>202.44214478919093</v>
      </c>
      <c r="BD173" s="899">
        <f t="shared" si="75"/>
        <v>-5.6665825923060238</v>
      </c>
      <c r="BE173" s="901">
        <f t="shared" si="76"/>
        <v>-81.731054203891148</v>
      </c>
      <c r="BF173" s="902"/>
      <c r="BG173" s="903"/>
      <c r="BH173" s="904"/>
      <c r="BI173" s="905"/>
      <c r="BJ173" s="866"/>
      <c r="BL173" s="867"/>
      <c r="BM173" s="867"/>
      <c r="BN173" s="867"/>
    </row>
    <row r="174" spans="1:70">
      <c r="A174" s="872"/>
      <c r="B174" s="897" t="s">
        <v>346</v>
      </c>
      <c r="C174" s="897"/>
      <c r="D174" s="899">
        <f t="shared" si="87"/>
        <v>0</v>
      </c>
      <c r="E174" s="899"/>
      <c r="F174" s="899">
        <f t="shared" si="77"/>
        <v>0</v>
      </c>
      <c r="G174" s="899">
        <f t="shared" si="77"/>
        <v>0</v>
      </c>
      <c r="H174" s="899">
        <f t="shared" si="88"/>
        <v>0</v>
      </c>
      <c r="I174" s="899">
        <f t="shared" si="88"/>
        <v>0</v>
      </c>
      <c r="J174" s="899">
        <f t="shared" si="88"/>
        <v>0</v>
      </c>
      <c r="K174" s="899">
        <f t="shared" si="88"/>
        <v>0</v>
      </c>
      <c r="L174" s="899">
        <f t="shared" si="88"/>
        <v>0</v>
      </c>
      <c r="M174" s="899">
        <f t="shared" si="88"/>
        <v>0</v>
      </c>
      <c r="N174" s="899">
        <f t="shared" si="88"/>
        <v>0</v>
      </c>
      <c r="O174" s="899">
        <f t="shared" si="88"/>
        <v>0</v>
      </c>
      <c r="P174" s="899">
        <f t="shared" si="88"/>
        <v>0</v>
      </c>
      <c r="Q174" s="899">
        <f t="shared" si="88"/>
        <v>0</v>
      </c>
      <c r="R174" s="899">
        <f t="shared" si="88"/>
        <v>0</v>
      </c>
      <c r="S174" s="899">
        <f t="shared" si="88"/>
        <v>0</v>
      </c>
      <c r="T174" s="899">
        <f t="shared" si="88"/>
        <v>0</v>
      </c>
      <c r="U174" s="899">
        <f t="shared" si="88"/>
        <v>0</v>
      </c>
      <c r="V174" s="899">
        <f t="shared" si="88"/>
        <v>0</v>
      </c>
      <c r="W174" s="899">
        <f t="shared" si="88"/>
        <v>0</v>
      </c>
      <c r="X174" s="899">
        <f t="shared" si="88"/>
        <v>0</v>
      </c>
      <c r="Y174" s="899">
        <f t="shared" si="88"/>
        <v>0</v>
      </c>
      <c r="Z174" s="899">
        <f t="shared" si="88"/>
        <v>0</v>
      </c>
      <c r="AA174" s="899">
        <f t="shared" si="88"/>
        <v>0</v>
      </c>
      <c r="AB174" s="899">
        <f t="shared" si="88"/>
        <v>0</v>
      </c>
      <c r="AC174" s="899">
        <f t="shared" si="88"/>
        <v>0</v>
      </c>
      <c r="AD174" s="899">
        <f t="shared" si="88"/>
        <v>0</v>
      </c>
      <c r="AE174" s="899">
        <f t="shared" si="88"/>
        <v>0</v>
      </c>
      <c r="AF174" s="899">
        <f t="shared" si="88"/>
        <v>0</v>
      </c>
      <c r="AG174" s="899">
        <f t="shared" si="72"/>
        <v>0</v>
      </c>
      <c r="AH174" s="899">
        <f t="shared" si="72"/>
        <v>0</v>
      </c>
      <c r="AI174" s="899">
        <f t="shared" si="88"/>
        <v>0</v>
      </c>
      <c r="AJ174" s="899">
        <f t="shared" si="88"/>
        <v>0</v>
      </c>
      <c r="AK174" s="899">
        <f t="shared" si="88"/>
        <v>0</v>
      </c>
      <c r="AL174" s="899">
        <f t="shared" si="88"/>
        <v>0</v>
      </c>
      <c r="AM174" s="899">
        <f t="shared" si="88"/>
        <v>0</v>
      </c>
      <c r="AN174" s="899">
        <f t="shared" si="88"/>
        <v>0</v>
      </c>
      <c r="AO174" s="899">
        <f t="shared" si="88"/>
        <v>0</v>
      </c>
      <c r="AP174" s="899">
        <f t="shared" si="88"/>
        <v>0</v>
      </c>
      <c r="AQ174" s="899">
        <f t="shared" si="73"/>
        <v>0</v>
      </c>
      <c r="AR174" s="899"/>
      <c r="AS174" s="899">
        <f t="shared" si="78"/>
        <v>0</v>
      </c>
      <c r="AT174" s="899">
        <f t="shared" si="79"/>
        <v>0</v>
      </c>
      <c r="AU174" s="899">
        <f t="shared" si="88"/>
        <v>0</v>
      </c>
      <c r="AV174" s="899">
        <f t="shared" si="88"/>
        <v>0</v>
      </c>
      <c r="AW174" s="899">
        <f t="shared" si="88"/>
        <v>0</v>
      </c>
      <c r="AX174" s="899">
        <f t="shared" si="88"/>
        <v>0</v>
      </c>
      <c r="AY174" s="899">
        <f t="shared" si="88"/>
        <v>0</v>
      </c>
      <c r="AZ174" s="899">
        <f t="shared" si="88"/>
        <v>0</v>
      </c>
      <c r="BA174" s="899">
        <f t="shared" si="88"/>
        <v>0</v>
      </c>
      <c r="BB174" s="899">
        <f t="shared" si="80"/>
        <v>0</v>
      </c>
      <c r="BC174" s="899">
        <f t="shared" si="74"/>
        <v>0</v>
      </c>
      <c r="BD174" s="899">
        <f t="shared" si="75"/>
        <v>0</v>
      </c>
      <c r="BE174" s="901" t="str">
        <f t="shared" si="76"/>
        <v>-</v>
      </c>
      <c r="BF174" s="902"/>
      <c r="BG174" s="903"/>
      <c r="BH174" s="904"/>
      <c r="BI174" s="905"/>
      <c r="BJ174" s="866"/>
      <c r="BL174" s="867"/>
      <c r="BM174" s="867"/>
      <c r="BN174" s="867"/>
    </row>
    <row r="175" spans="1:70">
      <c r="A175" s="872"/>
      <c r="B175" s="897" t="s">
        <v>347</v>
      </c>
      <c r="C175" s="897"/>
      <c r="D175" s="899">
        <f t="shared" si="87"/>
        <v>0</v>
      </c>
      <c r="E175" s="899"/>
      <c r="F175" s="899">
        <f t="shared" si="77"/>
        <v>0</v>
      </c>
      <c r="G175" s="899">
        <f t="shared" si="77"/>
        <v>0</v>
      </c>
      <c r="H175" s="899">
        <f t="shared" si="88"/>
        <v>0</v>
      </c>
      <c r="I175" s="899">
        <f t="shared" si="88"/>
        <v>0</v>
      </c>
      <c r="J175" s="899">
        <f t="shared" si="88"/>
        <v>0</v>
      </c>
      <c r="K175" s="899">
        <f t="shared" si="88"/>
        <v>0</v>
      </c>
      <c r="L175" s="899">
        <f t="shared" si="88"/>
        <v>0</v>
      </c>
      <c r="M175" s="899">
        <f t="shared" si="88"/>
        <v>0</v>
      </c>
      <c r="N175" s="899">
        <f t="shared" si="88"/>
        <v>0</v>
      </c>
      <c r="O175" s="899">
        <f t="shared" si="88"/>
        <v>0</v>
      </c>
      <c r="P175" s="899">
        <f t="shared" si="88"/>
        <v>0</v>
      </c>
      <c r="Q175" s="899">
        <f t="shared" si="88"/>
        <v>0</v>
      </c>
      <c r="R175" s="899">
        <f t="shared" si="88"/>
        <v>0</v>
      </c>
      <c r="S175" s="899">
        <f t="shared" si="88"/>
        <v>0</v>
      </c>
      <c r="T175" s="899">
        <f t="shared" si="88"/>
        <v>0</v>
      </c>
      <c r="U175" s="899">
        <f t="shared" si="88"/>
        <v>0</v>
      </c>
      <c r="V175" s="899">
        <f t="shared" si="88"/>
        <v>0</v>
      </c>
      <c r="W175" s="899">
        <f t="shared" si="88"/>
        <v>0</v>
      </c>
      <c r="X175" s="899">
        <f t="shared" si="88"/>
        <v>0</v>
      </c>
      <c r="Y175" s="899">
        <f t="shared" si="88"/>
        <v>0</v>
      </c>
      <c r="Z175" s="899">
        <f t="shared" si="88"/>
        <v>0</v>
      </c>
      <c r="AA175" s="899">
        <f t="shared" si="88"/>
        <v>0</v>
      </c>
      <c r="AB175" s="899">
        <f t="shared" si="88"/>
        <v>0</v>
      </c>
      <c r="AC175" s="899">
        <f t="shared" si="88"/>
        <v>0</v>
      </c>
      <c r="AD175" s="899">
        <f t="shared" si="88"/>
        <v>0</v>
      </c>
      <c r="AE175" s="899">
        <f t="shared" si="88"/>
        <v>0</v>
      </c>
      <c r="AF175" s="899">
        <f t="shared" si="88"/>
        <v>0</v>
      </c>
      <c r="AG175" s="899">
        <f t="shared" si="72"/>
        <v>0</v>
      </c>
      <c r="AH175" s="899">
        <f t="shared" si="72"/>
        <v>0</v>
      </c>
      <c r="AI175" s="899">
        <f t="shared" si="88"/>
        <v>0</v>
      </c>
      <c r="AJ175" s="899">
        <f t="shared" si="88"/>
        <v>0</v>
      </c>
      <c r="AK175" s="899">
        <f t="shared" si="88"/>
        <v>0</v>
      </c>
      <c r="AL175" s="899">
        <f t="shared" si="88"/>
        <v>0</v>
      </c>
      <c r="AM175" s="899">
        <f t="shared" si="88"/>
        <v>0</v>
      </c>
      <c r="AN175" s="899">
        <f t="shared" si="88"/>
        <v>0</v>
      </c>
      <c r="AO175" s="899">
        <f t="shared" si="88"/>
        <v>0</v>
      </c>
      <c r="AP175" s="899">
        <f t="shared" si="88"/>
        <v>0</v>
      </c>
      <c r="AQ175" s="899">
        <f t="shared" si="73"/>
        <v>0</v>
      </c>
      <c r="AR175" s="899"/>
      <c r="AS175" s="899">
        <f t="shared" si="78"/>
        <v>0</v>
      </c>
      <c r="AT175" s="899">
        <f t="shared" si="79"/>
        <v>0</v>
      </c>
      <c r="AU175" s="899">
        <f t="shared" si="88"/>
        <v>0</v>
      </c>
      <c r="AV175" s="899">
        <f t="shared" si="88"/>
        <v>0</v>
      </c>
      <c r="AW175" s="899">
        <f t="shared" si="88"/>
        <v>0</v>
      </c>
      <c r="AX175" s="899">
        <f t="shared" si="88"/>
        <v>0</v>
      </c>
      <c r="AY175" s="899">
        <f t="shared" si="88"/>
        <v>0</v>
      </c>
      <c r="AZ175" s="899">
        <f t="shared" si="88"/>
        <v>0</v>
      </c>
      <c r="BA175" s="899">
        <f t="shared" si="88"/>
        <v>0</v>
      </c>
      <c r="BB175" s="899">
        <f t="shared" si="80"/>
        <v>0</v>
      </c>
      <c r="BC175" s="899">
        <f t="shared" si="74"/>
        <v>0</v>
      </c>
      <c r="BD175" s="899">
        <f t="shared" si="75"/>
        <v>0</v>
      </c>
      <c r="BE175" s="901" t="str">
        <f t="shared" si="76"/>
        <v>-</v>
      </c>
      <c r="BF175" s="902"/>
      <c r="BG175" s="903"/>
      <c r="BH175" s="904"/>
      <c r="BI175" s="905"/>
      <c r="BJ175" s="866"/>
      <c r="BL175" s="867"/>
      <c r="BM175" s="867"/>
      <c r="BN175" s="867"/>
    </row>
    <row r="176" spans="1:70">
      <c r="A176" s="872"/>
      <c r="B176" s="897" t="s">
        <v>348</v>
      </c>
      <c r="C176" s="897"/>
      <c r="D176" s="899">
        <f t="shared" si="87"/>
        <v>66.113961513580463</v>
      </c>
      <c r="E176" s="899"/>
      <c r="F176" s="899">
        <f t="shared" si="77"/>
        <v>6.5767058866777468</v>
      </c>
      <c r="G176" s="899">
        <f t="shared" si="77"/>
        <v>0.79055049667774613</v>
      </c>
      <c r="H176" s="899">
        <f t="shared" si="88"/>
        <v>0</v>
      </c>
      <c r="I176" s="899">
        <f t="shared" si="88"/>
        <v>0</v>
      </c>
      <c r="J176" s="899">
        <f t="shared" si="88"/>
        <v>0</v>
      </c>
      <c r="K176" s="899">
        <f t="shared" si="88"/>
        <v>0</v>
      </c>
      <c r="L176" s="899">
        <f t="shared" si="88"/>
        <v>4.7068812150096048E-2</v>
      </c>
      <c r="M176" s="899">
        <f t="shared" si="88"/>
        <v>4.7068812150096048E-2</v>
      </c>
      <c r="N176" s="899">
        <f t="shared" si="88"/>
        <v>0</v>
      </c>
      <c r="O176" s="899">
        <f t="shared" si="88"/>
        <v>0</v>
      </c>
      <c r="P176" s="899">
        <f t="shared" si="88"/>
        <v>0</v>
      </c>
      <c r="Q176" s="899">
        <f t="shared" si="88"/>
        <v>0.31972362000000004</v>
      </c>
      <c r="R176" s="899">
        <f t="shared" si="88"/>
        <v>0</v>
      </c>
      <c r="S176" s="899">
        <f t="shared" si="88"/>
        <v>0</v>
      </c>
      <c r="T176" s="899">
        <f t="shared" si="88"/>
        <v>0</v>
      </c>
      <c r="U176" s="899">
        <f t="shared" si="88"/>
        <v>0</v>
      </c>
      <c r="V176" s="899">
        <f t="shared" si="88"/>
        <v>0</v>
      </c>
      <c r="W176" s="899">
        <f t="shared" si="88"/>
        <v>0</v>
      </c>
      <c r="X176" s="899">
        <f t="shared" si="88"/>
        <v>0</v>
      </c>
      <c r="Y176" s="899">
        <f t="shared" si="88"/>
        <v>3.2698442329035373</v>
      </c>
      <c r="Z176" s="899">
        <f t="shared" si="88"/>
        <v>0.42375806452764997</v>
      </c>
      <c r="AA176" s="899">
        <f t="shared" si="88"/>
        <v>0</v>
      </c>
      <c r="AB176" s="899">
        <f t="shared" si="88"/>
        <v>0</v>
      </c>
      <c r="AC176" s="899">
        <f t="shared" si="88"/>
        <v>3.2597928416241131</v>
      </c>
      <c r="AD176" s="899">
        <f t="shared" si="88"/>
        <v>0</v>
      </c>
      <c r="AE176" s="899">
        <f t="shared" si="88"/>
        <v>0</v>
      </c>
      <c r="AF176" s="899">
        <f t="shared" si="88"/>
        <v>0</v>
      </c>
      <c r="AG176" s="899">
        <f t="shared" si="72"/>
        <v>0.54119128452764997</v>
      </c>
      <c r="AH176" s="899">
        <f t="shared" si="72"/>
        <v>0</v>
      </c>
      <c r="AI176" s="899">
        <f t="shared" si="88"/>
        <v>0</v>
      </c>
      <c r="AJ176" s="899">
        <f t="shared" si="88"/>
        <v>0</v>
      </c>
      <c r="AK176" s="899">
        <f t="shared" si="88"/>
        <v>0.50155573452765001</v>
      </c>
      <c r="AL176" s="899">
        <f t="shared" si="88"/>
        <v>0</v>
      </c>
      <c r="AM176" s="899">
        <f t="shared" si="88"/>
        <v>3.9635550000000005E-2</v>
      </c>
      <c r="AN176" s="899">
        <f t="shared" si="88"/>
        <v>0</v>
      </c>
      <c r="AO176" s="899">
        <f t="shared" si="88"/>
        <v>0</v>
      </c>
      <c r="AP176" s="899">
        <f t="shared" si="88"/>
        <v>0</v>
      </c>
      <c r="AQ176" s="899">
        <f t="shared" si="73"/>
        <v>3.9635550000000005E-2</v>
      </c>
      <c r="AR176" s="899"/>
      <c r="AS176" s="899">
        <f t="shared" si="78"/>
        <v>0.29838443000000003</v>
      </c>
      <c r="AT176" s="899">
        <f t="shared" si="79"/>
        <v>0.25724116000000002</v>
      </c>
      <c r="AU176" s="899">
        <f t="shared" si="88"/>
        <v>0</v>
      </c>
      <c r="AV176" s="899">
        <f t="shared" si="88"/>
        <v>0.29838443000000003</v>
      </c>
      <c r="AW176" s="899">
        <f t="shared" si="88"/>
        <v>0.25724116000000002</v>
      </c>
      <c r="AX176" s="899">
        <f t="shared" si="88"/>
        <v>0</v>
      </c>
      <c r="AY176" s="899">
        <f t="shared" si="88"/>
        <v>0</v>
      </c>
      <c r="AZ176" s="899">
        <f t="shared" si="88"/>
        <v>0</v>
      </c>
      <c r="BA176" s="899">
        <f t="shared" si="88"/>
        <v>0</v>
      </c>
      <c r="BB176" s="899">
        <f t="shared" si="80"/>
        <v>0</v>
      </c>
      <c r="BC176" s="899">
        <f t="shared" si="74"/>
        <v>65.32341101690271</v>
      </c>
      <c r="BD176" s="899">
        <f t="shared" si="75"/>
        <v>-2.8460861683758871</v>
      </c>
      <c r="BE176" s="901">
        <f t="shared" si="76"/>
        <v>-87.040420449895137</v>
      </c>
      <c r="BF176" s="902"/>
      <c r="BG176" s="903"/>
      <c r="BH176" s="904"/>
      <c r="BI176" s="905"/>
      <c r="BJ176" s="866"/>
      <c r="BL176" s="867"/>
      <c r="BM176" s="867"/>
      <c r="BN176" s="867"/>
    </row>
    <row r="177" spans="1:70">
      <c r="A177" s="872"/>
      <c r="B177" s="897" t="s">
        <v>349</v>
      </c>
      <c r="C177" s="897"/>
      <c r="D177" s="899">
        <f t="shared" si="87"/>
        <v>139.98594916648338</v>
      </c>
      <c r="E177" s="899"/>
      <c r="F177" s="899">
        <f t="shared" si="77"/>
        <v>10.984937764195156</v>
      </c>
      <c r="G177" s="899">
        <f t="shared" si="77"/>
        <v>2.8672153941951546</v>
      </c>
      <c r="H177" s="899">
        <f t="shared" si="88"/>
        <v>0</v>
      </c>
      <c r="I177" s="899">
        <f t="shared" si="88"/>
        <v>0</v>
      </c>
      <c r="J177" s="899">
        <f t="shared" si="88"/>
        <v>0</v>
      </c>
      <c r="K177" s="899">
        <f t="shared" si="88"/>
        <v>0</v>
      </c>
      <c r="L177" s="899">
        <f t="shared" si="88"/>
        <v>0.10232093936662848</v>
      </c>
      <c r="M177" s="899">
        <f t="shared" si="88"/>
        <v>0.10232093936662848</v>
      </c>
      <c r="N177" s="899">
        <f t="shared" si="88"/>
        <v>0</v>
      </c>
      <c r="O177" s="899">
        <f t="shared" si="88"/>
        <v>0</v>
      </c>
      <c r="P177" s="899">
        <f t="shared" si="88"/>
        <v>0.48890391</v>
      </c>
      <c r="Q177" s="899">
        <f t="shared" si="88"/>
        <v>1.92202882</v>
      </c>
      <c r="R177" s="899">
        <f t="shared" si="88"/>
        <v>0.23125964999999998</v>
      </c>
      <c r="S177" s="899">
        <f t="shared" si="88"/>
        <v>0</v>
      </c>
      <c r="T177" s="899">
        <f t="shared" si="88"/>
        <v>0</v>
      </c>
      <c r="U177" s="899">
        <f t="shared" si="88"/>
        <v>0</v>
      </c>
      <c r="V177" s="899">
        <f t="shared" si="88"/>
        <v>0</v>
      </c>
      <c r="W177" s="899">
        <f t="shared" ref="W177:BA177" si="89">W387+W464+W541+W580+W619</f>
        <v>0</v>
      </c>
      <c r="X177" s="899">
        <f t="shared" si="89"/>
        <v>0</v>
      </c>
      <c r="Y177" s="899">
        <f t="shared" si="89"/>
        <v>3.6633620587586626</v>
      </c>
      <c r="Z177" s="899">
        <f t="shared" si="89"/>
        <v>0.84286563482852594</v>
      </c>
      <c r="AA177" s="899">
        <f t="shared" si="89"/>
        <v>0.26775384999999996</v>
      </c>
      <c r="AB177" s="899">
        <f t="shared" si="89"/>
        <v>4.6774800000000005E-2</v>
      </c>
      <c r="AC177" s="899">
        <f t="shared" si="89"/>
        <v>6.7303508560698635</v>
      </c>
      <c r="AD177" s="899">
        <f t="shared" si="89"/>
        <v>0</v>
      </c>
      <c r="AE177" s="899">
        <f t="shared" si="89"/>
        <v>0</v>
      </c>
      <c r="AF177" s="899">
        <f t="shared" si="89"/>
        <v>0</v>
      </c>
      <c r="AG177" s="899">
        <f t="shared" si="72"/>
        <v>2.7038922283300666</v>
      </c>
      <c r="AH177" s="899">
        <f t="shared" si="72"/>
        <v>0</v>
      </c>
      <c r="AI177" s="899">
        <f t="shared" si="89"/>
        <v>1.2159359446156393E-2</v>
      </c>
      <c r="AJ177" s="899">
        <f t="shared" si="89"/>
        <v>0</v>
      </c>
      <c r="AK177" s="899">
        <f t="shared" si="89"/>
        <v>2.2374758288839103</v>
      </c>
      <c r="AL177" s="899">
        <f t="shared" si="89"/>
        <v>0</v>
      </c>
      <c r="AM177" s="899">
        <f t="shared" si="89"/>
        <v>0.45425704</v>
      </c>
      <c r="AN177" s="899">
        <f t="shared" si="89"/>
        <v>0</v>
      </c>
      <c r="AO177" s="899">
        <f t="shared" si="89"/>
        <v>0</v>
      </c>
      <c r="AP177" s="899">
        <f t="shared" si="89"/>
        <v>0</v>
      </c>
      <c r="AQ177" s="899">
        <f t="shared" si="73"/>
        <v>0.45425704</v>
      </c>
      <c r="AR177" s="899"/>
      <c r="AS177" s="899">
        <f t="shared" si="78"/>
        <v>1.99118894</v>
      </c>
      <c r="AT177" s="899">
        <f t="shared" si="79"/>
        <v>1.70099885</v>
      </c>
      <c r="AU177" s="899">
        <f t="shared" si="89"/>
        <v>0</v>
      </c>
      <c r="AV177" s="899">
        <f t="shared" si="89"/>
        <v>0.91483624000000008</v>
      </c>
      <c r="AW177" s="899">
        <f t="shared" si="89"/>
        <v>0.78448393000000005</v>
      </c>
      <c r="AX177" s="899">
        <f t="shared" si="89"/>
        <v>1.0763526999999999</v>
      </c>
      <c r="AY177" s="899">
        <f t="shared" si="89"/>
        <v>0.91651492000000001</v>
      </c>
      <c r="AZ177" s="899">
        <f t="shared" si="89"/>
        <v>0</v>
      </c>
      <c r="BA177" s="899">
        <f t="shared" si="89"/>
        <v>0</v>
      </c>
      <c r="BB177" s="899">
        <f t="shared" si="80"/>
        <v>1.0763526999999999</v>
      </c>
      <c r="BC177" s="899">
        <f t="shared" si="74"/>
        <v>137.11873377228824</v>
      </c>
      <c r="BD177" s="899">
        <f t="shared" si="75"/>
        <v>-2.8204964239301367</v>
      </c>
      <c r="BE177" s="901">
        <f t="shared" si="76"/>
        <v>-76.992019316973199</v>
      </c>
      <c r="BF177" s="902"/>
      <c r="BG177" s="903"/>
      <c r="BH177" s="904"/>
      <c r="BI177" s="905"/>
      <c r="BJ177" s="866"/>
      <c r="BL177" s="867"/>
      <c r="BM177" s="867"/>
      <c r="BN177" s="867"/>
    </row>
    <row r="178" spans="1:70">
      <c r="A178" s="872"/>
      <c r="B178" s="897" t="s">
        <v>350</v>
      </c>
      <c r="C178" s="897"/>
      <c r="D178" s="899">
        <f t="shared" si="87"/>
        <v>32.233518868831972</v>
      </c>
      <c r="E178" s="899"/>
      <c r="F178" s="899">
        <f t="shared" si="77"/>
        <v>4.6409266819633088E-2</v>
      </c>
      <c r="G178" s="899">
        <f t="shared" si="77"/>
        <v>8.3140288196330812E-3</v>
      </c>
      <c r="H178" s="899">
        <f t="shared" ref="H178:BA184" si="90">H388+H465+H542+H581+H620</f>
        <v>0</v>
      </c>
      <c r="I178" s="899">
        <f t="shared" si="90"/>
        <v>0</v>
      </c>
      <c r="J178" s="899">
        <f t="shared" si="90"/>
        <v>0</v>
      </c>
      <c r="K178" s="899">
        <f t="shared" si="90"/>
        <v>0</v>
      </c>
      <c r="L178" s="899">
        <f t="shared" si="90"/>
        <v>1.7449786876137753E-3</v>
      </c>
      <c r="M178" s="899">
        <f t="shared" si="90"/>
        <v>1.7449786876137753E-3</v>
      </c>
      <c r="N178" s="899">
        <f t="shared" si="90"/>
        <v>0</v>
      </c>
      <c r="O178" s="899">
        <f t="shared" si="90"/>
        <v>0</v>
      </c>
      <c r="P178" s="899">
        <f t="shared" si="90"/>
        <v>0</v>
      </c>
      <c r="Q178" s="899">
        <f t="shared" si="90"/>
        <v>0</v>
      </c>
      <c r="R178" s="899">
        <f t="shared" si="90"/>
        <v>0</v>
      </c>
      <c r="S178" s="899">
        <f t="shared" si="90"/>
        <v>0</v>
      </c>
      <c r="T178" s="899">
        <f t="shared" si="90"/>
        <v>0</v>
      </c>
      <c r="U178" s="899">
        <f t="shared" si="90"/>
        <v>0</v>
      </c>
      <c r="V178" s="899">
        <f t="shared" si="90"/>
        <v>0</v>
      </c>
      <c r="W178" s="899">
        <f t="shared" si="90"/>
        <v>0</v>
      </c>
      <c r="X178" s="899">
        <f t="shared" si="90"/>
        <v>0</v>
      </c>
      <c r="Y178" s="899">
        <f t="shared" si="90"/>
        <v>6.5690501320193068E-3</v>
      </c>
      <c r="Z178" s="899">
        <f t="shared" si="90"/>
        <v>6.5690501320193068E-3</v>
      </c>
      <c r="AA178" s="899">
        <f t="shared" si="90"/>
        <v>0</v>
      </c>
      <c r="AB178" s="899">
        <f t="shared" si="90"/>
        <v>0</v>
      </c>
      <c r="AC178" s="899">
        <f t="shared" si="90"/>
        <v>3.8095238000000003E-2</v>
      </c>
      <c r="AD178" s="899">
        <f t="shared" si="90"/>
        <v>0</v>
      </c>
      <c r="AE178" s="899">
        <f t="shared" si="90"/>
        <v>0</v>
      </c>
      <c r="AF178" s="899">
        <f t="shared" si="90"/>
        <v>0</v>
      </c>
      <c r="AG178" s="899">
        <f t="shared" si="72"/>
        <v>6.5690501320193068E-3</v>
      </c>
      <c r="AH178" s="899">
        <f t="shared" si="72"/>
        <v>0</v>
      </c>
      <c r="AI178" s="899">
        <f t="shared" si="90"/>
        <v>0</v>
      </c>
      <c r="AJ178" s="899">
        <f t="shared" si="90"/>
        <v>0</v>
      </c>
      <c r="AK178" s="899">
        <f t="shared" si="90"/>
        <v>6.5690501320193068E-3</v>
      </c>
      <c r="AL178" s="899">
        <f t="shared" si="90"/>
        <v>0</v>
      </c>
      <c r="AM178" s="899">
        <f t="shared" si="90"/>
        <v>0</v>
      </c>
      <c r="AN178" s="899">
        <f t="shared" si="90"/>
        <v>0</v>
      </c>
      <c r="AO178" s="899">
        <f t="shared" si="90"/>
        <v>0</v>
      </c>
      <c r="AP178" s="899">
        <f t="shared" si="90"/>
        <v>0</v>
      </c>
      <c r="AQ178" s="899">
        <f t="shared" si="73"/>
        <v>0</v>
      </c>
      <c r="AR178" s="899"/>
      <c r="AS178" s="899">
        <f t="shared" si="78"/>
        <v>0</v>
      </c>
      <c r="AT178" s="899">
        <f t="shared" si="79"/>
        <v>0</v>
      </c>
      <c r="AU178" s="899">
        <f t="shared" si="90"/>
        <v>0</v>
      </c>
      <c r="AV178" s="899">
        <f t="shared" si="90"/>
        <v>0</v>
      </c>
      <c r="AW178" s="899">
        <f t="shared" si="90"/>
        <v>0</v>
      </c>
      <c r="AX178" s="899">
        <f t="shared" si="90"/>
        <v>0</v>
      </c>
      <c r="AY178" s="899">
        <f t="shared" si="90"/>
        <v>0</v>
      </c>
      <c r="AZ178" s="899">
        <f t="shared" si="90"/>
        <v>0</v>
      </c>
      <c r="BA178" s="899">
        <f t="shared" si="90"/>
        <v>0</v>
      </c>
      <c r="BB178" s="899">
        <f t="shared" si="80"/>
        <v>0</v>
      </c>
      <c r="BC178" s="899">
        <f t="shared" si="74"/>
        <v>32.225204840012339</v>
      </c>
      <c r="BD178" s="899">
        <f t="shared" si="75"/>
        <v>0</v>
      </c>
      <c r="BE178" s="901">
        <f t="shared" si="76"/>
        <v>0</v>
      </c>
      <c r="BF178" s="902"/>
      <c r="BG178" s="903"/>
      <c r="BH178" s="904"/>
      <c r="BI178" s="905"/>
      <c r="BJ178" s="866"/>
      <c r="BL178" s="867"/>
      <c r="BM178" s="867"/>
      <c r="BN178" s="867"/>
    </row>
    <row r="179" spans="1:70">
      <c r="A179" s="872"/>
      <c r="B179" s="897" t="s">
        <v>351</v>
      </c>
      <c r="C179" s="897"/>
      <c r="D179" s="899">
        <f t="shared" si="87"/>
        <v>0</v>
      </c>
      <c r="E179" s="899"/>
      <c r="F179" s="899">
        <f t="shared" si="77"/>
        <v>0</v>
      </c>
      <c r="G179" s="899">
        <f t="shared" si="77"/>
        <v>0</v>
      </c>
      <c r="H179" s="899">
        <f t="shared" si="90"/>
        <v>0</v>
      </c>
      <c r="I179" s="899">
        <f t="shared" si="90"/>
        <v>0</v>
      </c>
      <c r="J179" s="899">
        <f t="shared" si="90"/>
        <v>0</v>
      </c>
      <c r="K179" s="899">
        <f t="shared" si="90"/>
        <v>0</v>
      </c>
      <c r="L179" s="899">
        <f t="shared" si="90"/>
        <v>0</v>
      </c>
      <c r="M179" s="899">
        <f t="shared" si="90"/>
        <v>0</v>
      </c>
      <c r="N179" s="899">
        <f t="shared" si="90"/>
        <v>0</v>
      </c>
      <c r="O179" s="899">
        <f t="shared" si="90"/>
        <v>0</v>
      </c>
      <c r="P179" s="899">
        <f t="shared" si="90"/>
        <v>0</v>
      </c>
      <c r="Q179" s="899">
        <f t="shared" si="90"/>
        <v>0</v>
      </c>
      <c r="R179" s="899">
        <f t="shared" si="90"/>
        <v>0</v>
      </c>
      <c r="S179" s="899">
        <f t="shared" si="90"/>
        <v>0</v>
      </c>
      <c r="T179" s="899">
        <f t="shared" si="90"/>
        <v>0</v>
      </c>
      <c r="U179" s="899">
        <f t="shared" si="90"/>
        <v>0</v>
      </c>
      <c r="V179" s="899">
        <f t="shared" si="90"/>
        <v>0</v>
      </c>
      <c r="W179" s="899">
        <f t="shared" si="90"/>
        <v>0</v>
      </c>
      <c r="X179" s="899">
        <f t="shared" si="90"/>
        <v>0</v>
      </c>
      <c r="Y179" s="899">
        <f t="shared" si="90"/>
        <v>0</v>
      </c>
      <c r="Z179" s="899">
        <f t="shared" si="90"/>
        <v>0</v>
      </c>
      <c r="AA179" s="899">
        <f t="shared" si="90"/>
        <v>0</v>
      </c>
      <c r="AB179" s="899">
        <f t="shared" si="90"/>
        <v>0</v>
      </c>
      <c r="AC179" s="899">
        <f t="shared" si="90"/>
        <v>0</v>
      </c>
      <c r="AD179" s="899">
        <f t="shared" si="90"/>
        <v>0</v>
      </c>
      <c r="AE179" s="899">
        <f t="shared" si="90"/>
        <v>0</v>
      </c>
      <c r="AF179" s="899">
        <f t="shared" si="90"/>
        <v>0</v>
      </c>
      <c r="AG179" s="899">
        <f t="shared" si="72"/>
        <v>0</v>
      </c>
      <c r="AH179" s="899">
        <f t="shared" si="72"/>
        <v>0</v>
      </c>
      <c r="AI179" s="899">
        <f t="shared" si="90"/>
        <v>0</v>
      </c>
      <c r="AJ179" s="899">
        <f t="shared" si="90"/>
        <v>0</v>
      </c>
      <c r="AK179" s="899">
        <f t="shared" si="90"/>
        <v>0</v>
      </c>
      <c r="AL179" s="899">
        <f t="shared" si="90"/>
        <v>0</v>
      </c>
      <c r="AM179" s="899">
        <f t="shared" si="90"/>
        <v>0</v>
      </c>
      <c r="AN179" s="899">
        <f t="shared" si="90"/>
        <v>0</v>
      </c>
      <c r="AO179" s="899">
        <f t="shared" si="90"/>
        <v>0</v>
      </c>
      <c r="AP179" s="899">
        <f t="shared" si="90"/>
        <v>0</v>
      </c>
      <c r="AQ179" s="899">
        <f t="shared" si="73"/>
        <v>0</v>
      </c>
      <c r="AR179" s="899"/>
      <c r="AS179" s="899">
        <f t="shared" si="78"/>
        <v>0</v>
      </c>
      <c r="AT179" s="899">
        <f t="shared" si="79"/>
        <v>0</v>
      </c>
      <c r="AU179" s="899">
        <f t="shared" si="90"/>
        <v>0</v>
      </c>
      <c r="AV179" s="899">
        <f t="shared" si="90"/>
        <v>0</v>
      </c>
      <c r="AW179" s="899">
        <f t="shared" si="90"/>
        <v>0</v>
      </c>
      <c r="AX179" s="899">
        <f t="shared" si="90"/>
        <v>0</v>
      </c>
      <c r="AY179" s="899">
        <f t="shared" si="90"/>
        <v>0</v>
      </c>
      <c r="AZ179" s="899">
        <f t="shared" si="90"/>
        <v>0</v>
      </c>
      <c r="BA179" s="899">
        <f t="shared" si="90"/>
        <v>0</v>
      </c>
      <c r="BB179" s="899">
        <f t="shared" si="80"/>
        <v>0</v>
      </c>
      <c r="BC179" s="899">
        <f t="shared" si="74"/>
        <v>0</v>
      </c>
      <c r="BD179" s="899">
        <f t="shared" si="75"/>
        <v>0</v>
      </c>
      <c r="BE179" s="901" t="str">
        <f t="shared" si="76"/>
        <v>-</v>
      </c>
      <c r="BF179" s="902"/>
      <c r="BG179" s="903"/>
      <c r="BH179" s="904"/>
      <c r="BI179" s="905"/>
      <c r="BJ179" s="866"/>
      <c r="BL179" s="867"/>
      <c r="BM179" s="867"/>
      <c r="BN179" s="867"/>
    </row>
    <row r="180" spans="1:70">
      <c r="A180" s="872"/>
      <c r="B180" s="897" t="s">
        <v>352</v>
      </c>
      <c r="C180" s="897"/>
      <c r="D180" s="899">
        <f t="shared" si="87"/>
        <v>0</v>
      </c>
      <c r="E180" s="899"/>
      <c r="F180" s="899">
        <f t="shared" si="77"/>
        <v>0</v>
      </c>
      <c r="G180" s="899">
        <f t="shared" si="77"/>
        <v>0</v>
      </c>
      <c r="H180" s="899">
        <f t="shared" si="90"/>
        <v>0</v>
      </c>
      <c r="I180" s="899">
        <f t="shared" si="90"/>
        <v>0</v>
      </c>
      <c r="J180" s="899">
        <f t="shared" si="90"/>
        <v>0</v>
      </c>
      <c r="K180" s="899">
        <f t="shared" si="90"/>
        <v>0</v>
      </c>
      <c r="L180" s="899">
        <f t="shared" si="90"/>
        <v>0</v>
      </c>
      <c r="M180" s="899">
        <f t="shared" si="90"/>
        <v>0</v>
      </c>
      <c r="N180" s="899">
        <f t="shared" si="90"/>
        <v>0</v>
      </c>
      <c r="O180" s="899">
        <f t="shared" si="90"/>
        <v>0</v>
      </c>
      <c r="P180" s="899">
        <f t="shared" si="90"/>
        <v>0</v>
      </c>
      <c r="Q180" s="899">
        <f t="shared" si="90"/>
        <v>0</v>
      </c>
      <c r="R180" s="899">
        <f t="shared" si="90"/>
        <v>0</v>
      </c>
      <c r="S180" s="899">
        <f t="shared" si="90"/>
        <v>0</v>
      </c>
      <c r="T180" s="899">
        <f t="shared" si="90"/>
        <v>0</v>
      </c>
      <c r="U180" s="899">
        <f t="shared" si="90"/>
        <v>0</v>
      </c>
      <c r="V180" s="899">
        <f t="shared" si="90"/>
        <v>0</v>
      </c>
      <c r="W180" s="899">
        <f t="shared" si="90"/>
        <v>0</v>
      </c>
      <c r="X180" s="899">
        <f t="shared" si="90"/>
        <v>0</v>
      </c>
      <c r="Y180" s="899">
        <f t="shared" si="90"/>
        <v>0</v>
      </c>
      <c r="Z180" s="899">
        <f t="shared" si="90"/>
        <v>0</v>
      </c>
      <c r="AA180" s="899">
        <f t="shared" si="90"/>
        <v>0</v>
      </c>
      <c r="AB180" s="899">
        <f t="shared" si="90"/>
        <v>0</v>
      </c>
      <c r="AC180" s="899">
        <f t="shared" si="90"/>
        <v>0</v>
      </c>
      <c r="AD180" s="899">
        <f t="shared" si="90"/>
        <v>0</v>
      </c>
      <c r="AE180" s="899">
        <f t="shared" si="90"/>
        <v>0</v>
      </c>
      <c r="AF180" s="899">
        <f t="shared" si="90"/>
        <v>0</v>
      </c>
      <c r="AG180" s="899">
        <f t="shared" si="72"/>
        <v>0</v>
      </c>
      <c r="AH180" s="899">
        <f t="shared" si="72"/>
        <v>0</v>
      </c>
      <c r="AI180" s="899">
        <f t="shared" si="90"/>
        <v>0</v>
      </c>
      <c r="AJ180" s="899">
        <f t="shared" si="90"/>
        <v>0</v>
      </c>
      <c r="AK180" s="899">
        <f t="shared" si="90"/>
        <v>0</v>
      </c>
      <c r="AL180" s="899">
        <f t="shared" si="90"/>
        <v>0</v>
      </c>
      <c r="AM180" s="899">
        <f t="shared" si="90"/>
        <v>0</v>
      </c>
      <c r="AN180" s="899">
        <f t="shared" si="90"/>
        <v>0</v>
      </c>
      <c r="AO180" s="899">
        <f t="shared" si="90"/>
        <v>0</v>
      </c>
      <c r="AP180" s="899">
        <f t="shared" si="90"/>
        <v>0</v>
      </c>
      <c r="AQ180" s="899">
        <f t="shared" si="73"/>
        <v>0</v>
      </c>
      <c r="AR180" s="899"/>
      <c r="AS180" s="899">
        <f t="shared" si="78"/>
        <v>0</v>
      </c>
      <c r="AT180" s="899">
        <f t="shared" si="79"/>
        <v>0</v>
      </c>
      <c r="AU180" s="899">
        <f t="shared" si="90"/>
        <v>0</v>
      </c>
      <c r="AV180" s="899">
        <f t="shared" si="90"/>
        <v>0</v>
      </c>
      <c r="AW180" s="899">
        <f t="shared" si="90"/>
        <v>0</v>
      </c>
      <c r="AX180" s="899">
        <f t="shared" si="90"/>
        <v>0</v>
      </c>
      <c r="AY180" s="899">
        <f t="shared" si="90"/>
        <v>0</v>
      </c>
      <c r="AZ180" s="899">
        <f t="shared" si="90"/>
        <v>0</v>
      </c>
      <c r="BA180" s="899">
        <f t="shared" si="90"/>
        <v>0</v>
      </c>
      <c r="BB180" s="899">
        <f t="shared" si="80"/>
        <v>0</v>
      </c>
      <c r="BC180" s="899">
        <f t="shared" si="74"/>
        <v>0</v>
      </c>
      <c r="BD180" s="899">
        <f t="shared" si="75"/>
        <v>0</v>
      </c>
      <c r="BE180" s="901" t="str">
        <f t="shared" si="76"/>
        <v>-</v>
      </c>
      <c r="BF180" s="902"/>
      <c r="BG180" s="903"/>
      <c r="BH180" s="904"/>
      <c r="BI180" s="905"/>
      <c r="BJ180" s="866"/>
      <c r="BL180" s="867"/>
      <c r="BM180" s="867"/>
      <c r="BN180" s="867"/>
    </row>
    <row r="181" spans="1:70">
      <c r="A181" s="872"/>
      <c r="B181" s="897" t="s">
        <v>353</v>
      </c>
      <c r="C181" s="897"/>
      <c r="D181" s="899">
        <f t="shared" si="87"/>
        <v>2.6459222200000001</v>
      </c>
      <c r="E181" s="899"/>
      <c r="F181" s="899">
        <f t="shared" si="77"/>
        <v>0</v>
      </c>
      <c r="G181" s="899">
        <f t="shared" si="77"/>
        <v>0</v>
      </c>
      <c r="H181" s="899">
        <f t="shared" si="90"/>
        <v>0</v>
      </c>
      <c r="I181" s="899">
        <f t="shared" si="90"/>
        <v>0</v>
      </c>
      <c r="J181" s="899">
        <f t="shared" si="90"/>
        <v>0</v>
      </c>
      <c r="K181" s="899">
        <f t="shared" si="90"/>
        <v>0</v>
      </c>
      <c r="L181" s="899">
        <f t="shared" si="90"/>
        <v>0</v>
      </c>
      <c r="M181" s="899">
        <f t="shared" si="90"/>
        <v>0</v>
      </c>
      <c r="N181" s="899">
        <f t="shared" si="90"/>
        <v>0</v>
      </c>
      <c r="O181" s="899">
        <f t="shared" si="90"/>
        <v>0</v>
      </c>
      <c r="P181" s="899">
        <f t="shared" si="90"/>
        <v>0</v>
      </c>
      <c r="Q181" s="899">
        <f t="shared" si="90"/>
        <v>0</v>
      </c>
      <c r="R181" s="899">
        <f t="shared" si="90"/>
        <v>0</v>
      </c>
      <c r="S181" s="899">
        <f t="shared" si="90"/>
        <v>0</v>
      </c>
      <c r="T181" s="899">
        <f t="shared" si="90"/>
        <v>0</v>
      </c>
      <c r="U181" s="899">
        <f t="shared" si="90"/>
        <v>0</v>
      </c>
      <c r="V181" s="899">
        <f t="shared" si="90"/>
        <v>0</v>
      </c>
      <c r="W181" s="899">
        <f t="shared" si="90"/>
        <v>0</v>
      </c>
      <c r="X181" s="899">
        <f t="shared" si="90"/>
        <v>0</v>
      </c>
      <c r="Y181" s="899">
        <f t="shared" si="90"/>
        <v>0</v>
      </c>
      <c r="Z181" s="899">
        <f t="shared" si="90"/>
        <v>0</v>
      </c>
      <c r="AA181" s="899">
        <f t="shared" si="90"/>
        <v>0</v>
      </c>
      <c r="AB181" s="899">
        <f t="shared" si="90"/>
        <v>0</v>
      </c>
      <c r="AC181" s="899">
        <f t="shared" si="90"/>
        <v>0</v>
      </c>
      <c r="AD181" s="899">
        <f t="shared" si="90"/>
        <v>0</v>
      </c>
      <c r="AE181" s="899">
        <f t="shared" si="90"/>
        <v>0</v>
      </c>
      <c r="AF181" s="899">
        <f t="shared" si="90"/>
        <v>0</v>
      </c>
      <c r="AG181" s="899">
        <f t="shared" si="72"/>
        <v>0</v>
      </c>
      <c r="AH181" s="899">
        <f t="shared" si="72"/>
        <v>0</v>
      </c>
      <c r="AI181" s="899">
        <f t="shared" si="90"/>
        <v>0</v>
      </c>
      <c r="AJ181" s="899">
        <f t="shared" si="90"/>
        <v>0</v>
      </c>
      <c r="AK181" s="899">
        <f t="shared" si="90"/>
        <v>0</v>
      </c>
      <c r="AL181" s="899">
        <f t="shared" si="90"/>
        <v>0</v>
      </c>
      <c r="AM181" s="899">
        <f t="shared" si="90"/>
        <v>0</v>
      </c>
      <c r="AN181" s="899">
        <f t="shared" si="90"/>
        <v>0</v>
      </c>
      <c r="AO181" s="899">
        <f t="shared" si="90"/>
        <v>0</v>
      </c>
      <c r="AP181" s="899">
        <f t="shared" si="90"/>
        <v>0</v>
      </c>
      <c r="AQ181" s="899">
        <f t="shared" si="73"/>
        <v>0</v>
      </c>
      <c r="AR181" s="899"/>
      <c r="AS181" s="899">
        <f t="shared" si="78"/>
        <v>0</v>
      </c>
      <c r="AT181" s="899">
        <f t="shared" si="79"/>
        <v>0</v>
      </c>
      <c r="AU181" s="899">
        <f t="shared" si="90"/>
        <v>0</v>
      </c>
      <c r="AV181" s="899">
        <f t="shared" si="90"/>
        <v>0</v>
      </c>
      <c r="AW181" s="899">
        <f t="shared" si="90"/>
        <v>0</v>
      </c>
      <c r="AX181" s="899">
        <f t="shared" si="90"/>
        <v>0</v>
      </c>
      <c r="AY181" s="899">
        <f t="shared" si="90"/>
        <v>0</v>
      </c>
      <c r="AZ181" s="899">
        <f t="shared" si="90"/>
        <v>0</v>
      </c>
      <c r="BA181" s="899">
        <f t="shared" si="90"/>
        <v>0</v>
      </c>
      <c r="BB181" s="899">
        <f t="shared" si="80"/>
        <v>0</v>
      </c>
      <c r="BC181" s="899">
        <f t="shared" si="74"/>
        <v>2.6459222200000001</v>
      </c>
      <c r="BD181" s="899">
        <f t="shared" si="75"/>
        <v>0</v>
      </c>
      <c r="BE181" s="901" t="str">
        <f t="shared" si="76"/>
        <v>-</v>
      </c>
      <c r="BF181" s="902"/>
      <c r="BG181" s="903"/>
      <c r="BH181" s="904"/>
      <c r="BI181" s="905"/>
      <c r="BJ181" s="866"/>
      <c r="BL181" s="867"/>
      <c r="BM181" s="867"/>
      <c r="BN181" s="867"/>
    </row>
    <row r="182" spans="1:70">
      <c r="A182" s="872"/>
      <c r="B182" s="897" t="s">
        <v>354</v>
      </c>
      <c r="C182" s="897"/>
      <c r="D182" s="899">
        <f t="shared" si="87"/>
        <v>29.587596648831973</v>
      </c>
      <c r="E182" s="899"/>
      <c r="F182" s="899">
        <f t="shared" si="77"/>
        <v>4.6409266819633088E-2</v>
      </c>
      <c r="G182" s="899">
        <f t="shared" si="77"/>
        <v>8.3140288196330812E-3</v>
      </c>
      <c r="H182" s="899">
        <f t="shared" si="90"/>
        <v>0</v>
      </c>
      <c r="I182" s="899">
        <f t="shared" si="90"/>
        <v>0</v>
      </c>
      <c r="J182" s="899">
        <f t="shared" si="90"/>
        <v>0</v>
      </c>
      <c r="K182" s="899">
        <f t="shared" si="90"/>
        <v>0</v>
      </c>
      <c r="L182" s="899">
        <f t="shared" si="90"/>
        <v>1.7449786876137753E-3</v>
      </c>
      <c r="M182" s="899">
        <f t="shared" si="90"/>
        <v>1.7449786876137753E-3</v>
      </c>
      <c r="N182" s="899">
        <f t="shared" si="90"/>
        <v>0</v>
      </c>
      <c r="O182" s="899">
        <f t="shared" si="90"/>
        <v>0</v>
      </c>
      <c r="P182" s="899">
        <f t="shared" si="90"/>
        <v>0</v>
      </c>
      <c r="Q182" s="899">
        <f t="shared" si="90"/>
        <v>0</v>
      </c>
      <c r="R182" s="899">
        <f t="shared" si="90"/>
        <v>0</v>
      </c>
      <c r="S182" s="899">
        <f t="shared" si="90"/>
        <v>0</v>
      </c>
      <c r="T182" s="899">
        <f t="shared" si="90"/>
        <v>0</v>
      </c>
      <c r="U182" s="899">
        <f t="shared" si="90"/>
        <v>0</v>
      </c>
      <c r="V182" s="899">
        <f t="shared" si="90"/>
        <v>0</v>
      </c>
      <c r="W182" s="899">
        <f t="shared" si="90"/>
        <v>0</v>
      </c>
      <c r="X182" s="899">
        <f t="shared" si="90"/>
        <v>0</v>
      </c>
      <c r="Y182" s="899">
        <f t="shared" si="90"/>
        <v>6.5690501320193068E-3</v>
      </c>
      <c r="Z182" s="899">
        <f t="shared" si="90"/>
        <v>6.5690501320193068E-3</v>
      </c>
      <c r="AA182" s="899">
        <f t="shared" si="90"/>
        <v>0</v>
      </c>
      <c r="AB182" s="899">
        <f t="shared" si="90"/>
        <v>0</v>
      </c>
      <c r="AC182" s="899">
        <f t="shared" si="90"/>
        <v>3.8095238000000003E-2</v>
      </c>
      <c r="AD182" s="899">
        <f t="shared" si="90"/>
        <v>0</v>
      </c>
      <c r="AE182" s="899">
        <f t="shared" si="90"/>
        <v>0</v>
      </c>
      <c r="AF182" s="899">
        <f t="shared" si="90"/>
        <v>0</v>
      </c>
      <c r="AG182" s="899">
        <f t="shared" si="72"/>
        <v>6.5690501320193068E-3</v>
      </c>
      <c r="AH182" s="899">
        <f t="shared" si="72"/>
        <v>0</v>
      </c>
      <c r="AI182" s="899">
        <f t="shared" si="90"/>
        <v>0</v>
      </c>
      <c r="AJ182" s="899">
        <f t="shared" si="90"/>
        <v>0</v>
      </c>
      <c r="AK182" s="899">
        <f t="shared" si="90"/>
        <v>6.5690501320193068E-3</v>
      </c>
      <c r="AL182" s="899">
        <f t="shared" si="90"/>
        <v>0</v>
      </c>
      <c r="AM182" s="899">
        <f t="shared" si="90"/>
        <v>0</v>
      </c>
      <c r="AN182" s="899">
        <f t="shared" si="90"/>
        <v>0</v>
      </c>
      <c r="AO182" s="899">
        <f t="shared" si="90"/>
        <v>0</v>
      </c>
      <c r="AP182" s="899">
        <f t="shared" si="90"/>
        <v>0</v>
      </c>
      <c r="AQ182" s="899">
        <f t="shared" si="73"/>
        <v>0</v>
      </c>
      <c r="AR182" s="899"/>
      <c r="AS182" s="899">
        <f t="shared" si="78"/>
        <v>0</v>
      </c>
      <c r="AT182" s="899">
        <f t="shared" si="79"/>
        <v>0</v>
      </c>
      <c r="AU182" s="899">
        <f t="shared" si="90"/>
        <v>0</v>
      </c>
      <c r="AV182" s="899">
        <f t="shared" si="90"/>
        <v>0</v>
      </c>
      <c r="AW182" s="899">
        <f t="shared" si="90"/>
        <v>0</v>
      </c>
      <c r="AX182" s="899">
        <f t="shared" si="90"/>
        <v>0</v>
      </c>
      <c r="AY182" s="899">
        <f t="shared" si="90"/>
        <v>0</v>
      </c>
      <c r="AZ182" s="899">
        <f t="shared" si="90"/>
        <v>0</v>
      </c>
      <c r="BA182" s="899">
        <f t="shared" si="90"/>
        <v>0</v>
      </c>
      <c r="BB182" s="899">
        <f t="shared" si="80"/>
        <v>0</v>
      </c>
      <c r="BC182" s="899">
        <f t="shared" si="74"/>
        <v>29.579282620012339</v>
      </c>
      <c r="BD182" s="899">
        <f t="shared" si="75"/>
        <v>0</v>
      </c>
      <c r="BE182" s="901">
        <f t="shared" si="76"/>
        <v>0</v>
      </c>
      <c r="BF182" s="902"/>
      <c r="BG182" s="903"/>
      <c r="BH182" s="904"/>
      <c r="BI182" s="905"/>
      <c r="BJ182" s="866"/>
      <c r="BL182" s="867"/>
      <c r="BM182" s="867"/>
      <c r="BN182" s="867"/>
    </row>
    <row r="183" spans="1:70">
      <c r="A183" s="872"/>
      <c r="B183" s="897" t="s">
        <v>355</v>
      </c>
      <c r="C183" s="897"/>
      <c r="D183" s="899">
        <f t="shared" si="87"/>
        <v>76.444210301104164</v>
      </c>
      <c r="E183" s="899"/>
      <c r="F183" s="899">
        <f t="shared" si="77"/>
        <v>12.486030402307467</v>
      </c>
      <c r="G183" s="899">
        <f t="shared" si="77"/>
        <v>3.0609821303074667</v>
      </c>
      <c r="H183" s="899">
        <f t="shared" si="90"/>
        <v>0</v>
      </c>
      <c r="I183" s="899">
        <f t="shared" si="90"/>
        <v>0</v>
      </c>
      <c r="J183" s="899">
        <f t="shared" si="90"/>
        <v>0</v>
      </c>
      <c r="K183" s="899">
        <f t="shared" si="90"/>
        <v>0</v>
      </c>
      <c r="L183" s="899">
        <f t="shared" si="90"/>
        <v>4.8865269795661699E-2</v>
      </c>
      <c r="M183" s="899">
        <f t="shared" si="90"/>
        <v>4.8865269795661699E-2</v>
      </c>
      <c r="N183" s="899">
        <f t="shared" si="90"/>
        <v>0</v>
      </c>
      <c r="O183" s="899">
        <f t="shared" si="90"/>
        <v>0</v>
      </c>
      <c r="P183" s="899">
        <f t="shared" si="90"/>
        <v>0.21754085000000001</v>
      </c>
      <c r="Q183" s="899">
        <f t="shared" si="90"/>
        <v>2.6201570900000002</v>
      </c>
      <c r="R183" s="899">
        <f t="shared" si="90"/>
        <v>0</v>
      </c>
      <c r="S183" s="899">
        <f t="shared" si="90"/>
        <v>0</v>
      </c>
      <c r="T183" s="899">
        <f t="shared" si="90"/>
        <v>0</v>
      </c>
      <c r="U183" s="899">
        <f t="shared" si="90"/>
        <v>0</v>
      </c>
      <c r="V183" s="899">
        <f t="shared" si="90"/>
        <v>0</v>
      </c>
      <c r="W183" s="899">
        <f t="shared" si="90"/>
        <v>0</v>
      </c>
      <c r="X183" s="899">
        <f t="shared" si="90"/>
        <v>0</v>
      </c>
      <c r="Y183" s="899">
        <f t="shared" si="90"/>
        <v>1.872414658205781</v>
      </c>
      <c r="Z183" s="899">
        <f t="shared" si="90"/>
        <v>0.39195977051180481</v>
      </c>
      <c r="AA183" s="899">
        <f t="shared" si="90"/>
        <v>0</v>
      </c>
      <c r="AB183" s="899">
        <f t="shared" si="90"/>
        <v>0</v>
      </c>
      <c r="AC183" s="899">
        <f t="shared" si="90"/>
        <v>10.347209624306025</v>
      </c>
      <c r="AD183" s="899">
        <f t="shared" si="90"/>
        <v>0</v>
      </c>
      <c r="AE183" s="899">
        <f t="shared" si="90"/>
        <v>0</v>
      </c>
      <c r="AF183" s="899">
        <f t="shared" si="90"/>
        <v>0</v>
      </c>
      <c r="AG183" s="899">
        <f t="shared" si="72"/>
        <v>9.4863787870102634</v>
      </c>
      <c r="AH183" s="899">
        <f t="shared" si="72"/>
        <v>0</v>
      </c>
      <c r="AI183" s="899">
        <f t="shared" si="90"/>
        <v>9.7951405538436054E-3</v>
      </c>
      <c r="AJ183" s="899">
        <f t="shared" si="90"/>
        <v>0</v>
      </c>
      <c r="AK183" s="899">
        <f t="shared" si="90"/>
        <v>2.8493330464564206</v>
      </c>
      <c r="AL183" s="899">
        <f t="shared" si="90"/>
        <v>0</v>
      </c>
      <c r="AM183" s="899">
        <f t="shared" si="90"/>
        <v>6.6272505999999991</v>
      </c>
      <c r="AN183" s="899">
        <f t="shared" si="90"/>
        <v>0</v>
      </c>
      <c r="AO183" s="899">
        <f t="shared" si="90"/>
        <v>0</v>
      </c>
      <c r="AP183" s="899">
        <f t="shared" si="90"/>
        <v>0</v>
      </c>
      <c r="AQ183" s="899">
        <f t="shared" si="73"/>
        <v>6.6272505999999991</v>
      </c>
      <c r="AR183" s="899"/>
      <c r="AS183" s="899">
        <f t="shared" si="78"/>
        <v>2.58822032</v>
      </c>
      <c r="AT183" s="899">
        <f t="shared" si="79"/>
        <v>2.1934398599999998</v>
      </c>
      <c r="AU183" s="899">
        <f t="shared" si="90"/>
        <v>0</v>
      </c>
      <c r="AV183" s="899">
        <f t="shared" si="90"/>
        <v>2.58822032</v>
      </c>
      <c r="AW183" s="899">
        <f t="shared" si="90"/>
        <v>2.1934398599999998</v>
      </c>
      <c r="AX183" s="899">
        <f t="shared" si="90"/>
        <v>0</v>
      </c>
      <c r="AY183" s="899">
        <f t="shared" si="90"/>
        <v>0</v>
      </c>
      <c r="AZ183" s="899">
        <f t="shared" si="90"/>
        <v>0</v>
      </c>
      <c r="BA183" s="899">
        <f t="shared" si="90"/>
        <v>0</v>
      </c>
      <c r="BB183" s="899">
        <f t="shared" si="80"/>
        <v>0</v>
      </c>
      <c r="BC183" s="899">
        <f t="shared" si="74"/>
        <v>73.383228170796698</v>
      </c>
      <c r="BD183" s="899">
        <f t="shared" si="75"/>
        <v>-1.4804548876939763</v>
      </c>
      <c r="BE183" s="901">
        <f t="shared" si="76"/>
        <v>-79.066614929868393</v>
      </c>
      <c r="BF183" s="902"/>
      <c r="BG183" s="903"/>
      <c r="BH183" s="904"/>
      <c r="BI183" s="905"/>
      <c r="BJ183" s="866"/>
      <c r="BL183" s="867"/>
      <c r="BM183" s="867"/>
      <c r="BN183" s="867"/>
    </row>
    <row r="184" spans="1:70">
      <c r="A184" s="872"/>
      <c r="B184" s="897" t="s">
        <v>356</v>
      </c>
      <c r="C184" s="897"/>
      <c r="D184" s="899">
        <f t="shared" si="87"/>
        <v>0</v>
      </c>
      <c r="E184" s="899"/>
      <c r="F184" s="899">
        <f t="shared" si="77"/>
        <v>0</v>
      </c>
      <c r="G184" s="899">
        <f t="shared" si="77"/>
        <v>0</v>
      </c>
      <c r="H184" s="899">
        <f t="shared" si="90"/>
        <v>0</v>
      </c>
      <c r="I184" s="899">
        <f t="shared" si="90"/>
        <v>0</v>
      </c>
      <c r="J184" s="899">
        <f t="shared" si="90"/>
        <v>0</v>
      </c>
      <c r="K184" s="899">
        <f t="shared" si="90"/>
        <v>0</v>
      </c>
      <c r="L184" s="899">
        <f t="shared" si="90"/>
        <v>0</v>
      </c>
      <c r="M184" s="899">
        <f t="shared" si="90"/>
        <v>0</v>
      </c>
      <c r="N184" s="899">
        <f t="shared" si="90"/>
        <v>0</v>
      </c>
      <c r="O184" s="899">
        <f t="shared" si="90"/>
        <v>0</v>
      </c>
      <c r="P184" s="899">
        <f t="shared" si="90"/>
        <v>0</v>
      </c>
      <c r="Q184" s="899">
        <f t="shared" si="90"/>
        <v>0</v>
      </c>
      <c r="R184" s="899">
        <f t="shared" si="90"/>
        <v>0</v>
      </c>
      <c r="S184" s="899">
        <f t="shared" si="90"/>
        <v>0</v>
      </c>
      <c r="T184" s="899">
        <f t="shared" si="90"/>
        <v>0</v>
      </c>
      <c r="U184" s="899">
        <f t="shared" si="90"/>
        <v>0</v>
      </c>
      <c r="V184" s="899">
        <f t="shared" si="90"/>
        <v>0</v>
      </c>
      <c r="W184" s="899">
        <f t="shared" ref="H184:BA188" si="91">W394+W471+W548+W587+W626</f>
        <v>0</v>
      </c>
      <c r="X184" s="899">
        <f t="shared" si="91"/>
        <v>0</v>
      </c>
      <c r="Y184" s="899">
        <f t="shared" si="91"/>
        <v>0</v>
      </c>
      <c r="Z184" s="899">
        <f t="shared" si="91"/>
        <v>0</v>
      </c>
      <c r="AA184" s="899">
        <f t="shared" si="91"/>
        <v>0</v>
      </c>
      <c r="AB184" s="899">
        <f t="shared" si="91"/>
        <v>0</v>
      </c>
      <c r="AC184" s="899">
        <f t="shared" si="91"/>
        <v>0</v>
      </c>
      <c r="AD184" s="899">
        <f t="shared" si="91"/>
        <v>0</v>
      </c>
      <c r="AE184" s="899">
        <f t="shared" si="91"/>
        <v>0</v>
      </c>
      <c r="AF184" s="899">
        <f t="shared" si="91"/>
        <v>0</v>
      </c>
      <c r="AG184" s="899">
        <f t="shared" si="72"/>
        <v>0</v>
      </c>
      <c r="AH184" s="899">
        <f t="shared" si="72"/>
        <v>0</v>
      </c>
      <c r="AI184" s="899">
        <f t="shared" si="91"/>
        <v>0</v>
      </c>
      <c r="AJ184" s="899">
        <f t="shared" si="91"/>
        <v>0</v>
      </c>
      <c r="AK184" s="899">
        <f t="shared" si="91"/>
        <v>0</v>
      </c>
      <c r="AL184" s="899">
        <f t="shared" si="91"/>
        <v>0</v>
      </c>
      <c r="AM184" s="899">
        <f t="shared" si="91"/>
        <v>0</v>
      </c>
      <c r="AN184" s="899">
        <f t="shared" si="91"/>
        <v>0</v>
      </c>
      <c r="AO184" s="899">
        <f t="shared" si="91"/>
        <v>0</v>
      </c>
      <c r="AP184" s="899">
        <f t="shared" si="91"/>
        <v>0</v>
      </c>
      <c r="AQ184" s="899">
        <f t="shared" si="73"/>
        <v>0</v>
      </c>
      <c r="AR184" s="899"/>
      <c r="AS184" s="899">
        <f t="shared" si="78"/>
        <v>0</v>
      </c>
      <c r="AT184" s="899">
        <f t="shared" si="79"/>
        <v>0</v>
      </c>
      <c r="AU184" s="899">
        <f t="shared" si="91"/>
        <v>0</v>
      </c>
      <c r="AV184" s="899">
        <f t="shared" si="91"/>
        <v>0</v>
      </c>
      <c r="AW184" s="899">
        <f t="shared" si="91"/>
        <v>0</v>
      </c>
      <c r="AX184" s="899">
        <f t="shared" si="91"/>
        <v>0</v>
      </c>
      <c r="AY184" s="899">
        <f t="shared" si="91"/>
        <v>0</v>
      </c>
      <c r="AZ184" s="899">
        <f t="shared" si="91"/>
        <v>0</v>
      </c>
      <c r="BA184" s="899">
        <f t="shared" si="91"/>
        <v>0</v>
      </c>
      <c r="BB184" s="899">
        <f t="shared" si="80"/>
        <v>0</v>
      </c>
      <c r="BC184" s="899">
        <f t="shared" si="74"/>
        <v>0</v>
      </c>
      <c r="BD184" s="899">
        <f t="shared" si="75"/>
        <v>0</v>
      </c>
      <c r="BE184" s="901" t="str">
        <f t="shared" si="76"/>
        <v>-</v>
      </c>
      <c r="BF184" s="902"/>
      <c r="BG184" s="903"/>
      <c r="BH184" s="904"/>
      <c r="BI184" s="905"/>
      <c r="BJ184" s="866"/>
      <c r="BL184" s="867"/>
      <c r="BM184" s="867"/>
      <c r="BN184" s="867"/>
    </row>
    <row r="185" spans="1:70">
      <c r="A185" s="872"/>
      <c r="B185" s="897" t="s">
        <v>357</v>
      </c>
      <c r="C185" s="897"/>
      <c r="D185" s="899">
        <f t="shared" si="87"/>
        <v>0</v>
      </c>
      <c r="E185" s="899"/>
      <c r="F185" s="899">
        <f t="shared" si="77"/>
        <v>0</v>
      </c>
      <c r="G185" s="899">
        <f t="shared" si="77"/>
        <v>0</v>
      </c>
      <c r="H185" s="899">
        <f t="shared" si="91"/>
        <v>0</v>
      </c>
      <c r="I185" s="899">
        <f t="shared" si="91"/>
        <v>0</v>
      </c>
      <c r="J185" s="899">
        <f t="shared" si="91"/>
        <v>0</v>
      </c>
      <c r="K185" s="899">
        <f t="shared" si="91"/>
        <v>0</v>
      </c>
      <c r="L185" s="899">
        <f t="shared" si="91"/>
        <v>0</v>
      </c>
      <c r="M185" s="899">
        <f t="shared" si="91"/>
        <v>0</v>
      </c>
      <c r="N185" s="899">
        <f t="shared" si="91"/>
        <v>0</v>
      </c>
      <c r="O185" s="899">
        <f t="shared" si="91"/>
        <v>0</v>
      </c>
      <c r="P185" s="899">
        <f t="shared" si="91"/>
        <v>0</v>
      </c>
      <c r="Q185" s="899">
        <f t="shared" si="91"/>
        <v>0</v>
      </c>
      <c r="R185" s="899">
        <f t="shared" si="91"/>
        <v>0</v>
      </c>
      <c r="S185" s="899">
        <f t="shared" si="91"/>
        <v>0</v>
      </c>
      <c r="T185" s="899">
        <f t="shared" si="91"/>
        <v>0</v>
      </c>
      <c r="U185" s="899">
        <f t="shared" si="91"/>
        <v>0</v>
      </c>
      <c r="V185" s="899">
        <f t="shared" si="91"/>
        <v>0</v>
      </c>
      <c r="W185" s="899">
        <f t="shared" si="91"/>
        <v>0</v>
      </c>
      <c r="X185" s="899">
        <f t="shared" si="91"/>
        <v>0</v>
      </c>
      <c r="Y185" s="899">
        <f t="shared" si="91"/>
        <v>0</v>
      </c>
      <c r="Z185" s="899">
        <f t="shared" si="91"/>
        <v>0</v>
      </c>
      <c r="AA185" s="899">
        <f t="shared" si="91"/>
        <v>0</v>
      </c>
      <c r="AB185" s="899">
        <f t="shared" si="91"/>
        <v>0</v>
      </c>
      <c r="AC185" s="899">
        <f t="shared" si="91"/>
        <v>0</v>
      </c>
      <c r="AD185" s="899">
        <f t="shared" si="91"/>
        <v>0</v>
      </c>
      <c r="AE185" s="899">
        <f t="shared" si="91"/>
        <v>0</v>
      </c>
      <c r="AF185" s="899">
        <f t="shared" si="91"/>
        <v>0</v>
      </c>
      <c r="AG185" s="899">
        <f t="shared" si="72"/>
        <v>0</v>
      </c>
      <c r="AH185" s="899">
        <f t="shared" si="72"/>
        <v>0</v>
      </c>
      <c r="AI185" s="899">
        <f t="shared" si="91"/>
        <v>0</v>
      </c>
      <c r="AJ185" s="899">
        <f t="shared" si="91"/>
        <v>0</v>
      </c>
      <c r="AK185" s="899">
        <f t="shared" si="91"/>
        <v>0</v>
      </c>
      <c r="AL185" s="899">
        <f t="shared" si="91"/>
        <v>0</v>
      </c>
      <c r="AM185" s="899">
        <f t="shared" si="91"/>
        <v>0</v>
      </c>
      <c r="AN185" s="899">
        <f t="shared" si="91"/>
        <v>0</v>
      </c>
      <c r="AO185" s="899">
        <f t="shared" si="91"/>
        <v>0</v>
      </c>
      <c r="AP185" s="899">
        <f t="shared" si="91"/>
        <v>0</v>
      </c>
      <c r="AQ185" s="899">
        <f t="shared" si="73"/>
        <v>0</v>
      </c>
      <c r="AR185" s="899"/>
      <c r="AS185" s="899">
        <f t="shared" si="78"/>
        <v>0</v>
      </c>
      <c r="AT185" s="899">
        <f t="shared" si="79"/>
        <v>0</v>
      </c>
      <c r="AU185" s="899">
        <f t="shared" si="91"/>
        <v>0</v>
      </c>
      <c r="AV185" s="899">
        <f t="shared" si="91"/>
        <v>0</v>
      </c>
      <c r="AW185" s="899">
        <f t="shared" si="91"/>
        <v>0</v>
      </c>
      <c r="AX185" s="899">
        <f t="shared" si="91"/>
        <v>0</v>
      </c>
      <c r="AY185" s="899">
        <f t="shared" si="91"/>
        <v>0</v>
      </c>
      <c r="AZ185" s="899">
        <f t="shared" si="91"/>
        <v>0</v>
      </c>
      <c r="BA185" s="899">
        <f t="shared" si="91"/>
        <v>0</v>
      </c>
      <c r="BB185" s="899">
        <f t="shared" si="80"/>
        <v>0</v>
      </c>
      <c r="BC185" s="899">
        <f t="shared" si="74"/>
        <v>0</v>
      </c>
      <c r="BD185" s="899">
        <f t="shared" si="75"/>
        <v>0</v>
      </c>
      <c r="BE185" s="901" t="str">
        <f t="shared" si="76"/>
        <v>-</v>
      </c>
      <c r="BF185" s="902"/>
      <c r="BG185" s="903"/>
      <c r="BH185" s="904"/>
      <c r="BI185" s="905"/>
      <c r="BJ185" s="866"/>
      <c r="BL185" s="867"/>
      <c r="BM185" s="867"/>
      <c r="BN185" s="867"/>
    </row>
    <row r="186" spans="1:70">
      <c r="A186" s="872"/>
      <c r="B186" s="897" t="s">
        <v>358</v>
      </c>
      <c r="C186" s="897"/>
      <c r="D186" s="899">
        <f t="shared" si="87"/>
        <v>76.444210301104164</v>
      </c>
      <c r="E186" s="899"/>
      <c r="F186" s="899">
        <f t="shared" si="77"/>
        <v>12.486030402307467</v>
      </c>
      <c r="G186" s="899">
        <f t="shared" si="77"/>
        <v>3.0609821303074667</v>
      </c>
      <c r="H186" s="899">
        <f t="shared" si="91"/>
        <v>0</v>
      </c>
      <c r="I186" s="899">
        <f t="shared" si="91"/>
        <v>0</v>
      </c>
      <c r="J186" s="899">
        <f t="shared" si="91"/>
        <v>0</v>
      </c>
      <c r="K186" s="899">
        <f t="shared" si="91"/>
        <v>0</v>
      </c>
      <c r="L186" s="899">
        <f t="shared" si="91"/>
        <v>4.8865269795661699E-2</v>
      </c>
      <c r="M186" s="899">
        <f t="shared" si="91"/>
        <v>4.8865269795661699E-2</v>
      </c>
      <c r="N186" s="899">
        <f t="shared" si="91"/>
        <v>0</v>
      </c>
      <c r="O186" s="899">
        <f t="shared" si="91"/>
        <v>0</v>
      </c>
      <c r="P186" s="899">
        <f t="shared" si="91"/>
        <v>0.21754085000000001</v>
      </c>
      <c r="Q186" s="899">
        <f t="shared" si="91"/>
        <v>2.6201570900000002</v>
      </c>
      <c r="R186" s="899">
        <f t="shared" si="91"/>
        <v>0</v>
      </c>
      <c r="S186" s="899">
        <f t="shared" si="91"/>
        <v>0</v>
      </c>
      <c r="T186" s="899">
        <f t="shared" si="91"/>
        <v>0</v>
      </c>
      <c r="U186" s="899">
        <f t="shared" si="91"/>
        <v>0</v>
      </c>
      <c r="V186" s="899">
        <f t="shared" si="91"/>
        <v>0</v>
      </c>
      <c r="W186" s="899">
        <f t="shared" si="91"/>
        <v>0</v>
      </c>
      <c r="X186" s="899">
        <f t="shared" si="91"/>
        <v>0</v>
      </c>
      <c r="Y186" s="899">
        <f t="shared" si="91"/>
        <v>1.872414658205781</v>
      </c>
      <c r="Z186" s="899">
        <f t="shared" si="91"/>
        <v>0.39195977051180481</v>
      </c>
      <c r="AA186" s="899">
        <f t="shared" si="91"/>
        <v>0</v>
      </c>
      <c r="AB186" s="899">
        <f t="shared" si="91"/>
        <v>0</v>
      </c>
      <c r="AC186" s="899">
        <f t="shared" si="91"/>
        <v>10.347209624306025</v>
      </c>
      <c r="AD186" s="899">
        <f t="shared" si="91"/>
        <v>0</v>
      </c>
      <c r="AE186" s="899">
        <f t="shared" si="91"/>
        <v>0</v>
      </c>
      <c r="AF186" s="899">
        <f t="shared" si="91"/>
        <v>0</v>
      </c>
      <c r="AG186" s="899">
        <f t="shared" si="72"/>
        <v>9.4863787870102634</v>
      </c>
      <c r="AH186" s="899">
        <f t="shared" si="72"/>
        <v>0</v>
      </c>
      <c r="AI186" s="899">
        <f t="shared" si="91"/>
        <v>9.7951405538436054E-3</v>
      </c>
      <c r="AJ186" s="899">
        <f t="shared" si="91"/>
        <v>0</v>
      </c>
      <c r="AK186" s="899">
        <f t="shared" si="91"/>
        <v>2.8493330464564206</v>
      </c>
      <c r="AL186" s="899">
        <f t="shared" si="91"/>
        <v>0</v>
      </c>
      <c r="AM186" s="899">
        <f t="shared" si="91"/>
        <v>6.6272505999999991</v>
      </c>
      <c r="AN186" s="899">
        <f t="shared" si="91"/>
        <v>0</v>
      </c>
      <c r="AO186" s="899">
        <f t="shared" si="91"/>
        <v>0</v>
      </c>
      <c r="AP186" s="899">
        <f t="shared" si="91"/>
        <v>0</v>
      </c>
      <c r="AQ186" s="899">
        <f t="shared" si="73"/>
        <v>6.6272505999999991</v>
      </c>
      <c r="AR186" s="899"/>
      <c r="AS186" s="899">
        <f t="shared" si="78"/>
        <v>2.58822032</v>
      </c>
      <c r="AT186" s="899">
        <f t="shared" si="79"/>
        <v>2.1934398599999998</v>
      </c>
      <c r="AU186" s="899">
        <f t="shared" si="91"/>
        <v>0</v>
      </c>
      <c r="AV186" s="899">
        <f t="shared" si="91"/>
        <v>2.58822032</v>
      </c>
      <c r="AW186" s="899">
        <f t="shared" si="91"/>
        <v>2.1934398599999998</v>
      </c>
      <c r="AX186" s="899">
        <f t="shared" si="91"/>
        <v>0</v>
      </c>
      <c r="AY186" s="899">
        <f t="shared" si="91"/>
        <v>0</v>
      </c>
      <c r="AZ186" s="899">
        <f t="shared" si="91"/>
        <v>0</v>
      </c>
      <c r="BA186" s="899">
        <f t="shared" si="91"/>
        <v>0</v>
      </c>
      <c r="BB186" s="899">
        <f t="shared" si="80"/>
        <v>0</v>
      </c>
      <c r="BC186" s="899">
        <f t="shared" si="74"/>
        <v>73.383228170796698</v>
      </c>
      <c r="BD186" s="899">
        <f t="shared" si="75"/>
        <v>-1.4804548876939763</v>
      </c>
      <c r="BE186" s="901">
        <f t="shared" si="76"/>
        <v>-79.066614929868393</v>
      </c>
      <c r="BF186" s="902"/>
      <c r="BG186" s="903"/>
      <c r="BH186" s="904"/>
      <c r="BI186" s="905"/>
      <c r="BJ186" s="866"/>
      <c r="BL186" s="867"/>
      <c r="BM186" s="867"/>
      <c r="BN186" s="867"/>
    </row>
    <row r="187" spans="1:70">
      <c r="A187" s="872"/>
      <c r="B187" s="897" t="s">
        <v>359</v>
      </c>
      <c r="C187" s="897"/>
      <c r="D187" s="899">
        <f t="shared" si="87"/>
        <v>0</v>
      </c>
      <c r="E187" s="899"/>
      <c r="F187" s="899">
        <f t="shared" si="77"/>
        <v>0</v>
      </c>
      <c r="G187" s="899">
        <f t="shared" si="77"/>
        <v>0</v>
      </c>
      <c r="H187" s="899">
        <f t="shared" si="91"/>
        <v>0</v>
      </c>
      <c r="I187" s="899">
        <f t="shared" si="91"/>
        <v>0</v>
      </c>
      <c r="J187" s="899">
        <f t="shared" si="91"/>
        <v>0</v>
      </c>
      <c r="K187" s="899">
        <f t="shared" si="91"/>
        <v>0</v>
      </c>
      <c r="L187" s="899">
        <f t="shared" si="91"/>
        <v>0</v>
      </c>
      <c r="M187" s="899">
        <f t="shared" si="91"/>
        <v>0</v>
      </c>
      <c r="N187" s="899">
        <f t="shared" si="91"/>
        <v>0</v>
      </c>
      <c r="O187" s="899">
        <f t="shared" si="91"/>
        <v>0</v>
      </c>
      <c r="P187" s="899">
        <f t="shared" si="91"/>
        <v>0</v>
      </c>
      <c r="Q187" s="899">
        <f t="shared" si="91"/>
        <v>0</v>
      </c>
      <c r="R187" s="899">
        <f t="shared" si="91"/>
        <v>0</v>
      </c>
      <c r="S187" s="899">
        <f t="shared" si="91"/>
        <v>0</v>
      </c>
      <c r="T187" s="899">
        <f t="shared" si="91"/>
        <v>0</v>
      </c>
      <c r="U187" s="899">
        <f t="shared" si="91"/>
        <v>0</v>
      </c>
      <c r="V187" s="899">
        <f t="shared" si="91"/>
        <v>0</v>
      </c>
      <c r="W187" s="899">
        <f t="shared" si="91"/>
        <v>0</v>
      </c>
      <c r="X187" s="899">
        <f t="shared" si="91"/>
        <v>0</v>
      </c>
      <c r="Y187" s="899">
        <f t="shared" si="91"/>
        <v>0</v>
      </c>
      <c r="Z187" s="899">
        <f t="shared" si="91"/>
        <v>0</v>
      </c>
      <c r="AA187" s="899">
        <f t="shared" si="91"/>
        <v>0</v>
      </c>
      <c r="AB187" s="899">
        <f t="shared" si="91"/>
        <v>0</v>
      </c>
      <c r="AC187" s="899">
        <f t="shared" si="91"/>
        <v>0</v>
      </c>
      <c r="AD187" s="899">
        <f t="shared" si="91"/>
        <v>0</v>
      </c>
      <c r="AE187" s="899">
        <f t="shared" si="91"/>
        <v>0</v>
      </c>
      <c r="AF187" s="899">
        <f t="shared" si="91"/>
        <v>0</v>
      </c>
      <c r="AG187" s="899">
        <f t="shared" si="72"/>
        <v>0</v>
      </c>
      <c r="AH187" s="899">
        <f t="shared" si="72"/>
        <v>0</v>
      </c>
      <c r="AI187" s="899">
        <f t="shared" si="91"/>
        <v>0</v>
      </c>
      <c r="AJ187" s="899">
        <f t="shared" si="91"/>
        <v>0</v>
      </c>
      <c r="AK187" s="899">
        <f t="shared" si="91"/>
        <v>0</v>
      </c>
      <c r="AL187" s="899">
        <f t="shared" si="91"/>
        <v>0</v>
      </c>
      <c r="AM187" s="899">
        <f t="shared" si="91"/>
        <v>0</v>
      </c>
      <c r="AN187" s="899">
        <f t="shared" si="91"/>
        <v>0</v>
      </c>
      <c r="AO187" s="899">
        <f t="shared" si="91"/>
        <v>0</v>
      </c>
      <c r="AP187" s="899">
        <f t="shared" si="91"/>
        <v>0</v>
      </c>
      <c r="AQ187" s="899">
        <f t="shared" si="73"/>
        <v>0</v>
      </c>
      <c r="AR187" s="899"/>
      <c r="AS187" s="899">
        <f t="shared" si="78"/>
        <v>0</v>
      </c>
      <c r="AT187" s="899">
        <f t="shared" si="79"/>
        <v>0</v>
      </c>
      <c r="AU187" s="899">
        <f t="shared" si="91"/>
        <v>0</v>
      </c>
      <c r="AV187" s="899">
        <f t="shared" si="91"/>
        <v>0</v>
      </c>
      <c r="AW187" s="899">
        <f t="shared" si="91"/>
        <v>0</v>
      </c>
      <c r="AX187" s="899">
        <f t="shared" si="91"/>
        <v>0</v>
      </c>
      <c r="AY187" s="899">
        <f t="shared" si="91"/>
        <v>0</v>
      </c>
      <c r="AZ187" s="899">
        <f t="shared" si="91"/>
        <v>0</v>
      </c>
      <c r="BA187" s="899">
        <f t="shared" si="91"/>
        <v>0</v>
      </c>
      <c r="BB187" s="899">
        <f t="shared" si="80"/>
        <v>0</v>
      </c>
      <c r="BC187" s="899">
        <f t="shared" si="74"/>
        <v>0</v>
      </c>
      <c r="BD187" s="899">
        <f t="shared" si="75"/>
        <v>0</v>
      </c>
      <c r="BE187" s="901" t="str">
        <f t="shared" si="76"/>
        <v>-</v>
      </c>
      <c r="BF187" s="902"/>
      <c r="BG187" s="903"/>
      <c r="BH187" s="904"/>
      <c r="BI187" s="905"/>
      <c r="BJ187" s="866"/>
      <c r="BL187" s="867"/>
      <c r="BM187" s="867"/>
      <c r="BN187" s="867"/>
    </row>
    <row r="188" spans="1:70">
      <c r="A188" s="872"/>
      <c r="B188" s="897" t="s">
        <v>55</v>
      </c>
      <c r="C188" s="897"/>
      <c r="D188" s="899">
        <f t="shared" si="87"/>
        <v>4.8184800000000001</v>
      </c>
      <c r="E188" s="899"/>
      <c r="F188" s="899">
        <f t="shared" si="77"/>
        <v>2.9325409100000002</v>
      </c>
      <c r="G188" s="899">
        <f t="shared" si="77"/>
        <v>2.9325409100000002</v>
      </c>
      <c r="H188" s="899">
        <f t="shared" si="91"/>
        <v>0</v>
      </c>
      <c r="I188" s="899">
        <f t="shared" si="91"/>
        <v>0</v>
      </c>
      <c r="J188" s="899">
        <f t="shared" si="91"/>
        <v>0</v>
      </c>
      <c r="K188" s="899">
        <f t="shared" si="91"/>
        <v>0</v>
      </c>
      <c r="L188" s="899">
        <f t="shared" si="91"/>
        <v>0</v>
      </c>
      <c r="M188" s="899">
        <f t="shared" si="91"/>
        <v>0</v>
      </c>
      <c r="N188" s="899">
        <f t="shared" si="91"/>
        <v>0</v>
      </c>
      <c r="O188" s="899">
        <f t="shared" si="91"/>
        <v>0</v>
      </c>
      <c r="P188" s="899">
        <f t="shared" si="91"/>
        <v>0.88113176000000004</v>
      </c>
      <c r="Q188" s="899">
        <f t="shared" si="91"/>
        <v>0.88113176000000004</v>
      </c>
      <c r="R188" s="899">
        <f t="shared" si="91"/>
        <v>0.74301005000000009</v>
      </c>
      <c r="S188" s="899">
        <f t="shared" si="91"/>
        <v>0</v>
      </c>
      <c r="T188" s="899">
        <f t="shared" si="91"/>
        <v>0</v>
      </c>
      <c r="U188" s="899">
        <f t="shared" si="91"/>
        <v>0</v>
      </c>
      <c r="V188" s="899">
        <f t="shared" si="91"/>
        <v>0</v>
      </c>
      <c r="W188" s="899">
        <f t="shared" si="91"/>
        <v>0</v>
      </c>
      <c r="X188" s="899">
        <f t="shared" si="91"/>
        <v>0</v>
      </c>
      <c r="Y188" s="899">
        <f t="shared" si="91"/>
        <v>2.05140915</v>
      </c>
      <c r="Z188" s="899">
        <f t="shared" si="91"/>
        <v>2.05140915</v>
      </c>
      <c r="AA188" s="899">
        <f t="shared" si="91"/>
        <v>1.74309051</v>
      </c>
      <c r="AB188" s="899">
        <f t="shared" si="91"/>
        <v>0.30831863999999998</v>
      </c>
      <c r="AC188" s="899">
        <f t="shared" si="91"/>
        <v>0</v>
      </c>
      <c r="AD188" s="899">
        <f t="shared" si="91"/>
        <v>0</v>
      </c>
      <c r="AE188" s="899">
        <f t="shared" si="91"/>
        <v>0</v>
      </c>
      <c r="AF188" s="899">
        <f t="shared" si="91"/>
        <v>0</v>
      </c>
      <c r="AG188" s="899">
        <f t="shared" si="72"/>
        <v>2.9325409100000002</v>
      </c>
      <c r="AH188" s="899">
        <f t="shared" si="72"/>
        <v>0</v>
      </c>
      <c r="AI188" s="899">
        <f t="shared" si="91"/>
        <v>0</v>
      </c>
      <c r="AJ188" s="899">
        <f t="shared" si="91"/>
        <v>0</v>
      </c>
      <c r="AK188" s="899">
        <f t="shared" si="91"/>
        <v>2.9325409100000002</v>
      </c>
      <c r="AL188" s="899">
        <f t="shared" si="91"/>
        <v>0</v>
      </c>
      <c r="AM188" s="899">
        <f t="shared" si="91"/>
        <v>0</v>
      </c>
      <c r="AN188" s="899">
        <f t="shared" si="91"/>
        <v>0</v>
      </c>
      <c r="AO188" s="899">
        <f t="shared" si="91"/>
        <v>0</v>
      </c>
      <c r="AP188" s="899">
        <f t="shared" si="91"/>
        <v>0</v>
      </c>
      <c r="AQ188" s="899">
        <f t="shared" si="73"/>
        <v>0</v>
      </c>
      <c r="AR188" s="899"/>
      <c r="AS188" s="899">
        <f t="shared" si="78"/>
        <v>0</v>
      </c>
      <c r="AT188" s="899">
        <f t="shared" si="79"/>
        <v>0</v>
      </c>
      <c r="AU188" s="899">
        <f t="shared" si="91"/>
        <v>0</v>
      </c>
      <c r="AV188" s="899">
        <f t="shared" si="91"/>
        <v>0</v>
      </c>
      <c r="AW188" s="899">
        <f t="shared" si="91"/>
        <v>0</v>
      </c>
      <c r="AX188" s="899">
        <f t="shared" si="91"/>
        <v>0</v>
      </c>
      <c r="AY188" s="899">
        <f t="shared" si="91"/>
        <v>0</v>
      </c>
      <c r="AZ188" s="899">
        <f t="shared" si="91"/>
        <v>0</v>
      </c>
      <c r="BA188" s="899">
        <f t="shared" si="91"/>
        <v>0</v>
      </c>
      <c r="BB188" s="899">
        <f t="shared" si="80"/>
        <v>0</v>
      </c>
      <c r="BC188" s="899">
        <f t="shared" si="74"/>
        <v>1.8859390899999999</v>
      </c>
      <c r="BD188" s="899">
        <f t="shared" si="75"/>
        <v>0</v>
      </c>
      <c r="BE188" s="901">
        <f t="shared" si="76"/>
        <v>0</v>
      </c>
      <c r="BF188" s="902"/>
      <c r="BG188" s="903"/>
      <c r="BH188" s="904"/>
      <c r="BI188" s="905"/>
      <c r="BJ188" s="866"/>
      <c r="BL188" s="867"/>
      <c r="BM188" s="867"/>
      <c r="BN188" s="867"/>
    </row>
    <row r="189" spans="1:70" s="913" customFormat="1">
      <c r="A189" s="20"/>
      <c r="B189" s="21" t="s">
        <v>34</v>
      </c>
      <c r="C189" s="21"/>
      <c r="D189" s="637"/>
      <c r="E189" s="637"/>
      <c r="F189" s="637"/>
      <c r="G189" s="819"/>
      <c r="H189" s="819"/>
      <c r="I189" s="637"/>
      <c r="J189" s="637"/>
      <c r="K189" s="637"/>
      <c r="L189" s="637"/>
      <c r="M189" s="637"/>
      <c r="N189" s="637"/>
      <c r="O189" s="637"/>
      <c r="P189" s="637"/>
      <c r="Q189" s="637"/>
      <c r="R189" s="637"/>
      <c r="S189" s="637"/>
      <c r="T189" s="637"/>
      <c r="U189" s="637"/>
      <c r="V189" s="637"/>
      <c r="W189" s="637" t="s">
        <v>360</v>
      </c>
      <c r="X189" s="637"/>
      <c r="Y189" s="637"/>
      <c r="Z189" s="637"/>
      <c r="AA189" s="637"/>
      <c r="AB189" s="637"/>
      <c r="AC189" s="637"/>
      <c r="AD189" s="637"/>
      <c r="AE189" s="637"/>
      <c r="AF189" s="637"/>
      <c r="AG189" s="637">
        <f t="shared" si="72"/>
        <v>0</v>
      </c>
      <c r="AH189" s="637">
        <f t="shared" si="72"/>
        <v>0</v>
      </c>
      <c r="AI189" s="637"/>
      <c r="AJ189" s="637"/>
      <c r="AK189" s="637"/>
      <c r="AL189" s="637"/>
      <c r="AM189" s="637"/>
      <c r="AN189" s="637"/>
      <c r="AO189" s="637"/>
      <c r="AP189" s="637"/>
      <c r="AQ189" s="637">
        <f t="shared" si="73"/>
        <v>0</v>
      </c>
      <c r="AR189" s="637"/>
      <c r="AS189" s="637">
        <f t="shared" si="78"/>
        <v>0</v>
      </c>
      <c r="AT189" s="637">
        <f t="shared" si="79"/>
        <v>0</v>
      </c>
      <c r="AU189" s="637"/>
      <c r="AV189" s="637"/>
      <c r="AW189" s="637"/>
      <c r="AX189" s="637"/>
      <c r="AY189" s="637"/>
      <c r="AZ189" s="637"/>
      <c r="BA189" s="637"/>
      <c r="BB189" s="637">
        <f t="shared" si="80"/>
        <v>0</v>
      </c>
      <c r="BC189" s="637">
        <f t="shared" si="74"/>
        <v>0</v>
      </c>
      <c r="BD189" s="637">
        <f t="shared" si="75"/>
        <v>0</v>
      </c>
      <c r="BE189" s="638" t="str">
        <f t="shared" si="76"/>
        <v>-</v>
      </c>
      <c r="BF189" s="611"/>
      <c r="BG189" s="639"/>
      <c r="BH189" s="637"/>
      <c r="BI189" s="638"/>
      <c r="BJ189" s="450"/>
      <c r="BK189" s="910"/>
      <c r="BL189" s="911"/>
      <c r="BM189" s="912"/>
      <c r="BN189" s="912"/>
      <c r="BO189" s="910">
        <v>0</v>
      </c>
      <c r="BQ189" s="910">
        <v>0</v>
      </c>
      <c r="BR189" s="910">
        <v>0</v>
      </c>
    </row>
    <row r="190" spans="1:70" s="919" customFormat="1" ht="36" customHeight="1">
      <c r="A190" s="922">
        <v>3</v>
      </c>
      <c r="B190" s="915" t="s">
        <v>47</v>
      </c>
      <c r="C190" s="915"/>
      <c r="D190" s="320">
        <v>0</v>
      </c>
      <c r="E190" s="320"/>
      <c r="F190" s="320">
        <f t="shared" si="77"/>
        <v>0</v>
      </c>
      <c r="G190" s="320">
        <f t="shared" si="77"/>
        <v>0</v>
      </c>
      <c r="H190" s="320">
        <v>0</v>
      </c>
      <c r="I190" s="939">
        <v>27.9</v>
      </c>
      <c r="J190" s="907">
        <v>28.891778070000001</v>
      </c>
      <c r="K190" s="907">
        <v>23.746979580000001</v>
      </c>
      <c r="L190" s="907">
        <v>0</v>
      </c>
      <c r="M190" s="907">
        <v>0</v>
      </c>
      <c r="N190" s="907"/>
      <c r="O190" s="907"/>
      <c r="P190" s="907">
        <v>0</v>
      </c>
      <c r="Q190" s="907">
        <v>0</v>
      </c>
      <c r="R190" s="907"/>
      <c r="S190" s="939"/>
      <c r="T190" s="907">
        <v>0</v>
      </c>
      <c r="U190" s="907">
        <v>0</v>
      </c>
      <c r="V190" s="907">
        <v>0</v>
      </c>
      <c r="W190" s="939" t="s">
        <v>360</v>
      </c>
      <c r="X190" s="939"/>
      <c r="Y190" s="907"/>
      <c r="Z190" s="907"/>
      <c r="AA190" s="907"/>
      <c r="AB190" s="907"/>
      <c r="AC190" s="907"/>
      <c r="AD190" s="907"/>
      <c r="AE190" s="907"/>
      <c r="AF190" s="907"/>
      <c r="AG190" s="907">
        <f t="shared" si="72"/>
        <v>0</v>
      </c>
      <c r="AH190" s="907">
        <f t="shared" si="72"/>
        <v>0</v>
      </c>
      <c r="AI190" s="907"/>
      <c r="AJ190" s="907"/>
      <c r="AK190" s="907"/>
      <c r="AL190" s="907"/>
      <c r="AM190" s="907"/>
      <c r="AN190" s="907"/>
      <c r="AO190" s="907"/>
      <c r="AP190" s="907"/>
      <c r="AQ190" s="907">
        <f t="shared" si="73"/>
        <v>0</v>
      </c>
      <c r="AR190" s="907"/>
      <c r="AS190" s="907">
        <f t="shared" si="78"/>
        <v>0</v>
      </c>
      <c r="AT190" s="907">
        <f t="shared" si="79"/>
        <v>0</v>
      </c>
      <c r="AU190" s="907"/>
      <c r="AV190" s="907"/>
      <c r="AW190" s="907"/>
      <c r="AX190" s="907"/>
      <c r="AY190" s="907"/>
      <c r="AZ190" s="907"/>
      <c r="BA190" s="907"/>
      <c r="BB190" s="907">
        <f t="shared" si="80"/>
        <v>0</v>
      </c>
      <c r="BC190" s="907">
        <f t="shared" si="74"/>
        <v>0</v>
      </c>
      <c r="BD190" s="320">
        <f t="shared" si="75"/>
        <v>0</v>
      </c>
      <c r="BE190" s="908" t="str">
        <f t="shared" si="76"/>
        <v>-</v>
      </c>
      <c r="BF190" s="586"/>
      <c r="BG190" s="635"/>
      <c r="BH190" s="635"/>
      <c r="BI190" s="636"/>
      <c r="BJ190" s="449"/>
      <c r="BK190" s="916"/>
      <c r="BL190" s="917">
        <v>9.9916030000000003E-2</v>
      </c>
      <c r="BM190" s="578">
        <v>48.992700430000006</v>
      </c>
      <c r="BN190" s="917">
        <v>49.092616460000009</v>
      </c>
      <c r="BO190" s="916">
        <v>49092.616460000012</v>
      </c>
      <c r="BQ190" s="916">
        <v>0</v>
      </c>
      <c r="BR190" s="916">
        <v>0</v>
      </c>
    </row>
    <row r="191" spans="1:70">
      <c r="A191" s="872"/>
      <c r="B191" s="897" t="s">
        <v>343</v>
      </c>
      <c r="C191" s="897"/>
      <c r="D191" s="899">
        <f>D192+D203+D208</f>
        <v>0</v>
      </c>
      <c r="E191" s="899"/>
      <c r="F191" s="899">
        <f t="shared" si="77"/>
        <v>0</v>
      </c>
      <c r="G191" s="899">
        <f t="shared" si="77"/>
        <v>0</v>
      </c>
      <c r="H191" s="899">
        <f t="shared" ref="H191:AF191" si="92">H192+H203+H208</f>
        <v>0</v>
      </c>
      <c r="I191" s="899">
        <f t="shared" si="92"/>
        <v>0</v>
      </c>
      <c r="J191" s="899">
        <f t="shared" si="92"/>
        <v>0</v>
      </c>
      <c r="K191" s="899">
        <f t="shared" si="92"/>
        <v>0</v>
      </c>
      <c r="L191" s="899">
        <f t="shared" si="92"/>
        <v>0</v>
      </c>
      <c r="M191" s="899">
        <f t="shared" si="92"/>
        <v>0</v>
      </c>
      <c r="N191" s="899">
        <f t="shared" si="92"/>
        <v>0</v>
      </c>
      <c r="O191" s="899">
        <f t="shared" si="92"/>
        <v>0</v>
      </c>
      <c r="P191" s="899">
        <f t="shared" si="92"/>
        <v>0</v>
      </c>
      <c r="Q191" s="899">
        <f t="shared" si="92"/>
        <v>0</v>
      </c>
      <c r="R191" s="899">
        <f t="shared" si="92"/>
        <v>0</v>
      </c>
      <c r="S191" s="899">
        <f t="shared" si="92"/>
        <v>0</v>
      </c>
      <c r="T191" s="899">
        <f t="shared" si="92"/>
        <v>0</v>
      </c>
      <c r="U191" s="899">
        <f t="shared" si="92"/>
        <v>0</v>
      </c>
      <c r="V191" s="899">
        <f t="shared" si="92"/>
        <v>0</v>
      </c>
      <c r="W191" s="899">
        <f t="shared" si="92"/>
        <v>0</v>
      </c>
      <c r="X191" s="899">
        <f t="shared" si="92"/>
        <v>0</v>
      </c>
      <c r="Y191" s="899">
        <f t="shared" si="92"/>
        <v>0</v>
      </c>
      <c r="Z191" s="899">
        <f t="shared" si="92"/>
        <v>0</v>
      </c>
      <c r="AA191" s="899">
        <f t="shared" si="92"/>
        <v>0</v>
      </c>
      <c r="AB191" s="899">
        <f t="shared" si="92"/>
        <v>0</v>
      </c>
      <c r="AC191" s="899">
        <f t="shared" si="92"/>
        <v>0</v>
      </c>
      <c r="AD191" s="899">
        <f t="shared" si="92"/>
        <v>0</v>
      </c>
      <c r="AE191" s="899">
        <f t="shared" si="92"/>
        <v>0</v>
      </c>
      <c r="AF191" s="899">
        <f t="shared" si="92"/>
        <v>0</v>
      </c>
      <c r="AG191" s="899">
        <f t="shared" si="72"/>
        <v>0</v>
      </c>
      <c r="AH191" s="899">
        <f t="shared" si="72"/>
        <v>0</v>
      </c>
      <c r="AI191" s="899">
        <f t="shared" ref="AI191:AP191" si="93">AI192+AI203+AI208</f>
        <v>0</v>
      </c>
      <c r="AJ191" s="899">
        <f t="shared" si="93"/>
        <v>0</v>
      </c>
      <c r="AK191" s="899">
        <f t="shared" si="93"/>
        <v>0</v>
      </c>
      <c r="AL191" s="899">
        <f t="shared" si="93"/>
        <v>0</v>
      </c>
      <c r="AM191" s="899">
        <f t="shared" si="93"/>
        <v>0</v>
      </c>
      <c r="AN191" s="899">
        <f t="shared" si="93"/>
        <v>0</v>
      </c>
      <c r="AO191" s="899">
        <f t="shared" si="93"/>
        <v>0</v>
      </c>
      <c r="AP191" s="899">
        <f t="shared" si="93"/>
        <v>0</v>
      </c>
      <c r="AQ191" s="899">
        <f t="shared" si="73"/>
        <v>0</v>
      </c>
      <c r="AR191" s="899"/>
      <c r="AS191" s="899">
        <f t="shared" si="78"/>
        <v>0</v>
      </c>
      <c r="AT191" s="899">
        <f t="shared" si="79"/>
        <v>0</v>
      </c>
      <c r="AU191" s="899">
        <f t="shared" ref="AU191:BA191" si="94">AU192+AU203+AU208</f>
        <v>0</v>
      </c>
      <c r="AV191" s="899">
        <f t="shared" si="94"/>
        <v>0</v>
      </c>
      <c r="AW191" s="899">
        <f t="shared" si="94"/>
        <v>0</v>
      </c>
      <c r="AX191" s="899">
        <f t="shared" si="94"/>
        <v>0</v>
      </c>
      <c r="AY191" s="899">
        <f t="shared" si="94"/>
        <v>0</v>
      </c>
      <c r="AZ191" s="899">
        <f t="shared" si="94"/>
        <v>0</v>
      </c>
      <c r="BA191" s="899">
        <f t="shared" si="94"/>
        <v>0</v>
      </c>
      <c r="BB191" s="899">
        <f t="shared" si="80"/>
        <v>0</v>
      </c>
      <c r="BC191" s="899">
        <f t="shared" si="74"/>
        <v>0</v>
      </c>
      <c r="BD191" s="899">
        <f t="shared" si="75"/>
        <v>0</v>
      </c>
      <c r="BE191" s="901" t="str">
        <f t="shared" si="76"/>
        <v>-</v>
      </c>
      <c r="BF191" s="902"/>
      <c r="BG191" s="903"/>
      <c r="BH191" s="904"/>
      <c r="BI191" s="905"/>
      <c r="BJ191" s="866"/>
      <c r="BL191" s="867"/>
      <c r="BM191" s="867"/>
      <c r="BN191" s="867"/>
    </row>
    <row r="192" spans="1:70">
      <c r="A192" s="872"/>
      <c r="B192" s="897" t="s">
        <v>344</v>
      </c>
      <c r="C192" s="897"/>
      <c r="D192" s="899">
        <f>D193+D198</f>
        <v>0</v>
      </c>
      <c r="E192" s="899"/>
      <c r="F192" s="899">
        <f t="shared" si="77"/>
        <v>0</v>
      </c>
      <c r="G192" s="899">
        <f t="shared" si="77"/>
        <v>0</v>
      </c>
      <c r="H192" s="899">
        <f t="shared" ref="H192:AF192" si="95">H193+H198</f>
        <v>0</v>
      </c>
      <c r="I192" s="899">
        <f t="shared" si="95"/>
        <v>0</v>
      </c>
      <c r="J192" s="899">
        <f t="shared" si="95"/>
        <v>0</v>
      </c>
      <c r="K192" s="899">
        <f t="shared" si="95"/>
        <v>0</v>
      </c>
      <c r="L192" s="899">
        <f t="shared" si="95"/>
        <v>0</v>
      </c>
      <c r="M192" s="899">
        <f t="shared" si="95"/>
        <v>0</v>
      </c>
      <c r="N192" s="899">
        <f t="shared" si="95"/>
        <v>0</v>
      </c>
      <c r="O192" s="899">
        <f t="shared" si="95"/>
        <v>0</v>
      </c>
      <c r="P192" s="899">
        <f t="shared" si="95"/>
        <v>0</v>
      </c>
      <c r="Q192" s="899">
        <f t="shared" si="95"/>
        <v>0</v>
      </c>
      <c r="R192" s="899">
        <f t="shared" si="95"/>
        <v>0</v>
      </c>
      <c r="S192" s="899">
        <f t="shared" si="95"/>
        <v>0</v>
      </c>
      <c r="T192" s="899">
        <f t="shared" si="95"/>
        <v>0</v>
      </c>
      <c r="U192" s="899">
        <f t="shared" si="95"/>
        <v>0</v>
      </c>
      <c r="V192" s="899">
        <f t="shared" si="95"/>
        <v>0</v>
      </c>
      <c r="W192" s="899">
        <f t="shared" si="95"/>
        <v>0</v>
      </c>
      <c r="X192" s="899">
        <f t="shared" si="95"/>
        <v>0</v>
      </c>
      <c r="Y192" s="899">
        <f t="shared" si="95"/>
        <v>0</v>
      </c>
      <c r="Z192" s="899">
        <f t="shared" si="95"/>
        <v>0</v>
      </c>
      <c r="AA192" s="899">
        <f t="shared" si="95"/>
        <v>0</v>
      </c>
      <c r="AB192" s="899">
        <f t="shared" si="95"/>
        <v>0</v>
      </c>
      <c r="AC192" s="899">
        <f t="shared" si="95"/>
        <v>0</v>
      </c>
      <c r="AD192" s="899">
        <f t="shared" si="95"/>
        <v>0</v>
      </c>
      <c r="AE192" s="899">
        <f t="shared" si="95"/>
        <v>0</v>
      </c>
      <c r="AF192" s="899">
        <f t="shared" si="95"/>
        <v>0</v>
      </c>
      <c r="AG192" s="899">
        <f t="shared" si="72"/>
        <v>0</v>
      </c>
      <c r="AH192" s="899">
        <f t="shared" si="72"/>
        <v>0</v>
      </c>
      <c r="AI192" s="899">
        <f t="shared" ref="AI192:AP192" si="96">AI193+AI198</f>
        <v>0</v>
      </c>
      <c r="AJ192" s="899">
        <f t="shared" si="96"/>
        <v>0</v>
      </c>
      <c r="AK192" s="899">
        <f t="shared" si="96"/>
        <v>0</v>
      </c>
      <c r="AL192" s="899">
        <f t="shared" si="96"/>
        <v>0</v>
      </c>
      <c r="AM192" s="899">
        <f t="shared" si="96"/>
        <v>0</v>
      </c>
      <c r="AN192" s="899">
        <f t="shared" si="96"/>
        <v>0</v>
      </c>
      <c r="AO192" s="899">
        <f t="shared" si="96"/>
        <v>0</v>
      </c>
      <c r="AP192" s="899">
        <f t="shared" si="96"/>
        <v>0</v>
      </c>
      <c r="AQ192" s="899">
        <f t="shared" si="73"/>
        <v>0</v>
      </c>
      <c r="AR192" s="899"/>
      <c r="AS192" s="899">
        <f t="shared" si="78"/>
        <v>0</v>
      </c>
      <c r="AT192" s="899">
        <f t="shared" si="79"/>
        <v>0</v>
      </c>
      <c r="AU192" s="899">
        <f t="shared" ref="AU192:BA192" si="97">AU193+AU198</f>
        <v>0</v>
      </c>
      <c r="AV192" s="899">
        <f t="shared" si="97"/>
        <v>0</v>
      </c>
      <c r="AW192" s="899">
        <f t="shared" si="97"/>
        <v>0</v>
      </c>
      <c r="AX192" s="899">
        <f t="shared" si="97"/>
        <v>0</v>
      </c>
      <c r="AY192" s="899">
        <f t="shared" si="97"/>
        <v>0</v>
      </c>
      <c r="AZ192" s="899">
        <f t="shared" si="97"/>
        <v>0</v>
      </c>
      <c r="BA192" s="899">
        <f t="shared" si="97"/>
        <v>0</v>
      </c>
      <c r="BB192" s="899">
        <f t="shared" si="80"/>
        <v>0</v>
      </c>
      <c r="BC192" s="899">
        <f t="shared" si="74"/>
        <v>0</v>
      </c>
      <c r="BD192" s="899">
        <f t="shared" si="75"/>
        <v>0</v>
      </c>
      <c r="BE192" s="901" t="str">
        <f t="shared" si="76"/>
        <v>-</v>
      </c>
      <c r="BF192" s="902"/>
      <c r="BG192" s="903"/>
      <c r="BH192" s="904"/>
      <c r="BI192" s="905"/>
      <c r="BJ192" s="866"/>
      <c r="BL192" s="867"/>
      <c r="BM192" s="867"/>
      <c r="BN192" s="867"/>
    </row>
    <row r="193" spans="1:66">
      <c r="A193" s="872"/>
      <c r="B193" s="897" t="s">
        <v>345</v>
      </c>
      <c r="C193" s="897"/>
      <c r="D193" s="899">
        <f>SUM(D194:D197)</f>
        <v>0</v>
      </c>
      <c r="E193" s="899"/>
      <c r="F193" s="899">
        <f t="shared" si="77"/>
        <v>0</v>
      </c>
      <c r="G193" s="899">
        <f t="shared" si="77"/>
        <v>0</v>
      </c>
      <c r="H193" s="899">
        <f t="shared" ref="H193:AF193" si="98">SUM(H194:H197)</f>
        <v>0</v>
      </c>
      <c r="I193" s="899">
        <f t="shared" si="98"/>
        <v>0</v>
      </c>
      <c r="J193" s="899">
        <f t="shared" si="98"/>
        <v>0</v>
      </c>
      <c r="K193" s="899">
        <f t="shared" si="98"/>
        <v>0</v>
      </c>
      <c r="L193" s="899">
        <f t="shared" si="98"/>
        <v>0</v>
      </c>
      <c r="M193" s="899">
        <f t="shared" si="98"/>
        <v>0</v>
      </c>
      <c r="N193" s="899">
        <f t="shared" si="98"/>
        <v>0</v>
      </c>
      <c r="O193" s="899">
        <f t="shared" si="98"/>
        <v>0</v>
      </c>
      <c r="P193" s="899">
        <f t="shared" si="98"/>
        <v>0</v>
      </c>
      <c r="Q193" s="899">
        <f t="shared" si="98"/>
        <v>0</v>
      </c>
      <c r="R193" s="899">
        <f t="shared" si="98"/>
        <v>0</v>
      </c>
      <c r="S193" s="899">
        <f t="shared" si="98"/>
        <v>0</v>
      </c>
      <c r="T193" s="899">
        <f t="shared" si="98"/>
        <v>0</v>
      </c>
      <c r="U193" s="899">
        <f t="shared" si="98"/>
        <v>0</v>
      </c>
      <c r="V193" s="899">
        <f t="shared" si="98"/>
        <v>0</v>
      </c>
      <c r="W193" s="899">
        <f t="shared" si="98"/>
        <v>0</v>
      </c>
      <c r="X193" s="899">
        <f t="shared" si="98"/>
        <v>0</v>
      </c>
      <c r="Y193" s="899">
        <f t="shared" si="98"/>
        <v>0</v>
      </c>
      <c r="Z193" s="899">
        <f t="shared" si="98"/>
        <v>0</v>
      </c>
      <c r="AA193" s="899">
        <f t="shared" si="98"/>
        <v>0</v>
      </c>
      <c r="AB193" s="899">
        <f t="shared" si="98"/>
        <v>0</v>
      </c>
      <c r="AC193" s="899">
        <f t="shared" si="98"/>
        <v>0</v>
      </c>
      <c r="AD193" s="899">
        <f t="shared" si="98"/>
        <v>0</v>
      </c>
      <c r="AE193" s="899">
        <f t="shared" si="98"/>
        <v>0</v>
      </c>
      <c r="AF193" s="899">
        <f t="shared" si="98"/>
        <v>0</v>
      </c>
      <c r="AG193" s="899">
        <f t="shared" si="72"/>
        <v>0</v>
      </c>
      <c r="AH193" s="899">
        <f t="shared" si="72"/>
        <v>0</v>
      </c>
      <c r="AI193" s="899">
        <f t="shared" ref="AI193:AP193" si="99">SUM(AI194:AI197)</f>
        <v>0</v>
      </c>
      <c r="AJ193" s="899">
        <f t="shared" si="99"/>
        <v>0</v>
      </c>
      <c r="AK193" s="899">
        <f t="shared" si="99"/>
        <v>0</v>
      </c>
      <c r="AL193" s="899">
        <f t="shared" si="99"/>
        <v>0</v>
      </c>
      <c r="AM193" s="899">
        <f t="shared" si="99"/>
        <v>0</v>
      </c>
      <c r="AN193" s="899">
        <f t="shared" si="99"/>
        <v>0</v>
      </c>
      <c r="AO193" s="899">
        <f t="shared" si="99"/>
        <v>0</v>
      </c>
      <c r="AP193" s="899">
        <f t="shared" si="99"/>
        <v>0</v>
      </c>
      <c r="AQ193" s="899">
        <f t="shared" si="73"/>
        <v>0</v>
      </c>
      <c r="AR193" s="899"/>
      <c r="AS193" s="899">
        <f t="shared" si="78"/>
        <v>0</v>
      </c>
      <c r="AT193" s="899">
        <f t="shared" si="79"/>
        <v>0</v>
      </c>
      <c r="AU193" s="899">
        <f t="shared" ref="AU193:BA193" si="100">SUM(AU194:AU197)</f>
        <v>0</v>
      </c>
      <c r="AV193" s="899">
        <f t="shared" si="100"/>
        <v>0</v>
      </c>
      <c r="AW193" s="899">
        <f t="shared" si="100"/>
        <v>0</v>
      </c>
      <c r="AX193" s="899">
        <f t="shared" si="100"/>
        <v>0</v>
      </c>
      <c r="AY193" s="899">
        <f t="shared" si="100"/>
        <v>0</v>
      </c>
      <c r="AZ193" s="899">
        <f t="shared" si="100"/>
        <v>0</v>
      </c>
      <c r="BA193" s="899">
        <f t="shared" si="100"/>
        <v>0</v>
      </c>
      <c r="BB193" s="899">
        <f t="shared" si="80"/>
        <v>0</v>
      </c>
      <c r="BC193" s="899">
        <f t="shared" si="74"/>
        <v>0</v>
      </c>
      <c r="BD193" s="899">
        <f t="shared" si="75"/>
        <v>0</v>
      </c>
      <c r="BE193" s="901" t="str">
        <f t="shared" si="76"/>
        <v>-</v>
      </c>
      <c r="BF193" s="902"/>
      <c r="BG193" s="903"/>
      <c r="BH193" s="904"/>
      <c r="BI193" s="905"/>
      <c r="BJ193" s="866"/>
      <c r="BL193" s="867"/>
      <c r="BM193" s="867"/>
      <c r="BN193" s="867"/>
    </row>
    <row r="194" spans="1:66">
      <c r="A194" s="872"/>
      <c r="B194" s="897" t="s">
        <v>346</v>
      </c>
      <c r="C194" s="897"/>
      <c r="D194" s="899"/>
      <c r="E194" s="899"/>
      <c r="F194" s="899">
        <f t="shared" si="77"/>
        <v>0</v>
      </c>
      <c r="G194" s="899">
        <f t="shared" si="77"/>
        <v>0</v>
      </c>
      <c r="H194" s="899"/>
      <c r="I194" s="899"/>
      <c r="J194" s="899"/>
      <c r="K194" s="899"/>
      <c r="L194" s="899"/>
      <c r="M194" s="899"/>
      <c r="N194" s="899"/>
      <c r="O194" s="899"/>
      <c r="P194" s="899"/>
      <c r="Q194" s="899"/>
      <c r="R194" s="899"/>
      <c r="S194" s="899"/>
      <c r="T194" s="899"/>
      <c r="U194" s="899"/>
      <c r="V194" s="899"/>
      <c r="W194" s="899"/>
      <c r="X194" s="899"/>
      <c r="Y194" s="899"/>
      <c r="Z194" s="899"/>
      <c r="AA194" s="899"/>
      <c r="AB194" s="899"/>
      <c r="AC194" s="899"/>
      <c r="AD194" s="899"/>
      <c r="AE194" s="899"/>
      <c r="AF194" s="899"/>
      <c r="AG194" s="899">
        <f t="shared" si="72"/>
        <v>0</v>
      </c>
      <c r="AH194" s="899">
        <f t="shared" si="72"/>
        <v>0</v>
      </c>
      <c r="AI194" s="899"/>
      <c r="AJ194" s="899"/>
      <c r="AK194" s="899"/>
      <c r="AL194" s="899"/>
      <c r="AM194" s="899"/>
      <c r="AN194" s="899"/>
      <c r="AO194" s="899"/>
      <c r="AP194" s="899"/>
      <c r="AQ194" s="899">
        <f t="shared" si="73"/>
        <v>0</v>
      </c>
      <c r="AR194" s="899"/>
      <c r="AS194" s="899">
        <f t="shared" si="78"/>
        <v>0</v>
      </c>
      <c r="AT194" s="899">
        <f t="shared" si="79"/>
        <v>0</v>
      </c>
      <c r="AU194" s="899"/>
      <c r="AV194" s="899"/>
      <c r="AW194" s="899"/>
      <c r="AX194" s="899"/>
      <c r="AY194" s="899"/>
      <c r="AZ194" s="899"/>
      <c r="BA194" s="899"/>
      <c r="BB194" s="899">
        <f t="shared" si="80"/>
        <v>0</v>
      </c>
      <c r="BC194" s="899">
        <f t="shared" si="74"/>
        <v>0</v>
      </c>
      <c r="BD194" s="899">
        <f t="shared" si="75"/>
        <v>0</v>
      </c>
      <c r="BE194" s="901" t="str">
        <f t="shared" si="76"/>
        <v>-</v>
      </c>
      <c r="BF194" s="902"/>
      <c r="BG194" s="903"/>
      <c r="BH194" s="904"/>
      <c r="BI194" s="905"/>
      <c r="BJ194" s="866"/>
      <c r="BL194" s="867"/>
      <c r="BM194" s="867"/>
      <c r="BN194" s="867"/>
    </row>
    <row r="195" spans="1:66">
      <c r="A195" s="872"/>
      <c r="B195" s="897" t="s">
        <v>347</v>
      </c>
      <c r="C195" s="897"/>
      <c r="D195" s="899"/>
      <c r="E195" s="899"/>
      <c r="F195" s="899">
        <f t="shared" si="77"/>
        <v>0</v>
      </c>
      <c r="G195" s="899">
        <f t="shared" si="77"/>
        <v>0</v>
      </c>
      <c r="H195" s="899"/>
      <c r="I195" s="899"/>
      <c r="J195" s="899"/>
      <c r="K195" s="899"/>
      <c r="L195" s="899"/>
      <c r="M195" s="899"/>
      <c r="N195" s="899"/>
      <c r="O195" s="899"/>
      <c r="P195" s="899"/>
      <c r="Q195" s="899"/>
      <c r="R195" s="899"/>
      <c r="S195" s="899"/>
      <c r="T195" s="899"/>
      <c r="U195" s="899"/>
      <c r="V195" s="899"/>
      <c r="W195" s="899"/>
      <c r="X195" s="899"/>
      <c r="Y195" s="899"/>
      <c r="Z195" s="899"/>
      <c r="AA195" s="899"/>
      <c r="AB195" s="899"/>
      <c r="AC195" s="899"/>
      <c r="AD195" s="899"/>
      <c r="AE195" s="899"/>
      <c r="AF195" s="899"/>
      <c r="AG195" s="899">
        <f t="shared" si="72"/>
        <v>0</v>
      </c>
      <c r="AH195" s="899">
        <f t="shared" si="72"/>
        <v>0</v>
      </c>
      <c r="AI195" s="899"/>
      <c r="AJ195" s="899"/>
      <c r="AK195" s="899"/>
      <c r="AL195" s="899"/>
      <c r="AM195" s="899"/>
      <c r="AN195" s="899"/>
      <c r="AO195" s="899"/>
      <c r="AP195" s="899"/>
      <c r="AQ195" s="899">
        <f t="shared" si="73"/>
        <v>0</v>
      </c>
      <c r="AR195" s="899"/>
      <c r="AS195" s="899">
        <f t="shared" si="78"/>
        <v>0</v>
      </c>
      <c r="AT195" s="899">
        <f t="shared" si="79"/>
        <v>0</v>
      </c>
      <c r="AU195" s="899"/>
      <c r="AV195" s="899"/>
      <c r="AW195" s="899"/>
      <c r="AX195" s="899"/>
      <c r="AY195" s="899"/>
      <c r="AZ195" s="899"/>
      <c r="BA195" s="899"/>
      <c r="BB195" s="899">
        <f t="shared" si="80"/>
        <v>0</v>
      </c>
      <c r="BC195" s="899">
        <f t="shared" si="74"/>
        <v>0</v>
      </c>
      <c r="BD195" s="899">
        <f t="shared" si="75"/>
        <v>0</v>
      </c>
      <c r="BE195" s="901" t="str">
        <f t="shared" si="76"/>
        <v>-</v>
      </c>
      <c r="BF195" s="902"/>
      <c r="BG195" s="903"/>
      <c r="BH195" s="904"/>
      <c r="BI195" s="905"/>
      <c r="BJ195" s="866"/>
      <c r="BL195" s="867"/>
      <c r="BM195" s="867"/>
      <c r="BN195" s="867"/>
    </row>
    <row r="196" spans="1:66">
      <c r="A196" s="872"/>
      <c r="B196" s="897" t="s">
        <v>348</v>
      </c>
      <c r="C196" s="897"/>
      <c r="D196" s="899"/>
      <c r="E196" s="899"/>
      <c r="F196" s="899">
        <f t="shared" si="77"/>
        <v>0</v>
      </c>
      <c r="G196" s="899">
        <f t="shared" si="77"/>
        <v>0</v>
      </c>
      <c r="H196" s="899"/>
      <c r="I196" s="899"/>
      <c r="J196" s="899"/>
      <c r="K196" s="899"/>
      <c r="L196" s="899"/>
      <c r="M196" s="899"/>
      <c r="N196" s="899"/>
      <c r="O196" s="899"/>
      <c r="P196" s="899"/>
      <c r="Q196" s="899"/>
      <c r="R196" s="899"/>
      <c r="S196" s="899"/>
      <c r="T196" s="899"/>
      <c r="U196" s="899"/>
      <c r="V196" s="899"/>
      <c r="W196" s="899"/>
      <c r="X196" s="899"/>
      <c r="Y196" s="899"/>
      <c r="Z196" s="899"/>
      <c r="AA196" s="899"/>
      <c r="AB196" s="899"/>
      <c r="AC196" s="899"/>
      <c r="AD196" s="899"/>
      <c r="AE196" s="899"/>
      <c r="AF196" s="899"/>
      <c r="AG196" s="899">
        <f t="shared" si="72"/>
        <v>0</v>
      </c>
      <c r="AH196" s="899">
        <f t="shared" si="72"/>
        <v>0</v>
      </c>
      <c r="AI196" s="899"/>
      <c r="AJ196" s="899"/>
      <c r="AK196" s="899"/>
      <c r="AL196" s="899"/>
      <c r="AM196" s="899"/>
      <c r="AN196" s="899"/>
      <c r="AO196" s="899"/>
      <c r="AP196" s="899"/>
      <c r="AQ196" s="899">
        <f t="shared" si="73"/>
        <v>0</v>
      </c>
      <c r="AR196" s="899"/>
      <c r="AS196" s="899">
        <f t="shared" si="78"/>
        <v>0</v>
      </c>
      <c r="AT196" s="899">
        <f t="shared" si="79"/>
        <v>0</v>
      </c>
      <c r="AU196" s="899"/>
      <c r="AV196" s="899"/>
      <c r="AW196" s="899"/>
      <c r="AX196" s="899"/>
      <c r="AY196" s="899"/>
      <c r="AZ196" s="899"/>
      <c r="BA196" s="899"/>
      <c r="BB196" s="899">
        <f t="shared" si="80"/>
        <v>0</v>
      </c>
      <c r="BC196" s="899">
        <f t="shared" si="74"/>
        <v>0</v>
      </c>
      <c r="BD196" s="899">
        <f t="shared" si="75"/>
        <v>0</v>
      </c>
      <c r="BE196" s="901" t="str">
        <f t="shared" si="76"/>
        <v>-</v>
      </c>
      <c r="BF196" s="902"/>
      <c r="BG196" s="903"/>
      <c r="BH196" s="904"/>
      <c r="BI196" s="905"/>
      <c r="BJ196" s="866"/>
      <c r="BL196" s="867"/>
      <c r="BM196" s="867"/>
      <c r="BN196" s="867"/>
    </row>
    <row r="197" spans="1:66">
      <c r="A197" s="872"/>
      <c r="B197" s="897" t="s">
        <v>349</v>
      </c>
      <c r="C197" s="897"/>
      <c r="D197" s="899"/>
      <c r="E197" s="899"/>
      <c r="F197" s="899">
        <f t="shared" si="77"/>
        <v>0</v>
      </c>
      <c r="G197" s="899">
        <f t="shared" si="77"/>
        <v>0</v>
      </c>
      <c r="H197" s="899"/>
      <c r="I197" s="899"/>
      <c r="J197" s="899"/>
      <c r="K197" s="899"/>
      <c r="L197" s="899"/>
      <c r="M197" s="899"/>
      <c r="N197" s="899"/>
      <c r="O197" s="899"/>
      <c r="P197" s="899"/>
      <c r="Q197" s="899"/>
      <c r="R197" s="899"/>
      <c r="S197" s="899"/>
      <c r="T197" s="899"/>
      <c r="U197" s="899"/>
      <c r="V197" s="899"/>
      <c r="W197" s="899"/>
      <c r="X197" s="899"/>
      <c r="Y197" s="899"/>
      <c r="Z197" s="899"/>
      <c r="AA197" s="899"/>
      <c r="AB197" s="899"/>
      <c r="AC197" s="899"/>
      <c r="AD197" s="899"/>
      <c r="AE197" s="899"/>
      <c r="AF197" s="899"/>
      <c r="AG197" s="899">
        <f t="shared" si="72"/>
        <v>0</v>
      </c>
      <c r="AH197" s="899">
        <f t="shared" si="72"/>
        <v>0</v>
      </c>
      <c r="AI197" s="899"/>
      <c r="AJ197" s="899"/>
      <c r="AK197" s="899"/>
      <c r="AL197" s="899"/>
      <c r="AM197" s="899"/>
      <c r="AN197" s="899"/>
      <c r="AO197" s="899"/>
      <c r="AP197" s="899"/>
      <c r="AQ197" s="899">
        <f t="shared" si="73"/>
        <v>0</v>
      </c>
      <c r="AR197" s="899"/>
      <c r="AS197" s="899">
        <f t="shared" si="78"/>
        <v>0</v>
      </c>
      <c r="AT197" s="899">
        <f t="shared" si="79"/>
        <v>0</v>
      </c>
      <c r="AU197" s="899"/>
      <c r="AV197" s="899"/>
      <c r="AW197" s="899"/>
      <c r="AX197" s="899"/>
      <c r="AY197" s="899"/>
      <c r="AZ197" s="899"/>
      <c r="BA197" s="899"/>
      <c r="BB197" s="899">
        <f t="shared" si="80"/>
        <v>0</v>
      </c>
      <c r="BC197" s="899">
        <f t="shared" si="74"/>
        <v>0</v>
      </c>
      <c r="BD197" s="899">
        <f t="shared" si="75"/>
        <v>0</v>
      </c>
      <c r="BE197" s="901" t="str">
        <f t="shared" si="76"/>
        <v>-</v>
      </c>
      <c r="BF197" s="902"/>
      <c r="BG197" s="903"/>
      <c r="BH197" s="904"/>
      <c r="BI197" s="905"/>
      <c r="BJ197" s="866"/>
      <c r="BL197" s="867"/>
      <c r="BM197" s="867"/>
      <c r="BN197" s="867"/>
    </row>
    <row r="198" spans="1:66">
      <c r="A198" s="872"/>
      <c r="B198" s="897" t="s">
        <v>350</v>
      </c>
      <c r="C198" s="897"/>
      <c r="D198" s="899">
        <f>SUM(D199:D202)</f>
        <v>0</v>
      </c>
      <c r="E198" s="899"/>
      <c r="F198" s="899">
        <f t="shared" si="77"/>
        <v>0</v>
      </c>
      <c r="G198" s="899">
        <f t="shared" si="77"/>
        <v>0</v>
      </c>
      <c r="H198" s="899">
        <f t="shared" ref="H198:AF198" si="101">SUM(H199:H202)</f>
        <v>0</v>
      </c>
      <c r="I198" s="899">
        <f t="shared" si="101"/>
        <v>0</v>
      </c>
      <c r="J198" s="899">
        <f t="shared" si="101"/>
        <v>0</v>
      </c>
      <c r="K198" s="899">
        <f t="shared" si="101"/>
        <v>0</v>
      </c>
      <c r="L198" s="899">
        <f t="shared" si="101"/>
        <v>0</v>
      </c>
      <c r="M198" s="899">
        <f t="shared" si="101"/>
        <v>0</v>
      </c>
      <c r="N198" s="899">
        <f t="shared" si="101"/>
        <v>0</v>
      </c>
      <c r="O198" s="899">
        <f t="shared" si="101"/>
        <v>0</v>
      </c>
      <c r="P198" s="899">
        <f t="shared" si="101"/>
        <v>0</v>
      </c>
      <c r="Q198" s="899">
        <f t="shared" si="101"/>
        <v>0</v>
      </c>
      <c r="R198" s="899">
        <f t="shared" si="101"/>
        <v>0</v>
      </c>
      <c r="S198" s="899">
        <f t="shared" si="101"/>
        <v>0</v>
      </c>
      <c r="T198" s="899">
        <f t="shared" si="101"/>
        <v>0</v>
      </c>
      <c r="U198" s="899">
        <f t="shared" si="101"/>
        <v>0</v>
      </c>
      <c r="V198" s="899">
        <f t="shared" si="101"/>
        <v>0</v>
      </c>
      <c r="W198" s="899">
        <f t="shared" si="101"/>
        <v>0</v>
      </c>
      <c r="X198" s="899">
        <f t="shared" si="101"/>
        <v>0</v>
      </c>
      <c r="Y198" s="899">
        <f t="shared" si="101"/>
        <v>0</v>
      </c>
      <c r="Z198" s="899">
        <f t="shared" si="101"/>
        <v>0</v>
      </c>
      <c r="AA198" s="899">
        <f t="shared" si="101"/>
        <v>0</v>
      </c>
      <c r="AB198" s="899">
        <f t="shared" si="101"/>
        <v>0</v>
      </c>
      <c r="AC198" s="899">
        <f t="shared" si="101"/>
        <v>0</v>
      </c>
      <c r="AD198" s="899">
        <f t="shared" si="101"/>
        <v>0</v>
      </c>
      <c r="AE198" s="899">
        <f t="shared" si="101"/>
        <v>0</v>
      </c>
      <c r="AF198" s="899">
        <f t="shared" si="101"/>
        <v>0</v>
      </c>
      <c r="AG198" s="899">
        <f t="shared" si="72"/>
        <v>0</v>
      </c>
      <c r="AH198" s="899">
        <f t="shared" si="72"/>
        <v>0</v>
      </c>
      <c r="AI198" s="899">
        <f t="shared" ref="AI198:AP198" si="102">SUM(AI199:AI202)</f>
        <v>0</v>
      </c>
      <c r="AJ198" s="899">
        <f t="shared" si="102"/>
        <v>0</v>
      </c>
      <c r="AK198" s="899">
        <f t="shared" si="102"/>
        <v>0</v>
      </c>
      <c r="AL198" s="899">
        <f t="shared" si="102"/>
        <v>0</v>
      </c>
      <c r="AM198" s="899">
        <f t="shared" si="102"/>
        <v>0</v>
      </c>
      <c r="AN198" s="899">
        <f t="shared" si="102"/>
        <v>0</v>
      </c>
      <c r="AO198" s="899">
        <f t="shared" si="102"/>
        <v>0</v>
      </c>
      <c r="AP198" s="899">
        <f t="shared" si="102"/>
        <v>0</v>
      </c>
      <c r="AQ198" s="899">
        <f t="shared" si="73"/>
        <v>0</v>
      </c>
      <c r="AR198" s="899"/>
      <c r="AS198" s="899">
        <f t="shared" si="78"/>
        <v>0</v>
      </c>
      <c r="AT198" s="899">
        <f t="shared" si="79"/>
        <v>0</v>
      </c>
      <c r="AU198" s="899">
        <f t="shared" ref="AU198:BA198" si="103">SUM(AU199:AU202)</f>
        <v>0</v>
      </c>
      <c r="AV198" s="899">
        <f t="shared" si="103"/>
        <v>0</v>
      </c>
      <c r="AW198" s="899">
        <f t="shared" si="103"/>
        <v>0</v>
      </c>
      <c r="AX198" s="899">
        <f t="shared" si="103"/>
        <v>0</v>
      </c>
      <c r="AY198" s="899">
        <f t="shared" si="103"/>
        <v>0</v>
      </c>
      <c r="AZ198" s="899">
        <f t="shared" si="103"/>
        <v>0</v>
      </c>
      <c r="BA198" s="899">
        <f t="shared" si="103"/>
        <v>0</v>
      </c>
      <c r="BB198" s="899">
        <f t="shared" si="80"/>
        <v>0</v>
      </c>
      <c r="BC198" s="899">
        <f t="shared" si="74"/>
        <v>0</v>
      </c>
      <c r="BD198" s="899">
        <f t="shared" si="75"/>
        <v>0</v>
      </c>
      <c r="BE198" s="901" t="str">
        <f t="shared" si="76"/>
        <v>-</v>
      </c>
      <c r="BF198" s="902"/>
      <c r="BG198" s="903"/>
      <c r="BH198" s="904"/>
      <c r="BI198" s="905"/>
      <c r="BJ198" s="866"/>
      <c r="BL198" s="867"/>
      <c r="BM198" s="867"/>
      <c r="BN198" s="867"/>
    </row>
    <row r="199" spans="1:66">
      <c r="A199" s="872"/>
      <c r="B199" s="897" t="s">
        <v>351</v>
      </c>
      <c r="C199" s="897"/>
      <c r="D199" s="899"/>
      <c r="E199" s="899"/>
      <c r="F199" s="899">
        <f t="shared" si="77"/>
        <v>0</v>
      </c>
      <c r="G199" s="899">
        <f t="shared" si="77"/>
        <v>0</v>
      </c>
      <c r="H199" s="899"/>
      <c r="I199" s="899"/>
      <c r="J199" s="899"/>
      <c r="K199" s="899"/>
      <c r="L199" s="899"/>
      <c r="M199" s="899"/>
      <c r="N199" s="899"/>
      <c r="O199" s="899"/>
      <c r="P199" s="899"/>
      <c r="Q199" s="899"/>
      <c r="R199" s="899"/>
      <c r="S199" s="899"/>
      <c r="T199" s="899"/>
      <c r="U199" s="899"/>
      <c r="V199" s="899"/>
      <c r="W199" s="899"/>
      <c r="X199" s="899"/>
      <c r="Y199" s="899"/>
      <c r="Z199" s="899"/>
      <c r="AA199" s="899"/>
      <c r="AB199" s="899"/>
      <c r="AC199" s="899"/>
      <c r="AD199" s="899"/>
      <c r="AE199" s="899"/>
      <c r="AF199" s="899"/>
      <c r="AG199" s="899">
        <f t="shared" si="72"/>
        <v>0</v>
      </c>
      <c r="AH199" s="899">
        <f t="shared" si="72"/>
        <v>0</v>
      </c>
      <c r="AI199" s="899"/>
      <c r="AJ199" s="899"/>
      <c r="AK199" s="899"/>
      <c r="AL199" s="899"/>
      <c r="AM199" s="899"/>
      <c r="AN199" s="899"/>
      <c r="AO199" s="899"/>
      <c r="AP199" s="899"/>
      <c r="AQ199" s="899">
        <f t="shared" si="73"/>
        <v>0</v>
      </c>
      <c r="AR199" s="899"/>
      <c r="AS199" s="899">
        <f t="shared" si="78"/>
        <v>0</v>
      </c>
      <c r="AT199" s="899">
        <f t="shared" si="79"/>
        <v>0</v>
      </c>
      <c r="AU199" s="899"/>
      <c r="AV199" s="899"/>
      <c r="AW199" s="899"/>
      <c r="AX199" s="899"/>
      <c r="AY199" s="899"/>
      <c r="AZ199" s="899"/>
      <c r="BA199" s="899"/>
      <c r="BB199" s="899">
        <f t="shared" si="80"/>
        <v>0</v>
      </c>
      <c r="BC199" s="899">
        <f t="shared" si="74"/>
        <v>0</v>
      </c>
      <c r="BD199" s="899">
        <f t="shared" si="75"/>
        <v>0</v>
      </c>
      <c r="BE199" s="901" t="str">
        <f t="shared" si="76"/>
        <v>-</v>
      </c>
      <c r="BF199" s="902"/>
      <c r="BG199" s="903"/>
      <c r="BH199" s="904"/>
      <c r="BI199" s="905"/>
      <c r="BJ199" s="866"/>
      <c r="BL199" s="867"/>
      <c r="BM199" s="867"/>
      <c r="BN199" s="867"/>
    </row>
    <row r="200" spans="1:66">
      <c r="A200" s="872"/>
      <c r="B200" s="897" t="s">
        <v>352</v>
      </c>
      <c r="C200" s="897"/>
      <c r="D200" s="899"/>
      <c r="E200" s="899"/>
      <c r="F200" s="899">
        <f t="shared" si="77"/>
        <v>0</v>
      </c>
      <c r="G200" s="899">
        <f t="shared" si="77"/>
        <v>0</v>
      </c>
      <c r="H200" s="899"/>
      <c r="I200" s="899"/>
      <c r="J200" s="899"/>
      <c r="K200" s="899"/>
      <c r="L200" s="899"/>
      <c r="M200" s="899"/>
      <c r="N200" s="899"/>
      <c r="O200" s="899"/>
      <c r="P200" s="899"/>
      <c r="Q200" s="899"/>
      <c r="R200" s="899"/>
      <c r="S200" s="899"/>
      <c r="T200" s="899"/>
      <c r="U200" s="899"/>
      <c r="V200" s="899"/>
      <c r="W200" s="899"/>
      <c r="X200" s="899"/>
      <c r="Y200" s="899"/>
      <c r="Z200" s="899"/>
      <c r="AA200" s="899"/>
      <c r="AB200" s="899"/>
      <c r="AC200" s="899"/>
      <c r="AD200" s="899"/>
      <c r="AE200" s="899"/>
      <c r="AF200" s="899"/>
      <c r="AG200" s="899">
        <f t="shared" si="72"/>
        <v>0</v>
      </c>
      <c r="AH200" s="899">
        <f t="shared" si="72"/>
        <v>0</v>
      </c>
      <c r="AI200" s="899"/>
      <c r="AJ200" s="899"/>
      <c r="AK200" s="899"/>
      <c r="AL200" s="899"/>
      <c r="AM200" s="899"/>
      <c r="AN200" s="899"/>
      <c r="AO200" s="899"/>
      <c r="AP200" s="899"/>
      <c r="AQ200" s="899">
        <f t="shared" si="73"/>
        <v>0</v>
      </c>
      <c r="AR200" s="899"/>
      <c r="AS200" s="899">
        <f t="shared" si="78"/>
        <v>0</v>
      </c>
      <c r="AT200" s="899">
        <f t="shared" si="79"/>
        <v>0</v>
      </c>
      <c r="AU200" s="899"/>
      <c r="AV200" s="899"/>
      <c r="AW200" s="899"/>
      <c r="AX200" s="899"/>
      <c r="AY200" s="899"/>
      <c r="AZ200" s="899"/>
      <c r="BA200" s="899"/>
      <c r="BB200" s="899">
        <f t="shared" si="80"/>
        <v>0</v>
      </c>
      <c r="BC200" s="899">
        <f t="shared" si="74"/>
        <v>0</v>
      </c>
      <c r="BD200" s="899">
        <f t="shared" si="75"/>
        <v>0</v>
      </c>
      <c r="BE200" s="901" t="str">
        <f t="shared" si="76"/>
        <v>-</v>
      </c>
      <c r="BF200" s="902"/>
      <c r="BG200" s="903"/>
      <c r="BH200" s="904"/>
      <c r="BI200" s="905"/>
      <c r="BJ200" s="866"/>
      <c r="BL200" s="867"/>
      <c r="BM200" s="867"/>
      <c r="BN200" s="867"/>
    </row>
    <row r="201" spans="1:66">
      <c r="A201" s="872"/>
      <c r="B201" s="897" t="s">
        <v>353</v>
      </c>
      <c r="C201" s="897"/>
      <c r="D201" s="899"/>
      <c r="E201" s="899"/>
      <c r="F201" s="899">
        <f t="shared" si="77"/>
        <v>0</v>
      </c>
      <c r="G201" s="899">
        <f t="shared" si="77"/>
        <v>0</v>
      </c>
      <c r="H201" s="899"/>
      <c r="I201" s="899"/>
      <c r="J201" s="899"/>
      <c r="K201" s="899"/>
      <c r="L201" s="899"/>
      <c r="M201" s="899"/>
      <c r="N201" s="899"/>
      <c r="O201" s="899"/>
      <c r="P201" s="899"/>
      <c r="Q201" s="899"/>
      <c r="R201" s="899"/>
      <c r="S201" s="899"/>
      <c r="T201" s="899"/>
      <c r="U201" s="899"/>
      <c r="V201" s="899"/>
      <c r="W201" s="899"/>
      <c r="X201" s="899"/>
      <c r="Y201" s="899"/>
      <c r="Z201" s="899"/>
      <c r="AA201" s="899"/>
      <c r="AB201" s="899"/>
      <c r="AC201" s="899"/>
      <c r="AD201" s="899"/>
      <c r="AE201" s="899"/>
      <c r="AF201" s="899"/>
      <c r="AG201" s="899">
        <f t="shared" si="72"/>
        <v>0</v>
      </c>
      <c r="AH201" s="899">
        <f t="shared" si="72"/>
        <v>0</v>
      </c>
      <c r="AI201" s="899"/>
      <c r="AJ201" s="899"/>
      <c r="AK201" s="899"/>
      <c r="AL201" s="899"/>
      <c r="AM201" s="899"/>
      <c r="AN201" s="899"/>
      <c r="AO201" s="899"/>
      <c r="AP201" s="899"/>
      <c r="AQ201" s="899">
        <f t="shared" si="73"/>
        <v>0</v>
      </c>
      <c r="AR201" s="899"/>
      <c r="AS201" s="899">
        <f t="shared" si="78"/>
        <v>0</v>
      </c>
      <c r="AT201" s="899">
        <f t="shared" si="79"/>
        <v>0</v>
      </c>
      <c r="AU201" s="899"/>
      <c r="AV201" s="899"/>
      <c r="AW201" s="899"/>
      <c r="AX201" s="899"/>
      <c r="AY201" s="899"/>
      <c r="AZ201" s="899"/>
      <c r="BA201" s="899"/>
      <c r="BB201" s="899">
        <f t="shared" si="80"/>
        <v>0</v>
      </c>
      <c r="BC201" s="899">
        <f t="shared" si="74"/>
        <v>0</v>
      </c>
      <c r="BD201" s="899">
        <f t="shared" si="75"/>
        <v>0</v>
      </c>
      <c r="BE201" s="901" t="str">
        <f t="shared" si="76"/>
        <v>-</v>
      </c>
      <c r="BF201" s="902"/>
      <c r="BG201" s="903"/>
      <c r="BH201" s="904"/>
      <c r="BI201" s="905"/>
      <c r="BJ201" s="866"/>
      <c r="BL201" s="867"/>
      <c r="BM201" s="867"/>
      <c r="BN201" s="867"/>
    </row>
    <row r="202" spans="1:66">
      <c r="A202" s="872"/>
      <c r="B202" s="897" t="s">
        <v>354</v>
      </c>
      <c r="C202" s="897"/>
      <c r="D202" s="899"/>
      <c r="E202" s="899"/>
      <c r="F202" s="899">
        <f t="shared" si="77"/>
        <v>0</v>
      </c>
      <c r="G202" s="899">
        <f t="shared" si="77"/>
        <v>0</v>
      </c>
      <c r="H202" s="899"/>
      <c r="I202" s="899"/>
      <c r="J202" s="899"/>
      <c r="K202" s="899"/>
      <c r="L202" s="899"/>
      <c r="M202" s="899"/>
      <c r="N202" s="899"/>
      <c r="O202" s="899"/>
      <c r="P202" s="899"/>
      <c r="Q202" s="899"/>
      <c r="R202" s="899"/>
      <c r="S202" s="899"/>
      <c r="T202" s="899"/>
      <c r="U202" s="899"/>
      <c r="V202" s="899"/>
      <c r="W202" s="899"/>
      <c r="X202" s="899"/>
      <c r="Y202" s="899"/>
      <c r="Z202" s="899"/>
      <c r="AA202" s="899"/>
      <c r="AB202" s="899"/>
      <c r="AC202" s="899"/>
      <c r="AD202" s="899"/>
      <c r="AE202" s="899"/>
      <c r="AF202" s="899"/>
      <c r="AG202" s="899">
        <f t="shared" si="72"/>
        <v>0</v>
      </c>
      <c r="AH202" s="899">
        <f t="shared" si="72"/>
        <v>0</v>
      </c>
      <c r="AI202" s="899"/>
      <c r="AJ202" s="899"/>
      <c r="AK202" s="899"/>
      <c r="AL202" s="899"/>
      <c r="AM202" s="899"/>
      <c r="AN202" s="899"/>
      <c r="AO202" s="899"/>
      <c r="AP202" s="899"/>
      <c r="AQ202" s="899">
        <f t="shared" si="73"/>
        <v>0</v>
      </c>
      <c r="AR202" s="899"/>
      <c r="AS202" s="899">
        <f t="shared" si="78"/>
        <v>0</v>
      </c>
      <c r="AT202" s="899">
        <f t="shared" si="79"/>
        <v>0</v>
      </c>
      <c r="AU202" s="899"/>
      <c r="AV202" s="899"/>
      <c r="AW202" s="899"/>
      <c r="AX202" s="899"/>
      <c r="AY202" s="899"/>
      <c r="AZ202" s="899"/>
      <c r="BA202" s="899"/>
      <c r="BB202" s="899">
        <f t="shared" si="80"/>
        <v>0</v>
      </c>
      <c r="BC202" s="899">
        <f t="shared" si="74"/>
        <v>0</v>
      </c>
      <c r="BD202" s="899">
        <f t="shared" si="75"/>
        <v>0</v>
      </c>
      <c r="BE202" s="901" t="str">
        <f t="shared" si="76"/>
        <v>-</v>
      </c>
      <c r="BF202" s="902"/>
      <c r="BG202" s="903"/>
      <c r="BH202" s="904"/>
      <c r="BI202" s="905"/>
      <c r="BJ202" s="866"/>
      <c r="BL202" s="867"/>
      <c r="BM202" s="867"/>
      <c r="BN202" s="867"/>
    </row>
    <row r="203" spans="1:66">
      <c r="A203" s="872"/>
      <c r="B203" s="897" t="s">
        <v>355</v>
      </c>
      <c r="C203" s="897"/>
      <c r="D203" s="899">
        <f>SUM(D204:D207)</f>
        <v>0</v>
      </c>
      <c r="E203" s="899"/>
      <c r="F203" s="899">
        <f t="shared" si="77"/>
        <v>0</v>
      </c>
      <c r="G203" s="899">
        <f t="shared" si="77"/>
        <v>0</v>
      </c>
      <c r="H203" s="899">
        <f t="shared" ref="H203:AF203" si="104">SUM(H204:H207)</f>
        <v>0</v>
      </c>
      <c r="I203" s="899">
        <f t="shared" si="104"/>
        <v>0</v>
      </c>
      <c r="J203" s="899">
        <f t="shared" si="104"/>
        <v>0</v>
      </c>
      <c r="K203" s="899">
        <f t="shared" si="104"/>
        <v>0</v>
      </c>
      <c r="L203" s="899">
        <f t="shared" si="104"/>
        <v>0</v>
      </c>
      <c r="M203" s="899">
        <f t="shared" si="104"/>
        <v>0</v>
      </c>
      <c r="N203" s="899">
        <f t="shared" si="104"/>
        <v>0</v>
      </c>
      <c r="O203" s="899">
        <f t="shared" si="104"/>
        <v>0</v>
      </c>
      <c r="P203" s="899">
        <f t="shared" si="104"/>
        <v>0</v>
      </c>
      <c r="Q203" s="899">
        <f t="shared" si="104"/>
        <v>0</v>
      </c>
      <c r="R203" s="899">
        <f t="shared" si="104"/>
        <v>0</v>
      </c>
      <c r="S203" s="899">
        <f t="shared" si="104"/>
        <v>0</v>
      </c>
      <c r="T203" s="899">
        <f t="shared" si="104"/>
        <v>0</v>
      </c>
      <c r="U203" s="899">
        <f t="shared" si="104"/>
        <v>0</v>
      </c>
      <c r="V203" s="899">
        <f t="shared" si="104"/>
        <v>0</v>
      </c>
      <c r="W203" s="899">
        <f t="shared" si="104"/>
        <v>0</v>
      </c>
      <c r="X203" s="899">
        <f t="shared" si="104"/>
        <v>0</v>
      </c>
      <c r="Y203" s="899">
        <f t="shared" si="104"/>
        <v>0</v>
      </c>
      <c r="Z203" s="899">
        <f t="shared" si="104"/>
        <v>0</v>
      </c>
      <c r="AA203" s="899">
        <f t="shared" si="104"/>
        <v>0</v>
      </c>
      <c r="AB203" s="899">
        <f t="shared" si="104"/>
        <v>0</v>
      </c>
      <c r="AC203" s="899">
        <f t="shared" si="104"/>
        <v>0</v>
      </c>
      <c r="AD203" s="899">
        <f t="shared" si="104"/>
        <v>0</v>
      </c>
      <c r="AE203" s="899">
        <f t="shared" si="104"/>
        <v>0</v>
      </c>
      <c r="AF203" s="899">
        <f t="shared" si="104"/>
        <v>0</v>
      </c>
      <c r="AG203" s="899">
        <f t="shared" si="72"/>
        <v>0</v>
      </c>
      <c r="AH203" s="899">
        <f t="shared" si="72"/>
        <v>0</v>
      </c>
      <c r="AI203" s="899">
        <f t="shared" ref="AI203:AP203" si="105">SUM(AI204:AI207)</f>
        <v>0</v>
      </c>
      <c r="AJ203" s="899">
        <f t="shared" si="105"/>
        <v>0</v>
      </c>
      <c r="AK203" s="899">
        <f t="shared" si="105"/>
        <v>0</v>
      </c>
      <c r="AL203" s="899">
        <f t="shared" si="105"/>
        <v>0</v>
      </c>
      <c r="AM203" s="899">
        <f t="shared" si="105"/>
        <v>0</v>
      </c>
      <c r="AN203" s="899">
        <f t="shared" si="105"/>
        <v>0</v>
      </c>
      <c r="AO203" s="899">
        <f t="shared" si="105"/>
        <v>0</v>
      </c>
      <c r="AP203" s="899">
        <f t="shared" si="105"/>
        <v>0</v>
      </c>
      <c r="AQ203" s="899">
        <f t="shared" si="73"/>
        <v>0</v>
      </c>
      <c r="AR203" s="899"/>
      <c r="AS203" s="899">
        <f t="shared" si="78"/>
        <v>0</v>
      </c>
      <c r="AT203" s="899">
        <f t="shared" si="79"/>
        <v>0</v>
      </c>
      <c r="AU203" s="899">
        <f t="shared" ref="AU203:BA203" si="106">SUM(AU204:AU207)</f>
        <v>0</v>
      </c>
      <c r="AV203" s="899">
        <f t="shared" si="106"/>
        <v>0</v>
      </c>
      <c r="AW203" s="899">
        <f t="shared" si="106"/>
        <v>0</v>
      </c>
      <c r="AX203" s="899">
        <f t="shared" si="106"/>
        <v>0</v>
      </c>
      <c r="AY203" s="899">
        <f t="shared" si="106"/>
        <v>0</v>
      </c>
      <c r="AZ203" s="899">
        <f t="shared" si="106"/>
        <v>0</v>
      </c>
      <c r="BA203" s="899">
        <f t="shared" si="106"/>
        <v>0</v>
      </c>
      <c r="BB203" s="899">
        <f t="shared" si="80"/>
        <v>0</v>
      </c>
      <c r="BC203" s="899">
        <f t="shared" si="74"/>
        <v>0</v>
      </c>
      <c r="BD203" s="899">
        <f t="shared" si="75"/>
        <v>0</v>
      </c>
      <c r="BE203" s="901" t="str">
        <f t="shared" si="76"/>
        <v>-</v>
      </c>
      <c r="BF203" s="902"/>
      <c r="BG203" s="903"/>
      <c r="BH203" s="904"/>
      <c r="BI203" s="905"/>
      <c r="BJ203" s="866"/>
      <c r="BL203" s="867"/>
      <c r="BM203" s="867"/>
      <c r="BN203" s="867"/>
    </row>
    <row r="204" spans="1:66">
      <c r="A204" s="872"/>
      <c r="B204" s="897" t="s">
        <v>356</v>
      </c>
      <c r="C204" s="897"/>
      <c r="D204" s="899"/>
      <c r="E204" s="899"/>
      <c r="F204" s="899">
        <f t="shared" si="77"/>
        <v>0</v>
      </c>
      <c r="G204" s="899">
        <f t="shared" si="77"/>
        <v>0</v>
      </c>
      <c r="H204" s="899"/>
      <c r="I204" s="899"/>
      <c r="J204" s="899"/>
      <c r="K204" s="899"/>
      <c r="L204" s="899"/>
      <c r="M204" s="899"/>
      <c r="N204" s="899"/>
      <c r="O204" s="899"/>
      <c r="P204" s="899"/>
      <c r="Q204" s="899"/>
      <c r="R204" s="899"/>
      <c r="S204" s="899"/>
      <c r="T204" s="899"/>
      <c r="U204" s="899"/>
      <c r="V204" s="899"/>
      <c r="W204" s="899"/>
      <c r="X204" s="899"/>
      <c r="Y204" s="899"/>
      <c r="Z204" s="899"/>
      <c r="AA204" s="899"/>
      <c r="AB204" s="899"/>
      <c r="AC204" s="899"/>
      <c r="AD204" s="899"/>
      <c r="AE204" s="899"/>
      <c r="AF204" s="899"/>
      <c r="AG204" s="899">
        <f t="shared" si="72"/>
        <v>0</v>
      </c>
      <c r="AH204" s="899">
        <f t="shared" si="72"/>
        <v>0</v>
      </c>
      <c r="AI204" s="899"/>
      <c r="AJ204" s="899"/>
      <c r="AK204" s="899"/>
      <c r="AL204" s="899"/>
      <c r="AM204" s="899"/>
      <c r="AN204" s="899"/>
      <c r="AO204" s="899"/>
      <c r="AP204" s="899"/>
      <c r="AQ204" s="899">
        <f t="shared" si="73"/>
        <v>0</v>
      </c>
      <c r="AR204" s="899"/>
      <c r="AS204" s="899">
        <f t="shared" si="78"/>
        <v>0</v>
      </c>
      <c r="AT204" s="899">
        <f t="shared" si="79"/>
        <v>0</v>
      </c>
      <c r="AU204" s="899"/>
      <c r="AV204" s="899"/>
      <c r="AW204" s="899"/>
      <c r="AX204" s="899"/>
      <c r="AY204" s="899"/>
      <c r="AZ204" s="899"/>
      <c r="BA204" s="899"/>
      <c r="BB204" s="899">
        <f t="shared" si="80"/>
        <v>0</v>
      </c>
      <c r="BC204" s="899">
        <f t="shared" si="74"/>
        <v>0</v>
      </c>
      <c r="BD204" s="899">
        <f t="shared" si="75"/>
        <v>0</v>
      </c>
      <c r="BE204" s="901" t="str">
        <f t="shared" si="76"/>
        <v>-</v>
      </c>
      <c r="BF204" s="902"/>
      <c r="BG204" s="903"/>
      <c r="BH204" s="904"/>
      <c r="BI204" s="905"/>
      <c r="BJ204" s="866"/>
      <c r="BL204" s="867"/>
      <c r="BM204" s="867"/>
      <c r="BN204" s="867"/>
    </row>
    <row r="205" spans="1:66">
      <c r="A205" s="872"/>
      <c r="B205" s="897" t="s">
        <v>357</v>
      </c>
      <c r="C205" s="897"/>
      <c r="D205" s="899"/>
      <c r="E205" s="899"/>
      <c r="F205" s="899">
        <f t="shared" si="77"/>
        <v>0</v>
      </c>
      <c r="G205" s="899">
        <f t="shared" si="77"/>
        <v>0</v>
      </c>
      <c r="H205" s="899"/>
      <c r="I205" s="899"/>
      <c r="J205" s="899"/>
      <c r="K205" s="899"/>
      <c r="L205" s="899"/>
      <c r="M205" s="899"/>
      <c r="N205" s="899"/>
      <c r="O205" s="899"/>
      <c r="P205" s="899"/>
      <c r="Q205" s="899"/>
      <c r="R205" s="899"/>
      <c r="S205" s="899"/>
      <c r="T205" s="899"/>
      <c r="U205" s="899"/>
      <c r="V205" s="899"/>
      <c r="W205" s="899"/>
      <c r="X205" s="899"/>
      <c r="Y205" s="899"/>
      <c r="Z205" s="899"/>
      <c r="AA205" s="899"/>
      <c r="AB205" s="899"/>
      <c r="AC205" s="899"/>
      <c r="AD205" s="899"/>
      <c r="AE205" s="899"/>
      <c r="AF205" s="899"/>
      <c r="AG205" s="899">
        <f t="shared" si="72"/>
        <v>0</v>
      </c>
      <c r="AH205" s="899">
        <f t="shared" si="72"/>
        <v>0</v>
      </c>
      <c r="AI205" s="899"/>
      <c r="AJ205" s="899"/>
      <c r="AK205" s="899"/>
      <c r="AL205" s="899"/>
      <c r="AM205" s="899"/>
      <c r="AN205" s="899"/>
      <c r="AO205" s="899"/>
      <c r="AP205" s="899"/>
      <c r="AQ205" s="899">
        <f t="shared" si="73"/>
        <v>0</v>
      </c>
      <c r="AR205" s="899"/>
      <c r="AS205" s="899">
        <f t="shared" si="78"/>
        <v>0</v>
      </c>
      <c r="AT205" s="899">
        <f t="shared" si="79"/>
        <v>0</v>
      </c>
      <c r="AU205" s="899"/>
      <c r="AV205" s="899"/>
      <c r="AW205" s="899"/>
      <c r="AX205" s="899"/>
      <c r="AY205" s="899"/>
      <c r="AZ205" s="899"/>
      <c r="BA205" s="899"/>
      <c r="BB205" s="899">
        <f t="shared" si="80"/>
        <v>0</v>
      </c>
      <c r="BC205" s="899">
        <f t="shared" si="74"/>
        <v>0</v>
      </c>
      <c r="BD205" s="899">
        <f t="shared" si="75"/>
        <v>0</v>
      </c>
      <c r="BE205" s="901" t="str">
        <f t="shared" si="76"/>
        <v>-</v>
      </c>
      <c r="BF205" s="902"/>
      <c r="BG205" s="903"/>
      <c r="BH205" s="904"/>
      <c r="BI205" s="905"/>
      <c r="BJ205" s="866"/>
      <c r="BL205" s="867"/>
      <c r="BM205" s="867"/>
      <c r="BN205" s="867"/>
    </row>
    <row r="206" spans="1:66">
      <c r="A206" s="872"/>
      <c r="B206" s="897" t="s">
        <v>358</v>
      </c>
      <c r="C206" s="897"/>
      <c r="D206" s="899"/>
      <c r="E206" s="899"/>
      <c r="F206" s="899">
        <f t="shared" si="77"/>
        <v>0</v>
      </c>
      <c r="G206" s="899">
        <f t="shared" si="77"/>
        <v>0</v>
      </c>
      <c r="H206" s="899"/>
      <c r="I206" s="899"/>
      <c r="J206" s="899"/>
      <c r="K206" s="899"/>
      <c r="L206" s="899"/>
      <c r="M206" s="899"/>
      <c r="N206" s="899"/>
      <c r="O206" s="899"/>
      <c r="P206" s="899"/>
      <c r="Q206" s="899"/>
      <c r="R206" s="899"/>
      <c r="S206" s="899"/>
      <c r="T206" s="899"/>
      <c r="U206" s="899"/>
      <c r="V206" s="899"/>
      <c r="W206" s="899"/>
      <c r="X206" s="899"/>
      <c r="Y206" s="899"/>
      <c r="Z206" s="899"/>
      <c r="AA206" s="899"/>
      <c r="AB206" s="899"/>
      <c r="AC206" s="899"/>
      <c r="AD206" s="899"/>
      <c r="AE206" s="899"/>
      <c r="AF206" s="899"/>
      <c r="AG206" s="899">
        <f t="shared" si="72"/>
        <v>0</v>
      </c>
      <c r="AH206" s="899">
        <f t="shared" si="72"/>
        <v>0</v>
      </c>
      <c r="AI206" s="899"/>
      <c r="AJ206" s="899"/>
      <c r="AK206" s="899"/>
      <c r="AL206" s="899"/>
      <c r="AM206" s="899"/>
      <c r="AN206" s="899"/>
      <c r="AO206" s="899"/>
      <c r="AP206" s="899"/>
      <c r="AQ206" s="899">
        <f t="shared" si="73"/>
        <v>0</v>
      </c>
      <c r="AR206" s="899"/>
      <c r="AS206" s="899">
        <f t="shared" si="78"/>
        <v>0</v>
      </c>
      <c r="AT206" s="899">
        <f t="shared" si="79"/>
        <v>0</v>
      </c>
      <c r="AU206" s="899"/>
      <c r="AV206" s="899"/>
      <c r="AW206" s="899"/>
      <c r="AX206" s="899"/>
      <c r="AY206" s="899"/>
      <c r="AZ206" s="899"/>
      <c r="BA206" s="899"/>
      <c r="BB206" s="899">
        <f t="shared" si="80"/>
        <v>0</v>
      </c>
      <c r="BC206" s="899">
        <f t="shared" si="74"/>
        <v>0</v>
      </c>
      <c r="BD206" s="899">
        <f t="shared" si="75"/>
        <v>0</v>
      </c>
      <c r="BE206" s="901" t="str">
        <f t="shared" si="76"/>
        <v>-</v>
      </c>
      <c r="BF206" s="902"/>
      <c r="BG206" s="903"/>
      <c r="BH206" s="904"/>
      <c r="BI206" s="905"/>
      <c r="BJ206" s="866"/>
      <c r="BL206" s="867"/>
      <c r="BM206" s="867"/>
      <c r="BN206" s="867"/>
    </row>
    <row r="207" spans="1:66">
      <c r="A207" s="872"/>
      <c r="B207" s="897" t="s">
        <v>359</v>
      </c>
      <c r="C207" s="897"/>
      <c r="D207" s="899"/>
      <c r="E207" s="899"/>
      <c r="F207" s="899">
        <f t="shared" si="77"/>
        <v>0</v>
      </c>
      <c r="G207" s="899">
        <f t="shared" si="77"/>
        <v>0</v>
      </c>
      <c r="H207" s="899"/>
      <c r="I207" s="899"/>
      <c r="J207" s="899"/>
      <c r="K207" s="899"/>
      <c r="L207" s="899"/>
      <c r="M207" s="899"/>
      <c r="N207" s="899"/>
      <c r="O207" s="899"/>
      <c r="P207" s="899"/>
      <c r="Q207" s="899"/>
      <c r="R207" s="899"/>
      <c r="S207" s="899"/>
      <c r="T207" s="899"/>
      <c r="U207" s="899"/>
      <c r="V207" s="899"/>
      <c r="W207" s="899"/>
      <c r="X207" s="899"/>
      <c r="Y207" s="899"/>
      <c r="Z207" s="899"/>
      <c r="AA207" s="899"/>
      <c r="AB207" s="899"/>
      <c r="AC207" s="899"/>
      <c r="AD207" s="899"/>
      <c r="AE207" s="899"/>
      <c r="AF207" s="899"/>
      <c r="AG207" s="899">
        <f t="shared" si="72"/>
        <v>0</v>
      </c>
      <c r="AH207" s="899">
        <f t="shared" si="72"/>
        <v>0</v>
      </c>
      <c r="AI207" s="899"/>
      <c r="AJ207" s="899"/>
      <c r="AK207" s="899"/>
      <c r="AL207" s="899"/>
      <c r="AM207" s="899"/>
      <c r="AN207" s="899"/>
      <c r="AO207" s="899"/>
      <c r="AP207" s="899"/>
      <c r="AQ207" s="899">
        <f t="shared" si="73"/>
        <v>0</v>
      </c>
      <c r="AR207" s="899"/>
      <c r="AS207" s="899">
        <f t="shared" si="78"/>
        <v>0</v>
      </c>
      <c r="AT207" s="899">
        <f t="shared" si="79"/>
        <v>0</v>
      </c>
      <c r="AU207" s="899"/>
      <c r="AV207" s="899"/>
      <c r="AW207" s="899"/>
      <c r="AX207" s="899"/>
      <c r="AY207" s="899"/>
      <c r="AZ207" s="899"/>
      <c r="BA207" s="899"/>
      <c r="BB207" s="899">
        <f t="shared" si="80"/>
        <v>0</v>
      </c>
      <c r="BC207" s="899">
        <f t="shared" si="74"/>
        <v>0</v>
      </c>
      <c r="BD207" s="899">
        <f t="shared" si="75"/>
        <v>0</v>
      </c>
      <c r="BE207" s="901" t="str">
        <f t="shared" si="76"/>
        <v>-</v>
      </c>
      <c r="BF207" s="902"/>
      <c r="BG207" s="903"/>
      <c r="BH207" s="904"/>
      <c r="BI207" s="905"/>
      <c r="BJ207" s="866"/>
      <c r="BL207" s="867"/>
      <c r="BM207" s="867"/>
      <c r="BN207" s="867"/>
    </row>
    <row r="208" spans="1:66">
      <c r="A208" s="872"/>
      <c r="B208" s="897" t="s">
        <v>55</v>
      </c>
      <c r="C208" s="897"/>
      <c r="D208" s="899"/>
      <c r="E208" s="899"/>
      <c r="F208" s="899">
        <f t="shared" si="77"/>
        <v>0</v>
      </c>
      <c r="G208" s="899">
        <f t="shared" si="77"/>
        <v>0</v>
      </c>
      <c r="H208" s="899"/>
      <c r="I208" s="899"/>
      <c r="J208" s="899"/>
      <c r="K208" s="899"/>
      <c r="L208" s="899"/>
      <c r="M208" s="899"/>
      <c r="N208" s="899"/>
      <c r="O208" s="899"/>
      <c r="P208" s="899"/>
      <c r="Q208" s="899"/>
      <c r="R208" s="899"/>
      <c r="S208" s="899"/>
      <c r="T208" s="899"/>
      <c r="U208" s="899"/>
      <c r="V208" s="899"/>
      <c r="W208" s="899"/>
      <c r="X208" s="899"/>
      <c r="Y208" s="899"/>
      <c r="Z208" s="899"/>
      <c r="AA208" s="899"/>
      <c r="AB208" s="899"/>
      <c r="AC208" s="899"/>
      <c r="AD208" s="899"/>
      <c r="AE208" s="899"/>
      <c r="AF208" s="899"/>
      <c r="AG208" s="899">
        <f t="shared" ref="AG208:AH271" si="107">AI208+AK208+AM208+AO208</f>
        <v>0</v>
      </c>
      <c r="AH208" s="899">
        <f t="shared" si="107"/>
        <v>0</v>
      </c>
      <c r="AI208" s="899"/>
      <c r="AJ208" s="899"/>
      <c r="AK208" s="899"/>
      <c r="AL208" s="899"/>
      <c r="AM208" s="899"/>
      <c r="AN208" s="899"/>
      <c r="AO208" s="899"/>
      <c r="AP208" s="899"/>
      <c r="AQ208" s="899">
        <f t="shared" ref="AQ208:AQ271" si="108">AM208</f>
        <v>0</v>
      </c>
      <c r="AR208" s="899"/>
      <c r="AS208" s="899">
        <f t="shared" si="78"/>
        <v>0</v>
      </c>
      <c r="AT208" s="899">
        <f t="shared" si="79"/>
        <v>0</v>
      </c>
      <c r="AU208" s="899"/>
      <c r="AV208" s="899"/>
      <c r="AW208" s="899"/>
      <c r="AX208" s="899"/>
      <c r="AY208" s="899"/>
      <c r="AZ208" s="899"/>
      <c r="BA208" s="899"/>
      <c r="BB208" s="899">
        <f t="shared" si="80"/>
        <v>0</v>
      </c>
      <c r="BC208" s="899">
        <f t="shared" ref="BC208:BC271" si="109">D208-G208</f>
        <v>0</v>
      </c>
      <c r="BD208" s="899">
        <f t="shared" ref="BD208:BD271" si="110">Z208-Y208</f>
        <v>0</v>
      </c>
      <c r="BE208" s="901" t="str">
        <f t="shared" ref="BE208:BE271" si="111">IF(Y208=0,"-",Z208/Y208*100-100)</f>
        <v>-</v>
      </c>
      <c r="BF208" s="902"/>
      <c r="BG208" s="903"/>
      <c r="BH208" s="904"/>
      <c r="BI208" s="905"/>
      <c r="BJ208" s="866"/>
      <c r="BL208" s="867"/>
      <c r="BM208" s="867"/>
      <c r="BN208" s="867"/>
    </row>
    <row r="209" spans="1:70" s="919" customFormat="1" ht="25.5">
      <c r="A209" s="922">
        <v>4</v>
      </c>
      <c r="B209" s="915" t="s">
        <v>239</v>
      </c>
      <c r="C209" s="915"/>
      <c r="D209" s="320">
        <v>138.13</v>
      </c>
      <c r="E209" s="320">
        <v>15.156000000000001</v>
      </c>
      <c r="F209" s="320">
        <f t="shared" ref="F209:G272" si="112">L209+P209+Y209+AC209</f>
        <v>15.156000000000001</v>
      </c>
      <c r="G209" s="320">
        <f t="shared" si="112"/>
        <v>0</v>
      </c>
      <c r="H209" s="320">
        <v>0</v>
      </c>
      <c r="I209" s="939"/>
      <c r="J209" s="907"/>
      <c r="K209" s="907"/>
      <c r="L209" s="907">
        <v>0</v>
      </c>
      <c r="M209" s="907">
        <v>0</v>
      </c>
      <c r="N209" s="907"/>
      <c r="O209" s="907"/>
      <c r="P209" s="907">
        <v>0</v>
      </c>
      <c r="Q209" s="907">
        <v>0</v>
      </c>
      <c r="R209" s="907"/>
      <c r="S209" s="939"/>
      <c r="T209" s="907">
        <v>0</v>
      </c>
      <c r="U209" s="907">
        <v>0</v>
      </c>
      <c r="V209" s="907">
        <v>0</v>
      </c>
      <c r="W209" s="939" t="s">
        <v>360</v>
      </c>
      <c r="X209" s="939"/>
      <c r="Y209" s="907">
        <v>7.3541618900000003</v>
      </c>
      <c r="Z209" s="907"/>
      <c r="AA209" s="907"/>
      <c r="AB209" s="907"/>
      <c r="AC209" s="907">
        <v>7.8018381100000003</v>
      </c>
      <c r="AD209" s="907"/>
      <c r="AE209" s="907"/>
      <c r="AF209" s="907"/>
      <c r="AG209" s="907">
        <f t="shared" si="107"/>
        <v>0</v>
      </c>
      <c r="AH209" s="907">
        <f t="shared" si="107"/>
        <v>0</v>
      </c>
      <c r="AI209" s="907"/>
      <c r="AJ209" s="907"/>
      <c r="AK209" s="907"/>
      <c r="AL209" s="907"/>
      <c r="AM209" s="907"/>
      <c r="AN209" s="907"/>
      <c r="AO209" s="907"/>
      <c r="AP209" s="907"/>
      <c r="AQ209" s="907">
        <f t="shared" si="108"/>
        <v>0</v>
      </c>
      <c r="AR209" s="907"/>
      <c r="AS209" s="907">
        <f t="shared" ref="AS209:AS272" si="113">AU209+AV209+AX209+AZ209</f>
        <v>0</v>
      </c>
      <c r="AT209" s="907">
        <f t="shared" ref="AT209:AT272" si="114">AW209+AY209+BA209</f>
        <v>0</v>
      </c>
      <c r="AU209" s="907"/>
      <c r="AV209" s="907"/>
      <c r="AW209" s="907"/>
      <c r="AX209" s="907"/>
      <c r="AY209" s="907"/>
      <c r="AZ209" s="907"/>
      <c r="BA209" s="907"/>
      <c r="BB209" s="907">
        <f t="shared" ref="BB209:BB272" si="115">AX209</f>
        <v>0</v>
      </c>
      <c r="BC209" s="907">
        <f t="shared" si="109"/>
        <v>138.13</v>
      </c>
      <c r="BD209" s="320">
        <f t="shared" si="110"/>
        <v>-7.3541618900000003</v>
      </c>
      <c r="BE209" s="908">
        <f t="shared" si="111"/>
        <v>-100</v>
      </c>
      <c r="BF209" s="586"/>
      <c r="BG209" s="635"/>
      <c r="BH209" s="635"/>
      <c r="BI209" s="636"/>
      <c r="BJ209" s="449"/>
      <c r="BK209" s="916"/>
      <c r="BL209" s="917"/>
      <c r="BM209" s="918"/>
      <c r="BN209" s="917">
        <v>0</v>
      </c>
      <c r="BO209" s="916">
        <v>0</v>
      </c>
      <c r="BQ209" s="916">
        <v>0</v>
      </c>
      <c r="BR209" s="916">
        <v>0</v>
      </c>
    </row>
    <row r="210" spans="1:70">
      <c r="A210" s="872"/>
      <c r="B210" s="897" t="s">
        <v>343</v>
      </c>
      <c r="C210" s="897"/>
      <c r="D210" s="899">
        <f>D211+D222+D227</f>
        <v>138.13</v>
      </c>
      <c r="E210" s="899">
        <v>15.156000000000001</v>
      </c>
      <c r="F210" s="899">
        <f t="shared" si="112"/>
        <v>15.156000000000001</v>
      </c>
      <c r="G210" s="899">
        <f t="shared" si="112"/>
        <v>0</v>
      </c>
      <c r="H210" s="899">
        <f t="shared" ref="H210:AF210" si="116">H211+H222+H227</f>
        <v>0</v>
      </c>
      <c r="I210" s="899">
        <f t="shared" si="116"/>
        <v>0</v>
      </c>
      <c r="J210" s="899">
        <f t="shared" si="116"/>
        <v>0</v>
      </c>
      <c r="K210" s="899">
        <f t="shared" si="116"/>
        <v>0</v>
      </c>
      <c r="L210" s="899">
        <f t="shared" si="116"/>
        <v>0</v>
      </c>
      <c r="M210" s="899">
        <f t="shared" si="116"/>
        <v>0</v>
      </c>
      <c r="N210" s="899">
        <f t="shared" si="116"/>
        <v>0</v>
      </c>
      <c r="O210" s="899">
        <f t="shared" si="116"/>
        <v>0</v>
      </c>
      <c r="P210" s="899">
        <f t="shared" si="116"/>
        <v>0</v>
      </c>
      <c r="Q210" s="899">
        <f t="shared" si="116"/>
        <v>0</v>
      </c>
      <c r="R210" s="899">
        <f t="shared" si="116"/>
        <v>0</v>
      </c>
      <c r="S210" s="899">
        <f t="shared" si="116"/>
        <v>0</v>
      </c>
      <c r="T210" s="899">
        <f t="shared" si="116"/>
        <v>0</v>
      </c>
      <c r="U210" s="899">
        <f t="shared" si="116"/>
        <v>0</v>
      </c>
      <c r="V210" s="899">
        <f t="shared" si="116"/>
        <v>0</v>
      </c>
      <c r="W210" s="899">
        <f t="shared" si="116"/>
        <v>0</v>
      </c>
      <c r="X210" s="899">
        <f t="shared" si="116"/>
        <v>0</v>
      </c>
      <c r="Y210" s="899">
        <f t="shared" si="116"/>
        <v>7.3541618900000003</v>
      </c>
      <c r="Z210" s="899">
        <f t="shared" si="116"/>
        <v>0</v>
      </c>
      <c r="AA210" s="899">
        <f t="shared" si="116"/>
        <v>0</v>
      </c>
      <c r="AB210" s="899">
        <f t="shared" si="116"/>
        <v>0</v>
      </c>
      <c r="AC210" s="899">
        <f t="shared" si="116"/>
        <v>7.8018381100000003</v>
      </c>
      <c r="AD210" s="899">
        <f t="shared" si="116"/>
        <v>0</v>
      </c>
      <c r="AE210" s="899">
        <f t="shared" si="116"/>
        <v>0</v>
      </c>
      <c r="AF210" s="899">
        <f t="shared" si="116"/>
        <v>0</v>
      </c>
      <c r="AG210" s="899">
        <f t="shared" si="107"/>
        <v>0</v>
      </c>
      <c r="AH210" s="899">
        <f t="shared" si="107"/>
        <v>0</v>
      </c>
      <c r="AI210" s="899">
        <f t="shared" ref="AI210:AP210" si="117">AI211+AI222+AI227</f>
        <v>0</v>
      </c>
      <c r="AJ210" s="899">
        <f t="shared" si="117"/>
        <v>0</v>
      </c>
      <c r="AK210" s="899">
        <f t="shared" si="117"/>
        <v>0</v>
      </c>
      <c r="AL210" s="899">
        <f t="shared" si="117"/>
        <v>0</v>
      </c>
      <c r="AM210" s="899">
        <f t="shared" si="117"/>
        <v>0</v>
      </c>
      <c r="AN210" s="899">
        <f t="shared" si="117"/>
        <v>0</v>
      </c>
      <c r="AO210" s="899">
        <f t="shared" si="117"/>
        <v>0</v>
      </c>
      <c r="AP210" s="899">
        <f t="shared" si="117"/>
        <v>0</v>
      </c>
      <c r="AQ210" s="899">
        <f t="shared" si="108"/>
        <v>0</v>
      </c>
      <c r="AR210" s="899"/>
      <c r="AS210" s="899">
        <f t="shared" si="113"/>
        <v>0</v>
      </c>
      <c r="AT210" s="899">
        <f t="shared" si="114"/>
        <v>0</v>
      </c>
      <c r="AU210" s="899">
        <f t="shared" ref="AU210:BA210" si="118">AU211+AU222+AU227</f>
        <v>0</v>
      </c>
      <c r="AV210" s="899">
        <f t="shared" si="118"/>
        <v>0</v>
      </c>
      <c r="AW210" s="899">
        <f t="shared" si="118"/>
        <v>0</v>
      </c>
      <c r="AX210" s="899">
        <f t="shared" si="118"/>
        <v>0</v>
      </c>
      <c r="AY210" s="899">
        <f t="shared" si="118"/>
        <v>0</v>
      </c>
      <c r="AZ210" s="899">
        <f t="shared" si="118"/>
        <v>0</v>
      </c>
      <c r="BA210" s="899">
        <f t="shared" si="118"/>
        <v>0</v>
      </c>
      <c r="BB210" s="899">
        <f t="shared" si="115"/>
        <v>0</v>
      </c>
      <c r="BC210" s="899">
        <f t="shared" si="109"/>
        <v>138.13</v>
      </c>
      <c r="BD210" s="899">
        <f t="shared" si="110"/>
        <v>-7.3541618900000003</v>
      </c>
      <c r="BE210" s="901">
        <f t="shared" si="111"/>
        <v>-100</v>
      </c>
      <c r="BF210" s="902"/>
      <c r="BG210" s="903"/>
      <c r="BH210" s="904"/>
      <c r="BI210" s="905"/>
      <c r="BJ210" s="866"/>
      <c r="BL210" s="867"/>
      <c r="BM210" s="867"/>
      <c r="BN210" s="867"/>
    </row>
    <row r="211" spans="1:70">
      <c r="A211" s="872"/>
      <c r="B211" s="897" t="s">
        <v>344</v>
      </c>
      <c r="C211" s="897"/>
      <c r="D211" s="899">
        <f>D212+D217</f>
        <v>114.74831449999999</v>
      </c>
      <c r="E211" s="899">
        <v>12.3084773</v>
      </c>
      <c r="F211" s="899">
        <f t="shared" si="112"/>
        <v>12.3084773</v>
      </c>
      <c r="G211" s="899">
        <f t="shared" si="112"/>
        <v>0</v>
      </c>
      <c r="H211" s="899">
        <f t="shared" ref="H211:AF211" si="119">H212+H217</f>
        <v>0</v>
      </c>
      <c r="I211" s="899">
        <f t="shared" si="119"/>
        <v>0</v>
      </c>
      <c r="J211" s="899">
        <f t="shared" si="119"/>
        <v>0</v>
      </c>
      <c r="K211" s="899">
        <f t="shared" si="119"/>
        <v>0</v>
      </c>
      <c r="L211" s="899">
        <f t="shared" si="119"/>
        <v>0</v>
      </c>
      <c r="M211" s="899">
        <f t="shared" si="119"/>
        <v>0</v>
      </c>
      <c r="N211" s="899">
        <f t="shared" si="119"/>
        <v>0</v>
      </c>
      <c r="O211" s="899">
        <f t="shared" si="119"/>
        <v>0</v>
      </c>
      <c r="P211" s="899">
        <f t="shared" si="119"/>
        <v>0</v>
      </c>
      <c r="Q211" s="899">
        <f t="shared" si="119"/>
        <v>0</v>
      </c>
      <c r="R211" s="899">
        <f t="shared" si="119"/>
        <v>0</v>
      </c>
      <c r="S211" s="899">
        <f t="shared" si="119"/>
        <v>0</v>
      </c>
      <c r="T211" s="899">
        <f t="shared" si="119"/>
        <v>0</v>
      </c>
      <c r="U211" s="899">
        <f t="shared" si="119"/>
        <v>0</v>
      </c>
      <c r="V211" s="899">
        <f t="shared" si="119"/>
        <v>0</v>
      </c>
      <c r="W211" s="899">
        <f t="shared" si="119"/>
        <v>0</v>
      </c>
      <c r="X211" s="899">
        <f t="shared" si="119"/>
        <v>0</v>
      </c>
      <c r="Y211" s="899">
        <f t="shared" si="119"/>
        <v>5.9724554423060239</v>
      </c>
      <c r="Z211" s="899">
        <f t="shared" si="119"/>
        <v>0</v>
      </c>
      <c r="AA211" s="899">
        <f t="shared" si="119"/>
        <v>0</v>
      </c>
      <c r="AB211" s="899">
        <f t="shared" si="119"/>
        <v>0</v>
      </c>
      <c r="AC211" s="899">
        <f t="shared" si="119"/>
        <v>6.336021857693976</v>
      </c>
      <c r="AD211" s="899">
        <f t="shared" si="119"/>
        <v>0</v>
      </c>
      <c r="AE211" s="899">
        <f t="shared" si="119"/>
        <v>0</v>
      </c>
      <c r="AF211" s="899">
        <f t="shared" si="119"/>
        <v>0</v>
      </c>
      <c r="AG211" s="899">
        <f t="shared" si="107"/>
        <v>0</v>
      </c>
      <c r="AH211" s="899">
        <f t="shared" si="107"/>
        <v>0</v>
      </c>
      <c r="AI211" s="899">
        <f t="shared" ref="AI211:AP211" si="120">AI212+AI217</f>
        <v>0</v>
      </c>
      <c r="AJ211" s="899">
        <f t="shared" si="120"/>
        <v>0</v>
      </c>
      <c r="AK211" s="899">
        <f t="shared" si="120"/>
        <v>0</v>
      </c>
      <c r="AL211" s="899">
        <f t="shared" si="120"/>
        <v>0</v>
      </c>
      <c r="AM211" s="899">
        <f t="shared" si="120"/>
        <v>0</v>
      </c>
      <c r="AN211" s="899">
        <f t="shared" si="120"/>
        <v>0</v>
      </c>
      <c r="AO211" s="899">
        <f t="shared" si="120"/>
        <v>0</v>
      </c>
      <c r="AP211" s="899">
        <f t="shared" si="120"/>
        <v>0</v>
      </c>
      <c r="AQ211" s="899">
        <f t="shared" si="108"/>
        <v>0</v>
      </c>
      <c r="AR211" s="899"/>
      <c r="AS211" s="899">
        <f t="shared" si="113"/>
        <v>0</v>
      </c>
      <c r="AT211" s="899">
        <f t="shared" si="114"/>
        <v>0</v>
      </c>
      <c r="AU211" s="899">
        <f t="shared" ref="AU211:BA211" si="121">AU212+AU217</f>
        <v>0</v>
      </c>
      <c r="AV211" s="899">
        <f t="shared" si="121"/>
        <v>0</v>
      </c>
      <c r="AW211" s="899">
        <f t="shared" si="121"/>
        <v>0</v>
      </c>
      <c r="AX211" s="899">
        <f t="shared" si="121"/>
        <v>0</v>
      </c>
      <c r="AY211" s="899">
        <f t="shared" si="121"/>
        <v>0</v>
      </c>
      <c r="AZ211" s="899">
        <f t="shared" si="121"/>
        <v>0</v>
      </c>
      <c r="BA211" s="899">
        <f t="shared" si="121"/>
        <v>0</v>
      </c>
      <c r="BB211" s="899">
        <f t="shared" si="115"/>
        <v>0</v>
      </c>
      <c r="BC211" s="899">
        <f t="shared" si="109"/>
        <v>114.74831449999999</v>
      </c>
      <c r="BD211" s="899">
        <f t="shared" si="110"/>
        <v>-5.9724554423060239</v>
      </c>
      <c r="BE211" s="901">
        <f t="shared" si="111"/>
        <v>-100</v>
      </c>
      <c r="BF211" s="902"/>
      <c r="BG211" s="903"/>
      <c r="BH211" s="904"/>
      <c r="BI211" s="905"/>
      <c r="BJ211" s="866"/>
      <c r="BL211" s="867"/>
      <c r="BM211" s="867"/>
      <c r="BN211" s="867"/>
    </row>
    <row r="212" spans="1:70">
      <c r="A212" s="872"/>
      <c r="B212" s="897" t="s">
        <v>345</v>
      </c>
      <c r="C212" s="897"/>
      <c r="D212" s="899">
        <f>SUM(D213:D216)</f>
        <v>84.003464799999989</v>
      </c>
      <c r="E212" s="899">
        <v>12.3084773</v>
      </c>
      <c r="F212" s="899">
        <f t="shared" si="112"/>
        <v>12.3084773</v>
      </c>
      <c r="G212" s="899">
        <f t="shared" si="112"/>
        <v>0</v>
      </c>
      <c r="H212" s="899">
        <f t="shared" ref="H212:AF212" si="122">SUM(H213:H216)</f>
        <v>0</v>
      </c>
      <c r="I212" s="899">
        <f t="shared" si="122"/>
        <v>0</v>
      </c>
      <c r="J212" s="899">
        <f t="shared" si="122"/>
        <v>0</v>
      </c>
      <c r="K212" s="899">
        <f t="shared" si="122"/>
        <v>0</v>
      </c>
      <c r="L212" s="899">
        <f t="shared" si="122"/>
        <v>0</v>
      </c>
      <c r="M212" s="899">
        <f t="shared" si="122"/>
        <v>0</v>
      </c>
      <c r="N212" s="899">
        <f t="shared" si="122"/>
        <v>0</v>
      </c>
      <c r="O212" s="899">
        <f t="shared" si="122"/>
        <v>0</v>
      </c>
      <c r="P212" s="899">
        <f t="shared" si="122"/>
        <v>0</v>
      </c>
      <c r="Q212" s="899">
        <f t="shared" si="122"/>
        <v>0</v>
      </c>
      <c r="R212" s="899">
        <f t="shared" si="122"/>
        <v>0</v>
      </c>
      <c r="S212" s="899">
        <f t="shared" si="122"/>
        <v>0</v>
      </c>
      <c r="T212" s="899">
        <f t="shared" si="122"/>
        <v>0</v>
      </c>
      <c r="U212" s="899">
        <f t="shared" si="122"/>
        <v>0</v>
      </c>
      <c r="V212" s="899">
        <f t="shared" si="122"/>
        <v>0</v>
      </c>
      <c r="W212" s="899">
        <f t="shared" si="122"/>
        <v>0</v>
      </c>
      <c r="X212" s="899">
        <f t="shared" si="122"/>
        <v>0</v>
      </c>
      <c r="Y212" s="899">
        <f t="shared" si="122"/>
        <v>5.9724554423060239</v>
      </c>
      <c r="Z212" s="899">
        <f t="shared" si="122"/>
        <v>0</v>
      </c>
      <c r="AA212" s="899">
        <f t="shared" si="122"/>
        <v>0</v>
      </c>
      <c r="AB212" s="899">
        <f t="shared" si="122"/>
        <v>0</v>
      </c>
      <c r="AC212" s="899">
        <f t="shared" si="122"/>
        <v>6.336021857693976</v>
      </c>
      <c r="AD212" s="899">
        <f t="shared" si="122"/>
        <v>0</v>
      </c>
      <c r="AE212" s="899">
        <f t="shared" si="122"/>
        <v>0</v>
      </c>
      <c r="AF212" s="899">
        <f t="shared" si="122"/>
        <v>0</v>
      </c>
      <c r="AG212" s="899">
        <f t="shared" si="107"/>
        <v>0</v>
      </c>
      <c r="AH212" s="899">
        <f t="shared" si="107"/>
        <v>0</v>
      </c>
      <c r="AI212" s="899">
        <f t="shared" ref="AI212:AP212" si="123">SUM(AI213:AI216)</f>
        <v>0</v>
      </c>
      <c r="AJ212" s="899">
        <f t="shared" si="123"/>
        <v>0</v>
      </c>
      <c r="AK212" s="899">
        <f t="shared" si="123"/>
        <v>0</v>
      </c>
      <c r="AL212" s="899">
        <f t="shared" si="123"/>
        <v>0</v>
      </c>
      <c r="AM212" s="899">
        <f t="shared" si="123"/>
        <v>0</v>
      </c>
      <c r="AN212" s="899">
        <f t="shared" si="123"/>
        <v>0</v>
      </c>
      <c r="AO212" s="899">
        <f t="shared" si="123"/>
        <v>0</v>
      </c>
      <c r="AP212" s="899">
        <f t="shared" si="123"/>
        <v>0</v>
      </c>
      <c r="AQ212" s="899">
        <f t="shared" si="108"/>
        <v>0</v>
      </c>
      <c r="AR212" s="899"/>
      <c r="AS212" s="899">
        <f t="shared" si="113"/>
        <v>0</v>
      </c>
      <c r="AT212" s="899">
        <f t="shared" si="114"/>
        <v>0</v>
      </c>
      <c r="AU212" s="899">
        <f t="shared" ref="AU212:BA212" si="124">SUM(AU213:AU216)</f>
        <v>0</v>
      </c>
      <c r="AV212" s="899">
        <f t="shared" si="124"/>
        <v>0</v>
      </c>
      <c r="AW212" s="899">
        <f t="shared" si="124"/>
        <v>0</v>
      </c>
      <c r="AX212" s="899">
        <f t="shared" si="124"/>
        <v>0</v>
      </c>
      <c r="AY212" s="899">
        <f t="shared" si="124"/>
        <v>0</v>
      </c>
      <c r="AZ212" s="899">
        <f t="shared" si="124"/>
        <v>0</v>
      </c>
      <c r="BA212" s="899">
        <f t="shared" si="124"/>
        <v>0</v>
      </c>
      <c r="BB212" s="899">
        <f t="shared" si="115"/>
        <v>0</v>
      </c>
      <c r="BC212" s="899">
        <f t="shared" si="109"/>
        <v>84.003464799999989</v>
      </c>
      <c r="BD212" s="899">
        <f t="shared" si="110"/>
        <v>-5.9724554423060239</v>
      </c>
      <c r="BE212" s="901">
        <f t="shared" si="111"/>
        <v>-100</v>
      </c>
      <c r="BF212" s="902"/>
      <c r="BG212" s="903"/>
      <c r="BH212" s="904"/>
      <c r="BI212" s="905"/>
      <c r="BJ212" s="866"/>
      <c r="BL212" s="867"/>
      <c r="BM212" s="867"/>
      <c r="BN212" s="867"/>
    </row>
    <row r="213" spans="1:70">
      <c r="A213" s="872"/>
      <c r="B213" s="897" t="s">
        <v>346</v>
      </c>
      <c r="C213" s="897"/>
      <c r="D213" s="899"/>
      <c r="E213" s="899"/>
      <c r="F213" s="899">
        <f t="shared" si="112"/>
        <v>0</v>
      </c>
      <c r="G213" s="899">
        <f t="shared" si="112"/>
        <v>0</v>
      </c>
      <c r="H213" s="899"/>
      <c r="I213" s="899"/>
      <c r="J213" s="899"/>
      <c r="K213" s="899"/>
      <c r="L213" s="899"/>
      <c r="M213" s="899"/>
      <c r="N213" s="899"/>
      <c r="O213" s="899"/>
      <c r="P213" s="899"/>
      <c r="Q213" s="899"/>
      <c r="R213" s="899"/>
      <c r="S213" s="899"/>
      <c r="T213" s="899"/>
      <c r="U213" s="899"/>
      <c r="V213" s="899"/>
      <c r="W213" s="899"/>
      <c r="X213" s="899"/>
      <c r="Y213" s="899"/>
      <c r="Z213" s="899"/>
      <c r="AA213" s="899"/>
      <c r="AB213" s="899"/>
      <c r="AC213" s="899"/>
      <c r="AD213" s="899"/>
      <c r="AE213" s="899"/>
      <c r="AF213" s="899"/>
      <c r="AG213" s="899">
        <f t="shared" si="107"/>
        <v>0</v>
      </c>
      <c r="AH213" s="899">
        <f t="shared" si="107"/>
        <v>0</v>
      </c>
      <c r="AI213" s="899"/>
      <c r="AJ213" s="899"/>
      <c r="AK213" s="899"/>
      <c r="AL213" s="899"/>
      <c r="AM213" s="899"/>
      <c r="AN213" s="899"/>
      <c r="AO213" s="899"/>
      <c r="AP213" s="899"/>
      <c r="AQ213" s="899">
        <f t="shared" si="108"/>
        <v>0</v>
      </c>
      <c r="AR213" s="899"/>
      <c r="AS213" s="899">
        <f t="shared" si="113"/>
        <v>0</v>
      </c>
      <c r="AT213" s="899">
        <f t="shared" si="114"/>
        <v>0</v>
      </c>
      <c r="AU213" s="899"/>
      <c r="AV213" s="899"/>
      <c r="AW213" s="899"/>
      <c r="AX213" s="899"/>
      <c r="AY213" s="899"/>
      <c r="AZ213" s="899"/>
      <c r="BA213" s="899"/>
      <c r="BB213" s="899">
        <f t="shared" si="115"/>
        <v>0</v>
      </c>
      <c r="BC213" s="899">
        <f t="shared" si="109"/>
        <v>0</v>
      </c>
      <c r="BD213" s="899">
        <f t="shared" si="110"/>
        <v>0</v>
      </c>
      <c r="BE213" s="901" t="str">
        <f t="shared" si="111"/>
        <v>-</v>
      </c>
      <c r="BF213" s="902"/>
      <c r="BG213" s="903"/>
      <c r="BH213" s="904"/>
      <c r="BI213" s="905"/>
      <c r="BJ213" s="866"/>
      <c r="BL213" s="867"/>
      <c r="BM213" s="867"/>
      <c r="BN213" s="867"/>
    </row>
    <row r="214" spans="1:70">
      <c r="A214" s="872"/>
      <c r="B214" s="897" t="s">
        <v>347</v>
      </c>
      <c r="C214" s="897"/>
      <c r="D214" s="899"/>
      <c r="E214" s="899"/>
      <c r="F214" s="899">
        <f t="shared" si="112"/>
        <v>0</v>
      </c>
      <c r="G214" s="899">
        <f t="shared" si="112"/>
        <v>0</v>
      </c>
      <c r="H214" s="899"/>
      <c r="I214" s="899"/>
      <c r="J214" s="899"/>
      <c r="K214" s="899"/>
      <c r="L214" s="899"/>
      <c r="M214" s="899"/>
      <c r="N214" s="899"/>
      <c r="O214" s="899"/>
      <c r="P214" s="899"/>
      <c r="Q214" s="899"/>
      <c r="R214" s="899"/>
      <c r="S214" s="899"/>
      <c r="T214" s="899"/>
      <c r="U214" s="899"/>
      <c r="V214" s="899"/>
      <c r="W214" s="899"/>
      <c r="X214" s="899"/>
      <c r="Y214" s="899"/>
      <c r="Z214" s="899"/>
      <c r="AA214" s="899"/>
      <c r="AB214" s="899"/>
      <c r="AC214" s="899"/>
      <c r="AD214" s="899"/>
      <c r="AE214" s="899"/>
      <c r="AF214" s="899"/>
      <c r="AG214" s="899">
        <f t="shared" si="107"/>
        <v>0</v>
      </c>
      <c r="AH214" s="899">
        <f t="shared" si="107"/>
        <v>0</v>
      </c>
      <c r="AI214" s="899"/>
      <c r="AJ214" s="899"/>
      <c r="AK214" s="899"/>
      <c r="AL214" s="899"/>
      <c r="AM214" s="899"/>
      <c r="AN214" s="899"/>
      <c r="AO214" s="899"/>
      <c r="AP214" s="899"/>
      <c r="AQ214" s="899">
        <f t="shared" si="108"/>
        <v>0</v>
      </c>
      <c r="AR214" s="899"/>
      <c r="AS214" s="899">
        <f t="shared" si="113"/>
        <v>0</v>
      </c>
      <c r="AT214" s="899">
        <f t="shared" si="114"/>
        <v>0</v>
      </c>
      <c r="AU214" s="899"/>
      <c r="AV214" s="899"/>
      <c r="AW214" s="899"/>
      <c r="AX214" s="899"/>
      <c r="AY214" s="899"/>
      <c r="AZ214" s="899"/>
      <c r="BA214" s="899"/>
      <c r="BB214" s="899">
        <f t="shared" si="115"/>
        <v>0</v>
      </c>
      <c r="BC214" s="899">
        <f t="shared" si="109"/>
        <v>0</v>
      </c>
      <c r="BD214" s="899">
        <f t="shared" si="110"/>
        <v>0</v>
      </c>
      <c r="BE214" s="901" t="str">
        <f t="shared" si="111"/>
        <v>-</v>
      </c>
      <c r="BF214" s="902"/>
      <c r="BG214" s="903"/>
      <c r="BH214" s="904"/>
      <c r="BI214" s="905"/>
      <c r="BJ214" s="866"/>
      <c r="BL214" s="867"/>
      <c r="BM214" s="867"/>
      <c r="BN214" s="867"/>
    </row>
    <row r="215" spans="1:70">
      <c r="A215" s="872"/>
      <c r="B215" s="897" t="s">
        <v>348</v>
      </c>
      <c r="C215" s="897"/>
      <c r="D215" s="899">
        <v>34.503673729999996</v>
      </c>
      <c r="E215" s="899">
        <v>6.3325359500000005</v>
      </c>
      <c r="F215" s="899">
        <f t="shared" si="112"/>
        <v>6.3325359500000005</v>
      </c>
      <c r="G215" s="899">
        <f t="shared" si="112"/>
        <v>0</v>
      </c>
      <c r="H215" s="899"/>
      <c r="I215" s="899"/>
      <c r="J215" s="899"/>
      <c r="K215" s="899"/>
      <c r="L215" s="899"/>
      <c r="M215" s="899"/>
      <c r="N215" s="899"/>
      <c r="O215" s="899"/>
      <c r="P215" s="899"/>
      <c r="Q215" s="899"/>
      <c r="R215" s="899"/>
      <c r="S215" s="899"/>
      <c r="T215" s="899"/>
      <c r="U215" s="899"/>
      <c r="V215" s="899"/>
      <c r="W215" s="899"/>
      <c r="X215" s="899"/>
      <c r="Y215" s="899">
        <f>E215/$E$209*$Y$209</f>
        <v>3.0727431083758874</v>
      </c>
      <c r="Z215" s="899"/>
      <c r="AA215" s="899"/>
      <c r="AB215" s="899"/>
      <c r="AC215" s="899">
        <f>E215/$E$209*$AC$209</f>
        <v>3.2597928416241131</v>
      </c>
      <c r="AD215" s="899"/>
      <c r="AE215" s="899"/>
      <c r="AF215" s="899"/>
      <c r="AG215" s="899">
        <f t="shared" si="107"/>
        <v>0</v>
      </c>
      <c r="AH215" s="899">
        <f t="shared" si="107"/>
        <v>0</v>
      </c>
      <c r="AI215" s="899"/>
      <c r="AJ215" s="899"/>
      <c r="AK215" s="899"/>
      <c r="AL215" s="899"/>
      <c r="AM215" s="899"/>
      <c r="AN215" s="899"/>
      <c r="AO215" s="899"/>
      <c r="AP215" s="899"/>
      <c r="AQ215" s="899">
        <f t="shared" si="108"/>
        <v>0</v>
      </c>
      <c r="AR215" s="899"/>
      <c r="AS215" s="899">
        <f t="shared" si="113"/>
        <v>0</v>
      </c>
      <c r="AT215" s="899">
        <f t="shared" si="114"/>
        <v>0</v>
      </c>
      <c r="AU215" s="899"/>
      <c r="AV215" s="899"/>
      <c r="AW215" s="899"/>
      <c r="AX215" s="899"/>
      <c r="AY215" s="899"/>
      <c r="AZ215" s="899"/>
      <c r="BA215" s="899"/>
      <c r="BB215" s="899">
        <f t="shared" si="115"/>
        <v>0</v>
      </c>
      <c r="BC215" s="899">
        <f t="shared" si="109"/>
        <v>34.503673729999996</v>
      </c>
      <c r="BD215" s="899">
        <f t="shared" si="110"/>
        <v>-3.0727431083758874</v>
      </c>
      <c r="BE215" s="901">
        <f t="shared" si="111"/>
        <v>-100</v>
      </c>
      <c r="BF215" s="902"/>
      <c r="BG215" s="903"/>
      <c r="BH215" s="904"/>
      <c r="BI215" s="905"/>
      <c r="BJ215" s="866"/>
      <c r="BL215" s="867"/>
      <c r="BM215" s="867"/>
      <c r="BN215" s="867"/>
    </row>
    <row r="216" spans="1:70">
      <c r="A216" s="872"/>
      <c r="B216" s="897" t="s">
        <v>349</v>
      </c>
      <c r="C216" s="897"/>
      <c r="D216" s="899">
        <v>49.499791070000001</v>
      </c>
      <c r="E216" s="899">
        <v>5.9759413499999994</v>
      </c>
      <c r="F216" s="899">
        <f t="shared" si="112"/>
        <v>5.9759413499999994</v>
      </c>
      <c r="G216" s="899">
        <f t="shared" si="112"/>
        <v>0</v>
      </c>
      <c r="H216" s="899"/>
      <c r="I216" s="899"/>
      <c r="J216" s="899"/>
      <c r="K216" s="899"/>
      <c r="L216" s="899"/>
      <c r="M216" s="899"/>
      <c r="N216" s="899"/>
      <c r="O216" s="899"/>
      <c r="P216" s="899"/>
      <c r="Q216" s="899"/>
      <c r="R216" s="899"/>
      <c r="S216" s="899"/>
      <c r="T216" s="899"/>
      <c r="U216" s="899"/>
      <c r="V216" s="899"/>
      <c r="W216" s="899"/>
      <c r="X216" s="899"/>
      <c r="Y216" s="899">
        <f>E216/$E$209*$Y$209</f>
        <v>2.8997123339301365</v>
      </c>
      <c r="Z216" s="899"/>
      <c r="AA216" s="899"/>
      <c r="AB216" s="899"/>
      <c r="AC216" s="899">
        <f>E216/$E$209*$AC$209</f>
        <v>3.0762290160698629</v>
      </c>
      <c r="AD216" s="899"/>
      <c r="AE216" s="899"/>
      <c r="AF216" s="899"/>
      <c r="AG216" s="899">
        <f t="shared" si="107"/>
        <v>0</v>
      </c>
      <c r="AH216" s="899">
        <f t="shared" si="107"/>
        <v>0</v>
      </c>
      <c r="AI216" s="899"/>
      <c r="AJ216" s="899"/>
      <c r="AK216" s="899"/>
      <c r="AL216" s="899"/>
      <c r="AM216" s="899"/>
      <c r="AN216" s="899"/>
      <c r="AO216" s="899"/>
      <c r="AP216" s="899"/>
      <c r="AQ216" s="899">
        <f t="shared" si="108"/>
        <v>0</v>
      </c>
      <c r="AR216" s="899"/>
      <c r="AS216" s="899">
        <f t="shared" si="113"/>
        <v>0</v>
      </c>
      <c r="AT216" s="899">
        <f t="shared" si="114"/>
        <v>0</v>
      </c>
      <c r="AU216" s="899"/>
      <c r="AV216" s="899"/>
      <c r="AW216" s="899"/>
      <c r="AX216" s="899"/>
      <c r="AY216" s="899"/>
      <c r="AZ216" s="899"/>
      <c r="BA216" s="899"/>
      <c r="BB216" s="899">
        <f t="shared" si="115"/>
        <v>0</v>
      </c>
      <c r="BC216" s="899">
        <f t="shared" si="109"/>
        <v>49.499791070000001</v>
      </c>
      <c r="BD216" s="899">
        <f t="shared" si="110"/>
        <v>-2.8997123339301365</v>
      </c>
      <c r="BE216" s="901">
        <f t="shared" si="111"/>
        <v>-100</v>
      </c>
      <c r="BF216" s="902"/>
      <c r="BG216" s="903"/>
      <c r="BH216" s="904"/>
      <c r="BI216" s="905"/>
      <c r="BJ216" s="866"/>
      <c r="BL216" s="867"/>
      <c r="BM216" s="867"/>
      <c r="BN216" s="867"/>
    </row>
    <row r="217" spans="1:70">
      <c r="A217" s="872"/>
      <c r="B217" s="897" t="s">
        <v>350</v>
      </c>
      <c r="C217" s="897"/>
      <c r="D217" s="899">
        <f>SUM(D218:D221)</f>
        <v>30.7448497</v>
      </c>
      <c r="E217" s="899">
        <v>0</v>
      </c>
      <c r="F217" s="899">
        <f t="shared" si="112"/>
        <v>0</v>
      </c>
      <c r="G217" s="899">
        <f t="shared" si="112"/>
        <v>0</v>
      </c>
      <c r="H217" s="899">
        <f t="shared" ref="H217:AF217" si="125">SUM(H218:H221)</f>
        <v>0</v>
      </c>
      <c r="I217" s="899">
        <f t="shared" si="125"/>
        <v>0</v>
      </c>
      <c r="J217" s="899">
        <f t="shared" si="125"/>
        <v>0</v>
      </c>
      <c r="K217" s="899">
        <f t="shared" si="125"/>
        <v>0</v>
      </c>
      <c r="L217" s="899">
        <f t="shared" si="125"/>
        <v>0</v>
      </c>
      <c r="M217" s="899">
        <f t="shared" si="125"/>
        <v>0</v>
      </c>
      <c r="N217" s="899">
        <f t="shared" si="125"/>
        <v>0</v>
      </c>
      <c r="O217" s="899">
        <f t="shared" si="125"/>
        <v>0</v>
      </c>
      <c r="P217" s="899">
        <f t="shared" si="125"/>
        <v>0</v>
      </c>
      <c r="Q217" s="899">
        <f t="shared" si="125"/>
        <v>0</v>
      </c>
      <c r="R217" s="899">
        <f t="shared" si="125"/>
        <v>0</v>
      </c>
      <c r="S217" s="899">
        <f t="shared" si="125"/>
        <v>0</v>
      </c>
      <c r="T217" s="899">
        <f t="shared" si="125"/>
        <v>0</v>
      </c>
      <c r="U217" s="899">
        <f t="shared" si="125"/>
        <v>0</v>
      </c>
      <c r="V217" s="899">
        <f t="shared" si="125"/>
        <v>0</v>
      </c>
      <c r="W217" s="899">
        <f t="shared" si="125"/>
        <v>0</v>
      </c>
      <c r="X217" s="899">
        <f t="shared" si="125"/>
        <v>0</v>
      </c>
      <c r="Y217" s="899">
        <f t="shared" si="125"/>
        <v>0</v>
      </c>
      <c r="Z217" s="899">
        <f t="shared" si="125"/>
        <v>0</v>
      </c>
      <c r="AA217" s="899">
        <f t="shared" si="125"/>
        <v>0</v>
      </c>
      <c r="AB217" s="899">
        <f t="shared" si="125"/>
        <v>0</v>
      </c>
      <c r="AC217" s="899">
        <f t="shared" si="125"/>
        <v>0</v>
      </c>
      <c r="AD217" s="899">
        <f t="shared" si="125"/>
        <v>0</v>
      </c>
      <c r="AE217" s="899">
        <f t="shared" si="125"/>
        <v>0</v>
      </c>
      <c r="AF217" s="899">
        <f t="shared" si="125"/>
        <v>0</v>
      </c>
      <c r="AG217" s="899">
        <f t="shared" si="107"/>
        <v>0</v>
      </c>
      <c r="AH217" s="899">
        <f t="shared" si="107"/>
        <v>0</v>
      </c>
      <c r="AI217" s="899">
        <f t="shared" ref="AI217:AP217" si="126">SUM(AI218:AI221)</f>
        <v>0</v>
      </c>
      <c r="AJ217" s="899">
        <f t="shared" si="126"/>
        <v>0</v>
      </c>
      <c r="AK217" s="899">
        <f t="shared" si="126"/>
        <v>0</v>
      </c>
      <c r="AL217" s="899">
        <f t="shared" si="126"/>
        <v>0</v>
      </c>
      <c r="AM217" s="899">
        <f t="shared" si="126"/>
        <v>0</v>
      </c>
      <c r="AN217" s="899">
        <f t="shared" si="126"/>
        <v>0</v>
      </c>
      <c r="AO217" s="899">
        <f t="shared" si="126"/>
        <v>0</v>
      </c>
      <c r="AP217" s="899">
        <f t="shared" si="126"/>
        <v>0</v>
      </c>
      <c r="AQ217" s="899">
        <f t="shared" si="108"/>
        <v>0</v>
      </c>
      <c r="AR217" s="899"/>
      <c r="AS217" s="899">
        <f t="shared" si="113"/>
        <v>0</v>
      </c>
      <c r="AT217" s="899">
        <f t="shared" si="114"/>
        <v>0</v>
      </c>
      <c r="AU217" s="899">
        <f t="shared" ref="AU217:BA217" si="127">SUM(AU218:AU221)</f>
        <v>0</v>
      </c>
      <c r="AV217" s="899">
        <f t="shared" si="127"/>
        <v>0</v>
      </c>
      <c r="AW217" s="899">
        <f t="shared" si="127"/>
        <v>0</v>
      </c>
      <c r="AX217" s="899">
        <f t="shared" si="127"/>
        <v>0</v>
      </c>
      <c r="AY217" s="899">
        <f t="shared" si="127"/>
        <v>0</v>
      </c>
      <c r="AZ217" s="899">
        <f t="shared" si="127"/>
        <v>0</v>
      </c>
      <c r="BA217" s="899">
        <f t="shared" si="127"/>
        <v>0</v>
      </c>
      <c r="BB217" s="899">
        <f t="shared" si="115"/>
        <v>0</v>
      </c>
      <c r="BC217" s="899">
        <f t="shared" si="109"/>
        <v>30.7448497</v>
      </c>
      <c r="BD217" s="899">
        <f t="shared" si="110"/>
        <v>0</v>
      </c>
      <c r="BE217" s="901" t="str">
        <f t="shared" si="111"/>
        <v>-</v>
      </c>
      <c r="BF217" s="902"/>
      <c r="BG217" s="903"/>
      <c r="BH217" s="904"/>
      <c r="BI217" s="905"/>
      <c r="BJ217" s="866"/>
      <c r="BL217" s="867"/>
      <c r="BM217" s="867"/>
      <c r="BN217" s="867"/>
    </row>
    <row r="218" spans="1:70">
      <c r="A218" s="872"/>
      <c r="B218" s="897" t="s">
        <v>351</v>
      </c>
      <c r="C218" s="897"/>
      <c r="D218" s="899"/>
      <c r="E218" s="899"/>
      <c r="F218" s="899">
        <f t="shared" si="112"/>
        <v>0</v>
      </c>
      <c r="G218" s="899">
        <f t="shared" si="112"/>
        <v>0</v>
      </c>
      <c r="H218" s="899"/>
      <c r="I218" s="899"/>
      <c r="J218" s="899"/>
      <c r="K218" s="899"/>
      <c r="L218" s="899"/>
      <c r="M218" s="899"/>
      <c r="N218" s="899"/>
      <c r="O218" s="899"/>
      <c r="P218" s="899"/>
      <c r="Q218" s="899"/>
      <c r="R218" s="899"/>
      <c r="S218" s="899"/>
      <c r="T218" s="899"/>
      <c r="U218" s="899"/>
      <c r="V218" s="899"/>
      <c r="W218" s="899"/>
      <c r="X218" s="899"/>
      <c r="Y218" s="899"/>
      <c r="Z218" s="899"/>
      <c r="AA218" s="899"/>
      <c r="AB218" s="899"/>
      <c r="AC218" s="899"/>
      <c r="AD218" s="899"/>
      <c r="AE218" s="899"/>
      <c r="AF218" s="899"/>
      <c r="AG218" s="899">
        <f t="shared" si="107"/>
        <v>0</v>
      </c>
      <c r="AH218" s="899">
        <f t="shared" si="107"/>
        <v>0</v>
      </c>
      <c r="AI218" s="899"/>
      <c r="AJ218" s="899"/>
      <c r="AK218" s="899"/>
      <c r="AL218" s="899"/>
      <c r="AM218" s="899"/>
      <c r="AN218" s="899"/>
      <c r="AO218" s="899"/>
      <c r="AP218" s="899"/>
      <c r="AQ218" s="899">
        <f t="shared" si="108"/>
        <v>0</v>
      </c>
      <c r="AR218" s="899"/>
      <c r="AS218" s="899">
        <f t="shared" si="113"/>
        <v>0</v>
      </c>
      <c r="AT218" s="899">
        <f t="shared" si="114"/>
        <v>0</v>
      </c>
      <c r="AU218" s="899"/>
      <c r="AV218" s="899"/>
      <c r="AW218" s="899"/>
      <c r="AX218" s="899"/>
      <c r="AY218" s="899"/>
      <c r="AZ218" s="899"/>
      <c r="BA218" s="899"/>
      <c r="BB218" s="899">
        <f t="shared" si="115"/>
        <v>0</v>
      </c>
      <c r="BC218" s="899">
        <f t="shared" si="109"/>
        <v>0</v>
      </c>
      <c r="BD218" s="899">
        <f t="shared" si="110"/>
        <v>0</v>
      </c>
      <c r="BE218" s="901" t="str">
        <f t="shared" si="111"/>
        <v>-</v>
      </c>
      <c r="BF218" s="902"/>
      <c r="BG218" s="903"/>
      <c r="BH218" s="904"/>
      <c r="BI218" s="905"/>
      <c r="BJ218" s="866"/>
      <c r="BL218" s="867"/>
      <c r="BM218" s="867"/>
      <c r="BN218" s="867"/>
    </row>
    <row r="219" spans="1:70">
      <c r="A219" s="872"/>
      <c r="B219" s="897" t="s">
        <v>352</v>
      </c>
      <c r="C219" s="897"/>
      <c r="D219" s="899"/>
      <c r="E219" s="899"/>
      <c r="F219" s="899">
        <f t="shared" si="112"/>
        <v>0</v>
      </c>
      <c r="G219" s="899">
        <f t="shared" si="112"/>
        <v>0</v>
      </c>
      <c r="H219" s="899"/>
      <c r="I219" s="899"/>
      <c r="J219" s="899"/>
      <c r="K219" s="899"/>
      <c r="L219" s="899"/>
      <c r="M219" s="899"/>
      <c r="N219" s="899"/>
      <c r="O219" s="899"/>
      <c r="P219" s="899"/>
      <c r="Q219" s="899"/>
      <c r="R219" s="899"/>
      <c r="S219" s="899"/>
      <c r="T219" s="899"/>
      <c r="U219" s="899"/>
      <c r="V219" s="899"/>
      <c r="W219" s="899"/>
      <c r="X219" s="899"/>
      <c r="Y219" s="899"/>
      <c r="Z219" s="899"/>
      <c r="AA219" s="899"/>
      <c r="AB219" s="899"/>
      <c r="AC219" s="899"/>
      <c r="AD219" s="899"/>
      <c r="AE219" s="899"/>
      <c r="AF219" s="899"/>
      <c r="AG219" s="899">
        <f t="shared" si="107"/>
        <v>0</v>
      </c>
      <c r="AH219" s="899">
        <f t="shared" si="107"/>
        <v>0</v>
      </c>
      <c r="AI219" s="899"/>
      <c r="AJ219" s="899"/>
      <c r="AK219" s="899"/>
      <c r="AL219" s="899"/>
      <c r="AM219" s="899"/>
      <c r="AN219" s="899"/>
      <c r="AO219" s="899"/>
      <c r="AP219" s="899"/>
      <c r="AQ219" s="899">
        <f t="shared" si="108"/>
        <v>0</v>
      </c>
      <c r="AR219" s="899"/>
      <c r="AS219" s="899">
        <f t="shared" si="113"/>
        <v>0</v>
      </c>
      <c r="AT219" s="899">
        <f t="shared" si="114"/>
        <v>0</v>
      </c>
      <c r="AU219" s="899"/>
      <c r="AV219" s="899"/>
      <c r="AW219" s="899"/>
      <c r="AX219" s="899"/>
      <c r="AY219" s="899"/>
      <c r="AZ219" s="899"/>
      <c r="BA219" s="899"/>
      <c r="BB219" s="899">
        <f t="shared" si="115"/>
        <v>0</v>
      </c>
      <c r="BC219" s="899">
        <f t="shared" si="109"/>
        <v>0</v>
      </c>
      <c r="BD219" s="899">
        <f t="shared" si="110"/>
        <v>0</v>
      </c>
      <c r="BE219" s="901" t="str">
        <f t="shared" si="111"/>
        <v>-</v>
      </c>
      <c r="BF219" s="902"/>
      <c r="BG219" s="903"/>
      <c r="BH219" s="904"/>
      <c r="BI219" s="905"/>
      <c r="BJ219" s="866"/>
      <c r="BL219" s="867"/>
      <c r="BM219" s="867"/>
      <c r="BN219" s="867"/>
    </row>
    <row r="220" spans="1:70">
      <c r="A220" s="872"/>
      <c r="B220" s="897" t="s">
        <v>353</v>
      </c>
      <c r="C220" s="897"/>
      <c r="D220" s="899">
        <v>2.6459222200000001</v>
      </c>
      <c r="E220" s="899"/>
      <c r="F220" s="899">
        <f t="shared" si="112"/>
        <v>0</v>
      </c>
      <c r="G220" s="899">
        <f t="shared" si="112"/>
        <v>0</v>
      </c>
      <c r="H220" s="899"/>
      <c r="I220" s="899"/>
      <c r="J220" s="899"/>
      <c r="K220" s="899"/>
      <c r="L220" s="899"/>
      <c r="M220" s="899"/>
      <c r="N220" s="899"/>
      <c r="O220" s="899"/>
      <c r="P220" s="899"/>
      <c r="Q220" s="899"/>
      <c r="R220" s="899"/>
      <c r="S220" s="899"/>
      <c r="T220" s="899"/>
      <c r="U220" s="899"/>
      <c r="V220" s="899"/>
      <c r="W220" s="899"/>
      <c r="X220" s="899"/>
      <c r="Y220" s="899"/>
      <c r="Z220" s="899"/>
      <c r="AA220" s="899"/>
      <c r="AB220" s="899"/>
      <c r="AC220" s="899"/>
      <c r="AD220" s="899"/>
      <c r="AE220" s="899"/>
      <c r="AF220" s="899"/>
      <c r="AG220" s="899">
        <f t="shared" si="107"/>
        <v>0</v>
      </c>
      <c r="AH220" s="899">
        <f t="shared" si="107"/>
        <v>0</v>
      </c>
      <c r="AI220" s="899"/>
      <c r="AJ220" s="899"/>
      <c r="AK220" s="899"/>
      <c r="AL220" s="899"/>
      <c r="AM220" s="899"/>
      <c r="AN220" s="899"/>
      <c r="AO220" s="899"/>
      <c r="AP220" s="899"/>
      <c r="AQ220" s="899">
        <f t="shared" si="108"/>
        <v>0</v>
      </c>
      <c r="AR220" s="899"/>
      <c r="AS220" s="899">
        <f t="shared" si="113"/>
        <v>0</v>
      </c>
      <c r="AT220" s="899">
        <f t="shared" si="114"/>
        <v>0</v>
      </c>
      <c r="AU220" s="899"/>
      <c r="AV220" s="899"/>
      <c r="AW220" s="899"/>
      <c r="AX220" s="899"/>
      <c r="AY220" s="899"/>
      <c r="AZ220" s="899"/>
      <c r="BA220" s="899"/>
      <c r="BB220" s="899">
        <f t="shared" si="115"/>
        <v>0</v>
      </c>
      <c r="BC220" s="899">
        <f t="shared" si="109"/>
        <v>2.6459222200000001</v>
      </c>
      <c r="BD220" s="899">
        <f t="shared" si="110"/>
        <v>0</v>
      </c>
      <c r="BE220" s="901" t="str">
        <f t="shared" si="111"/>
        <v>-</v>
      </c>
      <c r="BF220" s="902"/>
      <c r="BG220" s="903"/>
      <c r="BH220" s="904"/>
      <c r="BI220" s="905"/>
      <c r="BJ220" s="866"/>
      <c r="BL220" s="867"/>
      <c r="BM220" s="867"/>
      <c r="BN220" s="867"/>
    </row>
    <row r="221" spans="1:70">
      <c r="A221" s="872"/>
      <c r="B221" s="897" t="s">
        <v>354</v>
      </c>
      <c r="C221" s="897"/>
      <c r="D221" s="899">
        <v>28.09892748</v>
      </c>
      <c r="E221" s="899"/>
      <c r="F221" s="899">
        <f t="shared" si="112"/>
        <v>0</v>
      </c>
      <c r="G221" s="899">
        <f t="shared" si="112"/>
        <v>0</v>
      </c>
      <c r="H221" s="899"/>
      <c r="I221" s="899"/>
      <c r="J221" s="899"/>
      <c r="K221" s="899"/>
      <c r="L221" s="899"/>
      <c r="M221" s="899"/>
      <c r="N221" s="899"/>
      <c r="O221" s="899"/>
      <c r="P221" s="899"/>
      <c r="Q221" s="899"/>
      <c r="R221" s="899"/>
      <c r="S221" s="899"/>
      <c r="T221" s="899"/>
      <c r="U221" s="899"/>
      <c r="V221" s="899"/>
      <c r="W221" s="899"/>
      <c r="X221" s="899"/>
      <c r="Y221" s="899"/>
      <c r="Z221" s="899"/>
      <c r="AA221" s="899"/>
      <c r="AB221" s="899"/>
      <c r="AC221" s="899"/>
      <c r="AD221" s="899"/>
      <c r="AE221" s="899"/>
      <c r="AF221" s="899"/>
      <c r="AG221" s="899">
        <f t="shared" si="107"/>
        <v>0</v>
      </c>
      <c r="AH221" s="899">
        <f t="shared" si="107"/>
        <v>0</v>
      </c>
      <c r="AI221" s="899"/>
      <c r="AJ221" s="899"/>
      <c r="AK221" s="899"/>
      <c r="AL221" s="899"/>
      <c r="AM221" s="899"/>
      <c r="AN221" s="899"/>
      <c r="AO221" s="899"/>
      <c r="AP221" s="899"/>
      <c r="AQ221" s="899">
        <f t="shared" si="108"/>
        <v>0</v>
      </c>
      <c r="AR221" s="899"/>
      <c r="AS221" s="899">
        <f t="shared" si="113"/>
        <v>0</v>
      </c>
      <c r="AT221" s="899">
        <f t="shared" si="114"/>
        <v>0</v>
      </c>
      <c r="AU221" s="899"/>
      <c r="AV221" s="899"/>
      <c r="AW221" s="899"/>
      <c r="AX221" s="899"/>
      <c r="AY221" s="899"/>
      <c r="AZ221" s="899"/>
      <c r="BA221" s="899"/>
      <c r="BB221" s="899">
        <f t="shared" si="115"/>
        <v>0</v>
      </c>
      <c r="BC221" s="899">
        <f t="shared" si="109"/>
        <v>28.09892748</v>
      </c>
      <c r="BD221" s="899">
        <f t="shared" si="110"/>
        <v>0</v>
      </c>
      <c r="BE221" s="901" t="str">
        <f t="shared" si="111"/>
        <v>-</v>
      </c>
      <c r="BF221" s="902"/>
      <c r="BG221" s="903"/>
      <c r="BH221" s="904"/>
      <c r="BI221" s="905"/>
      <c r="BJ221" s="866"/>
      <c r="BL221" s="867"/>
      <c r="BM221" s="867"/>
      <c r="BN221" s="867"/>
    </row>
    <row r="222" spans="1:70">
      <c r="A222" s="872"/>
      <c r="B222" s="897" t="s">
        <v>355</v>
      </c>
      <c r="C222" s="897"/>
      <c r="D222" s="899">
        <f>SUM(D223:D226)</f>
        <v>23.3816855</v>
      </c>
      <c r="E222" s="899">
        <v>2.8475227000000003</v>
      </c>
      <c r="F222" s="899">
        <f t="shared" si="112"/>
        <v>2.8475226999999999</v>
      </c>
      <c r="G222" s="899">
        <f t="shared" si="112"/>
        <v>0</v>
      </c>
      <c r="H222" s="899">
        <f t="shared" ref="H222:AF222" si="128">SUM(H223:H226)</f>
        <v>0</v>
      </c>
      <c r="I222" s="899">
        <f t="shared" si="128"/>
        <v>0</v>
      </c>
      <c r="J222" s="899">
        <f t="shared" si="128"/>
        <v>0</v>
      </c>
      <c r="K222" s="899">
        <f t="shared" si="128"/>
        <v>0</v>
      </c>
      <c r="L222" s="899">
        <f t="shared" si="128"/>
        <v>0</v>
      </c>
      <c r="M222" s="899">
        <f t="shared" si="128"/>
        <v>0</v>
      </c>
      <c r="N222" s="899">
        <f t="shared" si="128"/>
        <v>0</v>
      </c>
      <c r="O222" s="899">
        <f t="shared" si="128"/>
        <v>0</v>
      </c>
      <c r="P222" s="899">
        <f t="shared" si="128"/>
        <v>0</v>
      </c>
      <c r="Q222" s="899">
        <f t="shared" si="128"/>
        <v>0</v>
      </c>
      <c r="R222" s="899">
        <f t="shared" si="128"/>
        <v>0</v>
      </c>
      <c r="S222" s="899">
        <f t="shared" si="128"/>
        <v>0</v>
      </c>
      <c r="T222" s="899">
        <f t="shared" si="128"/>
        <v>0</v>
      </c>
      <c r="U222" s="899">
        <f t="shared" si="128"/>
        <v>0</v>
      </c>
      <c r="V222" s="899">
        <f t="shared" si="128"/>
        <v>0</v>
      </c>
      <c r="W222" s="899">
        <f t="shared" si="128"/>
        <v>0</v>
      </c>
      <c r="X222" s="899">
        <f t="shared" si="128"/>
        <v>0</v>
      </c>
      <c r="Y222" s="899">
        <f t="shared" si="128"/>
        <v>1.3817064476939762</v>
      </c>
      <c r="Z222" s="899">
        <f t="shared" si="128"/>
        <v>0</v>
      </c>
      <c r="AA222" s="899">
        <f t="shared" si="128"/>
        <v>0</v>
      </c>
      <c r="AB222" s="899">
        <f t="shared" si="128"/>
        <v>0</v>
      </c>
      <c r="AC222" s="899">
        <f t="shared" si="128"/>
        <v>1.4658162523060239</v>
      </c>
      <c r="AD222" s="899">
        <f t="shared" si="128"/>
        <v>0</v>
      </c>
      <c r="AE222" s="899">
        <f t="shared" si="128"/>
        <v>0</v>
      </c>
      <c r="AF222" s="899">
        <f t="shared" si="128"/>
        <v>0</v>
      </c>
      <c r="AG222" s="899">
        <f t="shared" si="107"/>
        <v>0</v>
      </c>
      <c r="AH222" s="899">
        <f t="shared" si="107"/>
        <v>0</v>
      </c>
      <c r="AI222" s="899">
        <f t="shared" ref="AI222:AP222" si="129">SUM(AI223:AI226)</f>
        <v>0</v>
      </c>
      <c r="AJ222" s="899">
        <f t="shared" si="129"/>
        <v>0</v>
      </c>
      <c r="AK222" s="899">
        <f t="shared" si="129"/>
        <v>0</v>
      </c>
      <c r="AL222" s="899">
        <f t="shared" si="129"/>
        <v>0</v>
      </c>
      <c r="AM222" s="899">
        <f t="shared" si="129"/>
        <v>0</v>
      </c>
      <c r="AN222" s="899">
        <f t="shared" si="129"/>
        <v>0</v>
      </c>
      <c r="AO222" s="899">
        <f t="shared" si="129"/>
        <v>0</v>
      </c>
      <c r="AP222" s="899">
        <f t="shared" si="129"/>
        <v>0</v>
      </c>
      <c r="AQ222" s="899">
        <f t="shared" si="108"/>
        <v>0</v>
      </c>
      <c r="AR222" s="899"/>
      <c r="AS222" s="899">
        <f t="shared" si="113"/>
        <v>0</v>
      </c>
      <c r="AT222" s="899">
        <f t="shared" si="114"/>
        <v>0</v>
      </c>
      <c r="AU222" s="899">
        <f t="shared" ref="AU222:BA222" si="130">SUM(AU223:AU226)</f>
        <v>0</v>
      </c>
      <c r="AV222" s="899">
        <f t="shared" si="130"/>
        <v>0</v>
      </c>
      <c r="AW222" s="899">
        <f t="shared" si="130"/>
        <v>0</v>
      </c>
      <c r="AX222" s="899">
        <f t="shared" si="130"/>
        <v>0</v>
      </c>
      <c r="AY222" s="899">
        <f t="shared" si="130"/>
        <v>0</v>
      </c>
      <c r="AZ222" s="899">
        <f t="shared" si="130"/>
        <v>0</v>
      </c>
      <c r="BA222" s="899">
        <f t="shared" si="130"/>
        <v>0</v>
      </c>
      <c r="BB222" s="899">
        <f t="shared" si="115"/>
        <v>0</v>
      </c>
      <c r="BC222" s="899">
        <f t="shared" si="109"/>
        <v>23.3816855</v>
      </c>
      <c r="BD222" s="899">
        <f t="shared" si="110"/>
        <v>-1.3817064476939762</v>
      </c>
      <c r="BE222" s="901">
        <f t="shared" si="111"/>
        <v>-100</v>
      </c>
      <c r="BF222" s="902"/>
      <c r="BG222" s="903"/>
      <c r="BH222" s="904"/>
      <c r="BI222" s="905"/>
      <c r="BJ222" s="866"/>
      <c r="BL222" s="867"/>
      <c r="BM222" s="867"/>
      <c r="BN222" s="867"/>
    </row>
    <row r="223" spans="1:70">
      <c r="A223" s="872"/>
      <c r="B223" s="897" t="s">
        <v>356</v>
      </c>
      <c r="C223" s="897"/>
      <c r="D223" s="899"/>
      <c r="E223" s="899"/>
      <c r="F223" s="899">
        <f t="shared" si="112"/>
        <v>0</v>
      </c>
      <c r="G223" s="899">
        <f t="shared" si="112"/>
        <v>0</v>
      </c>
      <c r="H223" s="899"/>
      <c r="I223" s="899"/>
      <c r="J223" s="899"/>
      <c r="K223" s="899"/>
      <c r="L223" s="899"/>
      <c r="M223" s="899"/>
      <c r="N223" s="899"/>
      <c r="O223" s="899"/>
      <c r="P223" s="899"/>
      <c r="Q223" s="899"/>
      <c r="R223" s="899"/>
      <c r="S223" s="899"/>
      <c r="T223" s="899"/>
      <c r="U223" s="899"/>
      <c r="V223" s="899"/>
      <c r="W223" s="899"/>
      <c r="X223" s="899"/>
      <c r="Y223" s="899"/>
      <c r="Z223" s="899"/>
      <c r="AA223" s="899"/>
      <c r="AB223" s="899"/>
      <c r="AC223" s="899"/>
      <c r="AD223" s="899"/>
      <c r="AE223" s="899"/>
      <c r="AF223" s="899"/>
      <c r="AG223" s="899">
        <f t="shared" si="107"/>
        <v>0</v>
      </c>
      <c r="AH223" s="899">
        <f t="shared" si="107"/>
        <v>0</v>
      </c>
      <c r="AI223" s="899"/>
      <c r="AJ223" s="899"/>
      <c r="AK223" s="899"/>
      <c r="AL223" s="899"/>
      <c r="AM223" s="899"/>
      <c r="AN223" s="899"/>
      <c r="AO223" s="899"/>
      <c r="AP223" s="899"/>
      <c r="AQ223" s="899">
        <f t="shared" si="108"/>
        <v>0</v>
      </c>
      <c r="AR223" s="899"/>
      <c r="AS223" s="899">
        <f t="shared" si="113"/>
        <v>0</v>
      </c>
      <c r="AT223" s="899">
        <f t="shared" si="114"/>
        <v>0</v>
      </c>
      <c r="AU223" s="899"/>
      <c r="AV223" s="899"/>
      <c r="AW223" s="899"/>
      <c r="AX223" s="899"/>
      <c r="AY223" s="899"/>
      <c r="AZ223" s="899"/>
      <c r="BA223" s="899"/>
      <c r="BB223" s="899">
        <f t="shared" si="115"/>
        <v>0</v>
      </c>
      <c r="BC223" s="899">
        <f t="shared" si="109"/>
        <v>0</v>
      </c>
      <c r="BD223" s="899">
        <f t="shared" si="110"/>
        <v>0</v>
      </c>
      <c r="BE223" s="901" t="str">
        <f t="shared" si="111"/>
        <v>-</v>
      </c>
      <c r="BF223" s="902"/>
      <c r="BG223" s="903"/>
      <c r="BH223" s="904"/>
      <c r="BI223" s="905"/>
      <c r="BJ223" s="866"/>
      <c r="BL223" s="867"/>
      <c r="BM223" s="867"/>
      <c r="BN223" s="867"/>
    </row>
    <row r="224" spans="1:70">
      <c r="A224" s="872"/>
      <c r="B224" s="897" t="s">
        <v>357</v>
      </c>
      <c r="C224" s="897"/>
      <c r="D224" s="899"/>
      <c r="E224" s="899"/>
      <c r="F224" s="899">
        <f t="shared" si="112"/>
        <v>0</v>
      </c>
      <c r="G224" s="899">
        <f t="shared" si="112"/>
        <v>0</v>
      </c>
      <c r="H224" s="899"/>
      <c r="I224" s="899"/>
      <c r="J224" s="899"/>
      <c r="K224" s="899"/>
      <c r="L224" s="899"/>
      <c r="M224" s="899"/>
      <c r="N224" s="899"/>
      <c r="O224" s="899"/>
      <c r="P224" s="899"/>
      <c r="Q224" s="899"/>
      <c r="R224" s="899"/>
      <c r="S224" s="899"/>
      <c r="T224" s="899"/>
      <c r="U224" s="899"/>
      <c r="V224" s="899"/>
      <c r="W224" s="899"/>
      <c r="X224" s="899"/>
      <c r="Y224" s="899"/>
      <c r="Z224" s="899"/>
      <c r="AA224" s="899"/>
      <c r="AB224" s="899"/>
      <c r="AC224" s="899"/>
      <c r="AD224" s="899"/>
      <c r="AE224" s="899"/>
      <c r="AF224" s="899"/>
      <c r="AG224" s="899">
        <f t="shared" si="107"/>
        <v>0</v>
      </c>
      <c r="AH224" s="899">
        <f t="shared" si="107"/>
        <v>0</v>
      </c>
      <c r="AI224" s="899"/>
      <c r="AJ224" s="899"/>
      <c r="AK224" s="899"/>
      <c r="AL224" s="899"/>
      <c r="AM224" s="899"/>
      <c r="AN224" s="899"/>
      <c r="AO224" s="899"/>
      <c r="AP224" s="899"/>
      <c r="AQ224" s="899">
        <f t="shared" si="108"/>
        <v>0</v>
      </c>
      <c r="AR224" s="899"/>
      <c r="AS224" s="899">
        <f t="shared" si="113"/>
        <v>0</v>
      </c>
      <c r="AT224" s="899">
        <f t="shared" si="114"/>
        <v>0</v>
      </c>
      <c r="AU224" s="899"/>
      <c r="AV224" s="899"/>
      <c r="AW224" s="899"/>
      <c r="AX224" s="899"/>
      <c r="AY224" s="899"/>
      <c r="AZ224" s="899"/>
      <c r="BA224" s="899"/>
      <c r="BB224" s="899">
        <f t="shared" si="115"/>
        <v>0</v>
      </c>
      <c r="BC224" s="899">
        <f t="shared" si="109"/>
        <v>0</v>
      </c>
      <c r="BD224" s="899">
        <f t="shared" si="110"/>
        <v>0</v>
      </c>
      <c r="BE224" s="901" t="str">
        <f t="shared" si="111"/>
        <v>-</v>
      </c>
      <c r="BF224" s="902"/>
      <c r="BG224" s="903"/>
      <c r="BH224" s="904"/>
      <c r="BI224" s="905"/>
      <c r="BJ224" s="866"/>
      <c r="BL224" s="867"/>
      <c r="BM224" s="867"/>
      <c r="BN224" s="867"/>
    </row>
    <row r="225" spans="1:70">
      <c r="A225" s="872"/>
      <c r="B225" s="897" t="s">
        <v>358</v>
      </c>
      <c r="C225" s="897"/>
      <c r="D225" s="899">
        <v>23.3816855</v>
      </c>
      <c r="E225" s="899">
        <v>2.8475227000000003</v>
      </c>
      <c r="F225" s="899">
        <f t="shared" si="112"/>
        <v>2.8475226999999999</v>
      </c>
      <c r="G225" s="899">
        <f t="shared" si="112"/>
        <v>0</v>
      </c>
      <c r="H225" s="899"/>
      <c r="I225" s="899"/>
      <c r="J225" s="899"/>
      <c r="K225" s="899"/>
      <c r="L225" s="899"/>
      <c r="M225" s="899"/>
      <c r="N225" s="899"/>
      <c r="O225" s="899"/>
      <c r="P225" s="899"/>
      <c r="Q225" s="899"/>
      <c r="R225" s="899"/>
      <c r="S225" s="899"/>
      <c r="T225" s="899"/>
      <c r="U225" s="899"/>
      <c r="V225" s="899"/>
      <c r="W225" s="899"/>
      <c r="X225" s="899"/>
      <c r="Y225" s="899">
        <f>E225/$E$209*$Y$209</f>
        <v>1.3817064476939762</v>
      </c>
      <c r="Z225" s="899"/>
      <c r="AA225" s="899"/>
      <c r="AB225" s="899"/>
      <c r="AC225" s="899">
        <f>E225/$E$209*$AC$209</f>
        <v>1.4658162523060239</v>
      </c>
      <c r="AD225" s="899"/>
      <c r="AE225" s="899"/>
      <c r="AF225" s="899"/>
      <c r="AG225" s="899">
        <f t="shared" si="107"/>
        <v>0</v>
      </c>
      <c r="AH225" s="899">
        <f t="shared" si="107"/>
        <v>0</v>
      </c>
      <c r="AI225" s="899"/>
      <c r="AJ225" s="899"/>
      <c r="AK225" s="899"/>
      <c r="AL225" s="899"/>
      <c r="AM225" s="899"/>
      <c r="AN225" s="899"/>
      <c r="AO225" s="899"/>
      <c r="AP225" s="899"/>
      <c r="AQ225" s="899">
        <f t="shared" si="108"/>
        <v>0</v>
      </c>
      <c r="AR225" s="899"/>
      <c r="AS225" s="899">
        <f t="shared" si="113"/>
        <v>0</v>
      </c>
      <c r="AT225" s="899">
        <f t="shared" si="114"/>
        <v>0</v>
      </c>
      <c r="AU225" s="899"/>
      <c r="AV225" s="899"/>
      <c r="AW225" s="899"/>
      <c r="AX225" s="899"/>
      <c r="AY225" s="899"/>
      <c r="AZ225" s="899"/>
      <c r="BA225" s="899"/>
      <c r="BB225" s="899">
        <f t="shared" si="115"/>
        <v>0</v>
      </c>
      <c r="BC225" s="899">
        <f t="shared" si="109"/>
        <v>23.3816855</v>
      </c>
      <c r="BD225" s="899">
        <f t="shared" si="110"/>
        <v>-1.3817064476939762</v>
      </c>
      <c r="BE225" s="901">
        <f t="shared" si="111"/>
        <v>-100</v>
      </c>
      <c r="BF225" s="902"/>
      <c r="BG225" s="903"/>
      <c r="BH225" s="904"/>
      <c r="BI225" s="905"/>
      <c r="BJ225" s="866"/>
      <c r="BL225" s="867"/>
      <c r="BM225" s="867"/>
      <c r="BN225" s="867"/>
    </row>
    <row r="226" spans="1:70">
      <c r="A226" s="872"/>
      <c r="B226" s="897" t="s">
        <v>359</v>
      </c>
      <c r="C226" s="897"/>
      <c r="D226" s="899"/>
      <c r="E226" s="899"/>
      <c r="F226" s="899">
        <f t="shared" si="112"/>
        <v>0</v>
      </c>
      <c r="G226" s="899">
        <f t="shared" si="112"/>
        <v>0</v>
      </c>
      <c r="H226" s="899"/>
      <c r="I226" s="899"/>
      <c r="J226" s="899"/>
      <c r="K226" s="899"/>
      <c r="L226" s="899"/>
      <c r="M226" s="899"/>
      <c r="N226" s="899"/>
      <c r="O226" s="899"/>
      <c r="P226" s="899"/>
      <c r="Q226" s="899"/>
      <c r="R226" s="899"/>
      <c r="S226" s="899"/>
      <c r="T226" s="899"/>
      <c r="U226" s="899"/>
      <c r="V226" s="899"/>
      <c r="W226" s="899"/>
      <c r="X226" s="899"/>
      <c r="Y226" s="899"/>
      <c r="Z226" s="899"/>
      <c r="AA226" s="899"/>
      <c r="AB226" s="899"/>
      <c r="AC226" s="899"/>
      <c r="AD226" s="899"/>
      <c r="AE226" s="899"/>
      <c r="AF226" s="899"/>
      <c r="AG226" s="899">
        <f t="shared" si="107"/>
        <v>0</v>
      </c>
      <c r="AH226" s="899">
        <f t="shared" si="107"/>
        <v>0</v>
      </c>
      <c r="AI226" s="899"/>
      <c r="AJ226" s="899"/>
      <c r="AK226" s="899"/>
      <c r="AL226" s="899"/>
      <c r="AM226" s="899"/>
      <c r="AN226" s="899"/>
      <c r="AO226" s="899"/>
      <c r="AP226" s="899"/>
      <c r="AQ226" s="899">
        <f t="shared" si="108"/>
        <v>0</v>
      </c>
      <c r="AR226" s="899"/>
      <c r="AS226" s="899">
        <f t="shared" si="113"/>
        <v>0</v>
      </c>
      <c r="AT226" s="899">
        <f t="shared" si="114"/>
        <v>0</v>
      </c>
      <c r="AU226" s="899"/>
      <c r="AV226" s="899"/>
      <c r="AW226" s="899"/>
      <c r="AX226" s="899"/>
      <c r="AY226" s="899"/>
      <c r="AZ226" s="899"/>
      <c r="BA226" s="899"/>
      <c r="BB226" s="899">
        <f t="shared" si="115"/>
        <v>0</v>
      </c>
      <c r="BC226" s="899">
        <f t="shared" si="109"/>
        <v>0</v>
      </c>
      <c r="BD226" s="899">
        <f t="shared" si="110"/>
        <v>0</v>
      </c>
      <c r="BE226" s="901" t="str">
        <f t="shared" si="111"/>
        <v>-</v>
      </c>
      <c r="BF226" s="902"/>
      <c r="BG226" s="903"/>
      <c r="BH226" s="904"/>
      <c r="BI226" s="905"/>
      <c r="BJ226" s="866"/>
      <c r="BL226" s="867"/>
      <c r="BM226" s="867"/>
      <c r="BN226" s="867"/>
    </row>
    <row r="227" spans="1:70">
      <c r="A227" s="872"/>
      <c r="B227" s="897" t="s">
        <v>55</v>
      </c>
      <c r="C227" s="897"/>
      <c r="D227" s="899"/>
      <c r="E227" s="899"/>
      <c r="F227" s="899">
        <f t="shared" si="112"/>
        <v>0</v>
      </c>
      <c r="G227" s="899">
        <f t="shared" si="112"/>
        <v>0</v>
      </c>
      <c r="H227" s="899"/>
      <c r="I227" s="899"/>
      <c r="J227" s="899"/>
      <c r="K227" s="899"/>
      <c r="L227" s="899"/>
      <c r="M227" s="899"/>
      <c r="N227" s="899"/>
      <c r="O227" s="899"/>
      <c r="P227" s="899"/>
      <c r="Q227" s="899"/>
      <c r="R227" s="899"/>
      <c r="S227" s="899"/>
      <c r="T227" s="899"/>
      <c r="U227" s="899"/>
      <c r="V227" s="899"/>
      <c r="W227" s="899"/>
      <c r="X227" s="899"/>
      <c r="Y227" s="899"/>
      <c r="Z227" s="899"/>
      <c r="AA227" s="899"/>
      <c r="AB227" s="899"/>
      <c r="AC227" s="899"/>
      <c r="AD227" s="899"/>
      <c r="AE227" s="899"/>
      <c r="AF227" s="899"/>
      <c r="AG227" s="899">
        <f t="shared" si="107"/>
        <v>0</v>
      </c>
      <c r="AH227" s="899">
        <f t="shared" si="107"/>
        <v>0</v>
      </c>
      <c r="AI227" s="899"/>
      <c r="AJ227" s="899"/>
      <c r="AK227" s="899"/>
      <c r="AL227" s="899"/>
      <c r="AM227" s="899"/>
      <c r="AN227" s="899"/>
      <c r="AO227" s="899"/>
      <c r="AP227" s="899"/>
      <c r="AQ227" s="899">
        <f t="shared" si="108"/>
        <v>0</v>
      </c>
      <c r="AR227" s="899"/>
      <c r="AS227" s="899">
        <f t="shared" si="113"/>
        <v>0</v>
      </c>
      <c r="AT227" s="899">
        <f t="shared" si="114"/>
        <v>0</v>
      </c>
      <c r="AU227" s="899"/>
      <c r="AV227" s="899"/>
      <c r="AW227" s="899"/>
      <c r="AX227" s="899"/>
      <c r="AY227" s="899"/>
      <c r="AZ227" s="899"/>
      <c r="BA227" s="899"/>
      <c r="BB227" s="899">
        <f t="shared" si="115"/>
        <v>0</v>
      </c>
      <c r="BC227" s="899">
        <f t="shared" si="109"/>
        <v>0</v>
      </c>
      <c r="BD227" s="899">
        <f t="shared" si="110"/>
        <v>0</v>
      </c>
      <c r="BE227" s="901" t="str">
        <f t="shared" si="111"/>
        <v>-</v>
      </c>
      <c r="BF227" s="902"/>
      <c r="BG227" s="903"/>
      <c r="BH227" s="904"/>
      <c r="BI227" s="905"/>
      <c r="BJ227" s="866"/>
      <c r="BL227" s="867"/>
      <c r="BM227" s="867"/>
      <c r="BN227" s="867"/>
    </row>
    <row r="228" spans="1:70" s="919" customFormat="1" ht="25.5">
      <c r="A228" s="922">
        <v>5</v>
      </c>
      <c r="B228" s="915" t="s">
        <v>240</v>
      </c>
      <c r="C228" s="915"/>
      <c r="D228" s="320">
        <v>11.194708200000001</v>
      </c>
      <c r="E228" s="320">
        <v>1.5989308599999998</v>
      </c>
      <c r="F228" s="320">
        <f t="shared" si="112"/>
        <v>1.5989308599999998</v>
      </c>
      <c r="G228" s="320">
        <f t="shared" si="112"/>
        <v>1.5989308599999998</v>
      </c>
      <c r="H228" s="320">
        <v>1.37774442</v>
      </c>
      <c r="I228" s="939">
        <v>2.76</v>
      </c>
      <c r="J228" s="907">
        <v>1.3961018000000001</v>
      </c>
      <c r="K228" s="907">
        <v>1.18313712</v>
      </c>
      <c r="L228" s="907">
        <v>0</v>
      </c>
      <c r="M228" s="907">
        <v>0</v>
      </c>
      <c r="N228" s="907"/>
      <c r="O228" s="907"/>
      <c r="P228" s="907">
        <v>0.11872171000000001</v>
      </c>
      <c r="Q228" s="907">
        <v>0.11872171000000001</v>
      </c>
      <c r="R228" s="907">
        <v>0.11872171000000001</v>
      </c>
      <c r="S228" s="939"/>
      <c r="T228" s="907">
        <v>0.11872171000000001</v>
      </c>
      <c r="U228" s="907">
        <v>0.11872171000000001</v>
      </c>
      <c r="V228" s="907">
        <v>0</v>
      </c>
      <c r="W228" s="939">
        <v>0</v>
      </c>
      <c r="X228" s="939"/>
      <c r="Y228" s="320">
        <v>1.4802091499999999</v>
      </c>
      <c r="Z228" s="907">
        <v>1.4802091499999999</v>
      </c>
      <c r="AA228" s="907">
        <v>1.25902271</v>
      </c>
      <c r="AB228" s="907">
        <v>0.22118644000000001</v>
      </c>
      <c r="AC228" s="320">
        <v>0</v>
      </c>
      <c r="AD228" s="907"/>
      <c r="AE228" s="907"/>
      <c r="AF228" s="907"/>
      <c r="AG228" s="907">
        <f t="shared" si="107"/>
        <v>1.5989308600000001</v>
      </c>
      <c r="AH228" s="907">
        <f t="shared" si="107"/>
        <v>1.37774442</v>
      </c>
      <c r="AI228" s="320"/>
      <c r="AJ228" s="320"/>
      <c r="AK228" s="320">
        <v>1.5989308600000001</v>
      </c>
      <c r="AL228" s="320">
        <v>1.37774442</v>
      </c>
      <c r="AM228" s="320"/>
      <c r="AN228" s="907"/>
      <c r="AO228" s="907"/>
      <c r="AP228" s="907"/>
      <c r="AQ228" s="907">
        <f t="shared" si="108"/>
        <v>0</v>
      </c>
      <c r="AR228" s="907"/>
      <c r="AS228" s="907">
        <f t="shared" si="113"/>
        <v>0</v>
      </c>
      <c r="AT228" s="907">
        <f t="shared" si="114"/>
        <v>0</v>
      </c>
      <c r="AU228" s="907"/>
      <c r="AV228" s="907"/>
      <c r="AW228" s="907"/>
      <c r="AX228" s="907"/>
      <c r="AY228" s="907"/>
      <c r="AZ228" s="907"/>
      <c r="BA228" s="907"/>
      <c r="BB228" s="907">
        <f t="shared" si="115"/>
        <v>0</v>
      </c>
      <c r="BC228" s="907">
        <f t="shared" si="109"/>
        <v>9.5957773400000015</v>
      </c>
      <c r="BD228" s="320">
        <f t="shared" si="110"/>
        <v>0</v>
      </c>
      <c r="BE228" s="908">
        <f t="shared" si="111"/>
        <v>0</v>
      </c>
      <c r="BF228" s="586"/>
      <c r="BG228" s="635"/>
      <c r="BH228" s="635"/>
      <c r="BI228" s="636"/>
      <c r="BJ228" s="449"/>
      <c r="BK228" s="916"/>
      <c r="BL228" s="917"/>
      <c r="BM228" s="578">
        <v>1.4961018000000001</v>
      </c>
      <c r="BN228" s="917">
        <v>3.0950326600000002</v>
      </c>
      <c r="BO228" s="916">
        <v>3095.0326600000003</v>
      </c>
      <c r="BQ228" s="916">
        <v>0</v>
      </c>
      <c r="BR228" s="916">
        <v>0</v>
      </c>
    </row>
    <row r="229" spans="1:70">
      <c r="A229" s="872"/>
      <c r="B229" s="897" t="s">
        <v>343</v>
      </c>
      <c r="C229" s="897"/>
      <c r="D229" s="899">
        <f>D230+D241+D246</f>
        <v>11.194708200000001</v>
      </c>
      <c r="E229" s="899">
        <v>1.5989308600000001</v>
      </c>
      <c r="F229" s="899">
        <f t="shared" si="112"/>
        <v>1.5989308599999998</v>
      </c>
      <c r="G229" s="899">
        <f t="shared" si="112"/>
        <v>1.5989308599999998</v>
      </c>
      <c r="H229" s="899">
        <f t="shared" ref="H229:AF229" si="131">H230+H241+H246</f>
        <v>0</v>
      </c>
      <c r="I229" s="899">
        <f t="shared" si="131"/>
        <v>0</v>
      </c>
      <c r="J229" s="899">
        <f t="shared" si="131"/>
        <v>0</v>
      </c>
      <c r="K229" s="899">
        <f t="shared" si="131"/>
        <v>0</v>
      </c>
      <c r="L229" s="899">
        <f t="shared" si="131"/>
        <v>0</v>
      </c>
      <c r="M229" s="899">
        <f t="shared" si="131"/>
        <v>0</v>
      </c>
      <c r="N229" s="899">
        <f t="shared" si="131"/>
        <v>0</v>
      </c>
      <c r="O229" s="899">
        <f t="shared" si="131"/>
        <v>0</v>
      </c>
      <c r="P229" s="899">
        <f t="shared" si="131"/>
        <v>0.11872171000000001</v>
      </c>
      <c r="Q229" s="899">
        <f t="shared" si="131"/>
        <v>0.11872171000000001</v>
      </c>
      <c r="R229" s="899">
        <f t="shared" si="131"/>
        <v>0</v>
      </c>
      <c r="S229" s="899">
        <f t="shared" si="131"/>
        <v>0</v>
      </c>
      <c r="T229" s="899">
        <f t="shared" si="131"/>
        <v>0</v>
      </c>
      <c r="U229" s="899">
        <f t="shared" si="131"/>
        <v>0</v>
      </c>
      <c r="V229" s="899">
        <f t="shared" si="131"/>
        <v>0</v>
      </c>
      <c r="W229" s="899">
        <f t="shared" si="131"/>
        <v>0</v>
      </c>
      <c r="X229" s="899">
        <f t="shared" si="131"/>
        <v>0</v>
      </c>
      <c r="Y229" s="899">
        <f t="shared" si="131"/>
        <v>1.4802091499999999</v>
      </c>
      <c r="Z229" s="899">
        <f t="shared" si="131"/>
        <v>1.4802091499999999</v>
      </c>
      <c r="AA229" s="899">
        <f t="shared" si="131"/>
        <v>1.25902271</v>
      </c>
      <c r="AB229" s="899">
        <f t="shared" si="131"/>
        <v>0.22118644000000001</v>
      </c>
      <c r="AC229" s="899">
        <f t="shared" si="131"/>
        <v>0</v>
      </c>
      <c r="AD229" s="899">
        <f t="shared" si="131"/>
        <v>0</v>
      </c>
      <c r="AE229" s="899">
        <f t="shared" si="131"/>
        <v>0</v>
      </c>
      <c r="AF229" s="899">
        <f t="shared" si="131"/>
        <v>0</v>
      </c>
      <c r="AG229" s="899">
        <f t="shared" si="107"/>
        <v>1.5989308600000001</v>
      </c>
      <c r="AH229" s="899">
        <f t="shared" si="107"/>
        <v>0</v>
      </c>
      <c r="AI229" s="899">
        <f t="shared" ref="AI229:AP229" si="132">AI230+AI241+AI246</f>
        <v>0</v>
      </c>
      <c r="AJ229" s="899">
        <f t="shared" si="132"/>
        <v>0</v>
      </c>
      <c r="AK229" s="899">
        <f t="shared" si="132"/>
        <v>1.5989308600000001</v>
      </c>
      <c r="AL229" s="899">
        <f t="shared" si="132"/>
        <v>0</v>
      </c>
      <c r="AM229" s="899">
        <f t="shared" si="132"/>
        <v>0</v>
      </c>
      <c r="AN229" s="899">
        <f t="shared" si="132"/>
        <v>0</v>
      </c>
      <c r="AO229" s="899">
        <f t="shared" si="132"/>
        <v>0</v>
      </c>
      <c r="AP229" s="899">
        <f t="shared" si="132"/>
        <v>0</v>
      </c>
      <c r="AQ229" s="899">
        <f t="shared" si="108"/>
        <v>0</v>
      </c>
      <c r="AR229" s="899"/>
      <c r="AS229" s="899">
        <f t="shared" si="113"/>
        <v>0</v>
      </c>
      <c r="AT229" s="899">
        <f t="shared" si="114"/>
        <v>0</v>
      </c>
      <c r="AU229" s="899">
        <f t="shared" ref="AU229:BA229" si="133">AU230+AU241+AU246</f>
        <v>0</v>
      </c>
      <c r="AV229" s="899">
        <f t="shared" si="133"/>
        <v>0</v>
      </c>
      <c r="AW229" s="899">
        <f t="shared" si="133"/>
        <v>0</v>
      </c>
      <c r="AX229" s="899">
        <f t="shared" si="133"/>
        <v>0</v>
      </c>
      <c r="AY229" s="899">
        <f t="shared" si="133"/>
        <v>0</v>
      </c>
      <c r="AZ229" s="899">
        <f t="shared" si="133"/>
        <v>0</v>
      </c>
      <c r="BA229" s="899">
        <f t="shared" si="133"/>
        <v>0</v>
      </c>
      <c r="BB229" s="899">
        <f t="shared" si="115"/>
        <v>0</v>
      </c>
      <c r="BC229" s="899">
        <f t="shared" si="109"/>
        <v>9.5957773400000015</v>
      </c>
      <c r="BD229" s="899">
        <f t="shared" si="110"/>
        <v>0</v>
      </c>
      <c r="BE229" s="901">
        <f t="shared" si="111"/>
        <v>0</v>
      </c>
      <c r="BF229" s="902"/>
      <c r="BG229" s="903"/>
      <c r="BH229" s="904"/>
      <c r="BI229" s="905"/>
      <c r="BJ229" s="866"/>
      <c r="BL229" s="867"/>
      <c r="BM229" s="867"/>
      <c r="BN229" s="867"/>
    </row>
    <row r="230" spans="1:70">
      <c r="A230" s="872"/>
      <c r="B230" s="897" t="s">
        <v>344</v>
      </c>
      <c r="C230" s="897"/>
      <c r="D230" s="899">
        <f>D231+D236</f>
        <v>8.7093982000000008</v>
      </c>
      <c r="E230" s="899">
        <v>9.9400000000000002E-2</v>
      </c>
      <c r="F230" s="899">
        <f t="shared" si="112"/>
        <v>9.9400000000000002E-2</v>
      </c>
      <c r="G230" s="899">
        <f t="shared" si="112"/>
        <v>9.9400000000000002E-2</v>
      </c>
      <c r="H230" s="899">
        <f t="shared" ref="H230:AF230" si="134">H231+H236</f>
        <v>0</v>
      </c>
      <c r="I230" s="899">
        <f t="shared" si="134"/>
        <v>0</v>
      </c>
      <c r="J230" s="899">
        <f t="shared" si="134"/>
        <v>0</v>
      </c>
      <c r="K230" s="899">
        <f t="shared" si="134"/>
        <v>0</v>
      </c>
      <c r="L230" s="899">
        <f t="shared" si="134"/>
        <v>0</v>
      </c>
      <c r="M230" s="899">
        <f t="shared" si="134"/>
        <v>0</v>
      </c>
      <c r="N230" s="899">
        <f t="shared" si="134"/>
        <v>0</v>
      </c>
      <c r="O230" s="899">
        <f t="shared" si="134"/>
        <v>0</v>
      </c>
      <c r="P230" s="899">
        <f t="shared" si="134"/>
        <v>9.9400000000000002E-2</v>
      </c>
      <c r="Q230" s="899">
        <f t="shared" si="134"/>
        <v>9.9400000000000002E-2</v>
      </c>
      <c r="R230" s="899">
        <f t="shared" si="134"/>
        <v>0</v>
      </c>
      <c r="S230" s="899">
        <f t="shared" si="134"/>
        <v>0</v>
      </c>
      <c r="T230" s="899">
        <f t="shared" si="134"/>
        <v>0</v>
      </c>
      <c r="U230" s="899">
        <f t="shared" si="134"/>
        <v>0</v>
      </c>
      <c r="V230" s="899">
        <f t="shared" si="134"/>
        <v>0</v>
      </c>
      <c r="W230" s="899">
        <f t="shared" si="134"/>
        <v>0</v>
      </c>
      <c r="X230" s="899">
        <f t="shared" si="134"/>
        <v>0</v>
      </c>
      <c r="Y230" s="899">
        <f t="shared" si="134"/>
        <v>0</v>
      </c>
      <c r="Z230" s="899">
        <f t="shared" si="134"/>
        <v>0</v>
      </c>
      <c r="AA230" s="899">
        <f t="shared" si="134"/>
        <v>0</v>
      </c>
      <c r="AB230" s="899">
        <f t="shared" si="134"/>
        <v>0</v>
      </c>
      <c r="AC230" s="899">
        <f t="shared" si="134"/>
        <v>0</v>
      </c>
      <c r="AD230" s="899">
        <f t="shared" si="134"/>
        <v>0</v>
      </c>
      <c r="AE230" s="899">
        <f t="shared" si="134"/>
        <v>0</v>
      </c>
      <c r="AF230" s="899">
        <f t="shared" si="134"/>
        <v>0</v>
      </c>
      <c r="AG230" s="899">
        <f t="shared" si="107"/>
        <v>9.9400000000000002E-2</v>
      </c>
      <c r="AH230" s="899">
        <f t="shared" si="107"/>
        <v>0</v>
      </c>
      <c r="AI230" s="899">
        <f t="shared" ref="AI230:AP230" si="135">AI231+AI236</f>
        <v>0</v>
      </c>
      <c r="AJ230" s="899">
        <f t="shared" si="135"/>
        <v>0</v>
      </c>
      <c r="AK230" s="899">
        <f t="shared" si="135"/>
        <v>9.9400000000000002E-2</v>
      </c>
      <c r="AL230" s="899">
        <f t="shared" si="135"/>
        <v>0</v>
      </c>
      <c r="AM230" s="899">
        <f t="shared" si="135"/>
        <v>0</v>
      </c>
      <c r="AN230" s="899">
        <f t="shared" si="135"/>
        <v>0</v>
      </c>
      <c r="AO230" s="899">
        <f t="shared" si="135"/>
        <v>0</v>
      </c>
      <c r="AP230" s="899">
        <f t="shared" si="135"/>
        <v>0</v>
      </c>
      <c r="AQ230" s="899">
        <f t="shared" si="108"/>
        <v>0</v>
      </c>
      <c r="AR230" s="899"/>
      <c r="AS230" s="899">
        <f t="shared" si="113"/>
        <v>0</v>
      </c>
      <c r="AT230" s="899">
        <f t="shared" si="114"/>
        <v>0</v>
      </c>
      <c r="AU230" s="899">
        <f t="shared" ref="AU230:BA230" si="136">AU231+AU236</f>
        <v>0</v>
      </c>
      <c r="AV230" s="899">
        <f t="shared" si="136"/>
        <v>0</v>
      </c>
      <c r="AW230" s="899">
        <f t="shared" si="136"/>
        <v>0</v>
      </c>
      <c r="AX230" s="899">
        <f t="shared" si="136"/>
        <v>0</v>
      </c>
      <c r="AY230" s="899">
        <f t="shared" si="136"/>
        <v>0</v>
      </c>
      <c r="AZ230" s="899">
        <f t="shared" si="136"/>
        <v>0</v>
      </c>
      <c r="BA230" s="899">
        <f t="shared" si="136"/>
        <v>0</v>
      </c>
      <c r="BB230" s="899">
        <f t="shared" si="115"/>
        <v>0</v>
      </c>
      <c r="BC230" s="899">
        <f t="shared" si="109"/>
        <v>8.6099982000000015</v>
      </c>
      <c r="BD230" s="899">
        <f t="shared" si="110"/>
        <v>0</v>
      </c>
      <c r="BE230" s="901" t="str">
        <f t="shared" si="111"/>
        <v>-</v>
      </c>
      <c r="BF230" s="902"/>
      <c r="BG230" s="903"/>
      <c r="BH230" s="904"/>
      <c r="BI230" s="905"/>
      <c r="BJ230" s="866"/>
      <c r="BL230" s="867"/>
      <c r="BM230" s="867"/>
      <c r="BN230" s="867"/>
    </row>
    <row r="231" spans="1:70">
      <c r="A231" s="872"/>
      <c r="B231" s="897" t="s">
        <v>345</v>
      </c>
      <c r="C231" s="897"/>
      <c r="D231" s="899">
        <f>SUM(D232:D235)</f>
        <v>8.7093982000000008</v>
      </c>
      <c r="E231" s="899">
        <v>9.9400000000000002E-2</v>
      </c>
      <c r="F231" s="899">
        <f t="shared" si="112"/>
        <v>9.9400000000000002E-2</v>
      </c>
      <c r="G231" s="899">
        <f t="shared" si="112"/>
        <v>9.9400000000000002E-2</v>
      </c>
      <c r="H231" s="899">
        <f t="shared" ref="H231:AF231" si="137">SUM(H232:H235)</f>
        <v>0</v>
      </c>
      <c r="I231" s="899">
        <f t="shared" si="137"/>
        <v>0</v>
      </c>
      <c r="J231" s="899">
        <f t="shared" si="137"/>
        <v>0</v>
      </c>
      <c r="K231" s="899">
        <f t="shared" si="137"/>
        <v>0</v>
      </c>
      <c r="L231" s="899">
        <f t="shared" si="137"/>
        <v>0</v>
      </c>
      <c r="M231" s="899">
        <f t="shared" si="137"/>
        <v>0</v>
      </c>
      <c r="N231" s="899">
        <f t="shared" si="137"/>
        <v>0</v>
      </c>
      <c r="O231" s="899">
        <f t="shared" si="137"/>
        <v>0</v>
      </c>
      <c r="P231" s="899">
        <f t="shared" si="137"/>
        <v>9.9400000000000002E-2</v>
      </c>
      <c r="Q231" s="899">
        <f t="shared" si="137"/>
        <v>9.9400000000000002E-2</v>
      </c>
      <c r="R231" s="899">
        <f t="shared" si="137"/>
        <v>0</v>
      </c>
      <c r="S231" s="899">
        <f t="shared" si="137"/>
        <v>0</v>
      </c>
      <c r="T231" s="899">
        <f t="shared" si="137"/>
        <v>0</v>
      </c>
      <c r="U231" s="899">
        <f t="shared" si="137"/>
        <v>0</v>
      </c>
      <c r="V231" s="899">
        <f t="shared" si="137"/>
        <v>0</v>
      </c>
      <c r="W231" s="899">
        <f t="shared" si="137"/>
        <v>0</v>
      </c>
      <c r="X231" s="899">
        <f t="shared" si="137"/>
        <v>0</v>
      </c>
      <c r="Y231" s="899">
        <f t="shared" si="137"/>
        <v>0</v>
      </c>
      <c r="Z231" s="899">
        <f t="shared" si="137"/>
        <v>0</v>
      </c>
      <c r="AA231" s="899">
        <f t="shared" si="137"/>
        <v>0</v>
      </c>
      <c r="AB231" s="899">
        <f t="shared" si="137"/>
        <v>0</v>
      </c>
      <c r="AC231" s="899">
        <f t="shared" si="137"/>
        <v>0</v>
      </c>
      <c r="AD231" s="899">
        <f t="shared" si="137"/>
        <v>0</v>
      </c>
      <c r="AE231" s="899">
        <f t="shared" si="137"/>
        <v>0</v>
      </c>
      <c r="AF231" s="899">
        <f t="shared" si="137"/>
        <v>0</v>
      </c>
      <c r="AG231" s="899">
        <f t="shared" si="107"/>
        <v>9.9400000000000002E-2</v>
      </c>
      <c r="AH231" s="899">
        <f t="shared" si="107"/>
        <v>0</v>
      </c>
      <c r="AI231" s="899">
        <f t="shared" ref="AI231:AP231" si="138">SUM(AI232:AI235)</f>
        <v>0</v>
      </c>
      <c r="AJ231" s="899">
        <f t="shared" si="138"/>
        <v>0</v>
      </c>
      <c r="AK231" s="899">
        <f t="shared" si="138"/>
        <v>9.9400000000000002E-2</v>
      </c>
      <c r="AL231" s="899">
        <f t="shared" si="138"/>
        <v>0</v>
      </c>
      <c r="AM231" s="899">
        <f t="shared" si="138"/>
        <v>0</v>
      </c>
      <c r="AN231" s="899">
        <f t="shared" si="138"/>
        <v>0</v>
      </c>
      <c r="AO231" s="899">
        <f t="shared" si="138"/>
        <v>0</v>
      </c>
      <c r="AP231" s="899">
        <f t="shared" si="138"/>
        <v>0</v>
      </c>
      <c r="AQ231" s="899">
        <f t="shared" si="108"/>
        <v>0</v>
      </c>
      <c r="AR231" s="899"/>
      <c r="AS231" s="899">
        <f t="shared" si="113"/>
        <v>0</v>
      </c>
      <c r="AT231" s="899">
        <f t="shared" si="114"/>
        <v>0</v>
      </c>
      <c r="AU231" s="899">
        <f t="shared" ref="AU231:BA231" si="139">SUM(AU232:AU235)</f>
        <v>0</v>
      </c>
      <c r="AV231" s="899">
        <f t="shared" si="139"/>
        <v>0</v>
      </c>
      <c r="AW231" s="899">
        <f t="shared" si="139"/>
        <v>0</v>
      </c>
      <c r="AX231" s="899">
        <f t="shared" si="139"/>
        <v>0</v>
      </c>
      <c r="AY231" s="899">
        <f t="shared" si="139"/>
        <v>0</v>
      </c>
      <c r="AZ231" s="899">
        <f t="shared" si="139"/>
        <v>0</v>
      </c>
      <c r="BA231" s="899">
        <f t="shared" si="139"/>
        <v>0</v>
      </c>
      <c r="BB231" s="899">
        <f t="shared" si="115"/>
        <v>0</v>
      </c>
      <c r="BC231" s="899">
        <f t="shared" si="109"/>
        <v>8.6099982000000015</v>
      </c>
      <c r="BD231" s="899">
        <f t="shared" si="110"/>
        <v>0</v>
      </c>
      <c r="BE231" s="901" t="str">
        <f t="shared" si="111"/>
        <v>-</v>
      </c>
      <c r="BF231" s="902"/>
      <c r="BG231" s="903"/>
      <c r="BH231" s="904"/>
      <c r="BI231" s="905"/>
      <c r="BJ231" s="866"/>
      <c r="BL231" s="867"/>
      <c r="BM231" s="867"/>
      <c r="BN231" s="867"/>
    </row>
    <row r="232" spans="1:70">
      <c r="A232" s="872"/>
      <c r="B232" s="897" t="s">
        <v>346</v>
      </c>
      <c r="C232" s="897"/>
      <c r="D232" s="899"/>
      <c r="E232" s="899"/>
      <c r="F232" s="899">
        <f t="shared" si="112"/>
        <v>0</v>
      </c>
      <c r="G232" s="899">
        <f t="shared" si="112"/>
        <v>0</v>
      </c>
      <c r="H232" s="899"/>
      <c r="I232" s="899"/>
      <c r="J232" s="899"/>
      <c r="K232" s="899"/>
      <c r="L232" s="899"/>
      <c r="M232" s="899"/>
      <c r="N232" s="899"/>
      <c r="O232" s="899"/>
      <c r="P232" s="899"/>
      <c r="Q232" s="899"/>
      <c r="R232" s="899"/>
      <c r="S232" s="899"/>
      <c r="T232" s="899"/>
      <c r="U232" s="899"/>
      <c r="V232" s="899"/>
      <c r="W232" s="899"/>
      <c r="X232" s="899"/>
      <c r="Y232" s="899"/>
      <c r="Z232" s="899"/>
      <c r="AA232" s="899"/>
      <c r="AB232" s="899"/>
      <c r="AC232" s="899"/>
      <c r="AD232" s="899"/>
      <c r="AE232" s="899"/>
      <c r="AF232" s="899"/>
      <c r="AG232" s="899">
        <f t="shared" si="107"/>
        <v>0</v>
      </c>
      <c r="AH232" s="899">
        <f t="shared" si="107"/>
        <v>0</v>
      </c>
      <c r="AI232" s="899"/>
      <c r="AJ232" s="899"/>
      <c r="AK232" s="899"/>
      <c r="AL232" s="899"/>
      <c r="AM232" s="899"/>
      <c r="AN232" s="899"/>
      <c r="AO232" s="899"/>
      <c r="AP232" s="899"/>
      <c r="AQ232" s="899">
        <f t="shared" si="108"/>
        <v>0</v>
      </c>
      <c r="AR232" s="899"/>
      <c r="AS232" s="899">
        <f t="shared" si="113"/>
        <v>0</v>
      </c>
      <c r="AT232" s="899">
        <f t="shared" si="114"/>
        <v>0</v>
      </c>
      <c r="AU232" s="899"/>
      <c r="AV232" s="899"/>
      <c r="AW232" s="899"/>
      <c r="AX232" s="899"/>
      <c r="AY232" s="899"/>
      <c r="AZ232" s="899"/>
      <c r="BA232" s="899"/>
      <c r="BB232" s="899">
        <f t="shared" si="115"/>
        <v>0</v>
      </c>
      <c r="BC232" s="899">
        <f t="shared" si="109"/>
        <v>0</v>
      </c>
      <c r="BD232" s="899">
        <f t="shared" si="110"/>
        <v>0</v>
      </c>
      <c r="BE232" s="901" t="str">
        <f t="shared" si="111"/>
        <v>-</v>
      </c>
      <c r="BF232" s="902"/>
      <c r="BG232" s="903"/>
      <c r="BH232" s="904"/>
      <c r="BI232" s="905"/>
      <c r="BJ232" s="866"/>
      <c r="BL232" s="867"/>
      <c r="BM232" s="867"/>
      <c r="BN232" s="867"/>
    </row>
    <row r="233" spans="1:70">
      <c r="A233" s="872"/>
      <c r="B233" s="897" t="s">
        <v>347</v>
      </c>
      <c r="C233" s="897"/>
      <c r="D233" s="899"/>
      <c r="E233" s="899"/>
      <c r="F233" s="899">
        <f t="shared" si="112"/>
        <v>0</v>
      </c>
      <c r="G233" s="899">
        <f t="shared" si="112"/>
        <v>0</v>
      </c>
      <c r="H233" s="899"/>
      <c r="I233" s="899"/>
      <c r="J233" s="899"/>
      <c r="K233" s="899"/>
      <c r="L233" s="899"/>
      <c r="M233" s="899"/>
      <c r="N233" s="899"/>
      <c r="O233" s="899"/>
      <c r="P233" s="899"/>
      <c r="Q233" s="899"/>
      <c r="R233" s="899"/>
      <c r="S233" s="899"/>
      <c r="T233" s="899"/>
      <c r="U233" s="899"/>
      <c r="V233" s="899"/>
      <c r="W233" s="899"/>
      <c r="X233" s="899"/>
      <c r="Y233" s="899"/>
      <c r="Z233" s="899"/>
      <c r="AA233" s="899"/>
      <c r="AB233" s="899"/>
      <c r="AC233" s="899"/>
      <c r="AD233" s="899"/>
      <c r="AE233" s="899"/>
      <c r="AF233" s="899"/>
      <c r="AG233" s="899">
        <f t="shared" si="107"/>
        <v>0</v>
      </c>
      <c r="AH233" s="899">
        <f t="shared" si="107"/>
        <v>0</v>
      </c>
      <c r="AI233" s="899"/>
      <c r="AJ233" s="899"/>
      <c r="AK233" s="899"/>
      <c r="AL233" s="899"/>
      <c r="AM233" s="899"/>
      <c r="AN233" s="899"/>
      <c r="AO233" s="899"/>
      <c r="AP233" s="899"/>
      <c r="AQ233" s="899">
        <f t="shared" si="108"/>
        <v>0</v>
      </c>
      <c r="AR233" s="899"/>
      <c r="AS233" s="899">
        <f t="shared" si="113"/>
        <v>0</v>
      </c>
      <c r="AT233" s="899">
        <f t="shared" si="114"/>
        <v>0</v>
      </c>
      <c r="AU233" s="899"/>
      <c r="AV233" s="899"/>
      <c r="AW233" s="899"/>
      <c r="AX233" s="899"/>
      <c r="AY233" s="899"/>
      <c r="AZ233" s="899"/>
      <c r="BA233" s="899"/>
      <c r="BB233" s="899">
        <f t="shared" si="115"/>
        <v>0</v>
      </c>
      <c r="BC233" s="899">
        <f t="shared" si="109"/>
        <v>0</v>
      </c>
      <c r="BD233" s="899">
        <f t="shared" si="110"/>
        <v>0</v>
      </c>
      <c r="BE233" s="901" t="str">
        <f t="shared" si="111"/>
        <v>-</v>
      </c>
      <c r="BF233" s="902"/>
      <c r="BG233" s="903"/>
      <c r="BH233" s="904"/>
      <c r="BI233" s="905"/>
      <c r="BJ233" s="866"/>
      <c r="BL233" s="867"/>
      <c r="BM233" s="867"/>
      <c r="BN233" s="867"/>
    </row>
    <row r="234" spans="1:70">
      <c r="A234" s="872"/>
      <c r="B234" s="897" t="s">
        <v>348</v>
      </c>
      <c r="C234" s="897"/>
      <c r="D234" s="899"/>
      <c r="E234" s="899"/>
      <c r="F234" s="899">
        <f t="shared" si="112"/>
        <v>0</v>
      </c>
      <c r="G234" s="899">
        <f t="shared" si="112"/>
        <v>0</v>
      </c>
      <c r="H234" s="899"/>
      <c r="I234" s="899"/>
      <c r="J234" s="899"/>
      <c r="K234" s="899"/>
      <c r="L234" s="899"/>
      <c r="M234" s="899"/>
      <c r="N234" s="899"/>
      <c r="O234" s="899"/>
      <c r="P234" s="899"/>
      <c r="Q234" s="899"/>
      <c r="R234" s="899"/>
      <c r="S234" s="899"/>
      <c r="T234" s="899"/>
      <c r="U234" s="899"/>
      <c r="V234" s="899"/>
      <c r="W234" s="899"/>
      <c r="X234" s="899"/>
      <c r="Y234" s="899"/>
      <c r="Z234" s="899"/>
      <c r="AA234" s="899"/>
      <c r="AB234" s="899"/>
      <c r="AC234" s="899"/>
      <c r="AD234" s="899"/>
      <c r="AE234" s="899"/>
      <c r="AF234" s="899"/>
      <c r="AG234" s="899">
        <f t="shared" si="107"/>
        <v>0</v>
      </c>
      <c r="AH234" s="899">
        <f t="shared" si="107"/>
        <v>0</v>
      </c>
      <c r="AI234" s="899"/>
      <c r="AJ234" s="899"/>
      <c r="AK234" s="899"/>
      <c r="AL234" s="899"/>
      <c r="AM234" s="899"/>
      <c r="AN234" s="899"/>
      <c r="AO234" s="899"/>
      <c r="AP234" s="899"/>
      <c r="AQ234" s="899">
        <f t="shared" si="108"/>
        <v>0</v>
      </c>
      <c r="AR234" s="899"/>
      <c r="AS234" s="899">
        <f t="shared" si="113"/>
        <v>0</v>
      </c>
      <c r="AT234" s="899">
        <f t="shared" si="114"/>
        <v>0</v>
      </c>
      <c r="AU234" s="899"/>
      <c r="AV234" s="899"/>
      <c r="AW234" s="899"/>
      <c r="AX234" s="899"/>
      <c r="AY234" s="899"/>
      <c r="AZ234" s="899"/>
      <c r="BA234" s="899"/>
      <c r="BB234" s="899">
        <f t="shared" si="115"/>
        <v>0</v>
      </c>
      <c r="BC234" s="899">
        <f t="shared" si="109"/>
        <v>0</v>
      </c>
      <c r="BD234" s="899">
        <f t="shared" si="110"/>
        <v>0</v>
      </c>
      <c r="BE234" s="901" t="str">
        <f t="shared" si="111"/>
        <v>-</v>
      </c>
      <c r="BF234" s="902"/>
      <c r="BG234" s="903"/>
      <c r="BH234" s="904"/>
      <c r="BI234" s="905"/>
      <c r="BJ234" s="866"/>
      <c r="BL234" s="867"/>
      <c r="BM234" s="867"/>
      <c r="BN234" s="867"/>
    </row>
    <row r="235" spans="1:70">
      <c r="A235" s="872"/>
      <c r="B235" s="897" t="s">
        <v>349</v>
      </c>
      <c r="C235" s="897"/>
      <c r="D235" s="899">
        <v>8.7093982000000008</v>
      </c>
      <c r="E235" s="899">
        <v>9.9400000000000002E-2</v>
      </c>
      <c r="F235" s="899">
        <f t="shared" si="112"/>
        <v>9.9400000000000002E-2</v>
      </c>
      <c r="G235" s="899">
        <f t="shared" si="112"/>
        <v>9.9400000000000002E-2</v>
      </c>
      <c r="H235" s="899"/>
      <c r="I235" s="899"/>
      <c r="J235" s="899"/>
      <c r="K235" s="899"/>
      <c r="L235" s="899"/>
      <c r="M235" s="899"/>
      <c r="N235" s="899"/>
      <c r="O235" s="899"/>
      <c r="P235" s="899">
        <v>9.9400000000000002E-2</v>
      </c>
      <c r="Q235" s="899">
        <v>9.9400000000000002E-2</v>
      </c>
      <c r="R235" s="899"/>
      <c r="S235" s="899"/>
      <c r="T235" s="899"/>
      <c r="U235" s="899"/>
      <c r="V235" s="899"/>
      <c r="W235" s="899"/>
      <c r="X235" s="899"/>
      <c r="Y235" s="899"/>
      <c r="Z235" s="899"/>
      <c r="AA235" s="899"/>
      <c r="AB235" s="899"/>
      <c r="AC235" s="899"/>
      <c r="AD235" s="899"/>
      <c r="AE235" s="899"/>
      <c r="AF235" s="899"/>
      <c r="AG235" s="899">
        <f t="shared" si="107"/>
        <v>9.9400000000000002E-2</v>
      </c>
      <c r="AH235" s="899">
        <f t="shared" si="107"/>
        <v>0</v>
      </c>
      <c r="AI235" s="899"/>
      <c r="AJ235" s="899"/>
      <c r="AK235" s="899">
        <v>9.9400000000000002E-2</v>
      </c>
      <c r="AL235" s="899"/>
      <c r="AM235" s="899"/>
      <c r="AN235" s="899"/>
      <c r="AO235" s="899"/>
      <c r="AP235" s="899"/>
      <c r="AQ235" s="899">
        <f t="shared" si="108"/>
        <v>0</v>
      </c>
      <c r="AR235" s="899"/>
      <c r="AS235" s="899">
        <f t="shared" si="113"/>
        <v>0</v>
      </c>
      <c r="AT235" s="899">
        <f t="shared" si="114"/>
        <v>0</v>
      </c>
      <c r="AU235" s="899"/>
      <c r="AV235" s="899"/>
      <c r="AW235" s="899"/>
      <c r="AX235" s="899"/>
      <c r="AY235" s="899"/>
      <c r="AZ235" s="899"/>
      <c r="BA235" s="899"/>
      <c r="BB235" s="899">
        <f t="shared" si="115"/>
        <v>0</v>
      </c>
      <c r="BC235" s="899">
        <f t="shared" si="109"/>
        <v>8.6099982000000015</v>
      </c>
      <c r="BD235" s="899">
        <f t="shared" si="110"/>
        <v>0</v>
      </c>
      <c r="BE235" s="901" t="str">
        <f t="shared" si="111"/>
        <v>-</v>
      </c>
      <c r="BF235" s="902"/>
      <c r="BG235" s="903"/>
      <c r="BH235" s="904"/>
      <c r="BI235" s="905"/>
      <c r="BJ235" s="866"/>
      <c r="BL235" s="867"/>
      <c r="BM235" s="867"/>
      <c r="BN235" s="867"/>
    </row>
    <row r="236" spans="1:70">
      <c r="A236" s="872"/>
      <c r="B236" s="897" t="s">
        <v>350</v>
      </c>
      <c r="C236" s="897"/>
      <c r="D236" s="899">
        <f>SUM(D237:D240)</f>
        <v>0</v>
      </c>
      <c r="E236" s="899">
        <v>0</v>
      </c>
      <c r="F236" s="899">
        <f t="shared" si="112"/>
        <v>0</v>
      </c>
      <c r="G236" s="899">
        <f t="shared" si="112"/>
        <v>0</v>
      </c>
      <c r="H236" s="899">
        <f t="shared" ref="H236:AF236" si="140">SUM(H237:H240)</f>
        <v>0</v>
      </c>
      <c r="I236" s="899">
        <f t="shared" si="140"/>
        <v>0</v>
      </c>
      <c r="J236" s="899">
        <f t="shared" si="140"/>
        <v>0</v>
      </c>
      <c r="K236" s="899">
        <f t="shared" si="140"/>
        <v>0</v>
      </c>
      <c r="L236" s="899">
        <f t="shared" si="140"/>
        <v>0</v>
      </c>
      <c r="M236" s="899">
        <f t="shared" si="140"/>
        <v>0</v>
      </c>
      <c r="N236" s="899">
        <f t="shared" si="140"/>
        <v>0</v>
      </c>
      <c r="O236" s="899">
        <f t="shared" si="140"/>
        <v>0</v>
      </c>
      <c r="P236" s="899">
        <f t="shared" si="140"/>
        <v>0</v>
      </c>
      <c r="Q236" s="899">
        <f t="shared" si="140"/>
        <v>0</v>
      </c>
      <c r="R236" s="899">
        <f t="shared" si="140"/>
        <v>0</v>
      </c>
      <c r="S236" s="899">
        <f t="shared" si="140"/>
        <v>0</v>
      </c>
      <c r="T236" s="899">
        <f t="shared" si="140"/>
        <v>0</v>
      </c>
      <c r="U236" s="899">
        <f t="shared" si="140"/>
        <v>0</v>
      </c>
      <c r="V236" s="899">
        <f t="shared" si="140"/>
        <v>0</v>
      </c>
      <c r="W236" s="899">
        <f t="shared" si="140"/>
        <v>0</v>
      </c>
      <c r="X236" s="899">
        <f t="shared" si="140"/>
        <v>0</v>
      </c>
      <c r="Y236" s="899">
        <f t="shared" si="140"/>
        <v>0</v>
      </c>
      <c r="Z236" s="899">
        <f t="shared" si="140"/>
        <v>0</v>
      </c>
      <c r="AA236" s="899">
        <f t="shared" si="140"/>
        <v>0</v>
      </c>
      <c r="AB236" s="899">
        <f t="shared" si="140"/>
        <v>0</v>
      </c>
      <c r="AC236" s="899">
        <f t="shared" si="140"/>
        <v>0</v>
      </c>
      <c r="AD236" s="899">
        <f t="shared" si="140"/>
        <v>0</v>
      </c>
      <c r="AE236" s="899">
        <f t="shared" si="140"/>
        <v>0</v>
      </c>
      <c r="AF236" s="899">
        <f t="shared" si="140"/>
        <v>0</v>
      </c>
      <c r="AG236" s="899">
        <f t="shared" si="107"/>
        <v>0</v>
      </c>
      <c r="AH236" s="899">
        <f t="shared" si="107"/>
        <v>0</v>
      </c>
      <c r="AI236" s="899">
        <f t="shared" ref="AI236:AP236" si="141">SUM(AI237:AI240)</f>
        <v>0</v>
      </c>
      <c r="AJ236" s="899">
        <f t="shared" si="141"/>
        <v>0</v>
      </c>
      <c r="AK236" s="899">
        <f t="shared" si="141"/>
        <v>0</v>
      </c>
      <c r="AL236" s="899">
        <f t="shared" si="141"/>
        <v>0</v>
      </c>
      <c r="AM236" s="899">
        <f t="shared" si="141"/>
        <v>0</v>
      </c>
      <c r="AN236" s="899">
        <f t="shared" si="141"/>
        <v>0</v>
      </c>
      <c r="AO236" s="899">
        <f t="shared" si="141"/>
        <v>0</v>
      </c>
      <c r="AP236" s="899">
        <f t="shared" si="141"/>
        <v>0</v>
      </c>
      <c r="AQ236" s="899">
        <f t="shared" si="108"/>
        <v>0</v>
      </c>
      <c r="AR236" s="899"/>
      <c r="AS236" s="899">
        <f t="shared" si="113"/>
        <v>0</v>
      </c>
      <c r="AT236" s="899">
        <f t="shared" si="114"/>
        <v>0</v>
      </c>
      <c r="AU236" s="899">
        <f t="shared" ref="AU236:BA236" si="142">SUM(AU237:AU240)</f>
        <v>0</v>
      </c>
      <c r="AV236" s="899">
        <f t="shared" si="142"/>
        <v>0</v>
      </c>
      <c r="AW236" s="899">
        <f t="shared" si="142"/>
        <v>0</v>
      </c>
      <c r="AX236" s="899">
        <f t="shared" si="142"/>
        <v>0</v>
      </c>
      <c r="AY236" s="899">
        <f t="shared" si="142"/>
        <v>0</v>
      </c>
      <c r="AZ236" s="899">
        <f t="shared" si="142"/>
        <v>0</v>
      </c>
      <c r="BA236" s="899">
        <f t="shared" si="142"/>
        <v>0</v>
      </c>
      <c r="BB236" s="899">
        <f t="shared" si="115"/>
        <v>0</v>
      </c>
      <c r="BC236" s="899">
        <f t="shared" si="109"/>
        <v>0</v>
      </c>
      <c r="BD236" s="899">
        <f t="shared" si="110"/>
        <v>0</v>
      </c>
      <c r="BE236" s="901" t="str">
        <f t="shared" si="111"/>
        <v>-</v>
      </c>
      <c r="BF236" s="902"/>
      <c r="BG236" s="903"/>
      <c r="BH236" s="904"/>
      <c r="BI236" s="905"/>
      <c r="BJ236" s="866"/>
      <c r="BL236" s="867"/>
      <c r="BM236" s="867"/>
      <c r="BN236" s="867"/>
    </row>
    <row r="237" spans="1:70">
      <c r="A237" s="872"/>
      <c r="B237" s="897" t="s">
        <v>351</v>
      </c>
      <c r="C237" s="897"/>
      <c r="D237" s="899"/>
      <c r="E237" s="899"/>
      <c r="F237" s="899">
        <f t="shared" si="112"/>
        <v>0</v>
      </c>
      <c r="G237" s="899">
        <f t="shared" si="112"/>
        <v>0</v>
      </c>
      <c r="H237" s="899"/>
      <c r="I237" s="899"/>
      <c r="J237" s="899"/>
      <c r="K237" s="899"/>
      <c r="L237" s="899"/>
      <c r="M237" s="899"/>
      <c r="N237" s="899"/>
      <c r="O237" s="899"/>
      <c r="P237" s="899"/>
      <c r="Q237" s="899"/>
      <c r="R237" s="899"/>
      <c r="S237" s="899"/>
      <c r="T237" s="899"/>
      <c r="U237" s="899"/>
      <c r="V237" s="899"/>
      <c r="W237" s="899"/>
      <c r="X237" s="899"/>
      <c r="Y237" s="899"/>
      <c r="Z237" s="899"/>
      <c r="AA237" s="899"/>
      <c r="AB237" s="899"/>
      <c r="AC237" s="899"/>
      <c r="AD237" s="899"/>
      <c r="AE237" s="899"/>
      <c r="AF237" s="899"/>
      <c r="AG237" s="899">
        <f t="shared" si="107"/>
        <v>0</v>
      </c>
      <c r="AH237" s="899">
        <f t="shared" si="107"/>
        <v>0</v>
      </c>
      <c r="AI237" s="899"/>
      <c r="AJ237" s="899"/>
      <c r="AK237" s="899"/>
      <c r="AL237" s="899"/>
      <c r="AM237" s="899"/>
      <c r="AN237" s="899"/>
      <c r="AO237" s="899"/>
      <c r="AP237" s="899"/>
      <c r="AQ237" s="899">
        <f t="shared" si="108"/>
        <v>0</v>
      </c>
      <c r="AR237" s="899"/>
      <c r="AS237" s="899">
        <f t="shared" si="113"/>
        <v>0</v>
      </c>
      <c r="AT237" s="899">
        <f t="shared" si="114"/>
        <v>0</v>
      </c>
      <c r="AU237" s="899"/>
      <c r="AV237" s="899"/>
      <c r="AW237" s="899"/>
      <c r="AX237" s="899"/>
      <c r="AY237" s="899"/>
      <c r="AZ237" s="899"/>
      <c r="BA237" s="899"/>
      <c r="BB237" s="899">
        <f t="shared" si="115"/>
        <v>0</v>
      </c>
      <c r="BC237" s="899">
        <f t="shared" si="109"/>
        <v>0</v>
      </c>
      <c r="BD237" s="899">
        <f t="shared" si="110"/>
        <v>0</v>
      </c>
      <c r="BE237" s="901" t="str">
        <f t="shared" si="111"/>
        <v>-</v>
      </c>
      <c r="BF237" s="902"/>
      <c r="BG237" s="903"/>
      <c r="BH237" s="904"/>
      <c r="BI237" s="905"/>
      <c r="BJ237" s="866"/>
      <c r="BL237" s="867"/>
      <c r="BM237" s="867"/>
      <c r="BN237" s="867"/>
    </row>
    <row r="238" spans="1:70">
      <c r="A238" s="872"/>
      <c r="B238" s="897" t="s">
        <v>352</v>
      </c>
      <c r="C238" s="897"/>
      <c r="D238" s="899"/>
      <c r="E238" s="899"/>
      <c r="F238" s="899">
        <f t="shared" si="112"/>
        <v>0</v>
      </c>
      <c r="G238" s="899">
        <f t="shared" si="112"/>
        <v>0</v>
      </c>
      <c r="H238" s="899"/>
      <c r="I238" s="899"/>
      <c r="J238" s="899"/>
      <c r="K238" s="899"/>
      <c r="L238" s="899"/>
      <c r="M238" s="899"/>
      <c r="N238" s="899"/>
      <c r="O238" s="899"/>
      <c r="P238" s="899"/>
      <c r="Q238" s="899"/>
      <c r="R238" s="899"/>
      <c r="S238" s="899"/>
      <c r="T238" s="899"/>
      <c r="U238" s="899"/>
      <c r="V238" s="899"/>
      <c r="W238" s="899"/>
      <c r="X238" s="899"/>
      <c r="Y238" s="899"/>
      <c r="Z238" s="899"/>
      <c r="AA238" s="899"/>
      <c r="AB238" s="899"/>
      <c r="AC238" s="899"/>
      <c r="AD238" s="899"/>
      <c r="AE238" s="899"/>
      <c r="AF238" s="899"/>
      <c r="AG238" s="899">
        <f t="shared" si="107"/>
        <v>0</v>
      </c>
      <c r="AH238" s="899">
        <f t="shared" si="107"/>
        <v>0</v>
      </c>
      <c r="AI238" s="899"/>
      <c r="AJ238" s="899"/>
      <c r="AK238" s="899"/>
      <c r="AL238" s="899"/>
      <c r="AM238" s="899"/>
      <c r="AN238" s="899"/>
      <c r="AO238" s="899"/>
      <c r="AP238" s="899"/>
      <c r="AQ238" s="899">
        <f t="shared" si="108"/>
        <v>0</v>
      </c>
      <c r="AR238" s="899"/>
      <c r="AS238" s="899">
        <f t="shared" si="113"/>
        <v>0</v>
      </c>
      <c r="AT238" s="899">
        <f t="shared" si="114"/>
        <v>0</v>
      </c>
      <c r="AU238" s="899"/>
      <c r="AV238" s="899"/>
      <c r="AW238" s="899"/>
      <c r="AX238" s="899"/>
      <c r="AY238" s="899"/>
      <c r="AZ238" s="899"/>
      <c r="BA238" s="899"/>
      <c r="BB238" s="899">
        <f t="shared" si="115"/>
        <v>0</v>
      </c>
      <c r="BC238" s="899">
        <f t="shared" si="109"/>
        <v>0</v>
      </c>
      <c r="BD238" s="899">
        <f t="shared" si="110"/>
        <v>0</v>
      </c>
      <c r="BE238" s="901" t="str">
        <f t="shared" si="111"/>
        <v>-</v>
      </c>
      <c r="BF238" s="902"/>
      <c r="BG238" s="903"/>
      <c r="BH238" s="904"/>
      <c r="BI238" s="905"/>
      <c r="BJ238" s="866"/>
      <c r="BL238" s="867"/>
      <c r="BM238" s="867"/>
      <c r="BN238" s="867"/>
    </row>
    <row r="239" spans="1:70">
      <c r="A239" s="872"/>
      <c r="B239" s="897" t="s">
        <v>353</v>
      </c>
      <c r="C239" s="897"/>
      <c r="D239" s="899"/>
      <c r="E239" s="899"/>
      <c r="F239" s="899">
        <f t="shared" si="112"/>
        <v>0</v>
      </c>
      <c r="G239" s="899">
        <f t="shared" si="112"/>
        <v>0</v>
      </c>
      <c r="H239" s="899"/>
      <c r="I239" s="899"/>
      <c r="J239" s="899"/>
      <c r="K239" s="899"/>
      <c r="L239" s="899"/>
      <c r="M239" s="899"/>
      <c r="N239" s="899"/>
      <c r="O239" s="899"/>
      <c r="P239" s="899"/>
      <c r="Q239" s="899"/>
      <c r="R239" s="899"/>
      <c r="S239" s="899"/>
      <c r="T239" s="899"/>
      <c r="U239" s="899"/>
      <c r="V239" s="899"/>
      <c r="W239" s="899"/>
      <c r="X239" s="899"/>
      <c r="Y239" s="899"/>
      <c r="Z239" s="899"/>
      <c r="AA239" s="899"/>
      <c r="AB239" s="899"/>
      <c r="AC239" s="899"/>
      <c r="AD239" s="899"/>
      <c r="AE239" s="899"/>
      <c r="AF239" s="899"/>
      <c r="AG239" s="899">
        <f t="shared" si="107"/>
        <v>0</v>
      </c>
      <c r="AH239" s="899">
        <f t="shared" si="107"/>
        <v>0</v>
      </c>
      <c r="AI239" s="899"/>
      <c r="AJ239" s="899"/>
      <c r="AK239" s="899"/>
      <c r="AL239" s="899"/>
      <c r="AM239" s="899"/>
      <c r="AN239" s="899"/>
      <c r="AO239" s="899"/>
      <c r="AP239" s="899"/>
      <c r="AQ239" s="899">
        <f t="shared" si="108"/>
        <v>0</v>
      </c>
      <c r="AR239" s="899"/>
      <c r="AS239" s="899">
        <f t="shared" si="113"/>
        <v>0</v>
      </c>
      <c r="AT239" s="899">
        <f t="shared" si="114"/>
        <v>0</v>
      </c>
      <c r="AU239" s="899"/>
      <c r="AV239" s="899"/>
      <c r="AW239" s="899"/>
      <c r="AX239" s="899"/>
      <c r="AY239" s="899"/>
      <c r="AZ239" s="899"/>
      <c r="BA239" s="899"/>
      <c r="BB239" s="899">
        <f t="shared" si="115"/>
        <v>0</v>
      </c>
      <c r="BC239" s="899">
        <f t="shared" si="109"/>
        <v>0</v>
      </c>
      <c r="BD239" s="899">
        <f t="shared" si="110"/>
        <v>0</v>
      </c>
      <c r="BE239" s="901" t="str">
        <f t="shared" si="111"/>
        <v>-</v>
      </c>
      <c r="BF239" s="902"/>
      <c r="BG239" s="903"/>
      <c r="BH239" s="904"/>
      <c r="BI239" s="905"/>
      <c r="BJ239" s="866"/>
      <c r="BL239" s="867"/>
      <c r="BM239" s="867"/>
      <c r="BN239" s="867"/>
    </row>
    <row r="240" spans="1:70">
      <c r="A240" s="872"/>
      <c r="B240" s="897" t="s">
        <v>354</v>
      </c>
      <c r="C240" s="897"/>
      <c r="D240" s="899"/>
      <c r="E240" s="899"/>
      <c r="F240" s="899">
        <f t="shared" si="112"/>
        <v>0</v>
      </c>
      <c r="G240" s="899">
        <f t="shared" si="112"/>
        <v>0</v>
      </c>
      <c r="H240" s="899"/>
      <c r="I240" s="899"/>
      <c r="J240" s="899"/>
      <c r="K240" s="899"/>
      <c r="L240" s="899"/>
      <c r="M240" s="899"/>
      <c r="N240" s="899"/>
      <c r="O240" s="899"/>
      <c r="P240" s="899"/>
      <c r="Q240" s="899"/>
      <c r="R240" s="899"/>
      <c r="S240" s="899"/>
      <c r="T240" s="899"/>
      <c r="U240" s="899"/>
      <c r="V240" s="899"/>
      <c r="W240" s="899"/>
      <c r="X240" s="899"/>
      <c r="Y240" s="899"/>
      <c r="Z240" s="899"/>
      <c r="AA240" s="899"/>
      <c r="AB240" s="899"/>
      <c r="AC240" s="899"/>
      <c r="AD240" s="899"/>
      <c r="AE240" s="899"/>
      <c r="AF240" s="899"/>
      <c r="AG240" s="899">
        <f t="shared" si="107"/>
        <v>0</v>
      </c>
      <c r="AH240" s="899">
        <f t="shared" si="107"/>
        <v>0</v>
      </c>
      <c r="AI240" s="899"/>
      <c r="AJ240" s="899"/>
      <c r="AK240" s="899"/>
      <c r="AL240" s="899"/>
      <c r="AM240" s="899"/>
      <c r="AN240" s="899"/>
      <c r="AO240" s="899"/>
      <c r="AP240" s="899"/>
      <c r="AQ240" s="899">
        <f t="shared" si="108"/>
        <v>0</v>
      </c>
      <c r="AR240" s="899"/>
      <c r="AS240" s="899">
        <f t="shared" si="113"/>
        <v>0</v>
      </c>
      <c r="AT240" s="899">
        <f t="shared" si="114"/>
        <v>0</v>
      </c>
      <c r="AU240" s="899"/>
      <c r="AV240" s="899"/>
      <c r="AW240" s="899"/>
      <c r="AX240" s="899"/>
      <c r="AY240" s="899"/>
      <c r="AZ240" s="899"/>
      <c r="BA240" s="899"/>
      <c r="BB240" s="899">
        <f t="shared" si="115"/>
        <v>0</v>
      </c>
      <c r="BC240" s="899">
        <f t="shared" si="109"/>
        <v>0</v>
      </c>
      <c r="BD240" s="899">
        <f t="shared" si="110"/>
        <v>0</v>
      </c>
      <c r="BE240" s="901" t="str">
        <f t="shared" si="111"/>
        <v>-</v>
      </c>
      <c r="BF240" s="902"/>
      <c r="BG240" s="903"/>
      <c r="BH240" s="904"/>
      <c r="BI240" s="905"/>
      <c r="BJ240" s="866"/>
      <c r="BL240" s="867"/>
      <c r="BM240" s="867"/>
      <c r="BN240" s="867"/>
    </row>
    <row r="241" spans="1:70">
      <c r="A241" s="872"/>
      <c r="B241" s="897" t="s">
        <v>355</v>
      </c>
      <c r="C241" s="897"/>
      <c r="D241" s="899">
        <f>SUM(D242:D245)</f>
        <v>0</v>
      </c>
      <c r="E241" s="899">
        <v>0</v>
      </c>
      <c r="F241" s="899">
        <f t="shared" si="112"/>
        <v>0</v>
      </c>
      <c r="G241" s="899">
        <f t="shared" si="112"/>
        <v>0</v>
      </c>
      <c r="H241" s="899">
        <f t="shared" ref="H241:AF241" si="143">SUM(H242:H245)</f>
        <v>0</v>
      </c>
      <c r="I241" s="899">
        <f t="shared" si="143"/>
        <v>0</v>
      </c>
      <c r="J241" s="899">
        <f t="shared" si="143"/>
        <v>0</v>
      </c>
      <c r="K241" s="899">
        <f t="shared" si="143"/>
        <v>0</v>
      </c>
      <c r="L241" s="899">
        <f t="shared" si="143"/>
        <v>0</v>
      </c>
      <c r="M241" s="899">
        <f t="shared" si="143"/>
        <v>0</v>
      </c>
      <c r="N241" s="899">
        <f t="shared" si="143"/>
        <v>0</v>
      </c>
      <c r="O241" s="899">
        <f t="shared" si="143"/>
        <v>0</v>
      </c>
      <c r="P241" s="899">
        <f t="shared" si="143"/>
        <v>0</v>
      </c>
      <c r="Q241" s="899">
        <f t="shared" si="143"/>
        <v>0</v>
      </c>
      <c r="R241" s="899">
        <f t="shared" si="143"/>
        <v>0</v>
      </c>
      <c r="S241" s="899">
        <f t="shared" si="143"/>
        <v>0</v>
      </c>
      <c r="T241" s="899">
        <f t="shared" si="143"/>
        <v>0</v>
      </c>
      <c r="U241" s="899">
        <f t="shared" si="143"/>
        <v>0</v>
      </c>
      <c r="V241" s="899">
        <f t="shared" si="143"/>
        <v>0</v>
      </c>
      <c r="W241" s="899">
        <f t="shared" si="143"/>
        <v>0</v>
      </c>
      <c r="X241" s="899">
        <f t="shared" si="143"/>
        <v>0</v>
      </c>
      <c r="Y241" s="899">
        <f t="shared" si="143"/>
        <v>0</v>
      </c>
      <c r="Z241" s="899">
        <f t="shared" si="143"/>
        <v>0</v>
      </c>
      <c r="AA241" s="899">
        <f t="shared" si="143"/>
        <v>0</v>
      </c>
      <c r="AB241" s="899">
        <f t="shared" si="143"/>
        <v>0</v>
      </c>
      <c r="AC241" s="899">
        <f t="shared" si="143"/>
        <v>0</v>
      </c>
      <c r="AD241" s="899">
        <f t="shared" si="143"/>
        <v>0</v>
      </c>
      <c r="AE241" s="899">
        <f t="shared" si="143"/>
        <v>0</v>
      </c>
      <c r="AF241" s="899">
        <f t="shared" si="143"/>
        <v>0</v>
      </c>
      <c r="AG241" s="899">
        <f t="shared" si="107"/>
        <v>0</v>
      </c>
      <c r="AH241" s="899">
        <f t="shared" si="107"/>
        <v>0</v>
      </c>
      <c r="AI241" s="899">
        <f t="shared" ref="AI241:AP241" si="144">SUM(AI242:AI245)</f>
        <v>0</v>
      </c>
      <c r="AJ241" s="899">
        <f t="shared" si="144"/>
        <v>0</v>
      </c>
      <c r="AK241" s="899">
        <f t="shared" si="144"/>
        <v>0</v>
      </c>
      <c r="AL241" s="899">
        <f t="shared" si="144"/>
        <v>0</v>
      </c>
      <c r="AM241" s="899">
        <f t="shared" si="144"/>
        <v>0</v>
      </c>
      <c r="AN241" s="899">
        <f t="shared" si="144"/>
        <v>0</v>
      </c>
      <c r="AO241" s="899">
        <f t="shared" si="144"/>
        <v>0</v>
      </c>
      <c r="AP241" s="899">
        <f t="shared" si="144"/>
        <v>0</v>
      </c>
      <c r="AQ241" s="899">
        <f t="shared" si="108"/>
        <v>0</v>
      </c>
      <c r="AR241" s="899"/>
      <c r="AS241" s="899">
        <f t="shared" si="113"/>
        <v>0</v>
      </c>
      <c r="AT241" s="899">
        <f t="shared" si="114"/>
        <v>0</v>
      </c>
      <c r="AU241" s="899">
        <f t="shared" ref="AU241:BA241" si="145">SUM(AU242:AU245)</f>
        <v>0</v>
      </c>
      <c r="AV241" s="899">
        <f t="shared" si="145"/>
        <v>0</v>
      </c>
      <c r="AW241" s="899">
        <f t="shared" si="145"/>
        <v>0</v>
      </c>
      <c r="AX241" s="899">
        <f t="shared" si="145"/>
        <v>0</v>
      </c>
      <c r="AY241" s="899">
        <f t="shared" si="145"/>
        <v>0</v>
      </c>
      <c r="AZ241" s="899">
        <f t="shared" si="145"/>
        <v>0</v>
      </c>
      <c r="BA241" s="899">
        <f t="shared" si="145"/>
        <v>0</v>
      </c>
      <c r="BB241" s="899">
        <f t="shared" si="115"/>
        <v>0</v>
      </c>
      <c r="BC241" s="899">
        <f t="shared" si="109"/>
        <v>0</v>
      </c>
      <c r="BD241" s="899">
        <f t="shared" si="110"/>
        <v>0</v>
      </c>
      <c r="BE241" s="901" t="str">
        <f t="shared" si="111"/>
        <v>-</v>
      </c>
      <c r="BF241" s="902"/>
      <c r="BG241" s="903"/>
      <c r="BH241" s="904"/>
      <c r="BI241" s="905"/>
      <c r="BJ241" s="866"/>
      <c r="BL241" s="867"/>
      <c r="BM241" s="867"/>
      <c r="BN241" s="867"/>
    </row>
    <row r="242" spans="1:70">
      <c r="A242" s="872"/>
      <c r="B242" s="897" t="s">
        <v>356</v>
      </c>
      <c r="C242" s="897"/>
      <c r="D242" s="899"/>
      <c r="E242" s="899"/>
      <c r="F242" s="899">
        <f t="shared" si="112"/>
        <v>0</v>
      </c>
      <c r="G242" s="899">
        <f t="shared" si="112"/>
        <v>0</v>
      </c>
      <c r="H242" s="899"/>
      <c r="I242" s="899"/>
      <c r="J242" s="899"/>
      <c r="K242" s="899"/>
      <c r="L242" s="899"/>
      <c r="M242" s="899"/>
      <c r="N242" s="899"/>
      <c r="O242" s="899"/>
      <c r="P242" s="899"/>
      <c r="Q242" s="899"/>
      <c r="R242" s="899"/>
      <c r="S242" s="899"/>
      <c r="T242" s="899"/>
      <c r="U242" s="899"/>
      <c r="V242" s="899"/>
      <c r="W242" s="899"/>
      <c r="X242" s="899"/>
      <c r="Y242" s="899"/>
      <c r="Z242" s="899"/>
      <c r="AA242" s="899"/>
      <c r="AB242" s="899"/>
      <c r="AC242" s="899"/>
      <c r="AD242" s="899"/>
      <c r="AE242" s="899"/>
      <c r="AF242" s="899"/>
      <c r="AG242" s="899">
        <f t="shared" si="107"/>
        <v>0</v>
      </c>
      <c r="AH242" s="899">
        <f t="shared" si="107"/>
        <v>0</v>
      </c>
      <c r="AI242" s="899"/>
      <c r="AJ242" s="899"/>
      <c r="AK242" s="899"/>
      <c r="AL242" s="899"/>
      <c r="AM242" s="899"/>
      <c r="AN242" s="899"/>
      <c r="AO242" s="899"/>
      <c r="AP242" s="899"/>
      <c r="AQ242" s="899">
        <f t="shared" si="108"/>
        <v>0</v>
      </c>
      <c r="AR242" s="899"/>
      <c r="AS242" s="899">
        <f t="shared" si="113"/>
        <v>0</v>
      </c>
      <c r="AT242" s="899">
        <f t="shared" si="114"/>
        <v>0</v>
      </c>
      <c r="AU242" s="899"/>
      <c r="AV242" s="899"/>
      <c r="AW242" s="899"/>
      <c r="AX242" s="899"/>
      <c r="AY242" s="899"/>
      <c r="AZ242" s="899"/>
      <c r="BA242" s="899"/>
      <c r="BB242" s="899">
        <f t="shared" si="115"/>
        <v>0</v>
      </c>
      <c r="BC242" s="899">
        <f t="shared" si="109"/>
        <v>0</v>
      </c>
      <c r="BD242" s="899">
        <f t="shared" si="110"/>
        <v>0</v>
      </c>
      <c r="BE242" s="901" t="str">
        <f t="shared" si="111"/>
        <v>-</v>
      </c>
      <c r="BF242" s="902"/>
      <c r="BG242" s="903"/>
      <c r="BH242" s="904"/>
      <c r="BI242" s="905"/>
      <c r="BJ242" s="866"/>
      <c r="BL242" s="867"/>
      <c r="BM242" s="867"/>
      <c r="BN242" s="867"/>
    </row>
    <row r="243" spans="1:70">
      <c r="A243" s="872"/>
      <c r="B243" s="897" t="s">
        <v>357</v>
      </c>
      <c r="C243" s="897"/>
      <c r="D243" s="899"/>
      <c r="E243" s="899"/>
      <c r="F243" s="899">
        <f t="shared" si="112"/>
        <v>0</v>
      </c>
      <c r="G243" s="899">
        <f t="shared" si="112"/>
        <v>0</v>
      </c>
      <c r="H243" s="899"/>
      <c r="I243" s="899"/>
      <c r="J243" s="899"/>
      <c r="K243" s="899"/>
      <c r="L243" s="899"/>
      <c r="M243" s="899"/>
      <c r="N243" s="899"/>
      <c r="O243" s="899"/>
      <c r="P243" s="899"/>
      <c r="Q243" s="899"/>
      <c r="R243" s="899"/>
      <c r="S243" s="899"/>
      <c r="T243" s="899"/>
      <c r="U243" s="899"/>
      <c r="V243" s="899"/>
      <c r="W243" s="899"/>
      <c r="X243" s="899"/>
      <c r="Y243" s="899"/>
      <c r="Z243" s="899"/>
      <c r="AA243" s="899"/>
      <c r="AB243" s="899"/>
      <c r="AC243" s="899"/>
      <c r="AD243" s="899"/>
      <c r="AE243" s="899"/>
      <c r="AF243" s="899"/>
      <c r="AG243" s="899">
        <f t="shared" si="107"/>
        <v>0</v>
      </c>
      <c r="AH243" s="899">
        <f t="shared" si="107"/>
        <v>0</v>
      </c>
      <c r="AI243" s="899"/>
      <c r="AJ243" s="899"/>
      <c r="AK243" s="899"/>
      <c r="AL243" s="899"/>
      <c r="AM243" s="899"/>
      <c r="AN243" s="899"/>
      <c r="AO243" s="899"/>
      <c r="AP243" s="899"/>
      <c r="AQ243" s="899">
        <f t="shared" si="108"/>
        <v>0</v>
      </c>
      <c r="AR243" s="899"/>
      <c r="AS243" s="899">
        <f t="shared" si="113"/>
        <v>0</v>
      </c>
      <c r="AT243" s="899">
        <f t="shared" si="114"/>
        <v>0</v>
      </c>
      <c r="AU243" s="899"/>
      <c r="AV243" s="899"/>
      <c r="AW243" s="899"/>
      <c r="AX243" s="899"/>
      <c r="AY243" s="899"/>
      <c r="AZ243" s="899"/>
      <c r="BA243" s="899"/>
      <c r="BB243" s="899">
        <f t="shared" si="115"/>
        <v>0</v>
      </c>
      <c r="BC243" s="899">
        <f t="shared" si="109"/>
        <v>0</v>
      </c>
      <c r="BD243" s="899">
        <f t="shared" si="110"/>
        <v>0</v>
      </c>
      <c r="BE243" s="901" t="str">
        <f t="shared" si="111"/>
        <v>-</v>
      </c>
      <c r="BF243" s="902"/>
      <c r="BG243" s="903"/>
      <c r="BH243" s="904"/>
      <c r="BI243" s="905"/>
      <c r="BJ243" s="866"/>
      <c r="BL243" s="867"/>
      <c r="BM243" s="867"/>
      <c r="BN243" s="867"/>
    </row>
    <row r="244" spans="1:70">
      <c r="A244" s="872"/>
      <c r="B244" s="897" t="s">
        <v>358</v>
      </c>
      <c r="C244" s="897"/>
      <c r="D244" s="899"/>
      <c r="E244" s="899"/>
      <c r="F244" s="899">
        <f t="shared" si="112"/>
        <v>0</v>
      </c>
      <c r="G244" s="899">
        <f t="shared" si="112"/>
        <v>0</v>
      </c>
      <c r="H244" s="899"/>
      <c r="I244" s="899"/>
      <c r="J244" s="899"/>
      <c r="K244" s="899"/>
      <c r="L244" s="899"/>
      <c r="M244" s="899"/>
      <c r="N244" s="899"/>
      <c r="O244" s="899"/>
      <c r="P244" s="899"/>
      <c r="Q244" s="899"/>
      <c r="R244" s="899"/>
      <c r="S244" s="899"/>
      <c r="T244" s="899"/>
      <c r="U244" s="899"/>
      <c r="V244" s="899"/>
      <c r="W244" s="899"/>
      <c r="X244" s="899"/>
      <c r="Y244" s="899"/>
      <c r="Z244" s="899"/>
      <c r="AA244" s="899"/>
      <c r="AB244" s="899"/>
      <c r="AC244" s="899"/>
      <c r="AD244" s="899"/>
      <c r="AE244" s="899"/>
      <c r="AF244" s="899"/>
      <c r="AG244" s="899">
        <f t="shared" si="107"/>
        <v>0</v>
      </c>
      <c r="AH244" s="899">
        <f t="shared" si="107"/>
        <v>0</v>
      </c>
      <c r="AI244" s="899"/>
      <c r="AJ244" s="899"/>
      <c r="AK244" s="899"/>
      <c r="AL244" s="899"/>
      <c r="AM244" s="899"/>
      <c r="AN244" s="899"/>
      <c r="AO244" s="899"/>
      <c r="AP244" s="899"/>
      <c r="AQ244" s="899">
        <f t="shared" si="108"/>
        <v>0</v>
      </c>
      <c r="AR244" s="899"/>
      <c r="AS244" s="899">
        <f t="shared" si="113"/>
        <v>0</v>
      </c>
      <c r="AT244" s="899">
        <f t="shared" si="114"/>
        <v>0</v>
      </c>
      <c r="AU244" s="899"/>
      <c r="AV244" s="899"/>
      <c r="AW244" s="899"/>
      <c r="AX244" s="899"/>
      <c r="AY244" s="899"/>
      <c r="AZ244" s="899"/>
      <c r="BA244" s="899"/>
      <c r="BB244" s="899">
        <f t="shared" si="115"/>
        <v>0</v>
      </c>
      <c r="BC244" s="899">
        <f t="shared" si="109"/>
        <v>0</v>
      </c>
      <c r="BD244" s="899">
        <f t="shared" si="110"/>
        <v>0</v>
      </c>
      <c r="BE244" s="901" t="str">
        <f t="shared" si="111"/>
        <v>-</v>
      </c>
      <c r="BF244" s="902"/>
      <c r="BG244" s="903"/>
      <c r="BH244" s="904"/>
      <c r="BI244" s="905"/>
      <c r="BJ244" s="866"/>
      <c r="BL244" s="867"/>
      <c r="BM244" s="867"/>
      <c r="BN244" s="867"/>
    </row>
    <row r="245" spans="1:70">
      <c r="A245" s="872"/>
      <c r="B245" s="897" t="s">
        <v>359</v>
      </c>
      <c r="C245" s="897"/>
      <c r="D245" s="899"/>
      <c r="E245" s="899"/>
      <c r="F245" s="899">
        <f t="shared" si="112"/>
        <v>0</v>
      </c>
      <c r="G245" s="899">
        <f t="shared" si="112"/>
        <v>0</v>
      </c>
      <c r="H245" s="899"/>
      <c r="I245" s="899"/>
      <c r="J245" s="899"/>
      <c r="K245" s="899"/>
      <c r="L245" s="899"/>
      <c r="M245" s="899"/>
      <c r="N245" s="899"/>
      <c r="O245" s="899"/>
      <c r="P245" s="899"/>
      <c r="Q245" s="899"/>
      <c r="R245" s="899"/>
      <c r="S245" s="899"/>
      <c r="T245" s="899"/>
      <c r="U245" s="899"/>
      <c r="V245" s="899"/>
      <c r="W245" s="899"/>
      <c r="X245" s="899"/>
      <c r="Y245" s="899"/>
      <c r="Z245" s="899"/>
      <c r="AA245" s="899"/>
      <c r="AB245" s="899"/>
      <c r="AC245" s="899"/>
      <c r="AD245" s="899"/>
      <c r="AE245" s="899"/>
      <c r="AF245" s="899"/>
      <c r="AG245" s="899">
        <f t="shared" si="107"/>
        <v>0</v>
      </c>
      <c r="AH245" s="899">
        <f t="shared" si="107"/>
        <v>0</v>
      </c>
      <c r="AI245" s="899"/>
      <c r="AJ245" s="899"/>
      <c r="AK245" s="899"/>
      <c r="AL245" s="899"/>
      <c r="AM245" s="899"/>
      <c r="AN245" s="899"/>
      <c r="AO245" s="899"/>
      <c r="AP245" s="899"/>
      <c r="AQ245" s="899">
        <f t="shared" si="108"/>
        <v>0</v>
      </c>
      <c r="AR245" s="899"/>
      <c r="AS245" s="899">
        <f t="shared" si="113"/>
        <v>0</v>
      </c>
      <c r="AT245" s="899">
        <f t="shared" si="114"/>
        <v>0</v>
      </c>
      <c r="AU245" s="899"/>
      <c r="AV245" s="899"/>
      <c r="AW245" s="899"/>
      <c r="AX245" s="899"/>
      <c r="AY245" s="899"/>
      <c r="AZ245" s="899"/>
      <c r="BA245" s="899"/>
      <c r="BB245" s="899">
        <f t="shared" si="115"/>
        <v>0</v>
      </c>
      <c r="BC245" s="899">
        <f t="shared" si="109"/>
        <v>0</v>
      </c>
      <c r="BD245" s="899">
        <f t="shared" si="110"/>
        <v>0</v>
      </c>
      <c r="BE245" s="901" t="str">
        <f t="shared" si="111"/>
        <v>-</v>
      </c>
      <c r="BF245" s="902"/>
      <c r="BG245" s="903"/>
      <c r="BH245" s="904"/>
      <c r="BI245" s="905"/>
      <c r="BJ245" s="866"/>
      <c r="BL245" s="867"/>
      <c r="BM245" s="867"/>
      <c r="BN245" s="867"/>
    </row>
    <row r="246" spans="1:70">
      <c r="A246" s="872"/>
      <c r="B246" s="897" t="s">
        <v>55</v>
      </c>
      <c r="C246" s="897"/>
      <c r="D246" s="899">
        <v>2.4853100000000001</v>
      </c>
      <c r="E246" s="899">
        <v>1.4995308600000001</v>
      </c>
      <c r="F246" s="899">
        <f t="shared" si="112"/>
        <v>1.4995308599999999</v>
      </c>
      <c r="G246" s="899">
        <f t="shared" si="112"/>
        <v>1.4995308599999999</v>
      </c>
      <c r="H246" s="899"/>
      <c r="I246" s="899"/>
      <c r="J246" s="899"/>
      <c r="K246" s="899"/>
      <c r="L246" s="899"/>
      <c r="M246" s="899"/>
      <c r="N246" s="899"/>
      <c r="O246" s="899"/>
      <c r="P246" s="899">
        <v>1.9321709999999999E-2</v>
      </c>
      <c r="Q246" s="899">
        <v>1.9321709999999999E-2</v>
      </c>
      <c r="R246" s="899"/>
      <c r="S246" s="899"/>
      <c r="T246" s="899"/>
      <c r="U246" s="899"/>
      <c r="V246" s="899"/>
      <c r="W246" s="899"/>
      <c r="X246" s="899"/>
      <c r="Y246" s="899">
        <v>1.4802091499999999</v>
      </c>
      <c r="Z246" s="899">
        <v>1.4802091499999999</v>
      </c>
      <c r="AA246" s="899">
        <v>1.25902271</v>
      </c>
      <c r="AB246" s="899">
        <v>0.22118644000000001</v>
      </c>
      <c r="AC246" s="899"/>
      <c r="AD246" s="899"/>
      <c r="AE246" s="899"/>
      <c r="AF246" s="899"/>
      <c r="AG246" s="899">
        <f t="shared" si="107"/>
        <v>1.4995308600000001</v>
      </c>
      <c r="AH246" s="899">
        <f t="shared" si="107"/>
        <v>0</v>
      </c>
      <c r="AI246" s="899"/>
      <c r="AJ246" s="899"/>
      <c r="AK246" s="899">
        <v>1.4995308600000001</v>
      </c>
      <c r="AL246" s="899"/>
      <c r="AM246" s="899"/>
      <c r="AN246" s="899"/>
      <c r="AO246" s="899"/>
      <c r="AP246" s="899"/>
      <c r="AQ246" s="899">
        <f t="shared" si="108"/>
        <v>0</v>
      </c>
      <c r="AR246" s="899"/>
      <c r="AS246" s="899">
        <f t="shared" si="113"/>
        <v>0</v>
      </c>
      <c r="AT246" s="899">
        <f t="shared" si="114"/>
        <v>0</v>
      </c>
      <c r="AU246" s="899"/>
      <c r="AV246" s="899"/>
      <c r="AW246" s="899"/>
      <c r="AX246" s="899"/>
      <c r="AY246" s="899"/>
      <c r="AZ246" s="899"/>
      <c r="BA246" s="899"/>
      <c r="BB246" s="899">
        <f t="shared" si="115"/>
        <v>0</v>
      </c>
      <c r="BC246" s="899">
        <f t="shared" si="109"/>
        <v>0.98577914000000022</v>
      </c>
      <c r="BD246" s="899">
        <f t="shared" si="110"/>
        <v>0</v>
      </c>
      <c r="BE246" s="901">
        <f t="shared" si="111"/>
        <v>0</v>
      </c>
      <c r="BF246" s="902"/>
      <c r="BG246" s="903"/>
      <c r="BH246" s="904"/>
      <c r="BI246" s="905"/>
      <c r="BJ246" s="866"/>
      <c r="BL246" s="867"/>
      <c r="BM246" s="867"/>
      <c r="BN246" s="867"/>
    </row>
    <row r="247" spans="1:70" s="919" customFormat="1" ht="25.5">
      <c r="A247" s="922">
        <v>6</v>
      </c>
      <c r="B247" s="915" t="s">
        <v>49</v>
      </c>
      <c r="C247" s="915"/>
      <c r="D247" s="320">
        <v>9.2804694600000008</v>
      </c>
      <c r="E247" s="320">
        <v>1.4734535200000001</v>
      </c>
      <c r="F247" s="320">
        <f t="shared" si="112"/>
        <v>1.4734535200000001</v>
      </c>
      <c r="G247" s="320">
        <f t="shared" si="112"/>
        <v>1.43301005</v>
      </c>
      <c r="H247" s="320">
        <v>1.2270778500000001</v>
      </c>
      <c r="I247" s="939">
        <v>1.84</v>
      </c>
      <c r="J247" s="907">
        <v>1.33455054</v>
      </c>
      <c r="K247" s="907">
        <v>1.1309750300000001</v>
      </c>
      <c r="L247" s="907">
        <v>0</v>
      </c>
      <c r="M247" s="907">
        <v>0</v>
      </c>
      <c r="N247" s="907"/>
      <c r="O247" s="907"/>
      <c r="P247" s="907">
        <v>0.86181004999999999</v>
      </c>
      <c r="Q247" s="907">
        <v>0.86181004999999999</v>
      </c>
      <c r="R247" s="907">
        <v>0.74301005000000009</v>
      </c>
      <c r="S247" s="939"/>
      <c r="T247" s="907">
        <v>0.86181004999999999</v>
      </c>
      <c r="U247" s="907">
        <v>0.86181004999999999</v>
      </c>
      <c r="V247" s="907">
        <v>0</v>
      </c>
      <c r="W247" s="939">
        <v>0</v>
      </c>
      <c r="X247" s="939"/>
      <c r="Y247" s="320">
        <v>0.57120000000000004</v>
      </c>
      <c r="Z247" s="907">
        <v>0.57120000000000004</v>
      </c>
      <c r="AA247" s="907">
        <v>0.48406779999999999</v>
      </c>
      <c r="AB247" s="907">
        <v>8.7132199999999993E-2</v>
      </c>
      <c r="AC247" s="320">
        <v>4.0443469999999933E-2</v>
      </c>
      <c r="AD247" s="907"/>
      <c r="AE247" s="907"/>
      <c r="AF247" s="907"/>
      <c r="AG247" s="907">
        <f t="shared" si="107"/>
        <v>1.43301005</v>
      </c>
      <c r="AH247" s="907">
        <f t="shared" si="107"/>
        <v>1.2270778500000001</v>
      </c>
      <c r="AI247" s="320"/>
      <c r="AJ247" s="320"/>
      <c r="AK247" s="320">
        <v>1.43301005</v>
      </c>
      <c r="AL247" s="320">
        <v>1.2270778500000001</v>
      </c>
      <c r="AM247" s="320"/>
      <c r="AN247" s="907"/>
      <c r="AO247" s="907"/>
      <c r="AP247" s="907"/>
      <c r="AQ247" s="907">
        <f t="shared" si="108"/>
        <v>0</v>
      </c>
      <c r="AR247" s="907"/>
      <c r="AS247" s="907">
        <f t="shared" si="113"/>
        <v>0</v>
      </c>
      <c r="AT247" s="907">
        <f t="shared" si="114"/>
        <v>0</v>
      </c>
      <c r="AU247" s="907"/>
      <c r="AV247" s="907"/>
      <c r="AW247" s="907"/>
      <c r="AX247" s="907"/>
      <c r="AY247" s="907"/>
      <c r="AZ247" s="907"/>
      <c r="BA247" s="907"/>
      <c r="BB247" s="907">
        <f t="shared" si="115"/>
        <v>0</v>
      </c>
      <c r="BC247" s="907">
        <f t="shared" si="109"/>
        <v>7.8474594100000008</v>
      </c>
      <c r="BD247" s="320">
        <f t="shared" si="110"/>
        <v>0</v>
      </c>
      <c r="BE247" s="908">
        <f t="shared" si="111"/>
        <v>0</v>
      </c>
      <c r="BF247" s="586"/>
      <c r="BG247" s="635"/>
      <c r="BH247" s="635"/>
      <c r="BI247" s="636"/>
      <c r="BJ247" s="449"/>
      <c r="BK247" s="916"/>
      <c r="BL247" s="917"/>
      <c r="BM247" s="578">
        <v>1.43455054</v>
      </c>
      <c r="BN247" s="917">
        <v>2.8675605900000001</v>
      </c>
      <c r="BO247" s="916">
        <v>2867.56059</v>
      </c>
      <c r="BQ247" s="916">
        <v>0</v>
      </c>
      <c r="BR247" s="916">
        <v>0</v>
      </c>
    </row>
    <row r="248" spans="1:70">
      <c r="A248" s="872"/>
      <c r="B248" s="897" t="s">
        <v>343</v>
      </c>
      <c r="C248" s="897"/>
      <c r="D248" s="899">
        <f>D249+D260+D265</f>
        <v>9.2804694599999991</v>
      </c>
      <c r="E248" s="899">
        <v>1.4734535200000001</v>
      </c>
      <c r="F248" s="899">
        <f t="shared" si="112"/>
        <v>1.4734535200000001</v>
      </c>
      <c r="G248" s="899">
        <f t="shared" si="112"/>
        <v>1.43301005</v>
      </c>
      <c r="H248" s="899">
        <f t="shared" ref="H248:AF248" si="146">H249+H260+H265</f>
        <v>0</v>
      </c>
      <c r="I248" s="899">
        <f t="shared" si="146"/>
        <v>0</v>
      </c>
      <c r="J248" s="899">
        <f t="shared" si="146"/>
        <v>0</v>
      </c>
      <c r="K248" s="899">
        <f t="shared" si="146"/>
        <v>0</v>
      </c>
      <c r="L248" s="899">
        <f t="shared" si="146"/>
        <v>0</v>
      </c>
      <c r="M248" s="899">
        <f t="shared" si="146"/>
        <v>0</v>
      </c>
      <c r="N248" s="899">
        <f t="shared" si="146"/>
        <v>0</v>
      </c>
      <c r="O248" s="899">
        <f t="shared" si="146"/>
        <v>0</v>
      </c>
      <c r="P248" s="899">
        <f t="shared" si="146"/>
        <v>0.86181004999999999</v>
      </c>
      <c r="Q248" s="899">
        <f t="shared" si="146"/>
        <v>0.86181004999999999</v>
      </c>
      <c r="R248" s="899">
        <f t="shared" si="146"/>
        <v>0.74301005000000009</v>
      </c>
      <c r="S248" s="899">
        <f t="shared" si="146"/>
        <v>0</v>
      </c>
      <c r="T248" s="899">
        <f t="shared" si="146"/>
        <v>0</v>
      </c>
      <c r="U248" s="899">
        <f t="shared" si="146"/>
        <v>0</v>
      </c>
      <c r="V248" s="899">
        <f t="shared" si="146"/>
        <v>0</v>
      </c>
      <c r="W248" s="899">
        <f t="shared" si="146"/>
        <v>0</v>
      </c>
      <c r="X248" s="899">
        <f t="shared" si="146"/>
        <v>0</v>
      </c>
      <c r="Y248" s="899">
        <f t="shared" si="146"/>
        <v>0.57120000000000004</v>
      </c>
      <c r="Z248" s="899">
        <f t="shared" si="146"/>
        <v>0.57120000000000004</v>
      </c>
      <c r="AA248" s="899">
        <f t="shared" si="146"/>
        <v>0.48406779999999999</v>
      </c>
      <c r="AB248" s="899">
        <f t="shared" si="146"/>
        <v>8.7132199999999993E-2</v>
      </c>
      <c r="AC248" s="899">
        <f>AC249+AC260+AC265</f>
        <v>4.0443469999999933E-2</v>
      </c>
      <c r="AD248" s="899">
        <f t="shared" si="146"/>
        <v>0</v>
      </c>
      <c r="AE248" s="899">
        <f t="shared" si="146"/>
        <v>0</v>
      </c>
      <c r="AF248" s="899">
        <f t="shared" si="146"/>
        <v>0</v>
      </c>
      <c r="AG248" s="899">
        <f t="shared" si="107"/>
        <v>1.43301005</v>
      </c>
      <c r="AH248" s="899">
        <f t="shared" si="107"/>
        <v>0</v>
      </c>
      <c r="AI248" s="899">
        <f t="shared" ref="AI248:AP248" si="147">AI249+AI260+AI265</f>
        <v>0</v>
      </c>
      <c r="AJ248" s="899">
        <f t="shared" si="147"/>
        <v>0</v>
      </c>
      <c r="AK248" s="899">
        <f t="shared" si="147"/>
        <v>1.43301005</v>
      </c>
      <c r="AL248" s="899">
        <f t="shared" si="147"/>
        <v>0</v>
      </c>
      <c r="AM248" s="899">
        <f t="shared" si="147"/>
        <v>0</v>
      </c>
      <c r="AN248" s="899">
        <f t="shared" si="147"/>
        <v>0</v>
      </c>
      <c r="AO248" s="899">
        <f t="shared" si="147"/>
        <v>0</v>
      </c>
      <c r="AP248" s="899">
        <f t="shared" si="147"/>
        <v>0</v>
      </c>
      <c r="AQ248" s="899">
        <f t="shared" si="108"/>
        <v>0</v>
      </c>
      <c r="AR248" s="899"/>
      <c r="AS248" s="899">
        <f t="shared" si="113"/>
        <v>0</v>
      </c>
      <c r="AT248" s="899">
        <f t="shared" si="114"/>
        <v>0</v>
      </c>
      <c r="AU248" s="899">
        <f t="shared" ref="AU248:BA248" si="148">AU249+AU260+AU265</f>
        <v>0</v>
      </c>
      <c r="AV248" s="899">
        <f t="shared" si="148"/>
        <v>0</v>
      </c>
      <c r="AW248" s="899">
        <f t="shared" si="148"/>
        <v>0</v>
      </c>
      <c r="AX248" s="899">
        <f t="shared" si="148"/>
        <v>0</v>
      </c>
      <c r="AY248" s="899">
        <f t="shared" si="148"/>
        <v>0</v>
      </c>
      <c r="AZ248" s="899">
        <f t="shared" si="148"/>
        <v>0</v>
      </c>
      <c r="BA248" s="899">
        <f t="shared" si="148"/>
        <v>0</v>
      </c>
      <c r="BB248" s="899">
        <f t="shared" si="115"/>
        <v>0</v>
      </c>
      <c r="BC248" s="899">
        <f t="shared" si="109"/>
        <v>7.847459409999999</v>
      </c>
      <c r="BD248" s="899">
        <f t="shared" si="110"/>
        <v>0</v>
      </c>
      <c r="BE248" s="901">
        <f t="shared" si="111"/>
        <v>0</v>
      </c>
      <c r="BF248" s="902"/>
      <c r="BG248" s="903"/>
      <c r="BH248" s="904"/>
      <c r="BI248" s="905"/>
      <c r="BJ248" s="866"/>
      <c r="BL248" s="867"/>
      <c r="BM248" s="867"/>
      <c r="BN248" s="867"/>
    </row>
    <row r="249" spans="1:70">
      <c r="A249" s="872"/>
      <c r="B249" s="897" t="s">
        <v>344</v>
      </c>
      <c r="C249" s="897"/>
      <c r="D249" s="899">
        <f>D250+D255</f>
        <v>6.94729946</v>
      </c>
      <c r="E249" s="899">
        <v>4.0443470000000002E-2</v>
      </c>
      <c r="F249" s="899">
        <f t="shared" si="112"/>
        <v>4.0443469999999933E-2</v>
      </c>
      <c r="G249" s="899">
        <f t="shared" si="112"/>
        <v>0</v>
      </c>
      <c r="H249" s="899">
        <f t="shared" ref="H249:AF249" si="149">H250+H255</f>
        <v>0</v>
      </c>
      <c r="I249" s="899">
        <f t="shared" si="149"/>
        <v>0</v>
      </c>
      <c r="J249" s="899">
        <f t="shared" si="149"/>
        <v>0</v>
      </c>
      <c r="K249" s="899">
        <f t="shared" si="149"/>
        <v>0</v>
      </c>
      <c r="L249" s="899">
        <f t="shared" si="149"/>
        <v>0</v>
      </c>
      <c r="M249" s="899">
        <f t="shared" si="149"/>
        <v>0</v>
      </c>
      <c r="N249" s="899">
        <f t="shared" si="149"/>
        <v>0</v>
      </c>
      <c r="O249" s="899">
        <f t="shared" si="149"/>
        <v>0</v>
      </c>
      <c r="P249" s="899">
        <f t="shared" si="149"/>
        <v>0</v>
      </c>
      <c r="Q249" s="899">
        <f t="shared" si="149"/>
        <v>0</v>
      </c>
      <c r="R249" s="899">
        <f t="shared" si="149"/>
        <v>0</v>
      </c>
      <c r="S249" s="899">
        <f t="shared" si="149"/>
        <v>0</v>
      </c>
      <c r="T249" s="899">
        <f t="shared" si="149"/>
        <v>0</v>
      </c>
      <c r="U249" s="899">
        <f t="shared" si="149"/>
        <v>0</v>
      </c>
      <c r="V249" s="899">
        <f t="shared" si="149"/>
        <v>0</v>
      </c>
      <c r="W249" s="899">
        <f t="shared" si="149"/>
        <v>0</v>
      </c>
      <c r="X249" s="899">
        <f t="shared" si="149"/>
        <v>0</v>
      </c>
      <c r="Y249" s="899">
        <f t="shared" si="149"/>
        <v>0</v>
      </c>
      <c r="Z249" s="899">
        <f t="shared" si="149"/>
        <v>0</v>
      </c>
      <c r="AA249" s="899">
        <f t="shared" si="149"/>
        <v>0</v>
      </c>
      <c r="AB249" s="899">
        <f t="shared" si="149"/>
        <v>0</v>
      </c>
      <c r="AC249" s="899">
        <f t="shared" si="149"/>
        <v>4.0443469999999933E-2</v>
      </c>
      <c r="AD249" s="899">
        <f t="shared" si="149"/>
        <v>0</v>
      </c>
      <c r="AE249" s="899">
        <f t="shared" si="149"/>
        <v>0</v>
      </c>
      <c r="AF249" s="899">
        <f t="shared" si="149"/>
        <v>0</v>
      </c>
      <c r="AG249" s="899">
        <f t="shared" si="107"/>
        <v>0</v>
      </c>
      <c r="AH249" s="899">
        <f t="shared" si="107"/>
        <v>0</v>
      </c>
      <c r="AI249" s="899">
        <f t="shared" ref="AI249:AP249" si="150">AI250+AI255</f>
        <v>0</v>
      </c>
      <c r="AJ249" s="899">
        <f t="shared" si="150"/>
        <v>0</v>
      </c>
      <c r="AK249" s="899">
        <f t="shared" si="150"/>
        <v>0</v>
      </c>
      <c r="AL249" s="899">
        <f t="shared" si="150"/>
        <v>0</v>
      </c>
      <c r="AM249" s="899">
        <f t="shared" si="150"/>
        <v>0</v>
      </c>
      <c r="AN249" s="899">
        <f t="shared" si="150"/>
        <v>0</v>
      </c>
      <c r="AO249" s="899">
        <f t="shared" si="150"/>
        <v>0</v>
      </c>
      <c r="AP249" s="899">
        <f t="shared" si="150"/>
        <v>0</v>
      </c>
      <c r="AQ249" s="899">
        <f t="shared" si="108"/>
        <v>0</v>
      </c>
      <c r="AR249" s="899"/>
      <c r="AS249" s="899">
        <f t="shared" si="113"/>
        <v>0</v>
      </c>
      <c r="AT249" s="899">
        <f t="shared" si="114"/>
        <v>0</v>
      </c>
      <c r="AU249" s="899">
        <f t="shared" ref="AU249:BA249" si="151">AU250+AU255</f>
        <v>0</v>
      </c>
      <c r="AV249" s="899">
        <f t="shared" si="151"/>
        <v>0</v>
      </c>
      <c r="AW249" s="899">
        <f t="shared" si="151"/>
        <v>0</v>
      </c>
      <c r="AX249" s="899">
        <f t="shared" si="151"/>
        <v>0</v>
      </c>
      <c r="AY249" s="899">
        <f t="shared" si="151"/>
        <v>0</v>
      </c>
      <c r="AZ249" s="899">
        <f t="shared" si="151"/>
        <v>0</v>
      </c>
      <c r="BA249" s="899">
        <f t="shared" si="151"/>
        <v>0</v>
      </c>
      <c r="BB249" s="899">
        <f t="shared" si="115"/>
        <v>0</v>
      </c>
      <c r="BC249" s="899">
        <f t="shared" si="109"/>
        <v>6.94729946</v>
      </c>
      <c r="BD249" s="899">
        <f t="shared" si="110"/>
        <v>0</v>
      </c>
      <c r="BE249" s="901" t="str">
        <f t="shared" si="111"/>
        <v>-</v>
      </c>
      <c r="BF249" s="902"/>
      <c r="BG249" s="903"/>
      <c r="BH249" s="904"/>
      <c r="BI249" s="905"/>
      <c r="BJ249" s="866"/>
      <c r="BL249" s="867"/>
      <c r="BM249" s="867"/>
      <c r="BN249" s="867"/>
    </row>
    <row r="250" spans="1:70">
      <c r="A250" s="872"/>
      <c r="B250" s="897" t="s">
        <v>345</v>
      </c>
      <c r="C250" s="897"/>
      <c r="D250" s="899">
        <f>SUM(D251:D254)</f>
        <v>6.94729946</v>
      </c>
      <c r="E250" s="899">
        <v>4.0443470000000002E-2</v>
      </c>
      <c r="F250" s="899">
        <f t="shared" si="112"/>
        <v>4.0443469999999933E-2</v>
      </c>
      <c r="G250" s="899">
        <f t="shared" si="112"/>
        <v>0</v>
      </c>
      <c r="H250" s="899">
        <f t="shared" ref="H250:AF250" si="152">SUM(H251:H254)</f>
        <v>0</v>
      </c>
      <c r="I250" s="899">
        <f t="shared" si="152"/>
        <v>0</v>
      </c>
      <c r="J250" s="899">
        <f t="shared" si="152"/>
        <v>0</v>
      </c>
      <c r="K250" s="899">
        <f t="shared" si="152"/>
        <v>0</v>
      </c>
      <c r="L250" s="899">
        <f t="shared" si="152"/>
        <v>0</v>
      </c>
      <c r="M250" s="899">
        <f t="shared" si="152"/>
        <v>0</v>
      </c>
      <c r="N250" s="899">
        <f t="shared" si="152"/>
        <v>0</v>
      </c>
      <c r="O250" s="899">
        <f t="shared" si="152"/>
        <v>0</v>
      </c>
      <c r="P250" s="899">
        <f t="shared" si="152"/>
        <v>0</v>
      </c>
      <c r="Q250" s="899">
        <f t="shared" si="152"/>
        <v>0</v>
      </c>
      <c r="R250" s="899">
        <f t="shared" si="152"/>
        <v>0</v>
      </c>
      <c r="S250" s="899">
        <f t="shared" si="152"/>
        <v>0</v>
      </c>
      <c r="T250" s="899">
        <f t="shared" si="152"/>
        <v>0</v>
      </c>
      <c r="U250" s="899">
        <f t="shared" si="152"/>
        <v>0</v>
      </c>
      <c r="V250" s="899">
        <f t="shared" si="152"/>
        <v>0</v>
      </c>
      <c r="W250" s="899">
        <f t="shared" si="152"/>
        <v>0</v>
      </c>
      <c r="X250" s="899">
        <f t="shared" si="152"/>
        <v>0</v>
      </c>
      <c r="Y250" s="899">
        <f t="shared" si="152"/>
        <v>0</v>
      </c>
      <c r="Z250" s="899">
        <f t="shared" si="152"/>
        <v>0</v>
      </c>
      <c r="AA250" s="899">
        <f t="shared" si="152"/>
        <v>0</v>
      </c>
      <c r="AB250" s="899">
        <f t="shared" si="152"/>
        <v>0</v>
      </c>
      <c r="AC250" s="899">
        <f t="shared" si="152"/>
        <v>4.0443469999999933E-2</v>
      </c>
      <c r="AD250" s="899">
        <f t="shared" si="152"/>
        <v>0</v>
      </c>
      <c r="AE250" s="899">
        <f t="shared" si="152"/>
        <v>0</v>
      </c>
      <c r="AF250" s="899">
        <f t="shared" si="152"/>
        <v>0</v>
      </c>
      <c r="AG250" s="899">
        <f t="shared" si="107"/>
        <v>0</v>
      </c>
      <c r="AH250" s="899">
        <f t="shared" si="107"/>
        <v>0</v>
      </c>
      <c r="AI250" s="899">
        <f t="shared" ref="AI250:AP250" si="153">SUM(AI251:AI254)</f>
        <v>0</v>
      </c>
      <c r="AJ250" s="899">
        <f t="shared" si="153"/>
        <v>0</v>
      </c>
      <c r="AK250" s="899">
        <f t="shared" si="153"/>
        <v>0</v>
      </c>
      <c r="AL250" s="899">
        <f t="shared" si="153"/>
        <v>0</v>
      </c>
      <c r="AM250" s="899">
        <f t="shared" si="153"/>
        <v>0</v>
      </c>
      <c r="AN250" s="899">
        <f t="shared" si="153"/>
        <v>0</v>
      </c>
      <c r="AO250" s="899">
        <f t="shared" si="153"/>
        <v>0</v>
      </c>
      <c r="AP250" s="899">
        <f t="shared" si="153"/>
        <v>0</v>
      </c>
      <c r="AQ250" s="899">
        <f t="shared" si="108"/>
        <v>0</v>
      </c>
      <c r="AR250" s="899"/>
      <c r="AS250" s="899">
        <f t="shared" si="113"/>
        <v>0</v>
      </c>
      <c r="AT250" s="899">
        <f t="shared" si="114"/>
        <v>0</v>
      </c>
      <c r="AU250" s="899">
        <f t="shared" ref="AU250:BA250" si="154">SUM(AU251:AU254)</f>
        <v>0</v>
      </c>
      <c r="AV250" s="899">
        <f t="shared" si="154"/>
        <v>0</v>
      </c>
      <c r="AW250" s="899">
        <f t="shared" si="154"/>
        <v>0</v>
      </c>
      <c r="AX250" s="899">
        <f t="shared" si="154"/>
        <v>0</v>
      </c>
      <c r="AY250" s="899">
        <f t="shared" si="154"/>
        <v>0</v>
      </c>
      <c r="AZ250" s="899">
        <f t="shared" si="154"/>
        <v>0</v>
      </c>
      <c r="BA250" s="899">
        <f t="shared" si="154"/>
        <v>0</v>
      </c>
      <c r="BB250" s="899">
        <f t="shared" si="115"/>
        <v>0</v>
      </c>
      <c r="BC250" s="899">
        <f t="shared" si="109"/>
        <v>6.94729946</v>
      </c>
      <c r="BD250" s="899">
        <f t="shared" si="110"/>
        <v>0</v>
      </c>
      <c r="BE250" s="901" t="str">
        <f t="shared" si="111"/>
        <v>-</v>
      </c>
      <c r="BF250" s="902"/>
      <c r="BG250" s="903"/>
      <c r="BH250" s="904"/>
      <c r="BI250" s="905"/>
      <c r="BJ250" s="866"/>
      <c r="BL250" s="867"/>
      <c r="BM250" s="867"/>
      <c r="BN250" s="867"/>
    </row>
    <row r="251" spans="1:70">
      <c r="A251" s="872"/>
      <c r="B251" s="897" t="s">
        <v>346</v>
      </c>
      <c r="C251" s="897"/>
      <c r="D251" s="899"/>
      <c r="E251" s="899"/>
      <c r="F251" s="899">
        <f t="shared" si="112"/>
        <v>0</v>
      </c>
      <c r="G251" s="899">
        <f t="shared" si="112"/>
        <v>0</v>
      </c>
      <c r="H251" s="899"/>
      <c r="I251" s="899"/>
      <c r="J251" s="899"/>
      <c r="K251" s="899"/>
      <c r="L251" s="899"/>
      <c r="M251" s="899"/>
      <c r="N251" s="899"/>
      <c r="O251" s="899"/>
      <c r="P251" s="899"/>
      <c r="Q251" s="899"/>
      <c r="R251" s="899"/>
      <c r="S251" s="899"/>
      <c r="T251" s="899"/>
      <c r="U251" s="899"/>
      <c r="V251" s="899"/>
      <c r="W251" s="899"/>
      <c r="X251" s="899"/>
      <c r="Y251" s="899"/>
      <c r="Z251" s="899"/>
      <c r="AA251" s="899"/>
      <c r="AB251" s="899"/>
      <c r="AC251" s="899"/>
      <c r="AD251" s="899"/>
      <c r="AE251" s="899"/>
      <c r="AF251" s="899"/>
      <c r="AG251" s="899">
        <f t="shared" si="107"/>
        <v>0</v>
      </c>
      <c r="AH251" s="899">
        <f t="shared" si="107"/>
        <v>0</v>
      </c>
      <c r="AI251" s="899"/>
      <c r="AJ251" s="899"/>
      <c r="AK251" s="899"/>
      <c r="AL251" s="899"/>
      <c r="AM251" s="899"/>
      <c r="AN251" s="899"/>
      <c r="AO251" s="899"/>
      <c r="AP251" s="899"/>
      <c r="AQ251" s="899">
        <f t="shared" si="108"/>
        <v>0</v>
      </c>
      <c r="AR251" s="899"/>
      <c r="AS251" s="899">
        <f t="shared" si="113"/>
        <v>0</v>
      </c>
      <c r="AT251" s="899">
        <f t="shared" si="114"/>
        <v>0</v>
      </c>
      <c r="AU251" s="899"/>
      <c r="AV251" s="899"/>
      <c r="AW251" s="899"/>
      <c r="AX251" s="899"/>
      <c r="AY251" s="899"/>
      <c r="AZ251" s="899"/>
      <c r="BA251" s="899"/>
      <c r="BB251" s="899">
        <f t="shared" si="115"/>
        <v>0</v>
      </c>
      <c r="BC251" s="899">
        <f t="shared" si="109"/>
        <v>0</v>
      </c>
      <c r="BD251" s="899">
        <f t="shared" si="110"/>
        <v>0</v>
      </c>
      <c r="BE251" s="901" t="str">
        <f t="shared" si="111"/>
        <v>-</v>
      </c>
      <c r="BF251" s="902"/>
      <c r="BG251" s="903"/>
      <c r="BH251" s="904"/>
      <c r="BI251" s="905"/>
      <c r="BJ251" s="866"/>
      <c r="BL251" s="867"/>
      <c r="BM251" s="867"/>
      <c r="BN251" s="867"/>
    </row>
    <row r="252" spans="1:70">
      <c r="A252" s="872"/>
      <c r="B252" s="897" t="s">
        <v>347</v>
      </c>
      <c r="C252" s="897"/>
      <c r="D252" s="899"/>
      <c r="E252" s="899"/>
      <c r="F252" s="899">
        <f t="shared" si="112"/>
        <v>0</v>
      </c>
      <c r="G252" s="899">
        <f t="shared" si="112"/>
        <v>0</v>
      </c>
      <c r="H252" s="899"/>
      <c r="I252" s="899"/>
      <c r="J252" s="899"/>
      <c r="K252" s="899"/>
      <c r="L252" s="899"/>
      <c r="M252" s="899"/>
      <c r="N252" s="899"/>
      <c r="O252" s="899"/>
      <c r="P252" s="899"/>
      <c r="Q252" s="899"/>
      <c r="R252" s="899"/>
      <c r="S252" s="899"/>
      <c r="T252" s="899"/>
      <c r="U252" s="899"/>
      <c r="V252" s="899"/>
      <c r="W252" s="899"/>
      <c r="X252" s="899"/>
      <c r="Y252" s="899"/>
      <c r="Z252" s="899"/>
      <c r="AA252" s="899"/>
      <c r="AB252" s="899"/>
      <c r="AC252" s="899"/>
      <c r="AD252" s="899"/>
      <c r="AE252" s="899"/>
      <c r="AF252" s="899"/>
      <c r="AG252" s="899">
        <f t="shared" si="107"/>
        <v>0</v>
      </c>
      <c r="AH252" s="899">
        <f t="shared" si="107"/>
        <v>0</v>
      </c>
      <c r="AI252" s="899"/>
      <c r="AJ252" s="899"/>
      <c r="AK252" s="899"/>
      <c r="AL252" s="899"/>
      <c r="AM252" s="899"/>
      <c r="AN252" s="899"/>
      <c r="AO252" s="899"/>
      <c r="AP252" s="899"/>
      <c r="AQ252" s="899">
        <f t="shared" si="108"/>
        <v>0</v>
      </c>
      <c r="AR252" s="899"/>
      <c r="AS252" s="899">
        <f t="shared" si="113"/>
        <v>0</v>
      </c>
      <c r="AT252" s="899">
        <f t="shared" si="114"/>
        <v>0</v>
      </c>
      <c r="AU252" s="899"/>
      <c r="AV252" s="899"/>
      <c r="AW252" s="899"/>
      <c r="AX252" s="899"/>
      <c r="AY252" s="899"/>
      <c r="AZ252" s="899"/>
      <c r="BA252" s="899"/>
      <c r="BB252" s="899">
        <f t="shared" si="115"/>
        <v>0</v>
      </c>
      <c r="BC252" s="899">
        <f t="shared" si="109"/>
        <v>0</v>
      </c>
      <c r="BD252" s="899">
        <f t="shared" si="110"/>
        <v>0</v>
      </c>
      <c r="BE252" s="901" t="str">
        <f t="shared" si="111"/>
        <v>-</v>
      </c>
      <c r="BF252" s="902"/>
      <c r="BG252" s="903"/>
      <c r="BH252" s="904"/>
      <c r="BI252" s="905"/>
      <c r="BJ252" s="866"/>
      <c r="BL252" s="867"/>
      <c r="BM252" s="867"/>
      <c r="BN252" s="867"/>
    </row>
    <row r="253" spans="1:70">
      <c r="A253" s="872"/>
      <c r="B253" s="897" t="s">
        <v>348</v>
      </c>
      <c r="C253" s="897"/>
      <c r="D253" s="899"/>
      <c r="E253" s="899"/>
      <c r="F253" s="899">
        <f t="shared" si="112"/>
        <v>0</v>
      </c>
      <c r="G253" s="899">
        <f t="shared" si="112"/>
        <v>0</v>
      </c>
      <c r="H253" s="899"/>
      <c r="I253" s="899"/>
      <c r="J253" s="899"/>
      <c r="K253" s="899"/>
      <c r="L253" s="899"/>
      <c r="M253" s="899"/>
      <c r="N253" s="899"/>
      <c r="O253" s="899"/>
      <c r="P253" s="899"/>
      <c r="Q253" s="899"/>
      <c r="R253" s="899"/>
      <c r="S253" s="899"/>
      <c r="T253" s="899"/>
      <c r="U253" s="899"/>
      <c r="V253" s="899"/>
      <c r="W253" s="899"/>
      <c r="X253" s="899"/>
      <c r="Y253" s="899"/>
      <c r="Z253" s="899"/>
      <c r="AA253" s="899"/>
      <c r="AB253" s="899"/>
      <c r="AC253" s="899"/>
      <c r="AD253" s="899"/>
      <c r="AE253" s="899"/>
      <c r="AF253" s="899"/>
      <c r="AG253" s="899">
        <f t="shared" si="107"/>
        <v>0</v>
      </c>
      <c r="AH253" s="899">
        <f t="shared" si="107"/>
        <v>0</v>
      </c>
      <c r="AI253" s="899"/>
      <c r="AJ253" s="899"/>
      <c r="AK253" s="899"/>
      <c r="AL253" s="899"/>
      <c r="AM253" s="899"/>
      <c r="AN253" s="899"/>
      <c r="AO253" s="899"/>
      <c r="AP253" s="899"/>
      <c r="AQ253" s="899">
        <f t="shared" si="108"/>
        <v>0</v>
      </c>
      <c r="AR253" s="899"/>
      <c r="AS253" s="899">
        <f t="shared" si="113"/>
        <v>0</v>
      </c>
      <c r="AT253" s="899">
        <f t="shared" si="114"/>
        <v>0</v>
      </c>
      <c r="AU253" s="899"/>
      <c r="AV253" s="899"/>
      <c r="AW253" s="899"/>
      <c r="AX253" s="899"/>
      <c r="AY253" s="899"/>
      <c r="AZ253" s="899"/>
      <c r="BA253" s="899"/>
      <c r="BB253" s="899">
        <f t="shared" si="115"/>
        <v>0</v>
      </c>
      <c r="BC253" s="899">
        <f t="shared" si="109"/>
        <v>0</v>
      </c>
      <c r="BD253" s="899">
        <f t="shared" si="110"/>
        <v>0</v>
      </c>
      <c r="BE253" s="901" t="str">
        <f t="shared" si="111"/>
        <v>-</v>
      </c>
      <c r="BF253" s="902"/>
      <c r="BG253" s="903"/>
      <c r="BH253" s="904"/>
      <c r="BI253" s="905"/>
      <c r="BJ253" s="866"/>
      <c r="BL253" s="867"/>
      <c r="BM253" s="867"/>
      <c r="BN253" s="867"/>
    </row>
    <row r="254" spans="1:70">
      <c r="A254" s="872"/>
      <c r="B254" s="897" t="s">
        <v>349</v>
      </c>
      <c r="C254" s="897"/>
      <c r="D254" s="899">
        <v>6.94729946</v>
      </c>
      <c r="E254" s="899">
        <v>4.0443470000000002E-2</v>
      </c>
      <c r="F254" s="899">
        <f t="shared" si="112"/>
        <v>4.0443469999999933E-2</v>
      </c>
      <c r="G254" s="899">
        <f t="shared" si="112"/>
        <v>0</v>
      </c>
      <c r="H254" s="899"/>
      <c r="I254" s="899"/>
      <c r="J254" s="899"/>
      <c r="K254" s="899"/>
      <c r="L254" s="899"/>
      <c r="M254" s="899"/>
      <c r="N254" s="899"/>
      <c r="O254" s="899"/>
      <c r="P254" s="899"/>
      <c r="Q254" s="899"/>
      <c r="R254" s="899"/>
      <c r="S254" s="899"/>
      <c r="T254" s="899"/>
      <c r="U254" s="899"/>
      <c r="V254" s="899"/>
      <c r="W254" s="899"/>
      <c r="X254" s="899"/>
      <c r="Y254" s="899"/>
      <c r="Z254" s="899"/>
      <c r="AA254" s="899"/>
      <c r="AB254" s="899"/>
      <c r="AC254" s="899">
        <v>4.0443469999999933E-2</v>
      </c>
      <c r="AD254" s="899"/>
      <c r="AE254" s="899"/>
      <c r="AF254" s="899"/>
      <c r="AG254" s="899">
        <f t="shared" si="107"/>
        <v>0</v>
      </c>
      <c r="AH254" s="899">
        <f t="shared" si="107"/>
        <v>0</v>
      </c>
      <c r="AI254" s="899"/>
      <c r="AJ254" s="899"/>
      <c r="AK254" s="899"/>
      <c r="AL254" s="899"/>
      <c r="AM254" s="899"/>
      <c r="AN254" s="899"/>
      <c r="AO254" s="899"/>
      <c r="AP254" s="899"/>
      <c r="AQ254" s="899">
        <f t="shared" si="108"/>
        <v>0</v>
      </c>
      <c r="AR254" s="899"/>
      <c r="AS254" s="899">
        <f t="shared" si="113"/>
        <v>0</v>
      </c>
      <c r="AT254" s="899">
        <f t="shared" si="114"/>
        <v>0</v>
      </c>
      <c r="AU254" s="899"/>
      <c r="AV254" s="899"/>
      <c r="AW254" s="899"/>
      <c r="AX254" s="899"/>
      <c r="AY254" s="899"/>
      <c r="AZ254" s="899"/>
      <c r="BA254" s="899"/>
      <c r="BB254" s="899">
        <f t="shared" si="115"/>
        <v>0</v>
      </c>
      <c r="BC254" s="899">
        <f t="shared" si="109"/>
        <v>6.94729946</v>
      </c>
      <c r="BD254" s="899">
        <f t="shared" si="110"/>
        <v>0</v>
      </c>
      <c r="BE254" s="901" t="str">
        <f t="shared" si="111"/>
        <v>-</v>
      </c>
      <c r="BF254" s="902"/>
      <c r="BG254" s="903"/>
      <c r="BH254" s="904"/>
      <c r="BI254" s="905"/>
      <c r="BJ254" s="866"/>
      <c r="BL254" s="867"/>
      <c r="BM254" s="867"/>
      <c r="BN254" s="867"/>
    </row>
    <row r="255" spans="1:70">
      <c r="A255" s="872"/>
      <c r="B255" s="897" t="s">
        <v>350</v>
      </c>
      <c r="C255" s="897"/>
      <c r="D255" s="899">
        <f>SUM(D256:D259)</f>
        <v>0</v>
      </c>
      <c r="E255" s="899">
        <v>0</v>
      </c>
      <c r="F255" s="899">
        <f t="shared" si="112"/>
        <v>0</v>
      </c>
      <c r="G255" s="899">
        <f t="shared" si="112"/>
        <v>0</v>
      </c>
      <c r="H255" s="899">
        <f t="shared" ref="H255:AF255" si="155">SUM(H256:H259)</f>
        <v>0</v>
      </c>
      <c r="I255" s="899">
        <f t="shared" si="155"/>
        <v>0</v>
      </c>
      <c r="J255" s="899">
        <f t="shared" si="155"/>
        <v>0</v>
      </c>
      <c r="K255" s="899">
        <f t="shared" si="155"/>
        <v>0</v>
      </c>
      <c r="L255" s="899">
        <f t="shared" si="155"/>
        <v>0</v>
      </c>
      <c r="M255" s="899">
        <f t="shared" si="155"/>
        <v>0</v>
      </c>
      <c r="N255" s="899">
        <f t="shared" si="155"/>
        <v>0</v>
      </c>
      <c r="O255" s="899">
        <f t="shared" si="155"/>
        <v>0</v>
      </c>
      <c r="P255" s="899">
        <f t="shared" si="155"/>
        <v>0</v>
      </c>
      <c r="Q255" s="899">
        <f t="shared" si="155"/>
        <v>0</v>
      </c>
      <c r="R255" s="899">
        <f t="shared" si="155"/>
        <v>0</v>
      </c>
      <c r="S255" s="899">
        <f t="shared" si="155"/>
        <v>0</v>
      </c>
      <c r="T255" s="899">
        <f t="shared" si="155"/>
        <v>0</v>
      </c>
      <c r="U255" s="899">
        <f t="shared" si="155"/>
        <v>0</v>
      </c>
      <c r="V255" s="899">
        <f t="shared" si="155"/>
        <v>0</v>
      </c>
      <c r="W255" s="899">
        <f t="shared" si="155"/>
        <v>0</v>
      </c>
      <c r="X255" s="899">
        <f t="shared" si="155"/>
        <v>0</v>
      </c>
      <c r="Y255" s="899">
        <f t="shared" si="155"/>
        <v>0</v>
      </c>
      <c r="Z255" s="899">
        <f t="shared" si="155"/>
        <v>0</v>
      </c>
      <c r="AA255" s="899">
        <f t="shared" si="155"/>
        <v>0</v>
      </c>
      <c r="AB255" s="899">
        <f t="shared" si="155"/>
        <v>0</v>
      </c>
      <c r="AC255" s="899">
        <f t="shared" si="155"/>
        <v>0</v>
      </c>
      <c r="AD255" s="899">
        <f t="shared" si="155"/>
        <v>0</v>
      </c>
      <c r="AE255" s="899">
        <f t="shared" si="155"/>
        <v>0</v>
      </c>
      <c r="AF255" s="899">
        <f t="shared" si="155"/>
        <v>0</v>
      </c>
      <c r="AG255" s="899">
        <f t="shared" si="107"/>
        <v>0</v>
      </c>
      <c r="AH255" s="899">
        <f t="shared" si="107"/>
        <v>0</v>
      </c>
      <c r="AI255" s="899">
        <f t="shared" ref="AI255:AP255" si="156">SUM(AI256:AI259)</f>
        <v>0</v>
      </c>
      <c r="AJ255" s="899">
        <f t="shared" si="156"/>
        <v>0</v>
      </c>
      <c r="AK255" s="899">
        <f t="shared" si="156"/>
        <v>0</v>
      </c>
      <c r="AL255" s="899">
        <f t="shared" si="156"/>
        <v>0</v>
      </c>
      <c r="AM255" s="899">
        <f t="shared" si="156"/>
        <v>0</v>
      </c>
      <c r="AN255" s="899">
        <f t="shared" si="156"/>
        <v>0</v>
      </c>
      <c r="AO255" s="899">
        <f t="shared" si="156"/>
        <v>0</v>
      </c>
      <c r="AP255" s="899">
        <f t="shared" si="156"/>
        <v>0</v>
      </c>
      <c r="AQ255" s="899">
        <f t="shared" si="108"/>
        <v>0</v>
      </c>
      <c r="AR255" s="899"/>
      <c r="AS255" s="899">
        <f t="shared" si="113"/>
        <v>0</v>
      </c>
      <c r="AT255" s="899">
        <f t="shared" si="114"/>
        <v>0</v>
      </c>
      <c r="AU255" s="899">
        <f t="shared" ref="AU255:BA255" si="157">SUM(AU256:AU259)</f>
        <v>0</v>
      </c>
      <c r="AV255" s="899">
        <f t="shared" si="157"/>
        <v>0</v>
      </c>
      <c r="AW255" s="899">
        <f t="shared" si="157"/>
        <v>0</v>
      </c>
      <c r="AX255" s="899">
        <f t="shared" si="157"/>
        <v>0</v>
      </c>
      <c r="AY255" s="899">
        <f t="shared" si="157"/>
        <v>0</v>
      </c>
      <c r="AZ255" s="899">
        <f t="shared" si="157"/>
        <v>0</v>
      </c>
      <c r="BA255" s="899">
        <f t="shared" si="157"/>
        <v>0</v>
      </c>
      <c r="BB255" s="899">
        <f t="shared" si="115"/>
        <v>0</v>
      </c>
      <c r="BC255" s="899">
        <f t="shared" si="109"/>
        <v>0</v>
      </c>
      <c r="BD255" s="899">
        <f t="shared" si="110"/>
        <v>0</v>
      </c>
      <c r="BE255" s="901" t="str">
        <f t="shared" si="111"/>
        <v>-</v>
      </c>
      <c r="BF255" s="902"/>
      <c r="BG255" s="903"/>
      <c r="BH255" s="904"/>
      <c r="BI255" s="905"/>
      <c r="BJ255" s="866"/>
      <c r="BL255" s="867"/>
      <c r="BM255" s="867"/>
      <c r="BN255" s="867"/>
    </row>
    <row r="256" spans="1:70">
      <c r="A256" s="872"/>
      <c r="B256" s="897" t="s">
        <v>351</v>
      </c>
      <c r="C256" s="897"/>
      <c r="D256" s="899"/>
      <c r="E256" s="899"/>
      <c r="F256" s="899">
        <f t="shared" si="112"/>
        <v>0</v>
      </c>
      <c r="G256" s="899">
        <f t="shared" si="112"/>
        <v>0</v>
      </c>
      <c r="H256" s="899"/>
      <c r="I256" s="899"/>
      <c r="J256" s="899"/>
      <c r="K256" s="899"/>
      <c r="L256" s="899"/>
      <c r="M256" s="899"/>
      <c r="N256" s="899"/>
      <c r="O256" s="899"/>
      <c r="P256" s="899"/>
      <c r="Q256" s="899"/>
      <c r="R256" s="899"/>
      <c r="S256" s="899"/>
      <c r="T256" s="899"/>
      <c r="U256" s="899"/>
      <c r="V256" s="899"/>
      <c r="W256" s="899"/>
      <c r="X256" s="899"/>
      <c r="Y256" s="899"/>
      <c r="Z256" s="899"/>
      <c r="AA256" s="899"/>
      <c r="AB256" s="899"/>
      <c r="AC256" s="899"/>
      <c r="AD256" s="899"/>
      <c r="AE256" s="899"/>
      <c r="AF256" s="899"/>
      <c r="AG256" s="899">
        <f t="shared" si="107"/>
        <v>0</v>
      </c>
      <c r="AH256" s="899">
        <f t="shared" si="107"/>
        <v>0</v>
      </c>
      <c r="AI256" s="899"/>
      <c r="AJ256" s="899"/>
      <c r="AK256" s="899"/>
      <c r="AL256" s="899"/>
      <c r="AM256" s="899"/>
      <c r="AN256" s="899"/>
      <c r="AO256" s="899"/>
      <c r="AP256" s="899"/>
      <c r="AQ256" s="899">
        <f t="shared" si="108"/>
        <v>0</v>
      </c>
      <c r="AR256" s="899"/>
      <c r="AS256" s="899">
        <f t="shared" si="113"/>
        <v>0</v>
      </c>
      <c r="AT256" s="899">
        <f t="shared" si="114"/>
        <v>0</v>
      </c>
      <c r="AU256" s="899"/>
      <c r="AV256" s="899"/>
      <c r="AW256" s="899"/>
      <c r="AX256" s="899"/>
      <c r="AY256" s="899"/>
      <c r="AZ256" s="899"/>
      <c r="BA256" s="899"/>
      <c r="BB256" s="899">
        <f t="shared" si="115"/>
        <v>0</v>
      </c>
      <c r="BC256" s="899">
        <f t="shared" si="109"/>
        <v>0</v>
      </c>
      <c r="BD256" s="899">
        <f t="shared" si="110"/>
        <v>0</v>
      </c>
      <c r="BE256" s="901" t="str">
        <f t="shared" si="111"/>
        <v>-</v>
      </c>
      <c r="BF256" s="902"/>
      <c r="BG256" s="903"/>
      <c r="BH256" s="904"/>
      <c r="BI256" s="905"/>
      <c r="BJ256" s="866"/>
      <c r="BL256" s="867"/>
      <c r="BM256" s="867"/>
      <c r="BN256" s="867"/>
    </row>
    <row r="257" spans="1:70">
      <c r="A257" s="872"/>
      <c r="B257" s="897" t="s">
        <v>352</v>
      </c>
      <c r="C257" s="897"/>
      <c r="D257" s="899"/>
      <c r="E257" s="899"/>
      <c r="F257" s="899">
        <f t="shared" si="112"/>
        <v>0</v>
      </c>
      <c r="G257" s="899">
        <f t="shared" si="112"/>
        <v>0</v>
      </c>
      <c r="H257" s="899"/>
      <c r="I257" s="899"/>
      <c r="J257" s="899"/>
      <c r="K257" s="899"/>
      <c r="L257" s="899"/>
      <c r="M257" s="899"/>
      <c r="N257" s="899"/>
      <c r="O257" s="899"/>
      <c r="P257" s="899"/>
      <c r="Q257" s="899"/>
      <c r="R257" s="899"/>
      <c r="S257" s="899"/>
      <c r="T257" s="899"/>
      <c r="U257" s="899"/>
      <c r="V257" s="899"/>
      <c r="W257" s="899"/>
      <c r="X257" s="899"/>
      <c r="Y257" s="899"/>
      <c r="Z257" s="899"/>
      <c r="AA257" s="899"/>
      <c r="AB257" s="899"/>
      <c r="AC257" s="899"/>
      <c r="AD257" s="899"/>
      <c r="AE257" s="899"/>
      <c r="AF257" s="899"/>
      <c r="AG257" s="899">
        <f t="shared" si="107"/>
        <v>0</v>
      </c>
      <c r="AH257" s="899">
        <f t="shared" si="107"/>
        <v>0</v>
      </c>
      <c r="AI257" s="899"/>
      <c r="AJ257" s="899"/>
      <c r="AK257" s="899"/>
      <c r="AL257" s="899"/>
      <c r="AM257" s="899"/>
      <c r="AN257" s="899"/>
      <c r="AO257" s="899"/>
      <c r="AP257" s="899"/>
      <c r="AQ257" s="899">
        <f t="shared" si="108"/>
        <v>0</v>
      </c>
      <c r="AR257" s="899"/>
      <c r="AS257" s="899">
        <f t="shared" si="113"/>
        <v>0</v>
      </c>
      <c r="AT257" s="899">
        <f t="shared" si="114"/>
        <v>0</v>
      </c>
      <c r="AU257" s="899"/>
      <c r="AV257" s="899"/>
      <c r="AW257" s="899"/>
      <c r="AX257" s="899"/>
      <c r="AY257" s="899"/>
      <c r="AZ257" s="899"/>
      <c r="BA257" s="899"/>
      <c r="BB257" s="899">
        <f t="shared" si="115"/>
        <v>0</v>
      </c>
      <c r="BC257" s="899">
        <f t="shared" si="109"/>
        <v>0</v>
      </c>
      <c r="BD257" s="899">
        <f t="shared" si="110"/>
        <v>0</v>
      </c>
      <c r="BE257" s="901" t="str">
        <f t="shared" si="111"/>
        <v>-</v>
      </c>
      <c r="BF257" s="902"/>
      <c r="BG257" s="903"/>
      <c r="BH257" s="904"/>
      <c r="BI257" s="905"/>
      <c r="BJ257" s="866"/>
      <c r="BL257" s="867"/>
      <c r="BM257" s="867"/>
      <c r="BN257" s="867"/>
    </row>
    <row r="258" spans="1:70">
      <c r="A258" s="872"/>
      <c r="B258" s="897" t="s">
        <v>353</v>
      </c>
      <c r="C258" s="897"/>
      <c r="D258" s="899"/>
      <c r="E258" s="899"/>
      <c r="F258" s="899">
        <f t="shared" si="112"/>
        <v>0</v>
      </c>
      <c r="G258" s="899">
        <f t="shared" si="112"/>
        <v>0</v>
      </c>
      <c r="H258" s="899"/>
      <c r="I258" s="899"/>
      <c r="J258" s="899"/>
      <c r="K258" s="899"/>
      <c r="L258" s="899"/>
      <c r="M258" s="899"/>
      <c r="N258" s="899"/>
      <c r="O258" s="899"/>
      <c r="P258" s="899"/>
      <c r="Q258" s="899"/>
      <c r="R258" s="899"/>
      <c r="S258" s="899"/>
      <c r="T258" s="899"/>
      <c r="U258" s="899"/>
      <c r="V258" s="899"/>
      <c r="W258" s="899"/>
      <c r="X258" s="899"/>
      <c r="Y258" s="899"/>
      <c r="Z258" s="899"/>
      <c r="AA258" s="899"/>
      <c r="AB258" s="899"/>
      <c r="AC258" s="899"/>
      <c r="AD258" s="899"/>
      <c r="AE258" s="899"/>
      <c r="AF258" s="899"/>
      <c r="AG258" s="899">
        <f t="shared" si="107"/>
        <v>0</v>
      </c>
      <c r="AH258" s="899">
        <f t="shared" si="107"/>
        <v>0</v>
      </c>
      <c r="AI258" s="899"/>
      <c r="AJ258" s="899"/>
      <c r="AK258" s="899"/>
      <c r="AL258" s="899"/>
      <c r="AM258" s="899"/>
      <c r="AN258" s="899"/>
      <c r="AO258" s="899"/>
      <c r="AP258" s="899"/>
      <c r="AQ258" s="899">
        <f t="shared" si="108"/>
        <v>0</v>
      </c>
      <c r="AR258" s="899"/>
      <c r="AS258" s="899">
        <f t="shared" si="113"/>
        <v>0</v>
      </c>
      <c r="AT258" s="899">
        <f t="shared" si="114"/>
        <v>0</v>
      </c>
      <c r="AU258" s="899"/>
      <c r="AV258" s="899"/>
      <c r="AW258" s="899"/>
      <c r="AX258" s="899"/>
      <c r="AY258" s="899"/>
      <c r="AZ258" s="899"/>
      <c r="BA258" s="899"/>
      <c r="BB258" s="899">
        <f t="shared" si="115"/>
        <v>0</v>
      </c>
      <c r="BC258" s="899">
        <f t="shared" si="109"/>
        <v>0</v>
      </c>
      <c r="BD258" s="899">
        <f t="shared" si="110"/>
        <v>0</v>
      </c>
      <c r="BE258" s="901" t="str">
        <f t="shared" si="111"/>
        <v>-</v>
      </c>
      <c r="BF258" s="902"/>
      <c r="BG258" s="903"/>
      <c r="BH258" s="904"/>
      <c r="BI258" s="905"/>
      <c r="BJ258" s="866"/>
      <c r="BL258" s="867"/>
      <c r="BM258" s="867"/>
      <c r="BN258" s="867"/>
    </row>
    <row r="259" spans="1:70">
      <c r="A259" s="872"/>
      <c r="B259" s="897" t="s">
        <v>354</v>
      </c>
      <c r="C259" s="897"/>
      <c r="D259" s="899"/>
      <c r="E259" s="899"/>
      <c r="F259" s="899">
        <f t="shared" si="112"/>
        <v>0</v>
      </c>
      <c r="G259" s="899">
        <f t="shared" si="112"/>
        <v>0</v>
      </c>
      <c r="H259" s="899"/>
      <c r="I259" s="899"/>
      <c r="J259" s="899"/>
      <c r="K259" s="899"/>
      <c r="L259" s="899"/>
      <c r="M259" s="899"/>
      <c r="N259" s="899"/>
      <c r="O259" s="899"/>
      <c r="P259" s="899"/>
      <c r="Q259" s="899"/>
      <c r="R259" s="899"/>
      <c r="S259" s="899"/>
      <c r="T259" s="899"/>
      <c r="U259" s="899"/>
      <c r="V259" s="899"/>
      <c r="W259" s="899"/>
      <c r="X259" s="899"/>
      <c r="Y259" s="899"/>
      <c r="Z259" s="899"/>
      <c r="AA259" s="899"/>
      <c r="AB259" s="899"/>
      <c r="AC259" s="899"/>
      <c r="AD259" s="899"/>
      <c r="AE259" s="899"/>
      <c r="AF259" s="899"/>
      <c r="AG259" s="899">
        <f t="shared" si="107"/>
        <v>0</v>
      </c>
      <c r="AH259" s="899">
        <f t="shared" si="107"/>
        <v>0</v>
      </c>
      <c r="AI259" s="899"/>
      <c r="AJ259" s="899"/>
      <c r="AK259" s="899"/>
      <c r="AL259" s="899"/>
      <c r="AM259" s="899"/>
      <c r="AN259" s="899"/>
      <c r="AO259" s="899"/>
      <c r="AP259" s="899"/>
      <c r="AQ259" s="899">
        <f t="shared" si="108"/>
        <v>0</v>
      </c>
      <c r="AR259" s="899"/>
      <c r="AS259" s="899">
        <f t="shared" si="113"/>
        <v>0</v>
      </c>
      <c r="AT259" s="899">
        <f t="shared" si="114"/>
        <v>0</v>
      </c>
      <c r="AU259" s="899"/>
      <c r="AV259" s="899"/>
      <c r="AW259" s="899"/>
      <c r="AX259" s="899"/>
      <c r="AY259" s="899"/>
      <c r="AZ259" s="899"/>
      <c r="BA259" s="899"/>
      <c r="BB259" s="899">
        <f t="shared" si="115"/>
        <v>0</v>
      </c>
      <c r="BC259" s="899">
        <f t="shared" si="109"/>
        <v>0</v>
      </c>
      <c r="BD259" s="899">
        <f t="shared" si="110"/>
        <v>0</v>
      </c>
      <c r="BE259" s="901" t="str">
        <f t="shared" si="111"/>
        <v>-</v>
      </c>
      <c r="BF259" s="902"/>
      <c r="BG259" s="903"/>
      <c r="BH259" s="904"/>
      <c r="BI259" s="905"/>
      <c r="BJ259" s="866"/>
      <c r="BL259" s="867"/>
      <c r="BM259" s="867"/>
      <c r="BN259" s="867"/>
    </row>
    <row r="260" spans="1:70">
      <c r="A260" s="872"/>
      <c r="B260" s="897" t="s">
        <v>355</v>
      </c>
      <c r="C260" s="897"/>
      <c r="D260" s="899">
        <f>SUM(D261:D264)</f>
        <v>0</v>
      </c>
      <c r="E260" s="899">
        <v>0</v>
      </c>
      <c r="F260" s="899">
        <f t="shared" si="112"/>
        <v>0</v>
      </c>
      <c r="G260" s="899">
        <f t="shared" si="112"/>
        <v>0</v>
      </c>
      <c r="H260" s="899">
        <f t="shared" ref="H260:AF260" si="158">SUM(H261:H264)</f>
        <v>0</v>
      </c>
      <c r="I260" s="899">
        <f t="shared" si="158"/>
        <v>0</v>
      </c>
      <c r="J260" s="899">
        <f t="shared" si="158"/>
        <v>0</v>
      </c>
      <c r="K260" s="899">
        <f t="shared" si="158"/>
        <v>0</v>
      </c>
      <c r="L260" s="899">
        <f t="shared" si="158"/>
        <v>0</v>
      </c>
      <c r="M260" s="899">
        <f t="shared" si="158"/>
        <v>0</v>
      </c>
      <c r="N260" s="899">
        <f t="shared" si="158"/>
        <v>0</v>
      </c>
      <c r="O260" s="899">
        <f t="shared" si="158"/>
        <v>0</v>
      </c>
      <c r="P260" s="899">
        <f t="shared" si="158"/>
        <v>0</v>
      </c>
      <c r="Q260" s="899">
        <f t="shared" si="158"/>
        <v>0</v>
      </c>
      <c r="R260" s="899">
        <f t="shared" si="158"/>
        <v>0</v>
      </c>
      <c r="S260" s="899">
        <f t="shared" si="158"/>
        <v>0</v>
      </c>
      <c r="T260" s="899">
        <f t="shared" si="158"/>
        <v>0</v>
      </c>
      <c r="U260" s="899">
        <f t="shared" si="158"/>
        <v>0</v>
      </c>
      <c r="V260" s="899">
        <f t="shared" si="158"/>
        <v>0</v>
      </c>
      <c r="W260" s="899">
        <f t="shared" si="158"/>
        <v>0</v>
      </c>
      <c r="X260" s="899">
        <f t="shared" si="158"/>
        <v>0</v>
      </c>
      <c r="Y260" s="899">
        <f t="shared" si="158"/>
        <v>0</v>
      </c>
      <c r="Z260" s="899">
        <f t="shared" si="158"/>
        <v>0</v>
      </c>
      <c r="AA260" s="899">
        <f t="shared" si="158"/>
        <v>0</v>
      </c>
      <c r="AB260" s="899">
        <f t="shared" si="158"/>
        <v>0</v>
      </c>
      <c r="AC260" s="899">
        <f t="shared" si="158"/>
        <v>0</v>
      </c>
      <c r="AD260" s="899">
        <f t="shared" si="158"/>
        <v>0</v>
      </c>
      <c r="AE260" s="899">
        <f t="shared" si="158"/>
        <v>0</v>
      </c>
      <c r="AF260" s="899">
        <f t="shared" si="158"/>
        <v>0</v>
      </c>
      <c r="AG260" s="899">
        <f t="shared" si="107"/>
        <v>0</v>
      </c>
      <c r="AH260" s="899">
        <f t="shared" si="107"/>
        <v>0</v>
      </c>
      <c r="AI260" s="899">
        <f t="shared" ref="AI260:AP260" si="159">SUM(AI261:AI264)</f>
        <v>0</v>
      </c>
      <c r="AJ260" s="899">
        <f t="shared" si="159"/>
        <v>0</v>
      </c>
      <c r="AK260" s="899">
        <f t="shared" si="159"/>
        <v>0</v>
      </c>
      <c r="AL260" s="899">
        <f t="shared" si="159"/>
        <v>0</v>
      </c>
      <c r="AM260" s="899">
        <f t="shared" si="159"/>
        <v>0</v>
      </c>
      <c r="AN260" s="899">
        <f t="shared" si="159"/>
        <v>0</v>
      </c>
      <c r="AO260" s="899">
        <f t="shared" si="159"/>
        <v>0</v>
      </c>
      <c r="AP260" s="899">
        <f t="shared" si="159"/>
        <v>0</v>
      </c>
      <c r="AQ260" s="899">
        <f t="shared" si="108"/>
        <v>0</v>
      </c>
      <c r="AR260" s="899"/>
      <c r="AS260" s="899">
        <f t="shared" si="113"/>
        <v>0</v>
      </c>
      <c r="AT260" s="899">
        <f t="shared" si="114"/>
        <v>0</v>
      </c>
      <c r="AU260" s="899">
        <f t="shared" ref="AU260:BA260" si="160">SUM(AU261:AU264)</f>
        <v>0</v>
      </c>
      <c r="AV260" s="899">
        <f t="shared" si="160"/>
        <v>0</v>
      </c>
      <c r="AW260" s="899">
        <f t="shared" si="160"/>
        <v>0</v>
      </c>
      <c r="AX260" s="899">
        <f t="shared" si="160"/>
        <v>0</v>
      </c>
      <c r="AY260" s="899">
        <f t="shared" si="160"/>
        <v>0</v>
      </c>
      <c r="AZ260" s="899">
        <f t="shared" si="160"/>
        <v>0</v>
      </c>
      <c r="BA260" s="899">
        <f t="shared" si="160"/>
        <v>0</v>
      </c>
      <c r="BB260" s="899">
        <f t="shared" si="115"/>
        <v>0</v>
      </c>
      <c r="BC260" s="899">
        <f t="shared" si="109"/>
        <v>0</v>
      </c>
      <c r="BD260" s="899">
        <f t="shared" si="110"/>
        <v>0</v>
      </c>
      <c r="BE260" s="901" t="str">
        <f t="shared" si="111"/>
        <v>-</v>
      </c>
      <c r="BF260" s="902"/>
      <c r="BG260" s="903"/>
      <c r="BH260" s="904"/>
      <c r="BI260" s="905"/>
      <c r="BJ260" s="866"/>
      <c r="BL260" s="867"/>
      <c r="BM260" s="867"/>
      <c r="BN260" s="867"/>
    </row>
    <row r="261" spans="1:70">
      <c r="A261" s="872"/>
      <c r="B261" s="897" t="s">
        <v>356</v>
      </c>
      <c r="C261" s="897"/>
      <c r="D261" s="899"/>
      <c r="E261" s="899"/>
      <c r="F261" s="899">
        <f t="shared" si="112"/>
        <v>0</v>
      </c>
      <c r="G261" s="899">
        <f t="shared" si="112"/>
        <v>0</v>
      </c>
      <c r="H261" s="899"/>
      <c r="I261" s="899"/>
      <c r="J261" s="899"/>
      <c r="K261" s="899"/>
      <c r="L261" s="899"/>
      <c r="M261" s="899"/>
      <c r="N261" s="899"/>
      <c r="O261" s="899"/>
      <c r="P261" s="899"/>
      <c r="Q261" s="899"/>
      <c r="R261" s="899"/>
      <c r="S261" s="899"/>
      <c r="T261" s="899"/>
      <c r="U261" s="899"/>
      <c r="V261" s="899"/>
      <c r="W261" s="899"/>
      <c r="X261" s="899"/>
      <c r="Y261" s="899"/>
      <c r="Z261" s="899"/>
      <c r="AA261" s="899"/>
      <c r="AB261" s="899"/>
      <c r="AC261" s="899"/>
      <c r="AD261" s="899"/>
      <c r="AE261" s="899"/>
      <c r="AF261" s="899"/>
      <c r="AG261" s="899">
        <f t="shared" si="107"/>
        <v>0</v>
      </c>
      <c r="AH261" s="899">
        <f t="shared" si="107"/>
        <v>0</v>
      </c>
      <c r="AI261" s="899"/>
      <c r="AJ261" s="899"/>
      <c r="AK261" s="899"/>
      <c r="AL261" s="899"/>
      <c r="AM261" s="899"/>
      <c r="AN261" s="899"/>
      <c r="AO261" s="899"/>
      <c r="AP261" s="899"/>
      <c r="AQ261" s="899">
        <f t="shared" si="108"/>
        <v>0</v>
      </c>
      <c r="AR261" s="899"/>
      <c r="AS261" s="899">
        <f t="shared" si="113"/>
        <v>0</v>
      </c>
      <c r="AT261" s="899">
        <f t="shared" si="114"/>
        <v>0</v>
      </c>
      <c r="AU261" s="899"/>
      <c r="AV261" s="899"/>
      <c r="AW261" s="899"/>
      <c r="AX261" s="899"/>
      <c r="AY261" s="899"/>
      <c r="AZ261" s="899"/>
      <c r="BA261" s="899"/>
      <c r="BB261" s="899">
        <f t="shared" si="115"/>
        <v>0</v>
      </c>
      <c r="BC261" s="899">
        <f t="shared" si="109"/>
        <v>0</v>
      </c>
      <c r="BD261" s="899">
        <f t="shared" si="110"/>
        <v>0</v>
      </c>
      <c r="BE261" s="901" t="str">
        <f t="shared" si="111"/>
        <v>-</v>
      </c>
      <c r="BF261" s="902"/>
      <c r="BG261" s="903"/>
      <c r="BH261" s="904"/>
      <c r="BI261" s="905"/>
      <c r="BJ261" s="866"/>
      <c r="BL261" s="867"/>
      <c r="BM261" s="867"/>
      <c r="BN261" s="867"/>
    </row>
    <row r="262" spans="1:70">
      <c r="A262" s="872"/>
      <c r="B262" s="897" t="s">
        <v>357</v>
      </c>
      <c r="C262" s="897"/>
      <c r="D262" s="899"/>
      <c r="E262" s="899"/>
      <c r="F262" s="899">
        <f t="shared" si="112"/>
        <v>0</v>
      </c>
      <c r="G262" s="899">
        <f t="shared" si="112"/>
        <v>0</v>
      </c>
      <c r="H262" s="899"/>
      <c r="I262" s="899"/>
      <c r="J262" s="899"/>
      <c r="K262" s="899"/>
      <c r="L262" s="899"/>
      <c r="M262" s="899"/>
      <c r="N262" s="899"/>
      <c r="O262" s="899"/>
      <c r="P262" s="899"/>
      <c r="Q262" s="899"/>
      <c r="R262" s="899"/>
      <c r="S262" s="899"/>
      <c r="T262" s="899"/>
      <c r="U262" s="899"/>
      <c r="V262" s="899"/>
      <c r="W262" s="899"/>
      <c r="X262" s="899"/>
      <c r="Y262" s="899"/>
      <c r="Z262" s="899"/>
      <c r="AA262" s="899"/>
      <c r="AB262" s="899"/>
      <c r="AC262" s="899"/>
      <c r="AD262" s="899"/>
      <c r="AE262" s="899"/>
      <c r="AF262" s="899"/>
      <c r="AG262" s="899">
        <f t="shared" si="107"/>
        <v>0</v>
      </c>
      <c r="AH262" s="899">
        <f t="shared" si="107"/>
        <v>0</v>
      </c>
      <c r="AI262" s="899"/>
      <c r="AJ262" s="899"/>
      <c r="AK262" s="899"/>
      <c r="AL262" s="899"/>
      <c r="AM262" s="899"/>
      <c r="AN262" s="899"/>
      <c r="AO262" s="899"/>
      <c r="AP262" s="899"/>
      <c r="AQ262" s="899">
        <f t="shared" si="108"/>
        <v>0</v>
      </c>
      <c r="AR262" s="899"/>
      <c r="AS262" s="899">
        <f t="shared" si="113"/>
        <v>0</v>
      </c>
      <c r="AT262" s="899">
        <f t="shared" si="114"/>
        <v>0</v>
      </c>
      <c r="AU262" s="899"/>
      <c r="AV262" s="899"/>
      <c r="AW262" s="899"/>
      <c r="AX262" s="899"/>
      <c r="AY262" s="899"/>
      <c r="AZ262" s="899"/>
      <c r="BA262" s="899"/>
      <c r="BB262" s="899">
        <f t="shared" si="115"/>
        <v>0</v>
      </c>
      <c r="BC262" s="899">
        <f t="shared" si="109"/>
        <v>0</v>
      </c>
      <c r="BD262" s="899">
        <f t="shared" si="110"/>
        <v>0</v>
      </c>
      <c r="BE262" s="901" t="str">
        <f t="shared" si="111"/>
        <v>-</v>
      </c>
      <c r="BF262" s="902"/>
      <c r="BG262" s="903"/>
      <c r="BH262" s="904"/>
      <c r="BI262" s="905"/>
      <c r="BJ262" s="866"/>
      <c r="BL262" s="867"/>
      <c r="BM262" s="867"/>
      <c r="BN262" s="867"/>
    </row>
    <row r="263" spans="1:70">
      <c r="A263" s="872"/>
      <c r="B263" s="897" t="s">
        <v>358</v>
      </c>
      <c r="C263" s="897"/>
      <c r="D263" s="899"/>
      <c r="E263" s="899"/>
      <c r="F263" s="899">
        <f t="shared" si="112"/>
        <v>0</v>
      </c>
      <c r="G263" s="899">
        <f t="shared" si="112"/>
        <v>0</v>
      </c>
      <c r="H263" s="899"/>
      <c r="I263" s="899"/>
      <c r="J263" s="899"/>
      <c r="K263" s="899"/>
      <c r="L263" s="899"/>
      <c r="M263" s="899"/>
      <c r="N263" s="899"/>
      <c r="O263" s="899"/>
      <c r="P263" s="899"/>
      <c r="Q263" s="899"/>
      <c r="R263" s="899"/>
      <c r="S263" s="899"/>
      <c r="T263" s="899"/>
      <c r="U263" s="899"/>
      <c r="V263" s="899"/>
      <c r="W263" s="899"/>
      <c r="X263" s="899"/>
      <c r="Y263" s="899"/>
      <c r="Z263" s="899"/>
      <c r="AA263" s="899"/>
      <c r="AB263" s="899"/>
      <c r="AC263" s="899"/>
      <c r="AD263" s="899"/>
      <c r="AE263" s="899"/>
      <c r="AF263" s="899"/>
      <c r="AG263" s="899">
        <f t="shared" si="107"/>
        <v>0</v>
      </c>
      <c r="AH263" s="899">
        <f t="shared" si="107"/>
        <v>0</v>
      </c>
      <c r="AI263" s="899"/>
      <c r="AJ263" s="899"/>
      <c r="AK263" s="899"/>
      <c r="AL263" s="899"/>
      <c r="AM263" s="899"/>
      <c r="AN263" s="899"/>
      <c r="AO263" s="899"/>
      <c r="AP263" s="899"/>
      <c r="AQ263" s="899">
        <f t="shared" si="108"/>
        <v>0</v>
      </c>
      <c r="AR263" s="899"/>
      <c r="AS263" s="899">
        <f t="shared" si="113"/>
        <v>0</v>
      </c>
      <c r="AT263" s="899">
        <f t="shared" si="114"/>
        <v>0</v>
      </c>
      <c r="AU263" s="899"/>
      <c r="AV263" s="899"/>
      <c r="AW263" s="899"/>
      <c r="AX263" s="899"/>
      <c r="AY263" s="899"/>
      <c r="AZ263" s="899"/>
      <c r="BA263" s="899"/>
      <c r="BB263" s="899">
        <f t="shared" si="115"/>
        <v>0</v>
      </c>
      <c r="BC263" s="899">
        <f t="shared" si="109"/>
        <v>0</v>
      </c>
      <c r="BD263" s="899">
        <f t="shared" si="110"/>
        <v>0</v>
      </c>
      <c r="BE263" s="901" t="str">
        <f t="shared" si="111"/>
        <v>-</v>
      </c>
      <c r="BF263" s="902"/>
      <c r="BG263" s="903"/>
      <c r="BH263" s="904"/>
      <c r="BI263" s="905"/>
      <c r="BJ263" s="866"/>
      <c r="BL263" s="867"/>
      <c r="BM263" s="867"/>
      <c r="BN263" s="867"/>
    </row>
    <row r="264" spans="1:70">
      <c r="A264" s="872"/>
      <c r="B264" s="897" t="s">
        <v>359</v>
      </c>
      <c r="C264" s="897"/>
      <c r="D264" s="899"/>
      <c r="E264" s="899"/>
      <c r="F264" s="899">
        <f t="shared" si="112"/>
        <v>0</v>
      </c>
      <c r="G264" s="899">
        <f t="shared" si="112"/>
        <v>0</v>
      </c>
      <c r="H264" s="899"/>
      <c r="I264" s="899"/>
      <c r="J264" s="899"/>
      <c r="K264" s="899"/>
      <c r="L264" s="899"/>
      <c r="M264" s="899"/>
      <c r="N264" s="899"/>
      <c r="O264" s="899"/>
      <c r="P264" s="899"/>
      <c r="Q264" s="899"/>
      <c r="R264" s="899"/>
      <c r="S264" s="899"/>
      <c r="T264" s="899"/>
      <c r="U264" s="899"/>
      <c r="V264" s="899"/>
      <c r="W264" s="899"/>
      <c r="X264" s="899"/>
      <c r="Y264" s="899"/>
      <c r="Z264" s="899"/>
      <c r="AA264" s="899"/>
      <c r="AB264" s="899"/>
      <c r="AC264" s="899"/>
      <c r="AD264" s="899"/>
      <c r="AE264" s="899"/>
      <c r="AF264" s="899"/>
      <c r="AG264" s="899">
        <f t="shared" si="107"/>
        <v>0</v>
      </c>
      <c r="AH264" s="899">
        <f t="shared" si="107"/>
        <v>0</v>
      </c>
      <c r="AI264" s="899"/>
      <c r="AJ264" s="899"/>
      <c r="AK264" s="899"/>
      <c r="AL264" s="899"/>
      <c r="AM264" s="899"/>
      <c r="AN264" s="899"/>
      <c r="AO264" s="899"/>
      <c r="AP264" s="899"/>
      <c r="AQ264" s="899">
        <f t="shared" si="108"/>
        <v>0</v>
      </c>
      <c r="AR264" s="899"/>
      <c r="AS264" s="899">
        <f t="shared" si="113"/>
        <v>0</v>
      </c>
      <c r="AT264" s="899">
        <f t="shared" si="114"/>
        <v>0</v>
      </c>
      <c r="AU264" s="899"/>
      <c r="AV264" s="899"/>
      <c r="AW264" s="899"/>
      <c r="AX264" s="899"/>
      <c r="AY264" s="899"/>
      <c r="AZ264" s="899"/>
      <c r="BA264" s="899"/>
      <c r="BB264" s="899">
        <f t="shared" si="115"/>
        <v>0</v>
      </c>
      <c r="BC264" s="899">
        <f t="shared" si="109"/>
        <v>0</v>
      </c>
      <c r="BD264" s="899">
        <f t="shared" si="110"/>
        <v>0</v>
      </c>
      <c r="BE264" s="901" t="str">
        <f t="shared" si="111"/>
        <v>-</v>
      </c>
      <c r="BF264" s="902"/>
      <c r="BG264" s="903"/>
      <c r="BH264" s="904"/>
      <c r="BI264" s="905"/>
      <c r="BJ264" s="866"/>
      <c r="BL264" s="867"/>
      <c r="BM264" s="867"/>
      <c r="BN264" s="867"/>
    </row>
    <row r="265" spans="1:70">
      <c r="A265" s="872"/>
      <c r="B265" s="897" t="s">
        <v>55</v>
      </c>
      <c r="C265" s="897"/>
      <c r="D265" s="899">
        <v>2.33317</v>
      </c>
      <c r="E265" s="899">
        <v>1.43301005</v>
      </c>
      <c r="F265" s="899">
        <f t="shared" si="112"/>
        <v>1.43301005</v>
      </c>
      <c r="G265" s="899">
        <f t="shared" si="112"/>
        <v>1.43301005</v>
      </c>
      <c r="H265" s="899"/>
      <c r="I265" s="899"/>
      <c r="J265" s="899"/>
      <c r="K265" s="899"/>
      <c r="L265" s="899"/>
      <c r="M265" s="899"/>
      <c r="N265" s="899"/>
      <c r="O265" s="899"/>
      <c r="P265" s="899">
        <f>Q265</f>
        <v>0.86181004999999999</v>
      </c>
      <c r="Q265" s="899">
        <v>0.86181004999999999</v>
      </c>
      <c r="R265" s="899">
        <v>0.74301005000000009</v>
      </c>
      <c r="S265" s="899"/>
      <c r="T265" s="899"/>
      <c r="U265" s="899"/>
      <c r="V265" s="899"/>
      <c r="W265" s="899"/>
      <c r="X265" s="899"/>
      <c r="Y265" s="899">
        <f>Z265</f>
        <v>0.57120000000000004</v>
      </c>
      <c r="Z265" s="899">
        <v>0.57120000000000004</v>
      </c>
      <c r="AA265" s="899">
        <v>0.48406779999999999</v>
      </c>
      <c r="AB265" s="899">
        <v>8.7132199999999993E-2</v>
      </c>
      <c r="AC265" s="899"/>
      <c r="AD265" s="899"/>
      <c r="AE265" s="899"/>
      <c r="AF265" s="899"/>
      <c r="AG265" s="899">
        <f t="shared" si="107"/>
        <v>1.43301005</v>
      </c>
      <c r="AH265" s="899">
        <f t="shared" si="107"/>
        <v>0</v>
      </c>
      <c r="AI265" s="899"/>
      <c r="AJ265" s="899"/>
      <c r="AK265" s="899">
        <v>1.43301005</v>
      </c>
      <c r="AL265" s="899"/>
      <c r="AM265" s="899"/>
      <c r="AN265" s="899"/>
      <c r="AO265" s="899"/>
      <c r="AP265" s="899"/>
      <c r="AQ265" s="899">
        <f t="shared" si="108"/>
        <v>0</v>
      </c>
      <c r="AR265" s="899"/>
      <c r="AS265" s="899">
        <f t="shared" si="113"/>
        <v>0</v>
      </c>
      <c r="AT265" s="899">
        <f t="shared" si="114"/>
        <v>0</v>
      </c>
      <c r="AU265" s="899"/>
      <c r="AV265" s="899"/>
      <c r="AW265" s="899"/>
      <c r="AX265" s="899"/>
      <c r="AY265" s="899"/>
      <c r="AZ265" s="899"/>
      <c r="BA265" s="899"/>
      <c r="BB265" s="899">
        <f t="shared" si="115"/>
        <v>0</v>
      </c>
      <c r="BC265" s="899">
        <f t="shared" si="109"/>
        <v>0.90015994999999993</v>
      </c>
      <c r="BD265" s="899">
        <f t="shared" si="110"/>
        <v>0</v>
      </c>
      <c r="BE265" s="901">
        <f t="shared" si="111"/>
        <v>0</v>
      </c>
      <c r="BF265" s="902"/>
      <c r="BG265" s="903"/>
      <c r="BH265" s="904"/>
      <c r="BI265" s="905"/>
      <c r="BJ265" s="866"/>
      <c r="BL265" s="867"/>
      <c r="BM265" s="867"/>
      <c r="BN265" s="867"/>
    </row>
    <row r="266" spans="1:70" s="919" customFormat="1" ht="38.25">
      <c r="A266" s="922">
        <v>7</v>
      </c>
      <c r="B266" s="915" t="s">
        <v>242</v>
      </c>
      <c r="C266" s="915"/>
      <c r="D266" s="320">
        <v>90.479794470000002</v>
      </c>
      <c r="E266" s="320">
        <v>0.78700000000000003</v>
      </c>
      <c r="F266" s="320">
        <f t="shared" si="112"/>
        <v>0.78700000000000003</v>
      </c>
      <c r="G266" s="320">
        <f t="shared" si="112"/>
        <v>0.78700000000000003</v>
      </c>
      <c r="H266" s="320">
        <v>0.78700000000000003</v>
      </c>
      <c r="I266" s="939">
        <v>14</v>
      </c>
      <c r="J266" s="907">
        <v>2.4746155299999999</v>
      </c>
      <c r="K266" s="907">
        <v>2.09713181</v>
      </c>
      <c r="L266" s="907">
        <v>0.1</v>
      </c>
      <c r="M266" s="907">
        <v>0.1</v>
      </c>
      <c r="N266" s="907">
        <v>0.1</v>
      </c>
      <c r="O266" s="907">
        <v>0</v>
      </c>
      <c r="P266" s="907">
        <v>0</v>
      </c>
      <c r="Q266" s="907">
        <v>0</v>
      </c>
      <c r="R266" s="907"/>
      <c r="S266" s="939"/>
      <c r="T266" s="907">
        <v>0.1</v>
      </c>
      <c r="U266" s="907">
        <v>0.1</v>
      </c>
      <c r="V266" s="907">
        <v>0</v>
      </c>
      <c r="W266" s="939">
        <v>0</v>
      </c>
      <c r="X266" s="939"/>
      <c r="Y266" s="320">
        <v>0.68700000000000006</v>
      </c>
      <c r="Z266" s="907">
        <v>0.68700000000000006</v>
      </c>
      <c r="AA266" s="907">
        <v>0.68700000000000006</v>
      </c>
      <c r="AB266" s="907">
        <v>0</v>
      </c>
      <c r="AC266" s="320">
        <v>0</v>
      </c>
      <c r="AD266" s="907"/>
      <c r="AE266" s="907"/>
      <c r="AF266" s="907"/>
      <c r="AG266" s="907">
        <f t="shared" si="107"/>
        <v>0.68700000000000006</v>
      </c>
      <c r="AH266" s="907">
        <f t="shared" si="107"/>
        <v>0.68700000000000006</v>
      </c>
      <c r="AI266" s="320"/>
      <c r="AJ266" s="320"/>
      <c r="AK266" s="320">
        <v>0.68700000000000006</v>
      </c>
      <c r="AL266" s="320">
        <v>0.68700000000000006</v>
      </c>
      <c r="AM266" s="320"/>
      <c r="AN266" s="907"/>
      <c r="AO266" s="907"/>
      <c r="AP266" s="907"/>
      <c r="AQ266" s="907">
        <f t="shared" si="108"/>
        <v>0</v>
      </c>
      <c r="AR266" s="907"/>
      <c r="AS266" s="907">
        <f t="shared" si="113"/>
        <v>0</v>
      </c>
      <c r="AT266" s="907">
        <f t="shared" si="114"/>
        <v>0</v>
      </c>
      <c r="AU266" s="907"/>
      <c r="AV266" s="907"/>
      <c r="AW266" s="907"/>
      <c r="AX266" s="907"/>
      <c r="AY266" s="907"/>
      <c r="AZ266" s="907"/>
      <c r="BA266" s="907"/>
      <c r="BB266" s="907">
        <f t="shared" si="115"/>
        <v>0</v>
      </c>
      <c r="BC266" s="907">
        <f t="shared" si="109"/>
        <v>89.692794469999995</v>
      </c>
      <c r="BD266" s="320">
        <f t="shared" si="110"/>
        <v>0</v>
      </c>
      <c r="BE266" s="908">
        <f t="shared" si="111"/>
        <v>0</v>
      </c>
      <c r="BF266" s="586"/>
      <c r="BG266" s="635"/>
      <c r="BH266" s="635"/>
      <c r="BI266" s="636"/>
      <c r="BJ266" s="449"/>
      <c r="BK266" s="916"/>
      <c r="BL266" s="917"/>
      <c r="BM266" s="578">
        <v>2.57461553</v>
      </c>
      <c r="BN266" s="917">
        <v>3.2616155300000003</v>
      </c>
      <c r="BO266" s="916">
        <v>3261.61553</v>
      </c>
      <c r="BQ266" s="916">
        <v>0</v>
      </c>
      <c r="BR266" s="916">
        <v>0</v>
      </c>
    </row>
    <row r="267" spans="1:70">
      <c r="A267" s="872"/>
      <c r="B267" s="897" t="s">
        <v>343</v>
      </c>
      <c r="C267" s="897"/>
      <c r="D267" s="899">
        <f>D268+D279+D284</f>
        <v>90.479794469999987</v>
      </c>
      <c r="E267" s="899">
        <v>0.78700000008466531</v>
      </c>
      <c r="F267" s="899">
        <f t="shared" si="112"/>
        <v>0.78699999999999992</v>
      </c>
      <c r="G267" s="899">
        <f t="shared" si="112"/>
        <v>0.78699999999999992</v>
      </c>
      <c r="H267" s="899">
        <f t="shared" ref="H267:AF267" si="161">H268+H279+H284</f>
        <v>0</v>
      </c>
      <c r="I267" s="899">
        <f t="shared" si="161"/>
        <v>0</v>
      </c>
      <c r="J267" s="899">
        <f t="shared" si="161"/>
        <v>0</v>
      </c>
      <c r="K267" s="899">
        <f t="shared" si="161"/>
        <v>0</v>
      </c>
      <c r="L267" s="899">
        <f t="shared" si="161"/>
        <v>9.9999999999999978E-2</v>
      </c>
      <c r="M267" s="899">
        <f t="shared" si="161"/>
        <v>9.9999999999999978E-2</v>
      </c>
      <c r="N267" s="899">
        <f t="shared" si="161"/>
        <v>0</v>
      </c>
      <c r="O267" s="899">
        <f t="shared" si="161"/>
        <v>0</v>
      </c>
      <c r="P267" s="899">
        <f t="shared" si="161"/>
        <v>0</v>
      </c>
      <c r="Q267" s="899">
        <f t="shared" si="161"/>
        <v>0</v>
      </c>
      <c r="R267" s="899">
        <f t="shared" si="161"/>
        <v>0</v>
      </c>
      <c r="S267" s="899">
        <f t="shared" si="161"/>
        <v>0</v>
      </c>
      <c r="T267" s="899">
        <f t="shared" si="161"/>
        <v>0</v>
      </c>
      <c r="U267" s="899">
        <f t="shared" si="161"/>
        <v>0</v>
      </c>
      <c r="V267" s="899">
        <f t="shared" si="161"/>
        <v>0</v>
      </c>
      <c r="W267" s="899">
        <f t="shared" si="161"/>
        <v>0</v>
      </c>
      <c r="X267" s="899">
        <f t="shared" si="161"/>
        <v>0</v>
      </c>
      <c r="Y267" s="899">
        <f t="shared" si="161"/>
        <v>0.68699999999999994</v>
      </c>
      <c r="Z267" s="899">
        <f t="shared" si="161"/>
        <v>0.68699999999999994</v>
      </c>
      <c r="AA267" s="899">
        <f t="shared" si="161"/>
        <v>0</v>
      </c>
      <c r="AB267" s="899">
        <f t="shared" si="161"/>
        <v>0</v>
      </c>
      <c r="AC267" s="899">
        <f t="shared" si="161"/>
        <v>0</v>
      </c>
      <c r="AD267" s="899">
        <f t="shared" si="161"/>
        <v>0</v>
      </c>
      <c r="AE267" s="899">
        <f t="shared" si="161"/>
        <v>0</v>
      </c>
      <c r="AF267" s="899">
        <f t="shared" si="161"/>
        <v>0</v>
      </c>
      <c r="AG267" s="899">
        <f t="shared" si="107"/>
        <v>0.68699999999999994</v>
      </c>
      <c r="AH267" s="899">
        <f t="shared" si="107"/>
        <v>0</v>
      </c>
      <c r="AI267" s="899">
        <f t="shared" ref="AI267:AP267" si="162">AI268+AI279+AI284</f>
        <v>0</v>
      </c>
      <c r="AJ267" s="899">
        <f t="shared" si="162"/>
        <v>0</v>
      </c>
      <c r="AK267" s="899">
        <f t="shared" si="162"/>
        <v>0.68699999999999994</v>
      </c>
      <c r="AL267" s="899">
        <f t="shared" si="162"/>
        <v>0</v>
      </c>
      <c r="AM267" s="899">
        <f t="shared" si="162"/>
        <v>0</v>
      </c>
      <c r="AN267" s="899">
        <f t="shared" si="162"/>
        <v>0</v>
      </c>
      <c r="AO267" s="899">
        <f t="shared" si="162"/>
        <v>0</v>
      </c>
      <c r="AP267" s="899">
        <f t="shared" si="162"/>
        <v>0</v>
      </c>
      <c r="AQ267" s="899">
        <f t="shared" si="108"/>
        <v>0</v>
      </c>
      <c r="AR267" s="899"/>
      <c r="AS267" s="899">
        <f t="shared" si="113"/>
        <v>0</v>
      </c>
      <c r="AT267" s="899">
        <f t="shared" si="114"/>
        <v>0</v>
      </c>
      <c r="AU267" s="899">
        <f t="shared" ref="AU267:BA267" si="163">AU268+AU279+AU284</f>
        <v>0</v>
      </c>
      <c r="AV267" s="899">
        <f t="shared" si="163"/>
        <v>0</v>
      </c>
      <c r="AW267" s="899">
        <f t="shared" si="163"/>
        <v>0</v>
      </c>
      <c r="AX267" s="899">
        <f t="shared" si="163"/>
        <v>0</v>
      </c>
      <c r="AY267" s="899">
        <f t="shared" si="163"/>
        <v>0</v>
      </c>
      <c r="AZ267" s="899">
        <f t="shared" si="163"/>
        <v>0</v>
      </c>
      <c r="BA267" s="899">
        <f t="shared" si="163"/>
        <v>0</v>
      </c>
      <c r="BB267" s="899">
        <f t="shared" si="115"/>
        <v>0</v>
      </c>
      <c r="BC267" s="899">
        <f t="shared" si="109"/>
        <v>89.692794469999981</v>
      </c>
      <c r="BD267" s="899">
        <f t="shared" si="110"/>
        <v>0</v>
      </c>
      <c r="BE267" s="901">
        <f t="shared" si="111"/>
        <v>0</v>
      </c>
      <c r="BF267" s="902"/>
      <c r="BG267" s="903"/>
      <c r="BH267" s="904"/>
      <c r="BI267" s="905"/>
      <c r="BJ267" s="866"/>
      <c r="BL267" s="867"/>
      <c r="BM267" s="867"/>
      <c r="BN267" s="867"/>
    </row>
    <row r="268" spans="1:70">
      <c r="A268" s="872"/>
      <c r="B268" s="897" t="s">
        <v>344</v>
      </c>
      <c r="C268" s="897"/>
      <c r="D268" s="899">
        <f>D269+D274</f>
        <v>62.532873931325668</v>
      </c>
      <c r="E268" s="899">
        <v>0.54391560096072911</v>
      </c>
      <c r="F268" s="899">
        <f t="shared" si="112"/>
        <v>0.54391560096072911</v>
      </c>
      <c r="G268" s="899">
        <f t="shared" si="112"/>
        <v>0.54391560096072911</v>
      </c>
      <c r="H268" s="899">
        <f t="shared" ref="H268:AF268" si="164">H269+H274</f>
        <v>0</v>
      </c>
      <c r="I268" s="899">
        <f t="shared" si="164"/>
        <v>0</v>
      </c>
      <c r="J268" s="899">
        <f t="shared" si="164"/>
        <v>0</v>
      </c>
      <c r="K268" s="899">
        <f t="shared" si="164"/>
        <v>0</v>
      </c>
      <c r="L268" s="899">
        <f t="shared" si="164"/>
        <v>6.9112528711655533E-2</v>
      </c>
      <c r="M268" s="899">
        <f t="shared" si="164"/>
        <v>6.9112528711655533E-2</v>
      </c>
      <c r="N268" s="899">
        <f t="shared" si="164"/>
        <v>0</v>
      </c>
      <c r="O268" s="899">
        <f t="shared" si="164"/>
        <v>0</v>
      </c>
      <c r="P268" s="899">
        <f t="shared" si="164"/>
        <v>0</v>
      </c>
      <c r="Q268" s="899">
        <f t="shared" si="164"/>
        <v>0</v>
      </c>
      <c r="R268" s="899">
        <f t="shared" si="164"/>
        <v>0</v>
      </c>
      <c r="S268" s="899">
        <f t="shared" si="164"/>
        <v>0</v>
      </c>
      <c r="T268" s="899">
        <f t="shared" si="164"/>
        <v>0</v>
      </c>
      <c r="U268" s="899">
        <f t="shared" si="164"/>
        <v>0</v>
      </c>
      <c r="V268" s="899">
        <f t="shared" si="164"/>
        <v>0</v>
      </c>
      <c r="W268" s="899">
        <f t="shared" si="164"/>
        <v>0</v>
      </c>
      <c r="X268" s="899">
        <f t="shared" si="164"/>
        <v>0</v>
      </c>
      <c r="Y268" s="899">
        <f t="shared" si="164"/>
        <v>0.47480307224907353</v>
      </c>
      <c r="Z268" s="899">
        <f t="shared" si="164"/>
        <v>0.47480307224907353</v>
      </c>
      <c r="AA268" s="899">
        <f t="shared" si="164"/>
        <v>0</v>
      </c>
      <c r="AB268" s="899">
        <f t="shared" si="164"/>
        <v>0</v>
      </c>
      <c r="AC268" s="899">
        <f t="shared" si="164"/>
        <v>0</v>
      </c>
      <c r="AD268" s="899">
        <f t="shared" si="164"/>
        <v>0</v>
      </c>
      <c r="AE268" s="899">
        <f t="shared" si="164"/>
        <v>0</v>
      </c>
      <c r="AF268" s="899">
        <f t="shared" si="164"/>
        <v>0</v>
      </c>
      <c r="AG268" s="899">
        <f t="shared" si="107"/>
        <v>0.47480307224907353</v>
      </c>
      <c r="AH268" s="899">
        <f t="shared" si="107"/>
        <v>0</v>
      </c>
      <c r="AI268" s="899">
        <f t="shared" ref="AI268:AP268" si="165">AI269+AI274</f>
        <v>0</v>
      </c>
      <c r="AJ268" s="899">
        <f t="shared" si="165"/>
        <v>0</v>
      </c>
      <c r="AK268" s="899">
        <f t="shared" si="165"/>
        <v>0.47480307224907353</v>
      </c>
      <c r="AL268" s="899">
        <f t="shared" si="165"/>
        <v>0</v>
      </c>
      <c r="AM268" s="899">
        <f t="shared" si="165"/>
        <v>0</v>
      </c>
      <c r="AN268" s="899">
        <f t="shared" si="165"/>
        <v>0</v>
      </c>
      <c r="AO268" s="899">
        <f t="shared" si="165"/>
        <v>0</v>
      </c>
      <c r="AP268" s="899">
        <f t="shared" si="165"/>
        <v>0</v>
      </c>
      <c r="AQ268" s="899">
        <f t="shared" si="108"/>
        <v>0</v>
      </c>
      <c r="AR268" s="899"/>
      <c r="AS268" s="899">
        <f t="shared" si="113"/>
        <v>0</v>
      </c>
      <c r="AT268" s="899">
        <f t="shared" si="114"/>
        <v>0</v>
      </c>
      <c r="AU268" s="899">
        <f t="shared" ref="AU268:BA268" si="166">AU269+AU274</f>
        <v>0</v>
      </c>
      <c r="AV268" s="899">
        <f t="shared" si="166"/>
        <v>0</v>
      </c>
      <c r="AW268" s="899">
        <f t="shared" si="166"/>
        <v>0</v>
      </c>
      <c r="AX268" s="899">
        <f t="shared" si="166"/>
        <v>0</v>
      </c>
      <c r="AY268" s="899">
        <f t="shared" si="166"/>
        <v>0</v>
      </c>
      <c r="AZ268" s="899">
        <f t="shared" si="166"/>
        <v>0</v>
      </c>
      <c r="BA268" s="899">
        <f t="shared" si="166"/>
        <v>0</v>
      </c>
      <c r="BB268" s="899">
        <f t="shared" si="115"/>
        <v>0</v>
      </c>
      <c r="BC268" s="899">
        <f t="shared" si="109"/>
        <v>61.988958330364937</v>
      </c>
      <c r="BD268" s="899">
        <f t="shared" si="110"/>
        <v>0</v>
      </c>
      <c r="BE268" s="901">
        <f t="shared" si="111"/>
        <v>0</v>
      </c>
      <c r="BF268" s="902"/>
      <c r="BG268" s="903"/>
      <c r="BH268" s="904"/>
      <c r="BI268" s="905"/>
      <c r="BJ268" s="866"/>
      <c r="BL268" s="867"/>
      <c r="BM268" s="867"/>
      <c r="BN268" s="867"/>
    </row>
    <row r="269" spans="1:70">
      <c r="A269" s="872"/>
      <c r="B269" s="897" t="s">
        <v>345</v>
      </c>
      <c r="C269" s="897"/>
      <c r="D269" s="899">
        <f>SUM(D270:D273)</f>
        <v>61.997224619459892</v>
      </c>
      <c r="E269" s="899">
        <v>0.53925648329907105</v>
      </c>
      <c r="F269" s="899">
        <f t="shared" si="112"/>
        <v>0.53925648329907105</v>
      </c>
      <c r="G269" s="899">
        <f t="shared" si="112"/>
        <v>0.53925648329907105</v>
      </c>
      <c r="H269" s="899">
        <f t="shared" ref="H269:AF269" si="167">SUM(H270:H273)</f>
        <v>0</v>
      </c>
      <c r="I269" s="899">
        <f t="shared" si="167"/>
        <v>0</v>
      </c>
      <c r="J269" s="899">
        <f t="shared" si="167"/>
        <v>0</v>
      </c>
      <c r="K269" s="899">
        <f t="shared" si="167"/>
        <v>0</v>
      </c>
      <c r="L269" s="899">
        <f t="shared" si="167"/>
        <v>6.8520518843592254E-2</v>
      </c>
      <c r="M269" s="899">
        <f t="shared" si="167"/>
        <v>6.8520518843592254E-2</v>
      </c>
      <c r="N269" s="899">
        <f t="shared" si="167"/>
        <v>0</v>
      </c>
      <c r="O269" s="899">
        <f t="shared" si="167"/>
        <v>0</v>
      </c>
      <c r="P269" s="899">
        <f t="shared" si="167"/>
        <v>0</v>
      </c>
      <c r="Q269" s="899">
        <f t="shared" si="167"/>
        <v>0</v>
      </c>
      <c r="R269" s="899">
        <f t="shared" si="167"/>
        <v>0</v>
      </c>
      <c r="S269" s="899">
        <f t="shared" si="167"/>
        <v>0</v>
      </c>
      <c r="T269" s="899">
        <f t="shared" si="167"/>
        <v>0</v>
      </c>
      <c r="U269" s="899">
        <f t="shared" si="167"/>
        <v>0</v>
      </c>
      <c r="V269" s="899">
        <f t="shared" si="167"/>
        <v>0</v>
      </c>
      <c r="W269" s="899">
        <f t="shared" si="167"/>
        <v>0</v>
      </c>
      <c r="X269" s="899">
        <f t="shared" si="167"/>
        <v>0</v>
      </c>
      <c r="Y269" s="899">
        <f t="shared" si="167"/>
        <v>0.47073596445547883</v>
      </c>
      <c r="Z269" s="899">
        <f t="shared" si="167"/>
        <v>0.47073596445547883</v>
      </c>
      <c r="AA269" s="899">
        <f t="shared" si="167"/>
        <v>0</v>
      </c>
      <c r="AB269" s="899">
        <f t="shared" si="167"/>
        <v>0</v>
      </c>
      <c r="AC269" s="899">
        <f t="shared" si="167"/>
        <v>0</v>
      </c>
      <c r="AD269" s="899">
        <f t="shared" si="167"/>
        <v>0</v>
      </c>
      <c r="AE269" s="899">
        <f t="shared" si="167"/>
        <v>0</v>
      </c>
      <c r="AF269" s="899">
        <f t="shared" si="167"/>
        <v>0</v>
      </c>
      <c r="AG269" s="899">
        <f t="shared" si="107"/>
        <v>0.47073596445547883</v>
      </c>
      <c r="AH269" s="899">
        <f t="shared" si="107"/>
        <v>0</v>
      </c>
      <c r="AI269" s="899">
        <f t="shared" ref="AI269:AP269" si="168">SUM(AI270:AI273)</f>
        <v>0</v>
      </c>
      <c r="AJ269" s="899">
        <f t="shared" si="168"/>
        <v>0</v>
      </c>
      <c r="AK269" s="899">
        <f t="shared" si="168"/>
        <v>0.47073596445547883</v>
      </c>
      <c r="AL269" s="899">
        <f t="shared" si="168"/>
        <v>0</v>
      </c>
      <c r="AM269" s="899">
        <f t="shared" si="168"/>
        <v>0</v>
      </c>
      <c r="AN269" s="899">
        <f t="shared" si="168"/>
        <v>0</v>
      </c>
      <c r="AO269" s="899">
        <f t="shared" si="168"/>
        <v>0</v>
      </c>
      <c r="AP269" s="899">
        <f t="shared" si="168"/>
        <v>0</v>
      </c>
      <c r="AQ269" s="899">
        <f t="shared" si="108"/>
        <v>0</v>
      </c>
      <c r="AR269" s="899"/>
      <c r="AS269" s="899">
        <f t="shared" si="113"/>
        <v>0</v>
      </c>
      <c r="AT269" s="899">
        <f t="shared" si="114"/>
        <v>0</v>
      </c>
      <c r="AU269" s="899">
        <f t="shared" ref="AU269:BA269" si="169">SUM(AU270:AU273)</f>
        <v>0</v>
      </c>
      <c r="AV269" s="899">
        <f t="shared" si="169"/>
        <v>0</v>
      </c>
      <c r="AW269" s="899">
        <f t="shared" si="169"/>
        <v>0</v>
      </c>
      <c r="AX269" s="899">
        <f t="shared" si="169"/>
        <v>0</v>
      </c>
      <c r="AY269" s="899">
        <f t="shared" si="169"/>
        <v>0</v>
      </c>
      <c r="AZ269" s="899">
        <f t="shared" si="169"/>
        <v>0</v>
      </c>
      <c r="BA269" s="899">
        <f t="shared" si="169"/>
        <v>0</v>
      </c>
      <c r="BB269" s="899">
        <f t="shared" si="115"/>
        <v>0</v>
      </c>
      <c r="BC269" s="899">
        <f t="shared" si="109"/>
        <v>61.457968136160822</v>
      </c>
      <c r="BD269" s="899">
        <f t="shared" si="110"/>
        <v>0</v>
      </c>
      <c r="BE269" s="901">
        <f t="shared" si="111"/>
        <v>0</v>
      </c>
      <c r="BF269" s="902"/>
      <c r="BG269" s="903"/>
      <c r="BH269" s="904"/>
      <c r="BI269" s="905"/>
      <c r="BJ269" s="866"/>
      <c r="BL269" s="867"/>
      <c r="BM269" s="867"/>
      <c r="BN269" s="867"/>
    </row>
    <row r="270" spans="1:70">
      <c r="A270" s="872"/>
      <c r="B270" s="897" t="s">
        <v>346</v>
      </c>
      <c r="C270" s="897"/>
      <c r="D270" s="899"/>
      <c r="E270" s="899"/>
      <c r="F270" s="899">
        <f t="shared" si="112"/>
        <v>0</v>
      </c>
      <c r="G270" s="899">
        <f t="shared" si="112"/>
        <v>0</v>
      </c>
      <c r="H270" s="899"/>
      <c r="I270" s="899"/>
      <c r="J270" s="899"/>
      <c r="K270" s="899"/>
      <c r="L270" s="899"/>
      <c r="M270" s="899"/>
      <c r="N270" s="899"/>
      <c r="O270" s="899"/>
      <c r="P270" s="899"/>
      <c r="Q270" s="899"/>
      <c r="R270" s="899"/>
      <c r="S270" s="899"/>
      <c r="T270" s="899"/>
      <c r="U270" s="899"/>
      <c r="V270" s="899"/>
      <c r="W270" s="899"/>
      <c r="X270" s="899"/>
      <c r="Y270" s="899"/>
      <c r="Z270" s="899"/>
      <c r="AA270" s="899"/>
      <c r="AB270" s="899"/>
      <c r="AC270" s="899"/>
      <c r="AD270" s="899"/>
      <c r="AE270" s="899"/>
      <c r="AF270" s="899"/>
      <c r="AG270" s="899">
        <f t="shared" si="107"/>
        <v>0</v>
      </c>
      <c r="AH270" s="899">
        <f t="shared" si="107"/>
        <v>0</v>
      </c>
      <c r="AI270" s="899"/>
      <c r="AJ270" s="899"/>
      <c r="AK270" s="899"/>
      <c r="AL270" s="899"/>
      <c r="AM270" s="899"/>
      <c r="AN270" s="899"/>
      <c r="AO270" s="899"/>
      <c r="AP270" s="899"/>
      <c r="AQ270" s="899">
        <f t="shared" si="108"/>
        <v>0</v>
      </c>
      <c r="AR270" s="899"/>
      <c r="AS270" s="899">
        <f t="shared" si="113"/>
        <v>0</v>
      </c>
      <c r="AT270" s="899">
        <f t="shared" si="114"/>
        <v>0</v>
      </c>
      <c r="AU270" s="899"/>
      <c r="AV270" s="899"/>
      <c r="AW270" s="899"/>
      <c r="AX270" s="899"/>
      <c r="AY270" s="899"/>
      <c r="AZ270" s="899"/>
      <c r="BA270" s="899"/>
      <c r="BB270" s="899">
        <f t="shared" si="115"/>
        <v>0</v>
      </c>
      <c r="BC270" s="899">
        <f t="shared" si="109"/>
        <v>0</v>
      </c>
      <c r="BD270" s="899">
        <f t="shared" si="110"/>
        <v>0</v>
      </c>
      <c r="BE270" s="901" t="str">
        <f t="shared" si="111"/>
        <v>-</v>
      </c>
      <c r="BF270" s="902"/>
      <c r="BG270" s="903"/>
      <c r="BH270" s="904"/>
      <c r="BI270" s="905"/>
      <c r="BJ270" s="866"/>
      <c r="BL270" s="867"/>
      <c r="BM270" s="867"/>
      <c r="BN270" s="867"/>
    </row>
    <row r="271" spans="1:70">
      <c r="A271" s="872"/>
      <c r="B271" s="897" t="s">
        <v>347</v>
      </c>
      <c r="C271" s="897"/>
      <c r="D271" s="899"/>
      <c r="E271" s="899"/>
      <c r="F271" s="899">
        <f t="shared" si="112"/>
        <v>0</v>
      </c>
      <c r="G271" s="899">
        <f t="shared" si="112"/>
        <v>0</v>
      </c>
      <c r="H271" s="899"/>
      <c r="I271" s="899"/>
      <c r="J271" s="899"/>
      <c r="K271" s="899"/>
      <c r="L271" s="899"/>
      <c r="M271" s="899"/>
      <c r="N271" s="899"/>
      <c r="O271" s="899"/>
      <c r="P271" s="899"/>
      <c r="Q271" s="899"/>
      <c r="R271" s="899"/>
      <c r="S271" s="899"/>
      <c r="T271" s="899"/>
      <c r="U271" s="899"/>
      <c r="V271" s="899"/>
      <c r="W271" s="899"/>
      <c r="X271" s="899"/>
      <c r="Y271" s="899"/>
      <c r="Z271" s="899"/>
      <c r="AA271" s="899"/>
      <c r="AB271" s="899"/>
      <c r="AC271" s="899"/>
      <c r="AD271" s="899"/>
      <c r="AE271" s="899"/>
      <c r="AF271" s="899"/>
      <c r="AG271" s="899">
        <f t="shared" si="107"/>
        <v>0</v>
      </c>
      <c r="AH271" s="899">
        <f t="shared" si="107"/>
        <v>0</v>
      </c>
      <c r="AI271" s="899"/>
      <c r="AJ271" s="899"/>
      <c r="AK271" s="899"/>
      <c r="AL271" s="899"/>
      <c r="AM271" s="899"/>
      <c r="AN271" s="899"/>
      <c r="AO271" s="899"/>
      <c r="AP271" s="899"/>
      <c r="AQ271" s="899">
        <f t="shared" si="108"/>
        <v>0</v>
      </c>
      <c r="AR271" s="899"/>
      <c r="AS271" s="899">
        <f t="shared" si="113"/>
        <v>0</v>
      </c>
      <c r="AT271" s="899">
        <f t="shared" si="114"/>
        <v>0</v>
      </c>
      <c r="AU271" s="899"/>
      <c r="AV271" s="899"/>
      <c r="AW271" s="899"/>
      <c r="AX271" s="899"/>
      <c r="AY271" s="899"/>
      <c r="AZ271" s="899"/>
      <c r="BA271" s="899"/>
      <c r="BB271" s="899">
        <f t="shared" si="115"/>
        <v>0</v>
      </c>
      <c r="BC271" s="899">
        <f t="shared" si="109"/>
        <v>0</v>
      </c>
      <c r="BD271" s="899">
        <f t="shared" si="110"/>
        <v>0</v>
      </c>
      <c r="BE271" s="901" t="str">
        <f t="shared" si="111"/>
        <v>-</v>
      </c>
      <c r="BF271" s="902"/>
      <c r="BG271" s="903"/>
      <c r="BH271" s="904"/>
      <c r="BI271" s="905"/>
      <c r="BJ271" s="866"/>
      <c r="BL271" s="867"/>
      <c r="BM271" s="867"/>
      <c r="BN271" s="867"/>
    </row>
    <row r="272" spans="1:70">
      <c r="A272" s="872"/>
      <c r="B272" s="897" t="s">
        <v>348</v>
      </c>
      <c r="C272" s="897"/>
      <c r="D272" s="899">
        <v>18.2811156215176</v>
      </c>
      <c r="E272" s="899">
        <v>0.15901050702435743</v>
      </c>
      <c r="F272" s="899">
        <f t="shared" si="112"/>
        <v>0.15901050702435746</v>
      </c>
      <c r="G272" s="899">
        <f t="shared" si="112"/>
        <v>0.15901050702435746</v>
      </c>
      <c r="H272" s="899"/>
      <c r="I272" s="899"/>
      <c r="J272" s="899"/>
      <c r="K272" s="899"/>
      <c r="L272" s="899">
        <f>AK272/$AK$266*$L$266</f>
        <v>2.0204638757859904E-2</v>
      </c>
      <c r="M272" s="899">
        <f>AK272/$AK$266*$M$266</f>
        <v>2.0204638757859904E-2</v>
      </c>
      <c r="N272" s="899"/>
      <c r="O272" s="899"/>
      <c r="P272" s="899"/>
      <c r="Q272" s="899"/>
      <c r="R272" s="899"/>
      <c r="S272" s="899"/>
      <c r="T272" s="899"/>
      <c r="U272" s="899"/>
      <c r="V272" s="899"/>
      <c r="W272" s="899"/>
      <c r="X272" s="899"/>
      <c r="Y272" s="899">
        <f t="shared" ref="Y272:Y273" si="170">AK272/$AK$266*$Y$266</f>
        <v>0.13880586826649755</v>
      </c>
      <c r="Z272" s="899">
        <f>AK272/$AK$266*$Z$266</f>
        <v>0.13880586826649755</v>
      </c>
      <c r="AA272" s="899"/>
      <c r="AB272" s="899"/>
      <c r="AC272" s="899"/>
      <c r="AD272" s="899"/>
      <c r="AE272" s="899"/>
      <c r="AF272" s="899"/>
      <c r="AG272" s="899">
        <f t="shared" ref="AG272:AH335" si="171">AI272+AK272+AM272+AO272</f>
        <v>0.13880586826649755</v>
      </c>
      <c r="AH272" s="899">
        <f t="shared" si="171"/>
        <v>0</v>
      </c>
      <c r="AI272" s="899"/>
      <c r="AJ272" s="899"/>
      <c r="AK272" s="899">
        <f>D272/$D$266*$AK$266</f>
        <v>0.13880586826649755</v>
      </c>
      <c r="AL272" s="899"/>
      <c r="AM272" s="899"/>
      <c r="AN272" s="899"/>
      <c r="AO272" s="899"/>
      <c r="AP272" s="899"/>
      <c r="AQ272" s="899">
        <f t="shared" ref="AQ272:AQ335" si="172">AM272</f>
        <v>0</v>
      </c>
      <c r="AR272" s="899"/>
      <c r="AS272" s="899">
        <f t="shared" si="113"/>
        <v>0</v>
      </c>
      <c r="AT272" s="899">
        <f t="shared" si="114"/>
        <v>0</v>
      </c>
      <c r="AU272" s="899"/>
      <c r="AV272" s="899"/>
      <c r="AW272" s="899"/>
      <c r="AX272" s="899"/>
      <c r="AY272" s="899"/>
      <c r="AZ272" s="899"/>
      <c r="BA272" s="899"/>
      <c r="BB272" s="899">
        <f t="shared" si="115"/>
        <v>0</v>
      </c>
      <c r="BC272" s="899">
        <f t="shared" ref="BC272:BC335" si="173">D272-G272</f>
        <v>18.122105114493241</v>
      </c>
      <c r="BD272" s="899">
        <f t="shared" ref="BD272:BD335" si="174">Z272-Y272</f>
        <v>0</v>
      </c>
      <c r="BE272" s="901">
        <f t="shared" ref="BE272:BE335" si="175">IF(Y272=0,"-",Z272/Y272*100-100)</f>
        <v>0</v>
      </c>
      <c r="BF272" s="902"/>
      <c r="BG272" s="903"/>
      <c r="BH272" s="904"/>
      <c r="BI272" s="905"/>
      <c r="BJ272" s="866"/>
      <c r="BL272" s="867"/>
      <c r="BM272" s="867"/>
      <c r="BN272" s="867"/>
    </row>
    <row r="273" spans="1:70">
      <c r="A273" s="872"/>
      <c r="B273" s="897" t="s">
        <v>349</v>
      </c>
      <c r="C273" s="897"/>
      <c r="D273" s="899">
        <v>43.716108997942293</v>
      </c>
      <c r="E273" s="899">
        <v>0.38024597627471363</v>
      </c>
      <c r="F273" s="899">
        <f t="shared" ref="F273:G336" si="176">L273+P273+Y273+AC273</f>
        <v>0.38024597627471363</v>
      </c>
      <c r="G273" s="899">
        <f t="shared" si="176"/>
        <v>0.38024597627471363</v>
      </c>
      <c r="H273" s="899"/>
      <c r="I273" s="899"/>
      <c r="J273" s="899"/>
      <c r="K273" s="899"/>
      <c r="L273" s="899">
        <f>AK273/$AK$266*$L$266</f>
        <v>4.8315880085732357E-2</v>
      </c>
      <c r="M273" s="899">
        <f>AK273/$AK$266*$M$266</f>
        <v>4.8315880085732357E-2</v>
      </c>
      <c r="N273" s="899"/>
      <c r="O273" s="899"/>
      <c r="P273" s="899"/>
      <c r="Q273" s="899"/>
      <c r="R273" s="899"/>
      <c r="S273" s="899"/>
      <c r="T273" s="899"/>
      <c r="U273" s="899"/>
      <c r="V273" s="899"/>
      <c r="W273" s="899"/>
      <c r="X273" s="899"/>
      <c r="Y273" s="899">
        <f t="shared" si="170"/>
        <v>0.33193009618898128</v>
      </c>
      <c r="Z273" s="899">
        <f>AK273/$AK$266*$Z$266</f>
        <v>0.33193009618898128</v>
      </c>
      <c r="AA273" s="899"/>
      <c r="AB273" s="899"/>
      <c r="AC273" s="899"/>
      <c r="AD273" s="899"/>
      <c r="AE273" s="899"/>
      <c r="AF273" s="899"/>
      <c r="AG273" s="899">
        <f t="shared" si="171"/>
        <v>0.33193009618898128</v>
      </c>
      <c r="AH273" s="899">
        <f t="shared" si="171"/>
        <v>0</v>
      </c>
      <c r="AI273" s="899"/>
      <c r="AJ273" s="899"/>
      <c r="AK273" s="899">
        <f>D273/$D$266*$AK$266</f>
        <v>0.33193009618898128</v>
      </c>
      <c r="AL273" s="899"/>
      <c r="AM273" s="899"/>
      <c r="AN273" s="899"/>
      <c r="AO273" s="899"/>
      <c r="AP273" s="899"/>
      <c r="AQ273" s="899">
        <f t="shared" si="172"/>
        <v>0</v>
      </c>
      <c r="AR273" s="899"/>
      <c r="AS273" s="899">
        <f t="shared" ref="AS273:AS336" si="177">AU273+AV273+AX273+AZ273</f>
        <v>0</v>
      </c>
      <c r="AT273" s="899">
        <f t="shared" ref="AT273:AT336" si="178">AW273+AY273+BA273</f>
        <v>0</v>
      </c>
      <c r="AU273" s="899"/>
      <c r="AV273" s="899"/>
      <c r="AW273" s="899"/>
      <c r="AX273" s="899"/>
      <c r="AY273" s="899"/>
      <c r="AZ273" s="899"/>
      <c r="BA273" s="899"/>
      <c r="BB273" s="899">
        <f t="shared" ref="BB273:BB336" si="179">AX273</f>
        <v>0</v>
      </c>
      <c r="BC273" s="899">
        <f t="shared" si="173"/>
        <v>43.335863021667578</v>
      </c>
      <c r="BD273" s="899">
        <f t="shared" si="174"/>
        <v>0</v>
      </c>
      <c r="BE273" s="901">
        <f t="shared" si="175"/>
        <v>0</v>
      </c>
      <c r="BF273" s="902"/>
      <c r="BG273" s="903"/>
      <c r="BH273" s="904"/>
      <c r="BI273" s="905"/>
      <c r="BJ273" s="866"/>
      <c r="BL273" s="867"/>
      <c r="BM273" s="867"/>
      <c r="BN273" s="867"/>
    </row>
    <row r="274" spans="1:70">
      <c r="A274" s="872"/>
      <c r="B274" s="897" t="s">
        <v>350</v>
      </c>
      <c r="C274" s="897"/>
      <c r="D274" s="899">
        <f>SUM(D275:D278)</f>
        <v>0.53564931186577358</v>
      </c>
      <c r="E274" s="899">
        <v>4.6591176616580113E-3</v>
      </c>
      <c r="F274" s="899">
        <f t="shared" si="176"/>
        <v>4.6591176616580104E-3</v>
      </c>
      <c r="G274" s="899">
        <f t="shared" si="176"/>
        <v>4.6591176616580104E-3</v>
      </c>
      <c r="H274" s="899">
        <f t="shared" ref="H274:AF274" si="180">SUM(H275:H278)</f>
        <v>0</v>
      </c>
      <c r="I274" s="899">
        <f t="shared" si="180"/>
        <v>0</v>
      </c>
      <c r="J274" s="899">
        <f t="shared" si="180"/>
        <v>0</v>
      </c>
      <c r="K274" s="899">
        <f t="shared" si="180"/>
        <v>0</v>
      </c>
      <c r="L274" s="899">
        <f t="shared" si="180"/>
        <v>5.9200986806327968E-4</v>
      </c>
      <c r="M274" s="899">
        <f t="shared" si="180"/>
        <v>5.9200986806327968E-4</v>
      </c>
      <c r="N274" s="899">
        <f t="shared" si="180"/>
        <v>0</v>
      </c>
      <c r="O274" s="899">
        <f t="shared" si="180"/>
        <v>0</v>
      </c>
      <c r="P274" s="899">
        <f t="shared" si="180"/>
        <v>0</v>
      </c>
      <c r="Q274" s="899">
        <f t="shared" si="180"/>
        <v>0</v>
      </c>
      <c r="R274" s="899">
        <f t="shared" si="180"/>
        <v>0</v>
      </c>
      <c r="S274" s="899">
        <f t="shared" si="180"/>
        <v>0</v>
      </c>
      <c r="T274" s="899">
        <f t="shared" si="180"/>
        <v>0</v>
      </c>
      <c r="U274" s="899">
        <f t="shared" si="180"/>
        <v>0</v>
      </c>
      <c r="V274" s="899">
        <f t="shared" si="180"/>
        <v>0</v>
      </c>
      <c r="W274" s="899">
        <f t="shared" si="180"/>
        <v>0</v>
      </c>
      <c r="X274" s="899">
        <f t="shared" si="180"/>
        <v>0</v>
      </c>
      <c r="Y274" s="899">
        <f t="shared" si="180"/>
        <v>4.0671077935947311E-3</v>
      </c>
      <c r="Z274" s="899">
        <f t="shared" si="180"/>
        <v>4.0671077935947311E-3</v>
      </c>
      <c r="AA274" s="899">
        <f t="shared" si="180"/>
        <v>0</v>
      </c>
      <c r="AB274" s="899">
        <f t="shared" si="180"/>
        <v>0</v>
      </c>
      <c r="AC274" s="899">
        <f t="shared" si="180"/>
        <v>0</v>
      </c>
      <c r="AD274" s="899">
        <f t="shared" si="180"/>
        <v>0</v>
      </c>
      <c r="AE274" s="899">
        <f t="shared" si="180"/>
        <v>0</v>
      </c>
      <c r="AF274" s="899">
        <f t="shared" si="180"/>
        <v>0</v>
      </c>
      <c r="AG274" s="899">
        <f t="shared" si="171"/>
        <v>4.0671077935947311E-3</v>
      </c>
      <c r="AH274" s="899">
        <f t="shared" si="171"/>
        <v>0</v>
      </c>
      <c r="AI274" s="899">
        <f t="shared" ref="AI274:AP274" si="181">SUM(AI275:AI278)</f>
        <v>0</v>
      </c>
      <c r="AJ274" s="899">
        <f t="shared" si="181"/>
        <v>0</v>
      </c>
      <c r="AK274" s="899">
        <f t="shared" si="181"/>
        <v>4.0671077935947311E-3</v>
      </c>
      <c r="AL274" s="899">
        <f t="shared" si="181"/>
        <v>0</v>
      </c>
      <c r="AM274" s="899">
        <f t="shared" si="181"/>
        <v>0</v>
      </c>
      <c r="AN274" s="899">
        <f t="shared" si="181"/>
        <v>0</v>
      </c>
      <c r="AO274" s="899">
        <f t="shared" si="181"/>
        <v>0</v>
      </c>
      <c r="AP274" s="899">
        <f t="shared" si="181"/>
        <v>0</v>
      </c>
      <c r="AQ274" s="899">
        <f t="shared" si="172"/>
        <v>0</v>
      </c>
      <c r="AR274" s="899"/>
      <c r="AS274" s="899">
        <f t="shared" si="177"/>
        <v>0</v>
      </c>
      <c r="AT274" s="899">
        <f t="shared" si="178"/>
        <v>0</v>
      </c>
      <c r="AU274" s="899">
        <f t="shared" ref="AU274:BA274" si="182">SUM(AU275:AU278)</f>
        <v>0</v>
      </c>
      <c r="AV274" s="899">
        <f t="shared" si="182"/>
        <v>0</v>
      </c>
      <c r="AW274" s="899">
        <f t="shared" si="182"/>
        <v>0</v>
      </c>
      <c r="AX274" s="899">
        <f t="shared" si="182"/>
        <v>0</v>
      </c>
      <c r="AY274" s="899">
        <f t="shared" si="182"/>
        <v>0</v>
      </c>
      <c r="AZ274" s="899">
        <f t="shared" si="182"/>
        <v>0</v>
      </c>
      <c r="BA274" s="899">
        <f t="shared" si="182"/>
        <v>0</v>
      </c>
      <c r="BB274" s="899">
        <f t="shared" si="179"/>
        <v>0</v>
      </c>
      <c r="BC274" s="899">
        <f t="shared" si="173"/>
        <v>0.53099019420411553</v>
      </c>
      <c r="BD274" s="899">
        <f t="shared" si="174"/>
        <v>0</v>
      </c>
      <c r="BE274" s="901">
        <f t="shared" si="175"/>
        <v>0</v>
      </c>
      <c r="BF274" s="902"/>
      <c r="BG274" s="903"/>
      <c r="BH274" s="904"/>
      <c r="BI274" s="905"/>
      <c r="BJ274" s="866"/>
      <c r="BL274" s="867"/>
      <c r="BM274" s="867"/>
      <c r="BN274" s="867"/>
    </row>
    <row r="275" spans="1:70">
      <c r="A275" s="872"/>
      <c r="B275" s="897" t="s">
        <v>351</v>
      </c>
      <c r="C275" s="897"/>
      <c r="D275" s="899"/>
      <c r="E275" s="899"/>
      <c r="F275" s="899">
        <f t="shared" si="176"/>
        <v>0</v>
      </c>
      <c r="G275" s="899">
        <f t="shared" si="176"/>
        <v>0</v>
      </c>
      <c r="H275" s="899"/>
      <c r="I275" s="899"/>
      <c r="J275" s="899"/>
      <c r="K275" s="899"/>
      <c r="L275" s="899"/>
      <c r="M275" s="899"/>
      <c r="N275" s="899"/>
      <c r="O275" s="899"/>
      <c r="P275" s="899"/>
      <c r="Q275" s="899"/>
      <c r="R275" s="899"/>
      <c r="S275" s="899"/>
      <c r="T275" s="899"/>
      <c r="U275" s="899"/>
      <c r="V275" s="899"/>
      <c r="W275" s="899"/>
      <c r="X275" s="899"/>
      <c r="Y275" s="899"/>
      <c r="Z275" s="899"/>
      <c r="AA275" s="899"/>
      <c r="AB275" s="899"/>
      <c r="AC275" s="899"/>
      <c r="AD275" s="899"/>
      <c r="AE275" s="899"/>
      <c r="AF275" s="899"/>
      <c r="AG275" s="899">
        <f t="shared" si="171"/>
        <v>0</v>
      </c>
      <c r="AH275" s="899">
        <f t="shared" si="171"/>
        <v>0</v>
      </c>
      <c r="AI275" s="899"/>
      <c r="AJ275" s="899"/>
      <c r="AK275" s="899"/>
      <c r="AL275" s="899"/>
      <c r="AM275" s="899"/>
      <c r="AN275" s="899"/>
      <c r="AO275" s="899"/>
      <c r="AP275" s="899"/>
      <c r="AQ275" s="899">
        <f t="shared" si="172"/>
        <v>0</v>
      </c>
      <c r="AR275" s="899"/>
      <c r="AS275" s="899">
        <f t="shared" si="177"/>
        <v>0</v>
      </c>
      <c r="AT275" s="899">
        <f t="shared" si="178"/>
        <v>0</v>
      </c>
      <c r="AU275" s="899"/>
      <c r="AV275" s="899"/>
      <c r="AW275" s="899"/>
      <c r="AX275" s="899"/>
      <c r="AY275" s="899"/>
      <c r="AZ275" s="899"/>
      <c r="BA275" s="899"/>
      <c r="BB275" s="899">
        <f t="shared" si="179"/>
        <v>0</v>
      </c>
      <c r="BC275" s="899">
        <f t="shared" si="173"/>
        <v>0</v>
      </c>
      <c r="BD275" s="899">
        <f t="shared" si="174"/>
        <v>0</v>
      </c>
      <c r="BE275" s="901" t="str">
        <f t="shared" si="175"/>
        <v>-</v>
      </c>
      <c r="BF275" s="902"/>
      <c r="BG275" s="903"/>
      <c r="BH275" s="904"/>
      <c r="BI275" s="905"/>
      <c r="BJ275" s="866"/>
      <c r="BL275" s="867"/>
      <c r="BM275" s="867"/>
      <c r="BN275" s="867"/>
    </row>
    <row r="276" spans="1:70">
      <c r="A276" s="872"/>
      <c r="B276" s="897" t="s">
        <v>352</v>
      </c>
      <c r="C276" s="897"/>
      <c r="D276" s="899"/>
      <c r="E276" s="899"/>
      <c r="F276" s="899">
        <f t="shared" si="176"/>
        <v>0</v>
      </c>
      <c r="G276" s="899">
        <f t="shared" si="176"/>
        <v>0</v>
      </c>
      <c r="H276" s="899"/>
      <c r="I276" s="899"/>
      <c r="J276" s="899"/>
      <c r="K276" s="899"/>
      <c r="L276" s="899"/>
      <c r="M276" s="899"/>
      <c r="N276" s="899"/>
      <c r="O276" s="899"/>
      <c r="P276" s="899"/>
      <c r="Q276" s="899"/>
      <c r="R276" s="899"/>
      <c r="S276" s="899"/>
      <c r="T276" s="899"/>
      <c r="U276" s="899"/>
      <c r="V276" s="899"/>
      <c r="W276" s="899"/>
      <c r="X276" s="899"/>
      <c r="Y276" s="899"/>
      <c r="Z276" s="899"/>
      <c r="AA276" s="899"/>
      <c r="AB276" s="899"/>
      <c r="AC276" s="899"/>
      <c r="AD276" s="899"/>
      <c r="AE276" s="899"/>
      <c r="AF276" s="899"/>
      <c r="AG276" s="899">
        <f t="shared" si="171"/>
        <v>0</v>
      </c>
      <c r="AH276" s="899">
        <f t="shared" si="171"/>
        <v>0</v>
      </c>
      <c r="AI276" s="899"/>
      <c r="AJ276" s="899"/>
      <c r="AK276" s="899"/>
      <c r="AL276" s="899"/>
      <c r="AM276" s="899"/>
      <c r="AN276" s="899"/>
      <c r="AO276" s="899"/>
      <c r="AP276" s="899"/>
      <c r="AQ276" s="899">
        <f t="shared" si="172"/>
        <v>0</v>
      </c>
      <c r="AR276" s="899"/>
      <c r="AS276" s="899">
        <f t="shared" si="177"/>
        <v>0</v>
      </c>
      <c r="AT276" s="899">
        <f t="shared" si="178"/>
        <v>0</v>
      </c>
      <c r="AU276" s="899"/>
      <c r="AV276" s="899"/>
      <c r="AW276" s="899"/>
      <c r="AX276" s="899"/>
      <c r="AY276" s="899"/>
      <c r="AZ276" s="899"/>
      <c r="BA276" s="899"/>
      <c r="BB276" s="899">
        <f t="shared" si="179"/>
        <v>0</v>
      </c>
      <c r="BC276" s="899">
        <f t="shared" si="173"/>
        <v>0</v>
      </c>
      <c r="BD276" s="899">
        <f t="shared" si="174"/>
        <v>0</v>
      </c>
      <c r="BE276" s="901" t="str">
        <f t="shared" si="175"/>
        <v>-</v>
      </c>
      <c r="BF276" s="902"/>
      <c r="BG276" s="903"/>
      <c r="BH276" s="904"/>
      <c r="BI276" s="905"/>
      <c r="BJ276" s="866"/>
      <c r="BL276" s="867"/>
      <c r="BM276" s="867"/>
      <c r="BN276" s="867"/>
    </row>
    <row r="277" spans="1:70">
      <c r="A277" s="872"/>
      <c r="B277" s="897" t="s">
        <v>353</v>
      </c>
      <c r="C277" s="897"/>
      <c r="D277" s="899"/>
      <c r="E277" s="899"/>
      <c r="F277" s="899">
        <f t="shared" si="176"/>
        <v>0</v>
      </c>
      <c r="G277" s="899">
        <f t="shared" si="176"/>
        <v>0</v>
      </c>
      <c r="H277" s="899"/>
      <c r="I277" s="899"/>
      <c r="J277" s="899"/>
      <c r="K277" s="899"/>
      <c r="L277" s="899"/>
      <c r="M277" s="899"/>
      <c r="N277" s="899"/>
      <c r="O277" s="899"/>
      <c r="P277" s="899"/>
      <c r="Q277" s="899"/>
      <c r="R277" s="899"/>
      <c r="S277" s="899"/>
      <c r="T277" s="899"/>
      <c r="U277" s="899"/>
      <c r="V277" s="899"/>
      <c r="W277" s="899"/>
      <c r="X277" s="899"/>
      <c r="Y277" s="899"/>
      <c r="Z277" s="899"/>
      <c r="AA277" s="899"/>
      <c r="AB277" s="899"/>
      <c r="AC277" s="899"/>
      <c r="AD277" s="899"/>
      <c r="AE277" s="899"/>
      <c r="AF277" s="899"/>
      <c r="AG277" s="899">
        <f t="shared" si="171"/>
        <v>0</v>
      </c>
      <c r="AH277" s="899">
        <f t="shared" si="171"/>
        <v>0</v>
      </c>
      <c r="AI277" s="899"/>
      <c r="AJ277" s="899"/>
      <c r="AK277" s="899"/>
      <c r="AL277" s="899"/>
      <c r="AM277" s="899"/>
      <c r="AN277" s="899"/>
      <c r="AO277" s="899"/>
      <c r="AP277" s="899"/>
      <c r="AQ277" s="899">
        <f t="shared" si="172"/>
        <v>0</v>
      </c>
      <c r="AR277" s="899"/>
      <c r="AS277" s="899">
        <f t="shared" si="177"/>
        <v>0</v>
      </c>
      <c r="AT277" s="899">
        <f t="shared" si="178"/>
        <v>0</v>
      </c>
      <c r="AU277" s="899"/>
      <c r="AV277" s="899"/>
      <c r="AW277" s="899"/>
      <c r="AX277" s="899"/>
      <c r="AY277" s="899"/>
      <c r="AZ277" s="899"/>
      <c r="BA277" s="899"/>
      <c r="BB277" s="899">
        <f t="shared" si="179"/>
        <v>0</v>
      </c>
      <c r="BC277" s="899">
        <f t="shared" si="173"/>
        <v>0</v>
      </c>
      <c r="BD277" s="899">
        <f t="shared" si="174"/>
        <v>0</v>
      </c>
      <c r="BE277" s="901" t="str">
        <f t="shared" si="175"/>
        <v>-</v>
      </c>
      <c r="BF277" s="902"/>
      <c r="BG277" s="903"/>
      <c r="BH277" s="904"/>
      <c r="BI277" s="905"/>
      <c r="BJ277" s="866"/>
      <c r="BL277" s="867"/>
      <c r="BM277" s="867"/>
      <c r="BN277" s="867"/>
    </row>
    <row r="278" spans="1:70">
      <c r="A278" s="872"/>
      <c r="B278" s="897" t="s">
        <v>354</v>
      </c>
      <c r="C278" s="897"/>
      <c r="D278" s="899">
        <v>0.53564931186577358</v>
      </c>
      <c r="E278" s="899">
        <v>4.6591176616580113E-3</v>
      </c>
      <c r="F278" s="899">
        <f t="shared" si="176"/>
        <v>4.6591176616580104E-3</v>
      </c>
      <c r="G278" s="899">
        <f t="shared" si="176"/>
        <v>4.6591176616580104E-3</v>
      </c>
      <c r="H278" s="899"/>
      <c r="I278" s="899"/>
      <c r="J278" s="899"/>
      <c r="K278" s="899"/>
      <c r="L278" s="899">
        <f>AK278/$AK$266*$L$266</f>
        <v>5.9200986806327968E-4</v>
      </c>
      <c r="M278" s="899">
        <f>AK278/$AK$266*$M$266</f>
        <v>5.9200986806327968E-4</v>
      </c>
      <c r="N278" s="899"/>
      <c r="O278" s="899"/>
      <c r="P278" s="899"/>
      <c r="Q278" s="899"/>
      <c r="R278" s="899"/>
      <c r="S278" s="899"/>
      <c r="T278" s="899"/>
      <c r="U278" s="899"/>
      <c r="V278" s="899"/>
      <c r="W278" s="899"/>
      <c r="X278" s="899"/>
      <c r="Y278" s="899">
        <f>AK278/$AK$266*$Y$266</f>
        <v>4.0671077935947311E-3</v>
      </c>
      <c r="Z278" s="899">
        <f>AK278/$AK$266*$Z$266</f>
        <v>4.0671077935947311E-3</v>
      </c>
      <c r="AA278" s="899"/>
      <c r="AB278" s="899"/>
      <c r="AC278" s="899"/>
      <c r="AD278" s="899"/>
      <c r="AE278" s="899"/>
      <c r="AF278" s="899"/>
      <c r="AG278" s="899">
        <f t="shared" si="171"/>
        <v>4.0671077935947311E-3</v>
      </c>
      <c r="AH278" s="899">
        <f t="shared" si="171"/>
        <v>0</v>
      </c>
      <c r="AI278" s="899"/>
      <c r="AJ278" s="899"/>
      <c r="AK278" s="899">
        <f>D278/$D$266*$AK$266</f>
        <v>4.0671077935947311E-3</v>
      </c>
      <c r="AL278" s="899"/>
      <c r="AM278" s="899"/>
      <c r="AN278" s="899"/>
      <c r="AO278" s="899"/>
      <c r="AP278" s="899"/>
      <c r="AQ278" s="899">
        <f t="shared" si="172"/>
        <v>0</v>
      </c>
      <c r="AR278" s="899"/>
      <c r="AS278" s="899">
        <f t="shared" si="177"/>
        <v>0</v>
      </c>
      <c r="AT278" s="899">
        <f t="shared" si="178"/>
        <v>0</v>
      </c>
      <c r="AU278" s="899"/>
      <c r="AV278" s="899"/>
      <c r="AW278" s="899"/>
      <c r="AX278" s="899"/>
      <c r="AY278" s="899"/>
      <c r="AZ278" s="899"/>
      <c r="BA278" s="899"/>
      <c r="BB278" s="899">
        <f t="shared" si="179"/>
        <v>0</v>
      </c>
      <c r="BC278" s="899">
        <f t="shared" si="173"/>
        <v>0.53099019420411553</v>
      </c>
      <c r="BD278" s="899">
        <f t="shared" si="174"/>
        <v>0</v>
      </c>
      <c r="BE278" s="901">
        <f t="shared" si="175"/>
        <v>0</v>
      </c>
      <c r="BF278" s="902"/>
      <c r="BG278" s="903"/>
      <c r="BH278" s="904"/>
      <c r="BI278" s="905"/>
      <c r="BJ278" s="866"/>
      <c r="BL278" s="867"/>
      <c r="BM278" s="867"/>
      <c r="BN278" s="867"/>
    </row>
    <row r="279" spans="1:70">
      <c r="A279" s="872"/>
      <c r="B279" s="897" t="s">
        <v>355</v>
      </c>
      <c r="C279" s="897"/>
      <c r="D279" s="899">
        <f>SUM(D280:D283)</f>
        <v>27.94692053867432</v>
      </c>
      <c r="E279" s="899">
        <v>0.24308439912393617</v>
      </c>
      <c r="F279" s="899">
        <f t="shared" si="176"/>
        <v>0.24308439903927084</v>
      </c>
      <c r="G279" s="899">
        <f t="shared" si="176"/>
        <v>0.24308439903927084</v>
      </c>
      <c r="H279" s="899">
        <f t="shared" ref="H279:AF279" si="183">SUM(H280:H283)</f>
        <v>0</v>
      </c>
      <c r="I279" s="899">
        <f t="shared" si="183"/>
        <v>0</v>
      </c>
      <c r="J279" s="899">
        <f t="shared" si="183"/>
        <v>0</v>
      </c>
      <c r="K279" s="899">
        <f t="shared" si="183"/>
        <v>0</v>
      </c>
      <c r="L279" s="899">
        <f t="shared" si="183"/>
        <v>3.0887471288344449E-2</v>
      </c>
      <c r="M279" s="899">
        <f t="shared" si="183"/>
        <v>3.0887471288344449E-2</v>
      </c>
      <c r="N279" s="899">
        <f t="shared" si="183"/>
        <v>0</v>
      </c>
      <c r="O279" s="899">
        <f t="shared" si="183"/>
        <v>0</v>
      </c>
      <c r="P279" s="899">
        <f t="shared" si="183"/>
        <v>0</v>
      </c>
      <c r="Q279" s="899">
        <f t="shared" si="183"/>
        <v>0</v>
      </c>
      <c r="R279" s="899">
        <f t="shared" si="183"/>
        <v>0</v>
      </c>
      <c r="S279" s="899">
        <f t="shared" si="183"/>
        <v>0</v>
      </c>
      <c r="T279" s="899">
        <f t="shared" si="183"/>
        <v>0</v>
      </c>
      <c r="U279" s="899">
        <f t="shared" si="183"/>
        <v>0</v>
      </c>
      <c r="V279" s="899">
        <f t="shared" si="183"/>
        <v>0</v>
      </c>
      <c r="W279" s="899">
        <f t="shared" si="183"/>
        <v>0</v>
      </c>
      <c r="X279" s="899">
        <f t="shared" si="183"/>
        <v>0</v>
      </c>
      <c r="Y279" s="899">
        <f t="shared" si="183"/>
        <v>0.21219692775092638</v>
      </c>
      <c r="Z279" s="899">
        <f t="shared" si="183"/>
        <v>0.21219692775092638</v>
      </c>
      <c r="AA279" s="899">
        <f t="shared" si="183"/>
        <v>0</v>
      </c>
      <c r="AB279" s="899">
        <f t="shared" si="183"/>
        <v>0</v>
      </c>
      <c r="AC279" s="899">
        <f t="shared" si="183"/>
        <v>0</v>
      </c>
      <c r="AD279" s="899">
        <f t="shared" si="183"/>
        <v>0</v>
      </c>
      <c r="AE279" s="899">
        <f t="shared" si="183"/>
        <v>0</v>
      </c>
      <c r="AF279" s="899">
        <f t="shared" si="183"/>
        <v>0</v>
      </c>
      <c r="AG279" s="899">
        <f t="shared" si="171"/>
        <v>0.21219692775092638</v>
      </c>
      <c r="AH279" s="899">
        <f t="shared" si="171"/>
        <v>0</v>
      </c>
      <c r="AI279" s="899">
        <f t="shared" ref="AI279:AP279" si="184">SUM(AI280:AI283)</f>
        <v>0</v>
      </c>
      <c r="AJ279" s="899">
        <f t="shared" si="184"/>
        <v>0</v>
      </c>
      <c r="AK279" s="899">
        <f t="shared" si="184"/>
        <v>0.21219692775092638</v>
      </c>
      <c r="AL279" s="899">
        <f t="shared" si="184"/>
        <v>0</v>
      </c>
      <c r="AM279" s="899">
        <f t="shared" si="184"/>
        <v>0</v>
      </c>
      <c r="AN279" s="899">
        <f t="shared" si="184"/>
        <v>0</v>
      </c>
      <c r="AO279" s="899">
        <f t="shared" si="184"/>
        <v>0</v>
      </c>
      <c r="AP279" s="899">
        <f t="shared" si="184"/>
        <v>0</v>
      </c>
      <c r="AQ279" s="899">
        <f t="shared" si="172"/>
        <v>0</v>
      </c>
      <c r="AR279" s="899"/>
      <c r="AS279" s="899">
        <f t="shared" si="177"/>
        <v>0</v>
      </c>
      <c r="AT279" s="899">
        <f t="shared" si="178"/>
        <v>0</v>
      </c>
      <c r="AU279" s="899">
        <f t="shared" ref="AU279:BA279" si="185">SUM(AU280:AU283)</f>
        <v>0</v>
      </c>
      <c r="AV279" s="899">
        <f t="shared" si="185"/>
        <v>0</v>
      </c>
      <c r="AW279" s="899">
        <f t="shared" si="185"/>
        <v>0</v>
      </c>
      <c r="AX279" s="899">
        <f t="shared" si="185"/>
        <v>0</v>
      </c>
      <c r="AY279" s="899">
        <f t="shared" si="185"/>
        <v>0</v>
      </c>
      <c r="AZ279" s="899">
        <f t="shared" si="185"/>
        <v>0</v>
      </c>
      <c r="BA279" s="899">
        <f t="shared" si="185"/>
        <v>0</v>
      </c>
      <c r="BB279" s="899">
        <f t="shared" si="179"/>
        <v>0</v>
      </c>
      <c r="BC279" s="899">
        <f t="shared" si="173"/>
        <v>27.703836139635047</v>
      </c>
      <c r="BD279" s="899">
        <f t="shared" si="174"/>
        <v>0</v>
      </c>
      <c r="BE279" s="901">
        <f t="shared" si="175"/>
        <v>0</v>
      </c>
      <c r="BF279" s="902"/>
      <c r="BG279" s="903"/>
      <c r="BH279" s="904"/>
      <c r="BI279" s="905"/>
      <c r="BJ279" s="866"/>
      <c r="BL279" s="867"/>
      <c r="BM279" s="867"/>
      <c r="BN279" s="867"/>
    </row>
    <row r="280" spans="1:70">
      <c r="A280" s="872"/>
      <c r="B280" s="897" t="s">
        <v>356</v>
      </c>
      <c r="C280" s="897"/>
      <c r="D280" s="899"/>
      <c r="E280" s="899"/>
      <c r="F280" s="899">
        <f t="shared" si="176"/>
        <v>0</v>
      </c>
      <c r="G280" s="899">
        <f t="shared" si="176"/>
        <v>0</v>
      </c>
      <c r="H280" s="899"/>
      <c r="I280" s="899"/>
      <c r="J280" s="899"/>
      <c r="K280" s="899"/>
      <c r="L280" s="899"/>
      <c r="M280" s="899"/>
      <c r="N280" s="899"/>
      <c r="O280" s="899"/>
      <c r="P280" s="899"/>
      <c r="Q280" s="899"/>
      <c r="R280" s="899"/>
      <c r="S280" s="899"/>
      <c r="T280" s="899"/>
      <c r="U280" s="899"/>
      <c r="V280" s="899"/>
      <c r="W280" s="899"/>
      <c r="X280" s="899"/>
      <c r="Y280" s="899"/>
      <c r="Z280" s="899"/>
      <c r="AA280" s="899"/>
      <c r="AB280" s="899"/>
      <c r="AC280" s="899"/>
      <c r="AD280" s="899"/>
      <c r="AE280" s="899"/>
      <c r="AF280" s="899"/>
      <c r="AG280" s="899">
        <f t="shared" si="171"/>
        <v>0</v>
      </c>
      <c r="AH280" s="899">
        <f t="shared" si="171"/>
        <v>0</v>
      </c>
      <c r="AI280" s="899"/>
      <c r="AJ280" s="899"/>
      <c r="AK280" s="899"/>
      <c r="AL280" s="899"/>
      <c r="AM280" s="899"/>
      <c r="AN280" s="899"/>
      <c r="AO280" s="899"/>
      <c r="AP280" s="899"/>
      <c r="AQ280" s="899">
        <f t="shared" si="172"/>
        <v>0</v>
      </c>
      <c r="AR280" s="899"/>
      <c r="AS280" s="899">
        <f t="shared" si="177"/>
        <v>0</v>
      </c>
      <c r="AT280" s="899">
        <f t="shared" si="178"/>
        <v>0</v>
      </c>
      <c r="AU280" s="899"/>
      <c r="AV280" s="899"/>
      <c r="AW280" s="899"/>
      <c r="AX280" s="899"/>
      <c r="AY280" s="899"/>
      <c r="AZ280" s="899"/>
      <c r="BA280" s="899"/>
      <c r="BB280" s="899">
        <f t="shared" si="179"/>
        <v>0</v>
      </c>
      <c r="BC280" s="899">
        <f t="shared" si="173"/>
        <v>0</v>
      </c>
      <c r="BD280" s="899">
        <f t="shared" si="174"/>
        <v>0</v>
      </c>
      <c r="BE280" s="901" t="str">
        <f t="shared" si="175"/>
        <v>-</v>
      </c>
      <c r="BF280" s="902"/>
      <c r="BG280" s="903"/>
      <c r="BH280" s="904"/>
      <c r="BI280" s="905"/>
      <c r="BJ280" s="866"/>
      <c r="BL280" s="867"/>
      <c r="BM280" s="867"/>
      <c r="BN280" s="867"/>
    </row>
    <row r="281" spans="1:70">
      <c r="A281" s="872"/>
      <c r="B281" s="897" t="s">
        <v>357</v>
      </c>
      <c r="C281" s="897"/>
      <c r="D281" s="899"/>
      <c r="E281" s="899"/>
      <c r="F281" s="899">
        <f t="shared" si="176"/>
        <v>0</v>
      </c>
      <c r="G281" s="899">
        <f t="shared" si="176"/>
        <v>0</v>
      </c>
      <c r="H281" s="899"/>
      <c r="I281" s="899"/>
      <c r="J281" s="899"/>
      <c r="K281" s="899"/>
      <c r="L281" s="899"/>
      <c r="M281" s="899"/>
      <c r="N281" s="899"/>
      <c r="O281" s="899"/>
      <c r="P281" s="899"/>
      <c r="Q281" s="899"/>
      <c r="R281" s="899"/>
      <c r="S281" s="899"/>
      <c r="T281" s="899"/>
      <c r="U281" s="899"/>
      <c r="V281" s="899"/>
      <c r="W281" s="899"/>
      <c r="X281" s="899"/>
      <c r="Y281" s="899"/>
      <c r="Z281" s="899"/>
      <c r="AA281" s="899"/>
      <c r="AB281" s="899"/>
      <c r="AC281" s="899"/>
      <c r="AD281" s="899"/>
      <c r="AE281" s="899"/>
      <c r="AF281" s="899"/>
      <c r="AG281" s="899">
        <f t="shared" si="171"/>
        <v>0</v>
      </c>
      <c r="AH281" s="899">
        <f t="shared" si="171"/>
        <v>0</v>
      </c>
      <c r="AI281" s="899"/>
      <c r="AJ281" s="899"/>
      <c r="AK281" s="899"/>
      <c r="AL281" s="899"/>
      <c r="AM281" s="899"/>
      <c r="AN281" s="899"/>
      <c r="AO281" s="899"/>
      <c r="AP281" s="899"/>
      <c r="AQ281" s="899">
        <f t="shared" si="172"/>
        <v>0</v>
      </c>
      <c r="AR281" s="899"/>
      <c r="AS281" s="899">
        <f t="shared" si="177"/>
        <v>0</v>
      </c>
      <c r="AT281" s="899">
        <f t="shared" si="178"/>
        <v>0</v>
      </c>
      <c r="AU281" s="899"/>
      <c r="AV281" s="899"/>
      <c r="AW281" s="899"/>
      <c r="AX281" s="899"/>
      <c r="AY281" s="899"/>
      <c r="AZ281" s="899"/>
      <c r="BA281" s="899"/>
      <c r="BB281" s="899">
        <f t="shared" si="179"/>
        <v>0</v>
      </c>
      <c r="BC281" s="899">
        <f t="shared" si="173"/>
        <v>0</v>
      </c>
      <c r="BD281" s="899">
        <f t="shared" si="174"/>
        <v>0</v>
      </c>
      <c r="BE281" s="901" t="str">
        <f t="shared" si="175"/>
        <v>-</v>
      </c>
      <c r="BF281" s="902"/>
      <c r="BG281" s="903"/>
      <c r="BH281" s="904"/>
      <c r="BI281" s="905"/>
      <c r="BJ281" s="866"/>
      <c r="BL281" s="867"/>
      <c r="BM281" s="867"/>
      <c r="BN281" s="867"/>
    </row>
    <row r="282" spans="1:70">
      <c r="A282" s="872"/>
      <c r="B282" s="897" t="s">
        <v>358</v>
      </c>
      <c r="C282" s="897"/>
      <c r="D282" s="899">
        <v>27.94692053867432</v>
      </c>
      <c r="E282" s="899">
        <v>0.24308439912393617</v>
      </c>
      <c r="F282" s="899">
        <f t="shared" si="176"/>
        <v>0.24308439903927084</v>
      </c>
      <c r="G282" s="899">
        <f t="shared" si="176"/>
        <v>0.24308439903927084</v>
      </c>
      <c r="H282" s="899"/>
      <c r="I282" s="899"/>
      <c r="J282" s="899"/>
      <c r="K282" s="899"/>
      <c r="L282" s="899">
        <f>AK282/$AK$266*$L$266</f>
        <v>3.0887471288344449E-2</v>
      </c>
      <c r="M282" s="899">
        <f>AK282/$AK$266*$M$266</f>
        <v>3.0887471288344449E-2</v>
      </c>
      <c r="N282" s="899"/>
      <c r="O282" s="899"/>
      <c r="P282" s="899"/>
      <c r="Q282" s="899"/>
      <c r="R282" s="899"/>
      <c r="S282" s="899"/>
      <c r="T282" s="899"/>
      <c r="U282" s="899"/>
      <c r="V282" s="899"/>
      <c r="W282" s="899"/>
      <c r="X282" s="899"/>
      <c r="Y282" s="899">
        <f>AK282/$AK$266*$Y$266</f>
        <v>0.21219692775092638</v>
      </c>
      <c r="Z282" s="899">
        <f>AK282/$AK$266*$Z$266</f>
        <v>0.21219692775092638</v>
      </c>
      <c r="AA282" s="899"/>
      <c r="AB282" s="899"/>
      <c r="AC282" s="899"/>
      <c r="AD282" s="899"/>
      <c r="AE282" s="899"/>
      <c r="AF282" s="899"/>
      <c r="AG282" s="899">
        <f t="shared" si="171"/>
        <v>0.21219692775092638</v>
      </c>
      <c r="AH282" s="899">
        <f t="shared" si="171"/>
        <v>0</v>
      </c>
      <c r="AI282" s="899"/>
      <c r="AJ282" s="899"/>
      <c r="AK282" s="899">
        <f>D282/$D$266*$AK$266</f>
        <v>0.21219692775092638</v>
      </c>
      <c r="AL282" s="899"/>
      <c r="AM282" s="899"/>
      <c r="AN282" s="899"/>
      <c r="AO282" s="899"/>
      <c r="AP282" s="899"/>
      <c r="AQ282" s="899">
        <f t="shared" si="172"/>
        <v>0</v>
      </c>
      <c r="AR282" s="899"/>
      <c r="AS282" s="899">
        <f t="shared" si="177"/>
        <v>0</v>
      </c>
      <c r="AT282" s="899">
        <f t="shared" si="178"/>
        <v>0</v>
      </c>
      <c r="AU282" s="899"/>
      <c r="AV282" s="899"/>
      <c r="AW282" s="899"/>
      <c r="AX282" s="899"/>
      <c r="AY282" s="899"/>
      <c r="AZ282" s="899"/>
      <c r="BA282" s="899"/>
      <c r="BB282" s="899">
        <f t="shared" si="179"/>
        <v>0</v>
      </c>
      <c r="BC282" s="899">
        <f t="shared" si="173"/>
        <v>27.703836139635047</v>
      </c>
      <c r="BD282" s="899">
        <f t="shared" si="174"/>
        <v>0</v>
      </c>
      <c r="BE282" s="901">
        <f t="shared" si="175"/>
        <v>0</v>
      </c>
      <c r="BF282" s="902"/>
      <c r="BG282" s="903"/>
      <c r="BH282" s="904"/>
      <c r="BI282" s="905"/>
      <c r="BJ282" s="866"/>
      <c r="BL282" s="867"/>
      <c r="BM282" s="867"/>
      <c r="BN282" s="867"/>
    </row>
    <row r="283" spans="1:70">
      <c r="A283" s="872"/>
      <c r="B283" s="897" t="s">
        <v>359</v>
      </c>
      <c r="C283" s="897"/>
      <c r="D283" s="899"/>
      <c r="E283" s="899"/>
      <c r="F283" s="899">
        <f t="shared" si="176"/>
        <v>0</v>
      </c>
      <c r="G283" s="899">
        <f t="shared" si="176"/>
        <v>0</v>
      </c>
      <c r="H283" s="899"/>
      <c r="I283" s="899"/>
      <c r="J283" s="899"/>
      <c r="K283" s="899"/>
      <c r="L283" s="899"/>
      <c r="M283" s="899"/>
      <c r="N283" s="899"/>
      <c r="O283" s="899"/>
      <c r="P283" s="899"/>
      <c r="Q283" s="899"/>
      <c r="R283" s="899"/>
      <c r="S283" s="899"/>
      <c r="T283" s="899"/>
      <c r="U283" s="899"/>
      <c r="V283" s="899"/>
      <c r="W283" s="899"/>
      <c r="X283" s="899"/>
      <c r="Y283" s="899"/>
      <c r="Z283" s="899"/>
      <c r="AA283" s="899"/>
      <c r="AB283" s="899"/>
      <c r="AC283" s="899"/>
      <c r="AD283" s="899"/>
      <c r="AE283" s="899"/>
      <c r="AF283" s="899"/>
      <c r="AG283" s="899">
        <f t="shared" si="171"/>
        <v>0</v>
      </c>
      <c r="AH283" s="899">
        <f t="shared" si="171"/>
        <v>0</v>
      </c>
      <c r="AI283" s="899"/>
      <c r="AJ283" s="899"/>
      <c r="AK283" s="899"/>
      <c r="AL283" s="899"/>
      <c r="AM283" s="899"/>
      <c r="AN283" s="899"/>
      <c r="AO283" s="899"/>
      <c r="AP283" s="899"/>
      <c r="AQ283" s="899">
        <f t="shared" si="172"/>
        <v>0</v>
      </c>
      <c r="AR283" s="899"/>
      <c r="AS283" s="899">
        <f t="shared" si="177"/>
        <v>0</v>
      </c>
      <c r="AT283" s="899">
        <f t="shared" si="178"/>
        <v>0</v>
      </c>
      <c r="AU283" s="899"/>
      <c r="AV283" s="899"/>
      <c r="AW283" s="899"/>
      <c r="AX283" s="899"/>
      <c r="AY283" s="899"/>
      <c r="AZ283" s="899"/>
      <c r="BA283" s="899"/>
      <c r="BB283" s="899">
        <f t="shared" si="179"/>
        <v>0</v>
      </c>
      <c r="BC283" s="899">
        <f t="shared" si="173"/>
        <v>0</v>
      </c>
      <c r="BD283" s="899">
        <f t="shared" si="174"/>
        <v>0</v>
      </c>
      <c r="BE283" s="901" t="str">
        <f t="shared" si="175"/>
        <v>-</v>
      </c>
      <c r="BF283" s="902"/>
      <c r="BG283" s="903"/>
      <c r="BH283" s="904"/>
      <c r="BI283" s="905"/>
      <c r="BJ283" s="866"/>
      <c r="BL283" s="867"/>
      <c r="BM283" s="867"/>
      <c r="BN283" s="867"/>
    </row>
    <row r="284" spans="1:70">
      <c r="A284" s="872"/>
      <c r="B284" s="897" t="s">
        <v>55</v>
      </c>
      <c r="C284" s="897"/>
      <c r="D284" s="899"/>
      <c r="E284" s="899"/>
      <c r="F284" s="899">
        <f t="shared" si="176"/>
        <v>0</v>
      </c>
      <c r="G284" s="899">
        <f t="shared" si="176"/>
        <v>0</v>
      </c>
      <c r="H284" s="899"/>
      <c r="I284" s="899"/>
      <c r="J284" s="899"/>
      <c r="K284" s="899"/>
      <c r="L284" s="899"/>
      <c r="M284" s="899"/>
      <c r="N284" s="899"/>
      <c r="O284" s="899"/>
      <c r="P284" s="899"/>
      <c r="Q284" s="899"/>
      <c r="R284" s="899"/>
      <c r="S284" s="899"/>
      <c r="T284" s="899"/>
      <c r="U284" s="899"/>
      <c r="V284" s="899"/>
      <c r="W284" s="899"/>
      <c r="X284" s="899"/>
      <c r="Y284" s="899"/>
      <c r="Z284" s="899"/>
      <c r="AA284" s="899"/>
      <c r="AB284" s="899"/>
      <c r="AC284" s="899"/>
      <c r="AD284" s="899"/>
      <c r="AE284" s="899"/>
      <c r="AF284" s="899"/>
      <c r="AG284" s="899">
        <f t="shared" si="171"/>
        <v>0</v>
      </c>
      <c r="AH284" s="899">
        <f t="shared" si="171"/>
        <v>0</v>
      </c>
      <c r="AI284" s="899"/>
      <c r="AJ284" s="899"/>
      <c r="AK284" s="899"/>
      <c r="AL284" s="899"/>
      <c r="AM284" s="899"/>
      <c r="AN284" s="899"/>
      <c r="AO284" s="899"/>
      <c r="AP284" s="899"/>
      <c r="AQ284" s="899">
        <f t="shared" si="172"/>
        <v>0</v>
      </c>
      <c r="AR284" s="899"/>
      <c r="AS284" s="899">
        <f t="shared" si="177"/>
        <v>0</v>
      </c>
      <c r="AT284" s="899">
        <f t="shared" si="178"/>
        <v>0</v>
      </c>
      <c r="AU284" s="899"/>
      <c r="AV284" s="899"/>
      <c r="AW284" s="899"/>
      <c r="AX284" s="899"/>
      <c r="AY284" s="899"/>
      <c r="AZ284" s="899"/>
      <c r="BA284" s="899"/>
      <c r="BB284" s="899">
        <f t="shared" si="179"/>
        <v>0</v>
      </c>
      <c r="BC284" s="899">
        <f t="shared" si="173"/>
        <v>0</v>
      </c>
      <c r="BD284" s="899">
        <f t="shared" si="174"/>
        <v>0</v>
      </c>
      <c r="BE284" s="901" t="str">
        <f t="shared" si="175"/>
        <v>-</v>
      </c>
      <c r="BF284" s="902"/>
      <c r="BG284" s="903"/>
      <c r="BH284" s="904"/>
      <c r="BI284" s="905"/>
      <c r="BJ284" s="866"/>
      <c r="BL284" s="867"/>
      <c r="BM284" s="867"/>
      <c r="BN284" s="867"/>
    </row>
    <row r="285" spans="1:70" s="919" customFormat="1" ht="38.25">
      <c r="A285" s="922">
        <v>8</v>
      </c>
      <c r="B285" s="915" t="s">
        <v>243</v>
      </c>
      <c r="C285" s="915"/>
      <c r="D285" s="320">
        <v>49.616907869999999</v>
      </c>
      <c r="E285" s="320">
        <v>0.317</v>
      </c>
      <c r="F285" s="320">
        <f t="shared" si="176"/>
        <v>0.317</v>
      </c>
      <c r="G285" s="320">
        <f t="shared" si="176"/>
        <v>0.317</v>
      </c>
      <c r="H285" s="320">
        <v>0.317</v>
      </c>
      <c r="I285" s="939">
        <v>8</v>
      </c>
      <c r="J285" s="907">
        <v>1.6947321299999998</v>
      </c>
      <c r="K285" s="907">
        <v>1.4362136699999999</v>
      </c>
      <c r="L285" s="907">
        <v>0.1</v>
      </c>
      <c r="M285" s="907">
        <v>0.1</v>
      </c>
      <c r="N285" s="907">
        <v>0.1</v>
      </c>
      <c r="O285" s="907">
        <v>0</v>
      </c>
      <c r="P285" s="907">
        <v>0</v>
      </c>
      <c r="Q285" s="907">
        <v>0</v>
      </c>
      <c r="R285" s="907"/>
      <c r="S285" s="939"/>
      <c r="T285" s="907">
        <v>0.1</v>
      </c>
      <c r="U285" s="907">
        <v>0.1</v>
      </c>
      <c r="V285" s="907">
        <v>0</v>
      </c>
      <c r="W285" s="939">
        <v>0</v>
      </c>
      <c r="X285" s="939"/>
      <c r="Y285" s="320">
        <v>0.217</v>
      </c>
      <c r="Z285" s="907">
        <v>0.217</v>
      </c>
      <c r="AA285" s="907">
        <v>0.217</v>
      </c>
      <c r="AB285" s="907">
        <v>0</v>
      </c>
      <c r="AC285" s="320">
        <v>0</v>
      </c>
      <c r="AD285" s="907"/>
      <c r="AE285" s="907"/>
      <c r="AF285" s="907"/>
      <c r="AG285" s="907">
        <f t="shared" si="171"/>
        <v>0.217</v>
      </c>
      <c r="AH285" s="907">
        <f t="shared" si="171"/>
        <v>0.217</v>
      </c>
      <c r="AI285" s="320"/>
      <c r="AJ285" s="320"/>
      <c r="AK285" s="320">
        <v>0.217</v>
      </c>
      <c r="AL285" s="320">
        <v>0.217</v>
      </c>
      <c r="AM285" s="320"/>
      <c r="AN285" s="907"/>
      <c r="AO285" s="907"/>
      <c r="AP285" s="907"/>
      <c r="AQ285" s="907">
        <f t="shared" si="172"/>
        <v>0</v>
      </c>
      <c r="AR285" s="907"/>
      <c r="AS285" s="907">
        <f t="shared" si="177"/>
        <v>0</v>
      </c>
      <c r="AT285" s="907">
        <f t="shared" si="178"/>
        <v>0</v>
      </c>
      <c r="AU285" s="907"/>
      <c r="AV285" s="907"/>
      <c r="AW285" s="907"/>
      <c r="AX285" s="907"/>
      <c r="AY285" s="907"/>
      <c r="AZ285" s="907"/>
      <c r="BA285" s="907"/>
      <c r="BB285" s="907">
        <f t="shared" si="179"/>
        <v>0</v>
      </c>
      <c r="BC285" s="907">
        <f t="shared" si="173"/>
        <v>49.299907869999998</v>
      </c>
      <c r="BD285" s="320">
        <f t="shared" si="174"/>
        <v>0</v>
      </c>
      <c r="BE285" s="908">
        <f t="shared" si="175"/>
        <v>0</v>
      </c>
      <c r="BF285" s="586"/>
      <c r="BG285" s="635"/>
      <c r="BH285" s="635"/>
      <c r="BI285" s="636"/>
      <c r="BJ285" s="449"/>
      <c r="BK285" s="916"/>
      <c r="BL285" s="917"/>
      <c r="BM285" s="578">
        <v>1.7947321299999999</v>
      </c>
      <c r="BN285" s="917">
        <v>2.01173213</v>
      </c>
      <c r="BO285" s="916">
        <v>2011.7321299999999</v>
      </c>
      <c r="BQ285" s="916">
        <v>0</v>
      </c>
      <c r="BR285" s="916">
        <v>0</v>
      </c>
    </row>
    <row r="286" spans="1:70">
      <c r="A286" s="872"/>
      <c r="B286" s="897" t="s">
        <v>343</v>
      </c>
      <c r="C286" s="897"/>
      <c r="D286" s="899">
        <f>D287+D298+D303</f>
        <v>49.616907870000006</v>
      </c>
      <c r="E286" s="899">
        <v>0.317</v>
      </c>
      <c r="F286" s="899">
        <f t="shared" si="176"/>
        <v>0.31700000000000006</v>
      </c>
      <c r="G286" s="899">
        <f t="shared" si="176"/>
        <v>0.31700000000000006</v>
      </c>
      <c r="H286" s="899">
        <f t="shared" ref="H286:AF286" si="186">H287+H298+H303</f>
        <v>0</v>
      </c>
      <c r="I286" s="899">
        <f t="shared" si="186"/>
        <v>0</v>
      </c>
      <c r="J286" s="899">
        <f t="shared" si="186"/>
        <v>0</v>
      </c>
      <c r="K286" s="899">
        <f t="shared" si="186"/>
        <v>0</v>
      </c>
      <c r="L286" s="899">
        <f t="shared" si="186"/>
        <v>0.10000000000000002</v>
      </c>
      <c r="M286" s="899">
        <f t="shared" si="186"/>
        <v>0.10000000000000002</v>
      </c>
      <c r="N286" s="899">
        <f t="shared" si="186"/>
        <v>0</v>
      </c>
      <c r="O286" s="899">
        <f t="shared" si="186"/>
        <v>0</v>
      </c>
      <c r="P286" s="899">
        <f t="shared" si="186"/>
        <v>0</v>
      </c>
      <c r="Q286" s="899">
        <f t="shared" si="186"/>
        <v>0</v>
      </c>
      <c r="R286" s="899">
        <f t="shared" si="186"/>
        <v>0</v>
      </c>
      <c r="S286" s="899">
        <f t="shared" si="186"/>
        <v>0</v>
      </c>
      <c r="T286" s="899">
        <f t="shared" si="186"/>
        <v>0</v>
      </c>
      <c r="U286" s="899">
        <f t="shared" si="186"/>
        <v>0</v>
      </c>
      <c r="V286" s="899">
        <f t="shared" si="186"/>
        <v>0</v>
      </c>
      <c r="W286" s="899">
        <f t="shared" si="186"/>
        <v>0</v>
      </c>
      <c r="X286" s="899">
        <f t="shared" si="186"/>
        <v>0</v>
      </c>
      <c r="Y286" s="899">
        <f t="shared" si="186"/>
        <v>0.21700000000000003</v>
      </c>
      <c r="Z286" s="899">
        <f t="shared" si="186"/>
        <v>0.21700000000000003</v>
      </c>
      <c r="AA286" s="899">
        <f t="shared" si="186"/>
        <v>0</v>
      </c>
      <c r="AB286" s="899">
        <f t="shared" si="186"/>
        <v>0</v>
      </c>
      <c r="AC286" s="899">
        <f t="shared" si="186"/>
        <v>0</v>
      </c>
      <c r="AD286" s="899">
        <f t="shared" si="186"/>
        <v>0</v>
      </c>
      <c r="AE286" s="899">
        <f t="shared" si="186"/>
        <v>0</v>
      </c>
      <c r="AF286" s="899">
        <f t="shared" si="186"/>
        <v>0</v>
      </c>
      <c r="AG286" s="899">
        <f t="shared" si="171"/>
        <v>0.21700000000000003</v>
      </c>
      <c r="AH286" s="899">
        <f t="shared" si="171"/>
        <v>0</v>
      </c>
      <c r="AI286" s="899">
        <f t="shared" ref="AI286:AP286" si="187">AI287+AI298+AI303</f>
        <v>0</v>
      </c>
      <c r="AJ286" s="899">
        <f t="shared" si="187"/>
        <v>0</v>
      </c>
      <c r="AK286" s="899">
        <f t="shared" si="187"/>
        <v>0.21700000000000003</v>
      </c>
      <c r="AL286" s="899">
        <f t="shared" si="187"/>
        <v>0</v>
      </c>
      <c r="AM286" s="899">
        <f t="shared" si="187"/>
        <v>0</v>
      </c>
      <c r="AN286" s="899">
        <f t="shared" si="187"/>
        <v>0</v>
      </c>
      <c r="AO286" s="899">
        <f t="shared" si="187"/>
        <v>0</v>
      </c>
      <c r="AP286" s="899">
        <f t="shared" si="187"/>
        <v>0</v>
      </c>
      <c r="AQ286" s="899">
        <f t="shared" si="172"/>
        <v>0</v>
      </c>
      <c r="AR286" s="899"/>
      <c r="AS286" s="899">
        <f t="shared" si="177"/>
        <v>0</v>
      </c>
      <c r="AT286" s="899">
        <f t="shared" si="178"/>
        <v>0</v>
      </c>
      <c r="AU286" s="899">
        <f t="shared" ref="AU286:BA286" si="188">AU287+AU298+AU303</f>
        <v>0</v>
      </c>
      <c r="AV286" s="899">
        <f t="shared" si="188"/>
        <v>0</v>
      </c>
      <c r="AW286" s="899">
        <f t="shared" si="188"/>
        <v>0</v>
      </c>
      <c r="AX286" s="899">
        <f t="shared" si="188"/>
        <v>0</v>
      </c>
      <c r="AY286" s="899">
        <f t="shared" si="188"/>
        <v>0</v>
      </c>
      <c r="AZ286" s="899">
        <f t="shared" si="188"/>
        <v>0</v>
      </c>
      <c r="BA286" s="899">
        <f t="shared" si="188"/>
        <v>0</v>
      </c>
      <c r="BB286" s="899">
        <f t="shared" si="179"/>
        <v>0</v>
      </c>
      <c r="BC286" s="899">
        <f t="shared" si="173"/>
        <v>49.299907870000006</v>
      </c>
      <c r="BD286" s="899">
        <f t="shared" si="174"/>
        <v>0</v>
      </c>
      <c r="BE286" s="901">
        <f t="shared" si="175"/>
        <v>0</v>
      </c>
      <c r="BF286" s="902"/>
      <c r="BG286" s="903"/>
      <c r="BH286" s="904"/>
      <c r="BI286" s="905"/>
      <c r="BJ286" s="866"/>
      <c r="BL286" s="867"/>
      <c r="BM286" s="867"/>
      <c r="BN286" s="867"/>
    </row>
    <row r="287" spans="1:70">
      <c r="A287" s="872"/>
      <c r="B287" s="897" t="s">
        <v>344</v>
      </c>
      <c r="C287" s="897"/>
      <c r="D287" s="899">
        <f>D288+D293</f>
        <v>40.69688014757017</v>
      </c>
      <c r="E287" s="899">
        <v>0.26001037873180433</v>
      </c>
      <c r="F287" s="899">
        <f t="shared" si="176"/>
        <v>0.26001037873180433</v>
      </c>
      <c r="G287" s="899">
        <f t="shared" si="176"/>
        <v>0.26001037873180433</v>
      </c>
      <c r="H287" s="899">
        <f t="shared" ref="H287:AF287" si="189">H288+H293</f>
        <v>0</v>
      </c>
      <c r="I287" s="899">
        <f t="shared" si="189"/>
        <v>0</v>
      </c>
      <c r="J287" s="899">
        <f t="shared" si="189"/>
        <v>0</v>
      </c>
      <c r="K287" s="899">
        <f t="shared" si="189"/>
        <v>0</v>
      </c>
      <c r="L287" s="899">
        <f t="shared" si="189"/>
        <v>8.2022201492682772E-2</v>
      </c>
      <c r="M287" s="899">
        <f t="shared" si="189"/>
        <v>8.2022201492682772E-2</v>
      </c>
      <c r="N287" s="899">
        <f t="shared" si="189"/>
        <v>0</v>
      </c>
      <c r="O287" s="899">
        <f t="shared" si="189"/>
        <v>0</v>
      </c>
      <c r="P287" s="899">
        <f t="shared" si="189"/>
        <v>0</v>
      </c>
      <c r="Q287" s="899">
        <f t="shared" si="189"/>
        <v>0</v>
      </c>
      <c r="R287" s="899">
        <f t="shared" si="189"/>
        <v>0</v>
      </c>
      <c r="S287" s="899">
        <f t="shared" si="189"/>
        <v>0</v>
      </c>
      <c r="T287" s="899">
        <f t="shared" si="189"/>
        <v>0</v>
      </c>
      <c r="U287" s="899">
        <f t="shared" si="189"/>
        <v>0</v>
      </c>
      <c r="V287" s="899">
        <f t="shared" si="189"/>
        <v>0</v>
      </c>
      <c r="W287" s="899">
        <f t="shared" si="189"/>
        <v>0</v>
      </c>
      <c r="X287" s="899">
        <f t="shared" si="189"/>
        <v>0</v>
      </c>
      <c r="Y287" s="899">
        <f t="shared" si="189"/>
        <v>0.17798817723912158</v>
      </c>
      <c r="Z287" s="899">
        <f t="shared" si="189"/>
        <v>0.17798817723912158</v>
      </c>
      <c r="AA287" s="899">
        <f t="shared" si="189"/>
        <v>0</v>
      </c>
      <c r="AB287" s="899">
        <f t="shared" si="189"/>
        <v>0</v>
      </c>
      <c r="AC287" s="899">
        <f t="shared" si="189"/>
        <v>0</v>
      </c>
      <c r="AD287" s="899">
        <f t="shared" si="189"/>
        <v>0</v>
      </c>
      <c r="AE287" s="899">
        <f t="shared" si="189"/>
        <v>0</v>
      </c>
      <c r="AF287" s="899">
        <f t="shared" si="189"/>
        <v>0</v>
      </c>
      <c r="AG287" s="899">
        <f t="shared" si="171"/>
        <v>0.17798817723912158</v>
      </c>
      <c r="AH287" s="899">
        <f t="shared" si="171"/>
        <v>0</v>
      </c>
      <c r="AI287" s="899">
        <f t="shared" ref="AI287:AP287" si="190">AI288+AI293</f>
        <v>0</v>
      </c>
      <c r="AJ287" s="899">
        <f t="shared" si="190"/>
        <v>0</v>
      </c>
      <c r="AK287" s="899">
        <f t="shared" si="190"/>
        <v>0.17798817723912158</v>
      </c>
      <c r="AL287" s="899">
        <f t="shared" si="190"/>
        <v>0</v>
      </c>
      <c r="AM287" s="899">
        <f t="shared" si="190"/>
        <v>0</v>
      </c>
      <c r="AN287" s="899">
        <f t="shared" si="190"/>
        <v>0</v>
      </c>
      <c r="AO287" s="899">
        <f t="shared" si="190"/>
        <v>0</v>
      </c>
      <c r="AP287" s="899">
        <f t="shared" si="190"/>
        <v>0</v>
      </c>
      <c r="AQ287" s="899">
        <f t="shared" si="172"/>
        <v>0</v>
      </c>
      <c r="AR287" s="899"/>
      <c r="AS287" s="899">
        <f t="shared" si="177"/>
        <v>0</v>
      </c>
      <c r="AT287" s="899">
        <f t="shared" si="178"/>
        <v>0</v>
      </c>
      <c r="AU287" s="899">
        <f t="shared" ref="AU287:BA287" si="191">AU288+AU293</f>
        <v>0</v>
      </c>
      <c r="AV287" s="899">
        <f t="shared" si="191"/>
        <v>0</v>
      </c>
      <c r="AW287" s="899">
        <f t="shared" si="191"/>
        <v>0</v>
      </c>
      <c r="AX287" s="899">
        <f t="shared" si="191"/>
        <v>0</v>
      </c>
      <c r="AY287" s="899">
        <f t="shared" si="191"/>
        <v>0</v>
      </c>
      <c r="AZ287" s="899">
        <f t="shared" si="191"/>
        <v>0</v>
      </c>
      <c r="BA287" s="899">
        <f t="shared" si="191"/>
        <v>0</v>
      </c>
      <c r="BB287" s="899">
        <f t="shared" si="179"/>
        <v>0</v>
      </c>
      <c r="BC287" s="899">
        <f t="shared" si="173"/>
        <v>40.436869768838363</v>
      </c>
      <c r="BD287" s="899">
        <f t="shared" si="174"/>
        <v>0</v>
      </c>
      <c r="BE287" s="901">
        <f t="shared" si="175"/>
        <v>0</v>
      </c>
      <c r="BF287" s="902"/>
      <c r="BG287" s="903"/>
      <c r="BH287" s="904"/>
      <c r="BI287" s="905"/>
      <c r="BJ287" s="866"/>
      <c r="BL287" s="867"/>
      <c r="BM287" s="867"/>
      <c r="BN287" s="867"/>
    </row>
    <row r="288" spans="1:70">
      <c r="A288" s="872"/>
      <c r="B288" s="897" t="s">
        <v>345</v>
      </c>
      <c r="C288" s="897"/>
      <c r="D288" s="899">
        <f>SUM(D289:D292)</f>
        <v>40.124812670603973</v>
      </c>
      <c r="E288" s="899">
        <v>0.25635546757382927</v>
      </c>
      <c r="F288" s="899">
        <f t="shared" si="176"/>
        <v>0.25635546757382927</v>
      </c>
      <c r="G288" s="899">
        <f t="shared" si="176"/>
        <v>0.25635546757382927</v>
      </c>
      <c r="H288" s="899">
        <f t="shared" ref="H288:AF288" si="192">SUM(H289:H292)</f>
        <v>0</v>
      </c>
      <c r="I288" s="899">
        <f t="shared" si="192"/>
        <v>0</v>
      </c>
      <c r="J288" s="899">
        <f t="shared" si="192"/>
        <v>0</v>
      </c>
      <c r="K288" s="899">
        <f t="shared" si="192"/>
        <v>0</v>
      </c>
      <c r="L288" s="899">
        <f t="shared" si="192"/>
        <v>8.0869232673132271E-2</v>
      </c>
      <c r="M288" s="899">
        <f t="shared" si="192"/>
        <v>8.0869232673132271E-2</v>
      </c>
      <c r="N288" s="899">
        <f t="shared" si="192"/>
        <v>0</v>
      </c>
      <c r="O288" s="899">
        <f t="shared" si="192"/>
        <v>0</v>
      </c>
      <c r="P288" s="899">
        <f t="shared" si="192"/>
        <v>0</v>
      </c>
      <c r="Q288" s="899">
        <f t="shared" si="192"/>
        <v>0</v>
      </c>
      <c r="R288" s="899">
        <f t="shared" si="192"/>
        <v>0</v>
      </c>
      <c r="S288" s="899">
        <f t="shared" si="192"/>
        <v>0</v>
      </c>
      <c r="T288" s="899">
        <f t="shared" si="192"/>
        <v>0</v>
      </c>
      <c r="U288" s="899">
        <f t="shared" si="192"/>
        <v>0</v>
      </c>
      <c r="V288" s="899">
        <f t="shared" si="192"/>
        <v>0</v>
      </c>
      <c r="W288" s="899">
        <f t="shared" si="192"/>
        <v>0</v>
      </c>
      <c r="X288" s="899">
        <f t="shared" si="192"/>
        <v>0</v>
      </c>
      <c r="Y288" s="899">
        <f t="shared" si="192"/>
        <v>0.17548623490069701</v>
      </c>
      <c r="Z288" s="899">
        <f t="shared" si="192"/>
        <v>0.17548623490069701</v>
      </c>
      <c r="AA288" s="899">
        <f t="shared" si="192"/>
        <v>0</v>
      </c>
      <c r="AB288" s="899">
        <f t="shared" si="192"/>
        <v>0</v>
      </c>
      <c r="AC288" s="899">
        <f t="shared" si="192"/>
        <v>0</v>
      </c>
      <c r="AD288" s="899">
        <f t="shared" si="192"/>
        <v>0</v>
      </c>
      <c r="AE288" s="899">
        <f t="shared" si="192"/>
        <v>0</v>
      </c>
      <c r="AF288" s="899">
        <f t="shared" si="192"/>
        <v>0</v>
      </c>
      <c r="AG288" s="899">
        <f t="shared" si="171"/>
        <v>0.17548623490069701</v>
      </c>
      <c r="AH288" s="899">
        <f t="shared" si="171"/>
        <v>0</v>
      </c>
      <c r="AI288" s="899">
        <f t="shared" ref="AI288:AP288" si="193">SUM(AI289:AI292)</f>
        <v>0</v>
      </c>
      <c r="AJ288" s="899">
        <f t="shared" si="193"/>
        <v>0</v>
      </c>
      <c r="AK288" s="899">
        <f t="shared" si="193"/>
        <v>0.17548623490069701</v>
      </c>
      <c r="AL288" s="899">
        <f t="shared" si="193"/>
        <v>0</v>
      </c>
      <c r="AM288" s="899">
        <f t="shared" si="193"/>
        <v>0</v>
      </c>
      <c r="AN288" s="899">
        <f t="shared" si="193"/>
        <v>0</v>
      </c>
      <c r="AO288" s="899">
        <f t="shared" si="193"/>
        <v>0</v>
      </c>
      <c r="AP288" s="899">
        <f t="shared" si="193"/>
        <v>0</v>
      </c>
      <c r="AQ288" s="899">
        <f t="shared" si="172"/>
        <v>0</v>
      </c>
      <c r="AR288" s="899"/>
      <c r="AS288" s="899">
        <f t="shared" si="177"/>
        <v>0</v>
      </c>
      <c r="AT288" s="899">
        <f t="shared" si="178"/>
        <v>0</v>
      </c>
      <c r="AU288" s="899">
        <f t="shared" ref="AU288:BA288" si="194">SUM(AU289:AU292)</f>
        <v>0</v>
      </c>
      <c r="AV288" s="899">
        <f t="shared" si="194"/>
        <v>0</v>
      </c>
      <c r="AW288" s="899">
        <f t="shared" si="194"/>
        <v>0</v>
      </c>
      <c r="AX288" s="899">
        <f t="shared" si="194"/>
        <v>0</v>
      </c>
      <c r="AY288" s="899">
        <f t="shared" si="194"/>
        <v>0</v>
      </c>
      <c r="AZ288" s="899">
        <f t="shared" si="194"/>
        <v>0</v>
      </c>
      <c r="BA288" s="899">
        <f t="shared" si="194"/>
        <v>0</v>
      </c>
      <c r="BB288" s="899">
        <f t="shared" si="179"/>
        <v>0</v>
      </c>
      <c r="BC288" s="899">
        <f t="shared" si="173"/>
        <v>39.868457203030147</v>
      </c>
      <c r="BD288" s="899">
        <f t="shared" si="174"/>
        <v>0</v>
      </c>
      <c r="BE288" s="901">
        <f t="shared" si="175"/>
        <v>0</v>
      </c>
      <c r="BF288" s="902"/>
      <c r="BG288" s="903"/>
      <c r="BH288" s="904"/>
      <c r="BI288" s="905"/>
      <c r="BJ288" s="866"/>
      <c r="BL288" s="867"/>
      <c r="BM288" s="867"/>
      <c r="BN288" s="867"/>
    </row>
    <row r="289" spans="1:70">
      <c r="A289" s="872"/>
      <c r="B289" s="897" t="s">
        <v>346</v>
      </c>
      <c r="C289" s="897"/>
      <c r="D289" s="899"/>
      <c r="E289" s="899"/>
      <c r="F289" s="899">
        <f t="shared" si="176"/>
        <v>0</v>
      </c>
      <c r="G289" s="899">
        <f t="shared" si="176"/>
        <v>0</v>
      </c>
      <c r="H289" s="899"/>
      <c r="I289" s="899"/>
      <c r="J289" s="899"/>
      <c r="K289" s="899"/>
      <c r="L289" s="899"/>
      <c r="M289" s="899"/>
      <c r="N289" s="899"/>
      <c r="O289" s="899"/>
      <c r="P289" s="899"/>
      <c r="Q289" s="899"/>
      <c r="R289" s="899"/>
      <c r="S289" s="899"/>
      <c r="T289" s="899"/>
      <c r="U289" s="899"/>
      <c r="V289" s="899"/>
      <c r="W289" s="899"/>
      <c r="X289" s="899"/>
      <c r="Y289" s="899"/>
      <c r="Z289" s="899"/>
      <c r="AA289" s="899"/>
      <c r="AB289" s="899"/>
      <c r="AC289" s="899"/>
      <c r="AD289" s="899"/>
      <c r="AE289" s="899"/>
      <c r="AF289" s="899"/>
      <c r="AG289" s="899">
        <f t="shared" si="171"/>
        <v>0</v>
      </c>
      <c r="AH289" s="899">
        <f t="shared" si="171"/>
        <v>0</v>
      </c>
      <c r="AI289" s="899"/>
      <c r="AJ289" s="899"/>
      <c r="AK289" s="899"/>
      <c r="AL289" s="899"/>
      <c r="AM289" s="899"/>
      <c r="AN289" s="899"/>
      <c r="AO289" s="899"/>
      <c r="AP289" s="899"/>
      <c r="AQ289" s="899">
        <f t="shared" si="172"/>
        <v>0</v>
      </c>
      <c r="AR289" s="899"/>
      <c r="AS289" s="899">
        <f t="shared" si="177"/>
        <v>0</v>
      </c>
      <c r="AT289" s="899">
        <f t="shared" si="178"/>
        <v>0</v>
      </c>
      <c r="AU289" s="899"/>
      <c r="AV289" s="899"/>
      <c r="AW289" s="899"/>
      <c r="AX289" s="899"/>
      <c r="AY289" s="899"/>
      <c r="AZ289" s="899"/>
      <c r="BA289" s="899"/>
      <c r="BB289" s="899">
        <f t="shared" si="179"/>
        <v>0</v>
      </c>
      <c r="BC289" s="899">
        <f t="shared" si="173"/>
        <v>0</v>
      </c>
      <c r="BD289" s="899">
        <f t="shared" si="174"/>
        <v>0</v>
      </c>
      <c r="BE289" s="901" t="str">
        <f t="shared" si="175"/>
        <v>-</v>
      </c>
      <c r="BF289" s="902"/>
      <c r="BG289" s="903"/>
      <c r="BH289" s="904"/>
      <c r="BI289" s="905"/>
      <c r="BJ289" s="866"/>
      <c r="BL289" s="867"/>
      <c r="BM289" s="867"/>
      <c r="BN289" s="867"/>
    </row>
    <row r="290" spans="1:70">
      <c r="A290" s="872"/>
      <c r="B290" s="897" t="s">
        <v>347</v>
      </c>
      <c r="C290" s="897"/>
      <c r="D290" s="899"/>
      <c r="E290" s="899"/>
      <c r="F290" s="899">
        <f t="shared" si="176"/>
        <v>0</v>
      </c>
      <c r="G290" s="899">
        <f t="shared" si="176"/>
        <v>0</v>
      </c>
      <c r="H290" s="899"/>
      <c r="I290" s="899"/>
      <c r="J290" s="899"/>
      <c r="K290" s="899"/>
      <c r="L290" s="899"/>
      <c r="M290" s="899"/>
      <c r="N290" s="899"/>
      <c r="O290" s="899"/>
      <c r="P290" s="899"/>
      <c r="Q290" s="899"/>
      <c r="R290" s="899"/>
      <c r="S290" s="899"/>
      <c r="T290" s="899"/>
      <c r="U290" s="899"/>
      <c r="V290" s="899"/>
      <c r="W290" s="899"/>
      <c r="X290" s="899"/>
      <c r="Y290" s="899"/>
      <c r="Z290" s="899"/>
      <c r="AA290" s="899"/>
      <c r="AB290" s="899"/>
      <c r="AC290" s="899"/>
      <c r="AD290" s="899"/>
      <c r="AE290" s="899"/>
      <c r="AF290" s="899"/>
      <c r="AG290" s="899">
        <f t="shared" si="171"/>
        <v>0</v>
      </c>
      <c r="AH290" s="899">
        <f t="shared" si="171"/>
        <v>0</v>
      </c>
      <c r="AI290" s="899"/>
      <c r="AJ290" s="899"/>
      <c r="AK290" s="899"/>
      <c r="AL290" s="899"/>
      <c r="AM290" s="899"/>
      <c r="AN290" s="899"/>
      <c r="AO290" s="899"/>
      <c r="AP290" s="899"/>
      <c r="AQ290" s="899">
        <f t="shared" si="172"/>
        <v>0</v>
      </c>
      <c r="AR290" s="899"/>
      <c r="AS290" s="899">
        <f t="shared" si="177"/>
        <v>0</v>
      </c>
      <c r="AT290" s="899">
        <f t="shared" si="178"/>
        <v>0</v>
      </c>
      <c r="AU290" s="899"/>
      <c r="AV290" s="899"/>
      <c r="AW290" s="899"/>
      <c r="AX290" s="899"/>
      <c r="AY290" s="899"/>
      <c r="AZ290" s="899"/>
      <c r="BA290" s="899"/>
      <c r="BB290" s="899">
        <f t="shared" si="179"/>
        <v>0</v>
      </c>
      <c r="BC290" s="899">
        <f t="shared" si="173"/>
        <v>0</v>
      </c>
      <c r="BD290" s="899">
        <f t="shared" si="174"/>
        <v>0</v>
      </c>
      <c r="BE290" s="901" t="str">
        <f t="shared" si="175"/>
        <v>-</v>
      </c>
      <c r="BF290" s="902"/>
      <c r="BG290" s="903"/>
      <c r="BH290" s="904"/>
      <c r="BI290" s="905"/>
      <c r="BJ290" s="866"/>
      <c r="BL290" s="867"/>
      <c r="BM290" s="867"/>
      <c r="BN290" s="867"/>
    </row>
    <row r="291" spans="1:70">
      <c r="A291" s="872"/>
      <c r="B291" s="897" t="s">
        <v>348</v>
      </c>
      <c r="C291" s="897"/>
      <c r="D291" s="899">
        <v>13.329172162062862</v>
      </c>
      <c r="E291" s="899">
        <v>8.5159429653388588E-2</v>
      </c>
      <c r="F291" s="899">
        <f t="shared" si="176"/>
        <v>8.5159429653388588E-2</v>
      </c>
      <c r="G291" s="899">
        <f t="shared" si="176"/>
        <v>8.5159429653388588E-2</v>
      </c>
      <c r="H291" s="899"/>
      <c r="I291" s="899"/>
      <c r="J291" s="899"/>
      <c r="K291" s="899"/>
      <c r="L291" s="899">
        <f>AK291/$AK$285*$L$285</f>
        <v>2.6864173392236148E-2</v>
      </c>
      <c r="M291" s="899">
        <f>AK291/$AK$285*$M$285</f>
        <v>2.6864173392236148E-2</v>
      </c>
      <c r="N291" s="899"/>
      <c r="O291" s="899"/>
      <c r="P291" s="899"/>
      <c r="Q291" s="899"/>
      <c r="R291" s="899"/>
      <c r="S291" s="899"/>
      <c r="T291" s="899"/>
      <c r="U291" s="899"/>
      <c r="V291" s="899"/>
      <c r="W291" s="899"/>
      <c r="X291" s="899"/>
      <c r="Y291" s="899">
        <f>AK291</f>
        <v>5.8295256261152437E-2</v>
      </c>
      <c r="Z291" s="899">
        <f>AK291</f>
        <v>5.8295256261152437E-2</v>
      </c>
      <c r="AA291" s="899"/>
      <c r="AB291" s="899"/>
      <c r="AC291" s="899"/>
      <c r="AD291" s="899"/>
      <c r="AE291" s="899"/>
      <c r="AF291" s="899"/>
      <c r="AG291" s="899">
        <f t="shared" si="171"/>
        <v>5.8295256261152437E-2</v>
      </c>
      <c r="AH291" s="899">
        <f t="shared" si="171"/>
        <v>0</v>
      </c>
      <c r="AI291" s="899"/>
      <c r="AJ291" s="899"/>
      <c r="AK291" s="899">
        <f>D291/$D$285*$AK$285</f>
        <v>5.8295256261152437E-2</v>
      </c>
      <c r="AL291" s="899"/>
      <c r="AM291" s="899"/>
      <c r="AN291" s="899"/>
      <c r="AO291" s="899"/>
      <c r="AP291" s="899"/>
      <c r="AQ291" s="899">
        <f t="shared" si="172"/>
        <v>0</v>
      </c>
      <c r="AR291" s="899"/>
      <c r="AS291" s="899">
        <f t="shared" si="177"/>
        <v>0</v>
      </c>
      <c r="AT291" s="899">
        <f t="shared" si="178"/>
        <v>0</v>
      </c>
      <c r="AU291" s="899"/>
      <c r="AV291" s="899"/>
      <c r="AW291" s="899"/>
      <c r="AX291" s="899"/>
      <c r="AY291" s="899"/>
      <c r="AZ291" s="899"/>
      <c r="BA291" s="899"/>
      <c r="BB291" s="899">
        <f t="shared" si="179"/>
        <v>0</v>
      </c>
      <c r="BC291" s="899">
        <f t="shared" si="173"/>
        <v>13.244012732409473</v>
      </c>
      <c r="BD291" s="899">
        <f t="shared" si="174"/>
        <v>0</v>
      </c>
      <c r="BE291" s="901">
        <f t="shared" si="175"/>
        <v>0</v>
      </c>
      <c r="BF291" s="902"/>
      <c r="BG291" s="903"/>
      <c r="BH291" s="904"/>
      <c r="BI291" s="905"/>
      <c r="BJ291" s="866"/>
      <c r="BL291" s="867"/>
      <c r="BM291" s="867"/>
      <c r="BN291" s="867"/>
    </row>
    <row r="292" spans="1:70">
      <c r="A292" s="872"/>
      <c r="B292" s="897" t="s">
        <v>349</v>
      </c>
      <c r="C292" s="897"/>
      <c r="D292" s="899">
        <v>26.795640508541108</v>
      </c>
      <c r="E292" s="899">
        <v>0.17119603792044069</v>
      </c>
      <c r="F292" s="899">
        <f t="shared" si="176"/>
        <v>0.17119603792044069</v>
      </c>
      <c r="G292" s="899">
        <f t="shared" si="176"/>
        <v>0.17119603792044069</v>
      </c>
      <c r="H292" s="899"/>
      <c r="I292" s="899"/>
      <c r="J292" s="899"/>
      <c r="K292" s="899"/>
      <c r="L292" s="899">
        <f>AK292/$AK$285*$L$285</f>
        <v>5.400505928089612E-2</v>
      </c>
      <c r="M292" s="899">
        <f>AK292/$AK$285*$M$285</f>
        <v>5.400505928089612E-2</v>
      </c>
      <c r="N292" s="899"/>
      <c r="O292" s="899"/>
      <c r="P292" s="899"/>
      <c r="Q292" s="899"/>
      <c r="R292" s="899"/>
      <c r="S292" s="899"/>
      <c r="T292" s="899"/>
      <c r="U292" s="899"/>
      <c r="V292" s="899"/>
      <c r="W292" s="899"/>
      <c r="X292" s="899"/>
      <c r="Y292" s="899">
        <f>AK292</f>
        <v>0.11719097863954457</v>
      </c>
      <c r="Z292" s="899">
        <f>AK292</f>
        <v>0.11719097863954457</v>
      </c>
      <c r="AA292" s="899"/>
      <c r="AB292" s="899"/>
      <c r="AC292" s="899"/>
      <c r="AD292" s="899"/>
      <c r="AE292" s="899"/>
      <c r="AF292" s="899"/>
      <c r="AG292" s="899">
        <f t="shared" si="171"/>
        <v>0.11719097863954457</v>
      </c>
      <c r="AH292" s="899">
        <f t="shared" si="171"/>
        <v>0</v>
      </c>
      <c r="AI292" s="899"/>
      <c r="AJ292" s="899"/>
      <c r="AK292" s="899">
        <f>D292/$D$285*$AK$285</f>
        <v>0.11719097863954457</v>
      </c>
      <c r="AL292" s="899"/>
      <c r="AM292" s="899"/>
      <c r="AN292" s="899"/>
      <c r="AO292" s="899"/>
      <c r="AP292" s="899"/>
      <c r="AQ292" s="899">
        <f t="shared" si="172"/>
        <v>0</v>
      </c>
      <c r="AR292" s="899"/>
      <c r="AS292" s="899">
        <f t="shared" si="177"/>
        <v>0</v>
      </c>
      <c r="AT292" s="899">
        <f t="shared" si="178"/>
        <v>0</v>
      </c>
      <c r="AU292" s="899"/>
      <c r="AV292" s="899"/>
      <c r="AW292" s="899"/>
      <c r="AX292" s="899"/>
      <c r="AY292" s="899"/>
      <c r="AZ292" s="899"/>
      <c r="BA292" s="899"/>
      <c r="BB292" s="899">
        <f t="shared" si="179"/>
        <v>0</v>
      </c>
      <c r="BC292" s="899">
        <f t="shared" si="173"/>
        <v>26.624444470620666</v>
      </c>
      <c r="BD292" s="899">
        <f t="shared" si="174"/>
        <v>0</v>
      </c>
      <c r="BE292" s="901">
        <f t="shared" si="175"/>
        <v>0</v>
      </c>
      <c r="BF292" s="902"/>
      <c r="BG292" s="903"/>
      <c r="BH292" s="904"/>
      <c r="BI292" s="905"/>
      <c r="BJ292" s="866"/>
      <c r="BL292" s="867"/>
      <c r="BM292" s="867"/>
      <c r="BN292" s="867"/>
    </row>
    <row r="293" spans="1:70">
      <c r="A293" s="872"/>
      <c r="B293" s="897" t="s">
        <v>350</v>
      </c>
      <c r="C293" s="897"/>
      <c r="D293" s="899">
        <f>SUM(D294:D297)</f>
        <v>0.57206747696619598</v>
      </c>
      <c r="E293" s="899">
        <v>3.6549111579750712E-3</v>
      </c>
      <c r="F293" s="899">
        <f t="shared" si="176"/>
        <v>3.6549111579750717E-3</v>
      </c>
      <c r="G293" s="899">
        <f t="shared" si="176"/>
        <v>3.6549111579750717E-3</v>
      </c>
      <c r="H293" s="899">
        <f t="shared" ref="H293:AF293" si="195">SUM(H294:H297)</f>
        <v>0</v>
      </c>
      <c r="I293" s="899">
        <f t="shared" si="195"/>
        <v>0</v>
      </c>
      <c r="J293" s="899">
        <f t="shared" si="195"/>
        <v>0</v>
      </c>
      <c r="K293" s="899">
        <f t="shared" si="195"/>
        <v>0</v>
      </c>
      <c r="L293" s="899">
        <f t="shared" si="195"/>
        <v>1.1529688195504957E-3</v>
      </c>
      <c r="M293" s="899">
        <f t="shared" si="195"/>
        <v>1.1529688195504957E-3</v>
      </c>
      <c r="N293" s="899">
        <f t="shared" si="195"/>
        <v>0</v>
      </c>
      <c r="O293" s="899">
        <f t="shared" si="195"/>
        <v>0</v>
      </c>
      <c r="P293" s="899">
        <f t="shared" si="195"/>
        <v>0</v>
      </c>
      <c r="Q293" s="899">
        <f t="shared" si="195"/>
        <v>0</v>
      </c>
      <c r="R293" s="899">
        <f t="shared" si="195"/>
        <v>0</v>
      </c>
      <c r="S293" s="899">
        <f t="shared" si="195"/>
        <v>0</v>
      </c>
      <c r="T293" s="899">
        <f t="shared" si="195"/>
        <v>0</v>
      </c>
      <c r="U293" s="899">
        <f t="shared" si="195"/>
        <v>0</v>
      </c>
      <c r="V293" s="899">
        <f t="shared" si="195"/>
        <v>0</v>
      </c>
      <c r="W293" s="899">
        <f t="shared" si="195"/>
        <v>0</v>
      </c>
      <c r="X293" s="899">
        <f t="shared" si="195"/>
        <v>0</v>
      </c>
      <c r="Y293" s="899">
        <f t="shared" si="195"/>
        <v>2.5019423384245757E-3</v>
      </c>
      <c r="Z293" s="899">
        <f t="shared" si="195"/>
        <v>2.5019423384245757E-3</v>
      </c>
      <c r="AA293" s="899">
        <f t="shared" si="195"/>
        <v>0</v>
      </c>
      <c r="AB293" s="899">
        <f t="shared" si="195"/>
        <v>0</v>
      </c>
      <c r="AC293" s="899">
        <f t="shared" si="195"/>
        <v>0</v>
      </c>
      <c r="AD293" s="899">
        <f t="shared" si="195"/>
        <v>0</v>
      </c>
      <c r="AE293" s="899">
        <f t="shared" si="195"/>
        <v>0</v>
      </c>
      <c r="AF293" s="899">
        <f t="shared" si="195"/>
        <v>0</v>
      </c>
      <c r="AG293" s="899">
        <f t="shared" si="171"/>
        <v>2.5019423384245757E-3</v>
      </c>
      <c r="AH293" s="899">
        <f t="shared" si="171"/>
        <v>0</v>
      </c>
      <c r="AI293" s="899">
        <f t="shared" ref="AI293:AP293" si="196">SUM(AI294:AI297)</f>
        <v>0</v>
      </c>
      <c r="AJ293" s="899">
        <f t="shared" si="196"/>
        <v>0</v>
      </c>
      <c r="AK293" s="899">
        <f t="shared" si="196"/>
        <v>2.5019423384245757E-3</v>
      </c>
      <c r="AL293" s="899">
        <f t="shared" si="196"/>
        <v>0</v>
      </c>
      <c r="AM293" s="899">
        <f t="shared" si="196"/>
        <v>0</v>
      </c>
      <c r="AN293" s="899">
        <f t="shared" si="196"/>
        <v>0</v>
      </c>
      <c r="AO293" s="899">
        <f t="shared" si="196"/>
        <v>0</v>
      </c>
      <c r="AP293" s="899">
        <f t="shared" si="196"/>
        <v>0</v>
      </c>
      <c r="AQ293" s="899">
        <f t="shared" si="172"/>
        <v>0</v>
      </c>
      <c r="AR293" s="899"/>
      <c r="AS293" s="899">
        <f t="shared" si="177"/>
        <v>0</v>
      </c>
      <c r="AT293" s="899">
        <f t="shared" si="178"/>
        <v>0</v>
      </c>
      <c r="AU293" s="899">
        <f t="shared" ref="AU293:BA293" si="197">SUM(AU294:AU297)</f>
        <v>0</v>
      </c>
      <c r="AV293" s="899">
        <f t="shared" si="197"/>
        <v>0</v>
      </c>
      <c r="AW293" s="899">
        <f t="shared" si="197"/>
        <v>0</v>
      </c>
      <c r="AX293" s="899">
        <f t="shared" si="197"/>
        <v>0</v>
      </c>
      <c r="AY293" s="899">
        <f t="shared" si="197"/>
        <v>0</v>
      </c>
      <c r="AZ293" s="899">
        <f t="shared" si="197"/>
        <v>0</v>
      </c>
      <c r="BA293" s="899">
        <f t="shared" si="197"/>
        <v>0</v>
      </c>
      <c r="BB293" s="899">
        <f t="shared" si="179"/>
        <v>0</v>
      </c>
      <c r="BC293" s="899">
        <f t="shared" si="173"/>
        <v>0.56841256580822086</v>
      </c>
      <c r="BD293" s="899">
        <f t="shared" si="174"/>
        <v>0</v>
      </c>
      <c r="BE293" s="901">
        <f t="shared" si="175"/>
        <v>0</v>
      </c>
      <c r="BF293" s="902"/>
      <c r="BG293" s="903"/>
      <c r="BH293" s="904"/>
      <c r="BI293" s="905"/>
      <c r="BJ293" s="866"/>
      <c r="BL293" s="867"/>
      <c r="BM293" s="867"/>
      <c r="BN293" s="867"/>
    </row>
    <row r="294" spans="1:70">
      <c r="A294" s="872"/>
      <c r="B294" s="897" t="s">
        <v>351</v>
      </c>
      <c r="C294" s="897"/>
      <c r="D294" s="899"/>
      <c r="E294" s="899"/>
      <c r="F294" s="899">
        <f t="shared" si="176"/>
        <v>0</v>
      </c>
      <c r="G294" s="899">
        <f t="shared" si="176"/>
        <v>0</v>
      </c>
      <c r="H294" s="899"/>
      <c r="I294" s="899"/>
      <c r="J294" s="899"/>
      <c r="K294" s="899"/>
      <c r="L294" s="899"/>
      <c r="M294" s="899"/>
      <c r="N294" s="899"/>
      <c r="O294" s="899"/>
      <c r="P294" s="899"/>
      <c r="Q294" s="899"/>
      <c r="R294" s="899"/>
      <c r="S294" s="899"/>
      <c r="T294" s="899"/>
      <c r="U294" s="899"/>
      <c r="V294" s="899"/>
      <c r="W294" s="899"/>
      <c r="X294" s="899"/>
      <c r="Y294" s="899"/>
      <c r="Z294" s="899"/>
      <c r="AA294" s="899"/>
      <c r="AB294" s="899"/>
      <c r="AC294" s="899"/>
      <c r="AD294" s="899"/>
      <c r="AE294" s="899"/>
      <c r="AF294" s="899"/>
      <c r="AG294" s="899">
        <f t="shared" si="171"/>
        <v>0</v>
      </c>
      <c r="AH294" s="899">
        <f t="shared" si="171"/>
        <v>0</v>
      </c>
      <c r="AI294" s="899"/>
      <c r="AJ294" s="899"/>
      <c r="AK294" s="899"/>
      <c r="AL294" s="899"/>
      <c r="AM294" s="899"/>
      <c r="AN294" s="899"/>
      <c r="AO294" s="899"/>
      <c r="AP294" s="899"/>
      <c r="AQ294" s="899">
        <f t="shared" si="172"/>
        <v>0</v>
      </c>
      <c r="AR294" s="899"/>
      <c r="AS294" s="899">
        <f t="shared" si="177"/>
        <v>0</v>
      </c>
      <c r="AT294" s="899">
        <f t="shared" si="178"/>
        <v>0</v>
      </c>
      <c r="AU294" s="899"/>
      <c r="AV294" s="899"/>
      <c r="AW294" s="899"/>
      <c r="AX294" s="899"/>
      <c r="AY294" s="899"/>
      <c r="AZ294" s="899"/>
      <c r="BA294" s="899"/>
      <c r="BB294" s="899">
        <f t="shared" si="179"/>
        <v>0</v>
      </c>
      <c r="BC294" s="899">
        <f t="shared" si="173"/>
        <v>0</v>
      </c>
      <c r="BD294" s="899">
        <f t="shared" si="174"/>
        <v>0</v>
      </c>
      <c r="BE294" s="901" t="str">
        <f t="shared" si="175"/>
        <v>-</v>
      </c>
      <c r="BF294" s="902"/>
      <c r="BG294" s="903"/>
      <c r="BH294" s="904"/>
      <c r="BI294" s="905"/>
      <c r="BJ294" s="866"/>
      <c r="BL294" s="867"/>
      <c r="BM294" s="867"/>
      <c r="BN294" s="867"/>
    </row>
    <row r="295" spans="1:70">
      <c r="A295" s="872"/>
      <c r="B295" s="897" t="s">
        <v>352</v>
      </c>
      <c r="C295" s="897"/>
      <c r="D295" s="899"/>
      <c r="E295" s="899"/>
      <c r="F295" s="899">
        <f t="shared" si="176"/>
        <v>0</v>
      </c>
      <c r="G295" s="899">
        <f t="shared" si="176"/>
        <v>0</v>
      </c>
      <c r="H295" s="899"/>
      <c r="I295" s="899"/>
      <c r="J295" s="899"/>
      <c r="K295" s="899"/>
      <c r="L295" s="899"/>
      <c r="M295" s="899"/>
      <c r="N295" s="899"/>
      <c r="O295" s="899"/>
      <c r="P295" s="899"/>
      <c r="Q295" s="899"/>
      <c r="R295" s="899"/>
      <c r="S295" s="899"/>
      <c r="T295" s="899"/>
      <c r="U295" s="899"/>
      <c r="V295" s="899"/>
      <c r="W295" s="899"/>
      <c r="X295" s="899"/>
      <c r="Y295" s="899"/>
      <c r="Z295" s="899"/>
      <c r="AA295" s="899"/>
      <c r="AB295" s="899"/>
      <c r="AC295" s="899"/>
      <c r="AD295" s="899"/>
      <c r="AE295" s="899"/>
      <c r="AF295" s="899"/>
      <c r="AG295" s="899">
        <f t="shared" si="171"/>
        <v>0</v>
      </c>
      <c r="AH295" s="899">
        <f t="shared" si="171"/>
        <v>0</v>
      </c>
      <c r="AI295" s="899"/>
      <c r="AJ295" s="899"/>
      <c r="AK295" s="899"/>
      <c r="AL295" s="899"/>
      <c r="AM295" s="899"/>
      <c r="AN295" s="899"/>
      <c r="AO295" s="899"/>
      <c r="AP295" s="899"/>
      <c r="AQ295" s="899">
        <f t="shared" si="172"/>
        <v>0</v>
      </c>
      <c r="AR295" s="899"/>
      <c r="AS295" s="899">
        <f t="shared" si="177"/>
        <v>0</v>
      </c>
      <c r="AT295" s="899">
        <f t="shared" si="178"/>
        <v>0</v>
      </c>
      <c r="AU295" s="899"/>
      <c r="AV295" s="899"/>
      <c r="AW295" s="899"/>
      <c r="AX295" s="899"/>
      <c r="AY295" s="899"/>
      <c r="AZ295" s="899"/>
      <c r="BA295" s="899"/>
      <c r="BB295" s="899">
        <f t="shared" si="179"/>
        <v>0</v>
      </c>
      <c r="BC295" s="899">
        <f t="shared" si="173"/>
        <v>0</v>
      </c>
      <c r="BD295" s="899">
        <f t="shared" si="174"/>
        <v>0</v>
      </c>
      <c r="BE295" s="901" t="str">
        <f t="shared" si="175"/>
        <v>-</v>
      </c>
      <c r="BF295" s="902"/>
      <c r="BG295" s="903"/>
      <c r="BH295" s="904"/>
      <c r="BI295" s="905"/>
      <c r="BJ295" s="866"/>
      <c r="BL295" s="867"/>
      <c r="BM295" s="867"/>
      <c r="BN295" s="867"/>
    </row>
    <row r="296" spans="1:70">
      <c r="A296" s="872"/>
      <c r="B296" s="897" t="s">
        <v>353</v>
      </c>
      <c r="C296" s="897"/>
      <c r="D296" s="899"/>
      <c r="E296" s="899"/>
      <c r="F296" s="899">
        <f t="shared" si="176"/>
        <v>0</v>
      </c>
      <c r="G296" s="899">
        <f t="shared" si="176"/>
        <v>0</v>
      </c>
      <c r="H296" s="899"/>
      <c r="I296" s="899"/>
      <c r="J296" s="899"/>
      <c r="K296" s="899"/>
      <c r="L296" s="899"/>
      <c r="M296" s="899"/>
      <c r="N296" s="899"/>
      <c r="O296" s="899"/>
      <c r="P296" s="899"/>
      <c r="Q296" s="899"/>
      <c r="R296" s="899"/>
      <c r="S296" s="899"/>
      <c r="T296" s="899"/>
      <c r="U296" s="899"/>
      <c r="V296" s="899"/>
      <c r="W296" s="899"/>
      <c r="X296" s="899"/>
      <c r="Y296" s="899"/>
      <c r="Z296" s="899"/>
      <c r="AA296" s="899"/>
      <c r="AB296" s="899"/>
      <c r="AC296" s="899"/>
      <c r="AD296" s="899"/>
      <c r="AE296" s="899"/>
      <c r="AF296" s="899"/>
      <c r="AG296" s="899">
        <f t="shared" si="171"/>
        <v>0</v>
      </c>
      <c r="AH296" s="899">
        <f t="shared" si="171"/>
        <v>0</v>
      </c>
      <c r="AI296" s="899"/>
      <c r="AJ296" s="899"/>
      <c r="AK296" s="899"/>
      <c r="AL296" s="899"/>
      <c r="AM296" s="899"/>
      <c r="AN296" s="899"/>
      <c r="AO296" s="899"/>
      <c r="AP296" s="899"/>
      <c r="AQ296" s="899">
        <f t="shared" si="172"/>
        <v>0</v>
      </c>
      <c r="AR296" s="899"/>
      <c r="AS296" s="899">
        <f t="shared" si="177"/>
        <v>0</v>
      </c>
      <c r="AT296" s="899">
        <f t="shared" si="178"/>
        <v>0</v>
      </c>
      <c r="AU296" s="899"/>
      <c r="AV296" s="899"/>
      <c r="AW296" s="899"/>
      <c r="AX296" s="899"/>
      <c r="AY296" s="899"/>
      <c r="AZ296" s="899"/>
      <c r="BA296" s="899"/>
      <c r="BB296" s="899">
        <f t="shared" si="179"/>
        <v>0</v>
      </c>
      <c r="BC296" s="899">
        <f t="shared" si="173"/>
        <v>0</v>
      </c>
      <c r="BD296" s="899">
        <f t="shared" si="174"/>
        <v>0</v>
      </c>
      <c r="BE296" s="901" t="str">
        <f t="shared" si="175"/>
        <v>-</v>
      </c>
      <c r="BF296" s="902"/>
      <c r="BG296" s="903"/>
      <c r="BH296" s="904"/>
      <c r="BI296" s="905"/>
      <c r="BJ296" s="866"/>
      <c r="BL296" s="867"/>
      <c r="BM296" s="867"/>
      <c r="BN296" s="867"/>
    </row>
    <row r="297" spans="1:70">
      <c r="A297" s="872"/>
      <c r="B297" s="897" t="s">
        <v>354</v>
      </c>
      <c r="C297" s="897"/>
      <c r="D297" s="899">
        <v>0.57206747696619598</v>
      </c>
      <c r="E297" s="899">
        <v>3.6549111579750712E-3</v>
      </c>
      <c r="F297" s="899">
        <f t="shared" si="176"/>
        <v>3.6549111579750717E-3</v>
      </c>
      <c r="G297" s="899">
        <f t="shared" si="176"/>
        <v>3.6549111579750717E-3</v>
      </c>
      <c r="H297" s="899"/>
      <c r="I297" s="899"/>
      <c r="J297" s="899"/>
      <c r="K297" s="899"/>
      <c r="L297" s="899">
        <f>AK297/$AK$285*$L$285</f>
        <v>1.1529688195504957E-3</v>
      </c>
      <c r="M297" s="899">
        <f>AK297/$AK$285*$M$285</f>
        <v>1.1529688195504957E-3</v>
      </c>
      <c r="N297" s="899"/>
      <c r="O297" s="899"/>
      <c r="P297" s="899"/>
      <c r="Q297" s="899"/>
      <c r="R297" s="899"/>
      <c r="S297" s="899"/>
      <c r="T297" s="899"/>
      <c r="U297" s="899"/>
      <c r="V297" s="899"/>
      <c r="W297" s="899"/>
      <c r="X297" s="899"/>
      <c r="Y297" s="899">
        <f>AK297</f>
        <v>2.5019423384245757E-3</v>
      </c>
      <c r="Z297" s="899">
        <f>AK297</f>
        <v>2.5019423384245757E-3</v>
      </c>
      <c r="AA297" s="899"/>
      <c r="AB297" s="899"/>
      <c r="AC297" s="899"/>
      <c r="AD297" s="899"/>
      <c r="AE297" s="899"/>
      <c r="AF297" s="899"/>
      <c r="AG297" s="899">
        <f t="shared" si="171"/>
        <v>2.5019423384245757E-3</v>
      </c>
      <c r="AH297" s="899">
        <f t="shared" si="171"/>
        <v>0</v>
      </c>
      <c r="AI297" s="899"/>
      <c r="AJ297" s="899"/>
      <c r="AK297" s="899">
        <f>D297/$D$285*$AK$285</f>
        <v>2.5019423384245757E-3</v>
      </c>
      <c r="AL297" s="899"/>
      <c r="AM297" s="899"/>
      <c r="AN297" s="899"/>
      <c r="AO297" s="899"/>
      <c r="AP297" s="899"/>
      <c r="AQ297" s="899">
        <f t="shared" si="172"/>
        <v>0</v>
      </c>
      <c r="AR297" s="899"/>
      <c r="AS297" s="899">
        <f t="shared" si="177"/>
        <v>0</v>
      </c>
      <c r="AT297" s="899">
        <f t="shared" si="178"/>
        <v>0</v>
      </c>
      <c r="AU297" s="899"/>
      <c r="AV297" s="899"/>
      <c r="AW297" s="899"/>
      <c r="AX297" s="899"/>
      <c r="AY297" s="899"/>
      <c r="AZ297" s="899"/>
      <c r="BA297" s="899"/>
      <c r="BB297" s="899">
        <f t="shared" si="179"/>
        <v>0</v>
      </c>
      <c r="BC297" s="899">
        <f t="shared" si="173"/>
        <v>0.56841256580822086</v>
      </c>
      <c r="BD297" s="899">
        <f t="shared" si="174"/>
        <v>0</v>
      </c>
      <c r="BE297" s="901">
        <f t="shared" si="175"/>
        <v>0</v>
      </c>
      <c r="BF297" s="902"/>
      <c r="BG297" s="903"/>
      <c r="BH297" s="904"/>
      <c r="BI297" s="905"/>
      <c r="BJ297" s="866"/>
      <c r="BL297" s="867"/>
      <c r="BM297" s="867"/>
      <c r="BN297" s="867"/>
    </row>
    <row r="298" spans="1:70">
      <c r="A298" s="872"/>
      <c r="B298" s="897" t="s">
        <v>355</v>
      </c>
      <c r="C298" s="897"/>
      <c r="D298" s="899">
        <f>SUM(D299:D302)</f>
        <v>8.9200277224298343</v>
      </c>
      <c r="E298" s="899">
        <v>5.6989621268195678E-2</v>
      </c>
      <c r="F298" s="899">
        <f t="shared" si="176"/>
        <v>5.6989621268195678E-2</v>
      </c>
      <c r="G298" s="899">
        <f t="shared" si="176"/>
        <v>5.6989621268195678E-2</v>
      </c>
      <c r="H298" s="899">
        <f t="shared" ref="H298:AF298" si="198">SUM(H299:H302)</f>
        <v>0</v>
      </c>
      <c r="I298" s="899">
        <f t="shared" si="198"/>
        <v>0</v>
      </c>
      <c r="J298" s="899">
        <f t="shared" si="198"/>
        <v>0</v>
      </c>
      <c r="K298" s="899">
        <f t="shared" si="198"/>
        <v>0</v>
      </c>
      <c r="L298" s="899">
        <f t="shared" si="198"/>
        <v>1.797779850731725E-2</v>
      </c>
      <c r="M298" s="899">
        <f t="shared" si="198"/>
        <v>1.797779850731725E-2</v>
      </c>
      <c r="N298" s="899">
        <f t="shared" si="198"/>
        <v>0</v>
      </c>
      <c r="O298" s="899">
        <f t="shared" si="198"/>
        <v>0</v>
      </c>
      <c r="P298" s="899">
        <f t="shared" si="198"/>
        <v>0</v>
      </c>
      <c r="Q298" s="899">
        <f t="shared" si="198"/>
        <v>0</v>
      </c>
      <c r="R298" s="899">
        <f t="shared" si="198"/>
        <v>0</v>
      </c>
      <c r="S298" s="899">
        <f t="shared" si="198"/>
        <v>0</v>
      </c>
      <c r="T298" s="899">
        <f t="shared" si="198"/>
        <v>0</v>
      </c>
      <c r="U298" s="899">
        <f t="shared" si="198"/>
        <v>0</v>
      </c>
      <c r="V298" s="899">
        <f t="shared" si="198"/>
        <v>0</v>
      </c>
      <c r="W298" s="899">
        <f t="shared" si="198"/>
        <v>0</v>
      </c>
      <c r="X298" s="899">
        <f t="shared" si="198"/>
        <v>0</v>
      </c>
      <c r="Y298" s="899">
        <f t="shared" si="198"/>
        <v>3.9011822760878431E-2</v>
      </c>
      <c r="Z298" s="899">
        <f t="shared" si="198"/>
        <v>3.9011822760878431E-2</v>
      </c>
      <c r="AA298" s="899">
        <f t="shared" si="198"/>
        <v>0</v>
      </c>
      <c r="AB298" s="899">
        <f t="shared" si="198"/>
        <v>0</v>
      </c>
      <c r="AC298" s="899">
        <f t="shared" si="198"/>
        <v>0</v>
      </c>
      <c r="AD298" s="899">
        <f t="shared" si="198"/>
        <v>0</v>
      </c>
      <c r="AE298" s="899">
        <f t="shared" si="198"/>
        <v>0</v>
      </c>
      <c r="AF298" s="899">
        <f t="shared" si="198"/>
        <v>0</v>
      </c>
      <c r="AG298" s="899">
        <f t="shared" si="171"/>
        <v>3.9011822760878431E-2</v>
      </c>
      <c r="AH298" s="899">
        <f t="shared" si="171"/>
        <v>0</v>
      </c>
      <c r="AI298" s="899">
        <f t="shared" ref="AI298:AP298" si="199">SUM(AI299:AI302)</f>
        <v>0</v>
      </c>
      <c r="AJ298" s="899">
        <f t="shared" si="199"/>
        <v>0</v>
      </c>
      <c r="AK298" s="899">
        <f t="shared" si="199"/>
        <v>3.9011822760878431E-2</v>
      </c>
      <c r="AL298" s="899">
        <f t="shared" si="199"/>
        <v>0</v>
      </c>
      <c r="AM298" s="899">
        <f t="shared" si="199"/>
        <v>0</v>
      </c>
      <c r="AN298" s="899">
        <f t="shared" si="199"/>
        <v>0</v>
      </c>
      <c r="AO298" s="899">
        <f t="shared" si="199"/>
        <v>0</v>
      </c>
      <c r="AP298" s="899">
        <f t="shared" si="199"/>
        <v>0</v>
      </c>
      <c r="AQ298" s="899">
        <f t="shared" si="172"/>
        <v>0</v>
      </c>
      <c r="AR298" s="899"/>
      <c r="AS298" s="899">
        <f t="shared" si="177"/>
        <v>0</v>
      </c>
      <c r="AT298" s="899">
        <f t="shared" si="178"/>
        <v>0</v>
      </c>
      <c r="AU298" s="899">
        <f t="shared" ref="AU298:BA298" si="200">SUM(AU299:AU302)</f>
        <v>0</v>
      </c>
      <c r="AV298" s="899">
        <f t="shared" si="200"/>
        <v>0</v>
      </c>
      <c r="AW298" s="899">
        <f t="shared" si="200"/>
        <v>0</v>
      </c>
      <c r="AX298" s="899">
        <f t="shared" si="200"/>
        <v>0</v>
      </c>
      <c r="AY298" s="899">
        <f t="shared" si="200"/>
        <v>0</v>
      </c>
      <c r="AZ298" s="899">
        <f t="shared" si="200"/>
        <v>0</v>
      </c>
      <c r="BA298" s="899">
        <f t="shared" si="200"/>
        <v>0</v>
      </c>
      <c r="BB298" s="899">
        <f t="shared" si="179"/>
        <v>0</v>
      </c>
      <c r="BC298" s="899">
        <f t="shared" si="173"/>
        <v>8.8630381011616386</v>
      </c>
      <c r="BD298" s="899">
        <f t="shared" si="174"/>
        <v>0</v>
      </c>
      <c r="BE298" s="901">
        <f t="shared" si="175"/>
        <v>0</v>
      </c>
      <c r="BF298" s="902"/>
      <c r="BG298" s="903"/>
      <c r="BH298" s="904"/>
      <c r="BI298" s="905"/>
      <c r="BJ298" s="866"/>
      <c r="BL298" s="867"/>
      <c r="BM298" s="867"/>
      <c r="BN298" s="867"/>
    </row>
    <row r="299" spans="1:70">
      <c r="A299" s="872"/>
      <c r="B299" s="897" t="s">
        <v>356</v>
      </c>
      <c r="C299" s="897"/>
      <c r="D299" s="899"/>
      <c r="E299" s="899"/>
      <c r="F299" s="899">
        <f t="shared" si="176"/>
        <v>0</v>
      </c>
      <c r="G299" s="899">
        <f t="shared" si="176"/>
        <v>0</v>
      </c>
      <c r="H299" s="899"/>
      <c r="I299" s="899"/>
      <c r="J299" s="899"/>
      <c r="K299" s="899"/>
      <c r="L299" s="899"/>
      <c r="M299" s="899"/>
      <c r="N299" s="899"/>
      <c r="O299" s="899"/>
      <c r="P299" s="899"/>
      <c r="Q299" s="899"/>
      <c r="R299" s="899"/>
      <c r="S299" s="899"/>
      <c r="T299" s="899"/>
      <c r="U299" s="899"/>
      <c r="V299" s="899"/>
      <c r="W299" s="899"/>
      <c r="X299" s="899"/>
      <c r="Y299" s="899"/>
      <c r="Z299" s="899"/>
      <c r="AA299" s="899"/>
      <c r="AB299" s="899"/>
      <c r="AC299" s="899"/>
      <c r="AD299" s="899"/>
      <c r="AE299" s="899"/>
      <c r="AF299" s="899"/>
      <c r="AG299" s="899">
        <f t="shared" si="171"/>
        <v>0</v>
      </c>
      <c r="AH299" s="899">
        <f t="shared" si="171"/>
        <v>0</v>
      </c>
      <c r="AI299" s="899"/>
      <c r="AJ299" s="899"/>
      <c r="AK299" s="899"/>
      <c r="AL299" s="899"/>
      <c r="AM299" s="899"/>
      <c r="AN299" s="899"/>
      <c r="AO299" s="899"/>
      <c r="AP299" s="899"/>
      <c r="AQ299" s="899">
        <f t="shared" si="172"/>
        <v>0</v>
      </c>
      <c r="AR299" s="899"/>
      <c r="AS299" s="899">
        <f t="shared" si="177"/>
        <v>0</v>
      </c>
      <c r="AT299" s="899">
        <f t="shared" si="178"/>
        <v>0</v>
      </c>
      <c r="AU299" s="899"/>
      <c r="AV299" s="899"/>
      <c r="AW299" s="899"/>
      <c r="AX299" s="899"/>
      <c r="AY299" s="899"/>
      <c r="AZ299" s="899"/>
      <c r="BA299" s="899"/>
      <c r="BB299" s="899">
        <f t="shared" si="179"/>
        <v>0</v>
      </c>
      <c r="BC299" s="899">
        <f t="shared" si="173"/>
        <v>0</v>
      </c>
      <c r="BD299" s="899">
        <f t="shared" si="174"/>
        <v>0</v>
      </c>
      <c r="BE299" s="901" t="str">
        <f t="shared" si="175"/>
        <v>-</v>
      </c>
      <c r="BF299" s="902"/>
      <c r="BG299" s="903"/>
      <c r="BH299" s="904"/>
      <c r="BI299" s="905"/>
      <c r="BJ299" s="866"/>
      <c r="BL299" s="867"/>
      <c r="BM299" s="867"/>
      <c r="BN299" s="867"/>
    </row>
    <row r="300" spans="1:70">
      <c r="A300" s="872"/>
      <c r="B300" s="897" t="s">
        <v>357</v>
      </c>
      <c r="C300" s="897"/>
      <c r="D300" s="899"/>
      <c r="E300" s="899"/>
      <c r="F300" s="899">
        <f t="shared" si="176"/>
        <v>0</v>
      </c>
      <c r="G300" s="899">
        <f t="shared" si="176"/>
        <v>0</v>
      </c>
      <c r="H300" s="899"/>
      <c r="I300" s="899"/>
      <c r="J300" s="899"/>
      <c r="K300" s="899"/>
      <c r="L300" s="899"/>
      <c r="M300" s="899"/>
      <c r="N300" s="899"/>
      <c r="O300" s="899"/>
      <c r="P300" s="899"/>
      <c r="Q300" s="899"/>
      <c r="R300" s="899"/>
      <c r="S300" s="899"/>
      <c r="T300" s="899"/>
      <c r="U300" s="899"/>
      <c r="V300" s="899"/>
      <c r="W300" s="899"/>
      <c r="X300" s="899"/>
      <c r="Y300" s="899"/>
      <c r="Z300" s="899"/>
      <c r="AA300" s="899"/>
      <c r="AB300" s="899"/>
      <c r="AC300" s="899"/>
      <c r="AD300" s="899"/>
      <c r="AE300" s="899"/>
      <c r="AF300" s="899"/>
      <c r="AG300" s="899">
        <f t="shared" si="171"/>
        <v>0</v>
      </c>
      <c r="AH300" s="899">
        <f t="shared" si="171"/>
        <v>0</v>
      </c>
      <c r="AI300" s="899"/>
      <c r="AJ300" s="899"/>
      <c r="AK300" s="899"/>
      <c r="AL300" s="899"/>
      <c r="AM300" s="899"/>
      <c r="AN300" s="899"/>
      <c r="AO300" s="899"/>
      <c r="AP300" s="899"/>
      <c r="AQ300" s="899">
        <f t="shared" si="172"/>
        <v>0</v>
      </c>
      <c r="AR300" s="899"/>
      <c r="AS300" s="899">
        <f t="shared" si="177"/>
        <v>0</v>
      </c>
      <c r="AT300" s="899">
        <f t="shared" si="178"/>
        <v>0</v>
      </c>
      <c r="AU300" s="899"/>
      <c r="AV300" s="899"/>
      <c r="AW300" s="899"/>
      <c r="AX300" s="899"/>
      <c r="AY300" s="899"/>
      <c r="AZ300" s="899"/>
      <c r="BA300" s="899"/>
      <c r="BB300" s="899">
        <f t="shared" si="179"/>
        <v>0</v>
      </c>
      <c r="BC300" s="899">
        <f t="shared" si="173"/>
        <v>0</v>
      </c>
      <c r="BD300" s="899">
        <f t="shared" si="174"/>
        <v>0</v>
      </c>
      <c r="BE300" s="901" t="str">
        <f t="shared" si="175"/>
        <v>-</v>
      </c>
      <c r="BF300" s="902"/>
      <c r="BG300" s="903"/>
      <c r="BH300" s="904"/>
      <c r="BI300" s="905"/>
      <c r="BJ300" s="866"/>
      <c r="BL300" s="867"/>
      <c r="BM300" s="867"/>
      <c r="BN300" s="867"/>
    </row>
    <row r="301" spans="1:70">
      <c r="A301" s="872"/>
      <c r="B301" s="897" t="s">
        <v>358</v>
      </c>
      <c r="C301" s="897"/>
      <c r="D301" s="899">
        <v>8.9200277224298343</v>
      </c>
      <c r="E301" s="899">
        <v>5.6989621268195678E-2</v>
      </c>
      <c r="F301" s="899">
        <f t="shared" si="176"/>
        <v>5.6989621268195678E-2</v>
      </c>
      <c r="G301" s="899">
        <f t="shared" si="176"/>
        <v>5.6989621268195678E-2</v>
      </c>
      <c r="H301" s="899"/>
      <c r="I301" s="899"/>
      <c r="J301" s="899"/>
      <c r="K301" s="899"/>
      <c r="L301" s="899">
        <f>AK301/$AK$285*$L$285</f>
        <v>1.797779850731725E-2</v>
      </c>
      <c r="M301" s="899">
        <f>AK301/$AK$285*$M$285</f>
        <v>1.797779850731725E-2</v>
      </c>
      <c r="N301" s="899"/>
      <c r="O301" s="899"/>
      <c r="P301" s="899"/>
      <c r="Q301" s="899"/>
      <c r="R301" s="899"/>
      <c r="S301" s="899"/>
      <c r="T301" s="899"/>
      <c r="U301" s="899"/>
      <c r="V301" s="899"/>
      <c r="W301" s="899"/>
      <c r="X301" s="899"/>
      <c r="Y301" s="899">
        <f>AK301</f>
        <v>3.9011822760878431E-2</v>
      </c>
      <c r="Z301" s="899">
        <f>AK301</f>
        <v>3.9011822760878431E-2</v>
      </c>
      <c r="AA301" s="899"/>
      <c r="AB301" s="899"/>
      <c r="AC301" s="899"/>
      <c r="AD301" s="899"/>
      <c r="AE301" s="899"/>
      <c r="AF301" s="899"/>
      <c r="AG301" s="899">
        <f t="shared" si="171"/>
        <v>3.9011822760878431E-2</v>
      </c>
      <c r="AH301" s="899">
        <f t="shared" si="171"/>
        <v>0</v>
      </c>
      <c r="AI301" s="899"/>
      <c r="AJ301" s="899"/>
      <c r="AK301" s="899">
        <f>D301/$D$285*$AK$285</f>
        <v>3.9011822760878431E-2</v>
      </c>
      <c r="AL301" s="899"/>
      <c r="AM301" s="899"/>
      <c r="AN301" s="899"/>
      <c r="AO301" s="899"/>
      <c r="AP301" s="899"/>
      <c r="AQ301" s="899">
        <f t="shared" si="172"/>
        <v>0</v>
      </c>
      <c r="AR301" s="899"/>
      <c r="AS301" s="899">
        <f t="shared" si="177"/>
        <v>0</v>
      </c>
      <c r="AT301" s="899">
        <f t="shared" si="178"/>
        <v>0</v>
      </c>
      <c r="AU301" s="899"/>
      <c r="AV301" s="899"/>
      <c r="AW301" s="899"/>
      <c r="AX301" s="899"/>
      <c r="AY301" s="899"/>
      <c r="AZ301" s="899"/>
      <c r="BA301" s="899"/>
      <c r="BB301" s="899">
        <f t="shared" si="179"/>
        <v>0</v>
      </c>
      <c r="BC301" s="899">
        <f t="shared" si="173"/>
        <v>8.8630381011616386</v>
      </c>
      <c r="BD301" s="899">
        <f t="shared" si="174"/>
        <v>0</v>
      </c>
      <c r="BE301" s="901">
        <f t="shared" si="175"/>
        <v>0</v>
      </c>
      <c r="BF301" s="902"/>
      <c r="BG301" s="903"/>
      <c r="BH301" s="904"/>
      <c r="BI301" s="905"/>
      <c r="BJ301" s="866"/>
      <c r="BL301" s="867"/>
      <c r="BM301" s="867"/>
      <c r="BN301" s="867"/>
    </row>
    <row r="302" spans="1:70">
      <c r="A302" s="872"/>
      <c r="B302" s="897" t="s">
        <v>359</v>
      </c>
      <c r="C302" s="897"/>
      <c r="D302" s="899"/>
      <c r="E302" s="899"/>
      <c r="F302" s="899">
        <f t="shared" si="176"/>
        <v>0</v>
      </c>
      <c r="G302" s="899">
        <f t="shared" si="176"/>
        <v>0</v>
      </c>
      <c r="H302" s="899"/>
      <c r="I302" s="899"/>
      <c r="J302" s="899"/>
      <c r="K302" s="899"/>
      <c r="L302" s="899"/>
      <c r="M302" s="899"/>
      <c r="N302" s="899"/>
      <c r="O302" s="899"/>
      <c r="P302" s="899"/>
      <c r="Q302" s="899"/>
      <c r="R302" s="899"/>
      <c r="S302" s="899"/>
      <c r="T302" s="899"/>
      <c r="U302" s="899"/>
      <c r="V302" s="899"/>
      <c r="W302" s="899"/>
      <c r="X302" s="899"/>
      <c r="Y302" s="899"/>
      <c r="Z302" s="899"/>
      <c r="AA302" s="899"/>
      <c r="AB302" s="899"/>
      <c r="AC302" s="899"/>
      <c r="AD302" s="899"/>
      <c r="AE302" s="899"/>
      <c r="AF302" s="899"/>
      <c r="AG302" s="899">
        <f t="shared" si="171"/>
        <v>0</v>
      </c>
      <c r="AH302" s="899">
        <f t="shared" si="171"/>
        <v>0</v>
      </c>
      <c r="AI302" s="899"/>
      <c r="AJ302" s="899"/>
      <c r="AK302" s="899"/>
      <c r="AL302" s="899"/>
      <c r="AM302" s="899"/>
      <c r="AN302" s="899"/>
      <c r="AO302" s="899"/>
      <c r="AP302" s="899"/>
      <c r="AQ302" s="899">
        <f t="shared" si="172"/>
        <v>0</v>
      </c>
      <c r="AR302" s="899"/>
      <c r="AS302" s="899">
        <f t="shared" si="177"/>
        <v>0</v>
      </c>
      <c r="AT302" s="899">
        <f t="shared" si="178"/>
        <v>0</v>
      </c>
      <c r="AU302" s="899"/>
      <c r="AV302" s="899"/>
      <c r="AW302" s="899"/>
      <c r="AX302" s="899"/>
      <c r="AY302" s="899"/>
      <c r="AZ302" s="899"/>
      <c r="BA302" s="899"/>
      <c r="BB302" s="899">
        <f t="shared" si="179"/>
        <v>0</v>
      </c>
      <c r="BC302" s="899">
        <f t="shared" si="173"/>
        <v>0</v>
      </c>
      <c r="BD302" s="899">
        <f t="shared" si="174"/>
        <v>0</v>
      </c>
      <c r="BE302" s="901" t="str">
        <f t="shared" si="175"/>
        <v>-</v>
      </c>
      <c r="BF302" s="902"/>
      <c r="BG302" s="903"/>
      <c r="BH302" s="904"/>
      <c r="BI302" s="905"/>
      <c r="BJ302" s="866"/>
      <c r="BL302" s="867"/>
      <c r="BM302" s="867"/>
      <c r="BN302" s="867"/>
    </row>
    <row r="303" spans="1:70">
      <c r="A303" s="872"/>
      <c r="B303" s="897" t="s">
        <v>55</v>
      </c>
      <c r="C303" s="897"/>
      <c r="D303" s="899"/>
      <c r="E303" s="899"/>
      <c r="F303" s="899">
        <f t="shared" si="176"/>
        <v>0</v>
      </c>
      <c r="G303" s="899">
        <f t="shared" si="176"/>
        <v>0</v>
      </c>
      <c r="H303" s="899"/>
      <c r="I303" s="899"/>
      <c r="J303" s="899"/>
      <c r="K303" s="899"/>
      <c r="L303" s="899"/>
      <c r="M303" s="899"/>
      <c r="N303" s="899"/>
      <c r="O303" s="899"/>
      <c r="P303" s="899"/>
      <c r="Q303" s="899"/>
      <c r="R303" s="899"/>
      <c r="S303" s="899"/>
      <c r="T303" s="899"/>
      <c r="U303" s="899"/>
      <c r="V303" s="899"/>
      <c r="W303" s="899"/>
      <c r="X303" s="899"/>
      <c r="Y303" s="899"/>
      <c r="Z303" s="899"/>
      <c r="AA303" s="899"/>
      <c r="AB303" s="899"/>
      <c r="AC303" s="899"/>
      <c r="AD303" s="899"/>
      <c r="AE303" s="899"/>
      <c r="AF303" s="899"/>
      <c r="AG303" s="899">
        <f t="shared" si="171"/>
        <v>0</v>
      </c>
      <c r="AH303" s="899">
        <f t="shared" si="171"/>
        <v>0</v>
      </c>
      <c r="AI303" s="899"/>
      <c r="AJ303" s="899"/>
      <c r="AK303" s="899"/>
      <c r="AL303" s="899"/>
      <c r="AM303" s="899"/>
      <c r="AN303" s="899"/>
      <c r="AO303" s="899"/>
      <c r="AP303" s="899"/>
      <c r="AQ303" s="899">
        <f t="shared" si="172"/>
        <v>0</v>
      </c>
      <c r="AR303" s="899"/>
      <c r="AS303" s="899">
        <f t="shared" si="177"/>
        <v>0</v>
      </c>
      <c r="AT303" s="899">
        <f t="shared" si="178"/>
        <v>0</v>
      </c>
      <c r="AU303" s="899"/>
      <c r="AV303" s="899"/>
      <c r="AW303" s="899"/>
      <c r="AX303" s="899"/>
      <c r="AY303" s="899"/>
      <c r="AZ303" s="899"/>
      <c r="BA303" s="899"/>
      <c r="BB303" s="899">
        <f t="shared" si="179"/>
        <v>0</v>
      </c>
      <c r="BC303" s="899">
        <f t="shared" si="173"/>
        <v>0</v>
      </c>
      <c r="BD303" s="899">
        <f t="shared" si="174"/>
        <v>0</v>
      </c>
      <c r="BE303" s="901" t="str">
        <f t="shared" si="175"/>
        <v>-</v>
      </c>
      <c r="BF303" s="902"/>
      <c r="BG303" s="903"/>
      <c r="BH303" s="904"/>
      <c r="BI303" s="905"/>
      <c r="BJ303" s="866"/>
      <c r="BL303" s="867"/>
      <c r="BM303" s="867"/>
      <c r="BN303" s="867"/>
    </row>
    <row r="304" spans="1:70" s="919" customFormat="1" ht="36.75" customHeight="1">
      <c r="A304" s="922">
        <v>9</v>
      </c>
      <c r="B304" s="915" t="s">
        <v>361</v>
      </c>
      <c r="C304" s="915"/>
      <c r="D304" s="320">
        <v>0</v>
      </c>
      <c r="E304" s="320"/>
      <c r="F304" s="320">
        <f t="shared" si="176"/>
        <v>0</v>
      </c>
      <c r="G304" s="320">
        <f t="shared" si="176"/>
        <v>0</v>
      </c>
      <c r="H304" s="320">
        <v>0</v>
      </c>
      <c r="I304" s="939">
        <v>10.85</v>
      </c>
      <c r="J304" s="907">
        <v>18.935638089999998</v>
      </c>
      <c r="K304" s="907">
        <v>16.12944452</v>
      </c>
      <c r="L304" s="907">
        <v>0</v>
      </c>
      <c r="M304" s="907">
        <v>0</v>
      </c>
      <c r="N304" s="907"/>
      <c r="O304" s="907"/>
      <c r="P304" s="907">
        <v>0</v>
      </c>
      <c r="Q304" s="907">
        <v>0</v>
      </c>
      <c r="R304" s="907"/>
      <c r="S304" s="939"/>
      <c r="T304" s="907">
        <v>0</v>
      </c>
      <c r="U304" s="907">
        <v>0</v>
      </c>
      <c r="V304" s="907">
        <v>0</v>
      </c>
      <c r="W304" s="939" t="s">
        <v>360</v>
      </c>
      <c r="X304" s="939"/>
      <c r="Y304" s="907"/>
      <c r="Z304" s="907"/>
      <c r="AA304" s="907"/>
      <c r="AB304" s="907"/>
      <c r="AC304" s="320">
        <v>0</v>
      </c>
      <c r="AD304" s="907"/>
      <c r="AE304" s="907"/>
      <c r="AF304" s="907"/>
      <c r="AG304" s="907">
        <f t="shared" si="171"/>
        <v>0</v>
      </c>
      <c r="AH304" s="907">
        <f t="shared" si="171"/>
        <v>0</v>
      </c>
      <c r="AI304" s="320"/>
      <c r="AJ304" s="320"/>
      <c r="AK304" s="320"/>
      <c r="AL304" s="320"/>
      <c r="AM304" s="320"/>
      <c r="AN304" s="907"/>
      <c r="AO304" s="907"/>
      <c r="AP304" s="907"/>
      <c r="AQ304" s="907">
        <f t="shared" si="172"/>
        <v>0</v>
      </c>
      <c r="AR304" s="907"/>
      <c r="AS304" s="907">
        <f t="shared" si="177"/>
        <v>0</v>
      </c>
      <c r="AT304" s="907">
        <f t="shared" si="178"/>
        <v>0</v>
      </c>
      <c r="AU304" s="907"/>
      <c r="AV304" s="907"/>
      <c r="AW304" s="907"/>
      <c r="AX304" s="907"/>
      <c r="AY304" s="907"/>
      <c r="AZ304" s="907"/>
      <c r="BA304" s="907"/>
      <c r="BB304" s="907">
        <f t="shared" si="179"/>
        <v>0</v>
      </c>
      <c r="BC304" s="907">
        <f t="shared" si="173"/>
        <v>0</v>
      </c>
      <c r="BD304" s="320">
        <f t="shared" si="174"/>
        <v>0</v>
      </c>
      <c r="BE304" s="908" t="str">
        <f t="shared" si="175"/>
        <v>-</v>
      </c>
      <c r="BF304" s="586"/>
      <c r="BG304" s="635"/>
      <c r="BH304" s="635"/>
      <c r="BI304" s="636"/>
      <c r="BJ304" s="449"/>
      <c r="BK304" s="916"/>
      <c r="BL304" s="923">
        <v>5.4289975699999999</v>
      </c>
      <c r="BM304" s="578">
        <v>23.76437172</v>
      </c>
      <c r="BN304" s="917">
        <v>29.19336929</v>
      </c>
      <c r="BO304" s="916">
        <v>29193.369289999999</v>
      </c>
      <c r="BQ304" s="916">
        <v>0</v>
      </c>
      <c r="BR304" s="916">
        <v>0</v>
      </c>
    </row>
    <row r="305" spans="1:66">
      <c r="A305" s="872"/>
      <c r="B305" s="897" t="s">
        <v>343</v>
      </c>
      <c r="C305" s="897"/>
      <c r="D305" s="899">
        <f>D306+D317+D322</f>
        <v>0</v>
      </c>
      <c r="E305" s="899"/>
      <c r="F305" s="899">
        <f t="shared" si="176"/>
        <v>0</v>
      </c>
      <c r="G305" s="899">
        <f t="shared" si="176"/>
        <v>0</v>
      </c>
      <c r="H305" s="899">
        <f t="shared" ref="H305:AF305" si="201">H306+H317+H322</f>
        <v>0</v>
      </c>
      <c r="I305" s="899">
        <f t="shared" si="201"/>
        <v>0</v>
      </c>
      <c r="J305" s="899">
        <f t="shared" si="201"/>
        <v>0</v>
      </c>
      <c r="K305" s="899">
        <f t="shared" si="201"/>
        <v>0</v>
      </c>
      <c r="L305" s="899">
        <f t="shared" si="201"/>
        <v>0</v>
      </c>
      <c r="M305" s="899">
        <f t="shared" si="201"/>
        <v>0</v>
      </c>
      <c r="N305" s="899">
        <f t="shared" si="201"/>
        <v>0</v>
      </c>
      <c r="O305" s="899">
        <f t="shared" si="201"/>
        <v>0</v>
      </c>
      <c r="P305" s="899">
        <f t="shared" si="201"/>
        <v>0</v>
      </c>
      <c r="Q305" s="899">
        <f t="shared" si="201"/>
        <v>0</v>
      </c>
      <c r="R305" s="899">
        <f t="shared" si="201"/>
        <v>0</v>
      </c>
      <c r="S305" s="899">
        <f t="shared" si="201"/>
        <v>0</v>
      </c>
      <c r="T305" s="899">
        <f t="shared" si="201"/>
        <v>0</v>
      </c>
      <c r="U305" s="899">
        <f t="shared" si="201"/>
        <v>0</v>
      </c>
      <c r="V305" s="899">
        <f t="shared" si="201"/>
        <v>0</v>
      </c>
      <c r="W305" s="899">
        <f t="shared" si="201"/>
        <v>0</v>
      </c>
      <c r="X305" s="899">
        <f t="shared" si="201"/>
        <v>0</v>
      </c>
      <c r="Y305" s="899">
        <f t="shared" si="201"/>
        <v>0</v>
      </c>
      <c r="Z305" s="899">
        <f t="shared" si="201"/>
        <v>0</v>
      </c>
      <c r="AA305" s="899">
        <f t="shared" si="201"/>
        <v>0</v>
      </c>
      <c r="AB305" s="899">
        <f t="shared" si="201"/>
        <v>0</v>
      </c>
      <c r="AC305" s="899">
        <f t="shared" si="201"/>
        <v>0</v>
      </c>
      <c r="AD305" s="899">
        <f t="shared" si="201"/>
        <v>0</v>
      </c>
      <c r="AE305" s="899">
        <f t="shared" si="201"/>
        <v>0</v>
      </c>
      <c r="AF305" s="899">
        <f t="shared" si="201"/>
        <v>0</v>
      </c>
      <c r="AG305" s="899">
        <f t="shared" si="171"/>
        <v>0</v>
      </c>
      <c r="AH305" s="899">
        <f t="shared" si="171"/>
        <v>0</v>
      </c>
      <c r="AI305" s="899">
        <f t="shared" ref="AI305:AP305" si="202">AI306+AI317+AI322</f>
        <v>0</v>
      </c>
      <c r="AJ305" s="899">
        <f t="shared" si="202"/>
        <v>0</v>
      </c>
      <c r="AK305" s="899">
        <f t="shared" si="202"/>
        <v>0</v>
      </c>
      <c r="AL305" s="899">
        <f t="shared" si="202"/>
        <v>0</v>
      </c>
      <c r="AM305" s="899">
        <f t="shared" si="202"/>
        <v>0</v>
      </c>
      <c r="AN305" s="899">
        <f t="shared" si="202"/>
        <v>0</v>
      </c>
      <c r="AO305" s="899">
        <f t="shared" si="202"/>
        <v>0</v>
      </c>
      <c r="AP305" s="899">
        <f t="shared" si="202"/>
        <v>0</v>
      </c>
      <c r="AQ305" s="899">
        <f t="shared" si="172"/>
        <v>0</v>
      </c>
      <c r="AR305" s="899"/>
      <c r="AS305" s="899">
        <f t="shared" si="177"/>
        <v>0</v>
      </c>
      <c r="AT305" s="899">
        <f t="shared" si="178"/>
        <v>0</v>
      </c>
      <c r="AU305" s="899">
        <f t="shared" ref="AU305:BA305" si="203">AU306+AU317+AU322</f>
        <v>0</v>
      </c>
      <c r="AV305" s="899">
        <f t="shared" si="203"/>
        <v>0</v>
      </c>
      <c r="AW305" s="899">
        <f t="shared" si="203"/>
        <v>0</v>
      </c>
      <c r="AX305" s="899">
        <f t="shared" si="203"/>
        <v>0</v>
      </c>
      <c r="AY305" s="899">
        <f t="shared" si="203"/>
        <v>0</v>
      </c>
      <c r="AZ305" s="899">
        <f t="shared" si="203"/>
        <v>0</v>
      </c>
      <c r="BA305" s="899">
        <f t="shared" si="203"/>
        <v>0</v>
      </c>
      <c r="BB305" s="899">
        <f t="shared" si="179"/>
        <v>0</v>
      </c>
      <c r="BC305" s="899">
        <f t="shared" si="173"/>
        <v>0</v>
      </c>
      <c r="BD305" s="899">
        <f t="shared" si="174"/>
        <v>0</v>
      </c>
      <c r="BE305" s="901" t="str">
        <f t="shared" si="175"/>
        <v>-</v>
      </c>
      <c r="BF305" s="902"/>
      <c r="BG305" s="903"/>
      <c r="BH305" s="904"/>
      <c r="BI305" s="905"/>
      <c r="BJ305" s="866"/>
      <c r="BL305" s="867"/>
      <c r="BM305" s="867"/>
      <c r="BN305" s="867"/>
    </row>
    <row r="306" spans="1:66">
      <c r="A306" s="872"/>
      <c r="B306" s="897" t="s">
        <v>344</v>
      </c>
      <c r="C306" s="897"/>
      <c r="D306" s="899">
        <f>D307+D312</f>
        <v>0</v>
      </c>
      <c r="E306" s="899"/>
      <c r="F306" s="899">
        <f t="shared" si="176"/>
        <v>0</v>
      </c>
      <c r="G306" s="899">
        <f t="shared" si="176"/>
        <v>0</v>
      </c>
      <c r="H306" s="899">
        <f t="shared" ref="H306:AF306" si="204">H307+H312</f>
        <v>0</v>
      </c>
      <c r="I306" s="899">
        <f t="shared" si="204"/>
        <v>0</v>
      </c>
      <c r="J306" s="899">
        <f t="shared" si="204"/>
        <v>0</v>
      </c>
      <c r="K306" s="899">
        <f t="shared" si="204"/>
        <v>0</v>
      </c>
      <c r="L306" s="899">
        <f t="shared" si="204"/>
        <v>0</v>
      </c>
      <c r="M306" s="899">
        <f t="shared" si="204"/>
        <v>0</v>
      </c>
      <c r="N306" s="899">
        <f t="shared" si="204"/>
        <v>0</v>
      </c>
      <c r="O306" s="899">
        <f t="shared" si="204"/>
        <v>0</v>
      </c>
      <c r="P306" s="899">
        <f t="shared" si="204"/>
        <v>0</v>
      </c>
      <c r="Q306" s="899">
        <f t="shared" si="204"/>
        <v>0</v>
      </c>
      <c r="R306" s="899">
        <f t="shared" si="204"/>
        <v>0</v>
      </c>
      <c r="S306" s="899">
        <f t="shared" si="204"/>
        <v>0</v>
      </c>
      <c r="T306" s="899">
        <f t="shared" si="204"/>
        <v>0</v>
      </c>
      <c r="U306" s="899">
        <f t="shared" si="204"/>
        <v>0</v>
      </c>
      <c r="V306" s="899">
        <f t="shared" si="204"/>
        <v>0</v>
      </c>
      <c r="W306" s="899">
        <f t="shared" si="204"/>
        <v>0</v>
      </c>
      <c r="X306" s="899">
        <f t="shared" si="204"/>
        <v>0</v>
      </c>
      <c r="Y306" s="899">
        <f t="shared" si="204"/>
        <v>0</v>
      </c>
      <c r="Z306" s="899">
        <f t="shared" si="204"/>
        <v>0</v>
      </c>
      <c r="AA306" s="899">
        <f t="shared" si="204"/>
        <v>0</v>
      </c>
      <c r="AB306" s="899">
        <f t="shared" si="204"/>
        <v>0</v>
      </c>
      <c r="AC306" s="899">
        <f t="shared" si="204"/>
        <v>0</v>
      </c>
      <c r="AD306" s="899">
        <f t="shared" si="204"/>
        <v>0</v>
      </c>
      <c r="AE306" s="899">
        <f t="shared" si="204"/>
        <v>0</v>
      </c>
      <c r="AF306" s="899">
        <f t="shared" si="204"/>
        <v>0</v>
      </c>
      <c r="AG306" s="899">
        <f t="shared" si="171"/>
        <v>0</v>
      </c>
      <c r="AH306" s="899">
        <f t="shared" si="171"/>
        <v>0</v>
      </c>
      <c r="AI306" s="899">
        <f t="shared" ref="AI306:AP306" si="205">AI307+AI312</f>
        <v>0</v>
      </c>
      <c r="AJ306" s="899">
        <f t="shared" si="205"/>
        <v>0</v>
      </c>
      <c r="AK306" s="899">
        <f t="shared" si="205"/>
        <v>0</v>
      </c>
      <c r="AL306" s="899">
        <f t="shared" si="205"/>
        <v>0</v>
      </c>
      <c r="AM306" s="899">
        <f t="shared" si="205"/>
        <v>0</v>
      </c>
      <c r="AN306" s="899">
        <f t="shared" si="205"/>
        <v>0</v>
      </c>
      <c r="AO306" s="899">
        <f t="shared" si="205"/>
        <v>0</v>
      </c>
      <c r="AP306" s="899">
        <f t="shared" si="205"/>
        <v>0</v>
      </c>
      <c r="AQ306" s="899">
        <f t="shared" si="172"/>
        <v>0</v>
      </c>
      <c r="AR306" s="899"/>
      <c r="AS306" s="899">
        <f t="shared" si="177"/>
        <v>0</v>
      </c>
      <c r="AT306" s="899">
        <f t="shared" si="178"/>
        <v>0</v>
      </c>
      <c r="AU306" s="899">
        <f t="shared" ref="AU306:BA306" si="206">AU307+AU312</f>
        <v>0</v>
      </c>
      <c r="AV306" s="899">
        <f t="shared" si="206"/>
        <v>0</v>
      </c>
      <c r="AW306" s="899">
        <f t="shared" si="206"/>
        <v>0</v>
      </c>
      <c r="AX306" s="899">
        <f t="shared" si="206"/>
        <v>0</v>
      </c>
      <c r="AY306" s="899">
        <f t="shared" si="206"/>
        <v>0</v>
      </c>
      <c r="AZ306" s="899">
        <f t="shared" si="206"/>
        <v>0</v>
      </c>
      <c r="BA306" s="899">
        <f t="shared" si="206"/>
        <v>0</v>
      </c>
      <c r="BB306" s="899">
        <f t="shared" si="179"/>
        <v>0</v>
      </c>
      <c r="BC306" s="899">
        <f t="shared" si="173"/>
        <v>0</v>
      </c>
      <c r="BD306" s="899">
        <f t="shared" si="174"/>
        <v>0</v>
      </c>
      <c r="BE306" s="901" t="str">
        <f t="shared" si="175"/>
        <v>-</v>
      </c>
      <c r="BF306" s="902"/>
      <c r="BG306" s="903"/>
      <c r="BH306" s="904"/>
      <c r="BI306" s="905"/>
      <c r="BJ306" s="866"/>
      <c r="BL306" s="867"/>
      <c r="BM306" s="867"/>
      <c r="BN306" s="867"/>
    </row>
    <row r="307" spans="1:66">
      <c r="A307" s="872"/>
      <c r="B307" s="897" t="s">
        <v>345</v>
      </c>
      <c r="C307" s="897"/>
      <c r="D307" s="899">
        <f>SUM(D308:D311)</f>
        <v>0</v>
      </c>
      <c r="E307" s="899"/>
      <c r="F307" s="899">
        <f t="shared" si="176"/>
        <v>0</v>
      </c>
      <c r="G307" s="899">
        <f t="shared" si="176"/>
        <v>0</v>
      </c>
      <c r="H307" s="899">
        <f t="shared" ref="H307:AF307" si="207">SUM(H308:H311)</f>
        <v>0</v>
      </c>
      <c r="I307" s="899">
        <f t="shared" si="207"/>
        <v>0</v>
      </c>
      <c r="J307" s="899">
        <f t="shared" si="207"/>
        <v>0</v>
      </c>
      <c r="K307" s="899">
        <f t="shared" si="207"/>
        <v>0</v>
      </c>
      <c r="L307" s="899">
        <f t="shared" si="207"/>
        <v>0</v>
      </c>
      <c r="M307" s="899">
        <f t="shared" si="207"/>
        <v>0</v>
      </c>
      <c r="N307" s="899">
        <f t="shared" si="207"/>
        <v>0</v>
      </c>
      <c r="O307" s="899">
        <f t="shared" si="207"/>
        <v>0</v>
      </c>
      <c r="P307" s="899">
        <f t="shared" si="207"/>
        <v>0</v>
      </c>
      <c r="Q307" s="899">
        <f t="shared" si="207"/>
        <v>0</v>
      </c>
      <c r="R307" s="899">
        <f t="shared" si="207"/>
        <v>0</v>
      </c>
      <c r="S307" s="899">
        <f t="shared" si="207"/>
        <v>0</v>
      </c>
      <c r="T307" s="899">
        <f t="shared" si="207"/>
        <v>0</v>
      </c>
      <c r="U307" s="899">
        <f t="shared" si="207"/>
        <v>0</v>
      </c>
      <c r="V307" s="899">
        <f t="shared" si="207"/>
        <v>0</v>
      </c>
      <c r="W307" s="899">
        <f t="shared" si="207"/>
        <v>0</v>
      </c>
      <c r="X307" s="899">
        <f t="shared" si="207"/>
        <v>0</v>
      </c>
      <c r="Y307" s="899">
        <f t="shared" si="207"/>
        <v>0</v>
      </c>
      <c r="Z307" s="899">
        <f t="shared" si="207"/>
        <v>0</v>
      </c>
      <c r="AA307" s="899">
        <f t="shared" si="207"/>
        <v>0</v>
      </c>
      <c r="AB307" s="899">
        <f t="shared" si="207"/>
        <v>0</v>
      </c>
      <c r="AC307" s="899">
        <f t="shared" si="207"/>
        <v>0</v>
      </c>
      <c r="AD307" s="899">
        <f t="shared" si="207"/>
        <v>0</v>
      </c>
      <c r="AE307" s="899">
        <f t="shared" si="207"/>
        <v>0</v>
      </c>
      <c r="AF307" s="899">
        <f t="shared" si="207"/>
        <v>0</v>
      </c>
      <c r="AG307" s="899">
        <f t="shared" si="171"/>
        <v>0</v>
      </c>
      <c r="AH307" s="899">
        <f t="shared" si="171"/>
        <v>0</v>
      </c>
      <c r="AI307" s="899">
        <f t="shared" ref="AI307:AP307" si="208">SUM(AI308:AI311)</f>
        <v>0</v>
      </c>
      <c r="AJ307" s="899">
        <f t="shared" si="208"/>
        <v>0</v>
      </c>
      <c r="AK307" s="899">
        <f t="shared" si="208"/>
        <v>0</v>
      </c>
      <c r="AL307" s="899">
        <f t="shared" si="208"/>
        <v>0</v>
      </c>
      <c r="AM307" s="899">
        <f t="shared" si="208"/>
        <v>0</v>
      </c>
      <c r="AN307" s="899">
        <f t="shared" si="208"/>
        <v>0</v>
      </c>
      <c r="AO307" s="899">
        <f t="shared" si="208"/>
        <v>0</v>
      </c>
      <c r="AP307" s="899">
        <f t="shared" si="208"/>
        <v>0</v>
      </c>
      <c r="AQ307" s="899">
        <f t="shared" si="172"/>
        <v>0</v>
      </c>
      <c r="AR307" s="899"/>
      <c r="AS307" s="899">
        <f t="shared" si="177"/>
        <v>0</v>
      </c>
      <c r="AT307" s="899">
        <f t="shared" si="178"/>
        <v>0</v>
      </c>
      <c r="AU307" s="899">
        <f t="shared" ref="AU307:BA307" si="209">SUM(AU308:AU311)</f>
        <v>0</v>
      </c>
      <c r="AV307" s="899">
        <f t="shared" si="209"/>
        <v>0</v>
      </c>
      <c r="AW307" s="899">
        <f t="shared" si="209"/>
        <v>0</v>
      </c>
      <c r="AX307" s="899">
        <f t="shared" si="209"/>
        <v>0</v>
      </c>
      <c r="AY307" s="899">
        <f t="shared" si="209"/>
        <v>0</v>
      </c>
      <c r="AZ307" s="899">
        <f t="shared" si="209"/>
        <v>0</v>
      </c>
      <c r="BA307" s="899">
        <f t="shared" si="209"/>
        <v>0</v>
      </c>
      <c r="BB307" s="899">
        <f t="shared" si="179"/>
        <v>0</v>
      </c>
      <c r="BC307" s="899">
        <f t="shared" si="173"/>
        <v>0</v>
      </c>
      <c r="BD307" s="899">
        <f t="shared" si="174"/>
        <v>0</v>
      </c>
      <c r="BE307" s="901" t="str">
        <f t="shared" si="175"/>
        <v>-</v>
      </c>
      <c r="BF307" s="902"/>
      <c r="BG307" s="903"/>
      <c r="BH307" s="904"/>
      <c r="BI307" s="905"/>
      <c r="BJ307" s="866"/>
      <c r="BL307" s="867"/>
      <c r="BM307" s="867"/>
      <c r="BN307" s="867"/>
    </row>
    <row r="308" spans="1:66">
      <c r="A308" s="872"/>
      <c r="B308" s="897" t="s">
        <v>346</v>
      </c>
      <c r="C308" s="897"/>
      <c r="D308" s="899"/>
      <c r="E308" s="899"/>
      <c r="F308" s="899">
        <f t="shared" si="176"/>
        <v>0</v>
      </c>
      <c r="G308" s="899">
        <f t="shared" si="176"/>
        <v>0</v>
      </c>
      <c r="H308" s="899"/>
      <c r="I308" s="899"/>
      <c r="J308" s="899"/>
      <c r="K308" s="899"/>
      <c r="L308" s="899"/>
      <c r="M308" s="899"/>
      <c r="N308" s="899"/>
      <c r="O308" s="899"/>
      <c r="P308" s="899"/>
      <c r="Q308" s="899"/>
      <c r="R308" s="899"/>
      <c r="S308" s="899"/>
      <c r="T308" s="899"/>
      <c r="U308" s="899"/>
      <c r="V308" s="899"/>
      <c r="W308" s="899"/>
      <c r="X308" s="899"/>
      <c r="Y308" s="899"/>
      <c r="Z308" s="899"/>
      <c r="AA308" s="899"/>
      <c r="AB308" s="899"/>
      <c r="AC308" s="899"/>
      <c r="AD308" s="899"/>
      <c r="AE308" s="899"/>
      <c r="AF308" s="899"/>
      <c r="AG308" s="899">
        <f t="shared" si="171"/>
        <v>0</v>
      </c>
      <c r="AH308" s="899">
        <f t="shared" si="171"/>
        <v>0</v>
      </c>
      <c r="AI308" s="899"/>
      <c r="AJ308" s="899"/>
      <c r="AK308" s="899"/>
      <c r="AL308" s="899"/>
      <c r="AM308" s="899"/>
      <c r="AN308" s="899"/>
      <c r="AO308" s="899"/>
      <c r="AP308" s="899"/>
      <c r="AQ308" s="899">
        <f t="shared" si="172"/>
        <v>0</v>
      </c>
      <c r="AR308" s="899"/>
      <c r="AS308" s="899">
        <f t="shared" si="177"/>
        <v>0</v>
      </c>
      <c r="AT308" s="899">
        <f t="shared" si="178"/>
        <v>0</v>
      </c>
      <c r="AU308" s="899"/>
      <c r="AV308" s="899"/>
      <c r="AW308" s="899"/>
      <c r="AX308" s="899"/>
      <c r="AY308" s="899"/>
      <c r="AZ308" s="899"/>
      <c r="BA308" s="899"/>
      <c r="BB308" s="899">
        <f t="shared" si="179"/>
        <v>0</v>
      </c>
      <c r="BC308" s="899">
        <f t="shared" si="173"/>
        <v>0</v>
      </c>
      <c r="BD308" s="899">
        <f t="shared" si="174"/>
        <v>0</v>
      </c>
      <c r="BE308" s="901" t="str">
        <f t="shared" si="175"/>
        <v>-</v>
      </c>
      <c r="BF308" s="902"/>
      <c r="BG308" s="903"/>
      <c r="BH308" s="904"/>
      <c r="BI308" s="905"/>
      <c r="BJ308" s="866"/>
      <c r="BL308" s="867"/>
      <c r="BM308" s="867"/>
      <c r="BN308" s="867"/>
    </row>
    <row r="309" spans="1:66">
      <c r="A309" s="872"/>
      <c r="B309" s="897" t="s">
        <v>347</v>
      </c>
      <c r="C309" s="897"/>
      <c r="D309" s="899"/>
      <c r="E309" s="899"/>
      <c r="F309" s="899">
        <f t="shared" si="176"/>
        <v>0</v>
      </c>
      <c r="G309" s="899">
        <f t="shared" si="176"/>
        <v>0</v>
      </c>
      <c r="H309" s="899"/>
      <c r="I309" s="899"/>
      <c r="J309" s="899"/>
      <c r="K309" s="899"/>
      <c r="L309" s="899"/>
      <c r="M309" s="899"/>
      <c r="N309" s="899"/>
      <c r="O309" s="899"/>
      <c r="P309" s="899"/>
      <c r="Q309" s="899"/>
      <c r="R309" s="899"/>
      <c r="S309" s="899"/>
      <c r="T309" s="899"/>
      <c r="U309" s="899"/>
      <c r="V309" s="899"/>
      <c r="W309" s="899"/>
      <c r="X309" s="899"/>
      <c r="Y309" s="899"/>
      <c r="Z309" s="899"/>
      <c r="AA309" s="899"/>
      <c r="AB309" s="899"/>
      <c r="AC309" s="899"/>
      <c r="AD309" s="899"/>
      <c r="AE309" s="899"/>
      <c r="AF309" s="899"/>
      <c r="AG309" s="899">
        <f t="shared" si="171"/>
        <v>0</v>
      </c>
      <c r="AH309" s="899">
        <f t="shared" si="171"/>
        <v>0</v>
      </c>
      <c r="AI309" s="899"/>
      <c r="AJ309" s="899"/>
      <c r="AK309" s="899"/>
      <c r="AL309" s="899"/>
      <c r="AM309" s="899"/>
      <c r="AN309" s="899"/>
      <c r="AO309" s="899"/>
      <c r="AP309" s="899"/>
      <c r="AQ309" s="899">
        <f t="shared" si="172"/>
        <v>0</v>
      </c>
      <c r="AR309" s="899"/>
      <c r="AS309" s="899">
        <f t="shared" si="177"/>
        <v>0</v>
      </c>
      <c r="AT309" s="899">
        <f t="shared" si="178"/>
        <v>0</v>
      </c>
      <c r="AU309" s="899"/>
      <c r="AV309" s="899"/>
      <c r="AW309" s="899"/>
      <c r="AX309" s="899"/>
      <c r="AY309" s="899"/>
      <c r="AZ309" s="899"/>
      <c r="BA309" s="899"/>
      <c r="BB309" s="899">
        <f t="shared" si="179"/>
        <v>0</v>
      </c>
      <c r="BC309" s="899">
        <f t="shared" si="173"/>
        <v>0</v>
      </c>
      <c r="BD309" s="899">
        <f t="shared" si="174"/>
        <v>0</v>
      </c>
      <c r="BE309" s="901" t="str">
        <f t="shared" si="175"/>
        <v>-</v>
      </c>
      <c r="BF309" s="902"/>
      <c r="BG309" s="903"/>
      <c r="BH309" s="904"/>
      <c r="BI309" s="905"/>
      <c r="BJ309" s="866"/>
      <c r="BL309" s="867"/>
      <c r="BM309" s="867"/>
      <c r="BN309" s="867"/>
    </row>
    <row r="310" spans="1:66">
      <c r="A310" s="872"/>
      <c r="B310" s="897" t="s">
        <v>348</v>
      </c>
      <c r="C310" s="897"/>
      <c r="D310" s="899"/>
      <c r="E310" s="899"/>
      <c r="F310" s="899">
        <f t="shared" si="176"/>
        <v>0</v>
      </c>
      <c r="G310" s="899">
        <f t="shared" si="176"/>
        <v>0</v>
      </c>
      <c r="H310" s="899"/>
      <c r="I310" s="899"/>
      <c r="J310" s="899"/>
      <c r="K310" s="899"/>
      <c r="L310" s="899"/>
      <c r="M310" s="899"/>
      <c r="N310" s="899"/>
      <c r="O310" s="899"/>
      <c r="P310" s="899"/>
      <c r="Q310" s="899"/>
      <c r="R310" s="899"/>
      <c r="S310" s="899"/>
      <c r="T310" s="899"/>
      <c r="U310" s="899"/>
      <c r="V310" s="899"/>
      <c r="W310" s="899"/>
      <c r="X310" s="899"/>
      <c r="Y310" s="899"/>
      <c r="Z310" s="899"/>
      <c r="AA310" s="899"/>
      <c r="AB310" s="899"/>
      <c r="AC310" s="899"/>
      <c r="AD310" s="899"/>
      <c r="AE310" s="899"/>
      <c r="AF310" s="899"/>
      <c r="AG310" s="899">
        <f t="shared" si="171"/>
        <v>0</v>
      </c>
      <c r="AH310" s="899">
        <f t="shared" si="171"/>
        <v>0</v>
      </c>
      <c r="AI310" s="899"/>
      <c r="AJ310" s="899"/>
      <c r="AK310" s="899"/>
      <c r="AL310" s="899"/>
      <c r="AM310" s="899"/>
      <c r="AN310" s="899"/>
      <c r="AO310" s="899"/>
      <c r="AP310" s="899"/>
      <c r="AQ310" s="899">
        <f t="shared" si="172"/>
        <v>0</v>
      </c>
      <c r="AR310" s="899"/>
      <c r="AS310" s="899">
        <f t="shared" si="177"/>
        <v>0</v>
      </c>
      <c r="AT310" s="899">
        <f t="shared" si="178"/>
        <v>0</v>
      </c>
      <c r="AU310" s="899"/>
      <c r="AV310" s="899"/>
      <c r="AW310" s="899"/>
      <c r="AX310" s="899"/>
      <c r="AY310" s="899"/>
      <c r="AZ310" s="899"/>
      <c r="BA310" s="899"/>
      <c r="BB310" s="899">
        <f t="shared" si="179"/>
        <v>0</v>
      </c>
      <c r="BC310" s="899">
        <f t="shared" si="173"/>
        <v>0</v>
      </c>
      <c r="BD310" s="899">
        <f t="shared" si="174"/>
        <v>0</v>
      </c>
      <c r="BE310" s="901" t="str">
        <f t="shared" si="175"/>
        <v>-</v>
      </c>
      <c r="BF310" s="902"/>
      <c r="BG310" s="903"/>
      <c r="BH310" s="904"/>
      <c r="BI310" s="905"/>
      <c r="BJ310" s="866"/>
      <c r="BL310" s="867"/>
      <c r="BM310" s="867"/>
      <c r="BN310" s="867"/>
    </row>
    <row r="311" spans="1:66">
      <c r="A311" s="872"/>
      <c r="B311" s="897" t="s">
        <v>349</v>
      </c>
      <c r="C311" s="897"/>
      <c r="D311" s="899"/>
      <c r="E311" s="899"/>
      <c r="F311" s="899">
        <f t="shared" si="176"/>
        <v>0</v>
      </c>
      <c r="G311" s="899">
        <f t="shared" si="176"/>
        <v>0</v>
      </c>
      <c r="H311" s="899"/>
      <c r="I311" s="899"/>
      <c r="J311" s="899"/>
      <c r="K311" s="899"/>
      <c r="L311" s="899"/>
      <c r="M311" s="899"/>
      <c r="N311" s="899"/>
      <c r="O311" s="899"/>
      <c r="P311" s="899"/>
      <c r="Q311" s="899"/>
      <c r="R311" s="899"/>
      <c r="S311" s="899"/>
      <c r="T311" s="899"/>
      <c r="U311" s="899"/>
      <c r="V311" s="899"/>
      <c r="W311" s="899"/>
      <c r="X311" s="899"/>
      <c r="Y311" s="899"/>
      <c r="Z311" s="899"/>
      <c r="AA311" s="899"/>
      <c r="AB311" s="899"/>
      <c r="AC311" s="899"/>
      <c r="AD311" s="899"/>
      <c r="AE311" s="899"/>
      <c r="AF311" s="899"/>
      <c r="AG311" s="899">
        <f t="shared" si="171"/>
        <v>0</v>
      </c>
      <c r="AH311" s="899">
        <f t="shared" si="171"/>
        <v>0</v>
      </c>
      <c r="AI311" s="899"/>
      <c r="AJ311" s="899"/>
      <c r="AK311" s="899"/>
      <c r="AL311" s="899"/>
      <c r="AM311" s="899"/>
      <c r="AN311" s="899"/>
      <c r="AO311" s="899"/>
      <c r="AP311" s="899"/>
      <c r="AQ311" s="899">
        <f t="shared" si="172"/>
        <v>0</v>
      </c>
      <c r="AR311" s="899"/>
      <c r="AS311" s="899">
        <f t="shared" si="177"/>
        <v>0</v>
      </c>
      <c r="AT311" s="899">
        <f t="shared" si="178"/>
        <v>0</v>
      </c>
      <c r="AU311" s="899"/>
      <c r="AV311" s="899"/>
      <c r="AW311" s="899"/>
      <c r="AX311" s="899"/>
      <c r="AY311" s="899"/>
      <c r="AZ311" s="899"/>
      <c r="BA311" s="899"/>
      <c r="BB311" s="899">
        <f t="shared" si="179"/>
        <v>0</v>
      </c>
      <c r="BC311" s="899">
        <f t="shared" si="173"/>
        <v>0</v>
      </c>
      <c r="BD311" s="899">
        <f t="shared" si="174"/>
        <v>0</v>
      </c>
      <c r="BE311" s="901" t="str">
        <f t="shared" si="175"/>
        <v>-</v>
      </c>
      <c r="BF311" s="902"/>
      <c r="BG311" s="903"/>
      <c r="BH311" s="904"/>
      <c r="BI311" s="905"/>
      <c r="BJ311" s="866"/>
      <c r="BL311" s="867"/>
      <c r="BM311" s="867"/>
      <c r="BN311" s="867"/>
    </row>
    <row r="312" spans="1:66">
      <c r="A312" s="872"/>
      <c r="B312" s="897" t="s">
        <v>350</v>
      </c>
      <c r="C312" s="897"/>
      <c r="D312" s="899">
        <f>SUM(D313:D316)</f>
        <v>0</v>
      </c>
      <c r="E312" s="899"/>
      <c r="F312" s="899">
        <f t="shared" si="176"/>
        <v>0</v>
      </c>
      <c r="G312" s="899">
        <f t="shared" si="176"/>
        <v>0</v>
      </c>
      <c r="H312" s="899">
        <f t="shared" ref="H312:AF312" si="210">SUM(H313:H316)</f>
        <v>0</v>
      </c>
      <c r="I312" s="899">
        <f t="shared" si="210"/>
        <v>0</v>
      </c>
      <c r="J312" s="899">
        <f t="shared" si="210"/>
        <v>0</v>
      </c>
      <c r="K312" s="899">
        <f t="shared" si="210"/>
        <v>0</v>
      </c>
      <c r="L312" s="899">
        <f t="shared" si="210"/>
        <v>0</v>
      </c>
      <c r="M312" s="899">
        <f t="shared" si="210"/>
        <v>0</v>
      </c>
      <c r="N312" s="899">
        <f t="shared" si="210"/>
        <v>0</v>
      </c>
      <c r="O312" s="899">
        <f t="shared" si="210"/>
        <v>0</v>
      </c>
      <c r="P312" s="899">
        <f t="shared" si="210"/>
        <v>0</v>
      </c>
      <c r="Q312" s="899">
        <f t="shared" si="210"/>
        <v>0</v>
      </c>
      <c r="R312" s="899">
        <f t="shared" si="210"/>
        <v>0</v>
      </c>
      <c r="S312" s="899">
        <f t="shared" si="210"/>
        <v>0</v>
      </c>
      <c r="T312" s="899">
        <f t="shared" si="210"/>
        <v>0</v>
      </c>
      <c r="U312" s="899">
        <f t="shared" si="210"/>
        <v>0</v>
      </c>
      <c r="V312" s="899">
        <f t="shared" si="210"/>
        <v>0</v>
      </c>
      <c r="W312" s="899">
        <f t="shared" si="210"/>
        <v>0</v>
      </c>
      <c r="X312" s="899">
        <f t="shared" si="210"/>
        <v>0</v>
      </c>
      <c r="Y312" s="899">
        <f t="shared" si="210"/>
        <v>0</v>
      </c>
      <c r="Z312" s="899">
        <f t="shared" si="210"/>
        <v>0</v>
      </c>
      <c r="AA312" s="899">
        <f t="shared" si="210"/>
        <v>0</v>
      </c>
      <c r="AB312" s="899">
        <f t="shared" si="210"/>
        <v>0</v>
      </c>
      <c r="AC312" s="899">
        <f t="shared" si="210"/>
        <v>0</v>
      </c>
      <c r="AD312" s="899">
        <f t="shared" si="210"/>
        <v>0</v>
      </c>
      <c r="AE312" s="899">
        <f t="shared" si="210"/>
        <v>0</v>
      </c>
      <c r="AF312" s="899">
        <f t="shared" si="210"/>
        <v>0</v>
      </c>
      <c r="AG312" s="899">
        <f t="shared" si="171"/>
        <v>0</v>
      </c>
      <c r="AH312" s="899">
        <f t="shared" si="171"/>
        <v>0</v>
      </c>
      <c r="AI312" s="899">
        <f t="shared" ref="AI312:AP312" si="211">SUM(AI313:AI316)</f>
        <v>0</v>
      </c>
      <c r="AJ312" s="899">
        <f t="shared" si="211"/>
        <v>0</v>
      </c>
      <c r="AK312" s="899">
        <f t="shared" si="211"/>
        <v>0</v>
      </c>
      <c r="AL312" s="899">
        <f t="shared" si="211"/>
        <v>0</v>
      </c>
      <c r="AM312" s="899">
        <f t="shared" si="211"/>
        <v>0</v>
      </c>
      <c r="AN312" s="899">
        <f t="shared" si="211"/>
        <v>0</v>
      </c>
      <c r="AO312" s="899">
        <f t="shared" si="211"/>
        <v>0</v>
      </c>
      <c r="AP312" s="899">
        <f t="shared" si="211"/>
        <v>0</v>
      </c>
      <c r="AQ312" s="899">
        <f t="shared" si="172"/>
        <v>0</v>
      </c>
      <c r="AR312" s="899"/>
      <c r="AS312" s="899">
        <f t="shared" si="177"/>
        <v>0</v>
      </c>
      <c r="AT312" s="899">
        <f t="shared" si="178"/>
        <v>0</v>
      </c>
      <c r="AU312" s="899">
        <f t="shared" ref="AU312:BA312" si="212">SUM(AU313:AU316)</f>
        <v>0</v>
      </c>
      <c r="AV312" s="899">
        <f t="shared" si="212"/>
        <v>0</v>
      </c>
      <c r="AW312" s="899">
        <f t="shared" si="212"/>
        <v>0</v>
      </c>
      <c r="AX312" s="899">
        <f t="shared" si="212"/>
        <v>0</v>
      </c>
      <c r="AY312" s="899">
        <f t="shared" si="212"/>
        <v>0</v>
      </c>
      <c r="AZ312" s="899">
        <f t="shared" si="212"/>
        <v>0</v>
      </c>
      <c r="BA312" s="899">
        <f t="shared" si="212"/>
        <v>0</v>
      </c>
      <c r="BB312" s="899">
        <f t="shared" si="179"/>
        <v>0</v>
      </c>
      <c r="BC312" s="899">
        <f t="shared" si="173"/>
        <v>0</v>
      </c>
      <c r="BD312" s="899">
        <f t="shared" si="174"/>
        <v>0</v>
      </c>
      <c r="BE312" s="901" t="str">
        <f t="shared" si="175"/>
        <v>-</v>
      </c>
      <c r="BF312" s="902"/>
      <c r="BG312" s="903"/>
      <c r="BH312" s="904"/>
      <c r="BI312" s="905"/>
      <c r="BJ312" s="866"/>
      <c r="BL312" s="867"/>
      <c r="BM312" s="867"/>
      <c r="BN312" s="867"/>
    </row>
    <row r="313" spans="1:66">
      <c r="A313" s="872"/>
      <c r="B313" s="897" t="s">
        <v>351</v>
      </c>
      <c r="C313" s="897"/>
      <c r="D313" s="899"/>
      <c r="E313" s="899"/>
      <c r="F313" s="899">
        <f t="shared" si="176"/>
        <v>0</v>
      </c>
      <c r="G313" s="899">
        <f t="shared" si="176"/>
        <v>0</v>
      </c>
      <c r="H313" s="899"/>
      <c r="I313" s="899"/>
      <c r="J313" s="899"/>
      <c r="K313" s="899"/>
      <c r="L313" s="899"/>
      <c r="M313" s="899"/>
      <c r="N313" s="899"/>
      <c r="O313" s="899"/>
      <c r="P313" s="899"/>
      <c r="Q313" s="899"/>
      <c r="R313" s="899"/>
      <c r="S313" s="899"/>
      <c r="T313" s="899"/>
      <c r="U313" s="899"/>
      <c r="V313" s="899"/>
      <c r="W313" s="899"/>
      <c r="X313" s="899"/>
      <c r="Y313" s="899"/>
      <c r="Z313" s="899"/>
      <c r="AA313" s="899"/>
      <c r="AB313" s="899"/>
      <c r="AC313" s="899"/>
      <c r="AD313" s="899"/>
      <c r="AE313" s="899"/>
      <c r="AF313" s="899"/>
      <c r="AG313" s="899">
        <f t="shared" si="171"/>
        <v>0</v>
      </c>
      <c r="AH313" s="899">
        <f t="shared" si="171"/>
        <v>0</v>
      </c>
      <c r="AI313" s="899"/>
      <c r="AJ313" s="899"/>
      <c r="AK313" s="899"/>
      <c r="AL313" s="899"/>
      <c r="AM313" s="899"/>
      <c r="AN313" s="899"/>
      <c r="AO313" s="899"/>
      <c r="AP313" s="899"/>
      <c r="AQ313" s="899">
        <f t="shared" si="172"/>
        <v>0</v>
      </c>
      <c r="AR313" s="899"/>
      <c r="AS313" s="899">
        <f t="shared" si="177"/>
        <v>0</v>
      </c>
      <c r="AT313" s="899">
        <f t="shared" si="178"/>
        <v>0</v>
      </c>
      <c r="AU313" s="899"/>
      <c r="AV313" s="899"/>
      <c r="AW313" s="899"/>
      <c r="AX313" s="899"/>
      <c r="AY313" s="899"/>
      <c r="AZ313" s="899"/>
      <c r="BA313" s="899"/>
      <c r="BB313" s="899">
        <f t="shared" si="179"/>
        <v>0</v>
      </c>
      <c r="BC313" s="899">
        <f t="shared" si="173"/>
        <v>0</v>
      </c>
      <c r="BD313" s="899">
        <f t="shared" si="174"/>
        <v>0</v>
      </c>
      <c r="BE313" s="901" t="str">
        <f t="shared" si="175"/>
        <v>-</v>
      </c>
      <c r="BF313" s="902"/>
      <c r="BG313" s="903"/>
      <c r="BH313" s="904"/>
      <c r="BI313" s="905"/>
      <c r="BJ313" s="866"/>
      <c r="BL313" s="867"/>
      <c r="BM313" s="867"/>
      <c r="BN313" s="867"/>
    </row>
    <row r="314" spans="1:66">
      <c r="A314" s="872"/>
      <c r="B314" s="897" t="s">
        <v>352</v>
      </c>
      <c r="C314" s="897"/>
      <c r="D314" s="899"/>
      <c r="E314" s="899"/>
      <c r="F314" s="899">
        <f t="shared" si="176"/>
        <v>0</v>
      </c>
      <c r="G314" s="899">
        <f t="shared" si="176"/>
        <v>0</v>
      </c>
      <c r="H314" s="899"/>
      <c r="I314" s="899"/>
      <c r="J314" s="899"/>
      <c r="K314" s="899"/>
      <c r="L314" s="899"/>
      <c r="M314" s="899"/>
      <c r="N314" s="899"/>
      <c r="O314" s="899"/>
      <c r="P314" s="899"/>
      <c r="Q314" s="899"/>
      <c r="R314" s="899"/>
      <c r="S314" s="899"/>
      <c r="T314" s="899"/>
      <c r="U314" s="899"/>
      <c r="V314" s="899"/>
      <c r="W314" s="899"/>
      <c r="X314" s="899"/>
      <c r="Y314" s="899"/>
      <c r="Z314" s="899"/>
      <c r="AA314" s="899"/>
      <c r="AB314" s="899"/>
      <c r="AC314" s="899"/>
      <c r="AD314" s="899"/>
      <c r="AE314" s="899"/>
      <c r="AF314" s="899"/>
      <c r="AG314" s="899">
        <f t="shared" si="171"/>
        <v>0</v>
      </c>
      <c r="AH314" s="899">
        <f t="shared" si="171"/>
        <v>0</v>
      </c>
      <c r="AI314" s="899"/>
      <c r="AJ314" s="899"/>
      <c r="AK314" s="899"/>
      <c r="AL314" s="899"/>
      <c r="AM314" s="899"/>
      <c r="AN314" s="899"/>
      <c r="AO314" s="899"/>
      <c r="AP314" s="899"/>
      <c r="AQ314" s="899">
        <f t="shared" si="172"/>
        <v>0</v>
      </c>
      <c r="AR314" s="899"/>
      <c r="AS314" s="899">
        <f t="shared" si="177"/>
        <v>0</v>
      </c>
      <c r="AT314" s="899">
        <f t="shared" si="178"/>
        <v>0</v>
      </c>
      <c r="AU314" s="899"/>
      <c r="AV314" s="899"/>
      <c r="AW314" s="899"/>
      <c r="AX314" s="899"/>
      <c r="AY314" s="899"/>
      <c r="AZ314" s="899"/>
      <c r="BA314" s="899"/>
      <c r="BB314" s="899">
        <f t="shared" si="179"/>
        <v>0</v>
      </c>
      <c r="BC314" s="899">
        <f t="shared" si="173"/>
        <v>0</v>
      </c>
      <c r="BD314" s="899">
        <f t="shared" si="174"/>
        <v>0</v>
      </c>
      <c r="BE314" s="901" t="str">
        <f t="shared" si="175"/>
        <v>-</v>
      </c>
      <c r="BF314" s="902"/>
      <c r="BG314" s="903"/>
      <c r="BH314" s="904"/>
      <c r="BI314" s="905"/>
      <c r="BJ314" s="866"/>
      <c r="BL314" s="867"/>
      <c r="BM314" s="867"/>
      <c r="BN314" s="867"/>
    </row>
    <row r="315" spans="1:66">
      <c r="A315" s="872"/>
      <c r="B315" s="897" t="s">
        <v>353</v>
      </c>
      <c r="C315" s="897"/>
      <c r="D315" s="899"/>
      <c r="E315" s="899"/>
      <c r="F315" s="899">
        <f t="shared" si="176"/>
        <v>0</v>
      </c>
      <c r="G315" s="899">
        <f t="shared" si="176"/>
        <v>0</v>
      </c>
      <c r="H315" s="899"/>
      <c r="I315" s="899"/>
      <c r="J315" s="899"/>
      <c r="K315" s="899"/>
      <c r="L315" s="899"/>
      <c r="M315" s="899"/>
      <c r="N315" s="899"/>
      <c r="O315" s="899"/>
      <c r="P315" s="899"/>
      <c r="Q315" s="899"/>
      <c r="R315" s="899"/>
      <c r="S315" s="899"/>
      <c r="T315" s="899"/>
      <c r="U315" s="899"/>
      <c r="V315" s="899"/>
      <c r="W315" s="899"/>
      <c r="X315" s="899"/>
      <c r="Y315" s="899"/>
      <c r="Z315" s="899"/>
      <c r="AA315" s="899"/>
      <c r="AB315" s="899"/>
      <c r="AC315" s="899"/>
      <c r="AD315" s="899"/>
      <c r="AE315" s="899"/>
      <c r="AF315" s="899"/>
      <c r="AG315" s="899">
        <f t="shared" si="171"/>
        <v>0</v>
      </c>
      <c r="AH315" s="899">
        <f t="shared" si="171"/>
        <v>0</v>
      </c>
      <c r="AI315" s="899"/>
      <c r="AJ315" s="899"/>
      <c r="AK315" s="899"/>
      <c r="AL315" s="899"/>
      <c r="AM315" s="899"/>
      <c r="AN315" s="899"/>
      <c r="AO315" s="899"/>
      <c r="AP315" s="899"/>
      <c r="AQ315" s="899">
        <f t="shared" si="172"/>
        <v>0</v>
      </c>
      <c r="AR315" s="899"/>
      <c r="AS315" s="899">
        <f t="shared" si="177"/>
        <v>0</v>
      </c>
      <c r="AT315" s="899">
        <f t="shared" si="178"/>
        <v>0</v>
      </c>
      <c r="AU315" s="899"/>
      <c r="AV315" s="899"/>
      <c r="AW315" s="899"/>
      <c r="AX315" s="899"/>
      <c r="AY315" s="899"/>
      <c r="AZ315" s="899"/>
      <c r="BA315" s="899"/>
      <c r="BB315" s="899">
        <f t="shared" si="179"/>
        <v>0</v>
      </c>
      <c r="BC315" s="899">
        <f t="shared" si="173"/>
        <v>0</v>
      </c>
      <c r="BD315" s="899">
        <f t="shared" si="174"/>
        <v>0</v>
      </c>
      <c r="BE315" s="901" t="str">
        <f t="shared" si="175"/>
        <v>-</v>
      </c>
      <c r="BF315" s="902"/>
      <c r="BG315" s="903"/>
      <c r="BH315" s="904"/>
      <c r="BI315" s="905"/>
      <c r="BJ315" s="866"/>
      <c r="BL315" s="867"/>
      <c r="BM315" s="867"/>
      <c r="BN315" s="867"/>
    </row>
    <row r="316" spans="1:66">
      <c r="A316" s="872"/>
      <c r="B316" s="897" t="s">
        <v>354</v>
      </c>
      <c r="C316" s="897"/>
      <c r="D316" s="899"/>
      <c r="E316" s="899"/>
      <c r="F316" s="899">
        <f t="shared" si="176"/>
        <v>0</v>
      </c>
      <c r="G316" s="899">
        <f t="shared" si="176"/>
        <v>0</v>
      </c>
      <c r="H316" s="899"/>
      <c r="I316" s="899"/>
      <c r="J316" s="899"/>
      <c r="K316" s="899"/>
      <c r="L316" s="899"/>
      <c r="M316" s="899"/>
      <c r="N316" s="899"/>
      <c r="O316" s="899"/>
      <c r="P316" s="899"/>
      <c r="Q316" s="899"/>
      <c r="R316" s="899"/>
      <c r="S316" s="899"/>
      <c r="T316" s="899"/>
      <c r="U316" s="899"/>
      <c r="V316" s="899"/>
      <c r="W316" s="899"/>
      <c r="X316" s="899"/>
      <c r="Y316" s="899"/>
      <c r="Z316" s="899"/>
      <c r="AA316" s="899"/>
      <c r="AB316" s="899"/>
      <c r="AC316" s="899"/>
      <c r="AD316" s="899"/>
      <c r="AE316" s="899"/>
      <c r="AF316" s="899"/>
      <c r="AG316" s="899">
        <f t="shared" si="171"/>
        <v>0</v>
      </c>
      <c r="AH316" s="899">
        <f t="shared" si="171"/>
        <v>0</v>
      </c>
      <c r="AI316" s="899"/>
      <c r="AJ316" s="899"/>
      <c r="AK316" s="899"/>
      <c r="AL316" s="899"/>
      <c r="AM316" s="899"/>
      <c r="AN316" s="899"/>
      <c r="AO316" s="899"/>
      <c r="AP316" s="899"/>
      <c r="AQ316" s="899">
        <f t="shared" si="172"/>
        <v>0</v>
      </c>
      <c r="AR316" s="899"/>
      <c r="AS316" s="899">
        <f t="shared" si="177"/>
        <v>0</v>
      </c>
      <c r="AT316" s="899">
        <f t="shared" si="178"/>
        <v>0</v>
      </c>
      <c r="AU316" s="899"/>
      <c r="AV316" s="899"/>
      <c r="AW316" s="899"/>
      <c r="AX316" s="899"/>
      <c r="AY316" s="899"/>
      <c r="AZ316" s="899"/>
      <c r="BA316" s="899"/>
      <c r="BB316" s="899">
        <f t="shared" si="179"/>
        <v>0</v>
      </c>
      <c r="BC316" s="899">
        <f t="shared" si="173"/>
        <v>0</v>
      </c>
      <c r="BD316" s="899">
        <f>Z316-Y316</f>
        <v>0</v>
      </c>
      <c r="BE316" s="901" t="str">
        <f t="shared" si="175"/>
        <v>-</v>
      </c>
      <c r="BF316" s="902"/>
      <c r="BG316" s="903"/>
      <c r="BH316" s="904"/>
      <c r="BI316" s="905"/>
      <c r="BJ316" s="866"/>
      <c r="BL316" s="867"/>
      <c r="BM316" s="867"/>
      <c r="BN316" s="867"/>
    </row>
    <row r="317" spans="1:66">
      <c r="A317" s="872"/>
      <c r="B317" s="897" t="s">
        <v>355</v>
      </c>
      <c r="C317" s="897"/>
      <c r="D317" s="899">
        <f>SUM(D318:D321)</f>
        <v>0</v>
      </c>
      <c r="E317" s="899"/>
      <c r="F317" s="899">
        <f t="shared" si="176"/>
        <v>0</v>
      </c>
      <c r="G317" s="899">
        <f t="shared" si="176"/>
        <v>0</v>
      </c>
      <c r="H317" s="899">
        <f t="shared" ref="H317:AF317" si="213">SUM(H318:H321)</f>
        <v>0</v>
      </c>
      <c r="I317" s="899">
        <f t="shared" si="213"/>
        <v>0</v>
      </c>
      <c r="J317" s="899">
        <f t="shared" si="213"/>
        <v>0</v>
      </c>
      <c r="K317" s="899">
        <f t="shared" si="213"/>
        <v>0</v>
      </c>
      <c r="L317" s="899">
        <f t="shared" si="213"/>
        <v>0</v>
      </c>
      <c r="M317" s="899">
        <f t="shared" si="213"/>
        <v>0</v>
      </c>
      <c r="N317" s="899">
        <f t="shared" si="213"/>
        <v>0</v>
      </c>
      <c r="O317" s="899">
        <f t="shared" si="213"/>
        <v>0</v>
      </c>
      <c r="P317" s="899">
        <f t="shared" si="213"/>
        <v>0</v>
      </c>
      <c r="Q317" s="899">
        <f t="shared" si="213"/>
        <v>0</v>
      </c>
      <c r="R317" s="899">
        <f t="shared" si="213"/>
        <v>0</v>
      </c>
      <c r="S317" s="899">
        <f t="shared" si="213"/>
        <v>0</v>
      </c>
      <c r="T317" s="899">
        <f t="shared" si="213"/>
        <v>0</v>
      </c>
      <c r="U317" s="899">
        <f t="shared" si="213"/>
        <v>0</v>
      </c>
      <c r="V317" s="899">
        <f t="shared" si="213"/>
        <v>0</v>
      </c>
      <c r="W317" s="899">
        <f t="shared" si="213"/>
        <v>0</v>
      </c>
      <c r="X317" s="899">
        <f t="shared" si="213"/>
        <v>0</v>
      </c>
      <c r="Y317" s="899">
        <f t="shared" si="213"/>
        <v>0</v>
      </c>
      <c r="Z317" s="899">
        <f t="shared" si="213"/>
        <v>0</v>
      </c>
      <c r="AA317" s="899">
        <f t="shared" si="213"/>
        <v>0</v>
      </c>
      <c r="AB317" s="899">
        <f t="shared" si="213"/>
        <v>0</v>
      </c>
      <c r="AC317" s="899">
        <f t="shared" si="213"/>
        <v>0</v>
      </c>
      <c r="AD317" s="899">
        <f t="shared" si="213"/>
        <v>0</v>
      </c>
      <c r="AE317" s="899">
        <f t="shared" si="213"/>
        <v>0</v>
      </c>
      <c r="AF317" s="899">
        <f t="shared" si="213"/>
        <v>0</v>
      </c>
      <c r="AG317" s="899">
        <f t="shared" si="171"/>
        <v>0</v>
      </c>
      <c r="AH317" s="899">
        <f t="shared" si="171"/>
        <v>0</v>
      </c>
      <c r="AI317" s="899">
        <f t="shared" ref="AI317:AP317" si="214">SUM(AI318:AI321)</f>
        <v>0</v>
      </c>
      <c r="AJ317" s="899">
        <f t="shared" si="214"/>
        <v>0</v>
      </c>
      <c r="AK317" s="899">
        <f t="shared" si="214"/>
        <v>0</v>
      </c>
      <c r="AL317" s="899">
        <f t="shared" si="214"/>
        <v>0</v>
      </c>
      <c r="AM317" s="899">
        <f t="shared" si="214"/>
        <v>0</v>
      </c>
      <c r="AN317" s="899">
        <f t="shared" si="214"/>
        <v>0</v>
      </c>
      <c r="AO317" s="899">
        <f t="shared" si="214"/>
        <v>0</v>
      </c>
      <c r="AP317" s="899">
        <f t="shared" si="214"/>
        <v>0</v>
      </c>
      <c r="AQ317" s="899">
        <f t="shared" si="172"/>
        <v>0</v>
      </c>
      <c r="AR317" s="899"/>
      <c r="AS317" s="899">
        <f t="shared" si="177"/>
        <v>0</v>
      </c>
      <c r="AT317" s="899">
        <f t="shared" si="178"/>
        <v>0</v>
      </c>
      <c r="AU317" s="899">
        <f t="shared" ref="AU317:BA317" si="215">SUM(AU318:AU321)</f>
        <v>0</v>
      </c>
      <c r="AV317" s="899">
        <f t="shared" si="215"/>
        <v>0</v>
      </c>
      <c r="AW317" s="899">
        <f t="shared" si="215"/>
        <v>0</v>
      </c>
      <c r="AX317" s="899">
        <f t="shared" si="215"/>
        <v>0</v>
      </c>
      <c r="AY317" s="899">
        <f t="shared" si="215"/>
        <v>0</v>
      </c>
      <c r="AZ317" s="899">
        <f t="shared" si="215"/>
        <v>0</v>
      </c>
      <c r="BA317" s="899">
        <f t="shared" si="215"/>
        <v>0</v>
      </c>
      <c r="BB317" s="899">
        <f t="shared" si="179"/>
        <v>0</v>
      </c>
      <c r="BC317" s="899">
        <f t="shared" si="173"/>
        <v>0</v>
      </c>
      <c r="BD317" s="899">
        <f t="shared" si="174"/>
        <v>0</v>
      </c>
      <c r="BE317" s="901" t="str">
        <f t="shared" si="175"/>
        <v>-</v>
      </c>
      <c r="BF317" s="902"/>
      <c r="BG317" s="903"/>
      <c r="BH317" s="904"/>
      <c r="BI317" s="905"/>
      <c r="BJ317" s="866"/>
      <c r="BL317" s="867"/>
      <c r="BM317" s="867"/>
      <c r="BN317" s="867"/>
    </row>
    <row r="318" spans="1:66">
      <c r="A318" s="872"/>
      <c r="B318" s="897" t="s">
        <v>356</v>
      </c>
      <c r="C318" s="897"/>
      <c r="D318" s="899"/>
      <c r="E318" s="899"/>
      <c r="F318" s="899">
        <f t="shared" si="176"/>
        <v>0</v>
      </c>
      <c r="G318" s="899">
        <f t="shared" si="176"/>
        <v>0</v>
      </c>
      <c r="H318" s="899"/>
      <c r="I318" s="899"/>
      <c r="J318" s="899"/>
      <c r="K318" s="899"/>
      <c r="L318" s="899"/>
      <c r="M318" s="899"/>
      <c r="N318" s="899"/>
      <c r="O318" s="899"/>
      <c r="P318" s="899"/>
      <c r="Q318" s="899"/>
      <c r="R318" s="899"/>
      <c r="S318" s="899"/>
      <c r="T318" s="899"/>
      <c r="U318" s="899"/>
      <c r="V318" s="899"/>
      <c r="W318" s="899"/>
      <c r="X318" s="899"/>
      <c r="Y318" s="899"/>
      <c r="Z318" s="899"/>
      <c r="AA318" s="899"/>
      <c r="AB318" s="899"/>
      <c r="AC318" s="899"/>
      <c r="AD318" s="899"/>
      <c r="AE318" s="899"/>
      <c r="AF318" s="899"/>
      <c r="AG318" s="899">
        <f t="shared" si="171"/>
        <v>0</v>
      </c>
      <c r="AH318" s="899">
        <f t="shared" si="171"/>
        <v>0</v>
      </c>
      <c r="AI318" s="899"/>
      <c r="AJ318" s="899"/>
      <c r="AK318" s="899"/>
      <c r="AL318" s="899"/>
      <c r="AM318" s="899"/>
      <c r="AN318" s="899"/>
      <c r="AO318" s="899"/>
      <c r="AP318" s="899"/>
      <c r="AQ318" s="899">
        <f t="shared" si="172"/>
        <v>0</v>
      </c>
      <c r="AR318" s="899"/>
      <c r="AS318" s="899">
        <f t="shared" si="177"/>
        <v>0</v>
      </c>
      <c r="AT318" s="899">
        <f t="shared" si="178"/>
        <v>0</v>
      </c>
      <c r="AU318" s="899"/>
      <c r="AV318" s="899"/>
      <c r="AW318" s="899"/>
      <c r="AX318" s="899"/>
      <c r="AY318" s="899"/>
      <c r="AZ318" s="899"/>
      <c r="BA318" s="899"/>
      <c r="BB318" s="899">
        <f t="shared" si="179"/>
        <v>0</v>
      </c>
      <c r="BC318" s="899">
        <f t="shared" si="173"/>
        <v>0</v>
      </c>
      <c r="BD318" s="899">
        <f t="shared" si="174"/>
        <v>0</v>
      </c>
      <c r="BE318" s="901" t="str">
        <f t="shared" si="175"/>
        <v>-</v>
      </c>
      <c r="BF318" s="902"/>
      <c r="BG318" s="903"/>
      <c r="BH318" s="904"/>
      <c r="BI318" s="905"/>
      <c r="BJ318" s="866"/>
      <c r="BL318" s="867"/>
      <c r="BM318" s="867"/>
      <c r="BN318" s="867"/>
    </row>
    <row r="319" spans="1:66">
      <c r="A319" s="872"/>
      <c r="B319" s="897" t="s">
        <v>357</v>
      </c>
      <c r="C319" s="897"/>
      <c r="D319" s="899"/>
      <c r="E319" s="899"/>
      <c r="F319" s="899">
        <f t="shared" si="176"/>
        <v>0</v>
      </c>
      <c r="G319" s="899">
        <f t="shared" si="176"/>
        <v>0</v>
      </c>
      <c r="H319" s="899"/>
      <c r="I319" s="899"/>
      <c r="J319" s="899"/>
      <c r="K319" s="899"/>
      <c r="L319" s="899"/>
      <c r="M319" s="899"/>
      <c r="N319" s="899"/>
      <c r="O319" s="899"/>
      <c r="P319" s="899"/>
      <c r="Q319" s="899"/>
      <c r="R319" s="899"/>
      <c r="S319" s="899"/>
      <c r="T319" s="899"/>
      <c r="U319" s="899"/>
      <c r="V319" s="899"/>
      <c r="W319" s="899"/>
      <c r="X319" s="899"/>
      <c r="Y319" s="899"/>
      <c r="Z319" s="899"/>
      <c r="AA319" s="899"/>
      <c r="AB319" s="899"/>
      <c r="AC319" s="899"/>
      <c r="AD319" s="899"/>
      <c r="AE319" s="899"/>
      <c r="AF319" s="899"/>
      <c r="AG319" s="899">
        <f t="shared" si="171"/>
        <v>0</v>
      </c>
      <c r="AH319" s="899">
        <f t="shared" si="171"/>
        <v>0</v>
      </c>
      <c r="AI319" s="899"/>
      <c r="AJ319" s="899"/>
      <c r="AK319" s="899"/>
      <c r="AL319" s="899"/>
      <c r="AM319" s="899"/>
      <c r="AN319" s="899"/>
      <c r="AO319" s="899"/>
      <c r="AP319" s="899"/>
      <c r="AQ319" s="899">
        <f t="shared" si="172"/>
        <v>0</v>
      </c>
      <c r="AR319" s="899"/>
      <c r="AS319" s="899">
        <f t="shared" si="177"/>
        <v>0</v>
      </c>
      <c r="AT319" s="899">
        <f t="shared" si="178"/>
        <v>0</v>
      </c>
      <c r="AU319" s="899"/>
      <c r="AV319" s="899"/>
      <c r="AW319" s="899"/>
      <c r="AX319" s="899"/>
      <c r="AY319" s="899"/>
      <c r="AZ319" s="899"/>
      <c r="BA319" s="899"/>
      <c r="BB319" s="899">
        <f t="shared" si="179"/>
        <v>0</v>
      </c>
      <c r="BC319" s="899">
        <f t="shared" si="173"/>
        <v>0</v>
      </c>
      <c r="BD319" s="899">
        <f t="shared" si="174"/>
        <v>0</v>
      </c>
      <c r="BE319" s="901" t="str">
        <f t="shared" si="175"/>
        <v>-</v>
      </c>
      <c r="BF319" s="902"/>
      <c r="BG319" s="903"/>
      <c r="BH319" s="904"/>
      <c r="BI319" s="905"/>
      <c r="BJ319" s="866"/>
      <c r="BL319" s="867"/>
      <c r="BM319" s="867"/>
      <c r="BN319" s="867"/>
    </row>
    <row r="320" spans="1:66">
      <c r="A320" s="872"/>
      <c r="B320" s="897" t="s">
        <v>358</v>
      </c>
      <c r="C320" s="897"/>
      <c r="D320" s="899"/>
      <c r="E320" s="899"/>
      <c r="F320" s="899">
        <f t="shared" si="176"/>
        <v>0</v>
      </c>
      <c r="G320" s="899">
        <f t="shared" si="176"/>
        <v>0</v>
      </c>
      <c r="H320" s="899"/>
      <c r="I320" s="899"/>
      <c r="J320" s="899"/>
      <c r="K320" s="899"/>
      <c r="L320" s="899"/>
      <c r="M320" s="899"/>
      <c r="N320" s="899"/>
      <c r="O320" s="899"/>
      <c r="P320" s="899"/>
      <c r="Q320" s="899"/>
      <c r="R320" s="899"/>
      <c r="S320" s="899"/>
      <c r="T320" s="899"/>
      <c r="U320" s="899"/>
      <c r="V320" s="899"/>
      <c r="W320" s="899"/>
      <c r="X320" s="899"/>
      <c r="Y320" s="899"/>
      <c r="Z320" s="899"/>
      <c r="AA320" s="899"/>
      <c r="AB320" s="899"/>
      <c r="AC320" s="899"/>
      <c r="AD320" s="899"/>
      <c r="AE320" s="899"/>
      <c r="AF320" s="899"/>
      <c r="AG320" s="899">
        <f t="shared" si="171"/>
        <v>0</v>
      </c>
      <c r="AH320" s="899">
        <f t="shared" si="171"/>
        <v>0</v>
      </c>
      <c r="AI320" s="899"/>
      <c r="AJ320" s="899"/>
      <c r="AK320" s="899"/>
      <c r="AL320" s="899"/>
      <c r="AM320" s="899"/>
      <c r="AN320" s="899"/>
      <c r="AO320" s="899"/>
      <c r="AP320" s="899"/>
      <c r="AQ320" s="899">
        <f t="shared" si="172"/>
        <v>0</v>
      </c>
      <c r="AR320" s="899"/>
      <c r="AS320" s="899">
        <f t="shared" si="177"/>
        <v>0</v>
      </c>
      <c r="AT320" s="899">
        <f t="shared" si="178"/>
        <v>0</v>
      </c>
      <c r="AU320" s="899"/>
      <c r="AV320" s="899"/>
      <c r="AW320" s="899"/>
      <c r="AX320" s="899"/>
      <c r="AY320" s="899"/>
      <c r="AZ320" s="899"/>
      <c r="BA320" s="899"/>
      <c r="BB320" s="899">
        <f t="shared" si="179"/>
        <v>0</v>
      </c>
      <c r="BC320" s="899">
        <f t="shared" si="173"/>
        <v>0</v>
      </c>
      <c r="BD320" s="899">
        <f t="shared" si="174"/>
        <v>0</v>
      </c>
      <c r="BE320" s="901" t="str">
        <f t="shared" si="175"/>
        <v>-</v>
      </c>
      <c r="BF320" s="902"/>
      <c r="BG320" s="903"/>
      <c r="BH320" s="904"/>
      <c r="BI320" s="905"/>
      <c r="BJ320" s="866"/>
      <c r="BL320" s="867"/>
      <c r="BM320" s="867"/>
      <c r="BN320" s="867"/>
    </row>
    <row r="321" spans="1:70">
      <c r="A321" s="872"/>
      <c r="B321" s="897" t="s">
        <v>359</v>
      </c>
      <c r="C321" s="897"/>
      <c r="D321" s="899"/>
      <c r="E321" s="899"/>
      <c r="F321" s="899">
        <f t="shared" si="176"/>
        <v>0</v>
      </c>
      <c r="G321" s="899">
        <f t="shared" si="176"/>
        <v>0</v>
      </c>
      <c r="H321" s="899"/>
      <c r="I321" s="899"/>
      <c r="J321" s="899"/>
      <c r="K321" s="899"/>
      <c r="L321" s="899"/>
      <c r="M321" s="899"/>
      <c r="N321" s="899"/>
      <c r="O321" s="899"/>
      <c r="P321" s="899"/>
      <c r="Q321" s="899"/>
      <c r="R321" s="899"/>
      <c r="S321" s="899"/>
      <c r="T321" s="899"/>
      <c r="U321" s="899"/>
      <c r="V321" s="899"/>
      <c r="W321" s="899"/>
      <c r="X321" s="899"/>
      <c r="Y321" s="899"/>
      <c r="Z321" s="899"/>
      <c r="AA321" s="899"/>
      <c r="AB321" s="899"/>
      <c r="AC321" s="899"/>
      <c r="AD321" s="899"/>
      <c r="AE321" s="899"/>
      <c r="AF321" s="899"/>
      <c r="AG321" s="899">
        <f t="shared" si="171"/>
        <v>0</v>
      </c>
      <c r="AH321" s="899">
        <f t="shared" si="171"/>
        <v>0</v>
      </c>
      <c r="AI321" s="899"/>
      <c r="AJ321" s="899"/>
      <c r="AK321" s="899"/>
      <c r="AL321" s="899"/>
      <c r="AM321" s="899"/>
      <c r="AN321" s="899"/>
      <c r="AO321" s="899"/>
      <c r="AP321" s="899"/>
      <c r="AQ321" s="899">
        <f t="shared" si="172"/>
        <v>0</v>
      </c>
      <c r="AR321" s="899"/>
      <c r="AS321" s="899">
        <f t="shared" si="177"/>
        <v>0</v>
      </c>
      <c r="AT321" s="899">
        <f t="shared" si="178"/>
        <v>0</v>
      </c>
      <c r="AU321" s="899"/>
      <c r="AV321" s="899"/>
      <c r="AW321" s="899"/>
      <c r="AX321" s="899"/>
      <c r="AY321" s="899"/>
      <c r="AZ321" s="899"/>
      <c r="BA321" s="899"/>
      <c r="BB321" s="899">
        <f t="shared" si="179"/>
        <v>0</v>
      </c>
      <c r="BC321" s="899">
        <f t="shared" si="173"/>
        <v>0</v>
      </c>
      <c r="BD321" s="899">
        <f t="shared" si="174"/>
        <v>0</v>
      </c>
      <c r="BE321" s="901" t="str">
        <f t="shared" si="175"/>
        <v>-</v>
      </c>
      <c r="BF321" s="902"/>
      <c r="BG321" s="903"/>
      <c r="BH321" s="904"/>
      <c r="BI321" s="905"/>
      <c r="BJ321" s="866"/>
      <c r="BL321" s="867"/>
      <c r="BM321" s="867"/>
      <c r="BN321" s="867"/>
    </row>
    <row r="322" spans="1:70">
      <c r="A322" s="872"/>
      <c r="B322" s="897" t="s">
        <v>55</v>
      </c>
      <c r="C322" s="897"/>
      <c r="D322" s="899"/>
      <c r="E322" s="899"/>
      <c r="F322" s="899">
        <f t="shared" si="176"/>
        <v>0</v>
      </c>
      <c r="G322" s="899">
        <f t="shared" si="176"/>
        <v>0</v>
      </c>
      <c r="H322" s="899"/>
      <c r="I322" s="899"/>
      <c r="J322" s="899"/>
      <c r="K322" s="899"/>
      <c r="L322" s="899"/>
      <c r="M322" s="899"/>
      <c r="N322" s="899"/>
      <c r="O322" s="899"/>
      <c r="P322" s="899"/>
      <c r="Q322" s="899"/>
      <c r="R322" s="899"/>
      <c r="S322" s="899"/>
      <c r="T322" s="899"/>
      <c r="U322" s="899"/>
      <c r="V322" s="899"/>
      <c r="W322" s="899"/>
      <c r="X322" s="899"/>
      <c r="Y322" s="899"/>
      <c r="Z322" s="899"/>
      <c r="AA322" s="899"/>
      <c r="AB322" s="899"/>
      <c r="AC322" s="899"/>
      <c r="AD322" s="899"/>
      <c r="AE322" s="899"/>
      <c r="AF322" s="899"/>
      <c r="AG322" s="899">
        <f t="shared" si="171"/>
        <v>0</v>
      </c>
      <c r="AH322" s="899">
        <f t="shared" si="171"/>
        <v>0</v>
      </c>
      <c r="AI322" s="899"/>
      <c r="AJ322" s="899"/>
      <c r="AK322" s="899"/>
      <c r="AL322" s="899"/>
      <c r="AM322" s="899"/>
      <c r="AN322" s="899"/>
      <c r="AO322" s="899"/>
      <c r="AP322" s="899"/>
      <c r="AQ322" s="899">
        <f t="shared" si="172"/>
        <v>0</v>
      </c>
      <c r="AR322" s="899"/>
      <c r="AS322" s="899">
        <f t="shared" si="177"/>
        <v>0</v>
      </c>
      <c r="AT322" s="899">
        <f t="shared" si="178"/>
        <v>0</v>
      </c>
      <c r="AU322" s="899"/>
      <c r="AV322" s="899"/>
      <c r="AW322" s="899"/>
      <c r="AX322" s="899"/>
      <c r="AY322" s="899"/>
      <c r="AZ322" s="899"/>
      <c r="BA322" s="899"/>
      <c r="BB322" s="899">
        <f t="shared" si="179"/>
        <v>0</v>
      </c>
      <c r="BC322" s="899">
        <f t="shared" si="173"/>
        <v>0</v>
      </c>
      <c r="BD322" s="899">
        <f t="shared" si="174"/>
        <v>0</v>
      </c>
      <c r="BE322" s="901" t="str">
        <f t="shared" si="175"/>
        <v>-</v>
      </c>
      <c r="BF322" s="902"/>
      <c r="BG322" s="903"/>
      <c r="BH322" s="904"/>
      <c r="BI322" s="905"/>
      <c r="BJ322" s="866"/>
      <c r="BL322" s="867"/>
      <c r="BM322" s="867"/>
      <c r="BN322" s="867"/>
    </row>
    <row r="323" spans="1:70" s="919" customFormat="1" ht="38.25">
      <c r="A323" s="922">
        <v>10</v>
      </c>
      <c r="B323" s="924" t="s">
        <v>245</v>
      </c>
      <c r="C323" s="924"/>
      <c r="D323" s="320">
        <v>1.3314786999999999</v>
      </c>
      <c r="E323" s="320"/>
      <c r="F323" s="320">
        <f t="shared" si="176"/>
        <v>1.3314786999999999</v>
      </c>
      <c r="G323" s="320">
        <f t="shared" si="176"/>
        <v>0.58610289999999998</v>
      </c>
      <c r="H323" s="320">
        <v>0.49901349999999994</v>
      </c>
      <c r="I323" s="939"/>
      <c r="J323" s="907"/>
      <c r="K323" s="907"/>
      <c r="L323" s="907">
        <v>0</v>
      </c>
      <c r="M323" s="907">
        <v>0</v>
      </c>
      <c r="N323" s="907"/>
      <c r="O323" s="907"/>
      <c r="P323" s="907">
        <v>0.27157425000000002</v>
      </c>
      <c r="Q323" s="907">
        <v>0.27157425000000002</v>
      </c>
      <c r="R323" s="907">
        <v>0.23125964999999998</v>
      </c>
      <c r="S323" s="939"/>
      <c r="T323" s="907">
        <v>0.27157425000000002</v>
      </c>
      <c r="U323" s="907">
        <v>0.27157425000000002</v>
      </c>
      <c r="V323" s="907">
        <v>0</v>
      </c>
      <c r="W323" s="939">
        <v>0</v>
      </c>
      <c r="X323" s="939"/>
      <c r="Y323" s="907">
        <v>0.31452865000000002</v>
      </c>
      <c r="Z323" s="907">
        <v>0.31452865000000002</v>
      </c>
      <c r="AA323" s="907">
        <v>0.26775384999999996</v>
      </c>
      <c r="AB323" s="907">
        <v>4.6774800000000005E-2</v>
      </c>
      <c r="AC323" s="320">
        <v>0.74537580000000003</v>
      </c>
      <c r="AD323" s="907"/>
      <c r="AE323" s="907"/>
      <c r="AF323" s="907"/>
      <c r="AG323" s="907">
        <f t="shared" si="171"/>
        <v>0.58610289999999998</v>
      </c>
      <c r="AH323" s="907">
        <f t="shared" si="171"/>
        <v>0.49901349999999994</v>
      </c>
      <c r="AI323" s="907"/>
      <c r="AJ323" s="907"/>
      <c r="AK323" s="320">
        <v>0.27157425000000002</v>
      </c>
      <c r="AL323" s="907">
        <v>0.23125964999999998</v>
      </c>
      <c r="AM323" s="907">
        <v>0.31452865000000002</v>
      </c>
      <c r="AN323" s="907">
        <v>0.26775384999999996</v>
      </c>
      <c r="AO323" s="907"/>
      <c r="AP323" s="907"/>
      <c r="AQ323" s="907">
        <f t="shared" si="172"/>
        <v>0.31452865000000002</v>
      </c>
      <c r="AR323" s="907"/>
      <c r="AS323" s="907">
        <f t="shared" si="177"/>
        <v>0.58610289999999998</v>
      </c>
      <c r="AT323" s="907">
        <f t="shared" si="178"/>
        <v>0.4990135</v>
      </c>
      <c r="AU323" s="907"/>
      <c r="AV323" s="907"/>
      <c r="AW323" s="907"/>
      <c r="AX323" s="907">
        <v>0.58610289999999998</v>
      </c>
      <c r="AY323" s="907">
        <v>0.4990135</v>
      </c>
      <c r="AZ323" s="907"/>
      <c r="BA323" s="907"/>
      <c r="BB323" s="907">
        <f t="shared" si="179"/>
        <v>0.58610289999999998</v>
      </c>
      <c r="BC323" s="907">
        <f t="shared" si="173"/>
        <v>0.74537579999999992</v>
      </c>
      <c r="BD323" s="320">
        <f t="shared" si="174"/>
        <v>0</v>
      </c>
      <c r="BE323" s="908">
        <f t="shared" si="175"/>
        <v>0</v>
      </c>
      <c r="BF323" s="586"/>
      <c r="BG323" s="635"/>
      <c r="BH323" s="635"/>
      <c r="BI323" s="636"/>
      <c r="BJ323" s="449"/>
      <c r="BK323" s="916"/>
      <c r="BL323" s="923"/>
      <c r="BM323" s="578">
        <v>0.73631679000000005</v>
      </c>
      <c r="BN323" s="917">
        <v>1.32241969</v>
      </c>
      <c r="BO323" s="916">
        <v>1322.4196899999999</v>
      </c>
      <c r="BQ323" s="916">
        <v>0</v>
      </c>
      <c r="BR323" s="916">
        <v>0</v>
      </c>
    </row>
    <row r="324" spans="1:70">
      <c r="A324" s="872"/>
      <c r="B324" s="897" t="s">
        <v>343</v>
      </c>
      <c r="C324" s="897"/>
      <c r="D324" s="899">
        <f>D325+D336+D341</f>
        <v>1.3314786999999999</v>
      </c>
      <c r="E324" s="899"/>
      <c r="F324" s="899">
        <f t="shared" si="176"/>
        <v>1.3314786999999999</v>
      </c>
      <c r="G324" s="899">
        <f t="shared" si="176"/>
        <v>0.58610289999999998</v>
      </c>
      <c r="H324" s="899">
        <f t="shared" ref="H324:AF324" si="216">H325+H336+H341</f>
        <v>0</v>
      </c>
      <c r="I324" s="899">
        <f t="shared" si="216"/>
        <v>0</v>
      </c>
      <c r="J324" s="899">
        <f t="shared" si="216"/>
        <v>0</v>
      </c>
      <c r="K324" s="899">
        <f t="shared" si="216"/>
        <v>0</v>
      </c>
      <c r="L324" s="899">
        <f t="shared" si="216"/>
        <v>0</v>
      </c>
      <c r="M324" s="899">
        <f t="shared" si="216"/>
        <v>0</v>
      </c>
      <c r="N324" s="899">
        <f t="shared" si="216"/>
        <v>0</v>
      </c>
      <c r="O324" s="899">
        <f t="shared" si="216"/>
        <v>0</v>
      </c>
      <c r="P324" s="899">
        <f t="shared" si="216"/>
        <v>0.27157425000000002</v>
      </c>
      <c r="Q324" s="899">
        <f t="shared" si="216"/>
        <v>0.27157425000000002</v>
      </c>
      <c r="R324" s="899">
        <f t="shared" si="216"/>
        <v>0.23125964999999998</v>
      </c>
      <c r="S324" s="899">
        <f t="shared" si="216"/>
        <v>0</v>
      </c>
      <c r="T324" s="899">
        <f t="shared" si="216"/>
        <v>0</v>
      </c>
      <c r="U324" s="899">
        <f t="shared" si="216"/>
        <v>0</v>
      </c>
      <c r="V324" s="899">
        <f t="shared" si="216"/>
        <v>0</v>
      </c>
      <c r="W324" s="899">
        <f t="shared" si="216"/>
        <v>0</v>
      </c>
      <c r="X324" s="899">
        <f t="shared" si="216"/>
        <v>0</v>
      </c>
      <c r="Y324" s="899">
        <f t="shared" si="216"/>
        <v>0.31452865000000002</v>
      </c>
      <c r="Z324" s="899">
        <f t="shared" si="216"/>
        <v>0.31452865000000002</v>
      </c>
      <c r="AA324" s="899">
        <f t="shared" si="216"/>
        <v>0.26775384999999996</v>
      </c>
      <c r="AB324" s="899">
        <f t="shared" si="216"/>
        <v>4.6774800000000005E-2</v>
      </c>
      <c r="AC324" s="899">
        <f t="shared" si="216"/>
        <v>0.74537580000000003</v>
      </c>
      <c r="AD324" s="899">
        <f t="shared" si="216"/>
        <v>0</v>
      </c>
      <c r="AE324" s="899">
        <f t="shared" si="216"/>
        <v>0</v>
      </c>
      <c r="AF324" s="899">
        <f t="shared" si="216"/>
        <v>0</v>
      </c>
      <c r="AG324" s="899">
        <f t="shared" si="171"/>
        <v>0.58610289999999998</v>
      </c>
      <c r="AH324" s="899">
        <f t="shared" si="171"/>
        <v>0</v>
      </c>
      <c r="AI324" s="899">
        <f t="shared" ref="AI324:AP324" si="217">AI325+AI336+AI341</f>
        <v>0</v>
      </c>
      <c r="AJ324" s="899">
        <f t="shared" si="217"/>
        <v>0</v>
      </c>
      <c r="AK324" s="899">
        <f t="shared" si="217"/>
        <v>0.27157425000000002</v>
      </c>
      <c r="AL324" s="899">
        <f t="shared" si="217"/>
        <v>0</v>
      </c>
      <c r="AM324" s="899">
        <f t="shared" si="217"/>
        <v>0.31452865000000002</v>
      </c>
      <c r="AN324" s="899">
        <f t="shared" si="217"/>
        <v>0</v>
      </c>
      <c r="AO324" s="899">
        <f t="shared" si="217"/>
        <v>0</v>
      </c>
      <c r="AP324" s="899">
        <f t="shared" si="217"/>
        <v>0</v>
      </c>
      <c r="AQ324" s="899">
        <f t="shared" si="172"/>
        <v>0.31452865000000002</v>
      </c>
      <c r="AR324" s="899"/>
      <c r="AS324" s="899">
        <f t="shared" si="177"/>
        <v>0.58610289999999998</v>
      </c>
      <c r="AT324" s="899">
        <f t="shared" si="178"/>
        <v>0.4990135</v>
      </c>
      <c r="AU324" s="899">
        <f t="shared" ref="AU324:BA324" si="218">AU325+AU336+AU341</f>
        <v>0</v>
      </c>
      <c r="AV324" s="899">
        <f t="shared" si="218"/>
        <v>0</v>
      </c>
      <c r="AW324" s="899">
        <f t="shared" si="218"/>
        <v>0</v>
      </c>
      <c r="AX324" s="899">
        <f t="shared" si="218"/>
        <v>0.58610289999999998</v>
      </c>
      <c r="AY324" s="899">
        <f t="shared" si="218"/>
        <v>0.4990135</v>
      </c>
      <c r="AZ324" s="899">
        <f t="shared" si="218"/>
        <v>0</v>
      </c>
      <c r="BA324" s="899">
        <f t="shared" si="218"/>
        <v>0</v>
      </c>
      <c r="BB324" s="899">
        <f t="shared" si="179"/>
        <v>0.58610289999999998</v>
      </c>
      <c r="BC324" s="899">
        <f t="shared" si="173"/>
        <v>0.74537579999999992</v>
      </c>
      <c r="BD324" s="899">
        <f t="shared" si="174"/>
        <v>0</v>
      </c>
      <c r="BE324" s="901">
        <f t="shared" si="175"/>
        <v>0</v>
      </c>
      <c r="BF324" s="902"/>
      <c r="BG324" s="903"/>
      <c r="BH324" s="904"/>
      <c r="BI324" s="905"/>
      <c r="BJ324" s="866"/>
      <c r="BL324" s="867"/>
      <c r="BM324" s="867"/>
      <c r="BN324" s="867"/>
    </row>
    <row r="325" spans="1:70">
      <c r="A325" s="872"/>
      <c r="B325" s="897" t="s">
        <v>344</v>
      </c>
      <c r="C325" s="897"/>
      <c r="D325" s="899">
        <f>D326+D331</f>
        <v>1.3314786999999999</v>
      </c>
      <c r="E325" s="899"/>
      <c r="F325" s="899">
        <f t="shared" si="176"/>
        <v>1.3314786999999999</v>
      </c>
      <c r="G325" s="899">
        <f t="shared" si="176"/>
        <v>0.58610289999999998</v>
      </c>
      <c r="H325" s="899">
        <f t="shared" ref="H325:AF325" si="219">H326+H331</f>
        <v>0</v>
      </c>
      <c r="I325" s="899">
        <f t="shared" si="219"/>
        <v>0</v>
      </c>
      <c r="J325" s="899">
        <f t="shared" si="219"/>
        <v>0</v>
      </c>
      <c r="K325" s="899">
        <f t="shared" si="219"/>
        <v>0</v>
      </c>
      <c r="L325" s="899">
        <f t="shared" si="219"/>
        <v>0</v>
      </c>
      <c r="M325" s="899">
        <f t="shared" si="219"/>
        <v>0</v>
      </c>
      <c r="N325" s="899">
        <f t="shared" si="219"/>
        <v>0</v>
      </c>
      <c r="O325" s="899">
        <f t="shared" si="219"/>
        <v>0</v>
      </c>
      <c r="P325" s="899">
        <f t="shared" si="219"/>
        <v>0.27157425000000002</v>
      </c>
      <c r="Q325" s="899">
        <f t="shared" si="219"/>
        <v>0.27157425000000002</v>
      </c>
      <c r="R325" s="899">
        <f t="shared" si="219"/>
        <v>0.23125964999999998</v>
      </c>
      <c r="S325" s="899">
        <f t="shared" si="219"/>
        <v>0</v>
      </c>
      <c r="T325" s="899">
        <f t="shared" si="219"/>
        <v>0</v>
      </c>
      <c r="U325" s="899">
        <f t="shared" si="219"/>
        <v>0</v>
      </c>
      <c r="V325" s="899">
        <f t="shared" si="219"/>
        <v>0</v>
      </c>
      <c r="W325" s="899">
        <f t="shared" si="219"/>
        <v>0</v>
      </c>
      <c r="X325" s="899">
        <f t="shared" si="219"/>
        <v>0</v>
      </c>
      <c r="Y325" s="899">
        <f t="shared" si="219"/>
        <v>0.31452865000000002</v>
      </c>
      <c r="Z325" s="899">
        <f t="shared" si="219"/>
        <v>0.31452865000000002</v>
      </c>
      <c r="AA325" s="899">
        <f t="shared" si="219"/>
        <v>0.26775384999999996</v>
      </c>
      <c r="AB325" s="899">
        <f t="shared" si="219"/>
        <v>4.6774800000000005E-2</v>
      </c>
      <c r="AC325" s="899">
        <f t="shared" si="219"/>
        <v>0.74537580000000003</v>
      </c>
      <c r="AD325" s="899">
        <f t="shared" si="219"/>
        <v>0</v>
      </c>
      <c r="AE325" s="899">
        <f t="shared" si="219"/>
        <v>0</v>
      </c>
      <c r="AF325" s="899">
        <f t="shared" si="219"/>
        <v>0</v>
      </c>
      <c r="AG325" s="899">
        <f t="shared" si="171"/>
        <v>0.58610289999999998</v>
      </c>
      <c r="AH325" s="899">
        <f t="shared" si="171"/>
        <v>0</v>
      </c>
      <c r="AI325" s="899">
        <f t="shared" ref="AI325:AP325" si="220">AI326+AI331</f>
        <v>0</v>
      </c>
      <c r="AJ325" s="899">
        <f t="shared" si="220"/>
        <v>0</v>
      </c>
      <c r="AK325" s="899">
        <f t="shared" si="220"/>
        <v>0.27157425000000002</v>
      </c>
      <c r="AL325" s="899">
        <f t="shared" si="220"/>
        <v>0</v>
      </c>
      <c r="AM325" s="899">
        <f t="shared" si="220"/>
        <v>0.31452865000000002</v>
      </c>
      <c r="AN325" s="899">
        <f t="shared" si="220"/>
        <v>0</v>
      </c>
      <c r="AO325" s="899">
        <f t="shared" si="220"/>
        <v>0</v>
      </c>
      <c r="AP325" s="899">
        <f t="shared" si="220"/>
        <v>0</v>
      </c>
      <c r="AQ325" s="899">
        <f t="shared" si="172"/>
        <v>0.31452865000000002</v>
      </c>
      <c r="AR325" s="899"/>
      <c r="AS325" s="899">
        <f t="shared" si="177"/>
        <v>0.58610289999999998</v>
      </c>
      <c r="AT325" s="899">
        <f t="shared" si="178"/>
        <v>0.4990135</v>
      </c>
      <c r="AU325" s="899">
        <f t="shared" ref="AU325:BA325" si="221">AU326+AU331</f>
        <v>0</v>
      </c>
      <c r="AV325" s="899">
        <f t="shared" si="221"/>
        <v>0</v>
      </c>
      <c r="AW325" s="899">
        <f t="shared" si="221"/>
        <v>0</v>
      </c>
      <c r="AX325" s="899">
        <f t="shared" si="221"/>
        <v>0.58610289999999998</v>
      </c>
      <c r="AY325" s="899">
        <f t="shared" si="221"/>
        <v>0.4990135</v>
      </c>
      <c r="AZ325" s="899">
        <f t="shared" si="221"/>
        <v>0</v>
      </c>
      <c r="BA325" s="899">
        <f t="shared" si="221"/>
        <v>0</v>
      </c>
      <c r="BB325" s="899">
        <f t="shared" si="179"/>
        <v>0.58610289999999998</v>
      </c>
      <c r="BC325" s="899">
        <f t="shared" si="173"/>
        <v>0.74537579999999992</v>
      </c>
      <c r="BD325" s="899">
        <f t="shared" si="174"/>
        <v>0</v>
      </c>
      <c r="BE325" s="901">
        <f t="shared" si="175"/>
        <v>0</v>
      </c>
      <c r="BF325" s="902"/>
      <c r="BG325" s="903"/>
      <c r="BH325" s="904"/>
      <c r="BI325" s="905"/>
      <c r="BJ325" s="866"/>
      <c r="BL325" s="867"/>
      <c r="BM325" s="867"/>
      <c r="BN325" s="867"/>
    </row>
    <row r="326" spans="1:70">
      <c r="A326" s="872"/>
      <c r="B326" s="897" t="s">
        <v>345</v>
      </c>
      <c r="C326" s="897"/>
      <c r="D326" s="899">
        <f>SUM(D327:D330)</f>
        <v>1.3314786999999999</v>
      </c>
      <c r="E326" s="899"/>
      <c r="F326" s="899">
        <f t="shared" si="176"/>
        <v>1.3314786999999999</v>
      </c>
      <c r="G326" s="899">
        <f t="shared" si="176"/>
        <v>0.58610289999999998</v>
      </c>
      <c r="H326" s="899">
        <f t="shared" ref="H326:AF326" si="222">SUM(H327:H330)</f>
        <v>0</v>
      </c>
      <c r="I326" s="899">
        <f t="shared" si="222"/>
        <v>0</v>
      </c>
      <c r="J326" s="899">
        <f t="shared" si="222"/>
        <v>0</v>
      </c>
      <c r="K326" s="899">
        <f t="shared" si="222"/>
        <v>0</v>
      </c>
      <c r="L326" s="899">
        <f t="shared" si="222"/>
        <v>0</v>
      </c>
      <c r="M326" s="899">
        <f t="shared" si="222"/>
        <v>0</v>
      </c>
      <c r="N326" s="899">
        <f t="shared" si="222"/>
        <v>0</v>
      </c>
      <c r="O326" s="899">
        <f t="shared" si="222"/>
        <v>0</v>
      </c>
      <c r="P326" s="899">
        <f t="shared" si="222"/>
        <v>0.27157425000000002</v>
      </c>
      <c r="Q326" s="899">
        <f t="shared" si="222"/>
        <v>0.27157425000000002</v>
      </c>
      <c r="R326" s="899">
        <f t="shared" si="222"/>
        <v>0.23125964999999998</v>
      </c>
      <c r="S326" s="899">
        <f t="shared" si="222"/>
        <v>0</v>
      </c>
      <c r="T326" s="899">
        <f t="shared" si="222"/>
        <v>0</v>
      </c>
      <c r="U326" s="899">
        <f t="shared" si="222"/>
        <v>0</v>
      </c>
      <c r="V326" s="899">
        <f t="shared" si="222"/>
        <v>0</v>
      </c>
      <c r="W326" s="899">
        <f t="shared" si="222"/>
        <v>0</v>
      </c>
      <c r="X326" s="899">
        <f t="shared" si="222"/>
        <v>0</v>
      </c>
      <c r="Y326" s="899">
        <f t="shared" si="222"/>
        <v>0.31452865000000002</v>
      </c>
      <c r="Z326" s="899">
        <f t="shared" si="222"/>
        <v>0.31452865000000002</v>
      </c>
      <c r="AA326" s="899">
        <f t="shared" si="222"/>
        <v>0.26775384999999996</v>
      </c>
      <c r="AB326" s="899">
        <f t="shared" si="222"/>
        <v>4.6774800000000005E-2</v>
      </c>
      <c r="AC326" s="899">
        <f t="shared" si="222"/>
        <v>0.74537580000000003</v>
      </c>
      <c r="AD326" s="899">
        <f t="shared" si="222"/>
        <v>0</v>
      </c>
      <c r="AE326" s="899">
        <f t="shared" si="222"/>
        <v>0</v>
      </c>
      <c r="AF326" s="899">
        <f t="shared" si="222"/>
        <v>0</v>
      </c>
      <c r="AG326" s="899">
        <f t="shared" si="171"/>
        <v>0.58610289999999998</v>
      </c>
      <c r="AH326" s="899">
        <f t="shared" si="171"/>
        <v>0</v>
      </c>
      <c r="AI326" s="899">
        <f t="shared" ref="AI326:AP326" si="223">SUM(AI327:AI330)</f>
        <v>0</v>
      </c>
      <c r="AJ326" s="899">
        <f t="shared" si="223"/>
        <v>0</v>
      </c>
      <c r="AK326" s="899">
        <f t="shared" si="223"/>
        <v>0.27157425000000002</v>
      </c>
      <c r="AL326" s="899">
        <f t="shared" si="223"/>
        <v>0</v>
      </c>
      <c r="AM326" s="899">
        <f t="shared" si="223"/>
        <v>0.31452865000000002</v>
      </c>
      <c r="AN326" s="899">
        <f t="shared" si="223"/>
        <v>0</v>
      </c>
      <c r="AO326" s="899">
        <f t="shared" si="223"/>
        <v>0</v>
      </c>
      <c r="AP326" s="899">
        <f t="shared" si="223"/>
        <v>0</v>
      </c>
      <c r="AQ326" s="899">
        <f t="shared" si="172"/>
        <v>0.31452865000000002</v>
      </c>
      <c r="AR326" s="899"/>
      <c r="AS326" s="899">
        <f t="shared" si="177"/>
        <v>0.58610289999999998</v>
      </c>
      <c r="AT326" s="899">
        <f t="shared" si="178"/>
        <v>0.4990135</v>
      </c>
      <c r="AU326" s="899">
        <f t="shared" ref="AU326:BA326" si="224">SUM(AU327:AU330)</f>
        <v>0</v>
      </c>
      <c r="AV326" s="899">
        <f t="shared" si="224"/>
        <v>0</v>
      </c>
      <c r="AW326" s="899">
        <f t="shared" si="224"/>
        <v>0</v>
      </c>
      <c r="AX326" s="899">
        <f t="shared" si="224"/>
        <v>0.58610289999999998</v>
      </c>
      <c r="AY326" s="899">
        <f t="shared" si="224"/>
        <v>0.4990135</v>
      </c>
      <c r="AZ326" s="899">
        <f t="shared" si="224"/>
        <v>0</v>
      </c>
      <c r="BA326" s="899">
        <f t="shared" si="224"/>
        <v>0</v>
      </c>
      <c r="BB326" s="899">
        <f t="shared" si="179"/>
        <v>0.58610289999999998</v>
      </c>
      <c r="BC326" s="899">
        <f t="shared" si="173"/>
        <v>0.74537579999999992</v>
      </c>
      <c r="BD326" s="899">
        <f t="shared" si="174"/>
        <v>0</v>
      </c>
      <c r="BE326" s="901">
        <f t="shared" si="175"/>
        <v>0</v>
      </c>
      <c r="BF326" s="902"/>
      <c r="BG326" s="903"/>
      <c r="BH326" s="904"/>
      <c r="BI326" s="905"/>
      <c r="BJ326" s="866"/>
      <c r="BL326" s="867"/>
      <c r="BM326" s="867"/>
      <c r="BN326" s="867"/>
    </row>
    <row r="327" spans="1:70">
      <c r="A327" s="872"/>
      <c r="B327" s="897" t="s">
        <v>346</v>
      </c>
      <c r="C327" s="897"/>
      <c r="D327" s="899"/>
      <c r="E327" s="899"/>
      <c r="F327" s="899">
        <f t="shared" si="176"/>
        <v>0</v>
      </c>
      <c r="G327" s="899">
        <f t="shared" si="176"/>
        <v>0</v>
      </c>
      <c r="H327" s="899"/>
      <c r="I327" s="899"/>
      <c r="J327" s="899"/>
      <c r="K327" s="899"/>
      <c r="L327" s="899"/>
      <c r="M327" s="899"/>
      <c r="N327" s="899"/>
      <c r="O327" s="899"/>
      <c r="P327" s="899"/>
      <c r="Q327" s="899"/>
      <c r="R327" s="899"/>
      <c r="S327" s="899"/>
      <c r="T327" s="899"/>
      <c r="U327" s="899"/>
      <c r="V327" s="899"/>
      <c r="W327" s="899"/>
      <c r="X327" s="899"/>
      <c r="Y327" s="899"/>
      <c r="Z327" s="899"/>
      <c r="AA327" s="899"/>
      <c r="AB327" s="899"/>
      <c r="AC327" s="899"/>
      <c r="AD327" s="899"/>
      <c r="AE327" s="899"/>
      <c r="AF327" s="899"/>
      <c r="AG327" s="899">
        <f t="shared" si="171"/>
        <v>0</v>
      </c>
      <c r="AH327" s="899">
        <f t="shared" si="171"/>
        <v>0</v>
      </c>
      <c r="AI327" s="899"/>
      <c r="AJ327" s="899"/>
      <c r="AK327" s="899"/>
      <c r="AL327" s="899"/>
      <c r="AM327" s="899"/>
      <c r="AN327" s="899"/>
      <c r="AO327" s="899"/>
      <c r="AP327" s="899"/>
      <c r="AQ327" s="899">
        <f t="shared" si="172"/>
        <v>0</v>
      </c>
      <c r="AR327" s="899"/>
      <c r="AS327" s="899">
        <f t="shared" si="177"/>
        <v>0</v>
      </c>
      <c r="AT327" s="899">
        <f t="shared" si="178"/>
        <v>0</v>
      </c>
      <c r="AU327" s="899"/>
      <c r="AV327" s="899"/>
      <c r="AW327" s="899"/>
      <c r="AX327" s="899"/>
      <c r="AY327" s="899"/>
      <c r="AZ327" s="899"/>
      <c r="BA327" s="899"/>
      <c r="BB327" s="899">
        <f t="shared" si="179"/>
        <v>0</v>
      </c>
      <c r="BC327" s="899">
        <f t="shared" si="173"/>
        <v>0</v>
      </c>
      <c r="BD327" s="899">
        <f t="shared" si="174"/>
        <v>0</v>
      </c>
      <c r="BE327" s="901" t="str">
        <f t="shared" si="175"/>
        <v>-</v>
      </c>
      <c r="BF327" s="902"/>
      <c r="BG327" s="903"/>
      <c r="BH327" s="904"/>
      <c r="BI327" s="905"/>
      <c r="BJ327" s="866"/>
      <c r="BL327" s="867"/>
      <c r="BM327" s="867"/>
      <c r="BN327" s="867"/>
    </row>
    <row r="328" spans="1:70">
      <c r="A328" s="872"/>
      <c r="B328" s="897" t="s">
        <v>347</v>
      </c>
      <c r="C328" s="897"/>
      <c r="D328" s="899"/>
      <c r="E328" s="899"/>
      <c r="F328" s="899">
        <f t="shared" si="176"/>
        <v>0</v>
      </c>
      <c r="G328" s="899">
        <f t="shared" si="176"/>
        <v>0</v>
      </c>
      <c r="H328" s="899"/>
      <c r="I328" s="899"/>
      <c r="J328" s="899"/>
      <c r="K328" s="899"/>
      <c r="L328" s="899"/>
      <c r="M328" s="899"/>
      <c r="N328" s="899"/>
      <c r="O328" s="899"/>
      <c r="P328" s="899"/>
      <c r="Q328" s="899"/>
      <c r="R328" s="899"/>
      <c r="S328" s="899"/>
      <c r="T328" s="899"/>
      <c r="U328" s="899"/>
      <c r="V328" s="899"/>
      <c r="W328" s="899"/>
      <c r="X328" s="899"/>
      <c r="Y328" s="899"/>
      <c r="Z328" s="899"/>
      <c r="AA328" s="899"/>
      <c r="AB328" s="899"/>
      <c r="AC328" s="899"/>
      <c r="AD328" s="899"/>
      <c r="AE328" s="899"/>
      <c r="AF328" s="899"/>
      <c r="AG328" s="899">
        <f t="shared" si="171"/>
        <v>0</v>
      </c>
      <c r="AH328" s="899">
        <f t="shared" si="171"/>
        <v>0</v>
      </c>
      <c r="AI328" s="899"/>
      <c r="AJ328" s="899"/>
      <c r="AK328" s="899"/>
      <c r="AL328" s="899"/>
      <c r="AM328" s="899"/>
      <c r="AN328" s="899"/>
      <c r="AO328" s="899"/>
      <c r="AP328" s="899"/>
      <c r="AQ328" s="899">
        <f t="shared" si="172"/>
        <v>0</v>
      </c>
      <c r="AR328" s="899"/>
      <c r="AS328" s="899">
        <f t="shared" si="177"/>
        <v>0</v>
      </c>
      <c r="AT328" s="899">
        <f t="shared" si="178"/>
        <v>0</v>
      </c>
      <c r="AU328" s="899"/>
      <c r="AV328" s="899"/>
      <c r="AW328" s="899"/>
      <c r="AX328" s="899"/>
      <c r="AY328" s="899"/>
      <c r="AZ328" s="899"/>
      <c r="BA328" s="899"/>
      <c r="BB328" s="899">
        <f t="shared" si="179"/>
        <v>0</v>
      </c>
      <c r="BC328" s="899">
        <f t="shared" si="173"/>
        <v>0</v>
      </c>
      <c r="BD328" s="899">
        <f t="shared" si="174"/>
        <v>0</v>
      </c>
      <c r="BE328" s="901" t="str">
        <f t="shared" si="175"/>
        <v>-</v>
      </c>
      <c r="BF328" s="902"/>
      <c r="BG328" s="903"/>
      <c r="BH328" s="904"/>
      <c r="BI328" s="905"/>
      <c r="BJ328" s="866"/>
      <c r="BL328" s="867"/>
      <c r="BM328" s="867"/>
      <c r="BN328" s="867"/>
    </row>
    <row r="329" spans="1:70">
      <c r="A329" s="872"/>
      <c r="B329" s="897" t="s">
        <v>348</v>
      </c>
      <c r="C329" s="897"/>
      <c r="D329" s="899"/>
      <c r="E329" s="899"/>
      <c r="F329" s="899">
        <f t="shared" si="176"/>
        <v>0</v>
      </c>
      <c r="G329" s="899">
        <f t="shared" si="176"/>
        <v>0</v>
      </c>
      <c r="H329" s="899"/>
      <c r="I329" s="899"/>
      <c r="J329" s="899"/>
      <c r="K329" s="899"/>
      <c r="L329" s="899"/>
      <c r="M329" s="899"/>
      <c r="N329" s="899"/>
      <c r="O329" s="899"/>
      <c r="P329" s="899"/>
      <c r="Q329" s="899"/>
      <c r="R329" s="899"/>
      <c r="S329" s="899"/>
      <c r="T329" s="899"/>
      <c r="U329" s="899"/>
      <c r="V329" s="899"/>
      <c r="W329" s="899"/>
      <c r="X329" s="899"/>
      <c r="Y329" s="899"/>
      <c r="Z329" s="899"/>
      <c r="AA329" s="899"/>
      <c r="AB329" s="899"/>
      <c r="AC329" s="899"/>
      <c r="AD329" s="899"/>
      <c r="AE329" s="899"/>
      <c r="AF329" s="899"/>
      <c r="AG329" s="899">
        <f t="shared" si="171"/>
        <v>0</v>
      </c>
      <c r="AH329" s="899">
        <f t="shared" si="171"/>
        <v>0</v>
      </c>
      <c r="AI329" s="899"/>
      <c r="AJ329" s="899"/>
      <c r="AK329" s="899"/>
      <c r="AL329" s="899"/>
      <c r="AM329" s="899"/>
      <c r="AN329" s="899"/>
      <c r="AO329" s="899"/>
      <c r="AP329" s="899"/>
      <c r="AQ329" s="899">
        <f t="shared" si="172"/>
        <v>0</v>
      </c>
      <c r="AR329" s="899"/>
      <c r="AS329" s="899">
        <f t="shared" si="177"/>
        <v>0</v>
      </c>
      <c r="AT329" s="899">
        <f t="shared" si="178"/>
        <v>0</v>
      </c>
      <c r="AU329" s="899"/>
      <c r="AV329" s="899"/>
      <c r="AW329" s="899"/>
      <c r="AX329" s="899"/>
      <c r="AY329" s="899"/>
      <c r="AZ329" s="899"/>
      <c r="BA329" s="899"/>
      <c r="BB329" s="899">
        <f t="shared" si="179"/>
        <v>0</v>
      </c>
      <c r="BC329" s="899">
        <f t="shared" si="173"/>
        <v>0</v>
      </c>
      <c r="BD329" s="899">
        <f t="shared" si="174"/>
        <v>0</v>
      </c>
      <c r="BE329" s="901" t="str">
        <f t="shared" si="175"/>
        <v>-</v>
      </c>
      <c r="BF329" s="902"/>
      <c r="BG329" s="903"/>
      <c r="BH329" s="904"/>
      <c r="BI329" s="905"/>
      <c r="BJ329" s="866"/>
      <c r="BL329" s="867"/>
      <c r="BM329" s="867"/>
      <c r="BN329" s="867"/>
    </row>
    <row r="330" spans="1:70">
      <c r="A330" s="872"/>
      <c r="B330" s="897" t="s">
        <v>349</v>
      </c>
      <c r="C330" s="897"/>
      <c r="D330" s="899">
        <v>1.3314786999999999</v>
      </c>
      <c r="E330" s="899"/>
      <c r="F330" s="899">
        <f t="shared" si="176"/>
        <v>1.3314786999999999</v>
      </c>
      <c r="G330" s="899">
        <f t="shared" si="176"/>
        <v>0.58610289999999998</v>
      </c>
      <c r="H330" s="899"/>
      <c r="I330" s="899"/>
      <c r="J330" s="899"/>
      <c r="K330" s="899"/>
      <c r="L330" s="899"/>
      <c r="M330" s="899"/>
      <c r="N330" s="899"/>
      <c r="O330" s="899"/>
      <c r="P330" s="899">
        <v>0.27157425000000002</v>
      </c>
      <c r="Q330" s="899">
        <v>0.27157425000000002</v>
      </c>
      <c r="R330" s="899">
        <v>0.23125964999999998</v>
      </c>
      <c r="S330" s="899"/>
      <c r="T330" s="899"/>
      <c r="U330" s="899"/>
      <c r="V330" s="899"/>
      <c r="W330" s="899"/>
      <c r="X330" s="899"/>
      <c r="Y330" s="899">
        <v>0.31452865000000002</v>
      </c>
      <c r="Z330" s="899">
        <v>0.31452865000000002</v>
      </c>
      <c r="AA330" s="899">
        <v>0.26775384999999996</v>
      </c>
      <c r="AB330" s="899">
        <v>4.6774800000000005E-2</v>
      </c>
      <c r="AC330" s="899">
        <v>0.74537580000000003</v>
      </c>
      <c r="AD330" s="899"/>
      <c r="AE330" s="899"/>
      <c r="AF330" s="899"/>
      <c r="AG330" s="899">
        <f t="shared" si="171"/>
        <v>0.58610289999999998</v>
      </c>
      <c r="AH330" s="899">
        <f t="shared" si="171"/>
        <v>0</v>
      </c>
      <c r="AI330" s="899"/>
      <c r="AJ330" s="899"/>
      <c r="AK330" s="899">
        <v>0.27157425000000002</v>
      </c>
      <c r="AL330" s="899"/>
      <c r="AM330" s="899">
        <v>0.31452865000000002</v>
      </c>
      <c r="AN330" s="899"/>
      <c r="AO330" s="899"/>
      <c r="AP330" s="899"/>
      <c r="AQ330" s="899">
        <f t="shared" si="172"/>
        <v>0.31452865000000002</v>
      </c>
      <c r="AR330" s="899"/>
      <c r="AS330" s="899">
        <f t="shared" si="177"/>
        <v>0.58610289999999998</v>
      </c>
      <c r="AT330" s="899">
        <f t="shared" si="178"/>
        <v>0.4990135</v>
      </c>
      <c r="AU330" s="899"/>
      <c r="AV330" s="899"/>
      <c r="AW330" s="899"/>
      <c r="AX330" s="899">
        <v>0.58610289999999998</v>
      </c>
      <c r="AY330" s="899">
        <v>0.4990135</v>
      </c>
      <c r="AZ330" s="899"/>
      <c r="BA330" s="899"/>
      <c r="BB330" s="899">
        <f t="shared" si="179"/>
        <v>0.58610289999999998</v>
      </c>
      <c r="BC330" s="899">
        <f t="shared" si="173"/>
        <v>0.74537579999999992</v>
      </c>
      <c r="BD330" s="899">
        <f t="shared" si="174"/>
        <v>0</v>
      </c>
      <c r="BE330" s="901">
        <f t="shared" si="175"/>
        <v>0</v>
      </c>
      <c r="BF330" s="902"/>
      <c r="BG330" s="903"/>
      <c r="BH330" s="904"/>
      <c r="BI330" s="905"/>
      <c r="BJ330" s="866"/>
      <c r="BL330" s="867"/>
      <c r="BM330" s="867"/>
      <c r="BN330" s="867"/>
    </row>
    <row r="331" spans="1:70">
      <c r="A331" s="872"/>
      <c r="B331" s="897" t="s">
        <v>350</v>
      </c>
      <c r="C331" s="897"/>
      <c r="D331" s="899">
        <f>SUM(D332:D335)</f>
        <v>0</v>
      </c>
      <c r="E331" s="899"/>
      <c r="F331" s="899">
        <f t="shared" si="176"/>
        <v>0</v>
      </c>
      <c r="G331" s="899">
        <f t="shared" si="176"/>
        <v>0</v>
      </c>
      <c r="H331" s="899">
        <f t="shared" ref="H331:AF331" si="225">SUM(H332:H335)</f>
        <v>0</v>
      </c>
      <c r="I331" s="899">
        <f t="shared" si="225"/>
        <v>0</v>
      </c>
      <c r="J331" s="899">
        <f t="shared" si="225"/>
        <v>0</v>
      </c>
      <c r="K331" s="899">
        <f t="shared" si="225"/>
        <v>0</v>
      </c>
      <c r="L331" s="899">
        <f t="shared" si="225"/>
        <v>0</v>
      </c>
      <c r="M331" s="899">
        <f t="shared" si="225"/>
        <v>0</v>
      </c>
      <c r="N331" s="899">
        <f t="shared" si="225"/>
        <v>0</v>
      </c>
      <c r="O331" s="899">
        <f t="shared" si="225"/>
        <v>0</v>
      </c>
      <c r="P331" s="899">
        <f t="shared" si="225"/>
        <v>0</v>
      </c>
      <c r="Q331" s="899">
        <f t="shared" si="225"/>
        <v>0</v>
      </c>
      <c r="R331" s="899">
        <f t="shared" si="225"/>
        <v>0</v>
      </c>
      <c r="S331" s="899">
        <f t="shared" si="225"/>
        <v>0</v>
      </c>
      <c r="T331" s="899">
        <f t="shared" si="225"/>
        <v>0</v>
      </c>
      <c r="U331" s="899">
        <f t="shared" si="225"/>
        <v>0</v>
      </c>
      <c r="V331" s="899">
        <f t="shared" si="225"/>
        <v>0</v>
      </c>
      <c r="W331" s="899">
        <f t="shared" si="225"/>
        <v>0</v>
      </c>
      <c r="X331" s="899">
        <f t="shared" si="225"/>
        <v>0</v>
      </c>
      <c r="Y331" s="899">
        <f t="shared" si="225"/>
        <v>0</v>
      </c>
      <c r="Z331" s="899">
        <f t="shared" si="225"/>
        <v>0</v>
      </c>
      <c r="AA331" s="899">
        <f t="shared" si="225"/>
        <v>0</v>
      </c>
      <c r="AB331" s="899">
        <f t="shared" si="225"/>
        <v>0</v>
      </c>
      <c r="AC331" s="899">
        <f t="shared" si="225"/>
        <v>0</v>
      </c>
      <c r="AD331" s="899">
        <f t="shared" si="225"/>
        <v>0</v>
      </c>
      <c r="AE331" s="899">
        <f t="shared" si="225"/>
        <v>0</v>
      </c>
      <c r="AF331" s="899">
        <f t="shared" si="225"/>
        <v>0</v>
      </c>
      <c r="AG331" s="899">
        <f t="shared" si="171"/>
        <v>0</v>
      </c>
      <c r="AH331" s="899">
        <f t="shared" si="171"/>
        <v>0</v>
      </c>
      <c r="AI331" s="899">
        <f t="shared" ref="AI331:AP331" si="226">SUM(AI332:AI335)</f>
        <v>0</v>
      </c>
      <c r="AJ331" s="899">
        <f t="shared" si="226"/>
        <v>0</v>
      </c>
      <c r="AK331" s="899">
        <f t="shared" si="226"/>
        <v>0</v>
      </c>
      <c r="AL331" s="899">
        <f t="shared" si="226"/>
        <v>0</v>
      </c>
      <c r="AM331" s="899">
        <f t="shared" si="226"/>
        <v>0</v>
      </c>
      <c r="AN331" s="899">
        <f t="shared" si="226"/>
        <v>0</v>
      </c>
      <c r="AO331" s="899">
        <f t="shared" si="226"/>
        <v>0</v>
      </c>
      <c r="AP331" s="899">
        <f t="shared" si="226"/>
        <v>0</v>
      </c>
      <c r="AQ331" s="899">
        <f t="shared" si="172"/>
        <v>0</v>
      </c>
      <c r="AR331" s="899"/>
      <c r="AS331" s="899">
        <f t="shared" si="177"/>
        <v>0</v>
      </c>
      <c r="AT331" s="899">
        <f t="shared" si="178"/>
        <v>0</v>
      </c>
      <c r="AU331" s="899">
        <f t="shared" ref="AU331:BA331" si="227">SUM(AU332:AU335)</f>
        <v>0</v>
      </c>
      <c r="AV331" s="899">
        <f t="shared" si="227"/>
        <v>0</v>
      </c>
      <c r="AW331" s="899">
        <f t="shared" si="227"/>
        <v>0</v>
      </c>
      <c r="AX331" s="899">
        <f t="shared" si="227"/>
        <v>0</v>
      </c>
      <c r="AY331" s="899">
        <f t="shared" si="227"/>
        <v>0</v>
      </c>
      <c r="AZ331" s="899">
        <f t="shared" si="227"/>
        <v>0</v>
      </c>
      <c r="BA331" s="899">
        <f t="shared" si="227"/>
        <v>0</v>
      </c>
      <c r="BB331" s="899">
        <f t="shared" si="179"/>
        <v>0</v>
      </c>
      <c r="BC331" s="899">
        <f t="shared" si="173"/>
        <v>0</v>
      </c>
      <c r="BD331" s="899">
        <f t="shared" si="174"/>
        <v>0</v>
      </c>
      <c r="BE331" s="901" t="str">
        <f t="shared" si="175"/>
        <v>-</v>
      </c>
      <c r="BF331" s="902"/>
      <c r="BG331" s="903"/>
      <c r="BH331" s="904"/>
      <c r="BI331" s="905"/>
      <c r="BJ331" s="866"/>
      <c r="BL331" s="867"/>
      <c r="BM331" s="867"/>
      <c r="BN331" s="867"/>
    </row>
    <row r="332" spans="1:70">
      <c r="A332" s="872"/>
      <c r="B332" s="897" t="s">
        <v>351</v>
      </c>
      <c r="C332" s="897"/>
      <c r="D332" s="899"/>
      <c r="E332" s="899"/>
      <c r="F332" s="899">
        <f t="shared" si="176"/>
        <v>0</v>
      </c>
      <c r="G332" s="899">
        <f t="shared" si="176"/>
        <v>0</v>
      </c>
      <c r="H332" s="899"/>
      <c r="I332" s="899"/>
      <c r="J332" s="899"/>
      <c r="K332" s="899"/>
      <c r="L332" s="899"/>
      <c r="M332" s="899"/>
      <c r="N332" s="899"/>
      <c r="O332" s="899"/>
      <c r="P332" s="899"/>
      <c r="Q332" s="899"/>
      <c r="R332" s="899"/>
      <c r="S332" s="899"/>
      <c r="T332" s="899"/>
      <c r="U332" s="899"/>
      <c r="V332" s="899"/>
      <c r="W332" s="899"/>
      <c r="X332" s="899"/>
      <c r="Y332" s="899"/>
      <c r="Z332" s="899"/>
      <c r="AA332" s="899"/>
      <c r="AB332" s="899"/>
      <c r="AC332" s="899"/>
      <c r="AD332" s="899"/>
      <c r="AE332" s="899"/>
      <c r="AF332" s="899"/>
      <c r="AG332" s="899">
        <f t="shared" si="171"/>
        <v>0</v>
      </c>
      <c r="AH332" s="899">
        <f t="shared" si="171"/>
        <v>0</v>
      </c>
      <c r="AI332" s="899"/>
      <c r="AJ332" s="899"/>
      <c r="AK332" s="899"/>
      <c r="AL332" s="899"/>
      <c r="AM332" s="899"/>
      <c r="AN332" s="899"/>
      <c r="AO332" s="899"/>
      <c r="AP332" s="899"/>
      <c r="AQ332" s="899">
        <f t="shared" si="172"/>
        <v>0</v>
      </c>
      <c r="AR332" s="899"/>
      <c r="AS332" s="899">
        <f t="shared" si="177"/>
        <v>0</v>
      </c>
      <c r="AT332" s="899">
        <f t="shared" si="178"/>
        <v>0</v>
      </c>
      <c r="AU332" s="899"/>
      <c r="AV332" s="899"/>
      <c r="AW332" s="899"/>
      <c r="AX332" s="899"/>
      <c r="AY332" s="899"/>
      <c r="AZ332" s="899"/>
      <c r="BA332" s="899"/>
      <c r="BB332" s="899">
        <f t="shared" si="179"/>
        <v>0</v>
      </c>
      <c r="BC332" s="899">
        <f t="shared" si="173"/>
        <v>0</v>
      </c>
      <c r="BD332" s="899">
        <f t="shared" si="174"/>
        <v>0</v>
      </c>
      <c r="BE332" s="901" t="str">
        <f t="shared" si="175"/>
        <v>-</v>
      </c>
      <c r="BF332" s="902"/>
      <c r="BG332" s="903"/>
      <c r="BH332" s="904"/>
      <c r="BI332" s="905"/>
      <c r="BJ332" s="866"/>
      <c r="BL332" s="867"/>
      <c r="BM332" s="867"/>
      <c r="BN332" s="867"/>
    </row>
    <row r="333" spans="1:70">
      <c r="A333" s="872"/>
      <c r="B333" s="897" t="s">
        <v>352</v>
      </c>
      <c r="C333" s="897"/>
      <c r="D333" s="899"/>
      <c r="E333" s="899"/>
      <c r="F333" s="899">
        <f t="shared" si="176"/>
        <v>0</v>
      </c>
      <c r="G333" s="899">
        <f t="shared" si="176"/>
        <v>0</v>
      </c>
      <c r="H333" s="899"/>
      <c r="I333" s="899"/>
      <c r="J333" s="899"/>
      <c r="K333" s="899"/>
      <c r="L333" s="899"/>
      <c r="M333" s="899"/>
      <c r="N333" s="899"/>
      <c r="O333" s="899"/>
      <c r="P333" s="899"/>
      <c r="Q333" s="899"/>
      <c r="R333" s="899"/>
      <c r="S333" s="899"/>
      <c r="T333" s="899"/>
      <c r="U333" s="899"/>
      <c r="V333" s="899"/>
      <c r="W333" s="899"/>
      <c r="X333" s="899"/>
      <c r="Y333" s="899"/>
      <c r="Z333" s="899"/>
      <c r="AA333" s="899"/>
      <c r="AB333" s="899"/>
      <c r="AC333" s="899"/>
      <c r="AD333" s="899"/>
      <c r="AE333" s="899"/>
      <c r="AF333" s="899"/>
      <c r="AG333" s="899">
        <f t="shared" si="171"/>
        <v>0</v>
      </c>
      <c r="AH333" s="899">
        <f t="shared" si="171"/>
        <v>0</v>
      </c>
      <c r="AI333" s="899"/>
      <c r="AJ333" s="899"/>
      <c r="AK333" s="899"/>
      <c r="AL333" s="899"/>
      <c r="AM333" s="899"/>
      <c r="AN333" s="899"/>
      <c r="AO333" s="899"/>
      <c r="AP333" s="899"/>
      <c r="AQ333" s="899">
        <f t="shared" si="172"/>
        <v>0</v>
      </c>
      <c r="AR333" s="899"/>
      <c r="AS333" s="899">
        <f t="shared" si="177"/>
        <v>0</v>
      </c>
      <c r="AT333" s="899">
        <f t="shared" si="178"/>
        <v>0</v>
      </c>
      <c r="AU333" s="899"/>
      <c r="AV333" s="899"/>
      <c r="AW333" s="899"/>
      <c r="AX333" s="899"/>
      <c r="AY333" s="899"/>
      <c r="AZ333" s="899"/>
      <c r="BA333" s="899"/>
      <c r="BB333" s="899">
        <f t="shared" si="179"/>
        <v>0</v>
      </c>
      <c r="BC333" s="899">
        <f t="shared" si="173"/>
        <v>0</v>
      </c>
      <c r="BD333" s="899">
        <f t="shared" si="174"/>
        <v>0</v>
      </c>
      <c r="BE333" s="901" t="str">
        <f t="shared" si="175"/>
        <v>-</v>
      </c>
      <c r="BF333" s="902"/>
      <c r="BG333" s="903"/>
      <c r="BH333" s="904"/>
      <c r="BI333" s="905"/>
      <c r="BJ333" s="866"/>
      <c r="BL333" s="867"/>
      <c r="BM333" s="867"/>
      <c r="BN333" s="867"/>
    </row>
    <row r="334" spans="1:70">
      <c r="A334" s="872"/>
      <c r="B334" s="897" t="s">
        <v>353</v>
      </c>
      <c r="C334" s="897"/>
      <c r="D334" s="899"/>
      <c r="E334" s="899"/>
      <c r="F334" s="899">
        <f t="shared" si="176"/>
        <v>0</v>
      </c>
      <c r="G334" s="899">
        <f t="shared" si="176"/>
        <v>0</v>
      </c>
      <c r="H334" s="899"/>
      <c r="I334" s="899"/>
      <c r="J334" s="899"/>
      <c r="K334" s="899"/>
      <c r="L334" s="899"/>
      <c r="M334" s="899"/>
      <c r="N334" s="899"/>
      <c r="O334" s="899"/>
      <c r="P334" s="899"/>
      <c r="Q334" s="899"/>
      <c r="R334" s="899"/>
      <c r="S334" s="899"/>
      <c r="T334" s="899"/>
      <c r="U334" s="899"/>
      <c r="V334" s="899"/>
      <c r="W334" s="899"/>
      <c r="X334" s="899"/>
      <c r="Y334" s="899"/>
      <c r="Z334" s="899"/>
      <c r="AA334" s="899"/>
      <c r="AB334" s="899"/>
      <c r="AC334" s="899"/>
      <c r="AD334" s="899"/>
      <c r="AE334" s="899"/>
      <c r="AF334" s="899"/>
      <c r="AG334" s="899">
        <f t="shared" si="171"/>
        <v>0</v>
      </c>
      <c r="AH334" s="899">
        <f t="shared" si="171"/>
        <v>0</v>
      </c>
      <c r="AI334" s="899"/>
      <c r="AJ334" s="899"/>
      <c r="AK334" s="899"/>
      <c r="AL334" s="899"/>
      <c r="AM334" s="899"/>
      <c r="AN334" s="899"/>
      <c r="AO334" s="899"/>
      <c r="AP334" s="899"/>
      <c r="AQ334" s="899">
        <f t="shared" si="172"/>
        <v>0</v>
      </c>
      <c r="AR334" s="899"/>
      <c r="AS334" s="899">
        <f t="shared" si="177"/>
        <v>0</v>
      </c>
      <c r="AT334" s="899">
        <f t="shared" si="178"/>
        <v>0</v>
      </c>
      <c r="AU334" s="899"/>
      <c r="AV334" s="899"/>
      <c r="AW334" s="899"/>
      <c r="AX334" s="899"/>
      <c r="AY334" s="899"/>
      <c r="AZ334" s="899"/>
      <c r="BA334" s="899"/>
      <c r="BB334" s="899">
        <f t="shared" si="179"/>
        <v>0</v>
      </c>
      <c r="BC334" s="899">
        <f t="shared" si="173"/>
        <v>0</v>
      </c>
      <c r="BD334" s="899">
        <f t="shared" si="174"/>
        <v>0</v>
      </c>
      <c r="BE334" s="901" t="str">
        <f t="shared" si="175"/>
        <v>-</v>
      </c>
      <c r="BF334" s="902"/>
      <c r="BG334" s="903"/>
      <c r="BH334" s="904"/>
      <c r="BI334" s="905"/>
      <c r="BJ334" s="866"/>
      <c r="BL334" s="867"/>
      <c r="BM334" s="867"/>
      <c r="BN334" s="867"/>
    </row>
    <row r="335" spans="1:70">
      <c r="A335" s="872"/>
      <c r="B335" s="897" t="s">
        <v>354</v>
      </c>
      <c r="C335" s="897"/>
      <c r="D335" s="899"/>
      <c r="E335" s="899"/>
      <c r="F335" s="899">
        <f t="shared" si="176"/>
        <v>0</v>
      </c>
      <c r="G335" s="899">
        <f t="shared" si="176"/>
        <v>0</v>
      </c>
      <c r="H335" s="899"/>
      <c r="I335" s="899"/>
      <c r="J335" s="899"/>
      <c r="K335" s="899"/>
      <c r="L335" s="899"/>
      <c r="M335" s="899"/>
      <c r="N335" s="899"/>
      <c r="O335" s="899"/>
      <c r="P335" s="899"/>
      <c r="Q335" s="899"/>
      <c r="R335" s="899"/>
      <c r="S335" s="899"/>
      <c r="T335" s="899"/>
      <c r="U335" s="899"/>
      <c r="V335" s="899"/>
      <c r="W335" s="899"/>
      <c r="X335" s="899"/>
      <c r="Y335" s="899"/>
      <c r="Z335" s="899"/>
      <c r="AA335" s="899"/>
      <c r="AB335" s="899"/>
      <c r="AC335" s="899"/>
      <c r="AD335" s="899"/>
      <c r="AE335" s="899"/>
      <c r="AF335" s="899"/>
      <c r="AG335" s="899">
        <f t="shared" si="171"/>
        <v>0</v>
      </c>
      <c r="AH335" s="899">
        <f t="shared" si="171"/>
        <v>0</v>
      </c>
      <c r="AI335" s="899"/>
      <c r="AJ335" s="899"/>
      <c r="AK335" s="899"/>
      <c r="AL335" s="899"/>
      <c r="AM335" s="899"/>
      <c r="AN335" s="899"/>
      <c r="AO335" s="899"/>
      <c r="AP335" s="899"/>
      <c r="AQ335" s="899">
        <f t="shared" si="172"/>
        <v>0</v>
      </c>
      <c r="AR335" s="899"/>
      <c r="AS335" s="899">
        <f t="shared" si="177"/>
        <v>0</v>
      </c>
      <c r="AT335" s="899">
        <f t="shared" si="178"/>
        <v>0</v>
      </c>
      <c r="AU335" s="899"/>
      <c r="AV335" s="899"/>
      <c r="AW335" s="899"/>
      <c r="AX335" s="899"/>
      <c r="AY335" s="899"/>
      <c r="AZ335" s="899"/>
      <c r="BA335" s="899"/>
      <c r="BB335" s="899">
        <f t="shared" si="179"/>
        <v>0</v>
      </c>
      <c r="BC335" s="899">
        <f t="shared" si="173"/>
        <v>0</v>
      </c>
      <c r="BD335" s="899">
        <f t="shared" si="174"/>
        <v>0</v>
      </c>
      <c r="BE335" s="901" t="str">
        <f t="shared" si="175"/>
        <v>-</v>
      </c>
      <c r="BF335" s="902"/>
      <c r="BG335" s="903"/>
      <c r="BH335" s="904"/>
      <c r="BI335" s="905"/>
      <c r="BJ335" s="866"/>
      <c r="BL335" s="867"/>
      <c r="BM335" s="867"/>
      <c r="BN335" s="867"/>
    </row>
    <row r="336" spans="1:70">
      <c r="A336" s="872"/>
      <c r="B336" s="897" t="s">
        <v>355</v>
      </c>
      <c r="C336" s="897"/>
      <c r="D336" s="899">
        <f>SUM(D337:D340)</f>
        <v>0</v>
      </c>
      <c r="E336" s="899"/>
      <c r="F336" s="899">
        <f t="shared" si="176"/>
        <v>0</v>
      </c>
      <c r="G336" s="899">
        <f t="shared" si="176"/>
        <v>0</v>
      </c>
      <c r="H336" s="899">
        <f t="shared" ref="H336:AF336" si="228">SUM(H337:H340)</f>
        <v>0</v>
      </c>
      <c r="I336" s="899">
        <f t="shared" si="228"/>
        <v>0</v>
      </c>
      <c r="J336" s="899">
        <f t="shared" si="228"/>
        <v>0</v>
      </c>
      <c r="K336" s="899">
        <f t="shared" si="228"/>
        <v>0</v>
      </c>
      <c r="L336" s="899">
        <f t="shared" si="228"/>
        <v>0</v>
      </c>
      <c r="M336" s="899">
        <f t="shared" si="228"/>
        <v>0</v>
      </c>
      <c r="N336" s="899">
        <f t="shared" si="228"/>
        <v>0</v>
      </c>
      <c r="O336" s="899">
        <f t="shared" si="228"/>
        <v>0</v>
      </c>
      <c r="P336" s="899">
        <f t="shared" si="228"/>
        <v>0</v>
      </c>
      <c r="Q336" s="899">
        <f t="shared" si="228"/>
        <v>0</v>
      </c>
      <c r="R336" s="899">
        <f t="shared" si="228"/>
        <v>0</v>
      </c>
      <c r="S336" s="899">
        <f t="shared" si="228"/>
        <v>0</v>
      </c>
      <c r="T336" s="899">
        <f t="shared" si="228"/>
        <v>0</v>
      </c>
      <c r="U336" s="899">
        <f t="shared" si="228"/>
        <v>0</v>
      </c>
      <c r="V336" s="899">
        <f t="shared" si="228"/>
        <v>0</v>
      </c>
      <c r="W336" s="899">
        <f t="shared" si="228"/>
        <v>0</v>
      </c>
      <c r="X336" s="899">
        <f t="shared" si="228"/>
        <v>0</v>
      </c>
      <c r="Y336" s="899">
        <f t="shared" si="228"/>
        <v>0</v>
      </c>
      <c r="Z336" s="899">
        <f t="shared" si="228"/>
        <v>0</v>
      </c>
      <c r="AA336" s="899">
        <f t="shared" si="228"/>
        <v>0</v>
      </c>
      <c r="AB336" s="899">
        <f t="shared" si="228"/>
        <v>0</v>
      </c>
      <c r="AC336" s="899">
        <f t="shared" si="228"/>
        <v>0</v>
      </c>
      <c r="AD336" s="899">
        <f t="shared" si="228"/>
        <v>0</v>
      </c>
      <c r="AE336" s="899">
        <f t="shared" si="228"/>
        <v>0</v>
      </c>
      <c r="AF336" s="899">
        <f t="shared" si="228"/>
        <v>0</v>
      </c>
      <c r="AG336" s="899">
        <f t="shared" ref="AG336:AH399" si="229">AI336+AK336+AM336+AO336</f>
        <v>0</v>
      </c>
      <c r="AH336" s="899">
        <f t="shared" si="229"/>
        <v>0</v>
      </c>
      <c r="AI336" s="899">
        <f t="shared" ref="AI336:AP336" si="230">SUM(AI337:AI340)</f>
        <v>0</v>
      </c>
      <c r="AJ336" s="899">
        <f t="shared" si="230"/>
        <v>0</v>
      </c>
      <c r="AK336" s="899">
        <f t="shared" si="230"/>
        <v>0</v>
      </c>
      <c r="AL336" s="899">
        <f t="shared" si="230"/>
        <v>0</v>
      </c>
      <c r="AM336" s="899">
        <f t="shared" si="230"/>
        <v>0</v>
      </c>
      <c r="AN336" s="899">
        <f t="shared" si="230"/>
        <v>0</v>
      </c>
      <c r="AO336" s="899">
        <f t="shared" si="230"/>
        <v>0</v>
      </c>
      <c r="AP336" s="899">
        <f t="shared" si="230"/>
        <v>0</v>
      </c>
      <c r="AQ336" s="899">
        <f t="shared" ref="AQ336:AQ399" si="231">AM336</f>
        <v>0</v>
      </c>
      <c r="AR336" s="899"/>
      <c r="AS336" s="899">
        <f t="shared" si="177"/>
        <v>0</v>
      </c>
      <c r="AT336" s="899">
        <f t="shared" si="178"/>
        <v>0</v>
      </c>
      <c r="AU336" s="899">
        <f t="shared" ref="AU336:BA336" si="232">SUM(AU337:AU340)</f>
        <v>0</v>
      </c>
      <c r="AV336" s="899">
        <f t="shared" si="232"/>
        <v>0</v>
      </c>
      <c r="AW336" s="899">
        <f t="shared" si="232"/>
        <v>0</v>
      </c>
      <c r="AX336" s="899">
        <f t="shared" si="232"/>
        <v>0</v>
      </c>
      <c r="AY336" s="899">
        <f t="shared" si="232"/>
        <v>0</v>
      </c>
      <c r="AZ336" s="899">
        <f t="shared" si="232"/>
        <v>0</v>
      </c>
      <c r="BA336" s="899">
        <f t="shared" si="232"/>
        <v>0</v>
      </c>
      <c r="BB336" s="899">
        <f t="shared" si="179"/>
        <v>0</v>
      </c>
      <c r="BC336" s="899">
        <f t="shared" ref="BC336:BC399" si="233">D336-G336</f>
        <v>0</v>
      </c>
      <c r="BD336" s="899">
        <f t="shared" ref="BD336:BD399" si="234">Z336-Y336</f>
        <v>0</v>
      </c>
      <c r="BE336" s="901" t="str">
        <f t="shared" ref="BE336:BE399" si="235">IF(Y336=0,"-",Z336/Y336*100-100)</f>
        <v>-</v>
      </c>
      <c r="BF336" s="902"/>
      <c r="BG336" s="903"/>
      <c r="BH336" s="904"/>
      <c r="BI336" s="905"/>
      <c r="BJ336" s="866"/>
      <c r="BL336" s="867"/>
      <c r="BM336" s="867"/>
      <c r="BN336" s="867"/>
    </row>
    <row r="337" spans="1:70">
      <c r="A337" s="872"/>
      <c r="B337" s="897" t="s">
        <v>356</v>
      </c>
      <c r="C337" s="897"/>
      <c r="D337" s="899"/>
      <c r="E337" s="899"/>
      <c r="F337" s="899">
        <f t="shared" ref="F337:G400" si="236">L337+P337+Y337+AC337</f>
        <v>0</v>
      </c>
      <c r="G337" s="899">
        <f t="shared" si="236"/>
        <v>0</v>
      </c>
      <c r="H337" s="899"/>
      <c r="I337" s="899"/>
      <c r="J337" s="899"/>
      <c r="K337" s="899"/>
      <c r="L337" s="899"/>
      <c r="M337" s="899"/>
      <c r="N337" s="899"/>
      <c r="O337" s="899"/>
      <c r="P337" s="899"/>
      <c r="Q337" s="899"/>
      <c r="R337" s="899"/>
      <c r="S337" s="899"/>
      <c r="T337" s="899"/>
      <c r="U337" s="899"/>
      <c r="V337" s="899"/>
      <c r="W337" s="899"/>
      <c r="X337" s="899"/>
      <c r="Y337" s="899"/>
      <c r="Z337" s="899"/>
      <c r="AA337" s="899"/>
      <c r="AB337" s="899"/>
      <c r="AC337" s="899"/>
      <c r="AD337" s="899"/>
      <c r="AE337" s="899"/>
      <c r="AF337" s="899"/>
      <c r="AG337" s="899">
        <f t="shared" si="229"/>
        <v>0</v>
      </c>
      <c r="AH337" s="899">
        <f t="shared" si="229"/>
        <v>0</v>
      </c>
      <c r="AI337" s="899"/>
      <c r="AJ337" s="899"/>
      <c r="AK337" s="899"/>
      <c r="AL337" s="899"/>
      <c r="AM337" s="899"/>
      <c r="AN337" s="899"/>
      <c r="AO337" s="899"/>
      <c r="AP337" s="899"/>
      <c r="AQ337" s="899">
        <f t="shared" si="231"/>
        <v>0</v>
      </c>
      <c r="AR337" s="899"/>
      <c r="AS337" s="899">
        <f t="shared" ref="AS337:AS400" si="237">AU337+AV337+AX337+AZ337</f>
        <v>0</v>
      </c>
      <c r="AT337" s="899">
        <f t="shared" ref="AT337:AT400" si="238">AW337+AY337+BA337</f>
        <v>0</v>
      </c>
      <c r="AU337" s="899"/>
      <c r="AV337" s="899"/>
      <c r="AW337" s="899"/>
      <c r="AX337" s="899"/>
      <c r="AY337" s="899"/>
      <c r="AZ337" s="899"/>
      <c r="BA337" s="899"/>
      <c r="BB337" s="899">
        <f t="shared" ref="BB337:BB400" si="239">AX337</f>
        <v>0</v>
      </c>
      <c r="BC337" s="899">
        <f t="shared" si="233"/>
        <v>0</v>
      </c>
      <c r="BD337" s="899">
        <f t="shared" si="234"/>
        <v>0</v>
      </c>
      <c r="BE337" s="901" t="str">
        <f t="shared" si="235"/>
        <v>-</v>
      </c>
      <c r="BF337" s="902"/>
      <c r="BG337" s="903"/>
      <c r="BH337" s="904"/>
      <c r="BI337" s="905"/>
      <c r="BJ337" s="866"/>
      <c r="BL337" s="867"/>
      <c r="BM337" s="867"/>
      <c r="BN337" s="867"/>
    </row>
    <row r="338" spans="1:70">
      <c r="A338" s="872"/>
      <c r="B338" s="897" t="s">
        <v>357</v>
      </c>
      <c r="C338" s="897"/>
      <c r="D338" s="899"/>
      <c r="E338" s="899"/>
      <c r="F338" s="899">
        <f t="shared" si="236"/>
        <v>0</v>
      </c>
      <c r="G338" s="899">
        <f t="shared" si="236"/>
        <v>0</v>
      </c>
      <c r="H338" s="899"/>
      <c r="I338" s="899"/>
      <c r="J338" s="899"/>
      <c r="K338" s="899"/>
      <c r="L338" s="899"/>
      <c r="M338" s="899"/>
      <c r="N338" s="899"/>
      <c r="O338" s="899"/>
      <c r="P338" s="899"/>
      <c r="Q338" s="899"/>
      <c r="R338" s="899"/>
      <c r="S338" s="899"/>
      <c r="T338" s="899"/>
      <c r="U338" s="899"/>
      <c r="V338" s="899"/>
      <c r="W338" s="899"/>
      <c r="X338" s="899"/>
      <c r="Y338" s="899"/>
      <c r="Z338" s="899"/>
      <c r="AA338" s="899"/>
      <c r="AB338" s="899"/>
      <c r="AC338" s="899"/>
      <c r="AD338" s="899"/>
      <c r="AE338" s="899"/>
      <c r="AF338" s="899"/>
      <c r="AG338" s="899">
        <f t="shared" si="229"/>
        <v>0</v>
      </c>
      <c r="AH338" s="899">
        <f t="shared" si="229"/>
        <v>0</v>
      </c>
      <c r="AI338" s="899"/>
      <c r="AJ338" s="899"/>
      <c r="AK338" s="899"/>
      <c r="AL338" s="899"/>
      <c r="AM338" s="899"/>
      <c r="AN338" s="899"/>
      <c r="AO338" s="899"/>
      <c r="AP338" s="899"/>
      <c r="AQ338" s="899">
        <f t="shared" si="231"/>
        <v>0</v>
      </c>
      <c r="AR338" s="899"/>
      <c r="AS338" s="899">
        <f t="shared" si="237"/>
        <v>0</v>
      </c>
      <c r="AT338" s="899">
        <f t="shared" si="238"/>
        <v>0</v>
      </c>
      <c r="AU338" s="899"/>
      <c r="AV338" s="899"/>
      <c r="AW338" s="899"/>
      <c r="AX338" s="899"/>
      <c r="AY338" s="899"/>
      <c r="AZ338" s="899"/>
      <c r="BA338" s="899"/>
      <c r="BB338" s="899">
        <f t="shared" si="239"/>
        <v>0</v>
      </c>
      <c r="BC338" s="899">
        <f t="shared" si="233"/>
        <v>0</v>
      </c>
      <c r="BD338" s="899">
        <f t="shared" si="234"/>
        <v>0</v>
      </c>
      <c r="BE338" s="901" t="str">
        <f t="shared" si="235"/>
        <v>-</v>
      </c>
      <c r="BF338" s="902"/>
      <c r="BG338" s="903"/>
      <c r="BH338" s="904"/>
      <c r="BI338" s="905"/>
      <c r="BJ338" s="866"/>
      <c r="BL338" s="867"/>
      <c r="BM338" s="867"/>
      <c r="BN338" s="867"/>
    </row>
    <row r="339" spans="1:70">
      <c r="A339" s="872"/>
      <c r="B339" s="897" t="s">
        <v>358</v>
      </c>
      <c r="C339" s="897"/>
      <c r="D339" s="899"/>
      <c r="E339" s="899"/>
      <c r="F339" s="899">
        <f t="shared" si="236"/>
        <v>0</v>
      </c>
      <c r="G339" s="899">
        <f t="shared" si="236"/>
        <v>0</v>
      </c>
      <c r="H339" s="899"/>
      <c r="I339" s="899"/>
      <c r="J339" s="899"/>
      <c r="K339" s="899"/>
      <c r="L339" s="899"/>
      <c r="M339" s="899"/>
      <c r="N339" s="899"/>
      <c r="O339" s="899"/>
      <c r="P339" s="899"/>
      <c r="Q339" s="899"/>
      <c r="R339" s="899"/>
      <c r="S339" s="899"/>
      <c r="T339" s="899"/>
      <c r="U339" s="899"/>
      <c r="V339" s="899"/>
      <c r="W339" s="899"/>
      <c r="X339" s="899"/>
      <c r="Y339" s="899"/>
      <c r="Z339" s="899"/>
      <c r="AA339" s="899"/>
      <c r="AB339" s="899"/>
      <c r="AC339" s="899"/>
      <c r="AD339" s="899"/>
      <c r="AE339" s="899"/>
      <c r="AF339" s="899"/>
      <c r="AG339" s="899">
        <f t="shared" si="229"/>
        <v>0</v>
      </c>
      <c r="AH339" s="899">
        <f t="shared" si="229"/>
        <v>0</v>
      </c>
      <c r="AI339" s="899"/>
      <c r="AJ339" s="899"/>
      <c r="AK339" s="899"/>
      <c r="AL339" s="899"/>
      <c r="AM339" s="899"/>
      <c r="AN339" s="899"/>
      <c r="AO339" s="899"/>
      <c r="AP339" s="899"/>
      <c r="AQ339" s="899">
        <f t="shared" si="231"/>
        <v>0</v>
      </c>
      <c r="AR339" s="899"/>
      <c r="AS339" s="899">
        <f t="shared" si="237"/>
        <v>0</v>
      </c>
      <c r="AT339" s="899">
        <f t="shared" si="238"/>
        <v>0</v>
      </c>
      <c r="AU339" s="899"/>
      <c r="AV339" s="899"/>
      <c r="AW339" s="899"/>
      <c r="AX339" s="899"/>
      <c r="AY339" s="899"/>
      <c r="AZ339" s="899"/>
      <c r="BA339" s="899"/>
      <c r="BB339" s="899">
        <f t="shared" si="239"/>
        <v>0</v>
      </c>
      <c r="BC339" s="899">
        <f t="shared" si="233"/>
        <v>0</v>
      </c>
      <c r="BD339" s="899">
        <f t="shared" si="234"/>
        <v>0</v>
      </c>
      <c r="BE339" s="901" t="str">
        <f t="shared" si="235"/>
        <v>-</v>
      </c>
      <c r="BF339" s="902"/>
      <c r="BG339" s="903"/>
      <c r="BH339" s="904"/>
      <c r="BI339" s="905"/>
      <c r="BJ339" s="866"/>
      <c r="BL339" s="867"/>
      <c r="BM339" s="867"/>
      <c r="BN339" s="867"/>
    </row>
    <row r="340" spans="1:70">
      <c r="A340" s="872"/>
      <c r="B340" s="897" t="s">
        <v>359</v>
      </c>
      <c r="C340" s="897"/>
      <c r="D340" s="899"/>
      <c r="E340" s="899"/>
      <c r="F340" s="899">
        <f t="shared" si="236"/>
        <v>0</v>
      </c>
      <c r="G340" s="899">
        <f t="shared" si="236"/>
        <v>0</v>
      </c>
      <c r="H340" s="899"/>
      <c r="I340" s="899"/>
      <c r="J340" s="899"/>
      <c r="K340" s="899"/>
      <c r="L340" s="899"/>
      <c r="M340" s="899"/>
      <c r="N340" s="899"/>
      <c r="O340" s="899"/>
      <c r="P340" s="899"/>
      <c r="Q340" s="899"/>
      <c r="R340" s="899"/>
      <c r="S340" s="899"/>
      <c r="T340" s="899"/>
      <c r="U340" s="899"/>
      <c r="V340" s="899"/>
      <c r="W340" s="899"/>
      <c r="X340" s="899"/>
      <c r="Y340" s="899"/>
      <c r="Z340" s="899"/>
      <c r="AA340" s="899"/>
      <c r="AB340" s="899"/>
      <c r="AC340" s="899"/>
      <c r="AD340" s="899"/>
      <c r="AE340" s="899"/>
      <c r="AF340" s="899"/>
      <c r="AG340" s="899">
        <f t="shared" si="229"/>
        <v>0</v>
      </c>
      <c r="AH340" s="899">
        <f t="shared" si="229"/>
        <v>0</v>
      </c>
      <c r="AI340" s="899"/>
      <c r="AJ340" s="899"/>
      <c r="AK340" s="899"/>
      <c r="AL340" s="899"/>
      <c r="AM340" s="899"/>
      <c r="AN340" s="899"/>
      <c r="AO340" s="899"/>
      <c r="AP340" s="899"/>
      <c r="AQ340" s="899">
        <f t="shared" si="231"/>
        <v>0</v>
      </c>
      <c r="AR340" s="899"/>
      <c r="AS340" s="899">
        <f t="shared" si="237"/>
        <v>0</v>
      </c>
      <c r="AT340" s="899">
        <f t="shared" si="238"/>
        <v>0</v>
      </c>
      <c r="AU340" s="899"/>
      <c r="AV340" s="899"/>
      <c r="AW340" s="899"/>
      <c r="AX340" s="899"/>
      <c r="AY340" s="899"/>
      <c r="AZ340" s="899"/>
      <c r="BA340" s="899"/>
      <c r="BB340" s="899">
        <f t="shared" si="239"/>
        <v>0</v>
      </c>
      <c r="BC340" s="899">
        <f t="shared" si="233"/>
        <v>0</v>
      </c>
      <c r="BD340" s="899">
        <f t="shared" si="234"/>
        <v>0</v>
      </c>
      <c r="BE340" s="901" t="str">
        <f t="shared" si="235"/>
        <v>-</v>
      </c>
      <c r="BF340" s="902"/>
      <c r="BG340" s="903"/>
      <c r="BH340" s="904"/>
      <c r="BI340" s="905"/>
      <c r="BJ340" s="866"/>
      <c r="BL340" s="867"/>
      <c r="BM340" s="867"/>
      <c r="BN340" s="867"/>
    </row>
    <row r="341" spans="1:70">
      <c r="A341" s="872"/>
      <c r="B341" s="897" t="s">
        <v>55</v>
      </c>
      <c r="C341" s="897"/>
      <c r="D341" s="899"/>
      <c r="E341" s="899"/>
      <c r="F341" s="899">
        <f t="shared" si="236"/>
        <v>0</v>
      </c>
      <c r="G341" s="899">
        <f t="shared" si="236"/>
        <v>0</v>
      </c>
      <c r="H341" s="899"/>
      <c r="I341" s="899"/>
      <c r="J341" s="899"/>
      <c r="K341" s="899"/>
      <c r="L341" s="899"/>
      <c r="M341" s="899"/>
      <c r="N341" s="899"/>
      <c r="O341" s="899"/>
      <c r="P341" s="899"/>
      <c r="Q341" s="899"/>
      <c r="R341" s="899"/>
      <c r="S341" s="899"/>
      <c r="T341" s="899"/>
      <c r="U341" s="899"/>
      <c r="V341" s="899"/>
      <c r="W341" s="899"/>
      <c r="X341" s="899"/>
      <c r="Y341" s="899"/>
      <c r="Z341" s="899"/>
      <c r="AA341" s="899"/>
      <c r="AB341" s="899"/>
      <c r="AC341" s="899"/>
      <c r="AD341" s="899"/>
      <c r="AE341" s="899"/>
      <c r="AF341" s="899"/>
      <c r="AG341" s="899">
        <f t="shared" si="229"/>
        <v>0</v>
      </c>
      <c r="AH341" s="899">
        <f t="shared" si="229"/>
        <v>0</v>
      </c>
      <c r="AI341" s="899"/>
      <c r="AJ341" s="899"/>
      <c r="AK341" s="899"/>
      <c r="AL341" s="899"/>
      <c r="AM341" s="899"/>
      <c r="AN341" s="899"/>
      <c r="AO341" s="899"/>
      <c r="AP341" s="899"/>
      <c r="AQ341" s="899">
        <f t="shared" si="231"/>
        <v>0</v>
      </c>
      <c r="AR341" s="899"/>
      <c r="AS341" s="899">
        <f t="shared" si="237"/>
        <v>0</v>
      </c>
      <c r="AT341" s="899">
        <f t="shared" si="238"/>
        <v>0</v>
      </c>
      <c r="AU341" s="899"/>
      <c r="AV341" s="899"/>
      <c r="AW341" s="899"/>
      <c r="AX341" s="899"/>
      <c r="AY341" s="899"/>
      <c r="AZ341" s="899"/>
      <c r="BA341" s="899"/>
      <c r="BB341" s="899">
        <f t="shared" si="239"/>
        <v>0</v>
      </c>
      <c r="BC341" s="899">
        <f t="shared" si="233"/>
        <v>0</v>
      </c>
      <c r="BD341" s="899">
        <f t="shared" si="234"/>
        <v>0</v>
      </c>
      <c r="BE341" s="901" t="str">
        <f t="shared" si="235"/>
        <v>-</v>
      </c>
      <c r="BF341" s="902"/>
      <c r="BG341" s="903"/>
      <c r="BH341" s="904"/>
      <c r="BI341" s="905"/>
      <c r="BJ341" s="866"/>
      <c r="BL341" s="867"/>
      <c r="BM341" s="867"/>
      <c r="BN341" s="867"/>
    </row>
    <row r="342" spans="1:70" s="919" customFormat="1" ht="48" customHeight="1">
      <c r="A342" s="922">
        <v>11</v>
      </c>
      <c r="B342" s="924" t="s">
        <v>314</v>
      </c>
      <c r="C342" s="924"/>
      <c r="D342" s="320">
        <v>0</v>
      </c>
      <c r="E342" s="320"/>
      <c r="F342" s="320">
        <f t="shared" si="236"/>
        <v>0</v>
      </c>
      <c r="G342" s="320">
        <f t="shared" si="236"/>
        <v>4.3625901699999998</v>
      </c>
      <c r="H342" s="320">
        <v>3.7131738600000004</v>
      </c>
      <c r="I342" s="939"/>
      <c r="J342" s="907"/>
      <c r="K342" s="907"/>
      <c r="L342" s="907">
        <v>0</v>
      </c>
      <c r="M342" s="907">
        <v>0</v>
      </c>
      <c r="N342" s="907"/>
      <c r="O342" s="907"/>
      <c r="P342" s="907">
        <v>0</v>
      </c>
      <c r="Q342" s="907">
        <v>4.15546477</v>
      </c>
      <c r="R342" s="907">
        <v>3.5376438600000002</v>
      </c>
      <c r="S342" s="939"/>
      <c r="T342" s="907"/>
      <c r="U342" s="907"/>
      <c r="V342" s="907"/>
      <c r="W342" s="939"/>
      <c r="X342" s="939"/>
      <c r="Y342" s="907"/>
      <c r="Z342" s="907">
        <v>0.20712539999999999</v>
      </c>
      <c r="AA342" s="907">
        <v>0.17552999999999999</v>
      </c>
      <c r="AB342" s="907">
        <v>3.1595400000000003E-2</v>
      </c>
      <c r="AC342" s="320">
        <v>0</v>
      </c>
      <c r="AD342" s="907"/>
      <c r="AE342" s="907"/>
      <c r="AF342" s="907"/>
      <c r="AG342" s="907">
        <f t="shared" si="229"/>
        <v>4.17983131</v>
      </c>
      <c r="AH342" s="907">
        <f t="shared" si="229"/>
        <v>3.5582934700000002</v>
      </c>
      <c r="AI342" s="320"/>
      <c r="AJ342" s="320"/>
      <c r="AK342" s="320">
        <v>4.17983131</v>
      </c>
      <c r="AL342" s="320">
        <v>3.5582934700000002</v>
      </c>
      <c r="AM342" s="320"/>
      <c r="AN342" s="907"/>
      <c r="AO342" s="907"/>
      <c r="AP342" s="907"/>
      <c r="AQ342" s="907">
        <f t="shared" si="231"/>
        <v>0</v>
      </c>
      <c r="AR342" s="907"/>
      <c r="AS342" s="320">
        <f t="shared" si="237"/>
        <v>4.1737611299999999</v>
      </c>
      <c r="AT342" s="907">
        <f t="shared" si="238"/>
        <v>3.5522232900000001</v>
      </c>
      <c r="AU342" s="907"/>
      <c r="AV342" s="907">
        <v>3.8014409900000001</v>
      </c>
      <c r="AW342" s="907">
        <v>3.2351649500000002</v>
      </c>
      <c r="AX342" s="907">
        <v>0.37232014000000002</v>
      </c>
      <c r="AY342" s="907">
        <v>0.31705834000000005</v>
      </c>
      <c r="AZ342" s="907"/>
      <c r="BA342" s="907"/>
      <c r="BB342" s="907">
        <f t="shared" si="239"/>
        <v>0.37232014000000002</v>
      </c>
      <c r="BC342" s="907">
        <f t="shared" si="233"/>
        <v>-4.3625901699999998</v>
      </c>
      <c r="BD342" s="320">
        <f t="shared" si="234"/>
        <v>0.20712539999999999</v>
      </c>
      <c r="BE342" s="908" t="str">
        <f t="shared" si="235"/>
        <v>-</v>
      </c>
      <c r="BF342" s="586"/>
      <c r="BG342" s="635"/>
      <c r="BH342" s="635"/>
      <c r="BI342" s="636"/>
      <c r="BJ342" s="449"/>
      <c r="BK342" s="916"/>
      <c r="BL342" s="923"/>
      <c r="BM342" s="578"/>
      <c r="BN342" s="917">
        <v>4.17983131</v>
      </c>
      <c r="BO342" s="916">
        <v>4179.8313099999996</v>
      </c>
      <c r="BQ342" s="916">
        <v>0</v>
      </c>
      <c r="BR342" s="916">
        <v>0</v>
      </c>
    </row>
    <row r="343" spans="1:70">
      <c r="A343" s="872"/>
      <c r="B343" s="897" t="s">
        <v>343</v>
      </c>
      <c r="C343" s="897"/>
      <c r="D343" s="899">
        <f>D344+D355+D360</f>
        <v>0</v>
      </c>
      <c r="E343" s="899"/>
      <c r="F343" s="899">
        <f t="shared" si="236"/>
        <v>0</v>
      </c>
      <c r="G343" s="899">
        <f t="shared" si="236"/>
        <v>4.3625901699999998</v>
      </c>
      <c r="H343" s="899">
        <f t="shared" ref="H343:AF343" si="240">H344+H355+H360</f>
        <v>0</v>
      </c>
      <c r="I343" s="899">
        <f t="shared" si="240"/>
        <v>0</v>
      </c>
      <c r="J343" s="899">
        <f t="shared" si="240"/>
        <v>0</v>
      </c>
      <c r="K343" s="899">
        <f t="shared" si="240"/>
        <v>0</v>
      </c>
      <c r="L343" s="899">
        <f t="shared" si="240"/>
        <v>0</v>
      </c>
      <c r="M343" s="899">
        <f t="shared" si="240"/>
        <v>0</v>
      </c>
      <c r="N343" s="899">
        <f t="shared" si="240"/>
        <v>0</v>
      </c>
      <c r="O343" s="899">
        <f t="shared" si="240"/>
        <v>0</v>
      </c>
      <c r="P343" s="899">
        <f t="shared" si="240"/>
        <v>0</v>
      </c>
      <c r="Q343" s="899">
        <f t="shared" si="240"/>
        <v>4.15546477</v>
      </c>
      <c r="R343" s="899">
        <f t="shared" si="240"/>
        <v>0</v>
      </c>
      <c r="S343" s="899">
        <f t="shared" si="240"/>
        <v>0</v>
      </c>
      <c r="T343" s="899">
        <f t="shared" si="240"/>
        <v>0</v>
      </c>
      <c r="U343" s="899">
        <f t="shared" si="240"/>
        <v>0</v>
      </c>
      <c r="V343" s="899">
        <f t="shared" si="240"/>
        <v>0</v>
      </c>
      <c r="W343" s="899">
        <f t="shared" si="240"/>
        <v>0</v>
      </c>
      <c r="X343" s="899">
        <f t="shared" si="240"/>
        <v>0</v>
      </c>
      <c r="Y343" s="899">
        <f t="shared" si="240"/>
        <v>0</v>
      </c>
      <c r="Z343" s="899">
        <f t="shared" si="240"/>
        <v>0.20712539999999999</v>
      </c>
      <c r="AA343" s="899">
        <f t="shared" si="240"/>
        <v>0</v>
      </c>
      <c r="AB343" s="899">
        <f t="shared" si="240"/>
        <v>0</v>
      </c>
      <c r="AC343" s="899">
        <f t="shared" si="240"/>
        <v>0</v>
      </c>
      <c r="AD343" s="899">
        <f t="shared" si="240"/>
        <v>0</v>
      </c>
      <c r="AE343" s="899">
        <f t="shared" si="240"/>
        <v>0</v>
      </c>
      <c r="AF343" s="899">
        <f t="shared" si="240"/>
        <v>0</v>
      </c>
      <c r="AG343" s="899">
        <f t="shared" si="229"/>
        <v>4.17983131</v>
      </c>
      <c r="AH343" s="899">
        <f t="shared" si="229"/>
        <v>0</v>
      </c>
      <c r="AI343" s="899">
        <f t="shared" ref="AI343:AP343" si="241">AI344+AI355+AI360</f>
        <v>0</v>
      </c>
      <c r="AJ343" s="899">
        <f t="shared" si="241"/>
        <v>0</v>
      </c>
      <c r="AK343" s="899">
        <f t="shared" si="241"/>
        <v>4.17983131</v>
      </c>
      <c r="AL343" s="899">
        <f t="shared" si="241"/>
        <v>0</v>
      </c>
      <c r="AM343" s="899">
        <f t="shared" si="241"/>
        <v>0</v>
      </c>
      <c r="AN343" s="899">
        <f t="shared" si="241"/>
        <v>0</v>
      </c>
      <c r="AO343" s="899">
        <f t="shared" si="241"/>
        <v>0</v>
      </c>
      <c r="AP343" s="899">
        <f t="shared" si="241"/>
        <v>0</v>
      </c>
      <c r="AQ343" s="899">
        <f t="shared" si="231"/>
        <v>0</v>
      </c>
      <c r="AR343" s="899"/>
      <c r="AS343" s="899">
        <f t="shared" si="237"/>
        <v>4.1737611299999999</v>
      </c>
      <c r="AT343" s="899">
        <f t="shared" si="238"/>
        <v>3.5522232899999997</v>
      </c>
      <c r="AU343" s="899">
        <f t="shared" ref="AU343:BA343" si="242">AU344+AU355+AU360</f>
        <v>0</v>
      </c>
      <c r="AV343" s="899">
        <f t="shared" si="242"/>
        <v>3.8014409900000001</v>
      </c>
      <c r="AW343" s="899">
        <f t="shared" si="242"/>
        <v>3.2351649499999997</v>
      </c>
      <c r="AX343" s="899">
        <f t="shared" si="242"/>
        <v>0.37232014000000002</v>
      </c>
      <c r="AY343" s="899">
        <f t="shared" si="242"/>
        <v>0.31705834000000005</v>
      </c>
      <c r="AZ343" s="899">
        <f t="shared" si="242"/>
        <v>0</v>
      </c>
      <c r="BA343" s="899">
        <f t="shared" si="242"/>
        <v>0</v>
      </c>
      <c r="BB343" s="899">
        <f t="shared" si="239"/>
        <v>0.37232014000000002</v>
      </c>
      <c r="BC343" s="899">
        <f t="shared" si="233"/>
        <v>-4.3625901699999998</v>
      </c>
      <c r="BD343" s="899">
        <f t="shared" si="234"/>
        <v>0.20712539999999999</v>
      </c>
      <c r="BE343" s="901" t="str">
        <f t="shared" si="235"/>
        <v>-</v>
      </c>
      <c r="BF343" s="902"/>
      <c r="BG343" s="903"/>
      <c r="BH343" s="904"/>
      <c r="BI343" s="905"/>
      <c r="BJ343" s="866"/>
      <c r="BL343" s="867"/>
      <c r="BM343" s="867"/>
      <c r="BN343" s="867"/>
    </row>
    <row r="344" spans="1:70">
      <c r="A344" s="872"/>
      <c r="B344" s="897" t="s">
        <v>344</v>
      </c>
      <c r="C344" s="897"/>
      <c r="D344" s="899">
        <f>D345+D350</f>
        <v>0</v>
      </c>
      <c r="E344" s="899"/>
      <c r="F344" s="899">
        <f t="shared" si="236"/>
        <v>0</v>
      </c>
      <c r="G344" s="899">
        <f t="shared" si="236"/>
        <v>1.77436985</v>
      </c>
      <c r="H344" s="899">
        <f t="shared" ref="H344:AF344" si="243">H345+H350</f>
        <v>0</v>
      </c>
      <c r="I344" s="899">
        <f t="shared" si="243"/>
        <v>0</v>
      </c>
      <c r="J344" s="899">
        <f t="shared" si="243"/>
        <v>0</v>
      </c>
      <c r="K344" s="899">
        <f t="shared" si="243"/>
        <v>0</v>
      </c>
      <c r="L344" s="899">
        <f t="shared" si="243"/>
        <v>0</v>
      </c>
      <c r="M344" s="899">
        <f t="shared" si="243"/>
        <v>0</v>
      </c>
      <c r="N344" s="899">
        <f t="shared" si="243"/>
        <v>0</v>
      </c>
      <c r="O344" s="899">
        <f t="shared" si="243"/>
        <v>0</v>
      </c>
      <c r="P344" s="899">
        <f t="shared" si="243"/>
        <v>0</v>
      </c>
      <c r="Q344" s="899">
        <f t="shared" si="243"/>
        <v>1.56724445</v>
      </c>
      <c r="R344" s="899">
        <f t="shared" si="243"/>
        <v>0</v>
      </c>
      <c r="S344" s="899">
        <f t="shared" si="243"/>
        <v>0</v>
      </c>
      <c r="T344" s="899">
        <f t="shared" si="243"/>
        <v>0</v>
      </c>
      <c r="U344" s="899">
        <f t="shared" si="243"/>
        <v>0</v>
      </c>
      <c r="V344" s="899">
        <f t="shared" si="243"/>
        <v>0</v>
      </c>
      <c r="W344" s="899">
        <f t="shared" si="243"/>
        <v>0</v>
      </c>
      <c r="X344" s="899">
        <f t="shared" si="243"/>
        <v>0</v>
      </c>
      <c r="Y344" s="899">
        <f t="shared" si="243"/>
        <v>0</v>
      </c>
      <c r="Z344" s="899">
        <f t="shared" si="243"/>
        <v>0.20712539999999999</v>
      </c>
      <c r="AA344" s="899">
        <f t="shared" si="243"/>
        <v>0</v>
      </c>
      <c r="AB344" s="899">
        <f t="shared" si="243"/>
        <v>0</v>
      </c>
      <c r="AC344" s="899">
        <f t="shared" si="243"/>
        <v>0</v>
      </c>
      <c r="AD344" s="899">
        <f t="shared" si="243"/>
        <v>0</v>
      </c>
      <c r="AE344" s="899">
        <f t="shared" si="243"/>
        <v>0</v>
      </c>
      <c r="AF344" s="899">
        <f t="shared" si="243"/>
        <v>0</v>
      </c>
      <c r="AG344" s="899">
        <f t="shared" si="229"/>
        <v>1.5916109900000002</v>
      </c>
      <c r="AH344" s="899">
        <f t="shared" si="229"/>
        <v>0</v>
      </c>
      <c r="AI344" s="899">
        <f t="shared" ref="AI344:AP344" si="244">AI345+AI350</f>
        <v>0</v>
      </c>
      <c r="AJ344" s="899">
        <f t="shared" si="244"/>
        <v>0</v>
      </c>
      <c r="AK344" s="899">
        <f t="shared" si="244"/>
        <v>1.5916109900000002</v>
      </c>
      <c r="AL344" s="899">
        <f t="shared" si="244"/>
        <v>0</v>
      </c>
      <c r="AM344" s="899">
        <f t="shared" si="244"/>
        <v>0</v>
      </c>
      <c r="AN344" s="899">
        <f t="shared" si="244"/>
        <v>0</v>
      </c>
      <c r="AO344" s="899">
        <f t="shared" si="244"/>
        <v>0</v>
      </c>
      <c r="AP344" s="899">
        <f t="shared" si="244"/>
        <v>0</v>
      </c>
      <c r="AQ344" s="899">
        <f t="shared" si="231"/>
        <v>0</v>
      </c>
      <c r="AR344" s="899"/>
      <c r="AS344" s="899">
        <f t="shared" si="237"/>
        <v>1.5855408100000001</v>
      </c>
      <c r="AT344" s="899">
        <f t="shared" si="238"/>
        <v>1.3587834300000001</v>
      </c>
      <c r="AU344" s="899">
        <f t="shared" ref="AU344:BA344" si="245">AU345+AU350</f>
        <v>0</v>
      </c>
      <c r="AV344" s="899">
        <f t="shared" si="245"/>
        <v>1.2132206700000001</v>
      </c>
      <c r="AW344" s="899">
        <f t="shared" si="245"/>
        <v>1.0417250900000001</v>
      </c>
      <c r="AX344" s="899">
        <f t="shared" si="245"/>
        <v>0.37232014000000002</v>
      </c>
      <c r="AY344" s="899">
        <f t="shared" si="245"/>
        <v>0.31705834000000005</v>
      </c>
      <c r="AZ344" s="899">
        <f t="shared" si="245"/>
        <v>0</v>
      </c>
      <c r="BA344" s="899">
        <f t="shared" si="245"/>
        <v>0</v>
      </c>
      <c r="BB344" s="899">
        <f t="shared" si="239"/>
        <v>0.37232014000000002</v>
      </c>
      <c r="BC344" s="899">
        <f t="shared" si="233"/>
        <v>-1.77436985</v>
      </c>
      <c r="BD344" s="899">
        <f t="shared" si="234"/>
        <v>0.20712539999999999</v>
      </c>
      <c r="BE344" s="901" t="str">
        <f t="shared" si="235"/>
        <v>-</v>
      </c>
      <c r="BF344" s="902"/>
      <c r="BG344" s="903"/>
      <c r="BH344" s="904"/>
      <c r="BI344" s="905"/>
      <c r="BJ344" s="866"/>
      <c r="BL344" s="867"/>
      <c r="BM344" s="867"/>
      <c r="BN344" s="867"/>
    </row>
    <row r="345" spans="1:70">
      <c r="A345" s="872"/>
      <c r="B345" s="897" t="s">
        <v>345</v>
      </c>
      <c r="C345" s="897"/>
      <c r="D345" s="899">
        <f>SUM(D346:D349)</f>
        <v>0</v>
      </c>
      <c r="E345" s="899"/>
      <c r="F345" s="899">
        <f t="shared" si="236"/>
        <v>0</v>
      </c>
      <c r="G345" s="899">
        <f t="shared" si="236"/>
        <v>1.77436985</v>
      </c>
      <c r="H345" s="899">
        <f t="shared" ref="H345:AF345" si="246">SUM(H346:H349)</f>
        <v>0</v>
      </c>
      <c r="I345" s="899">
        <f t="shared" si="246"/>
        <v>0</v>
      </c>
      <c r="J345" s="899">
        <f t="shared" si="246"/>
        <v>0</v>
      </c>
      <c r="K345" s="899">
        <f t="shared" si="246"/>
        <v>0</v>
      </c>
      <c r="L345" s="899">
        <f t="shared" si="246"/>
        <v>0</v>
      </c>
      <c r="M345" s="899">
        <f t="shared" si="246"/>
        <v>0</v>
      </c>
      <c r="N345" s="899">
        <f t="shared" si="246"/>
        <v>0</v>
      </c>
      <c r="O345" s="899">
        <f t="shared" si="246"/>
        <v>0</v>
      </c>
      <c r="P345" s="899">
        <f t="shared" si="246"/>
        <v>0</v>
      </c>
      <c r="Q345" s="899">
        <f t="shared" si="246"/>
        <v>1.56724445</v>
      </c>
      <c r="R345" s="899">
        <f t="shared" si="246"/>
        <v>0</v>
      </c>
      <c r="S345" s="899">
        <f t="shared" si="246"/>
        <v>0</v>
      </c>
      <c r="T345" s="899">
        <f t="shared" si="246"/>
        <v>0</v>
      </c>
      <c r="U345" s="899">
        <f t="shared" si="246"/>
        <v>0</v>
      </c>
      <c r="V345" s="899">
        <f t="shared" si="246"/>
        <v>0</v>
      </c>
      <c r="W345" s="899">
        <f t="shared" si="246"/>
        <v>0</v>
      </c>
      <c r="X345" s="899">
        <f t="shared" si="246"/>
        <v>0</v>
      </c>
      <c r="Y345" s="899">
        <f t="shared" si="246"/>
        <v>0</v>
      </c>
      <c r="Z345" s="899">
        <f t="shared" si="246"/>
        <v>0.20712539999999999</v>
      </c>
      <c r="AA345" s="899">
        <f t="shared" si="246"/>
        <v>0</v>
      </c>
      <c r="AB345" s="899">
        <f t="shared" si="246"/>
        <v>0</v>
      </c>
      <c r="AC345" s="899">
        <f t="shared" si="246"/>
        <v>0</v>
      </c>
      <c r="AD345" s="899">
        <f t="shared" si="246"/>
        <v>0</v>
      </c>
      <c r="AE345" s="899">
        <f t="shared" si="246"/>
        <v>0</v>
      </c>
      <c r="AF345" s="899">
        <f t="shared" si="246"/>
        <v>0</v>
      </c>
      <c r="AG345" s="899">
        <f t="shared" si="229"/>
        <v>1.5916109900000002</v>
      </c>
      <c r="AH345" s="899">
        <f t="shared" si="229"/>
        <v>0</v>
      </c>
      <c r="AI345" s="899">
        <f t="shared" ref="AI345:AP345" si="247">SUM(AI346:AI349)</f>
        <v>0</v>
      </c>
      <c r="AJ345" s="899">
        <f t="shared" si="247"/>
        <v>0</v>
      </c>
      <c r="AK345" s="899">
        <f t="shared" si="247"/>
        <v>1.5916109900000002</v>
      </c>
      <c r="AL345" s="899">
        <f t="shared" si="247"/>
        <v>0</v>
      </c>
      <c r="AM345" s="899">
        <f t="shared" si="247"/>
        <v>0</v>
      </c>
      <c r="AN345" s="899">
        <f t="shared" si="247"/>
        <v>0</v>
      </c>
      <c r="AO345" s="899">
        <f t="shared" si="247"/>
        <v>0</v>
      </c>
      <c r="AP345" s="899">
        <f t="shared" si="247"/>
        <v>0</v>
      </c>
      <c r="AQ345" s="899">
        <f t="shared" si="231"/>
        <v>0</v>
      </c>
      <c r="AR345" s="899"/>
      <c r="AS345" s="899">
        <f t="shared" si="237"/>
        <v>1.5855408100000001</v>
      </c>
      <c r="AT345" s="899">
        <f t="shared" si="238"/>
        <v>1.3587834300000001</v>
      </c>
      <c r="AU345" s="899">
        <f t="shared" ref="AU345:BA345" si="248">SUM(AU346:AU349)</f>
        <v>0</v>
      </c>
      <c r="AV345" s="899">
        <f t="shared" si="248"/>
        <v>1.2132206700000001</v>
      </c>
      <c r="AW345" s="899">
        <f t="shared" si="248"/>
        <v>1.0417250900000001</v>
      </c>
      <c r="AX345" s="899">
        <f t="shared" si="248"/>
        <v>0.37232014000000002</v>
      </c>
      <c r="AY345" s="899">
        <f t="shared" si="248"/>
        <v>0.31705834000000005</v>
      </c>
      <c r="AZ345" s="899">
        <f t="shared" si="248"/>
        <v>0</v>
      </c>
      <c r="BA345" s="899">
        <f t="shared" si="248"/>
        <v>0</v>
      </c>
      <c r="BB345" s="899">
        <f t="shared" si="239"/>
        <v>0.37232014000000002</v>
      </c>
      <c r="BC345" s="899">
        <f t="shared" si="233"/>
        <v>-1.77436985</v>
      </c>
      <c r="BD345" s="899">
        <f t="shared" si="234"/>
        <v>0.20712539999999999</v>
      </c>
      <c r="BE345" s="901" t="str">
        <f t="shared" si="235"/>
        <v>-</v>
      </c>
      <c r="BF345" s="902"/>
      <c r="BG345" s="903"/>
      <c r="BH345" s="904"/>
      <c r="BI345" s="905"/>
      <c r="BJ345" s="866"/>
      <c r="BL345" s="867"/>
      <c r="BM345" s="867"/>
      <c r="BN345" s="867"/>
    </row>
    <row r="346" spans="1:70">
      <c r="A346" s="872"/>
      <c r="B346" s="897" t="s">
        <v>346</v>
      </c>
      <c r="C346" s="897"/>
      <c r="D346" s="899"/>
      <c r="E346" s="899"/>
      <c r="F346" s="899">
        <f t="shared" si="236"/>
        <v>0</v>
      </c>
      <c r="G346" s="899">
        <f t="shared" si="236"/>
        <v>0</v>
      </c>
      <c r="H346" s="899"/>
      <c r="I346" s="899"/>
      <c r="J346" s="899"/>
      <c r="K346" s="899"/>
      <c r="L346" s="899"/>
      <c r="M346" s="899"/>
      <c r="N346" s="899"/>
      <c r="O346" s="899"/>
      <c r="P346" s="899"/>
      <c r="Q346" s="899"/>
      <c r="R346" s="899"/>
      <c r="S346" s="899"/>
      <c r="T346" s="899"/>
      <c r="U346" s="899"/>
      <c r="V346" s="899"/>
      <c r="W346" s="899"/>
      <c r="X346" s="899"/>
      <c r="Y346" s="899"/>
      <c r="Z346" s="899"/>
      <c r="AA346" s="899"/>
      <c r="AB346" s="899"/>
      <c r="AC346" s="899"/>
      <c r="AD346" s="899"/>
      <c r="AE346" s="899"/>
      <c r="AF346" s="899"/>
      <c r="AG346" s="899">
        <f t="shared" si="229"/>
        <v>0</v>
      </c>
      <c r="AH346" s="899">
        <f t="shared" si="229"/>
        <v>0</v>
      </c>
      <c r="AI346" s="899"/>
      <c r="AJ346" s="899"/>
      <c r="AK346" s="899"/>
      <c r="AL346" s="899"/>
      <c r="AM346" s="899"/>
      <c r="AN346" s="899"/>
      <c r="AO346" s="899"/>
      <c r="AP346" s="899"/>
      <c r="AQ346" s="899">
        <f t="shared" si="231"/>
        <v>0</v>
      </c>
      <c r="AR346" s="899"/>
      <c r="AS346" s="899">
        <f t="shared" si="237"/>
        <v>0</v>
      </c>
      <c r="AT346" s="899">
        <f t="shared" si="238"/>
        <v>0</v>
      </c>
      <c r="AU346" s="899"/>
      <c r="AV346" s="899"/>
      <c r="AW346" s="899"/>
      <c r="AX346" s="899"/>
      <c r="AY346" s="899"/>
      <c r="AZ346" s="899"/>
      <c r="BA346" s="899"/>
      <c r="BB346" s="899">
        <f t="shared" si="239"/>
        <v>0</v>
      </c>
      <c r="BC346" s="899">
        <f t="shared" si="233"/>
        <v>0</v>
      </c>
      <c r="BD346" s="899">
        <f t="shared" si="234"/>
        <v>0</v>
      </c>
      <c r="BE346" s="901" t="str">
        <f t="shared" si="235"/>
        <v>-</v>
      </c>
      <c r="BF346" s="902"/>
      <c r="BG346" s="903"/>
      <c r="BH346" s="904"/>
      <c r="BI346" s="905"/>
      <c r="BJ346" s="866"/>
      <c r="BL346" s="867"/>
      <c r="BM346" s="867"/>
      <c r="BN346" s="867"/>
    </row>
    <row r="347" spans="1:70">
      <c r="A347" s="872"/>
      <c r="B347" s="897" t="s">
        <v>347</v>
      </c>
      <c r="C347" s="897"/>
      <c r="D347" s="899"/>
      <c r="E347" s="899"/>
      <c r="F347" s="899">
        <f t="shared" si="236"/>
        <v>0</v>
      </c>
      <c r="G347" s="899">
        <f t="shared" si="236"/>
        <v>0</v>
      </c>
      <c r="H347" s="899"/>
      <c r="I347" s="899"/>
      <c r="J347" s="899"/>
      <c r="K347" s="899"/>
      <c r="L347" s="899"/>
      <c r="M347" s="899"/>
      <c r="N347" s="899"/>
      <c r="O347" s="899"/>
      <c r="P347" s="899"/>
      <c r="Q347" s="899"/>
      <c r="R347" s="899"/>
      <c r="S347" s="899"/>
      <c r="T347" s="899"/>
      <c r="U347" s="899"/>
      <c r="V347" s="899"/>
      <c r="W347" s="899"/>
      <c r="X347" s="899"/>
      <c r="Y347" s="899"/>
      <c r="Z347" s="899"/>
      <c r="AA347" s="899"/>
      <c r="AB347" s="899"/>
      <c r="AC347" s="899"/>
      <c r="AD347" s="899"/>
      <c r="AE347" s="899"/>
      <c r="AF347" s="899"/>
      <c r="AG347" s="899">
        <f t="shared" si="229"/>
        <v>0</v>
      </c>
      <c r="AH347" s="899">
        <f t="shared" si="229"/>
        <v>0</v>
      </c>
      <c r="AI347" s="899"/>
      <c r="AJ347" s="899"/>
      <c r="AK347" s="899"/>
      <c r="AL347" s="899"/>
      <c r="AM347" s="899"/>
      <c r="AN347" s="899"/>
      <c r="AO347" s="899"/>
      <c r="AP347" s="899"/>
      <c r="AQ347" s="899">
        <f t="shared" si="231"/>
        <v>0</v>
      </c>
      <c r="AR347" s="899"/>
      <c r="AS347" s="899">
        <f t="shared" si="237"/>
        <v>0</v>
      </c>
      <c r="AT347" s="899">
        <f t="shared" si="238"/>
        <v>0</v>
      </c>
      <c r="AU347" s="899"/>
      <c r="AV347" s="899"/>
      <c r="AW347" s="899"/>
      <c r="AX347" s="899"/>
      <c r="AY347" s="899"/>
      <c r="AZ347" s="899"/>
      <c r="BA347" s="899"/>
      <c r="BB347" s="899">
        <f t="shared" si="239"/>
        <v>0</v>
      </c>
      <c r="BC347" s="899">
        <f t="shared" si="233"/>
        <v>0</v>
      </c>
      <c r="BD347" s="899">
        <f t="shared" si="234"/>
        <v>0</v>
      </c>
      <c r="BE347" s="901" t="str">
        <f t="shared" si="235"/>
        <v>-</v>
      </c>
      <c r="BF347" s="902"/>
      <c r="BG347" s="903"/>
      <c r="BH347" s="904"/>
      <c r="BI347" s="905"/>
      <c r="BJ347" s="866"/>
      <c r="BL347" s="867"/>
      <c r="BM347" s="867"/>
      <c r="BN347" s="867"/>
    </row>
    <row r="348" spans="1:70">
      <c r="A348" s="872"/>
      <c r="B348" s="897" t="s">
        <v>348</v>
      </c>
      <c r="C348" s="897"/>
      <c r="D348" s="899"/>
      <c r="E348" s="899"/>
      <c r="F348" s="899">
        <f t="shared" si="236"/>
        <v>0</v>
      </c>
      <c r="G348" s="899">
        <f t="shared" si="236"/>
        <v>0.48721347000000004</v>
      </c>
      <c r="H348" s="899"/>
      <c r="I348" s="899"/>
      <c r="J348" s="899"/>
      <c r="K348" s="899"/>
      <c r="L348" s="899"/>
      <c r="M348" s="899"/>
      <c r="N348" s="899"/>
      <c r="O348" s="899"/>
      <c r="P348" s="899"/>
      <c r="Q348" s="899">
        <f>AK348-Z348+0.18275886</f>
        <v>0.28008807000000002</v>
      </c>
      <c r="R348" s="899"/>
      <c r="S348" s="899"/>
      <c r="T348" s="899"/>
      <c r="U348" s="899"/>
      <c r="V348" s="899"/>
      <c r="W348" s="899"/>
      <c r="X348" s="899"/>
      <c r="Y348" s="899"/>
      <c r="Z348" s="899">
        <v>0.20712539999999999</v>
      </c>
      <c r="AA348" s="899"/>
      <c r="AB348" s="899"/>
      <c r="AC348" s="899"/>
      <c r="AD348" s="899"/>
      <c r="AE348" s="899"/>
      <c r="AF348" s="899"/>
      <c r="AG348" s="899">
        <f t="shared" si="229"/>
        <v>0.30445461000000001</v>
      </c>
      <c r="AH348" s="899">
        <f t="shared" si="229"/>
        <v>0</v>
      </c>
      <c r="AI348" s="899"/>
      <c r="AJ348" s="899"/>
      <c r="AK348" s="899">
        <f>0.29838443+0.00607018000000004</f>
        <v>0.30445461000000001</v>
      </c>
      <c r="AL348" s="899"/>
      <c r="AM348" s="899"/>
      <c r="AN348" s="899"/>
      <c r="AO348" s="899"/>
      <c r="AP348" s="899"/>
      <c r="AQ348" s="899">
        <f t="shared" si="231"/>
        <v>0</v>
      </c>
      <c r="AR348" s="899"/>
      <c r="AS348" s="899">
        <f t="shared" si="237"/>
        <v>0.29838443000000003</v>
      </c>
      <c r="AT348" s="899">
        <f t="shared" si="238"/>
        <v>0.25724116000000002</v>
      </c>
      <c r="AU348" s="899"/>
      <c r="AV348" s="899">
        <f>0.15191864+0.14646579</f>
        <v>0.29838443000000003</v>
      </c>
      <c r="AW348" s="899">
        <f>131215.64/1000000+126025.52/1000000</f>
        <v>0.25724116000000002</v>
      </c>
      <c r="AX348" s="899"/>
      <c r="AY348" s="899"/>
      <c r="AZ348" s="899"/>
      <c r="BA348" s="899"/>
      <c r="BB348" s="899">
        <f t="shared" si="239"/>
        <v>0</v>
      </c>
      <c r="BC348" s="899">
        <f t="shared" si="233"/>
        <v>-0.48721347000000004</v>
      </c>
      <c r="BD348" s="899">
        <f t="shared" si="234"/>
        <v>0.20712539999999999</v>
      </c>
      <c r="BE348" s="901" t="str">
        <f t="shared" si="235"/>
        <v>-</v>
      </c>
      <c r="BF348" s="902"/>
      <c r="BG348" s="903"/>
      <c r="BH348" s="904"/>
      <c r="BI348" s="905"/>
      <c r="BJ348" s="866"/>
      <c r="BL348" s="867"/>
      <c r="BM348" s="867"/>
      <c r="BN348" s="867"/>
    </row>
    <row r="349" spans="1:70">
      <c r="A349" s="872"/>
      <c r="B349" s="897" t="s">
        <v>349</v>
      </c>
      <c r="C349" s="897"/>
      <c r="D349" s="899"/>
      <c r="E349" s="899"/>
      <c r="F349" s="899">
        <f t="shared" si="236"/>
        <v>0</v>
      </c>
      <c r="G349" s="899">
        <f t="shared" si="236"/>
        <v>1.2871563800000001</v>
      </c>
      <c r="H349" s="899"/>
      <c r="I349" s="899"/>
      <c r="J349" s="899"/>
      <c r="K349" s="899"/>
      <c r="L349" s="899"/>
      <c r="M349" s="899"/>
      <c r="N349" s="899"/>
      <c r="O349" s="899"/>
      <c r="P349" s="899"/>
      <c r="Q349" s="899">
        <f>AK349</f>
        <v>1.2871563800000001</v>
      </c>
      <c r="R349" s="899"/>
      <c r="S349" s="899"/>
      <c r="T349" s="899"/>
      <c r="U349" s="899"/>
      <c r="V349" s="899"/>
      <c r="W349" s="899"/>
      <c r="X349" s="899"/>
      <c r="Y349" s="899"/>
      <c r="Z349" s="899"/>
      <c r="AA349" s="899"/>
      <c r="AB349" s="899"/>
      <c r="AC349" s="899"/>
      <c r="AD349" s="899"/>
      <c r="AE349" s="899"/>
      <c r="AF349" s="899"/>
      <c r="AG349" s="899">
        <f t="shared" si="229"/>
        <v>1.2871563800000001</v>
      </c>
      <c r="AH349" s="899">
        <f t="shared" si="229"/>
        <v>0</v>
      </c>
      <c r="AI349" s="899"/>
      <c r="AJ349" s="899"/>
      <c r="AK349" s="899">
        <v>1.2871563800000001</v>
      </c>
      <c r="AL349" s="899"/>
      <c r="AM349" s="899"/>
      <c r="AN349" s="899"/>
      <c r="AO349" s="899"/>
      <c r="AP349" s="899"/>
      <c r="AQ349" s="899">
        <f t="shared" si="231"/>
        <v>0</v>
      </c>
      <c r="AR349" s="899"/>
      <c r="AS349" s="899">
        <f t="shared" si="237"/>
        <v>1.2871563800000001</v>
      </c>
      <c r="AT349" s="899">
        <f t="shared" si="238"/>
        <v>1.1015422700000002</v>
      </c>
      <c r="AU349" s="899"/>
      <c r="AV349" s="899">
        <f>0.36805301+0.26769209+0.27909114</f>
        <v>0.91483624000000008</v>
      </c>
      <c r="AW349" s="899">
        <f>313450.01/1000000+230971.38/1000000+240062.54/1000000</f>
        <v>0.78448393000000005</v>
      </c>
      <c r="AX349" s="899">
        <v>0.37232014000000002</v>
      </c>
      <c r="AY349" s="899">
        <v>0.31705834000000005</v>
      </c>
      <c r="AZ349" s="899"/>
      <c r="BA349" s="899"/>
      <c r="BB349" s="899">
        <f t="shared" si="239"/>
        <v>0.37232014000000002</v>
      </c>
      <c r="BC349" s="899">
        <f t="shared" si="233"/>
        <v>-1.2871563800000001</v>
      </c>
      <c r="BD349" s="899">
        <f t="shared" si="234"/>
        <v>0</v>
      </c>
      <c r="BE349" s="901" t="str">
        <f t="shared" si="235"/>
        <v>-</v>
      </c>
      <c r="BF349" s="902"/>
      <c r="BG349" s="903"/>
      <c r="BH349" s="904"/>
      <c r="BI349" s="905"/>
      <c r="BJ349" s="866"/>
      <c r="BL349" s="867"/>
      <c r="BM349" s="867"/>
      <c r="BN349" s="867"/>
    </row>
    <row r="350" spans="1:70">
      <c r="A350" s="872"/>
      <c r="B350" s="897" t="s">
        <v>350</v>
      </c>
      <c r="C350" s="897"/>
      <c r="D350" s="899">
        <f>SUM(D351:D354)</f>
        <v>0</v>
      </c>
      <c r="E350" s="899"/>
      <c r="F350" s="899">
        <f t="shared" si="236"/>
        <v>0</v>
      </c>
      <c r="G350" s="899">
        <f t="shared" si="236"/>
        <v>0</v>
      </c>
      <c r="H350" s="899">
        <f t="shared" ref="H350:AF350" si="249">SUM(H351:H354)</f>
        <v>0</v>
      </c>
      <c r="I350" s="899">
        <f t="shared" si="249"/>
        <v>0</v>
      </c>
      <c r="J350" s="899">
        <f t="shared" si="249"/>
        <v>0</v>
      </c>
      <c r="K350" s="899">
        <f t="shared" si="249"/>
        <v>0</v>
      </c>
      <c r="L350" s="899">
        <f t="shared" si="249"/>
        <v>0</v>
      </c>
      <c r="M350" s="899">
        <f t="shared" si="249"/>
        <v>0</v>
      </c>
      <c r="N350" s="899">
        <f t="shared" si="249"/>
        <v>0</v>
      </c>
      <c r="O350" s="899">
        <f t="shared" si="249"/>
        <v>0</v>
      </c>
      <c r="P350" s="899">
        <f t="shared" si="249"/>
        <v>0</v>
      </c>
      <c r="Q350" s="899">
        <f t="shared" si="249"/>
        <v>0</v>
      </c>
      <c r="R350" s="899">
        <f t="shared" si="249"/>
        <v>0</v>
      </c>
      <c r="S350" s="899">
        <f t="shared" si="249"/>
        <v>0</v>
      </c>
      <c r="T350" s="899">
        <f t="shared" si="249"/>
        <v>0</v>
      </c>
      <c r="U350" s="899">
        <f t="shared" si="249"/>
        <v>0</v>
      </c>
      <c r="V350" s="899">
        <f t="shared" si="249"/>
        <v>0</v>
      </c>
      <c r="W350" s="899">
        <f t="shared" si="249"/>
        <v>0</v>
      </c>
      <c r="X350" s="899">
        <f t="shared" si="249"/>
        <v>0</v>
      </c>
      <c r="Y350" s="899">
        <f t="shared" si="249"/>
        <v>0</v>
      </c>
      <c r="Z350" s="899">
        <f t="shared" si="249"/>
        <v>0</v>
      </c>
      <c r="AA350" s="899">
        <f t="shared" si="249"/>
        <v>0</v>
      </c>
      <c r="AB350" s="899">
        <f t="shared" si="249"/>
        <v>0</v>
      </c>
      <c r="AC350" s="899">
        <f t="shared" si="249"/>
        <v>0</v>
      </c>
      <c r="AD350" s="899">
        <f t="shared" si="249"/>
        <v>0</v>
      </c>
      <c r="AE350" s="899">
        <f t="shared" si="249"/>
        <v>0</v>
      </c>
      <c r="AF350" s="899">
        <f t="shared" si="249"/>
        <v>0</v>
      </c>
      <c r="AG350" s="899">
        <f t="shared" si="229"/>
        <v>0</v>
      </c>
      <c r="AH350" s="899">
        <f t="shared" si="229"/>
        <v>0</v>
      </c>
      <c r="AI350" s="899">
        <f t="shared" ref="AI350:AP350" si="250">SUM(AI351:AI354)</f>
        <v>0</v>
      </c>
      <c r="AJ350" s="899">
        <f t="shared" si="250"/>
        <v>0</v>
      </c>
      <c r="AK350" s="899">
        <f t="shared" si="250"/>
        <v>0</v>
      </c>
      <c r="AL350" s="899">
        <f t="shared" si="250"/>
        <v>0</v>
      </c>
      <c r="AM350" s="899">
        <f t="shared" si="250"/>
        <v>0</v>
      </c>
      <c r="AN350" s="899">
        <f t="shared" si="250"/>
        <v>0</v>
      </c>
      <c r="AO350" s="899">
        <f t="shared" si="250"/>
        <v>0</v>
      </c>
      <c r="AP350" s="899">
        <f t="shared" si="250"/>
        <v>0</v>
      </c>
      <c r="AQ350" s="899">
        <f t="shared" si="231"/>
        <v>0</v>
      </c>
      <c r="AR350" s="899"/>
      <c r="AS350" s="899">
        <f t="shared" si="237"/>
        <v>0</v>
      </c>
      <c r="AT350" s="899">
        <f t="shared" si="238"/>
        <v>0</v>
      </c>
      <c r="AU350" s="899">
        <f t="shared" ref="AU350:BA350" si="251">SUM(AU351:AU354)</f>
        <v>0</v>
      </c>
      <c r="AV350" s="899">
        <f t="shared" si="251"/>
        <v>0</v>
      </c>
      <c r="AW350" s="899">
        <f t="shared" si="251"/>
        <v>0</v>
      </c>
      <c r="AX350" s="899">
        <f t="shared" si="251"/>
        <v>0</v>
      </c>
      <c r="AY350" s="899">
        <f t="shared" si="251"/>
        <v>0</v>
      </c>
      <c r="AZ350" s="899">
        <f t="shared" si="251"/>
        <v>0</v>
      </c>
      <c r="BA350" s="899">
        <f t="shared" si="251"/>
        <v>0</v>
      </c>
      <c r="BB350" s="899">
        <f t="shared" si="239"/>
        <v>0</v>
      </c>
      <c r="BC350" s="899">
        <f t="shared" si="233"/>
        <v>0</v>
      </c>
      <c r="BD350" s="899">
        <f t="shared" si="234"/>
        <v>0</v>
      </c>
      <c r="BE350" s="901" t="str">
        <f t="shared" si="235"/>
        <v>-</v>
      </c>
      <c r="BF350" s="902"/>
      <c r="BG350" s="903"/>
      <c r="BH350" s="904"/>
      <c r="BI350" s="905"/>
      <c r="BJ350" s="866"/>
      <c r="BL350" s="867"/>
      <c r="BM350" s="867"/>
      <c r="BN350" s="867"/>
    </row>
    <row r="351" spans="1:70">
      <c r="A351" s="872"/>
      <c r="B351" s="897" t="s">
        <v>351</v>
      </c>
      <c r="C351" s="897"/>
      <c r="D351" s="899"/>
      <c r="E351" s="899"/>
      <c r="F351" s="899">
        <f t="shared" si="236"/>
        <v>0</v>
      </c>
      <c r="G351" s="899">
        <f t="shared" si="236"/>
        <v>0</v>
      </c>
      <c r="H351" s="899"/>
      <c r="I351" s="899"/>
      <c r="J351" s="899"/>
      <c r="K351" s="899"/>
      <c r="L351" s="899"/>
      <c r="M351" s="899"/>
      <c r="N351" s="899"/>
      <c r="O351" s="899"/>
      <c r="P351" s="899"/>
      <c r="Q351" s="899"/>
      <c r="R351" s="899"/>
      <c r="S351" s="899"/>
      <c r="T351" s="899"/>
      <c r="U351" s="899"/>
      <c r="V351" s="899"/>
      <c r="W351" s="899"/>
      <c r="X351" s="899"/>
      <c r="Y351" s="899"/>
      <c r="Z351" s="899"/>
      <c r="AA351" s="899"/>
      <c r="AB351" s="899"/>
      <c r="AC351" s="899"/>
      <c r="AD351" s="899"/>
      <c r="AE351" s="899"/>
      <c r="AF351" s="899"/>
      <c r="AG351" s="899">
        <f t="shared" si="229"/>
        <v>0</v>
      </c>
      <c r="AH351" s="899">
        <f t="shared" si="229"/>
        <v>0</v>
      </c>
      <c r="AI351" s="899"/>
      <c r="AJ351" s="899"/>
      <c r="AK351" s="899"/>
      <c r="AL351" s="899"/>
      <c r="AM351" s="899"/>
      <c r="AN351" s="899"/>
      <c r="AO351" s="899"/>
      <c r="AP351" s="899"/>
      <c r="AQ351" s="899">
        <f t="shared" si="231"/>
        <v>0</v>
      </c>
      <c r="AR351" s="899"/>
      <c r="AS351" s="899">
        <f t="shared" si="237"/>
        <v>0</v>
      </c>
      <c r="AT351" s="899">
        <f t="shared" si="238"/>
        <v>0</v>
      </c>
      <c r="AU351" s="899"/>
      <c r="AV351" s="899"/>
      <c r="AW351" s="899"/>
      <c r="AX351" s="899"/>
      <c r="AY351" s="899"/>
      <c r="AZ351" s="899"/>
      <c r="BA351" s="899"/>
      <c r="BB351" s="899">
        <f t="shared" si="239"/>
        <v>0</v>
      </c>
      <c r="BC351" s="899">
        <f t="shared" si="233"/>
        <v>0</v>
      </c>
      <c r="BD351" s="899">
        <f t="shared" si="234"/>
        <v>0</v>
      </c>
      <c r="BE351" s="901" t="str">
        <f t="shared" si="235"/>
        <v>-</v>
      </c>
      <c r="BF351" s="902"/>
      <c r="BG351" s="903"/>
      <c r="BH351" s="904"/>
      <c r="BI351" s="905"/>
      <c r="BJ351" s="866"/>
      <c r="BL351" s="867"/>
      <c r="BM351" s="867"/>
      <c r="BN351" s="867"/>
    </row>
    <row r="352" spans="1:70">
      <c r="A352" s="872"/>
      <c r="B352" s="897" t="s">
        <v>352</v>
      </c>
      <c r="C352" s="897"/>
      <c r="D352" s="899"/>
      <c r="E352" s="899"/>
      <c r="F352" s="899">
        <f t="shared" si="236"/>
        <v>0</v>
      </c>
      <c r="G352" s="899">
        <f t="shared" si="236"/>
        <v>0</v>
      </c>
      <c r="H352" s="899"/>
      <c r="I352" s="899"/>
      <c r="J352" s="899"/>
      <c r="K352" s="899"/>
      <c r="L352" s="899"/>
      <c r="M352" s="899"/>
      <c r="N352" s="899"/>
      <c r="O352" s="899"/>
      <c r="P352" s="899"/>
      <c r="Q352" s="899"/>
      <c r="R352" s="899"/>
      <c r="S352" s="899"/>
      <c r="T352" s="899"/>
      <c r="U352" s="899"/>
      <c r="V352" s="899"/>
      <c r="W352" s="899"/>
      <c r="X352" s="899"/>
      <c r="Y352" s="899"/>
      <c r="Z352" s="899"/>
      <c r="AA352" s="899"/>
      <c r="AB352" s="899"/>
      <c r="AC352" s="899"/>
      <c r="AD352" s="899"/>
      <c r="AE352" s="899"/>
      <c r="AF352" s="899"/>
      <c r="AG352" s="899">
        <f t="shared" si="229"/>
        <v>0</v>
      </c>
      <c r="AH352" s="899">
        <f t="shared" si="229"/>
        <v>0</v>
      </c>
      <c r="AI352" s="899"/>
      <c r="AJ352" s="899"/>
      <c r="AK352" s="899"/>
      <c r="AL352" s="899"/>
      <c r="AM352" s="899"/>
      <c r="AN352" s="899"/>
      <c r="AO352" s="899"/>
      <c r="AP352" s="899"/>
      <c r="AQ352" s="899">
        <f t="shared" si="231"/>
        <v>0</v>
      </c>
      <c r="AR352" s="899"/>
      <c r="AS352" s="899">
        <f t="shared" si="237"/>
        <v>0</v>
      </c>
      <c r="AT352" s="899">
        <f t="shared" si="238"/>
        <v>0</v>
      </c>
      <c r="AU352" s="899"/>
      <c r="AV352" s="899"/>
      <c r="AW352" s="899"/>
      <c r="AX352" s="899"/>
      <c r="AY352" s="899"/>
      <c r="AZ352" s="899"/>
      <c r="BA352" s="899"/>
      <c r="BB352" s="899">
        <f t="shared" si="239"/>
        <v>0</v>
      </c>
      <c r="BC352" s="899">
        <f t="shared" si="233"/>
        <v>0</v>
      </c>
      <c r="BD352" s="899">
        <f t="shared" si="234"/>
        <v>0</v>
      </c>
      <c r="BE352" s="901" t="str">
        <f t="shared" si="235"/>
        <v>-</v>
      </c>
      <c r="BF352" s="902"/>
      <c r="BG352" s="903"/>
      <c r="BH352" s="904"/>
      <c r="BI352" s="905"/>
      <c r="BJ352" s="866"/>
      <c r="BL352" s="867"/>
      <c r="BM352" s="867"/>
      <c r="BN352" s="867"/>
    </row>
    <row r="353" spans="1:70">
      <c r="A353" s="872"/>
      <c r="B353" s="897" t="s">
        <v>353</v>
      </c>
      <c r="C353" s="897"/>
      <c r="D353" s="899"/>
      <c r="E353" s="899"/>
      <c r="F353" s="899">
        <f t="shared" si="236"/>
        <v>0</v>
      </c>
      <c r="G353" s="899">
        <f t="shared" si="236"/>
        <v>0</v>
      </c>
      <c r="H353" s="899"/>
      <c r="I353" s="899"/>
      <c r="J353" s="899"/>
      <c r="K353" s="899"/>
      <c r="L353" s="899"/>
      <c r="M353" s="899"/>
      <c r="N353" s="899"/>
      <c r="O353" s="899"/>
      <c r="P353" s="899"/>
      <c r="Q353" s="899"/>
      <c r="R353" s="899"/>
      <c r="S353" s="899"/>
      <c r="T353" s="899"/>
      <c r="U353" s="899"/>
      <c r="V353" s="899"/>
      <c r="W353" s="899"/>
      <c r="X353" s="899"/>
      <c r="Y353" s="899"/>
      <c r="Z353" s="899"/>
      <c r="AA353" s="899"/>
      <c r="AB353" s="899"/>
      <c r="AC353" s="899"/>
      <c r="AD353" s="899"/>
      <c r="AE353" s="899"/>
      <c r="AF353" s="899"/>
      <c r="AG353" s="899">
        <f t="shared" si="229"/>
        <v>0</v>
      </c>
      <c r="AH353" s="899">
        <f t="shared" si="229"/>
        <v>0</v>
      </c>
      <c r="AI353" s="899"/>
      <c r="AJ353" s="899"/>
      <c r="AK353" s="899"/>
      <c r="AL353" s="899"/>
      <c r="AM353" s="899"/>
      <c r="AN353" s="899"/>
      <c r="AO353" s="899"/>
      <c r="AP353" s="899"/>
      <c r="AQ353" s="899">
        <f t="shared" si="231"/>
        <v>0</v>
      </c>
      <c r="AR353" s="899"/>
      <c r="AS353" s="899">
        <f t="shared" si="237"/>
        <v>0</v>
      </c>
      <c r="AT353" s="899">
        <f t="shared" si="238"/>
        <v>0</v>
      </c>
      <c r="AU353" s="899"/>
      <c r="AV353" s="899"/>
      <c r="AW353" s="899"/>
      <c r="AX353" s="899"/>
      <c r="AY353" s="899"/>
      <c r="AZ353" s="899"/>
      <c r="BA353" s="899"/>
      <c r="BB353" s="899">
        <f t="shared" si="239"/>
        <v>0</v>
      </c>
      <c r="BC353" s="899">
        <f t="shared" si="233"/>
        <v>0</v>
      </c>
      <c r="BD353" s="899">
        <f t="shared" si="234"/>
        <v>0</v>
      </c>
      <c r="BE353" s="901" t="str">
        <f t="shared" si="235"/>
        <v>-</v>
      </c>
      <c r="BF353" s="902"/>
      <c r="BG353" s="903"/>
      <c r="BH353" s="904"/>
      <c r="BI353" s="905"/>
      <c r="BJ353" s="866"/>
      <c r="BL353" s="867"/>
      <c r="BM353" s="867"/>
      <c r="BN353" s="867"/>
    </row>
    <row r="354" spans="1:70">
      <c r="A354" s="872"/>
      <c r="B354" s="897" t="s">
        <v>354</v>
      </c>
      <c r="C354" s="897"/>
      <c r="D354" s="899"/>
      <c r="E354" s="899"/>
      <c r="F354" s="899">
        <f t="shared" si="236"/>
        <v>0</v>
      </c>
      <c r="G354" s="899">
        <f t="shared" si="236"/>
        <v>0</v>
      </c>
      <c r="H354" s="899"/>
      <c r="I354" s="899"/>
      <c r="J354" s="899"/>
      <c r="K354" s="899"/>
      <c r="L354" s="899"/>
      <c r="M354" s="899"/>
      <c r="N354" s="899"/>
      <c r="O354" s="899"/>
      <c r="P354" s="899"/>
      <c r="Q354" s="899"/>
      <c r="R354" s="899"/>
      <c r="S354" s="899"/>
      <c r="T354" s="899"/>
      <c r="U354" s="899"/>
      <c r="V354" s="899"/>
      <c r="W354" s="899"/>
      <c r="X354" s="899"/>
      <c r="Y354" s="899"/>
      <c r="Z354" s="899"/>
      <c r="AA354" s="899"/>
      <c r="AB354" s="899"/>
      <c r="AC354" s="899"/>
      <c r="AD354" s="899"/>
      <c r="AE354" s="899"/>
      <c r="AF354" s="899"/>
      <c r="AG354" s="899">
        <f t="shared" si="229"/>
        <v>0</v>
      </c>
      <c r="AH354" s="899">
        <f t="shared" si="229"/>
        <v>0</v>
      </c>
      <c r="AI354" s="899"/>
      <c r="AJ354" s="899"/>
      <c r="AK354" s="899"/>
      <c r="AL354" s="899"/>
      <c r="AM354" s="899"/>
      <c r="AN354" s="899"/>
      <c r="AO354" s="899"/>
      <c r="AP354" s="899"/>
      <c r="AQ354" s="899">
        <f t="shared" si="231"/>
        <v>0</v>
      </c>
      <c r="AR354" s="899"/>
      <c r="AS354" s="899">
        <f t="shared" si="237"/>
        <v>0</v>
      </c>
      <c r="AT354" s="899">
        <f t="shared" si="238"/>
        <v>0</v>
      </c>
      <c r="AU354" s="899"/>
      <c r="AV354" s="899"/>
      <c r="AW354" s="899"/>
      <c r="AX354" s="899"/>
      <c r="AY354" s="899"/>
      <c r="AZ354" s="899"/>
      <c r="BA354" s="899"/>
      <c r="BB354" s="899">
        <f t="shared" si="239"/>
        <v>0</v>
      </c>
      <c r="BC354" s="899">
        <f t="shared" si="233"/>
        <v>0</v>
      </c>
      <c r="BD354" s="899">
        <f t="shared" si="234"/>
        <v>0</v>
      </c>
      <c r="BE354" s="901" t="str">
        <f t="shared" si="235"/>
        <v>-</v>
      </c>
      <c r="BF354" s="902"/>
      <c r="BG354" s="903"/>
      <c r="BH354" s="904"/>
      <c r="BI354" s="905"/>
      <c r="BJ354" s="866"/>
      <c r="BL354" s="867"/>
      <c r="BM354" s="867"/>
      <c r="BN354" s="867"/>
    </row>
    <row r="355" spans="1:70">
      <c r="A355" s="872"/>
      <c r="B355" s="897" t="s">
        <v>355</v>
      </c>
      <c r="C355" s="897"/>
      <c r="D355" s="899">
        <f>SUM(D356:D359)</f>
        <v>0</v>
      </c>
      <c r="E355" s="899"/>
      <c r="F355" s="899">
        <f t="shared" si="236"/>
        <v>0</v>
      </c>
      <c r="G355" s="899">
        <f t="shared" si="236"/>
        <v>2.58822032</v>
      </c>
      <c r="H355" s="899">
        <f t="shared" ref="H355:AF355" si="252">SUM(H356:H359)</f>
        <v>0</v>
      </c>
      <c r="I355" s="899">
        <f t="shared" si="252"/>
        <v>0</v>
      </c>
      <c r="J355" s="899">
        <f t="shared" si="252"/>
        <v>0</v>
      </c>
      <c r="K355" s="899">
        <f t="shared" si="252"/>
        <v>0</v>
      </c>
      <c r="L355" s="899">
        <f t="shared" si="252"/>
        <v>0</v>
      </c>
      <c r="M355" s="899">
        <f t="shared" si="252"/>
        <v>0</v>
      </c>
      <c r="N355" s="899">
        <f t="shared" si="252"/>
        <v>0</v>
      </c>
      <c r="O355" s="899">
        <f t="shared" si="252"/>
        <v>0</v>
      </c>
      <c r="P355" s="899">
        <f t="shared" si="252"/>
        <v>0</v>
      </c>
      <c r="Q355" s="899">
        <f t="shared" si="252"/>
        <v>2.58822032</v>
      </c>
      <c r="R355" s="899">
        <f t="shared" si="252"/>
        <v>0</v>
      </c>
      <c r="S355" s="899">
        <f t="shared" si="252"/>
        <v>0</v>
      </c>
      <c r="T355" s="899">
        <f t="shared" si="252"/>
        <v>0</v>
      </c>
      <c r="U355" s="899">
        <f t="shared" si="252"/>
        <v>0</v>
      </c>
      <c r="V355" s="899">
        <f t="shared" si="252"/>
        <v>0</v>
      </c>
      <c r="W355" s="899">
        <f t="shared" si="252"/>
        <v>0</v>
      </c>
      <c r="X355" s="899">
        <f t="shared" si="252"/>
        <v>0</v>
      </c>
      <c r="Y355" s="899">
        <f t="shared" si="252"/>
        <v>0</v>
      </c>
      <c r="Z355" s="899">
        <f t="shared" si="252"/>
        <v>0</v>
      </c>
      <c r="AA355" s="899">
        <f t="shared" si="252"/>
        <v>0</v>
      </c>
      <c r="AB355" s="899">
        <f t="shared" si="252"/>
        <v>0</v>
      </c>
      <c r="AC355" s="899">
        <f t="shared" si="252"/>
        <v>0</v>
      </c>
      <c r="AD355" s="899">
        <f t="shared" si="252"/>
        <v>0</v>
      </c>
      <c r="AE355" s="899">
        <f t="shared" si="252"/>
        <v>0</v>
      </c>
      <c r="AF355" s="899">
        <f t="shared" si="252"/>
        <v>0</v>
      </c>
      <c r="AG355" s="899">
        <f t="shared" si="229"/>
        <v>2.58822032</v>
      </c>
      <c r="AH355" s="899">
        <f t="shared" si="229"/>
        <v>0</v>
      </c>
      <c r="AI355" s="899">
        <f t="shared" ref="AI355:AP355" si="253">SUM(AI356:AI359)</f>
        <v>0</v>
      </c>
      <c r="AJ355" s="899">
        <f t="shared" si="253"/>
        <v>0</v>
      </c>
      <c r="AK355" s="899">
        <f t="shared" si="253"/>
        <v>2.58822032</v>
      </c>
      <c r="AL355" s="899">
        <f t="shared" si="253"/>
        <v>0</v>
      </c>
      <c r="AM355" s="899">
        <f t="shared" si="253"/>
        <v>0</v>
      </c>
      <c r="AN355" s="899">
        <f t="shared" si="253"/>
        <v>0</v>
      </c>
      <c r="AO355" s="899">
        <f t="shared" si="253"/>
        <v>0</v>
      </c>
      <c r="AP355" s="899">
        <f t="shared" si="253"/>
        <v>0</v>
      </c>
      <c r="AQ355" s="899">
        <f t="shared" si="231"/>
        <v>0</v>
      </c>
      <c r="AR355" s="899"/>
      <c r="AS355" s="899">
        <f t="shared" si="237"/>
        <v>2.58822032</v>
      </c>
      <c r="AT355" s="899">
        <f t="shared" si="238"/>
        <v>2.1934398599999998</v>
      </c>
      <c r="AU355" s="899">
        <f t="shared" ref="AU355:BA355" si="254">SUM(AU356:AU359)</f>
        <v>0</v>
      </c>
      <c r="AV355" s="899">
        <f t="shared" si="254"/>
        <v>2.58822032</v>
      </c>
      <c r="AW355" s="899">
        <f t="shared" si="254"/>
        <v>2.1934398599999998</v>
      </c>
      <c r="AX355" s="899">
        <f t="shared" si="254"/>
        <v>0</v>
      </c>
      <c r="AY355" s="899">
        <f t="shared" si="254"/>
        <v>0</v>
      </c>
      <c r="AZ355" s="899">
        <f t="shared" si="254"/>
        <v>0</v>
      </c>
      <c r="BA355" s="899">
        <f t="shared" si="254"/>
        <v>0</v>
      </c>
      <c r="BB355" s="899">
        <f t="shared" si="239"/>
        <v>0</v>
      </c>
      <c r="BC355" s="899">
        <f t="shared" si="233"/>
        <v>-2.58822032</v>
      </c>
      <c r="BD355" s="899">
        <f t="shared" si="234"/>
        <v>0</v>
      </c>
      <c r="BE355" s="901" t="str">
        <f t="shared" si="235"/>
        <v>-</v>
      </c>
      <c r="BF355" s="902"/>
      <c r="BG355" s="903"/>
      <c r="BH355" s="904"/>
      <c r="BI355" s="905"/>
      <c r="BJ355" s="866"/>
      <c r="BL355" s="867"/>
      <c r="BM355" s="867"/>
      <c r="BN355" s="867"/>
    </row>
    <row r="356" spans="1:70">
      <c r="A356" s="872"/>
      <c r="B356" s="897" t="s">
        <v>356</v>
      </c>
      <c r="C356" s="897"/>
      <c r="D356" s="899"/>
      <c r="E356" s="899"/>
      <c r="F356" s="899">
        <f t="shared" si="236"/>
        <v>0</v>
      </c>
      <c r="G356" s="899">
        <f t="shared" si="236"/>
        <v>0</v>
      </c>
      <c r="H356" s="899"/>
      <c r="I356" s="899"/>
      <c r="J356" s="899"/>
      <c r="K356" s="899"/>
      <c r="L356" s="899"/>
      <c r="M356" s="899"/>
      <c r="N356" s="899"/>
      <c r="O356" s="899"/>
      <c r="P356" s="899"/>
      <c r="Q356" s="899"/>
      <c r="R356" s="899"/>
      <c r="S356" s="899"/>
      <c r="T356" s="899"/>
      <c r="U356" s="899"/>
      <c r="V356" s="899"/>
      <c r="W356" s="899"/>
      <c r="X356" s="899"/>
      <c r="Y356" s="899"/>
      <c r="Z356" s="899"/>
      <c r="AA356" s="899"/>
      <c r="AB356" s="899"/>
      <c r="AC356" s="899"/>
      <c r="AD356" s="899"/>
      <c r="AE356" s="899"/>
      <c r="AF356" s="899"/>
      <c r="AG356" s="899">
        <f t="shared" si="229"/>
        <v>0</v>
      </c>
      <c r="AH356" s="899">
        <f t="shared" si="229"/>
        <v>0</v>
      </c>
      <c r="AI356" s="899"/>
      <c r="AJ356" s="899"/>
      <c r="AK356" s="899"/>
      <c r="AL356" s="899"/>
      <c r="AM356" s="899"/>
      <c r="AN356" s="899"/>
      <c r="AO356" s="899"/>
      <c r="AP356" s="899"/>
      <c r="AQ356" s="899">
        <f t="shared" si="231"/>
        <v>0</v>
      </c>
      <c r="AR356" s="899"/>
      <c r="AS356" s="899">
        <f t="shared" si="237"/>
        <v>0</v>
      </c>
      <c r="AT356" s="899">
        <f t="shared" si="238"/>
        <v>0</v>
      </c>
      <c r="AU356" s="899"/>
      <c r="AV356" s="899"/>
      <c r="AW356" s="899"/>
      <c r="AX356" s="899"/>
      <c r="AY356" s="899"/>
      <c r="AZ356" s="899"/>
      <c r="BA356" s="899"/>
      <c r="BB356" s="899">
        <f t="shared" si="239"/>
        <v>0</v>
      </c>
      <c r="BC356" s="899">
        <f t="shared" si="233"/>
        <v>0</v>
      </c>
      <c r="BD356" s="899">
        <f t="shared" si="234"/>
        <v>0</v>
      </c>
      <c r="BE356" s="901" t="str">
        <f t="shared" si="235"/>
        <v>-</v>
      </c>
      <c r="BF356" s="902"/>
      <c r="BG356" s="903"/>
      <c r="BH356" s="904"/>
      <c r="BI356" s="905"/>
      <c r="BJ356" s="866"/>
      <c r="BL356" s="867"/>
      <c r="BM356" s="867"/>
      <c r="BN356" s="867"/>
    </row>
    <row r="357" spans="1:70">
      <c r="A357" s="872"/>
      <c r="B357" s="897" t="s">
        <v>357</v>
      </c>
      <c r="C357" s="897"/>
      <c r="D357" s="899"/>
      <c r="E357" s="899"/>
      <c r="F357" s="899">
        <f t="shared" si="236"/>
        <v>0</v>
      </c>
      <c r="G357" s="899">
        <f t="shared" si="236"/>
        <v>0</v>
      </c>
      <c r="H357" s="899"/>
      <c r="I357" s="899"/>
      <c r="J357" s="899"/>
      <c r="K357" s="899"/>
      <c r="L357" s="899"/>
      <c r="M357" s="899"/>
      <c r="N357" s="899"/>
      <c r="O357" s="899"/>
      <c r="P357" s="899"/>
      <c r="Q357" s="899"/>
      <c r="R357" s="899"/>
      <c r="S357" s="899"/>
      <c r="T357" s="899"/>
      <c r="U357" s="899"/>
      <c r="V357" s="899"/>
      <c r="W357" s="899"/>
      <c r="X357" s="899"/>
      <c r="Y357" s="899"/>
      <c r="Z357" s="899"/>
      <c r="AA357" s="899"/>
      <c r="AB357" s="899"/>
      <c r="AC357" s="899"/>
      <c r="AD357" s="899"/>
      <c r="AE357" s="899"/>
      <c r="AF357" s="899"/>
      <c r="AG357" s="899">
        <f t="shared" si="229"/>
        <v>0</v>
      </c>
      <c r="AH357" s="899">
        <f t="shared" si="229"/>
        <v>0</v>
      </c>
      <c r="AI357" s="899"/>
      <c r="AJ357" s="899"/>
      <c r="AK357" s="899"/>
      <c r="AL357" s="899"/>
      <c r="AM357" s="899"/>
      <c r="AN357" s="899"/>
      <c r="AO357" s="899"/>
      <c r="AP357" s="899"/>
      <c r="AQ357" s="899">
        <f t="shared" si="231"/>
        <v>0</v>
      </c>
      <c r="AR357" s="899"/>
      <c r="AS357" s="899">
        <f t="shared" si="237"/>
        <v>0</v>
      </c>
      <c r="AT357" s="899">
        <f t="shared" si="238"/>
        <v>0</v>
      </c>
      <c r="AU357" s="899"/>
      <c r="AV357" s="899"/>
      <c r="AW357" s="899"/>
      <c r="AX357" s="899"/>
      <c r="AY357" s="899"/>
      <c r="AZ357" s="899"/>
      <c r="BA357" s="899"/>
      <c r="BB357" s="899">
        <f t="shared" si="239"/>
        <v>0</v>
      </c>
      <c r="BC357" s="899">
        <f t="shared" si="233"/>
        <v>0</v>
      </c>
      <c r="BD357" s="899">
        <f t="shared" si="234"/>
        <v>0</v>
      </c>
      <c r="BE357" s="901" t="str">
        <f t="shared" si="235"/>
        <v>-</v>
      </c>
      <c r="BF357" s="902"/>
      <c r="BG357" s="903"/>
      <c r="BH357" s="904"/>
      <c r="BI357" s="905"/>
      <c r="BJ357" s="866"/>
      <c r="BL357" s="867"/>
      <c r="BM357" s="867"/>
      <c r="BN357" s="867"/>
    </row>
    <row r="358" spans="1:70">
      <c r="A358" s="872"/>
      <c r="B358" s="897" t="s">
        <v>358</v>
      </c>
      <c r="C358" s="897"/>
      <c r="D358" s="899"/>
      <c r="E358" s="899"/>
      <c r="F358" s="899">
        <f t="shared" si="236"/>
        <v>0</v>
      </c>
      <c r="G358" s="899">
        <f t="shared" si="236"/>
        <v>2.58822032</v>
      </c>
      <c r="H358" s="899"/>
      <c r="I358" s="899"/>
      <c r="J358" s="899"/>
      <c r="K358" s="899"/>
      <c r="L358" s="899"/>
      <c r="M358" s="899"/>
      <c r="N358" s="899"/>
      <c r="O358" s="899"/>
      <c r="P358" s="899"/>
      <c r="Q358" s="899">
        <f>AK358</f>
        <v>2.58822032</v>
      </c>
      <c r="R358" s="899"/>
      <c r="S358" s="899"/>
      <c r="T358" s="899"/>
      <c r="U358" s="899"/>
      <c r="V358" s="899"/>
      <c r="W358" s="899"/>
      <c r="X358" s="899"/>
      <c r="Y358" s="899"/>
      <c r="Z358" s="899"/>
      <c r="AA358" s="899"/>
      <c r="AB358" s="899"/>
      <c r="AC358" s="899"/>
      <c r="AD358" s="899"/>
      <c r="AE358" s="899"/>
      <c r="AF358" s="899"/>
      <c r="AG358" s="899">
        <f t="shared" si="229"/>
        <v>2.58822032</v>
      </c>
      <c r="AH358" s="899">
        <f t="shared" si="229"/>
        <v>0</v>
      </c>
      <c r="AI358" s="899"/>
      <c r="AJ358" s="899"/>
      <c r="AK358" s="899">
        <v>2.58822032</v>
      </c>
      <c r="AL358" s="899"/>
      <c r="AM358" s="899"/>
      <c r="AN358" s="899"/>
      <c r="AO358" s="899"/>
      <c r="AP358" s="899"/>
      <c r="AQ358" s="899">
        <f t="shared" si="231"/>
        <v>0</v>
      </c>
      <c r="AR358" s="899"/>
      <c r="AS358" s="899">
        <f t="shared" si="237"/>
        <v>2.58822032</v>
      </c>
      <c r="AT358" s="899">
        <f t="shared" si="238"/>
        <v>2.1934398599999998</v>
      </c>
      <c r="AU358" s="899"/>
      <c r="AV358" s="899">
        <f>1.51588611+1.07233421</f>
        <v>2.58822032</v>
      </c>
      <c r="AW358" s="899">
        <f>1284950.18/1000000+908489.68/1000000</f>
        <v>2.1934398599999998</v>
      </c>
      <c r="AX358" s="899"/>
      <c r="AY358" s="899"/>
      <c r="AZ358" s="899"/>
      <c r="BA358" s="899"/>
      <c r="BB358" s="899">
        <f t="shared" si="239"/>
        <v>0</v>
      </c>
      <c r="BC358" s="899">
        <f t="shared" si="233"/>
        <v>-2.58822032</v>
      </c>
      <c r="BD358" s="899">
        <f t="shared" si="234"/>
        <v>0</v>
      </c>
      <c r="BE358" s="901" t="str">
        <f t="shared" si="235"/>
        <v>-</v>
      </c>
      <c r="BF358" s="902"/>
      <c r="BG358" s="903"/>
      <c r="BH358" s="904"/>
      <c r="BI358" s="905"/>
      <c r="BJ358" s="866"/>
      <c r="BL358" s="867"/>
      <c r="BM358" s="867"/>
      <c r="BN358" s="867"/>
    </row>
    <row r="359" spans="1:70">
      <c r="A359" s="872"/>
      <c r="B359" s="897" t="s">
        <v>359</v>
      </c>
      <c r="C359" s="897"/>
      <c r="D359" s="899"/>
      <c r="E359" s="899"/>
      <c r="F359" s="899">
        <f t="shared" si="236"/>
        <v>0</v>
      </c>
      <c r="G359" s="899">
        <f t="shared" si="236"/>
        <v>0</v>
      </c>
      <c r="H359" s="899"/>
      <c r="I359" s="899"/>
      <c r="J359" s="899"/>
      <c r="K359" s="899"/>
      <c r="L359" s="899"/>
      <c r="M359" s="899"/>
      <c r="N359" s="899"/>
      <c r="O359" s="899"/>
      <c r="P359" s="899"/>
      <c r="Q359" s="899"/>
      <c r="R359" s="899"/>
      <c r="S359" s="899"/>
      <c r="T359" s="899"/>
      <c r="U359" s="899"/>
      <c r="V359" s="899"/>
      <c r="W359" s="899"/>
      <c r="X359" s="899"/>
      <c r="Y359" s="899"/>
      <c r="Z359" s="899"/>
      <c r="AA359" s="899"/>
      <c r="AB359" s="899"/>
      <c r="AC359" s="899"/>
      <c r="AD359" s="899"/>
      <c r="AE359" s="899"/>
      <c r="AF359" s="899"/>
      <c r="AG359" s="899">
        <f t="shared" si="229"/>
        <v>0</v>
      </c>
      <c r="AH359" s="899">
        <f t="shared" si="229"/>
        <v>0</v>
      </c>
      <c r="AI359" s="899"/>
      <c r="AJ359" s="899"/>
      <c r="AK359" s="899"/>
      <c r="AL359" s="899"/>
      <c r="AM359" s="899"/>
      <c r="AN359" s="899"/>
      <c r="AO359" s="899"/>
      <c r="AP359" s="899"/>
      <c r="AQ359" s="899">
        <f t="shared" si="231"/>
        <v>0</v>
      </c>
      <c r="AR359" s="899"/>
      <c r="AS359" s="899">
        <f t="shared" si="237"/>
        <v>0</v>
      </c>
      <c r="AT359" s="899">
        <f t="shared" si="238"/>
        <v>0</v>
      </c>
      <c r="AU359" s="899"/>
      <c r="AV359" s="899"/>
      <c r="AW359" s="899"/>
      <c r="AX359" s="899"/>
      <c r="AY359" s="899"/>
      <c r="AZ359" s="899"/>
      <c r="BA359" s="899"/>
      <c r="BB359" s="899">
        <f t="shared" si="239"/>
        <v>0</v>
      </c>
      <c r="BC359" s="899">
        <f t="shared" si="233"/>
        <v>0</v>
      </c>
      <c r="BD359" s="899">
        <f t="shared" si="234"/>
        <v>0</v>
      </c>
      <c r="BE359" s="901" t="str">
        <f t="shared" si="235"/>
        <v>-</v>
      </c>
      <c r="BF359" s="902"/>
      <c r="BG359" s="903"/>
      <c r="BH359" s="904"/>
      <c r="BI359" s="905"/>
      <c r="BJ359" s="866"/>
      <c r="BL359" s="867"/>
      <c r="BM359" s="867"/>
      <c r="BN359" s="867"/>
    </row>
    <row r="360" spans="1:70">
      <c r="A360" s="872"/>
      <c r="B360" s="897" t="s">
        <v>55</v>
      </c>
      <c r="C360" s="897"/>
      <c r="D360" s="899"/>
      <c r="E360" s="899"/>
      <c r="F360" s="899">
        <f t="shared" si="236"/>
        <v>0</v>
      </c>
      <c r="G360" s="899">
        <f t="shared" si="236"/>
        <v>0</v>
      </c>
      <c r="H360" s="899"/>
      <c r="I360" s="899"/>
      <c r="J360" s="899"/>
      <c r="K360" s="899"/>
      <c r="L360" s="899"/>
      <c r="M360" s="899"/>
      <c r="N360" s="899"/>
      <c r="O360" s="899"/>
      <c r="P360" s="899"/>
      <c r="Q360" s="899"/>
      <c r="R360" s="899"/>
      <c r="S360" s="899"/>
      <c r="T360" s="899"/>
      <c r="U360" s="899"/>
      <c r="V360" s="899"/>
      <c r="W360" s="899"/>
      <c r="X360" s="899"/>
      <c r="Y360" s="899"/>
      <c r="Z360" s="899"/>
      <c r="AA360" s="899"/>
      <c r="AB360" s="899"/>
      <c r="AC360" s="899"/>
      <c r="AD360" s="899"/>
      <c r="AE360" s="899"/>
      <c r="AF360" s="899"/>
      <c r="AG360" s="899">
        <f t="shared" si="229"/>
        <v>0</v>
      </c>
      <c r="AH360" s="899">
        <f t="shared" si="229"/>
        <v>0</v>
      </c>
      <c r="AI360" s="899"/>
      <c r="AJ360" s="899"/>
      <c r="AK360" s="899"/>
      <c r="AL360" s="899"/>
      <c r="AM360" s="899"/>
      <c r="AN360" s="899"/>
      <c r="AO360" s="899"/>
      <c r="AP360" s="899"/>
      <c r="AQ360" s="899">
        <f t="shared" si="231"/>
        <v>0</v>
      </c>
      <c r="AR360" s="899"/>
      <c r="AS360" s="899">
        <f t="shared" si="237"/>
        <v>0</v>
      </c>
      <c r="AT360" s="899">
        <f t="shared" si="238"/>
        <v>0</v>
      </c>
      <c r="AU360" s="899"/>
      <c r="AV360" s="899"/>
      <c r="AW360" s="899"/>
      <c r="AX360" s="899"/>
      <c r="AY360" s="899"/>
      <c r="AZ360" s="899"/>
      <c r="BA360" s="899"/>
      <c r="BB360" s="899">
        <f t="shared" si="239"/>
        <v>0</v>
      </c>
      <c r="BC360" s="899">
        <f t="shared" si="233"/>
        <v>0</v>
      </c>
      <c r="BD360" s="899">
        <f t="shared" si="234"/>
        <v>0</v>
      </c>
      <c r="BE360" s="901" t="str">
        <f t="shared" si="235"/>
        <v>-</v>
      </c>
      <c r="BF360" s="902"/>
      <c r="BG360" s="903"/>
      <c r="BH360" s="904"/>
      <c r="BI360" s="905"/>
      <c r="BJ360" s="866"/>
      <c r="BL360" s="867"/>
      <c r="BM360" s="867"/>
      <c r="BN360" s="867"/>
    </row>
    <row r="361" spans="1:70" s="919" customFormat="1" ht="25.5">
      <c r="A361" s="922">
        <v>12</v>
      </c>
      <c r="B361" s="921" t="s">
        <v>58</v>
      </c>
      <c r="C361" s="921"/>
      <c r="D361" s="320">
        <v>0</v>
      </c>
      <c r="E361" s="320"/>
      <c r="F361" s="320">
        <f t="shared" si="236"/>
        <v>0</v>
      </c>
      <c r="G361" s="320">
        <f t="shared" si="236"/>
        <v>0</v>
      </c>
      <c r="H361" s="320">
        <v>0</v>
      </c>
      <c r="I361" s="939"/>
      <c r="J361" s="907"/>
      <c r="K361" s="907"/>
      <c r="L361" s="907">
        <v>0</v>
      </c>
      <c r="M361" s="907">
        <v>0</v>
      </c>
      <c r="N361" s="907"/>
      <c r="O361" s="907"/>
      <c r="P361" s="907">
        <v>0</v>
      </c>
      <c r="Q361" s="907">
        <v>0</v>
      </c>
      <c r="R361" s="907"/>
      <c r="S361" s="939"/>
      <c r="T361" s="907">
        <v>0</v>
      </c>
      <c r="U361" s="907">
        <v>0</v>
      </c>
      <c r="V361" s="907">
        <v>0</v>
      </c>
      <c r="W361" s="939" t="s">
        <v>360</v>
      </c>
      <c r="X361" s="939"/>
      <c r="Y361" s="907"/>
      <c r="Z361" s="907"/>
      <c r="AA361" s="907"/>
      <c r="AB361" s="907"/>
      <c r="AC361" s="320">
        <v>0</v>
      </c>
      <c r="AD361" s="907"/>
      <c r="AE361" s="907"/>
      <c r="AF361" s="907"/>
      <c r="AG361" s="907">
        <f t="shared" si="229"/>
        <v>0</v>
      </c>
      <c r="AH361" s="907">
        <f t="shared" si="229"/>
        <v>0</v>
      </c>
      <c r="AI361" s="907"/>
      <c r="AJ361" s="907"/>
      <c r="AK361" s="907"/>
      <c r="AL361" s="907"/>
      <c r="AM361" s="907"/>
      <c r="AN361" s="907"/>
      <c r="AO361" s="907"/>
      <c r="AP361" s="907"/>
      <c r="AQ361" s="907">
        <f t="shared" si="231"/>
        <v>0</v>
      </c>
      <c r="AR361" s="907"/>
      <c r="AS361" s="907">
        <f t="shared" si="237"/>
        <v>0</v>
      </c>
      <c r="AT361" s="907">
        <f t="shared" si="238"/>
        <v>0</v>
      </c>
      <c r="AU361" s="907"/>
      <c r="AV361" s="907"/>
      <c r="AW361" s="907"/>
      <c r="AX361" s="907"/>
      <c r="AY361" s="907"/>
      <c r="AZ361" s="907"/>
      <c r="BA361" s="907"/>
      <c r="BB361" s="907">
        <f t="shared" si="239"/>
        <v>0</v>
      </c>
      <c r="BC361" s="907">
        <f t="shared" si="233"/>
        <v>0</v>
      </c>
      <c r="BD361" s="320">
        <f t="shared" si="234"/>
        <v>0</v>
      </c>
      <c r="BE361" s="908" t="str">
        <f t="shared" si="235"/>
        <v>-</v>
      </c>
      <c r="BF361" s="586"/>
      <c r="BG361" s="635"/>
      <c r="BH361" s="635"/>
      <c r="BI361" s="636"/>
      <c r="BJ361" s="449"/>
      <c r="BK361" s="916"/>
      <c r="BL361" s="923">
        <v>0.34879154000000001</v>
      </c>
      <c r="BM361" s="918"/>
      <c r="BN361" s="917">
        <v>0.34879154000000001</v>
      </c>
      <c r="BO361" s="916">
        <v>348.79154</v>
      </c>
      <c r="BQ361" s="916">
        <v>0</v>
      </c>
      <c r="BR361" s="916">
        <v>0</v>
      </c>
    </row>
    <row r="362" spans="1:70">
      <c r="A362" s="872"/>
      <c r="B362" s="897" t="s">
        <v>343</v>
      </c>
      <c r="C362" s="897"/>
      <c r="D362" s="899">
        <f>D363+D374+D379</f>
        <v>0</v>
      </c>
      <c r="E362" s="899"/>
      <c r="F362" s="899">
        <f t="shared" si="236"/>
        <v>0</v>
      </c>
      <c r="G362" s="899">
        <f t="shared" si="236"/>
        <v>0</v>
      </c>
      <c r="H362" s="899">
        <f t="shared" ref="H362:AF362" si="255">H363+H374+H379</f>
        <v>0</v>
      </c>
      <c r="I362" s="899">
        <f t="shared" si="255"/>
        <v>0</v>
      </c>
      <c r="J362" s="899">
        <f t="shared" si="255"/>
        <v>0</v>
      </c>
      <c r="K362" s="899">
        <f t="shared" si="255"/>
        <v>0</v>
      </c>
      <c r="L362" s="899">
        <f t="shared" si="255"/>
        <v>0</v>
      </c>
      <c r="M362" s="899">
        <f t="shared" si="255"/>
        <v>0</v>
      </c>
      <c r="N362" s="899">
        <f t="shared" si="255"/>
        <v>0</v>
      </c>
      <c r="O362" s="899">
        <f t="shared" si="255"/>
        <v>0</v>
      </c>
      <c r="P362" s="899">
        <f t="shared" si="255"/>
        <v>0</v>
      </c>
      <c r="Q362" s="899">
        <f t="shared" si="255"/>
        <v>0</v>
      </c>
      <c r="R362" s="899">
        <f t="shared" si="255"/>
        <v>0</v>
      </c>
      <c r="S362" s="899">
        <f t="shared" si="255"/>
        <v>0</v>
      </c>
      <c r="T362" s="899">
        <f t="shared" si="255"/>
        <v>0</v>
      </c>
      <c r="U362" s="899">
        <f t="shared" si="255"/>
        <v>0</v>
      </c>
      <c r="V362" s="899">
        <f t="shared" si="255"/>
        <v>0</v>
      </c>
      <c r="W362" s="899">
        <f t="shared" si="255"/>
        <v>0</v>
      </c>
      <c r="X362" s="899">
        <f t="shared" si="255"/>
        <v>0</v>
      </c>
      <c r="Y362" s="899">
        <f t="shared" si="255"/>
        <v>0</v>
      </c>
      <c r="Z362" s="899">
        <f t="shared" si="255"/>
        <v>0</v>
      </c>
      <c r="AA362" s="899">
        <f t="shared" si="255"/>
        <v>0</v>
      </c>
      <c r="AB362" s="899">
        <f t="shared" si="255"/>
        <v>0</v>
      </c>
      <c r="AC362" s="899">
        <f t="shared" si="255"/>
        <v>0</v>
      </c>
      <c r="AD362" s="899">
        <f t="shared" si="255"/>
        <v>0</v>
      </c>
      <c r="AE362" s="899">
        <f t="shared" si="255"/>
        <v>0</v>
      </c>
      <c r="AF362" s="899">
        <f t="shared" si="255"/>
        <v>0</v>
      </c>
      <c r="AG362" s="899">
        <f t="shared" si="229"/>
        <v>0</v>
      </c>
      <c r="AH362" s="899">
        <f t="shared" si="229"/>
        <v>0</v>
      </c>
      <c r="AI362" s="899">
        <f t="shared" ref="AI362:AP362" si="256">AI363+AI374+AI379</f>
        <v>0</v>
      </c>
      <c r="AJ362" s="899">
        <f t="shared" si="256"/>
        <v>0</v>
      </c>
      <c r="AK362" s="899">
        <f t="shared" si="256"/>
        <v>0</v>
      </c>
      <c r="AL362" s="899">
        <f t="shared" si="256"/>
        <v>0</v>
      </c>
      <c r="AM362" s="899">
        <f t="shared" si="256"/>
        <v>0</v>
      </c>
      <c r="AN362" s="899">
        <f t="shared" si="256"/>
        <v>0</v>
      </c>
      <c r="AO362" s="899">
        <f t="shared" si="256"/>
        <v>0</v>
      </c>
      <c r="AP362" s="899">
        <f t="shared" si="256"/>
        <v>0</v>
      </c>
      <c r="AQ362" s="899">
        <f t="shared" si="231"/>
        <v>0</v>
      </c>
      <c r="AR362" s="899"/>
      <c r="AS362" s="899">
        <f t="shared" si="237"/>
        <v>0</v>
      </c>
      <c r="AT362" s="899">
        <f t="shared" si="238"/>
        <v>0</v>
      </c>
      <c r="AU362" s="899">
        <f t="shared" ref="AU362:BA362" si="257">AU363+AU374+AU379</f>
        <v>0</v>
      </c>
      <c r="AV362" s="899">
        <f t="shared" si="257"/>
        <v>0</v>
      </c>
      <c r="AW362" s="899">
        <f t="shared" si="257"/>
        <v>0</v>
      </c>
      <c r="AX362" s="899">
        <f t="shared" si="257"/>
        <v>0</v>
      </c>
      <c r="AY362" s="899">
        <f t="shared" si="257"/>
        <v>0</v>
      </c>
      <c r="AZ362" s="899">
        <f t="shared" si="257"/>
        <v>0</v>
      </c>
      <c r="BA362" s="899">
        <f t="shared" si="257"/>
        <v>0</v>
      </c>
      <c r="BB362" s="899">
        <f t="shared" si="239"/>
        <v>0</v>
      </c>
      <c r="BC362" s="899">
        <f t="shared" si="233"/>
        <v>0</v>
      </c>
      <c r="BD362" s="899">
        <f t="shared" si="234"/>
        <v>0</v>
      </c>
      <c r="BE362" s="901" t="str">
        <f t="shared" si="235"/>
        <v>-</v>
      </c>
      <c r="BF362" s="902"/>
      <c r="BG362" s="903"/>
      <c r="BH362" s="904"/>
      <c r="BI362" s="905"/>
      <c r="BJ362" s="866"/>
      <c r="BL362" s="867"/>
      <c r="BM362" s="867"/>
      <c r="BN362" s="867"/>
    </row>
    <row r="363" spans="1:70">
      <c r="A363" s="872"/>
      <c r="B363" s="897" t="s">
        <v>344</v>
      </c>
      <c r="C363" s="897"/>
      <c r="D363" s="899">
        <f>D364+D369</f>
        <v>0</v>
      </c>
      <c r="E363" s="899"/>
      <c r="F363" s="899">
        <f t="shared" si="236"/>
        <v>0</v>
      </c>
      <c r="G363" s="899">
        <f t="shared" si="236"/>
        <v>0</v>
      </c>
      <c r="H363" s="899">
        <f t="shared" ref="H363:AF363" si="258">H364+H369</f>
        <v>0</v>
      </c>
      <c r="I363" s="899">
        <f t="shared" si="258"/>
        <v>0</v>
      </c>
      <c r="J363" s="899">
        <f t="shared" si="258"/>
        <v>0</v>
      </c>
      <c r="K363" s="899">
        <f t="shared" si="258"/>
        <v>0</v>
      </c>
      <c r="L363" s="899">
        <f t="shared" si="258"/>
        <v>0</v>
      </c>
      <c r="M363" s="899">
        <f t="shared" si="258"/>
        <v>0</v>
      </c>
      <c r="N363" s="899">
        <f t="shared" si="258"/>
        <v>0</v>
      </c>
      <c r="O363" s="899">
        <f t="shared" si="258"/>
        <v>0</v>
      </c>
      <c r="P363" s="899">
        <f t="shared" si="258"/>
        <v>0</v>
      </c>
      <c r="Q363" s="899">
        <f t="shared" si="258"/>
        <v>0</v>
      </c>
      <c r="R363" s="899">
        <f t="shared" si="258"/>
        <v>0</v>
      </c>
      <c r="S363" s="899">
        <f t="shared" si="258"/>
        <v>0</v>
      </c>
      <c r="T363" s="899">
        <f t="shared" si="258"/>
        <v>0</v>
      </c>
      <c r="U363" s="899">
        <f t="shared" si="258"/>
        <v>0</v>
      </c>
      <c r="V363" s="899">
        <f t="shared" si="258"/>
        <v>0</v>
      </c>
      <c r="W363" s="899">
        <f t="shared" si="258"/>
        <v>0</v>
      </c>
      <c r="X363" s="899">
        <f t="shared" si="258"/>
        <v>0</v>
      </c>
      <c r="Y363" s="899">
        <f t="shared" si="258"/>
        <v>0</v>
      </c>
      <c r="Z363" s="899">
        <f t="shared" si="258"/>
        <v>0</v>
      </c>
      <c r="AA363" s="899">
        <f t="shared" si="258"/>
        <v>0</v>
      </c>
      <c r="AB363" s="899">
        <f t="shared" si="258"/>
        <v>0</v>
      </c>
      <c r="AC363" s="899">
        <f t="shared" si="258"/>
        <v>0</v>
      </c>
      <c r="AD363" s="899">
        <f t="shared" si="258"/>
        <v>0</v>
      </c>
      <c r="AE363" s="899">
        <f t="shared" si="258"/>
        <v>0</v>
      </c>
      <c r="AF363" s="899">
        <f t="shared" si="258"/>
        <v>0</v>
      </c>
      <c r="AG363" s="899">
        <f t="shared" si="229"/>
        <v>0</v>
      </c>
      <c r="AH363" s="899">
        <f t="shared" si="229"/>
        <v>0</v>
      </c>
      <c r="AI363" s="899">
        <f t="shared" ref="AI363:AP363" si="259">AI364+AI369</f>
        <v>0</v>
      </c>
      <c r="AJ363" s="899">
        <f t="shared" si="259"/>
        <v>0</v>
      </c>
      <c r="AK363" s="899">
        <f t="shared" si="259"/>
        <v>0</v>
      </c>
      <c r="AL363" s="899">
        <f t="shared" si="259"/>
        <v>0</v>
      </c>
      <c r="AM363" s="899">
        <f t="shared" si="259"/>
        <v>0</v>
      </c>
      <c r="AN363" s="899">
        <f t="shared" si="259"/>
        <v>0</v>
      </c>
      <c r="AO363" s="899">
        <f t="shared" si="259"/>
        <v>0</v>
      </c>
      <c r="AP363" s="899">
        <f t="shared" si="259"/>
        <v>0</v>
      </c>
      <c r="AQ363" s="899">
        <f t="shared" si="231"/>
        <v>0</v>
      </c>
      <c r="AR363" s="899"/>
      <c r="AS363" s="899">
        <f t="shared" si="237"/>
        <v>0</v>
      </c>
      <c r="AT363" s="899">
        <f t="shared" si="238"/>
        <v>0</v>
      </c>
      <c r="AU363" s="899">
        <f t="shared" ref="AU363:BA363" si="260">AU364+AU369</f>
        <v>0</v>
      </c>
      <c r="AV363" s="899">
        <f t="shared" si="260"/>
        <v>0</v>
      </c>
      <c r="AW363" s="899">
        <f t="shared" si="260"/>
        <v>0</v>
      </c>
      <c r="AX363" s="899">
        <f t="shared" si="260"/>
        <v>0</v>
      </c>
      <c r="AY363" s="899">
        <f t="shared" si="260"/>
        <v>0</v>
      </c>
      <c r="AZ363" s="899">
        <f t="shared" si="260"/>
        <v>0</v>
      </c>
      <c r="BA363" s="899">
        <f t="shared" si="260"/>
        <v>0</v>
      </c>
      <c r="BB363" s="899">
        <f t="shared" si="239"/>
        <v>0</v>
      </c>
      <c r="BC363" s="899">
        <f t="shared" si="233"/>
        <v>0</v>
      </c>
      <c r="BD363" s="899">
        <f t="shared" si="234"/>
        <v>0</v>
      </c>
      <c r="BE363" s="901" t="str">
        <f t="shared" si="235"/>
        <v>-</v>
      </c>
      <c r="BF363" s="902"/>
      <c r="BG363" s="903"/>
      <c r="BH363" s="904"/>
      <c r="BI363" s="905"/>
      <c r="BJ363" s="866"/>
      <c r="BL363" s="867"/>
      <c r="BM363" s="867"/>
      <c r="BN363" s="867"/>
    </row>
    <row r="364" spans="1:70">
      <c r="A364" s="872"/>
      <c r="B364" s="897" t="s">
        <v>345</v>
      </c>
      <c r="C364" s="897"/>
      <c r="D364" s="899">
        <f>SUM(D365:D368)</f>
        <v>0</v>
      </c>
      <c r="E364" s="899"/>
      <c r="F364" s="899">
        <f t="shared" si="236"/>
        <v>0</v>
      </c>
      <c r="G364" s="899">
        <f t="shared" si="236"/>
        <v>0</v>
      </c>
      <c r="H364" s="899">
        <f t="shared" ref="H364:AF364" si="261">SUM(H365:H368)</f>
        <v>0</v>
      </c>
      <c r="I364" s="899">
        <f t="shared" si="261"/>
        <v>0</v>
      </c>
      <c r="J364" s="899">
        <f t="shared" si="261"/>
        <v>0</v>
      </c>
      <c r="K364" s="899">
        <f t="shared" si="261"/>
        <v>0</v>
      </c>
      <c r="L364" s="899">
        <f t="shared" si="261"/>
        <v>0</v>
      </c>
      <c r="M364" s="899">
        <f t="shared" si="261"/>
        <v>0</v>
      </c>
      <c r="N364" s="899">
        <f t="shared" si="261"/>
        <v>0</v>
      </c>
      <c r="O364" s="899">
        <f t="shared" si="261"/>
        <v>0</v>
      </c>
      <c r="P364" s="899">
        <f t="shared" si="261"/>
        <v>0</v>
      </c>
      <c r="Q364" s="899">
        <f t="shared" si="261"/>
        <v>0</v>
      </c>
      <c r="R364" s="899">
        <f t="shared" si="261"/>
        <v>0</v>
      </c>
      <c r="S364" s="899">
        <f t="shared" si="261"/>
        <v>0</v>
      </c>
      <c r="T364" s="899">
        <f t="shared" si="261"/>
        <v>0</v>
      </c>
      <c r="U364" s="899">
        <f t="shared" si="261"/>
        <v>0</v>
      </c>
      <c r="V364" s="899">
        <f t="shared" si="261"/>
        <v>0</v>
      </c>
      <c r="W364" s="899">
        <f t="shared" si="261"/>
        <v>0</v>
      </c>
      <c r="X364" s="899">
        <f t="shared" si="261"/>
        <v>0</v>
      </c>
      <c r="Y364" s="899">
        <f t="shared" si="261"/>
        <v>0</v>
      </c>
      <c r="Z364" s="899">
        <f t="shared" si="261"/>
        <v>0</v>
      </c>
      <c r="AA364" s="899">
        <f t="shared" si="261"/>
        <v>0</v>
      </c>
      <c r="AB364" s="899">
        <f t="shared" si="261"/>
        <v>0</v>
      </c>
      <c r="AC364" s="899">
        <f t="shared" si="261"/>
        <v>0</v>
      </c>
      <c r="AD364" s="899">
        <f t="shared" si="261"/>
        <v>0</v>
      </c>
      <c r="AE364" s="899">
        <f t="shared" si="261"/>
        <v>0</v>
      </c>
      <c r="AF364" s="899">
        <f t="shared" si="261"/>
        <v>0</v>
      </c>
      <c r="AG364" s="899">
        <f t="shared" si="229"/>
        <v>0</v>
      </c>
      <c r="AH364" s="899">
        <f t="shared" si="229"/>
        <v>0</v>
      </c>
      <c r="AI364" s="899">
        <f t="shared" ref="AI364:AP364" si="262">SUM(AI365:AI368)</f>
        <v>0</v>
      </c>
      <c r="AJ364" s="899">
        <f t="shared" si="262"/>
        <v>0</v>
      </c>
      <c r="AK364" s="899">
        <f t="shared" si="262"/>
        <v>0</v>
      </c>
      <c r="AL364" s="899">
        <f t="shared" si="262"/>
        <v>0</v>
      </c>
      <c r="AM364" s="899">
        <f t="shared" si="262"/>
        <v>0</v>
      </c>
      <c r="AN364" s="899">
        <f t="shared" si="262"/>
        <v>0</v>
      </c>
      <c r="AO364" s="899">
        <f t="shared" si="262"/>
        <v>0</v>
      </c>
      <c r="AP364" s="899">
        <f t="shared" si="262"/>
        <v>0</v>
      </c>
      <c r="AQ364" s="899">
        <f t="shared" si="231"/>
        <v>0</v>
      </c>
      <c r="AR364" s="899"/>
      <c r="AS364" s="899">
        <f t="shared" si="237"/>
        <v>0</v>
      </c>
      <c r="AT364" s="899">
        <f t="shared" si="238"/>
        <v>0</v>
      </c>
      <c r="AU364" s="899">
        <f t="shared" ref="AU364:BA364" si="263">SUM(AU365:AU368)</f>
        <v>0</v>
      </c>
      <c r="AV364" s="899">
        <f t="shared" si="263"/>
        <v>0</v>
      </c>
      <c r="AW364" s="899">
        <f t="shared" si="263"/>
        <v>0</v>
      </c>
      <c r="AX364" s="899">
        <f t="shared" si="263"/>
        <v>0</v>
      </c>
      <c r="AY364" s="899">
        <f t="shared" si="263"/>
        <v>0</v>
      </c>
      <c r="AZ364" s="899">
        <f t="shared" si="263"/>
        <v>0</v>
      </c>
      <c r="BA364" s="899">
        <f t="shared" si="263"/>
        <v>0</v>
      </c>
      <c r="BB364" s="899">
        <f t="shared" si="239"/>
        <v>0</v>
      </c>
      <c r="BC364" s="899">
        <f t="shared" si="233"/>
        <v>0</v>
      </c>
      <c r="BD364" s="899">
        <f t="shared" si="234"/>
        <v>0</v>
      </c>
      <c r="BE364" s="901" t="str">
        <f t="shared" si="235"/>
        <v>-</v>
      </c>
      <c r="BF364" s="902"/>
      <c r="BG364" s="903"/>
      <c r="BH364" s="904"/>
      <c r="BI364" s="905"/>
      <c r="BJ364" s="866"/>
      <c r="BL364" s="867"/>
      <c r="BM364" s="867"/>
      <c r="BN364" s="867"/>
    </row>
    <row r="365" spans="1:70">
      <c r="A365" s="872"/>
      <c r="B365" s="897" t="s">
        <v>346</v>
      </c>
      <c r="C365" s="897"/>
      <c r="D365" s="899"/>
      <c r="E365" s="899"/>
      <c r="F365" s="899">
        <f t="shared" si="236"/>
        <v>0</v>
      </c>
      <c r="G365" s="899">
        <f t="shared" si="236"/>
        <v>0</v>
      </c>
      <c r="H365" s="899"/>
      <c r="I365" s="899"/>
      <c r="J365" s="899"/>
      <c r="K365" s="899"/>
      <c r="L365" s="899"/>
      <c r="M365" s="899"/>
      <c r="N365" s="899"/>
      <c r="O365" s="899"/>
      <c r="P365" s="899"/>
      <c r="Q365" s="899"/>
      <c r="R365" s="899"/>
      <c r="S365" s="899"/>
      <c r="T365" s="899"/>
      <c r="U365" s="899"/>
      <c r="V365" s="899"/>
      <c r="W365" s="899"/>
      <c r="X365" s="899"/>
      <c r="Y365" s="899"/>
      <c r="Z365" s="899"/>
      <c r="AA365" s="899"/>
      <c r="AB365" s="899"/>
      <c r="AC365" s="899"/>
      <c r="AD365" s="899"/>
      <c r="AE365" s="899"/>
      <c r="AF365" s="899"/>
      <c r="AG365" s="899">
        <f t="shared" si="229"/>
        <v>0</v>
      </c>
      <c r="AH365" s="899">
        <f t="shared" si="229"/>
        <v>0</v>
      </c>
      <c r="AI365" s="899"/>
      <c r="AJ365" s="899"/>
      <c r="AK365" s="899"/>
      <c r="AL365" s="899"/>
      <c r="AM365" s="899"/>
      <c r="AN365" s="899"/>
      <c r="AO365" s="899"/>
      <c r="AP365" s="899"/>
      <c r="AQ365" s="899">
        <f t="shared" si="231"/>
        <v>0</v>
      </c>
      <c r="AR365" s="899"/>
      <c r="AS365" s="899">
        <f t="shared" si="237"/>
        <v>0</v>
      </c>
      <c r="AT365" s="899">
        <f t="shared" si="238"/>
        <v>0</v>
      </c>
      <c r="AU365" s="899"/>
      <c r="AV365" s="899"/>
      <c r="AW365" s="899"/>
      <c r="AX365" s="899"/>
      <c r="AY365" s="899"/>
      <c r="AZ365" s="899"/>
      <c r="BA365" s="899"/>
      <c r="BB365" s="899">
        <f t="shared" si="239"/>
        <v>0</v>
      </c>
      <c r="BC365" s="899">
        <f t="shared" si="233"/>
        <v>0</v>
      </c>
      <c r="BD365" s="899">
        <f t="shared" si="234"/>
        <v>0</v>
      </c>
      <c r="BE365" s="901" t="str">
        <f t="shared" si="235"/>
        <v>-</v>
      </c>
      <c r="BF365" s="902"/>
      <c r="BG365" s="903"/>
      <c r="BH365" s="904"/>
      <c r="BI365" s="905"/>
      <c r="BJ365" s="866"/>
      <c r="BL365" s="867"/>
      <c r="BM365" s="867"/>
      <c r="BN365" s="867"/>
    </row>
    <row r="366" spans="1:70">
      <c r="A366" s="872"/>
      <c r="B366" s="897" t="s">
        <v>347</v>
      </c>
      <c r="C366" s="897"/>
      <c r="D366" s="899"/>
      <c r="E366" s="899"/>
      <c r="F366" s="899">
        <f t="shared" si="236"/>
        <v>0</v>
      </c>
      <c r="G366" s="899">
        <f t="shared" si="236"/>
        <v>0</v>
      </c>
      <c r="H366" s="899"/>
      <c r="I366" s="899"/>
      <c r="J366" s="899"/>
      <c r="K366" s="899"/>
      <c r="L366" s="899"/>
      <c r="M366" s="899"/>
      <c r="N366" s="899"/>
      <c r="O366" s="899"/>
      <c r="P366" s="899"/>
      <c r="Q366" s="899"/>
      <c r="R366" s="899"/>
      <c r="S366" s="899"/>
      <c r="T366" s="899"/>
      <c r="U366" s="899"/>
      <c r="V366" s="899"/>
      <c r="W366" s="899"/>
      <c r="X366" s="899"/>
      <c r="Y366" s="899"/>
      <c r="Z366" s="899"/>
      <c r="AA366" s="899"/>
      <c r="AB366" s="899"/>
      <c r="AC366" s="899"/>
      <c r="AD366" s="899"/>
      <c r="AE366" s="899"/>
      <c r="AF366" s="899"/>
      <c r="AG366" s="899">
        <f t="shared" si="229"/>
        <v>0</v>
      </c>
      <c r="AH366" s="899">
        <f t="shared" si="229"/>
        <v>0</v>
      </c>
      <c r="AI366" s="899"/>
      <c r="AJ366" s="899"/>
      <c r="AK366" s="899"/>
      <c r="AL366" s="899"/>
      <c r="AM366" s="899"/>
      <c r="AN366" s="899"/>
      <c r="AO366" s="899"/>
      <c r="AP366" s="899"/>
      <c r="AQ366" s="899">
        <f t="shared" si="231"/>
        <v>0</v>
      </c>
      <c r="AR366" s="899"/>
      <c r="AS366" s="899">
        <f t="shared" si="237"/>
        <v>0</v>
      </c>
      <c r="AT366" s="899">
        <f t="shared" si="238"/>
        <v>0</v>
      </c>
      <c r="AU366" s="899"/>
      <c r="AV366" s="899"/>
      <c r="AW366" s="899"/>
      <c r="AX366" s="899"/>
      <c r="AY366" s="899"/>
      <c r="AZ366" s="899"/>
      <c r="BA366" s="899"/>
      <c r="BB366" s="899">
        <f t="shared" si="239"/>
        <v>0</v>
      </c>
      <c r="BC366" s="899">
        <f t="shared" si="233"/>
        <v>0</v>
      </c>
      <c r="BD366" s="899">
        <f t="shared" si="234"/>
        <v>0</v>
      </c>
      <c r="BE366" s="901" t="str">
        <f t="shared" si="235"/>
        <v>-</v>
      </c>
      <c r="BF366" s="902"/>
      <c r="BG366" s="903"/>
      <c r="BH366" s="904"/>
      <c r="BI366" s="905"/>
      <c r="BJ366" s="866"/>
      <c r="BL366" s="867"/>
      <c r="BM366" s="867"/>
      <c r="BN366" s="867"/>
    </row>
    <row r="367" spans="1:70">
      <c r="A367" s="872"/>
      <c r="B367" s="897" t="s">
        <v>348</v>
      </c>
      <c r="C367" s="897"/>
      <c r="D367" s="899"/>
      <c r="E367" s="899"/>
      <c r="F367" s="899">
        <f t="shared" si="236"/>
        <v>0</v>
      </c>
      <c r="G367" s="899">
        <f t="shared" si="236"/>
        <v>0</v>
      </c>
      <c r="H367" s="899"/>
      <c r="I367" s="899"/>
      <c r="J367" s="899"/>
      <c r="K367" s="899"/>
      <c r="L367" s="899"/>
      <c r="M367" s="899"/>
      <c r="N367" s="899"/>
      <c r="O367" s="899"/>
      <c r="P367" s="899"/>
      <c r="Q367" s="899"/>
      <c r="R367" s="899"/>
      <c r="S367" s="899"/>
      <c r="T367" s="899"/>
      <c r="U367" s="899"/>
      <c r="V367" s="899"/>
      <c r="W367" s="899"/>
      <c r="X367" s="899"/>
      <c r="Y367" s="899"/>
      <c r="Z367" s="899"/>
      <c r="AA367" s="899"/>
      <c r="AB367" s="899"/>
      <c r="AC367" s="899"/>
      <c r="AD367" s="899"/>
      <c r="AE367" s="899"/>
      <c r="AF367" s="899"/>
      <c r="AG367" s="899">
        <f t="shared" si="229"/>
        <v>0</v>
      </c>
      <c r="AH367" s="899">
        <f t="shared" si="229"/>
        <v>0</v>
      </c>
      <c r="AI367" s="899"/>
      <c r="AJ367" s="899"/>
      <c r="AK367" s="899"/>
      <c r="AL367" s="899"/>
      <c r="AM367" s="899"/>
      <c r="AN367" s="899"/>
      <c r="AO367" s="899"/>
      <c r="AP367" s="899"/>
      <c r="AQ367" s="899">
        <f t="shared" si="231"/>
        <v>0</v>
      </c>
      <c r="AR367" s="899"/>
      <c r="AS367" s="899">
        <f t="shared" si="237"/>
        <v>0</v>
      </c>
      <c r="AT367" s="899">
        <f t="shared" si="238"/>
        <v>0</v>
      </c>
      <c r="AU367" s="899"/>
      <c r="AV367" s="899"/>
      <c r="AW367" s="899"/>
      <c r="AX367" s="899"/>
      <c r="AY367" s="899"/>
      <c r="AZ367" s="899"/>
      <c r="BA367" s="899"/>
      <c r="BB367" s="899">
        <f t="shared" si="239"/>
        <v>0</v>
      </c>
      <c r="BC367" s="899">
        <f t="shared" si="233"/>
        <v>0</v>
      </c>
      <c r="BD367" s="899">
        <f t="shared" si="234"/>
        <v>0</v>
      </c>
      <c r="BE367" s="901" t="str">
        <f t="shared" si="235"/>
        <v>-</v>
      </c>
      <c r="BF367" s="902"/>
      <c r="BG367" s="903"/>
      <c r="BH367" s="904"/>
      <c r="BI367" s="905"/>
      <c r="BJ367" s="866"/>
      <c r="BL367" s="867"/>
      <c r="BM367" s="867"/>
      <c r="BN367" s="867"/>
    </row>
    <row r="368" spans="1:70">
      <c r="A368" s="872"/>
      <c r="B368" s="897" t="s">
        <v>349</v>
      </c>
      <c r="C368" s="897"/>
      <c r="D368" s="899"/>
      <c r="E368" s="899"/>
      <c r="F368" s="899">
        <f t="shared" si="236"/>
        <v>0</v>
      </c>
      <c r="G368" s="899">
        <f t="shared" si="236"/>
        <v>0</v>
      </c>
      <c r="H368" s="899"/>
      <c r="I368" s="899"/>
      <c r="J368" s="899"/>
      <c r="K368" s="899"/>
      <c r="L368" s="899"/>
      <c r="M368" s="899"/>
      <c r="N368" s="899"/>
      <c r="O368" s="899"/>
      <c r="P368" s="899"/>
      <c r="Q368" s="899"/>
      <c r="R368" s="899"/>
      <c r="S368" s="899"/>
      <c r="T368" s="899"/>
      <c r="U368" s="899"/>
      <c r="V368" s="899"/>
      <c r="W368" s="899"/>
      <c r="X368" s="899"/>
      <c r="Y368" s="899"/>
      <c r="Z368" s="899"/>
      <c r="AA368" s="899"/>
      <c r="AB368" s="899"/>
      <c r="AC368" s="899"/>
      <c r="AD368" s="899"/>
      <c r="AE368" s="899"/>
      <c r="AF368" s="899"/>
      <c r="AG368" s="899">
        <f t="shared" si="229"/>
        <v>0</v>
      </c>
      <c r="AH368" s="899">
        <f t="shared" si="229"/>
        <v>0</v>
      </c>
      <c r="AI368" s="899"/>
      <c r="AJ368" s="899"/>
      <c r="AK368" s="899"/>
      <c r="AL368" s="899"/>
      <c r="AM368" s="899"/>
      <c r="AN368" s="899"/>
      <c r="AO368" s="899"/>
      <c r="AP368" s="899"/>
      <c r="AQ368" s="899">
        <f t="shared" si="231"/>
        <v>0</v>
      </c>
      <c r="AR368" s="899"/>
      <c r="AS368" s="899">
        <f t="shared" si="237"/>
        <v>0</v>
      </c>
      <c r="AT368" s="899">
        <f t="shared" si="238"/>
        <v>0</v>
      </c>
      <c r="AU368" s="899"/>
      <c r="AV368" s="899"/>
      <c r="AW368" s="899"/>
      <c r="AX368" s="899"/>
      <c r="AY368" s="899"/>
      <c r="AZ368" s="899"/>
      <c r="BA368" s="899"/>
      <c r="BB368" s="899">
        <f t="shared" si="239"/>
        <v>0</v>
      </c>
      <c r="BC368" s="899">
        <f t="shared" si="233"/>
        <v>0</v>
      </c>
      <c r="BD368" s="899">
        <f t="shared" si="234"/>
        <v>0</v>
      </c>
      <c r="BE368" s="901" t="str">
        <f t="shared" si="235"/>
        <v>-</v>
      </c>
      <c r="BF368" s="902"/>
      <c r="BG368" s="903"/>
      <c r="BH368" s="904"/>
      <c r="BI368" s="905"/>
      <c r="BJ368" s="866"/>
      <c r="BL368" s="867"/>
      <c r="BM368" s="867"/>
      <c r="BN368" s="867"/>
    </row>
    <row r="369" spans="1:70">
      <c r="A369" s="872"/>
      <c r="B369" s="897" t="s">
        <v>350</v>
      </c>
      <c r="C369" s="897"/>
      <c r="D369" s="899">
        <f>SUM(D370:D373)</f>
        <v>0</v>
      </c>
      <c r="E369" s="899"/>
      <c r="F369" s="899">
        <f t="shared" si="236"/>
        <v>0</v>
      </c>
      <c r="G369" s="899">
        <f t="shared" si="236"/>
        <v>0</v>
      </c>
      <c r="H369" s="899">
        <f t="shared" ref="H369:AF369" si="264">SUM(H370:H373)</f>
        <v>0</v>
      </c>
      <c r="I369" s="899">
        <f t="shared" si="264"/>
        <v>0</v>
      </c>
      <c r="J369" s="899">
        <f t="shared" si="264"/>
        <v>0</v>
      </c>
      <c r="K369" s="899">
        <f t="shared" si="264"/>
        <v>0</v>
      </c>
      <c r="L369" s="899">
        <f t="shared" si="264"/>
        <v>0</v>
      </c>
      <c r="M369" s="899">
        <f t="shared" si="264"/>
        <v>0</v>
      </c>
      <c r="N369" s="899">
        <f t="shared" si="264"/>
        <v>0</v>
      </c>
      <c r="O369" s="899">
        <f t="shared" si="264"/>
        <v>0</v>
      </c>
      <c r="P369" s="899">
        <f t="shared" si="264"/>
        <v>0</v>
      </c>
      <c r="Q369" s="899">
        <f t="shared" si="264"/>
        <v>0</v>
      </c>
      <c r="R369" s="899">
        <f t="shared" si="264"/>
        <v>0</v>
      </c>
      <c r="S369" s="899">
        <f t="shared" si="264"/>
        <v>0</v>
      </c>
      <c r="T369" s="899">
        <f t="shared" si="264"/>
        <v>0</v>
      </c>
      <c r="U369" s="899">
        <f t="shared" si="264"/>
        <v>0</v>
      </c>
      <c r="V369" s="899">
        <f t="shared" si="264"/>
        <v>0</v>
      </c>
      <c r="W369" s="899">
        <f t="shared" si="264"/>
        <v>0</v>
      </c>
      <c r="X369" s="899">
        <f t="shared" si="264"/>
        <v>0</v>
      </c>
      <c r="Y369" s="899">
        <f t="shared" si="264"/>
        <v>0</v>
      </c>
      <c r="Z369" s="899">
        <f t="shared" si="264"/>
        <v>0</v>
      </c>
      <c r="AA369" s="899">
        <f t="shared" si="264"/>
        <v>0</v>
      </c>
      <c r="AB369" s="899">
        <f t="shared" si="264"/>
        <v>0</v>
      </c>
      <c r="AC369" s="899">
        <f t="shared" si="264"/>
        <v>0</v>
      </c>
      <c r="AD369" s="899">
        <f t="shared" si="264"/>
        <v>0</v>
      </c>
      <c r="AE369" s="899">
        <f t="shared" si="264"/>
        <v>0</v>
      </c>
      <c r="AF369" s="899">
        <f t="shared" si="264"/>
        <v>0</v>
      </c>
      <c r="AG369" s="899">
        <f t="shared" si="229"/>
        <v>0</v>
      </c>
      <c r="AH369" s="899">
        <f t="shared" si="229"/>
        <v>0</v>
      </c>
      <c r="AI369" s="899">
        <f t="shared" ref="AI369:AP369" si="265">SUM(AI370:AI373)</f>
        <v>0</v>
      </c>
      <c r="AJ369" s="899">
        <f t="shared" si="265"/>
        <v>0</v>
      </c>
      <c r="AK369" s="899">
        <f t="shared" si="265"/>
        <v>0</v>
      </c>
      <c r="AL369" s="899">
        <f t="shared" si="265"/>
        <v>0</v>
      </c>
      <c r="AM369" s="899">
        <f t="shared" si="265"/>
        <v>0</v>
      </c>
      <c r="AN369" s="899">
        <f t="shared" si="265"/>
        <v>0</v>
      </c>
      <c r="AO369" s="899">
        <f t="shared" si="265"/>
        <v>0</v>
      </c>
      <c r="AP369" s="899">
        <f t="shared" si="265"/>
        <v>0</v>
      </c>
      <c r="AQ369" s="899">
        <f t="shared" si="231"/>
        <v>0</v>
      </c>
      <c r="AR369" s="899"/>
      <c r="AS369" s="899">
        <f t="shared" si="237"/>
        <v>0</v>
      </c>
      <c r="AT369" s="899">
        <f t="shared" si="238"/>
        <v>0</v>
      </c>
      <c r="AU369" s="899">
        <f t="shared" ref="AU369:BA369" si="266">SUM(AU370:AU373)</f>
        <v>0</v>
      </c>
      <c r="AV369" s="899">
        <f t="shared" si="266"/>
        <v>0</v>
      </c>
      <c r="AW369" s="899">
        <f t="shared" si="266"/>
        <v>0</v>
      </c>
      <c r="AX369" s="899">
        <f t="shared" si="266"/>
        <v>0</v>
      </c>
      <c r="AY369" s="899">
        <f t="shared" si="266"/>
        <v>0</v>
      </c>
      <c r="AZ369" s="899">
        <f t="shared" si="266"/>
        <v>0</v>
      </c>
      <c r="BA369" s="899">
        <f t="shared" si="266"/>
        <v>0</v>
      </c>
      <c r="BB369" s="899">
        <f t="shared" si="239"/>
        <v>0</v>
      </c>
      <c r="BC369" s="899">
        <f t="shared" si="233"/>
        <v>0</v>
      </c>
      <c r="BD369" s="899">
        <f t="shared" si="234"/>
        <v>0</v>
      </c>
      <c r="BE369" s="901" t="str">
        <f t="shared" si="235"/>
        <v>-</v>
      </c>
      <c r="BF369" s="902"/>
      <c r="BG369" s="903"/>
      <c r="BH369" s="904"/>
      <c r="BI369" s="905"/>
      <c r="BJ369" s="866"/>
      <c r="BL369" s="867"/>
      <c r="BM369" s="867"/>
      <c r="BN369" s="867"/>
    </row>
    <row r="370" spans="1:70">
      <c r="A370" s="872"/>
      <c r="B370" s="897" t="s">
        <v>351</v>
      </c>
      <c r="C370" s="897"/>
      <c r="D370" s="899"/>
      <c r="E370" s="899"/>
      <c r="F370" s="899">
        <f t="shared" si="236"/>
        <v>0</v>
      </c>
      <c r="G370" s="899">
        <f t="shared" si="236"/>
        <v>0</v>
      </c>
      <c r="H370" s="899"/>
      <c r="I370" s="899"/>
      <c r="J370" s="899"/>
      <c r="K370" s="899"/>
      <c r="L370" s="899"/>
      <c r="M370" s="899"/>
      <c r="N370" s="899"/>
      <c r="O370" s="899"/>
      <c r="P370" s="899"/>
      <c r="Q370" s="899"/>
      <c r="R370" s="899"/>
      <c r="S370" s="899"/>
      <c r="T370" s="899"/>
      <c r="U370" s="899"/>
      <c r="V370" s="899"/>
      <c r="W370" s="899"/>
      <c r="X370" s="899"/>
      <c r="Y370" s="899"/>
      <c r="Z370" s="899"/>
      <c r="AA370" s="899"/>
      <c r="AB370" s="899"/>
      <c r="AC370" s="899"/>
      <c r="AD370" s="899"/>
      <c r="AE370" s="899"/>
      <c r="AF370" s="899"/>
      <c r="AG370" s="899">
        <f t="shared" si="229"/>
        <v>0</v>
      </c>
      <c r="AH370" s="899">
        <f t="shared" si="229"/>
        <v>0</v>
      </c>
      <c r="AI370" s="899"/>
      <c r="AJ370" s="899"/>
      <c r="AK370" s="899"/>
      <c r="AL370" s="899"/>
      <c r="AM370" s="899"/>
      <c r="AN370" s="899"/>
      <c r="AO370" s="899"/>
      <c r="AP370" s="899"/>
      <c r="AQ370" s="899">
        <f t="shared" si="231"/>
        <v>0</v>
      </c>
      <c r="AR370" s="899"/>
      <c r="AS370" s="899">
        <f t="shared" si="237"/>
        <v>0</v>
      </c>
      <c r="AT370" s="899">
        <f t="shared" si="238"/>
        <v>0</v>
      </c>
      <c r="AU370" s="899"/>
      <c r="AV370" s="899"/>
      <c r="AW370" s="899"/>
      <c r="AX370" s="899"/>
      <c r="AY370" s="899"/>
      <c r="AZ370" s="899"/>
      <c r="BA370" s="899"/>
      <c r="BB370" s="899">
        <f t="shared" si="239"/>
        <v>0</v>
      </c>
      <c r="BC370" s="899">
        <f t="shared" si="233"/>
        <v>0</v>
      </c>
      <c r="BD370" s="899">
        <f t="shared" si="234"/>
        <v>0</v>
      </c>
      <c r="BE370" s="901" t="str">
        <f t="shared" si="235"/>
        <v>-</v>
      </c>
      <c r="BF370" s="902"/>
      <c r="BG370" s="903"/>
      <c r="BH370" s="904"/>
      <c r="BI370" s="905"/>
      <c r="BJ370" s="866"/>
      <c r="BL370" s="867"/>
      <c r="BM370" s="867"/>
      <c r="BN370" s="867"/>
    </row>
    <row r="371" spans="1:70">
      <c r="A371" s="872"/>
      <c r="B371" s="897" t="s">
        <v>352</v>
      </c>
      <c r="C371" s="897"/>
      <c r="D371" s="899"/>
      <c r="E371" s="899"/>
      <c r="F371" s="899">
        <f t="shared" si="236"/>
        <v>0</v>
      </c>
      <c r="G371" s="899">
        <f t="shared" si="236"/>
        <v>0</v>
      </c>
      <c r="H371" s="899"/>
      <c r="I371" s="899"/>
      <c r="J371" s="899"/>
      <c r="K371" s="899"/>
      <c r="L371" s="899"/>
      <c r="M371" s="899"/>
      <c r="N371" s="899"/>
      <c r="O371" s="899"/>
      <c r="P371" s="899"/>
      <c r="Q371" s="899"/>
      <c r="R371" s="899"/>
      <c r="S371" s="899"/>
      <c r="T371" s="899"/>
      <c r="U371" s="899"/>
      <c r="V371" s="899"/>
      <c r="W371" s="899"/>
      <c r="X371" s="899"/>
      <c r="Y371" s="899"/>
      <c r="Z371" s="899"/>
      <c r="AA371" s="899"/>
      <c r="AB371" s="899"/>
      <c r="AC371" s="899"/>
      <c r="AD371" s="899"/>
      <c r="AE371" s="899"/>
      <c r="AF371" s="899"/>
      <c r="AG371" s="899">
        <f t="shared" si="229"/>
        <v>0</v>
      </c>
      <c r="AH371" s="899">
        <f t="shared" si="229"/>
        <v>0</v>
      </c>
      <c r="AI371" s="899"/>
      <c r="AJ371" s="899"/>
      <c r="AK371" s="899"/>
      <c r="AL371" s="899"/>
      <c r="AM371" s="899"/>
      <c r="AN371" s="899"/>
      <c r="AO371" s="899"/>
      <c r="AP371" s="899"/>
      <c r="AQ371" s="899">
        <f t="shared" si="231"/>
        <v>0</v>
      </c>
      <c r="AR371" s="899"/>
      <c r="AS371" s="899">
        <f t="shared" si="237"/>
        <v>0</v>
      </c>
      <c r="AT371" s="899">
        <f t="shared" si="238"/>
        <v>0</v>
      </c>
      <c r="AU371" s="899"/>
      <c r="AV371" s="899"/>
      <c r="AW371" s="899"/>
      <c r="AX371" s="899"/>
      <c r="AY371" s="899"/>
      <c r="AZ371" s="899"/>
      <c r="BA371" s="899"/>
      <c r="BB371" s="899">
        <f t="shared" si="239"/>
        <v>0</v>
      </c>
      <c r="BC371" s="899">
        <f t="shared" si="233"/>
        <v>0</v>
      </c>
      <c r="BD371" s="899">
        <f t="shared" si="234"/>
        <v>0</v>
      </c>
      <c r="BE371" s="901" t="str">
        <f t="shared" si="235"/>
        <v>-</v>
      </c>
      <c r="BF371" s="902"/>
      <c r="BG371" s="903"/>
      <c r="BH371" s="904"/>
      <c r="BI371" s="905"/>
      <c r="BJ371" s="866"/>
      <c r="BL371" s="867"/>
      <c r="BM371" s="867"/>
      <c r="BN371" s="867"/>
    </row>
    <row r="372" spans="1:70">
      <c r="A372" s="872"/>
      <c r="B372" s="897" t="s">
        <v>353</v>
      </c>
      <c r="C372" s="897"/>
      <c r="D372" s="899"/>
      <c r="E372" s="899"/>
      <c r="F372" s="899">
        <f t="shared" si="236"/>
        <v>0</v>
      </c>
      <c r="G372" s="899">
        <f t="shared" si="236"/>
        <v>0</v>
      </c>
      <c r="H372" s="899"/>
      <c r="I372" s="899"/>
      <c r="J372" s="899"/>
      <c r="K372" s="899"/>
      <c r="L372" s="899"/>
      <c r="M372" s="899"/>
      <c r="N372" s="899"/>
      <c r="O372" s="899"/>
      <c r="P372" s="899"/>
      <c r="Q372" s="899"/>
      <c r="R372" s="899"/>
      <c r="S372" s="899"/>
      <c r="T372" s="899"/>
      <c r="U372" s="899"/>
      <c r="V372" s="899"/>
      <c r="W372" s="899"/>
      <c r="X372" s="899"/>
      <c r="Y372" s="899"/>
      <c r="Z372" s="899"/>
      <c r="AA372" s="899"/>
      <c r="AB372" s="899"/>
      <c r="AC372" s="899"/>
      <c r="AD372" s="899"/>
      <c r="AE372" s="899"/>
      <c r="AF372" s="899"/>
      <c r="AG372" s="899">
        <f t="shared" si="229"/>
        <v>0</v>
      </c>
      <c r="AH372" s="899">
        <f t="shared" si="229"/>
        <v>0</v>
      </c>
      <c r="AI372" s="899"/>
      <c r="AJ372" s="899"/>
      <c r="AK372" s="899"/>
      <c r="AL372" s="899"/>
      <c r="AM372" s="899"/>
      <c r="AN372" s="899"/>
      <c r="AO372" s="899"/>
      <c r="AP372" s="899"/>
      <c r="AQ372" s="899">
        <f t="shared" si="231"/>
        <v>0</v>
      </c>
      <c r="AR372" s="899"/>
      <c r="AS372" s="899">
        <f t="shared" si="237"/>
        <v>0</v>
      </c>
      <c r="AT372" s="899">
        <f t="shared" si="238"/>
        <v>0</v>
      </c>
      <c r="AU372" s="899"/>
      <c r="AV372" s="899"/>
      <c r="AW372" s="899"/>
      <c r="AX372" s="899"/>
      <c r="AY372" s="899"/>
      <c r="AZ372" s="899"/>
      <c r="BA372" s="899"/>
      <c r="BB372" s="899">
        <f t="shared" si="239"/>
        <v>0</v>
      </c>
      <c r="BC372" s="899">
        <f t="shared" si="233"/>
        <v>0</v>
      </c>
      <c r="BD372" s="899">
        <f t="shared" si="234"/>
        <v>0</v>
      </c>
      <c r="BE372" s="901" t="str">
        <f t="shared" si="235"/>
        <v>-</v>
      </c>
      <c r="BF372" s="902"/>
      <c r="BG372" s="903"/>
      <c r="BH372" s="904"/>
      <c r="BI372" s="905"/>
      <c r="BJ372" s="866"/>
      <c r="BL372" s="867"/>
      <c r="BM372" s="867"/>
      <c r="BN372" s="867"/>
    </row>
    <row r="373" spans="1:70">
      <c r="A373" s="872"/>
      <c r="B373" s="897" t="s">
        <v>354</v>
      </c>
      <c r="C373" s="897"/>
      <c r="D373" s="899"/>
      <c r="E373" s="899"/>
      <c r="F373" s="899">
        <f t="shared" si="236"/>
        <v>0</v>
      </c>
      <c r="G373" s="899">
        <f t="shared" si="236"/>
        <v>0</v>
      </c>
      <c r="H373" s="899"/>
      <c r="I373" s="899"/>
      <c r="J373" s="899"/>
      <c r="K373" s="899"/>
      <c r="L373" s="899"/>
      <c r="M373" s="899"/>
      <c r="N373" s="899"/>
      <c r="O373" s="899"/>
      <c r="P373" s="899"/>
      <c r="Q373" s="899"/>
      <c r="R373" s="899"/>
      <c r="S373" s="899"/>
      <c r="T373" s="899"/>
      <c r="U373" s="899"/>
      <c r="V373" s="899"/>
      <c r="W373" s="899"/>
      <c r="X373" s="899"/>
      <c r="Y373" s="899"/>
      <c r="Z373" s="899"/>
      <c r="AA373" s="899"/>
      <c r="AB373" s="899"/>
      <c r="AC373" s="899"/>
      <c r="AD373" s="899"/>
      <c r="AE373" s="899"/>
      <c r="AF373" s="899"/>
      <c r="AG373" s="899">
        <f t="shared" si="229"/>
        <v>0</v>
      </c>
      <c r="AH373" s="899">
        <f t="shared" si="229"/>
        <v>0</v>
      </c>
      <c r="AI373" s="899"/>
      <c r="AJ373" s="899"/>
      <c r="AK373" s="899"/>
      <c r="AL373" s="899"/>
      <c r="AM373" s="899"/>
      <c r="AN373" s="899"/>
      <c r="AO373" s="899"/>
      <c r="AP373" s="899"/>
      <c r="AQ373" s="899">
        <f t="shared" si="231"/>
        <v>0</v>
      </c>
      <c r="AR373" s="899"/>
      <c r="AS373" s="899">
        <f t="shared" si="237"/>
        <v>0</v>
      </c>
      <c r="AT373" s="899">
        <f t="shared" si="238"/>
        <v>0</v>
      </c>
      <c r="AU373" s="899"/>
      <c r="AV373" s="899"/>
      <c r="AW373" s="899"/>
      <c r="AX373" s="899"/>
      <c r="AY373" s="899"/>
      <c r="AZ373" s="899"/>
      <c r="BA373" s="899"/>
      <c r="BB373" s="899">
        <f t="shared" si="239"/>
        <v>0</v>
      </c>
      <c r="BC373" s="899">
        <f t="shared" si="233"/>
        <v>0</v>
      </c>
      <c r="BD373" s="899">
        <f t="shared" si="234"/>
        <v>0</v>
      </c>
      <c r="BE373" s="901" t="str">
        <f t="shared" si="235"/>
        <v>-</v>
      </c>
      <c r="BF373" s="902"/>
      <c r="BG373" s="903"/>
      <c r="BH373" s="904"/>
      <c r="BI373" s="905"/>
      <c r="BJ373" s="866"/>
      <c r="BL373" s="867"/>
      <c r="BM373" s="867"/>
      <c r="BN373" s="867"/>
    </row>
    <row r="374" spans="1:70">
      <c r="A374" s="872"/>
      <c r="B374" s="897" t="s">
        <v>355</v>
      </c>
      <c r="C374" s="897"/>
      <c r="D374" s="899">
        <f>SUM(D375:D378)</f>
        <v>0</v>
      </c>
      <c r="E374" s="899"/>
      <c r="F374" s="899">
        <f t="shared" si="236"/>
        <v>0</v>
      </c>
      <c r="G374" s="899">
        <f t="shared" si="236"/>
        <v>0</v>
      </c>
      <c r="H374" s="899">
        <f t="shared" ref="H374:AF374" si="267">SUM(H375:H378)</f>
        <v>0</v>
      </c>
      <c r="I374" s="899">
        <f t="shared" si="267"/>
        <v>0</v>
      </c>
      <c r="J374" s="899">
        <f t="shared" si="267"/>
        <v>0</v>
      </c>
      <c r="K374" s="899">
        <f t="shared" si="267"/>
        <v>0</v>
      </c>
      <c r="L374" s="899">
        <f t="shared" si="267"/>
        <v>0</v>
      </c>
      <c r="M374" s="899">
        <f t="shared" si="267"/>
        <v>0</v>
      </c>
      <c r="N374" s="899">
        <f t="shared" si="267"/>
        <v>0</v>
      </c>
      <c r="O374" s="899">
        <f t="shared" si="267"/>
        <v>0</v>
      </c>
      <c r="P374" s="899">
        <f t="shared" si="267"/>
        <v>0</v>
      </c>
      <c r="Q374" s="899">
        <f t="shared" si="267"/>
        <v>0</v>
      </c>
      <c r="R374" s="899">
        <f t="shared" si="267"/>
        <v>0</v>
      </c>
      <c r="S374" s="899">
        <f t="shared" si="267"/>
        <v>0</v>
      </c>
      <c r="T374" s="899">
        <f t="shared" si="267"/>
        <v>0</v>
      </c>
      <c r="U374" s="899">
        <f t="shared" si="267"/>
        <v>0</v>
      </c>
      <c r="V374" s="899">
        <f t="shared" si="267"/>
        <v>0</v>
      </c>
      <c r="W374" s="899">
        <f t="shared" si="267"/>
        <v>0</v>
      </c>
      <c r="X374" s="899">
        <f t="shared" si="267"/>
        <v>0</v>
      </c>
      <c r="Y374" s="899">
        <f t="shared" si="267"/>
        <v>0</v>
      </c>
      <c r="Z374" s="899">
        <f t="shared" si="267"/>
        <v>0</v>
      </c>
      <c r="AA374" s="899">
        <f t="shared" si="267"/>
        <v>0</v>
      </c>
      <c r="AB374" s="899">
        <f t="shared" si="267"/>
        <v>0</v>
      </c>
      <c r="AC374" s="899">
        <f t="shared" si="267"/>
        <v>0</v>
      </c>
      <c r="AD374" s="899">
        <f t="shared" si="267"/>
        <v>0</v>
      </c>
      <c r="AE374" s="899">
        <f t="shared" si="267"/>
        <v>0</v>
      </c>
      <c r="AF374" s="899">
        <f t="shared" si="267"/>
        <v>0</v>
      </c>
      <c r="AG374" s="899">
        <f t="shared" si="229"/>
        <v>0</v>
      </c>
      <c r="AH374" s="899">
        <f t="shared" si="229"/>
        <v>0</v>
      </c>
      <c r="AI374" s="899">
        <f t="shared" ref="AI374:AP374" si="268">SUM(AI375:AI378)</f>
        <v>0</v>
      </c>
      <c r="AJ374" s="899">
        <f t="shared" si="268"/>
        <v>0</v>
      </c>
      <c r="AK374" s="899">
        <f t="shared" si="268"/>
        <v>0</v>
      </c>
      <c r="AL374" s="899">
        <f t="shared" si="268"/>
        <v>0</v>
      </c>
      <c r="AM374" s="899">
        <f t="shared" si="268"/>
        <v>0</v>
      </c>
      <c r="AN374" s="899">
        <f t="shared" si="268"/>
        <v>0</v>
      </c>
      <c r="AO374" s="899">
        <f t="shared" si="268"/>
        <v>0</v>
      </c>
      <c r="AP374" s="899">
        <f t="shared" si="268"/>
        <v>0</v>
      </c>
      <c r="AQ374" s="899">
        <f t="shared" si="231"/>
        <v>0</v>
      </c>
      <c r="AR374" s="899"/>
      <c r="AS374" s="899">
        <f t="shared" si="237"/>
        <v>0</v>
      </c>
      <c r="AT374" s="899">
        <f t="shared" si="238"/>
        <v>0</v>
      </c>
      <c r="AU374" s="899">
        <f t="shared" ref="AU374:BA374" si="269">SUM(AU375:AU378)</f>
        <v>0</v>
      </c>
      <c r="AV374" s="899">
        <f t="shared" si="269"/>
        <v>0</v>
      </c>
      <c r="AW374" s="899">
        <f t="shared" si="269"/>
        <v>0</v>
      </c>
      <c r="AX374" s="899">
        <f t="shared" si="269"/>
        <v>0</v>
      </c>
      <c r="AY374" s="899">
        <f t="shared" si="269"/>
        <v>0</v>
      </c>
      <c r="AZ374" s="899">
        <f t="shared" si="269"/>
        <v>0</v>
      </c>
      <c r="BA374" s="899">
        <f t="shared" si="269"/>
        <v>0</v>
      </c>
      <c r="BB374" s="899">
        <f t="shared" si="239"/>
        <v>0</v>
      </c>
      <c r="BC374" s="899">
        <f t="shared" si="233"/>
        <v>0</v>
      </c>
      <c r="BD374" s="899">
        <f t="shared" si="234"/>
        <v>0</v>
      </c>
      <c r="BE374" s="901" t="str">
        <f t="shared" si="235"/>
        <v>-</v>
      </c>
      <c r="BF374" s="902"/>
      <c r="BG374" s="903"/>
      <c r="BH374" s="904"/>
      <c r="BI374" s="905"/>
      <c r="BJ374" s="866"/>
      <c r="BL374" s="867"/>
      <c r="BM374" s="867"/>
      <c r="BN374" s="867"/>
    </row>
    <row r="375" spans="1:70">
      <c r="A375" s="872"/>
      <c r="B375" s="897" t="s">
        <v>356</v>
      </c>
      <c r="C375" s="897"/>
      <c r="D375" s="899"/>
      <c r="E375" s="899"/>
      <c r="F375" s="899">
        <f t="shared" si="236"/>
        <v>0</v>
      </c>
      <c r="G375" s="899">
        <f t="shared" si="236"/>
        <v>0</v>
      </c>
      <c r="H375" s="899"/>
      <c r="I375" s="899"/>
      <c r="J375" s="899"/>
      <c r="K375" s="899"/>
      <c r="L375" s="899"/>
      <c r="M375" s="899"/>
      <c r="N375" s="899"/>
      <c r="O375" s="899"/>
      <c r="P375" s="899"/>
      <c r="Q375" s="899"/>
      <c r="R375" s="899"/>
      <c r="S375" s="899"/>
      <c r="T375" s="899"/>
      <c r="U375" s="899"/>
      <c r="V375" s="899"/>
      <c r="W375" s="899"/>
      <c r="X375" s="899"/>
      <c r="Y375" s="899"/>
      <c r="Z375" s="899"/>
      <c r="AA375" s="899"/>
      <c r="AB375" s="899"/>
      <c r="AC375" s="899"/>
      <c r="AD375" s="899"/>
      <c r="AE375" s="899"/>
      <c r="AF375" s="899"/>
      <c r="AG375" s="899">
        <f t="shared" si="229"/>
        <v>0</v>
      </c>
      <c r="AH375" s="899">
        <f t="shared" si="229"/>
        <v>0</v>
      </c>
      <c r="AI375" s="899"/>
      <c r="AJ375" s="899"/>
      <c r="AK375" s="899"/>
      <c r="AL375" s="899"/>
      <c r="AM375" s="899"/>
      <c r="AN375" s="899"/>
      <c r="AO375" s="899"/>
      <c r="AP375" s="899"/>
      <c r="AQ375" s="899">
        <f t="shared" si="231"/>
        <v>0</v>
      </c>
      <c r="AR375" s="899"/>
      <c r="AS375" s="899">
        <f t="shared" si="237"/>
        <v>0</v>
      </c>
      <c r="AT375" s="899">
        <f t="shared" si="238"/>
        <v>0</v>
      </c>
      <c r="AU375" s="899"/>
      <c r="AV375" s="899"/>
      <c r="AW375" s="899"/>
      <c r="AX375" s="899"/>
      <c r="AY375" s="899"/>
      <c r="AZ375" s="899"/>
      <c r="BA375" s="899"/>
      <c r="BB375" s="899">
        <f t="shared" si="239"/>
        <v>0</v>
      </c>
      <c r="BC375" s="899">
        <f t="shared" si="233"/>
        <v>0</v>
      </c>
      <c r="BD375" s="899">
        <f t="shared" si="234"/>
        <v>0</v>
      </c>
      <c r="BE375" s="901" t="str">
        <f t="shared" si="235"/>
        <v>-</v>
      </c>
      <c r="BF375" s="902"/>
      <c r="BG375" s="903"/>
      <c r="BH375" s="904"/>
      <c r="BI375" s="905"/>
      <c r="BJ375" s="866"/>
      <c r="BL375" s="867"/>
      <c r="BM375" s="867"/>
      <c r="BN375" s="867"/>
    </row>
    <row r="376" spans="1:70">
      <c r="A376" s="872"/>
      <c r="B376" s="897" t="s">
        <v>357</v>
      </c>
      <c r="C376" s="897"/>
      <c r="D376" s="899"/>
      <c r="E376" s="899"/>
      <c r="F376" s="899">
        <f t="shared" si="236"/>
        <v>0</v>
      </c>
      <c r="G376" s="899">
        <f t="shared" si="236"/>
        <v>0</v>
      </c>
      <c r="H376" s="899"/>
      <c r="I376" s="899"/>
      <c r="J376" s="899"/>
      <c r="K376" s="899"/>
      <c r="L376" s="899"/>
      <c r="M376" s="899"/>
      <c r="N376" s="899"/>
      <c r="O376" s="899"/>
      <c r="P376" s="899"/>
      <c r="Q376" s="899"/>
      <c r="R376" s="899"/>
      <c r="S376" s="899"/>
      <c r="T376" s="899"/>
      <c r="U376" s="899"/>
      <c r="V376" s="899"/>
      <c r="W376" s="899"/>
      <c r="X376" s="899"/>
      <c r="Y376" s="899"/>
      <c r="Z376" s="899"/>
      <c r="AA376" s="899"/>
      <c r="AB376" s="899"/>
      <c r="AC376" s="899"/>
      <c r="AD376" s="899"/>
      <c r="AE376" s="899"/>
      <c r="AF376" s="899"/>
      <c r="AG376" s="899">
        <f t="shared" si="229"/>
        <v>0</v>
      </c>
      <c r="AH376" s="899">
        <f t="shared" si="229"/>
        <v>0</v>
      </c>
      <c r="AI376" s="899"/>
      <c r="AJ376" s="899"/>
      <c r="AK376" s="899"/>
      <c r="AL376" s="899"/>
      <c r="AM376" s="899"/>
      <c r="AN376" s="899"/>
      <c r="AO376" s="899"/>
      <c r="AP376" s="899"/>
      <c r="AQ376" s="899">
        <f t="shared" si="231"/>
        <v>0</v>
      </c>
      <c r="AR376" s="899"/>
      <c r="AS376" s="899">
        <f t="shared" si="237"/>
        <v>0</v>
      </c>
      <c r="AT376" s="899">
        <f t="shared" si="238"/>
        <v>0</v>
      </c>
      <c r="AU376" s="899"/>
      <c r="AV376" s="899"/>
      <c r="AW376" s="899"/>
      <c r="AX376" s="899"/>
      <c r="AY376" s="899"/>
      <c r="AZ376" s="899"/>
      <c r="BA376" s="899"/>
      <c r="BB376" s="899">
        <f t="shared" si="239"/>
        <v>0</v>
      </c>
      <c r="BC376" s="899">
        <f t="shared" si="233"/>
        <v>0</v>
      </c>
      <c r="BD376" s="899">
        <f t="shared" si="234"/>
        <v>0</v>
      </c>
      <c r="BE376" s="901" t="str">
        <f t="shared" si="235"/>
        <v>-</v>
      </c>
      <c r="BF376" s="902"/>
      <c r="BG376" s="903"/>
      <c r="BH376" s="904"/>
      <c r="BI376" s="905"/>
      <c r="BJ376" s="866"/>
      <c r="BL376" s="867"/>
      <c r="BM376" s="867"/>
      <c r="BN376" s="867"/>
    </row>
    <row r="377" spans="1:70">
      <c r="A377" s="872"/>
      <c r="B377" s="897" t="s">
        <v>358</v>
      </c>
      <c r="C377" s="897"/>
      <c r="D377" s="899"/>
      <c r="E377" s="899"/>
      <c r="F377" s="899">
        <f t="shared" si="236"/>
        <v>0</v>
      </c>
      <c r="G377" s="899">
        <f t="shared" si="236"/>
        <v>0</v>
      </c>
      <c r="H377" s="899"/>
      <c r="I377" s="899"/>
      <c r="J377" s="899"/>
      <c r="K377" s="899"/>
      <c r="L377" s="899"/>
      <c r="M377" s="899"/>
      <c r="N377" s="899"/>
      <c r="O377" s="899"/>
      <c r="P377" s="899"/>
      <c r="Q377" s="899"/>
      <c r="R377" s="899"/>
      <c r="S377" s="899"/>
      <c r="T377" s="899"/>
      <c r="U377" s="899"/>
      <c r="V377" s="899"/>
      <c r="W377" s="899"/>
      <c r="X377" s="899"/>
      <c r="Y377" s="899"/>
      <c r="Z377" s="899"/>
      <c r="AA377" s="899"/>
      <c r="AB377" s="899"/>
      <c r="AC377" s="899"/>
      <c r="AD377" s="899"/>
      <c r="AE377" s="899"/>
      <c r="AF377" s="899"/>
      <c r="AG377" s="899">
        <f t="shared" si="229"/>
        <v>0</v>
      </c>
      <c r="AH377" s="899">
        <f t="shared" si="229"/>
        <v>0</v>
      </c>
      <c r="AI377" s="899"/>
      <c r="AJ377" s="899"/>
      <c r="AK377" s="899"/>
      <c r="AL377" s="899"/>
      <c r="AM377" s="899"/>
      <c r="AN377" s="899"/>
      <c r="AO377" s="899"/>
      <c r="AP377" s="899"/>
      <c r="AQ377" s="899">
        <f t="shared" si="231"/>
        <v>0</v>
      </c>
      <c r="AR377" s="899"/>
      <c r="AS377" s="899">
        <f t="shared" si="237"/>
        <v>0</v>
      </c>
      <c r="AT377" s="899">
        <f t="shared" si="238"/>
        <v>0</v>
      </c>
      <c r="AU377" s="899"/>
      <c r="AV377" s="899"/>
      <c r="AW377" s="899"/>
      <c r="AX377" s="899"/>
      <c r="AY377" s="899"/>
      <c r="AZ377" s="899"/>
      <c r="BA377" s="899"/>
      <c r="BB377" s="899">
        <f t="shared" si="239"/>
        <v>0</v>
      </c>
      <c r="BC377" s="899">
        <f t="shared" si="233"/>
        <v>0</v>
      </c>
      <c r="BD377" s="899">
        <f t="shared" si="234"/>
        <v>0</v>
      </c>
      <c r="BE377" s="901" t="str">
        <f t="shared" si="235"/>
        <v>-</v>
      </c>
      <c r="BF377" s="902"/>
      <c r="BG377" s="903"/>
      <c r="BH377" s="904"/>
      <c r="BI377" s="905"/>
      <c r="BJ377" s="866"/>
      <c r="BL377" s="867"/>
      <c r="BM377" s="867"/>
      <c r="BN377" s="867"/>
    </row>
    <row r="378" spans="1:70">
      <c r="A378" s="872"/>
      <c r="B378" s="897" t="s">
        <v>359</v>
      </c>
      <c r="C378" s="897"/>
      <c r="D378" s="899"/>
      <c r="E378" s="899"/>
      <c r="F378" s="899">
        <f t="shared" si="236"/>
        <v>0</v>
      </c>
      <c r="G378" s="899">
        <f t="shared" si="236"/>
        <v>0</v>
      </c>
      <c r="H378" s="899"/>
      <c r="I378" s="899"/>
      <c r="J378" s="899"/>
      <c r="K378" s="899"/>
      <c r="L378" s="899"/>
      <c r="M378" s="899"/>
      <c r="N378" s="899"/>
      <c r="O378" s="899"/>
      <c r="P378" s="899"/>
      <c r="Q378" s="899"/>
      <c r="R378" s="899"/>
      <c r="S378" s="899"/>
      <c r="T378" s="899"/>
      <c r="U378" s="899"/>
      <c r="V378" s="899"/>
      <c r="W378" s="899"/>
      <c r="X378" s="899"/>
      <c r="Y378" s="899"/>
      <c r="Z378" s="899"/>
      <c r="AA378" s="899"/>
      <c r="AB378" s="899"/>
      <c r="AC378" s="899"/>
      <c r="AD378" s="899"/>
      <c r="AE378" s="899"/>
      <c r="AF378" s="899"/>
      <c r="AG378" s="899">
        <f t="shared" si="229"/>
        <v>0</v>
      </c>
      <c r="AH378" s="899">
        <f t="shared" si="229"/>
        <v>0</v>
      </c>
      <c r="AI378" s="899"/>
      <c r="AJ378" s="899"/>
      <c r="AK378" s="899"/>
      <c r="AL378" s="899"/>
      <c r="AM378" s="899"/>
      <c r="AN378" s="899"/>
      <c r="AO378" s="899"/>
      <c r="AP378" s="899"/>
      <c r="AQ378" s="899">
        <f t="shared" si="231"/>
        <v>0</v>
      </c>
      <c r="AR378" s="899"/>
      <c r="AS378" s="899">
        <f t="shared" si="237"/>
        <v>0</v>
      </c>
      <c r="AT378" s="899">
        <f t="shared" si="238"/>
        <v>0</v>
      </c>
      <c r="AU378" s="899"/>
      <c r="AV378" s="899"/>
      <c r="AW378" s="899"/>
      <c r="AX378" s="899"/>
      <c r="AY378" s="899"/>
      <c r="AZ378" s="899"/>
      <c r="BA378" s="899"/>
      <c r="BB378" s="899">
        <f t="shared" si="239"/>
        <v>0</v>
      </c>
      <c r="BC378" s="899">
        <f t="shared" si="233"/>
        <v>0</v>
      </c>
      <c r="BD378" s="899">
        <f t="shared" si="234"/>
        <v>0</v>
      </c>
      <c r="BE378" s="901" t="str">
        <f t="shared" si="235"/>
        <v>-</v>
      </c>
      <c r="BF378" s="902"/>
      <c r="BG378" s="903"/>
      <c r="BH378" s="904"/>
      <c r="BI378" s="905"/>
      <c r="BJ378" s="866"/>
      <c r="BL378" s="867"/>
      <c r="BM378" s="867"/>
      <c r="BN378" s="867"/>
    </row>
    <row r="379" spans="1:70">
      <c r="A379" s="872"/>
      <c r="B379" s="897" t="s">
        <v>55</v>
      </c>
      <c r="C379" s="897"/>
      <c r="D379" s="899"/>
      <c r="E379" s="899"/>
      <c r="F379" s="899">
        <f t="shared" si="236"/>
        <v>0</v>
      </c>
      <c r="G379" s="899">
        <f t="shared" si="236"/>
        <v>0</v>
      </c>
      <c r="H379" s="899"/>
      <c r="I379" s="899"/>
      <c r="J379" s="899"/>
      <c r="K379" s="899"/>
      <c r="L379" s="899"/>
      <c r="M379" s="899"/>
      <c r="N379" s="899"/>
      <c r="O379" s="899"/>
      <c r="P379" s="899"/>
      <c r="Q379" s="899"/>
      <c r="R379" s="899"/>
      <c r="S379" s="899"/>
      <c r="T379" s="899"/>
      <c r="U379" s="899"/>
      <c r="V379" s="899"/>
      <c r="W379" s="899"/>
      <c r="X379" s="899"/>
      <c r="Y379" s="899"/>
      <c r="Z379" s="899"/>
      <c r="AA379" s="899"/>
      <c r="AB379" s="899"/>
      <c r="AC379" s="899"/>
      <c r="AD379" s="899"/>
      <c r="AE379" s="899"/>
      <c r="AF379" s="899"/>
      <c r="AG379" s="899">
        <f t="shared" si="229"/>
        <v>0</v>
      </c>
      <c r="AH379" s="899">
        <f t="shared" si="229"/>
        <v>0</v>
      </c>
      <c r="AI379" s="899"/>
      <c r="AJ379" s="899"/>
      <c r="AK379" s="899"/>
      <c r="AL379" s="899"/>
      <c r="AM379" s="899"/>
      <c r="AN379" s="899"/>
      <c r="AO379" s="899"/>
      <c r="AP379" s="899"/>
      <c r="AQ379" s="899">
        <f t="shared" si="231"/>
        <v>0</v>
      </c>
      <c r="AR379" s="899"/>
      <c r="AS379" s="899">
        <f t="shared" si="237"/>
        <v>0</v>
      </c>
      <c r="AT379" s="899">
        <f t="shared" si="238"/>
        <v>0</v>
      </c>
      <c r="AU379" s="899"/>
      <c r="AV379" s="899"/>
      <c r="AW379" s="899"/>
      <c r="AX379" s="899"/>
      <c r="AY379" s="899"/>
      <c r="AZ379" s="899"/>
      <c r="BA379" s="899"/>
      <c r="BB379" s="899">
        <f t="shared" si="239"/>
        <v>0</v>
      </c>
      <c r="BC379" s="899">
        <f t="shared" si="233"/>
        <v>0</v>
      </c>
      <c r="BD379" s="899">
        <f t="shared" si="234"/>
        <v>0</v>
      </c>
      <c r="BE379" s="901" t="str">
        <f t="shared" si="235"/>
        <v>-</v>
      </c>
      <c r="BF379" s="902"/>
      <c r="BG379" s="903"/>
      <c r="BH379" s="904"/>
      <c r="BI379" s="905"/>
      <c r="BJ379" s="866"/>
      <c r="BL379" s="867"/>
      <c r="BM379" s="867"/>
      <c r="BN379" s="867"/>
    </row>
    <row r="380" spans="1:70">
      <c r="A380" s="592"/>
      <c r="B380" s="907" t="s">
        <v>37</v>
      </c>
      <c r="C380" s="907"/>
      <c r="D380" s="320">
        <v>300.03335870000001</v>
      </c>
      <c r="E380" s="320"/>
      <c r="F380" s="320">
        <f t="shared" si="236"/>
        <v>20.663863079999999</v>
      </c>
      <c r="G380" s="320">
        <f t="shared" si="236"/>
        <v>9.0846339799999996</v>
      </c>
      <c r="H380" s="320">
        <v>7.9210096300000004</v>
      </c>
      <c r="I380" s="320">
        <v>65.349999999999994</v>
      </c>
      <c r="J380" s="320">
        <v>54.727416159999997</v>
      </c>
      <c r="K380" s="320">
        <v>45.723881730000002</v>
      </c>
      <c r="L380" s="320">
        <v>0.2</v>
      </c>
      <c r="M380" s="320">
        <v>0.2</v>
      </c>
      <c r="N380" s="320">
        <v>0.2</v>
      </c>
      <c r="O380" s="320">
        <v>0</v>
      </c>
      <c r="P380" s="320">
        <v>1.2521060099999999</v>
      </c>
      <c r="Q380" s="320">
        <v>5.4075707800000004</v>
      </c>
      <c r="R380" s="320">
        <v>4.63063527</v>
      </c>
      <c r="S380" s="320">
        <v>0</v>
      </c>
      <c r="T380" s="320">
        <v>1.4521060100000001</v>
      </c>
      <c r="U380" s="320">
        <v>1.4521060100000001</v>
      </c>
      <c r="V380" s="320">
        <v>0</v>
      </c>
      <c r="W380" s="320">
        <v>0</v>
      </c>
      <c r="X380" s="320"/>
      <c r="Y380" s="320">
        <v>10.62409969</v>
      </c>
      <c r="Z380" s="320">
        <v>3.4770631999999999</v>
      </c>
      <c r="AA380" s="320">
        <v>3.0903743600000007</v>
      </c>
      <c r="AB380" s="320">
        <v>0.38668883999999998</v>
      </c>
      <c r="AC380" s="320">
        <v>8.5876573799999996</v>
      </c>
      <c r="AD380" s="320">
        <v>0</v>
      </c>
      <c r="AE380" s="320">
        <v>0</v>
      </c>
      <c r="AF380" s="320">
        <v>0</v>
      </c>
      <c r="AG380" s="320">
        <f t="shared" si="229"/>
        <v>8.7018751200000004</v>
      </c>
      <c r="AH380" s="320">
        <f t="shared" si="229"/>
        <v>7.5661292400000004</v>
      </c>
      <c r="AI380" s="320">
        <v>0</v>
      </c>
      <c r="AJ380" s="320"/>
      <c r="AK380" s="320">
        <v>8.3873464700000007</v>
      </c>
      <c r="AL380" s="320">
        <v>7.2983753900000004</v>
      </c>
      <c r="AM380" s="320">
        <v>0.31452865000000002</v>
      </c>
      <c r="AN380" s="320">
        <v>0.26775384999999996</v>
      </c>
      <c r="AO380" s="320">
        <v>0</v>
      </c>
      <c r="AP380" s="320">
        <v>0</v>
      </c>
      <c r="AQ380" s="320">
        <f t="shared" si="231"/>
        <v>0.31452865000000002</v>
      </c>
      <c r="AR380" s="320"/>
      <c r="AS380" s="320">
        <f t="shared" si="237"/>
        <v>4.7598640300000001</v>
      </c>
      <c r="AT380" s="320">
        <f t="shared" si="238"/>
        <v>4.0512367899999999</v>
      </c>
      <c r="AU380" s="320">
        <v>0</v>
      </c>
      <c r="AV380" s="320">
        <v>3.8014409900000001</v>
      </c>
      <c r="AW380" s="320">
        <v>3.2351649500000002</v>
      </c>
      <c r="AX380" s="320">
        <v>0.95842304</v>
      </c>
      <c r="AY380" s="320">
        <v>0.81607183999999999</v>
      </c>
      <c r="AZ380" s="320">
        <v>0</v>
      </c>
      <c r="BA380" s="320">
        <v>0</v>
      </c>
      <c r="BB380" s="320">
        <f t="shared" si="239"/>
        <v>0.95842304</v>
      </c>
      <c r="BC380" s="320">
        <f t="shared" si="233"/>
        <v>290.94872472000003</v>
      </c>
      <c r="BD380" s="320">
        <f t="shared" si="234"/>
        <v>-7.1470364899999996</v>
      </c>
      <c r="BE380" s="908">
        <f t="shared" si="235"/>
        <v>-67.271926078848765</v>
      </c>
      <c r="BF380" s="583">
        <v>0</v>
      </c>
      <c r="BG380" s="627">
        <v>0</v>
      </c>
      <c r="BH380" s="627">
        <v>0</v>
      </c>
      <c r="BI380" s="628">
        <v>0</v>
      </c>
      <c r="BJ380" s="445">
        <v>0</v>
      </c>
      <c r="BK380" s="574"/>
      <c r="BL380" s="627">
        <v>5.8777051399999998</v>
      </c>
      <c r="BM380" s="627">
        <v>80.793388940000014</v>
      </c>
      <c r="BN380" s="855">
        <v>95.372969200000014</v>
      </c>
      <c r="BO380" s="579">
        <v>95372.969200000021</v>
      </c>
      <c r="BQ380" s="579">
        <v>0</v>
      </c>
      <c r="BR380" s="579">
        <v>0</v>
      </c>
    </row>
    <row r="381" spans="1:70">
      <c r="A381" s="872"/>
      <c r="B381" s="897" t="s">
        <v>343</v>
      </c>
      <c r="C381" s="897"/>
      <c r="D381" s="899">
        <f t="shared" ref="D381:D398" si="270">D191+D210+D229+D248+D267+D286+D305+D324+D343+D362</f>
        <v>300.03335869999995</v>
      </c>
      <c r="E381" s="899"/>
      <c r="F381" s="899">
        <f t="shared" si="236"/>
        <v>20.663863079999999</v>
      </c>
      <c r="G381" s="899">
        <f t="shared" si="236"/>
        <v>9.0846339799999996</v>
      </c>
      <c r="H381" s="899">
        <f t="shared" ref="H381:BA387" si="271">H191+H210+H229+H248+H267+H286+H305+H324+H343+H362</f>
        <v>0</v>
      </c>
      <c r="I381" s="899">
        <f t="shared" si="271"/>
        <v>0</v>
      </c>
      <c r="J381" s="899">
        <f t="shared" si="271"/>
        <v>0</v>
      </c>
      <c r="K381" s="899">
        <f t="shared" si="271"/>
        <v>0</v>
      </c>
      <c r="L381" s="899">
        <f t="shared" si="271"/>
        <v>0.2</v>
      </c>
      <c r="M381" s="899">
        <f t="shared" si="271"/>
        <v>0.2</v>
      </c>
      <c r="N381" s="899">
        <f t="shared" si="271"/>
        <v>0</v>
      </c>
      <c r="O381" s="899">
        <f t="shared" si="271"/>
        <v>0</v>
      </c>
      <c r="P381" s="899">
        <f t="shared" si="271"/>
        <v>1.2521060099999999</v>
      </c>
      <c r="Q381" s="899">
        <f t="shared" si="271"/>
        <v>5.4075707800000004</v>
      </c>
      <c r="R381" s="899">
        <f t="shared" si="271"/>
        <v>0.97426970000000002</v>
      </c>
      <c r="S381" s="899">
        <f t="shared" si="271"/>
        <v>0</v>
      </c>
      <c r="T381" s="899">
        <f t="shared" si="271"/>
        <v>0</v>
      </c>
      <c r="U381" s="899">
        <f t="shared" si="271"/>
        <v>0</v>
      </c>
      <c r="V381" s="899">
        <f t="shared" si="271"/>
        <v>0</v>
      </c>
      <c r="W381" s="899">
        <f t="shared" si="271"/>
        <v>0</v>
      </c>
      <c r="X381" s="899">
        <f t="shared" si="271"/>
        <v>0</v>
      </c>
      <c r="Y381" s="899">
        <f t="shared" si="271"/>
        <v>10.62409969</v>
      </c>
      <c r="Z381" s="899">
        <f t="shared" si="271"/>
        <v>3.4770631999999999</v>
      </c>
      <c r="AA381" s="899">
        <f t="shared" si="271"/>
        <v>2.0108443600000001</v>
      </c>
      <c r="AB381" s="899">
        <f t="shared" si="271"/>
        <v>0.35509343999999998</v>
      </c>
      <c r="AC381" s="899">
        <f t="shared" si="271"/>
        <v>8.5876573799999996</v>
      </c>
      <c r="AD381" s="899">
        <f t="shared" si="271"/>
        <v>0</v>
      </c>
      <c r="AE381" s="899">
        <f t="shared" si="271"/>
        <v>0</v>
      </c>
      <c r="AF381" s="899">
        <f t="shared" si="271"/>
        <v>0</v>
      </c>
      <c r="AG381" s="899">
        <f t="shared" si="229"/>
        <v>8.7018751200000004</v>
      </c>
      <c r="AH381" s="899">
        <f t="shared" si="229"/>
        <v>0</v>
      </c>
      <c r="AI381" s="899">
        <f t="shared" si="271"/>
        <v>0</v>
      </c>
      <c r="AJ381" s="899">
        <f t="shared" si="271"/>
        <v>0</v>
      </c>
      <c r="AK381" s="899">
        <f t="shared" si="271"/>
        <v>8.3873464700000007</v>
      </c>
      <c r="AL381" s="899">
        <f t="shared" si="271"/>
        <v>0</v>
      </c>
      <c r="AM381" s="899">
        <f t="shared" si="271"/>
        <v>0.31452865000000002</v>
      </c>
      <c r="AN381" s="899">
        <f t="shared" si="271"/>
        <v>0</v>
      </c>
      <c r="AO381" s="899">
        <f t="shared" si="271"/>
        <v>0</v>
      </c>
      <c r="AP381" s="899">
        <f t="shared" si="271"/>
        <v>0</v>
      </c>
      <c r="AQ381" s="899">
        <f t="shared" si="231"/>
        <v>0.31452865000000002</v>
      </c>
      <c r="AR381" s="899"/>
      <c r="AS381" s="899">
        <f t="shared" si="237"/>
        <v>4.7598640300000001</v>
      </c>
      <c r="AT381" s="899">
        <f t="shared" si="238"/>
        <v>4.0512367899999999</v>
      </c>
      <c r="AU381" s="899">
        <f t="shared" si="271"/>
        <v>0</v>
      </c>
      <c r="AV381" s="899">
        <f t="shared" si="271"/>
        <v>3.8014409900000001</v>
      </c>
      <c r="AW381" s="899">
        <f t="shared" si="271"/>
        <v>3.2351649499999997</v>
      </c>
      <c r="AX381" s="899">
        <f t="shared" si="271"/>
        <v>0.95842304</v>
      </c>
      <c r="AY381" s="899">
        <f t="shared" si="271"/>
        <v>0.81607183999999999</v>
      </c>
      <c r="AZ381" s="899">
        <f t="shared" si="271"/>
        <v>0</v>
      </c>
      <c r="BA381" s="899">
        <f t="shared" si="271"/>
        <v>0</v>
      </c>
      <c r="BB381" s="899">
        <f t="shared" si="239"/>
        <v>0.95842304</v>
      </c>
      <c r="BC381" s="899">
        <f t="shared" si="233"/>
        <v>290.94872471999997</v>
      </c>
      <c r="BD381" s="899">
        <f t="shared" si="234"/>
        <v>-7.1470364899999996</v>
      </c>
      <c r="BE381" s="901">
        <f t="shared" si="235"/>
        <v>-67.271926078848765</v>
      </c>
      <c r="BF381" s="902"/>
      <c r="BG381" s="903"/>
      <c r="BH381" s="904"/>
      <c r="BI381" s="905"/>
      <c r="BJ381" s="866"/>
      <c r="BL381" s="867"/>
      <c r="BM381" s="867"/>
      <c r="BN381" s="867"/>
    </row>
    <row r="382" spans="1:70">
      <c r="A382" s="872"/>
      <c r="B382" s="897" t="s">
        <v>344</v>
      </c>
      <c r="C382" s="897"/>
      <c r="D382" s="899">
        <f t="shared" si="270"/>
        <v>234.96624493889581</v>
      </c>
      <c r="E382" s="899"/>
      <c r="F382" s="899">
        <f t="shared" si="236"/>
        <v>14.583725449692533</v>
      </c>
      <c r="G382" s="899">
        <f t="shared" si="236"/>
        <v>3.2637987296925335</v>
      </c>
      <c r="H382" s="899">
        <f t="shared" si="271"/>
        <v>0</v>
      </c>
      <c r="I382" s="899">
        <f t="shared" si="271"/>
        <v>0</v>
      </c>
      <c r="J382" s="899">
        <f t="shared" si="271"/>
        <v>0</v>
      </c>
      <c r="K382" s="899">
        <f t="shared" si="271"/>
        <v>0</v>
      </c>
      <c r="L382" s="899">
        <f t="shared" si="271"/>
        <v>0.15113473020433832</v>
      </c>
      <c r="M382" s="899">
        <f t="shared" si="271"/>
        <v>0.15113473020433832</v>
      </c>
      <c r="N382" s="899">
        <f t="shared" si="271"/>
        <v>0</v>
      </c>
      <c r="O382" s="899">
        <f t="shared" si="271"/>
        <v>0</v>
      </c>
      <c r="P382" s="899">
        <f t="shared" si="271"/>
        <v>0.37097425000000001</v>
      </c>
      <c r="Q382" s="899">
        <f t="shared" si="271"/>
        <v>1.9382187</v>
      </c>
      <c r="R382" s="899">
        <f t="shared" si="271"/>
        <v>0.23125964999999998</v>
      </c>
      <c r="S382" s="899">
        <f t="shared" si="271"/>
        <v>0</v>
      </c>
      <c r="T382" s="899">
        <f t="shared" si="271"/>
        <v>0</v>
      </c>
      <c r="U382" s="899">
        <f t="shared" si="271"/>
        <v>0</v>
      </c>
      <c r="V382" s="899">
        <f t="shared" si="271"/>
        <v>0</v>
      </c>
      <c r="W382" s="899">
        <f t="shared" si="271"/>
        <v>0</v>
      </c>
      <c r="X382" s="899">
        <f t="shared" si="271"/>
        <v>0</v>
      </c>
      <c r="Y382" s="899">
        <f t="shared" si="271"/>
        <v>6.9397753417942187</v>
      </c>
      <c r="Z382" s="899">
        <f t="shared" si="271"/>
        <v>1.1744452994881951</v>
      </c>
      <c r="AA382" s="899">
        <f t="shared" si="271"/>
        <v>0.26775384999999996</v>
      </c>
      <c r="AB382" s="899">
        <f t="shared" si="271"/>
        <v>4.6774800000000005E-2</v>
      </c>
      <c r="AC382" s="899">
        <f t="shared" si="271"/>
        <v>7.1218411276939753</v>
      </c>
      <c r="AD382" s="899">
        <f t="shared" si="271"/>
        <v>0</v>
      </c>
      <c r="AE382" s="899">
        <f t="shared" si="271"/>
        <v>0</v>
      </c>
      <c r="AF382" s="899">
        <f t="shared" si="271"/>
        <v>0</v>
      </c>
      <c r="AG382" s="899">
        <f t="shared" si="229"/>
        <v>2.9299051394881954</v>
      </c>
      <c r="AH382" s="899">
        <f t="shared" si="229"/>
        <v>0</v>
      </c>
      <c r="AI382" s="899">
        <f t="shared" si="271"/>
        <v>0</v>
      </c>
      <c r="AJ382" s="899">
        <f t="shared" si="271"/>
        <v>0</v>
      </c>
      <c r="AK382" s="899">
        <f t="shared" si="271"/>
        <v>2.6153764894881952</v>
      </c>
      <c r="AL382" s="899">
        <f t="shared" si="271"/>
        <v>0</v>
      </c>
      <c r="AM382" s="899">
        <f t="shared" si="271"/>
        <v>0.31452865000000002</v>
      </c>
      <c r="AN382" s="899">
        <f t="shared" si="271"/>
        <v>0</v>
      </c>
      <c r="AO382" s="899">
        <f t="shared" si="271"/>
        <v>0</v>
      </c>
      <c r="AP382" s="899">
        <f t="shared" si="271"/>
        <v>0</v>
      </c>
      <c r="AQ382" s="899">
        <f t="shared" si="231"/>
        <v>0.31452865000000002</v>
      </c>
      <c r="AR382" s="899"/>
      <c r="AS382" s="899">
        <f t="shared" si="237"/>
        <v>2.1716437100000001</v>
      </c>
      <c r="AT382" s="899">
        <f t="shared" si="238"/>
        <v>1.8577969300000001</v>
      </c>
      <c r="AU382" s="899">
        <f t="shared" si="271"/>
        <v>0</v>
      </c>
      <c r="AV382" s="899">
        <f t="shared" si="271"/>
        <v>1.2132206700000001</v>
      </c>
      <c r="AW382" s="899">
        <f t="shared" si="271"/>
        <v>1.0417250900000001</v>
      </c>
      <c r="AX382" s="899">
        <f t="shared" si="271"/>
        <v>0.95842304</v>
      </c>
      <c r="AY382" s="899">
        <f t="shared" si="271"/>
        <v>0.81607183999999999</v>
      </c>
      <c r="AZ382" s="899">
        <f t="shared" si="271"/>
        <v>0</v>
      </c>
      <c r="BA382" s="899">
        <f t="shared" si="271"/>
        <v>0</v>
      </c>
      <c r="BB382" s="899">
        <f t="shared" si="239"/>
        <v>0.95842304</v>
      </c>
      <c r="BC382" s="899">
        <f t="shared" si="233"/>
        <v>231.70244620920329</v>
      </c>
      <c r="BD382" s="899">
        <f t="shared" si="234"/>
        <v>-5.7653300423060241</v>
      </c>
      <c r="BE382" s="901">
        <f t="shared" si="235"/>
        <v>-83.076609232359488</v>
      </c>
      <c r="BF382" s="902"/>
      <c r="BG382" s="903"/>
      <c r="BH382" s="904"/>
      <c r="BI382" s="905"/>
      <c r="BJ382" s="866"/>
      <c r="BL382" s="867"/>
      <c r="BM382" s="867"/>
      <c r="BN382" s="867"/>
    </row>
    <row r="383" spans="1:70">
      <c r="A383" s="872"/>
      <c r="B383" s="897" t="s">
        <v>345</v>
      </c>
      <c r="C383" s="897"/>
      <c r="D383" s="899">
        <f t="shared" si="270"/>
        <v>203.11367845006384</v>
      </c>
      <c r="E383" s="899"/>
      <c r="F383" s="899">
        <f t="shared" si="236"/>
        <v>14.5754114208729</v>
      </c>
      <c r="G383" s="899">
        <f t="shared" si="236"/>
        <v>3.2554847008729002</v>
      </c>
      <c r="H383" s="899">
        <f t="shared" si="271"/>
        <v>0</v>
      </c>
      <c r="I383" s="899">
        <f t="shared" si="271"/>
        <v>0</v>
      </c>
      <c r="J383" s="899">
        <f t="shared" si="271"/>
        <v>0</v>
      </c>
      <c r="K383" s="899">
        <f t="shared" si="271"/>
        <v>0</v>
      </c>
      <c r="L383" s="899">
        <f t="shared" si="271"/>
        <v>0.14938975151672451</v>
      </c>
      <c r="M383" s="899">
        <f t="shared" si="271"/>
        <v>0.14938975151672451</v>
      </c>
      <c r="N383" s="899">
        <f t="shared" si="271"/>
        <v>0</v>
      </c>
      <c r="O383" s="899">
        <f t="shared" si="271"/>
        <v>0</v>
      </c>
      <c r="P383" s="899">
        <f t="shared" si="271"/>
        <v>0.37097425000000001</v>
      </c>
      <c r="Q383" s="899">
        <f t="shared" si="271"/>
        <v>1.9382187</v>
      </c>
      <c r="R383" s="899">
        <f t="shared" si="271"/>
        <v>0.23125964999999998</v>
      </c>
      <c r="S383" s="899">
        <f t="shared" si="271"/>
        <v>0</v>
      </c>
      <c r="T383" s="899">
        <f t="shared" si="271"/>
        <v>0</v>
      </c>
      <c r="U383" s="899">
        <f t="shared" si="271"/>
        <v>0</v>
      </c>
      <c r="V383" s="899">
        <f t="shared" si="271"/>
        <v>0</v>
      </c>
      <c r="W383" s="899">
        <f t="shared" si="271"/>
        <v>0</v>
      </c>
      <c r="X383" s="899">
        <f t="shared" si="271"/>
        <v>0</v>
      </c>
      <c r="Y383" s="899">
        <f t="shared" si="271"/>
        <v>6.9332062916621995</v>
      </c>
      <c r="Z383" s="899">
        <f t="shared" si="271"/>
        <v>1.1678762493561758</v>
      </c>
      <c r="AA383" s="899">
        <f t="shared" si="271"/>
        <v>0.26775384999999996</v>
      </c>
      <c r="AB383" s="899">
        <f t="shared" si="271"/>
        <v>4.6774800000000005E-2</v>
      </c>
      <c r="AC383" s="899">
        <f t="shared" si="271"/>
        <v>7.1218411276939753</v>
      </c>
      <c r="AD383" s="899">
        <f t="shared" si="271"/>
        <v>0</v>
      </c>
      <c r="AE383" s="899">
        <f t="shared" si="271"/>
        <v>0</v>
      </c>
      <c r="AF383" s="899">
        <f t="shared" si="271"/>
        <v>0</v>
      </c>
      <c r="AG383" s="899">
        <f t="shared" si="229"/>
        <v>2.9233360893561762</v>
      </c>
      <c r="AH383" s="899">
        <f t="shared" si="229"/>
        <v>0</v>
      </c>
      <c r="AI383" s="899">
        <f t="shared" si="271"/>
        <v>0</v>
      </c>
      <c r="AJ383" s="899">
        <f t="shared" si="271"/>
        <v>0</v>
      </c>
      <c r="AK383" s="899">
        <f t="shared" si="271"/>
        <v>2.608807439356176</v>
      </c>
      <c r="AL383" s="899">
        <f t="shared" si="271"/>
        <v>0</v>
      </c>
      <c r="AM383" s="899">
        <f t="shared" si="271"/>
        <v>0.31452865000000002</v>
      </c>
      <c r="AN383" s="899">
        <f t="shared" si="271"/>
        <v>0</v>
      </c>
      <c r="AO383" s="899">
        <f t="shared" si="271"/>
        <v>0</v>
      </c>
      <c r="AP383" s="899">
        <f t="shared" si="271"/>
        <v>0</v>
      </c>
      <c r="AQ383" s="899">
        <f t="shared" si="231"/>
        <v>0.31452865000000002</v>
      </c>
      <c r="AR383" s="899"/>
      <c r="AS383" s="899">
        <f t="shared" si="237"/>
        <v>2.1716437100000001</v>
      </c>
      <c r="AT383" s="899">
        <f t="shared" si="238"/>
        <v>1.8577969300000001</v>
      </c>
      <c r="AU383" s="899">
        <f t="shared" si="271"/>
        <v>0</v>
      </c>
      <c r="AV383" s="899">
        <f t="shared" si="271"/>
        <v>1.2132206700000001</v>
      </c>
      <c r="AW383" s="899">
        <f t="shared" si="271"/>
        <v>1.0417250900000001</v>
      </c>
      <c r="AX383" s="899">
        <f t="shared" si="271"/>
        <v>0.95842304</v>
      </c>
      <c r="AY383" s="899">
        <f t="shared" si="271"/>
        <v>0.81607183999999999</v>
      </c>
      <c r="AZ383" s="899">
        <f t="shared" si="271"/>
        <v>0</v>
      </c>
      <c r="BA383" s="899">
        <f t="shared" si="271"/>
        <v>0</v>
      </c>
      <c r="BB383" s="899">
        <f t="shared" si="239"/>
        <v>0.95842304</v>
      </c>
      <c r="BC383" s="899">
        <f t="shared" si="233"/>
        <v>199.85819374919095</v>
      </c>
      <c r="BD383" s="899">
        <f t="shared" si="234"/>
        <v>-5.7653300423060241</v>
      </c>
      <c r="BE383" s="901">
        <f t="shared" si="235"/>
        <v>-83.155322368517275</v>
      </c>
      <c r="BF383" s="902"/>
      <c r="BG383" s="903"/>
      <c r="BH383" s="904"/>
      <c r="BI383" s="905"/>
      <c r="BJ383" s="866"/>
      <c r="BL383" s="867"/>
      <c r="BM383" s="867"/>
      <c r="BN383" s="867"/>
    </row>
    <row r="384" spans="1:70">
      <c r="A384" s="872"/>
      <c r="B384" s="897" t="s">
        <v>346</v>
      </c>
      <c r="C384" s="897"/>
      <c r="D384" s="899">
        <f t="shared" si="270"/>
        <v>0</v>
      </c>
      <c r="E384" s="899"/>
      <c r="F384" s="899">
        <f t="shared" si="236"/>
        <v>0</v>
      </c>
      <c r="G384" s="899">
        <f t="shared" si="236"/>
        <v>0</v>
      </c>
      <c r="H384" s="899">
        <f t="shared" si="271"/>
        <v>0</v>
      </c>
      <c r="I384" s="899">
        <f t="shared" si="271"/>
        <v>0</v>
      </c>
      <c r="J384" s="899">
        <f t="shared" si="271"/>
        <v>0</v>
      </c>
      <c r="K384" s="899">
        <f t="shared" si="271"/>
        <v>0</v>
      </c>
      <c r="L384" s="899">
        <f t="shared" si="271"/>
        <v>0</v>
      </c>
      <c r="M384" s="899">
        <f t="shared" si="271"/>
        <v>0</v>
      </c>
      <c r="N384" s="899">
        <f t="shared" si="271"/>
        <v>0</v>
      </c>
      <c r="O384" s="899">
        <f t="shared" si="271"/>
        <v>0</v>
      </c>
      <c r="P384" s="899">
        <f t="shared" si="271"/>
        <v>0</v>
      </c>
      <c r="Q384" s="899">
        <f t="shared" si="271"/>
        <v>0</v>
      </c>
      <c r="R384" s="899">
        <f t="shared" si="271"/>
        <v>0</v>
      </c>
      <c r="S384" s="899">
        <f t="shared" si="271"/>
        <v>0</v>
      </c>
      <c r="T384" s="899">
        <f t="shared" si="271"/>
        <v>0</v>
      </c>
      <c r="U384" s="899">
        <f t="shared" si="271"/>
        <v>0</v>
      </c>
      <c r="V384" s="899">
        <f t="shared" si="271"/>
        <v>0</v>
      </c>
      <c r="W384" s="899">
        <f t="shared" si="271"/>
        <v>0</v>
      </c>
      <c r="X384" s="899">
        <f t="shared" si="271"/>
        <v>0</v>
      </c>
      <c r="Y384" s="899">
        <f t="shared" si="271"/>
        <v>0</v>
      </c>
      <c r="Z384" s="899">
        <f t="shared" si="271"/>
        <v>0</v>
      </c>
      <c r="AA384" s="899">
        <f t="shared" si="271"/>
        <v>0</v>
      </c>
      <c r="AB384" s="899">
        <f t="shared" si="271"/>
        <v>0</v>
      </c>
      <c r="AC384" s="899">
        <f t="shared" si="271"/>
        <v>0</v>
      </c>
      <c r="AD384" s="899">
        <f t="shared" si="271"/>
        <v>0</v>
      </c>
      <c r="AE384" s="899">
        <f t="shared" si="271"/>
        <v>0</v>
      </c>
      <c r="AF384" s="899">
        <f t="shared" si="271"/>
        <v>0</v>
      </c>
      <c r="AG384" s="899">
        <f t="shared" si="229"/>
        <v>0</v>
      </c>
      <c r="AH384" s="899">
        <f t="shared" si="229"/>
        <v>0</v>
      </c>
      <c r="AI384" s="899">
        <f t="shared" si="271"/>
        <v>0</v>
      </c>
      <c r="AJ384" s="899">
        <f t="shared" si="271"/>
        <v>0</v>
      </c>
      <c r="AK384" s="899">
        <f t="shared" si="271"/>
        <v>0</v>
      </c>
      <c r="AL384" s="899">
        <f t="shared" si="271"/>
        <v>0</v>
      </c>
      <c r="AM384" s="899">
        <f t="shared" si="271"/>
        <v>0</v>
      </c>
      <c r="AN384" s="899">
        <f t="shared" si="271"/>
        <v>0</v>
      </c>
      <c r="AO384" s="899">
        <f t="shared" si="271"/>
        <v>0</v>
      </c>
      <c r="AP384" s="899">
        <f t="shared" si="271"/>
        <v>0</v>
      </c>
      <c r="AQ384" s="899">
        <f t="shared" si="231"/>
        <v>0</v>
      </c>
      <c r="AR384" s="899"/>
      <c r="AS384" s="899">
        <f t="shared" si="237"/>
        <v>0</v>
      </c>
      <c r="AT384" s="899">
        <f t="shared" si="238"/>
        <v>0</v>
      </c>
      <c r="AU384" s="899">
        <f t="shared" si="271"/>
        <v>0</v>
      </c>
      <c r="AV384" s="899">
        <f t="shared" si="271"/>
        <v>0</v>
      </c>
      <c r="AW384" s="899">
        <f t="shared" si="271"/>
        <v>0</v>
      </c>
      <c r="AX384" s="899">
        <f t="shared" si="271"/>
        <v>0</v>
      </c>
      <c r="AY384" s="899">
        <f t="shared" si="271"/>
        <v>0</v>
      </c>
      <c r="AZ384" s="899">
        <f t="shared" si="271"/>
        <v>0</v>
      </c>
      <c r="BA384" s="899">
        <f t="shared" si="271"/>
        <v>0</v>
      </c>
      <c r="BB384" s="899">
        <f t="shared" si="239"/>
        <v>0</v>
      </c>
      <c r="BC384" s="899">
        <f t="shared" si="233"/>
        <v>0</v>
      </c>
      <c r="BD384" s="899">
        <f t="shared" si="234"/>
        <v>0</v>
      </c>
      <c r="BE384" s="901" t="str">
        <f t="shared" si="235"/>
        <v>-</v>
      </c>
      <c r="BF384" s="902"/>
      <c r="BG384" s="903"/>
      <c r="BH384" s="904"/>
      <c r="BI384" s="905"/>
      <c r="BJ384" s="866"/>
      <c r="BL384" s="867"/>
      <c r="BM384" s="867"/>
      <c r="BN384" s="867"/>
    </row>
    <row r="385" spans="1:70">
      <c r="A385" s="872"/>
      <c r="B385" s="897" t="s">
        <v>347</v>
      </c>
      <c r="C385" s="897"/>
      <c r="D385" s="899">
        <f t="shared" si="270"/>
        <v>0</v>
      </c>
      <c r="E385" s="899"/>
      <c r="F385" s="899">
        <f t="shared" si="236"/>
        <v>0</v>
      </c>
      <c r="G385" s="899">
        <f t="shared" si="236"/>
        <v>0</v>
      </c>
      <c r="H385" s="899">
        <f t="shared" si="271"/>
        <v>0</v>
      </c>
      <c r="I385" s="899">
        <f t="shared" si="271"/>
        <v>0</v>
      </c>
      <c r="J385" s="899">
        <f t="shared" si="271"/>
        <v>0</v>
      </c>
      <c r="K385" s="899">
        <f t="shared" si="271"/>
        <v>0</v>
      </c>
      <c r="L385" s="899">
        <f t="shared" si="271"/>
        <v>0</v>
      </c>
      <c r="M385" s="899">
        <f t="shared" si="271"/>
        <v>0</v>
      </c>
      <c r="N385" s="899">
        <f t="shared" si="271"/>
        <v>0</v>
      </c>
      <c r="O385" s="899">
        <f t="shared" si="271"/>
        <v>0</v>
      </c>
      <c r="P385" s="899">
        <f t="shared" si="271"/>
        <v>0</v>
      </c>
      <c r="Q385" s="899">
        <f t="shared" si="271"/>
        <v>0</v>
      </c>
      <c r="R385" s="899">
        <f t="shared" si="271"/>
        <v>0</v>
      </c>
      <c r="S385" s="899">
        <f t="shared" si="271"/>
        <v>0</v>
      </c>
      <c r="T385" s="899">
        <f t="shared" si="271"/>
        <v>0</v>
      </c>
      <c r="U385" s="899">
        <f t="shared" si="271"/>
        <v>0</v>
      </c>
      <c r="V385" s="899">
        <f t="shared" si="271"/>
        <v>0</v>
      </c>
      <c r="W385" s="899">
        <f t="shared" si="271"/>
        <v>0</v>
      </c>
      <c r="X385" s="899">
        <f t="shared" si="271"/>
        <v>0</v>
      </c>
      <c r="Y385" s="899">
        <f t="shared" si="271"/>
        <v>0</v>
      </c>
      <c r="Z385" s="899">
        <f t="shared" si="271"/>
        <v>0</v>
      </c>
      <c r="AA385" s="899">
        <f t="shared" si="271"/>
        <v>0</v>
      </c>
      <c r="AB385" s="899">
        <f t="shared" si="271"/>
        <v>0</v>
      </c>
      <c r="AC385" s="899">
        <f t="shared" si="271"/>
        <v>0</v>
      </c>
      <c r="AD385" s="899">
        <f t="shared" si="271"/>
        <v>0</v>
      </c>
      <c r="AE385" s="899">
        <f t="shared" si="271"/>
        <v>0</v>
      </c>
      <c r="AF385" s="899">
        <f t="shared" si="271"/>
        <v>0</v>
      </c>
      <c r="AG385" s="899">
        <f t="shared" si="229"/>
        <v>0</v>
      </c>
      <c r="AH385" s="899">
        <f t="shared" si="229"/>
        <v>0</v>
      </c>
      <c r="AI385" s="899">
        <f t="shared" si="271"/>
        <v>0</v>
      </c>
      <c r="AJ385" s="899">
        <f t="shared" si="271"/>
        <v>0</v>
      </c>
      <c r="AK385" s="899">
        <f t="shared" si="271"/>
        <v>0</v>
      </c>
      <c r="AL385" s="899">
        <f t="shared" si="271"/>
        <v>0</v>
      </c>
      <c r="AM385" s="899">
        <f t="shared" si="271"/>
        <v>0</v>
      </c>
      <c r="AN385" s="899">
        <f t="shared" si="271"/>
        <v>0</v>
      </c>
      <c r="AO385" s="899">
        <f t="shared" si="271"/>
        <v>0</v>
      </c>
      <c r="AP385" s="899">
        <f t="shared" si="271"/>
        <v>0</v>
      </c>
      <c r="AQ385" s="899">
        <f t="shared" si="231"/>
        <v>0</v>
      </c>
      <c r="AR385" s="899"/>
      <c r="AS385" s="899">
        <f t="shared" si="237"/>
        <v>0</v>
      </c>
      <c r="AT385" s="899">
        <f t="shared" si="238"/>
        <v>0</v>
      </c>
      <c r="AU385" s="899">
        <f t="shared" si="271"/>
        <v>0</v>
      </c>
      <c r="AV385" s="899">
        <f t="shared" si="271"/>
        <v>0</v>
      </c>
      <c r="AW385" s="899">
        <f t="shared" si="271"/>
        <v>0</v>
      </c>
      <c r="AX385" s="899">
        <f t="shared" si="271"/>
        <v>0</v>
      </c>
      <c r="AY385" s="899">
        <f t="shared" si="271"/>
        <v>0</v>
      </c>
      <c r="AZ385" s="899">
        <f t="shared" si="271"/>
        <v>0</v>
      </c>
      <c r="BA385" s="899">
        <f t="shared" si="271"/>
        <v>0</v>
      </c>
      <c r="BB385" s="899">
        <f t="shared" si="239"/>
        <v>0</v>
      </c>
      <c r="BC385" s="899">
        <f t="shared" si="233"/>
        <v>0</v>
      </c>
      <c r="BD385" s="899">
        <f t="shared" si="234"/>
        <v>0</v>
      </c>
      <c r="BE385" s="901" t="str">
        <f t="shared" si="235"/>
        <v>-</v>
      </c>
      <c r="BF385" s="902"/>
      <c r="BG385" s="903"/>
      <c r="BH385" s="904"/>
      <c r="BI385" s="905"/>
      <c r="BJ385" s="866"/>
      <c r="BL385" s="867"/>
      <c r="BM385" s="867"/>
      <c r="BN385" s="867"/>
    </row>
    <row r="386" spans="1:70">
      <c r="A386" s="872"/>
      <c r="B386" s="897" t="s">
        <v>348</v>
      </c>
      <c r="C386" s="897"/>
      <c r="D386" s="899">
        <f t="shared" si="270"/>
        <v>66.113961513580463</v>
      </c>
      <c r="E386" s="899"/>
      <c r="F386" s="899">
        <f t="shared" si="236"/>
        <v>6.5767058866777468</v>
      </c>
      <c r="G386" s="899">
        <f t="shared" si="236"/>
        <v>0.73138340667774604</v>
      </c>
      <c r="H386" s="899">
        <f t="shared" si="271"/>
        <v>0</v>
      </c>
      <c r="I386" s="899">
        <f t="shared" si="271"/>
        <v>0</v>
      </c>
      <c r="J386" s="899">
        <f t="shared" si="271"/>
        <v>0</v>
      </c>
      <c r="K386" s="899">
        <f t="shared" si="271"/>
        <v>0</v>
      </c>
      <c r="L386" s="899">
        <f t="shared" si="271"/>
        <v>4.7068812150096048E-2</v>
      </c>
      <c r="M386" s="899">
        <f t="shared" si="271"/>
        <v>4.7068812150096048E-2</v>
      </c>
      <c r="N386" s="899">
        <f t="shared" si="271"/>
        <v>0</v>
      </c>
      <c r="O386" s="899">
        <f t="shared" si="271"/>
        <v>0</v>
      </c>
      <c r="P386" s="899">
        <f t="shared" si="271"/>
        <v>0</v>
      </c>
      <c r="Q386" s="899">
        <f t="shared" si="271"/>
        <v>0.28008807000000002</v>
      </c>
      <c r="R386" s="899">
        <f t="shared" si="271"/>
        <v>0</v>
      </c>
      <c r="S386" s="899">
        <f t="shared" si="271"/>
        <v>0</v>
      </c>
      <c r="T386" s="899">
        <f t="shared" si="271"/>
        <v>0</v>
      </c>
      <c r="U386" s="899">
        <f t="shared" si="271"/>
        <v>0</v>
      </c>
      <c r="V386" s="899">
        <f t="shared" si="271"/>
        <v>0</v>
      </c>
      <c r="W386" s="899">
        <f t="shared" si="271"/>
        <v>0</v>
      </c>
      <c r="X386" s="899">
        <f t="shared" si="271"/>
        <v>0</v>
      </c>
      <c r="Y386" s="899">
        <f t="shared" si="271"/>
        <v>3.2698442329035373</v>
      </c>
      <c r="Z386" s="899">
        <f t="shared" si="271"/>
        <v>0.40422652452764996</v>
      </c>
      <c r="AA386" s="899">
        <f t="shared" si="271"/>
        <v>0</v>
      </c>
      <c r="AB386" s="899">
        <f t="shared" si="271"/>
        <v>0</v>
      </c>
      <c r="AC386" s="899">
        <f t="shared" si="271"/>
        <v>3.2597928416241131</v>
      </c>
      <c r="AD386" s="899">
        <f t="shared" si="271"/>
        <v>0</v>
      </c>
      <c r="AE386" s="899">
        <f t="shared" si="271"/>
        <v>0</v>
      </c>
      <c r="AF386" s="899">
        <f t="shared" si="271"/>
        <v>0</v>
      </c>
      <c r="AG386" s="899">
        <f t="shared" si="229"/>
        <v>0.50155573452765001</v>
      </c>
      <c r="AH386" s="899">
        <f t="shared" si="229"/>
        <v>0</v>
      </c>
      <c r="AI386" s="899">
        <f t="shared" si="271"/>
        <v>0</v>
      </c>
      <c r="AJ386" s="899">
        <f t="shared" si="271"/>
        <v>0</v>
      </c>
      <c r="AK386" s="899">
        <f t="shared" si="271"/>
        <v>0.50155573452765001</v>
      </c>
      <c r="AL386" s="899">
        <f t="shared" si="271"/>
        <v>0</v>
      </c>
      <c r="AM386" s="899">
        <f t="shared" si="271"/>
        <v>0</v>
      </c>
      <c r="AN386" s="899">
        <f t="shared" si="271"/>
        <v>0</v>
      </c>
      <c r="AO386" s="899">
        <f t="shared" si="271"/>
        <v>0</v>
      </c>
      <c r="AP386" s="899">
        <f t="shared" si="271"/>
        <v>0</v>
      </c>
      <c r="AQ386" s="899">
        <f t="shared" si="231"/>
        <v>0</v>
      </c>
      <c r="AR386" s="899"/>
      <c r="AS386" s="899">
        <f t="shared" si="237"/>
        <v>0.29838443000000003</v>
      </c>
      <c r="AT386" s="899">
        <f t="shared" si="238"/>
        <v>0.25724116000000002</v>
      </c>
      <c r="AU386" s="899">
        <f t="shared" si="271"/>
        <v>0</v>
      </c>
      <c r="AV386" s="899">
        <f t="shared" si="271"/>
        <v>0.29838443000000003</v>
      </c>
      <c r="AW386" s="899">
        <f t="shared" si="271"/>
        <v>0.25724116000000002</v>
      </c>
      <c r="AX386" s="899">
        <f t="shared" si="271"/>
        <v>0</v>
      </c>
      <c r="AY386" s="899">
        <f t="shared" si="271"/>
        <v>0</v>
      </c>
      <c r="AZ386" s="899">
        <f t="shared" si="271"/>
        <v>0</v>
      </c>
      <c r="BA386" s="899">
        <f t="shared" si="271"/>
        <v>0</v>
      </c>
      <c r="BB386" s="899">
        <f t="shared" si="239"/>
        <v>0</v>
      </c>
      <c r="BC386" s="899">
        <f t="shared" si="233"/>
        <v>65.382578106902713</v>
      </c>
      <c r="BD386" s="899">
        <f t="shared" si="234"/>
        <v>-2.8656177083758871</v>
      </c>
      <c r="BE386" s="901">
        <f t="shared" si="235"/>
        <v>-87.637743704729715</v>
      </c>
      <c r="BF386" s="902"/>
      <c r="BG386" s="903"/>
      <c r="BH386" s="904"/>
      <c r="BI386" s="905"/>
      <c r="BJ386" s="866"/>
      <c r="BL386" s="867"/>
      <c r="BM386" s="867"/>
      <c r="BN386" s="867"/>
    </row>
    <row r="387" spans="1:70">
      <c r="A387" s="872"/>
      <c r="B387" s="897" t="s">
        <v>349</v>
      </c>
      <c r="C387" s="897"/>
      <c r="D387" s="899">
        <f t="shared" si="270"/>
        <v>136.9997169364834</v>
      </c>
      <c r="E387" s="899"/>
      <c r="F387" s="899">
        <f t="shared" si="236"/>
        <v>7.998705534195155</v>
      </c>
      <c r="G387" s="899">
        <f t="shared" si="236"/>
        <v>2.5241012941951544</v>
      </c>
      <c r="H387" s="899">
        <f t="shared" si="271"/>
        <v>0</v>
      </c>
      <c r="I387" s="899">
        <f t="shared" si="271"/>
        <v>0</v>
      </c>
      <c r="J387" s="899">
        <f t="shared" si="271"/>
        <v>0</v>
      </c>
      <c r="K387" s="899">
        <f t="shared" si="271"/>
        <v>0</v>
      </c>
      <c r="L387" s="899">
        <f t="shared" si="271"/>
        <v>0.10232093936662848</v>
      </c>
      <c r="M387" s="899">
        <f t="shared" si="271"/>
        <v>0.10232093936662848</v>
      </c>
      <c r="N387" s="899">
        <f t="shared" si="271"/>
        <v>0</v>
      </c>
      <c r="O387" s="899">
        <f t="shared" si="271"/>
        <v>0</v>
      </c>
      <c r="P387" s="899">
        <f t="shared" si="271"/>
        <v>0.37097425000000001</v>
      </c>
      <c r="Q387" s="899">
        <f t="shared" si="271"/>
        <v>1.65813063</v>
      </c>
      <c r="R387" s="899">
        <f t="shared" si="271"/>
        <v>0.23125964999999998</v>
      </c>
      <c r="S387" s="899">
        <f t="shared" si="271"/>
        <v>0</v>
      </c>
      <c r="T387" s="899">
        <f t="shared" si="271"/>
        <v>0</v>
      </c>
      <c r="U387" s="899">
        <f t="shared" si="271"/>
        <v>0</v>
      </c>
      <c r="V387" s="899">
        <f t="shared" si="271"/>
        <v>0</v>
      </c>
      <c r="W387" s="899">
        <f t="shared" ref="W387:BA387" si="272">W197+W216+W235+W254+W273+W292+W311+W330+W349+W368</f>
        <v>0</v>
      </c>
      <c r="X387" s="899">
        <f t="shared" si="272"/>
        <v>0</v>
      </c>
      <c r="Y387" s="899">
        <f t="shared" si="272"/>
        <v>3.6633620587586626</v>
      </c>
      <c r="Z387" s="899">
        <f t="shared" si="272"/>
        <v>0.76364972482852589</v>
      </c>
      <c r="AA387" s="899">
        <f t="shared" si="272"/>
        <v>0.26775384999999996</v>
      </c>
      <c r="AB387" s="899">
        <f t="shared" si="272"/>
        <v>4.6774800000000005E-2</v>
      </c>
      <c r="AC387" s="899">
        <f t="shared" si="272"/>
        <v>3.8620482860698631</v>
      </c>
      <c r="AD387" s="899">
        <f t="shared" si="272"/>
        <v>0</v>
      </c>
      <c r="AE387" s="899">
        <f t="shared" si="272"/>
        <v>0</v>
      </c>
      <c r="AF387" s="899">
        <f t="shared" si="272"/>
        <v>0</v>
      </c>
      <c r="AG387" s="899">
        <f t="shared" si="229"/>
        <v>2.4217803548285262</v>
      </c>
      <c r="AH387" s="899">
        <f t="shared" si="229"/>
        <v>0</v>
      </c>
      <c r="AI387" s="899">
        <f t="shared" si="272"/>
        <v>0</v>
      </c>
      <c r="AJ387" s="899">
        <f t="shared" si="272"/>
        <v>0</v>
      </c>
      <c r="AK387" s="899">
        <f t="shared" si="272"/>
        <v>2.107251704828526</v>
      </c>
      <c r="AL387" s="899">
        <f t="shared" si="272"/>
        <v>0</v>
      </c>
      <c r="AM387" s="899">
        <f t="shared" si="272"/>
        <v>0.31452865000000002</v>
      </c>
      <c r="AN387" s="899">
        <f t="shared" si="272"/>
        <v>0</v>
      </c>
      <c r="AO387" s="899">
        <f t="shared" si="272"/>
        <v>0</v>
      </c>
      <c r="AP387" s="899">
        <f t="shared" si="272"/>
        <v>0</v>
      </c>
      <c r="AQ387" s="899">
        <f t="shared" si="231"/>
        <v>0.31452865000000002</v>
      </c>
      <c r="AR387" s="899"/>
      <c r="AS387" s="899">
        <f t="shared" si="237"/>
        <v>1.8732592800000001</v>
      </c>
      <c r="AT387" s="899">
        <f t="shared" si="238"/>
        <v>1.6005557700000002</v>
      </c>
      <c r="AU387" s="899">
        <f t="shared" si="272"/>
        <v>0</v>
      </c>
      <c r="AV387" s="899">
        <f t="shared" si="272"/>
        <v>0.91483624000000008</v>
      </c>
      <c r="AW387" s="899">
        <f t="shared" si="272"/>
        <v>0.78448393000000005</v>
      </c>
      <c r="AX387" s="899">
        <f t="shared" si="272"/>
        <v>0.95842304</v>
      </c>
      <c r="AY387" s="899">
        <f t="shared" si="272"/>
        <v>0.81607183999999999</v>
      </c>
      <c r="AZ387" s="899">
        <f t="shared" si="272"/>
        <v>0</v>
      </c>
      <c r="BA387" s="899">
        <f t="shared" si="272"/>
        <v>0</v>
      </c>
      <c r="BB387" s="899">
        <f t="shared" si="239"/>
        <v>0.95842304</v>
      </c>
      <c r="BC387" s="899">
        <f t="shared" si="233"/>
        <v>134.47561564228823</v>
      </c>
      <c r="BD387" s="899">
        <f t="shared" si="234"/>
        <v>-2.8997123339301369</v>
      </c>
      <c r="BE387" s="901">
        <f t="shared" si="235"/>
        <v>-79.154402088029215</v>
      </c>
      <c r="BF387" s="902"/>
      <c r="BG387" s="903"/>
      <c r="BH387" s="904"/>
      <c r="BI387" s="905"/>
      <c r="BJ387" s="866"/>
      <c r="BL387" s="867"/>
      <c r="BM387" s="867"/>
      <c r="BN387" s="867"/>
    </row>
    <row r="388" spans="1:70">
      <c r="A388" s="872"/>
      <c r="B388" s="897" t="s">
        <v>350</v>
      </c>
      <c r="C388" s="897"/>
      <c r="D388" s="899">
        <f t="shared" si="270"/>
        <v>31.852566488831972</v>
      </c>
      <c r="E388" s="899"/>
      <c r="F388" s="899">
        <f t="shared" si="236"/>
        <v>8.3140288196330812E-3</v>
      </c>
      <c r="G388" s="899">
        <f t="shared" si="236"/>
        <v>8.3140288196330812E-3</v>
      </c>
      <c r="H388" s="899">
        <f t="shared" ref="H388:BA394" si="273">H198+H217+H236+H255+H274+H293+H312+H331+H350+H369</f>
        <v>0</v>
      </c>
      <c r="I388" s="899">
        <f t="shared" si="273"/>
        <v>0</v>
      </c>
      <c r="J388" s="899">
        <f t="shared" si="273"/>
        <v>0</v>
      </c>
      <c r="K388" s="899">
        <f t="shared" si="273"/>
        <v>0</v>
      </c>
      <c r="L388" s="899">
        <f t="shared" si="273"/>
        <v>1.7449786876137753E-3</v>
      </c>
      <c r="M388" s="899">
        <f t="shared" si="273"/>
        <v>1.7449786876137753E-3</v>
      </c>
      <c r="N388" s="899">
        <f t="shared" si="273"/>
        <v>0</v>
      </c>
      <c r="O388" s="899">
        <f t="shared" si="273"/>
        <v>0</v>
      </c>
      <c r="P388" s="899">
        <f t="shared" si="273"/>
        <v>0</v>
      </c>
      <c r="Q388" s="899">
        <f t="shared" si="273"/>
        <v>0</v>
      </c>
      <c r="R388" s="899">
        <f t="shared" si="273"/>
        <v>0</v>
      </c>
      <c r="S388" s="899">
        <f t="shared" si="273"/>
        <v>0</v>
      </c>
      <c r="T388" s="899">
        <f t="shared" si="273"/>
        <v>0</v>
      </c>
      <c r="U388" s="899">
        <f t="shared" si="273"/>
        <v>0</v>
      </c>
      <c r="V388" s="899">
        <f t="shared" si="273"/>
        <v>0</v>
      </c>
      <c r="W388" s="899">
        <f t="shared" si="273"/>
        <v>0</v>
      </c>
      <c r="X388" s="899">
        <f t="shared" si="273"/>
        <v>0</v>
      </c>
      <c r="Y388" s="899">
        <f t="shared" si="273"/>
        <v>6.5690501320193068E-3</v>
      </c>
      <c r="Z388" s="899">
        <f t="shared" si="273"/>
        <v>6.5690501320193068E-3</v>
      </c>
      <c r="AA388" s="899">
        <f t="shared" si="273"/>
        <v>0</v>
      </c>
      <c r="AB388" s="899">
        <f t="shared" si="273"/>
        <v>0</v>
      </c>
      <c r="AC388" s="899">
        <f t="shared" si="273"/>
        <v>0</v>
      </c>
      <c r="AD388" s="899">
        <f t="shared" si="273"/>
        <v>0</v>
      </c>
      <c r="AE388" s="899">
        <f t="shared" si="273"/>
        <v>0</v>
      </c>
      <c r="AF388" s="899">
        <f t="shared" si="273"/>
        <v>0</v>
      </c>
      <c r="AG388" s="899">
        <f t="shared" si="229"/>
        <v>6.5690501320193068E-3</v>
      </c>
      <c r="AH388" s="899">
        <f t="shared" si="229"/>
        <v>0</v>
      </c>
      <c r="AI388" s="899">
        <f t="shared" si="273"/>
        <v>0</v>
      </c>
      <c r="AJ388" s="899">
        <f t="shared" si="273"/>
        <v>0</v>
      </c>
      <c r="AK388" s="899">
        <f t="shared" si="273"/>
        <v>6.5690501320193068E-3</v>
      </c>
      <c r="AL388" s="899">
        <f t="shared" si="273"/>
        <v>0</v>
      </c>
      <c r="AM388" s="899">
        <f t="shared" si="273"/>
        <v>0</v>
      </c>
      <c r="AN388" s="899">
        <f t="shared" si="273"/>
        <v>0</v>
      </c>
      <c r="AO388" s="899">
        <f t="shared" si="273"/>
        <v>0</v>
      </c>
      <c r="AP388" s="899">
        <f t="shared" si="273"/>
        <v>0</v>
      </c>
      <c r="AQ388" s="899">
        <f t="shared" si="231"/>
        <v>0</v>
      </c>
      <c r="AR388" s="899"/>
      <c r="AS388" s="899">
        <f t="shared" si="237"/>
        <v>0</v>
      </c>
      <c r="AT388" s="899">
        <f t="shared" si="238"/>
        <v>0</v>
      </c>
      <c r="AU388" s="899">
        <f t="shared" si="273"/>
        <v>0</v>
      </c>
      <c r="AV388" s="899">
        <f t="shared" si="273"/>
        <v>0</v>
      </c>
      <c r="AW388" s="899">
        <f t="shared" si="273"/>
        <v>0</v>
      </c>
      <c r="AX388" s="899">
        <f t="shared" si="273"/>
        <v>0</v>
      </c>
      <c r="AY388" s="899">
        <f t="shared" si="273"/>
        <v>0</v>
      </c>
      <c r="AZ388" s="899">
        <f t="shared" si="273"/>
        <v>0</v>
      </c>
      <c r="BA388" s="899">
        <f t="shared" si="273"/>
        <v>0</v>
      </c>
      <c r="BB388" s="899">
        <f t="shared" si="239"/>
        <v>0</v>
      </c>
      <c r="BC388" s="899">
        <f t="shared" si="233"/>
        <v>31.844252460012338</v>
      </c>
      <c r="BD388" s="899">
        <f t="shared" si="234"/>
        <v>0</v>
      </c>
      <c r="BE388" s="901">
        <f t="shared" si="235"/>
        <v>0</v>
      </c>
      <c r="BF388" s="902"/>
      <c r="BG388" s="903"/>
      <c r="BH388" s="904"/>
      <c r="BI388" s="905"/>
      <c r="BJ388" s="866"/>
      <c r="BL388" s="867"/>
      <c r="BM388" s="867"/>
      <c r="BN388" s="867"/>
    </row>
    <row r="389" spans="1:70">
      <c r="A389" s="872"/>
      <c r="B389" s="897" t="s">
        <v>351</v>
      </c>
      <c r="C389" s="897"/>
      <c r="D389" s="899">
        <f t="shared" si="270"/>
        <v>0</v>
      </c>
      <c r="E389" s="899"/>
      <c r="F389" s="899">
        <f t="shared" si="236"/>
        <v>0</v>
      </c>
      <c r="G389" s="899">
        <f t="shared" si="236"/>
        <v>0</v>
      </c>
      <c r="H389" s="899">
        <f t="shared" si="273"/>
        <v>0</v>
      </c>
      <c r="I389" s="899">
        <f t="shared" si="273"/>
        <v>0</v>
      </c>
      <c r="J389" s="899">
        <f t="shared" si="273"/>
        <v>0</v>
      </c>
      <c r="K389" s="899">
        <f t="shared" si="273"/>
        <v>0</v>
      </c>
      <c r="L389" s="899">
        <f t="shared" si="273"/>
        <v>0</v>
      </c>
      <c r="M389" s="899">
        <f t="shared" si="273"/>
        <v>0</v>
      </c>
      <c r="N389" s="899">
        <f t="shared" si="273"/>
        <v>0</v>
      </c>
      <c r="O389" s="899">
        <f t="shared" si="273"/>
        <v>0</v>
      </c>
      <c r="P389" s="899">
        <f t="shared" si="273"/>
        <v>0</v>
      </c>
      <c r="Q389" s="899">
        <f t="shared" si="273"/>
        <v>0</v>
      </c>
      <c r="R389" s="899">
        <f t="shared" si="273"/>
        <v>0</v>
      </c>
      <c r="S389" s="899">
        <f t="shared" si="273"/>
        <v>0</v>
      </c>
      <c r="T389" s="899">
        <f t="shared" si="273"/>
        <v>0</v>
      </c>
      <c r="U389" s="899">
        <f t="shared" si="273"/>
        <v>0</v>
      </c>
      <c r="V389" s="899">
        <f t="shared" si="273"/>
        <v>0</v>
      </c>
      <c r="W389" s="899">
        <f t="shared" si="273"/>
        <v>0</v>
      </c>
      <c r="X389" s="899">
        <f t="shared" si="273"/>
        <v>0</v>
      </c>
      <c r="Y389" s="899">
        <f t="shared" si="273"/>
        <v>0</v>
      </c>
      <c r="Z389" s="899">
        <f t="shared" si="273"/>
        <v>0</v>
      </c>
      <c r="AA389" s="899">
        <f t="shared" si="273"/>
        <v>0</v>
      </c>
      <c r="AB389" s="899">
        <f t="shared" si="273"/>
        <v>0</v>
      </c>
      <c r="AC389" s="899">
        <f t="shared" si="273"/>
        <v>0</v>
      </c>
      <c r="AD389" s="899">
        <f t="shared" si="273"/>
        <v>0</v>
      </c>
      <c r="AE389" s="899">
        <f t="shared" si="273"/>
        <v>0</v>
      </c>
      <c r="AF389" s="899">
        <f t="shared" si="273"/>
        <v>0</v>
      </c>
      <c r="AG389" s="899">
        <f t="shared" si="229"/>
        <v>0</v>
      </c>
      <c r="AH389" s="899">
        <f t="shared" si="229"/>
        <v>0</v>
      </c>
      <c r="AI389" s="899">
        <f t="shared" si="273"/>
        <v>0</v>
      </c>
      <c r="AJ389" s="899">
        <f t="shared" si="273"/>
        <v>0</v>
      </c>
      <c r="AK389" s="899">
        <f t="shared" si="273"/>
        <v>0</v>
      </c>
      <c r="AL389" s="899">
        <f t="shared" si="273"/>
        <v>0</v>
      </c>
      <c r="AM389" s="899">
        <f t="shared" si="273"/>
        <v>0</v>
      </c>
      <c r="AN389" s="899">
        <f t="shared" si="273"/>
        <v>0</v>
      </c>
      <c r="AO389" s="899">
        <f t="shared" si="273"/>
        <v>0</v>
      </c>
      <c r="AP389" s="899">
        <f t="shared" si="273"/>
        <v>0</v>
      </c>
      <c r="AQ389" s="899">
        <f t="shared" si="231"/>
        <v>0</v>
      </c>
      <c r="AR389" s="899"/>
      <c r="AS389" s="899">
        <f t="shared" si="237"/>
        <v>0</v>
      </c>
      <c r="AT389" s="899">
        <f t="shared" si="238"/>
        <v>0</v>
      </c>
      <c r="AU389" s="899">
        <f t="shared" si="273"/>
        <v>0</v>
      </c>
      <c r="AV389" s="899">
        <f t="shared" si="273"/>
        <v>0</v>
      </c>
      <c r="AW389" s="899">
        <f t="shared" si="273"/>
        <v>0</v>
      </c>
      <c r="AX389" s="899">
        <f t="shared" si="273"/>
        <v>0</v>
      </c>
      <c r="AY389" s="899">
        <f t="shared" si="273"/>
        <v>0</v>
      </c>
      <c r="AZ389" s="899">
        <f t="shared" si="273"/>
        <v>0</v>
      </c>
      <c r="BA389" s="899">
        <f t="shared" si="273"/>
        <v>0</v>
      </c>
      <c r="BB389" s="899">
        <f t="shared" si="239"/>
        <v>0</v>
      </c>
      <c r="BC389" s="899">
        <f t="shared" si="233"/>
        <v>0</v>
      </c>
      <c r="BD389" s="899">
        <f t="shared" si="234"/>
        <v>0</v>
      </c>
      <c r="BE389" s="901" t="str">
        <f t="shared" si="235"/>
        <v>-</v>
      </c>
      <c r="BF389" s="902"/>
      <c r="BG389" s="903"/>
      <c r="BH389" s="904"/>
      <c r="BI389" s="905"/>
      <c r="BJ389" s="866"/>
      <c r="BL389" s="867"/>
      <c r="BM389" s="867"/>
      <c r="BN389" s="867"/>
    </row>
    <row r="390" spans="1:70">
      <c r="A390" s="872"/>
      <c r="B390" s="897" t="s">
        <v>352</v>
      </c>
      <c r="C390" s="897"/>
      <c r="D390" s="899">
        <f t="shared" si="270"/>
        <v>0</v>
      </c>
      <c r="E390" s="899"/>
      <c r="F390" s="899">
        <f t="shared" si="236"/>
        <v>0</v>
      </c>
      <c r="G390" s="899">
        <f t="shared" si="236"/>
        <v>0</v>
      </c>
      <c r="H390" s="899">
        <f t="shared" si="273"/>
        <v>0</v>
      </c>
      <c r="I390" s="899">
        <f t="shared" si="273"/>
        <v>0</v>
      </c>
      <c r="J390" s="899">
        <f t="shared" si="273"/>
        <v>0</v>
      </c>
      <c r="K390" s="899">
        <f t="shared" si="273"/>
        <v>0</v>
      </c>
      <c r="L390" s="899">
        <f t="shared" si="273"/>
        <v>0</v>
      </c>
      <c r="M390" s="899">
        <f t="shared" si="273"/>
        <v>0</v>
      </c>
      <c r="N390" s="899">
        <f t="shared" si="273"/>
        <v>0</v>
      </c>
      <c r="O390" s="899">
        <f t="shared" si="273"/>
        <v>0</v>
      </c>
      <c r="P390" s="899">
        <f t="shared" si="273"/>
        <v>0</v>
      </c>
      <c r="Q390" s="899">
        <f t="shared" si="273"/>
        <v>0</v>
      </c>
      <c r="R390" s="899">
        <f t="shared" si="273"/>
        <v>0</v>
      </c>
      <c r="S390" s="899">
        <f t="shared" si="273"/>
        <v>0</v>
      </c>
      <c r="T390" s="899">
        <f t="shared" si="273"/>
        <v>0</v>
      </c>
      <c r="U390" s="899">
        <f t="shared" si="273"/>
        <v>0</v>
      </c>
      <c r="V390" s="899">
        <f t="shared" si="273"/>
        <v>0</v>
      </c>
      <c r="W390" s="899">
        <f t="shared" si="273"/>
        <v>0</v>
      </c>
      <c r="X390" s="899">
        <f t="shared" si="273"/>
        <v>0</v>
      </c>
      <c r="Y390" s="899">
        <f t="shared" si="273"/>
        <v>0</v>
      </c>
      <c r="Z390" s="899">
        <f t="shared" si="273"/>
        <v>0</v>
      </c>
      <c r="AA390" s="899">
        <f t="shared" si="273"/>
        <v>0</v>
      </c>
      <c r="AB390" s="899">
        <f t="shared" si="273"/>
        <v>0</v>
      </c>
      <c r="AC390" s="899">
        <f t="shared" si="273"/>
        <v>0</v>
      </c>
      <c r="AD390" s="899">
        <f t="shared" si="273"/>
        <v>0</v>
      </c>
      <c r="AE390" s="899">
        <f t="shared" si="273"/>
        <v>0</v>
      </c>
      <c r="AF390" s="899">
        <f t="shared" si="273"/>
        <v>0</v>
      </c>
      <c r="AG390" s="899">
        <f t="shared" si="229"/>
        <v>0</v>
      </c>
      <c r="AH390" s="899">
        <f t="shared" si="229"/>
        <v>0</v>
      </c>
      <c r="AI390" s="899">
        <f t="shared" si="273"/>
        <v>0</v>
      </c>
      <c r="AJ390" s="899">
        <f t="shared" si="273"/>
        <v>0</v>
      </c>
      <c r="AK390" s="899">
        <f t="shared" si="273"/>
        <v>0</v>
      </c>
      <c r="AL390" s="899">
        <f t="shared" si="273"/>
        <v>0</v>
      </c>
      <c r="AM390" s="899">
        <f t="shared" si="273"/>
        <v>0</v>
      </c>
      <c r="AN390" s="899">
        <f t="shared" si="273"/>
        <v>0</v>
      </c>
      <c r="AO390" s="899">
        <f t="shared" si="273"/>
        <v>0</v>
      </c>
      <c r="AP390" s="899">
        <f t="shared" si="273"/>
        <v>0</v>
      </c>
      <c r="AQ390" s="899">
        <f t="shared" si="231"/>
        <v>0</v>
      </c>
      <c r="AR390" s="899"/>
      <c r="AS390" s="899">
        <f t="shared" si="237"/>
        <v>0</v>
      </c>
      <c r="AT390" s="899">
        <f t="shared" si="238"/>
        <v>0</v>
      </c>
      <c r="AU390" s="899">
        <f t="shared" si="273"/>
        <v>0</v>
      </c>
      <c r="AV390" s="899">
        <f t="shared" si="273"/>
        <v>0</v>
      </c>
      <c r="AW390" s="899">
        <f t="shared" si="273"/>
        <v>0</v>
      </c>
      <c r="AX390" s="899">
        <f t="shared" si="273"/>
        <v>0</v>
      </c>
      <c r="AY390" s="899">
        <f t="shared" si="273"/>
        <v>0</v>
      </c>
      <c r="AZ390" s="899">
        <f t="shared" si="273"/>
        <v>0</v>
      </c>
      <c r="BA390" s="899">
        <f t="shared" si="273"/>
        <v>0</v>
      </c>
      <c r="BB390" s="899">
        <f t="shared" si="239"/>
        <v>0</v>
      </c>
      <c r="BC390" s="899">
        <f t="shared" si="233"/>
        <v>0</v>
      </c>
      <c r="BD390" s="899">
        <f t="shared" si="234"/>
        <v>0</v>
      </c>
      <c r="BE390" s="901" t="str">
        <f t="shared" si="235"/>
        <v>-</v>
      </c>
      <c r="BF390" s="902"/>
      <c r="BG390" s="903"/>
      <c r="BH390" s="904"/>
      <c r="BI390" s="905"/>
      <c r="BJ390" s="866"/>
      <c r="BL390" s="867"/>
      <c r="BM390" s="867"/>
      <c r="BN390" s="867"/>
    </row>
    <row r="391" spans="1:70">
      <c r="A391" s="872"/>
      <c r="B391" s="897" t="s">
        <v>353</v>
      </c>
      <c r="C391" s="897"/>
      <c r="D391" s="899">
        <f t="shared" si="270"/>
        <v>2.6459222200000001</v>
      </c>
      <c r="E391" s="899"/>
      <c r="F391" s="899">
        <f t="shared" si="236"/>
        <v>0</v>
      </c>
      <c r="G391" s="899">
        <f t="shared" si="236"/>
        <v>0</v>
      </c>
      <c r="H391" s="899">
        <f t="shared" si="273"/>
        <v>0</v>
      </c>
      <c r="I391" s="899">
        <f t="shared" si="273"/>
        <v>0</v>
      </c>
      <c r="J391" s="899">
        <f t="shared" si="273"/>
        <v>0</v>
      </c>
      <c r="K391" s="899">
        <f t="shared" si="273"/>
        <v>0</v>
      </c>
      <c r="L391" s="899">
        <f t="shared" si="273"/>
        <v>0</v>
      </c>
      <c r="M391" s="899">
        <f t="shared" si="273"/>
        <v>0</v>
      </c>
      <c r="N391" s="899">
        <f t="shared" si="273"/>
        <v>0</v>
      </c>
      <c r="O391" s="899">
        <f t="shared" si="273"/>
        <v>0</v>
      </c>
      <c r="P391" s="899">
        <f t="shared" si="273"/>
        <v>0</v>
      </c>
      <c r="Q391" s="899">
        <f t="shared" si="273"/>
        <v>0</v>
      </c>
      <c r="R391" s="899">
        <f t="shared" si="273"/>
        <v>0</v>
      </c>
      <c r="S391" s="899">
        <f t="shared" si="273"/>
        <v>0</v>
      </c>
      <c r="T391" s="899">
        <f t="shared" si="273"/>
        <v>0</v>
      </c>
      <c r="U391" s="899">
        <f t="shared" si="273"/>
        <v>0</v>
      </c>
      <c r="V391" s="899">
        <f t="shared" si="273"/>
        <v>0</v>
      </c>
      <c r="W391" s="899">
        <f t="shared" si="273"/>
        <v>0</v>
      </c>
      <c r="X391" s="899">
        <f t="shared" si="273"/>
        <v>0</v>
      </c>
      <c r="Y391" s="899">
        <f t="shared" si="273"/>
        <v>0</v>
      </c>
      <c r="Z391" s="899">
        <f t="shared" si="273"/>
        <v>0</v>
      </c>
      <c r="AA391" s="899">
        <f t="shared" si="273"/>
        <v>0</v>
      </c>
      <c r="AB391" s="899">
        <f t="shared" si="273"/>
        <v>0</v>
      </c>
      <c r="AC391" s="899">
        <f t="shared" si="273"/>
        <v>0</v>
      </c>
      <c r="AD391" s="899">
        <f t="shared" si="273"/>
        <v>0</v>
      </c>
      <c r="AE391" s="899">
        <f t="shared" si="273"/>
        <v>0</v>
      </c>
      <c r="AF391" s="899">
        <f t="shared" si="273"/>
        <v>0</v>
      </c>
      <c r="AG391" s="899">
        <f t="shared" si="229"/>
        <v>0</v>
      </c>
      <c r="AH391" s="899">
        <f t="shared" si="229"/>
        <v>0</v>
      </c>
      <c r="AI391" s="899">
        <f t="shared" si="273"/>
        <v>0</v>
      </c>
      <c r="AJ391" s="899">
        <f t="shared" si="273"/>
        <v>0</v>
      </c>
      <c r="AK391" s="899">
        <f t="shared" si="273"/>
        <v>0</v>
      </c>
      <c r="AL391" s="899">
        <f t="shared" si="273"/>
        <v>0</v>
      </c>
      <c r="AM391" s="899">
        <f t="shared" si="273"/>
        <v>0</v>
      </c>
      <c r="AN391" s="899">
        <f t="shared" si="273"/>
        <v>0</v>
      </c>
      <c r="AO391" s="899">
        <f t="shared" si="273"/>
        <v>0</v>
      </c>
      <c r="AP391" s="899">
        <f t="shared" si="273"/>
        <v>0</v>
      </c>
      <c r="AQ391" s="899">
        <f t="shared" si="231"/>
        <v>0</v>
      </c>
      <c r="AR391" s="899"/>
      <c r="AS391" s="899">
        <f t="shared" si="237"/>
        <v>0</v>
      </c>
      <c r="AT391" s="899">
        <f t="shared" si="238"/>
        <v>0</v>
      </c>
      <c r="AU391" s="899">
        <f t="shared" si="273"/>
        <v>0</v>
      </c>
      <c r="AV391" s="899">
        <f t="shared" si="273"/>
        <v>0</v>
      </c>
      <c r="AW391" s="899">
        <f t="shared" si="273"/>
        <v>0</v>
      </c>
      <c r="AX391" s="899">
        <f t="shared" si="273"/>
        <v>0</v>
      </c>
      <c r="AY391" s="899">
        <f t="shared" si="273"/>
        <v>0</v>
      </c>
      <c r="AZ391" s="899">
        <f t="shared" si="273"/>
        <v>0</v>
      </c>
      <c r="BA391" s="899">
        <f t="shared" si="273"/>
        <v>0</v>
      </c>
      <c r="BB391" s="899">
        <f t="shared" si="239"/>
        <v>0</v>
      </c>
      <c r="BC391" s="899">
        <f t="shared" si="233"/>
        <v>2.6459222200000001</v>
      </c>
      <c r="BD391" s="899">
        <f t="shared" si="234"/>
        <v>0</v>
      </c>
      <c r="BE391" s="901" t="str">
        <f t="shared" si="235"/>
        <v>-</v>
      </c>
      <c r="BF391" s="902"/>
      <c r="BG391" s="903"/>
      <c r="BH391" s="904"/>
      <c r="BI391" s="905"/>
      <c r="BJ391" s="866"/>
      <c r="BL391" s="867"/>
      <c r="BM391" s="867"/>
      <c r="BN391" s="867"/>
    </row>
    <row r="392" spans="1:70">
      <c r="A392" s="872"/>
      <c r="B392" s="897" t="s">
        <v>354</v>
      </c>
      <c r="C392" s="897"/>
      <c r="D392" s="899">
        <f t="shared" si="270"/>
        <v>29.206644268831973</v>
      </c>
      <c r="E392" s="899"/>
      <c r="F392" s="899">
        <f t="shared" si="236"/>
        <v>8.3140288196330812E-3</v>
      </c>
      <c r="G392" s="899">
        <f t="shared" si="236"/>
        <v>8.3140288196330812E-3</v>
      </c>
      <c r="H392" s="899">
        <f t="shared" si="273"/>
        <v>0</v>
      </c>
      <c r="I392" s="899">
        <f t="shared" si="273"/>
        <v>0</v>
      </c>
      <c r="J392" s="899">
        <f t="shared" si="273"/>
        <v>0</v>
      </c>
      <c r="K392" s="899">
        <f t="shared" si="273"/>
        <v>0</v>
      </c>
      <c r="L392" s="899">
        <f t="shared" si="273"/>
        <v>1.7449786876137753E-3</v>
      </c>
      <c r="M392" s="899">
        <f t="shared" si="273"/>
        <v>1.7449786876137753E-3</v>
      </c>
      <c r="N392" s="899">
        <f t="shared" si="273"/>
        <v>0</v>
      </c>
      <c r="O392" s="899">
        <f t="shared" si="273"/>
        <v>0</v>
      </c>
      <c r="P392" s="899">
        <f t="shared" si="273"/>
        <v>0</v>
      </c>
      <c r="Q392" s="899">
        <f t="shared" si="273"/>
        <v>0</v>
      </c>
      <c r="R392" s="899">
        <f t="shared" si="273"/>
        <v>0</v>
      </c>
      <c r="S392" s="899">
        <f t="shared" si="273"/>
        <v>0</v>
      </c>
      <c r="T392" s="899">
        <f t="shared" si="273"/>
        <v>0</v>
      </c>
      <c r="U392" s="899">
        <f t="shared" si="273"/>
        <v>0</v>
      </c>
      <c r="V392" s="899">
        <f t="shared" si="273"/>
        <v>0</v>
      </c>
      <c r="W392" s="899">
        <f t="shared" si="273"/>
        <v>0</v>
      </c>
      <c r="X392" s="899">
        <f t="shared" si="273"/>
        <v>0</v>
      </c>
      <c r="Y392" s="899">
        <f t="shared" si="273"/>
        <v>6.5690501320193068E-3</v>
      </c>
      <c r="Z392" s="899">
        <f t="shared" si="273"/>
        <v>6.5690501320193068E-3</v>
      </c>
      <c r="AA392" s="899">
        <f t="shared" si="273"/>
        <v>0</v>
      </c>
      <c r="AB392" s="899">
        <f t="shared" si="273"/>
        <v>0</v>
      </c>
      <c r="AC392" s="899">
        <f t="shared" si="273"/>
        <v>0</v>
      </c>
      <c r="AD392" s="899">
        <f t="shared" si="273"/>
        <v>0</v>
      </c>
      <c r="AE392" s="899">
        <f t="shared" si="273"/>
        <v>0</v>
      </c>
      <c r="AF392" s="899">
        <f t="shared" si="273"/>
        <v>0</v>
      </c>
      <c r="AG392" s="899">
        <f t="shared" si="229"/>
        <v>6.5690501320193068E-3</v>
      </c>
      <c r="AH392" s="899">
        <f t="shared" si="229"/>
        <v>0</v>
      </c>
      <c r="AI392" s="899">
        <f t="shared" si="273"/>
        <v>0</v>
      </c>
      <c r="AJ392" s="899">
        <f t="shared" si="273"/>
        <v>0</v>
      </c>
      <c r="AK392" s="899">
        <f t="shared" si="273"/>
        <v>6.5690501320193068E-3</v>
      </c>
      <c r="AL392" s="899">
        <f t="shared" si="273"/>
        <v>0</v>
      </c>
      <c r="AM392" s="899">
        <f t="shared" si="273"/>
        <v>0</v>
      </c>
      <c r="AN392" s="899">
        <f t="shared" si="273"/>
        <v>0</v>
      </c>
      <c r="AO392" s="899">
        <f t="shared" si="273"/>
        <v>0</v>
      </c>
      <c r="AP392" s="899">
        <f t="shared" si="273"/>
        <v>0</v>
      </c>
      <c r="AQ392" s="899">
        <f t="shared" si="231"/>
        <v>0</v>
      </c>
      <c r="AR392" s="899"/>
      <c r="AS392" s="899">
        <f t="shared" si="237"/>
        <v>0</v>
      </c>
      <c r="AT392" s="899">
        <f t="shared" si="238"/>
        <v>0</v>
      </c>
      <c r="AU392" s="899">
        <f t="shared" si="273"/>
        <v>0</v>
      </c>
      <c r="AV392" s="899">
        <f t="shared" si="273"/>
        <v>0</v>
      </c>
      <c r="AW392" s="899">
        <f t="shared" si="273"/>
        <v>0</v>
      </c>
      <c r="AX392" s="899">
        <f t="shared" si="273"/>
        <v>0</v>
      </c>
      <c r="AY392" s="899">
        <f t="shared" si="273"/>
        <v>0</v>
      </c>
      <c r="AZ392" s="899">
        <f t="shared" si="273"/>
        <v>0</v>
      </c>
      <c r="BA392" s="899">
        <f t="shared" si="273"/>
        <v>0</v>
      </c>
      <c r="BB392" s="899">
        <f t="shared" si="239"/>
        <v>0</v>
      </c>
      <c r="BC392" s="899">
        <f t="shared" si="233"/>
        <v>29.198330240012339</v>
      </c>
      <c r="BD392" s="899">
        <f t="shared" si="234"/>
        <v>0</v>
      </c>
      <c r="BE392" s="901">
        <f t="shared" si="235"/>
        <v>0</v>
      </c>
      <c r="BF392" s="902"/>
      <c r="BG392" s="903"/>
      <c r="BH392" s="904"/>
      <c r="BI392" s="905"/>
      <c r="BJ392" s="866"/>
      <c r="BL392" s="867"/>
      <c r="BM392" s="867"/>
      <c r="BN392" s="867"/>
    </row>
    <row r="393" spans="1:70">
      <c r="A393" s="872"/>
      <c r="B393" s="897" t="s">
        <v>355</v>
      </c>
      <c r="C393" s="897"/>
      <c r="D393" s="899">
        <f t="shared" si="270"/>
        <v>60.248633761104159</v>
      </c>
      <c r="E393" s="899"/>
      <c r="F393" s="899">
        <f t="shared" si="236"/>
        <v>3.1475967203074666</v>
      </c>
      <c r="G393" s="899">
        <f t="shared" si="236"/>
        <v>2.8882943403074663</v>
      </c>
      <c r="H393" s="899">
        <f t="shared" si="273"/>
        <v>0</v>
      </c>
      <c r="I393" s="899">
        <f t="shared" si="273"/>
        <v>0</v>
      </c>
      <c r="J393" s="899">
        <f t="shared" si="273"/>
        <v>0</v>
      </c>
      <c r="K393" s="899">
        <f t="shared" si="273"/>
        <v>0</v>
      </c>
      <c r="L393" s="899">
        <f t="shared" si="273"/>
        <v>4.8865269795661699E-2</v>
      </c>
      <c r="M393" s="899">
        <f t="shared" si="273"/>
        <v>4.8865269795661699E-2</v>
      </c>
      <c r="N393" s="899">
        <f t="shared" si="273"/>
        <v>0</v>
      </c>
      <c r="O393" s="899">
        <f t="shared" si="273"/>
        <v>0</v>
      </c>
      <c r="P393" s="899">
        <f t="shared" si="273"/>
        <v>0</v>
      </c>
      <c r="Q393" s="899">
        <f t="shared" si="273"/>
        <v>2.58822032</v>
      </c>
      <c r="R393" s="899">
        <f t="shared" si="273"/>
        <v>0</v>
      </c>
      <c r="S393" s="899">
        <f t="shared" si="273"/>
        <v>0</v>
      </c>
      <c r="T393" s="899">
        <f t="shared" si="273"/>
        <v>0</v>
      </c>
      <c r="U393" s="899">
        <f t="shared" si="273"/>
        <v>0</v>
      </c>
      <c r="V393" s="899">
        <f t="shared" si="273"/>
        <v>0</v>
      </c>
      <c r="W393" s="899">
        <f t="shared" si="273"/>
        <v>0</v>
      </c>
      <c r="X393" s="899">
        <f t="shared" si="273"/>
        <v>0</v>
      </c>
      <c r="Y393" s="899">
        <f t="shared" si="273"/>
        <v>1.632915198205781</v>
      </c>
      <c r="Z393" s="899">
        <f t="shared" si="273"/>
        <v>0.2512087505118048</v>
      </c>
      <c r="AA393" s="899">
        <f t="shared" si="273"/>
        <v>0</v>
      </c>
      <c r="AB393" s="899">
        <f t="shared" si="273"/>
        <v>0</v>
      </c>
      <c r="AC393" s="899">
        <f t="shared" si="273"/>
        <v>1.4658162523060239</v>
      </c>
      <c r="AD393" s="899">
        <f t="shared" si="273"/>
        <v>0</v>
      </c>
      <c r="AE393" s="899">
        <f t="shared" si="273"/>
        <v>0</v>
      </c>
      <c r="AF393" s="899">
        <f t="shared" si="273"/>
        <v>0</v>
      </c>
      <c r="AG393" s="899">
        <f t="shared" si="229"/>
        <v>2.8394290705118048</v>
      </c>
      <c r="AH393" s="899">
        <f t="shared" si="229"/>
        <v>0</v>
      </c>
      <c r="AI393" s="899">
        <f t="shared" si="273"/>
        <v>0</v>
      </c>
      <c r="AJ393" s="899">
        <f t="shared" si="273"/>
        <v>0</v>
      </c>
      <c r="AK393" s="899">
        <f t="shared" si="273"/>
        <v>2.8394290705118048</v>
      </c>
      <c r="AL393" s="899">
        <f t="shared" si="273"/>
        <v>0</v>
      </c>
      <c r="AM393" s="899">
        <f t="shared" si="273"/>
        <v>0</v>
      </c>
      <c r="AN393" s="899">
        <f t="shared" si="273"/>
        <v>0</v>
      </c>
      <c r="AO393" s="899">
        <f t="shared" si="273"/>
        <v>0</v>
      </c>
      <c r="AP393" s="899">
        <f t="shared" si="273"/>
        <v>0</v>
      </c>
      <c r="AQ393" s="899">
        <f t="shared" si="231"/>
        <v>0</v>
      </c>
      <c r="AR393" s="899"/>
      <c r="AS393" s="899">
        <f t="shared" si="237"/>
        <v>2.58822032</v>
      </c>
      <c r="AT393" s="899">
        <f t="shared" si="238"/>
        <v>2.1934398599999998</v>
      </c>
      <c r="AU393" s="899">
        <f t="shared" si="273"/>
        <v>0</v>
      </c>
      <c r="AV393" s="899">
        <f t="shared" si="273"/>
        <v>2.58822032</v>
      </c>
      <c r="AW393" s="899">
        <f t="shared" si="273"/>
        <v>2.1934398599999998</v>
      </c>
      <c r="AX393" s="899">
        <f t="shared" si="273"/>
        <v>0</v>
      </c>
      <c r="AY393" s="899">
        <f t="shared" si="273"/>
        <v>0</v>
      </c>
      <c r="AZ393" s="899">
        <f t="shared" si="273"/>
        <v>0</v>
      </c>
      <c r="BA393" s="899">
        <f t="shared" si="273"/>
        <v>0</v>
      </c>
      <c r="BB393" s="899">
        <f t="shared" si="239"/>
        <v>0</v>
      </c>
      <c r="BC393" s="899">
        <f t="shared" si="233"/>
        <v>57.360339420796691</v>
      </c>
      <c r="BD393" s="899">
        <f t="shared" si="234"/>
        <v>-1.3817064476939762</v>
      </c>
      <c r="BE393" s="901">
        <f t="shared" si="235"/>
        <v>-84.615934079869632</v>
      </c>
      <c r="BF393" s="902"/>
      <c r="BG393" s="903"/>
      <c r="BH393" s="904"/>
      <c r="BI393" s="905"/>
      <c r="BJ393" s="866"/>
      <c r="BL393" s="867"/>
      <c r="BM393" s="867"/>
      <c r="BN393" s="867"/>
    </row>
    <row r="394" spans="1:70">
      <c r="A394" s="872"/>
      <c r="B394" s="897" t="s">
        <v>356</v>
      </c>
      <c r="C394" s="897"/>
      <c r="D394" s="899">
        <f t="shared" si="270"/>
        <v>0</v>
      </c>
      <c r="E394" s="899"/>
      <c r="F394" s="899">
        <f t="shared" si="236"/>
        <v>0</v>
      </c>
      <c r="G394" s="899">
        <f t="shared" si="236"/>
        <v>0</v>
      </c>
      <c r="H394" s="899">
        <f t="shared" si="273"/>
        <v>0</v>
      </c>
      <c r="I394" s="899">
        <f t="shared" si="273"/>
        <v>0</v>
      </c>
      <c r="J394" s="899">
        <f t="shared" si="273"/>
        <v>0</v>
      </c>
      <c r="K394" s="899">
        <f t="shared" si="273"/>
        <v>0</v>
      </c>
      <c r="L394" s="899">
        <f t="shared" si="273"/>
        <v>0</v>
      </c>
      <c r="M394" s="899">
        <f t="shared" si="273"/>
        <v>0</v>
      </c>
      <c r="N394" s="899">
        <f t="shared" si="273"/>
        <v>0</v>
      </c>
      <c r="O394" s="899">
        <f t="shared" si="273"/>
        <v>0</v>
      </c>
      <c r="P394" s="899">
        <f t="shared" si="273"/>
        <v>0</v>
      </c>
      <c r="Q394" s="899">
        <f t="shared" si="273"/>
        <v>0</v>
      </c>
      <c r="R394" s="899">
        <f t="shared" si="273"/>
        <v>0</v>
      </c>
      <c r="S394" s="899">
        <f t="shared" si="273"/>
        <v>0</v>
      </c>
      <c r="T394" s="899">
        <f t="shared" si="273"/>
        <v>0</v>
      </c>
      <c r="U394" s="899">
        <f t="shared" si="273"/>
        <v>0</v>
      </c>
      <c r="V394" s="899">
        <f t="shared" si="273"/>
        <v>0</v>
      </c>
      <c r="W394" s="899">
        <f t="shared" ref="H394:BA398" si="274">W204+W223+W242+W261+W280+W299+W318+W337+W356+W375</f>
        <v>0</v>
      </c>
      <c r="X394" s="899">
        <f t="shared" si="274"/>
        <v>0</v>
      </c>
      <c r="Y394" s="899">
        <f t="shared" si="274"/>
        <v>0</v>
      </c>
      <c r="Z394" s="899">
        <f t="shared" si="274"/>
        <v>0</v>
      </c>
      <c r="AA394" s="899">
        <f t="shared" si="274"/>
        <v>0</v>
      </c>
      <c r="AB394" s="899">
        <f t="shared" si="274"/>
        <v>0</v>
      </c>
      <c r="AC394" s="899">
        <f t="shared" si="274"/>
        <v>0</v>
      </c>
      <c r="AD394" s="899">
        <f t="shared" si="274"/>
        <v>0</v>
      </c>
      <c r="AE394" s="899">
        <f t="shared" si="274"/>
        <v>0</v>
      </c>
      <c r="AF394" s="899">
        <f t="shared" si="274"/>
        <v>0</v>
      </c>
      <c r="AG394" s="899">
        <f t="shared" si="229"/>
        <v>0</v>
      </c>
      <c r="AH394" s="899">
        <f t="shared" si="229"/>
        <v>0</v>
      </c>
      <c r="AI394" s="899">
        <f t="shared" si="274"/>
        <v>0</v>
      </c>
      <c r="AJ394" s="899">
        <f t="shared" si="274"/>
        <v>0</v>
      </c>
      <c r="AK394" s="899">
        <f t="shared" si="274"/>
        <v>0</v>
      </c>
      <c r="AL394" s="899">
        <f t="shared" si="274"/>
        <v>0</v>
      </c>
      <c r="AM394" s="899">
        <f t="shared" si="274"/>
        <v>0</v>
      </c>
      <c r="AN394" s="899">
        <f t="shared" si="274"/>
        <v>0</v>
      </c>
      <c r="AO394" s="899">
        <f t="shared" si="274"/>
        <v>0</v>
      </c>
      <c r="AP394" s="899">
        <f t="shared" si="274"/>
        <v>0</v>
      </c>
      <c r="AQ394" s="899">
        <f t="shared" si="231"/>
        <v>0</v>
      </c>
      <c r="AR394" s="899"/>
      <c r="AS394" s="899">
        <f t="shared" si="237"/>
        <v>0</v>
      </c>
      <c r="AT394" s="899">
        <f t="shared" si="238"/>
        <v>0</v>
      </c>
      <c r="AU394" s="899">
        <f t="shared" si="274"/>
        <v>0</v>
      </c>
      <c r="AV394" s="899">
        <f t="shared" si="274"/>
        <v>0</v>
      </c>
      <c r="AW394" s="899">
        <f t="shared" si="274"/>
        <v>0</v>
      </c>
      <c r="AX394" s="899">
        <f t="shared" si="274"/>
        <v>0</v>
      </c>
      <c r="AY394" s="899">
        <f t="shared" si="274"/>
        <v>0</v>
      </c>
      <c r="AZ394" s="899">
        <f t="shared" si="274"/>
        <v>0</v>
      </c>
      <c r="BA394" s="899">
        <f t="shared" si="274"/>
        <v>0</v>
      </c>
      <c r="BB394" s="899">
        <f t="shared" si="239"/>
        <v>0</v>
      </c>
      <c r="BC394" s="899">
        <f t="shared" si="233"/>
        <v>0</v>
      </c>
      <c r="BD394" s="899">
        <f t="shared" si="234"/>
        <v>0</v>
      </c>
      <c r="BE394" s="901" t="str">
        <f t="shared" si="235"/>
        <v>-</v>
      </c>
      <c r="BF394" s="902"/>
      <c r="BG394" s="903"/>
      <c r="BH394" s="904"/>
      <c r="BI394" s="905"/>
      <c r="BJ394" s="866"/>
      <c r="BL394" s="867"/>
      <c r="BM394" s="867"/>
      <c r="BN394" s="867"/>
    </row>
    <row r="395" spans="1:70">
      <c r="A395" s="872"/>
      <c r="B395" s="897" t="s">
        <v>357</v>
      </c>
      <c r="C395" s="897"/>
      <c r="D395" s="899">
        <f t="shared" si="270"/>
        <v>0</v>
      </c>
      <c r="E395" s="899"/>
      <c r="F395" s="899">
        <f t="shared" si="236"/>
        <v>0</v>
      </c>
      <c r="G395" s="899">
        <f t="shared" si="236"/>
        <v>0</v>
      </c>
      <c r="H395" s="899">
        <f t="shared" si="274"/>
        <v>0</v>
      </c>
      <c r="I395" s="899">
        <f t="shared" si="274"/>
        <v>0</v>
      </c>
      <c r="J395" s="899">
        <f t="shared" si="274"/>
        <v>0</v>
      </c>
      <c r="K395" s="899">
        <f t="shared" si="274"/>
        <v>0</v>
      </c>
      <c r="L395" s="899">
        <f t="shared" si="274"/>
        <v>0</v>
      </c>
      <c r="M395" s="899">
        <f t="shared" si="274"/>
        <v>0</v>
      </c>
      <c r="N395" s="899">
        <f t="shared" si="274"/>
        <v>0</v>
      </c>
      <c r="O395" s="899">
        <f t="shared" si="274"/>
        <v>0</v>
      </c>
      <c r="P395" s="899">
        <f t="shared" si="274"/>
        <v>0</v>
      </c>
      <c r="Q395" s="899">
        <f t="shared" si="274"/>
        <v>0</v>
      </c>
      <c r="R395" s="899">
        <f t="shared" si="274"/>
        <v>0</v>
      </c>
      <c r="S395" s="899">
        <f t="shared" si="274"/>
        <v>0</v>
      </c>
      <c r="T395" s="899">
        <f t="shared" si="274"/>
        <v>0</v>
      </c>
      <c r="U395" s="899">
        <f t="shared" si="274"/>
        <v>0</v>
      </c>
      <c r="V395" s="899">
        <f t="shared" si="274"/>
        <v>0</v>
      </c>
      <c r="W395" s="899">
        <f t="shared" si="274"/>
        <v>0</v>
      </c>
      <c r="X395" s="899">
        <f t="shared" si="274"/>
        <v>0</v>
      </c>
      <c r="Y395" s="899">
        <f t="shared" si="274"/>
        <v>0</v>
      </c>
      <c r="Z395" s="899">
        <f t="shared" si="274"/>
        <v>0</v>
      </c>
      <c r="AA395" s="899">
        <f t="shared" si="274"/>
        <v>0</v>
      </c>
      <c r="AB395" s="899">
        <f t="shared" si="274"/>
        <v>0</v>
      </c>
      <c r="AC395" s="899">
        <f t="shared" si="274"/>
        <v>0</v>
      </c>
      <c r="AD395" s="899">
        <f t="shared" si="274"/>
        <v>0</v>
      </c>
      <c r="AE395" s="899">
        <f t="shared" si="274"/>
        <v>0</v>
      </c>
      <c r="AF395" s="899">
        <f t="shared" si="274"/>
        <v>0</v>
      </c>
      <c r="AG395" s="899">
        <f t="shared" si="229"/>
        <v>0</v>
      </c>
      <c r="AH395" s="899">
        <f t="shared" si="229"/>
        <v>0</v>
      </c>
      <c r="AI395" s="899">
        <f t="shared" si="274"/>
        <v>0</v>
      </c>
      <c r="AJ395" s="899">
        <f t="shared" si="274"/>
        <v>0</v>
      </c>
      <c r="AK395" s="899">
        <f t="shared" si="274"/>
        <v>0</v>
      </c>
      <c r="AL395" s="899">
        <f t="shared" si="274"/>
        <v>0</v>
      </c>
      <c r="AM395" s="899">
        <f t="shared" si="274"/>
        <v>0</v>
      </c>
      <c r="AN395" s="899">
        <f t="shared" si="274"/>
        <v>0</v>
      </c>
      <c r="AO395" s="899">
        <f t="shared" si="274"/>
        <v>0</v>
      </c>
      <c r="AP395" s="899">
        <f t="shared" si="274"/>
        <v>0</v>
      </c>
      <c r="AQ395" s="899">
        <f t="shared" si="231"/>
        <v>0</v>
      </c>
      <c r="AR395" s="899"/>
      <c r="AS395" s="899">
        <f t="shared" si="237"/>
        <v>0</v>
      </c>
      <c r="AT395" s="899">
        <f t="shared" si="238"/>
        <v>0</v>
      </c>
      <c r="AU395" s="899">
        <f t="shared" si="274"/>
        <v>0</v>
      </c>
      <c r="AV395" s="899">
        <f t="shared" si="274"/>
        <v>0</v>
      </c>
      <c r="AW395" s="899">
        <f t="shared" si="274"/>
        <v>0</v>
      </c>
      <c r="AX395" s="899">
        <f t="shared" si="274"/>
        <v>0</v>
      </c>
      <c r="AY395" s="899">
        <f t="shared" si="274"/>
        <v>0</v>
      </c>
      <c r="AZ395" s="899">
        <f t="shared" si="274"/>
        <v>0</v>
      </c>
      <c r="BA395" s="899">
        <f t="shared" si="274"/>
        <v>0</v>
      </c>
      <c r="BB395" s="899">
        <f t="shared" si="239"/>
        <v>0</v>
      </c>
      <c r="BC395" s="899">
        <f t="shared" si="233"/>
        <v>0</v>
      </c>
      <c r="BD395" s="899">
        <f t="shared" si="234"/>
        <v>0</v>
      </c>
      <c r="BE395" s="901" t="str">
        <f t="shared" si="235"/>
        <v>-</v>
      </c>
      <c r="BF395" s="902"/>
      <c r="BG395" s="903"/>
      <c r="BH395" s="904"/>
      <c r="BI395" s="905"/>
      <c r="BJ395" s="866"/>
      <c r="BL395" s="867"/>
      <c r="BM395" s="867"/>
      <c r="BN395" s="867"/>
    </row>
    <row r="396" spans="1:70">
      <c r="A396" s="872"/>
      <c r="B396" s="897" t="s">
        <v>358</v>
      </c>
      <c r="C396" s="897"/>
      <c r="D396" s="899">
        <f t="shared" si="270"/>
        <v>60.248633761104159</v>
      </c>
      <c r="E396" s="899"/>
      <c r="F396" s="899">
        <f t="shared" si="236"/>
        <v>3.1475967203074666</v>
      </c>
      <c r="G396" s="899">
        <f t="shared" si="236"/>
        <v>2.8882943403074663</v>
      </c>
      <c r="H396" s="899">
        <f t="shared" si="274"/>
        <v>0</v>
      </c>
      <c r="I396" s="899">
        <f t="shared" si="274"/>
        <v>0</v>
      </c>
      <c r="J396" s="899">
        <f t="shared" si="274"/>
        <v>0</v>
      </c>
      <c r="K396" s="899">
        <f t="shared" si="274"/>
        <v>0</v>
      </c>
      <c r="L396" s="899">
        <f t="shared" si="274"/>
        <v>4.8865269795661699E-2</v>
      </c>
      <c r="M396" s="899">
        <f t="shared" si="274"/>
        <v>4.8865269795661699E-2</v>
      </c>
      <c r="N396" s="899">
        <f t="shared" si="274"/>
        <v>0</v>
      </c>
      <c r="O396" s="899">
        <f t="shared" si="274"/>
        <v>0</v>
      </c>
      <c r="P396" s="899">
        <f t="shared" si="274"/>
        <v>0</v>
      </c>
      <c r="Q396" s="899">
        <f t="shared" si="274"/>
        <v>2.58822032</v>
      </c>
      <c r="R396" s="899">
        <f t="shared" si="274"/>
        <v>0</v>
      </c>
      <c r="S396" s="899">
        <f t="shared" si="274"/>
        <v>0</v>
      </c>
      <c r="T396" s="899">
        <f t="shared" si="274"/>
        <v>0</v>
      </c>
      <c r="U396" s="899">
        <f t="shared" si="274"/>
        <v>0</v>
      </c>
      <c r="V396" s="899">
        <f t="shared" si="274"/>
        <v>0</v>
      </c>
      <c r="W396" s="899">
        <f t="shared" si="274"/>
        <v>0</v>
      </c>
      <c r="X396" s="899">
        <f t="shared" si="274"/>
        <v>0</v>
      </c>
      <c r="Y396" s="899">
        <f t="shared" si="274"/>
        <v>1.632915198205781</v>
      </c>
      <c r="Z396" s="899">
        <f t="shared" si="274"/>
        <v>0.2512087505118048</v>
      </c>
      <c r="AA396" s="899">
        <f t="shared" si="274"/>
        <v>0</v>
      </c>
      <c r="AB396" s="899">
        <f t="shared" si="274"/>
        <v>0</v>
      </c>
      <c r="AC396" s="899">
        <f t="shared" si="274"/>
        <v>1.4658162523060239</v>
      </c>
      <c r="AD396" s="899">
        <f t="shared" si="274"/>
        <v>0</v>
      </c>
      <c r="AE396" s="899">
        <f t="shared" si="274"/>
        <v>0</v>
      </c>
      <c r="AF396" s="899">
        <f t="shared" si="274"/>
        <v>0</v>
      </c>
      <c r="AG396" s="899">
        <f t="shared" si="229"/>
        <v>2.8394290705118048</v>
      </c>
      <c r="AH396" s="899">
        <f t="shared" si="229"/>
        <v>0</v>
      </c>
      <c r="AI396" s="899">
        <f t="shared" si="274"/>
        <v>0</v>
      </c>
      <c r="AJ396" s="899">
        <f t="shared" si="274"/>
        <v>0</v>
      </c>
      <c r="AK396" s="899">
        <f t="shared" si="274"/>
        <v>2.8394290705118048</v>
      </c>
      <c r="AL396" s="899">
        <f t="shared" si="274"/>
        <v>0</v>
      </c>
      <c r="AM396" s="899">
        <f t="shared" si="274"/>
        <v>0</v>
      </c>
      <c r="AN396" s="899">
        <f t="shared" si="274"/>
        <v>0</v>
      </c>
      <c r="AO396" s="899">
        <f t="shared" si="274"/>
        <v>0</v>
      </c>
      <c r="AP396" s="899">
        <f t="shared" si="274"/>
        <v>0</v>
      </c>
      <c r="AQ396" s="899">
        <f t="shared" si="231"/>
        <v>0</v>
      </c>
      <c r="AR396" s="899"/>
      <c r="AS396" s="899">
        <f t="shared" si="237"/>
        <v>2.58822032</v>
      </c>
      <c r="AT396" s="899">
        <f t="shared" si="238"/>
        <v>2.1934398599999998</v>
      </c>
      <c r="AU396" s="899">
        <f t="shared" si="274"/>
        <v>0</v>
      </c>
      <c r="AV396" s="899">
        <f t="shared" si="274"/>
        <v>2.58822032</v>
      </c>
      <c r="AW396" s="899">
        <f t="shared" si="274"/>
        <v>2.1934398599999998</v>
      </c>
      <c r="AX396" s="899">
        <f t="shared" si="274"/>
        <v>0</v>
      </c>
      <c r="AY396" s="899">
        <f t="shared" si="274"/>
        <v>0</v>
      </c>
      <c r="AZ396" s="899">
        <f t="shared" si="274"/>
        <v>0</v>
      </c>
      <c r="BA396" s="899">
        <f t="shared" si="274"/>
        <v>0</v>
      </c>
      <c r="BB396" s="899">
        <f t="shared" si="239"/>
        <v>0</v>
      </c>
      <c r="BC396" s="899">
        <f t="shared" si="233"/>
        <v>57.360339420796691</v>
      </c>
      <c r="BD396" s="899">
        <f t="shared" si="234"/>
        <v>-1.3817064476939762</v>
      </c>
      <c r="BE396" s="901">
        <f t="shared" si="235"/>
        <v>-84.615934079869632</v>
      </c>
      <c r="BF396" s="902"/>
      <c r="BG396" s="903"/>
      <c r="BH396" s="904"/>
      <c r="BI396" s="905"/>
      <c r="BJ396" s="866"/>
      <c r="BL396" s="867"/>
      <c r="BM396" s="867"/>
      <c r="BN396" s="867"/>
    </row>
    <row r="397" spans="1:70">
      <c r="A397" s="872"/>
      <c r="B397" s="897" t="s">
        <v>359</v>
      </c>
      <c r="C397" s="897"/>
      <c r="D397" s="899">
        <f t="shared" si="270"/>
        <v>0</v>
      </c>
      <c r="E397" s="899"/>
      <c r="F397" s="899">
        <f t="shared" si="236"/>
        <v>0</v>
      </c>
      <c r="G397" s="899">
        <f t="shared" si="236"/>
        <v>0</v>
      </c>
      <c r="H397" s="899">
        <f t="shared" si="274"/>
        <v>0</v>
      </c>
      <c r="I397" s="899">
        <f t="shared" si="274"/>
        <v>0</v>
      </c>
      <c r="J397" s="899">
        <f t="shared" si="274"/>
        <v>0</v>
      </c>
      <c r="K397" s="899">
        <f t="shared" si="274"/>
        <v>0</v>
      </c>
      <c r="L397" s="899">
        <f t="shared" si="274"/>
        <v>0</v>
      </c>
      <c r="M397" s="899">
        <f t="shared" si="274"/>
        <v>0</v>
      </c>
      <c r="N397" s="899">
        <f t="shared" si="274"/>
        <v>0</v>
      </c>
      <c r="O397" s="899">
        <f t="shared" si="274"/>
        <v>0</v>
      </c>
      <c r="P397" s="899">
        <f t="shared" si="274"/>
        <v>0</v>
      </c>
      <c r="Q397" s="899">
        <f t="shared" si="274"/>
        <v>0</v>
      </c>
      <c r="R397" s="899">
        <f t="shared" si="274"/>
        <v>0</v>
      </c>
      <c r="S397" s="899">
        <f t="shared" si="274"/>
        <v>0</v>
      </c>
      <c r="T397" s="899">
        <f t="shared" si="274"/>
        <v>0</v>
      </c>
      <c r="U397" s="899">
        <f t="shared" si="274"/>
        <v>0</v>
      </c>
      <c r="V397" s="899">
        <f t="shared" si="274"/>
        <v>0</v>
      </c>
      <c r="W397" s="899">
        <f t="shared" si="274"/>
        <v>0</v>
      </c>
      <c r="X397" s="899">
        <f t="shared" si="274"/>
        <v>0</v>
      </c>
      <c r="Y397" s="899">
        <f t="shared" si="274"/>
        <v>0</v>
      </c>
      <c r="Z397" s="899">
        <f t="shared" si="274"/>
        <v>0</v>
      </c>
      <c r="AA397" s="899">
        <f t="shared" si="274"/>
        <v>0</v>
      </c>
      <c r="AB397" s="899">
        <f t="shared" si="274"/>
        <v>0</v>
      </c>
      <c r="AC397" s="899">
        <f t="shared" si="274"/>
        <v>0</v>
      </c>
      <c r="AD397" s="899">
        <f t="shared" si="274"/>
        <v>0</v>
      </c>
      <c r="AE397" s="899">
        <f t="shared" si="274"/>
        <v>0</v>
      </c>
      <c r="AF397" s="899">
        <f t="shared" si="274"/>
        <v>0</v>
      </c>
      <c r="AG397" s="899">
        <f t="shared" si="229"/>
        <v>0</v>
      </c>
      <c r="AH397" s="899">
        <f t="shared" si="229"/>
        <v>0</v>
      </c>
      <c r="AI397" s="899">
        <f t="shared" si="274"/>
        <v>0</v>
      </c>
      <c r="AJ397" s="899">
        <f t="shared" si="274"/>
        <v>0</v>
      </c>
      <c r="AK397" s="899">
        <f t="shared" si="274"/>
        <v>0</v>
      </c>
      <c r="AL397" s="899">
        <f t="shared" si="274"/>
        <v>0</v>
      </c>
      <c r="AM397" s="899">
        <f t="shared" si="274"/>
        <v>0</v>
      </c>
      <c r="AN397" s="899">
        <f t="shared" si="274"/>
        <v>0</v>
      </c>
      <c r="AO397" s="899">
        <f t="shared" si="274"/>
        <v>0</v>
      </c>
      <c r="AP397" s="899">
        <f t="shared" si="274"/>
        <v>0</v>
      </c>
      <c r="AQ397" s="899">
        <f t="shared" si="231"/>
        <v>0</v>
      </c>
      <c r="AR397" s="899"/>
      <c r="AS397" s="899">
        <f t="shared" si="237"/>
        <v>0</v>
      </c>
      <c r="AT397" s="899">
        <f t="shared" si="238"/>
        <v>0</v>
      </c>
      <c r="AU397" s="899">
        <f t="shared" si="274"/>
        <v>0</v>
      </c>
      <c r="AV397" s="899">
        <f t="shared" si="274"/>
        <v>0</v>
      </c>
      <c r="AW397" s="899">
        <f t="shared" si="274"/>
        <v>0</v>
      </c>
      <c r="AX397" s="899">
        <f t="shared" si="274"/>
        <v>0</v>
      </c>
      <c r="AY397" s="899">
        <f t="shared" si="274"/>
        <v>0</v>
      </c>
      <c r="AZ397" s="899">
        <f t="shared" si="274"/>
        <v>0</v>
      </c>
      <c r="BA397" s="899">
        <f t="shared" si="274"/>
        <v>0</v>
      </c>
      <c r="BB397" s="899">
        <f t="shared" si="239"/>
        <v>0</v>
      </c>
      <c r="BC397" s="899">
        <f t="shared" si="233"/>
        <v>0</v>
      </c>
      <c r="BD397" s="899">
        <f t="shared" si="234"/>
        <v>0</v>
      </c>
      <c r="BE397" s="901" t="str">
        <f t="shared" si="235"/>
        <v>-</v>
      </c>
      <c r="BF397" s="902"/>
      <c r="BG397" s="903"/>
      <c r="BH397" s="904"/>
      <c r="BI397" s="905"/>
      <c r="BJ397" s="866"/>
      <c r="BL397" s="867"/>
      <c r="BM397" s="867"/>
      <c r="BN397" s="867"/>
    </row>
    <row r="398" spans="1:70">
      <c r="A398" s="872"/>
      <c r="B398" s="897" t="s">
        <v>55</v>
      </c>
      <c r="C398" s="897"/>
      <c r="D398" s="899">
        <f t="shared" si="270"/>
        <v>4.8184800000000001</v>
      </c>
      <c r="E398" s="899"/>
      <c r="F398" s="899">
        <f t="shared" si="236"/>
        <v>2.9325409100000002</v>
      </c>
      <c r="G398" s="899">
        <f t="shared" si="236"/>
        <v>2.9325409100000002</v>
      </c>
      <c r="H398" s="899">
        <f t="shared" si="274"/>
        <v>0</v>
      </c>
      <c r="I398" s="899">
        <f t="shared" si="274"/>
        <v>0</v>
      </c>
      <c r="J398" s="899">
        <f t="shared" si="274"/>
        <v>0</v>
      </c>
      <c r="K398" s="899">
        <f t="shared" si="274"/>
        <v>0</v>
      </c>
      <c r="L398" s="899">
        <f t="shared" si="274"/>
        <v>0</v>
      </c>
      <c r="M398" s="899">
        <f t="shared" si="274"/>
        <v>0</v>
      </c>
      <c r="N398" s="899">
        <f t="shared" si="274"/>
        <v>0</v>
      </c>
      <c r="O398" s="899">
        <f t="shared" si="274"/>
        <v>0</v>
      </c>
      <c r="P398" s="899">
        <f t="shared" si="274"/>
        <v>0.88113176000000004</v>
      </c>
      <c r="Q398" s="899">
        <f t="shared" si="274"/>
        <v>0.88113176000000004</v>
      </c>
      <c r="R398" s="899">
        <f t="shared" si="274"/>
        <v>0.74301005000000009</v>
      </c>
      <c r="S398" s="899">
        <f t="shared" si="274"/>
        <v>0</v>
      </c>
      <c r="T398" s="899">
        <f t="shared" si="274"/>
        <v>0</v>
      </c>
      <c r="U398" s="899">
        <f t="shared" si="274"/>
        <v>0</v>
      </c>
      <c r="V398" s="899">
        <f t="shared" si="274"/>
        <v>0</v>
      </c>
      <c r="W398" s="899">
        <f t="shared" si="274"/>
        <v>0</v>
      </c>
      <c r="X398" s="899">
        <f t="shared" si="274"/>
        <v>0</v>
      </c>
      <c r="Y398" s="899">
        <f t="shared" si="274"/>
        <v>2.05140915</v>
      </c>
      <c r="Z398" s="899">
        <f t="shared" si="274"/>
        <v>2.05140915</v>
      </c>
      <c r="AA398" s="899">
        <f t="shared" si="274"/>
        <v>1.74309051</v>
      </c>
      <c r="AB398" s="899">
        <f t="shared" si="274"/>
        <v>0.30831863999999998</v>
      </c>
      <c r="AC398" s="899">
        <f t="shared" si="274"/>
        <v>0</v>
      </c>
      <c r="AD398" s="899">
        <f t="shared" si="274"/>
        <v>0</v>
      </c>
      <c r="AE398" s="899">
        <f t="shared" si="274"/>
        <v>0</v>
      </c>
      <c r="AF398" s="899">
        <f t="shared" si="274"/>
        <v>0</v>
      </c>
      <c r="AG398" s="899">
        <f t="shared" si="229"/>
        <v>2.9325409100000002</v>
      </c>
      <c r="AH398" s="899">
        <f t="shared" si="229"/>
        <v>0</v>
      </c>
      <c r="AI398" s="899">
        <f t="shared" si="274"/>
        <v>0</v>
      </c>
      <c r="AJ398" s="899">
        <f t="shared" si="274"/>
        <v>0</v>
      </c>
      <c r="AK398" s="899">
        <f t="shared" si="274"/>
        <v>2.9325409100000002</v>
      </c>
      <c r="AL398" s="899">
        <f t="shared" si="274"/>
        <v>0</v>
      </c>
      <c r="AM398" s="899">
        <f t="shared" si="274"/>
        <v>0</v>
      </c>
      <c r="AN398" s="899">
        <f t="shared" si="274"/>
        <v>0</v>
      </c>
      <c r="AO398" s="899">
        <f t="shared" si="274"/>
        <v>0</v>
      </c>
      <c r="AP398" s="899">
        <f t="shared" si="274"/>
        <v>0</v>
      </c>
      <c r="AQ398" s="899">
        <f t="shared" si="231"/>
        <v>0</v>
      </c>
      <c r="AR398" s="899"/>
      <c r="AS398" s="899">
        <f t="shared" si="237"/>
        <v>0</v>
      </c>
      <c r="AT398" s="899">
        <f t="shared" si="238"/>
        <v>0</v>
      </c>
      <c r="AU398" s="899">
        <f t="shared" si="274"/>
        <v>0</v>
      </c>
      <c r="AV398" s="899">
        <f t="shared" si="274"/>
        <v>0</v>
      </c>
      <c r="AW398" s="899">
        <f t="shared" si="274"/>
        <v>0</v>
      </c>
      <c r="AX398" s="899">
        <f t="shared" si="274"/>
        <v>0</v>
      </c>
      <c r="AY398" s="899">
        <f t="shared" si="274"/>
        <v>0</v>
      </c>
      <c r="AZ398" s="899">
        <f t="shared" si="274"/>
        <v>0</v>
      </c>
      <c r="BA398" s="899">
        <f t="shared" si="274"/>
        <v>0</v>
      </c>
      <c r="BB398" s="899">
        <f t="shared" si="239"/>
        <v>0</v>
      </c>
      <c r="BC398" s="899">
        <f t="shared" si="233"/>
        <v>1.8859390899999999</v>
      </c>
      <c r="BD398" s="899">
        <f t="shared" si="234"/>
        <v>0</v>
      </c>
      <c r="BE398" s="901">
        <f t="shared" si="235"/>
        <v>0</v>
      </c>
      <c r="BF398" s="902"/>
      <c r="BG398" s="903"/>
      <c r="BH398" s="904"/>
      <c r="BI398" s="905"/>
      <c r="BJ398" s="866"/>
      <c r="BL398" s="867"/>
      <c r="BM398" s="867"/>
      <c r="BN398" s="867"/>
    </row>
    <row r="399" spans="1:70" s="913" customFormat="1">
      <c r="A399" s="20"/>
      <c r="B399" s="21" t="s">
        <v>52</v>
      </c>
      <c r="C399" s="21"/>
      <c r="D399" s="819"/>
      <c r="E399" s="819"/>
      <c r="F399" s="819"/>
      <c r="G399" s="819"/>
      <c r="H399" s="819"/>
      <c r="I399" s="637"/>
      <c r="J399" s="637"/>
      <c r="K399" s="637"/>
      <c r="L399" s="637"/>
      <c r="M399" s="637"/>
      <c r="N399" s="637"/>
      <c r="O399" s="637"/>
      <c r="P399" s="637"/>
      <c r="Q399" s="637"/>
      <c r="R399" s="637"/>
      <c r="S399" s="637"/>
      <c r="T399" s="637"/>
      <c r="U399" s="637"/>
      <c r="V399" s="637"/>
      <c r="W399" s="637" t="s">
        <v>360</v>
      </c>
      <c r="X399" s="637"/>
      <c r="Y399" s="637"/>
      <c r="Z399" s="637"/>
      <c r="AA399" s="637"/>
      <c r="AB399" s="637"/>
      <c r="AC399" s="637"/>
      <c r="AD399" s="637"/>
      <c r="AE399" s="637"/>
      <c r="AF399" s="637"/>
      <c r="AG399" s="637">
        <f t="shared" si="229"/>
        <v>0</v>
      </c>
      <c r="AH399" s="637">
        <f t="shared" si="229"/>
        <v>0</v>
      </c>
      <c r="AI399" s="637"/>
      <c r="AJ399" s="637"/>
      <c r="AK399" s="637"/>
      <c r="AL399" s="637"/>
      <c r="AM399" s="637"/>
      <c r="AN399" s="637"/>
      <c r="AO399" s="637"/>
      <c r="AP399" s="637"/>
      <c r="AQ399" s="637">
        <f t="shared" si="231"/>
        <v>0</v>
      </c>
      <c r="AR399" s="637"/>
      <c r="AS399" s="637">
        <f t="shared" si="237"/>
        <v>0</v>
      </c>
      <c r="AT399" s="637">
        <f t="shared" si="238"/>
        <v>0</v>
      </c>
      <c r="AU399" s="637"/>
      <c r="AV399" s="637"/>
      <c r="AW399" s="637"/>
      <c r="AX399" s="637"/>
      <c r="AY399" s="637"/>
      <c r="AZ399" s="637"/>
      <c r="BA399" s="637"/>
      <c r="BB399" s="637">
        <f t="shared" si="239"/>
        <v>0</v>
      </c>
      <c r="BC399" s="637">
        <f t="shared" si="233"/>
        <v>0</v>
      </c>
      <c r="BD399" s="637">
        <f t="shared" si="234"/>
        <v>0</v>
      </c>
      <c r="BE399" s="638" t="str">
        <f t="shared" si="235"/>
        <v>-</v>
      </c>
      <c r="BF399" s="611"/>
      <c r="BG399" s="639"/>
      <c r="BH399" s="637"/>
      <c r="BI399" s="638"/>
      <c r="BJ399" s="450"/>
      <c r="BK399" s="910"/>
      <c r="BL399" s="911"/>
      <c r="BM399" s="912"/>
      <c r="BN399" s="912"/>
      <c r="BO399" s="910">
        <v>0</v>
      </c>
      <c r="BQ399" s="910">
        <v>0</v>
      </c>
      <c r="BR399" s="910">
        <v>0</v>
      </c>
    </row>
    <row r="400" spans="1:70" s="919" customFormat="1" ht="33.75" customHeight="1">
      <c r="A400" s="922">
        <v>13</v>
      </c>
      <c r="B400" s="915" t="s">
        <v>53</v>
      </c>
      <c r="C400" s="915"/>
      <c r="D400" s="320">
        <v>2.7942785800000003</v>
      </c>
      <c r="E400" s="320">
        <v>2.7942785800000003</v>
      </c>
      <c r="F400" s="320">
        <f t="shared" si="236"/>
        <v>2.7942785800000003</v>
      </c>
      <c r="G400" s="320">
        <f t="shared" si="236"/>
        <v>0.45704031000000001</v>
      </c>
      <c r="H400" s="320">
        <v>0.45704031000000001</v>
      </c>
      <c r="I400" s="907">
        <v>13.5</v>
      </c>
      <c r="J400" s="907">
        <v>21.136690810000001</v>
      </c>
      <c r="K400" s="907">
        <v>11.00363153</v>
      </c>
      <c r="L400" s="907">
        <v>0</v>
      </c>
      <c r="M400" s="907">
        <v>0</v>
      </c>
      <c r="N400" s="907"/>
      <c r="O400" s="907"/>
      <c r="P400" s="907">
        <v>0.21754085000000001</v>
      </c>
      <c r="Q400" s="907">
        <v>0.21754085000000001</v>
      </c>
      <c r="R400" s="907">
        <v>0.21754085000000001</v>
      </c>
      <c r="S400" s="907"/>
      <c r="T400" s="907">
        <v>0.21754085000000001</v>
      </c>
      <c r="U400" s="907">
        <v>0.21754085000000001</v>
      </c>
      <c r="V400" s="907">
        <v>0</v>
      </c>
      <c r="W400" s="907">
        <v>0</v>
      </c>
      <c r="X400" s="907"/>
      <c r="Y400" s="907">
        <v>0.23949946</v>
      </c>
      <c r="Z400" s="907">
        <v>0.23949946</v>
      </c>
      <c r="AA400" s="907">
        <v>0.23949946</v>
      </c>
      <c r="AB400" s="907">
        <v>0</v>
      </c>
      <c r="AC400" s="907">
        <v>2.3372382700000003</v>
      </c>
      <c r="AD400" s="907"/>
      <c r="AE400" s="907"/>
      <c r="AF400" s="907"/>
      <c r="AG400" s="907">
        <f t="shared" ref="AG400:AH463" si="275">AI400+AK400+AM400+AO400</f>
        <v>6.8408963399999987</v>
      </c>
      <c r="AH400" s="907">
        <f t="shared" si="275"/>
        <v>5.8542522699999999</v>
      </c>
      <c r="AI400" s="320">
        <v>2.1954499999999998E-2</v>
      </c>
      <c r="AJ400" s="320">
        <v>2.1954499999999998E-2</v>
      </c>
      <c r="AK400" s="320">
        <v>2.219844E-2</v>
      </c>
      <c r="AL400" s="320">
        <v>2.219844E-2</v>
      </c>
      <c r="AM400" s="320">
        <f>AM401</f>
        <v>6.7967433999999987</v>
      </c>
      <c r="AN400" s="907">
        <v>5.8100993299999999</v>
      </c>
      <c r="AO400" s="907"/>
      <c r="AP400" s="907"/>
      <c r="AQ400" s="907">
        <f t="shared" ref="AQ400:AQ463" si="276">AM400</f>
        <v>6.7967433999999987</v>
      </c>
      <c r="AR400" s="907">
        <f>AR406+AR407+AR416</f>
        <v>24.062006070000002</v>
      </c>
      <c r="AS400" s="907">
        <f t="shared" si="237"/>
        <v>0</v>
      </c>
      <c r="AT400" s="907">
        <f t="shared" si="238"/>
        <v>0</v>
      </c>
      <c r="AU400" s="907"/>
      <c r="AV400" s="907"/>
      <c r="AW400" s="907"/>
      <c r="AX400" s="907"/>
      <c r="AY400" s="907"/>
      <c r="AZ400" s="907"/>
      <c r="BA400" s="907"/>
      <c r="BB400" s="907">
        <f t="shared" si="239"/>
        <v>0</v>
      </c>
      <c r="BC400" s="907">
        <f t="shared" ref="BC400:BC463" si="277">D400-G400</f>
        <v>2.3372382700000003</v>
      </c>
      <c r="BD400" s="320">
        <f t="shared" ref="BD400:BD463" si="278">Z400-Y400</f>
        <v>0</v>
      </c>
      <c r="BE400" s="908">
        <f t="shared" ref="BE400:BE463" si="279">IF(Y400=0,"-",Z400/Y400*100-100)</f>
        <v>0</v>
      </c>
      <c r="BF400" s="586"/>
      <c r="BG400" s="635"/>
      <c r="BH400" s="635"/>
      <c r="BI400" s="636"/>
      <c r="BJ400" s="449"/>
      <c r="BK400" s="916"/>
      <c r="BL400" s="923"/>
      <c r="BM400" s="578">
        <v>21.243064159999999</v>
      </c>
      <c r="BN400" s="917">
        <v>28.0839605</v>
      </c>
      <c r="BO400" s="916">
        <v>28083.960500000001</v>
      </c>
      <c r="BQ400" s="916">
        <v>0</v>
      </c>
      <c r="BR400" s="916">
        <v>0</v>
      </c>
    </row>
    <row r="401" spans="1:66">
      <c r="A401" s="872"/>
      <c r="B401" s="897" t="s">
        <v>343</v>
      </c>
      <c r="C401" s="897"/>
      <c r="D401" s="899">
        <f>D402+D413+D418</f>
        <v>2.7942785800000003</v>
      </c>
      <c r="E401" s="899">
        <v>2.7942785800000003</v>
      </c>
      <c r="F401" s="899">
        <f>F402+F413+F418</f>
        <v>2.7942785800000003</v>
      </c>
      <c r="G401" s="899">
        <f t="shared" ref="F401:G464" si="280">M401+Q401+Z401+AD401</f>
        <v>0.45703932000000003</v>
      </c>
      <c r="H401" s="899">
        <f t="shared" ref="H401:AF401" si="281">H402+H413+H418</f>
        <v>0</v>
      </c>
      <c r="I401" s="899">
        <f t="shared" si="281"/>
        <v>0</v>
      </c>
      <c r="J401" s="899">
        <f t="shared" si="281"/>
        <v>0</v>
      </c>
      <c r="K401" s="899">
        <f t="shared" si="281"/>
        <v>0</v>
      </c>
      <c r="L401" s="899">
        <f t="shared" si="281"/>
        <v>0</v>
      </c>
      <c r="M401" s="899">
        <f t="shared" si="281"/>
        <v>0</v>
      </c>
      <c r="N401" s="899">
        <f t="shared" si="281"/>
        <v>0</v>
      </c>
      <c r="O401" s="899">
        <f t="shared" si="281"/>
        <v>0</v>
      </c>
      <c r="P401" s="899">
        <f t="shared" si="281"/>
        <v>0.21754085000000001</v>
      </c>
      <c r="Q401" s="899">
        <f t="shared" si="281"/>
        <v>0.21754085000000001</v>
      </c>
      <c r="R401" s="899">
        <f t="shared" si="281"/>
        <v>0</v>
      </c>
      <c r="S401" s="899">
        <f t="shared" si="281"/>
        <v>0</v>
      </c>
      <c r="T401" s="899">
        <f t="shared" si="281"/>
        <v>0</v>
      </c>
      <c r="U401" s="899">
        <f t="shared" si="281"/>
        <v>0</v>
      </c>
      <c r="V401" s="899">
        <f t="shared" si="281"/>
        <v>0</v>
      </c>
      <c r="W401" s="899">
        <f t="shared" si="281"/>
        <v>0</v>
      </c>
      <c r="X401" s="899">
        <f t="shared" si="281"/>
        <v>0</v>
      </c>
      <c r="Y401" s="899">
        <f t="shared" si="281"/>
        <v>0.23949946</v>
      </c>
      <c r="Z401" s="899">
        <f t="shared" si="281"/>
        <v>0.23949847000000002</v>
      </c>
      <c r="AA401" s="899">
        <f t="shared" si="281"/>
        <v>0</v>
      </c>
      <c r="AB401" s="899">
        <f t="shared" si="281"/>
        <v>0</v>
      </c>
      <c r="AC401" s="899">
        <f t="shared" si="281"/>
        <v>2.3372382700000003</v>
      </c>
      <c r="AD401" s="899">
        <f t="shared" si="281"/>
        <v>0</v>
      </c>
      <c r="AE401" s="899">
        <f t="shared" si="281"/>
        <v>0</v>
      </c>
      <c r="AF401" s="899">
        <f t="shared" si="281"/>
        <v>0</v>
      </c>
      <c r="AG401" s="899">
        <f t="shared" si="275"/>
        <v>6.8408963399999987</v>
      </c>
      <c r="AH401" s="899">
        <f t="shared" si="275"/>
        <v>0</v>
      </c>
      <c r="AI401" s="899">
        <f t="shared" ref="AI401:AP401" si="282">AI402+AI413+AI418</f>
        <v>2.1954499999999998E-2</v>
      </c>
      <c r="AJ401" s="899">
        <f t="shared" si="282"/>
        <v>0</v>
      </c>
      <c r="AK401" s="899">
        <f t="shared" si="282"/>
        <v>2.219844E-2</v>
      </c>
      <c r="AL401" s="899">
        <f t="shared" si="282"/>
        <v>0</v>
      </c>
      <c r="AM401" s="899">
        <f t="shared" si="282"/>
        <v>6.7967433999999987</v>
      </c>
      <c r="AN401" s="899">
        <f t="shared" si="282"/>
        <v>0</v>
      </c>
      <c r="AO401" s="899">
        <f t="shared" si="282"/>
        <v>0</v>
      </c>
      <c r="AP401" s="899">
        <f t="shared" si="282"/>
        <v>0</v>
      </c>
      <c r="AQ401" s="899">
        <f t="shared" si="276"/>
        <v>6.7967433999999987</v>
      </c>
      <c r="AR401" s="899">
        <f>AN401</f>
        <v>0</v>
      </c>
      <c r="AS401" s="899">
        <f t="shared" ref="AR401:AS464" si="283">AU401+AV401+AX401+AZ401</f>
        <v>0</v>
      </c>
      <c r="AT401" s="899">
        <f t="shared" ref="AT401:AT464" si="284">AW401+AY401+BA401</f>
        <v>0</v>
      </c>
      <c r="AU401" s="899">
        <f t="shared" ref="AU401:BA401" si="285">AU402+AU413+AU418</f>
        <v>0</v>
      </c>
      <c r="AV401" s="899">
        <f t="shared" si="285"/>
        <v>0</v>
      </c>
      <c r="AW401" s="899">
        <f t="shared" si="285"/>
        <v>0</v>
      </c>
      <c r="AX401" s="899">
        <f t="shared" si="285"/>
        <v>0</v>
      </c>
      <c r="AY401" s="899">
        <f t="shared" si="285"/>
        <v>0</v>
      </c>
      <c r="AZ401" s="899">
        <f t="shared" si="285"/>
        <v>0</v>
      </c>
      <c r="BA401" s="899">
        <f t="shared" si="285"/>
        <v>0</v>
      </c>
      <c r="BB401" s="899">
        <f t="shared" ref="BB401:BB464" si="286">AX401</f>
        <v>0</v>
      </c>
      <c r="BC401" s="899">
        <f t="shared" si="277"/>
        <v>2.3372392600000005</v>
      </c>
      <c r="BD401" s="899">
        <f t="shared" si="278"/>
        <v>-9.8999999997850807E-7</v>
      </c>
      <c r="BE401" s="901">
        <f t="shared" si="279"/>
        <v>-4.1336210109932381E-4</v>
      </c>
      <c r="BF401" s="902"/>
      <c r="BG401" s="903"/>
      <c r="BH401" s="904"/>
      <c r="BI401" s="905"/>
      <c r="BJ401" s="866"/>
      <c r="BL401" s="867"/>
      <c r="BM401" s="867"/>
      <c r="BN401" s="867"/>
    </row>
    <row r="402" spans="1:66">
      <c r="A402" s="872"/>
      <c r="B402" s="897" t="s">
        <v>344</v>
      </c>
      <c r="C402" s="897"/>
      <c r="D402" s="899">
        <f>D403+D408</f>
        <v>0</v>
      </c>
      <c r="E402" s="899">
        <v>0</v>
      </c>
      <c r="F402" s="899">
        <f>F403+F408</f>
        <v>0</v>
      </c>
      <c r="G402" s="899">
        <f t="shared" si="280"/>
        <v>0.28435153000000002</v>
      </c>
      <c r="H402" s="899">
        <f t="shared" ref="H402:AF402" si="287">H403+H408</f>
        <v>0</v>
      </c>
      <c r="I402" s="899">
        <f t="shared" si="287"/>
        <v>0</v>
      </c>
      <c r="J402" s="899">
        <f t="shared" si="287"/>
        <v>0</v>
      </c>
      <c r="K402" s="899">
        <f t="shared" si="287"/>
        <v>0</v>
      </c>
      <c r="L402" s="899">
        <f t="shared" si="287"/>
        <v>0</v>
      </c>
      <c r="M402" s="899">
        <f t="shared" si="287"/>
        <v>0</v>
      </c>
      <c r="N402" s="899">
        <f t="shared" si="287"/>
        <v>0</v>
      </c>
      <c r="O402" s="899">
        <f t="shared" si="287"/>
        <v>0</v>
      </c>
      <c r="P402" s="899">
        <f t="shared" si="287"/>
        <v>0</v>
      </c>
      <c r="Q402" s="899">
        <f t="shared" si="287"/>
        <v>0.18560408</v>
      </c>
      <c r="R402" s="899">
        <f t="shared" si="287"/>
        <v>0</v>
      </c>
      <c r="S402" s="899">
        <f t="shared" si="287"/>
        <v>0</v>
      </c>
      <c r="T402" s="899">
        <f t="shared" si="287"/>
        <v>0</v>
      </c>
      <c r="U402" s="899">
        <f t="shared" si="287"/>
        <v>0</v>
      </c>
      <c r="V402" s="899">
        <f t="shared" si="287"/>
        <v>0</v>
      </c>
      <c r="W402" s="899">
        <f t="shared" si="287"/>
        <v>0</v>
      </c>
      <c r="X402" s="899">
        <f t="shared" si="287"/>
        <v>0</v>
      </c>
      <c r="Y402" s="899">
        <f t="shared" si="287"/>
        <v>0</v>
      </c>
      <c r="Z402" s="899">
        <f t="shared" si="287"/>
        <v>9.8747450000000001E-2</v>
      </c>
      <c r="AA402" s="899">
        <f t="shared" si="287"/>
        <v>0</v>
      </c>
      <c r="AB402" s="899">
        <f t="shared" si="287"/>
        <v>0</v>
      </c>
      <c r="AC402" s="899">
        <f t="shared" si="287"/>
        <v>0</v>
      </c>
      <c r="AD402" s="899">
        <f t="shared" si="287"/>
        <v>0</v>
      </c>
      <c r="AE402" s="899">
        <f t="shared" si="287"/>
        <v>0</v>
      </c>
      <c r="AF402" s="899">
        <f t="shared" si="287"/>
        <v>0</v>
      </c>
      <c r="AG402" s="899">
        <f t="shared" si="275"/>
        <v>0.19394662350154074</v>
      </c>
      <c r="AH402" s="899">
        <f t="shared" si="275"/>
        <v>0</v>
      </c>
      <c r="AI402" s="899">
        <f t="shared" ref="AI402:AP402" si="288">AI403+AI408</f>
        <v>1.2159359446156393E-2</v>
      </c>
      <c r="AJ402" s="899">
        <f t="shared" si="288"/>
        <v>0</v>
      </c>
      <c r="AK402" s="899">
        <f t="shared" si="288"/>
        <v>1.229446405538436E-2</v>
      </c>
      <c r="AL402" s="899">
        <f t="shared" si="288"/>
        <v>0</v>
      </c>
      <c r="AM402" s="899">
        <f t="shared" si="288"/>
        <v>0.1694928</v>
      </c>
      <c r="AN402" s="899">
        <f t="shared" si="288"/>
        <v>0</v>
      </c>
      <c r="AO402" s="899">
        <f t="shared" si="288"/>
        <v>0</v>
      </c>
      <c r="AP402" s="899">
        <f t="shared" si="288"/>
        <v>0</v>
      </c>
      <c r="AQ402" s="899">
        <f t="shared" si="276"/>
        <v>0.1694928</v>
      </c>
      <c r="AR402" s="899">
        <f>AN402</f>
        <v>0</v>
      </c>
      <c r="AS402" s="899">
        <f t="shared" si="283"/>
        <v>0</v>
      </c>
      <c r="AT402" s="899">
        <f t="shared" si="284"/>
        <v>0</v>
      </c>
      <c r="AU402" s="899">
        <f t="shared" ref="AU402:BA402" si="289">AU403+AU408</f>
        <v>0</v>
      </c>
      <c r="AV402" s="899">
        <f t="shared" si="289"/>
        <v>0</v>
      </c>
      <c r="AW402" s="899">
        <f t="shared" si="289"/>
        <v>0</v>
      </c>
      <c r="AX402" s="899">
        <f t="shared" si="289"/>
        <v>0</v>
      </c>
      <c r="AY402" s="899">
        <f t="shared" si="289"/>
        <v>0</v>
      </c>
      <c r="AZ402" s="899">
        <f t="shared" si="289"/>
        <v>0</v>
      </c>
      <c r="BA402" s="899">
        <f t="shared" si="289"/>
        <v>0</v>
      </c>
      <c r="BB402" s="899">
        <f t="shared" si="286"/>
        <v>0</v>
      </c>
      <c r="BC402" s="899">
        <f t="shared" si="277"/>
        <v>-0.28435153000000002</v>
      </c>
      <c r="BD402" s="899">
        <f t="shared" si="278"/>
        <v>9.8747450000000001E-2</v>
      </c>
      <c r="BE402" s="901" t="str">
        <f t="shared" si="279"/>
        <v>-</v>
      </c>
      <c r="BF402" s="902"/>
      <c r="BG402" s="903"/>
      <c r="BH402" s="904"/>
      <c r="BI402" s="905"/>
      <c r="BJ402" s="866"/>
      <c r="BL402" s="867"/>
      <c r="BM402" s="867"/>
      <c r="BN402" s="867"/>
    </row>
    <row r="403" spans="1:66">
      <c r="A403" s="872"/>
      <c r="B403" s="897" t="s">
        <v>345</v>
      </c>
      <c r="C403" s="897"/>
      <c r="D403" s="899">
        <f>SUM(D404:D407)</f>
        <v>0</v>
      </c>
      <c r="E403" s="899">
        <v>0</v>
      </c>
      <c r="F403" s="899">
        <f>SUM(F404:F407)</f>
        <v>0</v>
      </c>
      <c r="G403" s="899">
        <f t="shared" si="280"/>
        <v>0.28435153000000002</v>
      </c>
      <c r="H403" s="899">
        <f t="shared" ref="H403:AF403" si="290">SUM(H404:H407)</f>
        <v>0</v>
      </c>
      <c r="I403" s="899">
        <f t="shared" si="290"/>
        <v>0</v>
      </c>
      <c r="J403" s="899">
        <f t="shared" si="290"/>
        <v>0</v>
      </c>
      <c r="K403" s="899">
        <f t="shared" si="290"/>
        <v>0</v>
      </c>
      <c r="L403" s="899">
        <f t="shared" si="290"/>
        <v>0</v>
      </c>
      <c r="M403" s="899">
        <f t="shared" si="290"/>
        <v>0</v>
      </c>
      <c r="N403" s="899">
        <f t="shared" si="290"/>
        <v>0</v>
      </c>
      <c r="O403" s="899">
        <f t="shared" si="290"/>
        <v>0</v>
      </c>
      <c r="P403" s="899">
        <f t="shared" si="290"/>
        <v>0</v>
      </c>
      <c r="Q403" s="899">
        <f t="shared" si="290"/>
        <v>0.18560408</v>
      </c>
      <c r="R403" s="899">
        <f t="shared" si="290"/>
        <v>0</v>
      </c>
      <c r="S403" s="899">
        <f t="shared" si="290"/>
        <v>0</v>
      </c>
      <c r="T403" s="899">
        <f t="shared" si="290"/>
        <v>0</v>
      </c>
      <c r="U403" s="899">
        <f t="shared" si="290"/>
        <v>0</v>
      </c>
      <c r="V403" s="899">
        <f t="shared" si="290"/>
        <v>0</v>
      </c>
      <c r="W403" s="899">
        <f t="shared" si="290"/>
        <v>0</v>
      </c>
      <c r="X403" s="899">
        <f t="shared" si="290"/>
        <v>0</v>
      </c>
      <c r="Y403" s="899">
        <f t="shared" si="290"/>
        <v>0</v>
      </c>
      <c r="Z403" s="899">
        <f t="shared" si="290"/>
        <v>9.8747450000000001E-2</v>
      </c>
      <c r="AA403" s="899">
        <f t="shared" si="290"/>
        <v>0</v>
      </c>
      <c r="AB403" s="899">
        <f t="shared" si="290"/>
        <v>0</v>
      </c>
      <c r="AC403" s="899">
        <f t="shared" si="290"/>
        <v>0</v>
      </c>
      <c r="AD403" s="899">
        <f t="shared" si="290"/>
        <v>0</v>
      </c>
      <c r="AE403" s="899">
        <f t="shared" si="290"/>
        <v>0</v>
      </c>
      <c r="AF403" s="899">
        <f t="shared" si="290"/>
        <v>0</v>
      </c>
      <c r="AG403" s="899">
        <f t="shared" si="275"/>
        <v>0.19394662350154074</v>
      </c>
      <c r="AH403" s="899">
        <f t="shared" si="275"/>
        <v>0</v>
      </c>
      <c r="AI403" s="899">
        <f t="shared" ref="AI403:AP403" si="291">SUM(AI404:AI407)</f>
        <v>1.2159359446156393E-2</v>
      </c>
      <c r="AJ403" s="899">
        <f t="shared" si="291"/>
        <v>0</v>
      </c>
      <c r="AK403" s="899">
        <f t="shared" si="291"/>
        <v>1.229446405538436E-2</v>
      </c>
      <c r="AL403" s="899">
        <f t="shared" si="291"/>
        <v>0</v>
      </c>
      <c r="AM403" s="899">
        <f t="shared" ref="AM403" si="292">SUM(AM404:AM407)</f>
        <v>0.1694928</v>
      </c>
      <c r="AN403" s="899">
        <f t="shared" si="291"/>
        <v>0</v>
      </c>
      <c r="AO403" s="899">
        <f t="shared" si="291"/>
        <v>0</v>
      </c>
      <c r="AP403" s="899">
        <f t="shared" si="291"/>
        <v>0</v>
      </c>
      <c r="AQ403" s="899">
        <f t="shared" si="276"/>
        <v>0.1694928</v>
      </c>
      <c r="AR403" s="899">
        <f>AN403</f>
        <v>0</v>
      </c>
      <c r="AS403" s="899">
        <f t="shared" si="283"/>
        <v>0</v>
      </c>
      <c r="AT403" s="899">
        <f t="shared" si="284"/>
        <v>0</v>
      </c>
      <c r="AU403" s="899">
        <f t="shared" ref="AU403:BA403" si="293">SUM(AU404:AU407)</f>
        <v>0</v>
      </c>
      <c r="AV403" s="899">
        <f t="shared" si="293"/>
        <v>0</v>
      </c>
      <c r="AW403" s="899">
        <f t="shared" si="293"/>
        <v>0</v>
      </c>
      <c r="AX403" s="899">
        <f t="shared" si="293"/>
        <v>0</v>
      </c>
      <c r="AY403" s="899">
        <f t="shared" si="293"/>
        <v>0</v>
      </c>
      <c r="AZ403" s="899">
        <f t="shared" si="293"/>
        <v>0</v>
      </c>
      <c r="BA403" s="899">
        <f t="shared" si="293"/>
        <v>0</v>
      </c>
      <c r="BB403" s="899">
        <f t="shared" si="286"/>
        <v>0</v>
      </c>
      <c r="BC403" s="899">
        <f t="shared" si="277"/>
        <v>-0.28435153000000002</v>
      </c>
      <c r="BD403" s="899">
        <f t="shared" si="278"/>
        <v>9.8747450000000001E-2</v>
      </c>
      <c r="BE403" s="901" t="str">
        <f t="shared" si="279"/>
        <v>-</v>
      </c>
      <c r="BF403" s="902"/>
      <c r="BG403" s="903"/>
      <c r="BH403" s="904"/>
      <c r="BI403" s="905"/>
      <c r="BJ403" s="866"/>
      <c r="BL403" s="867"/>
      <c r="BM403" s="867"/>
      <c r="BN403" s="867"/>
    </row>
    <row r="404" spans="1:66">
      <c r="A404" s="872"/>
      <c r="B404" s="897" t="s">
        <v>346</v>
      </c>
      <c r="C404" s="897"/>
      <c r="D404" s="899"/>
      <c r="E404" s="899"/>
      <c r="F404" s="899">
        <f t="shared" si="280"/>
        <v>0</v>
      </c>
      <c r="G404" s="899">
        <f t="shared" si="280"/>
        <v>0</v>
      </c>
      <c r="H404" s="899"/>
      <c r="I404" s="899"/>
      <c r="J404" s="899"/>
      <c r="K404" s="899"/>
      <c r="L404" s="899"/>
      <c r="M404" s="899"/>
      <c r="N404" s="899"/>
      <c r="O404" s="899"/>
      <c r="P404" s="899"/>
      <c r="Q404" s="899"/>
      <c r="R404" s="899"/>
      <c r="S404" s="899"/>
      <c r="T404" s="899"/>
      <c r="U404" s="899"/>
      <c r="V404" s="899"/>
      <c r="W404" s="899"/>
      <c r="X404" s="899"/>
      <c r="Y404" s="899"/>
      <c r="Z404" s="899"/>
      <c r="AA404" s="899"/>
      <c r="AB404" s="899"/>
      <c r="AC404" s="899"/>
      <c r="AD404" s="899"/>
      <c r="AE404" s="899"/>
      <c r="AF404" s="899"/>
      <c r="AG404" s="899">
        <f t="shared" si="275"/>
        <v>0</v>
      </c>
      <c r="AH404" s="899">
        <f t="shared" si="275"/>
        <v>0</v>
      </c>
      <c r="AI404" s="899"/>
      <c r="AJ404" s="899"/>
      <c r="AK404" s="899"/>
      <c r="AL404" s="899"/>
      <c r="AM404" s="899"/>
      <c r="AN404" s="899"/>
      <c r="AO404" s="899"/>
      <c r="AP404" s="899"/>
      <c r="AQ404" s="899">
        <f t="shared" si="276"/>
        <v>0</v>
      </c>
      <c r="AR404" s="899">
        <f t="shared" si="283"/>
        <v>0</v>
      </c>
      <c r="AS404" s="899">
        <f t="shared" si="283"/>
        <v>0</v>
      </c>
      <c r="AT404" s="899">
        <f t="shared" si="284"/>
        <v>0</v>
      </c>
      <c r="AU404" s="899"/>
      <c r="AV404" s="899"/>
      <c r="AW404" s="899"/>
      <c r="AX404" s="899"/>
      <c r="AY404" s="899"/>
      <c r="AZ404" s="899"/>
      <c r="BA404" s="899"/>
      <c r="BB404" s="899">
        <f t="shared" si="286"/>
        <v>0</v>
      </c>
      <c r="BC404" s="899">
        <f t="shared" si="277"/>
        <v>0</v>
      </c>
      <c r="BD404" s="899">
        <f t="shared" si="278"/>
        <v>0</v>
      </c>
      <c r="BE404" s="901" t="str">
        <f t="shared" si="279"/>
        <v>-</v>
      </c>
      <c r="BF404" s="902"/>
      <c r="BG404" s="903"/>
      <c r="BH404" s="904"/>
      <c r="BI404" s="905"/>
      <c r="BJ404" s="866"/>
      <c r="BK404" s="579"/>
      <c r="BL404" s="867"/>
      <c r="BM404" s="867"/>
      <c r="BN404" s="867"/>
    </row>
    <row r="405" spans="1:66">
      <c r="A405" s="872"/>
      <c r="B405" s="897" t="s">
        <v>347</v>
      </c>
      <c r="C405" s="897"/>
      <c r="D405" s="899"/>
      <c r="E405" s="899"/>
      <c r="F405" s="899">
        <f t="shared" si="280"/>
        <v>0</v>
      </c>
      <c r="G405" s="899">
        <f t="shared" si="280"/>
        <v>0</v>
      </c>
      <c r="H405" s="899"/>
      <c r="I405" s="899"/>
      <c r="J405" s="899"/>
      <c r="K405" s="899"/>
      <c r="L405" s="899"/>
      <c r="M405" s="899"/>
      <c r="N405" s="899"/>
      <c r="O405" s="899"/>
      <c r="P405" s="899"/>
      <c r="Q405" s="899"/>
      <c r="R405" s="899"/>
      <c r="S405" s="899"/>
      <c r="T405" s="899"/>
      <c r="U405" s="899"/>
      <c r="V405" s="899"/>
      <c r="W405" s="899"/>
      <c r="X405" s="899"/>
      <c r="Y405" s="899"/>
      <c r="Z405" s="899"/>
      <c r="AA405" s="899"/>
      <c r="AB405" s="899"/>
      <c r="AC405" s="899"/>
      <c r="AD405" s="899"/>
      <c r="AE405" s="899"/>
      <c r="AF405" s="899"/>
      <c r="AG405" s="899">
        <f t="shared" si="275"/>
        <v>0</v>
      </c>
      <c r="AH405" s="899">
        <f t="shared" si="275"/>
        <v>0</v>
      </c>
      <c r="AI405" s="899"/>
      <c r="AJ405" s="899"/>
      <c r="AK405" s="899"/>
      <c r="AL405" s="899"/>
      <c r="AM405" s="899"/>
      <c r="AN405" s="899"/>
      <c r="AO405" s="899"/>
      <c r="AP405" s="899"/>
      <c r="AQ405" s="899">
        <f t="shared" si="276"/>
        <v>0</v>
      </c>
      <c r="AR405" s="899">
        <f t="shared" si="283"/>
        <v>0</v>
      </c>
      <c r="AS405" s="899">
        <f t="shared" si="283"/>
        <v>0</v>
      </c>
      <c r="AT405" s="899">
        <f t="shared" si="284"/>
        <v>0</v>
      </c>
      <c r="AU405" s="899"/>
      <c r="AV405" s="899"/>
      <c r="AW405" s="899"/>
      <c r="AX405" s="899"/>
      <c r="AY405" s="899"/>
      <c r="AZ405" s="899"/>
      <c r="BA405" s="899"/>
      <c r="BB405" s="899">
        <f t="shared" si="286"/>
        <v>0</v>
      </c>
      <c r="BC405" s="899">
        <f t="shared" si="277"/>
        <v>0</v>
      </c>
      <c r="BD405" s="899">
        <f t="shared" si="278"/>
        <v>0</v>
      </c>
      <c r="BE405" s="901" t="str">
        <f t="shared" si="279"/>
        <v>-</v>
      </c>
      <c r="BF405" s="902"/>
      <c r="BG405" s="903"/>
      <c r="BH405" s="904"/>
      <c r="BI405" s="905"/>
      <c r="BJ405" s="866"/>
      <c r="BL405" s="867"/>
      <c r="BM405" s="867"/>
      <c r="BN405" s="867"/>
    </row>
    <row r="406" spans="1:66">
      <c r="A406" s="872"/>
      <c r="B406" s="897" t="s">
        <v>348</v>
      </c>
      <c r="C406" s="897"/>
      <c r="D406" s="899"/>
      <c r="E406" s="899"/>
      <c r="F406" s="899"/>
      <c r="G406" s="899">
        <f t="shared" si="280"/>
        <v>5.9167090000000006E-2</v>
      </c>
      <c r="H406" s="899"/>
      <c r="I406" s="899"/>
      <c r="J406" s="899"/>
      <c r="K406" s="899"/>
      <c r="L406" s="899"/>
      <c r="M406" s="899"/>
      <c r="N406" s="899"/>
      <c r="O406" s="899"/>
      <c r="P406" s="899"/>
      <c r="Q406" s="899">
        <f>39635.55/1000000</f>
        <v>3.9635550000000005E-2</v>
      </c>
      <c r="R406" s="899"/>
      <c r="S406" s="899"/>
      <c r="T406" s="899"/>
      <c r="U406" s="899"/>
      <c r="V406" s="899"/>
      <c r="W406" s="899"/>
      <c r="X406" s="899"/>
      <c r="Y406" s="899"/>
      <c r="Z406" s="899">
        <f>19531.54/1000000</f>
        <v>1.953154E-2</v>
      </c>
      <c r="AA406" s="899"/>
      <c r="AB406" s="899"/>
      <c r="AC406" s="899"/>
      <c r="AD406" s="899"/>
      <c r="AE406" s="899"/>
      <c r="AF406" s="899"/>
      <c r="AG406" s="899">
        <f t="shared" si="275"/>
        <v>3.9635550000000005E-2</v>
      </c>
      <c r="AH406" s="899">
        <f t="shared" si="275"/>
        <v>0</v>
      </c>
      <c r="AI406" s="899"/>
      <c r="AJ406" s="899"/>
      <c r="AK406" s="899"/>
      <c r="AL406" s="899"/>
      <c r="AM406" s="899">
        <f>39635.55/1000000</f>
        <v>3.9635550000000005E-2</v>
      </c>
      <c r="AN406" s="899"/>
      <c r="AO406" s="899"/>
      <c r="AP406" s="899"/>
      <c r="AQ406" s="899">
        <f t="shared" si="276"/>
        <v>3.9635550000000005E-2</v>
      </c>
      <c r="AR406" s="899">
        <f>3873977.52/1000000</f>
        <v>3.87397752</v>
      </c>
      <c r="AS406" s="899">
        <f t="shared" si="283"/>
        <v>0</v>
      </c>
      <c r="AT406" s="899">
        <f t="shared" si="284"/>
        <v>0</v>
      </c>
      <c r="AU406" s="899"/>
      <c r="AV406" s="899"/>
      <c r="AW406" s="899"/>
      <c r="AX406" s="899"/>
      <c r="AY406" s="899"/>
      <c r="AZ406" s="899"/>
      <c r="BA406" s="899"/>
      <c r="BB406" s="899">
        <f t="shared" si="286"/>
        <v>0</v>
      </c>
      <c r="BC406" s="899">
        <f t="shared" si="277"/>
        <v>-5.9167090000000006E-2</v>
      </c>
      <c r="BD406" s="899">
        <f t="shared" si="278"/>
        <v>1.953154E-2</v>
      </c>
      <c r="BE406" s="901" t="str">
        <f t="shared" si="279"/>
        <v>-</v>
      </c>
      <c r="BF406" s="902"/>
      <c r="BG406" s="903"/>
      <c r="BH406" s="904"/>
      <c r="BI406" s="905"/>
      <c r="BJ406" s="925"/>
      <c r="BK406" s="318"/>
      <c r="BL406" s="867"/>
      <c r="BM406" s="867"/>
      <c r="BN406" s="867"/>
    </row>
    <row r="407" spans="1:66">
      <c r="A407" s="872"/>
      <c r="B407" s="897" t="s">
        <v>349</v>
      </c>
      <c r="C407" s="897"/>
      <c r="D407" s="899"/>
      <c r="E407" s="899"/>
      <c r="F407" s="899"/>
      <c r="G407" s="899">
        <f t="shared" si="280"/>
        <v>0.22518443999999999</v>
      </c>
      <c r="H407" s="899"/>
      <c r="I407" s="899"/>
      <c r="J407" s="899"/>
      <c r="K407" s="899"/>
      <c r="L407" s="899"/>
      <c r="M407" s="899"/>
      <c r="N407" s="899"/>
      <c r="O407" s="899"/>
      <c r="P407" s="899"/>
      <c r="Q407" s="899">
        <f>117427.68/1000000+28540.85/1000000</f>
        <v>0.14596852999999999</v>
      </c>
      <c r="R407" s="899"/>
      <c r="S407" s="899"/>
      <c r="T407" s="899"/>
      <c r="U407" s="899"/>
      <c r="V407" s="899"/>
      <c r="W407" s="899"/>
      <c r="X407" s="899"/>
      <c r="Y407" s="899"/>
      <c r="Z407" s="899">
        <f>22198.44/1000000+57017.47/1000000</f>
        <v>7.921591E-2</v>
      </c>
      <c r="AA407" s="899"/>
      <c r="AB407" s="899"/>
      <c r="AC407" s="899"/>
      <c r="AD407" s="899"/>
      <c r="AE407" s="899"/>
      <c r="AF407" s="899"/>
      <c r="AG407" s="899">
        <f t="shared" si="275"/>
        <v>0.15431107350154072</v>
      </c>
      <c r="AH407" s="899">
        <f t="shared" si="275"/>
        <v>0</v>
      </c>
      <c r="AI407" s="899">
        <f>BR8*AI400</f>
        <v>1.2159359446156393E-2</v>
      </c>
      <c r="AJ407" s="899"/>
      <c r="AK407" s="899">
        <f>AK400*BR8</f>
        <v>1.229446405538436E-2</v>
      </c>
      <c r="AL407" s="899"/>
      <c r="AM407" s="899">
        <f>(117427.68)/1000000+ROUND(22442.38*BR8,2)/1000000</f>
        <v>0.12985724999999998</v>
      </c>
      <c r="AN407" s="899"/>
      <c r="AO407" s="899"/>
      <c r="AP407" s="899"/>
      <c r="AQ407" s="899">
        <f t="shared" si="276"/>
        <v>0.12985724999999998</v>
      </c>
      <c r="AR407" s="899">
        <f>11910711.1/1000000</f>
        <v>11.9107111</v>
      </c>
      <c r="AS407" s="899">
        <f t="shared" si="283"/>
        <v>0</v>
      </c>
      <c r="AT407" s="899">
        <f t="shared" si="284"/>
        <v>0</v>
      </c>
      <c r="AU407" s="899"/>
      <c r="AV407" s="899"/>
      <c r="AW407" s="899"/>
      <c r="AX407" s="899"/>
      <c r="AY407" s="899"/>
      <c r="AZ407" s="899"/>
      <c r="BA407" s="899"/>
      <c r="BB407" s="899">
        <f t="shared" si="286"/>
        <v>0</v>
      </c>
      <c r="BC407" s="899">
        <f t="shared" si="277"/>
        <v>-0.22518443999999999</v>
      </c>
      <c r="BD407" s="899">
        <f t="shared" si="278"/>
        <v>7.921591E-2</v>
      </c>
      <c r="BE407" s="901" t="str">
        <f t="shared" si="279"/>
        <v>-</v>
      </c>
      <c r="BF407" s="902"/>
      <c r="BG407" s="903"/>
      <c r="BH407" s="904"/>
      <c r="BI407" s="905"/>
      <c r="BJ407" s="925"/>
      <c r="BK407" s="318"/>
      <c r="BL407" s="867"/>
      <c r="BM407" s="867"/>
      <c r="BN407" s="867"/>
    </row>
    <row r="408" spans="1:66">
      <c r="A408" s="872"/>
      <c r="B408" s="897" t="s">
        <v>350</v>
      </c>
      <c r="C408" s="897"/>
      <c r="D408" s="899">
        <f>SUM(D409:D412)</f>
        <v>0</v>
      </c>
      <c r="E408" s="899">
        <v>0</v>
      </c>
      <c r="F408" s="899">
        <f>SUM(F409:F412)</f>
        <v>0</v>
      </c>
      <c r="G408" s="899">
        <f t="shared" si="280"/>
        <v>0</v>
      </c>
      <c r="H408" s="899">
        <f t="shared" ref="H408:AF408" si="294">SUM(H409:H412)</f>
        <v>0</v>
      </c>
      <c r="I408" s="899">
        <f t="shared" si="294"/>
        <v>0</v>
      </c>
      <c r="J408" s="899">
        <f t="shared" si="294"/>
        <v>0</v>
      </c>
      <c r="K408" s="899">
        <f t="shared" si="294"/>
        <v>0</v>
      </c>
      <c r="L408" s="899">
        <f t="shared" si="294"/>
        <v>0</v>
      </c>
      <c r="M408" s="899">
        <f t="shared" si="294"/>
        <v>0</v>
      </c>
      <c r="N408" s="899">
        <f t="shared" si="294"/>
        <v>0</v>
      </c>
      <c r="O408" s="899">
        <f t="shared" si="294"/>
        <v>0</v>
      </c>
      <c r="P408" s="899">
        <f t="shared" si="294"/>
        <v>0</v>
      </c>
      <c r="Q408" s="899">
        <f t="shared" si="294"/>
        <v>0</v>
      </c>
      <c r="R408" s="899">
        <f t="shared" si="294"/>
        <v>0</v>
      </c>
      <c r="S408" s="899">
        <f t="shared" si="294"/>
        <v>0</v>
      </c>
      <c r="T408" s="899">
        <f t="shared" si="294"/>
        <v>0</v>
      </c>
      <c r="U408" s="899">
        <f t="shared" si="294"/>
        <v>0</v>
      </c>
      <c r="V408" s="899">
        <f t="shared" si="294"/>
        <v>0</v>
      </c>
      <c r="W408" s="899">
        <f t="shared" si="294"/>
        <v>0</v>
      </c>
      <c r="X408" s="899">
        <f t="shared" si="294"/>
        <v>0</v>
      </c>
      <c r="Y408" s="899">
        <f t="shared" si="294"/>
        <v>0</v>
      </c>
      <c r="Z408" s="899">
        <f t="shared" si="294"/>
        <v>0</v>
      </c>
      <c r="AA408" s="899">
        <f t="shared" si="294"/>
        <v>0</v>
      </c>
      <c r="AB408" s="899">
        <f t="shared" si="294"/>
        <v>0</v>
      </c>
      <c r="AC408" s="899">
        <f t="shared" si="294"/>
        <v>0</v>
      </c>
      <c r="AD408" s="899">
        <f t="shared" si="294"/>
        <v>0</v>
      </c>
      <c r="AE408" s="899">
        <f t="shared" si="294"/>
        <v>0</v>
      </c>
      <c r="AF408" s="899">
        <f t="shared" si="294"/>
        <v>0</v>
      </c>
      <c r="AG408" s="899">
        <f t="shared" si="275"/>
        <v>0</v>
      </c>
      <c r="AH408" s="899">
        <f t="shared" si="275"/>
        <v>0</v>
      </c>
      <c r="AI408" s="899">
        <f t="shared" ref="AI408:AP408" si="295">SUM(AI409:AI412)</f>
        <v>0</v>
      </c>
      <c r="AJ408" s="899">
        <f t="shared" si="295"/>
        <v>0</v>
      </c>
      <c r="AK408" s="899">
        <f t="shared" si="295"/>
        <v>0</v>
      </c>
      <c r="AL408" s="899">
        <f t="shared" si="295"/>
        <v>0</v>
      </c>
      <c r="AM408" s="899"/>
      <c r="AN408" s="899">
        <f t="shared" si="295"/>
        <v>0</v>
      </c>
      <c r="AO408" s="899">
        <f t="shared" si="295"/>
        <v>0</v>
      </c>
      <c r="AP408" s="899">
        <f t="shared" si="295"/>
        <v>0</v>
      </c>
      <c r="AQ408" s="899">
        <f t="shared" si="276"/>
        <v>0</v>
      </c>
      <c r="AR408" s="899">
        <f t="shared" si="283"/>
        <v>0</v>
      </c>
      <c r="AS408" s="899">
        <f t="shared" si="283"/>
        <v>0</v>
      </c>
      <c r="AT408" s="899">
        <f t="shared" si="284"/>
        <v>0</v>
      </c>
      <c r="AU408" s="899">
        <f t="shared" ref="AU408:BA408" si="296">SUM(AU409:AU412)</f>
        <v>0</v>
      </c>
      <c r="AV408" s="899">
        <f t="shared" si="296"/>
        <v>0</v>
      </c>
      <c r="AW408" s="899">
        <f t="shared" si="296"/>
        <v>0</v>
      </c>
      <c r="AX408" s="899">
        <f t="shared" si="296"/>
        <v>0</v>
      </c>
      <c r="AY408" s="899">
        <f t="shared" si="296"/>
        <v>0</v>
      </c>
      <c r="AZ408" s="899">
        <f t="shared" si="296"/>
        <v>0</v>
      </c>
      <c r="BA408" s="899">
        <f t="shared" si="296"/>
        <v>0</v>
      </c>
      <c r="BB408" s="899">
        <f t="shared" si="286"/>
        <v>0</v>
      </c>
      <c r="BC408" s="899">
        <f t="shared" si="277"/>
        <v>0</v>
      </c>
      <c r="BD408" s="899">
        <f t="shared" si="278"/>
        <v>0</v>
      </c>
      <c r="BE408" s="901" t="str">
        <f t="shared" si="279"/>
        <v>-</v>
      </c>
      <c r="BF408" s="902"/>
      <c r="BG408" s="903"/>
      <c r="BH408" s="904"/>
      <c r="BI408" s="905"/>
      <c r="BJ408" s="866"/>
      <c r="BK408" s="318"/>
      <c r="BL408" s="867"/>
      <c r="BM408" s="867"/>
      <c r="BN408" s="867"/>
    </row>
    <row r="409" spans="1:66">
      <c r="A409" s="872"/>
      <c r="B409" s="897" t="s">
        <v>351</v>
      </c>
      <c r="C409" s="897"/>
      <c r="D409" s="899"/>
      <c r="E409" s="899"/>
      <c r="F409" s="899">
        <f t="shared" si="280"/>
        <v>0</v>
      </c>
      <c r="G409" s="899">
        <f t="shared" si="280"/>
        <v>0</v>
      </c>
      <c r="H409" s="899"/>
      <c r="I409" s="899"/>
      <c r="J409" s="899"/>
      <c r="K409" s="899"/>
      <c r="L409" s="899"/>
      <c r="M409" s="899"/>
      <c r="N409" s="899"/>
      <c r="O409" s="899"/>
      <c r="P409" s="899"/>
      <c r="Q409" s="899"/>
      <c r="R409" s="899"/>
      <c r="S409" s="899"/>
      <c r="T409" s="899"/>
      <c r="U409" s="899"/>
      <c r="V409" s="899"/>
      <c r="W409" s="899"/>
      <c r="X409" s="899"/>
      <c r="Y409" s="899"/>
      <c r="Z409" s="899"/>
      <c r="AA409" s="899"/>
      <c r="AB409" s="899"/>
      <c r="AC409" s="899"/>
      <c r="AD409" s="899"/>
      <c r="AE409" s="899"/>
      <c r="AF409" s="899"/>
      <c r="AG409" s="899">
        <f t="shared" si="275"/>
        <v>0</v>
      </c>
      <c r="AH409" s="899">
        <f t="shared" si="275"/>
        <v>0</v>
      </c>
      <c r="AI409" s="899"/>
      <c r="AJ409" s="899"/>
      <c r="AK409" s="899"/>
      <c r="AL409" s="899"/>
      <c r="AM409" s="899"/>
      <c r="AN409" s="899"/>
      <c r="AO409" s="899"/>
      <c r="AP409" s="899"/>
      <c r="AQ409" s="899">
        <f t="shared" si="276"/>
        <v>0</v>
      </c>
      <c r="AR409" s="899">
        <f t="shared" si="283"/>
        <v>0</v>
      </c>
      <c r="AS409" s="899">
        <f t="shared" si="283"/>
        <v>0</v>
      </c>
      <c r="AT409" s="899">
        <f t="shared" si="284"/>
        <v>0</v>
      </c>
      <c r="AU409" s="899"/>
      <c r="AV409" s="899"/>
      <c r="AW409" s="899"/>
      <c r="AX409" s="899"/>
      <c r="AY409" s="899"/>
      <c r="AZ409" s="899"/>
      <c r="BA409" s="899"/>
      <c r="BB409" s="899">
        <f t="shared" si="286"/>
        <v>0</v>
      </c>
      <c r="BC409" s="899">
        <f t="shared" si="277"/>
        <v>0</v>
      </c>
      <c r="BD409" s="899">
        <f t="shared" si="278"/>
        <v>0</v>
      </c>
      <c r="BE409" s="901" t="str">
        <f t="shared" si="279"/>
        <v>-</v>
      </c>
      <c r="BF409" s="902"/>
      <c r="BG409" s="903"/>
      <c r="BH409" s="904"/>
      <c r="BI409" s="905"/>
      <c r="BJ409" s="866"/>
      <c r="BK409" s="318"/>
      <c r="BL409" s="867"/>
      <c r="BM409" s="867"/>
      <c r="BN409" s="867"/>
    </row>
    <row r="410" spans="1:66">
      <c r="A410" s="872"/>
      <c r="B410" s="897" t="s">
        <v>352</v>
      </c>
      <c r="C410" s="897"/>
      <c r="D410" s="899"/>
      <c r="E410" s="899"/>
      <c r="F410" s="899">
        <f t="shared" si="280"/>
        <v>0</v>
      </c>
      <c r="G410" s="899">
        <f t="shared" si="280"/>
        <v>0</v>
      </c>
      <c r="H410" s="899"/>
      <c r="I410" s="899"/>
      <c r="J410" s="899"/>
      <c r="K410" s="899"/>
      <c r="L410" s="899"/>
      <c r="M410" s="899"/>
      <c r="N410" s="899"/>
      <c r="O410" s="899"/>
      <c r="P410" s="899"/>
      <c r="Q410" s="899"/>
      <c r="R410" s="899"/>
      <c r="S410" s="899"/>
      <c r="T410" s="899"/>
      <c r="U410" s="899"/>
      <c r="V410" s="899"/>
      <c r="W410" s="899"/>
      <c r="X410" s="899"/>
      <c r="Y410" s="899"/>
      <c r="Z410" s="899"/>
      <c r="AA410" s="899"/>
      <c r="AB410" s="899"/>
      <c r="AC410" s="899"/>
      <c r="AD410" s="899"/>
      <c r="AE410" s="899"/>
      <c r="AF410" s="899"/>
      <c r="AG410" s="899">
        <f t="shared" si="275"/>
        <v>0</v>
      </c>
      <c r="AH410" s="899">
        <f t="shared" si="275"/>
        <v>0</v>
      </c>
      <c r="AI410" s="899"/>
      <c r="AJ410" s="899"/>
      <c r="AK410" s="899"/>
      <c r="AL410" s="899"/>
      <c r="AM410" s="899"/>
      <c r="AN410" s="899"/>
      <c r="AO410" s="899"/>
      <c r="AP410" s="899"/>
      <c r="AQ410" s="899">
        <f t="shared" si="276"/>
        <v>0</v>
      </c>
      <c r="AR410" s="899">
        <f t="shared" si="283"/>
        <v>0</v>
      </c>
      <c r="AS410" s="899">
        <f t="shared" si="283"/>
        <v>0</v>
      </c>
      <c r="AT410" s="899">
        <f t="shared" si="284"/>
        <v>0</v>
      </c>
      <c r="AU410" s="899"/>
      <c r="AV410" s="899"/>
      <c r="AW410" s="899"/>
      <c r="AX410" s="899"/>
      <c r="AY410" s="899"/>
      <c r="AZ410" s="899"/>
      <c r="BA410" s="899"/>
      <c r="BB410" s="899">
        <f t="shared" si="286"/>
        <v>0</v>
      </c>
      <c r="BC410" s="899">
        <f t="shared" si="277"/>
        <v>0</v>
      </c>
      <c r="BD410" s="899">
        <f t="shared" si="278"/>
        <v>0</v>
      </c>
      <c r="BE410" s="901" t="str">
        <f t="shared" si="279"/>
        <v>-</v>
      </c>
      <c r="BF410" s="902"/>
      <c r="BG410" s="903"/>
      <c r="BH410" s="904"/>
      <c r="BI410" s="905"/>
      <c r="BJ410" s="866"/>
      <c r="BK410" s="318"/>
      <c r="BL410" s="867"/>
      <c r="BM410" s="867"/>
      <c r="BN410" s="867"/>
    </row>
    <row r="411" spans="1:66">
      <c r="A411" s="872"/>
      <c r="B411" s="897" t="s">
        <v>353</v>
      </c>
      <c r="C411" s="897"/>
      <c r="D411" s="899"/>
      <c r="E411" s="899"/>
      <c r="F411" s="899">
        <f t="shared" si="280"/>
        <v>0</v>
      </c>
      <c r="G411" s="899">
        <f t="shared" si="280"/>
        <v>0</v>
      </c>
      <c r="H411" s="899"/>
      <c r="I411" s="899"/>
      <c r="J411" s="899"/>
      <c r="K411" s="899"/>
      <c r="L411" s="899"/>
      <c r="M411" s="899"/>
      <c r="N411" s="899"/>
      <c r="O411" s="899"/>
      <c r="P411" s="899"/>
      <c r="Q411" s="899"/>
      <c r="R411" s="899"/>
      <c r="S411" s="899"/>
      <c r="T411" s="899"/>
      <c r="U411" s="899"/>
      <c r="V411" s="899"/>
      <c r="W411" s="899"/>
      <c r="X411" s="899"/>
      <c r="Y411" s="899"/>
      <c r="Z411" s="899"/>
      <c r="AA411" s="899"/>
      <c r="AB411" s="899"/>
      <c r="AC411" s="899"/>
      <c r="AD411" s="899"/>
      <c r="AE411" s="899"/>
      <c r="AF411" s="899"/>
      <c r="AG411" s="899">
        <f t="shared" si="275"/>
        <v>0</v>
      </c>
      <c r="AH411" s="899">
        <f t="shared" si="275"/>
        <v>0</v>
      </c>
      <c r="AI411" s="899"/>
      <c r="AJ411" s="899"/>
      <c r="AK411" s="899"/>
      <c r="AL411" s="899"/>
      <c r="AM411" s="899"/>
      <c r="AN411" s="899"/>
      <c r="AO411" s="899"/>
      <c r="AP411" s="899"/>
      <c r="AQ411" s="899">
        <f t="shared" si="276"/>
        <v>0</v>
      </c>
      <c r="AR411" s="899">
        <f t="shared" si="283"/>
        <v>0</v>
      </c>
      <c r="AS411" s="899">
        <f t="shared" si="283"/>
        <v>0</v>
      </c>
      <c r="AT411" s="899">
        <f t="shared" si="284"/>
        <v>0</v>
      </c>
      <c r="AU411" s="899"/>
      <c r="AV411" s="899"/>
      <c r="AW411" s="899"/>
      <c r="AX411" s="899"/>
      <c r="AY411" s="899"/>
      <c r="AZ411" s="899"/>
      <c r="BA411" s="899"/>
      <c r="BB411" s="899">
        <f t="shared" si="286"/>
        <v>0</v>
      </c>
      <c r="BC411" s="899">
        <f t="shared" si="277"/>
        <v>0</v>
      </c>
      <c r="BD411" s="899">
        <f t="shared" si="278"/>
        <v>0</v>
      </c>
      <c r="BE411" s="901" t="str">
        <f t="shared" si="279"/>
        <v>-</v>
      </c>
      <c r="BF411" s="902"/>
      <c r="BG411" s="903"/>
      <c r="BH411" s="904"/>
      <c r="BI411" s="905"/>
      <c r="BJ411" s="866"/>
      <c r="BK411" s="318"/>
      <c r="BL411" s="867"/>
      <c r="BM411" s="867"/>
      <c r="BN411" s="867"/>
    </row>
    <row r="412" spans="1:66">
      <c r="A412" s="872"/>
      <c r="B412" s="897" t="s">
        <v>354</v>
      </c>
      <c r="C412" s="897"/>
      <c r="D412" s="899"/>
      <c r="E412" s="899"/>
      <c r="F412" s="899">
        <f t="shared" si="280"/>
        <v>0</v>
      </c>
      <c r="G412" s="899">
        <f t="shared" si="280"/>
        <v>0</v>
      </c>
      <c r="H412" s="899"/>
      <c r="I412" s="899"/>
      <c r="J412" s="899"/>
      <c r="K412" s="899"/>
      <c r="L412" s="899"/>
      <c r="M412" s="899"/>
      <c r="N412" s="899"/>
      <c r="O412" s="899"/>
      <c r="P412" s="899"/>
      <c r="Q412" s="899"/>
      <c r="R412" s="899"/>
      <c r="S412" s="899"/>
      <c r="T412" s="899"/>
      <c r="U412" s="899"/>
      <c r="V412" s="899"/>
      <c r="W412" s="899"/>
      <c r="X412" s="899"/>
      <c r="Y412" s="899"/>
      <c r="Z412" s="899"/>
      <c r="AA412" s="899"/>
      <c r="AB412" s="899"/>
      <c r="AC412" s="899"/>
      <c r="AD412" s="899"/>
      <c r="AE412" s="899"/>
      <c r="AF412" s="899"/>
      <c r="AG412" s="899">
        <f t="shared" si="275"/>
        <v>0</v>
      </c>
      <c r="AH412" s="899">
        <f t="shared" si="275"/>
        <v>0</v>
      </c>
      <c r="AI412" s="899"/>
      <c r="AJ412" s="899"/>
      <c r="AK412" s="899"/>
      <c r="AL412" s="899"/>
      <c r="AM412" s="899"/>
      <c r="AN412" s="899"/>
      <c r="AO412" s="899"/>
      <c r="AP412" s="899"/>
      <c r="AQ412" s="899">
        <f t="shared" si="276"/>
        <v>0</v>
      </c>
      <c r="AR412" s="899">
        <f t="shared" si="283"/>
        <v>0</v>
      </c>
      <c r="AS412" s="899">
        <f t="shared" si="283"/>
        <v>0</v>
      </c>
      <c r="AT412" s="899">
        <f t="shared" si="284"/>
        <v>0</v>
      </c>
      <c r="AU412" s="899"/>
      <c r="AV412" s="899"/>
      <c r="AW412" s="899"/>
      <c r="AX412" s="899"/>
      <c r="AY412" s="899"/>
      <c r="AZ412" s="899"/>
      <c r="BA412" s="899"/>
      <c r="BB412" s="899">
        <f t="shared" si="286"/>
        <v>0</v>
      </c>
      <c r="BC412" s="899">
        <f t="shared" si="277"/>
        <v>0</v>
      </c>
      <c r="BD412" s="899">
        <f t="shared" si="278"/>
        <v>0</v>
      </c>
      <c r="BE412" s="901" t="str">
        <f t="shared" si="279"/>
        <v>-</v>
      </c>
      <c r="BF412" s="902"/>
      <c r="BG412" s="903"/>
      <c r="BH412" s="904"/>
      <c r="BI412" s="905"/>
      <c r="BJ412" s="866"/>
      <c r="BK412" s="318"/>
      <c r="BL412" s="867"/>
      <c r="BM412" s="867"/>
      <c r="BN412" s="867"/>
    </row>
    <row r="413" spans="1:66">
      <c r="A413" s="872"/>
      <c r="B413" s="897" t="s">
        <v>355</v>
      </c>
      <c r="C413" s="897"/>
      <c r="D413" s="899">
        <f>SUM(D414:D417)</f>
        <v>2.7942785800000003</v>
      </c>
      <c r="E413" s="899">
        <v>2.7942785800000003</v>
      </c>
      <c r="F413" s="899">
        <f>SUM(F414:F417)</f>
        <v>2.7942785800000003</v>
      </c>
      <c r="G413" s="899">
        <f t="shared" si="280"/>
        <v>0.17268779000000001</v>
      </c>
      <c r="H413" s="899">
        <f t="shared" ref="H413:AF413" si="297">SUM(H414:H417)</f>
        <v>0</v>
      </c>
      <c r="I413" s="899">
        <f t="shared" si="297"/>
        <v>0</v>
      </c>
      <c r="J413" s="899">
        <f t="shared" si="297"/>
        <v>0</v>
      </c>
      <c r="K413" s="899">
        <f t="shared" si="297"/>
        <v>0</v>
      </c>
      <c r="L413" s="899">
        <f t="shared" si="297"/>
        <v>0</v>
      </c>
      <c r="M413" s="899">
        <f t="shared" si="297"/>
        <v>0</v>
      </c>
      <c r="N413" s="899">
        <f t="shared" si="297"/>
        <v>0</v>
      </c>
      <c r="O413" s="899">
        <f t="shared" si="297"/>
        <v>0</v>
      </c>
      <c r="P413" s="899">
        <f t="shared" si="297"/>
        <v>0.21754085000000001</v>
      </c>
      <c r="Q413" s="899">
        <f t="shared" si="297"/>
        <v>3.1936770000000003E-2</v>
      </c>
      <c r="R413" s="899">
        <f t="shared" si="297"/>
        <v>0</v>
      </c>
      <c r="S413" s="899">
        <f t="shared" si="297"/>
        <v>0</v>
      </c>
      <c r="T413" s="899">
        <f t="shared" si="297"/>
        <v>0</v>
      </c>
      <c r="U413" s="899">
        <f t="shared" si="297"/>
        <v>0</v>
      </c>
      <c r="V413" s="899">
        <f t="shared" si="297"/>
        <v>0</v>
      </c>
      <c r="W413" s="899">
        <f t="shared" si="297"/>
        <v>0</v>
      </c>
      <c r="X413" s="899">
        <f t="shared" si="297"/>
        <v>0</v>
      </c>
      <c r="Y413" s="899">
        <f t="shared" si="297"/>
        <v>0.23949946</v>
      </c>
      <c r="Z413" s="899">
        <f t="shared" si="297"/>
        <v>0.14075102</v>
      </c>
      <c r="AA413" s="899">
        <f t="shared" si="297"/>
        <v>0</v>
      </c>
      <c r="AB413" s="899">
        <f t="shared" si="297"/>
        <v>0</v>
      </c>
      <c r="AC413" s="899">
        <f t="shared" si="297"/>
        <v>2.3372382700000003</v>
      </c>
      <c r="AD413" s="899">
        <f t="shared" si="297"/>
        <v>0</v>
      </c>
      <c r="AE413" s="899">
        <f t="shared" si="297"/>
        <v>0</v>
      </c>
      <c r="AF413" s="899">
        <f t="shared" si="297"/>
        <v>0</v>
      </c>
      <c r="AG413" s="899">
        <f t="shared" si="275"/>
        <v>6.6469497164984581</v>
      </c>
      <c r="AH413" s="899">
        <f t="shared" si="275"/>
        <v>0</v>
      </c>
      <c r="AI413" s="899">
        <f t="shared" ref="AI413:AP413" si="298">SUM(AI414:AI417)</f>
        <v>9.7951405538436054E-3</v>
      </c>
      <c r="AJ413" s="899">
        <f t="shared" si="298"/>
        <v>0</v>
      </c>
      <c r="AK413" s="899">
        <f t="shared" si="298"/>
        <v>9.9039759446156398E-3</v>
      </c>
      <c r="AL413" s="899">
        <f t="shared" si="298"/>
        <v>0</v>
      </c>
      <c r="AM413" s="899">
        <f t="shared" ref="AM413" si="299">SUM(AM414:AM417)</f>
        <v>6.6272505999999991</v>
      </c>
      <c r="AN413" s="899">
        <f t="shared" si="298"/>
        <v>0</v>
      </c>
      <c r="AO413" s="899">
        <f t="shared" si="298"/>
        <v>0</v>
      </c>
      <c r="AP413" s="899">
        <f t="shared" si="298"/>
        <v>0</v>
      </c>
      <c r="AQ413" s="899">
        <f t="shared" si="276"/>
        <v>6.6272505999999991</v>
      </c>
      <c r="AR413" s="899">
        <f t="shared" si="283"/>
        <v>0</v>
      </c>
      <c r="AS413" s="899">
        <f t="shared" si="283"/>
        <v>0</v>
      </c>
      <c r="AT413" s="899">
        <f t="shared" si="284"/>
        <v>0</v>
      </c>
      <c r="AU413" s="899">
        <f t="shared" ref="AU413:BA413" si="300">SUM(AU414:AU417)</f>
        <v>0</v>
      </c>
      <c r="AV413" s="899">
        <f t="shared" si="300"/>
        <v>0</v>
      </c>
      <c r="AW413" s="899">
        <f t="shared" si="300"/>
        <v>0</v>
      </c>
      <c r="AX413" s="899">
        <f t="shared" si="300"/>
        <v>0</v>
      </c>
      <c r="AY413" s="899">
        <f t="shared" si="300"/>
        <v>0</v>
      </c>
      <c r="AZ413" s="899">
        <f t="shared" si="300"/>
        <v>0</v>
      </c>
      <c r="BA413" s="899">
        <f t="shared" si="300"/>
        <v>0</v>
      </c>
      <c r="BB413" s="899">
        <f t="shared" si="286"/>
        <v>0</v>
      </c>
      <c r="BC413" s="899">
        <f t="shared" si="277"/>
        <v>2.6215907900000004</v>
      </c>
      <c r="BD413" s="899">
        <f t="shared" si="278"/>
        <v>-9.8748439999999993E-2</v>
      </c>
      <c r="BE413" s="901">
        <f t="shared" si="279"/>
        <v>-41.231174383441193</v>
      </c>
      <c r="BF413" s="902"/>
      <c r="BG413" s="903"/>
      <c r="BH413" s="904"/>
      <c r="BI413" s="905"/>
      <c r="BJ413" s="866"/>
      <c r="BK413" s="318"/>
      <c r="BL413" s="867"/>
      <c r="BM413" s="867"/>
      <c r="BN413" s="867"/>
    </row>
    <row r="414" spans="1:66">
      <c r="A414" s="872"/>
      <c r="B414" s="897" t="s">
        <v>356</v>
      </c>
      <c r="C414" s="897"/>
      <c r="D414" s="899"/>
      <c r="E414" s="899"/>
      <c r="F414" s="899">
        <f t="shared" si="280"/>
        <v>0</v>
      </c>
      <c r="G414" s="899">
        <f t="shared" si="280"/>
        <v>0</v>
      </c>
      <c r="H414" s="899"/>
      <c r="I414" s="899"/>
      <c r="J414" s="899"/>
      <c r="K414" s="899"/>
      <c r="L414" s="899"/>
      <c r="M414" s="899"/>
      <c r="N414" s="899"/>
      <c r="O414" s="899"/>
      <c r="P414" s="899"/>
      <c r="Q414" s="899"/>
      <c r="R414" s="899"/>
      <c r="S414" s="899"/>
      <c r="T414" s="899"/>
      <c r="U414" s="899"/>
      <c r="V414" s="899"/>
      <c r="W414" s="899"/>
      <c r="X414" s="899"/>
      <c r="Y414" s="899"/>
      <c r="Z414" s="899"/>
      <c r="AA414" s="899"/>
      <c r="AB414" s="899"/>
      <c r="AC414" s="899"/>
      <c r="AD414" s="899"/>
      <c r="AE414" s="899"/>
      <c r="AF414" s="899"/>
      <c r="AG414" s="899">
        <f t="shared" si="275"/>
        <v>0</v>
      </c>
      <c r="AH414" s="899">
        <f t="shared" si="275"/>
        <v>0</v>
      </c>
      <c r="AI414" s="899"/>
      <c r="AJ414" s="899"/>
      <c r="AK414" s="899"/>
      <c r="AL414" s="899"/>
      <c r="AM414" s="899"/>
      <c r="AN414" s="899"/>
      <c r="AO414" s="899"/>
      <c r="AP414" s="899"/>
      <c r="AQ414" s="899">
        <f t="shared" si="276"/>
        <v>0</v>
      </c>
      <c r="AR414" s="899">
        <f t="shared" si="283"/>
        <v>0</v>
      </c>
      <c r="AS414" s="899">
        <f t="shared" si="283"/>
        <v>0</v>
      </c>
      <c r="AT414" s="899">
        <f t="shared" si="284"/>
        <v>0</v>
      </c>
      <c r="AU414" s="899"/>
      <c r="AV414" s="899"/>
      <c r="AW414" s="899"/>
      <c r="AX414" s="899"/>
      <c r="AY414" s="899"/>
      <c r="AZ414" s="899"/>
      <c r="BA414" s="899"/>
      <c r="BB414" s="899">
        <f t="shared" si="286"/>
        <v>0</v>
      </c>
      <c r="BC414" s="899">
        <f t="shared" si="277"/>
        <v>0</v>
      </c>
      <c r="BD414" s="899">
        <f t="shared" si="278"/>
        <v>0</v>
      </c>
      <c r="BE414" s="901" t="str">
        <f t="shared" si="279"/>
        <v>-</v>
      </c>
      <c r="BF414" s="902"/>
      <c r="BG414" s="903"/>
      <c r="BH414" s="904"/>
      <c r="BI414" s="905"/>
      <c r="BJ414" s="866"/>
      <c r="BK414" s="318"/>
      <c r="BL414" s="867"/>
      <c r="BM414" s="867"/>
      <c r="BN414" s="867"/>
    </row>
    <row r="415" spans="1:66">
      <c r="A415" s="872"/>
      <c r="B415" s="897" t="s">
        <v>357</v>
      </c>
      <c r="C415" s="897"/>
      <c r="D415" s="899"/>
      <c r="E415" s="899"/>
      <c r="F415" s="899">
        <f t="shared" si="280"/>
        <v>0</v>
      </c>
      <c r="G415" s="899">
        <f t="shared" si="280"/>
        <v>0</v>
      </c>
      <c r="H415" s="899"/>
      <c r="I415" s="899"/>
      <c r="J415" s="899"/>
      <c r="K415" s="899"/>
      <c r="L415" s="899"/>
      <c r="M415" s="899"/>
      <c r="N415" s="899"/>
      <c r="O415" s="899"/>
      <c r="P415" s="899"/>
      <c r="Q415" s="899"/>
      <c r="R415" s="899"/>
      <c r="S415" s="899"/>
      <c r="T415" s="899"/>
      <c r="U415" s="899"/>
      <c r="V415" s="899"/>
      <c r="W415" s="899"/>
      <c r="X415" s="899"/>
      <c r="Y415" s="899"/>
      <c r="Z415" s="899"/>
      <c r="AA415" s="899"/>
      <c r="AB415" s="899"/>
      <c r="AC415" s="899"/>
      <c r="AD415" s="899"/>
      <c r="AE415" s="899"/>
      <c r="AF415" s="899"/>
      <c r="AG415" s="899">
        <f t="shared" si="275"/>
        <v>0</v>
      </c>
      <c r="AH415" s="899">
        <f t="shared" si="275"/>
        <v>0</v>
      </c>
      <c r="AI415" s="899"/>
      <c r="AJ415" s="899"/>
      <c r="AK415" s="899"/>
      <c r="AL415" s="899"/>
      <c r="AM415" s="899"/>
      <c r="AN415" s="899"/>
      <c r="AO415" s="899"/>
      <c r="AP415" s="899"/>
      <c r="AQ415" s="899">
        <f t="shared" si="276"/>
        <v>0</v>
      </c>
      <c r="AR415" s="899">
        <f t="shared" si="283"/>
        <v>0</v>
      </c>
      <c r="AS415" s="899">
        <f t="shared" si="283"/>
        <v>0</v>
      </c>
      <c r="AT415" s="899">
        <f t="shared" si="284"/>
        <v>0</v>
      </c>
      <c r="AU415" s="899"/>
      <c r="AV415" s="899"/>
      <c r="AW415" s="899"/>
      <c r="AX415" s="899"/>
      <c r="AY415" s="899"/>
      <c r="AZ415" s="899"/>
      <c r="BA415" s="899"/>
      <c r="BB415" s="899">
        <f t="shared" si="286"/>
        <v>0</v>
      </c>
      <c r="BC415" s="899">
        <f t="shared" si="277"/>
        <v>0</v>
      </c>
      <c r="BD415" s="899">
        <f t="shared" si="278"/>
        <v>0</v>
      </c>
      <c r="BE415" s="901" t="str">
        <f t="shared" si="279"/>
        <v>-</v>
      </c>
      <c r="BF415" s="902"/>
      <c r="BG415" s="903"/>
      <c r="BH415" s="904"/>
      <c r="BI415" s="905"/>
      <c r="BJ415" s="866"/>
      <c r="BK415" s="318"/>
      <c r="BL415" s="867"/>
      <c r="BM415" s="867"/>
      <c r="BN415" s="867"/>
    </row>
    <row r="416" spans="1:66">
      <c r="A416" s="872"/>
      <c r="B416" s="897" t="s">
        <v>358</v>
      </c>
      <c r="C416" s="897"/>
      <c r="D416" s="899">
        <v>2.7942785800000003</v>
      </c>
      <c r="E416" s="899">
        <v>2.7942785800000003</v>
      </c>
      <c r="F416" s="899">
        <f>P416+Y416+AC416</f>
        <v>2.7942785800000003</v>
      </c>
      <c r="G416" s="899">
        <f t="shared" si="280"/>
        <v>0.17268779000000001</v>
      </c>
      <c r="H416" s="899"/>
      <c r="I416" s="899"/>
      <c r="J416" s="899"/>
      <c r="K416" s="899"/>
      <c r="L416" s="899"/>
      <c r="M416" s="899"/>
      <c r="N416" s="899"/>
      <c r="O416" s="899"/>
      <c r="P416" s="899">
        <v>0.21754085000000001</v>
      </c>
      <c r="Q416" s="899">
        <f>31936.77/1000000</f>
        <v>3.1936770000000003E-2</v>
      </c>
      <c r="R416" s="899"/>
      <c r="S416" s="899"/>
      <c r="T416" s="899"/>
      <c r="U416" s="899"/>
      <c r="V416" s="899"/>
      <c r="W416" s="899"/>
      <c r="X416" s="899"/>
      <c r="Y416" s="899">
        <v>0.23949946</v>
      </c>
      <c r="Z416" s="899">
        <f>117301.02/1000000+23450/1000000</f>
        <v>0.14075102</v>
      </c>
      <c r="AA416" s="899"/>
      <c r="AB416" s="899"/>
      <c r="AC416" s="899">
        <f>AC400</f>
        <v>2.3372382700000003</v>
      </c>
      <c r="AD416" s="899"/>
      <c r="AE416" s="899"/>
      <c r="AF416" s="899"/>
      <c r="AG416" s="899">
        <f t="shared" si="275"/>
        <v>6.6469497164984581</v>
      </c>
      <c r="AH416" s="899">
        <f t="shared" si="275"/>
        <v>0</v>
      </c>
      <c r="AI416" s="899">
        <f>AI400*BQ8</f>
        <v>9.7951405538436054E-3</v>
      </c>
      <c r="AJ416" s="899"/>
      <c r="AK416" s="899">
        <f>AK400*BQ8</f>
        <v>9.9039759446156398E-3</v>
      </c>
      <c r="AL416" s="899"/>
      <c r="AM416" s="899">
        <f>(31936.77+2997149.6+553264+2917586.39+117301.02+0.01)/1000000+ROUND(22442.38*BQ8,2)/1000000</f>
        <v>6.6272505999999991</v>
      </c>
      <c r="AN416" s="899"/>
      <c r="AO416" s="899"/>
      <c r="AP416" s="899"/>
      <c r="AQ416" s="899">
        <f t="shared" si="276"/>
        <v>6.6272505999999991</v>
      </c>
      <c r="AR416" s="899">
        <f>(2633549.4+5643768.05)/1000000</f>
        <v>8.27731745</v>
      </c>
      <c r="AS416" s="899">
        <f t="shared" si="283"/>
        <v>0</v>
      </c>
      <c r="AT416" s="899">
        <f t="shared" si="284"/>
        <v>0</v>
      </c>
      <c r="AU416" s="899"/>
      <c r="AV416" s="899"/>
      <c r="AW416" s="899"/>
      <c r="AX416" s="899"/>
      <c r="AY416" s="899"/>
      <c r="AZ416" s="899"/>
      <c r="BA416" s="899"/>
      <c r="BB416" s="899">
        <f t="shared" si="286"/>
        <v>0</v>
      </c>
      <c r="BC416" s="899">
        <f t="shared" si="277"/>
        <v>2.6215907900000004</v>
      </c>
      <c r="BD416" s="899">
        <f t="shared" si="278"/>
        <v>-9.8748439999999993E-2</v>
      </c>
      <c r="BE416" s="901">
        <f t="shared" si="279"/>
        <v>-41.231174383441193</v>
      </c>
      <c r="BF416" s="902"/>
      <c r="BG416" s="903"/>
      <c r="BH416" s="904"/>
      <c r="BI416" s="905"/>
      <c r="BJ416" s="925"/>
      <c r="BK416" s="318"/>
      <c r="BL416" s="867"/>
      <c r="BM416" s="867"/>
      <c r="BN416" s="867"/>
    </row>
    <row r="417" spans="1:70">
      <c r="A417" s="872"/>
      <c r="B417" s="897" t="s">
        <v>359</v>
      </c>
      <c r="C417" s="897"/>
      <c r="D417" s="899"/>
      <c r="E417" s="899"/>
      <c r="F417" s="899">
        <f t="shared" si="280"/>
        <v>0</v>
      </c>
      <c r="G417" s="899">
        <f t="shared" si="280"/>
        <v>0</v>
      </c>
      <c r="H417" s="899"/>
      <c r="I417" s="899"/>
      <c r="J417" s="899"/>
      <c r="K417" s="899"/>
      <c r="L417" s="899"/>
      <c r="M417" s="899"/>
      <c r="N417" s="899"/>
      <c r="O417" s="899"/>
      <c r="P417" s="899"/>
      <c r="Q417" s="899"/>
      <c r="R417" s="899"/>
      <c r="S417" s="899"/>
      <c r="T417" s="899"/>
      <c r="U417" s="899"/>
      <c r="V417" s="899"/>
      <c r="W417" s="899"/>
      <c r="X417" s="899"/>
      <c r="Y417" s="899"/>
      <c r="Z417" s="899"/>
      <c r="AA417" s="899"/>
      <c r="AB417" s="899"/>
      <c r="AC417" s="899"/>
      <c r="AD417" s="899"/>
      <c r="AE417" s="899"/>
      <c r="AF417" s="899"/>
      <c r="AG417" s="899">
        <f t="shared" si="275"/>
        <v>0</v>
      </c>
      <c r="AH417" s="899">
        <f t="shared" si="275"/>
        <v>0</v>
      </c>
      <c r="AI417" s="899"/>
      <c r="AJ417" s="899"/>
      <c r="AK417" s="899"/>
      <c r="AL417" s="899"/>
      <c r="AM417" s="899"/>
      <c r="AN417" s="899"/>
      <c r="AO417" s="899"/>
      <c r="AP417" s="899"/>
      <c r="AQ417" s="899">
        <f t="shared" si="276"/>
        <v>0</v>
      </c>
      <c r="AR417" s="899">
        <f t="shared" si="283"/>
        <v>0</v>
      </c>
      <c r="AS417" s="899">
        <f t="shared" si="283"/>
        <v>0</v>
      </c>
      <c r="AT417" s="899">
        <f t="shared" si="284"/>
        <v>0</v>
      </c>
      <c r="AU417" s="899"/>
      <c r="AV417" s="899"/>
      <c r="AW417" s="899"/>
      <c r="AX417" s="899"/>
      <c r="AY417" s="899"/>
      <c r="AZ417" s="899"/>
      <c r="BA417" s="899"/>
      <c r="BB417" s="899">
        <f t="shared" si="286"/>
        <v>0</v>
      </c>
      <c r="BC417" s="899">
        <f t="shared" si="277"/>
        <v>0</v>
      </c>
      <c r="BD417" s="899">
        <f t="shared" si="278"/>
        <v>0</v>
      </c>
      <c r="BE417" s="901" t="str">
        <f t="shared" si="279"/>
        <v>-</v>
      </c>
      <c r="BF417" s="902"/>
      <c r="BG417" s="903"/>
      <c r="BH417" s="904"/>
      <c r="BI417" s="905"/>
      <c r="BJ417" s="866"/>
      <c r="BL417" s="867"/>
      <c r="BM417" s="867"/>
      <c r="BN417" s="867"/>
    </row>
    <row r="418" spans="1:70">
      <c r="A418" s="872"/>
      <c r="B418" s="897" t="s">
        <v>55</v>
      </c>
      <c r="C418" s="897"/>
      <c r="D418" s="899"/>
      <c r="E418" s="899"/>
      <c r="F418" s="899">
        <f t="shared" si="280"/>
        <v>0</v>
      </c>
      <c r="G418" s="899">
        <f t="shared" si="280"/>
        <v>0</v>
      </c>
      <c r="H418" s="899"/>
      <c r="I418" s="899"/>
      <c r="J418" s="899"/>
      <c r="K418" s="899"/>
      <c r="L418" s="899"/>
      <c r="M418" s="899"/>
      <c r="N418" s="899"/>
      <c r="O418" s="899"/>
      <c r="P418" s="899"/>
      <c r="Q418" s="899"/>
      <c r="R418" s="899"/>
      <c r="S418" s="899"/>
      <c r="T418" s="899"/>
      <c r="U418" s="899"/>
      <c r="V418" s="899"/>
      <c r="W418" s="899"/>
      <c r="X418" s="899"/>
      <c r="Y418" s="899"/>
      <c r="Z418" s="899"/>
      <c r="AA418" s="899"/>
      <c r="AB418" s="899"/>
      <c r="AC418" s="899"/>
      <c r="AD418" s="899"/>
      <c r="AE418" s="899"/>
      <c r="AF418" s="899"/>
      <c r="AG418" s="899">
        <f t="shared" si="275"/>
        <v>0</v>
      </c>
      <c r="AH418" s="899">
        <f t="shared" si="275"/>
        <v>0</v>
      </c>
      <c r="AI418" s="899"/>
      <c r="AJ418" s="899"/>
      <c r="AK418" s="899"/>
      <c r="AL418" s="899"/>
      <c r="AM418" s="899"/>
      <c r="AN418" s="899"/>
      <c r="AO418" s="899"/>
      <c r="AP418" s="899"/>
      <c r="AQ418" s="899">
        <f t="shared" si="276"/>
        <v>0</v>
      </c>
      <c r="AR418" s="899"/>
      <c r="AS418" s="899">
        <f t="shared" si="283"/>
        <v>0</v>
      </c>
      <c r="AT418" s="899">
        <f t="shared" si="284"/>
        <v>0</v>
      </c>
      <c r="AU418" s="899"/>
      <c r="AV418" s="899"/>
      <c r="AW418" s="899"/>
      <c r="AX418" s="899"/>
      <c r="AY418" s="899"/>
      <c r="AZ418" s="899"/>
      <c r="BA418" s="899"/>
      <c r="BB418" s="899">
        <f t="shared" si="286"/>
        <v>0</v>
      </c>
      <c r="BC418" s="899">
        <f t="shared" si="277"/>
        <v>0</v>
      </c>
      <c r="BD418" s="899">
        <f t="shared" si="278"/>
        <v>0</v>
      </c>
      <c r="BE418" s="901" t="str">
        <f t="shared" si="279"/>
        <v>-</v>
      </c>
      <c r="BF418" s="902"/>
      <c r="BG418" s="903"/>
      <c r="BH418" s="904"/>
      <c r="BI418" s="905"/>
      <c r="BJ418" s="866"/>
      <c r="BL418" s="867"/>
      <c r="BM418" s="867"/>
      <c r="BN418" s="867"/>
    </row>
    <row r="419" spans="1:70" s="919" customFormat="1" ht="38.25">
      <c r="A419" s="922">
        <v>14</v>
      </c>
      <c r="B419" s="921" t="s">
        <v>246</v>
      </c>
      <c r="C419" s="921"/>
      <c r="D419" s="320">
        <v>0</v>
      </c>
      <c r="E419" s="320"/>
      <c r="F419" s="320">
        <f t="shared" si="280"/>
        <v>0</v>
      </c>
      <c r="G419" s="320">
        <f t="shared" si="280"/>
        <v>0</v>
      </c>
      <c r="H419" s="320">
        <v>0</v>
      </c>
      <c r="I419" s="939">
        <v>0</v>
      </c>
      <c r="J419" s="907">
        <v>0.19260682000000001</v>
      </c>
      <c r="K419" s="907"/>
      <c r="L419" s="907">
        <v>0</v>
      </c>
      <c r="M419" s="907">
        <v>0</v>
      </c>
      <c r="N419" s="907"/>
      <c r="O419" s="907"/>
      <c r="P419" s="907">
        <v>0</v>
      </c>
      <c r="Q419" s="907">
        <v>0</v>
      </c>
      <c r="R419" s="907"/>
      <c r="S419" s="907"/>
      <c r="T419" s="907">
        <v>0</v>
      </c>
      <c r="U419" s="907">
        <v>0</v>
      </c>
      <c r="V419" s="907">
        <v>0</v>
      </c>
      <c r="W419" s="907" t="s">
        <v>360</v>
      </c>
      <c r="X419" s="907"/>
      <c r="Y419" s="907"/>
      <c r="Z419" s="907"/>
      <c r="AA419" s="907"/>
      <c r="AB419" s="907"/>
      <c r="AC419" s="907"/>
      <c r="AD419" s="907"/>
      <c r="AE419" s="907"/>
      <c r="AF419" s="907"/>
      <c r="AG419" s="907">
        <f t="shared" si="275"/>
        <v>0</v>
      </c>
      <c r="AH419" s="907">
        <f t="shared" si="275"/>
        <v>0</v>
      </c>
      <c r="AI419" s="907"/>
      <c r="AJ419" s="907"/>
      <c r="AK419" s="907"/>
      <c r="AL419" s="907"/>
      <c r="AM419" s="907"/>
      <c r="AN419" s="907"/>
      <c r="AO419" s="907"/>
      <c r="AP419" s="907"/>
      <c r="AQ419" s="907">
        <f t="shared" si="276"/>
        <v>0</v>
      </c>
      <c r="AR419" s="907"/>
      <c r="AS419" s="907">
        <f t="shared" si="283"/>
        <v>0</v>
      </c>
      <c r="AT419" s="907">
        <f t="shared" si="284"/>
        <v>0</v>
      </c>
      <c r="AU419" s="907"/>
      <c r="AV419" s="907"/>
      <c r="AW419" s="907"/>
      <c r="AX419" s="907"/>
      <c r="AY419" s="907"/>
      <c r="AZ419" s="907"/>
      <c r="BA419" s="907"/>
      <c r="BB419" s="907">
        <f t="shared" si="286"/>
        <v>0</v>
      </c>
      <c r="BC419" s="907">
        <f t="shared" si="277"/>
        <v>0</v>
      </c>
      <c r="BD419" s="320">
        <f t="shared" si="278"/>
        <v>0</v>
      </c>
      <c r="BE419" s="908" t="str">
        <f t="shared" si="279"/>
        <v>-</v>
      </c>
      <c r="BF419" s="586"/>
      <c r="BG419" s="635"/>
      <c r="BH419" s="635"/>
      <c r="BI419" s="636"/>
      <c r="BJ419" s="449"/>
      <c r="BK419" s="916"/>
      <c r="BL419" s="923"/>
      <c r="BM419" s="578">
        <v>0.19260682000000001</v>
      </c>
      <c r="BN419" s="917">
        <v>0.19260682000000001</v>
      </c>
      <c r="BO419" s="916">
        <v>192.60682</v>
      </c>
      <c r="BQ419" s="916">
        <v>0</v>
      </c>
      <c r="BR419" s="916">
        <v>0</v>
      </c>
    </row>
    <row r="420" spans="1:70">
      <c r="A420" s="872"/>
      <c r="B420" s="897" t="s">
        <v>343</v>
      </c>
      <c r="C420" s="897"/>
      <c r="D420" s="899">
        <f>D421+D432+D437</f>
        <v>0</v>
      </c>
      <c r="E420" s="899"/>
      <c r="F420" s="899">
        <f t="shared" si="280"/>
        <v>0</v>
      </c>
      <c r="G420" s="899">
        <f t="shared" si="280"/>
        <v>0</v>
      </c>
      <c r="H420" s="899">
        <f t="shared" ref="H420:AF420" si="301">H421+H432+H437</f>
        <v>0</v>
      </c>
      <c r="I420" s="899">
        <f t="shared" si="301"/>
        <v>0</v>
      </c>
      <c r="J420" s="899">
        <f t="shared" si="301"/>
        <v>0</v>
      </c>
      <c r="K420" s="899">
        <f t="shared" si="301"/>
        <v>0</v>
      </c>
      <c r="L420" s="899">
        <f t="shared" si="301"/>
        <v>0</v>
      </c>
      <c r="M420" s="899">
        <f t="shared" si="301"/>
        <v>0</v>
      </c>
      <c r="N420" s="899">
        <f t="shared" si="301"/>
        <v>0</v>
      </c>
      <c r="O420" s="899">
        <f t="shared" si="301"/>
        <v>0</v>
      </c>
      <c r="P420" s="899">
        <f t="shared" si="301"/>
        <v>0</v>
      </c>
      <c r="Q420" s="899">
        <f t="shared" si="301"/>
        <v>0</v>
      </c>
      <c r="R420" s="899">
        <f t="shared" si="301"/>
        <v>0</v>
      </c>
      <c r="S420" s="899">
        <f t="shared" si="301"/>
        <v>0</v>
      </c>
      <c r="T420" s="899">
        <f t="shared" si="301"/>
        <v>0</v>
      </c>
      <c r="U420" s="899">
        <f t="shared" si="301"/>
        <v>0</v>
      </c>
      <c r="V420" s="899">
        <f t="shared" si="301"/>
        <v>0</v>
      </c>
      <c r="W420" s="899">
        <f t="shared" si="301"/>
        <v>0</v>
      </c>
      <c r="X420" s="899">
        <f t="shared" si="301"/>
        <v>0</v>
      </c>
      <c r="Y420" s="899">
        <f t="shared" si="301"/>
        <v>0</v>
      </c>
      <c r="Z420" s="899">
        <f t="shared" si="301"/>
        <v>0</v>
      </c>
      <c r="AA420" s="899">
        <f t="shared" si="301"/>
        <v>0</v>
      </c>
      <c r="AB420" s="899">
        <f t="shared" si="301"/>
        <v>0</v>
      </c>
      <c r="AC420" s="899">
        <f t="shared" si="301"/>
        <v>0</v>
      </c>
      <c r="AD420" s="899">
        <f t="shared" si="301"/>
        <v>0</v>
      </c>
      <c r="AE420" s="899">
        <f t="shared" si="301"/>
        <v>0</v>
      </c>
      <c r="AF420" s="899">
        <f t="shared" si="301"/>
        <v>0</v>
      </c>
      <c r="AG420" s="899">
        <f t="shared" si="275"/>
        <v>0</v>
      </c>
      <c r="AH420" s="899">
        <f t="shared" si="275"/>
        <v>0</v>
      </c>
      <c r="AI420" s="899">
        <f t="shared" ref="AI420:AP420" si="302">AI421+AI432+AI437</f>
        <v>0</v>
      </c>
      <c r="AJ420" s="899">
        <f t="shared" si="302"/>
        <v>0</v>
      </c>
      <c r="AK420" s="899">
        <f t="shared" si="302"/>
        <v>0</v>
      </c>
      <c r="AL420" s="899">
        <f t="shared" si="302"/>
        <v>0</v>
      </c>
      <c r="AM420" s="899">
        <f t="shared" si="302"/>
        <v>0</v>
      </c>
      <c r="AN420" s="899">
        <f t="shared" si="302"/>
        <v>0</v>
      </c>
      <c r="AO420" s="899">
        <f t="shared" si="302"/>
        <v>0</v>
      </c>
      <c r="AP420" s="899">
        <f t="shared" si="302"/>
        <v>0</v>
      </c>
      <c r="AQ420" s="899">
        <f t="shared" si="276"/>
        <v>0</v>
      </c>
      <c r="AR420" s="899"/>
      <c r="AS420" s="899">
        <f t="shared" si="283"/>
        <v>0</v>
      </c>
      <c r="AT420" s="899">
        <f t="shared" si="284"/>
        <v>0</v>
      </c>
      <c r="AU420" s="899">
        <f t="shared" ref="AU420:BA420" si="303">AU421+AU432+AU437</f>
        <v>0</v>
      </c>
      <c r="AV420" s="899">
        <f t="shared" si="303"/>
        <v>0</v>
      </c>
      <c r="AW420" s="899">
        <f t="shared" si="303"/>
        <v>0</v>
      </c>
      <c r="AX420" s="899">
        <f t="shared" si="303"/>
        <v>0</v>
      </c>
      <c r="AY420" s="899">
        <f t="shared" si="303"/>
        <v>0</v>
      </c>
      <c r="AZ420" s="899">
        <f t="shared" si="303"/>
        <v>0</v>
      </c>
      <c r="BA420" s="899">
        <f t="shared" si="303"/>
        <v>0</v>
      </c>
      <c r="BB420" s="899">
        <f t="shared" si="286"/>
        <v>0</v>
      </c>
      <c r="BC420" s="899">
        <f t="shared" si="277"/>
        <v>0</v>
      </c>
      <c r="BD420" s="899">
        <f t="shared" si="278"/>
        <v>0</v>
      </c>
      <c r="BE420" s="901" t="str">
        <f t="shared" si="279"/>
        <v>-</v>
      </c>
      <c r="BF420" s="902"/>
      <c r="BG420" s="903"/>
      <c r="BH420" s="904"/>
      <c r="BI420" s="905"/>
      <c r="BJ420" s="866"/>
      <c r="BL420" s="867"/>
      <c r="BM420" s="867"/>
      <c r="BN420" s="867"/>
    </row>
    <row r="421" spans="1:70">
      <c r="A421" s="872"/>
      <c r="B421" s="897" t="s">
        <v>344</v>
      </c>
      <c r="C421" s="897"/>
      <c r="D421" s="899">
        <f>D422+D427</f>
        <v>0</v>
      </c>
      <c r="E421" s="899"/>
      <c r="F421" s="899">
        <f t="shared" si="280"/>
        <v>0</v>
      </c>
      <c r="G421" s="899">
        <f t="shared" si="280"/>
        <v>0</v>
      </c>
      <c r="H421" s="899">
        <f t="shared" ref="H421:AF421" si="304">H422+H427</f>
        <v>0</v>
      </c>
      <c r="I421" s="899">
        <f t="shared" si="304"/>
        <v>0</v>
      </c>
      <c r="J421" s="899">
        <f t="shared" si="304"/>
        <v>0</v>
      </c>
      <c r="K421" s="899">
        <f t="shared" si="304"/>
        <v>0</v>
      </c>
      <c r="L421" s="899">
        <f t="shared" si="304"/>
        <v>0</v>
      </c>
      <c r="M421" s="899">
        <f t="shared" si="304"/>
        <v>0</v>
      </c>
      <c r="N421" s="899">
        <f t="shared" si="304"/>
        <v>0</v>
      </c>
      <c r="O421" s="899">
        <f t="shared" si="304"/>
        <v>0</v>
      </c>
      <c r="P421" s="899">
        <f t="shared" si="304"/>
        <v>0</v>
      </c>
      <c r="Q421" s="899">
        <f t="shared" si="304"/>
        <v>0</v>
      </c>
      <c r="R421" s="899">
        <f t="shared" si="304"/>
        <v>0</v>
      </c>
      <c r="S421" s="899">
        <f t="shared" si="304"/>
        <v>0</v>
      </c>
      <c r="T421" s="899">
        <f t="shared" si="304"/>
        <v>0</v>
      </c>
      <c r="U421" s="899">
        <f t="shared" si="304"/>
        <v>0</v>
      </c>
      <c r="V421" s="899">
        <f t="shared" si="304"/>
        <v>0</v>
      </c>
      <c r="W421" s="899">
        <f t="shared" si="304"/>
        <v>0</v>
      </c>
      <c r="X421" s="899">
        <f t="shared" si="304"/>
        <v>0</v>
      </c>
      <c r="Y421" s="899">
        <f t="shared" si="304"/>
        <v>0</v>
      </c>
      <c r="Z421" s="899">
        <f t="shared" si="304"/>
        <v>0</v>
      </c>
      <c r="AA421" s="899">
        <f t="shared" si="304"/>
        <v>0</v>
      </c>
      <c r="AB421" s="899">
        <f t="shared" si="304"/>
        <v>0</v>
      </c>
      <c r="AC421" s="899">
        <f t="shared" si="304"/>
        <v>0</v>
      </c>
      <c r="AD421" s="899">
        <f t="shared" si="304"/>
        <v>0</v>
      </c>
      <c r="AE421" s="899">
        <f t="shared" si="304"/>
        <v>0</v>
      </c>
      <c r="AF421" s="899">
        <f t="shared" si="304"/>
        <v>0</v>
      </c>
      <c r="AG421" s="899">
        <f t="shared" si="275"/>
        <v>0</v>
      </c>
      <c r="AH421" s="899">
        <f t="shared" si="275"/>
        <v>0</v>
      </c>
      <c r="AI421" s="899">
        <f t="shared" ref="AI421:AP421" si="305">AI422+AI427</f>
        <v>0</v>
      </c>
      <c r="AJ421" s="899">
        <f t="shared" si="305"/>
        <v>0</v>
      </c>
      <c r="AK421" s="899">
        <f t="shared" si="305"/>
        <v>0</v>
      </c>
      <c r="AL421" s="899">
        <f t="shared" si="305"/>
        <v>0</v>
      </c>
      <c r="AM421" s="899">
        <f t="shared" si="305"/>
        <v>0</v>
      </c>
      <c r="AN421" s="899">
        <f t="shared" si="305"/>
        <v>0</v>
      </c>
      <c r="AO421" s="899">
        <f t="shared" si="305"/>
        <v>0</v>
      </c>
      <c r="AP421" s="899">
        <f t="shared" si="305"/>
        <v>0</v>
      </c>
      <c r="AQ421" s="899">
        <f t="shared" si="276"/>
        <v>0</v>
      </c>
      <c r="AR421" s="899"/>
      <c r="AS421" s="899">
        <f t="shared" si="283"/>
        <v>0</v>
      </c>
      <c r="AT421" s="899">
        <f t="shared" si="284"/>
        <v>0</v>
      </c>
      <c r="AU421" s="899">
        <f t="shared" ref="AU421:BA421" si="306">AU422+AU427</f>
        <v>0</v>
      </c>
      <c r="AV421" s="899">
        <f t="shared" si="306"/>
        <v>0</v>
      </c>
      <c r="AW421" s="899">
        <f t="shared" si="306"/>
        <v>0</v>
      </c>
      <c r="AX421" s="899">
        <f t="shared" si="306"/>
        <v>0</v>
      </c>
      <c r="AY421" s="899">
        <f t="shared" si="306"/>
        <v>0</v>
      </c>
      <c r="AZ421" s="899">
        <f t="shared" si="306"/>
        <v>0</v>
      </c>
      <c r="BA421" s="899">
        <f t="shared" si="306"/>
        <v>0</v>
      </c>
      <c r="BB421" s="899">
        <f t="shared" si="286"/>
        <v>0</v>
      </c>
      <c r="BC421" s="899">
        <f t="shared" si="277"/>
        <v>0</v>
      </c>
      <c r="BD421" s="899">
        <f t="shared" si="278"/>
        <v>0</v>
      </c>
      <c r="BE421" s="901" t="str">
        <f t="shared" si="279"/>
        <v>-</v>
      </c>
      <c r="BF421" s="902"/>
      <c r="BG421" s="903"/>
      <c r="BH421" s="904"/>
      <c r="BI421" s="905"/>
      <c r="BJ421" s="866"/>
      <c r="BL421" s="867"/>
      <c r="BM421" s="867"/>
      <c r="BN421" s="867"/>
    </row>
    <row r="422" spans="1:70">
      <c r="A422" s="872"/>
      <c r="B422" s="897" t="s">
        <v>345</v>
      </c>
      <c r="C422" s="897"/>
      <c r="D422" s="899">
        <f>SUM(D423:D426)</f>
        <v>0</v>
      </c>
      <c r="E422" s="899"/>
      <c r="F422" s="899">
        <f t="shared" si="280"/>
        <v>0</v>
      </c>
      <c r="G422" s="899">
        <f t="shared" si="280"/>
        <v>0</v>
      </c>
      <c r="H422" s="899">
        <f t="shared" ref="H422:AF422" si="307">SUM(H423:H426)</f>
        <v>0</v>
      </c>
      <c r="I422" s="899">
        <f t="shared" si="307"/>
        <v>0</v>
      </c>
      <c r="J422" s="899">
        <f t="shared" si="307"/>
        <v>0</v>
      </c>
      <c r="K422" s="899">
        <f t="shared" si="307"/>
        <v>0</v>
      </c>
      <c r="L422" s="899">
        <f t="shared" si="307"/>
        <v>0</v>
      </c>
      <c r="M422" s="899">
        <f t="shared" si="307"/>
        <v>0</v>
      </c>
      <c r="N422" s="899">
        <f t="shared" si="307"/>
        <v>0</v>
      </c>
      <c r="O422" s="899">
        <f t="shared" si="307"/>
        <v>0</v>
      </c>
      <c r="P422" s="899">
        <f t="shared" si="307"/>
        <v>0</v>
      </c>
      <c r="Q422" s="899">
        <f t="shared" si="307"/>
        <v>0</v>
      </c>
      <c r="R422" s="899">
        <f t="shared" si="307"/>
        <v>0</v>
      </c>
      <c r="S422" s="899">
        <f t="shared" si="307"/>
        <v>0</v>
      </c>
      <c r="T422" s="899">
        <f t="shared" si="307"/>
        <v>0</v>
      </c>
      <c r="U422" s="899">
        <f t="shared" si="307"/>
        <v>0</v>
      </c>
      <c r="V422" s="899">
        <f t="shared" si="307"/>
        <v>0</v>
      </c>
      <c r="W422" s="899">
        <f t="shared" si="307"/>
        <v>0</v>
      </c>
      <c r="X422" s="899">
        <f t="shared" si="307"/>
        <v>0</v>
      </c>
      <c r="Y422" s="899">
        <f t="shared" si="307"/>
        <v>0</v>
      </c>
      <c r="Z422" s="899">
        <f t="shared" si="307"/>
        <v>0</v>
      </c>
      <c r="AA422" s="899">
        <f t="shared" si="307"/>
        <v>0</v>
      </c>
      <c r="AB422" s="899">
        <f t="shared" si="307"/>
        <v>0</v>
      </c>
      <c r="AC422" s="899">
        <f t="shared" si="307"/>
        <v>0</v>
      </c>
      <c r="AD422" s="899">
        <f t="shared" si="307"/>
        <v>0</v>
      </c>
      <c r="AE422" s="899">
        <f t="shared" si="307"/>
        <v>0</v>
      </c>
      <c r="AF422" s="899">
        <f t="shared" si="307"/>
        <v>0</v>
      </c>
      <c r="AG422" s="899">
        <f t="shared" si="275"/>
        <v>0</v>
      </c>
      <c r="AH422" s="899">
        <f t="shared" si="275"/>
        <v>0</v>
      </c>
      <c r="AI422" s="899">
        <f t="shared" ref="AI422:AP422" si="308">SUM(AI423:AI426)</f>
        <v>0</v>
      </c>
      <c r="AJ422" s="899">
        <f t="shared" si="308"/>
        <v>0</v>
      </c>
      <c r="AK422" s="899">
        <f t="shared" si="308"/>
        <v>0</v>
      </c>
      <c r="AL422" s="899">
        <f t="shared" si="308"/>
        <v>0</v>
      </c>
      <c r="AM422" s="899">
        <f t="shared" si="308"/>
        <v>0</v>
      </c>
      <c r="AN422" s="899">
        <f t="shared" si="308"/>
        <v>0</v>
      </c>
      <c r="AO422" s="899">
        <f t="shared" si="308"/>
        <v>0</v>
      </c>
      <c r="AP422" s="899">
        <f t="shared" si="308"/>
        <v>0</v>
      </c>
      <c r="AQ422" s="899">
        <f t="shared" si="276"/>
        <v>0</v>
      </c>
      <c r="AR422" s="899"/>
      <c r="AS422" s="899">
        <f t="shared" si="283"/>
        <v>0</v>
      </c>
      <c r="AT422" s="899">
        <f t="shared" si="284"/>
        <v>0</v>
      </c>
      <c r="AU422" s="899">
        <f t="shared" ref="AU422:BA422" si="309">SUM(AU423:AU426)</f>
        <v>0</v>
      </c>
      <c r="AV422" s="899">
        <f t="shared" si="309"/>
        <v>0</v>
      </c>
      <c r="AW422" s="899">
        <f t="shared" si="309"/>
        <v>0</v>
      </c>
      <c r="AX422" s="899">
        <f t="shared" si="309"/>
        <v>0</v>
      </c>
      <c r="AY422" s="899">
        <f t="shared" si="309"/>
        <v>0</v>
      </c>
      <c r="AZ422" s="899">
        <f t="shared" si="309"/>
        <v>0</v>
      </c>
      <c r="BA422" s="899">
        <f t="shared" si="309"/>
        <v>0</v>
      </c>
      <c r="BB422" s="899">
        <f t="shared" si="286"/>
        <v>0</v>
      </c>
      <c r="BC422" s="899">
        <f t="shared" si="277"/>
        <v>0</v>
      </c>
      <c r="BD422" s="899">
        <f t="shared" si="278"/>
        <v>0</v>
      </c>
      <c r="BE422" s="901" t="str">
        <f t="shared" si="279"/>
        <v>-</v>
      </c>
      <c r="BF422" s="902"/>
      <c r="BG422" s="903"/>
      <c r="BH422" s="904"/>
      <c r="BI422" s="905"/>
      <c r="BJ422" s="866"/>
      <c r="BL422" s="867"/>
      <c r="BM422" s="867"/>
      <c r="BN422" s="867"/>
    </row>
    <row r="423" spans="1:70">
      <c r="A423" s="872"/>
      <c r="B423" s="897" t="s">
        <v>346</v>
      </c>
      <c r="C423" s="897"/>
      <c r="D423" s="899"/>
      <c r="E423" s="899"/>
      <c r="F423" s="899">
        <f t="shared" si="280"/>
        <v>0</v>
      </c>
      <c r="G423" s="899">
        <f t="shared" si="280"/>
        <v>0</v>
      </c>
      <c r="H423" s="899"/>
      <c r="I423" s="899"/>
      <c r="J423" s="899"/>
      <c r="K423" s="899"/>
      <c r="L423" s="899"/>
      <c r="M423" s="899"/>
      <c r="N423" s="899"/>
      <c r="O423" s="899"/>
      <c r="P423" s="899"/>
      <c r="Q423" s="899"/>
      <c r="R423" s="899"/>
      <c r="S423" s="899"/>
      <c r="T423" s="899"/>
      <c r="U423" s="899"/>
      <c r="V423" s="899"/>
      <c r="W423" s="899"/>
      <c r="X423" s="899"/>
      <c r="Y423" s="899"/>
      <c r="Z423" s="899"/>
      <c r="AA423" s="899"/>
      <c r="AB423" s="899"/>
      <c r="AC423" s="899"/>
      <c r="AD423" s="899"/>
      <c r="AE423" s="899"/>
      <c r="AF423" s="899"/>
      <c r="AG423" s="899">
        <f t="shared" si="275"/>
        <v>0</v>
      </c>
      <c r="AH423" s="899">
        <f t="shared" si="275"/>
        <v>0</v>
      </c>
      <c r="AI423" s="899"/>
      <c r="AJ423" s="899"/>
      <c r="AK423" s="899"/>
      <c r="AL423" s="899"/>
      <c r="AM423" s="899"/>
      <c r="AN423" s="899"/>
      <c r="AO423" s="899"/>
      <c r="AP423" s="899"/>
      <c r="AQ423" s="899">
        <f t="shared" si="276"/>
        <v>0</v>
      </c>
      <c r="AR423" s="899"/>
      <c r="AS423" s="899">
        <f t="shared" si="283"/>
        <v>0</v>
      </c>
      <c r="AT423" s="899">
        <f t="shared" si="284"/>
        <v>0</v>
      </c>
      <c r="AU423" s="899"/>
      <c r="AV423" s="899"/>
      <c r="AW423" s="899"/>
      <c r="AX423" s="899"/>
      <c r="AY423" s="899"/>
      <c r="AZ423" s="899"/>
      <c r="BA423" s="899"/>
      <c r="BB423" s="899">
        <f t="shared" si="286"/>
        <v>0</v>
      </c>
      <c r="BC423" s="899">
        <f t="shared" si="277"/>
        <v>0</v>
      </c>
      <c r="BD423" s="899">
        <f t="shared" si="278"/>
        <v>0</v>
      </c>
      <c r="BE423" s="901" t="str">
        <f t="shared" si="279"/>
        <v>-</v>
      </c>
      <c r="BF423" s="902"/>
      <c r="BG423" s="903"/>
      <c r="BH423" s="904"/>
      <c r="BI423" s="905"/>
      <c r="BJ423" s="866"/>
      <c r="BL423" s="867"/>
      <c r="BM423" s="867"/>
      <c r="BN423" s="867"/>
    </row>
    <row r="424" spans="1:70">
      <c r="A424" s="872"/>
      <c r="B424" s="897" t="s">
        <v>347</v>
      </c>
      <c r="C424" s="897"/>
      <c r="D424" s="899"/>
      <c r="E424" s="899"/>
      <c r="F424" s="899">
        <f t="shared" si="280"/>
        <v>0</v>
      </c>
      <c r="G424" s="899">
        <f t="shared" si="280"/>
        <v>0</v>
      </c>
      <c r="H424" s="899"/>
      <c r="I424" s="899"/>
      <c r="J424" s="899"/>
      <c r="K424" s="899"/>
      <c r="L424" s="899"/>
      <c r="M424" s="899"/>
      <c r="N424" s="899"/>
      <c r="O424" s="899"/>
      <c r="P424" s="899"/>
      <c r="Q424" s="899"/>
      <c r="R424" s="899"/>
      <c r="S424" s="899"/>
      <c r="T424" s="899"/>
      <c r="U424" s="899"/>
      <c r="V424" s="899"/>
      <c r="W424" s="899"/>
      <c r="X424" s="899"/>
      <c r="Y424" s="899"/>
      <c r="Z424" s="899"/>
      <c r="AA424" s="899"/>
      <c r="AB424" s="899"/>
      <c r="AC424" s="899"/>
      <c r="AD424" s="899"/>
      <c r="AE424" s="899"/>
      <c r="AF424" s="899"/>
      <c r="AG424" s="899">
        <f t="shared" si="275"/>
        <v>0</v>
      </c>
      <c r="AH424" s="899">
        <f t="shared" si="275"/>
        <v>0</v>
      </c>
      <c r="AI424" s="899"/>
      <c r="AJ424" s="899"/>
      <c r="AK424" s="899"/>
      <c r="AL424" s="899"/>
      <c r="AM424" s="899"/>
      <c r="AN424" s="899"/>
      <c r="AO424" s="899"/>
      <c r="AP424" s="899"/>
      <c r="AQ424" s="899">
        <f t="shared" si="276"/>
        <v>0</v>
      </c>
      <c r="AR424" s="899"/>
      <c r="AS424" s="899">
        <f t="shared" si="283"/>
        <v>0</v>
      </c>
      <c r="AT424" s="899">
        <f t="shared" si="284"/>
        <v>0</v>
      </c>
      <c r="AU424" s="899"/>
      <c r="AV424" s="899"/>
      <c r="AW424" s="899"/>
      <c r="AX424" s="899"/>
      <c r="AY424" s="899"/>
      <c r="AZ424" s="899"/>
      <c r="BA424" s="899"/>
      <c r="BB424" s="899">
        <f t="shared" si="286"/>
        <v>0</v>
      </c>
      <c r="BC424" s="899">
        <f t="shared" si="277"/>
        <v>0</v>
      </c>
      <c r="BD424" s="899">
        <f t="shared" si="278"/>
        <v>0</v>
      </c>
      <c r="BE424" s="901" t="str">
        <f t="shared" si="279"/>
        <v>-</v>
      </c>
      <c r="BF424" s="902"/>
      <c r="BG424" s="903"/>
      <c r="BH424" s="904"/>
      <c r="BI424" s="905"/>
      <c r="BJ424" s="866"/>
      <c r="BL424" s="867"/>
      <c r="BM424" s="867"/>
      <c r="BN424" s="867"/>
    </row>
    <row r="425" spans="1:70">
      <c r="A425" s="872"/>
      <c r="B425" s="897" t="s">
        <v>348</v>
      </c>
      <c r="C425" s="897"/>
      <c r="D425" s="899"/>
      <c r="E425" s="899"/>
      <c r="F425" s="899">
        <f t="shared" si="280"/>
        <v>0</v>
      </c>
      <c r="G425" s="899">
        <f t="shared" si="280"/>
        <v>0</v>
      </c>
      <c r="H425" s="899"/>
      <c r="I425" s="899"/>
      <c r="J425" s="899"/>
      <c r="K425" s="899"/>
      <c r="L425" s="899"/>
      <c r="M425" s="899"/>
      <c r="N425" s="899"/>
      <c r="O425" s="899"/>
      <c r="P425" s="899"/>
      <c r="Q425" s="899"/>
      <c r="R425" s="899"/>
      <c r="S425" s="899"/>
      <c r="T425" s="899"/>
      <c r="U425" s="899"/>
      <c r="V425" s="899"/>
      <c r="W425" s="899"/>
      <c r="X425" s="899"/>
      <c r="Y425" s="899"/>
      <c r="Z425" s="899"/>
      <c r="AA425" s="899"/>
      <c r="AB425" s="899"/>
      <c r="AC425" s="899"/>
      <c r="AD425" s="899"/>
      <c r="AE425" s="899"/>
      <c r="AF425" s="899"/>
      <c r="AG425" s="899">
        <f t="shared" si="275"/>
        <v>0</v>
      </c>
      <c r="AH425" s="899">
        <f t="shared" si="275"/>
        <v>0</v>
      </c>
      <c r="AI425" s="899"/>
      <c r="AJ425" s="899"/>
      <c r="AK425" s="899"/>
      <c r="AL425" s="899"/>
      <c r="AM425" s="899"/>
      <c r="AN425" s="899"/>
      <c r="AO425" s="899"/>
      <c r="AP425" s="899"/>
      <c r="AQ425" s="899">
        <f t="shared" si="276"/>
        <v>0</v>
      </c>
      <c r="AR425" s="899"/>
      <c r="AS425" s="899">
        <f t="shared" si="283"/>
        <v>0</v>
      </c>
      <c r="AT425" s="899">
        <f t="shared" si="284"/>
        <v>0</v>
      </c>
      <c r="AU425" s="899"/>
      <c r="AV425" s="899"/>
      <c r="AW425" s="899"/>
      <c r="AX425" s="899"/>
      <c r="AY425" s="899"/>
      <c r="AZ425" s="899"/>
      <c r="BA425" s="899"/>
      <c r="BB425" s="899">
        <f t="shared" si="286"/>
        <v>0</v>
      </c>
      <c r="BC425" s="899">
        <f t="shared" si="277"/>
        <v>0</v>
      </c>
      <c r="BD425" s="899">
        <f t="shared" si="278"/>
        <v>0</v>
      </c>
      <c r="BE425" s="901" t="str">
        <f t="shared" si="279"/>
        <v>-</v>
      </c>
      <c r="BF425" s="902"/>
      <c r="BG425" s="903"/>
      <c r="BH425" s="904"/>
      <c r="BI425" s="905"/>
      <c r="BJ425" s="866"/>
      <c r="BL425" s="867"/>
      <c r="BM425" s="867"/>
      <c r="BN425" s="867"/>
    </row>
    <row r="426" spans="1:70">
      <c r="A426" s="872"/>
      <c r="B426" s="897" t="s">
        <v>349</v>
      </c>
      <c r="C426" s="897"/>
      <c r="D426" s="899"/>
      <c r="E426" s="899"/>
      <c r="F426" s="899">
        <f t="shared" si="280"/>
        <v>0</v>
      </c>
      <c r="G426" s="899">
        <f t="shared" si="280"/>
        <v>0</v>
      </c>
      <c r="H426" s="899"/>
      <c r="I426" s="899"/>
      <c r="J426" s="899"/>
      <c r="K426" s="899"/>
      <c r="L426" s="899"/>
      <c r="M426" s="899"/>
      <c r="N426" s="899"/>
      <c r="O426" s="899"/>
      <c r="P426" s="899"/>
      <c r="Q426" s="899"/>
      <c r="R426" s="899"/>
      <c r="S426" s="899"/>
      <c r="T426" s="899"/>
      <c r="U426" s="899"/>
      <c r="V426" s="899"/>
      <c r="W426" s="899"/>
      <c r="X426" s="899"/>
      <c r="Y426" s="899"/>
      <c r="Z426" s="899"/>
      <c r="AA426" s="899"/>
      <c r="AB426" s="899"/>
      <c r="AC426" s="899"/>
      <c r="AD426" s="899"/>
      <c r="AE426" s="899"/>
      <c r="AF426" s="899"/>
      <c r="AG426" s="899">
        <f t="shared" si="275"/>
        <v>0</v>
      </c>
      <c r="AH426" s="899">
        <f t="shared" si="275"/>
        <v>0</v>
      </c>
      <c r="AI426" s="899"/>
      <c r="AJ426" s="899"/>
      <c r="AK426" s="899"/>
      <c r="AL426" s="899"/>
      <c r="AM426" s="899"/>
      <c r="AN426" s="899"/>
      <c r="AO426" s="899"/>
      <c r="AP426" s="899"/>
      <c r="AQ426" s="899">
        <f t="shared" si="276"/>
        <v>0</v>
      </c>
      <c r="AR426" s="899"/>
      <c r="AS426" s="899">
        <f t="shared" si="283"/>
        <v>0</v>
      </c>
      <c r="AT426" s="899">
        <f t="shared" si="284"/>
        <v>0</v>
      </c>
      <c r="AU426" s="899"/>
      <c r="AV426" s="899"/>
      <c r="AW426" s="899"/>
      <c r="AX426" s="899"/>
      <c r="AY426" s="899"/>
      <c r="AZ426" s="899"/>
      <c r="BA426" s="899"/>
      <c r="BB426" s="899">
        <f t="shared" si="286"/>
        <v>0</v>
      </c>
      <c r="BC426" s="899">
        <f t="shared" si="277"/>
        <v>0</v>
      </c>
      <c r="BD426" s="899">
        <f t="shared" si="278"/>
        <v>0</v>
      </c>
      <c r="BE426" s="901" t="str">
        <f t="shared" si="279"/>
        <v>-</v>
      </c>
      <c r="BF426" s="902"/>
      <c r="BG426" s="903"/>
      <c r="BH426" s="904"/>
      <c r="BI426" s="905"/>
      <c r="BJ426" s="866"/>
      <c r="BL426" s="867"/>
      <c r="BM426" s="867"/>
      <c r="BN426" s="867"/>
    </row>
    <row r="427" spans="1:70">
      <c r="A427" s="872"/>
      <c r="B427" s="897" t="s">
        <v>350</v>
      </c>
      <c r="C427" s="897"/>
      <c r="D427" s="899">
        <f>SUM(D428:D431)</f>
        <v>0</v>
      </c>
      <c r="E427" s="899"/>
      <c r="F427" s="899">
        <f t="shared" si="280"/>
        <v>0</v>
      </c>
      <c r="G427" s="899">
        <f t="shared" si="280"/>
        <v>0</v>
      </c>
      <c r="H427" s="899">
        <f t="shared" ref="H427:AF427" si="310">SUM(H428:H431)</f>
        <v>0</v>
      </c>
      <c r="I427" s="899">
        <f t="shared" si="310"/>
        <v>0</v>
      </c>
      <c r="J427" s="899">
        <f t="shared" si="310"/>
        <v>0</v>
      </c>
      <c r="K427" s="899">
        <f t="shared" si="310"/>
        <v>0</v>
      </c>
      <c r="L427" s="899">
        <f t="shared" si="310"/>
        <v>0</v>
      </c>
      <c r="M427" s="899">
        <f t="shared" si="310"/>
        <v>0</v>
      </c>
      <c r="N427" s="899">
        <f t="shared" si="310"/>
        <v>0</v>
      </c>
      <c r="O427" s="899">
        <f t="shared" si="310"/>
        <v>0</v>
      </c>
      <c r="P427" s="899">
        <f t="shared" si="310"/>
        <v>0</v>
      </c>
      <c r="Q427" s="899">
        <f t="shared" si="310"/>
        <v>0</v>
      </c>
      <c r="R427" s="899">
        <f t="shared" si="310"/>
        <v>0</v>
      </c>
      <c r="S427" s="899">
        <f t="shared" si="310"/>
        <v>0</v>
      </c>
      <c r="T427" s="899">
        <f t="shared" si="310"/>
        <v>0</v>
      </c>
      <c r="U427" s="899">
        <f t="shared" si="310"/>
        <v>0</v>
      </c>
      <c r="V427" s="899">
        <f t="shared" si="310"/>
        <v>0</v>
      </c>
      <c r="W427" s="899">
        <f t="shared" si="310"/>
        <v>0</v>
      </c>
      <c r="X427" s="899">
        <f t="shared" si="310"/>
        <v>0</v>
      </c>
      <c r="Y427" s="899">
        <f t="shared" si="310"/>
        <v>0</v>
      </c>
      <c r="Z427" s="899">
        <f t="shared" si="310"/>
        <v>0</v>
      </c>
      <c r="AA427" s="899">
        <f t="shared" si="310"/>
        <v>0</v>
      </c>
      <c r="AB427" s="899">
        <f t="shared" si="310"/>
        <v>0</v>
      </c>
      <c r="AC427" s="899">
        <f t="shared" si="310"/>
        <v>0</v>
      </c>
      <c r="AD427" s="899">
        <f t="shared" si="310"/>
        <v>0</v>
      </c>
      <c r="AE427" s="899">
        <f t="shared" si="310"/>
        <v>0</v>
      </c>
      <c r="AF427" s="899">
        <f t="shared" si="310"/>
        <v>0</v>
      </c>
      <c r="AG427" s="899">
        <f t="shared" si="275"/>
        <v>0</v>
      </c>
      <c r="AH427" s="899">
        <f t="shared" si="275"/>
        <v>0</v>
      </c>
      <c r="AI427" s="899">
        <f t="shared" ref="AI427:AP427" si="311">SUM(AI428:AI431)</f>
        <v>0</v>
      </c>
      <c r="AJ427" s="899">
        <f t="shared" si="311"/>
        <v>0</v>
      </c>
      <c r="AK427" s="899">
        <f t="shared" si="311"/>
        <v>0</v>
      </c>
      <c r="AL427" s="899">
        <f t="shared" si="311"/>
        <v>0</v>
      </c>
      <c r="AM427" s="899">
        <f t="shared" si="311"/>
        <v>0</v>
      </c>
      <c r="AN427" s="899">
        <f t="shared" si="311"/>
        <v>0</v>
      </c>
      <c r="AO427" s="899">
        <f t="shared" si="311"/>
        <v>0</v>
      </c>
      <c r="AP427" s="899">
        <f t="shared" si="311"/>
        <v>0</v>
      </c>
      <c r="AQ427" s="899">
        <f t="shared" si="276"/>
        <v>0</v>
      </c>
      <c r="AR427" s="899"/>
      <c r="AS427" s="899">
        <f t="shared" si="283"/>
        <v>0</v>
      </c>
      <c r="AT427" s="899">
        <f t="shared" si="284"/>
        <v>0</v>
      </c>
      <c r="AU427" s="899">
        <f t="shared" ref="AU427:BA427" si="312">SUM(AU428:AU431)</f>
        <v>0</v>
      </c>
      <c r="AV427" s="899">
        <f t="shared" si="312"/>
        <v>0</v>
      </c>
      <c r="AW427" s="899">
        <f t="shared" si="312"/>
        <v>0</v>
      </c>
      <c r="AX427" s="899">
        <f t="shared" si="312"/>
        <v>0</v>
      </c>
      <c r="AY427" s="899">
        <f t="shared" si="312"/>
        <v>0</v>
      </c>
      <c r="AZ427" s="899">
        <f t="shared" si="312"/>
        <v>0</v>
      </c>
      <c r="BA427" s="899">
        <f t="shared" si="312"/>
        <v>0</v>
      </c>
      <c r="BB427" s="899">
        <f t="shared" si="286"/>
        <v>0</v>
      </c>
      <c r="BC427" s="899">
        <f t="shared" si="277"/>
        <v>0</v>
      </c>
      <c r="BD427" s="899">
        <f t="shared" si="278"/>
        <v>0</v>
      </c>
      <c r="BE427" s="901" t="str">
        <f t="shared" si="279"/>
        <v>-</v>
      </c>
      <c r="BF427" s="902"/>
      <c r="BG427" s="903"/>
      <c r="BH427" s="904"/>
      <c r="BI427" s="905"/>
      <c r="BJ427" s="866"/>
      <c r="BL427" s="867"/>
      <c r="BM427" s="867"/>
      <c r="BN427" s="867"/>
    </row>
    <row r="428" spans="1:70">
      <c r="A428" s="872"/>
      <c r="B428" s="897" t="s">
        <v>351</v>
      </c>
      <c r="C428" s="897"/>
      <c r="D428" s="899"/>
      <c r="E428" s="899"/>
      <c r="F428" s="899">
        <f t="shared" si="280"/>
        <v>0</v>
      </c>
      <c r="G428" s="899">
        <f t="shared" si="280"/>
        <v>0</v>
      </c>
      <c r="H428" s="899"/>
      <c r="I428" s="899"/>
      <c r="J428" s="899"/>
      <c r="K428" s="899"/>
      <c r="L428" s="899"/>
      <c r="M428" s="899"/>
      <c r="N428" s="899"/>
      <c r="O428" s="899"/>
      <c r="P428" s="899"/>
      <c r="Q428" s="899"/>
      <c r="R428" s="899"/>
      <c r="S428" s="899"/>
      <c r="T428" s="899"/>
      <c r="U428" s="899"/>
      <c r="V428" s="899"/>
      <c r="W428" s="899"/>
      <c r="X428" s="899"/>
      <c r="Y428" s="899"/>
      <c r="Z428" s="899"/>
      <c r="AA428" s="899"/>
      <c r="AB428" s="899"/>
      <c r="AC428" s="899"/>
      <c r="AD428" s="899"/>
      <c r="AE428" s="899"/>
      <c r="AF428" s="899"/>
      <c r="AG428" s="899">
        <f t="shared" si="275"/>
        <v>0</v>
      </c>
      <c r="AH428" s="899">
        <f t="shared" si="275"/>
        <v>0</v>
      </c>
      <c r="AI428" s="899"/>
      <c r="AJ428" s="899"/>
      <c r="AK428" s="899"/>
      <c r="AL428" s="899"/>
      <c r="AM428" s="899"/>
      <c r="AN428" s="899"/>
      <c r="AO428" s="899"/>
      <c r="AP428" s="899"/>
      <c r="AQ428" s="899">
        <f t="shared" si="276"/>
        <v>0</v>
      </c>
      <c r="AR428" s="899"/>
      <c r="AS428" s="899">
        <f t="shared" si="283"/>
        <v>0</v>
      </c>
      <c r="AT428" s="899">
        <f t="shared" si="284"/>
        <v>0</v>
      </c>
      <c r="AU428" s="899"/>
      <c r="AV428" s="899"/>
      <c r="AW428" s="899"/>
      <c r="AX428" s="899"/>
      <c r="AY428" s="899"/>
      <c r="AZ428" s="899"/>
      <c r="BA428" s="899"/>
      <c r="BB428" s="899">
        <f t="shared" si="286"/>
        <v>0</v>
      </c>
      <c r="BC428" s="899">
        <f t="shared" si="277"/>
        <v>0</v>
      </c>
      <c r="BD428" s="899">
        <f t="shared" si="278"/>
        <v>0</v>
      </c>
      <c r="BE428" s="901" t="str">
        <f t="shared" si="279"/>
        <v>-</v>
      </c>
      <c r="BF428" s="902"/>
      <c r="BG428" s="903"/>
      <c r="BH428" s="904"/>
      <c r="BI428" s="905"/>
      <c r="BJ428" s="866"/>
      <c r="BL428" s="867"/>
      <c r="BM428" s="867"/>
      <c r="BN428" s="867"/>
    </row>
    <row r="429" spans="1:70">
      <c r="A429" s="872"/>
      <c r="B429" s="897" t="s">
        <v>352</v>
      </c>
      <c r="C429" s="897"/>
      <c r="D429" s="899"/>
      <c r="E429" s="899"/>
      <c r="F429" s="899">
        <f t="shared" si="280"/>
        <v>0</v>
      </c>
      <c r="G429" s="899">
        <f t="shared" si="280"/>
        <v>0</v>
      </c>
      <c r="H429" s="899"/>
      <c r="I429" s="899"/>
      <c r="J429" s="899"/>
      <c r="K429" s="899"/>
      <c r="L429" s="899"/>
      <c r="M429" s="899"/>
      <c r="N429" s="899"/>
      <c r="O429" s="899"/>
      <c r="P429" s="899"/>
      <c r="Q429" s="899"/>
      <c r="R429" s="899"/>
      <c r="S429" s="899"/>
      <c r="T429" s="899"/>
      <c r="U429" s="899"/>
      <c r="V429" s="899"/>
      <c r="W429" s="899"/>
      <c r="X429" s="899"/>
      <c r="Y429" s="899"/>
      <c r="Z429" s="899"/>
      <c r="AA429" s="899"/>
      <c r="AB429" s="899"/>
      <c r="AC429" s="899"/>
      <c r="AD429" s="899"/>
      <c r="AE429" s="899"/>
      <c r="AF429" s="899"/>
      <c r="AG429" s="899">
        <f t="shared" si="275"/>
        <v>0</v>
      </c>
      <c r="AH429" s="899">
        <f t="shared" si="275"/>
        <v>0</v>
      </c>
      <c r="AI429" s="899"/>
      <c r="AJ429" s="899"/>
      <c r="AK429" s="899"/>
      <c r="AL429" s="899"/>
      <c r="AM429" s="899"/>
      <c r="AN429" s="899"/>
      <c r="AO429" s="899"/>
      <c r="AP429" s="899"/>
      <c r="AQ429" s="899">
        <f t="shared" si="276"/>
        <v>0</v>
      </c>
      <c r="AR429" s="899"/>
      <c r="AS429" s="899">
        <f t="shared" si="283"/>
        <v>0</v>
      </c>
      <c r="AT429" s="899">
        <f t="shared" si="284"/>
        <v>0</v>
      </c>
      <c r="AU429" s="899"/>
      <c r="AV429" s="899"/>
      <c r="AW429" s="899"/>
      <c r="AX429" s="899"/>
      <c r="AY429" s="899"/>
      <c r="AZ429" s="899"/>
      <c r="BA429" s="899"/>
      <c r="BB429" s="899">
        <f t="shared" si="286"/>
        <v>0</v>
      </c>
      <c r="BC429" s="899">
        <f t="shared" si="277"/>
        <v>0</v>
      </c>
      <c r="BD429" s="899">
        <f t="shared" si="278"/>
        <v>0</v>
      </c>
      <c r="BE429" s="901" t="str">
        <f t="shared" si="279"/>
        <v>-</v>
      </c>
      <c r="BF429" s="902"/>
      <c r="BG429" s="903"/>
      <c r="BH429" s="904"/>
      <c r="BI429" s="905"/>
      <c r="BJ429" s="866"/>
      <c r="BL429" s="867"/>
      <c r="BM429" s="867"/>
      <c r="BN429" s="867"/>
    </row>
    <row r="430" spans="1:70">
      <c r="A430" s="872"/>
      <c r="B430" s="897" t="s">
        <v>353</v>
      </c>
      <c r="C430" s="897"/>
      <c r="D430" s="899"/>
      <c r="E430" s="899"/>
      <c r="F430" s="899">
        <f t="shared" si="280"/>
        <v>0</v>
      </c>
      <c r="G430" s="899">
        <f t="shared" si="280"/>
        <v>0</v>
      </c>
      <c r="H430" s="899"/>
      <c r="I430" s="899"/>
      <c r="J430" s="899"/>
      <c r="K430" s="899"/>
      <c r="L430" s="899"/>
      <c r="M430" s="899"/>
      <c r="N430" s="899"/>
      <c r="O430" s="899"/>
      <c r="P430" s="899"/>
      <c r="Q430" s="899"/>
      <c r="R430" s="899"/>
      <c r="S430" s="899"/>
      <c r="T430" s="899"/>
      <c r="U430" s="899"/>
      <c r="V430" s="899"/>
      <c r="W430" s="899"/>
      <c r="X430" s="899"/>
      <c r="Y430" s="899"/>
      <c r="Z430" s="899"/>
      <c r="AA430" s="899"/>
      <c r="AB430" s="899"/>
      <c r="AC430" s="899"/>
      <c r="AD430" s="899"/>
      <c r="AE430" s="899"/>
      <c r="AF430" s="899"/>
      <c r="AG430" s="899">
        <f t="shared" si="275"/>
        <v>0</v>
      </c>
      <c r="AH430" s="899">
        <f t="shared" si="275"/>
        <v>0</v>
      </c>
      <c r="AI430" s="899"/>
      <c r="AJ430" s="899"/>
      <c r="AK430" s="899"/>
      <c r="AL430" s="899"/>
      <c r="AM430" s="899"/>
      <c r="AN430" s="899"/>
      <c r="AO430" s="899"/>
      <c r="AP430" s="899"/>
      <c r="AQ430" s="899">
        <f t="shared" si="276"/>
        <v>0</v>
      </c>
      <c r="AR430" s="899"/>
      <c r="AS430" s="899">
        <f t="shared" si="283"/>
        <v>0</v>
      </c>
      <c r="AT430" s="899">
        <f t="shared" si="284"/>
        <v>0</v>
      </c>
      <c r="AU430" s="899"/>
      <c r="AV430" s="899"/>
      <c r="AW430" s="899"/>
      <c r="AX430" s="899"/>
      <c r="AY430" s="899"/>
      <c r="AZ430" s="899"/>
      <c r="BA430" s="899"/>
      <c r="BB430" s="899">
        <f t="shared" si="286"/>
        <v>0</v>
      </c>
      <c r="BC430" s="899">
        <f t="shared" si="277"/>
        <v>0</v>
      </c>
      <c r="BD430" s="899">
        <f t="shared" si="278"/>
        <v>0</v>
      </c>
      <c r="BE430" s="901" t="str">
        <f t="shared" si="279"/>
        <v>-</v>
      </c>
      <c r="BF430" s="902"/>
      <c r="BG430" s="903"/>
      <c r="BH430" s="904"/>
      <c r="BI430" s="905"/>
      <c r="BJ430" s="866"/>
      <c r="BL430" s="867"/>
      <c r="BM430" s="867"/>
      <c r="BN430" s="867"/>
    </row>
    <row r="431" spans="1:70">
      <c r="A431" s="872"/>
      <c r="B431" s="897" t="s">
        <v>354</v>
      </c>
      <c r="C431" s="897"/>
      <c r="D431" s="899"/>
      <c r="E431" s="899"/>
      <c r="F431" s="899">
        <f t="shared" si="280"/>
        <v>0</v>
      </c>
      <c r="G431" s="899">
        <f t="shared" si="280"/>
        <v>0</v>
      </c>
      <c r="H431" s="899"/>
      <c r="I431" s="899"/>
      <c r="J431" s="899"/>
      <c r="K431" s="899"/>
      <c r="L431" s="899"/>
      <c r="M431" s="899"/>
      <c r="N431" s="899"/>
      <c r="O431" s="899"/>
      <c r="P431" s="899"/>
      <c r="Q431" s="899"/>
      <c r="R431" s="899"/>
      <c r="S431" s="899"/>
      <c r="T431" s="899"/>
      <c r="U431" s="899"/>
      <c r="V431" s="899"/>
      <c r="W431" s="899"/>
      <c r="X431" s="899"/>
      <c r="Y431" s="899"/>
      <c r="Z431" s="899"/>
      <c r="AA431" s="899"/>
      <c r="AB431" s="899"/>
      <c r="AC431" s="899"/>
      <c r="AD431" s="899"/>
      <c r="AE431" s="899"/>
      <c r="AF431" s="899"/>
      <c r="AG431" s="899">
        <f t="shared" si="275"/>
        <v>0</v>
      </c>
      <c r="AH431" s="899">
        <f t="shared" si="275"/>
        <v>0</v>
      </c>
      <c r="AI431" s="899"/>
      <c r="AJ431" s="899"/>
      <c r="AK431" s="899"/>
      <c r="AL431" s="899"/>
      <c r="AM431" s="899"/>
      <c r="AN431" s="899"/>
      <c r="AO431" s="899"/>
      <c r="AP431" s="899"/>
      <c r="AQ431" s="899">
        <f t="shared" si="276"/>
        <v>0</v>
      </c>
      <c r="AR431" s="899"/>
      <c r="AS431" s="899">
        <f t="shared" si="283"/>
        <v>0</v>
      </c>
      <c r="AT431" s="899">
        <f t="shared" si="284"/>
        <v>0</v>
      </c>
      <c r="AU431" s="899"/>
      <c r="AV431" s="899"/>
      <c r="AW431" s="899"/>
      <c r="AX431" s="899"/>
      <c r="AY431" s="899"/>
      <c r="AZ431" s="899"/>
      <c r="BA431" s="899"/>
      <c r="BB431" s="899">
        <f t="shared" si="286"/>
        <v>0</v>
      </c>
      <c r="BC431" s="899">
        <f t="shared" si="277"/>
        <v>0</v>
      </c>
      <c r="BD431" s="899">
        <f t="shared" si="278"/>
        <v>0</v>
      </c>
      <c r="BE431" s="901" t="str">
        <f t="shared" si="279"/>
        <v>-</v>
      </c>
      <c r="BF431" s="902"/>
      <c r="BG431" s="903"/>
      <c r="BH431" s="904"/>
      <c r="BI431" s="905"/>
      <c r="BJ431" s="866"/>
      <c r="BL431" s="867"/>
      <c r="BM431" s="867"/>
      <c r="BN431" s="867"/>
    </row>
    <row r="432" spans="1:70">
      <c r="A432" s="872"/>
      <c r="B432" s="897" t="s">
        <v>355</v>
      </c>
      <c r="C432" s="897"/>
      <c r="D432" s="899">
        <f>SUM(D433:D436)</f>
        <v>0</v>
      </c>
      <c r="E432" s="899"/>
      <c r="F432" s="899">
        <f t="shared" si="280"/>
        <v>0</v>
      </c>
      <c r="G432" s="899">
        <f t="shared" si="280"/>
        <v>0</v>
      </c>
      <c r="H432" s="899">
        <f t="shared" ref="H432:AF432" si="313">SUM(H433:H436)</f>
        <v>0</v>
      </c>
      <c r="I432" s="899">
        <f t="shared" si="313"/>
        <v>0</v>
      </c>
      <c r="J432" s="899">
        <f t="shared" si="313"/>
        <v>0</v>
      </c>
      <c r="K432" s="899">
        <f t="shared" si="313"/>
        <v>0</v>
      </c>
      <c r="L432" s="899">
        <f t="shared" si="313"/>
        <v>0</v>
      </c>
      <c r="M432" s="899">
        <f t="shared" si="313"/>
        <v>0</v>
      </c>
      <c r="N432" s="899">
        <f t="shared" si="313"/>
        <v>0</v>
      </c>
      <c r="O432" s="899">
        <f t="shared" si="313"/>
        <v>0</v>
      </c>
      <c r="P432" s="899">
        <f t="shared" si="313"/>
        <v>0</v>
      </c>
      <c r="Q432" s="899">
        <f t="shared" si="313"/>
        <v>0</v>
      </c>
      <c r="R432" s="899">
        <f t="shared" si="313"/>
        <v>0</v>
      </c>
      <c r="S432" s="899">
        <f t="shared" si="313"/>
        <v>0</v>
      </c>
      <c r="T432" s="899">
        <f t="shared" si="313"/>
        <v>0</v>
      </c>
      <c r="U432" s="899">
        <f t="shared" si="313"/>
        <v>0</v>
      </c>
      <c r="V432" s="899">
        <f t="shared" si="313"/>
        <v>0</v>
      </c>
      <c r="W432" s="899">
        <f t="shared" si="313"/>
        <v>0</v>
      </c>
      <c r="X432" s="899">
        <f t="shared" si="313"/>
        <v>0</v>
      </c>
      <c r="Y432" s="899">
        <f t="shared" si="313"/>
        <v>0</v>
      </c>
      <c r="Z432" s="899">
        <f t="shared" si="313"/>
        <v>0</v>
      </c>
      <c r="AA432" s="899">
        <f t="shared" si="313"/>
        <v>0</v>
      </c>
      <c r="AB432" s="899">
        <f t="shared" si="313"/>
        <v>0</v>
      </c>
      <c r="AC432" s="899">
        <f t="shared" si="313"/>
        <v>0</v>
      </c>
      <c r="AD432" s="899">
        <f t="shared" si="313"/>
        <v>0</v>
      </c>
      <c r="AE432" s="899">
        <f t="shared" si="313"/>
        <v>0</v>
      </c>
      <c r="AF432" s="899">
        <f t="shared" si="313"/>
        <v>0</v>
      </c>
      <c r="AG432" s="899">
        <f t="shared" si="275"/>
        <v>0</v>
      </c>
      <c r="AH432" s="899">
        <f t="shared" si="275"/>
        <v>0</v>
      </c>
      <c r="AI432" s="899">
        <f t="shared" ref="AI432:AP432" si="314">SUM(AI433:AI436)</f>
        <v>0</v>
      </c>
      <c r="AJ432" s="899">
        <f t="shared" si="314"/>
        <v>0</v>
      </c>
      <c r="AK432" s="899">
        <f t="shared" si="314"/>
        <v>0</v>
      </c>
      <c r="AL432" s="899">
        <f t="shared" si="314"/>
        <v>0</v>
      </c>
      <c r="AM432" s="899">
        <f t="shared" si="314"/>
        <v>0</v>
      </c>
      <c r="AN432" s="899">
        <f t="shared" si="314"/>
        <v>0</v>
      </c>
      <c r="AO432" s="899">
        <f t="shared" si="314"/>
        <v>0</v>
      </c>
      <c r="AP432" s="899">
        <f t="shared" si="314"/>
        <v>0</v>
      </c>
      <c r="AQ432" s="899">
        <f t="shared" si="276"/>
        <v>0</v>
      </c>
      <c r="AR432" s="899"/>
      <c r="AS432" s="899">
        <f t="shared" si="283"/>
        <v>0</v>
      </c>
      <c r="AT432" s="899">
        <f t="shared" si="284"/>
        <v>0</v>
      </c>
      <c r="AU432" s="899">
        <f t="shared" ref="AU432:BA432" si="315">SUM(AU433:AU436)</f>
        <v>0</v>
      </c>
      <c r="AV432" s="899">
        <f t="shared" si="315"/>
        <v>0</v>
      </c>
      <c r="AW432" s="899">
        <f t="shared" si="315"/>
        <v>0</v>
      </c>
      <c r="AX432" s="899">
        <f t="shared" si="315"/>
        <v>0</v>
      </c>
      <c r="AY432" s="899">
        <f t="shared" si="315"/>
        <v>0</v>
      </c>
      <c r="AZ432" s="899">
        <f t="shared" si="315"/>
        <v>0</v>
      </c>
      <c r="BA432" s="899">
        <f t="shared" si="315"/>
        <v>0</v>
      </c>
      <c r="BB432" s="899">
        <f t="shared" si="286"/>
        <v>0</v>
      </c>
      <c r="BC432" s="899">
        <f t="shared" si="277"/>
        <v>0</v>
      </c>
      <c r="BD432" s="899">
        <f t="shared" si="278"/>
        <v>0</v>
      </c>
      <c r="BE432" s="901" t="str">
        <f t="shared" si="279"/>
        <v>-</v>
      </c>
      <c r="BF432" s="902"/>
      <c r="BG432" s="903"/>
      <c r="BH432" s="904"/>
      <c r="BI432" s="905"/>
      <c r="BJ432" s="866"/>
      <c r="BL432" s="867"/>
      <c r="BM432" s="867"/>
      <c r="BN432" s="867"/>
    </row>
    <row r="433" spans="1:70">
      <c r="A433" s="872"/>
      <c r="B433" s="897" t="s">
        <v>356</v>
      </c>
      <c r="C433" s="897"/>
      <c r="D433" s="899"/>
      <c r="E433" s="899"/>
      <c r="F433" s="899">
        <f t="shared" si="280"/>
        <v>0</v>
      </c>
      <c r="G433" s="899">
        <f t="shared" si="280"/>
        <v>0</v>
      </c>
      <c r="H433" s="899"/>
      <c r="I433" s="899"/>
      <c r="J433" s="899"/>
      <c r="K433" s="899"/>
      <c r="L433" s="899"/>
      <c r="M433" s="899"/>
      <c r="N433" s="899"/>
      <c r="O433" s="899"/>
      <c r="P433" s="899"/>
      <c r="Q433" s="899"/>
      <c r="R433" s="899"/>
      <c r="S433" s="899"/>
      <c r="T433" s="899"/>
      <c r="U433" s="899"/>
      <c r="V433" s="899"/>
      <c r="W433" s="899"/>
      <c r="X433" s="899"/>
      <c r="Y433" s="899"/>
      <c r="Z433" s="899"/>
      <c r="AA433" s="899"/>
      <c r="AB433" s="899"/>
      <c r="AC433" s="899"/>
      <c r="AD433" s="899"/>
      <c r="AE433" s="899"/>
      <c r="AF433" s="899"/>
      <c r="AG433" s="899">
        <f t="shared" si="275"/>
        <v>0</v>
      </c>
      <c r="AH433" s="899">
        <f t="shared" si="275"/>
        <v>0</v>
      </c>
      <c r="AI433" s="899"/>
      <c r="AJ433" s="899"/>
      <c r="AK433" s="899"/>
      <c r="AL433" s="899"/>
      <c r="AM433" s="899"/>
      <c r="AN433" s="899"/>
      <c r="AO433" s="899"/>
      <c r="AP433" s="899"/>
      <c r="AQ433" s="899">
        <f t="shared" si="276"/>
        <v>0</v>
      </c>
      <c r="AR433" s="899"/>
      <c r="AS433" s="899">
        <f t="shared" si="283"/>
        <v>0</v>
      </c>
      <c r="AT433" s="899">
        <f t="shared" si="284"/>
        <v>0</v>
      </c>
      <c r="AU433" s="899"/>
      <c r="AV433" s="899"/>
      <c r="AW433" s="899"/>
      <c r="AX433" s="899"/>
      <c r="AY433" s="899"/>
      <c r="AZ433" s="899"/>
      <c r="BA433" s="899"/>
      <c r="BB433" s="899">
        <f t="shared" si="286"/>
        <v>0</v>
      </c>
      <c r="BC433" s="899">
        <f t="shared" si="277"/>
        <v>0</v>
      </c>
      <c r="BD433" s="899">
        <f t="shared" si="278"/>
        <v>0</v>
      </c>
      <c r="BE433" s="901" t="str">
        <f t="shared" si="279"/>
        <v>-</v>
      </c>
      <c r="BF433" s="902"/>
      <c r="BG433" s="903"/>
      <c r="BH433" s="904"/>
      <c r="BI433" s="905"/>
      <c r="BJ433" s="866"/>
      <c r="BL433" s="867"/>
      <c r="BM433" s="867"/>
      <c r="BN433" s="867"/>
    </row>
    <row r="434" spans="1:70">
      <c r="A434" s="872"/>
      <c r="B434" s="897" t="s">
        <v>357</v>
      </c>
      <c r="C434" s="897"/>
      <c r="D434" s="899"/>
      <c r="E434" s="899"/>
      <c r="F434" s="899">
        <f t="shared" si="280"/>
        <v>0</v>
      </c>
      <c r="G434" s="899">
        <f t="shared" si="280"/>
        <v>0</v>
      </c>
      <c r="H434" s="899"/>
      <c r="I434" s="899"/>
      <c r="J434" s="899"/>
      <c r="K434" s="899"/>
      <c r="L434" s="899"/>
      <c r="M434" s="899"/>
      <c r="N434" s="899"/>
      <c r="O434" s="899"/>
      <c r="P434" s="899"/>
      <c r="Q434" s="899"/>
      <c r="R434" s="899"/>
      <c r="S434" s="899"/>
      <c r="T434" s="899"/>
      <c r="U434" s="899"/>
      <c r="V434" s="899"/>
      <c r="W434" s="899"/>
      <c r="X434" s="899"/>
      <c r="Y434" s="899"/>
      <c r="Z434" s="899"/>
      <c r="AA434" s="899"/>
      <c r="AB434" s="899"/>
      <c r="AC434" s="899"/>
      <c r="AD434" s="899"/>
      <c r="AE434" s="899"/>
      <c r="AF434" s="899"/>
      <c r="AG434" s="899">
        <f t="shared" si="275"/>
        <v>0</v>
      </c>
      <c r="AH434" s="899">
        <f t="shared" si="275"/>
        <v>0</v>
      </c>
      <c r="AI434" s="899"/>
      <c r="AJ434" s="899"/>
      <c r="AK434" s="899"/>
      <c r="AL434" s="899"/>
      <c r="AM434" s="899"/>
      <c r="AN434" s="899"/>
      <c r="AO434" s="899"/>
      <c r="AP434" s="899"/>
      <c r="AQ434" s="899">
        <f t="shared" si="276"/>
        <v>0</v>
      </c>
      <c r="AR434" s="899"/>
      <c r="AS434" s="899">
        <f t="shared" si="283"/>
        <v>0</v>
      </c>
      <c r="AT434" s="899">
        <f t="shared" si="284"/>
        <v>0</v>
      </c>
      <c r="AU434" s="899"/>
      <c r="AV434" s="899"/>
      <c r="AW434" s="899"/>
      <c r="AX434" s="899"/>
      <c r="AY434" s="899"/>
      <c r="AZ434" s="899"/>
      <c r="BA434" s="899"/>
      <c r="BB434" s="899">
        <f t="shared" si="286"/>
        <v>0</v>
      </c>
      <c r="BC434" s="899">
        <f t="shared" si="277"/>
        <v>0</v>
      </c>
      <c r="BD434" s="899">
        <f t="shared" si="278"/>
        <v>0</v>
      </c>
      <c r="BE434" s="901" t="str">
        <f t="shared" si="279"/>
        <v>-</v>
      </c>
      <c r="BF434" s="902"/>
      <c r="BG434" s="903"/>
      <c r="BH434" s="904"/>
      <c r="BI434" s="905"/>
      <c r="BJ434" s="866"/>
      <c r="BL434" s="867"/>
      <c r="BM434" s="867"/>
      <c r="BN434" s="867"/>
    </row>
    <row r="435" spans="1:70">
      <c r="A435" s="872"/>
      <c r="B435" s="897" t="s">
        <v>358</v>
      </c>
      <c r="C435" s="897"/>
      <c r="D435" s="899"/>
      <c r="E435" s="899"/>
      <c r="F435" s="899">
        <f t="shared" si="280"/>
        <v>0</v>
      </c>
      <c r="G435" s="899">
        <f t="shared" si="280"/>
        <v>0</v>
      </c>
      <c r="H435" s="899"/>
      <c r="I435" s="899"/>
      <c r="J435" s="899"/>
      <c r="K435" s="899"/>
      <c r="L435" s="899"/>
      <c r="M435" s="899"/>
      <c r="N435" s="899"/>
      <c r="O435" s="899"/>
      <c r="P435" s="899"/>
      <c r="Q435" s="899"/>
      <c r="R435" s="899"/>
      <c r="S435" s="899"/>
      <c r="T435" s="899"/>
      <c r="U435" s="899"/>
      <c r="V435" s="899"/>
      <c r="W435" s="899"/>
      <c r="X435" s="899"/>
      <c r="Y435" s="899"/>
      <c r="Z435" s="899"/>
      <c r="AA435" s="899"/>
      <c r="AB435" s="899"/>
      <c r="AC435" s="899"/>
      <c r="AD435" s="899"/>
      <c r="AE435" s="899"/>
      <c r="AF435" s="899"/>
      <c r="AG435" s="899">
        <f t="shared" si="275"/>
        <v>0</v>
      </c>
      <c r="AH435" s="899">
        <f t="shared" si="275"/>
        <v>0</v>
      </c>
      <c r="AI435" s="899"/>
      <c r="AJ435" s="899"/>
      <c r="AK435" s="899"/>
      <c r="AL435" s="899"/>
      <c r="AM435" s="899"/>
      <c r="AN435" s="899"/>
      <c r="AO435" s="899"/>
      <c r="AP435" s="899"/>
      <c r="AQ435" s="899">
        <f t="shared" si="276"/>
        <v>0</v>
      </c>
      <c r="AR435" s="899"/>
      <c r="AS435" s="899">
        <f t="shared" si="283"/>
        <v>0</v>
      </c>
      <c r="AT435" s="899">
        <f t="shared" si="284"/>
        <v>0</v>
      </c>
      <c r="AU435" s="899"/>
      <c r="AV435" s="899"/>
      <c r="AW435" s="899"/>
      <c r="AX435" s="899"/>
      <c r="AY435" s="899"/>
      <c r="AZ435" s="899"/>
      <c r="BA435" s="899"/>
      <c r="BB435" s="899">
        <f t="shared" si="286"/>
        <v>0</v>
      </c>
      <c r="BC435" s="899">
        <f t="shared" si="277"/>
        <v>0</v>
      </c>
      <c r="BD435" s="899">
        <f t="shared" si="278"/>
        <v>0</v>
      </c>
      <c r="BE435" s="901" t="str">
        <f t="shared" si="279"/>
        <v>-</v>
      </c>
      <c r="BF435" s="902"/>
      <c r="BG435" s="903"/>
      <c r="BH435" s="904"/>
      <c r="BI435" s="905"/>
      <c r="BJ435" s="866"/>
      <c r="BL435" s="867"/>
      <c r="BM435" s="867"/>
      <c r="BN435" s="867"/>
    </row>
    <row r="436" spans="1:70">
      <c r="A436" s="872"/>
      <c r="B436" s="897" t="s">
        <v>359</v>
      </c>
      <c r="C436" s="897"/>
      <c r="D436" s="899"/>
      <c r="E436" s="899"/>
      <c r="F436" s="899">
        <f t="shared" si="280"/>
        <v>0</v>
      </c>
      <c r="G436" s="899">
        <f t="shared" si="280"/>
        <v>0</v>
      </c>
      <c r="H436" s="899"/>
      <c r="I436" s="899"/>
      <c r="J436" s="899"/>
      <c r="K436" s="899"/>
      <c r="L436" s="899"/>
      <c r="M436" s="899"/>
      <c r="N436" s="899"/>
      <c r="O436" s="899"/>
      <c r="P436" s="899"/>
      <c r="Q436" s="899"/>
      <c r="R436" s="899"/>
      <c r="S436" s="899"/>
      <c r="T436" s="899"/>
      <c r="U436" s="899"/>
      <c r="V436" s="899"/>
      <c r="W436" s="899"/>
      <c r="X436" s="899"/>
      <c r="Y436" s="899"/>
      <c r="Z436" s="899"/>
      <c r="AA436" s="899"/>
      <c r="AB436" s="899"/>
      <c r="AC436" s="899"/>
      <c r="AD436" s="899"/>
      <c r="AE436" s="899"/>
      <c r="AF436" s="899"/>
      <c r="AG436" s="899">
        <f t="shared" si="275"/>
        <v>0</v>
      </c>
      <c r="AH436" s="899">
        <f t="shared" si="275"/>
        <v>0</v>
      </c>
      <c r="AI436" s="899"/>
      <c r="AJ436" s="899"/>
      <c r="AK436" s="899"/>
      <c r="AL436" s="899"/>
      <c r="AM436" s="899"/>
      <c r="AN436" s="899"/>
      <c r="AO436" s="899"/>
      <c r="AP436" s="899"/>
      <c r="AQ436" s="899">
        <f t="shared" si="276"/>
        <v>0</v>
      </c>
      <c r="AR436" s="899"/>
      <c r="AS436" s="899">
        <f t="shared" si="283"/>
        <v>0</v>
      </c>
      <c r="AT436" s="899">
        <f t="shared" si="284"/>
        <v>0</v>
      </c>
      <c r="AU436" s="899"/>
      <c r="AV436" s="899"/>
      <c r="AW436" s="899"/>
      <c r="AX436" s="899"/>
      <c r="AY436" s="899"/>
      <c r="AZ436" s="899"/>
      <c r="BA436" s="899"/>
      <c r="BB436" s="899">
        <f t="shared" si="286"/>
        <v>0</v>
      </c>
      <c r="BC436" s="899">
        <f t="shared" si="277"/>
        <v>0</v>
      </c>
      <c r="BD436" s="899">
        <f t="shared" si="278"/>
        <v>0</v>
      </c>
      <c r="BE436" s="901" t="str">
        <f t="shared" si="279"/>
        <v>-</v>
      </c>
      <c r="BF436" s="902"/>
      <c r="BG436" s="903"/>
      <c r="BH436" s="904"/>
      <c r="BI436" s="905"/>
      <c r="BJ436" s="866"/>
      <c r="BL436" s="867"/>
      <c r="BM436" s="867"/>
      <c r="BN436" s="867"/>
    </row>
    <row r="437" spans="1:70">
      <c r="A437" s="872"/>
      <c r="B437" s="897" t="s">
        <v>55</v>
      </c>
      <c r="C437" s="897"/>
      <c r="D437" s="899"/>
      <c r="E437" s="899"/>
      <c r="F437" s="899">
        <f t="shared" si="280"/>
        <v>0</v>
      </c>
      <c r="G437" s="899">
        <f t="shared" si="280"/>
        <v>0</v>
      </c>
      <c r="H437" s="899"/>
      <c r="I437" s="899"/>
      <c r="J437" s="899"/>
      <c r="K437" s="899"/>
      <c r="L437" s="899"/>
      <c r="M437" s="899"/>
      <c r="N437" s="899"/>
      <c r="O437" s="899"/>
      <c r="P437" s="899"/>
      <c r="Q437" s="899"/>
      <c r="R437" s="899"/>
      <c r="S437" s="899"/>
      <c r="T437" s="899"/>
      <c r="U437" s="899"/>
      <c r="V437" s="899"/>
      <c r="W437" s="899"/>
      <c r="X437" s="899"/>
      <c r="Y437" s="899"/>
      <c r="Z437" s="899"/>
      <c r="AA437" s="899"/>
      <c r="AB437" s="899"/>
      <c r="AC437" s="899"/>
      <c r="AD437" s="899"/>
      <c r="AE437" s="899"/>
      <c r="AF437" s="899"/>
      <c r="AG437" s="899">
        <f t="shared" si="275"/>
        <v>0</v>
      </c>
      <c r="AH437" s="899">
        <f t="shared" si="275"/>
        <v>0</v>
      </c>
      <c r="AI437" s="899"/>
      <c r="AJ437" s="899"/>
      <c r="AK437" s="899"/>
      <c r="AL437" s="899"/>
      <c r="AM437" s="899"/>
      <c r="AN437" s="899"/>
      <c r="AO437" s="899"/>
      <c r="AP437" s="899"/>
      <c r="AQ437" s="899">
        <f t="shared" si="276"/>
        <v>0</v>
      </c>
      <c r="AR437" s="899"/>
      <c r="AS437" s="899">
        <f t="shared" si="283"/>
        <v>0</v>
      </c>
      <c r="AT437" s="899">
        <f t="shared" si="284"/>
        <v>0</v>
      </c>
      <c r="AU437" s="899"/>
      <c r="AV437" s="899"/>
      <c r="AW437" s="899"/>
      <c r="AX437" s="899"/>
      <c r="AY437" s="899"/>
      <c r="AZ437" s="899"/>
      <c r="BA437" s="899"/>
      <c r="BB437" s="899">
        <f t="shared" si="286"/>
        <v>0</v>
      </c>
      <c r="BC437" s="899">
        <f t="shared" si="277"/>
        <v>0</v>
      </c>
      <c r="BD437" s="899">
        <f t="shared" si="278"/>
        <v>0</v>
      </c>
      <c r="BE437" s="901" t="str">
        <f t="shared" si="279"/>
        <v>-</v>
      </c>
      <c r="BF437" s="902"/>
      <c r="BG437" s="903"/>
      <c r="BH437" s="904"/>
      <c r="BI437" s="905"/>
      <c r="BJ437" s="866"/>
      <c r="BL437" s="867"/>
      <c r="BM437" s="867"/>
      <c r="BN437" s="867"/>
    </row>
    <row r="438" spans="1:70" s="919" customFormat="1" ht="25.5">
      <c r="A438" s="922">
        <v>15</v>
      </c>
      <c r="B438" s="921" t="s">
        <v>58</v>
      </c>
      <c r="C438" s="921"/>
      <c r="D438" s="320">
        <v>0</v>
      </c>
      <c r="E438" s="320"/>
      <c r="F438" s="320">
        <f t="shared" si="280"/>
        <v>0</v>
      </c>
      <c r="G438" s="320">
        <f t="shared" si="280"/>
        <v>0</v>
      </c>
      <c r="H438" s="320">
        <v>0</v>
      </c>
      <c r="I438" s="907"/>
      <c r="J438" s="907"/>
      <c r="K438" s="907"/>
      <c r="L438" s="907">
        <v>0</v>
      </c>
      <c r="M438" s="907">
        <v>0</v>
      </c>
      <c r="N438" s="907"/>
      <c r="O438" s="907"/>
      <c r="P438" s="907">
        <v>0</v>
      </c>
      <c r="Q438" s="907">
        <v>0</v>
      </c>
      <c r="R438" s="907"/>
      <c r="S438" s="907"/>
      <c r="T438" s="907">
        <v>0</v>
      </c>
      <c r="U438" s="907">
        <v>0</v>
      </c>
      <c r="V438" s="907">
        <v>0</v>
      </c>
      <c r="W438" s="907" t="s">
        <v>360</v>
      </c>
      <c r="X438" s="907"/>
      <c r="Y438" s="907"/>
      <c r="Z438" s="907"/>
      <c r="AA438" s="907"/>
      <c r="AB438" s="907"/>
      <c r="AC438" s="907"/>
      <c r="AD438" s="907"/>
      <c r="AE438" s="907"/>
      <c r="AF438" s="907"/>
      <c r="AG438" s="907">
        <f t="shared" si="275"/>
        <v>0</v>
      </c>
      <c r="AH438" s="907">
        <f t="shared" si="275"/>
        <v>0</v>
      </c>
      <c r="AI438" s="907"/>
      <c r="AJ438" s="907"/>
      <c r="AK438" s="907"/>
      <c r="AL438" s="907"/>
      <c r="AM438" s="907"/>
      <c r="AN438" s="907"/>
      <c r="AO438" s="907"/>
      <c r="AP438" s="907"/>
      <c r="AQ438" s="907">
        <f t="shared" si="276"/>
        <v>0</v>
      </c>
      <c r="AR438" s="907"/>
      <c r="AS438" s="907">
        <f t="shared" si="283"/>
        <v>0</v>
      </c>
      <c r="AT438" s="907">
        <f t="shared" si="284"/>
        <v>0</v>
      </c>
      <c r="AU438" s="907"/>
      <c r="AV438" s="907"/>
      <c r="AW438" s="907"/>
      <c r="AX438" s="907"/>
      <c r="AY438" s="907"/>
      <c r="AZ438" s="907"/>
      <c r="BA438" s="907"/>
      <c r="BB438" s="907">
        <f t="shared" si="286"/>
        <v>0</v>
      </c>
      <c r="BC438" s="907">
        <f t="shared" si="277"/>
        <v>0</v>
      </c>
      <c r="BD438" s="320">
        <f t="shared" si="278"/>
        <v>0</v>
      </c>
      <c r="BE438" s="908" t="str">
        <f t="shared" si="279"/>
        <v>-</v>
      </c>
      <c r="BF438" s="586"/>
      <c r="BG438" s="635"/>
      <c r="BH438" s="635"/>
      <c r="BI438" s="636"/>
      <c r="BJ438" s="449"/>
      <c r="BK438" s="916"/>
      <c r="BL438" s="923">
        <v>1.402021E-2</v>
      </c>
      <c r="BM438" s="578">
        <v>0</v>
      </c>
      <c r="BN438" s="917">
        <v>1.402021E-2</v>
      </c>
      <c r="BO438" s="916">
        <v>14.020210000000001</v>
      </c>
      <c r="BQ438" s="916">
        <v>0</v>
      </c>
      <c r="BR438" s="916">
        <v>0</v>
      </c>
    </row>
    <row r="439" spans="1:70">
      <c r="A439" s="872"/>
      <c r="B439" s="897" t="s">
        <v>343</v>
      </c>
      <c r="C439" s="897"/>
      <c r="D439" s="899">
        <f>D440+D451+D456</f>
        <v>0</v>
      </c>
      <c r="E439" s="899"/>
      <c r="F439" s="899">
        <f t="shared" si="280"/>
        <v>0</v>
      </c>
      <c r="G439" s="899">
        <f t="shared" si="280"/>
        <v>0</v>
      </c>
      <c r="H439" s="899">
        <f t="shared" ref="H439:AF439" si="316">H440+H451+H456</f>
        <v>0</v>
      </c>
      <c r="I439" s="899">
        <f t="shared" si="316"/>
        <v>0</v>
      </c>
      <c r="J439" s="899">
        <f t="shared" si="316"/>
        <v>0</v>
      </c>
      <c r="K439" s="899">
        <f t="shared" si="316"/>
        <v>0</v>
      </c>
      <c r="L439" s="899">
        <f t="shared" si="316"/>
        <v>0</v>
      </c>
      <c r="M439" s="899">
        <f t="shared" si="316"/>
        <v>0</v>
      </c>
      <c r="N439" s="899">
        <f t="shared" si="316"/>
        <v>0</v>
      </c>
      <c r="O439" s="899">
        <f t="shared" si="316"/>
        <v>0</v>
      </c>
      <c r="P439" s="899">
        <f t="shared" si="316"/>
        <v>0</v>
      </c>
      <c r="Q439" s="899">
        <f t="shared" si="316"/>
        <v>0</v>
      </c>
      <c r="R439" s="899">
        <f t="shared" si="316"/>
        <v>0</v>
      </c>
      <c r="S439" s="899">
        <f t="shared" si="316"/>
        <v>0</v>
      </c>
      <c r="T439" s="899">
        <f t="shared" si="316"/>
        <v>0</v>
      </c>
      <c r="U439" s="899">
        <f t="shared" si="316"/>
        <v>0</v>
      </c>
      <c r="V439" s="899">
        <f t="shared" si="316"/>
        <v>0</v>
      </c>
      <c r="W439" s="899">
        <f t="shared" si="316"/>
        <v>0</v>
      </c>
      <c r="X439" s="899">
        <f t="shared" si="316"/>
        <v>0</v>
      </c>
      <c r="Y439" s="899">
        <f t="shared" si="316"/>
        <v>0</v>
      </c>
      <c r="Z439" s="899">
        <f t="shared" si="316"/>
        <v>0</v>
      </c>
      <c r="AA439" s="899">
        <f t="shared" si="316"/>
        <v>0</v>
      </c>
      <c r="AB439" s="899">
        <f t="shared" si="316"/>
        <v>0</v>
      </c>
      <c r="AC439" s="899">
        <f t="shared" si="316"/>
        <v>0</v>
      </c>
      <c r="AD439" s="899">
        <f t="shared" si="316"/>
        <v>0</v>
      </c>
      <c r="AE439" s="899">
        <f t="shared" si="316"/>
        <v>0</v>
      </c>
      <c r="AF439" s="899">
        <f t="shared" si="316"/>
        <v>0</v>
      </c>
      <c r="AG439" s="899">
        <f t="shared" si="275"/>
        <v>0</v>
      </c>
      <c r="AH439" s="899">
        <f t="shared" si="275"/>
        <v>0</v>
      </c>
      <c r="AI439" s="899">
        <f t="shared" ref="AI439:AP439" si="317">AI440+AI451+AI456</f>
        <v>0</v>
      </c>
      <c r="AJ439" s="899">
        <f t="shared" si="317"/>
        <v>0</v>
      </c>
      <c r="AK439" s="899">
        <f t="shared" si="317"/>
        <v>0</v>
      </c>
      <c r="AL439" s="899">
        <f t="shared" si="317"/>
        <v>0</v>
      </c>
      <c r="AM439" s="899">
        <f t="shared" si="317"/>
        <v>0</v>
      </c>
      <c r="AN439" s="899">
        <f t="shared" si="317"/>
        <v>0</v>
      </c>
      <c r="AO439" s="899">
        <f t="shared" si="317"/>
        <v>0</v>
      </c>
      <c r="AP439" s="899">
        <f t="shared" si="317"/>
        <v>0</v>
      </c>
      <c r="AQ439" s="899">
        <f t="shared" si="276"/>
        <v>0</v>
      </c>
      <c r="AR439" s="899"/>
      <c r="AS439" s="899">
        <f t="shared" si="283"/>
        <v>0</v>
      </c>
      <c r="AT439" s="899">
        <f t="shared" si="284"/>
        <v>0</v>
      </c>
      <c r="AU439" s="899">
        <f t="shared" ref="AU439:BA439" si="318">AU440+AU451+AU456</f>
        <v>0</v>
      </c>
      <c r="AV439" s="899">
        <f t="shared" si="318"/>
        <v>0</v>
      </c>
      <c r="AW439" s="899">
        <f t="shared" si="318"/>
        <v>0</v>
      </c>
      <c r="AX439" s="899">
        <f t="shared" si="318"/>
        <v>0</v>
      </c>
      <c r="AY439" s="899">
        <f t="shared" si="318"/>
        <v>0</v>
      </c>
      <c r="AZ439" s="899">
        <f t="shared" si="318"/>
        <v>0</v>
      </c>
      <c r="BA439" s="899">
        <f t="shared" si="318"/>
        <v>0</v>
      </c>
      <c r="BB439" s="899">
        <f t="shared" si="286"/>
        <v>0</v>
      </c>
      <c r="BC439" s="899">
        <f t="shared" si="277"/>
        <v>0</v>
      </c>
      <c r="BD439" s="899">
        <f t="shared" si="278"/>
        <v>0</v>
      </c>
      <c r="BE439" s="901" t="str">
        <f t="shared" si="279"/>
        <v>-</v>
      </c>
      <c r="BF439" s="902"/>
      <c r="BG439" s="903"/>
      <c r="BH439" s="904"/>
      <c r="BI439" s="905"/>
      <c r="BJ439" s="866"/>
      <c r="BL439" s="867"/>
      <c r="BM439" s="867"/>
      <c r="BN439" s="867"/>
    </row>
    <row r="440" spans="1:70">
      <c r="A440" s="872"/>
      <c r="B440" s="897" t="s">
        <v>344</v>
      </c>
      <c r="C440" s="897"/>
      <c r="D440" s="899">
        <f>D441+D446</f>
        <v>0</v>
      </c>
      <c r="E440" s="899"/>
      <c r="F440" s="899">
        <f t="shared" si="280"/>
        <v>0</v>
      </c>
      <c r="G440" s="899">
        <f t="shared" si="280"/>
        <v>0</v>
      </c>
      <c r="H440" s="899">
        <f t="shared" ref="H440:AF440" si="319">H441+H446</f>
        <v>0</v>
      </c>
      <c r="I440" s="899">
        <f t="shared" si="319"/>
        <v>0</v>
      </c>
      <c r="J440" s="899">
        <f t="shared" si="319"/>
        <v>0</v>
      </c>
      <c r="K440" s="899">
        <f t="shared" si="319"/>
        <v>0</v>
      </c>
      <c r="L440" s="899">
        <f t="shared" si="319"/>
        <v>0</v>
      </c>
      <c r="M440" s="899">
        <f t="shared" si="319"/>
        <v>0</v>
      </c>
      <c r="N440" s="899">
        <f t="shared" si="319"/>
        <v>0</v>
      </c>
      <c r="O440" s="899">
        <f t="shared" si="319"/>
        <v>0</v>
      </c>
      <c r="P440" s="899">
        <f t="shared" si="319"/>
        <v>0</v>
      </c>
      <c r="Q440" s="899">
        <f t="shared" si="319"/>
        <v>0</v>
      </c>
      <c r="R440" s="899">
        <f t="shared" si="319"/>
        <v>0</v>
      </c>
      <c r="S440" s="899">
        <f t="shared" si="319"/>
        <v>0</v>
      </c>
      <c r="T440" s="899">
        <f t="shared" si="319"/>
        <v>0</v>
      </c>
      <c r="U440" s="899">
        <f t="shared" si="319"/>
        <v>0</v>
      </c>
      <c r="V440" s="899">
        <f t="shared" si="319"/>
        <v>0</v>
      </c>
      <c r="W440" s="899">
        <f t="shared" si="319"/>
        <v>0</v>
      </c>
      <c r="X440" s="899">
        <f t="shared" si="319"/>
        <v>0</v>
      </c>
      <c r="Y440" s="899">
        <f t="shared" si="319"/>
        <v>0</v>
      </c>
      <c r="Z440" s="899">
        <f t="shared" si="319"/>
        <v>0</v>
      </c>
      <c r="AA440" s="899">
        <f t="shared" si="319"/>
        <v>0</v>
      </c>
      <c r="AB440" s="899">
        <f t="shared" si="319"/>
        <v>0</v>
      </c>
      <c r="AC440" s="899">
        <f t="shared" si="319"/>
        <v>0</v>
      </c>
      <c r="AD440" s="899">
        <f t="shared" si="319"/>
        <v>0</v>
      </c>
      <c r="AE440" s="899">
        <f t="shared" si="319"/>
        <v>0</v>
      </c>
      <c r="AF440" s="899">
        <f t="shared" si="319"/>
        <v>0</v>
      </c>
      <c r="AG440" s="899">
        <f t="shared" si="275"/>
        <v>0</v>
      </c>
      <c r="AH440" s="899">
        <f t="shared" si="275"/>
        <v>0</v>
      </c>
      <c r="AI440" s="899">
        <f t="shared" ref="AI440:AP440" si="320">AI441+AI446</f>
        <v>0</v>
      </c>
      <c r="AJ440" s="899">
        <f t="shared" si="320"/>
        <v>0</v>
      </c>
      <c r="AK440" s="899">
        <f t="shared" si="320"/>
        <v>0</v>
      </c>
      <c r="AL440" s="899">
        <f t="shared" si="320"/>
        <v>0</v>
      </c>
      <c r="AM440" s="899">
        <f t="shared" si="320"/>
        <v>0</v>
      </c>
      <c r="AN440" s="899">
        <f t="shared" si="320"/>
        <v>0</v>
      </c>
      <c r="AO440" s="899">
        <f t="shared" si="320"/>
        <v>0</v>
      </c>
      <c r="AP440" s="899">
        <f t="shared" si="320"/>
        <v>0</v>
      </c>
      <c r="AQ440" s="899">
        <f t="shared" si="276"/>
        <v>0</v>
      </c>
      <c r="AR440" s="899"/>
      <c r="AS440" s="899">
        <f t="shared" si="283"/>
        <v>0</v>
      </c>
      <c r="AT440" s="899">
        <f t="shared" si="284"/>
        <v>0</v>
      </c>
      <c r="AU440" s="899">
        <f t="shared" ref="AU440:BA440" si="321">AU441+AU446</f>
        <v>0</v>
      </c>
      <c r="AV440" s="899">
        <f t="shared" si="321"/>
        <v>0</v>
      </c>
      <c r="AW440" s="899">
        <f t="shared" si="321"/>
        <v>0</v>
      </c>
      <c r="AX440" s="899">
        <f t="shared" si="321"/>
        <v>0</v>
      </c>
      <c r="AY440" s="899">
        <f t="shared" si="321"/>
        <v>0</v>
      </c>
      <c r="AZ440" s="899">
        <f t="shared" si="321"/>
        <v>0</v>
      </c>
      <c r="BA440" s="899">
        <f t="shared" si="321"/>
        <v>0</v>
      </c>
      <c r="BB440" s="899">
        <f t="shared" si="286"/>
        <v>0</v>
      </c>
      <c r="BC440" s="899">
        <f t="shared" si="277"/>
        <v>0</v>
      </c>
      <c r="BD440" s="899">
        <f t="shared" si="278"/>
        <v>0</v>
      </c>
      <c r="BE440" s="901" t="str">
        <f t="shared" si="279"/>
        <v>-</v>
      </c>
      <c r="BF440" s="902"/>
      <c r="BG440" s="903"/>
      <c r="BH440" s="904"/>
      <c r="BI440" s="905"/>
      <c r="BJ440" s="866"/>
      <c r="BL440" s="867"/>
      <c r="BM440" s="867"/>
      <c r="BN440" s="867"/>
    </row>
    <row r="441" spans="1:70">
      <c r="A441" s="872"/>
      <c r="B441" s="897" t="s">
        <v>345</v>
      </c>
      <c r="C441" s="897"/>
      <c r="D441" s="899">
        <f>SUM(D442:D445)</f>
        <v>0</v>
      </c>
      <c r="E441" s="899"/>
      <c r="F441" s="899">
        <f t="shared" si="280"/>
        <v>0</v>
      </c>
      <c r="G441" s="899">
        <f t="shared" si="280"/>
        <v>0</v>
      </c>
      <c r="H441" s="899">
        <f t="shared" ref="H441:AF441" si="322">SUM(H442:H445)</f>
        <v>0</v>
      </c>
      <c r="I441" s="899">
        <f t="shared" si="322"/>
        <v>0</v>
      </c>
      <c r="J441" s="899">
        <f t="shared" si="322"/>
        <v>0</v>
      </c>
      <c r="K441" s="899">
        <f t="shared" si="322"/>
        <v>0</v>
      </c>
      <c r="L441" s="899">
        <f t="shared" si="322"/>
        <v>0</v>
      </c>
      <c r="M441" s="899">
        <f t="shared" si="322"/>
        <v>0</v>
      </c>
      <c r="N441" s="899">
        <f t="shared" si="322"/>
        <v>0</v>
      </c>
      <c r="O441" s="899">
        <f t="shared" si="322"/>
        <v>0</v>
      </c>
      <c r="P441" s="899">
        <f t="shared" si="322"/>
        <v>0</v>
      </c>
      <c r="Q441" s="899">
        <f t="shared" si="322"/>
        <v>0</v>
      </c>
      <c r="R441" s="899">
        <f t="shared" si="322"/>
        <v>0</v>
      </c>
      <c r="S441" s="899">
        <f t="shared" si="322"/>
        <v>0</v>
      </c>
      <c r="T441" s="899">
        <f t="shared" si="322"/>
        <v>0</v>
      </c>
      <c r="U441" s="899">
        <f t="shared" si="322"/>
        <v>0</v>
      </c>
      <c r="V441" s="899">
        <f t="shared" si="322"/>
        <v>0</v>
      </c>
      <c r="W441" s="899">
        <f t="shared" si="322"/>
        <v>0</v>
      </c>
      <c r="X441" s="899">
        <f t="shared" si="322"/>
        <v>0</v>
      </c>
      <c r="Y441" s="899">
        <f t="shared" si="322"/>
        <v>0</v>
      </c>
      <c r="Z441" s="899">
        <f t="shared" si="322"/>
        <v>0</v>
      </c>
      <c r="AA441" s="899">
        <f t="shared" si="322"/>
        <v>0</v>
      </c>
      <c r="AB441" s="899">
        <f t="shared" si="322"/>
        <v>0</v>
      </c>
      <c r="AC441" s="899">
        <f t="shared" si="322"/>
        <v>0</v>
      </c>
      <c r="AD441" s="899">
        <f t="shared" si="322"/>
        <v>0</v>
      </c>
      <c r="AE441" s="899">
        <f t="shared" si="322"/>
        <v>0</v>
      </c>
      <c r="AF441" s="899">
        <f t="shared" si="322"/>
        <v>0</v>
      </c>
      <c r="AG441" s="899">
        <f t="shared" si="275"/>
        <v>0</v>
      </c>
      <c r="AH441" s="899">
        <f t="shared" si="275"/>
        <v>0</v>
      </c>
      <c r="AI441" s="899">
        <f t="shared" ref="AI441:AP441" si="323">SUM(AI442:AI445)</f>
        <v>0</v>
      </c>
      <c r="AJ441" s="899">
        <f t="shared" si="323"/>
        <v>0</v>
      </c>
      <c r="AK441" s="899">
        <f t="shared" si="323"/>
        <v>0</v>
      </c>
      <c r="AL441" s="899">
        <f t="shared" si="323"/>
        <v>0</v>
      </c>
      <c r="AM441" s="899">
        <f t="shared" si="323"/>
        <v>0</v>
      </c>
      <c r="AN441" s="899">
        <f t="shared" si="323"/>
        <v>0</v>
      </c>
      <c r="AO441" s="899">
        <f t="shared" si="323"/>
        <v>0</v>
      </c>
      <c r="AP441" s="899">
        <f t="shared" si="323"/>
        <v>0</v>
      </c>
      <c r="AQ441" s="899">
        <f t="shared" si="276"/>
        <v>0</v>
      </c>
      <c r="AR441" s="899"/>
      <c r="AS441" s="899">
        <f t="shared" si="283"/>
        <v>0</v>
      </c>
      <c r="AT441" s="899">
        <f t="shared" si="284"/>
        <v>0</v>
      </c>
      <c r="AU441" s="899">
        <f t="shared" ref="AU441:BA441" si="324">SUM(AU442:AU445)</f>
        <v>0</v>
      </c>
      <c r="AV441" s="899">
        <f t="shared" si="324"/>
        <v>0</v>
      </c>
      <c r="AW441" s="899">
        <f t="shared" si="324"/>
        <v>0</v>
      </c>
      <c r="AX441" s="899">
        <f t="shared" si="324"/>
        <v>0</v>
      </c>
      <c r="AY441" s="899">
        <f t="shared" si="324"/>
        <v>0</v>
      </c>
      <c r="AZ441" s="899">
        <f t="shared" si="324"/>
        <v>0</v>
      </c>
      <c r="BA441" s="899">
        <f t="shared" si="324"/>
        <v>0</v>
      </c>
      <c r="BB441" s="899">
        <f t="shared" si="286"/>
        <v>0</v>
      </c>
      <c r="BC441" s="899">
        <f t="shared" si="277"/>
        <v>0</v>
      </c>
      <c r="BD441" s="899">
        <f t="shared" si="278"/>
        <v>0</v>
      </c>
      <c r="BE441" s="901" t="str">
        <f t="shared" si="279"/>
        <v>-</v>
      </c>
      <c r="BF441" s="902"/>
      <c r="BG441" s="903"/>
      <c r="BH441" s="904"/>
      <c r="BI441" s="905"/>
      <c r="BJ441" s="866"/>
      <c r="BL441" s="867"/>
      <c r="BM441" s="867"/>
      <c r="BN441" s="867"/>
    </row>
    <row r="442" spans="1:70">
      <c r="A442" s="872"/>
      <c r="B442" s="897" t="s">
        <v>346</v>
      </c>
      <c r="C442" s="897"/>
      <c r="D442" s="899"/>
      <c r="E442" s="899"/>
      <c r="F442" s="899">
        <f t="shared" si="280"/>
        <v>0</v>
      </c>
      <c r="G442" s="899">
        <f t="shared" si="280"/>
        <v>0</v>
      </c>
      <c r="H442" s="899"/>
      <c r="I442" s="899"/>
      <c r="J442" s="899"/>
      <c r="K442" s="899"/>
      <c r="L442" s="899"/>
      <c r="M442" s="899"/>
      <c r="N442" s="899"/>
      <c r="O442" s="899"/>
      <c r="P442" s="899"/>
      <c r="Q442" s="899"/>
      <c r="R442" s="899"/>
      <c r="S442" s="899"/>
      <c r="T442" s="899"/>
      <c r="U442" s="899"/>
      <c r="V442" s="899"/>
      <c r="W442" s="899"/>
      <c r="X442" s="899"/>
      <c r="Y442" s="899"/>
      <c r="Z442" s="899"/>
      <c r="AA442" s="899"/>
      <c r="AB442" s="899"/>
      <c r="AC442" s="899"/>
      <c r="AD442" s="899"/>
      <c r="AE442" s="899"/>
      <c r="AF442" s="899"/>
      <c r="AG442" s="899">
        <f t="shared" si="275"/>
        <v>0</v>
      </c>
      <c r="AH442" s="899">
        <f t="shared" si="275"/>
        <v>0</v>
      </c>
      <c r="AI442" s="899"/>
      <c r="AJ442" s="899"/>
      <c r="AK442" s="899"/>
      <c r="AL442" s="899"/>
      <c r="AM442" s="899"/>
      <c r="AN442" s="899"/>
      <c r="AO442" s="899"/>
      <c r="AP442" s="899"/>
      <c r="AQ442" s="899">
        <f t="shared" si="276"/>
        <v>0</v>
      </c>
      <c r="AR442" s="899"/>
      <c r="AS442" s="899">
        <f t="shared" si="283"/>
        <v>0</v>
      </c>
      <c r="AT442" s="899">
        <f t="shared" si="284"/>
        <v>0</v>
      </c>
      <c r="AU442" s="899"/>
      <c r="AV442" s="899"/>
      <c r="AW442" s="899"/>
      <c r="AX442" s="899"/>
      <c r="AY442" s="899"/>
      <c r="AZ442" s="899"/>
      <c r="BA442" s="899"/>
      <c r="BB442" s="899">
        <f t="shared" si="286"/>
        <v>0</v>
      </c>
      <c r="BC442" s="899">
        <f t="shared" si="277"/>
        <v>0</v>
      </c>
      <c r="BD442" s="899">
        <f t="shared" si="278"/>
        <v>0</v>
      </c>
      <c r="BE442" s="901" t="str">
        <f t="shared" si="279"/>
        <v>-</v>
      </c>
      <c r="BF442" s="902"/>
      <c r="BG442" s="903"/>
      <c r="BH442" s="904"/>
      <c r="BI442" s="905"/>
      <c r="BJ442" s="866"/>
      <c r="BL442" s="867"/>
      <c r="BM442" s="867"/>
      <c r="BN442" s="867"/>
    </row>
    <row r="443" spans="1:70">
      <c r="A443" s="872"/>
      <c r="B443" s="897" t="s">
        <v>347</v>
      </c>
      <c r="C443" s="897"/>
      <c r="D443" s="899"/>
      <c r="E443" s="899"/>
      <c r="F443" s="899">
        <f t="shared" si="280"/>
        <v>0</v>
      </c>
      <c r="G443" s="899">
        <f t="shared" si="280"/>
        <v>0</v>
      </c>
      <c r="H443" s="899"/>
      <c r="I443" s="899"/>
      <c r="J443" s="899"/>
      <c r="K443" s="899"/>
      <c r="L443" s="899"/>
      <c r="M443" s="899"/>
      <c r="N443" s="899"/>
      <c r="O443" s="899"/>
      <c r="P443" s="899"/>
      <c r="Q443" s="899"/>
      <c r="R443" s="899"/>
      <c r="S443" s="899"/>
      <c r="T443" s="899"/>
      <c r="U443" s="899"/>
      <c r="V443" s="899"/>
      <c r="W443" s="899"/>
      <c r="X443" s="899"/>
      <c r="Y443" s="899"/>
      <c r="Z443" s="899"/>
      <c r="AA443" s="899"/>
      <c r="AB443" s="899"/>
      <c r="AC443" s="899"/>
      <c r="AD443" s="899"/>
      <c r="AE443" s="899"/>
      <c r="AF443" s="899"/>
      <c r="AG443" s="899">
        <f t="shared" si="275"/>
        <v>0</v>
      </c>
      <c r="AH443" s="899">
        <f t="shared" si="275"/>
        <v>0</v>
      </c>
      <c r="AI443" s="899"/>
      <c r="AJ443" s="899"/>
      <c r="AK443" s="899"/>
      <c r="AL443" s="899"/>
      <c r="AM443" s="899"/>
      <c r="AN443" s="899"/>
      <c r="AO443" s="899"/>
      <c r="AP443" s="899"/>
      <c r="AQ443" s="899">
        <f t="shared" si="276"/>
        <v>0</v>
      </c>
      <c r="AR443" s="899"/>
      <c r="AS443" s="899">
        <f t="shared" si="283"/>
        <v>0</v>
      </c>
      <c r="AT443" s="899">
        <f t="shared" si="284"/>
        <v>0</v>
      </c>
      <c r="AU443" s="899"/>
      <c r="AV443" s="899"/>
      <c r="AW443" s="899"/>
      <c r="AX443" s="899"/>
      <c r="AY443" s="899"/>
      <c r="AZ443" s="899"/>
      <c r="BA443" s="899"/>
      <c r="BB443" s="899">
        <f t="shared" si="286"/>
        <v>0</v>
      </c>
      <c r="BC443" s="899">
        <f t="shared" si="277"/>
        <v>0</v>
      </c>
      <c r="BD443" s="899">
        <f t="shared" si="278"/>
        <v>0</v>
      </c>
      <c r="BE443" s="901" t="str">
        <f t="shared" si="279"/>
        <v>-</v>
      </c>
      <c r="BF443" s="902"/>
      <c r="BG443" s="903"/>
      <c r="BH443" s="904"/>
      <c r="BI443" s="905"/>
      <c r="BJ443" s="866"/>
      <c r="BL443" s="867"/>
      <c r="BM443" s="867"/>
      <c r="BN443" s="867"/>
    </row>
    <row r="444" spans="1:70">
      <c r="A444" s="872"/>
      <c r="B444" s="897" t="s">
        <v>348</v>
      </c>
      <c r="C444" s="897"/>
      <c r="D444" s="899"/>
      <c r="E444" s="899"/>
      <c r="F444" s="899">
        <f t="shared" si="280"/>
        <v>0</v>
      </c>
      <c r="G444" s="899">
        <f t="shared" si="280"/>
        <v>0</v>
      </c>
      <c r="H444" s="899"/>
      <c r="I444" s="899"/>
      <c r="J444" s="899"/>
      <c r="K444" s="899"/>
      <c r="L444" s="899"/>
      <c r="M444" s="899"/>
      <c r="N444" s="899"/>
      <c r="O444" s="899"/>
      <c r="P444" s="899"/>
      <c r="Q444" s="899"/>
      <c r="R444" s="899"/>
      <c r="S444" s="899"/>
      <c r="T444" s="899"/>
      <c r="U444" s="899"/>
      <c r="V444" s="899"/>
      <c r="W444" s="899"/>
      <c r="X444" s="899"/>
      <c r="Y444" s="899"/>
      <c r="Z444" s="899"/>
      <c r="AA444" s="899"/>
      <c r="AB444" s="899"/>
      <c r="AC444" s="899"/>
      <c r="AD444" s="899"/>
      <c r="AE444" s="899"/>
      <c r="AF444" s="899"/>
      <c r="AG444" s="899">
        <f t="shared" si="275"/>
        <v>0</v>
      </c>
      <c r="AH444" s="899">
        <f t="shared" si="275"/>
        <v>0</v>
      </c>
      <c r="AI444" s="899"/>
      <c r="AJ444" s="899"/>
      <c r="AK444" s="899"/>
      <c r="AL444" s="899"/>
      <c r="AM444" s="899"/>
      <c r="AN444" s="899"/>
      <c r="AO444" s="899"/>
      <c r="AP444" s="899"/>
      <c r="AQ444" s="899">
        <f t="shared" si="276"/>
        <v>0</v>
      </c>
      <c r="AR444" s="899"/>
      <c r="AS444" s="899">
        <f t="shared" si="283"/>
        <v>0</v>
      </c>
      <c r="AT444" s="899">
        <f t="shared" si="284"/>
        <v>0</v>
      </c>
      <c r="AU444" s="899"/>
      <c r="AV444" s="899"/>
      <c r="AW444" s="899"/>
      <c r="AX444" s="899"/>
      <c r="AY444" s="899"/>
      <c r="AZ444" s="899"/>
      <c r="BA444" s="899"/>
      <c r="BB444" s="899">
        <f t="shared" si="286"/>
        <v>0</v>
      </c>
      <c r="BC444" s="899">
        <f t="shared" si="277"/>
        <v>0</v>
      </c>
      <c r="BD444" s="899">
        <f t="shared" si="278"/>
        <v>0</v>
      </c>
      <c r="BE444" s="901" t="str">
        <f t="shared" si="279"/>
        <v>-</v>
      </c>
      <c r="BF444" s="902"/>
      <c r="BG444" s="903"/>
      <c r="BH444" s="904"/>
      <c r="BI444" s="905"/>
      <c r="BJ444" s="866"/>
      <c r="BL444" s="867"/>
      <c r="BM444" s="867"/>
      <c r="BN444" s="867"/>
    </row>
    <row r="445" spans="1:70">
      <c r="A445" s="872"/>
      <c r="B445" s="897" t="s">
        <v>349</v>
      </c>
      <c r="C445" s="897"/>
      <c r="D445" s="899"/>
      <c r="E445" s="899"/>
      <c r="F445" s="899">
        <f t="shared" si="280"/>
        <v>0</v>
      </c>
      <c r="G445" s="899">
        <f t="shared" si="280"/>
        <v>0</v>
      </c>
      <c r="H445" s="899"/>
      <c r="I445" s="899"/>
      <c r="J445" s="899"/>
      <c r="K445" s="899"/>
      <c r="L445" s="899"/>
      <c r="M445" s="899"/>
      <c r="N445" s="899"/>
      <c r="O445" s="899"/>
      <c r="P445" s="899"/>
      <c r="Q445" s="899"/>
      <c r="R445" s="899"/>
      <c r="S445" s="899"/>
      <c r="T445" s="899"/>
      <c r="U445" s="899"/>
      <c r="V445" s="899"/>
      <c r="W445" s="899"/>
      <c r="X445" s="899"/>
      <c r="Y445" s="899"/>
      <c r="Z445" s="899"/>
      <c r="AA445" s="899"/>
      <c r="AB445" s="899"/>
      <c r="AC445" s="899"/>
      <c r="AD445" s="899"/>
      <c r="AE445" s="899"/>
      <c r="AF445" s="899"/>
      <c r="AG445" s="899">
        <f t="shared" si="275"/>
        <v>0</v>
      </c>
      <c r="AH445" s="899">
        <f t="shared" si="275"/>
        <v>0</v>
      </c>
      <c r="AI445" s="899"/>
      <c r="AJ445" s="899"/>
      <c r="AK445" s="899"/>
      <c r="AL445" s="899"/>
      <c r="AM445" s="899"/>
      <c r="AN445" s="899"/>
      <c r="AO445" s="899"/>
      <c r="AP445" s="899"/>
      <c r="AQ445" s="899">
        <f t="shared" si="276"/>
        <v>0</v>
      </c>
      <c r="AR445" s="899"/>
      <c r="AS445" s="899">
        <f t="shared" si="283"/>
        <v>0</v>
      </c>
      <c r="AT445" s="899">
        <f t="shared" si="284"/>
        <v>0</v>
      </c>
      <c r="AU445" s="899"/>
      <c r="AV445" s="899"/>
      <c r="AW445" s="899"/>
      <c r="AX445" s="899"/>
      <c r="AY445" s="899"/>
      <c r="AZ445" s="899"/>
      <c r="BA445" s="899"/>
      <c r="BB445" s="899">
        <f t="shared" si="286"/>
        <v>0</v>
      </c>
      <c r="BC445" s="899">
        <f t="shared" si="277"/>
        <v>0</v>
      </c>
      <c r="BD445" s="899">
        <f t="shared" si="278"/>
        <v>0</v>
      </c>
      <c r="BE445" s="901" t="str">
        <f t="shared" si="279"/>
        <v>-</v>
      </c>
      <c r="BF445" s="902"/>
      <c r="BG445" s="903"/>
      <c r="BH445" s="904"/>
      <c r="BI445" s="905"/>
      <c r="BJ445" s="866"/>
      <c r="BL445" s="867"/>
      <c r="BM445" s="867"/>
      <c r="BN445" s="867"/>
    </row>
    <row r="446" spans="1:70">
      <c r="A446" s="872"/>
      <c r="B446" s="897" t="s">
        <v>350</v>
      </c>
      <c r="C446" s="897"/>
      <c r="D446" s="899">
        <f>SUM(D447:D450)</f>
        <v>0</v>
      </c>
      <c r="E446" s="899"/>
      <c r="F446" s="899">
        <f t="shared" si="280"/>
        <v>0</v>
      </c>
      <c r="G446" s="899">
        <f t="shared" si="280"/>
        <v>0</v>
      </c>
      <c r="H446" s="899">
        <f t="shared" ref="H446:AF446" si="325">SUM(H447:H450)</f>
        <v>0</v>
      </c>
      <c r="I446" s="899">
        <f t="shared" si="325"/>
        <v>0</v>
      </c>
      <c r="J446" s="899">
        <f t="shared" si="325"/>
        <v>0</v>
      </c>
      <c r="K446" s="899">
        <f t="shared" si="325"/>
        <v>0</v>
      </c>
      <c r="L446" s="899">
        <f t="shared" si="325"/>
        <v>0</v>
      </c>
      <c r="M446" s="899">
        <f t="shared" si="325"/>
        <v>0</v>
      </c>
      <c r="N446" s="899">
        <f t="shared" si="325"/>
        <v>0</v>
      </c>
      <c r="O446" s="899">
        <f t="shared" si="325"/>
        <v>0</v>
      </c>
      <c r="P446" s="899">
        <f t="shared" si="325"/>
        <v>0</v>
      </c>
      <c r="Q446" s="899">
        <f t="shared" si="325"/>
        <v>0</v>
      </c>
      <c r="R446" s="899">
        <f t="shared" si="325"/>
        <v>0</v>
      </c>
      <c r="S446" s="899">
        <f t="shared" si="325"/>
        <v>0</v>
      </c>
      <c r="T446" s="899">
        <f t="shared" si="325"/>
        <v>0</v>
      </c>
      <c r="U446" s="899">
        <f t="shared" si="325"/>
        <v>0</v>
      </c>
      <c r="V446" s="899">
        <f t="shared" si="325"/>
        <v>0</v>
      </c>
      <c r="W446" s="899">
        <f t="shared" si="325"/>
        <v>0</v>
      </c>
      <c r="X446" s="899">
        <f t="shared" si="325"/>
        <v>0</v>
      </c>
      <c r="Y446" s="899">
        <f t="shared" si="325"/>
        <v>0</v>
      </c>
      <c r="Z446" s="899">
        <f t="shared" si="325"/>
        <v>0</v>
      </c>
      <c r="AA446" s="899">
        <f t="shared" si="325"/>
        <v>0</v>
      </c>
      <c r="AB446" s="899">
        <f t="shared" si="325"/>
        <v>0</v>
      </c>
      <c r="AC446" s="899">
        <f t="shared" si="325"/>
        <v>0</v>
      </c>
      <c r="AD446" s="899">
        <f t="shared" si="325"/>
        <v>0</v>
      </c>
      <c r="AE446" s="899">
        <f t="shared" si="325"/>
        <v>0</v>
      </c>
      <c r="AF446" s="899">
        <f t="shared" si="325"/>
        <v>0</v>
      </c>
      <c r="AG446" s="899">
        <f t="shared" si="275"/>
        <v>0</v>
      </c>
      <c r="AH446" s="899">
        <f t="shared" si="275"/>
        <v>0</v>
      </c>
      <c r="AI446" s="899">
        <f t="shared" ref="AI446:AP446" si="326">SUM(AI447:AI450)</f>
        <v>0</v>
      </c>
      <c r="AJ446" s="899">
        <f t="shared" si="326"/>
        <v>0</v>
      </c>
      <c r="AK446" s="899">
        <f t="shared" si="326"/>
        <v>0</v>
      </c>
      <c r="AL446" s="899">
        <f t="shared" si="326"/>
        <v>0</v>
      </c>
      <c r="AM446" s="899">
        <f t="shared" si="326"/>
        <v>0</v>
      </c>
      <c r="AN446" s="899">
        <f t="shared" si="326"/>
        <v>0</v>
      </c>
      <c r="AO446" s="899">
        <f t="shared" si="326"/>
        <v>0</v>
      </c>
      <c r="AP446" s="899">
        <f t="shared" si="326"/>
        <v>0</v>
      </c>
      <c r="AQ446" s="899">
        <f t="shared" si="276"/>
        <v>0</v>
      </c>
      <c r="AR446" s="899"/>
      <c r="AS446" s="899">
        <f t="shared" si="283"/>
        <v>0</v>
      </c>
      <c r="AT446" s="899">
        <f t="shared" si="284"/>
        <v>0</v>
      </c>
      <c r="AU446" s="899">
        <f t="shared" ref="AU446:BA446" si="327">SUM(AU447:AU450)</f>
        <v>0</v>
      </c>
      <c r="AV446" s="899">
        <f t="shared" si="327"/>
        <v>0</v>
      </c>
      <c r="AW446" s="899">
        <f t="shared" si="327"/>
        <v>0</v>
      </c>
      <c r="AX446" s="899">
        <f t="shared" si="327"/>
        <v>0</v>
      </c>
      <c r="AY446" s="899">
        <f t="shared" si="327"/>
        <v>0</v>
      </c>
      <c r="AZ446" s="899">
        <f t="shared" si="327"/>
        <v>0</v>
      </c>
      <c r="BA446" s="899">
        <f t="shared" si="327"/>
        <v>0</v>
      </c>
      <c r="BB446" s="899">
        <f t="shared" si="286"/>
        <v>0</v>
      </c>
      <c r="BC446" s="899">
        <f t="shared" si="277"/>
        <v>0</v>
      </c>
      <c r="BD446" s="899">
        <f t="shared" si="278"/>
        <v>0</v>
      </c>
      <c r="BE446" s="901" t="str">
        <f t="shared" si="279"/>
        <v>-</v>
      </c>
      <c r="BF446" s="902"/>
      <c r="BG446" s="903"/>
      <c r="BH446" s="904"/>
      <c r="BI446" s="905"/>
      <c r="BJ446" s="866"/>
      <c r="BL446" s="867"/>
      <c r="BM446" s="867"/>
      <c r="BN446" s="867"/>
    </row>
    <row r="447" spans="1:70">
      <c r="A447" s="872"/>
      <c r="B447" s="897" t="s">
        <v>351</v>
      </c>
      <c r="C447" s="897"/>
      <c r="D447" s="899"/>
      <c r="E447" s="899"/>
      <c r="F447" s="899">
        <f t="shared" si="280"/>
        <v>0</v>
      </c>
      <c r="G447" s="899">
        <f t="shared" si="280"/>
        <v>0</v>
      </c>
      <c r="H447" s="899"/>
      <c r="I447" s="899"/>
      <c r="J447" s="899"/>
      <c r="K447" s="899"/>
      <c r="L447" s="899"/>
      <c r="M447" s="899"/>
      <c r="N447" s="899"/>
      <c r="O447" s="899"/>
      <c r="P447" s="899"/>
      <c r="Q447" s="899"/>
      <c r="R447" s="899"/>
      <c r="S447" s="899"/>
      <c r="T447" s="899"/>
      <c r="U447" s="899"/>
      <c r="V447" s="899"/>
      <c r="W447" s="899"/>
      <c r="X447" s="899"/>
      <c r="Y447" s="899"/>
      <c r="Z447" s="899"/>
      <c r="AA447" s="899"/>
      <c r="AB447" s="899"/>
      <c r="AC447" s="899"/>
      <c r="AD447" s="899"/>
      <c r="AE447" s="899"/>
      <c r="AF447" s="899"/>
      <c r="AG447" s="899">
        <f t="shared" si="275"/>
        <v>0</v>
      </c>
      <c r="AH447" s="899">
        <f t="shared" si="275"/>
        <v>0</v>
      </c>
      <c r="AI447" s="899"/>
      <c r="AJ447" s="899"/>
      <c r="AK447" s="899"/>
      <c r="AL447" s="899"/>
      <c r="AM447" s="899"/>
      <c r="AN447" s="899"/>
      <c r="AO447" s="899"/>
      <c r="AP447" s="899"/>
      <c r="AQ447" s="899">
        <f t="shared" si="276"/>
        <v>0</v>
      </c>
      <c r="AR447" s="899"/>
      <c r="AS447" s="899">
        <f t="shared" si="283"/>
        <v>0</v>
      </c>
      <c r="AT447" s="899">
        <f t="shared" si="284"/>
        <v>0</v>
      </c>
      <c r="AU447" s="899"/>
      <c r="AV447" s="899"/>
      <c r="AW447" s="899"/>
      <c r="AX447" s="899"/>
      <c r="AY447" s="899"/>
      <c r="AZ447" s="899"/>
      <c r="BA447" s="899"/>
      <c r="BB447" s="899">
        <f t="shared" si="286"/>
        <v>0</v>
      </c>
      <c r="BC447" s="899">
        <f t="shared" si="277"/>
        <v>0</v>
      </c>
      <c r="BD447" s="899">
        <f t="shared" si="278"/>
        <v>0</v>
      </c>
      <c r="BE447" s="901" t="str">
        <f t="shared" si="279"/>
        <v>-</v>
      </c>
      <c r="BF447" s="902"/>
      <c r="BG447" s="903"/>
      <c r="BH447" s="904"/>
      <c r="BI447" s="905"/>
      <c r="BJ447" s="866"/>
      <c r="BL447" s="867"/>
      <c r="BM447" s="867"/>
      <c r="BN447" s="867"/>
    </row>
    <row r="448" spans="1:70">
      <c r="A448" s="872"/>
      <c r="B448" s="897" t="s">
        <v>352</v>
      </c>
      <c r="C448" s="897"/>
      <c r="D448" s="899"/>
      <c r="E448" s="899"/>
      <c r="F448" s="899">
        <f t="shared" si="280"/>
        <v>0</v>
      </c>
      <c r="G448" s="899">
        <f t="shared" si="280"/>
        <v>0</v>
      </c>
      <c r="H448" s="899"/>
      <c r="I448" s="899"/>
      <c r="J448" s="899"/>
      <c r="K448" s="899"/>
      <c r="L448" s="899"/>
      <c r="M448" s="899"/>
      <c r="N448" s="899"/>
      <c r="O448" s="899"/>
      <c r="P448" s="899"/>
      <c r="Q448" s="899"/>
      <c r="R448" s="899"/>
      <c r="S448" s="899"/>
      <c r="T448" s="899"/>
      <c r="U448" s="899"/>
      <c r="V448" s="899"/>
      <c r="W448" s="899"/>
      <c r="X448" s="899"/>
      <c r="Y448" s="899"/>
      <c r="Z448" s="899"/>
      <c r="AA448" s="899"/>
      <c r="AB448" s="899"/>
      <c r="AC448" s="899"/>
      <c r="AD448" s="899"/>
      <c r="AE448" s="899"/>
      <c r="AF448" s="899"/>
      <c r="AG448" s="899">
        <f t="shared" si="275"/>
        <v>0</v>
      </c>
      <c r="AH448" s="899">
        <f t="shared" si="275"/>
        <v>0</v>
      </c>
      <c r="AI448" s="899"/>
      <c r="AJ448" s="899"/>
      <c r="AK448" s="899"/>
      <c r="AL448" s="899"/>
      <c r="AM448" s="899"/>
      <c r="AN448" s="899"/>
      <c r="AO448" s="899"/>
      <c r="AP448" s="899"/>
      <c r="AQ448" s="899">
        <f t="shared" si="276"/>
        <v>0</v>
      </c>
      <c r="AR448" s="899"/>
      <c r="AS448" s="899">
        <f t="shared" si="283"/>
        <v>0</v>
      </c>
      <c r="AT448" s="899">
        <f t="shared" si="284"/>
        <v>0</v>
      </c>
      <c r="AU448" s="899"/>
      <c r="AV448" s="899"/>
      <c r="AW448" s="899"/>
      <c r="AX448" s="899"/>
      <c r="AY448" s="899"/>
      <c r="AZ448" s="899"/>
      <c r="BA448" s="899"/>
      <c r="BB448" s="899">
        <f t="shared" si="286"/>
        <v>0</v>
      </c>
      <c r="BC448" s="899">
        <f t="shared" si="277"/>
        <v>0</v>
      </c>
      <c r="BD448" s="899">
        <f t="shared" si="278"/>
        <v>0</v>
      </c>
      <c r="BE448" s="901" t="str">
        <f t="shared" si="279"/>
        <v>-</v>
      </c>
      <c r="BF448" s="902"/>
      <c r="BG448" s="903"/>
      <c r="BH448" s="904"/>
      <c r="BI448" s="905"/>
      <c r="BJ448" s="866"/>
      <c r="BL448" s="867"/>
      <c r="BM448" s="867"/>
      <c r="BN448" s="867"/>
    </row>
    <row r="449" spans="1:70">
      <c r="A449" s="872"/>
      <c r="B449" s="897" t="s">
        <v>353</v>
      </c>
      <c r="C449" s="897"/>
      <c r="D449" s="899"/>
      <c r="E449" s="899"/>
      <c r="F449" s="899">
        <f t="shared" si="280"/>
        <v>0</v>
      </c>
      <c r="G449" s="899">
        <f t="shared" si="280"/>
        <v>0</v>
      </c>
      <c r="H449" s="899"/>
      <c r="I449" s="899"/>
      <c r="J449" s="899"/>
      <c r="K449" s="899"/>
      <c r="L449" s="899"/>
      <c r="M449" s="899"/>
      <c r="N449" s="899"/>
      <c r="O449" s="899"/>
      <c r="P449" s="899"/>
      <c r="Q449" s="899"/>
      <c r="R449" s="899"/>
      <c r="S449" s="899"/>
      <c r="T449" s="899"/>
      <c r="U449" s="899"/>
      <c r="V449" s="899"/>
      <c r="W449" s="899"/>
      <c r="X449" s="899"/>
      <c r="Y449" s="899"/>
      <c r="Z449" s="899"/>
      <c r="AA449" s="899"/>
      <c r="AB449" s="899"/>
      <c r="AC449" s="899"/>
      <c r="AD449" s="899"/>
      <c r="AE449" s="899"/>
      <c r="AF449" s="899"/>
      <c r="AG449" s="899">
        <f t="shared" si="275"/>
        <v>0</v>
      </c>
      <c r="AH449" s="899">
        <f t="shared" si="275"/>
        <v>0</v>
      </c>
      <c r="AI449" s="899"/>
      <c r="AJ449" s="899"/>
      <c r="AK449" s="899"/>
      <c r="AL449" s="899"/>
      <c r="AM449" s="899"/>
      <c r="AN449" s="899"/>
      <c r="AO449" s="899"/>
      <c r="AP449" s="899"/>
      <c r="AQ449" s="899">
        <f t="shared" si="276"/>
        <v>0</v>
      </c>
      <c r="AR449" s="899"/>
      <c r="AS449" s="899">
        <f t="shared" si="283"/>
        <v>0</v>
      </c>
      <c r="AT449" s="899">
        <f t="shared" si="284"/>
        <v>0</v>
      </c>
      <c r="AU449" s="899"/>
      <c r="AV449" s="899"/>
      <c r="AW449" s="899"/>
      <c r="AX449" s="899"/>
      <c r="AY449" s="899"/>
      <c r="AZ449" s="899"/>
      <c r="BA449" s="899"/>
      <c r="BB449" s="899">
        <f t="shared" si="286"/>
        <v>0</v>
      </c>
      <c r="BC449" s="899">
        <f t="shared" si="277"/>
        <v>0</v>
      </c>
      <c r="BD449" s="899">
        <f t="shared" si="278"/>
        <v>0</v>
      </c>
      <c r="BE449" s="901" t="str">
        <f t="shared" si="279"/>
        <v>-</v>
      </c>
      <c r="BF449" s="902"/>
      <c r="BG449" s="903"/>
      <c r="BH449" s="904"/>
      <c r="BI449" s="905"/>
      <c r="BJ449" s="866"/>
      <c r="BL449" s="867"/>
      <c r="BM449" s="867"/>
      <c r="BN449" s="867"/>
    </row>
    <row r="450" spans="1:70">
      <c r="A450" s="872"/>
      <c r="B450" s="897" t="s">
        <v>354</v>
      </c>
      <c r="C450" s="897"/>
      <c r="D450" s="899"/>
      <c r="E450" s="899"/>
      <c r="F450" s="899">
        <f t="shared" si="280"/>
        <v>0</v>
      </c>
      <c r="G450" s="899">
        <f t="shared" si="280"/>
        <v>0</v>
      </c>
      <c r="H450" s="899"/>
      <c r="I450" s="899"/>
      <c r="J450" s="899"/>
      <c r="K450" s="899"/>
      <c r="L450" s="899"/>
      <c r="M450" s="899"/>
      <c r="N450" s="899"/>
      <c r="O450" s="899"/>
      <c r="P450" s="899"/>
      <c r="Q450" s="899"/>
      <c r="R450" s="899"/>
      <c r="S450" s="899"/>
      <c r="T450" s="899"/>
      <c r="U450" s="899"/>
      <c r="V450" s="899"/>
      <c r="W450" s="899"/>
      <c r="X450" s="899"/>
      <c r="Y450" s="899"/>
      <c r="Z450" s="899"/>
      <c r="AA450" s="899"/>
      <c r="AB450" s="899"/>
      <c r="AC450" s="899"/>
      <c r="AD450" s="899"/>
      <c r="AE450" s="899"/>
      <c r="AF450" s="899"/>
      <c r="AG450" s="899">
        <f t="shared" si="275"/>
        <v>0</v>
      </c>
      <c r="AH450" s="899">
        <f t="shared" si="275"/>
        <v>0</v>
      </c>
      <c r="AI450" s="899"/>
      <c r="AJ450" s="899"/>
      <c r="AK450" s="899"/>
      <c r="AL450" s="899"/>
      <c r="AM450" s="899"/>
      <c r="AN450" s="899"/>
      <c r="AO450" s="899"/>
      <c r="AP450" s="899"/>
      <c r="AQ450" s="899">
        <f t="shared" si="276"/>
        <v>0</v>
      </c>
      <c r="AR450" s="899"/>
      <c r="AS450" s="899">
        <f t="shared" si="283"/>
        <v>0</v>
      </c>
      <c r="AT450" s="899">
        <f t="shared" si="284"/>
        <v>0</v>
      </c>
      <c r="AU450" s="899"/>
      <c r="AV450" s="899"/>
      <c r="AW450" s="899"/>
      <c r="AX450" s="899"/>
      <c r="AY450" s="899"/>
      <c r="AZ450" s="899"/>
      <c r="BA450" s="899"/>
      <c r="BB450" s="899">
        <f t="shared" si="286"/>
        <v>0</v>
      </c>
      <c r="BC450" s="899">
        <f t="shared" si="277"/>
        <v>0</v>
      </c>
      <c r="BD450" s="899">
        <f t="shared" si="278"/>
        <v>0</v>
      </c>
      <c r="BE450" s="901" t="str">
        <f t="shared" si="279"/>
        <v>-</v>
      </c>
      <c r="BF450" s="902"/>
      <c r="BG450" s="903"/>
      <c r="BH450" s="904"/>
      <c r="BI450" s="905"/>
      <c r="BJ450" s="866"/>
      <c r="BL450" s="867"/>
      <c r="BM450" s="867"/>
      <c r="BN450" s="867"/>
    </row>
    <row r="451" spans="1:70">
      <c r="A451" s="872"/>
      <c r="B451" s="897" t="s">
        <v>355</v>
      </c>
      <c r="C451" s="897"/>
      <c r="D451" s="899">
        <f>SUM(D452:D455)</f>
        <v>0</v>
      </c>
      <c r="E451" s="899"/>
      <c r="F451" s="899">
        <f t="shared" si="280"/>
        <v>0</v>
      </c>
      <c r="G451" s="899">
        <f t="shared" si="280"/>
        <v>0</v>
      </c>
      <c r="H451" s="899">
        <f t="shared" ref="H451:AF451" si="328">SUM(H452:H455)</f>
        <v>0</v>
      </c>
      <c r="I451" s="899">
        <f t="shared" si="328"/>
        <v>0</v>
      </c>
      <c r="J451" s="899">
        <f t="shared" si="328"/>
        <v>0</v>
      </c>
      <c r="K451" s="899">
        <f t="shared" si="328"/>
        <v>0</v>
      </c>
      <c r="L451" s="899">
        <f t="shared" si="328"/>
        <v>0</v>
      </c>
      <c r="M451" s="899">
        <f t="shared" si="328"/>
        <v>0</v>
      </c>
      <c r="N451" s="899">
        <f t="shared" si="328"/>
        <v>0</v>
      </c>
      <c r="O451" s="899">
        <f t="shared" si="328"/>
        <v>0</v>
      </c>
      <c r="P451" s="899">
        <f t="shared" si="328"/>
        <v>0</v>
      </c>
      <c r="Q451" s="899">
        <f t="shared" si="328"/>
        <v>0</v>
      </c>
      <c r="R451" s="899">
        <f t="shared" si="328"/>
        <v>0</v>
      </c>
      <c r="S451" s="899">
        <f t="shared" si="328"/>
        <v>0</v>
      </c>
      <c r="T451" s="899">
        <f t="shared" si="328"/>
        <v>0</v>
      </c>
      <c r="U451" s="899">
        <f t="shared" si="328"/>
        <v>0</v>
      </c>
      <c r="V451" s="899">
        <f t="shared" si="328"/>
        <v>0</v>
      </c>
      <c r="W451" s="899">
        <f t="shared" si="328"/>
        <v>0</v>
      </c>
      <c r="X451" s="899">
        <f t="shared" si="328"/>
        <v>0</v>
      </c>
      <c r="Y451" s="899">
        <f t="shared" si="328"/>
        <v>0</v>
      </c>
      <c r="Z451" s="899">
        <f t="shared" si="328"/>
        <v>0</v>
      </c>
      <c r="AA451" s="899">
        <f t="shared" si="328"/>
        <v>0</v>
      </c>
      <c r="AB451" s="899">
        <f t="shared" si="328"/>
        <v>0</v>
      </c>
      <c r="AC451" s="899">
        <f t="shared" si="328"/>
        <v>0</v>
      </c>
      <c r="AD451" s="899">
        <f t="shared" si="328"/>
        <v>0</v>
      </c>
      <c r="AE451" s="899">
        <f t="shared" si="328"/>
        <v>0</v>
      </c>
      <c r="AF451" s="899">
        <f t="shared" si="328"/>
        <v>0</v>
      </c>
      <c r="AG451" s="899">
        <f t="shared" si="275"/>
        <v>0</v>
      </c>
      <c r="AH451" s="899">
        <f t="shared" si="275"/>
        <v>0</v>
      </c>
      <c r="AI451" s="899">
        <f t="shared" ref="AI451:AP451" si="329">SUM(AI452:AI455)</f>
        <v>0</v>
      </c>
      <c r="AJ451" s="899">
        <f t="shared" si="329"/>
        <v>0</v>
      </c>
      <c r="AK451" s="899">
        <f t="shared" si="329"/>
        <v>0</v>
      </c>
      <c r="AL451" s="899">
        <f t="shared" si="329"/>
        <v>0</v>
      </c>
      <c r="AM451" s="899">
        <f t="shared" si="329"/>
        <v>0</v>
      </c>
      <c r="AN451" s="899">
        <f t="shared" si="329"/>
        <v>0</v>
      </c>
      <c r="AO451" s="899">
        <f t="shared" si="329"/>
        <v>0</v>
      </c>
      <c r="AP451" s="899">
        <f t="shared" si="329"/>
        <v>0</v>
      </c>
      <c r="AQ451" s="899">
        <f t="shared" si="276"/>
        <v>0</v>
      </c>
      <c r="AR451" s="899"/>
      <c r="AS451" s="899">
        <f t="shared" si="283"/>
        <v>0</v>
      </c>
      <c r="AT451" s="899">
        <f t="shared" si="284"/>
        <v>0</v>
      </c>
      <c r="AU451" s="899">
        <f t="shared" ref="AU451:BA451" si="330">SUM(AU452:AU455)</f>
        <v>0</v>
      </c>
      <c r="AV451" s="899">
        <f t="shared" si="330"/>
        <v>0</v>
      </c>
      <c r="AW451" s="899">
        <f t="shared" si="330"/>
        <v>0</v>
      </c>
      <c r="AX451" s="899">
        <f t="shared" si="330"/>
        <v>0</v>
      </c>
      <c r="AY451" s="899">
        <f t="shared" si="330"/>
        <v>0</v>
      </c>
      <c r="AZ451" s="899">
        <f t="shared" si="330"/>
        <v>0</v>
      </c>
      <c r="BA451" s="899">
        <f t="shared" si="330"/>
        <v>0</v>
      </c>
      <c r="BB451" s="899">
        <f t="shared" si="286"/>
        <v>0</v>
      </c>
      <c r="BC451" s="899">
        <f t="shared" si="277"/>
        <v>0</v>
      </c>
      <c r="BD451" s="899">
        <f t="shared" si="278"/>
        <v>0</v>
      </c>
      <c r="BE451" s="901" t="str">
        <f t="shared" si="279"/>
        <v>-</v>
      </c>
      <c r="BF451" s="902"/>
      <c r="BG451" s="903"/>
      <c r="BH451" s="904"/>
      <c r="BI451" s="905"/>
      <c r="BJ451" s="866"/>
      <c r="BL451" s="867"/>
      <c r="BM451" s="867"/>
      <c r="BN451" s="867"/>
    </row>
    <row r="452" spans="1:70">
      <c r="A452" s="872"/>
      <c r="B452" s="897" t="s">
        <v>356</v>
      </c>
      <c r="C452" s="897"/>
      <c r="D452" s="899"/>
      <c r="E452" s="899"/>
      <c r="F452" s="899">
        <f t="shared" si="280"/>
        <v>0</v>
      </c>
      <c r="G452" s="899">
        <f t="shared" si="280"/>
        <v>0</v>
      </c>
      <c r="H452" s="899"/>
      <c r="I452" s="899"/>
      <c r="J452" s="899"/>
      <c r="K452" s="899"/>
      <c r="L452" s="899"/>
      <c r="M452" s="899"/>
      <c r="N452" s="899"/>
      <c r="O452" s="899"/>
      <c r="P452" s="899"/>
      <c r="Q452" s="899"/>
      <c r="R452" s="899"/>
      <c r="S452" s="899"/>
      <c r="T452" s="899"/>
      <c r="U452" s="899"/>
      <c r="V452" s="899"/>
      <c r="W452" s="899"/>
      <c r="X452" s="899"/>
      <c r="Y452" s="899"/>
      <c r="Z452" s="899"/>
      <c r="AA452" s="899"/>
      <c r="AB452" s="899"/>
      <c r="AC452" s="899"/>
      <c r="AD452" s="899"/>
      <c r="AE452" s="899"/>
      <c r="AF452" s="899"/>
      <c r="AG452" s="899">
        <f t="shared" si="275"/>
        <v>0</v>
      </c>
      <c r="AH452" s="899">
        <f t="shared" si="275"/>
        <v>0</v>
      </c>
      <c r="AI452" s="899"/>
      <c r="AJ452" s="899"/>
      <c r="AK452" s="899"/>
      <c r="AL452" s="899"/>
      <c r="AM452" s="899"/>
      <c r="AN452" s="899"/>
      <c r="AO452" s="899"/>
      <c r="AP452" s="899"/>
      <c r="AQ452" s="899">
        <f t="shared" si="276"/>
        <v>0</v>
      </c>
      <c r="AR452" s="899"/>
      <c r="AS452" s="899">
        <f t="shared" si="283"/>
        <v>0</v>
      </c>
      <c r="AT452" s="899">
        <f t="shared" si="284"/>
        <v>0</v>
      </c>
      <c r="AU452" s="899"/>
      <c r="AV452" s="899"/>
      <c r="AW452" s="899"/>
      <c r="AX452" s="899"/>
      <c r="AY452" s="899"/>
      <c r="AZ452" s="899"/>
      <c r="BA452" s="899"/>
      <c r="BB452" s="899">
        <f t="shared" si="286"/>
        <v>0</v>
      </c>
      <c r="BC452" s="899">
        <f t="shared" si="277"/>
        <v>0</v>
      </c>
      <c r="BD452" s="899">
        <f t="shared" si="278"/>
        <v>0</v>
      </c>
      <c r="BE452" s="901" t="str">
        <f t="shared" si="279"/>
        <v>-</v>
      </c>
      <c r="BF452" s="902"/>
      <c r="BG452" s="903"/>
      <c r="BH452" s="904"/>
      <c r="BI452" s="905"/>
      <c r="BJ452" s="866"/>
      <c r="BL452" s="867"/>
      <c r="BM452" s="867"/>
      <c r="BN452" s="867"/>
    </row>
    <row r="453" spans="1:70">
      <c r="A453" s="872"/>
      <c r="B453" s="897" t="s">
        <v>357</v>
      </c>
      <c r="C453" s="897"/>
      <c r="D453" s="899"/>
      <c r="E453" s="899"/>
      <c r="F453" s="899">
        <f t="shared" si="280"/>
        <v>0</v>
      </c>
      <c r="G453" s="899">
        <f t="shared" si="280"/>
        <v>0</v>
      </c>
      <c r="H453" s="899"/>
      <c r="I453" s="899"/>
      <c r="J453" s="899"/>
      <c r="K453" s="899"/>
      <c r="L453" s="899"/>
      <c r="M453" s="899"/>
      <c r="N453" s="899"/>
      <c r="O453" s="899"/>
      <c r="P453" s="899"/>
      <c r="Q453" s="899"/>
      <c r="R453" s="899"/>
      <c r="S453" s="899"/>
      <c r="T453" s="899"/>
      <c r="U453" s="899"/>
      <c r="V453" s="899"/>
      <c r="W453" s="899"/>
      <c r="X453" s="899"/>
      <c r="Y453" s="899"/>
      <c r="Z453" s="899"/>
      <c r="AA453" s="899"/>
      <c r="AB453" s="899"/>
      <c r="AC453" s="899"/>
      <c r="AD453" s="899"/>
      <c r="AE453" s="899"/>
      <c r="AF453" s="899"/>
      <c r="AG453" s="899">
        <f t="shared" si="275"/>
        <v>0</v>
      </c>
      <c r="AH453" s="899">
        <f t="shared" si="275"/>
        <v>0</v>
      </c>
      <c r="AI453" s="899"/>
      <c r="AJ453" s="899"/>
      <c r="AK453" s="899"/>
      <c r="AL453" s="899"/>
      <c r="AM453" s="899"/>
      <c r="AN453" s="899"/>
      <c r="AO453" s="899"/>
      <c r="AP453" s="899"/>
      <c r="AQ453" s="899">
        <f t="shared" si="276"/>
        <v>0</v>
      </c>
      <c r="AR453" s="899"/>
      <c r="AS453" s="899">
        <f t="shared" si="283"/>
        <v>0</v>
      </c>
      <c r="AT453" s="899">
        <f t="shared" si="284"/>
        <v>0</v>
      </c>
      <c r="AU453" s="899"/>
      <c r="AV453" s="899"/>
      <c r="AW453" s="899"/>
      <c r="AX453" s="899"/>
      <c r="AY453" s="899"/>
      <c r="AZ453" s="899"/>
      <c r="BA453" s="899"/>
      <c r="BB453" s="899">
        <f t="shared" si="286"/>
        <v>0</v>
      </c>
      <c r="BC453" s="899">
        <f t="shared" si="277"/>
        <v>0</v>
      </c>
      <c r="BD453" s="899">
        <f t="shared" si="278"/>
        <v>0</v>
      </c>
      <c r="BE453" s="901" t="str">
        <f t="shared" si="279"/>
        <v>-</v>
      </c>
      <c r="BF453" s="902"/>
      <c r="BG453" s="903"/>
      <c r="BH453" s="904"/>
      <c r="BI453" s="905"/>
      <c r="BJ453" s="866"/>
      <c r="BL453" s="867"/>
      <c r="BM453" s="867"/>
      <c r="BN453" s="867"/>
    </row>
    <row r="454" spans="1:70">
      <c r="A454" s="872"/>
      <c r="B454" s="897" t="s">
        <v>358</v>
      </c>
      <c r="C454" s="897"/>
      <c r="D454" s="899"/>
      <c r="E454" s="899"/>
      <c r="F454" s="899">
        <f t="shared" si="280"/>
        <v>0</v>
      </c>
      <c r="G454" s="899">
        <f t="shared" si="280"/>
        <v>0</v>
      </c>
      <c r="H454" s="899"/>
      <c r="I454" s="899"/>
      <c r="J454" s="899"/>
      <c r="K454" s="899"/>
      <c r="L454" s="899"/>
      <c r="M454" s="899"/>
      <c r="N454" s="899"/>
      <c r="O454" s="899"/>
      <c r="P454" s="899"/>
      <c r="Q454" s="899"/>
      <c r="R454" s="899"/>
      <c r="S454" s="899"/>
      <c r="T454" s="899"/>
      <c r="U454" s="899"/>
      <c r="V454" s="899"/>
      <c r="W454" s="899"/>
      <c r="X454" s="899"/>
      <c r="Y454" s="899"/>
      <c r="Z454" s="899"/>
      <c r="AA454" s="899"/>
      <c r="AB454" s="899"/>
      <c r="AC454" s="899"/>
      <c r="AD454" s="899"/>
      <c r="AE454" s="899"/>
      <c r="AF454" s="899"/>
      <c r="AG454" s="899">
        <f t="shared" si="275"/>
        <v>0</v>
      </c>
      <c r="AH454" s="899">
        <f t="shared" si="275"/>
        <v>0</v>
      </c>
      <c r="AI454" s="899"/>
      <c r="AJ454" s="899"/>
      <c r="AK454" s="899"/>
      <c r="AL454" s="899"/>
      <c r="AM454" s="899"/>
      <c r="AN454" s="899"/>
      <c r="AO454" s="899"/>
      <c r="AP454" s="899"/>
      <c r="AQ454" s="899">
        <f t="shared" si="276"/>
        <v>0</v>
      </c>
      <c r="AR454" s="899"/>
      <c r="AS454" s="899">
        <f t="shared" si="283"/>
        <v>0</v>
      </c>
      <c r="AT454" s="899">
        <f t="shared" si="284"/>
        <v>0</v>
      </c>
      <c r="AU454" s="899"/>
      <c r="AV454" s="899"/>
      <c r="AW454" s="899"/>
      <c r="AX454" s="899"/>
      <c r="AY454" s="899"/>
      <c r="AZ454" s="899"/>
      <c r="BA454" s="899"/>
      <c r="BB454" s="899">
        <f t="shared" si="286"/>
        <v>0</v>
      </c>
      <c r="BC454" s="899">
        <f t="shared" si="277"/>
        <v>0</v>
      </c>
      <c r="BD454" s="899">
        <f t="shared" si="278"/>
        <v>0</v>
      </c>
      <c r="BE454" s="901" t="str">
        <f t="shared" si="279"/>
        <v>-</v>
      </c>
      <c r="BF454" s="902"/>
      <c r="BG454" s="903"/>
      <c r="BH454" s="904"/>
      <c r="BI454" s="905"/>
      <c r="BJ454" s="866"/>
      <c r="BL454" s="867"/>
      <c r="BM454" s="867"/>
      <c r="BN454" s="867"/>
    </row>
    <row r="455" spans="1:70">
      <c r="A455" s="872"/>
      <c r="B455" s="897" t="s">
        <v>359</v>
      </c>
      <c r="C455" s="897"/>
      <c r="D455" s="899"/>
      <c r="E455" s="899"/>
      <c r="F455" s="899">
        <f t="shared" si="280"/>
        <v>0</v>
      </c>
      <c r="G455" s="899">
        <f t="shared" si="280"/>
        <v>0</v>
      </c>
      <c r="H455" s="899"/>
      <c r="I455" s="899"/>
      <c r="J455" s="899"/>
      <c r="K455" s="899"/>
      <c r="L455" s="899"/>
      <c r="M455" s="899"/>
      <c r="N455" s="899"/>
      <c r="O455" s="899"/>
      <c r="P455" s="899"/>
      <c r="Q455" s="899"/>
      <c r="R455" s="899"/>
      <c r="S455" s="899"/>
      <c r="T455" s="899"/>
      <c r="U455" s="899"/>
      <c r="V455" s="899"/>
      <c r="W455" s="899"/>
      <c r="X455" s="899"/>
      <c r="Y455" s="899"/>
      <c r="Z455" s="899"/>
      <c r="AA455" s="899"/>
      <c r="AB455" s="899"/>
      <c r="AC455" s="899"/>
      <c r="AD455" s="899"/>
      <c r="AE455" s="899"/>
      <c r="AF455" s="899"/>
      <c r="AG455" s="899">
        <f t="shared" si="275"/>
        <v>0</v>
      </c>
      <c r="AH455" s="899">
        <f t="shared" si="275"/>
        <v>0</v>
      </c>
      <c r="AI455" s="899"/>
      <c r="AJ455" s="899"/>
      <c r="AK455" s="899"/>
      <c r="AL455" s="899"/>
      <c r="AM455" s="899"/>
      <c r="AN455" s="899"/>
      <c r="AO455" s="899"/>
      <c r="AP455" s="899"/>
      <c r="AQ455" s="899">
        <f t="shared" si="276"/>
        <v>0</v>
      </c>
      <c r="AR455" s="899"/>
      <c r="AS455" s="899">
        <f t="shared" si="283"/>
        <v>0</v>
      </c>
      <c r="AT455" s="899">
        <f t="shared" si="284"/>
        <v>0</v>
      </c>
      <c r="AU455" s="899"/>
      <c r="AV455" s="899"/>
      <c r="AW455" s="899"/>
      <c r="AX455" s="899"/>
      <c r="AY455" s="899"/>
      <c r="AZ455" s="899"/>
      <c r="BA455" s="899"/>
      <c r="BB455" s="899">
        <f t="shared" si="286"/>
        <v>0</v>
      </c>
      <c r="BC455" s="899">
        <f t="shared" si="277"/>
        <v>0</v>
      </c>
      <c r="BD455" s="899">
        <f t="shared" si="278"/>
        <v>0</v>
      </c>
      <c r="BE455" s="901" t="str">
        <f t="shared" si="279"/>
        <v>-</v>
      </c>
      <c r="BF455" s="902"/>
      <c r="BG455" s="903"/>
      <c r="BH455" s="904"/>
      <c r="BI455" s="905"/>
      <c r="BJ455" s="866"/>
      <c r="BL455" s="867"/>
      <c r="BM455" s="867"/>
      <c r="BN455" s="867"/>
    </row>
    <row r="456" spans="1:70">
      <c r="A456" s="872"/>
      <c r="B456" s="897" t="s">
        <v>55</v>
      </c>
      <c r="C456" s="897"/>
      <c r="D456" s="899"/>
      <c r="E456" s="899"/>
      <c r="F456" s="899">
        <f t="shared" si="280"/>
        <v>0</v>
      </c>
      <c r="G456" s="899">
        <f t="shared" si="280"/>
        <v>0</v>
      </c>
      <c r="H456" s="899"/>
      <c r="I456" s="899"/>
      <c r="J456" s="899"/>
      <c r="K456" s="899"/>
      <c r="L456" s="899"/>
      <c r="M456" s="899"/>
      <c r="N456" s="899"/>
      <c r="O456" s="899"/>
      <c r="P456" s="899"/>
      <c r="Q456" s="899"/>
      <c r="R456" s="899"/>
      <c r="S456" s="899"/>
      <c r="T456" s="899"/>
      <c r="U456" s="899"/>
      <c r="V456" s="899"/>
      <c r="W456" s="899"/>
      <c r="X456" s="899"/>
      <c r="Y456" s="899"/>
      <c r="Z456" s="899"/>
      <c r="AA456" s="899"/>
      <c r="AB456" s="899"/>
      <c r="AC456" s="899"/>
      <c r="AD456" s="899"/>
      <c r="AE456" s="899"/>
      <c r="AF456" s="899"/>
      <c r="AG456" s="899">
        <f t="shared" si="275"/>
        <v>0</v>
      </c>
      <c r="AH456" s="899">
        <f t="shared" si="275"/>
        <v>0</v>
      </c>
      <c r="AI456" s="899"/>
      <c r="AJ456" s="899"/>
      <c r="AK456" s="899"/>
      <c r="AL456" s="899"/>
      <c r="AM456" s="899"/>
      <c r="AN456" s="899"/>
      <c r="AO456" s="899"/>
      <c r="AP456" s="899"/>
      <c r="AQ456" s="899">
        <f t="shared" si="276"/>
        <v>0</v>
      </c>
      <c r="AR456" s="899"/>
      <c r="AS456" s="899">
        <f t="shared" si="283"/>
        <v>0</v>
      </c>
      <c r="AT456" s="899">
        <f t="shared" si="284"/>
        <v>0</v>
      </c>
      <c r="AU456" s="899"/>
      <c r="AV456" s="899"/>
      <c r="AW456" s="899"/>
      <c r="AX456" s="899"/>
      <c r="AY456" s="899"/>
      <c r="AZ456" s="899"/>
      <c r="BA456" s="899"/>
      <c r="BB456" s="899">
        <f t="shared" si="286"/>
        <v>0</v>
      </c>
      <c r="BC456" s="899">
        <f t="shared" si="277"/>
        <v>0</v>
      </c>
      <c r="BD456" s="899">
        <f t="shared" si="278"/>
        <v>0</v>
      </c>
      <c r="BE456" s="901" t="str">
        <f t="shared" si="279"/>
        <v>-</v>
      </c>
      <c r="BF456" s="902"/>
      <c r="BG456" s="903"/>
      <c r="BH456" s="904"/>
      <c r="BI456" s="905"/>
      <c r="BJ456" s="866"/>
      <c r="BL456" s="867"/>
      <c r="BM456" s="867"/>
      <c r="BN456" s="867"/>
    </row>
    <row r="457" spans="1:70">
      <c r="A457" s="76"/>
      <c r="B457" s="871" t="s">
        <v>54</v>
      </c>
      <c r="C457" s="871"/>
      <c r="D457" s="320">
        <v>2.7942785800000003</v>
      </c>
      <c r="E457" s="320"/>
      <c r="F457" s="320">
        <f t="shared" si="280"/>
        <v>2.7942785800000003</v>
      </c>
      <c r="G457" s="320">
        <f t="shared" si="280"/>
        <v>0.45704031000000001</v>
      </c>
      <c r="H457" s="320">
        <v>0.45704031000000001</v>
      </c>
      <c r="I457" s="320">
        <v>13.5</v>
      </c>
      <c r="J457" s="320">
        <v>21.329297630000003</v>
      </c>
      <c r="K457" s="320">
        <v>11.00363153</v>
      </c>
      <c r="L457" s="320">
        <v>0</v>
      </c>
      <c r="M457" s="320">
        <v>0</v>
      </c>
      <c r="N457" s="320">
        <v>0</v>
      </c>
      <c r="O457" s="320">
        <v>0</v>
      </c>
      <c r="P457" s="320">
        <v>0.21754085000000001</v>
      </c>
      <c r="Q457" s="320">
        <v>0.21754085000000001</v>
      </c>
      <c r="R457" s="320">
        <v>0.21754085000000001</v>
      </c>
      <c r="S457" s="320">
        <v>0</v>
      </c>
      <c r="T457" s="320">
        <v>0.21754085000000001</v>
      </c>
      <c r="U457" s="320">
        <v>0.21754085000000001</v>
      </c>
      <c r="V457" s="320">
        <v>0</v>
      </c>
      <c r="W457" s="320">
        <v>0</v>
      </c>
      <c r="X457" s="320"/>
      <c r="Y457" s="320">
        <v>0.23949946</v>
      </c>
      <c r="Z457" s="320">
        <v>0.23949946</v>
      </c>
      <c r="AA457" s="320">
        <v>0.23949946</v>
      </c>
      <c r="AB457" s="320">
        <v>0</v>
      </c>
      <c r="AC457" s="320">
        <v>2.3372382700000003</v>
      </c>
      <c r="AD457" s="320">
        <v>0</v>
      </c>
      <c r="AE457" s="320">
        <v>0</v>
      </c>
      <c r="AF457" s="320">
        <v>0</v>
      </c>
      <c r="AG457" s="320">
        <f t="shared" si="275"/>
        <v>6.8408963400000005</v>
      </c>
      <c r="AH457" s="320">
        <f t="shared" si="275"/>
        <v>5.8542522699999999</v>
      </c>
      <c r="AI457" s="320">
        <v>2.1954499999999998E-2</v>
      </c>
      <c r="AJ457" s="320">
        <v>2.1954499999999998E-2</v>
      </c>
      <c r="AK457" s="320">
        <v>2.219844E-2</v>
      </c>
      <c r="AL457" s="320">
        <v>2.219844E-2</v>
      </c>
      <c r="AM457" s="320">
        <v>6.7967434000000004</v>
      </c>
      <c r="AN457" s="320">
        <v>5.8100993299999999</v>
      </c>
      <c r="AO457" s="320">
        <v>0</v>
      </c>
      <c r="AP457" s="320">
        <v>0</v>
      </c>
      <c r="AQ457" s="320">
        <f t="shared" si="276"/>
        <v>6.7967434000000004</v>
      </c>
      <c r="AR457" s="320"/>
      <c r="AS457" s="320">
        <f t="shared" si="283"/>
        <v>0</v>
      </c>
      <c r="AT457" s="320">
        <f t="shared" si="284"/>
        <v>0</v>
      </c>
      <c r="AU457" s="320">
        <v>0</v>
      </c>
      <c r="AV457" s="320">
        <v>0</v>
      </c>
      <c r="AW457" s="320">
        <v>0</v>
      </c>
      <c r="AX457" s="320">
        <v>0</v>
      </c>
      <c r="AY457" s="320">
        <v>0</v>
      </c>
      <c r="AZ457" s="320">
        <v>0</v>
      </c>
      <c r="BA457" s="320">
        <v>0</v>
      </c>
      <c r="BB457" s="320">
        <f t="shared" si="286"/>
        <v>0</v>
      </c>
      <c r="BC457" s="320">
        <f t="shared" si="277"/>
        <v>2.3372382700000003</v>
      </c>
      <c r="BD457" s="320">
        <f t="shared" si="278"/>
        <v>0</v>
      </c>
      <c r="BE457" s="908">
        <f t="shared" si="279"/>
        <v>0</v>
      </c>
      <c r="BF457" s="583">
        <v>0</v>
      </c>
      <c r="BG457" s="627">
        <v>0</v>
      </c>
      <c r="BH457" s="627">
        <v>0</v>
      </c>
      <c r="BI457" s="628">
        <v>0</v>
      </c>
      <c r="BJ457" s="445">
        <v>0</v>
      </c>
      <c r="BK457" s="574"/>
      <c r="BL457" s="627">
        <v>1.402021E-2</v>
      </c>
      <c r="BM457" s="627">
        <v>21.435670980000001</v>
      </c>
      <c r="BN457" s="855">
        <v>28.290587530000003</v>
      </c>
      <c r="BO457" s="579">
        <v>28290.587530000004</v>
      </c>
      <c r="BQ457" s="579">
        <v>0</v>
      </c>
      <c r="BR457" s="579">
        <v>0</v>
      </c>
    </row>
    <row r="458" spans="1:70">
      <c r="A458" s="872"/>
      <c r="B458" s="897" t="s">
        <v>343</v>
      </c>
      <c r="C458" s="897"/>
      <c r="D458" s="899">
        <f t="shared" ref="D458:D475" si="331">D401+D420+D439</f>
        <v>2.7942785800000003</v>
      </c>
      <c r="E458" s="899"/>
      <c r="F458" s="899">
        <f t="shared" si="280"/>
        <v>2.7942785800000003</v>
      </c>
      <c r="G458" s="899">
        <f t="shared" si="280"/>
        <v>0.45703932000000003</v>
      </c>
      <c r="H458" s="899">
        <f t="shared" ref="H458:BA464" si="332">H401+H420+H439</f>
        <v>0</v>
      </c>
      <c r="I458" s="899">
        <f t="shared" si="332"/>
        <v>0</v>
      </c>
      <c r="J458" s="899">
        <f t="shared" si="332"/>
        <v>0</v>
      </c>
      <c r="K458" s="899">
        <f t="shared" si="332"/>
        <v>0</v>
      </c>
      <c r="L458" s="899">
        <f t="shared" si="332"/>
        <v>0</v>
      </c>
      <c r="M458" s="899">
        <f t="shared" si="332"/>
        <v>0</v>
      </c>
      <c r="N458" s="899">
        <f t="shared" si="332"/>
        <v>0</v>
      </c>
      <c r="O458" s="899">
        <f t="shared" si="332"/>
        <v>0</v>
      </c>
      <c r="P458" s="899">
        <f t="shared" si="332"/>
        <v>0.21754085000000001</v>
      </c>
      <c r="Q458" s="899">
        <f t="shared" si="332"/>
        <v>0.21754085000000001</v>
      </c>
      <c r="R458" s="899">
        <f t="shared" si="332"/>
        <v>0</v>
      </c>
      <c r="S458" s="899">
        <f t="shared" si="332"/>
        <v>0</v>
      </c>
      <c r="T458" s="899">
        <f t="shared" si="332"/>
        <v>0</v>
      </c>
      <c r="U458" s="899">
        <f t="shared" si="332"/>
        <v>0</v>
      </c>
      <c r="V458" s="899">
        <f t="shared" si="332"/>
        <v>0</v>
      </c>
      <c r="W458" s="899">
        <f t="shared" si="332"/>
        <v>0</v>
      </c>
      <c r="X458" s="899">
        <f t="shared" si="332"/>
        <v>0</v>
      </c>
      <c r="Y458" s="899">
        <f t="shared" si="332"/>
        <v>0.23949946</v>
      </c>
      <c r="Z458" s="899">
        <f t="shared" si="332"/>
        <v>0.23949847000000002</v>
      </c>
      <c r="AA458" s="899">
        <f t="shared" si="332"/>
        <v>0</v>
      </c>
      <c r="AB458" s="899">
        <f t="shared" si="332"/>
        <v>0</v>
      </c>
      <c r="AC458" s="899">
        <f t="shared" si="332"/>
        <v>2.3372382700000003</v>
      </c>
      <c r="AD458" s="899">
        <f t="shared" si="332"/>
        <v>0</v>
      </c>
      <c r="AE458" s="899">
        <f t="shared" si="332"/>
        <v>0</v>
      </c>
      <c r="AF458" s="899">
        <f t="shared" si="332"/>
        <v>0</v>
      </c>
      <c r="AG458" s="899">
        <f t="shared" si="275"/>
        <v>6.8408963399999987</v>
      </c>
      <c r="AH458" s="899">
        <f t="shared" si="275"/>
        <v>0</v>
      </c>
      <c r="AI458" s="899">
        <f t="shared" si="332"/>
        <v>2.1954499999999998E-2</v>
      </c>
      <c r="AJ458" s="899">
        <f t="shared" si="332"/>
        <v>0</v>
      </c>
      <c r="AK458" s="899">
        <f t="shared" si="332"/>
        <v>2.219844E-2</v>
      </c>
      <c r="AL458" s="899">
        <f t="shared" si="332"/>
        <v>0</v>
      </c>
      <c r="AM458" s="899">
        <f t="shared" si="332"/>
        <v>6.7967433999999987</v>
      </c>
      <c r="AN458" s="899">
        <f t="shared" si="332"/>
        <v>0</v>
      </c>
      <c r="AO458" s="899">
        <f t="shared" si="332"/>
        <v>0</v>
      </c>
      <c r="AP458" s="899">
        <f t="shared" si="332"/>
        <v>0</v>
      </c>
      <c r="AQ458" s="899">
        <f t="shared" si="276"/>
        <v>6.7967433999999987</v>
      </c>
      <c r="AR458" s="899"/>
      <c r="AS458" s="899">
        <f t="shared" si="283"/>
        <v>0</v>
      </c>
      <c r="AT458" s="899">
        <f t="shared" si="284"/>
        <v>0</v>
      </c>
      <c r="AU458" s="899">
        <f t="shared" si="332"/>
        <v>0</v>
      </c>
      <c r="AV458" s="899">
        <f t="shared" si="332"/>
        <v>0</v>
      </c>
      <c r="AW458" s="899">
        <f t="shared" si="332"/>
        <v>0</v>
      </c>
      <c r="AX458" s="899">
        <f t="shared" si="332"/>
        <v>0</v>
      </c>
      <c r="AY458" s="899">
        <f t="shared" si="332"/>
        <v>0</v>
      </c>
      <c r="AZ458" s="899">
        <f t="shared" si="332"/>
        <v>0</v>
      </c>
      <c r="BA458" s="899">
        <f t="shared" si="332"/>
        <v>0</v>
      </c>
      <c r="BB458" s="899">
        <f t="shared" si="286"/>
        <v>0</v>
      </c>
      <c r="BC458" s="899">
        <f t="shared" si="277"/>
        <v>2.3372392600000005</v>
      </c>
      <c r="BD458" s="899">
        <f t="shared" si="278"/>
        <v>-9.8999999997850807E-7</v>
      </c>
      <c r="BE458" s="901">
        <f t="shared" si="279"/>
        <v>-4.1336210109932381E-4</v>
      </c>
      <c r="BF458" s="902"/>
      <c r="BG458" s="903"/>
      <c r="BH458" s="904"/>
      <c r="BI458" s="905"/>
      <c r="BJ458" s="866"/>
      <c r="BL458" s="867"/>
      <c r="BM458" s="867"/>
      <c r="BN458" s="867"/>
    </row>
    <row r="459" spans="1:70">
      <c r="A459" s="872"/>
      <c r="B459" s="897" t="s">
        <v>344</v>
      </c>
      <c r="C459" s="897"/>
      <c r="D459" s="899">
        <f t="shared" si="331"/>
        <v>0</v>
      </c>
      <c r="E459" s="899"/>
      <c r="F459" s="899">
        <f t="shared" si="280"/>
        <v>0</v>
      </c>
      <c r="G459" s="899">
        <f t="shared" si="280"/>
        <v>0.28435153000000002</v>
      </c>
      <c r="H459" s="899">
        <f t="shared" si="332"/>
        <v>0</v>
      </c>
      <c r="I459" s="899">
        <f t="shared" si="332"/>
        <v>0</v>
      </c>
      <c r="J459" s="899">
        <f t="shared" si="332"/>
        <v>0</v>
      </c>
      <c r="K459" s="899">
        <f t="shared" si="332"/>
        <v>0</v>
      </c>
      <c r="L459" s="899">
        <f t="shared" si="332"/>
        <v>0</v>
      </c>
      <c r="M459" s="899">
        <f t="shared" si="332"/>
        <v>0</v>
      </c>
      <c r="N459" s="899">
        <f t="shared" si="332"/>
        <v>0</v>
      </c>
      <c r="O459" s="899">
        <f t="shared" si="332"/>
        <v>0</v>
      </c>
      <c r="P459" s="899">
        <f t="shared" si="332"/>
        <v>0</v>
      </c>
      <c r="Q459" s="899">
        <f t="shared" si="332"/>
        <v>0.18560408</v>
      </c>
      <c r="R459" s="899">
        <f t="shared" si="332"/>
        <v>0</v>
      </c>
      <c r="S459" s="899">
        <f t="shared" si="332"/>
        <v>0</v>
      </c>
      <c r="T459" s="899">
        <f t="shared" si="332"/>
        <v>0</v>
      </c>
      <c r="U459" s="899">
        <f t="shared" si="332"/>
        <v>0</v>
      </c>
      <c r="V459" s="899">
        <f t="shared" si="332"/>
        <v>0</v>
      </c>
      <c r="W459" s="899">
        <f t="shared" si="332"/>
        <v>0</v>
      </c>
      <c r="X459" s="899">
        <f t="shared" si="332"/>
        <v>0</v>
      </c>
      <c r="Y459" s="899">
        <f t="shared" si="332"/>
        <v>0</v>
      </c>
      <c r="Z459" s="899">
        <f t="shared" si="332"/>
        <v>9.8747450000000001E-2</v>
      </c>
      <c r="AA459" s="899">
        <f t="shared" si="332"/>
        <v>0</v>
      </c>
      <c r="AB459" s="899">
        <f t="shared" si="332"/>
        <v>0</v>
      </c>
      <c r="AC459" s="899">
        <f t="shared" si="332"/>
        <v>0</v>
      </c>
      <c r="AD459" s="899">
        <f t="shared" si="332"/>
        <v>0</v>
      </c>
      <c r="AE459" s="899">
        <f t="shared" si="332"/>
        <v>0</v>
      </c>
      <c r="AF459" s="899">
        <f t="shared" si="332"/>
        <v>0</v>
      </c>
      <c r="AG459" s="899">
        <f t="shared" si="275"/>
        <v>0.19394662350154074</v>
      </c>
      <c r="AH459" s="899">
        <f t="shared" si="275"/>
        <v>0</v>
      </c>
      <c r="AI459" s="899">
        <f t="shared" si="332"/>
        <v>1.2159359446156393E-2</v>
      </c>
      <c r="AJ459" s="899">
        <f t="shared" si="332"/>
        <v>0</v>
      </c>
      <c r="AK459" s="899">
        <f t="shared" si="332"/>
        <v>1.229446405538436E-2</v>
      </c>
      <c r="AL459" s="899">
        <f t="shared" si="332"/>
        <v>0</v>
      </c>
      <c r="AM459" s="899">
        <f t="shared" si="332"/>
        <v>0.1694928</v>
      </c>
      <c r="AN459" s="899">
        <f t="shared" si="332"/>
        <v>0</v>
      </c>
      <c r="AO459" s="899">
        <f t="shared" si="332"/>
        <v>0</v>
      </c>
      <c r="AP459" s="899">
        <f t="shared" si="332"/>
        <v>0</v>
      </c>
      <c r="AQ459" s="899">
        <f t="shared" si="276"/>
        <v>0.1694928</v>
      </c>
      <c r="AR459" s="899"/>
      <c r="AS459" s="899">
        <f t="shared" si="283"/>
        <v>0</v>
      </c>
      <c r="AT459" s="899">
        <f t="shared" si="284"/>
        <v>0</v>
      </c>
      <c r="AU459" s="899">
        <f t="shared" si="332"/>
        <v>0</v>
      </c>
      <c r="AV459" s="899">
        <f t="shared" si="332"/>
        <v>0</v>
      </c>
      <c r="AW459" s="899">
        <f t="shared" si="332"/>
        <v>0</v>
      </c>
      <c r="AX459" s="899">
        <f t="shared" si="332"/>
        <v>0</v>
      </c>
      <c r="AY459" s="899">
        <f t="shared" si="332"/>
        <v>0</v>
      </c>
      <c r="AZ459" s="899">
        <f t="shared" si="332"/>
        <v>0</v>
      </c>
      <c r="BA459" s="899">
        <f t="shared" si="332"/>
        <v>0</v>
      </c>
      <c r="BB459" s="899">
        <f t="shared" si="286"/>
        <v>0</v>
      </c>
      <c r="BC459" s="899">
        <f t="shared" si="277"/>
        <v>-0.28435153000000002</v>
      </c>
      <c r="BD459" s="899">
        <f t="shared" si="278"/>
        <v>9.8747450000000001E-2</v>
      </c>
      <c r="BE459" s="901" t="str">
        <f t="shared" si="279"/>
        <v>-</v>
      </c>
      <c r="BF459" s="902"/>
      <c r="BG459" s="903"/>
      <c r="BH459" s="904"/>
      <c r="BI459" s="905"/>
      <c r="BJ459" s="866"/>
      <c r="BL459" s="867"/>
      <c r="BM459" s="867"/>
      <c r="BN459" s="867"/>
    </row>
    <row r="460" spans="1:70">
      <c r="A460" s="872"/>
      <c r="B460" s="897" t="s">
        <v>345</v>
      </c>
      <c r="C460" s="897"/>
      <c r="D460" s="899">
        <f t="shared" si="331"/>
        <v>0</v>
      </c>
      <c r="E460" s="899"/>
      <c r="F460" s="899">
        <f t="shared" si="280"/>
        <v>0</v>
      </c>
      <c r="G460" s="899">
        <f t="shared" si="280"/>
        <v>0.28435153000000002</v>
      </c>
      <c r="H460" s="899">
        <f t="shared" si="332"/>
        <v>0</v>
      </c>
      <c r="I460" s="899">
        <f t="shared" si="332"/>
        <v>0</v>
      </c>
      <c r="J460" s="899">
        <f t="shared" si="332"/>
        <v>0</v>
      </c>
      <c r="K460" s="899">
        <f t="shared" si="332"/>
        <v>0</v>
      </c>
      <c r="L460" s="899">
        <f t="shared" si="332"/>
        <v>0</v>
      </c>
      <c r="M460" s="899">
        <f t="shared" si="332"/>
        <v>0</v>
      </c>
      <c r="N460" s="899">
        <f t="shared" si="332"/>
        <v>0</v>
      </c>
      <c r="O460" s="899">
        <f t="shared" si="332"/>
        <v>0</v>
      </c>
      <c r="P460" s="899">
        <f t="shared" si="332"/>
        <v>0</v>
      </c>
      <c r="Q460" s="899">
        <f t="shared" si="332"/>
        <v>0.18560408</v>
      </c>
      <c r="R460" s="899">
        <f t="shared" si="332"/>
        <v>0</v>
      </c>
      <c r="S460" s="899">
        <f t="shared" si="332"/>
        <v>0</v>
      </c>
      <c r="T460" s="899">
        <f t="shared" si="332"/>
        <v>0</v>
      </c>
      <c r="U460" s="899">
        <f t="shared" si="332"/>
        <v>0</v>
      </c>
      <c r="V460" s="899">
        <f t="shared" si="332"/>
        <v>0</v>
      </c>
      <c r="W460" s="899">
        <f t="shared" si="332"/>
        <v>0</v>
      </c>
      <c r="X460" s="899">
        <f t="shared" si="332"/>
        <v>0</v>
      </c>
      <c r="Y460" s="899">
        <f t="shared" si="332"/>
        <v>0</v>
      </c>
      <c r="Z460" s="899">
        <f t="shared" si="332"/>
        <v>9.8747450000000001E-2</v>
      </c>
      <c r="AA460" s="899">
        <f t="shared" si="332"/>
        <v>0</v>
      </c>
      <c r="AB460" s="899">
        <f t="shared" si="332"/>
        <v>0</v>
      </c>
      <c r="AC460" s="899">
        <f t="shared" si="332"/>
        <v>0</v>
      </c>
      <c r="AD460" s="899">
        <f t="shared" si="332"/>
        <v>0</v>
      </c>
      <c r="AE460" s="899">
        <f t="shared" si="332"/>
        <v>0</v>
      </c>
      <c r="AF460" s="899">
        <f t="shared" si="332"/>
        <v>0</v>
      </c>
      <c r="AG460" s="899">
        <f t="shared" si="275"/>
        <v>0.19394662350154074</v>
      </c>
      <c r="AH460" s="899">
        <f t="shared" si="275"/>
        <v>0</v>
      </c>
      <c r="AI460" s="899">
        <f t="shared" si="332"/>
        <v>1.2159359446156393E-2</v>
      </c>
      <c r="AJ460" s="899">
        <f t="shared" si="332"/>
        <v>0</v>
      </c>
      <c r="AK460" s="899">
        <f t="shared" si="332"/>
        <v>1.229446405538436E-2</v>
      </c>
      <c r="AL460" s="899">
        <f t="shared" si="332"/>
        <v>0</v>
      </c>
      <c r="AM460" s="899">
        <f t="shared" si="332"/>
        <v>0.1694928</v>
      </c>
      <c r="AN460" s="899">
        <f t="shared" si="332"/>
        <v>0</v>
      </c>
      <c r="AO460" s="899">
        <f t="shared" si="332"/>
        <v>0</v>
      </c>
      <c r="AP460" s="899">
        <f t="shared" si="332"/>
        <v>0</v>
      </c>
      <c r="AQ460" s="899">
        <f t="shared" si="276"/>
        <v>0.1694928</v>
      </c>
      <c r="AR460" s="899"/>
      <c r="AS460" s="899">
        <f t="shared" si="283"/>
        <v>0</v>
      </c>
      <c r="AT460" s="899">
        <f t="shared" si="284"/>
        <v>0</v>
      </c>
      <c r="AU460" s="899">
        <f t="shared" si="332"/>
        <v>0</v>
      </c>
      <c r="AV460" s="899">
        <f t="shared" si="332"/>
        <v>0</v>
      </c>
      <c r="AW460" s="899">
        <f t="shared" si="332"/>
        <v>0</v>
      </c>
      <c r="AX460" s="899">
        <f t="shared" si="332"/>
        <v>0</v>
      </c>
      <c r="AY460" s="899">
        <f t="shared" si="332"/>
        <v>0</v>
      </c>
      <c r="AZ460" s="899">
        <f t="shared" si="332"/>
        <v>0</v>
      </c>
      <c r="BA460" s="899">
        <f t="shared" si="332"/>
        <v>0</v>
      </c>
      <c r="BB460" s="899">
        <f t="shared" si="286"/>
        <v>0</v>
      </c>
      <c r="BC460" s="899">
        <f t="shared" si="277"/>
        <v>-0.28435153000000002</v>
      </c>
      <c r="BD460" s="899">
        <f t="shared" si="278"/>
        <v>9.8747450000000001E-2</v>
      </c>
      <c r="BE460" s="901" t="str">
        <f t="shared" si="279"/>
        <v>-</v>
      </c>
      <c r="BF460" s="902"/>
      <c r="BG460" s="903"/>
      <c r="BH460" s="904"/>
      <c r="BI460" s="905"/>
      <c r="BJ460" s="866"/>
      <c r="BL460" s="867"/>
      <c r="BM460" s="867"/>
      <c r="BN460" s="867"/>
    </row>
    <row r="461" spans="1:70">
      <c r="A461" s="872"/>
      <c r="B461" s="897" t="s">
        <v>346</v>
      </c>
      <c r="C461" s="897"/>
      <c r="D461" s="899">
        <f t="shared" si="331"/>
        <v>0</v>
      </c>
      <c r="E461" s="899"/>
      <c r="F461" s="899">
        <f t="shared" si="280"/>
        <v>0</v>
      </c>
      <c r="G461" s="899">
        <f t="shared" si="280"/>
        <v>0</v>
      </c>
      <c r="H461" s="899">
        <f t="shared" si="332"/>
        <v>0</v>
      </c>
      <c r="I461" s="899">
        <f t="shared" si="332"/>
        <v>0</v>
      </c>
      <c r="J461" s="899">
        <f t="shared" si="332"/>
        <v>0</v>
      </c>
      <c r="K461" s="899">
        <f t="shared" si="332"/>
        <v>0</v>
      </c>
      <c r="L461" s="899">
        <f t="shared" si="332"/>
        <v>0</v>
      </c>
      <c r="M461" s="899">
        <f t="shared" si="332"/>
        <v>0</v>
      </c>
      <c r="N461" s="899">
        <f t="shared" si="332"/>
        <v>0</v>
      </c>
      <c r="O461" s="899">
        <f t="shared" si="332"/>
        <v>0</v>
      </c>
      <c r="P461" s="899">
        <f t="shared" si="332"/>
        <v>0</v>
      </c>
      <c r="Q461" s="899">
        <f t="shared" si="332"/>
        <v>0</v>
      </c>
      <c r="R461" s="899">
        <f t="shared" si="332"/>
        <v>0</v>
      </c>
      <c r="S461" s="899">
        <f t="shared" si="332"/>
        <v>0</v>
      </c>
      <c r="T461" s="899">
        <f t="shared" si="332"/>
        <v>0</v>
      </c>
      <c r="U461" s="899">
        <f t="shared" si="332"/>
        <v>0</v>
      </c>
      <c r="V461" s="899">
        <f t="shared" si="332"/>
        <v>0</v>
      </c>
      <c r="W461" s="899">
        <f t="shared" si="332"/>
        <v>0</v>
      </c>
      <c r="X461" s="899">
        <f t="shared" si="332"/>
        <v>0</v>
      </c>
      <c r="Y461" s="899">
        <f t="shared" si="332"/>
        <v>0</v>
      </c>
      <c r="Z461" s="899">
        <f t="shared" si="332"/>
        <v>0</v>
      </c>
      <c r="AA461" s="899">
        <f t="shared" si="332"/>
        <v>0</v>
      </c>
      <c r="AB461" s="899">
        <f t="shared" si="332"/>
        <v>0</v>
      </c>
      <c r="AC461" s="899">
        <f t="shared" si="332"/>
        <v>0</v>
      </c>
      <c r="AD461" s="899">
        <f t="shared" si="332"/>
        <v>0</v>
      </c>
      <c r="AE461" s="899">
        <f t="shared" si="332"/>
        <v>0</v>
      </c>
      <c r="AF461" s="899">
        <f t="shared" si="332"/>
        <v>0</v>
      </c>
      <c r="AG461" s="899">
        <f t="shared" si="275"/>
        <v>0</v>
      </c>
      <c r="AH461" s="899">
        <f t="shared" si="275"/>
        <v>0</v>
      </c>
      <c r="AI461" s="899">
        <f t="shared" si="332"/>
        <v>0</v>
      </c>
      <c r="AJ461" s="899">
        <f t="shared" si="332"/>
        <v>0</v>
      </c>
      <c r="AK461" s="899">
        <f t="shared" si="332"/>
        <v>0</v>
      </c>
      <c r="AL461" s="899">
        <f t="shared" si="332"/>
        <v>0</v>
      </c>
      <c r="AM461" s="899">
        <f t="shared" si="332"/>
        <v>0</v>
      </c>
      <c r="AN461" s="899">
        <f t="shared" si="332"/>
        <v>0</v>
      </c>
      <c r="AO461" s="899">
        <f t="shared" si="332"/>
        <v>0</v>
      </c>
      <c r="AP461" s="899">
        <f t="shared" si="332"/>
        <v>0</v>
      </c>
      <c r="AQ461" s="899">
        <f t="shared" si="276"/>
        <v>0</v>
      </c>
      <c r="AR461" s="899"/>
      <c r="AS461" s="899">
        <f t="shared" si="283"/>
        <v>0</v>
      </c>
      <c r="AT461" s="899">
        <f t="shared" si="284"/>
        <v>0</v>
      </c>
      <c r="AU461" s="899">
        <f t="shared" si="332"/>
        <v>0</v>
      </c>
      <c r="AV461" s="899">
        <f t="shared" si="332"/>
        <v>0</v>
      </c>
      <c r="AW461" s="899">
        <f t="shared" si="332"/>
        <v>0</v>
      </c>
      <c r="AX461" s="899">
        <f t="shared" si="332"/>
        <v>0</v>
      </c>
      <c r="AY461" s="899">
        <f t="shared" si="332"/>
        <v>0</v>
      </c>
      <c r="AZ461" s="899">
        <f t="shared" si="332"/>
        <v>0</v>
      </c>
      <c r="BA461" s="899">
        <f t="shared" si="332"/>
        <v>0</v>
      </c>
      <c r="BB461" s="899">
        <f t="shared" si="286"/>
        <v>0</v>
      </c>
      <c r="BC461" s="899">
        <f t="shared" si="277"/>
        <v>0</v>
      </c>
      <c r="BD461" s="899">
        <f t="shared" si="278"/>
        <v>0</v>
      </c>
      <c r="BE461" s="901" t="str">
        <f t="shared" si="279"/>
        <v>-</v>
      </c>
      <c r="BF461" s="902"/>
      <c r="BG461" s="903"/>
      <c r="BH461" s="904"/>
      <c r="BI461" s="905"/>
      <c r="BJ461" s="866"/>
      <c r="BL461" s="867"/>
      <c r="BM461" s="867"/>
      <c r="BN461" s="867"/>
    </row>
    <row r="462" spans="1:70">
      <c r="A462" s="872"/>
      <c r="B462" s="897" t="s">
        <v>347</v>
      </c>
      <c r="C462" s="897"/>
      <c r="D462" s="899">
        <f t="shared" si="331"/>
        <v>0</v>
      </c>
      <c r="E462" s="899"/>
      <c r="F462" s="899">
        <f t="shared" si="280"/>
        <v>0</v>
      </c>
      <c r="G462" s="899">
        <f t="shared" si="280"/>
        <v>0</v>
      </c>
      <c r="H462" s="899">
        <f t="shared" si="332"/>
        <v>0</v>
      </c>
      <c r="I462" s="899">
        <f t="shared" si="332"/>
        <v>0</v>
      </c>
      <c r="J462" s="899">
        <f t="shared" si="332"/>
        <v>0</v>
      </c>
      <c r="K462" s="899">
        <f t="shared" si="332"/>
        <v>0</v>
      </c>
      <c r="L462" s="899">
        <f t="shared" si="332"/>
        <v>0</v>
      </c>
      <c r="M462" s="899">
        <f t="shared" si="332"/>
        <v>0</v>
      </c>
      <c r="N462" s="899">
        <f t="shared" si="332"/>
        <v>0</v>
      </c>
      <c r="O462" s="899">
        <f t="shared" si="332"/>
        <v>0</v>
      </c>
      <c r="P462" s="899">
        <f t="shared" si="332"/>
        <v>0</v>
      </c>
      <c r="Q462" s="899">
        <f t="shared" si="332"/>
        <v>0</v>
      </c>
      <c r="R462" s="899">
        <f t="shared" si="332"/>
        <v>0</v>
      </c>
      <c r="S462" s="899">
        <f t="shared" si="332"/>
        <v>0</v>
      </c>
      <c r="T462" s="899">
        <f t="shared" si="332"/>
        <v>0</v>
      </c>
      <c r="U462" s="899">
        <f t="shared" si="332"/>
        <v>0</v>
      </c>
      <c r="V462" s="899">
        <f t="shared" si="332"/>
        <v>0</v>
      </c>
      <c r="W462" s="899">
        <f t="shared" si="332"/>
        <v>0</v>
      </c>
      <c r="X462" s="899">
        <f t="shared" si="332"/>
        <v>0</v>
      </c>
      <c r="Y462" s="899">
        <f t="shared" si="332"/>
        <v>0</v>
      </c>
      <c r="Z462" s="899">
        <f t="shared" si="332"/>
        <v>0</v>
      </c>
      <c r="AA462" s="899">
        <f t="shared" si="332"/>
        <v>0</v>
      </c>
      <c r="AB462" s="899">
        <f t="shared" si="332"/>
        <v>0</v>
      </c>
      <c r="AC462" s="899">
        <f t="shared" si="332"/>
        <v>0</v>
      </c>
      <c r="AD462" s="899">
        <f t="shared" si="332"/>
        <v>0</v>
      </c>
      <c r="AE462" s="899">
        <f t="shared" si="332"/>
        <v>0</v>
      </c>
      <c r="AF462" s="899">
        <f t="shared" si="332"/>
        <v>0</v>
      </c>
      <c r="AG462" s="899">
        <f t="shared" si="275"/>
        <v>0</v>
      </c>
      <c r="AH462" s="899">
        <f t="shared" si="275"/>
        <v>0</v>
      </c>
      <c r="AI462" s="899">
        <f t="shared" si="332"/>
        <v>0</v>
      </c>
      <c r="AJ462" s="899">
        <f t="shared" si="332"/>
        <v>0</v>
      </c>
      <c r="AK462" s="899">
        <f t="shared" si="332"/>
        <v>0</v>
      </c>
      <c r="AL462" s="899">
        <f t="shared" si="332"/>
        <v>0</v>
      </c>
      <c r="AM462" s="899">
        <f t="shared" si="332"/>
        <v>0</v>
      </c>
      <c r="AN462" s="899">
        <f t="shared" si="332"/>
        <v>0</v>
      </c>
      <c r="AO462" s="899">
        <f t="shared" si="332"/>
        <v>0</v>
      </c>
      <c r="AP462" s="899">
        <f t="shared" si="332"/>
        <v>0</v>
      </c>
      <c r="AQ462" s="899">
        <f t="shared" si="276"/>
        <v>0</v>
      </c>
      <c r="AR462" s="899"/>
      <c r="AS462" s="899">
        <f t="shared" si="283"/>
        <v>0</v>
      </c>
      <c r="AT462" s="899">
        <f t="shared" si="284"/>
        <v>0</v>
      </c>
      <c r="AU462" s="899">
        <f t="shared" si="332"/>
        <v>0</v>
      </c>
      <c r="AV462" s="899">
        <f t="shared" si="332"/>
        <v>0</v>
      </c>
      <c r="AW462" s="899">
        <f t="shared" si="332"/>
        <v>0</v>
      </c>
      <c r="AX462" s="899">
        <f t="shared" si="332"/>
        <v>0</v>
      </c>
      <c r="AY462" s="899">
        <f t="shared" si="332"/>
        <v>0</v>
      </c>
      <c r="AZ462" s="899">
        <f t="shared" si="332"/>
        <v>0</v>
      </c>
      <c r="BA462" s="899">
        <f t="shared" si="332"/>
        <v>0</v>
      </c>
      <c r="BB462" s="899">
        <f t="shared" si="286"/>
        <v>0</v>
      </c>
      <c r="BC462" s="899">
        <f t="shared" si="277"/>
        <v>0</v>
      </c>
      <c r="BD462" s="899">
        <f t="shared" si="278"/>
        <v>0</v>
      </c>
      <c r="BE462" s="901" t="str">
        <f t="shared" si="279"/>
        <v>-</v>
      </c>
      <c r="BF462" s="902"/>
      <c r="BG462" s="903"/>
      <c r="BH462" s="904"/>
      <c r="BI462" s="905"/>
      <c r="BJ462" s="866"/>
      <c r="BL462" s="867"/>
      <c r="BM462" s="867"/>
      <c r="BN462" s="867"/>
    </row>
    <row r="463" spans="1:70">
      <c r="A463" s="872"/>
      <c r="B463" s="897" t="s">
        <v>348</v>
      </c>
      <c r="C463" s="897"/>
      <c r="D463" s="899">
        <f t="shared" si="331"/>
        <v>0</v>
      </c>
      <c r="E463" s="899"/>
      <c r="F463" s="899">
        <f t="shared" si="280"/>
        <v>0</v>
      </c>
      <c r="G463" s="899">
        <f t="shared" si="280"/>
        <v>5.9167090000000006E-2</v>
      </c>
      <c r="H463" s="899">
        <f t="shared" si="332"/>
        <v>0</v>
      </c>
      <c r="I463" s="899">
        <f t="shared" si="332"/>
        <v>0</v>
      </c>
      <c r="J463" s="899">
        <f t="shared" si="332"/>
        <v>0</v>
      </c>
      <c r="K463" s="899">
        <f t="shared" si="332"/>
        <v>0</v>
      </c>
      <c r="L463" s="899">
        <f t="shared" si="332"/>
        <v>0</v>
      </c>
      <c r="M463" s="899">
        <f t="shared" si="332"/>
        <v>0</v>
      </c>
      <c r="N463" s="899">
        <f t="shared" si="332"/>
        <v>0</v>
      </c>
      <c r="O463" s="899">
        <f t="shared" si="332"/>
        <v>0</v>
      </c>
      <c r="P463" s="899">
        <f t="shared" si="332"/>
        <v>0</v>
      </c>
      <c r="Q463" s="899">
        <f t="shared" si="332"/>
        <v>3.9635550000000005E-2</v>
      </c>
      <c r="R463" s="899">
        <f t="shared" si="332"/>
        <v>0</v>
      </c>
      <c r="S463" s="899">
        <f t="shared" si="332"/>
        <v>0</v>
      </c>
      <c r="T463" s="899">
        <f t="shared" si="332"/>
        <v>0</v>
      </c>
      <c r="U463" s="899">
        <f t="shared" si="332"/>
        <v>0</v>
      </c>
      <c r="V463" s="899">
        <f t="shared" si="332"/>
        <v>0</v>
      </c>
      <c r="W463" s="899">
        <f t="shared" si="332"/>
        <v>0</v>
      </c>
      <c r="X463" s="899">
        <f t="shared" si="332"/>
        <v>0</v>
      </c>
      <c r="Y463" s="899">
        <f t="shared" si="332"/>
        <v>0</v>
      </c>
      <c r="Z463" s="899">
        <f t="shared" si="332"/>
        <v>1.953154E-2</v>
      </c>
      <c r="AA463" s="899">
        <f t="shared" si="332"/>
        <v>0</v>
      </c>
      <c r="AB463" s="899">
        <f t="shared" si="332"/>
        <v>0</v>
      </c>
      <c r="AC463" s="899">
        <f t="shared" si="332"/>
        <v>0</v>
      </c>
      <c r="AD463" s="899">
        <f t="shared" si="332"/>
        <v>0</v>
      </c>
      <c r="AE463" s="899">
        <f t="shared" si="332"/>
        <v>0</v>
      </c>
      <c r="AF463" s="899">
        <f t="shared" si="332"/>
        <v>0</v>
      </c>
      <c r="AG463" s="899">
        <f t="shared" si="275"/>
        <v>3.9635550000000005E-2</v>
      </c>
      <c r="AH463" s="899">
        <f t="shared" si="275"/>
        <v>0</v>
      </c>
      <c r="AI463" s="899">
        <f t="shared" si="332"/>
        <v>0</v>
      </c>
      <c r="AJ463" s="899">
        <f t="shared" si="332"/>
        <v>0</v>
      </c>
      <c r="AK463" s="899">
        <f t="shared" si="332"/>
        <v>0</v>
      </c>
      <c r="AL463" s="899">
        <f t="shared" si="332"/>
        <v>0</v>
      </c>
      <c r="AM463" s="899">
        <f t="shared" si="332"/>
        <v>3.9635550000000005E-2</v>
      </c>
      <c r="AN463" s="899">
        <f t="shared" si="332"/>
        <v>0</v>
      </c>
      <c r="AO463" s="899">
        <f t="shared" si="332"/>
        <v>0</v>
      </c>
      <c r="AP463" s="899">
        <f t="shared" si="332"/>
        <v>0</v>
      </c>
      <c r="AQ463" s="899">
        <f t="shared" si="276"/>
        <v>3.9635550000000005E-2</v>
      </c>
      <c r="AR463" s="899"/>
      <c r="AS463" s="899">
        <f t="shared" si="283"/>
        <v>0</v>
      </c>
      <c r="AT463" s="899">
        <f t="shared" si="284"/>
        <v>0</v>
      </c>
      <c r="AU463" s="899">
        <f t="shared" si="332"/>
        <v>0</v>
      </c>
      <c r="AV463" s="899">
        <f t="shared" si="332"/>
        <v>0</v>
      </c>
      <c r="AW463" s="899">
        <f t="shared" si="332"/>
        <v>0</v>
      </c>
      <c r="AX463" s="899">
        <f t="shared" si="332"/>
        <v>0</v>
      </c>
      <c r="AY463" s="899">
        <f t="shared" si="332"/>
        <v>0</v>
      </c>
      <c r="AZ463" s="899">
        <f t="shared" si="332"/>
        <v>0</v>
      </c>
      <c r="BA463" s="899">
        <f t="shared" si="332"/>
        <v>0</v>
      </c>
      <c r="BB463" s="899">
        <f t="shared" si="286"/>
        <v>0</v>
      </c>
      <c r="BC463" s="899">
        <f t="shared" si="277"/>
        <v>-5.9167090000000006E-2</v>
      </c>
      <c r="BD463" s="899">
        <f t="shared" si="278"/>
        <v>1.953154E-2</v>
      </c>
      <c r="BE463" s="901" t="str">
        <f t="shared" si="279"/>
        <v>-</v>
      </c>
      <c r="BF463" s="902"/>
      <c r="BG463" s="903"/>
      <c r="BH463" s="904"/>
      <c r="BI463" s="905"/>
      <c r="BJ463" s="866"/>
      <c r="BL463" s="867"/>
      <c r="BM463" s="867"/>
      <c r="BN463" s="867"/>
    </row>
    <row r="464" spans="1:70">
      <c r="A464" s="872"/>
      <c r="B464" s="897" t="s">
        <v>349</v>
      </c>
      <c r="C464" s="897"/>
      <c r="D464" s="899">
        <f t="shared" si="331"/>
        <v>0</v>
      </c>
      <c r="E464" s="899"/>
      <c r="F464" s="899">
        <f t="shared" si="280"/>
        <v>0</v>
      </c>
      <c r="G464" s="899">
        <f t="shared" si="280"/>
        <v>0.22518443999999999</v>
      </c>
      <c r="H464" s="899">
        <f t="shared" si="332"/>
        <v>0</v>
      </c>
      <c r="I464" s="899">
        <f t="shared" si="332"/>
        <v>0</v>
      </c>
      <c r="J464" s="899">
        <f t="shared" si="332"/>
        <v>0</v>
      </c>
      <c r="K464" s="899">
        <f t="shared" si="332"/>
        <v>0</v>
      </c>
      <c r="L464" s="899">
        <f t="shared" si="332"/>
        <v>0</v>
      </c>
      <c r="M464" s="899">
        <f t="shared" si="332"/>
        <v>0</v>
      </c>
      <c r="N464" s="899">
        <f t="shared" si="332"/>
        <v>0</v>
      </c>
      <c r="O464" s="899">
        <f t="shared" si="332"/>
        <v>0</v>
      </c>
      <c r="P464" s="899">
        <f t="shared" si="332"/>
        <v>0</v>
      </c>
      <c r="Q464" s="899">
        <f t="shared" si="332"/>
        <v>0.14596852999999999</v>
      </c>
      <c r="R464" s="899">
        <f t="shared" si="332"/>
        <v>0</v>
      </c>
      <c r="S464" s="899">
        <f t="shared" si="332"/>
        <v>0</v>
      </c>
      <c r="T464" s="899">
        <f t="shared" si="332"/>
        <v>0</v>
      </c>
      <c r="U464" s="899">
        <f t="shared" si="332"/>
        <v>0</v>
      </c>
      <c r="V464" s="899">
        <f t="shared" si="332"/>
        <v>0</v>
      </c>
      <c r="W464" s="899">
        <f t="shared" ref="W464:BA464" si="333">W407+W426+W445</f>
        <v>0</v>
      </c>
      <c r="X464" s="899">
        <f t="shared" si="333"/>
        <v>0</v>
      </c>
      <c r="Y464" s="899">
        <f t="shared" si="333"/>
        <v>0</v>
      </c>
      <c r="Z464" s="899">
        <f t="shared" si="333"/>
        <v>7.921591E-2</v>
      </c>
      <c r="AA464" s="899">
        <f t="shared" si="333"/>
        <v>0</v>
      </c>
      <c r="AB464" s="899">
        <f t="shared" si="333"/>
        <v>0</v>
      </c>
      <c r="AC464" s="899">
        <f t="shared" si="333"/>
        <v>0</v>
      </c>
      <c r="AD464" s="899">
        <f t="shared" si="333"/>
        <v>0</v>
      </c>
      <c r="AE464" s="899">
        <f t="shared" si="333"/>
        <v>0</v>
      </c>
      <c r="AF464" s="899">
        <f t="shared" si="333"/>
        <v>0</v>
      </c>
      <c r="AG464" s="899">
        <f t="shared" ref="AG464:AH527" si="334">AI464+AK464+AM464+AO464</f>
        <v>0.15431107350154072</v>
      </c>
      <c r="AH464" s="899">
        <f t="shared" si="334"/>
        <v>0</v>
      </c>
      <c r="AI464" s="899">
        <f t="shared" si="333"/>
        <v>1.2159359446156393E-2</v>
      </c>
      <c r="AJ464" s="899">
        <f t="shared" si="333"/>
        <v>0</v>
      </c>
      <c r="AK464" s="899">
        <f t="shared" si="333"/>
        <v>1.229446405538436E-2</v>
      </c>
      <c r="AL464" s="899">
        <f t="shared" si="333"/>
        <v>0</v>
      </c>
      <c r="AM464" s="899">
        <f t="shared" si="333"/>
        <v>0.12985724999999998</v>
      </c>
      <c r="AN464" s="899">
        <f t="shared" si="333"/>
        <v>0</v>
      </c>
      <c r="AO464" s="899">
        <f t="shared" si="333"/>
        <v>0</v>
      </c>
      <c r="AP464" s="899">
        <f t="shared" si="333"/>
        <v>0</v>
      </c>
      <c r="AQ464" s="899">
        <f t="shared" ref="AQ464:AQ527" si="335">AM464</f>
        <v>0.12985724999999998</v>
      </c>
      <c r="AR464" s="899"/>
      <c r="AS464" s="899">
        <f t="shared" si="283"/>
        <v>0</v>
      </c>
      <c r="AT464" s="899">
        <f t="shared" si="284"/>
        <v>0</v>
      </c>
      <c r="AU464" s="899">
        <f t="shared" si="333"/>
        <v>0</v>
      </c>
      <c r="AV464" s="899">
        <f t="shared" si="333"/>
        <v>0</v>
      </c>
      <c r="AW464" s="899">
        <f t="shared" si="333"/>
        <v>0</v>
      </c>
      <c r="AX464" s="899">
        <f t="shared" si="333"/>
        <v>0</v>
      </c>
      <c r="AY464" s="899">
        <f t="shared" si="333"/>
        <v>0</v>
      </c>
      <c r="AZ464" s="899">
        <f t="shared" si="333"/>
        <v>0</v>
      </c>
      <c r="BA464" s="899">
        <f t="shared" si="333"/>
        <v>0</v>
      </c>
      <c r="BB464" s="899">
        <f t="shared" si="286"/>
        <v>0</v>
      </c>
      <c r="BC464" s="899">
        <f t="shared" ref="BC464:BC527" si="336">D464-G464</f>
        <v>-0.22518443999999999</v>
      </c>
      <c r="BD464" s="899">
        <f t="shared" ref="BD464:BD527" si="337">Z464-Y464</f>
        <v>7.921591E-2</v>
      </c>
      <c r="BE464" s="901" t="str">
        <f t="shared" ref="BE464:BE527" si="338">IF(Y464=0,"-",Z464/Y464*100-100)</f>
        <v>-</v>
      </c>
      <c r="BF464" s="902"/>
      <c r="BG464" s="903"/>
      <c r="BH464" s="904"/>
      <c r="BI464" s="905"/>
      <c r="BJ464" s="866"/>
      <c r="BL464" s="867"/>
      <c r="BM464" s="867"/>
      <c r="BN464" s="867"/>
    </row>
    <row r="465" spans="1:70">
      <c r="A465" s="872"/>
      <c r="B465" s="897" t="s">
        <v>350</v>
      </c>
      <c r="C465" s="897"/>
      <c r="D465" s="899">
        <f t="shared" si="331"/>
        <v>0</v>
      </c>
      <c r="E465" s="899"/>
      <c r="F465" s="899">
        <f t="shared" ref="F465:G528" si="339">L465+P465+Y465+AC465</f>
        <v>0</v>
      </c>
      <c r="G465" s="899">
        <f t="shared" si="339"/>
        <v>0</v>
      </c>
      <c r="H465" s="899">
        <f t="shared" ref="H465:BA471" si="340">H408+H427+H446</f>
        <v>0</v>
      </c>
      <c r="I465" s="899">
        <f t="shared" si="340"/>
        <v>0</v>
      </c>
      <c r="J465" s="899">
        <f t="shared" si="340"/>
        <v>0</v>
      </c>
      <c r="K465" s="899">
        <f t="shared" si="340"/>
        <v>0</v>
      </c>
      <c r="L465" s="899">
        <f t="shared" si="340"/>
        <v>0</v>
      </c>
      <c r="M465" s="899">
        <f t="shared" si="340"/>
        <v>0</v>
      </c>
      <c r="N465" s="899">
        <f t="shared" si="340"/>
        <v>0</v>
      </c>
      <c r="O465" s="899">
        <f t="shared" si="340"/>
        <v>0</v>
      </c>
      <c r="P465" s="899">
        <f t="shared" si="340"/>
        <v>0</v>
      </c>
      <c r="Q465" s="899">
        <f t="shared" si="340"/>
        <v>0</v>
      </c>
      <c r="R465" s="899">
        <f t="shared" si="340"/>
        <v>0</v>
      </c>
      <c r="S465" s="899">
        <f t="shared" si="340"/>
        <v>0</v>
      </c>
      <c r="T465" s="899">
        <f t="shared" si="340"/>
        <v>0</v>
      </c>
      <c r="U465" s="899">
        <f t="shared" si="340"/>
        <v>0</v>
      </c>
      <c r="V465" s="899">
        <f t="shared" si="340"/>
        <v>0</v>
      </c>
      <c r="W465" s="899">
        <f t="shared" si="340"/>
        <v>0</v>
      </c>
      <c r="X465" s="899">
        <f t="shared" si="340"/>
        <v>0</v>
      </c>
      <c r="Y465" s="899">
        <f t="shared" si="340"/>
        <v>0</v>
      </c>
      <c r="Z465" s="899">
        <f t="shared" si="340"/>
        <v>0</v>
      </c>
      <c r="AA465" s="899">
        <f t="shared" si="340"/>
        <v>0</v>
      </c>
      <c r="AB465" s="899">
        <f t="shared" si="340"/>
        <v>0</v>
      </c>
      <c r="AC465" s="899">
        <f t="shared" si="340"/>
        <v>0</v>
      </c>
      <c r="AD465" s="899">
        <f t="shared" si="340"/>
        <v>0</v>
      </c>
      <c r="AE465" s="899">
        <f t="shared" si="340"/>
        <v>0</v>
      </c>
      <c r="AF465" s="899">
        <f t="shared" si="340"/>
        <v>0</v>
      </c>
      <c r="AG465" s="899">
        <f t="shared" si="334"/>
        <v>0</v>
      </c>
      <c r="AH465" s="899">
        <f t="shared" si="334"/>
        <v>0</v>
      </c>
      <c r="AI465" s="899">
        <f t="shared" si="340"/>
        <v>0</v>
      </c>
      <c r="AJ465" s="899">
        <f t="shared" si="340"/>
        <v>0</v>
      </c>
      <c r="AK465" s="899">
        <f t="shared" si="340"/>
        <v>0</v>
      </c>
      <c r="AL465" s="899">
        <f t="shared" si="340"/>
        <v>0</v>
      </c>
      <c r="AM465" s="899">
        <f t="shared" si="340"/>
        <v>0</v>
      </c>
      <c r="AN465" s="899">
        <f t="shared" si="340"/>
        <v>0</v>
      </c>
      <c r="AO465" s="899">
        <f t="shared" si="340"/>
        <v>0</v>
      </c>
      <c r="AP465" s="899">
        <f t="shared" si="340"/>
        <v>0</v>
      </c>
      <c r="AQ465" s="899">
        <f t="shared" si="335"/>
        <v>0</v>
      </c>
      <c r="AR465" s="899"/>
      <c r="AS465" s="899">
        <f t="shared" ref="AS465:AS528" si="341">AU465+AV465+AX465+AZ465</f>
        <v>0</v>
      </c>
      <c r="AT465" s="899">
        <f t="shared" ref="AT465:AT528" si="342">AW465+AY465+BA465</f>
        <v>0</v>
      </c>
      <c r="AU465" s="899">
        <f t="shared" si="340"/>
        <v>0</v>
      </c>
      <c r="AV465" s="899">
        <f t="shared" si="340"/>
        <v>0</v>
      </c>
      <c r="AW465" s="899">
        <f t="shared" si="340"/>
        <v>0</v>
      </c>
      <c r="AX465" s="899">
        <f t="shared" si="340"/>
        <v>0</v>
      </c>
      <c r="AY465" s="899">
        <f t="shared" si="340"/>
        <v>0</v>
      </c>
      <c r="AZ465" s="899">
        <f t="shared" si="340"/>
        <v>0</v>
      </c>
      <c r="BA465" s="899">
        <f t="shared" si="340"/>
        <v>0</v>
      </c>
      <c r="BB465" s="899">
        <f t="shared" ref="BB465:BB528" si="343">AX465</f>
        <v>0</v>
      </c>
      <c r="BC465" s="899">
        <f t="shared" si="336"/>
        <v>0</v>
      </c>
      <c r="BD465" s="899">
        <f t="shared" si="337"/>
        <v>0</v>
      </c>
      <c r="BE465" s="901" t="str">
        <f t="shared" si="338"/>
        <v>-</v>
      </c>
      <c r="BF465" s="902"/>
      <c r="BG465" s="903"/>
      <c r="BH465" s="904"/>
      <c r="BI465" s="905"/>
      <c r="BJ465" s="866"/>
      <c r="BL465" s="867"/>
      <c r="BM465" s="867"/>
      <c r="BN465" s="867"/>
    </row>
    <row r="466" spans="1:70">
      <c r="A466" s="872"/>
      <c r="B466" s="897" t="s">
        <v>351</v>
      </c>
      <c r="C466" s="897"/>
      <c r="D466" s="899">
        <f t="shared" si="331"/>
        <v>0</v>
      </c>
      <c r="E466" s="899"/>
      <c r="F466" s="899">
        <f t="shared" si="339"/>
        <v>0</v>
      </c>
      <c r="G466" s="899">
        <f t="shared" si="339"/>
        <v>0</v>
      </c>
      <c r="H466" s="899">
        <f t="shared" si="340"/>
        <v>0</v>
      </c>
      <c r="I466" s="899">
        <f t="shared" si="340"/>
        <v>0</v>
      </c>
      <c r="J466" s="899">
        <f t="shared" si="340"/>
        <v>0</v>
      </c>
      <c r="K466" s="899">
        <f t="shared" si="340"/>
        <v>0</v>
      </c>
      <c r="L466" s="899">
        <f t="shared" si="340"/>
        <v>0</v>
      </c>
      <c r="M466" s="899">
        <f t="shared" si="340"/>
        <v>0</v>
      </c>
      <c r="N466" s="899">
        <f t="shared" si="340"/>
        <v>0</v>
      </c>
      <c r="O466" s="899">
        <f t="shared" si="340"/>
        <v>0</v>
      </c>
      <c r="P466" s="899">
        <f t="shared" si="340"/>
        <v>0</v>
      </c>
      <c r="Q466" s="899">
        <f t="shared" si="340"/>
        <v>0</v>
      </c>
      <c r="R466" s="899">
        <f t="shared" si="340"/>
        <v>0</v>
      </c>
      <c r="S466" s="899">
        <f t="shared" si="340"/>
        <v>0</v>
      </c>
      <c r="T466" s="899">
        <f t="shared" si="340"/>
        <v>0</v>
      </c>
      <c r="U466" s="899">
        <f t="shared" si="340"/>
        <v>0</v>
      </c>
      <c r="V466" s="899">
        <f t="shared" si="340"/>
        <v>0</v>
      </c>
      <c r="W466" s="899">
        <f t="shared" si="340"/>
        <v>0</v>
      </c>
      <c r="X466" s="899">
        <f t="shared" si="340"/>
        <v>0</v>
      </c>
      <c r="Y466" s="899">
        <f t="shared" si="340"/>
        <v>0</v>
      </c>
      <c r="Z466" s="899">
        <f t="shared" si="340"/>
        <v>0</v>
      </c>
      <c r="AA466" s="899">
        <f t="shared" si="340"/>
        <v>0</v>
      </c>
      <c r="AB466" s="899">
        <f t="shared" si="340"/>
        <v>0</v>
      </c>
      <c r="AC466" s="899">
        <f t="shared" si="340"/>
        <v>0</v>
      </c>
      <c r="AD466" s="899">
        <f t="shared" si="340"/>
        <v>0</v>
      </c>
      <c r="AE466" s="899">
        <f t="shared" si="340"/>
        <v>0</v>
      </c>
      <c r="AF466" s="899">
        <f t="shared" si="340"/>
        <v>0</v>
      </c>
      <c r="AG466" s="899">
        <f t="shared" si="334"/>
        <v>0</v>
      </c>
      <c r="AH466" s="899">
        <f t="shared" si="334"/>
        <v>0</v>
      </c>
      <c r="AI466" s="899">
        <f t="shared" si="340"/>
        <v>0</v>
      </c>
      <c r="AJ466" s="899">
        <f t="shared" si="340"/>
        <v>0</v>
      </c>
      <c r="AK466" s="899">
        <f t="shared" si="340"/>
        <v>0</v>
      </c>
      <c r="AL466" s="899">
        <f t="shared" si="340"/>
        <v>0</v>
      </c>
      <c r="AM466" s="899">
        <f t="shared" si="340"/>
        <v>0</v>
      </c>
      <c r="AN466" s="899">
        <f t="shared" si="340"/>
        <v>0</v>
      </c>
      <c r="AO466" s="899">
        <f t="shared" si="340"/>
        <v>0</v>
      </c>
      <c r="AP466" s="899">
        <f t="shared" si="340"/>
        <v>0</v>
      </c>
      <c r="AQ466" s="899">
        <f t="shared" si="335"/>
        <v>0</v>
      </c>
      <c r="AR466" s="899"/>
      <c r="AS466" s="899">
        <f t="shared" si="341"/>
        <v>0</v>
      </c>
      <c r="AT466" s="899">
        <f t="shared" si="342"/>
        <v>0</v>
      </c>
      <c r="AU466" s="899">
        <f t="shared" si="340"/>
        <v>0</v>
      </c>
      <c r="AV466" s="899">
        <f t="shared" si="340"/>
        <v>0</v>
      </c>
      <c r="AW466" s="899">
        <f t="shared" si="340"/>
        <v>0</v>
      </c>
      <c r="AX466" s="899">
        <f t="shared" si="340"/>
        <v>0</v>
      </c>
      <c r="AY466" s="899">
        <f t="shared" si="340"/>
        <v>0</v>
      </c>
      <c r="AZ466" s="899">
        <f t="shared" si="340"/>
        <v>0</v>
      </c>
      <c r="BA466" s="899">
        <f t="shared" si="340"/>
        <v>0</v>
      </c>
      <c r="BB466" s="899">
        <f t="shared" si="343"/>
        <v>0</v>
      </c>
      <c r="BC466" s="899">
        <f t="shared" si="336"/>
        <v>0</v>
      </c>
      <c r="BD466" s="899">
        <f t="shared" si="337"/>
        <v>0</v>
      </c>
      <c r="BE466" s="901" t="str">
        <f t="shared" si="338"/>
        <v>-</v>
      </c>
      <c r="BF466" s="902"/>
      <c r="BG466" s="903"/>
      <c r="BH466" s="904"/>
      <c r="BI466" s="905"/>
      <c r="BJ466" s="866"/>
      <c r="BL466" s="867"/>
      <c r="BM466" s="867"/>
      <c r="BN466" s="867"/>
    </row>
    <row r="467" spans="1:70">
      <c r="A467" s="872"/>
      <c r="B467" s="897" t="s">
        <v>352</v>
      </c>
      <c r="C467" s="897"/>
      <c r="D467" s="899">
        <f t="shared" si="331"/>
        <v>0</v>
      </c>
      <c r="E467" s="899"/>
      <c r="F467" s="899">
        <f t="shared" si="339"/>
        <v>0</v>
      </c>
      <c r="G467" s="899">
        <f t="shared" si="339"/>
        <v>0</v>
      </c>
      <c r="H467" s="899">
        <f t="shared" si="340"/>
        <v>0</v>
      </c>
      <c r="I467" s="899">
        <f t="shared" si="340"/>
        <v>0</v>
      </c>
      <c r="J467" s="899">
        <f t="shared" si="340"/>
        <v>0</v>
      </c>
      <c r="K467" s="899">
        <f t="shared" si="340"/>
        <v>0</v>
      </c>
      <c r="L467" s="899">
        <f t="shared" si="340"/>
        <v>0</v>
      </c>
      <c r="M467" s="899">
        <f t="shared" si="340"/>
        <v>0</v>
      </c>
      <c r="N467" s="899">
        <f t="shared" si="340"/>
        <v>0</v>
      </c>
      <c r="O467" s="899">
        <f t="shared" si="340"/>
        <v>0</v>
      </c>
      <c r="P467" s="899">
        <f t="shared" si="340"/>
        <v>0</v>
      </c>
      <c r="Q467" s="899">
        <f t="shared" si="340"/>
        <v>0</v>
      </c>
      <c r="R467" s="899">
        <f t="shared" si="340"/>
        <v>0</v>
      </c>
      <c r="S467" s="899">
        <f t="shared" si="340"/>
        <v>0</v>
      </c>
      <c r="T467" s="899">
        <f t="shared" si="340"/>
        <v>0</v>
      </c>
      <c r="U467" s="899">
        <f t="shared" si="340"/>
        <v>0</v>
      </c>
      <c r="V467" s="899">
        <f t="shared" si="340"/>
        <v>0</v>
      </c>
      <c r="W467" s="899">
        <f t="shared" si="340"/>
        <v>0</v>
      </c>
      <c r="X467" s="899">
        <f t="shared" si="340"/>
        <v>0</v>
      </c>
      <c r="Y467" s="899">
        <f t="shared" si="340"/>
        <v>0</v>
      </c>
      <c r="Z467" s="899">
        <f t="shared" si="340"/>
        <v>0</v>
      </c>
      <c r="AA467" s="899">
        <f t="shared" si="340"/>
        <v>0</v>
      </c>
      <c r="AB467" s="899">
        <f t="shared" si="340"/>
        <v>0</v>
      </c>
      <c r="AC467" s="899">
        <f t="shared" si="340"/>
        <v>0</v>
      </c>
      <c r="AD467" s="899">
        <f t="shared" si="340"/>
        <v>0</v>
      </c>
      <c r="AE467" s="899">
        <f t="shared" si="340"/>
        <v>0</v>
      </c>
      <c r="AF467" s="899">
        <f t="shared" si="340"/>
        <v>0</v>
      </c>
      <c r="AG467" s="899">
        <f t="shared" si="334"/>
        <v>0</v>
      </c>
      <c r="AH467" s="899">
        <f t="shared" si="334"/>
        <v>0</v>
      </c>
      <c r="AI467" s="899">
        <f t="shared" si="340"/>
        <v>0</v>
      </c>
      <c r="AJ467" s="899">
        <f t="shared" si="340"/>
        <v>0</v>
      </c>
      <c r="AK467" s="899">
        <f t="shared" si="340"/>
        <v>0</v>
      </c>
      <c r="AL467" s="899">
        <f t="shared" si="340"/>
        <v>0</v>
      </c>
      <c r="AM467" s="899">
        <f t="shared" si="340"/>
        <v>0</v>
      </c>
      <c r="AN467" s="899">
        <f t="shared" si="340"/>
        <v>0</v>
      </c>
      <c r="AO467" s="899">
        <f t="shared" si="340"/>
        <v>0</v>
      </c>
      <c r="AP467" s="899">
        <f t="shared" si="340"/>
        <v>0</v>
      </c>
      <c r="AQ467" s="899">
        <f t="shared" si="335"/>
        <v>0</v>
      </c>
      <c r="AR467" s="899"/>
      <c r="AS467" s="899">
        <f t="shared" si="341"/>
        <v>0</v>
      </c>
      <c r="AT467" s="899">
        <f t="shared" si="342"/>
        <v>0</v>
      </c>
      <c r="AU467" s="899">
        <f t="shared" si="340"/>
        <v>0</v>
      </c>
      <c r="AV467" s="899">
        <f t="shared" si="340"/>
        <v>0</v>
      </c>
      <c r="AW467" s="899">
        <f t="shared" si="340"/>
        <v>0</v>
      </c>
      <c r="AX467" s="899">
        <f t="shared" si="340"/>
        <v>0</v>
      </c>
      <c r="AY467" s="899">
        <f t="shared" si="340"/>
        <v>0</v>
      </c>
      <c r="AZ467" s="899">
        <f t="shared" si="340"/>
        <v>0</v>
      </c>
      <c r="BA467" s="899">
        <f t="shared" si="340"/>
        <v>0</v>
      </c>
      <c r="BB467" s="899">
        <f t="shared" si="343"/>
        <v>0</v>
      </c>
      <c r="BC467" s="899">
        <f t="shared" si="336"/>
        <v>0</v>
      </c>
      <c r="BD467" s="899">
        <f t="shared" si="337"/>
        <v>0</v>
      </c>
      <c r="BE467" s="901" t="str">
        <f t="shared" si="338"/>
        <v>-</v>
      </c>
      <c r="BF467" s="902"/>
      <c r="BG467" s="903"/>
      <c r="BH467" s="904"/>
      <c r="BI467" s="905"/>
      <c r="BJ467" s="866"/>
      <c r="BL467" s="867"/>
      <c r="BM467" s="867"/>
      <c r="BN467" s="867"/>
    </row>
    <row r="468" spans="1:70">
      <c r="A468" s="872"/>
      <c r="B468" s="897" t="s">
        <v>353</v>
      </c>
      <c r="C468" s="897"/>
      <c r="D468" s="899">
        <f t="shared" si="331"/>
        <v>0</v>
      </c>
      <c r="E468" s="899"/>
      <c r="F468" s="899">
        <f t="shared" si="339"/>
        <v>0</v>
      </c>
      <c r="G468" s="899">
        <f t="shared" si="339"/>
        <v>0</v>
      </c>
      <c r="H468" s="899">
        <f t="shared" si="340"/>
        <v>0</v>
      </c>
      <c r="I468" s="899">
        <f t="shared" si="340"/>
        <v>0</v>
      </c>
      <c r="J468" s="899">
        <f t="shared" si="340"/>
        <v>0</v>
      </c>
      <c r="K468" s="899">
        <f t="shared" si="340"/>
        <v>0</v>
      </c>
      <c r="L468" s="899">
        <f t="shared" si="340"/>
        <v>0</v>
      </c>
      <c r="M468" s="899">
        <f t="shared" si="340"/>
        <v>0</v>
      </c>
      <c r="N468" s="899">
        <f t="shared" si="340"/>
        <v>0</v>
      </c>
      <c r="O468" s="899">
        <f t="shared" si="340"/>
        <v>0</v>
      </c>
      <c r="P468" s="899">
        <f t="shared" si="340"/>
        <v>0</v>
      </c>
      <c r="Q468" s="899">
        <f t="shared" si="340"/>
        <v>0</v>
      </c>
      <c r="R468" s="899">
        <f t="shared" si="340"/>
        <v>0</v>
      </c>
      <c r="S468" s="899">
        <f t="shared" si="340"/>
        <v>0</v>
      </c>
      <c r="T468" s="899">
        <f t="shared" si="340"/>
        <v>0</v>
      </c>
      <c r="U468" s="899">
        <f t="shared" si="340"/>
        <v>0</v>
      </c>
      <c r="V468" s="899">
        <f t="shared" si="340"/>
        <v>0</v>
      </c>
      <c r="W468" s="899">
        <f t="shared" si="340"/>
        <v>0</v>
      </c>
      <c r="X468" s="899">
        <f t="shared" si="340"/>
        <v>0</v>
      </c>
      <c r="Y468" s="899">
        <f t="shared" si="340"/>
        <v>0</v>
      </c>
      <c r="Z468" s="899">
        <f t="shared" si="340"/>
        <v>0</v>
      </c>
      <c r="AA468" s="899">
        <f t="shared" si="340"/>
        <v>0</v>
      </c>
      <c r="AB468" s="899">
        <f t="shared" si="340"/>
        <v>0</v>
      </c>
      <c r="AC468" s="899">
        <f t="shared" si="340"/>
        <v>0</v>
      </c>
      <c r="AD468" s="899">
        <f t="shared" si="340"/>
        <v>0</v>
      </c>
      <c r="AE468" s="899">
        <f t="shared" si="340"/>
        <v>0</v>
      </c>
      <c r="AF468" s="899">
        <f t="shared" si="340"/>
        <v>0</v>
      </c>
      <c r="AG468" s="899">
        <f t="shared" si="334"/>
        <v>0</v>
      </c>
      <c r="AH468" s="899">
        <f t="shared" si="334"/>
        <v>0</v>
      </c>
      <c r="AI468" s="899">
        <f t="shared" si="340"/>
        <v>0</v>
      </c>
      <c r="AJ468" s="899">
        <f t="shared" si="340"/>
        <v>0</v>
      </c>
      <c r="AK468" s="899">
        <f t="shared" si="340"/>
        <v>0</v>
      </c>
      <c r="AL468" s="899">
        <f t="shared" si="340"/>
        <v>0</v>
      </c>
      <c r="AM468" s="899">
        <f t="shared" si="340"/>
        <v>0</v>
      </c>
      <c r="AN468" s="899">
        <f t="shared" si="340"/>
        <v>0</v>
      </c>
      <c r="AO468" s="899">
        <f t="shared" si="340"/>
        <v>0</v>
      </c>
      <c r="AP468" s="899">
        <f t="shared" si="340"/>
        <v>0</v>
      </c>
      <c r="AQ468" s="899">
        <f t="shared" si="335"/>
        <v>0</v>
      </c>
      <c r="AR468" s="899"/>
      <c r="AS468" s="899">
        <f t="shared" si="341"/>
        <v>0</v>
      </c>
      <c r="AT468" s="899">
        <f t="shared" si="342"/>
        <v>0</v>
      </c>
      <c r="AU468" s="899">
        <f t="shared" si="340"/>
        <v>0</v>
      </c>
      <c r="AV468" s="899">
        <f t="shared" si="340"/>
        <v>0</v>
      </c>
      <c r="AW468" s="899">
        <f t="shared" si="340"/>
        <v>0</v>
      </c>
      <c r="AX468" s="899">
        <f t="shared" si="340"/>
        <v>0</v>
      </c>
      <c r="AY468" s="899">
        <f t="shared" si="340"/>
        <v>0</v>
      </c>
      <c r="AZ468" s="899">
        <f t="shared" si="340"/>
        <v>0</v>
      </c>
      <c r="BA468" s="899">
        <f t="shared" si="340"/>
        <v>0</v>
      </c>
      <c r="BB468" s="899">
        <f t="shared" si="343"/>
        <v>0</v>
      </c>
      <c r="BC468" s="899">
        <f t="shared" si="336"/>
        <v>0</v>
      </c>
      <c r="BD468" s="899">
        <f t="shared" si="337"/>
        <v>0</v>
      </c>
      <c r="BE468" s="901" t="str">
        <f t="shared" si="338"/>
        <v>-</v>
      </c>
      <c r="BF468" s="902"/>
      <c r="BG468" s="903"/>
      <c r="BH468" s="904"/>
      <c r="BI468" s="905"/>
      <c r="BJ468" s="866"/>
      <c r="BL468" s="867"/>
      <c r="BM468" s="867"/>
      <c r="BN468" s="867"/>
    </row>
    <row r="469" spans="1:70">
      <c r="A469" s="872"/>
      <c r="B469" s="897" t="s">
        <v>354</v>
      </c>
      <c r="C469" s="897"/>
      <c r="D469" s="899">
        <f t="shared" si="331"/>
        <v>0</v>
      </c>
      <c r="E469" s="899"/>
      <c r="F469" s="899">
        <f t="shared" si="339"/>
        <v>0</v>
      </c>
      <c r="G469" s="899">
        <f t="shared" si="339"/>
        <v>0</v>
      </c>
      <c r="H469" s="899">
        <f t="shared" si="340"/>
        <v>0</v>
      </c>
      <c r="I469" s="899">
        <f t="shared" si="340"/>
        <v>0</v>
      </c>
      <c r="J469" s="899">
        <f t="shared" si="340"/>
        <v>0</v>
      </c>
      <c r="K469" s="899">
        <f t="shared" si="340"/>
        <v>0</v>
      </c>
      <c r="L469" s="899">
        <f t="shared" si="340"/>
        <v>0</v>
      </c>
      <c r="M469" s="899">
        <f t="shared" si="340"/>
        <v>0</v>
      </c>
      <c r="N469" s="899">
        <f t="shared" si="340"/>
        <v>0</v>
      </c>
      <c r="O469" s="899">
        <f t="shared" si="340"/>
        <v>0</v>
      </c>
      <c r="P469" s="899">
        <f t="shared" si="340"/>
        <v>0</v>
      </c>
      <c r="Q469" s="899">
        <f t="shared" si="340"/>
        <v>0</v>
      </c>
      <c r="R469" s="899">
        <f t="shared" si="340"/>
        <v>0</v>
      </c>
      <c r="S469" s="899">
        <f t="shared" si="340"/>
        <v>0</v>
      </c>
      <c r="T469" s="899">
        <f t="shared" si="340"/>
        <v>0</v>
      </c>
      <c r="U469" s="899">
        <f t="shared" si="340"/>
        <v>0</v>
      </c>
      <c r="V469" s="899">
        <f t="shared" si="340"/>
        <v>0</v>
      </c>
      <c r="W469" s="899">
        <f t="shared" si="340"/>
        <v>0</v>
      </c>
      <c r="X469" s="899">
        <f t="shared" si="340"/>
        <v>0</v>
      </c>
      <c r="Y469" s="899">
        <f t="shared" si="340"/>
        <v>0</v>
      </c>
      <c r="Z469" s="899">
        <f t="shared" si="340"/>
        <v>0</v>
      </c>
      <c r="AA469" s="899">
        <f t="shared" si="340"/>
        <v>0</v>
      </c>
      <c r="AB469" s="899">
        <f t="shared" si="340"/>
        <v>0</v>
      </c>
      <c r="AC469" s="899">
        <f t="shared" si="340"/>
        <v>0</v>
      </c>
      <c r="AD469" s="899">
        <f t="shared" si="340"/>
        <v>0</v>
      </c>
      <c r="AE469" s="899">
        <f t="shared" si="340"/>
        <v>0</v>
      </c>
      <c r="AF469" s="899">
        <f t="shared" si="340"/>
        <v>0</v>
      </c>
      <c r="AG469" s="899">
        <f t="shared" si="334"/>
        <v>0</v>
      </c>
      <c r="AH469" s="899">
        <f t="shared" si="334"/>
        <v>0</v>
      </c>
      <c r="AI469" s="899">
        <f t="shared" si="340"/>
        <v>0</v>
      </c>
      <c r="AJ469" s="899">
        <f t="shared" si="340"/>
        <v>0</v>
      </c>
      <c r="AK469" s="899">
        <f t="shared" si="340"/>
        <v>0</v>
      </c>
      <c r="AL469" s="899">
        <f t="shared" si="340"/>
        <v>0</v>
      </c>
      <c r="AM469" s="899">
        <f t="shared" si="340"/>
        <v>0</v>
      </c>
      <c r="AN469" s="899">
        <f t="shared" si="340"/>
        <v>0</v>
      </c>
      <c r="AO469" s="899">
        <f t="shared" si="340"/>
        <v>0</v>
      </c>
      <c r="AP469" s="899">
        <f t="shared" si="340"/>
        <v>0</v>
      </c>
      <c r="AQ469" s="899">
        <f t="shared" si="335"/>
        <v>0</v>
      </c>
      <c r="AR469" s="899"/>
      <c r="AS469" s="899">
        <f t="shared" si="341"/>
        <v>0</v>
      </c>
      <c r="AT469" s="899">
        <f t="shared" si="342"/>
        <v>0</v>
      </c>
      <c r="AU469" s="899">
        <f t="shared" si="340"/>
        <v>0</v>
      </c>
      <c r="AV469" s="899">
        <f t="shared" si="340"/>
        <v>0</v>
      </c>
      <c r="AW469" s="899">
        <f t="shared" si="340"/>
        <v>0</v>
      </c>
      <c r="AX469" s="899">
        <f t="shared" si="340"/>
        <v>0</v>
      </c>
      <c r="AY469" s="899">
        <f t="shared" si="340"/>
        <v>0</v>
      </c>
      <c r="AZ469" s="899">
        <f t="shared" si="340"/>
        <v>0</v>
      </c>
      <c r="BA469" s="899">
        <f t="shared" si="340"/>
        <v>0</v>
      </c>
      <c r="BB469" s="899">
        <f t="shared" si="343"/>
        <v>0</v>
      </c>
      <c r="BC469" s="899">
        <f t="shared" si="336"/>
        <v>0</v>
      </c>
      <c r="BD469" s="899">
        <f t="shared" si="337"/>
        <v>0</v>
      </c>
      <c r="BE469" s="901" t="str">
        <f t="shared" si="338"/>
        <v>-</v>
      </c>
      <c r="BF469" s="902"/>
      <c r="BG469" s="903"/>
      <c r="BH469" s="904"/>
      <c r="BI469" s="905"/>
      <c r="BJ469" s="866"/>
      <c r="BL469" s="867"/>
      <c r="BM469" s="867"/>
      <c r="BN469" s="867"/>
    </row>
    <row r="470" spans="1:70">
      <c r="A470" s="872"/>
      <c r="B470" s="897" t="s">
        <v>355</v>
      </c>
      <c r="C470" s="897"/>
      <c r="D470" s="899">
        <f t="shared" si="331"/>
        <v>2.7942785800000003</v>
      </c>
      <c r="E470" s="899"/>
      <c r="F470" s="899">
        <f t="shared" si="339"/>
        <v>2.7942785800000003</v>
      </c>
      <c r="G470" s="899">
        <f t="shared" si="339"/>
        <v>0.17268779000000001</v>
      </c>
      <c r="H470" s="899">
        <f t="shared" si="340"/>
        <v>0</v>
      </c>
      <c r="I470" s="899">
        <f t="shared" si="340"/>
        <v>0</v>
      </c>
      <c r="J470" s="899">
        <f t="shared" si="340"/>
        <v>0</v>
      </c>
      <c r="K470" s="899">
        <f t="shared" si="340"/>
        <v>0</v>
      </c>
      <c r="L470" s="899">
        <f t="shared" si="340"/>
        <v>0</v>
      </c>
      <c r="M470" s="899">
        <f t="shared" si="340"/>
        <v>0</v>
      </c>
      <c r="N470" s="899">
        <f t="shared" si="340"/>
        <v>0</v>
      </c>
      <c r="O470" s="899">
        <f t="shared" si="340"/>
        <v>0</v>
      </c>
      <c r="P470" s="899">
        <f t="shared" si="340"/>
        <v>0.21754085000000001</v>
      </c>
      <c r="Q470" s="899">
        <f t="shared" si="340"/>
        <v>3.1936770000000003E-2</v>
      </c>
      <c r="R470" s="899">
        <f t="shared" si="340"/>
        <v>0</v>
      </c>
      <c r="S470" s="899">
        <f t="shared" si="340"/>
        <v>0</v>
      </c>
      <c r="T470" s="899">
        <f t="shared" si="340"/>
        <v>0</v>
      </c>
      <c r="U470" s="899">
        <f t="shared" si="340"/>
        <v>0</v>
      </c>
      <c r="V470" s="899">
        <f t="shared" si="340"/>
        <v>0</v>
      </c>
      <c r="W470" s="899">
        <f t="shared" si="340"/>
        <v>0</v>
      </c>
      <c r="X470" s="899">
        <f t="shared" si="340"/>
        <v>0</v>
      </c>
      <c r="Y470" s="899">
        <f t="shared" si="340"/>
        <v>0.23949946</v>
      </c>
      <c r="Z470" s="899">
        <f t="shared" si="340"/>
        <v>0.14075102</v>
      </c>
      <c r="AA470" s="899">
        <f t="shared" si="340"/>
        <v>0</v>
      </c>
      <c r="AB470" s="899">
        <f t="shared" si="340"/>
        <v>0</v>
      </c>
      <c r="AC470" s="899">
        <f t="shared" si="340"/>
        <v>2.3372382700000003</v>
      </c>
      <c r="AD470" s="899">
        <f t="shared" si="340"/>
        <v>0</v>
      </c>
      <c r="AE470" s="899">
        <f t="shared" si="340"/>
        <v>0</v>
      </c>
      <c r="AF470" s="899">
        <f t="shared" si="340"/>
        <v>0</v>
      </c>
      <c r="AG470" s="899">
        <f t="shared" si="334"/>
        <v>6.6469497164984581</v>
      </c>
      <c r="AH470" s="899">
        <f t="shared" si="334"/>
        <v>0</v>
      </c>
      <c r="AI470" s="899">
        <f t="shared" si="340"/>
        <v>9.7951405538436054E-3</v>
      </c>
      <c r="AJ470" s="899">
        <f t="shared" si="340"/>
        <v>0</v>
      </c>
      <c r="AK470" s="899">
        <f t="shared" si="340"/>
        <v>9.9039759446156398E-3</v>
      </c>
      <c r="AL470" s="899">
        <f t="shared" si="340"/>
        <v>0</v>
      </c>
      <c r="AM470" s="899">
        <f t="shared" si="340"/>
        <v>6.6272505999999991</v>
      </c>
      <c r="AN470" s="899">
        <f t="shared" si="340"/>
        <v>0</v>
      </c>
      <c r="AO470" s="899">
        <f t="shared" si="340"/>
        <v>0</v>
      </c>
      <c r="AP470" s="899">
        <f t="shared" si="340"/>
        <v>0</v>
      </c>
      <c r="AQ470" s="899">
        <f t="shared" si="335"/>
        <v>6.6272505999999991</v>
      </c>
      <c r="AR470" s="899"/>
      <c r="AS470" s="899">
        <f t="shared" si="341"/>
        <v>0</v>
      </c>
      <c r="AT470" s="899">
        <f t="shared" si="342"/>
        <v>0</v>
      </c>
      <c r="AU470" s="899">
        <f t="shared" si="340"/>
        <v>0</v>
      </c>
      <c r="AV470" s="899">
        <f t="shared" si="340"/>
        <v>0</v>
      </c>
      <c r="AW470" s="899">
        <f t="shared" si="340"/>
        <v>0</v>
      </c>
      <c r="AX470" s="899">
        <f t="shared" si="340"/>
        <v>0</v>
      </c>
      <c r="AY470" s="899">
        <f t="shared" si="340"/>
        <v>0</v>
      </c>
      <c r="AZ470" s="899">
        <f t="shared" si="340"/>
        <v>0</v>
      </c>
      <c r="BA470" s="899">
        <f t="shared" si="340"/>
        <v>0</v>
      </c>
      <c r="BB470" s="899">
        <f t="shared" si="343"/>
        <v>0</v>
      </c>
      <c r="BC470" s="899">
        <f t="shared" si="336"/>
        <v>2.6215907900000004</v>
      </c>
      <c r="BD470" s="899">
        <f t="shared" si="337"/>
        <v>-9.8748439999999993E-2</v>
      </c>
      <c r="BE470" s="901">
        <f t="shared" si="338"/>
        <v>-41.231174383441193</v>
      </c>
      <c r="BF470" s="902"/>
      <c r="BG470" s="903"/>
      <c r="BH470" s="904"/>
      <c r="BI470" s="905"/>
      <c r="BJ470" s="866"/>
      <c r="BL470" s="867"/>
      <c r="BM470" s="867"/>
      <c r="BN470" s="867"/>
    </row>
    <row r="471" spans="1:70">
      <c r="A471" s="872"/>
      <c r="B471" s="897" t="s">
        <v>356</v>
      </c>
      <c r="C471" s="897"/>
      <c r="D471" s="899">
        <f t="shared" si="331"/>
        <v>0</v>
      </c>
      <c r="E471" s="899"/>
      <c r="F471" s="899">
        <f t="shared" si="339"/>
        <v>0</v>
      </c>
      <c r="G471" s="899">
        <f t="shared" si="339"/>
        <v>0</v>
      </c>
      <c r="H471" s="899">
        <f t="shared" si="340"/>
        <v>0</v>
      </c>
      <c r="I471" s="899">
        <f t="shared" si="340"/>
        <v>0</v>
      </c>
      <c r="J471" s="899">
        <f t="shared" si="340"/>
        <v>0</v>
      </c>
      <c r="K471" s="899">
        <f t="shared" si="340"/>
        <v>0</v>
      </c>
      <c r="L471" s="899">
        <f t="shared" si="340"/>
        <v>0</v>
      </c>
      <c r="M471" s="899">
        <f t="shared" si="340"/>
        <v>0</v>
      </c>
      <c r="N471" s="899">
        <f t="shared" si="340"/>
        <v>0</v>
      </c>
      <c r="O471" s="899">
        <f t="shared" si="340"/>
        <v>0</v>
      </c>
      <c r="P471" s="899">
        <f t="shared" si="340"/>
        <v>0</v>
      </c>
      <c r="Q471" s="899">
        <f t="shared" si="340"/>
        <v>0</v>
      </c>
      <c r="R471" s="899">
        <f t="shared" si="340"/>
        <v>0</v>
      </c>
      <c r="S471" s="899">
        <f t="shared" si="340"/>
        <v>0</v>
      </c>
      <c r="T471" s="899">
        <f t="shared" si="340"/>
        <v>0</v>
      </c>
      <c r="U471" s="899">
        <f t="shared" si="340"/>
        <v>0</v>
      </c>
      <c r="V471" s="899">
        <f t="shared" si="340"/>
        <v>0</v>
      </c>
      <c r="W471" s="899">
        <f t="shared" ref="H471:BA475" si="344">W414+W433+W452</f>
        <v>0</v>
      </c>
      <c r="X471" s="899">
        <f t="shared" si="344"/>
        <v>0</v>
      </c>
      <c r="Y471" s="899">
        <f t="shared" si="344"/>
        <v>0</v>
      </c>
      <c r="Z471" s="899">
        <f t="shared" si="344"/>
        <v>0</v>
      </c>
      <c r="AA471" s="899">
        <f t="shared" si="344"/>
        <v>0</v>
      </c>
      <c r="AB471" s="899">
        <f t="shared" si="344"/>
        <v>0</v>
      </c>
      <c r="AC471" s="899">
        <f t="shared" si="344"/>
        <v>0</v>
      </c>
      <c r="AD471" s="899">
        <f t="shared" si="344"/>
        <v>0</v>
      </c>
      <c r="AE471" s="899">
        <f t="shared" si="344"/>
        <v>0</v>
      </c>
      <c r="AF471" s="899">
        <f t="shared" si="344"/>
        <v>0</v>
      </c>
      <c r="AG471" s="899">
        <f t="shared" si="334"/>
        <v>0</v>
      </c>
      <c r="AH471" s="899">
        <f t="shared" si="334"/>
        <v>0</v>
      </c>
      <c r="AI471" s="899">
        <f t="shared" si="344"/>
        <v>0</v>
      </c>
      <c r="AJ471" s="899">
        <f t="shared" si="344"/>
        <v>0</v>
      </c>
      <c r="AK471" s="899">
        <f t="shared" si="344"/>
        <v>0</v>
      </c>
      <c r="AL471" s="899">
        <f t="shared" si="344"/>
        <v>0</v>
      </c>
      <c r="AM471" s="899">
        <f t="shared" si="344"/>
        <v>0</v>
      </c>
      <c r="AN471" s="899">
        <f t="shared" si="344"/>
        <v>0</v>
      </c>
      <c r="AO471" s="899">
        <f t="shared" si="344"/>
        <v>0</v>
      </c>
      <c r="AP471" s="899">
        <f t="shared" si="344"/>
        <v>0</v>
      </c>
      <c r="AQ471" s="899">
        <f t="shared" si="335"/>
        <v>0</v>
      </c>
      <c r="AR471" s="899"/>
      <c r="AS471" s="899">
        <f t="shared" si="341"/>
        <v>0</v>
      </c>
      <c r="AT471" s="899">
        <f t="shared" si="342"/>
        <v>0</v>
      </c>
      <c r="AU471" s="899">
        <f t="shared" si="344"/>
        <v>0</v>
      </c>
      <c r="AV471" s="899">
        <f t="shared" si="344"/>
        <v>0</v>
      </c>
      <c r="AW471" s="899">
        <f t="shared" si="344"/>
        <v>0</v>
      </c>
      <c r="AX471" s="899">
        <f t="shared" si="344"/>
        <v>0</v>
      </c>
      <c r="AY471" s="899">
        <f t="shared" si="344"/>
        <v>0</v>
      </c>
      <c r="AZ471" s="899">
        <f t="shared" si="344"/>
        <v>0</v>
      </c>
      <c r="BA471" s="899">
        <f t="shared" si="344"/>
        <v>0</v>
      </c>
      <c r="BB471" s="899">
        <f t="shared" si="343"/>
        <v>0</v>
      </c>
      <c r="BC471" s="899">
        <f t="shared" si="336"/>
        <v>0</v>
      </c>
      <c r="BD471" s="899">
        <f t="shared" si="337"/>
        <v>0</v>
      </c>
      <c r="BE471" s="901" t="str">
        <f t="shared" si="338"/>
        <v>-</v>
      </c>
      <c r="BF471" s="902"/>
      <c r="BG471" s="903"/>
      <c r="BH471" s="904"/>
      <c r="BI471" s="905"/>
      <c r="BJ471" s="866"/>
      <c r="BL471" s="867"/>
      <c r="BM471" s="867"/>
      <c r="BN471" s="867"/>
    </row>
    <row r="472" spans="1:70">
      <c r="A472" s="872"/>
      <c r="B472" s="897" t="s">
        <v>357</v>
      </c>
      <c r="C472" s="897"/>
      <c r="D472" s="899">
        <f t="shared" si="331"/>
        <v>0</v>
      </c>
      <c r="E472" s="899"/>
      <c r="F472" s="899">
        <f t="shared" si="339"/>
        <v>0</v>
      </c>
      <c r="G472" s="899">
        <f t="shared" si="339"/>
        <v>0</v>
      </c>
      <c r="H472" s="899">
        <f t="shared" si="344"/>
        <v>0</v>
      </c>
      <c r="I472" s="899">
        <f t="shared" si="344"/>
        <v>0</v>
      </c>
      <c r="J472" s="899">
        <f t="shared" si="344"/>
        <v>0</v>
      </c>
      <c r="K472" s="899">
        <f t="shared" si="344"/>
        <v>0</v>
      </c>
      <c r="L472" s="899">
        <f t="shared" si="344"/>
        <v>0</v>
      </c>
      <c r="M472" s="899">
        <f t="shared" si="344"/>
        <v>0</v>
      </c>
      <c r="N472" s="899">
        <f t="shared" si="344"/>
        <v>0</v>
      </c>
      <c r="O472" s="899">
        <f t="shared" si="344"/>
        <v>0</v>
      </c>
      <c r="P472" s="899">
        <f t="shared" si="344"/>
        <v>0</v>
      </c>
      <c r="Q472" s="899">
        <f t="shared" si="344"/>
        <v>0</v>
      </c>
      <c r="R472" s="899">
        <f t="shared" si="344"/>
        <v>0</v>
      </c>
      <c r="S472" s="899">
        <f t="shared" si="344"/>
        <v>0</v>
      </c>
      <c r="T472" s="899">
        <f t="shared" si="344"/>
        <v>0</v>
      </c>
      <c r="U472" s="899">
        <f t="shared" si="344"/>
        <v>0</v>
      </c>
      <c r="V472" s="899">
        <f t="shared" si="344"/>
        <v>0</v>
      </c>
      <c r="W472" s="899">
        <f t="shared" si="344"/>
        <v>0</v>
      </c>
      <c r="X472" s="899">
        <f t="shared" si="344"/>
        <v>0</v>
      </c>
      <c r="Y472" s="899">
        <f t="shared" si="344"/>
        <v>0</v>
      </c>
      <c r="Z472" s="899">
        <f t="shared" si="344"/>
        <v>0</v>
      </c>
      <c r="AA472" s="899">
        <f t="shared" si="344"/>
        <v>0</v>
      </c>
      <c r="AB472" s="899">
        <f t="shared" si="344"/>
        <v>0</v>
      </c>
      <c r="AC472" s="899">
        <f t="shared" si="344"/>
        <v>0</v>
      </c>
      <c r="AD472" s="899">
        <f t="shared" si="344"/>
        <v>0</v>
      </c>
      <c r="AE472" s="899">
        <f t="shared" si="344"/>
        <v>0</v>
      </c>
      <c r="AF472" s="899">
        <f t="shared" si="344"/>
        <v>0</v>
      </c>
      <c r="AG472" s="899">
        <f t="shared" si="334"/>
        <v>0</v>
      </c>
      <c r="AH472" s="899">
        <f t="shared" si="334"/>
        <v>0</v>
      </c>
      <c r="AI472" s="899">
        <f t="shared" si="344"/>
        <v>0</v>
      </c>
      <c r="AJ472" s="899">
        <f t="shared" si="344"/>
        <v>0</v>
      </c>
      <c r="AK472" s="899">
        <f t="shared" si="344"/>
        <v>0</v>
      </c>
      <c r="AL472" s="899">
        <f t="shared" si="344"/>
        <v>0</v>
      </c>
      <c r="AM472" s="899">
        <f t="shared" si="344"/>
        <v>0</v>
      </c>
      <c r="AN472" s="899">
        <f t="shared" si="344"/>
        <v>0</v>
      </c>
      <c r="AO472" s="899">
        <f t="shared" si="344"/>
        <v>0</v>
      </c>
      <c r="AP472" s="899">
        <f t="shared" si="344"/>
        <v>0</v>
      </c>
      <c r="AQ472" s="899">
        <f t="shared" si="335"/>
        <v>0</v>
      </c>
      <c r="AR472" s="899"/>
      <c r="AS472" s="899">
        <f t="shared" si="341"/>
        <v>0</v>
      </c>
      <c r="AT472" s="899">
        <f t="shared" si="342"/>
        <v>0</v>
      </c>
      <c r="AU472" s="899">
        <f t="shared" si="344"/>
        <v>0</v>
      </c>
      <c r="AV472" s="899">
        <f t="shared" si="344"/>
        <v>0</v>
      </c>
      <c r="AW472" s="899">
        <f t="shared" si="344"/>
        <v>0</v>
      </c>
      <c r="AX472" s="899">
        <f t="shared" si="344"/>
        <v>0</v>
      </c>
      <c r="AY472" s="899">
        <f t="shared" si="344"/>
        <v>0</v>
      </c>
      <c r="AZ472" s="899">
        <f t="shared" si="344"/>
        <v>0</v>
      </c>
      <c r="BA472" s="899">
        <f t="shared" si="344"/>
        <v>0</v>
      </c>
      <c r="BB472" s="899">
        <f t="shared" si="343"/>
        <v>0</v>
      </c>
      <c r="BC472" s="899">
        <f t="shared" si="336"/>
        <v>0</v>
      </c>
      <c r="BD472" s="899">
        <f t="shared" si="337"/>
        <v>0</v>
      </c>
      <c r="BE472" s="901" t="str">
        <f t="shared" si="338"/>
        <v>-</v>
      </c>
      <c r="BF472" s="902"/>
      <c r="BG472" s="903"/>
      <c r="BH472" s="904"/>
      <c r="BI472" s="905"/>
      <c r="BJ472" s="866"/>
      <c r="BL472" s="867"/>
      <c r="BM472" s="867"/>
      <c r="BN472" s="867"/>
    </row>
    <row r="473" spans="1:70">
      <c r="A473" s="872"/>
      <c r="B473" s="897" t="s">
        <v>358</v>
      </c>
      <c r="C473" s="897"/>
      <c r="D473" s="899">
        <f t="shared" si="331"/>
        <v>2.7942785800000003</v>
      </c>
      <c r="E473" s="899"/>
      <c r="F473" s="899">
        <f t="shared" si="339"/>
        <v>2.7942785800000003</v>
      </c>
      <c r="G473" s="899">
        <f t="shared" si="339"/>
        <v>0.17268779000000001</v>
      </c>
      <c r="H473" s="899">
        <f t="shared" si="344"/>
        <v>0</v>
      </c>
      <c r="I473" s="899">
        <f t="shared" si="344"/>
        <v>0</v>
      </c>
      <c r="J473" s="899">
        <f t="shared" si="344"/>
        <v>0</v>
      </c>
      <c r="K473" s="899">
        <f t="shared" si="344"/>
        <v>0</v>
      </c>
      <c r="L473" s="899">
        <f t="shared" si="344"/>
        <v>0</v>
      </c>
      <c r="M473" s="899">
        <f t="shared" si="344"/>
        <v>0</v>
      </c>
      <c r="N473" s="899">
        <f t="shared" si="344"/>
        <v>0</v>
      </c>
      <c r="O473" s="899">
        <f t="shared" si="344"/>
        <v>0</v>
      </c>
      <c r="P473" s="899">
        <f t="shared" si="344"/>
        <v>0.21754085000000001</v>
      </c>
      <c r="Q473" s="899">
        <f t="shared" si="344"/>
        <v>3.1936770000000003E-2</v>
      </c>
      <c r="R473" s="899">
        <f t="shared" si="344"/>
        <v>0</v>
      </c>
      <c r="S473" s="899">
        <f t="shared" si="344"/>
        <v>0</v>
      </c>
      <c r="T473" s="899">
        <f t="shared" si="344"/>
        <v>0</v>
      </c>
      <c r="U473" s="899">
        <f t="shared" si="344"/>
        <v>0</v>
      </c>
      <c r="V473" s="899">
        <f t="shared" si="344"/>
        <v>0</v>
      </c>
      <c r="W473" s="899">
        <f t="shared" si="344"/>
        <v>0</v>
      </c>
      <c r="X473" s="899">
        <f t="shared" si="344"/>
        <v>0</v>
      </c>
      <c r="Y473" s="899">
        <f t="shared" si="344"/>
        <v>0.23949946</v>
      </c>
      <c r="Z473" s="899">
        <f t="shared" si="344"/>
        <v>0.14075102</v>
      </c>
      <c r="AA473" s="899">
        <f t="shared" si="344"/>
        <v>0</v>
      </c>
      <c r="AB473" s="899">
        <f t="shared" si="344"/>
        <v>0</v>
      </c>
      <c r="AC473" s="899">
        <f t="shared" si="344"/>
        <v>2.3372382700000003</v>
      </c>
      <c r="AD473" s="899">
        <f t="shared" si="344"/>
        <v>0</v>
      </c>
      <c r="AE473" s="899">
        <f t="shared" si="344"/>
        <v>0</v>
      </c>
      <c r="AF473" s="899">
        <f t="shared" si="344"/>
        <v>0</v>
      </c>
      <c r="AG473" s="899">
        <f t="shared" si="334"/>
        <v>6.6469497164984581</v>
      </c>
      <c r="AH473" s="899">
        <f t="shared" si="334"/>
        <v>0</v>
      </c>
      <c r="AI473" s="899">
        <f t="shared" si="344"/>
        <v>9.7951405538436054E-3</v>
      </c>
      <c r="AJ473" s="899">
        <f t="shared" si="344"/>
        <v>0</v>
      </c>
      <c r="AK473" s="899">
        <f t="shared" si="344"/>
        <v>9.9039759446156398E-3</v>
      </c>
      <c r="AL473" s="899">
        <f t="shared" si="344"/>
        <v>0</v>
      </c>
      <c r="AM473" s="899">
        <f t="shared" si="344"/>
        <v>6.6272505999999991</v>
      </c>
      <c r="AN473" s="899">
        <f t="shared" si="344"/>
        <v>0</v>
      </c>
      <c r="AO473" s="899">
        <f t="shared" si="344"/>
        <v>0</v>
      </c>
      <c r="AP473" s="899">
        <f t="shared" si="344"/>
        <v>0</v>
      </c>
      <c r="AQ473" s="899">
        <f t="shared" si="335"/>
        <v>6.6272505999999991</v>
      </c>
      <c r="AR473" s="899"/>
      <c r="AS473" s="899">
        <f t="shared" si="341"/>
        <v>0</v>
      </c>
      <c r="AT473" s="899">
        <f t="shared" si="342"/>
        <v>0</v>
      </c>
      <c r="AU473" s="899">
        <f t="shared" si="344"/>
        <v>0</v>
      </c>
      <c r="AV473" s="899">
        <f t="shared" si="344"/>
        <v>0</v>
      </c>
      <c r="AW473" s="899">
        <f t="shared" si="344"/>
        <v>0</v>
      </c>
      <c r="AX473" s="899">
        <f t="shared" si="344"/>
        <v>0</v>
      </c>
      <c r="AY473" s="899">
        <f t="shared" si="344"/>
        <v>0</v>
      </c>
      <c r="AZ473" s="899">
        <f t="shared" si="344"/>
        <v>0</v>
      </c>
      <c r="BA473" s="899">
        <f t="shared" si="344"/>
        <v>0</v>
      </c>
      <c r="BB473" s="899">
        <f t="shared" si="343"/>
        <v>0</v>
      </c>
      <c r="BC473" s="899">
        <f t="shared" si="336"/>
        <v>2.6215907900000004</v>
      </c>
      <c r="BD473" s="899">
        <f t="shared" si="337"/>
        <v>-9.8748439999999993E-2</v>
      </c>
      <c r="BE473" s="901">
        <f t="shared" si="338"/>
        <v>-41.231174383441193</v>
      </c>
      <c r="BF473" s="902"/>
      <c r="BG473" s="903"/>
      <c r="BH473" s="904"/>
      <c r="BI473" s="905"/>
      <c r="BJ473" s="866"/>
      <c r="BL473" s="867"/>
      <c r="BM473" s="867"/>
      <c r="BN473" s="867"/>
    </row>
    <row r="474" spans="1:70">
      <c r="A474" s="872"/>
      <c r="B474" s="897" t="s">
        <v>359</v>
      </c>
      <c r="C474" s="897"/>
      <c r="D474" s="899">
        <f t="shared" si="331"/>
        <v>0</v>
      </c>
      <c r="E474" s="899"/>
      <c r="F474" s="899">
        <f t="shared" si="339"/>
        <v>0</v>
      </c>
      <c r="G474" s="899">
        <f t="shared" si="339"/>
        <v>0</v>
      </c>
      <c r="H474" s="899">
        <f t="shared" si="344"/>
        <v>0</v>
      </c>
      <c r="I474" s="899">
        <f t="shared" si="344"/>
        <v>0</v>
      </c>
      <c r="J474" s="899">
        <f t="shared" si="344"/>
        <v>0</v>
      </c>
      <c r="K474" s="899">
        <f t="shared" si="344"/>
        <v>0</v>
      </c>
      <c r="L474" s="899">
        <f t="shared" si="344"/>
        <v>0</v>
      </c>
      <c r="M474" s="899">
        <f t="shared" si="344"/>
        <v>0</v>
      </c>
      <c r="N474" s="899">
        <f t="shared" si="344"/>
        <v>0</v>
      </c>
      <c r="O474" s="899">
        <f t="shared" si="344"/>
        <v>0</v>
      </c>
      <c r="P474" s="899">
        <f t="shared" si="344"/>
        <v>0</v>
      </c>
      <c r="Q474" s="899">
        <f t="shared" si="344"/>
        <v>0</v>
      </c>
      <c r="R474" s="899">
        <f t="shared" si="344"/>
        <v>0</v>
      </c>
      <c r="S474" s="899">
        <f t="shared" si="344"/>
        <v>0</v>
      </c>
      <c r="T474" s="899">
        <f t="shared" si="344"/>
        <v>0</v>
      </c>
      <c r="U474" s="899">
        <f t="shared" si="344"/>
        <v>0</v>
      </c>
      <c r="V474" s="899">
        <f t="shared" si="344"/>
        <v>0</v>
      </c>
      <c r="W474" s="899">
        <f t="shared" si="344"/>
        <v>0</v>
      </c>
      <c r="X474" s="899">
        <f t="shared" si="344"/>
        <v>0</v>
      </c>
      <c r="Y474" s="899">
        <f t="shared" si="344"/>
        <v>0</v>
      </c>
      <c r="Z474" s="899">
        <f t="shared" si="344"/>
        <v>0</v>
      </c>
      <c r="AA474" s="899">
        <f t="shared" si="344"/>
        <v>0</v>
      </c>
      <c r="AB474" s="899">
        <f t="shared" si="344"/>
        <v>0</v>
      </c>
      <c r="AC474" s="899">
        <f t="shared" si="344"/>
        <v>0</v>
      </c>
      <c r="AD474" s="899">
        <f t="shared" si="344"/>
        <v>0</v>
      </c>
      <c r="AE474" s="899">
        <f t="shared" si="344"/>
        <v>0</v>
      </c>
      <c r="AF474" s="899">
        <f t="shared" si="344"/>
        <v>0</v>
      </c>
      <c r="AG474" s="899">
        <f t="shared" si="334"/>
        <v>0</v>
      </c>
      <c r="AH474" s="899">
        <f t="shared" si="334"/>
        <v>0</v>
      </c>
      <c r="AI474" s="899">
        <f t="shared" si="344"/>
        <v>0</v>
      </c>
      <c r="AJ474" s="899">
        <f t="shared" si="344"/>
        <v>0</v>
      </c>
      <c r="AK474" s="899">
        <f t="shared" si="344"/>
        <v>0</v>
      </c>
      <c r="AL474" s="899">
        <f t="shared" si="344"/>
        <v>0</v>
      </c>
      <c r="AM474" s="899">
        <f t="shared" si="344"/>
        <v>0</v>
      </c>
      <c r="AN474" s="899">
        <f t="shared" si="344"/>
        <v>0</v>
      </c>
      <c r="AO474" s="899">
        <f t="shared" si="344"/>
        <v>0</v>
      </c>
      <c r="AP474" s="899">
        <f t="shared" si="344"/>
        <v>0</v>
      </c>
      <c r="AQ474" s="899">
        <f t="shared" si="335"/>
        <v>0</v>
      </c>
      <c r="AR474" s="899"/>
      <c r="AS474" s="899">
        <f t="shared" si="341"/>
        <v>0</v>
      </c>
      <c r="AT474" s="899">
        <f t="shared" si="342"/>
        <v>0</v>
      </c>
      <c r="AU474" s="899">
        <f t="shared" si="344"/>
        <v>0</v>
      </c>
      <c r="AV474" s="899">
        <f t="shared" si="344"/>
        <v>0</v>
      </c>
      <c r="AW474" s="899">
        <f t="shared" si="344"/>
        <v>0</v>
      </c>
      <c r="AX474" s="899">
        <f t="shared" si="344"/>
        <v>0</v>
      </c>
      <c r="AY474" s="899">
        <f t="shared" si="344"/>
        <v>0</v>
      </c>
      <c r="AZ474" s="899">
        <f t="shared" si="344"/>
        <v>0</v>
      </c>
      <c r="BA474" s="899">
        <f t="shared" si="344"/>
        <v>0</v>
      </c>
      <c r="BB474" s="899">
        <f t="shared" si="343"/>
        <v>0</v>
      </c>
      <c r="BC474" s="899">
        <f t="shared" si="336"/>
        <v>0</v>
      </c>
      <c r="BD474" s="899">
        <f t="shared" si="337"/>
        <v>0</v>
      </c>
      <c r="BE474" s="901" t="str">
        <f t="shared" si="338"/>
        <v>-</v>
      </c>
      <c r="BF474" s="902"/>
      <c r="BG474" s="903"/>
      <c r="BH474" s="904"/>
      <c r="BI474" s="905"/>
      <c r="BJ474" s="866"/>
      <c r="BL474" s="867"/>
      <c r="BM474" s="867"/>
      <c r="BN474" s="867"/>
    </row>
    <row r="475" spans="1:70">
      <c r="A475" s="872"/>
      <c r="B475" s="897" t="s">
        <v>55</v>
      </c>
      <c r="C475" s="897"/>
      <c r="D475" s="899">
        <f t="shared" si="331"/>
        <v>0</v>
      </c>
      <c r="E475" s="899"/>
      <c r="F475" s="899">
        <f t="shared" si="339"/>
        <v>0</v>
      </c>
      <c r="G475" s="899">
        <f t="shared" si="339"/>
        <v>0</v>
      </c>
      <c r="H475" s="899">
        <f t="shared" si="344"/>
        <v>0</v>
      </c>
      <c r="I475" s="899">
        <f t="shared" si="344"/>
        <v>0</v>
      </c>
      <c r="J475" s="899">
        <f t="shared" si="344"/>
        <v>0</v>
      </c>
      <c r="K475" s="899">
        <f t="shared" si="344"/>
        <v>0</v>
      </c>
      <c r="L475" s="899">
        <f t="shared" si="344"/>
        <v>0</v>
      </c>
      <c r="M475" s="899">
        <f t="shared" si="344"/>
        <v>0</v>
      </c>
      <c r="N475" s="899">
        <f t="shared" si="344"/>
        <v>0</v>
      </c>
      <c r="O475" s="899">
        <f t="shared" si="344"/>
        <v>0</v>
      </c>
      <c r="P475" s="899">
        <f t="shared" si="344"/>
        <v>0</v>
      </c>
      <c r="Q475" s="899">
        <f t="shared" si="344"/>
        <v>0</v>
      </c>
      <c r="R475" s="899">
        <f t="shared" si="344"/>
        <v>0</v>
      </c>
      <c r="S475" s="899">
        <f t="shared" si="344"/>
        <v>0</v>
      </c>
      <c r="T475" s="899">
        <f t="shared" si="344"/>
        <v>0</v>
      </c>
      <c r="U475" s="899">
        <f t="shared" si="344"/>
        <v>0</v>
      </c>
      <c r="V475" s="899">
        <f t="shared" si="344"/>
        <v>0</v>
      </c>
      <c r="W475" s="899">
        <f t="shared" si="344"/>
        <v>0</v>
      </c>
      <c r="X475" s="899">
        <f t="shared" si="344"/>
        <v>0</v>
      </c>
      <c r="Y475" s="899">
        <f t="shared" si="344"/>
        <v>0</v>
      </c>
      <c r="Z475" s="899">
        <f t="shared" si="344"/>
        <v>0</v>
      </c>
      <c r="AA475" s="899">
        <f t="shared" si="344"/>
        <v>0</v>
      </c>
      <c r="AB475" s="899">
        <f t="shared" si="344"/>
        <v>0</v>
      </c>
      <c r="AC475" s="899">
        <f t="shared" si="344"/>
        <v>0</v>
      </c>
      <c r="AD475" s="899">
        <f t="shared" si="344"/>
        <v>0</v>
      </c>
      <c r="AE475" s="899">
        <f t="shared" si="344"/>
        <v>0</v>
      </c>
      <c r="AF475" s="899">
        <f t="shared" si="344"/>
        <v>0</v>
      </c>
      <c r="AG475" s="899">
        <f t="shared" si="334"/>
        <v>0</v>
      </c>
      <c r="AH475" s="899">
        <f t="shared" si="334"/>
        <v>0</v>
      </c>
      <c r="AI475" s="899">
        <f t="shared" si="344"/>
        <v>0</v>
      </c>
      <c r="AJ475" s="899">
        <f t="shared" si="344"/>
        <v>0</v>
      </c>
      <c r="AK475" s="899">
        <f t="shared" si="344"/>
        <v>0</v>
      </c>
      <c r="AL475" s="899">
        <f t="shared" si="344"/>
        <v>0</v>
      </c>
      <c r="AM475" s="899">
        <f t="shared" si="344"/>
        <v>0</v>
      </c>
      <c r="AN475" s="899">
        <f t="shared" si="344"/>
        <v>0</v>
      </c>
      <c r="AO475" s="899">
        <f t="shared" si="344"/>
        <v>0</v>
      </c>
      <c r="AP475" s="899">
        <f t="shared" si="344"/>
        <v>0</v>
      </c>
      <c r="AQ475" s="899">
        <f t="shared" si="335"/>
        <v>0</v>
      </c>
      <c r="AR475" s="899"/>
      <c r="AS475" s="899">
        <f t="shared" si="341"/>
        <v>0</v>
      </c>
      <c r="AT475" s="899">
        <f t="shared" si="342"/>
        <v>0</v>
      </c>
      <c r="AU475" s="899">
        <f t="shared" si="344"/>
        <v>0</v>
      </c>
      <c r="AV475" s="899">
        <f t="shared" si="344"/>
        <v>0</v>
      </c>
      <c r="AW475" s="899">
        <f t="shared" si="344"/>
        <v>0</v>
      </c>
      <c r="AX475" s="899">
        <f t="shared" si="344"/>
        <v>0</v>
      </c>
      <c r="AY475" s="899">
        <f t="shared" si="344"/>
        <v>0</v>
      </c>
      <c r="AZ475" s="899">
        <f t="shared" si="344"/>
        <v>0</v>
      </c>
      <c r="BA475" s="899">
        <f t="shared" si="344"/>
        <v>0</v>
      </c>
      <c r="BB475" s="899">
        <f t="shared" si="343"/>
        <v>0</v>
      </c>
      <c r="BC475" s="899">
        <f t="shared" si="336"/>
        <v>0</v>
      </c>
      <c r="BD475" s="899">
        <f t="shared" si="337"/>
        <v>0</v>
      </c>
      <c r="BE475" s="901" t="str">
        <f t="shared" si="338"/>
        <v>-</v>
      </c>
      <c r="BF475" s="902"/>
      <c r="BG475" s="903"/>
      <c r="BH475" s="904"/>
      <c r="BI475" s="905"/>
      <c r="BJ475" s="866"/>
      <c r="BL475" s="867"/>
      <c r="BM475" s="867"/>
      <c r="BN475" s="867"/>
    </row>
    <row r="476" spans="1:70" s="913" customFormat="1">
      <c r="A476" s="428"/>
      <c r="B476" s="335" t="s">
        <v>231</v>
      </c>
      <c r="C476" s="335"/>
      <c r="D476" s="819"/>
      <c r="E476" s="819"/>
      <c r="F476" s="819"/>
      <c r="G476" s="819"/>
      <c r="H476" s="819"/>
      <c r="I476" s="637"/>
      <c r="J476" s="637"/>
      <c r="K476" s="637"/>
      <c r="L476" s="637"/>
      <c r="M476" s="637"/>
      <c r="N476" s="637"/>
      <c r="O476" s="637"/>
      <c r="P476" s="637"/>
      <c r="Q476" s="637"/>
      <c r="R476" s="637"/>
      <c r="S476" s="637"/>
      <c r="T476" s="637"/>
      <c r="U476" s="637"/>
      <c r="V476" s="637"/>
      <c r="W476" s="637" t="s">
        <v>360</v>
      </c>
      <c r="X476" s="637"/>
      <c r="Y476" s="637"/>
      <c r="Z476" s="637"/>
      <c r="AA476" s="637"/>
      <c r="AB476" s="637"/>
      <c r="AC476" s="637"/>
      <c r="AD476" s="637"/>
      <c r="AE476" s="637"/>
      <c r="AF476" s="637"/>
      <c r="AG476" s="637">
        <f t="shared" si="334"/>
        <v>0</v>
      </c>
      <c r="AH476" s="637">
        <f t="shared" si="334"/>
        <v>0</v>
      </c>
      <c r="AI476" s="637"/>
      <c r="AJ476" s="637"/>
      <c r="AK476" s="637"/>
      <c r="AL476" s="637"/>
      <c r="AM476" s="637"/>
      <c r="AN476" s="637"/>
      <c r="AO476" s="637"/>
      <c r="AP476" s="637"/>
      <c r="AQ476" s="637">
        <f t="shared" si="335"/>
        <v>0</v>
      </c>
      <c r="AR476" s="637"/>
      <c r="AS476" s="637">
        <f t="shared" si="341"/>
        <v>0</v>
      </c>
      <c r="AT476" s="637">
        <f t="shared" si="342"/>
        <v>0</v>
      </c>
      <c r="AU476" s="637"/>
      <c r="AV476" s="637"/>
      <c r="AW476" s="637"/>
      <c r="AX476" s="637"/>
      <c r="AY476" s="637"/>
      <c r="AZ476" s="637"/>
      <c r="BA476" s="637"/>
      <c r="BB476" s="637">
        <f t="shared" si="343"/>
        <v>0</v>
      </c>
      <c r="BC476" s="637">
        <f t="shared" si="336"/>
        <v>0</v>
      </c>
      <c r="BD476" s="637">
        <f t="shared" si="337"/>
        <v>0</v>
      </c>
      <c r="BE476" s="638" t="str">
        <f t="shared" si="338"/>
        <v>-</v>
      </c>
      <c r="BF476" s="611"/>
      <c r="BG476" s="639"/>
      <c r="BH476" s="639"/>
      <c r="BI476" s="640"/>
      <c r="BJ476" s="446"/>
      <c r="BK476" s="910"/>
      <c r="BL476" s="911"/>
      <c r="BM476" s="912"/>
      <c r="BN476" s="912"/>
      <c r="BO476" s="910">
        <v>0</v>
      </c>
      <c r="BQ476" s="910">
        <v>0</v>
      </c>
      <c r="BR476" s="910">
        <v>0</v>
      </c>
    </row>
    <row r="477" spans="1:70" s="919" customFormat="1" ht="54.75" customHeight="1">
      <c r="A477" s="922">
        <v>16</v>
      </c>
      <c r="B477" s="921" t="s">
        <v>232</v>
      </c>
      <c r="C477" s="921"/>
      <c r="D477" s="320">
        <v>7.478045139999999</v>
      </c>
      <c r="E477" s="320">
        <v>7.4780451399999999</v>
      </c>
      <c r="F477" s="320">
        <f t="shared" si="339"/>
        <v>7.4780451399999999</v>
      </c>
      <c r="G477" s="320">
        <f t="shared" si="339"/>
        <v>0</v>
      </c>
      <c r="H477" s="320">
        <v>0</v>
      </c>
      <c r="I477" s="907"/>
      <c r="J477" s="907"/>
      <c r="K477" s="907"/>
      <c r="L477" s="907">
        <v>0</v>
      </c>
      <c r="M477" s="907">
        <v>0</v>
      </c>
      <c r="N477" s="907"/>
      <c r="O477" s="907"/>
      <c r="P477" s="907">
        <v>0</v>
      </c>
      <c r="Q477" s="907">
        <v>0</v>
      </c>
      <c r="R477" s="907"/>
      <c r="S477" s="907"/>
      <c r="T477" s="907">
        <v>0</v>
      </c>
      <c r="U477" s="907">
        <v>0</v>
      </c>
      <c r="V477" s="907">
        <v>0</v>
      </c>
      <c r="W477" s="907" t="s">
        <v>360</v>
      </c>
      <c r="X477" s="907"/>
      <c r="Y477" s="907"/>
      <c r="Z477" s="907"/>
      <c r="AA477" s="907"/>
      <c r="AB477" s="907"/>
      <c r="AC477" s="907">
        <v>7.4780451399999999</v>
      </c>
      <c r="AD477" s="907"/>
      <c r="AE477" s="907"/>
      <c r="AF477" s="907"/>
      <c r="AG477" s="907">
        <f t="shared" si="334"/>
        <v>0</v>
      </c>
      <c r="AH477" s="907">
        <f t="shared" si="334"/>
        <v>0</v>
      </c>
      <c r="AI477" s="907"/>
      <c r="AJ477" s="907"/>
      <c r="AK477" s="907"/>
      <c r="AL477" s="907"/>
      <c r="AM477" s="907"/>
      <c r="AN477" s="907"/>
      <c r="AO477" s="907"/>
      <c r="AP477" s="907"/>
      <c r="AQ477" s="907">
        <f t="shared" si="335"/>
        <v>0</v>
      </c>
      <c r="AR477" s="907"/>
      <c r="AS477" s="907">
        <f t="shared" si="341"/>
        <v>0</v>
      </c>
      <c r="AT477" s="907">
        <f t="shared" si="342"/>
        <v>0</v>
      </c>
      <c r="AU477" s="907"/>
      <c r="AV477" s="907"/>
      <c r="AW477" s="907"/>
      <c r="AX477" s="907"/>
      <c r="AY477" s="907"/>
      <c r="AZ477" s="907"/>
      <c r="BA477" s="907"/>
      <c r="BB477" s="907">
        <f t="shared" si="343"/>
        <v>0</v>
      </c>
      <c r="BC477" s="907">
        <f t="shared" si="336"/>
        <v>7.478045139999999</v>
      </c>
      <c r="BD477" s="320">
        <f t="shared" si="337"/>
        <v>0</v>
      </c>
      <c r="BE477" s="908" t="str">
        <f t="shared" si="338"/>
        <v>-</v>
      </c>
      <c r="BF477" s="586"/>
      <c r="BG477" s="635"/>
      <c r="BH477" s="635"/>
      <c r="BI477" s="636"/>
      <c r="BJ477" s="449"/>
      <c r="BK477" s="916"/>
      <c r="BL477" s="917"/>
      <c r="BM477" s="578">
        <v>2.0170683899999999</v>
      </c>
      <c r="BN477" s="917">
        <v>2.0170683899999999</v>
      </c>
      <c r="BO477" s="916">
        <v>2017.0683899999999</v>
      </c>
      <c r="BQ477" s="916">
        <v>0</v>
      </c>
      <c r="BR477" s="916">
        <v>0</v>
      </c>
    </row>
    <row r="478" spans="1:70">
      <c r="A478" s="872"/>
      <c r="B478" s="897" t="s">
        <v>343</v>
      </c>
      <c r="C478" s="897"/>
      <c r="D478" s="899">
        <f>D479+D490+D495</f>
        <v>7.4780451399999999</v>
      </c>
      <c r="E478" s="899">
        <v>7.4780451399999999</v>
      </c>
      <c r="F478" s="899">
        <f t="shared" si="339"/>
        <v>7.4780451399999999</v>
      </c>
      <c r="G478" s="899">
        <f t="shared" si="339"/>
        <v>0</v>
      </c>
      <c r="H478" s="899">
        <f t="shared" ref="H478:AF478" si="345">H479+H490+H495</f>
        <v>0</v>
      </c>
      <c r="I478" s="899">
        <f t="shared" si="345"/>
        <v>0</v>
      </c>
      <c r="J478" s="899">
        <f t="shared" si="345"/>
        <v>0</v>
      </c>
      <c r="K478" s="899">
        <f t="shared" si="345"/>
        <v>0</v>
      </c>
      <c r="L478" s="899">
        <f t="shared" si="345"/>
        <v>0</v>
      </c>
      <c r="M478" s="899">
        <f t="shared" si="345"/>
        <v>0</v>
      </c>
      <c r="N478" s="899">
        <f t="shared" si="345"/>
        <v>0</v>
      </c>
      <c r="O478" s="899">
        <f t="shared" si="345"/>
        <v>0</v>
      </c>
      <c r="P478" s="899">
        <f t="shared" si="345"/>
        <v>0</v>
      </c>
      <c r="Q478" s="899">
        <f t="shared" si="345"/>
        <v>0</v>
      </c>
      <c r="R478" s="899">
        <f t="shared" si="345"/>
        <v>0</v>
      </c>
      <c r="S478" s="899">
        <f t="shared" si="345"/>
        <v>0</v>
      </c>
      <c r="T478" s="899">
        <f t="shared" si="345"/>
        <v>0</v>
      </c>
      <c r="U478" s="899">
        <f t="shared" si="345"/>
        <v>0</v>
      </c>
      <c r="V478" s="899">
        <f t="shared" si="345"/>
        <v>0</v>
      </c>
      <c r="W478" s="899">
        <f t="shared" si="345"/>
        <v>0</v>
      </c>
      <c r="X478" s="899">
        <f t="shared" si="345"/>
        <v>0</v>
      </c>
      <c r="Y478" s="899">
        <f t="shared" si="345"/>
        <v>0</v>
      </c>
      <c r="Z478" s="899">
        <f t="shared" si="345"/>
        <v>0</v>
      </c>
      <c r="AA478" s="899">
        <f t="shared" si="345"/>
        <v>0</v>
      </c>
      <c r="AB478" s="899">
        <f t="shared" si="345"/>
        <v>0</v>
      </c>
      <c r="AC478" s="899">
        <f t="shared" si="345"/>
        <v>7.4780451399999999</v>
      </c>
      <c r="AD478" s="899">
        <f t="shared" si="345"/>
        <v>0</v>
      </c>
      <c r="AE478" s="899">
        <f t="shared" si="345"/>
        <v>0</v>
      </c>
      <c r="AF478" s="899">
        <f t="shared" si="345"/>
        <v>0</v>
      </c>
      <c r="AG478" s="899">
        <f t="shared" si="334"/>
        <v>0</v>
      </c>
      <c r="AH478" s="899">
        <f t="shared" si="334"/>
        <v>0</v>
      </c>
      <c r="AI478" s="899">
        <f t="shared" ref="AI478:AP478" si="346">AI479+AI490+AI495</f>
        <v>0</v>
      </c>
      <c r="AJ478" s="899">
        <f t="shared" si="346"/>
        <v>0</v>
      </c>
      <c r="AK478" s="899">
        <f t="shared" si="346"/>
        <v>0</v>
      </c>
      <c r="AL478" s="899">
        <f t="shared" si="346"/>
        <v>0</v>
      </c>
      <c r="AM478" s="899">
        <f t="shared" si="346"/>
        <v>0</v>
      </c>
      <c r="AN478" s="899">
        <f t="shared" si="346"/>
        <v>0</v>
      </c>
      <c r="AO478" s="899">
        <f t="shared" si="346"/>
        <v>0</v>
      </c>
      <c r="AP478" s="899">
        <f t="shared" si="346"/>
        <v>0</v>
      </c>
      <c r="AQ478" s="899">
        <f t="shared" si="335"/>
        <v>0</v>
      </c>
      <c r="AR478" s="899"/>
      <c r="AS478" s="899">
        <f t="shared" si="341"/>
        <v>0</v>
      </c>
      <c r="AT478" s="899">
        <f t="shared" si="342"/>
        <v>0</v>
      </c>
      <c r="AU478" s="899">
        <f t="shared" ref="AU478:BA478" si="347">AU479+AU490+AU495</f>
        <v>0</v>
      </c>
      <c r="AV478" s="899">
        <f t="shared" si="347"/>
        <v>0</v>
      </c>
      <c r="AW478" s="899">
        <f t="shared" si="347"/>
        <v>0</v>
      </c>
      <c r="AX478" s="899">
        <f t="shared" si="347"/>
        <v>0</v>
      </c>
      <c r="AY478" s="899">
        <f t="shared" si="347"/>
        <v>0</v>
      </c>
      <c r="AZ478" s="899">
        <f t="shared" si="347"/>
        <v>0</v>
      </c>
      <c r="BA478" s="899">
        <f t="shared" si="347"/>
        <v>0</v>
      </c>
      <c r="BB478" s="899">
        <f t="shared" si="343"/>
        <v>0</v>
      </c>
      <c r="BC478" s="899">
        <f t="shared" si="336"/>
        <v>7.4780451399999999</v>
      </c>
      <c r="BD478" s="899">
        <f t="shared" si="337"/>
        <v>0</v>
      </c>
      <c r="BE478" s="901" t="str">
        <f t="shared" si="338"/>
        <v>-</v>
      </c>
      <c r="BF478" s="902"/>
      <c r="BG478" s="903"/>
      <c r="BH478" s="904"/>
      <c r="BI478" s="905"/>
      <c r="BJ478" s="866"/>
      <c r="BL478" s="867"/>
      <c r="BM478" s="867"/>
      <c r="BN478" s="867"/>
    </row>
    <row r="479" spans="1:70">
      <c r="A479" s="872"/>
      <c r="B479" s="897" t="s">
        <v>344</v>
      </c>
      <c r="C479" s="897"/>
      <c r="D479" s="899">
        <f>D480+D485</f>
        <v>1.6957948</v>
      </c>
      <c r="E479" s="899">
        <v>1.6957948</v>
      </c>
      <c r="F479" s="899">
        <f t="shared" si="339"/>
        <v>1.6957948</v>
      </c>
      <c r="G479" s="899">
        <f t="shared" si="339"/>
        <v>0</v>
      </c>
      <c r="H479" s="899">
        <f t="shared" ref="H479:AF479" si="348">H480+H485</f>
        <v>0</v>
      </c>
      <c r="I479" s="899">
        <f t="shared" si="348"/>
        <v>0</v>
      </c>
      <c r="J479" s="899">
        <f t="shared" si="348"/>
        <v>0</v>
      </c>
      <c r="K479" s="899">
        <f t="shared" si="348"/>
        <v>0</v>
      </c>
      <c r="L479" s="899">
        <f t="shared" si="348"/>
        <v>0</v>
      </c>
      <c r="M479" s="899">
        <f t="shared" si="348"/>
        <v>0</v>
      </c>
      <c r="N479" s="899">
        <f t="shared" si="348"/>
        <v>0</v>
      </c>
      <c r="O479" s="899">
        <f t="shared" si="348"/>
        <v>0</v>
      </c>
      <c r="P479" s="899">
        <f t="shared" si="348"/>
        <v>0</v>
      </c>
      <c r="Q479" s="899">
        <f t="shared" si="348"/>
        <v>0</v>
      </c>
      <c r="R479" s="899">
        <f t="shared" si="348"/>
        <v>0</v>
      </c>
      <c r="S479" s="899">
        <f t="shared" si="348"/>
        <v>0</v>
      </c>
      <c r="T479" s="899">
        <f t="shared" si="348"/>
        <v>0</v>
      </c>
      <c r="U479" s="899">
        <f t="shared" si="348"/>
        <v>0</v>
      </c>
      <c r="V479" s="899">
        <f t="shared" si="348"/>
        <v>0</v>
      </c>
      <c r="W479" s="899">
        <f t="shared" si="348"/>
        <v>0</v>
      </c>
      <c r="X479" s="899">
        <f t="shared" si="348"/>
        <v>0</v>
      </c>
      <c r="Y479" s="899">
        <f t="shared" si="348"/>
        <v>0</v>
      </c>
      <c r="Z479" s="899">
        <f t="shared" si="348"/>
        <v>0</v>
      </c>
      <c r="AA479" s="899">
        <f t="shared" si="348"/>
        <v>0</v>
      </c>
      <c r="AB479" s="899">
        <f t="shared" si="348"/>
        <v>0</v>
      </c>
      <c r="AC479" s="899">
        <f t="shared" si="348"/>
        <v>1.6957948</v>
      </c>
      <c r="AD479" s="899">
        <f t="shared" si="348"/>
        <v>0</v>
      </c>
      <c r="AE479" s="899">
        <f t="shared" si="348"/>
        <v>0</v>
      </c>
      <c r="AF479" s="899">
        <f t="shared" si="348"/>
        <v>0</v>
      </c>
      <c r="AG479" s="899">
        <f t="shared" si="334"/>
        <v>0</v>
      </c>
      <c r="AH479" s="899">
        <f t="shared" si="334"/>
        <v>0</v>
      </c>
      <c r="AI479" s="899">
        <f t="shared" ref="AI479:AP479" si="349">AI480+AI485</f>
        <v>0</v>
      </c>
      <c r="AJ479" s="899">
        <f t="shared" si="349"/>
        <v>0</v>
      </c>
      <c r="AK479" s="899">
        <f t="shared" si="349"/>
        <v>0</v>
      </c>
      <c r="AL479" s="899">
        <f t="shared" si="349"/>
        <v>0</v>
      </c>
      <c r="AM479" s="899">
        <f t="shared" si="349"/>
        <v>0</v>
      </c>
      <c r="AN479" s="899">
        <f t="shared" si="349"/>
        <v>0</v>
      </c>
      <c r="AO479" s="899">
        <f t="shared" si="349"/>
        <v>0</v>
      </c>
      <c r="AP479" s="899">
        <f t="shared" si="349"/>
        <v>0</v>
      </c>
      <c r="AQ479" s="899">
        <f t="shared" si="335"/>
        <v>0</v>
      </c>
      <c r="AR479" s="899"/>
      <c r="AS479" s="899">
        <f t="shared" si="341"/>
        <v>0</v>
      </c>
      <c r="AT479" s="899">
        <f t="shared" si="342"/>
        <v>0</v>
      </c>
      <c r="AU479" s="899">
        <f t="shared" ref="AU479:BA479" si="350">AU480+AU485</f>
        <v>0</v>
      </c>
      <c r="AV479" s="899">
        <f t="shared" si="350"/>
        <v>0</v>
      </c>
      <c r="AW479" s="899">
        <f t="shared" si="350"/>
        <v>0</v>
      </c>
      <c r="AX479" s="899">
        <f t="shared" si="350"/>
        <v>0</v>
      </c>
      <c r="AY479" s="899">
        <f t="shared" si="350"/>
        <v>0</v>
      </c>
      <c r="AZ479" s="899">
        <f t="shared" si="350"/>
        <v>0</v>
      </c>
      <c r="BA479" s="899">
        <f t="shared" si="350"/>
        <v>0</v>
      </c>
      <c r="BB479" s="899">
        <f t="shared" si="343"/>
        <v>0</v>
      </c>
      <c r="BC479" s="899">
        <f t="shared" si="336"/>
        <v>1.6957948</v>
      </c>
      <c r="BD479" s="899">
        <f t="shared" si="337"/>
        <v>0</v>
      </c>
      <c r="BE479" s="901" t="str">
        <f t="shared" si="338"/>
        <v>-</v>
      </c>
      <c r="BF479" s="902"/>
      <c r="BG479" s="903"/>
      <c r="BH479" s="904"/>
      <c r="BI479" s="905"/>
      <c r="BJ479" s="866"/>
      <c r="BL479" s="867"/>
      <c r="BM479" s="867"/>
      <c r="BN479" s="867"/>
    </row>
    <row r="480" spans="1:70">
      <c r="A480" s="872"/>
      <c r="B480" s="897" t="s">
        <v>345</v>
      </c>
      <c r="C480" s="897"/>
      <c r="D480" s="899">
        <f>SUM(D481:D484)</f>
        <v>1.6957948</v>
      </c>
      <c r="E480" s="899">
        <v>1.6957948</v>
      </c>
      <c r="F480" s="899">
        <f t="shared" si="339"/>
        <v>1.6957948</v>
      </c>
      <c r="G480" s="899">
        <f t="shared" si="339"/>
        <v>0</v>
      </c>
      <c r="H480" s="899">
        <f t="shared" ref="H480:AF480" si="351">SUM(H481:H484)</f>
        <v>0</v>
      </c>
      <c r="I480" s="899">
        <f t="shared" si="351"/>
        <v>0</v>
      </c>
      <c r="J480" s="899">
        <f t="shared" si="351"/>
        <v>0</v>
      </c>
      <c r="K480" s="899">
        <f t="shared" si="351"/>
        <v>0</v>
      </c>
      <c r="L480" s="899">
        <f t="shared" si="351"/>
        <v>0</v>
      </c>
      <c r="M480" s="899">
        <f t="shared" si="351"/>
        <v>0</v>
      </c>
      <c r="N480" s="899">
        <f t="shared" si="351"/>
        <v>0</v>
      </c>
      <c r="O480" s="899">
        <f t="shared" si="351"/>
        <v>0</v>
      </c>
      <c r="P480" s="899">
        <f t="shared" si="351"/>
        <v>0</v>
      </c>
      <c r="Q480" s="899">
        <f t="shared" si="351"/>
        <v>0</v>
      </c>
      <c r="R480" s="899">
        <f t="shared" si="351"/>
        <v>0</v>
      </c>
      <c r="S480" s="899">
        <f t="shared" si="351"/>
        <v>0</v>
      </c>
      <c r="T480" s="899">
        <f t="shared" si="351"/>
        <v>0</v>
      </c>
      <c r="U480" s="899">
        <f t="shared" si="351"/>
        <v>0</v>
      </c>
      <c r="V480" s="899">
        <f t="shared" si="351"/>
        <v>0</v>
      </c>
      <c r="W480" s="899">
        <f t="shared" si="351"/>
        <v>0</v>
      </c>
      <c r="X480" s="899">
        <f t="shared" si="351"/>
        <v>0</v>
      </c>
      <c r="Y480" s="899">
        <f t="shared" si="351"/>
        <v>0</v>
      </c>
      <c r="Z480" s="899">
        <f t="shared" si="351"/>
        <v>0</v>
      </c>
      <c r="AA480" s="899">
        <f t="shared" si="351"/>
        <v>0</v>
      </c>
      <c r="AB480" s="899">
        <f t="shared" si="351"/>
        <v>0</v>
      </c>
      <c r="AC480" s="899">
        <f t="shared" si="351"/>
        <v>1.6957948</v>
      </c>
      <c r="AD480" s="899">
        <f t="shared" si="351"/>
        <v>0</v>
      </c>
      <c r="AE480" s="899">
        <f t="shared" si="351"/>
        <v>0</v>
      </c>
      <c r="AF480" s="899">
        <f t="shared" si="351"/>
        <v>0</v>
      </c>
      <c r="AG480" s="899">
        <f t="shared" si="334"/>
        <v>0</v>
      </c>
      <c r="AH480" s="899">
        <f t="shared" si="334"/>
        <v>0</v>
      </c>
      <c r="AI480" s="899">
        <f t="shared" ref="AI480:AP480" si="352">SUM(AI481:AI484)</f>
        <v>0</v>
      </c>
      <c r="AJ480" s="899">
        <f t="shared" si="352"/>
        <v>0</v>
      </c>
      <c r="AK480" s="899">
        <f t="shared" si="352"/>
        <v>0</v>
      </c>
      <c r="AL480" s="899">
        <f t="shared" si="352"/>
        <v>0</v>
      </c>
      <c r="AM480" s="899">
        <f t="shared" si="352"/>
        <v>0</v>
      </c>
      <c r="AN480" s="899">
        <f t="shared" si="352"/>
        <v>0</v>
      </c>
      <c r="AO480" s="899">
        <f t="shared" si="352"/>
        <v>0</v>
      </c>
      <c r="AP480" s="899">
        <f t="shared" si="352"/>
        <v>0</v>
      </c>
      <c r="AQ480" s="899">
        <f t="shared" si="335"/>
        <v>0</v>
      </c>
      <c r="AR480" s="899"/>
      <c r="AS480" s="899">
        <f t="shared" si="341"/>
        <v>0</v>
      </c>
      <c r="AT480" s="899">
        <f t="shared" si="342"/>
        <v>0</v>
      </c>
      <c r="AU480" s="899">
        <f t="shared" ref="AU480:BA480" si="353">SUM(AU481:AU484)</f>
        <v>0</v>
      </c>
      <c r="AV480" s="899">
        <f t="shared" si="353"/>
        <v>0</v>
      </c>
      <c r="AW480" s="899">
        <f t="shared" si="353"/>
        <v>0</v>
      </c>
      <c r="AX480" s="899">
        <f t="shared" si="353"/>
        <v>0</v>
      </c>
      <c r="AY480" s="899">
        <f t="shared" si="353"/>
        <v>0</v>
      </c>
      <c r="AZ480" s="899">
        <f t="shared" si="353"/>
        <v>0</v>
      </c>
      <c r="BA480" s="899">
        <f t="shared" si="353"/>
        <v>0</v>
      </c>
      <c r="BB480" s="899">
        <f t="shared" si="343"/>
        <v>0</v>
      </c>
      <c r="BC480" s="899">
        <f t="shared" si="336"/>
        <v>1.6957948</v>
      </c>
      <c r="BD480" s="899">
        <f t="shared" si="337"/>
        <v>0</v>
      </c>
      <c r="BE480" s="901" t="str">
        <f t="shared" si="338"/>
        <v>-</v>
      </c>
      <c r="BF480" s="902"/>
      <c r="BG480" s="903"/>
      <c r="BH480" s="904"/>
      <c r="BI480" s="905"/>
      <c r="BJ480" s="866"/>
      <c r="BL480" s="867"/>
      <c r="BM480" s="867"/>
      <c r="BN480" s="867"/>
    </row>
    <row r="481" spans="1:70">
      <c r="A481" s="872"/>
      <c r="B481" s="897" t="s">
        <v>346</v>
      </c>
      <c r="C481" s="897"/>
      <c r="D481" s="899"/>
      <c r="E481" s="899"/>
      <c r="F481" s="899">
        <f t="shared" si="339"/>
        <v>0</v>
      </c>
      <c r="G481" s="899">
        <f t="shared" si="339"/>
        <v>0</v>
      </c>
      <c r="H481" s="899"/>
      <c r="I481" s="899"/>
      <c r="J481" s="899"/>
      <c r="K481" s="899"/>
      <c r="L481" s="899"/>
      <c r="M481" s="899"/>
      <c r="N481" s="899"/>
      <c r="O481" s="899"/>
      <c r="P481" s="899"/>
      <c r="Q481" s="899"/>
      <c r="R481" s="899"/>
      <c r="S481" s="899"/>
      <c r="T481" s="899"/>
      <c r="U481" s="899"/>
      <c r="V481" s="899"/>
      <c r="W481" s="899"/>
      <c r="X481" s="899"/>
      <c r="Y481" s="899"/>
      <c r="Z481" s="899"/>
      <c r="AA481" s="899"/>
      <c r="AB481" s="899"/>
      <c r="AC481" s="899"/>
      <c r="AD481" s="899"/>
      <c r="AE481" s="899"/>
      <c r="AF481" s="899"/>
      <c r="AG481" s="899">
        <f t="shared" si="334"/>
        <v>0</v>
      </c>
      <c r="AH481" s="899">
        <f t="shared" si="334"/>
        <v>0</v>
      </c>
      <c r="AI481" s="899"/>
      <c r="AJ481" s="899"/>
      <c r="AK481" s="899"/>
      <c r="AL481" s="899"/>
      <c r="AM481" s="899"/>
      <c r="AN481" s="899"/>
      <c r="AO481" s="899"/>
      <c r="AP481" s="899"/>
      <c r="AQ481" s="899">
        <f t="shared" si="335"/>
        <v>0</v>
      </c>
      <c r="AR481" s="899"/>
      <c r="AS481" s="899">
        <f t="shared" si="341"/>
        <v>0</v>
      </c>
      <c r="AT481" s="899">
        <f t="shared" si="342"/>
        <v>0</v>
      </c>
      <c r="AU481" s="899"/>
      <c r="AV481" s="899"/>
      <c r="AW481" s="899"/>
      <c r="AX481" s="899"/>
      <c r="AY481" s="899"/>
      <c r="AZ481" s="899"/>
      <c r="BA481" s="899"/>
      <c r="BB481" s="899">
        <f t="shared" si="343"/>
        <v>0</v>
      </c>
      <c r="BC481" s="899">
        <f t="shared" si="336"/>
        <v>0</v>
      </c>
      <c r="BD481" s="899">
        <f t="shared" si="337"/>
        <v>0</v>
      </c>
      <c r="BE481" s="901" t="str">
        <f t="shared" si="338"/>
        <v>-</v>
      </c>
      <c r="BF481" s="902"/>
      <c r="BG481" s="903"/>
      <c r="BH481" s="904"/>
      <c r="BI481" s="905"/>
      <c r="BJ481" s="866"/>
      <c r="BL481" s="867"/>
      <c r="BM481" s="867"/>
      <c r="BN481" s="867"/>
    </row>
    <row r="482" spans="1:70">
      <c r="A482" s="872"/>
      <c r="B482" s="897" t="s">
        <v>347</v>
      </c>
      <c r="C482" s="897"/>
      <c r="D482" s="899"/>
      <c r="E482" s="899"/>
      <c r="F482" s="899">
        <f t="shared" si="339"/>
        <v>0</v>
      </c>
      <c r="G482" s="899">
        <f t="shared" si="339"/>
        <v>0</v>
      </c>
      <c r="H482" s="899"/>
      <c r="I482" s="899"/>
      <c r="J482" s="899"/>
      <c r="K482" s="899"/>
      <c r="L482" s="899"/>
      <c r="M482" s="899"/>
      <c r="N482" s="899"/>
      <c r="O482" s="899"/>
      <c r="P482" s="899"/>
      <c r="Q482" s="899"/>
      <c r="R482" s="899"/>
      <c r="S482" s="899"/>
      <c r="T482" s="899"/>
      <c r="U482" s="899"/>
      <c r="V482" s="899"/>
      <c r="W482" s="899"/>
      <c r="X482" s="899"/>
      <c r="Y482" s="899"/>
      <c r="Z482" s="899"/>
      <c r="AA482" s="899"/>
      <c r="AB482" s="899"/>
      <c r="AC482" s="899"/>
      <c r="AD482" s="899"/>
      <c r="AE482" s="899"/>
      <c r="AF482" s="899"/>
      <c r="AG482" s="899">
        <f t="shared" si="334"/>
        <v>0</v>
      </c>
      <c r="AH482" s="899">
        <f t="shared" si="334"/>
        <v>0</v>
      </c>
      <c r="AI482" s="899"/>
      <c r="AJ482" s="899"/>
      <c r="AK482" s="899"/>
      <c r="AL482" s="899"/>
      <c r="AM482" s="899"/>
      <c r="AN482" s="899"/>
      <c r="AO482" s="899"/>
      <c r="AP482" s="899"/>
      <c r="AQ482" s="899">
        <f t="shared" si="335"/>
        <v>0</v>
      </c>
      <c r="AR482" s="899"/>
      <c r="AS482" s="899">
        <f t="shared" si="341"/>
        <v>0</v>
      </c>
      <c r="AT482" s="899">
        <f t="shared" si="342"/>
        <v>0</v>
      </c>
      <c r="AU482" s="899"/>
      <c r="AV482" s="899"/>
      <c r="AW482" s="899"/>
      <c r="AX482" s="899"/>
      <c r="AY482" s="899"/>
      <c r="AZ482" s="899"/>
      <c r="BA482" s="899"/>
      <c r="BB482" s="899">
        <f t="shared" si="343"/>
        <v>0</v>
      </c>
      <c r="BC482" s="899">
        <f t="shared" si="336"/>
        <v>0</v>
      </c>
      <c r="BD482" s="899">
        <f t="shared" si="337"/>
        <v>0</v>
      </c>
      <c r="BE482" s="901" t="str">
        <f t="shared" si="338"/>
        <v>-</v>
      </c>
      <c r="BF482" s="902"/>
      <c r="BG482" s="903"/>
      <c r="BH482" s="904"/>
      <c r="BI482" s="905"/>
      <c r="BJ482" s="866"/>
      <c r="BL482" s="867"/>
      <c r="BM482" s="867"/>
      <c r="BN482" s="867"/>
    </row>
    <row r="483" spans="1:70">
      <c r="A483" s="872"/>
      <c r="B483" s="897" t="s">
        <v>348</v>
      </c>
      <c r="C483" s="897"/>
      <c r="D483" s="899"/>
      <c r="E483" s="899"/>
      <c r="F483" s="899">
        <f t="shared" si="339"/>
        <v>0</v>
      </c>
      <c r="G483" s="899">
        <f t="shared" si="339"/>
        <v>0</v>
      </c>
      <c r="H483" s="899"/>
      <c r="I483" s="899"/>
      <c r="J483" s="899"/>
      <c r="K483" s="899"/>
      <c r="L483" s="899"/>
      <c r="M483" s="899"/>
      <c r="N483" s="899"/>
      <c r="O483" s="899"/>
      <c r="P483" s="899"/>
      <c r="Q483" s="899"/>
      <c r="R483" s="899"/>
      <c r="S483" s="899"/>
      <c r="T483" s="899"/>
      <c r="U483" s="899"/>
      <c r="V483" s="899"/>
      <c r="W483" s="899"/>
      <c r="X483" s="899"/>
      <c r="Y483" s="899"/>
      <c r="Z483" s="899"/>
      <c r="AA483" s="899"/>
      <c r="AB483" s="899"/>
      <c r="AC483" s="899"/>
      <c r="AD483" s="899"/>
      <c r="AE483" s="899"/>
      <c r="AF483" s="899"/>
      <c r="AG483" s="899">
        <f t="shared" si="334"/>
        <v>0</v>
      </c>
      <c r="AH483" s="899">
        <f t="shared" si="334"/>
        <v>0</v>
      </c>
      <c r="AI483" s="899"/>
      <c r="AJ483" s="899"/>
      <c r="AK483" s="899"/>
      <c r="AL483" s="899"/>
      <c r="AM483" s="899"/>
      <c r="AN483" s="899"/>
      <c r="AO483" s="899"/>
      <c r="AP483" s="899"/>
      <c r="AQ483" s="899">
        <f t="shared" si="335"/>
        <v>0</v>
      </c>
      <c r="AR483" s="899"/>
      <c r="AS483" s="899">
        <f t="shared" si="341"/>
        <v>0</v>
      </c>
      <c r="AT483" s="899">
        <f t="shared" si="342"/>
        <v>0</v>
      </c>
      <c r="AU483" s="899"/>
      <c r="AV483" s="899"/>
      <c r="AW483" s="899"/>
      <c r="AX483" s="899"/>
      <c r="AY483" s="899"/>
      <c r="AZ483" s="899"/>
      <c r="BA483" s="899"/>
      <c r="BB483" s="899">
        <f t="shared" si="343"/>
        <v>0</v>
      </c>
      <c r="BC483" s="899">
        <f t="shared" si="336"/>
        <v>0</v>
      </c>
      <c r="BD483" s="899">
        <f t="shared" si="337"/>
        <v>0</v>
      </c>
      <c r="BE483" s="901" t="str">
        <f t="shared" si="338"/>
        <v>-</v>
      </c>
      <c r="BF483" s="902"/>
      <c r="BG483" s="903"/>
      <c r="BH483" s="904"/>
      <c r="BI483" s="905"/>
      <c r="BJ483" s="866"/>
      <c r="BL483" s="867"/>
      <c r="BM483" s="867"/>
      <c r="BN483" s="867"/>
    </row>
    <row r="484" spans="1:70">
      <c r="A484" s="872"/>
      <c r="B484" s="897" t="s">
        <v>349</v>
      </c>
      <c r="C484" s="897"/>
      <c r="D484" s="899">
        <v>1.6957948</v>
      </c>
      <c r="E484" s="899">
        <v>1.6957948</v>
      </c>
      <c r="F484" s="899">
        <f t="shared" si="339"/>
        <v>1.6957948</v>
      </c>
      <c r="G484" s="899">
        <f t="shared" si="339"/>
        <v>0</v>
      </c>
      <c r="H484" s="899"/>
      <c r="I484" s="899"/>
      <c r="J484" s="899"/>
      <c r="K484" s="899"/>
      <c r="L484" s="899"/>
      <c r="M484" s="899"/>
      <c r="N484" s="899"/>
      <c r="O484" s="899"/>
      <c r="P484" s="899"/>
      <c r="Q484" s="899"/>
      <c r="R484" s="899"/>
      <c r="S484" s="899"/>
      <c r="T484" s="899"/>
      <c r="U484" s="899"/>
      <c r="V484" s="899"/>
      <c r="W484" s="899"/>
      <c r="X484" s="899"/>
      <c r="Y484" s="899"/>
      <c r="Z484" s="899"/>
      <c r="AA484" s="899"/>
      <c r="AB484" s="899"/>
      <c r="AC484" s="899">
        <f>D484</f>
        <v>1.6957948</v>
      </c>
      <c r="AD484" s="899"/>
      <c r="AE484" s="899"/>
      <c r="AF484" s="899"/>
      <c r="AG484" s="899">
        <f t="shared" si="334"/>
        <v>0</v>
      </c>
      <c r="AH484" s="899">
        <f t="shared" si="334"/>
        <v>0</v>
      </c>
      <c r="AI484" s="899"/>
      <c r="AJ484" s="899"/>
      <c r="AK484" s="899"/>
      <c r="AL484" s="899"/>
      <c r="AM484" s="899"/>
      <c r="AN484" s="899"/>
      <c r="AO484" s="899"/>
      <c r="AP484" s="899"/>
      <c r="AQ484" s="899">
        <f t="shared" si="335"/>
        <v>0</v>
      </c>
      <c r="AR484" s="899"/>
      <c r="AS484" s="899">
        <f t="shared" si="341"/>
        <v>0</v>
      </c>
      <c r="AT484" s="899">
        <f t="shared" si="342"/>
        <v>0</v>
      </c>
      <c r="AU484" s="899"/>
      <c r="AV484" s="899"/>
      <c r="AW484" s="899"/>
      <c r="AX484" s="899"/>
      <c r="AY484" s="899"/>
      <c r="AZ484" s="899"/>
      <c r="BA484" s="899"/>
      <c r="BB484" s="899">
        <f t="shared" si="343"/>
        <v>0</v>
      </c>
      <c r="BC484" s="899">
        <f t="shared" si="336"/>
        <v>1.6957948</v>
      </c>
      <c r="BD484" s="899">
        <f t="shared" si="337"/>
        <v>0</v>
      </c>
      <c r="BE484" s="901" t="str">
        <f t="shared" si="338"/>
        <v>-</v>
      </c>
      <c r="BF484" s="902"/>
      <c r="BG484" s="903"/>
      <c r="BH484" s="904"/>
      <c r="BI484" s="905"/>
      <c r="BJ484" s="866"/>
      <c r="BL484" s="867"/>
      <c r="BM484" s="867"/>
      <c r="BN484" s="867"/>
    </row>
    <row r="485" spans="1:70">
      <c r="A485" s="872"/>
      <c r="B485" s="897" t="s">
        <v>350</v>
      </c>
      <c r="C485" s="897"/>
      <c r="D485" s="899">
        <f>SUM(D486:D489)</f>
        <v>0</v>
      </c>
      <c r="E485" s="899">
        <v>0</v>
      </c>
      <c r="F485" s="899">
        <f t="shared" si="339"/>
        <v>0</v>
      </c>
      <c r="G485" s="899">
        <f t="shared" si="339"/>
        <v>0</v>
      </c>
      <c r="H485" s="899">
        <f t="shared" ref="H485:AF485" si="354">SUM(H486:H489)</f>
        <v>0</v>
      </c>
      <c r="I485" s="899">
        <f t="shared" si="354"/>
        <v>0</v>
      </c>
      <c r="J485" s="899">
        <f t="shared" si="354"/>
        <v>0</v>
      </c>
      <c r="K485" s="899">
        <f t="shared" si="354"/>
        <v>0</v>
      </c>
      <c r="L485" s="899">
        <f t="shared" si="354"/>
        <v>0</v>
      </c>
      <c r="M485" s="899">
        <f t="shared" si="354"/>
        <v>0</v>
      </c>
      <c r="N485" s="899">
        <f t="shared" si="354"/>
        <v>0</v>
      </c>
      <c r="O485" s="899">
        <f t="shared" si="354"/>
        <v>0</v>
      </c>
      <c r="P485" s="899">
        <f t="shared" si="354"/>
        <v>0</v>
      </c>
      <c r="Q485" s="899">
        <f t="shared" si="354"/>
        <v>0</v>
      </c>
      <c r="R485" s="899">
        <f t="shared" si="354"/>
        <v>0</v>
      </c>
      <c r="S485" s="899">
        <f t="shared" si="354"/>
        <v>0</v>
      </c>
      <c r="T485" s="899">
        <f t="shared" si="354"/>
        <v>0</v>
      </c>
      <c r="U485" s="899">
        <f t="shared" si="354"/>
        <v>0</v>
      </c>
      <c r="V485" s="899">
        <f t="shared" si="354"/>
        <v>0</v>
      </c>
      <c r="W485" s="899">
        <f t="shared" si="354"/>
        <v>0</v>
      </c>
      <c r="X485" s="899">
        <f t="shared" si="354"/>
        <v>0</v>
      </c>
      <c r="Y485" s="899">
        <f t="shared" si="354"/>
        <v>0</v>
      </c>
      <c r="Z485" s="899">
        <f t="shared" si="354"/>
        <v>0</v>
      </c>
      <c r="AA485" s="899">
        <f t="shared" si="354"/>
        <v>0</v>
      </c>
      <c r="AB485" s="899">
        <f t="shared" si="354"/>
        <v>0</v>
      </c>
      <c r="AC485" s="899">
        <f t="shared" si="354"/>
        <v>0</v>
      </c>
      <c r="AD485" s="899">
        <f t="shared" si="354"/>
        <v>0</v>
      </c>
      <c r="AE485" s="899">
        <f t="shared" si="354"/>
        <v>0</v>
      </c>
      <c r="AF485" s="899">
        <f t="shared" si="354"/>
        <v>0</v>
      </c>
      <c r="AG485" s="899">
        <f t="shared" si="334"/>
        <v>0</v>
      </c>
      <c r="AH485" s="899">
        <f t="shared" si="334"/>
        <v>0</v>
      </c>
      <c r="AI485" s="899">
        <f t="shared" ref="AI485:AP485" si="355">SUM(AI486:AI489)</f>
        <v>0</v>
      </c>
      <c r="AJ485" s="899">
        <f t="shared" si="355"/>
        <v>0</v>
      </c>
      <c r="AK485" s="899">
        <f t="shared" si="355"/>
        <v>0</v>
      </c>
      <c r="AL485" s="899">
        <f t="shared" si="355"/>
        <v>0</v>
      </c>
      <c r="AM485" s="899">
        <f t="shared" si="355"/>
        <v>0</v>
      </c>
      <c r="AN485" s="899">
        <f t="shared" si="355"/>
        <v>0</v>
      </c>
      <c r="AO485" s="899">
        <f t="shared" si="355"/>
        <v>0</v>
      </c>
      <c r="AP485" s="899">
        <f t="shared" si="355"/>
        <v>0</v>
      </c>
      <c r="AQ485" s="899">
        <f t="shared" si="335"/>
        <v>0</v>
      </c>
      <c r="AR485" s="899"/>
      <c r="AS485" s="899">
        <f t="shared" si="341"/>
        <v>0</v>
      </c>
      <c r="AT485" s="899">
        <f t="shared" si="342"/>
        <v>0</v>
      </c>
      <c r="AU485" s="899">
        <f t="shared" ref="AU485:BA485" si="356">SUM(AU486:AU489)</f>
        <v>0</v>
      </c>
      <c r="AV485" s="899">
        <f t="shared" si="356"/>
        <v>0</v>
      </c>
      <c r="AW485" s="899">
        <f t="shared" si="356"/>
        <v>0</v>
      </c>
      <c r="AX485" s="899">
        <f t="shared" si="356"/>
        <v>0</v>
      </c>
      <c r="AY485" s="899">
        <f t="shared" si="356"/>
        <v>0</v>
      </c>
      <c r="AZ485" s="899">
        <f t="shared" si="356"/>
        <v>0</v>
      </c>
      <c r="BA485" s="899">
        <f t="shared" si="356"/>
        <v>0</v>
      </c>
      <c r="BB485" s="899">
        <f t="shared" si="343"/>
        <v>0</v>
      </c>
      <c r="BC485" s="899">
        <f t="shared" si="336"/>
        <v>0</v>
      </c>
      <c r="BD485" s="899">
        <f t="shared" si="337"/>
        <v>0</v>
      </c>
      <c r="BE485" s="901" t="str">
        <f t="shared" si="338"/>
        <v>-</v>
      </c>
      <c r="BF485" s="902"/>
      <c r="BG485" s="903"/>
      <c r="BH485" s="904"/>
      <c r="BI485" s="905"/>
      <c r="BJ485" s="866"/>
      <c r="BL485" s="867"/>
      <c r="BM485" s="867"/>
      <c r="BN485" s="867"/>
    </row>
    <row r="486" spans="1:70">
      <c r="A486" s="872"/>
      <c r="B486" s="897" t="s">
        <v>351</v>
      </c>
      <c r="C486" s="897"/>
      <c r="D486" s="899"/>
      <c r="E486" s="899"/>
      <c r="F486" s="899">
        <f t="shared" si="339"/>
        <v>0</v>
      </c>
      <c r="G486" s="899">
        <f t="shared" si="339"/>
        <v>0</v>
      </c>
      <c r="H486" s="899"/>
      <c r="I486" s="899"/>
      <c r="J486" s="899"/>
      <c r="K486" s="899"/>
      <c r="L486" s="899"/>
      <c r="M486" s="899"/>
      <c r="N486" s="899"/>
      <c r="O486" s="899"/>
      <c r="P486" s="899"/>
      <c r="Q486" s="899"/>
      <c r="R486" s="899"/>
      <c r="S486" s="899"/>
      <c r="T486" s="899"/>
      <c r="U486" s="899"/>
      <c r="V486" s="899"/>
      <c r="W486" s="899"/>
      <c r="X486" s="899"/>
      <c r="Y486" s="899"/>
      <c r="Z486" s="899"/>
      <c r="AA486" s="899"/>
      <c r="AB486" s="899"/>
      <c r="AC486" s="899"/>
      <c r="AD486" s="899"/>
      <c r="AE486" s="899"/>
      <c r="AF486" s="899"/>
      <c r="AG486" s="899">
        <f t="shared" si="334"/>
        <v>0</v>
      </c>
      <c r="AH486" s="899">
        <f t="shared" si="334"/>
        <v>0</v>
      </c>
      <c r="AI486" s="899"/>
      <c r="AJ486" s="899"/>
      <c r="AK486" s="899"/>
      <c r="AL486" s="899"/>
      <c r="AM486" s="899"/>
      <c r="AN486" s="899"/>
      <c r="AO486" s="899"/>
      <c r="AP486" s="899"/>
      <c r="AQ486" s="899">
        <f t="shared" si="335"/>
        <v>0</v>
      </c>
      <c r="AR486" s="899"/>
      <c r="AS486" s="899">
        <f t="shared" si="341"/>
        <v>0</v>
      </c>
      <c r="AT486" s="899">
        <f t="shared" si="342"/>
        <v>0</v>
      </c>
      <c r="AU486" s="899"/>
      <c r="AV486" s="899"/>
      <c r="AW486" s="899"/>
      <c r="AX486" s="899"/>
      <c r="AY486" s="899"/>
      <c r="AZ486" s="899"/>
      <c r="BA486" s="899"/>
      <c r="BB486" s="899">
        <f t="shared" si="343"/>
        <v>0</v>
      </c>
      <c r="BC486" s="899">
        <f t="shared" si="336"/>
        <v>0</v>
      </c>
      <c r="BD486" s="899">
        <f t="shared" si="337"/>
        <v>0</v>
      </c>
      <c r="BE486" s="901" t="str">
        <f t="shared" si="338"/>
        <v>-</v>
      </c>
      <c r="BF486" s="902"/>
      <c r="BG486" s="903"/>
      <c r="BH486" s="904"/>
      <c r="BI486" s="905"/>
      <c r="BJ486" s="866"/>
      <c r="BL486" s="867"/>
      <c r="BM486" s="867"/>
      <c r="BN486" s="867"/>
    </row>
    <row r="487" spans="1:70">
      <c r="A487" s="872"/>
      <c r="B487" s="897" t="s">
        <v>352</v>
      </c>
      <c r="C487" s="897"/>
      <c r="D487" s="899"/>
      <c r="E487" s="899"/>
      <c r="F487" s="899">
        <f t="shared" si="339"/>
        <v>0</v>
      </c>
      <c r="G487" s="899">
        <f t="shared" si="339"/>
        <v>0</v>
      </c>
      <c r="H487" s="899"/>
      <c r="I487" s="899"/>
      <c r="J487" s="899"/>
      <c r="K487" s="899"/>
      <c r="L487" s="899"/>
      <c r="M487" s="899"/>
      <c r="N487" s="899"/>
      <c r="O487" s="899"/>
      <c r="P487" s="899"/>
      <c r="Q487" s="899"/>
      <c r="R487" s="899"/>
      <c r="S487" s="899"/>
      <c r="T487" s="899"/>
      <c r="U487" s="899"/>
      <c r="V487" s="899"/>
      <c r="W487" s="899"/>
      <c r="X487" s="899"/>
      <c r="Y487" s="899"/>
      <c r="Z487" s="899"/>
      <c r="AA487" s="899"/>
      <c r="AB487" s="899"/>
      <c r="AC487" s="899"/>
      <c r="AD487" s="899"/>
      <c r="AE487" s="899"/>
      <c r="AF487" s="899"/>
      <c r="AG487" s="899">
        <f t="shared" si="334"/>
        <v>0</v>
      </c>
      <c r="AH487" s="899">
        <f t="shared" si="334"/>
        <v>0</v>
      </c>
      <c r="AI487" s="899"/>
      <c r="AJ487" s="899"/>
      <c r="AK487" s="899"/>
      <c r="AL487" s="899"/>
      <c r="AM487" s="899"/>
      <c r="AN487" s="899"/>
      <c r="AO487" s="899"/>
      <c r="AP487" s="899"/>
      <c r="AQ487" s="899">
        <f t="shared" si="335"/>
        <v>0</v>
      </c>
      <c r="AR487" s="899"/>
      <c r="AS487" s="899">
        <f t="shared" si="341"/>
        <v>0</v>
      </c>
      <c r="AT487" s="899">
        <f t="shared" si="342"/>
        <v>0</v>
      </c>
      <c r="AU487" s="899"/>
      <c r="AV487" s="899"/>
      <c r="AW487" s="899"/>
      <c r="AX487" s="899"/>
      <c r="AY487" s="899"/>
      <c r="AZ487" s="899"/>
      <c r="BA487" s="899"/>
      <c r="BB487" s="899">
        <f t="shared" si="343"/>
        <v>0</v>
      </c>
      <c r="BC487" s="899">
        <f t="shared" si="336"/>
        <v>0</v>
      </c>
      <c r="BD487" s="899">
        <f t="shared" si="337"/>
        <v>0</v>
      </c>
      <c r="BE487" s="901" t="str">
        <f t="shared" si="338"/>
        <v>-</v>
      </c>
      <c r="BF487" s="902"/>
      <c r="BG487" s="903"/>
      <c r="BH487" s="904"/>
      <c r="BI487" s="905"/>
      <c r="BJ487" s="866"/>
      <c r="BL487" s="867"/>
      <c r="BM487" s="867"/>
      <c r="BN487" s="867"/>
    </row>
    <row r="488" spans="1:70">
      <c r="A488" s="872"/>
      <c r="B488" s="897" t="s">
        <v>353</v>
      </c>
      <c r="C488" s="897"/>
      <c r="D488" s="899"/>
      <c r="E488" s="899"/>
      <c r="F488" s="899">
        <f t="shared" si="339"/>
        <v>0</v>
      </c>
      <c r="G488" s="899">
        <f t="shared" si="339"/>
        <v>0</v>
      </c>
      <c r="H488" s="899"/>
      <c r="I488" s="899"/>
      <c r="J488" s="899"/>
      <c r="K488" s="899"/>
      <c r="L488" s="899"/>
      <c r="M488" s="899"/>
      <c r="N488" s="899"/>
      <c r="O488" s="899"/>
      <c r="P488" s="899"/>
      <c r="Q488" s="899"/>
      <c r="R488" s="899"/>
      <c r="S488" s="899"/>
      <c r="T488" s="899"/>
      <c r="U488" s="899"/>
      <c r="V488" s="899"/>
      <c r="W488" s="899"/>
      <c r="X488" s="899"/>
      <c r="Y488" s="899"/>
      <c r="Z488" s="899"/>
      <c r="AA488" s="899"/>
      <c r="AB488" s="899"/>
      <c r="AC488" s="899"/>
      <c r="AD488" s="899"/>
      <c r="AE488" s="899"/>
      <c r="AF488" s="899"/>
      <c r="AG488" s="899">
        <f t="shared" si="334"/>
        <v>0</v>
      </c>
      <c r="AH488" s="899">
        <f t="shared" si="334"/>
        <v>0</v>
      </c>
      <c r="AI488" s="899"/>
      <c r="AJ488" s="899"/>
      <c r="AK488" s="899"/>
      <c r="AL488" s="899"/>
      <c r="AM488" s="899"/>
      <c r="AN488" s="899"/>
      <c r="AO488" s="899"/>
      <c r="AP488" s="899"/>
      <c r="AQ488" s="899">
        <f t="shared" si="335"/>
        <v>0</v>
      </c>
      <c r="AR488" s="899"/>
      <c r="AS488" s="899">
        <f t="shared" si="341"/>
        <v>0</v>
      </c>
      <c r="AT488" s="899">
        <f t="shared" si="342"/>
        <v>0</v>
      </c>
      <c r="AU488" s="899"/>
      <c r="AV488" s="899"/>
      <c r="AW488" s="899"/>
      <c r="AX488" s="899"/>
      <c r="AY488" s="899"/>
      <c r="AZ488" s="899"/>
      <c r="BA488" s="899"/>
      <c r="BB488" s="899">
        <f t="shared" si="343"/>
        <v>0</v>
      </c>
      <c r="BC488" s="899">
        <f t="shared" si="336"/>
        <v>0</v>
      </c>
      <c r="BD488" s="899">
        <f t="shared" si="337"/>
        <v>0</v>
      </c>
      <c r="BE488" s="901" t="str">
        <f t="shared" si="338"/>
        <v>-</v>
      </c>
      <c r="BF488" s="902"/>
      <c r="BG488" s="903"/>
      <c r="BH488" s="904"/>
      <c r="BI488" s="905"/>
      <c r="BJ488" s="866"/>
      <c r="BL488" s="867"/>
      <c r="BM488" s="867"/>
      <c r="BN488" s="867"/>
    </row>
    <row r="489" spans="1:70">
      <c r="A489" s="872"/>
      <c r="B489" s="897" t="s">
        <v>354</v>
      </c>
      <c r="C489" s="897"/>
      <c r="D489" s="899"/>
      <c r="E489" s="899"/>
      <c r="F489" s="899">
        <f t="shared" si="339"/>
        <v>0</v>
      </c>
      <c r="G489" s="899">
        <f t="shared" si="339"/>
        <v>0</v>
      </c>
      <c r="H489" s="899"/>
      <c r="I489" s="899"/>
      <c r="J489" s="899"/>
      <c r="K489" s="899"/>
      <c r="L489" s="899"/>
      <c r="M489" s="899"/>
      <c r="N489" s="899"/>
      <c r="O489" s="899"/>
      <c r="P489" s="899"/>
      <c r="Q489" s="899"/>
      <c r="R489" s="899"/>
      <c r="S489" s="899"/>
      <c r="T489" s="899"/>
      <c r="U489" s="899"/>
      <c r="V489" s="899"/>
      <c r="W489" s="899"/>
      <c r="X489" s="899"/>
      <c r="Y489" s="899"/>
      <c r="Z489" s="899"/>
      <c r="AA489" s="899"/>
      <c r="AB489" s="899"/>
      <c r="AC489" s="899"/>
      <c r="AD489" s="899"/>
      <c r="AE489" s="899"/>
      <c r="AF489" s="899"/>
      <c r="AG489" s="899">
        <f t="shared" si="334"/>
        <v>0</v>
      </c>
      <c r="AH489" s="899">
        <f t="shared" si="334"/>
        <v>0</v>
      </c>
      <c r="AI489" s="899"/>
      <c r="AJ489" s="899"/>
      <c r="AK489" s="899"/>
      <c r="AL489" s="899"/>
      <c r="AM489" s="899"/>
      <c r="AN489" s="899"/>
      <c r="AO489" s="899"/>
      <c r="AP489" s="899"/>
      <c r="AQ489" s="899">
        <f t="shared" si="335"/>
        <v>0</v>
      </c>
      <c r="AR489" s="899"/>
      <c r="AS489" s="899">
        <f t="shared" si="341"/>
        <v>0</v>
      </c>
      <c r="AT489" s="899">
        <f t="shared" si="342"/>
        <v>0</v>
      </c>
      <c r="AU489" s="899"/>
      <c r="AV489" s="899"/>
      <c r="AW489" s="899"/>
      <c r="AX489" s="899"/>
      <c r="AY489" s="899"/>
      <c r="AZ489" s="899"/>
      <c r="BA489" s="899"/>
      <c r="BB489" s="899">
        <f t="shared" si="343"/>
        <v>0</v>
      </c>
      <c r="BC489" s="899">
        <f t="shared" si="336"/>
        <v>0</v>
      </c>
      <c r="BD489" s="899">
        <f t="shared" si="337"/>
        <v>0</v>
      </c>
      <c r="BE489" s="901" t="str">
        <f t="shared" si="338"/>
        <v>-</v>
      </c>
      <c r="BF489" s="902"/>
      <c r="BG489" s="903"/>
      <c r="BH489" s="904"/>
      <c r="BI489" s="905"/>
      <c r="BJ489" s="866"/>
      <c r="BL489" s="867"/>
      <c r="BM489" s="867"/>
      <c r="BN489" s="867"/>
    </row>
    <row r="490" spans="1:70">
      <c r="A490" s="872"/>
      <c r="B490" s="897" t="s">
        <v>355</v>
      </c>
      <c r="C490" s="897"/>
      <c r="D490" s="899">
        <f>SUM(D491:D494)</f>
        <v>5.78225034</v>
      </c>
      <c r="E490" s="899">
        <v>5.78225034</v>
      </c>
      <c r="F490" s="899">
        <f t="shared" si="339"/>
        <v>5.78225034</v>
      </c>
      <c r="G490" s="899">
        <f t="shared" si="339"/>
        <v>0</v>
      </c>
      <c r="H490" s="899">
        <f t="shared" ref="H490:AF490" si="357">SUM(H491:H494)</f>
        <v>0</v>
      </c>
      <c r="I490" s="899">
        <f t="shared" si="357"/>
        <v>0</v>
      </c>
      <c r="J490" s="899">
        <f t="shared" si="357"/>
        <v>0</v>
      </c>
      <c r="K490" s="899">
        <f t="shared" si="357"/>
        <v>0</v>
      </c>
      <c r="L490" s="899">
        <f t="shared" si="357"/>
        <v>0</v>
      </c>
      <c r="M490" s="899">
        <f t="shared" si="357"/>
        <v>0</v>
      </c>
      <c r="N490" s="899">
        <f t="shared" si="357"/>
        <v>0</v>
      </c>
      <c r="O490" s="899">
        <f t="shared" si="357"/>
        <v>0</v>
      </c>
      <c r="P490" s="899">
        <f t="shared" si="357"/>
        <v>0</v>
      </c>
      <c r="Q490" s="899">
        <f t="shared" si="357"/>
        <v>0</v>
      </c>
      <c r="R490" s="899">
        <f t="shared" si="357"/>
        <v>0</v>
      </c>
      <c r="S490" s="899">
        <f t="shared" si="357"/>
        <v>0</v>
      </c>
      <c r="T490" s="899">
        <f t="shared" si="357"/>
        <v>0</v>
      </c>
      <c r="U490" s="899">
        <f t="shared" si="357"/>
        <v>0</v>
      </c>
      <c r="V490" s="899">
        <f t="shared" si="357"/>
        <v>0</v>
      </c>
      <c r="W490" s="899">
        <f t="shared" si="357"/>
        <v>0</v>
      </c>
      <c r="X490" s="899">
        <f t="shared" si="357"/>
        <v>0</v>
      </c>
      <c r="Y490" s="899">
        <f t="shared" si="357"/>
        <v>0</v>
      </c>
      <c r="Z490" s="899">
        <f t="shared" si="357"/>
        <v>0</v>
      </c>
      <c r="AA490" s="899">
        <f t="shared" si="357"/>
        <v>0</v>
      </c>
      <c r="AB490" s="899">
        <f t="shared" si="357"/>
        <v>0</v>
      </c>
      <c r="AC490" s="899">
        <f t="shared" si="357"/>
        <v>5.78225034</v>
      </c>
      <c r="AD490" s="899">
        <f t="shared" si="357"/>
        <v>0</v>
      </c>
      <c r="AE490" s="899">
        <f t="shared" si="357"/>
        <v>0</v>
      </c>
      <c r="AF490" s="899">
        <f t="shared" si="357"/>
        <v>0</v>
      </c>
      <c r="AG490" s="899">
        <f t="shared" si="334"/>
        <v>0</v>
      </c>
      <c r="AH490" s="899">
        <f t="shared" si="334"/>
        <v>0</v>
      </c>
      <c r="AI490" s="899">
        <f t="shared" ref="AI490:AP490" si="358">SUM(AI491:AI494)</f>
        <v>0</v>
      </c>
      <c r="AJ490" s="899">
        <f t="shared" si="358"/>
        <v>0</v>
      </c>
      <c r="AK490" s="899">
        <f t="shared" si="358"/>
        <v>0</v>
      </c>
      <c r="AL490" s="899">
        <f t="shared" si="358"/>
        <v>0</v>
      </c>
      <c r="AM490" s="899">
        <f t="shared" si="358"/>
        <v>0</v>
      </c>
      <c r="AN490" s="899">
        <f t="shared" si="358"/>
        <v>0</v>
      </c>
      <c r="AO490" s="899">
        <f t="shared" si="358"/>
        <v>0</v>
      </c>
      <c r="AP490" s="899">
        <f t="shared" si="358"/>
        <v>0</v>
      </c>
      <c r="AQ490" s="899">
        <f t="shared" si="335"/>
        <v>0</v>
      </c>
      <c r="AR490" s="899"/>
      <c r="AS490" s="899">
        <f t="shared" si="341"/>
        <v>0</v>
      </c>
      <c r="AT490" s="899">
        <f t="shared" si="342"/>
        <v>0</v>
      </c>
      <c r="AU490" s="899">
        <f t="shared" ref="AU490:BA490" si="359">SUM(AU491:AU494)</f>
        <v>0</v>
      </c>
      <c r="AV490" s="899">
        <f t="shared" si="359"/>
        <v>0</v>
      </c>
      <c r="AW490" s="899">
        <f t="shared" si="359"/>
        <v>0</v>
      </c>
      <c r="AX490" s="899">
        <f t="shared" si="359"/>
        <v>0</v>
      </c>
      <c r="AY490" s="899">
        <f t="shared" si="359"/>
        <v>0</v>
      </c>
      <c r="AZ490" s="899">
        <f t="shared" si="359"/>
        <v>0</v>
      </c>
      <c r="BA490" s="899">
        <f t="shared" si="359"/>
        <v>0</v>
      </c>
      <c r="BB490" s="899">
        <f t="shared" si="343"/>
        <v>0</v>
      </c>
      <c r="BC490" s="899">
        <f t="shared" si="336"/>
        <v>5.78225034</v>
      </c>
      <c r="BD490" s="899">
        <f t="shared" si="337"/>
        <v>0</v>
      </c>
      <c r="BE490" s="901" t="str">
        <f t="shared" si="338"/>
        <v>-</v>
      </c>
      <c r="BF490" s="902"/>
      <c r="BG490" s="903"/>
      <c r="BH490" s="904"/>
      <c r="BI490" s="905"/>
      <c r="BJ490" s="866"/>
      <c r="BL490" s="867"/>
      <c r="BM490" s="867"/>
      <c r="BN490" s="867"/>
    </row>
    <row r="491" spans="1:70">
      <c r="A491" s="872"/>
      <c r="B491" s="897" t="s">
        <v>356</v>
      </c>
      <c r="C491" s="897"/>
      <c r="D491" s="899"/>
      <c r="E491" s="899"/>
      <c r="F491" s="899">
        <f t="shared" si="339"/>
        <v>0</v>
      </c>
      <c r="G491" s="899">
        <f t="shared" si="339"/>
        <v>0</v>
      </c>
      <c r="H491" s="899"/>
      <c r="I491" s="899"/>
      <c r="J491" s="899"/>
      <c r="K491" s="899"/>
      <c r="L491" s="899"/>
      <c r="M491" s="899"/>
      <c r="N491" s="899"/>
      <c r="O491" s="899"/>
      <c r="P491" s="899"/>
      <c r="Q491" s="899"/>
      <c r="R491" s="899"/>
      <c r="S491" s="899"/>
      <c r="T491" s="899"/>
      <c r="U491" s="899"/>
      <c r="V491" s="899"/>
      <c r="W491" s="899"/>
      <c r="X491" s="899"/>
      <c r="Y491" s="899"/>
      <c r="Z491" s="899"/>
      <c r="AA491" s="899"/>
      <c r="AB491" s="899"/>
      <c r="AC491" s="899"/>
      <c r="AD491" s="899"/>
      <c r="AE491" s="899"/>
      <c r="AF491" s="899"/>
      <c r="AG491" s="899">
        <f t="shared" si="334"/>
        <v>0</v>
      </c>
      <c r="AH491" s="899">
        <f t="shared" si="334"/>
        <v>0</v>
      </c>
      <c r="AI491" s="899"/>
      <c r="AJ491" s="899"/>
      <c r="AK491" s="899"/>
      <c r="AL491" s="899"/>
      <c r="AM491" s="899"/>
      <c r="AN491" s="899"/>
      <c r="AO491" s="899"/>
      <c r="AP491" s="899"/>
      <c r="AQ491" s="899">
        <f t="shared" si="335"/>
        <v>0</v>
      </c>
      <c r="AR491" s="899"/>
      <c r="AS491" s="899">
        <f t="shared" si="341"/>
        <v>0</v>
      </c>
      <c r="AT491" s="899">
        <f t="shared" si="342"/>
        <v>0</v>
      </c>
      <c r="AU491" s="899"/>
      <c r="AV491" s="899"/>
      <c r="AW491" s="899"/>
      <c r="AX491" s="899"/>
      <c r="AY491" s="899"/>
      <c r="AZ491" s="899"/>
      <c r="BA491" s="899"/>
      <c r="BB491" s="899">
        <f t="shared" si="343"/>
        <v>0</v>
      </c>
      <c r="BC491" s="899">
        <f t="shared" si="336"/>
        <v>0</v>
      </c>
      <c r="BD491" s="899">
        <f t="shared" si="337"/>
        <v>0</v>
      </c>
      <c r="BE491" s="901" t="str">
        <f t="shared" si="338"/>
        <v>-</v>
      </c>
      <c r="BF491" s="902"/>
      <c r="BG491" s="903"/>
      <c r="BH491" s="904"/>
      <c r="BI491" s="905"/>
      <c r="BJ491" s="866"/>
      <c r="BL491" s="867"/>
      <c r="BM491" s="867"/>
      <c r="BN491" s="867"/>
    </row>
    <row r="492" spans="1:70">
      <c r="A492" s="872"/>
      <c r="B492" s="897" t="s">
        <v>357</v>
      </c>
      <c r="C492" s="897"/>
      <c r="D492" s="899"/>
      <c r="E492" s="899"/>
      <c r="F492" s="899">
        <f t="shared" si="339"/>
        <v>0</v>
      </c>
      <c r="G492" s="899">
        <f t="shared" si="339"/>
        <v>0</v>
      </c>
      <c r="H492" s="899"/>
      <c r="I492" s="899"/>
      <c r="J492" s="899"/>
      <c r="K492" s="899"/>
      <c r="L492" s="899"/>
      <c r="M492" s="899"/>
      <c r="N492" s="899"/>
      <c r="O492" s="899"/>
      <c r="P492" s="899"/>
      <c r="Q492" s="899"/>
      <c r="R492" s="899"/>
      <c r="S492" s="899"/>
      <c r="T492" s="899"/>
      <c r="U492" s="899"/>
      <c r="V492" s="899"/>
      <c r="W492" s="899"/>
      <c r="X492" s="899"/>
      <c r="Y492" s="899"/>
      <c r="Z492" s="899"/>
      <c r="AA492" s="899"/>
      <c r="AB492" s="899"/>
      <c r="AC492" s="899"/>
      <c r="AD492" s="899"/>
      <c r="AE492" s="899"/>
      <c r="AF492" s="899"/>
      <c r="AG492" s="899">
        <f t="shared" si="334"/>
        <v>0</v>
      </c>
      <c r="AH492" s="899">
        <f t="shared" si="334"/>
        <v>0</v>
      </c>
      <c r="AI492" s="899"/>
      <c r="AJ492" s="899"/>
      <c r="AK492" s="899"/>
      <c r="AL492" s="899"/>
      <c r="AM492" s="899"/>
      <c r="AN492" s="899"/>
      <c r="AO492" s="899"/>
      <c r="AP492" s="899"/>
      <c r="AQ492" s="899">
        <f t="shared" si="335"/>
        <v>0</v>
      </c>
      <c r="AR492" s="899"/>
      <c r="AS492" s="899">
        <f t="shared" si="341"/>
        <v>0</v>
      </c>
      <c r="AT492" s="899">
        <f t="shared" si="342"/>
        <v>0</v>
      </c>
      <c r="AU492" s="899"/>
      <c r="AV492" s="899"/>
      <c r="AW492" s="899"/>
      <c r="AX492" s="899"/>
      <c r="AY492" s="899"/>
      <c r="AZ492" s="899"/>
      <c r="BA492" s="899"/>
      <c r="BB492" s="899">
        <f t="shared" si="343"/>
        <v>0</v>
      </c>
      <c r="BC492" s="899">
        <f t="shared" si="336"/>
        <v>0</v>
      </c>
      <c r="BD492" s="899">
        <f t="shared" si="337"/>
        <v>0</v>
      </c>
      <c r="BE492" s="901" t="str">
        <f t="shared" si="338"/>
        <v>-</v>
      </c>
      <c r="BF492" s="902"/>
      <c r="BG492" s="903"/>
      <c r="BH492" s="904"/>
      <c r="BI492" s="905"/>
      <c r="BJ492" s="866"/>
      <c r="BL492" s="867"/>
      <c r="BM492" s="867"/>
      <c r="BN492" s="867"/>
    </row>
    <row r="493" spans="1:70">
      <c r="A493" s="872"/>
      <c r="B493" s="897" t="s">
        <v>358</v>
      </c>
      <c r="C493" s="897"/>
      <c r="D493" s="899">
        <v>5.78225034</v>
      </c>
      <c r="E493" s="899">
        <v>5.78225034</v>
      </c>
      <c r="F493" s="899">
        <f t="shared" si="339"/>
        <v>5.78225034</v>
      </c>
      <c r="G493" s="899">
        <f t="shared" si="339"/>
        <v>0</v>
      </c>
      <c r="H493" s="899"/>
      <c r="I493" s="899"/>
      <c r="J493" s="899"/>
      <c r="K493" s="899"/>
      <c r="L493" s="899"/>
      <c r="M493" s="899"/>
      <c r="N493" s="899"/>
      <c r="O493" s="899"/>
      <c r="P493" s="899"/>
      <c r="Q493" s="899"/>
      <c r="R493" s="899"/>
      <c r="S493" s="899"/>
      <c r="T493" s="899"/>
      <c r="U493" s="899"/>
      <c r="V493" s="899"/>
      <c r="W493" s="899"/>
      <c r="X493" s="899"/>
      <c r="Y493" s="899"/>
      <c r="Z493" s="899"/>
      <c r="AA493" s="899"/>
      <c r="AB493" s="899"/>
      <c r="AC493" s="899">
        <f>D493</f>
        <v>5.78225034</v>
      </c>
      <c r="AD493" s="899"/>
      <c r="AE493" s="899"/>
      <c r="AF493" s="899"/>
      <c r="AG493" s="899">
        <f t="shared" si="334"/>
        <v>0</v>
      </c>
      <c r="AH493" s="899">
        <f t="shared" si="334"/>
        <v>0</v>
      </c>
      <c r="AI493" s="899"/>
      <c r="AJ493" s="899"/>
      <c r="AK493" s="899"/>
      <c r="AL493" s="899"/>
      <c r="AM493" s="899"/>
      <c r="AN493" s="899"/>
      <c r="AO493" s="899"/>
      <c r="AP493" s="899"/>
      <c r="AQ493" s="899">
        <f t="shared" si="335"/>
        <v>0</v>
      </c>
      <c r="AR493" s="899"/>
      <c r="AS493" s="899">
        <f t="shared" si="341"/>
        <v>0</v>
      </c>
      <c r="AT493" s="899">
        <f t="shared" si="342"/>
        <v>0</v>
      </c>
      <c r="AU493" s="899"/>
      <c r="AV493" s="899"/>
      <c r="AW493" s="899"/>
      <c r="AX493" s="899"/>
      <c r="AY493" s="899"/>
      <c r="AZ493" s="899"/>
      <c r="BA493" s="899"/>
      <c r="BB493" s="899">
        <f t="shared" si="343"/>
        <v>0</v>
      </c>
      <c r="BC493" s="899">
        <f t="shared" si="336"/>
        <v>5.78225034</v>
      </c>
      <c r="BD493" s="899">
        <f t="shared" si="337"/>
        <v>0</v>
      </c>
      <c r="BE493" s="901" t="str">
        <f t="shared" si="338"/>
        <v>-</v>
      </c>
      <c r="BF493" s="902"/>
      <c r="BG493" s="903"/>
      <c r="BH493" s="904"/>
      <c r="BI493" s="905"/>
      <c r="BJ493" s="866"/>
      <c r="BL493" s="867"/>
      <c r="BM493" s="867"/>
      <c r="BN493" s="867"/>
    </row>
    <row r="494" spans="1:70">
      <c r="A494" s="872"/>
      <c r="B494" s="897" t="s">
        <v>359</v>
      </c>
      <c r="C494" s="897"/>
      <c r="D494" s="899"/>
      <c r="E494" s="899"/>
      <c r="F494" s="899">
        <f t="shared" si="339"/>
        <v>0</v>
      </c>
      <c r="G494" s="899">
        <f t="shared" si="339"/>
        <v>0</v>
      </c>
      <c r="H494" s="899"/>
      <c r="I494" s="899"/>
      <c r="J494" s="899"/>
      <c r="K494" s="899"/>
      <c r="L494" s="899"/>
      <c r="M494" s="899"/>
      <c r="N494" s="899"/>
      <c r="O494" s="899"/>
      <c r="P494" s="899"/>
      <c r="Q494" s="899"/>
      <c r="R494" s="899"/>
      <c r="S494" s="899"/>
      <c r="T494" s="899"/>
      <c r="U494" s="899"/>
      <c r="V494" s="899"/>
      <c r="W494" s="899"/>
      <c r="X494" s="899"/>
      <c r="Y494" s="899"/>
      <c r="Z494" s="899"/>
      <c r="AA494" s="899"/>
      <c r="AB494" s="899"/>
      <c r="AC494" s="899"/>
      <c r="AD494" s="899"/>
      <c r="AE494" s="899"/>
      <c r="AF494" s="899"/>
      <c r="AG494" s="899">
        <f t="shared" si="334"/>
        <v>0</v>
      </c>
      <c r="AH494" s="899">
        <f t="shared" si="334"/>
        <v>0</v>
      </c>
      <c r="AI494" s="899"/>
      <c r="AJ494" s="899"/>
      <c r="AK494" s="899"/>
      <c r="AL494" s="899"/>
      <c r="AM494" s="899"/>
      <c r="AN494" s="899"/>
      <c r="AO494" s="899"/>
      <c r="AP494" s="899"/>
      <c r="AQ494" s="899">
        <f t="shared" si="335"/>
        <v>0</v>
      </c>
      <c r="AR494" s="899"/>
      <c r="AS494" s="899">
        <f t="shared" si="341"/>
        <v>0</v>
      </c>
      <c r="AT494" s="899">
        <f t="shared" si="342"/>
        <v>0</v>
      </c>
      <c r="AU494" s="899"/>
      <c r="AV494" s="899"/>
      <c r="AW494" s="899"/>
      <c r="AX494" s="899"/>
      <c r="AY494" s="899"/>
      <c r="AZ494" s="899"/>
      <c r="BA494" s="899"/>
      <c r="BB494" s="899">
        <f t="shared" si="343"/>
        <v>0</v>
      </c>
      <c r="BC494" s="899">
        <f t="shared" si="336"/>
        <v>0</v>
      </c>
      <c r="BD494" s="899">
        <f t="shared" si="337"/>
        <v>0</v>
      </c>
      <c r="BE494" s="901" t="str">
        <f t="shared" si="338"/>
        <v>-</v>
      </c>
      <c r="BF494" s="902"/>
      <c r="BG494" s="903"/>
      <c r="BH494" s="904"/>
      <c r="BI494" s="905"/>
      <c r="BJ494" s="866"/>
      <c r="BL494" s="867"/>
      <c r="BM494" s="867"/>
      <c r="BN494" s="867"/>
    </row>
    <row r="495" spans="1:70">
      <c r="A495" s="872"/>
      <c r="B495" s="897" t="s">
        <v>55</v>
      </c>
      <c r="C495" s="897"/>
      <c r="D495" s="899"/>
      <c r="E495" s="899"/>
      <c r="F495" s="899">
        <f t="shared" si="339"/>
        <v>0</v>
      </c>
      <c r="G495" s="899">
        <f t="shared" si="339"/>
        <v>0</v>
      </c>
      <c r="H495" s="899"/>
      <c r="I495" s="899"/>
      <c r="J495" s="899"/>
      <c r="K495" s="899"/>
      <c r="L495" s="899"/>
      <c r="M495" s="899"/>
      <c r="N495" s="899"/>
      <c r="O495" s="899"/>
      <c r="P495" s="899"/>
      <c r="Q495" s="899"/>
      <c r="R495" s="899"/>
      <c r="S495" s="899"/>
      <c r="T495" s="899"/>
      <c r="U495" s="899"/>
      <c r="V495" s="899"/>
      <c r="W495" s="899"/>
      <c r="X495" s="899"/>
      <c r="Y495" s="899"/>
      <c r="Z495" s="899"/>
      <c r="AA495" s="899"/>
      <c r="AB495" s="899"/>
      <c r="AC495" s="899"/>
      <c r="AD495" s="899"/>
      <c r="AE495" s="899"/>
      <c r="AF495" s="899"/>
      <c r="AG495" s="899">
        <f t="shared" si="334"/>
        <v>0</v>
      </c>
      <c r="AH495" s="899">
        <f t="shared" si="334"/>
        <v>0</v>
      </c>
      <c r="AI495" s="899"/>
      <c r="AJ495" s="899"/>
      <c r="AK495" s="899"/>
      <c r="AL495" s="899"/>
      <c r="AM495" s="899"/>
      <c r="AN495" s="899"/>
      <c r="AO495" s="899"/>
      <c r="AP495" s="899"/>
      <c r="AQ495" s="899">
        <f t="shared" si="335"/>
        <v>0</v>
      </c>
      <c r="AR495" s="899"/>
      <c r="AS495" s="899">
        <f t="shared" si="341"/>
        <v>0</v>
      </c>
      <c r="AT495" s="899">
        <f t="shared" si="342"/>
        <v>0</v>
      </c>
      <c r="AU495" s="899"/>
      <c r="AV495" s="899"/>
      <c r="AW495" s="899"/>
      <c r="AX495" s="899"/>
      <c r="AY495" s="899"/>
      <c r="AZ495" s="899"/>
      <c r="BA495" s="899"/>
      <c r="BB495" s="899">
        <f t="shared" si="343"/>
        <v>0</v>
      </c>
      <c r="BC495" s="899">
        <f t="shared" si="336"/>
        <v>0</v>
      </c>
      <c r="BD495" s="899">
        <f t="shared" si="337"/>
        <v>0</v>
      </c>
      <c r="BE495" s="901" t="str">
        <f t="shared" si="338"/>
        <v>-</v>
      </c>
      <c r="BF495" s="902"/>
      <c r="BG495" s="903"/>
      <c r="BH495" s="904"/>
      <c r="BI495" s="905"/>
      <c r="BJ495" s="866"/>
      <c r="BL495" s="867"/>
      <c r="BM495" s="867"/>
      <c r="BN495" s="867"/>
    </row>
    <row r="496" spans="1:70" s="919" customFormat="1" ht="42" customHeight="1">
      <c r="A496" s="922">
        <v>17</v>
      </c>
      <c r="B496" s="921" t="s">
        <v>58</v>
      </c>
      <c r="C496" s="921"/>
      <c r="D496" s="320">
        <v>0</v>
      </c>
      <c r="E496" s="320"/>
      <c r="F496" s="320">
        <f t="shared" si="339"/>
        <v>0</v>
      </c>
      <c r="G496" s="320">
        <f t="shared" si="339"/>
        <v>0</v>
      </c>
      <c r="H496" s="320">
        <v>0</v>
      </c>
      <c r="I496" s="907"/>
      <c r="J496" s="907"/>
      <c r="K496" s="907"/>
      <c r="L496" s="907">
        <v>0</v>
      </c>
      <c r="M496" s="907">
        <v>0</v>
      </c>
      <c r="N496" s="907"/>
      <c r="O496" s="907"/>
      <c r="P496" s="907">
        <v>0</v>
      </c>
      <c r="Q496" s="907">
        <v>0</v>
      </c>
      <c r="R496" s="907"/>
      <c r="S496" s="907"/>
      <c r="T496" s="907">
        <v>0</v>
      </c>
      <c r="U496" s="907">
        <v>0</v>
      </c>
      <c r="V496" s="907">
        <v>0</v>
      </c>
      <c r="W496" s="907" t="s">
        <v>360</v>
      </c>
      <c r="X496" s="907"/>
      <c r="Y496" s="907"/>
      <c r="Z496" s="907"/>
      <c r="AA496" s="907"/>
      <c r="AB496" s="907"/>
      <c r="AC496" s="907"/>
      <c r="AD496" s="907"/>
      <c r="AE496" s="907"/>
      <c r="AF496" s="907"/>
      <c r="AG496" s="907">
        <f t="shared" si="334"/>
        <v>0</v>
      </c>
      <c r="AH496" s="907">
        <f t="shared" si="334"/>
        <v>0</v>
      </c>
      <c r="AI496" s="907"/>
      <c r="AJ496" s="907"/>
      <c r="AK496" s="907"/>
      <c r="AL496" s="907"/>
      <c r="AM496" s="907"/>
      <c r="AN496" s="907"/>
      <c r="AO496" s="907"/>
      <c r="AP496" s="907"/>
      <c r="AQ496" s="907">
        <f t="shared" si="335"/>
        <v>0</v>
      </c>
      <c r="AR496" s="907"/>
      <c r="AS496" s="907">
        <f t="shared" si="341"/>
        <v>0</v>
      </c>
      <c r="AT496" s="907">
        <f t="shared" si="342"/>
        <v>0</v>
      </c>
      <c r="AU496" s="907"/>
      <c r="AV496" s="907"/>
      <c r="AW496" s="907"/>
      <c r="AX496" s="907"/>
      <c r="AY496" s="907"/>
      <c r="AZ496" s="907"/>
      <c r="BA496" s="907"/>
      <c r="BB496" s="907">
        <f t="shared" si="343"/>
        <v>0</v>
      </c>
      <c r="BC496" s="907">
        <f t="shared" si="336"/>
        <v>0</v>
      </c>
      <c r="BD496" s="320">
        <f t="shared" si="337"/>
        <v>0</v>
      </c>
      <c r="BE496" s="908" t="str">
        <f t="shared" si="338"/>
        <v>-</v>
      </c>
      <c r="BF496" s="586"/>
      <c r="BG496" s="635"/>
      <c r="BH496" s="635"/>
      <c r="BI496" s="636"/>
      <c r="BJ496" s="449"/>
      <c r="BK496" s="916"/>
      <c r="BL496" s="917">
        <v>0.1142387</v>
      </c>
      <c r="BM496" s="578">
        <v>0</v>
      </c>
      <c r="BN496" s="917">
        <v>0.1142387</v>
      </c>
      <c r="BO496" s="916">
        <v>114.23869999999999</v>
      </c>
      <c r="BQ496" s="916">
        <v>0</v>
      </c>
      <c r="BR496" s="916">
        <v>0</v>
      </c>
    </row>
    <row r="497" spans="1:66">
      <c r="A497" s="872"/>
      <c r="B497" s="897" t="s">
        <v>343</v>
      </c>
      <c r="C497" s="897"/>
      <c r="D497" s="899">
        <f>D498+D509+D514</f>
        <v>0</v>
      </c>
      <c r="E497" s="899"/>
      <c r="F497" s="899">
        <f t="shared" si="339"/>
        <v>0</v>
      </c>
      <c r="G497" s="899">
        <f t="shared" si="339"/>
        <v>0</v>
      </c>
      <c r="H497" s="899">
        <f t="shared" ref="H497:AF497" si="360">H498+H509+H514</f>
        <v>0</v>
      </c>
      <c r="I497" s="899">
        <f t="shared" si="360"/>
        <v>0</v>
      </c>
      <c r="J497" s="899">
        <f t="shared" si="360"/>
        <v>0</v>
      </c>
      <c r="K497" s="899">
        <f t="shared" si="360"/>
        <v>0</v>
      </c>
      <c r="L497" s="899">
        <f t="shared" si="360"/>
        <v>0</v>
      </c>
      <c r="M497" s="899">
        <f t="shared" si="360"/>
        <v>0</v>
      </c>
      <c r="N497" s="899">
        <f t="shared" si="360"/>
        <v>0</v>
      </c>
      <c r="O497" s="899">
        <f t="shared" si="360"/>
        <v>0</v>
      </c>
      <c r="P497" s="899">
        <f t="shared" si="360"/>
        <v>0</v>
      </c>
      <c r="Q497" s="899">
        <f t="shared" si="360"/>
        <v>0</v>
      </c>
      <c r="R497" s="899">
        <f t="shared" si="360"/>
        <v>0</v>
      </c>
      <c r="S497" s="899">
        <f t="shared" si="360"/>
        <v>0</v>
      </c>
      <c r="T497" s="899">
        <f t="shared" si="360"/>
        <v>0</v>
      </c>
      <c r="U497" s="899">
        <f t="shared" si="360"/>
        <v>0</v>
      </c>
      <c r="V497" s="899">
        <f t="shared" si="360"/>
        <v>0</v>
      </c>
      <c r="W497" s="899">
        <f t="shared" si="360"/>
        <v>0</v>
      </c>
      <c r="X497" s="899">
        <f t="shared" si="360"/>
        <v>0</v>
      </c>
      <c r="Y497" s="899">
        <f t="shared" si="360"/>
        <v>0</v>
      </c>
      <c r="Z497" s="899">
        <f t="shared" si="360"/>
        <v>0</v>
      </c>
      <c r="AA497" s="899">
        <f t="shared" si="360"/>
        <v>0</v>
      </c>
      <c r="AB497" s="899">
        <f t="shared" si="360"/>
        <v>0</v>
      </c>
      <c r="AC497" s="899">
        <f t="shared" si="360"/>
        <v>0</v>
      </c>
      <c r="AD497" s="899">
        <f t="shared" si="360"/>
        <v>0</v>
      </c>
      <c r="AE497" s="899">
        <f t="shared" si="360"/>
        <v>0</v>
      </c>
      <c r="AF497" s="899">
        <f t="shared" si="360"/>
        <v>0</v>
      </c>
      <c r="AG497" s="899">
        <f t="shared" si="334"/>
        <v>0</v>
      </c>
      <c r="AH497" s="899">
        <f t="shared" si="334"/>
        <v>0</v>
      </c>
      <c r="AI497" s="899">
        <f t="shared" ref="AI497:AP497" si="361">AI498+AI509+AI514</f>
        <v>0</v>
      </c>
      <c r="AJ497" s="899">
        <f t="shared" si="361"/>
        <v>0</v>
      </c>
      <c r="AK497" s="899">
        <f t="shared" si="361"/>
        <v>0</v>
      </c>
      <c r="AL497" s="899">
        <f t="shared" si="361"/>
        <v>0</v>
      </c>
      <c r="AM497" s="899">
        <f t="shared" si="361"/>
        <v>0</v>
      </c>
      <c r="AN497" s="899">
        <f t="shared" si="361"/>
        <v>0</v>
      </c>
      <c r="AO497" s="899">
        <f t="shared" si="361"/>
        <v>0</v>
      </c>
      <c r="AP497" s="899">
        <f t="shared" si="361"/>
        <v>0</v>
      </c>
      <c r="AQ497" s="899">
        <f t="shared" si="335"/>
        <v>0</v>
      </c>
      <c r="AR497" s="899"/>
      <c r="AS497" s="899">
        <f t="shared" si="341"/>
        <v>0</v>
      </c>
      <c r="AT497" s="899">
        <f t="shared" si="342"/>
        <v>0</v>
      </c>
      <c r="AU497" s="899">
        <f t="shared" ref="AU497:BA497" si="362">AU498+AU509+AU514</f>
        <v>0</v>
      </c>
      <c r="AV497" s="899">
        <f t="shared" si="362"/>
        <v>0</v>
      </c>
      <c r="AW497" s="899">
        <f t="shared" si="362"/>
        <v>0</v>
      </c>
      <c r="AX497" s="899">
        <f t="shared" si="362"/>
        <v>0</v>
      </c>
      <c r="AY497" s="899">
        <f t="shared" si="362"/>
        <v>0</v>
      </c>
      <c r="AZ497" s="899">
        <f t="shared" si="362"/>
        <v>0</v>
      </c>
      <c r="BA497" s="899">
        <f t="shared" si="362"/>
        <v>0</v>
      </c>
      <c r="BB497" s="899">
        <f t="shared" si="343"/>
        <v>0</v>
      </c>
      <c r="BC497" s="899">
        <f t="shared" si="336"/>
        <v>0</v>
      </c>
      <c r="BD497" s="899">
        <f t="shared" si="337"/>
        <v>0</v>
      </c>
      <c r="BE497" s="901" t="str">
        <f t="shared" si="338"/>
        <v>-</v>
      </c>
      <c r="BF497" s="902"/>
      <c r="BG497" s="903"/>
      <c r="BH497" s="904"/>
      <c r="BI497" s="905"/>
      <c r="BJ497" s="866"/>
      <c r="BL497" s="867"/>
      <c r="BM497" s="867"/>
      <c r="BN497" s="867"/>
    </row>
    <row r="498" spans="1:66">
      <c r="A498" s="872"/>
      <c r="B498" s="897" t="s">
        <v>344</v>
      </c>
      <c r="C498" s="897"/>
      <c r="D498" s="899">
        <f>D499+D504</f>
        <v>0</v>
      </c>
      <c r="E498" s="899"/>
      <c r="F498" s="899">
        <f t="shared" si="339"/>
        <v>0</v>
      </c>
      <c r="G498" s="899">
        <f t="shared" si="339"/>
        <v>0</v>
      </c>
      <c r="H498" s="899">
        <f t="shared" ref="H498:AF498" si="363">H499+H504</f>
        <v>0</v>
      </c>
      <c r="I498" s="899">
        <f t="shared" si="363"/>
        <v>0</v>
      </c>
      <c r="J498" s="899">
        <f t="shared" si="363"/>
        <v>0</v>
      </c>
      <c r="K498" s="899">
        <f t="shared" si="363"/>
        <v>0</v>
      </c>
      <c r="L498" s="899">
        <f t="shared" si="363"/>
        <v>0</v>
      </c>
      <c r="M498" s="899">
        <f t="shared" si="363"/>
        <v>0</v>
      </c>
      <c r="N498" s="899">
        <f t="shared" si="363"/>
        <v>0</v>
      </c>
      <c r="O498" s="899">
        <f t="shared" si="363"/>
        <v>0</v>
      </c>
      <c r="P498" s="899">
        <f t="shared" si="363"/>
        <v>0</v>
      </c>
      <c r="Q498" s="899">
        <f t="shared" si="363"/>
        <v>0</v>
      </c>
      <c r="R498" s="899">
        <f t="shared" si="363"/>
        <v>0</v>
      </c>
      <c r="S498" s="899">
        <f t="shared" si="363"/>
        <v>0</v>
      </c>
      <c r="T498" s="899">
        <f t="shared" si="363"/>
        <v>0</v>
      </c>
      <c r="U498" s="899">
        <f t="shared" si="363"/>
        <v>0</v>
      </c>
      <c r="V498" s="899">
        <f t="shared" si="363"/>
        <v>0</v>
      </c>
      <c r="W498" s="899">
        <f t="shared" si="363"/>
        <v>0</v>
      </c>
      <c r="X498" s="899">
        <f t="shared" si="363"/>
        <v>0</v>
      </c>
      <c r="Y498" s="899">
        <f t="shared" si="363"/>
        <v>0</v>
      </c>
      <c r="Z498" s="899">
        <f t="shared" si="363"/>
        <v>0</v>
      </c>
      <c r="AA498" s="899">
        <f t="shared" si="363"/>
        <v>0</v>
      </c>
      <c r="AB498" s="899">
        <f t="shared" si="363"/>
        <v>0</v>
      </c>
      <c r="AC498" s="899">
        <f t="shared" si="363"/>
        <v>0</v>
      </c>
      <c r="AD498" s="899">
        <f t="shared" si="363"/>
        <v>0</v>
      </c>
      <c r="AE498" s="899">
        <f t="shared" si="363"/>
        <v>0</v>
      </c>
      <c r="AF498" s="899">
        <f t="shared" si="363"/>
        <v>0</v>
      </c>
      <c r="AG498" s="899">
        <f t="shared" si="334"/>
        <v>0</v>
      </c>
      <c r="AH498" s="899">
        <f t="shared" si="334"/>
        <v>0</v>
      </c>
      <c r="AI498" s="899">
        <f t="shared" ref="AI498:AP498" si="364">AI499+AI504</f>
        <v>0</v>
      </c>
      <c r="AJ498" s="899">
        <f t="shared" si="364"/>
        <v>0</v>
      </c>
      <c r="AK498" s="899">
        <f t="shared" si="364"/>
        <v>0</v>
      </c>
      <c r="AL498" s="899">
        <f t="shared" si="364"/>
        <v>0</v>
      </c>
      <c r="AM498" s="899">
        <f t="shared" si="364"/>
        <v>0</v>
      </c>
      <c r="AN498" s="899">
        <f t="shared" si="364"/>
        <v>0</v>
      </c>
      <c r="AO498" s="899">
        <f t="shared" si="364"/>
        <v>0</v>
      </c>
      <c r="AP498" s="899">
        <f t="shared" si="364"/>
        <v>0</v>
      </c>
      <c r="AQ498" s="899">
        <f t="shared" si="335"/>
        <v>0</v>
      </c>
      <c r="AR498" s="899"/>
      <c r="AS498" s="899">
        <f t="shared" si="341"/>
        <v>0</v>
      </c>
      <c r="AT498" s="899">
        <f t="shared" si="342"/>
        <v>0</v>
      </c>
      <c r="AU498" s="899">
        <f t="shared" ref="AU498:BA498" si="365">AU499+AU504</f>
        <v>0</v>
      </c>
      <c r="AV498" s="899">
        <f t="shared" si="365"/>
        <v>0</v>
      </c>
      <c r="AW498" s="899">
        <f t="shared" si="365"/>
        <v>0</v>
      </c>
      <c r="AX498" s="899">
        <f t="shared" si="365"/>
        <v>0</v>
      </c>
      <c r="AY498" s="899">
        <f t="shared" si="365"/>
        <v>0</v>
      </c>
      <c r="AZ498" s="899">
        <f t="shared" si="365"/>
        <v>0</v>
      </c>
      <c r="BA498" s="899">
        <f t="shared" si="365"/>
        <v>0</v>
      </c>
      <c r="BB498" s="899">
        <f t="shared" si="343"/>
        <v>0</v>
      </c>
      <c r="BC498" s="899">
        <f t="shared" si="336"/>
        <v>0</v>
      </c>
      <c r="BD498" s="899">
        <f t="shared" si="337"/>
        <v>0</v>
      </c>
      <c r="BE498" s="901" t="str">
        <f t="shared" si="338"/>
        <v>-</v>
      </c>
      <c r="BF498" s="902"/>
      <c r="BG498" s="903"/>
      <c r="BH498" s="904"/>
      <c r="BI498" s="905"/>
      <c r="BJ498" s="866"/>
      <c r="BL498" s="867"/>
      <c r="BM498" s="867"/>
      <c r="BN498" s="867"/>
    </row>
    <row r="499" spans="1:66">
      <c r="A499" s="872"/>
      <c r="B499" s="897" t="s">
        <v>345</v>
      </c>
      <c r="C499" s="897"/>
      <c r="D499" s="899">
        <f>SUM(D500:D503)</f>
        <v>0</v>
      </c>
      <c r="E499" s="899"/>
      <c r="F499" s="899">
        <f t="shared" si="339"/>
        <v>0</v>
      </c>
      <c r="G499" s="899">
        <f t="shared" si="339"/>
        <v>0</v>
      </c>
      <c r="H499" s="899">
        <f t="shared" ref="H499:AF499" si="366">SUM(H500:H503)</f>
        <v>0</v>
      </c>
      <c r="I499" s="899">
        <f t="shared" si="366"/>
        <v>0</v>
      </c>
      <c r="J499" s="899">
        <f t="shared" si="366"/>
        <v>0</v>
      </c>
      <c r="K499" s="899">
        <f t="shared" si="366"/>
        <v>0</v>
      </c>
      <c r="L499" s="899">
        <f t="shared" si="366"/>
        <v>0</v>
      </c>
      <c r="M499" s="899">
        <f t="shared" si="366"/>
        <v>0</v>
      </c>
      <c r="N499" s="899">
        <f t="shared" si="366"/>
        <v>0</v>
      </c>
      <c r="O499" s="899">
        <f t="shared" si="366"/>
        <v>0</v>
      </c>
      <c r="P499" s="899">
        <f t="shared" si="366"/>
        <v>0</v>
      </c>
      <c r="Q499" s="899">
        <f t="shared" si="366"/>
        <v>0</v>
      </c>
      <c r="R499" s="899">
        <f t="shared" si="366"/>
        <v>0</v>
      </c>
      <c r="S499" s="899">
        <f t="shared" si="366"/>
        <v>0</v>
      </c>
      <c r="T499" s="899">
        <f t="shared" si="366"/>
        <v>0</v>
      </c>
      <c r="U499" s="899">
        <f t="shared" si="366"/>
        <v>0</v>
      </c>
      <c r="V499" s="899">
        <f t="shared" si="366"/>
        <v>0</v>
      </c>
      <c r="W499" s="899">
        <f t="shared" si="366"/>
        <v>0</v>
      </c>
      <c r="X499" s="899">
        <f t="shared" si="366"/>
        <v>0</v>
      </c>
      <c r="Y499" s="899">
        <f t="shared" si="366"/>
        <v>0</v>
      </c>
      <c r="Z499" s="899">
        <f t="shared" si="366"/>
        <v>0</v>
      </c>
      <c r="AA499" s="899">
        <f t="shared" si="366"/>
        <v>0</v>
      </c>
      <c r="AB499" s="899">
        <f t="shared" si="366"/>
        <v>0</v>
      </c>
      <c r="AC499" s="899">
        <f t="shared" si="366"/>
        <v>0</v>
      </c>
      <c r="AD499" s="899">
        <f t="shared" si="366"/>
        <v>0</v>
      </c>
      <c r="AE499" s="899">
        <f t="shared" si="366"/>
        <v>0</v>
      </c>
      <c r="AF499" s="899">
        <f t="shared" si="366"/>
        <v>0</v>
      </c>
      <c r="AG499" s="899">
        <f t="shared" si="334"/>
        <v>0</v>
      </c>
      <c r="AH499" s="899">
        <f t="shared" si="334"/>
        <v>0</v>
      </c>
      <c r="AI499" s="899">
        <f t="shared" ref="AI499:AP499" si="367">SUM(AI500:AI503)</f>
        <v>0</v>
      </c>
      <c r="AJ499" s="899">
        <f t="shared" si="367"/>
        <v>0</v>
      </c>
      <c r="AK499" s="899">
        <f t="shared" si="367"/>
        <v>0</v>
      </c>
      <c r="AL499" s="899">
        <f t="shared" si="367"/>
        <v>0</v>
      </c>
      <c r="AM499" s="899">
        <f t="shared" si="367"/>
        <v>0</v>
      </c>
      <c r="AN499" s="899">
        <f t="shared" si="367"/>
        <v>0</v>
      </c>
      <c r="AO499" s="899">
        <f t="shared" si="367"/>
        <v>0</v>
      </c>
      <c r="AP499" s="899">
        <f t="shared" si="367"/>
        <v>0</v>
      </c>
      <c r="AQ499" s="899">
        <f t="shared" si="335"/>
        <v>0</v>
      </c>
      <c r="AR499" s="899"/>
      <c r="AS499" s="899">
        <f t="shared" si="341"/>
        <v>0</v>
      </c>
      <c r="AT499" s="899">
        <f t="shared" si="342"/>
        <v>0</v>
      </c>
      <c r="AU499" s="899">
        <f t="shared" ref="AU499:BA499" si="368">SUM(AU500:AU503)</f>
        <v>0</v>
      </c>
      <c r="AV499" s="899">
        <f t="shared" si="368"/>
        <v>0</v>
      </c>
      <c r="AW499" s="899">
        <f t="shared" si="368"/>
        <v>0</v>
      </c>
      <c r="AX499" s="899">
        <f t="shared" si="368"/>
        <v>0</v>
      </c>
      <c r="AY499" s="899">
        <f t="shared" si="368"/>
        <v>0</v>
      </c>
      <c r="AZ499" s="899">
        <f t="shared" si="368"/>
        <v>0</v>
      </c>
      <c r="BA499" s="899">
        <f t="shared" si="368"/>
        <v>0</v>
      </c>
      <c r="BB499" s="899">
        <f t="shared" si="343"/>
        <v>0</v>
      </c>
      <c r="BC499" s="899">
        <f t="shared" si="336"/>
        <v>0</v>
      </c>
      <c r="BD499" s="899">
        <f t="shared" si="337"/>
        <v>0</v>
      </c>
      <c r="BE499" s="901" t="str">
        <f t="shared" si="338"/>
        <v>-</v>
      </c>
      <c r="BF499" s="902"/>
      <c r="BG499" s="903"/>
      <c r="BH499" s="904"/>
      <c r="BI499" s="905"/>
      <c r="BJ499" s="866"/>
      <c r="BL499" s="867"/>
      <c r="BM499" s="867"/>
      <c r="BN499" s="867"/>
    </row>
    <row r="500" spans="1:66">
      <c r="A500" s="872"/>
      <c r="B500" s="897" t="s">
        <v>346</v>
      </c>
      <c r="C500" s="897"/>
      <c r="D500" s="899"/>
      <c r="E500" s="899"/>
      <c r="F500" s="899">
        <f t="shared" si="339"/>
        <v>0</v>
      </c>
      <c r="G500" s="899">
        <f t="shared" si="339"/>
        <v>0</v>
      </c>
      <c r="H500" s="899"/>
      <c r="I500" s="899"/>
      <c r="J500" s="899"/>
      <c r="K500" s="899"/>
      <c r="L500" s="899"/>
      <c r="M500" s="899"/>
      <c r="N500" s="899"/>
      <c r="O500" s="899"/>
      <c r="P500" s="899"/>
      <c r="Q500" s="899"/>
      <c r="R500" s="899"/>
      <c r="S500" s="899"/>
      <c r="T500" s="899"/>
      <c r="U500" s="899"/>
      <c r="V500" s="899"/>
      <c r="W500" s="899"/>
      <c r="X500" s="899"/>
      <c r="Y500" s="899"/>
      <c r="Z500" s="899"/>
      <c r="AA500" s="899"/>
      <c r="AB500" s="899"/>
      <c r="AC500" s="899"/>
      <c r="AD500" s="899"/>
      <c r="AE500" s="899"/>
      <c r="AF500" s="899"/>
      <c r="AG500" s="899">
        <f t="shared" si="334"/>
        <v>0</v>
      </c>
      <c r="AH500" s="899">
        <f t="shared" si="334"/>
        <v>0</v>
      </c>
      <c r="AI500" s="899"/>
      <c r="AJ500" s="899"/>
      <c r="AK500" s="899"/>
      <c r="AL500" s="899"/>
      <c r="AM500" s="899"/>
      <c r="AN500" s="899"/>
      <c r="AO500" s="899"/>
      <c r="AP500" s="899"/>
      <c r="AQ500" s="899">
        <f t="shared" si="335"/>
        <v>0</v>
      </c>
      <c r="AR500" s="899"/>
      <c r="AS500" s="899">
        <f t="shared" si="341"/>
        <v>0</v>
      </c>
      <c r="AT500" s="899">
        <f t="shared" si="342"/>
        <v>0</v>
      </c>
      <c r="AU500" s="899"/>
      <c r="AV500" s="899"/>
      <c r="AW500" s="899"/>
      <c r="AX500" s="899"/>
      <c r="AY500" s="899"/>
      <c r="AZ500" s="899"/>
      <c r="BA500" s="899"/>
      <c r="BB500" s="899">
        <f t="shared" si="343"/>
        <v>0</v>
      </c>
      <c r="BC500" s="899">
        <f t="shared" si="336"/>
        <v>0</v>
      </c>
      <c r="BD500" s="899">
        <f t="shared" si="337"/>
        <v>0</v>
      </c>
      <c r="BE500" s="901" t="str">
        <f t="shared" si="338"/>
        <v>-</v>
      </c>
      <c r="BF500" s="902"/>
      <c r="BG500" s="903"/>
      <c r="BH500" s="904"/>
      <c r="BI500" s="905"/>
      <c r="BJ500" s="866"/>
      <c r="BL500" s="867"/>
      <c r="BM500" s="867"/>
      <c r="BN500" s="867"/>
    </row>
    <row r="501" spans="1:66">
      <c r="A501" s="872"/>
      <c r="B501" s="897" t="s">
        <v>347</v>
      </c>
      <c r="C501" s="897"/>
      <c r="D501" s="899"/>
      <c r="E501" s="899"/>
      <c r="F501" s="899">
        <f t="shared" si="339"/>
        <v>0</v>
      </c>
      <c r="G501" s="899">
        <f t="shared" si="339"/>
        <v>0</v>
      </c>
      <c r="H501" s="899"/>
      <c r="I501" s="899"/>
      <c r="J501" s="899"/>
      <c r="K501" s="899"/>
      <c r="L501" s="899"/>
      <c r="M501" s="899"/>
      <c r="N501" s="899"/>
      <c r="O501" s="899"/>
      <c r="P501" s="899"/>
      <c r="Q501" s="899"/>
      <c r="R501" s="899"/>
      <c r="S501" s="899"/>
      <c r="T501" s="899"/>
      <c r="U501" s="899"/>
      <c r="V501" s="899"/>
      <c r="W501" s="899"/>
      <c r="X501" s="899"/>
      <c r="Y501" s="899"/>
      <c r="Z501" s="899"/>
      <c r="AA501" s="899"/>
      <c r="AB501" s="899"/>
      <c r="AC501" s="899"/>
      <c r="AD501" s="899"/>
      <c r="AE501" s="899"/>
      <c r="AF501" s="899"/>
      <c r="AG501" s="899">
        <f t="shared" si="334"/>
        <v>0</v>
      </c>
      <c r="AH501" s="899">
        <f t="shared" si="334"/>
        <v>0</v>
      </c>
      <c r="AI501" s="899"/>
      <c r="AJ501" s="899"/>
      <c r="AK501" s="899"/>
      <c r="AL501" s="899"/>
      <c r="AM501" s="899"/>
      <c r="AN501" s="899"/>
      <c r="AO501" s="899"/>
      <c r="AP501" s="899"/>
      <c r="AQ501" s="899">
        <f t="shared" si="335"/>
        <v>0</v>
      </c>
      <c r="AR501" s="899"/>
      <c r="AS501" s="899">
        <f t="shared" si="341"/>
        <v>0</v>
      </c>
      <c r="AT501" s="899">
        <f t="shared" si="342"/>
        <v>0</v>
      </c>
      <c r="AU501" s="899"/>
      <c r="AV501" s="899"/>
      <c r="AW501" s="899"/>
      <c r="AX501" s="899"/>
      <c r="AY501" s="899"/>
      <c r="AZ501" s="899"/>
      <c r="BA501" s="899"/>
      <c r="BB501" s="899">
        <f t="shared" si="343"/>
        <v>0</v>
      </c>
      <c r="BC501" s="899">
        <f t="shared" si="336"/>
        <v>0</v>
      </c>
      <c r="BD501" s="899">
        <f t="shared" si="337"/>
        <v>0</v>
      </c>
      <c r="BE501" s="901" t="str">
        <f t="shared" si="338"/>
        <v>-</v>
      </c>
      <c r="BF501" s="902"/>
      <c r="BG501" s="903"/>
      <c r="BH501" s="904"/>
      <c r="BI501" s="905"/>
      <c r="BJ501" s="866"/>
      <c r="BL501" s="867"/>
      <c r="BM501" s="867"/>
      <c r="BN501" s="867"/>
    </row>
    <row r="502" spans="1:66">
      <c r="A502" s="872"/>
      <c r="B502" s="897" t="s">
        <v>348</v>
      </c>
      <c r="C502" s="897"/>
      <c r="D502" s="899"/>
      <c r="E502" s="899"/>
      <c r="F502" s="899">
        <f t="shared" si="339"/>
        <v>0</v>
      </c>
      <c r="G502" s="899">
        <f t="shared" si="339"/>
        <v>0</v>
      </c>
      <c r="H502" s="899"/>
      <c r="I502" s="899"/>
      <c r="J502" s="899"/>
      <c r="K502" s="899"/>
      <c r="L502" s="899"/>
      <c r="M502" s="899"/>
      <c r="N502" s="899"/>
      <c r="O502" s="899"/>
      <c r="P502" s="899"/>
      <c r="Q502" s="899"/>
      <c r="R502" s="899"/>
      <c r="S502" s="899"/>
      <c r="T502" s="899"/>
      <c r="U502" s="899"/>
      <c r="V502" s="899"/>
      <c r="W502" s="899"/>
      <c r="X502" s="899"/>
      <c r="Y502" s="899"/>
      <c r="Z502" s="899"/>
      <c r="AA502" s="899"/>
      <c r="AB502" s="899"/>
      <c r="AC502" s="899"/>
      <c r="AD502" s="899"/>
      <c r="AE502" s="899"/>
      <c r="AF502" s="899"/>
      <c r="AG502" s="899">
        <f t="shared" si="334"/>
        <v>0</v>
      </c>
      <c r="AH502" s="899">
        <f t="shared" si="334"/>
        <v>0</v>
      </c>
      <c r="AI502" s="899"/>
      <c r="AJ502" s="899"/>
      <c r="AK502" s="899"/>
      <c r="AL502" s="899"/>
      <c r="AM502" s="899"/>
      <c r="AN502" s="899"/>
      <c r="AO502" s="899"/>
      <c r="AP502" s="899"/>
      <c r="AQ502" s="899">
        <f t="shared" si="335"/>
        <v>0</v>
      </c>
      <c r="AR502" s="899"/>
      <c r="AS502" s="899">
        <f t="shared" si="341"/>
        <v>0</v>
      </c>
      <c r="AT502" s="899">
        <f t="shared" si="342"/>
        <v>0</v>
      </c>
      <c r="AU502" s="899"/>
      <c r="AV502" s="899"/>
      <c r="AW502" s="899"/>
      <c r="AX502" s="899"/>
      <c r="AY502" s="899"/>
      <c r="AZ502" s="899"/>
      <c r="BA502" s="899"/>
      <c r="BB502" s="899">
        <f t="shared" si="343"/>
        <v>0</v>
      </c>
      <c r="BC502" s="899">
        <f t="shared" si="336"/>
        <v>0</v>
      </c>
      <c r="BD502" s="899">
        <f t="shared" si="337"/>
        <v>0</v>
      </c>
      <c r="BE502" s="901" t="str">
        <f t="shared" si="338"/>
        <v>-</v>
      </c>
      <c r="BF502" s="902"/>
      <c r="BG502" s="903"/>
      <c r="BH502" s="904"/>
      <c r="BI502" s="905"/>
      <c r="BJ502" s="866"/>
      <c r="BL502" s="867"/>
      <c r="BM502" s="867"/>
      <c r="BN502" s="867"/>
    </row>
    <row r="503" spans="1:66">
      <c r="A503" s="872"/>
      <c r="B503" s="897" t="s">
        <v>349</v>
      </c>
      <c r="C503" s="897"/>
      <c r="D503" s="899"/>
      <c r="E503" s="899"/>
      <c r="F503" s="899">
        <f t="shared" si="339"/>
        <v>0</v>
      </c>
      <c r="G503" s="899">
        <f t="shared" si="339"/>
        <v>0</v>
      </c>
      <c r="H503" s="899"/>
      <c r="I503" s="899"/>
      <c r="J503" s="899"/>
      <c r="K503" s="899"/>
      <c r="L503" s="899"/>
      <c r="M503" s="899"/>
      <c r="N503" s="899"/>
      <c r="O503" s="899"/>
      <c r="P503" s="899"/>
      <c r="Q503" s="899"/>
      <c r="R503" s="899"/>
      <c r="S503" s="899"/>
      <c r="T503" s="899"/>
      <c r="U503" s="899"/>
      <c r="V503" s="899"/>
      <c r="W503" s="899"/>
      <c r="X503" s="899"/>
      <c r="Y503" s="899"/>
      <c r="Z503" s="899"/>
      <c r="AA503" s="899"/>
      <c r="AB503" s="899"/>
      <c r="AC503" s="899"/>
      <c r="AD503" s="899"/>
      <c r="AE503" s="899"/>
      <c r="AF503" s="899"/>
      <c r="AG503" s="899">
        <f t="shared" si="334"/>
        <v>0</v>
      </c>
      <c r="AH503" s="899">
        <f t="shared" si="334"/>
        <v>0</v>
      </c>
      <c r="AI503" s="899"/>
      <c r="AJ503" s="899"/>
      <c r="AK503" s="899"/>
      <c r="AL503" s="899"/>
      <c r="AM503" s="899"/>
      <c r="AN503" s="899"/>
      <c r="AO503" s="899"/>
      <c r="AP503" s="899"/>
      <c r="AQ503" s="899">
        <f t="shared" si="335"/>
        <v>0</v>
      </c>
      <c r="AR503" s="899"/>
      <c r="AS503" s="899">
        <f t="shared" si="341"/>
        <v>0</v>
      </c>
      <c r="AT503" s="899">
        <f t="shared" si="342"/>
        <v>0</v>
      </c>
      <c r="AU503" s="899"/>
      <c r="AV503" s="899"/>
      <c r="AW503" s="899"/>
      <c r="AX503" s="899"/>
      <c r="AY503" s="899"/>
      <c r="AZ503" s="899"/>
      <c r="BA503" s="899"/>
      <c r="BB503" s="899">
        <f t="shared" si="343"/>
        <v>0</v>
      </c>
      <c r="BC503" s="899">
        <f t="shared" si="336"/>
        <v>0</v>
      </c>
      <c r="BD503" s="899">
        <f t="shared" si="337"/>
        <v>0</v>
      </c>
      <c r="BE503" s="901" t="str">
        <f t="shared" si="338"/>
        <v>-</v>
      </c>
      <c r="BF503" s="902"/>
      <c r="BG503" s="903"/>
      <c r="BH503" s="904"/>
      <c r="BI503" s="905"/>
      <c r="BJ503" s="866"/>
      <c r="BL503" s="867"/>
      <c r="BM503" s="867"/>
      <c r="BN503" s="867"/>
    </row>
    <row r="504" spans="1:66">
      <c r="A504" s="872"/>
      <c r="B504" s="897" t="s">
        <v>350</v>
      </c>
      <c r="C504" s="897"/>
      <c r="D504" s="899">
        <f>SUM(D505:D508)</f>
        <v>0</v>
      </c>
      <c r="E504" s="899"/>
      <c r="F504" s="899">
        <f t="shared" si="339"/>
        <v>0</v>
      </c>
      <c r="G504" s="899">
        <f t="shared" si="339"/>
        <v>0</v>
      </c>
      <c r="H504" s="899">
        <f t="shared" ref="H504:AF504" si="369">SUM(H505:H508)</f>
        <v>0</v>
      </c>
      <c r="I504" s="899">
        <f t="shared" si="369"/>
        <v>0</v>
      </c>
      <c r="J504" s="899">
        <f t="shared" si="369"/>
        <v>0</v>
      </c>
      <c r="K504" s="899">
        <f t="shared" si="369"/>
        <v>0</v>
      </c>
      <c r="L504" s="899">
        <f t="shared" si="369"/>
        <v>0</v>
      </c>
      <c r="M504" s="899">
        <f t="shared" si="369"/>
        <v>0</v>
      </c>
      <c r="N504" s="899">
        <f t="shared" si="369"/>
        <v>0</v>
      </c>
      <c r="O504" s="899">
        <f t="shared" si="369"/>
        <v>0</v>
      </c>
      <c r="P504" s="899">
        <f t="shared" si="369"/>
        <v>0</v>
      </c>
      <c r="Q504" s="899">
        <f t="shared" si="369"/>
        <v>0</v>
      </c>
      <c r="R504" s="899">
        <f t="shared" si="369"/>
        <v>0</v>
      </c>
      <c r="S504" s="899">
        <f t="shared" si="369"/>
        <v>0</v>
      </c>
      <c r="T504" s="899">
        <f t="shared" si="369"/>
        <v>0</v>
      </c>
      <c r="U504" s="899">
        <f t="shared" si="369"/>
        <v>0</v>
      </c>
      <c r="V504" s="899">
        <f t="shared" si="369"/>
        <v>0</v>
      </c>
      <c r="W504" s="899">
        <f t="shared" si="369"/>
        <v>0</v>
      </c>
      <c r="X504" s="899">
        <f t="shared" si="369"/>
        <v>0</v>
      </c>
      <c r="Y504" s="899">
        <f t="shared" si="369"/>
        <v>0</v>
      </c>
      <c r="Z504" s="899">
        <f t="shared" si="369"/>
        <v>0</v>
      </c>
      <c r="AA504" s="899">
        <f t="shared" si="369"/>
        <v>0</v>
      </c>
      <c r="AB504" s="899">
        <f t="shared" si="369"/>
        <v>0</v>
      </c>
      <c r="AC504" s="899">
        <f t="shared" si="369"/>
        <v>0</v>
      </c>
      <c r="AD504" s="899">
        <f t="shared" si="369"/>
        <v>0</v>
      </c>
      <c r="AE504" s="899">
        <f t="shared" si="369"/>
        <v>0</v>
      </c>
      <c r="AF504" s="899">
        <f t="shared" si="369"/>
        <v>0</v>
      </c>
      <c r="AG504" s="899">
        <f t="shared" si="334"/>
        <v>0</v>
      </c>
      <c r="AH504" s="899">
        <f t="shared" si="334"/>
        <v>0</v>
      </c>
      <c r="AI504" s="899">
        <f t="shared" ref="AI504:AP504" si="370">SUM(AI505:AI508)</f>
        <v>0</v>
      </c>
      <c r="AJ504" s="899">
        <f t="shared" si="370"/>
        <v>0</v>
      </c>
      <c r="AK504" s="899">
        <f t="shared" si="370"/>
        <v>0</v>
      </c>
      <c r="AL504" s="899">
        <f t="shared" si="370"/>
        <v>0</v>
      </c>
      <c r="AM504" s="899">
        <f t="shared" si="370"/>
        <v>0</v>
      </c>
      <c r="AN504" s="899">
        <f t="shared" si="370"/>
        <v>0</v>
      </c>
      <c r="AO504" s="899">
        <f t="shared" si="370"/>
        <v>0</v>
      </c>
      <c r="AP504" s="899">
        <f t="shared" si="370"/>
        <v>0</v>
      </c>
      <c r="AQ504" s="899">
        <f t="shared" si="335"/>
        <v>0</v>
      </c>
      <c r="AR504" s="899"/>
      <c r="AS504" s="899">
        <f t="shared" si="341"/>
        <v>0</v>
      </c>
      <c r="AT504" s="899">
        <f t="shared" si="342"/>
        <v>0</v>
      </c>
      <c r="AU504" s="899">
        <f t="shared" ref="AU504:BA504" si="371">SUM(AU505:AU508)</f>
        <v>0</v>
      </c>
      <c r="AV504" s="899">
        <f t="shared" si="371"/>
        <v>0</v>
      </c>
      <c r="AW504" s="899">
        <f t="shared" si="371"/>
        <v>0</v>
      </c>
      <c r="AX504" s="899">
        <f t="shared" si="371"/>
        <v>0</v>
      </c>
      <c r="AY504" s="899">
        <f t="shared" si="371"/>
        <v>0</v>
      </c>
      <c r="AZ504" s="899">
        <f t="shared" si="371"/>
        <v>0</v>
      </c>
      <c r="BA504" s="899">
        <f t="shared" si="371"/>
        <v>0</v>
      </c>
      <c r="BB504" s="899">
        <f t="shared" si="343"/>
        <v>0</v>
      </c>
      <c r="BC504" s="899">
        <f t="shared" si="336"/>
        <v>0</v>
      </c>
      <c r="BD504" s="899">
        <f t="shared" si="337"/>
        <v>0</v>
      </c>
      <c r="BE504" s="901" t="str">
        <f t="shared" si="338"/>
        <v>-</v>
      </c>
      <c r="BF504" s="902"/>
      <c r="BG504" s="903"/>
      <c r="BH504" s="904"/>
      <c r="BI504" s="905"/>
      <c r="BJ504" s="866"/>
      <c r="BL504" s="867"/>
      <c r="BM504" s="867"/>
      <c r="BN504" s="867"/>
    </row>
    <row r="505" spans="1:66">
      <c r="A505" s="872"/>
      <c r="B505" s="897" t="s">
        <v>351</v>
      </c>
      <c r="C505" s="897"/>
      <c r="D505" s="899"/>
      <c r="E505" s="899"/>
      <c r="F505" s="899">
        <f t="shared" si="339"/>
        <v>0</v>
      </c>
      <c r="G505" s="899">
        <f t="shared" si="339"/>
        <v>0</v>
      </c>
      <c r="H505" s="899"/>
      <c r="I505" s="899"/>
      <c r="J505" s="899"/>
      <c r="K505" s="899"/>
      <c r="L505" s="899"/>
      <c r="M505" s="899"/>
      <c r="N505" s="899"/>
      <c r="O505" s="899"/>
      <c r="P505" s="899"/>
      <c r="Q505" s="899"/>
      <c r="R505" s="899"/>
      <c r="S505" s="899"/>
      <c r="T505" s="899"/>
      <c r="U505" s="899"/>
      <c r="V505" s="899"/>
      <c r="W505" s="899"/>
      <c r="X505" s="899"/>
      <c r="Y505" s="899"/>
      <c r="Z505" s="899"/>
      <c r="AA505" s="899"/>
      <c r="AB505" s="899"/>
      <c r="AC505" s="899"/>
      <c r="AD505" s="899"/>
      <c r="AE505" s="899"/>
      <c r="AF505" s="899"/>
      <c r="AG505" s="899">
        <f t="shared" si="334"/>
        <v>0</v>
      </c>
      <c r="AH505" s="899">
        <f t="shared" si="334"/>
        <v>0</v>
      </c>
      <c r="AI505" s="899"/>
      <c r="AJ505" s="899"/>
      <c r="AK505" s="899"/>
      <c r="AL505" s="899"/>
      <c r="AM505" s="899"/>
      <c r="AN505" s="899"/>
      <c r="AO505" s="899"/>
      <c r="AP505" s="899"/>
      <c r="AQ505" s="899">
        <f t="shared" si="335"/>
        <v>0</v>
      </c>
      <c r="AR505" s="899"/>
      <c r="AS505" s="899">
        <f t="shared" si="341"/>
        <v>0</v>
      </c>
      <c r="AT505" s="899">
        <f t="shared" si="342"/>
        <v>0</v>
      </c>
      <c r="AU505" s="899"/>
      <c r="AV505" s="899"/>
      <c r="AW505" s="899"/>
      <c r="AX505" s="899"/>
      <c r="AY505" s="899"/>
      <c r="AZ505" s="899"/>
      <c r="BA505" s="899"/>
      <c r="BB505" s="899">
        <f t="shared" si="343"/>
        <v>0</v>
      </c>
      <c r="BC505" s="899">
        <f t="shared" si="336"/>
        <v>0</v>
      </c>
      <c r="BD505" s="899">
        <f t="shared" si="337"/>
        <v>0</v>
      </c>
      <c r="BE505" s="901" t="str">
        <f t="shared" si="338"/>
        <v>-</v>
      </c>
      <c r="BF505" s="902"/>
      <c r="BG505" s="903"/>
      <c r="BH505" s="904"/>
      <c r="BI505" s="905"/>
      <c r="BJ505" s="866"/>
      <c r="BL505" s="867"/>
      <c r="BM505" s="867"/>
      <c r="BN505" s="867"/>
    </row>
    <row r="506" spans="1:66">
      <c r="A506" s="872"/>
      <c r="B506" s="897" t="s">
        <v>352</v>
      </c>
      <c r="C506" s="897"/>
      <c r="D506" s="899"/>
      <c r="E506" s="899"/>
      <c r="F506" s="899">
        <f t="shared" si="339"/>
        <v>0</v>
      </c>
      <c r="G506" s="899">
        <f t="shared" si="339"/>
        <v>0</v>
      </c>
      <c r="H506" s="899"/>
      <c r="I506" s="899"/>
      <c r="J506" s="899"/>
      <c r="K506" s="899"/>
      <c r="L506" s="899"/>
      <c r="M506" s="899"/>
      <c r="N506" s="899"/>
      <c r="O506" s="899"/>
      <c r="P506" s="899"/>
      <c r="Q506" s="899"/>
      <c r="R506" s="899"/>
      <c r="S506" s="899"/>
      <c r="T506" s="899"/>
      <c r="U506" s="899"/>
      <c r="V506" s="899"/>
      <c r="W506" s="899"/>
      <c r="X506" s="899"/>
      <c r="Y506" s="899"/>
      <c r="Z506" s="899"/>
      <c r="AA506" s="899"/>
      <c r="AB506" s="899"/>
      <c r="AC506" s="899"/>
      <c r="AD506" s="899"/>
      <c r="AE506" s="899"/>
      <c r="AF506" s="899"/>
      <c r="AG506" s="899">
        <f t="shared" si="334"/>
        <v>0</v>
      </c>
      <c r="AH506" s="899">
        <f t="shared" si="334"/>
        <v>0</v>
      </c>
      <c r="AI506" s="899"/>
      <c r="AJ506" s="899"/>
      <c r="AK506" s="899"/>
      <c r="AL506" s="899"/>
      <c r="AM506" s="899"/>
      <c r="AN506" s="899"/>
      <c r="AO506" s="899"/>
      <c r="AP506" s="899"/>
      <c r="AQ506" s="899">
        <f t="shared" si="335"/>
        <v>0</v>
      </c>
      <c r="AR506" s="899"/>
      <c r="AS506" s="899">
        <f t="shared" si="341"/>
        <v>0</v>
      </c>
      <c r="AT506" s="899">
        <f t="shared" si="342"/>
        <v>0</v>
      </c>
      <c r="AU506" s="899"/>
      <c r="AV506" s="899"/>
      <c r="AW506" s="899"/>
      <c r="AX506" s="899"/>
      <c r="AY506" s="899"/>
      <c r="AZ506" s="899"/>
      <c r="BA506" s="899"/>
      <c r="BB506" s="899">
        <f t="shared" si="343"/>
        <v>0</v>
      </c>
      <c r="BC506" s="899">
        <f t="shared" si="336"/>
        <v>0</v>
      </c>
      <c r="BD506" s="899">
        <f t="shared" si="337"/>
        <v>0</v>
      </c>
      <c r="BE506" s="901" t="str">
        <f t="shared" si="338"/>
        <v>-</v>
      </c>
      <c r="BF506" s="902"/>
      <c r="BG506" s="903"/>
      <c r="BH506" s="904"/>
      <c r="BI506" s="905"/>
      <c r="BJ506" s="866"/>
      <c r="BL506" s="867"/>
      <c r="BM506" s="867"/>
      <c r="BN506" s="867"/>
    </row>
    <row r="507" spans="1:66">
      <c r="A507" s="872"/>
      <c r="B507" s="897" t="s">
        <v>353</v>
      </c>
      <c r="C507" s="897"/>
      <c r="D507" s="899"/>
      <c r="E507" s="899"/>
      <c r="F507" s="899">
        <f t="shared" si="339"/>
        <v>0</v>
      </c>
      <c r="G507" s="899">
        <f t="shared" si="339"/>
        <v>0</v>
      </c>
      <c r="H507" s="899"/>
      <c r="I507" s="899"/>
      <c r="J507" s="899"/>
      <c r="K507" s="899"/>
      <c r="L507" s="899"/>
      <c r="M507" s="899"/>
      <c r="N507" s="899"/>
      <c r="O507" s="899"/>
      <c r="P507" s="899"/>
      <c r="Q507" s="899"/>
      <c r="R507" s="899"/>
      <c r="S507" s="899"/>
      <c r="T507" s="899"/>
      <c r="U507" s="899"/>
      <c r="V507" s="899"/>
      <c r="W507" s="899"/>
      <c r="X507" s="899"/>
      <c r="Y507" s="899"/>
      <c r="Z507" s="899"/>
      <c r="AA507" s="899"/>
      <c r="AB507" s="899"/>
      <c r="AC507" s="899"/>
      <c r="AD507" s="899"/>
      <c r="AE507" s="899"/>
      <c r="AF507" s="899"/>
      <c r="AG507" s="899">
        <f t="shared" si="334"/>
        <v>0</v>
      </c>
      <c r="AH507" s="899">
        <f t="shared" si="334"/>
        <v>0</v>
      </c>
      <c r="AI507" s="899"/>
      <c r="AJ507" s="899"/>
      <c r="AK507" s="899"/>
      <c r="AL507" s="899"/>
      <c r="AM507" s="899"/>
      <c r="AN507" s="899"/>
      <c r="AO507" s="899"/>
      <c r="AP507" s="899"/>
      <c r="AQ507" s="899">
        <f t="shared" si="335"/>
        <v>0</v>
      </c>
      <c r="AR507" s="899"/>
      <c r="AS507" s="899">
        <f t="shared" si="341"/>
        <v>0</v>
      </c>
      <c r="AT507" s="899">
        <f t="shared" si="342"/>
        <v>0</v>
      </c>
      <c r="AU507" s="899"/>
      <c r="AV507" s="899"/>
      <c r="AW507" s="899"/>
      <c r="AX507" s="899"/>
      <c r="AY507" s="899"/>
      <c r="AZ507" s="899"/>
      <c r="BA507" s="899"/>
      <c r="BB507" s="899">
        <f t="shared" si="343"/>
        <v>0</v>
      </c>
      <c r="BC507" s="899">
        <f t="shared" si="336"/>
        <v>0</v>
      </c>
      <c r="BD507" s="899">
        <f t="shared" si="337"/>
        <v>0</v>
      </c>
      <c r="BE507" s="901" t="str">
        <f t="shared" si="338"/>
        <v>-</v>
      </c>
      <c r="BF507" s="902"/>
      <c r="BG507" s="903"/>
      <c r="BH507" s="904"/>
      <c r="BI507" s="905"/>
      <c r="BJ507" s="866"/>
      <c r="BL507" s="867"/>
      <c r="BM507" s="867"/>
      <c r="BN507" s="867"/>
    </row>
    <row r="508" spans="1:66">
      <c r="A508" s="872"/>
      <c r="B508" s="897" t="s">
        <v>354</v>
      </c>
      <c r="C508" s="897"/>
      <c r="D508" s="899"/>
      <c r="E508" s="899"/>
      <c r="F508" s="899">
        <f t="shared" si="339"/>
        <v>0</v>
      </c>
      <c r="G508" s="899">
        <f t="shared" si="339"/>
        <v>0</v>
      </c>
      <c r="H508" s="899"/>
      <c r="I508" s="899"/>
      <c r="J508" s="899"/>
      <c r="K508" s="899"/>
      <c r="L508" s="899"/>
      <c r="M508" s="899"/>
      <c r="N508" s="899"/>
      <c r="O508" s="899"/>
      <c r="P508" s="899"/>
      <c r="Q508" s="899"/>
      <c r="R508" s="899"/>
      <c r="S508" s="899"/>
      <c r="T508" s="899"/>
      <c r="U508" s="899"/>
      <c r="V508" s="899"/>
      <c r="W508" s="899"/>
      <c r="X508" s="899"/>
      <c r="Y508" s="899"/>
      <c r="Z508" s="899"/>
      <c r="AA508" s="899"/>
      <c r="AB508" s="899"/>
      <c r="AC508" s="899"/>
      <c r="AD508" s="899"/>
      <c r="AE508" s="899"/>
      <c r="AF508" s="899"/>
      <c r="AG508" s="899">
        <f t="shared" si="334"/>
        <v>0</v>
      </c>
      <c r="AH508" s="899">
        <f t="shared" si="334"/>
        <v>0</v>
      </c>
      <c r="AI508" s="899"/>
      <c r="AJ508" s="899"/>
      <c r="AK508" s="899"/>
      <c r="AL508" s="899"/>
      <c r="AM508" s="899"/>
      <c r="AN508" s="899"/>
      <c r="AO508" s="899"/>
      <c r="AP508" s="899"/>
      <c r="AQ508" s="899">
        <f t="shared" si="335"/>
        <v>0</v>
      </c>
      <c r="AR508" s="899"/>
      <c r="AS508" s="899">
        <f t="shared" si="341"/>
        <v>0</v>
      </c>
      <c r="AT508" s="899">
        <f t="shared" si="342"/>
        <v>0</v>
      </c>
      <c r="AU508" s="899"/>
      <c r="AV508" s="899"/>
      <c r="AW508" s="899"/>
      <c r="AX508" s="899"/>
      <c r="AY508" s="899"/>
      <c r="AZ508" s="899"/>
      <c r="BA508" s="899"/>
      <c r="BB508" s="899">
        <f t="shared" si="343"/>
        <v>0</v>
      </c>
      <c r="BC508" s="899">
        <f t="shared" si="336"/>
        <v>0</v>
      </c>
      <c r="BD508" s="899">
        <f t="shared" si="337"/>
        <v>0</v>
      </c>
      <c r="BE508" s="901" t="str">
        <f t="shared" si="338"/>
        <v>-</v>
      </c>
      <c r="BF508" s="902"/>
      <c r="BG508" s="903"/>
      <c r="BH508" s="904"/>
      <c r="BI508" s="905"/>
      <c r="BJ508" s="866"/>
      <c r="BL508" s="867"/>
      <c r="BM508" s="867"/>
      <c r="BN508" s="867"/>
    </row>
    <row r="509" spans="1:66">
      <c r="A509" s="872"/>
      <c r="B509" s="897" t="s">
        <v>355</v>
      </c>
      <c r="C509" s="897"/>
      <c r="D509" s="899">
        <f>SUM(D510:D513)</f>
        <v>0</v>
      </c>
      <c r="E509" s="899"/>
      <c r="F509" s="899">
        <f t="shared" si="339"/>
        <v>0</v>
      </c>
      <c r="G509" s="899">
        <f t="shared" si="339"/>
        <v>0</v>
      </c>
      <c r="H509" s="899">
        <f t="shared" ref="H509:AF509" si="372">SUM(H510:H513)</f>
        <v>0</v>
      </c>
      <c r="I509" s="899">
        <f t="shared" si="372"/>
        <v>0</v>
      </c>
      <c r="J509" s="899">
        <f t="shared" si="372"/>
        <v>0</v>
      </c>
      <c r="K509" s="899">
        <f t="shared" si="372"/>
        <v>0</v>
      </c>
      <c r="L509" s="899">
        <f t="shared" si="372"/>
        <v>0</v>
      </c>
      <c r="M509" s="899">
        <f t="shared" si="372"/>
        <v>0</v>
      </c>
      <c r="N509" s="899">
        <f t="shared" si="372"/>
        <v>0</v>
      </c>
      <c r="O509" s="899">
        <f t="shared" si="372"/>
        <v>0</v>
      </c>
      <c r="P509" s="899">
        <f t="shared" si="372"/>
        <v>0</v>
      </c>
      <c r="Q509" s="899">
        <f t="shared" si="372"/>
        <v>0</v>
      </c>
      <c r="R509" s="899">
        <f t="shared" si="372"/>
        <v>0</v>
      </c>
      <c r="S509" s="899">
        <f t="shared" si="372"/>
        <v>0</v>
      </c>
      <c r="T509" s="899">
        <f t="shared" si="372"/>
        <v>0</v>
      </c>
      <c r="U509" s="899">
        <f t="shared" si="372"/>
        <v>0</v>
      </c>
      <c r="V509" s="899">
        <f t="shared" si="372"/>
        <v>0</v>
      </c>
      <c r="W509" s="899">
        <f t="shared" si="372"/>
        <v>0</v>
      </c>
      <c r="X509" s="899">
        <f t="shared" si="372"/>
        <v>0</v>
      </c>
      <c r="Y509" s="899">
        <f t="shared" si="372"/>
        <v>0</v>
      </c>
      <c r="Z509" s="899">
        <f t="shared" si="372"/>
        <v>0</v>
      </c>
      <c r="AA509" s="899">
        <f t="shared" si="372"/>
        <v>0</v>
      </c>
      <c r="AB509" s="899">
        <f t="shared" si="372"/>
        <v>0</v>
      </c>
      <c r="AC509" s="899">
        <f t="shared" si="372"/>
        <v>0</v>
      </c>
      <c r="AD509" s="899">
        <f t="shared" si="372"/>
        <v>0</v>
      </c>
      <c r="AE509" s="899">
        <f t="shared" si="372"/>
        <v>0</v>
      </c>
      <c r="AF509" s="899">
        <f t="shared" si="372"/>
        <v>0</v>
      </c>
      <c r="AG509" s="899">
        <f t="shared" si="334"/>
        <v>0</v>
      </c>
      <c r="AH509" s="899">
        <f t="shared" si="334"/>
        <v>0</v>
      </c>
      <c r="AI509" s="899">
        <f t="shared" ref="AI509:AP509" si="373">SUM(AI510:AI513)</f>
        <v>0</v>
      </c>
      <c r="AJ509" s="899">
        <f t="shared" si="373"/>
        <v>0</v>
      </c>
      <c r="AK509" s="899">
        <f t="shared" si="373"/>
        <v>0</v>
      </c>
      <c r="AL509" s="899">
        <f t="shared" si="373"/>
        <v>0</v>
      </c>
      <c r="AM509" s="899">
        <f t="shared" si="373"/>
        <v>0</v>
      </c>
      <c r="AN509" s="899">
        <f t="shared" si="373"/>
        <v>0</v>
      </c>
      <c r="AO509" s="899">
        <f t="shared" si="373"/>
        <v>0</v>
      </c>
      <c r="AP509" s="899">
        <f t="shared" si="373"/>
        <v>0</v>
      </c>
      <c r="AQ509" s="899">
        <f t="shared" si="335"/>
        <v>0</v>
      </c>
      <c r="AR509" s="899"/>
      <c r="AS509" s="899">
        <f t="shared" si="341"/>
        <v>0</v>
      </c>
      <c r="AT509" s="899">
        <f t="shared" si="342"/>
        <v>0</v>
      </c>
      <c r="AU509" s="899">
        <f t="shared" ref="AU509:BA509" si="374">SUM(AU510:AU513)</f>
        <v>0</v>
      </c>
      <c r="AV509" s="899">
        <f t="shared" si="374"/>
        <v>0</v>
      </c>
      <c r="AW509" s="899">
        <f t="shared" si="374"/>
        <v>0</v>
      </c>
      <c r="AX509" s="899">
        <f t="shared" si="374"/>
        <v>0</v>
      </c>
      <c r="AY509" s="899">
        <f t="shared" si="374"/>
        <v>0</v>
      </c>
      <c r="AZ509" s="899">
        <f t="shared" si="374"/>
        <v>0</v>
      </c>
      <c r="BA509" s="899">
        <f t="shared" si="374"/>
        <v>0</v>
      </c>
      <c r="BB509" s="899">
        <f t="shared" si="343"/>
        <v>0</v>
      </c>
      <c r="BC509" s="899">
        <f t="shared" si="336"/>
        <v>0</v>
      </c>
      <c r="BD509" s="899">
        <f t="shared" si="337"/>
        <v>0</v>
      </c>
      <c r="BE509" s="901" t="str">
        <f t="shared" si="338"/>
        <v>-</v>
      </c>
      <c r="BF509" s="902"/>
      <c r="BG509" s="903"/>
      <c r="BH509" s="904"/>
      <c r="BI509" s="905"/>
      <c r="BJ509" s="866"/>
      <c r="BL509" s="867"/>
      <c r="BM509" s="867"/>
      <c r="BN509" s="867"/>
    </row>
    <row r="510" spans="1:66">
      <c r="A510" s="872"/>
      <c r="B510" s="897" t="s">
        <v>356</v>
      </c>
      <c r="C510" s="897"/>
      <c r="D510" s="899"/>
      <c r="E510" s="899"/>
      <c r="F510" s="899">
        <f t="shared" si="339"/>
        <v>0</v>
      </c>
      <c r="G510" s="899">
        <f t="shared" si="339"/>
        <v>0</v>
      </c>
      <c r="H510" s="899"/>
      <c r="I510" s="899"/>
      <c r="J510" s="899"/>
      <c r="K510" s="899"/>
      <c r="L510" s="899"/>
      <c r="M510" s="899"/>
      <c r="N510" s="899"/>
      <c r="O510" s="899"/>
      <c r="P510" s="899"/>
      <c r="Q510" s="899"/>
      <c r="R510" s="899"/>
      <c r="S510" s="899"/>
      <c r="T510" s="899"/>
      <c r="U510" s="899"/>
      <c r="V510" s="899"/>
      <c r="W510" s="899"/>
      <c r="X510" s="899"/>
      <c r="Y510" s="899"/>
      <c r="Z510" s="899"/>
      <c r="AA510" s="899"/>
      <c r="AB510" s="899"/>
      <c r="AC510" s="899"/>
      <c r="AD510" s="899"/>
      <c r="AE510" s="899"/>
      <c r="AF510" s="899"/>
      <c r="AG510" s="899">
        <f t="shared" si="334"/>
        <v>0</v>
      </c>
      <c r="AH510" s="899">
        <f t="shared" si="334"/>
        <v>0</v>
      </c>
      <c r="AI510" s="899"/>
      <c r="AJ510" s="899"/>
      <c r="AK510" s="899"/>
      <c r="AL510" s="899"/>
      <c r="AM510" s="899"/>
      <c r="AN510" s="899"/>
      <c r="AO510" s="899"/>
      <c r="AP510" s="899"/>
      <c r="AQ510" s="899">
        <f t="shared" si="335"/>
        <v>0</v>
      </c>
      <c r="AR510" s="899"/>
      <c r="AS510" s="899">
        <f t="shared" si="341"/>
        <v>0</v>
      </c>
      <c r="AT510" s="899">
        <f t="shared" si="342"/>
        <v>0</v>
      </c>
      <c r="AU510" s="899"/>
      <c r="AV510" s="899"/>
      <c r="AW510" s="899"/>
      <c r="AX510" s="899"/>
      <c r="AY510" s="899"/>
      <c r="AZ510" s="899"/>
      <c r="BA510" s="899"/>
      <c r="BB510" s="899">
        <f t="shared" si="343"/>
        <v>0</v>
      </c>
      <c r="BC510" s="899">
        <f t="shared" si="336"/>
        <v>0</v>
      </c>
      <c r="BD510" s="899">
        <f t="shared" si="337"/>
        <v>0</v>
      </c>
      <c r="BE510" s="901" t="str">
        <f t="shared" si="338"/>
        <v>-</v>
      </c>
      <c r="BF510" s="902"/>
      <c r="BG510" s="903"/>
      <c r="BH510" s="904"/>
      <c r="BI510" s="905"/>
      <c r="BJ510" s="866"/>
      <c r="BL510" s="867"/>
      <c r="BM510" s="867"/>
      <c r="BN510" s="867"/>
    </row>
    <row r="511" spans="1:66">
      <c r="A511" s="872"/>
      <c r="B511" s="897" t="s">
        <v>357</v>
      </c>
      <c r="C511" s="897"/>
      <c r="D511" s="899"/>
      <c r="E511" s="899"/>
      <c r="F511" s="899">
        <f t="shared" si="339"/>
        <v>0</v>
      </c>
      <c r="G511" s="899">
        <f t="shared" si="339"/>
        <v>0</v>
      </c>
      <c r="H511" s="899"/>
      <c r="I511" s="899"/>
      <c r="J511" s="899"/>
      <c r="K511" s="899"/>
      <c r="L511" s="899"/>
      <c r="M511" s="899"/>
      <c r="N511" s="899"/>
      <c r="O511" s="899"/>
      <c r="P511" s="899"/>
      <c r="Q511" s="899"/>
      <c r="R511" s="899"/>
      <c r="S511" s="899"/>
      <c r="T511" s="899"/>
      <c r="U511" s="899"/>
      <c r="V511" s="899"/>
      <c r="W511" s="899"/>
      <c r="X511" s="899"/>
      <c r="Y511" s="899"/>
      <c r="Z511" s="899"/>
      <c r="AA511" s="899"/>
      <c r="AB511" s="899"/>
      <c r="AC511" s="899"/>
      <c r="AD511" s="899"/>
      <c r="AE511" s="899"/>
      <c r="AF511" s="899"/>
      <c r="AG511" s="899">
        <f t="shared" si="334"/>
        <v>0</v>
      </c>
      <c r="AH511" s="899">
        <f t="shared" si="334"/>
        <v>0</v>
      </c>
      <c r="AI511" s="899"/>
      <c r="AJ511" s="899"/>
      <c r="AK511" s="899"/>
      <c r="AL511" s="899"/>
      <c r="AM511" s="899"/>
      <c r="AN511" s="899"/>
      <c r="AO511" s="899"/>
      <c r="AP511" s="899"/>
      <c r="AQ511" s="899">
        <f t="shared" si="335"/>
        <v>0</v>
      </c>
      <c r="AR511" s="899"/>
      <c r="AS511" s="899">
        <f t="shared" si="341"/>
        <v>0</v>
      </c>
      <c r="AT511" s="899">
        <f t="shared" si="342"/>
        <v>0</v>
      </c>
      <c r="AU511" s="899"/>
      <c r="AV511" s="899"/>
      <c r="AW511" s="899"/>
      <c r="AX511" s="899"/>
      <c r="AY511" s="899"/>
      <c r="AZ511" s="899"/>
      <c r="BA511" s="899"/>
      <c r="BB511" s="899">
        <f t="shared" si="343"/>
        <v>0</v>
      </c>
      <c r="BC511" s="899">
        <f t="shared" si="336"/>
        <v>0</v>
      </c>
      <c r="BD511" s="899">
        <f t="shared" si="337"/>
        <v>0</v>
      </c>
      <c r="BE511" s="901" t="str">
        <f t="shared" si="338"/>
        <v>-</v>
      </c>
      <c r="BF511" s="902"/>
      <c r="BG511" s="903"/>
      <c r="BH511" s="904"/>
      <c r="BI511" s="905"/>
      <c r="BJ511" s="866"/>
      <c r="BL511" s="867"/>
      <c r="BM511" s="867"/>
      <c r="BN511" s="867"/>
    </row>
    <row r="512" spans="1:66">
      <c r="A512" s="872"/>
      <c r="B512" s="897" t="s">
        <v>358</v>
      </c>
      <c r="C512" s="897"/>
      <c r="D512" s="899"/>
      <c r="E512" s="899"/>
      <c r="F512" s="899">
        <f t="shared" si="339"/>
        <v>0</v>
      </c>
      <c r="G512" s="899">
        <f t="shared" si="339"/>
        <v>0</v>
      </c>
      <c r="H512" s="899"/>
      <c r="I512" s="899"/>
      <c r="J512" s="899"/>
      <c r="K512" s="899"/>
      <c r="L512" s="899"/>
      <c r="M512" s="899"/>
      <c r="N512" s="899"/>
      <c r="O512" s="899"/>
      <c r="P512" s="899"/>
      <c r="Q512" s="899"/>
      <c r="R512" s="899"/>
      <c r="S512" s="899"/>
      <c r="T512" s="899"/>
      <c r="U512" s="899"/>
      <c r="V512" s="899"/>
      <c r="W512" s="899"/>
      <c r="X512" s="899"/>
      <c r="Y512" s="899"/>
      <c r="Z512" s="899"/>
      <c r="AA512" s="899"/>
      <c r="AB512" s="899"/>
      <c r="AC512" s="899"/>
      <c r="AD512" s="899"/>
      <c r="AE512" s="899"/>
      <c r="AF512" s="899"/>
      <c r="AG512" s="899">
        <f t="shared" si="334"/>
        <v>0</v>
      </c>
      <c r="AH512" s="899">
        <f t="shared" si="334"/>
        <v>0</v>
      </c>
      <c r="AI512" s="899"/>
      <c r="AJ512" s="899"/>
      <c r="AK512" s="899"/>
      <c r="AL512" s="899"/>
      <c r="AM512" s="899"/>
      <c r="AN512" s="899"/>
      <c r="AO512" s="899"/>
      <c r="AP512" s="899"/>
      <c r="AQ512" s="899">
        <f t="shared" si="335"/>
        <v>0</v>
      </c>
      <c r="AR512" s="899"/>
      <c r="AS512" s="899">
        <f t="shared" si="341"/>
        <v>0</v>
      </c>
      <c r="AT512" s="899">
        <f t="shared" si="342"/>
        <v>0</v>
      </c>
      <c r="AU512" s="899"/>
      <c r="AV512" s="899"/>
      <c r="AW512" s="899"/>
      <c r="AX512" s="899"/>
      <c r="AY512" s="899"/>
      <c r="AZ512" s="899"/>
      <c r="BA512" s="899"/>
      <c r="BB512" s="899">
        <f t="shared" si="343"/>
        <v>0</v>
      </c>
      <c r="BC512" s="899">
        <f t="shared" si="336"/>
        <v>0</v>
      </c>
      <c r="BD512" s="899">
        <f t="shared" si="337"/>
        <v>0</v>
      </c>
      <c r="BE512" s="901" t="str">
        <f t="shared" si="338"/>
        <v>-</v>
      </c>
      <c r="BF512" s="902"/>
      <c r="BG512" s="903"/>
      <c r="BH512" s="904"/>
      <c r="BI512" s="905"/>
      <c r="BJ512" s="866"/>
      <c r="BL512" s="867"/>
      <c r="BM512" s="867"/>
      <c r="BN512" s="867"/>
    </row>
    <row r="513" spans="1:70">
      <c r="A513" s="872"/>
      <c r="B513" s="897" t="s">
        <v>359</v>
      </c>
      <c r="C513" s="897"/>
      <c r="D513" s="899"/>
      <c r="E513" s="899"/>
      <c r="F513" s="899">
        <f t="shared" si="339"/>
        <v>0</v>
      </c>
      <c r="G513" s="899">
        <f t="shared" si="339"/>
        <v>0</v>
      </c>
      <c r="H513" s="899"/>
      <c r="I513" s="899"/>
      <c r="J513" s="899"/>
      <c r="K513" s="899"/>
      <c r="L513" s="899"/>
      <c r="M513" s="899"/>
      <c r="N513" s="899"/>
      <c r="O513" s="899"/>
      <c r="P513" s="899"/>
      <c r="Q513" s="899"/>
      <c r="R513" s="899"/>
      <c r="S513" s="899"/>
      <c r="T513" s="899"/>
      <c r="U513" s="899"/>
      <c r="V513" s="899"/>
      <c r="W513" s="899"/>
      <c r="X513" s="899"/>
      <c r="Y513" s="899"/>
      <c r="Z513" s="899"/>
      <c r="AA513" s="899"/>
      <c r="AB513" s="899"/>
      <c r="AC513" s="899"/>
      <c r="AD513" s="899"/>
      <c r="AE513" s="899"/>
      <c r="AF513" s="899"/>
      <c r="AG513" s="899">
        <f t="shared" si="334"/>
        <v>0</v>
      </c>
      <c r="AH513" s="899">
        <f t="shared" si="334"/>
        <v>0</v>
      </c>
      <c r="AI513" s="899"/>
      <c r="AJ513" s="899"/>
      <c r="AK513" s="899"/>
      <c r="AL513" s="899"/>
      <c r="AM513" s="899"/>
      <c r="AN513" s="899"/>
      <c r="AO513" s="899"/>
      <c r="AP513" s="899"/>
      <c r="AQ513" s="899">
        <f t="shared" si="335"/>
        <v>0</v>
      </c>
      <c r="AR513" s="899"/>
      <c r="AS513" s="899">
        <f t="shared" si="341"/>
        <v>0</v>
      </c>
      <c r="AT513" s="899">
        <f t="shared" si="342"/>
        <v>0</v>
      </c>
      <c r="AU513" s="899"/>
      <c r="AV513" s="899"/>
      <c r="AW513" s="899"/>
      <c r="AX513" s="899"/>
      <c r="AY513" s="899"/>
      <c r="AZ513" s="899"/>
      <c r="BA513" s="899"/>
      <c r="BB513" s="899">
        <f t="shared" si="343"/>
        <v>0</v>
      </c>
      <c r="BC513" s="899">
        <f t="shared" si="336"/>
        <v>0</v>
      </c>
      <c r="BD513" s="899">
        <f t="shared" si="337"/>
        <v>0</v>
      </c>
      <c r="BE513" s="901" t="str">
        <f t="shared" si="338"/>
        <v>-</v>
      </c>
      <c r="BF513" s="902"/>
      <c r="BG513" s="903"/>
      <c r="BH513" s="904"/>
      <c r="BI513" s="905"/>
      <c r="BJ513" s="866"/>
      <c r="BL513" s="867"/>
      <c r="BM513" s="867"/>
      <c r="BN513" s="867"/>
    </row>
    <row r="514" spans="1:70">
      <c r="A514" s="872"/>
      <c r="B514" s="897" t="s">
        <v>55</v>
      </c>
      <c r="C514" s="897"/>
      <c r="D514" s="899"/>
      <c r="E514" s="899"/>
      <c r="F514" s="899">
        <f t="shared" si="339"/>
        <v>0</v>
      </c>
      <c r="G514" s="899">
        <f t="shared" si="339"/>
        <v>0</v>
      </c>
      <c r="H514" s="899"/>
      <c r="I514" s="899"/>
      <c r="J514" s="899"/>
      <c r="K514" s="899"/>
      <c r="L514" s="899"/>
      <c r="M514" s="899"/>
      <c r="N514" s="899"/>
      <c r="O514" s="899"/>
      <c r="P514" s="899"/>
      <c r="Q514" s="899"/>
      <c r="R514" s="899"/>
      <c r="S514" s="899"/>
      <c r="T514" s="899"/>
      <c r="U514" s="899"/>
      <c r="V514" s="899"/>
      <c r="W514" s="899"/>
      <c r="X514" s="899"/>
      <c r="Y514" s="899"/>
      <c r="Z514" s="899"/>
      <c r="AA514" s="899"/>
      <c r="AB514" s="899"/>
      <c r="AC514" s="899"/>
      <c r="AD514" s="899"/>
      <c r="AE514" s="899"/>
      <c r="AF514" s="899"/>
      <c r="AG514" s="899">
        <f t="shared" si="334"/>
        <v>0</v>
      </c>
      <c r="AH514" s="899">
        <f t="shared" si="334"/>
        <v>0</v>
      </c>
      <c r="AI514" s="899"/>
      <c r="AJ514" s="899"/>
      <c r="AK514" s="899"/>
      <c r="AL514" s="899"/>
      <c r="AM514" s="899"/>
      <c r="AN514" s="899"/>
      <c r="AO514" s="899"/>
      <c r="AP514" s="899"/>
      <c r="AQ514" s="899">
        <f t="shared" si="335"/>
        <v>0</v>
      </c>
      <c r="AR514" s="899"/>
      <c r="AS514" s="899">
        <f t="shared" si="341"/>
        <v>0</v>
      </c>
      <c r="AT514" s="899">
        <f t="shared" si="342"/>
        <v>0</v>
      </c>
      <c r="AU514" s="899"/>
      <c r="AV514" s="899"/>
      <c r="AW514" s="899"/>
      <c r="AX514" s="899"/>
      <c r="AY514" s="899"/>
      <c r="AZ514" s="899"/>
      <c r="BA514" s="899"/>
      <c r="BB514" s="899">
        <f t="shared" si="343"/>
        <v>0</v>
      </c>
      <c r="BC514" s="899">
        <f t="shared" si="336"/>
        <v>0</v>
      </c>
      <c r="BD514" s="899">
        <f t="shared" si="337"/>
        <v>0</v>
      </c>
      <c r="BE514" s="901" t="str">
        <f t="shared" si="338"/>
        <v>-</v>
      </c>
      <c r="BF514" s="902"/>
      <c r="BG514" s="903"/>
      <c r="BH514" s="904"/>
      <c r="BI514" s="905"/>
      <c r="BJ514" s="866"/>
      <c r="BL514" s="867"/>
      <c r="BM514" s="867"/>
      <c r="BN514" s="867"/>
    </row>
    <row r="515" spans="1:70" s="919" customFormat="1" ht="25.5">
      <c r="A515" s="922">
        <v>18</v>
      </c>
      <c r="B515" s="921" t="s">
        <v>322</v>
      </c>
      <c r="C515" s="921"/>
      <c r="D515" s="320">
        <v>8</v>
      </c>
      <c r="E515" s="320">
        <v>0.8</v>
      </c>
      <c r="F515" s="320">
        <f t="shared" si="339"/>
        <v>0.8</v>
      </c>
      <c r="G515" s="320">
        <f t="shared" si="339"/>
        <v>0</v>
      </c>
      <c r="H515" s="320">
        <v>0</v>
      </c>
      <c r="I515" s="907"/>
      <c r="J515" s="907"/>
      <c r="K515" s="907"/>
      <c r="L515" s="907">
        <v>0</v>
      </c>
      <c r="M515" s="907">
        <v>0</v>
      </c>
      <c r="N515" s="907"/>
      <c r="O515" s="907"/>
      <c r="P515" s="907">
        <v>0</v>
      </c>
      <c r="Q515" s="907">
        <v>0</v>
      </c>
      <c r="R515" s="907"/>
      <c r="S515" s="907"/>
      <c r="T515" s="907"/>
      <c r="U515" s="907"/>
      <c r="V515" s="907"/>
      <c r="W515" s="907"/>
      <c r="X515" s="907"/>
      <c r="Y515" s="907"/>
      <c r="Z515" s="907"/>
      <c r="AA515" s="907"/>
      <c r="AB515" s="907"/>
      <c r="AC515" s="907">
        <v>0.8</v>
      </c>
      <c r="AD515" s="907"/>
      <c r="AE515" s="907"/>
      <c r="AF515" s="907"/>
      <c r="AG515" s="907">
        <f t="shared" si="334"/>
        <v>0</v>
      </c>
      <c r="AH515" s="907">
        <f t="shared" si="334"/>
        <v>0</v>
      </c>
      <c r="AI515" s="907"/>
      <c r="AJ515" s="907"/>
      <c r="AK515" s="907"/>
      <c r="AL515" s="907"/>
      <c r="AM515" s="907"/>
      <c r="AN515" s="907"/>
      <c r="AO515" s="907"/>
      <c r="AP515" s="907"/>
      <c r="AQ515" s="907">
        <f t="shared" si="335"/>
        <v>0</v>
      </c>
      <c r="AR515" s="907"/>
      <c r="AS515" s="907">
        <f t="shared" si="341"/>
        <v>0</v>
      </c>
      <c r="AT515" s="907">
        <f t="shared" si="342"/>
        <v>0</v>
      </c>
      <c r="AU515" s="907"/>
      <c r="AV515" s="907"/>
      <c r="AW515" s="907"/>
      <c r="AX515" s="907"/>
      <c r="AY515" s="907"/>
      <c r="AZ515" s="907"/>
      <c r="BA515" s="907"/>
      <c r="BB515" s="907">
        <f t="shared" si="343"/>
        <v>0</v>
      </c>
      <c r="BC515" s="907">
        <f t="shared" si="336"/>
        <v>8</v>
      </c>
      <c r="BD515" s="320">
        <f t="shared" si="337"/>
        <v>0</v>
      </c>
      <c r="BE515" s="908" t="str">
        <f t="shared" si="338"/>
        <v>-</v>
      </c>
      <c r="BF515" s="586"/>
      <c r="BG515" s="635"/>
      <c r="BH515" s="635"/>
      <c r="BI515" s="636"/>
      <c r="BJ515" s="449"/>
      <c r="BK515" s="916"/>
      <c r="BL515" s="917"/>
      <c r="BM515" s="578"/>
      <c r="BN515" s="917">
        <v>0</v>
      </c>
      <c r="BO515" s="916"/>
      <c r="BQ515" s="916">
        <v>0</v>
      </c>
      <c r="BR515" s="916">
        <v>0</v>
      </c>
    </row>
    <row r="516" spans="1:70">
      <c r="A516" s="872"/>
      <c r="B516" s="897" t="s">
        <v>343</v>
      </c>
      <c r="C516" s="897"/>
      <c r="D516" s="899">
        <f>D517+D528+D533</f>
        <v>8</v>
      </c>
      <c r="E516" s="899">
        <v>0.8</v>
      </c>
      <c r="F516" s="899">
        <f t="shared" si="339"/>
        <v>0.8</v>
      </c>
      <c r="G516" s="899">
        <f t="shared" si="339"/>
        <v>0</v>
      </c>
      <c r="H516" s="899">
        <f t="shared" ref="H516:AF516" si="375">H517+H528+H533</f>
        <v>0</v>
      </c>
      <c r="I516" s="899">
        <f t="shared" si="375"/>
        <v>0</v>
      </c>
      <c r="J516" s="899">
        <f t="shared" si="375"/>
        <v>0</v>
      </c>
      <c r="K516" s="899">
        <f t="shared" si="375"/>
        <v>0</v>
      </c>
      <c r="L516" s="899">
        <f t="shared" si="375"/>
        <v>0</v>
      </c>
      <c r="M516" s="899">
        <f t="shared" si="375"/>
        <v>0</v>
      </c>
      <c r="N516" s="899">
        <f t="shared" si="375"/>
        <v>0</v>
      </c>
      <c r="O516" s="899">
        <f t="shared" si="375"/>
        <v>0</v>
      </c>
      <c r="P516" s="899">
        <f t="shared" si="375"/>
        <v>0</v>
      </c>
      <c r="Q516" s="899">
        <f t="shared" si="375"/>
        <v>0</v>
      </c>
      <c r="R516" s="899">
        <f t="shared" si="375"/>
        <v>0</v>
      </c>
      <c r="S516" s="899">
        <f t="shared" si="375"/>
        <v>0</v>
      </c>
      <c r="T516" s="899">
        <f t="shared" si="375"/>
        <v>0</v>
      </c>
      <c r="U516" s="899">
        <f t="shared" si="375"/>
        <v>0</v>
      </c>
      <c r="V516" s="899">
        <f t="shared" si="375"/>
        <v>0</v>
      </c>
      <c r="W516" s="899">
        <f t="shared" si="375"/>
        <v>0</v>
      </c>
      <c r="X516" s="899">
        <f t="shared" si="375"/>
        <v>0</v>
      </c>
      <c r="Y516" s="899">
        <f t="shared" si="375"/>
        <v>0</v>
      </c>
      <c r="Z516" s="899">
        <f t="shared" si="375"/>
        <v>0</v>
      </c>
      <c r="AA516" s="899">
        <f t="shared" si="375"/>
        <v>0</v>
      </c>
      <c r="AB516" s="899">
        <f t="shared" si="375"/>
        <v>0</v>
      </c>
      <c r="AC516" s="899">
        <f t="shared" si="375"/>
        <v>0.8</v>
      </c>
      <c r="AD516" s="899">
        <f t="shared" si="375"/>
        <v>0</v>
      </c>
      <c r="AE516" s="899">
        <f t="shared" si="375"/>
        <v>0</v>
      </c>
      <c r="AF516" s="899">
        <f t="shared" si="375"/>
        <v>0</v>
      </c>
      <c r="AG516" s="899">
        <f t="shared" si="334"/>
        <v>0</v>
      </c>
      <c r="AH516" s="899">
        <f t="shared" si="334"/>
        <v>0</v>
      </c>
      <c r="AI516" s="899">
        <f t="shared" ref="AI516:AP516" si="376">AI517+AI528+AI533</f>
        <v>0</v>
      </c>
      <c r="AJ516" s="899">
        <f t="shared" si="376"/>
        <v>0</v>
      </c>
      <c r="AK516" s="899">
        <f t="shared" si="376"/>
        <v>0</v>
      </c>
      <c r="AL516" s="899">
        <f t="shared" si="376"/>
        <v>0</v>
      </c>
      <c r="AM516" s="899">
        <f t="shared" si="376"/>
        <v>0</v>
      </c>
      <c r="AN516" s="899">
        <f t="shared" si="376"/>
        <v>0</v>
      </c>
      <c r="AO516" s="899">
        <f t="shared" si="376"/>
        <v>0</v>
      </c>
      <c r="AP516" s="899">
        <f t="shared" si="376"/>
        <v>0</v>
      </c>
      <c r="AQ516" s="899">
        <f t="shared" si="335"/>
        <v>0</v>
      </c>
      <c r="AR516" s="899"/>
      <c r="AS516" s="899">
        <f t="shared" si="341"/>
        <v>0</v>
      </c>
      <c r="AT516" s="899">
        <f t="shared" si="342"/>
        <v>0</v>
      </c>
      <c r="AU516" s="899">
        <f t="shared" ref="AU516:BA516" si="377">AU517+AU528+AU533</f>
        <v>0</v>
      </c>
      <c r="AV516" s="899">
        <f t="shared" si="377"/>
        <v>0</v>
      </c>
      <c r="AW516" s="899">
        <f t="shared" si="377"/>
        <v>0</v>
      </c>
      <c r="AX516" s="899">
        <f t="shared" si="377"/>
        <v>0</v>
      </c>
      <c r="AY516" s="899">
        <f t="shared" si="377"/>
        <v>0</v>
      </c>
      <c r="AZ516" s="899">
        <f t="shared" si="377"/>
        <v>0</v>
      </c>
      <c r="BA516" s="899">
        <f t="shared" si="377"/>
        <v>0</v>
      </c>
      <c r="BB516" s="899">
        <f t="shared" si="343"/>
        <v>0</v>
      </c>
      <c r="BC516" s="899">
        <f t="shared" si="336"/>
        <v>8</v>
      </c>
      <c r="BD516" s="899">
        <f t="shared" si="337"/>
        <v>0</v>
      </c>
      <c r="BE516" s="901" t="str">
        <f t="shared" si="338"/>
        <v>-</v>
      </c>
      <c r="BF516" s="902"/>
      <c r="BG516" s="903"/>
      <c r="BH516" s="904"/>
      <c r="BI516" s="905"/>
      <c r="BJ516" s="866"/>
      <c r="BL516" s="867"/>
      <c r="BM516" s="867"/>
      <c r="BN516" s="867"/>
    </row>
    <row r="517" spans="1:70">
      <c r="A517" s="872"/>
      <c r="B517" s="897" t="s">
        <v>344</v>
      </c>
      <c r="C517" s="897"/>
      <c r="D517" s="899">
        <f>D518+D523</f>
        <v>0.38095237999999998</v>
      </c>
      <c r="E517" s="899">
        <v>3.8095238000000003E-2</v>
      </c>
      <c r="F517" s="899">
        <f t="shared" si="339"/>
        <v>3.8095238000000003E-2</v>
      </c>
      <c r="G517" s="899">
        <f t="shared" si="339"/>
        <v>0</v>
      </c>
      <c r="H517" s="899">
        <f t="shared" ref="H517:AF517" si="378">H518+H523</f>
        <v>0</v>
      </c>
      <c r="I517" s="899">
        <f t="shared" si="378"/>
        <v>0</v>
      </c>
      <c r="J517" s="899">
        <f t="shared" si="378"/>
        <v>0</v>
      </c>
      <c r="K517" s="899">
        <f t="shared" si="378"/>
        <v>0</v>
      </c>
      <c r="L517" s="899">
        <f t="shared" si="378"/>
        <v>0</v>
      </c>
      <c r="M517" s="899">
        <f t="shared" si="378"/>
        <v>0</v>
      </c>
      <c r="N517" s="899">
        <f t="shared" si="378"/>
        <v>0</v>
      </c>
      <c r="O517" s="899">
        <f t="shared" si="378"/>
        <v>0</v>
      </c>
      <c r="P517" s="899">
        <f t="shared" si="378"/>
        <v>0</v>
      </c>
      <c r="Q517" s="899">
        <f t="shared" si="378"/>
        <v>0</v>
      </c>
      <c r="R517" s="899">
        <f t="shared" si="378"/>
        <v>0</v>
      </c>
      <c r="S517" s="899">
        <f t="shared" si="378"/>
        <v>0</v>
      </c>
      <c r="T517" s="899">
        <f t="shared" si="378"/>
        <v>0</v>
      </c>
      <c r="U517" s="899">
        <f t="shared" si="378"/>
        <v>0</v>
      </c>
      <c r="V517" s="899">
        <f t="shared" si="378"/>
        <v>0</v>
      </c>
      <c r="W517" s="899">
        <f t="shared" si="378"/>
        <v>0</v>
      </c>
      <c r="X517" s="899">
        <f t="shared" si="378"/>
        <v>0</v>
      </c>
      <c r="Y517" s="899">
        <f t="shared" si="378"/>
        <v>0</v>
      </c>
      <c r="Z517" s="899">
        <f t="shared" si="378"/>
        <v>0</v>
      </c>
      <c r="AA517" s="899">
        <f t="shared" si="378"/>
        <v>0</v>
      </c>
      <c r="AB517" s="899">
        <f t="shared" si="378"/>
        <v>0</v>
      </c>
      <c r="AC517" s="899">
        <f t="shared" si="378"/>
        <v>3.8095238000000003E-2</v>
      </c>
      <c r="AD517" s="899">
        <f t="shared" si="378"/>
        <v>0</v>
      </c>
      <c r="AE517" s="899">
        <f t="shared" si="378"/>
        <v>0</v>
      </c>
      <c r="AF517" s="899">
        <f t="shared" si="378"/>
        <v>0</v>
      </c>
      <c r="AG517" s="899">
        <f t="shared" si="334"/>
        <v>0</v>
      </c>
      <c r="AH517" s="899">
        <f t="shared" si="334"/>
        <v>0</v>
      </c>
      <c r="AI517" s="899">
        <f t="shared" ref="AI517:AP517" si="379">AI518+AI523</f>
        <v>0</v>
      </c>
      <c r="AJ517" s="899">
        <f t="shared" si="379"/>
        <v>0</v>
      </c>
      <c r="AK517" s="899">
        <f t="shared" si="379"/>
        <v>0</v>
      </c>
      <c r="AL517" s="899">
        <f t="shared" si="379"/>
        <v>0</v>
      </c>
      <c r="AM517" s="899">
        <f t="shared" si="379"/>
        <v>0</v>
      </c>
      <c r="AN517" s="899">
        <f t="shared" si="379"/>
        <v>0</v>
      </c>
      <c r="AO517" s="899">
        <f t="shared" si="379"/>
        <v>0</v>
      </c>
      <c r="AP517" s="899">
        <f t="shared" si="379"/>
        <v>0</v>
      </c>
      <c r="AQ517" s="899">
        <f t="shared" si="335"/>
        <v>0</v>
      </c>
      <c r="AR517" s="899"/>
      <c r="AS517" s="899">
        <f t="shared" si="341"/>
        <v>0</v>
      </c>
      <c r="AT517" s="899">
        <f t="shared" si="342"/>
        <v>0</v>
      </c>
      <c r="AU517" s="899">
        <f t="shared" ref="AU517:BA517" si="380">AU518+AU523</f>
        <v>0</v>
      </c>
      <c r="AV517" s="899">
        <f t="shared" si="380"/>
        <v>0</v>
      </c>
      <c r="AW517" s="899">
        <f t="shared" si="380"/>
        <v>0</v>
      </c>
      <c r="AX517" s="899">
        <f t="shared" si="380"/>
        <v>0</v>
      </c>
      <c r="AY517" s="899">
        <f t="shared" si="380"/>
        <v>0</v>
      </c>
      <c r="AZ517" s="899">
        <f t="shared" si="380"/>
        <v>0</v>
      </c>
      <c r="BA517" s="899">
        <f t="shared" si="380"/>
        <v>0</v>
      </c>
      <c r="BB517" s="899">
        <f t="shared" si="343"/>
        <v>0</v>
      </c>
      <c r="BC517" s="899">
        <f t="shared" si="336"/>
        <v>0.38095237999999998</v>
      </c>
      <c r="BD517" s="899">
        <f t="shared" si="337"/>
        <v>0</v>
      </c>
      <c r="BE517" s="901" t="str">
        <f t="shared" si="338"/>
        <v>-</v>
      </c>
      <c r="BF517" s="902"/>
      <c r="BG517" s="903"/>
      <c r="BH517" s="904"/>
      <c r="BI517" s="905"/>
      <c r="BJ517" s="866"/>
      <c r="BL517" s="867"/>
      <c r="BM517" s="867"/>
      <c r="BN517" s="867"/>
    </row>
    <row r="518" spans="1:70">
      <c r="A518" s="872"/>
      <c r="B518" s="897" t="s">
        <v>345</v>
      </c>
      <c r="C518" s="897"/>
      <c r="D518" s="899">
        <f>SUM(D519:D522)</f>
        <v>0</v>
      </c>
      <c r="E518" s="899">
        <v>0</v>
      </c>
      <c r="F518" s="899">
        <f t="shared" si="339"/>
        <v>0</v>
      </c>
      <c r="G518" s="899">
        <f t="shared" si="339"/>
        <v>0</v>
      </c>
      <c r="H518" s="899">
        <f t="shared" ref="H518:AF518" si="381">SUM(H519:H522)</f>
        <v>0</v>
      </c>
      <c r="I518" s="899">
        <f t="shared" si="381"/>
        <v>0</v>
      </c>
      <c r="J518" s="899">
        <f t="shared" si="381"/>
        <v>0</v>
      </c>
      <c r="K518" s="899">
        <f t="shared" si="381"/>
        <v>0</v>
      </c>
      <c r="L518" s="899">
        <f t="shared" si="381"/>
        <v>0</v>
      </c>
      <c r="M518" s="899">
        <f t="shared" si="381"/>
        <v>0</v>
      </c>
      <c r="N518" s="899">
        <f t="shared" si="381"/>
        <v>0</v>
      </c>
      <c r="O518" s="899">
        <f t="shared" si="381"/>
        <v>0</v>
      </c>
      <c r="P518" s="899">
        <f t="shared" si="381"/>
        <v>0</v>
      </c>
      <c r="Q518" s="899">
        <f t="shared" si="381"/>
        <v>0</v>
      </c>
      <c r="R518" s="899">
        <f t="shared" si="381"/>
        <v>0</v>
      </c>
      <c r="S518" s="899">
        <f t="shared" si="381"/>
        <v>0</v>
      </c>
      <c r="T518" s="899">
        <f t="shared" si="381"/>
        <v>0</v>
      </c>
      <c r="U518" s="899">
        <f t="shared" si="381"/>
        <v>0</v>
      </c>
      <c r="V518" s="899">
        <f t="shared" si="381"/>
        <v>0</v>
      </c>
      <c r="W518" s="899">
        <f t="shared" si="381"/>
        <v>0</v>
      </c>
      <c r="X518" s="899">
        <f t="shared" si="381"/>
        <v>0</v>
      </c>
      <c r="Y518" s="899">
        <f t="shared" si="381"/>
        <v>0</v>
      </c>
      <c r="Z518" s="899">
        <f t="shared" si="381"/>
        <v>0</v>
      </c>
      <c r="AA518" s="899">
        <f t="shared" si="381"/>
        <v>0</v>
      </c>
      <c r="AB518" s="899">
        <f t="shared" si="381"/>
        <v>0</v>
      </c>
      <c r="AC518" s="899">
        <f t="shared" si="381"/>
        <v>0</v>
      </c>
      <c r="AD518" s="899">
        <f t="shared" si="381"/>
        <v>0</v>
      </c>
      <c r="AE518" s="899">
        <f t="shared" si="381"/>
        <v>0</v>
      </c>
      <c r="AF518" s="899">
        <f t="shared" si="381"/>
        <v>0</v>
      </c>
      <c r="AG518" s="899">
        <f t="shared" si="334"/>
        <v>0</v>
      </c>
      <c r="AH518" s="899">
        <f t="shared" si="334"/>
        <v>0</v>
      </c>
      <c r="AI518" s="899">
        <f t="shared" ref="AI518:AP518" si="382">SUM(AI519:AI522)</f>
        <v>0</v>
      </c>
      <c r="AJ518" s="899">
        <f t="shared" si="382"/>
        <v>0</v>
      </c>
      <c r="AK518" s="899">
        <f t="shared" si="382"/>
        <v>0</v>
      </c>
      <c r="AL518" s="899">
        <f t="shared" si="382"/>
        <v>0</v>
      </c>
      <c r="AM518" s="899">
        <f t="shared" si="382"/>
        <v>0</v>
      </c>
      <c r="AN518" s="899">
        <f t="shared" si="382"/>
        <v>0</v>
      </c>
      <c r="AO518" s="899">
        <f t="shared" si="382"/>
        <v>0</v>
      </c>
      <c r="AP518" s="899">
        <f t="shared" si="382"/>
        <v>0</v>
      </c>
      <c r="AQ518" s="899">
        <f t="shared" si="335"/>
        <v>0</v>
      </c>
      <c r="AR518" s="899"/>
      <c r="AS518" s="899">
        <f t="shared" si="341"/>
        <v>0</v>
      </c>
      <c r="AT518" s="899">
        <f t="shared" si="342"/>
        <v>0</v>
      </c>
      <c r="AU518" s="899">
        <f t="shared" ref="AU518:BA518" si="383">SUM(AU519:AU522)</f>
        <v>0</v>
      </c>
      <c r="AV518" s="899">
        <f t="shared" si="383"/>
        <v>0</v>
      </c>
      <c r="AW518" s="899">
        <f t="shared" si="383"/>
        <v>0</v>
      </c>
      <c r="AX518" s="899">
        <f t="shared" si="383"/>
        <v>0</v>
      </c>
      <c r="AY518" s="899">
        <f t="shared" si="383"/>
        <v>0</v>
      </c>
      <c r="AZ518" s="899">
        <f t="shared" si="383"/>
        <v>0</v>
      </c>
      <c r="BA518" s="899">
        <f t="shared" si="383"/>
        <v>0</v>
      </c>
      <c r="BB518" s="899">
        <f t="shared" si="343"/>
        <v>0</v>
      </c>
      <c r="BC518" s="899">
        <f t="shared" si="336"/>
        <v>0</v>
      </c>
      <c r="BD518" s="899">
        <f t="shared" si="337"/>
        <v>0</v>
      </c>
      <c r="BE518" s="901" t="str">
        <f t="shared" si="338"/>
        <v>-</v>
      </c>
      <c r="BF518" s="902"/>
      <c r="BG518" s="903"/>
      <c r="BH518" s="904"/>
      <c r="BI518" s="905"/>
      <c r="BJ518" s="866"/>
      <c r="BL518" s="867"/>
      <c r="BM518" s="867"/>
      <c r="BN518" s="867"/>
    </row>
    <row r="519" spans="1:70">
      <c r="A519" s="872"/>
      <c r="B519" s="897" t="s">
        <v>346</v>
      </c>
      <c r="C519" s="897"/>
      <c r="D519" s="899"/>
      <c r="E519" s="899"/>
      <c r="F519" s="899">
        <f t="shared" si="339"/>
        <v>0</v>
      </c>
      <c r="G519" s="899">
        <f t="shared" si="339"/>
        <v>0</v>
      </c>
      <c r="H519" s="899"/>
      <c r="I519" s="899"/>
      <c r="J519" s="899"/>
      <c r="K519" s="899"/>
      <c r="L519" s="899"/>
      <c r="M519" s="899"/>
      <c r="N519" s="899"/>
      <c r="O519" s="899"/>
      <c r="P519" s="899"/>
      <c r="Q519" s="899"/>
      <c r="R519" s="899"/>
      <c r="S519" s="899"/>
      <c r="T519" s="899"/>
      <c r="U519" s="899"/>
      <c r="V519" s="899"/>
      <c r="W519" s="899"/>
      <c r="X519" s="899"/>
      <c r="Y519" s="899"/>
      <c r="Z519" s="899"/>
      <c r="AA519" s="899"/>
      <c r="AB519" s="899"/>
      <c r="AC519" s="899"/>
      <c r="AD519" s="899"/>
      <c r="AE519" s="899"/>
      <c r="AF519" s="899"/>
      <c r="AG519" s="899">
        <f t="shared" si="334"/>
        <v>0</v>
      </c>
      <c r="AH519" s="899">
        <f t="shared" si="334"/>
        <v>0</v>
      </c>
      <c r="AI519" s="899"/>
      <c r="AJ519" s="899"/>
      <c r="AK519" s="899"/>
      <c r="AL519" s="899"/>
      <c r="AM519" s="899"/>
      <c r="AN519" s="899"/>
      <c r="AO519" s="899"/>
      <c r="AP519" s="899"/>
      <c r="AQ519" s="899">
        <f t="shared" si="335"/>
        <v>0</v>
      </c>
      <c r="AR519" s="899"/>
      <c r="AS519" s="899">
        <f t="shared" si="341"/>
        <v>0</v>
      </c>
      <c r="AT519" s="899">
        <f t="shared" si="342"/>
        <v>0</v>
      </c>
      <c r="AU519" s="899"/>
      <c r="AV519" s="899"/>
      <c r="AW519" s="899"/>
      <c r="AX519" s="899"/>
      <c r="AY519" s="899"/>
      <c r="AZ519" s="899"/>
      <c r="BA519" s="899"/>
      <c r="BB519" s="899">
        <f t="shared" si="343"/>
        <v>0</v>
      </c>
      <c r="BC519" s="899">
        <f t="shared" si="336"/>
        <v>0</v>
      </c>
      <c r="BD519" s="899">
        <f t="shared" si="337"/>
        <v>0</v>
      </c>
      <c r="BE519" s="901" t="str">
        <f t="shared" si="338"/>
        <v>-</v>
      </c>
      <c r="BF519" s="902"/>
      <c r="BG519" s="903"/>
      <c r="BH519" s="904"/>
      <c r="BI519" s="905"/>
      <c r="BJ519" s="866"/>
      <c r="BL519" s="867"/>
      <c r="BM519" s="867"/>
      <c r="BN519" s="867"/>
    </row>
    <row r="520" spans="1:70">
      <c r="A520" s="872"/>
      <c r="B520" s="897" t="s">
        <v>347</v>
      </c>
      <c r="C520" s="897"/>
      <c r="D520" s="899"/>
      <c r="E520" s="899"/>
      <c r="F520" s="899">
        <f t="shared" si="339"/>
        <v>0</v>
      </c>
      <c r="G520" s="899">
        <f t="shared" si="339"/>
        <v>0</v>
      </c>
      <c r="H520" s="899"/>
      <c r="I520" s="899"/>
      <c r="J520" s="899"/>
      <c r="K520" s="899"/>
      <c r="L520" s="899"/>
      <c r="M520" s="899"/>
      <c r="N520" s="899"/>
      <c r="O520" s="899"/>
      <c r="P520" s="899"/>
      <c r="Q520" s="899"/>
      <c r="R520" s="899"/>
      <c r="S520" s="899"/>
      <c r="T520" s="899"/>
      <c r="U520" s="899"/>
      <c r="V520" s="899"/>
      <c r="W520" s="899"/>
      <c r="X520" s="899"/>
      <c r="Y520" s="899"/>
      <c r="Z520" s="899"/>
      <c r="AA520" s="899"/>
      <c r="AB520" s="899"/>
      <c r="AC520" s="899"/>
      <c r="AD520" s="899"/>
      <c r="AE520" s="899"/>
      <c r="AF520" s="899"/>
      <c r="AG520" s="899">
        <f t="shared" si="334"/>
        <v>0</v>
      </c>
      <c r="AH520" s="899">
        <f t="shared" si="334"/>
        <v>0</v>
      </c>
      <c r="AI520" s="899"/>
      <c r="AJ520" s="899"/>
      <c r="AK520" s="899"/>
      <c r="AL520" s="899"/>
      <c r="AM520" s="899"/>
      <c r="AN520" s="899"/>
      <c r="AO520" s="899"/>
      <c r="AP520" s="899"/>
      <c r="AQ520" s="899">
        <f t="shared" si="335"/>
        <v>0</v>
      </c>
      <c r="AR520" s="899"/>
      <c r="AS520" s="899">
        <f t="shared" si="341"/>
        <v>0</v>
      </c>
      <c r="AT520" s="899">
        <f t="shared" si="342"/>
        <v>0</v>
      </c>
      <c r="AU520" s="899"/>
      <c r="AV520" s="899"/>
      <c r="AW520" s="899"/>
      <c r="AX520" s="899"/>
      <c r="AY520" s="899"/>
      <c r="AZ520" s="899"/>
      <c r="BA520" s="899"/>
      <c r="BB520" s="899">
        <f t="shared" si="343"/>
        <v>0</v>
      </c>
      <c r="BC520" s="899">
        <f t="shared" si="336"/>
        <v>0</v>
      </c>
      <c r="BD520" s="899">
        <f t="shared" si="337"/>
        <v>0</v>
      </c>
      <c r="BE520" s="901" t="str">
        <f t="shared" si="338"/>
        <v>-</v>
      </c>
      <c r="BF520" s="902"/>
      <c r="BG520" s="903"/>
      <c r="BH520" s="904"/>
      <c r="BI520" s="905"/>
      <c r="BJ520" s="866"/>
      <c r="BL520" s="867"/>
      <c r="BM520" s="867"/>
      <c r="BN520" s="867"/>
    </row>
    <row r="521" spans="1:70">
      <c r="A521" s="872"/>
      <c r="B521" s="897" t="s">
        <v>348</v>
      </c>
      <c r="C521" s="897"/>
      <c r="D521" s="899"/>
      <c r="E521" s="899"/>
      <c r="F521" s="899">
        <f t="shared" si="339"/>
        <v>0</v>
      </c>
      <c r="G521" s="899">
        <f t="shared" si="339"/>
        <v>0</v>
      </c>
      <c r="H521" s="899"/>
      <c r="I521" s="899"/>
      <c r="J521" s="899"/>
      <c r="K521" s="899"/>
      <c r="L521" s="899"/>
      <c r="M521" s="899"/>
      <c r="N521" s="899"/>
      <c r="O521" s="899"/>
      <c r="P521" s="899"/>
      <c r="Q521" s="899"/>
      <c r="R521" s="899"/>
      <c r="S521" s="899"/>
      <c r="T521" s="899"/>
      <c r="U521" s="899"/>
      <c r="V521" s="899"/>
      <c r="W521" s="899"/>
      <c r="X521" s="899"/>
      <c r="Y521" s="899"/>
      <c r="Z521" s="899"/>
      <c r="AA521" s="899"/>
      <c r="AB521" s="899"/>
      <c r="AC521" s="899"/>
      <c r="AD521" s="899"/>
      <c r="AE521" s="899"/>
      <c r="AF521" s="899"/>
      <c r="AG521" s="899">
        <f t="shared" si="334"/>
        <v>0</v>
      </c>
      <c r="AH521" s="899">
        <f t="shared" si="334"/>
        <v>0</v>
      </c>
      <c r="AI521" s="899"/>
      <c r="AJ521" s="899"/>
      <c r="AK521" s="899"/>
      <c r="AL521" s="899"/>
      <c r="AM521" s="899"/>
      <c r="AN521" s="899"/>
      <c r="AO521" s="899"/>
      <c r="AP521" s="899"/>
      <c r="AQ521" s="899">
        <f t="shared" si="335"/>
        <v>0</v>
      </c>
      <c r="AR521" s="899"/>
      <c r="AS521" s="899">
        <f t="shared" si="341"/>
        <v>0</v>
      </c>
      <c r="AT521" s="899">
        <f t="shared" si="342"/>
        <v>0</v>
      </c>
      <c r="AU521" s="899"/>
      <c r="AV521" s="899"/>
      <c r="AW521" s="899"/>
      <c r="AX521" s="899"/>
      <c r="AY521" s="899"/>
      <c r="AZ521" s="899"/>
      <c r="BA521" s="899"/>
      <c r="BB521" s="899">
        <f t="shared" si="343"/>
        <v>0</v>
      </c>
      <c r="BC521" s="899">
        <f t="shared" si="336"/>
        <v>0</v>
      </c>
      <c r="BD521" s="899">
        <f t="shared" si="337"/>
        <v>0</v>
      </c>
      <c r="BE521" s="901" t="str">
        <f t="shared" si="338"/>
        <v>-</v>
      </c>
      <c r="BF521" s="902"/>
      <c r="BG521" s="903"/>
      <c r="BH521" s="904"/>
      <c r="BI521" s="905"/>
      <c r="BJ521" s="866"/>
      <c r="BL521" s="867"/>
      <c r="BM521" s="867"/>
      <c r="BN521" s="867"/>
    </row>
    <row r="522" spans="1:70">
      <c r="A522" s="872"/>
      <c r="B522" s="897" t="s">
        <v>349</v>
      </c>
      <c r="C522" s="897"/>
      <c r="D522" s="899"/>
      <c r="E522" s="899"/>
      <c r="F522" s="899">
        <f t="shared" si="339"/>
        <v>0</v>
      </c>
      <c r="G522" s="899">
        <f t="shared" si="339"/>
        <v>0</v>
      </c>
      <c r="H522" s="899"/>
      <c r="I522" s="899"/>
      <c r="J522" s="899"/>
      <c r="K522" s="899"/>
      <c r="L522" s="899"/>
      <c r="M522" s="899"/>
      <c r="N522" s="899"/>
      <c r="O522" s="899"/>
      <c r="P522" s="899"/>
      <c r="Q522" s="899"/>
      <c r="R522" s="899"/>
      <c r="S522" s="899"/>
      <c r="T522" s="899"/>
      <c r="U522" s="899"/>
      <c r="V522" s="899"/>
      <c r="W522" s="899"/>
      <c r="X522" s="899"/>
      <c r="Y522" s="899"/>
      <c r="Z522" s="899"/>
      <c r="AA522" s="899"/>
      <c r="AB522" s="899"/>
      <c r="AC522" s="899"/>
      <c r="AD522" s="899"/>
      <c r="AE522" s="899"/>
      <c r="AF522" s="899"/>
      <c r="AG522" s="899">
        <f t="shared" si="334"/>
        <v>0</v>
      </c>
      <c r="AH522" s="899">
        <f t="shared" si="334"/>
        <v>0</v>
      </c>
      <c r="AI522" s="899"/>
      <c r="AJ522" s="899"/>
      <c r="AK522" s="899"/>
      <c r="AL522" s="899"/>
      <c r="AM522" s="899"/>
      <c r="AN522" s="899"/>
      <c r="AO522" s="899"/>
      <c r="AP522" s="899"/>
      <c r="AQ522" s="899">
        <f t="shared" si="335"/>
        <v>0</v>
      </c>
      <c r="AR522" s="899"/>
      <c r="AS522" s="899">
        <f t="shared" si="341"/>
        <v>0</v>
      </c>
      <c r="AT522" s="899">
        <f t="shared" si="342"/>
        <v>0</v>
      </c>
      <c r="AU522" s="899"/>
      <c r="AV522" s="899"/>
      <c r="AW522" s="899"/>
      <c r="AX522" s="899"/>
      <c r="AY522" s="899"/>
      <c r="AZ522" s="899"/>
      <c r="BA522" s="899"/>
      <c r="BB522" s="899">
        <f t="shared" si="343"/>
        <v>0</v>
      </c>
      <c r="BC522" s="899">
        <f t="shared" si="336"/>
        <v>0</v>
      </c>
      <c r="BD522" s="899">
        <f t="shared" si="337"/>
        <v>0</v>
      </c>
      <c r="BE522" s="901" t="str">
        <f t="shared" si="338"/>
        <v>-</v>
      </c>
      <c r="BF522" s="902"/>
      <c r="BG522" s="903"/>
      <c r="BH522" s="904"/>
      <c r="BI522" s="905"/>
      <c r="BJ522" s="866"/>
      <c r="BL522" s="867"/>
      <c r="BM522" s="867"/>
      <c r="BN522" s="867"/>
    </row>
    <row r="523" spans="1:70">
      <c r="A523" s="872"/>
      <c r="B523" s="897" t="s">
        <v>350</v>
      </c>
      <c r="C523" s="897"/>
      <c r="D523" s="899">
        <f>SUM(D524:D527)</f>
        <v>0.38095237999999998</v>
      </c>
      <c r="E523" s="899">
        <v>3.8095238000000003E-2</v>
      </c>
      <c r="F523" s="899">
        <f t="shared" si="339"/>
        <v>3.8095238000000003E-2</v>
      </c>
      <c r="G523" s="899">
        <f t="shared" si="339"/>
        <v>0</v>
      </c>
      <c r="H523" s="899">
        <f t="shared" ref="H523:AF523" si="384">SUM(H524:H527)</f>
        <v>0</v>
      </c>
      <c r="I523" s="899">
        <f t="shared" si="384"/>
        <v>0</v>
      </c>
      <c r="J523" s="899">
        <f t="shared" si="384"/>
        <v>0</v>
      </c>
      <c r="K523" s="899">
        <f t="shared" si="384"/>
        <v>0</v>
      </c>
      <c r="L523" s="899">
        <f t="shared" si="384"/>
        <v>0</v>
      </c>
      <c r="M523" s="899">
        <f t="shared" si="384"/>
        <v>0</v>
      </c>
      <c r="N523" s="899">
        <f t="shared" si="384"/>
        <v>0</v>
      </c>
      <c r="O523" s="899">
        <f t="shared" si="384"/>
        <v>0</v>
      </c>
      <c r="P523" s="899">
        <f t="shared" si="384"/>
        <v>0</v>
      </c>
      <c r="Q523" s="899">
        <f t="shared" si="384"/>
        <v>0</v>
      </c>
      <c r="R523" s="899">
        <f t="shared" si="384"/>
        <v>0</v>
      </c>
      <c r="S523" s="899">
        <f t="shared" si="384"/>
        <v>0</v>
      </c>
      <c r="T523" s="899">
        <f t="shared" si="384"/>
        <v>0</v>
      </c>
      <c r="U523" s="899">
        <f t="shared" si="384"/>
        <v>0</v>
      </c>
      <c r="V523" s="899">
        <f t="shared" si="384"/>
        <v>0</v>
      </c>
      <c r="W523" s="899">
        <f t="shared" si="384"/>
        <v>0</v>
      </c>
      <c r="X523" s="899">
        <f t="shared" si="384"/>
        <v>0</v>
      </c>
      <c r="Y523" s="899">
        <f t="shared" si="384"/>
        <v>0</v>
      </c>
      <c r="Z523" s="899">
        <f t="shared" si="384"/>
        <v>0</v>
      </c>
      <c r="AA523" s="899">
        <f t="shared" si="384"/>
        <v>0</v>
      </c>
      <c r="AB523" s="899">
        <f t="shared" si="384"/>
        <v>0</v>
      </c>
      <c r="AC523" s="899">
        <f t="shared" si="384"/>
        <v>3.8095238000000003E-2</v>
      </c>
      <c r="AD523" s="899">
        <f t="shared" si="384"/>
        <v>0</v>
      </c>
      <c r="AE523" s="899">
        <f t="shared" si="384"/>
        <v>0</v>
      </c>
      <c r="AF523" s="899">
        <f t="shared" si="384"/>
        <v>0</v>
      </c>
      <c r="AG523" s="899">
        <f t="shared" si="334"/>
        <v>0</v>
      </c>
      <c r="AH523" s="899">
        <f t="shared" si="334"/>
        <v>0</v>
      </c>
      <c r="AI523" s="899">
        <f t="shared" ref="AI523:AP523" si="385">SUM(AI524:AI527)</f>
        <v>0</v>
      </c>
      <c r="AJ523" s="899">
        <f t="shared" si="385"/>
        <v>0</v>
      </c>
      <c r="AK523" s="899">
        <f t="shared" si="385"/>
        <v>0</v>
      </c>
      <c r="AL523" s="899">
        <f t="shared" si="385"/>
        <v>0</v>
      </c>
      <c r="AM523" s="899">
        <f t="shared" si="385"/>
        <v>0</v>
      </c>
      <c r="AN523" s="899">
        <f t="shared" si="385"/>
        <v>0</v>
      </c>
      <c r="AO523" s="899">
        <f t="shared" si="385"/>
        <v>0</v>
      </c>
      <c r="AP523" s="899">
        <f t="shared" si="385"/>
        <v>0</v>
      </c>
      <c r="AQ523" s="899">
        <f t="shared" si="335"/>
        <v>0</v>
      </c>
      <c r="AR523" s="899"/>
      <c r="AS523" s="899">
        <f t="shared" si="341"/>
        <v>0</v>
      </c>
      <c r="AT523" s="899">
        <f t="shared" si="342"/>
        <v>0</v>
      </c>
      <c r="AU523" s="899">
        <f t="shared" ref="AU523:BA523" si="386">SUM(AU524:AU527)</f>
        <v>0</v>
      </c>
      <c r="AV523" s="899">
        <f t="shared" si="386"/>
        <v>0</v>
      </c>
      <c r="AW523" s="899">
        <f t="shared" si="386"/>
        <v>0</v>
      </c>
      <c r="AX523" s="899">
        <f t="shared" si="386"/>
        <v>0</v>
      </c>
      <c r="AY523" s="899">
        <f t="shared" si="386"/>
        <v>0</v>
      </c>
      <c r="AZ523" s="899">
        <f t="shared" si="386"/>
        <v>0</v>
      </c>
      <c r="BA523" s="899">
        <f t="shared" si="386"/>
        <v>0</v>
      </c>
      <c r="BB523" s="899">
        <f t="shared" si="343"/>
        <v>0</v>
      </c>
      <c r="BC523" s="899">
        <f t="shared" si="336"/>
        <v>0.38095237999999998</v>
      </c>
      <c r="BD523" s="899">
        <f t="shared" si="337"/>
        <v>0</v>
      </c>
      <c r="BE523" s="901" t="str">
        <f t="shared" si="338"/>
        <v>-</v>
      </c>
      <c r="BF523" s="902"/>
      <c r="BG523" s="903"/>
      <c r="BH523" s="904"/>
      <c r="BI523" s="905"/>
      <c r="BJ523" s="866"/>
      <c r="BL523" s="867"/>
      <c r="BM523" s="867"/>
      <c r="BN523" s="867"/>
    </row>
    <row r="524" spans="1:70">
      <c r="A524" s="872"/>
      <c r="B524" s="897" t="s">
        <v>351</v>
      </c>
      <c r="C524" s="897"/>
      <c r="D524" s="899"/>
      <c r="E524" s="899"/>
      <c r="F524" s="899">
        <f t="shared" si="339"/>
        <v>0</v>
      </c>
      <c r="G524" s="899">
        <f t="shared" si="339"/>
        <v>0</v>
      </c>
      <c r="H524" s="899"/>
      <c r="I524" s="899"/>
      <c r="J524" s="899"/>
      <c r="K524" s="899"/>
      <c r="L524" s="899"/>
      <c r="M524" s="899"/>
      <c r="N524" s="899"/>
      <c r="O524" s="899"/>
      <c r="P524" s="899"/>
      <c r="Q524" s="899"/>
      <c r="R524" s="899"/>
      <c r="S524" s="899"/>
      <c r="T524" s="899"/>
      <c r="U524" s="899"/>
      <c r="V524" s="899"/>
      <c r="W524" s="899"/>
      <c r="X524" s="899"/>
      <c r="Y524" s="899"/>
      <c r="Z524" s="899"/>
      <c r="AA524" s="899"/>
      <c r="AB524" s="899"/>
      <c r="AC524" s="899"/>
      <c r="AD524" s="899"/>
      <c r="AE524" s="899"/>
      <c r="AF524" s="899"/>
      <c r="AG524" s="899">
        <f t="shared" si="334"/>
        <v>0</v>
      </c>
      <c r="AH524" s="899">
        <f t="shared" si="334"/>
        <v>0</v>
      </c>
      <c r="AI524" s="899"/>
      <c r="AJ524" s="899"/>
      <c r="AK524" s="899"/>
      <c r="AL524" s="899"/>
      <c r="AM524" s="899"/>
      <c r="AN524" s="899"/>
      <c r="AO524" s="899"/>
      <c r="AP524" s="899"/>
      <c r="AQ524" s="899">
        <f t="shared" si="335"/>
        <v>0</v>
      </c>
      <c r="AR524" s="899"/>
      <c r="AS524" s="899">
        <f t="shared" si="341"/>
        <v>0</v>
      </c>
      <c r="AT524" s="899">
        <f t="shared" si="342"/>
        <v>0</v>
      </c>
      <c r="AU524" s="899"/>
      <c r="AV524" s="899"/>
      <c r="AW524" s="899"/>
      <c r="AX524" s="899"/>
      <c r="AY524" s="899"/>
      <c r="AZ524" s="899"/>
      <c r="BA524" s="899"/>
      <c r="BB524" s="899">
        <f t="shared" si="343"/>
        <v>0</v>
      </c>
      <c r="BC524" s="899">
        <f t="shared" si="336"/>
        <v>0</v>
      </c>
      <c r="BD524" s="899">
        <f t="shared" si="337"/>
        <v>0</v>
      </c>
      <c r="BE524" s="901" t="str">
        <f t="shared" si="338"/>
        <v>-</v>
      </c>
      <c r="BF524" s="902"/>
      <c r="BG524" s="903"/>
      <c r="BH524" s="904"/>
      <c r="BI524" s="905"/>
      <c r="BJ524" s="866"/>
      <c r="BL524" s="867"/>
      <c r="BM524" s="867"/>
      <c r="BN524" s="867"/>
    </row>
    <row r="525" spans="1:70">
      <c r="A525" s="872"/>
      <c r="B525" s="897" t="s">
        <v>352</v>
      </c>
      <c r="C525" s="897"/>
      <c r="D525" s="899"/>
      <c r="E525" s="899"/>
      <c r="F525" s="899">
        <f t="shared" si="339"/>
        <v>0</v>
      </c>
      <c r="G525" s="899">
        <f t="shared" si="339"/>
        <v>0</v>
      </c>
      <c r="H525" s="899"/>
      <c r="I525" s="899"/>
      <c r="J525" s="899"/>
      <c r="K525" s="899"/>
      <c r="L525" s="899"/>
      <c r="M525" s="899"/>
      <c r="N525" s="899"/>
      <c r="O525" s="899"/>
      <c r="P525" s="899"/>
      <c r="Q525" s="899"/>
      <c r="R525" s="899"/>
      <c r="S525" s="899"/>
      <c r="T525" s="899"/>
      <c r="U525" s="899"/>
      <c r="V525" s="899"/>
      <c r="W525" s="899"/>
      <c r="X525" s="899"/>
      <c r="Y525" s="899"/>
      <c r="Z525" s="899"/>
      <c r="AA525" s="899"/>
      <c r="AB525" s="899"/>
      <c r="AC525" s="899"/>
      <c r="AD525" s="899"/>
      <c r="AE525" s="899"/>
      <c r="AF525" s="899"/>
      <c r="AG525" s="899">
        <f t="shared" si="334"/>
        <v>0</v>
      </c>
      <c r="AH525" s="899">
        <f t="shared" si="334"/>
        <v>0</v>
      </c>
      <c r="AI525" s="899"/>
      <c r="AJ525" s="899"/>
      <c r="AK525" s="899"/>
      <c r="AL525" s="899"/>
      <c r="AM525" s="899"/>
      <c r="AN525" s="899"/>
      <c r="AO525" s="899"/>
      <c r="AP525" s="899"/>
      <c r="AQ525" s="899">
        <f t="shared" si="335"/>
        <v>0</v>
      </c>
      <c r="AR525" s="899"/>
      <c r="AS525" s="899">
        <f t="shared" si="341"/>
        <v>0</v>
      </c>
      <c r="AT525" s="899">
        <f t="shared" si="342"/>
        <v>0</v>
      </c>
      <c r="AU525" s="899"/>
      <c r="AV525" s="899"/>
      <c r="AW525" s="899"/>
      <c r="AX525" s="899"/>
      <c r="AY525" s="899"/>
      <c r="AZ525" s="899"/>
      <c r="BA525" s="899"/>
      <c r="BB525" s="899">
        <f t="shared" si="343"/>
        <v>0</v>
      </c>
      <c r="BC525" s="899">
        <f t="shared" si="336"/>
        <v>0</v>
      </c>
      <c r="BD525" s="899">
        <f t="shared" si="337"/>
        <v>0</v>
      </c>
      <c r="BE525" s="901" t="str">
        <f t="shared" si="338"/>
        <v>-</v>
      </c>
      <c r="BF525" s="902"/>
      <c r="BG525" s="903"/>
      <c r="BH525" s="904"/>
      <c r="BI525" s="905"/>
      <c r="BJ525" s="866"/>
      <c r="BL525" s="867"/>
      <c r="BM525" s="867"/>
      <c r="BN525" s="867"/>
    </row>
    <row r="526" spans="1:70">
      <c r="A526" s="872"/>
      <c r="B526" s="897" t="s">
        <v>353</v>
      </c>
      <c r="C526" s="897"/>
      <c r="D526" s="899"/>
      <c r="E526" s="899"/>
      <c r="F526" s="899">
        <f t="shared" si="339"/>
        <v>0</v>
      </c>
      <c r="G526" s="899">
        <f t="shared" si="339"/>
        <v>0</v>
      </c>
      <c r="H526" s="899"/>
      <c r="I526" s="899"/>
      <c r="J526" s="899"/>
      <c r="K526" s="899"/>
      <c r="L526" s="899"/>
      <c r="M526" s="899"/>
      <c r="N526" s="899"/>
      <c r="O526" s="899"/>
      <c r="P526" s="899"/>
      <c r="Q526" s="899"/>
      <c r="R526" s="899"/>
      <c r="S526" s="899"/>
      <c r="T526" s="899"/>
      <c r="U526" s="899"/>
      <c r="V526" s="899"/>
      <c r="W526" s="899"/>
      <c r="X526" s="899"/>
      <c r="Y526" s="899"/>
      <c r="Z526" s="899"/>
      <c r="AA526" s="899"/>
      <c r="AB526" s="899"/>
      <c r="AC526" s="899"/>
      <c r="AD526" s="899"/>
      <c r="AE526" s="899"/>
      <c r="AF526" s="899"/>
      <c r="AG526" s="899">
        <f t="shared" si="334"/>
        <v>0</v>
      </c>
      <c r="AH526" s="899">
        <f t="shared" si="334"/>
        <v>0</v>
      </c>
      <c r="AI526" s="899"/>
      <c r="AJ526" s="899"/>
      <c r="AK526" s="899"/>
      <c r="AL526" s="899"/>
      <c r="AM526" s="899"/>
      <c r="AN526" s="899"/>
      <c r="AO526" s="899"/>
      <c r="AP526" s="899"/>
      <c r="AQ526" s="899">
        <f t="shared" si="335"/>
        <v>0</v>
      </c>
      <c r="AR526" s="899"/>
      <c r="AS526" s="899">
        <f t="shared" si="341"/>
        <v>0</v>
      </c>
      <c r="AT526" s="899">
        <f t="shared" si="342"/>
        <v>0</v>
      </c>
      <c r="AU526" s="899"/>
      <c r="AV526" s="899"/>
      <c r="AW526" s="899"/>
      <c r="AX526" s="899"/>
      <c r="AY526" s="899"/>
      <c r="AZ526" s="899"/>
      <c r="BA526" s="899"/>
      <c r="BB526" s="899">
        <f t="shared" si="343"/>
        <v>0</v>
      </c>
      <c r="BC526" s="899">
        <f t="shared" si="336"/>
        <v>0</v>
      </c>
      <c r="BD526" s="899">
        <f t="shared" si="337"/>
        <v>0</v>
      </c>
      <c r="BE526" s="901" t="str">
        <f t="shared" si="338"/>
        <v>-</v>
      </c>
      <c r="BF526" s="902"/>
      <c r="BG526" s="903"/>
      <c r="BH526" s="904"/>
      <c r="BI526" s="905"/>
      <c r="BJ526" s="866"/>
      <c r="BL526" s="867"/>
      <c r="BM526" s="867"/>
      <c r="BN526" s="867"/>
    </row>
    <row r="527" spans="1:70">
      <c r="A527" s="872"/>
      <c r="B527" s="897" t="s">
        <v>354</v>
      </c>
      <c r="C527" s="897"/>
      <c r="D527" s="899">
        <v>0.38095237999999998</v>
      </c>
      <c r="E527" s="899">
        <v>3.8095238000000003E-2</v>
      </c>
      <c r="F527" s="899">
        <f t="shared" si="339"/>
        <v>3.8095238000000003E-2</v>
      </c>
      <c r="G527" s="899">
        <f t="shared" si="339"/>
        <v>0</v>
      </c>
      <c r="H527" s="899"/>
      <c r="I527" s="899"/>
      <c r="J527" s="899"/>
      <c r="K527" s="899"/>
      <c r="L527" s="899"/>
      <c r="M527" s="899"/>
      <c r="N527" s="899"/>
      <c r="O527" s="899"/>
      <c r="P527" s="899"/>
      <c r="Q527" s="899"/>
      <c r="R527" s="899"/>
      <c r="S527" s="899"/>
      <c r="T527" s="899"/>
      <c r="U527" s="899"/>
      <c r="V527" s="899"/>
      <c r="W527" s="899"/>
      <c r="X527" s="899"/>
      <c r="Y527" s="899"/>
      <c r="Z527" s="899"/>
      <c r="AA527" s="899"/>
      <c r="AB527" s="899"/>
      <c r="AC527" s="899">
        <f>D527/D516*AC515</f>
        <v>3.8095238000000003E-2</v>
      </c>
      <c r="AD527" s="899"/>
      <c r="AE527" s="899"/>
      <c r="AF527" s="899"/>
      <c r="AG527" s="899">
        <f t="shared" si="334"/>
        <v>0</v>
      </c>
      <c r="AH527" s="899">
        <f t="shared" si="334"/>
        <v>0</v>
      </c>
      <c r="AI527" s="899"/>
      <c r="AJ527" s="899"/>
      <c r="AK527" s="899"/>
      <c r="AL527" s="899"/>
      <c r="AM527" s="899"/>
      <c r="AN527" s="899"/>
      <c r="AO527" s="899"/>
      <c r="AP527" s="899"/>
      <c r="AQ527" s="899">
        <f t="shared" si="335"/>
        <v>0</v>
      </c>
      <c r="AR527" s="899"/>
      <c r="AS527" s="899">
        <f t="shared" si="341"/>
        <v>0</v>
      </c>
      <c r="AT527" s="899">
        <f t="shared" si="342"/>
        <v>0</v>
      </c>
      <c r="AU527" s="899"/>
      <c r="AV527" s="899"/>
      <c r="AW527" s="899"/>
      <c r="AX527" s="899"/>
      <c r="AY527" s="899"/>
      <c r="AZ527" s="899"/>
      <c r="BA527" s="899"/>
      <c r="BB527" s="899">
        <f t="shared" si="343"/>
        <v>0</v>
      </c>
      <c r="BC527" s="899">
        <f t="shared" si="336"/>
        <v>0.38095237999999998</v>
      </c>
      <c r="BD527" s="899">
        <f t="shared" si="337"/>
        <v>0</v>
      </c>
      <c r="BE527" s="901" t="str">
        <f t="shared" si="338"/>
        <v>-</v>
      </c>
      <c r="BF527" s="902"/>
      <c r="BG527" s="903"/>
      <c r="BH527" s="904"/>
      <c r="BI527" s="905"/>
      <c r="BJ527" s="866"/>
      <c r="BL527" s="867"/>
      <c r="BM527" s="867"/>
      <c r="BN527" s="867"/>
    </row>
    <row r="528" spans="1:70">
      <c r="A528" s="872"/>
      <c r="B528" s="897" t="s">
        <v>355</v>
      </c>
      <c r="C528" s="897"/>
      <c r="D528" s="899">
        <f>SUM(D529:D532)</f>
        <v>7.6190476199999999</v>
      </c>
      <c r="E528" s="899">
        <v>0.76190476200000001</v>
      </c>
      <c r="F528" s="899">
        <f t="shared" si="339"/>
        <v>0.76190476200000001</v>
      </c>
      <c r="G528" s="899">
        <f t="shared" si="339"/>
        <v>0</v>
      </c>
      <c r="H528" s="899">
        <f t="shared" ref="H528:AF528" si="387">SUM(H529:H532)</f>
        <v>0</v>
      </c>
      <c r="I528" s="899">
        <f t="shared" si="387"/>
        <v>0</v>
      </c>
      <c r="J528" s="899">
        <f t="shared" si="387"/>
        <v>0</v>
      </c>
      <c r="K528" s="899">
        <f t="shared" si="387"/>
        <v>0</v>
      </c>
      <c r="L528" s="899">
        <f t="shared" si="387"/>
        <v>0</v>
      </c>
      <c r="M528" s="899">
        <f t="shared" si="387"/>
        <v>0</v>
      </c>
      <c r="N528" s="899">
        <f t="shared" si="387"/>
        <v>0</v>
      </c>
      <c r="O528" s="899">
        <f t="shared" si="387"/>
        <v>0</v>
      </c>
      <c r="P528" s="899">
        <f t="shared" si="387"/>
        <v>0</v>
      </c>
      <c r="Q528" s="899">
        <f t="shared" si="387"/>
        <v>0</v>
      </c>
      <c r="R528" s="899">
        <f t="shared" si="387"/>
        <v>0</v>
      </c>
      <c r="S528" s="899">
        <f t="shared" si="387"/>
        <v>0</v>
      </c>
      <c r="T528" s="899">
        <f t="shared" si="387"/>
        <v>0</v>
      </c>
      <c r="U528" s="899">
        <f t="shared" si="387"/>
        <v>0</v>
      </c>
      <c r="V528" s="899">
        <f t="shared" si="387"/>
        <v>0</v>
      </c>
      <c r="W528" s="899">
        <f t="shared" si="387"/>
        <v>0</v>
      </c>
      <c r="X528" s="899">
        <f t="shared" si="387"/>
        <v>0</v>
      </c>
      <c r="Y528" s="899">
        <f t="shared" si="387"/>
        <v>0</v>
      </c>
      <c r="Z528" s="899">
        <f t="shared" si="387"/>
        <v>0</v>
      </c>
      <c r="AA528" s="899">
        <f t="shared" si="387"/>
        <v>0</v>
      </c>
      <c r="AB528" s="899">
        <f t="shared" si="387"/>
        <v>0</v>
      </c>
      <c r="AC528" s="899">
        <f t="shared" si="387"/>
        <v>0.76190476200000001</v>
      </c>
      <c r="AD528" s="899">
        <f t="shared" si="387"/>
        <v>0</v>
      </c>
      <c r="AE528" s="899">
        <f t="shared" si="387"/>
        <v>0</v>
      </c>
      <c r="AF528" s="899">
        <f t="shared" si="387"/>
        <v>0</v>
      </c>
      <c r="AG528" s="899">
        <f t="shared" ref="AG528:AH591" si="388">AI528+AK528+AM528+AO528</f>
        <v>0</v>
      </c>
      <c r="AH528" s="899">
        <f t="shared" si="388"/>
        <v>0</v>
      </c>
      <c r="AI528" s="899">
        <f t="shared" ref="AI528:AP528" si="389">SUM(AI529:AI532)</f>
        <v>0</v>
      </c>
      <c r="AJ528" s="899">
        <f t="shared" si="389"/>
        <v>0</v>
      </c>
      <c r="AK528" s="899">
        <f t="shared" si="389"/>
        <v>0</v>
      </c>
      <c r="AL528" s="899">
        <f t="shared" si="389"/>
        <v>0</v>
      </c>
      <c r="AM528" s="899">
        <f t="shared" si="389"/>
        <v>0</v>
      </c>
      <c r="AN528" s="899">
        <f t="shared" si="389"/>
        <v>0</v>
      </c>
      <c r="AO528" s="899">
        <f t="shared" si="389"/>
        <v>0</v>
      </c>
      <c r="AP528" s="899">
        <f t="shared" si="389"/>
        <v>0</v>
      </c>
      <c r="AQ528" s="899">
        <f t="shared" ref="AQ528:AQ591" si="390">AM528</f>
        <v>0</v>
      </c>
      <c r="AR528" s="899"/>
      <c r="AS528" s="899">
        <f t="shared" si="341"/>
        <v>0</v>
      </c>
      <c r="AT528" s="899">
        <f t="shared" si="342"/>
        <v>0</v>
      </c>
      <c r="AU528" s="899">
        <f t="shared" ref="AU528:BA528" si="391">SUM(AU529:AU532)</f>
        <v>0</v>
      </c>
      <c r="AV528" s="899">
        <f t="shared" si="391"/>
        <v>0</v>
      </c>
      <c r="AW528" s="899">
        <f t="shared" si="391"/>
        <v>0</v>
      </c>
      <c r="AX528" s="899">
        <f t="shared" si="391"/>
        <v>0</v>
      </c>
      <c r="AY528" s="899">
        <f t="shared" si="391"/>
        <v>0</v>
      </c>
      <c r="AZ528" s="899">
        <f t="shared" si="391"/>
        <v>0</v>
      </c>
      <c r="BA528" s="899">
        <f t="shared" si="391"/>
        <v>0</v>
      </c>
      <c r="BB528" s="899">
        <f t="shared" si="343"/>
        <v>0</v>
      </c>
      <c r="BC528" s="899">
        <f t="shared" ref="BC528:BC591" si="392">D528-G528</f>
        <v>7.6190476199999999</v>
      </c>
      <c r="BD528" s="899">
        <f t="shared" ref="BD528:BD591" si="393">Z528-Y528</f>
        <v>0</v>
      </c>
      <c r="BE528" s="901" t="str">
        <f t="shared" ref="BE528:BE591" si="394">IF(Y528=0,"-",Z528/Y528*100-100)</f>
        <v>-</v>
      </c>
      <c r="BF528" s="902"/>
      <c r="BG528" s="903"/>
      <c r="BH528" s="904"/>
      <c r="BI528" s="905"/>
      <c r="BJ528" s="866"/>
      <c r="BL528" s="867"/>
      <c r="BM528" s="867"/>
      <c r="BN528" s="867"/>
    </row>
    <row r="529" spans="1:70">
      <c r="A529" s="872"/>
      <c r="B529" s="897" t="s">
        <v>356</v>
      </c>
      <c r="C529" s="897"/>
      <c r="D529" s="899"/>
      <c r="E529" s="899"/>
      <c r="F529" s="899">
        <f t="shared" ref="F529:G591" si="395">L529+P529+Y529+AC529</f>
        <v>0</v>
      </c>
      <c r="G529" s="899">
        <f t="shared" si="395"/>
        <v>0</v>
      </c>
      <c r="H529" s="899"/>
      <c r="I529" s="899"/>
      <c r="J529" s="899"/>
      <c r="K529" s="899"/>
      <c r="L529" s="899"/>
      <c r="M529" s="899"/>
      <c r="N529" s="899"/>
      <c r="O529" s="899"/>
      <c r="P529" s="899"/>
      <c r="Q529" s="899"/>
      <c r="R529" s="899"/>
      <c r="S529" s="899"/>
      <c r="T529" s="899"/>
      <c r="U529" s="899"/>
      <c r="V529" s="899"/>
      <c r="W529" s="899"/>
      <c r="X529" s="899"/>
      <c r="Y529" s="899"/>
      <c r="Z529" s="899"/>
      <c r="AA529" s="899"/>
      <c r="AB529" s="899"/>
      <c r="AC529" s="899"/>
      <c r="AD529" s="899"/>
      <c r="AE529" s="899"/>
      <c r="AF529" s="899"/>
      <c r="AG529" s="899">
        <f t="shared" si="388"/>
        <v>0</v>
      </c>
      <c r="AH529" s="899">
        <f t="shared" si="388"/>
        <v>0</v>
      </c>
      <c r="AI529" s="899"/>
      <c r="AJ529" s="899"/>
      <c r="AK529" s="899"/>
      <c r="AL529" s="899"/>
      <c r="AM529" s="899"/>
      <c r="AN529" s="899"/>
      <c r="AO529" s="899"/>
      <c r="AP529" s="899"/>
      <c r="AQ529" s="899">
        <f t="shared" si="390"/>
        <v>0</v>
      </c>
      <c r="AR529" s="899"/>
      <c r="AS529" s="899">
        <f t="shared" ref="AS529:AS592" si="396">AU529+AV529+AX529+AZ529</f>
        <v>0</v>
      </c>
      <c r="AT529" s="899">
        <f t="shared" ref="AT529:AT592" si="397">AW529+AY529+BA529</f>
        <v>0</v>
      </c>
      <c r="AU529" s="899"/>
      <c r="AV529" s="899"/>
      <c r="AW529" s="899"/>
      <c r="AX529" s="899"/>
      <c r="AY529" s="899"/>
      <c r="AZ529" s="899"/>
      <c r="BA529" s="899"/>
      <c r="BB529" s="899">
        <f t="shared" ref="BB529:BB592" si="398">AX529</f>
        <v>0</v>
      </c>
      <c r="BC529" s="899">
        <f t="shared" si="392"/>
        <v>0</v>
      </c>
      <c r="BD529" s="899">
        <f t="shared" si="393"/>
        <v>0</v>
      </c>
      <c r="BE529" s="901" t="str">
        <f t="shared" si="394"/>
        <v>-</v>
      </c>
      <c r="BF529" s="902"/>
      <c r="BG529" s="903"/>
      <c r="BH529" s="904"/>
      <c r="BI529" s="905"/>
      <c r="BJ529" s="866"/>
      <c r="BL529" s="867"/>
      <c r="BM529" s="867"/>
      <c r="BN529" s="867"/>
    </row>
    <row r="530" spans="1:70">
      <c r="A530" s="872"/>
      <c r="B530" s="897" t="s">
        <v>357</v>
      </c>
      <c r="C530" s="897"/>
      <c r="D530" s="899"/>
      <c r="E530" s="899"/>
      <c r="F530" s="899">
        <f t="shared" si="395"/>
        <v>0</v>
      </c>
      <c r="G530" s="899">
        <f t="shared" si="395"/>
        <v>0</v>
      </c>
      <c r="H530" s="899"/>
      <c r="I530" s="899"/>
      <c r="J530" s="899"/>
      <c r="K530" s="899"/>
      <c r="L530" s="899"/>
      <c r="M530" s="899"/>
      <c r="N530" s="899"/>
      <c r="O530" s="899"/>
      <c r="P530" s="899"/>
      <c r="Q530" s="899"/>
      <c r="R530" s="899"/>
      <c r="S530" s="899"/>
      <c r="T530" s="899"/>
      <c r="U530" s="899"/>
      <c r="V530" s="899"/>
      <c r="W530" s="899"/>
      <c r="X530" s="899"/>
      <c r="Y530" s="899"/>
      <c r="Z530" s="899"/>
      <c r="AA530" s="899"/>
      <c r="AB530" s="899"/>
      <c r="AC530" s="899"/>
      <c r="AD530" s="899"/>
      <c r="AE530" s="899"/>
      <c r="AF530" s="899"/>
      <c r="AG530" s="899">
        <f t="shared" si="388"/>
        <v>0</v>
      </c>
      <c r="AH530" s="899">
        <f t="shared" si="388"/>
        <v>0</v>
      </c>
      <c r="AI530" s="899"/>
      <c r="AJ530" s="899"/>
      <c r="AK530" s="899"/>
      <c r="AL530" s="899"/>
      <c r="AM530" s="899"/>
      <c r="AN530" s="899"/>
      <c r="AO530" s="899"/>
      <c r="AP530" s="899"/>
      <c r="AQ530" s="899">
        <f t="shared" si="390"/>
        <v>0</v>
      </c>
      <c r="AR530" s="899"/>
      <c r="AS530" s="899">
        <f t="shared" si="396"/>
        <v>0</v>
      </c>
      <c r="AT530" s="899">
        <f t="shared" si="397"/>
        <v>0</v>
      </c>
      <c r="AU530" s="899"/>
      <c r="AV530" s="899"/>
      <c r="AW530" s="899"/>
      <c r="AX530" s="899"/>
      <c r="AY530" s="899"/>
      <c r="AZ530" s="899"/>
      <c r="BA530" s="899"/>
      <c r="BB530" s="899">
        <f t="shared" si="398"/>
        <v>0</v>
      </c>
      <c r="BC530" s="899">
        <f t="shared" si="392"/>
        <v>0</v>
      </c>
      <c r="BD530" s="899">
        <f t="shared" si="393"/>
        <v>0</v>
      </c>
      <c r="BE530" s="901" t="str">
        <f t="shared" si="394"/>
        <v>-</v>
      </c>
      <c r="BF530" s="902"/>
      <c r="BG530" s="903"/>
      <c r="BH530" s="904"/>
      <c r="BI530" s="905"/>
      <c r="BJ530" s="866"/>
      <c r="BL530" s="867"/>
      <c r="BM530" s="867"/>
      <c r="BN530" s="867"/>
    </row>
    <row r="531" spans="1:70">
      <c r="A531" s="872"/>
      <c r="B531" s="897" t="s">
        <v>358</v>
      </c>
      <c r="C531" s="897"/>
      <c r="D531" s="899">
        <v>7.6190476199999999</v>
      </c>
      <c r="E531" s="899">
        <v>0.76190476200000001</v>
      </c>
      <c r="F531" s="899">
        <f t="shared" si="395"/>
        <v>0.76190476200000001</v>
      </c>
      <c r="G531" s="899">
        <f t="shared" si="395"/>
        <v>0</v>
      </c>
      <c r="H531" s="899"/>
      <c r="I531" s="899"/>
      <c r="J531" s="899"/>
      <c r="K531" s="899"/>
      <c r="L531" s="899"/>
      <c r="M531" s="899"/>
      <c r="N531" s="899"/>
      <c r="O531" s="899"/>
      <c r="P531" s="899"/>
      <c r="Q531" s="899"/>
      <c r="R531" s="899"/>
      <c r="S531" s="899"/>
      <c r="T531" s="899"/>
      <c r="U531" s="899"/>
      <c r="V531" s="899"/>
      <c r="W531" s="899"/>
      <c r="X531" s="899"/>
      <c r="Y531" s="899"/>
      <c r="Z531" s="899"/>
      <c r="AA531" s="899"/>
      <c r="AB531" s="899"/>
      <c r="AC531" s="899">
        <f>D531/D516*AC515</f>
        <v>0.76190476200000001</v>
      </c>
      <c r="AD531" s="899"/>
      <c r="AE531" s="899"/>
      <c r="AF531" s="899"/>
      <c r="AG531" s="899">
        <f t="shared" si="388"/>
        <v>0</v>
      </c>
      <c r="AH531" s="899">
        <f t="shared" si="388"/>
        <v>0</v>
      </c>
      <c r="AI531" s="899"/>
      <c r="AJ531" s="899"/>
      <c r="AK531" s="899"/>
      <c r="AL531" s="899"/>
      <c r="AM531" s="899"/>
      <c r="AN531" s="899"/>
      <c r="AO531" s="899"/>
      <c r="AP531" s="899"/>
      <c r="AQ531" s="899">
        <f t="shared" si="390"/>
        <v>0</v>
      </c>
      <c r="AR531" s="899"/>
      <c r="AS531" s="899">
        <f t="shared" si="396"/>
        <v>0</v>
      </c>
      <c r="AT531" s="899">
        <f t="shared" si="397"/>
        <v>0</v>
      </c>
      <c r="AU531" s="899"/>
      <c r="AV531" s="899"/>
      <c r="AW531" s="899"/>
      <c r="AX531" s="899"/>
      <c r="AY531" s="899"/>
      <c r="AZ531" s="899"/>
      <c r="BA531" s="899"/>
      <c r="BB531" s="899">
        <f t="shared" si="398"/>
        <v>0</v>
      </c>
      <c r="BC531" s="899">
        <f t="shared" si="392"/>
        <v>7.6190476199999999</v>
      </c>
      <c r="BD531" s="899">
        <f t="shared" si="393"/>
        <v>0</v>
      </c>
      <c r="BE531" s="901" t="str">
        <f t="shared" si="394"/>
        <v>-</v>
      </c>
      <c r="BF531" s="902"/>
      <c r="BG531" s="903"/>
      <c r="BH531" s="904"/>
      <c r="BI531" s="905"/>
      <c r="BJ531" s="866"/>
      <c r="BL531" s="867"/>
      <c r="BM531" s="867"/>
      <c r="BN531" s="867"/>
    </row>
    <row r="532" spans="1:70">
      <c r="A532" s="872"/>
      <c r="B532" s="897" t="s">
        <v>359</v>
      </c>
      <c r="C532" s="897"/>
      <c r="D532" s="899"/>
      <c r="E532" s="899"/>
      <c r="F532" s="899">
        <f t="shared" si="395"/>
        <v>0</v>
      </c>
      <c r="G532" s="899">
        <f t="shared" si="395"/>
        <v>0</v>
      </c>
      <c r="H532" s="899"/>
      <c r="I532" s="899"/>
      <c r="J532" s="899"/>
      <c r="K532" s="899"/>
      <c r="L532" s="899"/>
      <c r="M532" s="899"/>
      <c r="N532" s="899"/>
      <c r="O532" s="899"/>
      <c r="P532" s="899"/>
      <c r="Q532" s="899"/>
      <c r="R532" s="899"/>
      <c r="S532" s="899"/>
      <c r="T532" s="899"/>
      <c r="U532" s="899"/>
      <c r="V532" s="899"/>
      <c r="W532" s="899"/>
      <c r="X532" s="899"/>
      <c r="Y532" s="899"/>
      <c r="Z532" s="899"/>
      <c r="AA532" s="899"/>
      <c r="AB532" s="899"/>
      <c r="AC532" s="899"/>
      <c r="AD532" s="899"/>
      <c r="AE532" s="899"/>
      <c r="AF532" s="899"/>
      <c r="AG532" s="899">
        <f t="shared" si="388"/>
        <v>0</v>
      </c>
      <c r="AH532" s="899">
        <f t="shared" si="388"/>
        <v>0</v>
      </c>
      <c r="AI532" s="899"/>
      <c r="AJ532" s="899"/>
      <c r="AK532" s="899"/>
      <c r="AL532" s="899"/>
      <c r="AM532" s="899"/>
      <c r="AN532" s="899"/>
      <c r="AO532" s="899"/>
      <c r="AP532" s="899"/>
      <c r="AQ532" s="899">
        <f t="shared" si="390"/>
        <v>0</v>
      </c>
      <c r="AR532" s="899"/>
      <c r="AS532" s="899">
        <f t="shared" si="396"/>
        <v>0</v>
      </c>
      <c r="AT532" s="899">
        <f t="shared" si="397"/>
        <v>0</v>
      </c>
      <c r="AU532" s="899"/>
      <c r="AV532" s="899"/>
      <c r="AW532" s="899"/>
      <c r="AX532" s="899"/>
      <c r="AY532" s="899"/>
      <c r="AZ532" s="899"/>
      <c r="BA532" s="899"/>
      <c r="BB532" s="899">
        <f t="shared" si="398"/>
        <v>0</v>
      </c>
      <c r="BC532" s="899">
        <f t="shared" si="392"/>
        <v>0</v>
      </c>
      <c r="BD532" s="899">
        <f t="shared" si="393"/>
        <v>0</v>
      </c>
      <c r="BE532" s="901" t="str">
        <f t="shared" si="394"/>
        <v>-</v>
      </c>
      <c r="BF532" s="902"/>
      <c r="BG532" s="903"/>
      <c r="BH532" s="904"/>
      <c r="BI532" s="905"/>
      <c r="BJ532" s="866"/>
      <c r="BL532" s="867"/>
      <c r="BM532" s="867"/>
      <c r="BN532" s="867"/>
    </row>
    <row r="533" spans="1:70">
      <c r="A533" s="872"/>
      <c r="B533" s="897" t="s">
        <v>55</v>
      </c>
      <c r="C533" s="897"/>
      <c r="D533" s="899"/>
      <c r="E533" s="899"/>
      <c r="F533" s="899">
        <f t="shared" si="395"/>
        <v>0</v>
      </c>
      <c r="G533" s="899">
        <f t="shared" si="395"/>
        <v>0</v>
      </c>
      <c r="H533" s="899"/>
      <c r="I533" s="899"/>
      <c r="J533" s="899"/>
      <c r="K533" s="899"/>
      <c r="L533" s="899"/>
      <c r="M533" s="899"/>
      <c r="N533" s="899"/>
      <c r="O533" s="899"/>
      <c r="P533" s="899"/>
      <c r="Q533" s="899"/>
      <c r="R533" s="899"/>
      <c r="S533" s="899"/>
      <c r="T533" s="899"/>
      <c r="U533" s="899"/>
      <c r="V533" s="899"/>
      <c r="W533" s="899"/>
      <c r="X533" s="899"/>
      <c r="Y533" s="899"/>
      <c r="Z533" s="899"/>
      <c r="AA533" s="899"/>
      <c r="AB533" s="899"/>
      <c r="AC533" s="899"/>
      <c r="AD533" s="899"/>
      <c r="AE533" s="899"/>
      <c r="AF533" s="899"/>
      <c r="AG533" s="899">
        <f t="shared" si="388"/>
        <v>0</v>
      </c>
      <c r="AH533" s="899">
        <f t="shared" si="388"/>
        <v>0</v>
      </c>
      <c r="AI533" s="899"/>
      <c r="AJ533" s="899"/>
      <c r="AK533" s="899"/>
      <c r="AL533" s="899"/>
      <c r="AM533" s="899"/>
      <c r="AN533" s="899"/>
      <c r="AO533" s="899"/>
      <c r="AP533" s="899"/>
      <c r="AQ533" s="899">
        <f t="shared" si="390"/>
        <v>0</v>
      </c>
      <c r="AR533" s="899"/>
      <c r="AS533" s="899">
        <f t="shared" si="396"/>
        <v>0</v>
      </c>
      <c r="AT533" s="899">
        <f t="shared" si="397"/>
        <v>0</v>
      </c>
      <c r="AU533" s="899"/>
      <c r="AV533" s="899"/>
      <c r="AW533" s="899"/>
      <c r="AX533" s="899"/>
      <c r="AY533" s="899"/>
      <c r="AZ533" s="899"/>
      <c r="BA533" s="899"/>
      <c r="BB533" s="899">
        <f t="shared" si="398"/>
        <v>0</v>
      </c>
      <c r="BC533" s="899">
        <f t="shared" si="392"/>
        <v>0</v>
      </c>
      <c r="BD533" s="899">
        <f t="shared" si="393"/>
        <v>0</v>
      </c>
      <c r="BE533" s="901" t="str">
        <f t="shared" si="394"/>
        <v>-</v>
      </c>
      <c r="BF533" s="902"/>
      <c r="BG533" s="903"/>
      <c r="BH533" s="904"/>
      <c r="BI533" s="905"/>
      <c r="BJ533" s="866"/>
      <c r="BL533" s="867"/>
      <c r="BM533" s="867"/>
      <c r="BN533" s="867"/>
    </row>
    <row r="534" spans="1:70">
      <c r="A534" s="76"/>
      <c r="B534" s="871" t="s">
        <v>234</v>
      </c>
      <c r="C534" s="871"/>
      <c r="D534" s="320">
        <v>15.478045139999999</v>
      </c>
      <c r="E534" s="320"/>
      <c r="F534" s="320">
        <f t="shared" si="395"/>
        <v>8.2780451399999997</v>
      </c>
      <c r="G534" s="320">
        <f t="shared" si="395"/>
        <v>0</v>
      </c>
      <c r="H534" s="320">
        <v>0</v>
      </c>
      <c r="I534" s="320">
        <v>0</v>
      </c>
      <c r="J534" s="320">
        <v>0</v>
      </c>
      <c r="K534" s="320">
        <v>0</v>
      </c>
      <c r="L534" s="320">
        <v>0</v>
      </c>
      <c r="M534" s="320">
        <v>0</v>
      </c>
      <c r="N534" s="320">
        <v>0</v>
      </c>
      <c r="O534" s="320">
        <v>0</v>
      </c>
      <c r="P534" s="320">
        <v>0</v>
      </c>
      <c r="Q534" s="320">
        <v>0</v>
      </c>
      <c r="R534" s="320">
        <v>0</v>
      </c>
      <c r="S534" s="320">
        <v>0</v>
      </c>
      <c r="T534" s="320">
        <v>0</v>
      </c>
      <c r="U534" s="320">
        <v>0</v>
      </c>
      <c r="V534" s="320">
        <v>0</v>
      </c>
      <c r="W534" s="320">
        <v>0</v>
      </c>
      <c r="X534" s="320">
        <v>0</v>
      </c>
      <c r="Y534" s="320">
        <v>0</v>
      </c>
      <c r="Z534" s="320">
        <v>0</v>
      </c>
      <c r="AA534" s="320">
        <v>0</v>
      </c>
      <c r="AB534" s="320">
        <v>0</v>
      </c>
      <c r="AC534" s="320">
        <v>8.2780451399999997</v>
      </c>
      <c r="AD534" s="320">
        <v>0</v>
      </c>
      <c r="AE534" s="320">
        <v>0</v>
      </c>
      <c r="AF534" s="320">
        <v>0</v>
      </c>
      <c r="AG534" s="320">
        <f t="shared" si="388"/>
        <v>0</v>
      </c>
      <c r="AH534" s="320">
        <f t="shared" si="388"/>
        <v>0</v>
      </c>
      <c r="AI534" s="320">
        <v>0</v>
      </c>
      <c r="AJ534" s="320"/>
      <c r="AK534" s="320">
        <v>0</v>
      </c>
      <c r="AL534" s="320">
        <v>0</v>
      </c>
      <c r="AM534" s="320">
        <v>0</v>
      </c>
      <c r="AN534" s="320"/>
      <c r="AO534" s="320">
        <v>0</v>
      </c>
      <c r="AP534" s="320">
        <v>0</v>
      </c>
      <c r="AQ534" s="320">
        <f t="shared" si="390"/>
        <v>0</v>
      </c>
      <c r="AR534" s="320"/>
      <c r="AS534" s="320">
        <f t="shared" si="396"/>
        <v>0</v>
      </c>
      <c r="AT534" s="320">
        <f t="shared" si="397"/>
        <v>0</v>
      </c>
      <c r="AU534" s="320">
        <v>0</v>
      </c>
      <c r="AV534" s="320">
        <v>0</v>
      </c>
      <c r="AW534" s="320">
        <v>0</v>
      </c>
      <c r="AX534" s="320">
        <v>0</v>
      </c>
      <c r="AY534" s="320">
        <v>0</v>
      </c>
      <c r="AZ534" s="320">
        <v>0</v>
      </c>
      <c r="BA534" s="320">
        <v>0</v>
      </c>
      <c r="BB534" s="320">
        <f t="shared" si="398"/>
        <v>0</v>
      </c>
      <c r="BC534" s="320">
        <f t="shared" si="392"/>
        <v>15.478045139999999</v>
      </c>
      <c r="BD534" s="320">
        <f t="shared" si="393"/>
        <v>0</v>
      </c>
      <c r="BE534" s="908" t="str">
        <f t="shared" si="394"/>
        <v>-</v>
      </c>
      <c r="BF534" s="583">
        <v>0</v>
      </c>
      <c r="BG534" s="627">
        <v>0</v>
      </c>
      <c r="BH534" s="627">
        <v>0</v>
      </c>
      <c r="BI534" s="628">
        <v>0</v>
      </c>
      <c r="BJ534" s="445">
        <v>0</v>
      </c>
      <c r="BK534" s="574"/>
      <c r="BL534" s="627">
        <v>0.1142387</v>
      </c>
      <c r="BM534" s="627">
        <v>2.0170683899999999</v>
      </c>
      <c r="BN534" s="855">
        <v>2.13130709</v>
      </c>
      <c r="BO534" s="579">
        <v>2131.3070899999998</v>
      </c>
      <c r="BQ534" s="579">
        <v>0</v>
      </c>
      <c r="BR534" s="579">
        <v>0</v>
      </c>
    </row>
    <row r="535" spans="1:70">
      <c r="A535" s="872"/>
      <c r="B535" s="897" t="s">
        <v>343</v>
      </c>
      <c r="C535" s="897"/>
      <c r="D535" s="899">
        <f t="shared" ref="D535:D552" si="399">D478+D497+D516</f>
        <v>15.478045139999999</v>
      </c>
      <c r="E535" s="899"/>
      <c r="F535" s="899">
        <f t="shared" si="395"/>
        <v>8.2780451399999997</v>
      </c>
      <c r="G535" s="899">
        <f t="shared" si="395"/>
        <v>0</v>
      </c>
      <c r="H535" s="899">
        <f t="shared" ref="H535:BA541" si="400">H478+H497+H516</f>
        <v>0</v>
      </c>
      <c r="I535" s="899">
        <f t="shared" si="400"/>
        <v>0</v>
      </c>
      <c r="J535" s="899">
        <f t="shared" si="400"/>
        <v>0</v>
      </c>
      <c r="K535" s="899">
        <f t="shared" si="400"/>
        <v>0</v>
      </c>
      <c r="L535" s="899">
        <f t="shared" si="400"/>
        <v>0</v>
      </c>
      <c r="M535" s="899">
        <f t="shared" si="400"/>
        <v>0</v>
      </c>
      <c r="N535" s="899">
        <f t="shared" si="400"/>
        <v>0</v>
      </c>
      <c r="O535" s="899">
        <f t="shared" si="400"/>
        <v>0</v>
      </c>
      <c r="P535" s="899">
        <f t="shared" si="400"/>
        <v>0</v>
      </c>
      <c r="Q535" s="899">
        <f t="shared" si="400"/>
        <v>0</v>
      </c>
      <c r="R535" s="899">
        <f t="shared" si="400"/>
        <v>0</v>
      </c>
      <c r="S535" s="899">
        <f t="shared" si="400"/>
        <v>0</v>
      </c>
      <c r="T535" s="899">
        <f t="shared" si="400"/>
        <v>0</v>
      </c>
      <c r="U535" s="899">
        <f t="shared" si="400"/>
        <v>0</v>
      </c>
      <c r="V535" s="899">
        <f t="shared" si="400"/>
        <v>0</v>
      </c>
      <c r="W535" s="899">
        <f t="shared" si="400"/>
        <v>0</v>
      </c>
      <c r="X535" s="899">
        <f t="shared" si="400"/>
        <v>0</v>
      </c>
      <c r="Y535" s="899">
        <f t="shared" si="400"/>
        <v>0</v>
      </c>
      <c r="Z535" s="899">
        <f t="shared" si="400"/>
        <v>0</v>
      </c>
      <c r="AA535" s="899">
        <f t="shared" si="400"/>
        <v>0</v>
      </c>
      <c r="AB535" s="899">
        <f t="shared" si="400"/>
        <v>0</v>
      </c>
      <c r="AC535" s="899">
        <f t="shared" si="400"/>
        <v>8.2780451399999997</v>
      </c>
      <c r="AD535" s="899">
        <f t="shared" si="400"/>
        <v>0</v>
      </c>
      <c r="AE535" s="899">
        <f t="shared" si="400"/>
        <v>0</v>
      </c>
      <c r="AF535" s="899">
        <f t="shared" si="400"/>
        <v>0</v>
      </c>
      <c r="AG535" s="899">
        <f t="shared" si="388"/>
        <v>0</v>
      </c>
      <c r="AH535" s="899">
        <f t="shared" si="388"/>
        <v>0</v>
      </c>
      <c r="AI535" s="899">
        <f t="shared" si="400"/>
        <v>0</v>
      </c>
      <c r="AJ535" s="899">
        <f t="shared" si="400"/>
        <v>0</v>
      </c>
      <c r="AK535" s="899">
        <f t="shared" si="400"/>
        <v>0</v>
      </c>
      <c r="AL535" s="899">
        <f t="shared" si="400"/>
        <v>0</v>
      </c>
      <c r="AM535" s="899">
        <f t="shared" si="400"/>
        <v>0</v>
      </c>
      <c r="AN535" s="899">
        <f t="shared" si="400"/>
        <v>0</v>
      </c>
      <c r="AO535" s="899">
        <f t="shared" si="400"/>
        <v>0</v>
      </c>
      <c r="AP535" s="899">
        <f t="shared" si="400"/>
        <v>0</v>
      </c>
      <c r="AQ535" s="899">
        <f t="shared" si="390"/>
        <v>0</v>
      </c>
      <c r="AR535" s="899"/>
      <c r="AS535" s="899">
        <f t="shared" si="396"/>
        <v>0</v>
      </c>
      <c r="AT535" s="899">
        <f t="shared" si="397"/>
        <v>0</v>
      </c>
      <c r="AU535" s="899">
        <f t="shared" si="400"/>
        <v>0</v>
      </c>
      <c r="AV535" s="899">
        <f t="shared" si="400"/>
        <v>0</v>
      </c>
      <c r="AW535" s="899">
        <f t="shared" si="400"/>
        <v>0</v>
      </c>
      <c r="AX535" s="899">
        <f t="shared" si="400"/>
        <v>0</v>
      </c>
      <c r="AY535" s="899">
        <f t="shared" si="400"/>
        <v>0</v>
      </c>
      <c r="AZ535" s="899">
        <f t="shared" si="400"/>
        <v>0</v>
      </c>
      <c r="BA535" s="899">
        <f t="shared" si="400"/>
        <v>0</v>
      </c>
      <c r="BB535" s="899">
        <f t="shared" si="398"/>
        <v>0</v>
      </c>
      <c r="BC535" s="899">
        <f t="shared" si="392"/>
        <v>15.478045139999999</v>
      </c>
      <c r="BD535" s="899">
        <f t="shared" si="393"/>
        <v>0</v>
      </c>
      <c r="BE535" s="901" t="str">
        <f t="shared" si="394"/>
        <v>-</v>
      </c>
      <c r="BF535" s="902"/>
      <c r="BG535" s="903"/>
      <c r="BH535" s="904"/>
      <c r="BI535" s="905"/>
      <c r="BJ535" s="866"/>
      <c r="BL535" s="867"/>
      <c r="BM535" s="867"/>
      <c r="BN535" s="867"/>
    </row>
    <row r="536" spans="1:70">
      <c r="A536" s="872"/>
      <c r="B536" s="897" t="s">
        <v>344</v>
      </c>
      <c r="C536" s="897"/>
      <c r="D536" s="899">
        <f t="shared" si="399"/>
        <v>2.0767471799999999</v>
      </c>
      <c r="E536" s="899"/>
      <c r="F536" s="899">
        <f t="shared" si="395"/>
        <v>1.733890038</v>
      </c>
      <c r="G536" s="899">
        <f t="shared" si="395"/>
        <v>0</v>
      </c>
      <c r="H536" s="899">
        <f t="shared" si="400"/>
        <v>0</v>
      </c>
      <c r="I536" s="899">
        <f t="shared" si="400"/>
        <v>0</v>
      </c>
      <c r="J536" s="899">
        <f t="shared" si="400"/>
        <v>0</v>
      </c>
      <c r="K536" s="899">
        <f t="shared" si="400"/>
        <v>0</v>
      </c>
      <c r="L536" s="899">
        <f t="shared" si="400"/>
        <v>0</v>
      </c>
      <c r="M536" s="899">
        <f t="shared" si="400"/>
        <v>0</v>
      </c>
      <c r="N536" s="899">
        <f t="shared" si="400"/>
        <v>0</v>
      </c>
      <c r="O536" s="899">
        <f t="shared" si="400"/>
        <v>0</v>
      </c>
      <c r="P536" s="899">
        <f t="shared" si="400"/>
        <v>0</v>
      </c>
      <c r="Q536" s="899">
        <f t="shared" si="400"/>
        <v>0</v>
      </c>
      <c r="R536" s="899">
        <f t="shared" si="400"/>
        <v>0</v>
      </c>
      <c r="S536" s="899">
        <f t="shared" si="400"/>
        <v>0</v>
      </c>
      <c r="T536" s="899">
        <f t="shared" si="400"/>
        <v>0</v>
      </c>
      <c r="U536" s="899">
        <f t="shared" si="400"/>
        <v>0</v>
      </c>
      <c r="V536" s="899">
        <f t="shared" si="400"/>
        <v>0</v>
      </c>
      <c r="W536" s="899">
        <f t="shared" si="400"/>
        <v>0</v>
      </c>
      <c r="X536" s="899">
        <f t="shared" si="400"/>
        <v>0</v>
      </c>
      <c r="Y536" s="899">
        <f t="shared" si="400"/>
        <v>0</v>
      </c>
      <c r="Z536" s="899">
        <f t="shared" si="400"/>
        <v>0</v>
      </c>
      <c r="AA536" s="899">
        <f t="shared" si="400"/>
        <v>0</v>
      </c>
      <c r="AB536" s="899">
        <f t="shared" si="400"/>
        <v>0</v>
      </c>
      <c r="AC536" s="899">
        <f t="shared" si="400"/>
        <v>1.733890038</v>
      </c>
      <c r="AD536" s="899">
        <f t="shared" si="400"/>
        <v>0</v>
      </c>
      <c r="AE536" s="899">
        <f t="shared" si="400"/>
        <v>0</v>
      </c>
      <c r="AF536" s="899">
        <f t="shared" si="400"/>
        <v>0</v>
      </c>
      <c r="AG536" s="899">
        <f t="shared" si="388"/>
        <v>0</v>
      </c>
      <c r="AH536" s="899">
        <f t="shared" si="388"/>
        <v>0</v>
      </c>
      <c r="AI536" s="899">
        <f t="shared" si="400"/>
        <v>0</v>
      </c>
      <c r="AJ536" s="899">
        <f t="shared" si="400"/>
        <v>0</v>
      </c>
      <c r="AK536" s="899">
        <f t="shared" si="400"/>
        <v>0</v>
      </c>
      <c r="AL536" s="899">
        <f t="shared" si="400"/>
        <v>0</v>
      </c>
      <c r="AM536" s="899">
        <f t="shared" si="400"/>
        <v>0</v>
      </c>
      <c r="AN536" s="899">
        <f t="shared" si="400"/>
        <v>0</v>
      </c>
      <c r="AO536" s="899">
        <f t="shared" si="400"/>
        <v>0</v>
      </c>
      <c r="AP536" s="899">
        <f t="shared" si="400"/>
        <v>0</v>
      </c>
      <c r="AQ536" s="899">
        <f t="shared" si="390"/>
        <v>0</v>
      </c>
      <c r="AR536" s="899"/>
      <c r="AS536" s="899">
        <f t="shared" si="396"/>
        <v>0</v>
      </c>
      <c r="AT536" s="899">
        <f t="shared" si="397"/>
        <v>0</v>
      </c>
      <c r="AU536" s="899">
        <f t="shared" si="400"/>
        <v>0</v>
      </c>
      <c r="AV536" s="899">
        <f t="shared" si="400"/>
        <v>0</v>
      </c>
      <c r="AW536" s="899">
        <f t="shared" si="400"/>
        <v>0</v>
      </c>
      <c r="AX536" s="899">
        <f t="shared" si="400"/>
        <v>0</v>
      </c>
      <c r="AY536" s="899">
        <f t="shared" si="400"/>
        <v>0</v>
      </c>
      <c r="AZ536" s="899">
        <f t="shared" si="400"/>
        <v>0</v>
      </c>
      <c r="BA536" s="899">
        <f t="shared" si="400"/>
        <v>0</v>
      </c>
      <c r="BB536" s="899">
        <f t="shared" si="398"/>
        <v>0</v>
      </c>
      <c r="BC536" s="899">
        <f t="shared" si="392"/>
        <v>2.0767471799999999</v>
      </c>
      <c r="BD536" s="899">
        <f t="shared" si="393"/>
        <v>0</v>
      </c>
      <c r="BE536" s="901" t="str">
        <f t="shared" si="394"/>
        <v>-</v>
      </c>
      <c r="BF536" s="902"/>
      <c r="BG536" s="903"/>
      <c r="BH536" s="904"/>
      <c r="BI536" s="905"/>
      <c r="BJ536" s="866"/>
      <c r="BL536" s="867"/>
      <c r="BM536" s="867"/>
      <c r="BN536" s="867"/>
    </row>
    <row r="537" spans="1:70">
      <c r="A537" s="872"/>
      <c r="B537" s="897" t="s">
        <v>345</v>
      </c>
      <c r="C537" s="897"/>
      <c r="D537" s="899">
        <f t="shared" si="399"/>
        <v>1.6957948</v>
      </c>
      <c r="E537" s="899"/>
      <c r="F537" s="899">
        <f t="shared" si="395"/>
        <v>1.6957948</v>
      </c>
      <c r="G537" s="899">
        <f t="shared" si="395"/>
        <v>0</v>
      </c>
      <c r="H537" s="899">
        <f t="shared" si="400"/>
        <v>0</v>
      </c>
      <c r="I537" s="899">
        <f t="shared" si="400"/>
        <v>0</v>
      </c>
      <c r="J537" s="899">
        <f t="shared" si="400"/>
        <v>0</v>
      </c>
      <c r="K537" s="899">
        <f t="shared" si="400"/>
        <v>0</v>
      </c>
      <c r="L537" s="899">
        <f t="shared" si="400"/>
        <v>0</v>
      </c>
      <c r="M537" s="899">
        <f t="shared" si="400"/>
        <v>0</v>
      </c>
      <c r="N537" s="899">
        <f t="shared" si="400"/>
        <v>0</v>
      </c>
      <c r="O537" s="899">
        <f t="shared" si="400"/>
        <v>0</v>
      </c>
      <c r="P537" s="899">
        <f t="shared" si="400"/>
        <v>0</v>
      </c>
      <c r="Q537" s="899">
        <f t="shared" si="400"/>
        <v>0</v>
      </c>
      <c r="R537" s="899">
        <f t="shared" si="400"/>
        <v>0</v>
      </c>
      <c r="S537" s="899">
        <f t="shared" si="400"/>
        <v>0</v>
      </c>
      <c r="T537" s="899">
        <f t="shared" si="400"/>
        <v>0</v>
      </c>
      <c r="U537" s="899">
        <f t="shared" si="400"/>
        <v>0</v>
      </c>
      <c r="V537" s="899">
        <f t="shared" si="400"/>
        <v>0</v>
      </c>
      <c r="W537" s="899">
        <f t="shared" si="400"/>
        <v>0</v>
      </c>
      <c r="X537" s="899">
        <f t="shared" si="400"/>
        <v>0</v>
      </c>
      <c r="Y537" s="899">
        <f t="shared" si="400"/>
        <v>0</v>
      </c>
      <c r="Z537" s="899">
        <f t="shared" si="400"/>
        <v>0</v>
      </c>
      <c r="AA537" s="899">
        <f t="shared" si="400"/>
        <v>0</v>
      </c>
      <c r="AB537" s="899">
        <f t="shared" si="400"/>
        <v>0</v>
      </c>
      <c r="AC537" s="899">
        <f t="shared" si="400"/>
        <v>1.6957948</v>
      </c>
      <c r="AD537" s="899">
        <f t="shared" si="400"/>
        <v>0</v>
      </c>
      <c r="AE537" s="899">
        <f t="shared" si="400"/>
        <v>0</v>
      </c>
      <c r="AF537" s="899">
        <f t="shared" si="400"/>
        <v>0</v>
      </c>
      <c r="AG537" s="899">
        <f t="shared" si="388"/>
        <v>0</v>
      </c>
      <c r="AH537" s="899">
        <f t="shared" si="388"/>
        <v>0</v>
      </c>
      <c r="AI537" s="899">
        <f t="shared" si="400"/>
        <v>0</v>
      </c>
      <c r="AJ537" s="899">
        <f t="shared" si="400"/>
        <v>0</v>
      </c>
      <c r="AK537" s="899">
        <f t="shared" si="400"/>
        <v>0</v>
      </c>
      <c r="AL537" s="899">
        <f t="shared" si="400"/>
        <v>0</v>
      </c>
      <c r="AM537" s="899">
        <f t="shared" si="400"/>
        <v>0</v>
      </c>
      <c r="AN537" s="899">
        <f t="shared" si="400"/>
        <v>0</v>
      </c>
      <c r="AO537" s="899">
        <f t="shared" si="400"/>
        <v>0</v>
      </c>
      <c r="AP537" s="899">
        <f t="shared" si="400"/>
        <v>0</v>
      </c>
      <c r="AQ537" s="899">
        <f t="shared" si="390"/>
        <v>0</v>
      </c>
      <c r="AR537" s="899"/>
      <c r="AS537" s="899">
        <f t="shared" si="396"/>
        <v>0</v>
      </c>
      <c r="AT537" s="899">
        <f t="shared" si="397"/>
        <v>0</v>
      </c>
      <c r="AU537" s="899">
        <f t="shared" si="400"/>
        <v>0</v>
      </c>
      <c r="AV537" s="899">
        <f t="shared" si="400"/>
        <v>0</v>
      </c>
      <c r="AW537" s="899">
        <f t="shared" si="400"/>
        <v>0</v>
      </c>
      <c r="AX537" s="899">
        <f t="shared" si="400"/>
        <v>0</v>
      </c>
      <c r="AY537" s="899">
        <f t="shared" si="400"/>
        <v>0</v>
      </c>
      <c r="AZ537" s="899">
        <f t="shared" si="400"/>
        <v>0</v>
      </c>
      <c r="BA537" s="899">
        <f t="shared" si="400"/>
        <v>0</v>
      </c>
      <c r="BB537" s="899">
        <f t="shared" si="398"/>
        <v>0</v>
      </c>
      <c r="BC537" s="899">
        <f t="shared" si="392"/>
        <v>1.6957948</v>
      </c>
      <c r="BD537" s="899">
        <f t="shared" si="393"/>
        <v>0</v>
      </c>
      <c r="BE537" s="901" t="str">
        <f t="shared" si="394"/>
        <v>-</v>
      </c>
      <c r="BF537" s="902"/>
      <c r="BG537" s="903"/>
      <c r="BH537" s="904"/>
      <c r="BI537" s="905"/>
      <c r="BJ537" s="866"/>
      <c r="BL537" s="867"/>
      <c r="BM537" s="867"/>
      <c r="BN537" s="867"/>
    </row>
    <row r="538" spans="1:70">
      <c r="A538" s="872"/>
      <c r="B538" s="897" t="s">
        <v>346</v>
      </c>
      <c r="C538" s="897"/>
      <c r="D538" s="899">
        <f t="shared" si="399"/>
        <v>0</v>
      </c>
      <c r="E538" s="899"/>
      <c r="F538" s="899">
        <f t="shared" si="395"/>
        <v>0</v>
      </c>
      <c r="G538" s="899">
        <f t="shared" si="395"/>
        <v>0</v>
      </c>
      <c r="H538" s="899">
        <f t="shared" si="400"/>
        <v>0</v>
      </c>
      <c r="I538" s="899">
        <f t="shared" si="400"/>
        <v>0</v>
      </c>
      <c r="J538" s="899">
        <f t="shared" si="400"/>
        <v>0</v>
      </c>
      <c r="K538" s="899">
        <f t="shared" si="400"/>
        <v>0</v>
      </c>
      <c r="L538" s="899">
        <f t="shared" si="400"/>
        <v>0</v>
      </c>
      <c r="M538" s="899">
        <f t="shared" si="400"/>
        <v>0</v>
      </c>
      <c r="N538" s="899">
        <f t="shared" si="400"/>
        <v>0</v>
      </c>
      <c r="O538" s="899">
        <f t="shared" si="400"/>
        <v>0</v>
      </c>
      <c r="P538" s="899">
        <f t="shared" si="400"/>
        <v>0</v>
      </c>
      <c r="Q538" s="899">
        <f t="shared" si="400"/>
        <v>0</v>
      </c>
      <c r="R538" s="899">
        <f t="shared" si="400"/>
        <v>0</v>
      </c>
      <c r="S538" s="899">
        <f t="shared" si="400"/>
        <v>0</v>
      </c>
      <c r="T538" s="899">
        <f t="shared" si="400"/>
        <v>0</v>
      </c>
      <c r="U538" s="899">
        <f t="shared" si="400"/>
        <v>0</v>
      </c>
      <c r="V538" s="899">
        <f t="shared" si="400"/>
        <v>0</v>
      </c>
      <c r="W538" s="899">
        <f t="shared" si="400"/>
        <v>0</v>
      </c>
      <c r="X538" s="899">
        <f t="shared" si="400"/>
        <v>0</v>
      </c>
      <c r="Y538" s="899">
        <f t="shared" si="400"/>
        <v>0</v>
      </c>
      <c r="Z538" s="899">
        <f t="shared" si="400"/>
        <v>0</v>
      </c>
      <c r="AA538" s="899">
        <f t="shared" si="400"/>
        <v>0</v>
      </c>
      <c r="AB538" s="899">
        <f t="shared" si="400"/>
        <v>0</v>
      </c>
      <c r="AC538" s="899">
        <f t="shared" si="400"/>
        <v>0</v>
      </c>
      <c r="AD538" s="899">
        <f t="shared" si="400"/>
        <v>0</v>
      </c>
      <c r="AE538" s="899">
        <f t="shared" si="400"/>
        <v>0</v>
      </c>
      <c r="AF538" s="899">
        <f t="shared" si="400"/>
        <v>0</v>
      </c>
      <c r="AG538" s="899">
        <f t="shared" si="388"/>
        <v>0</v>
      </c>
      <c r="AH538" s="899">
        <f t="shared" si="388"/>
        <v>0</v>
      </c>
      <c r="AI538" s="899">
        <f t="shared" si="400"/>
        <v>0</v>
      </c>
      <c r="AJ538" s="899">
        <f t="shared" si="400"/>
        <v>0</v>
      </c>
      <c r="AK538" s="899">
        <f t="shared" si="400"/>
        <v>0</v>
      </c>
      <c r="AL538" s="899">
        <f t="shared" si="400"/>
        <v>0</v>
      </c>
      <c r="AM538" s="899">
        <f t="shared" si="400"/>
        <v>0</v>
      </c>
      <c r="AN538" s="899">
        <f t="shared" si="400"/>
        <v>0</v>
      </c>
      <c r="AO538" s="899">
        <f t="shared" si="400"/>
        <v>0</v>
      </c>
      <c r="AP538" s="899">
        <f t="shared" si="400"/>
        <v>0</v>
      </c>
      <c r="AQ538" s="899">
        <f t="shared" si="390"/>
        <v>0</v>
      </c>
      <c r="AR538" s="899"/>
      <c r="AS538" s="899">
        <f t="shared" si="396"/>
        <v>0</v>
      </c>
      <c r="AT538" s="899">
        <f t="shared" si="397"/>
        <v>0</v>
      </c>
      <c r="AU538" s="899">
        <f t="shared" si="400"/>
        <v>0</v>
      </c>
      <c r="AV538" s="899">
        <f t="shared" si="400"/>
        <v>0</v>
      </c>
      <c r="AW538" s="899">
        <f t="shared" si="400"/>
        <v>0</v>
      </c>
      <c r="AX538" s="899">
        <f t="shared" si="400"/>
        <v>0</v>
      </c>
      <c r="AY538" s="899">
        <f t="shared" si="400"/>
        <v>0</v>
      </c>
      <c r="AZ538" s="899">
        <f t="shared" si="400"/>
        <v>0</v>
      </c>
      <c r="BA538" s="899">
        <f t="shared" si="400"/>
        <v>0</v>
      </c>
      <c r="BB538" s="899">
        <f t="shared" si="398"/>
        <v>0</v>
      </c>
      <c r="BC538" s="899">
        <f t="shared" si="392"/>
        <v>0</v>
      </c>
      <c r="BD538" s="899">
        <f t="shared" si="393"/>
        <v>0</v>
      </c>
      <c r="BE538" s="901" t="str">
        <f t="shared" si="394"/>
        <v>-</v>
      </c>
      <c r="BF538" s="902"/>
      <c r="BG538" s="903"/>
      <c r="BH538" s="904"/>
      <c r="BI538" s="905"/>
      <c r="BJ538" s="866"/>
      <c r="BL538" s="867"/>
      <c r="BM538" s="867"/>
      <c r="BN538" s="867"/>
    </row>
    <row r="539" spans="1:70">
      <c r="A539" s="872"/>
      <c r="B539" s="897" t="s">
        <v>347</v>
      </c>
      <c r="C539" s="897"/>
      <c r="D539" s="899">
        <f t="shared" si="399"/>
        <v>0</v>
      </c>
      <c r="E539" s="899"/>
      <c r="F539" s="899">
        <f t="shared" si="395"/>
        <v>0</v>
      </c>
      <c r="G539" s="899">
        <f t="shared" si="395"/>
        <v>0</v>
      </c>
      <c r="H539" s="899">
        <f t="shared" si="400"/>
        <v>0</v>
      </c>
      <c r="I539" s="899">
        <f t="shared" si="400"/>
        <v>0</v>
      </c>
      <c r="J539" s="899">
        <f t="shared" si="400"/>
        <v>0</v>
      </c>
      <c r="K539" s="899">
        <f t="shared" si="400"/>
        <v>0</v>
      </c>
      <c r="L539" s="899">
        <f t="shared" si="400"/>
        <v>0</v>
      </c>
      <c r="M539" s="899">
        <f t="shared" si="400"/>
        <v>0</v>
      </c>
      <c r="N539" s="899">
        <f t="shared" si="400"/>
        <v>0</v>
      </c>
      <c r="O539" s="899">
        <f t="shared" si="400"/>
        <v>0</v>
      </c>
      <c r="P539" s="899">
        <f t="shared" si="400"/>
        <v>0</v>
      </c>
      <c r="Q539" s="899">
        <f t="shared" si="400"/>
        <v>0</v>
      </c>
      <c r="R539" s="899">
        <f t="shared" si="400"/>
        <v>0</v>
      </c>
      <c r="S539" s="899">
        <f t="shared" si="400"/>
        <v>0</v>
      </c>
      <c r="T539" s="899">
        <f t="shared" si="400"/>
        <v>0</v>
      </c>
      <c r="U539" s="899">
        <f t="shared" si="400"/>
        <v>0</v>
      </c>
      <c r="V539" s="899">
        <f t="shared" si="400"/>
        <v>0</v>
      </c>
      <c r="W539" s="899">
        <f t="shared" si="400"/>
        <v>0</v>
      </c>
      <c r="X539" s="899">
        <f t="shared" si="400"/>
        <v>0</v>
      </c>
      <c r="Y539" s="899">
        <f t="shared" si="400"/>
        <v>0</v>
      </c>
      <c r="Z539" s="899">
        <f t="shared" si="400"/>
        <v>0</v>
      </c>
      <c r="AA539" s="899">
        <f t="shared" si="400"/>
        <v>0</v>
      </c>
      <c r="AB539" s="899">
        <f t="shared" si="400"/>
        <v>0</v>
      </c>
      <c r="AC539" s="899">
        <f t="shared" si="400"/>
        <v>0</v>
      </c>
      <c r="AD539" s="899">
        <f t="shared" si="400"/>
        <v>0</v>
      </c>
      <c r="AE539" s="899">
        <f t="shared" si="400"/>
        <v>0</v>
      </c>
      <c r="AF539" s="899">
        <f t="shared" si="400"/>
        <v>0</v>
      </c>
      <c r="AG539" s="899">
        <f t="shared" si="388"/>
        <v>0</v>
      </c>
      <c r="AH539" s="899">
        <f t="shared" si="388"/>
        <v>0</v>
      </c>
      <c r="AI539" s="899">
        <f t="shared" si="400"/>
        <v>0</v>
      </c>
      <c r="AJ539" s="899">
        <f t="shared" si="400"/>
        <v>0</v>
      </c>
      <c r="AK539" s="899">
        <f t="shared" si="400"/>
        <v>0</v>
      </c>
      <c r="AL539" s="899">
        <f t="shared" si="400"/>
        <v>0</v>
      </c>
      <c r="AM539" s="899">
        <f t="shared" si="400"/>
        <v>0</v>
      </c>
      <c r="AN539" s="899">
        <f t="shared" si="400"/>
        <v>0</v>
      </c>
      <c r="AO539" s="899">
        <f t="shared" si="400"/>
        <v>0</v>
      </c>
      <c r="AP539" s="899">
        <f t="shared" si="400"/>
        <v>0</v>
      </c>
      <c r="AQ539" s="899">
        <f t="shared" si="390"/>
        <v>0</v>
      </c>
      <c r="AR539" s="899"/>
      <c r="AS539" s="899">
        <f t="shared" si="396"/>
        <v>0</v>
      </c>
      <c r="AT539" s="899">
        <f t="shared" si="397"/>
        <v>0</v>
      </c>
      <c r="AU539" s="899">
        <f t="shared" si="400"/>
        <v>0</v>
      </c>
      <c r="AV539" s="899">
        <f t="shared" si="400"/>
        <v>0</v>
      </c>
      <c r="AW539" s="899">
        <f t="shared" si="400"/>
        <v>0</v>
      </c>
      <c r="AX539" s="899">
        <f t="shared" si="400"/>
        <v>0</v>
      </c>
      <c r="AY539" s="899">
        <f t="shared" si="400"/>
        <v>0</v>
      </c>
      <c r="AZ539" s="899">
        <f t="shared" si="400"/>
        <v>0</v>
      </c>
      <c r="BA539" s="899">
        <f t="shared" si="400"/>
        <v>0</v>
      </c>
      <c r="BB539" s="899">
        <f t="shared" si="398"/>
        <v>0</v>
      </c>
      <c r="BC539" s="899">
        <f t="shared" si="392"/>
        <v>0</v>
      </c>
      <c r="BD539" s="899">
        <f t="shared" si="393"/>
        <v>0</v>
      </c>
      <c r="BE539" s="901" t="str">
        <f t="shared" si="394"/>
        <v>-</v>
      </c>
      <c r="BF539" s="902"/>
      <c r="BG539" s="903"/>
      <c r="BH539" s="904"/>
      <c r="BI539" s="905"/>
      <c r="BJ539" s="866"/>
      <c r="BL539" s="867"/>
      <c r="BM539" s="867"/>
      <c r="BN539" s="867"/>
    </row>
    <row r="540" spans="1:70">
      <c r="A540" s="872"/>
      <c r="B540" s="897" t="s">
        <v>348</v>
      </c>
      <c r="C540" s="897"/>
      <c r="D540" s="899">
        <f t="shared" si="399"/>
        <v>0</v>
      </c>
      <c r="E540" s="899"/>
      <c r="F540" s="899">
        <f t="shared" si="395"/>
        <v>0</v>
      </c>
      <c r="G540" s="899">
        <f t="shared" si="395"/>
        <v>0</v>
      </c>
      <c r="H540" s="899">
        <f t="shared" si="400"/>
        <v>0</v>
      </c>
      <c r="I540" s="899">
        <f t="shared" si="400"/>
        <v>0</v>
      </c>
      <c r="J540" s="899">
        <f t="shared" si="400"/>
        <v>0</v>
      </c>
      <c r="K540" s="899">
        <f t="shared" si="400"/>
        <v>0</v>
      </c>
      <c r="L540" s="899">
        <f t="shared" si="400"/>
        <v>0</v>
      </c>
      <c r="M540" s="899">
        <f t="shared" si="400"/>
        <v>0</v>
      </c>
      <c r="N540" s="899">
        <f t="shared" si="400"/>
        <v>0</v>
      </c>
      <c r="O540" s="899">
        <f t="shared" si="400"/>
        <v>0</v>
      </c>
      <c r="P540" s="899">
        <f t="shared" si="400"/>
        <v>0</v>
      </c>
      <c r="Q540" s="899">
        <f t="shared" si="400"/>
        <v>0</v>
      </c>
      <c r="R540" s="899">
        <f t="shared" si="400"/>
        <v>0</v>
      </c>
      <c r="S540" s="899">
        <f t="shared" si="400"/>
        <v>0</v>
      </c>
      <c r="T540" s="899">
        <f t="shared" si="400"/>
        <v>0</v>
      </c>
      <c r="U540" s="899">
        <f t="shared" si="400"/>
        <v>0</v>
      </c>
      <c r="V540" s="899">
        <f t="shared" si="400"/>
        <v>0</v>
      </c>
      <c r="W540" s="899">
        <f t="shared" si="400"/>
        <v>0</v>
      </c>
      <c r="X540" s="899">
        <f t="shared" si="400"/>
        <v>0</v>
      </c>
      <c r="Y540" s="899">
        <f t="shared" si="400"/>
        <v>0</v>
      </c>
      <c r="Z540" s="899">
        <f t="shared" si="400"/>
        <v>0</v>
      </c>
      <c r="AA540" s="899">
        <f t="shared" si="400"/>
        <v>0</v>
      </c>
      <c r="AB540" s="899">
        <f t="shared" si="400"/>
        <v>0</v>
      </c>
      <c r="AC540" s="899">
        <f t="shared" si="400"/>
        <v>0</v>
      </c>
      <c r="AD540" s="899">
        <f t="shared" si="400"/>
        <v>0</v>
      </c>
      <c r="AE540" s="899">
        <f t="shared" si="400"/>
        <v>0</v>
      </c>
      <c r="AF540" s="899">
        <f t="shared" si="400"/>
        <v>0</v>
      </c>
      <c r="AG540" s="899">
        <f t="shared" si="388"/>
        <v>0</v>
      </c>
      <c r="AH540" s="899">
        <f t="shared" si="388"/>
        <v>0</v>
      </c>
      <c r="AI540" s="899">
        <f t="shared" si="400"/>
        <v>0</v>
      </c>
      <c r="AJ540" s="899">
        <f t="shared" si="400"/>
        <v>0</v>
      </c>
      <c r="AK540" s="899">
        <f t="shared" si="400"/>
        <v>0</v>
      </c>
      <c r="AL540" s="899">
        <f t="shared" si="400"/>
        <v>0</v>
      </c>
      <c r="AM540" s="899">
        <f t="shared" si="400"/>
        <v>0</v>
      </c>
      <c r="AN540" s="899">
        <f t="shared" si="400"/>
        <v>0</v>
      </c>
      <c r="AO540" s="899">
        <f t="shared" si="400"/>
        <v>0</v>
      </c>
      <c r="AP540" s="899">
        <f t="shared" si="400"/>
        <v>0</v>
      </c>
      <c r="AQ540" s="899">
        <f t="shared" si="390"/>
        <v>0</v>
      </c>
      <c r="AR540" s="899"/>
      <c r="AS540" s="899">
        <f t="shared" si="396"/>
        <v>0</v>
      </c>
      <c r="AT540" s="899">
        <f t="shared" si="397"/>
        <v>0</v>
      </c>
      <c r="AU540" s="899">
        <f t="shared" si="400"/>
        <v>0</v>
      </c>
      <c r="AV540" s="899">
        <f t="shared" si="400"/>
        <v>0</v>
      </c>
      <c r="AW540" s="899">
        <f t="shared" si="400"/>
        <v>0</v>
      </c>
      <c r="AX540" s="899">
        <f t="shared" si="400"/>
        <v>0</v>
      </c>
      <c r="AY540" s="899">
        <f t="shared" si="400"/>
        <v>0</v>
      </c>
      <c r="AZ540" s="899">
        <f t="shared" si="400"/>
        <v>0</v>
      </c>
      <c r="BA540" s="899">
        <f t="shared" si="400"/>
        <v>0</v>
      </c>
      <c r="BB540" s="899">
        <f t="shared" si="398"/>
        <v>0</v>
      </c>
      <c r="BC540" s="899">
        <f t="shared" si="392"/>
        <v>0</v>
      </c>
      <c r="BD540" s="899">
        <f t="shared" si="393"/>
        <v>0</v>
      </c>
      <c r="BE540" s="901" t="str">
        <f t="shared" si="394"/>
        <v>-</v>
      </c>
      <c r="BF540" s="902"/>
      <c r="BG540" s="903"/>
      <c r="BH540" s="904"/>
      <c r="BI540" s="905"/>
      <c r="BJ540" s="866"/>
      <c r="BL540" s="867"/>
      <c r="BM540" s="867"/>
      <c r="BN540" s="867"/>
    </row>
    <row r="541" spans="1:70">
      <c r="A541" s="872"/>
      <c r="B541" s="897" t="s">
        <v>349</v>
      </c>
      <c r="C541" s="897"/>
      <c r="D541" s="899">
        <f t="shared" si="399"/>
        <v>1.6957948</v>
      </c>
      <c r="E541" s="899"/>
      <c r="F541" s="899">
        <f t="shared" si="395"/>
        <v>1.6957948</v>
      </c>
      <c r="G541" s="899">
        <f t="shared" si="395"/>
        <v>0</v>
      </c>
      <c r="H541" s="899">
        <f t="shared" si="400"/>
        <v>0</v>
      </c>
      <c r="I541" s="899">
        <f t="shared" si="400"/>
        <v>0</v>
      </c>
      <c r="J541" s="899">
        <f t="shared" si="400"/>
        <v>0</v>
      </c>
      <c r="K541" s="899">
        <f t="shared" si="400"/>
        <v>0</v>
      </c>
      <c r="L541" s="899">
        <f t="shared" si="400"/>
        <v>0</v>
      </c>
      <c r="M541" s="899">
        <f t="shared" si="400"/>
        <v>0</v>
      </c>
      <c r="N541" s="899">
        <f t="shared" si="400"/>
        <v>0</v>
      </c>
      <c r="O541" s="899">
        <f t="shared" si="400"/>
        <v>0</v>
      </c>
      <c r="P541" s="899">
        <f t="shared" si="400"/>
        <v>0</v>
      </c>
      <c r="Q541" s="899">
        <f t="shared" si="400"/>
        <v>0</v>
      </c>
      <c r="R541" s="899">
        <f t="shared" si="400"/>
        <v>0</v>
      </c>
      <c r="S541" s="899">
        <f t="shared" si="400"/>
        <v>0</v>
      </c>
      <c r="T541" s="899">
        <f t="shared" si="400"/>
        <v>0</v>
      </c>
      <c r="U541" s="899">
        <f t="shared" si="400"/>
        <v>0</v>
      </c>
      <c r="V541" s="899">
        <f t="shared" si="400"/>
        <v>0</v>
      </c>
      <c r="W541" s="899">
        <f t="shared" ref="W541:BA541" si="401">W484+W503+W522</f>
        <v>0</v>
      </c>
      <c r="X541" s="899">
        <f t="shared" si="401"/>
        <v>0</v>
      </c>
      <c r="Y541" s="899">
        <f t="shared" si="401"/>
        <v>0</v>
      </c>
      <c r="Z541" s="899">
        <f t="shared" si="401"/>
        <v>0</v>
      </c>
      <c r="AA541" s="899">
        <f t="shared" si="401"/>
        <v>0</v>
      </c>
      <c r="AB541" s="899">
        <f t="shared" si="401"/>
        <v>0</v>
      </c>
      <c r="AC541" s="899">
        <f t="shared" si="401"/>
        <v>1.6957948</v>
      </c>
      <c r="AD541" s="899">
        <f t="shared" si="401"/>
        <v>0</v>
      </c>
      <c r="AE541" s="899">
        <f t="shared" si="401"/>
        <v>0</v>
      </c>
      <c r="AF541" s="899">
        <f t="shared" si="401"/>
        <v>0</v>
      </c>
      <c r="AG541" s="899">
        <f t="shared" si="388"/>
        <v>0</v>
      </c>
      <c r="AH541" s="899">
        <f t="shared" si="388"/>
        <v>0</v>
      </c>
      <c r="AI541" s="899">
        <f t="shared" si="401"/>
        <v>0</v>
      </c>
      <c r="AJ541" s="899">
        <f t="shared" si="401"/>
        <v>0</v>
      </c>
      <c r="AK541" s="899">
        <f t="shared" si="401"/>
        <v>0</v>
      </c>
      <c r="AL541" s="899">
        <f t="shared" si="401"/>
        <v>0</v>
      </c>
      <c r="AM541" s="899">
        <f t="shared" si="401"/>
        <v>0</v>
      </c>
      <c r="AN541" s="899">
        <f t="shared" si="401"/>
        <v>0</v>
      </c>
      <c r="AO541" s="899">
        <f t="shared" si="401"/>
        <v>0</v>
      </c>
      <c r="AP541" s="899">
        <f t="shared" si="401"/>
        <v>0</v>
      </c>
      <c r="AQ541" s="899">
        <f t="shared" si="390"/>
        <v>0</v>
      </c>
      <c r="AR541" s="899"/>
      <c r="AS541" s="899">
        <f t="shared" si="396"/>
        <v>0</v>
      </c>
      <c r="AT541" s="899">
        <f t="shared" si="397"/>
        <v>0</v>
      </c>
      <c r="AU541" s="899">
        <f t="shared" si="401"/>
        <v>0</v>
      </c>
      <c r="AV541" s="899">
        <f t="shared" si="401"/>
        <v>0</v>
      </c>
      <c r="AW541" s="899">
        <f t="shared" si="401"/>
        <v>0</v>
      </c>
      <c r="AX541" s="899">
        <f t="shared" si="401"/>
        <v>0</v>
      </c>
      <c r="AY541" s="899">
        <f t="shared" si="401"/>
        <v>0</v>
      </c>
      <c r="AZ541" s="899">
        <f t="shared" si="401"/>
        <v>0</v>
      </c>
      <c r="BA541" s="899">
        <f t="shared" si="401"/>
        <v>0</v>
      </c>
      <c r="BB541" s="899">
        <f t="shared" si="398"/>
        <v>0</v>
      </c>
      <c r="BC541" s="899">
        <f t="shared" si="392"/>
        <v>1.6957948</v>
      </c>
      <c r="BD541" s="899">
        <f t="shared" si="393"/>
        <v>0</v>
      </c>
      <c r="BE541" s="901" t="str">
        <f t="shared" si="394"/>
        <v>-</v>
      </c>
      <c r="BF541" s="902"/>
      <c r="BG541" s="903"/>
      <c r="BH541" s="904"/>
      <c r="BI541" s="905"/>
      <c r="BJ541" s="866"/>
      <c r="BL541" s="867"/>
      <c r="BM541" s="867"/>
      <c r="BN541" s="867"/>
    </row>
    <row r="542" spans="1:70">
      <c r="A542" s="872"/>
      <c r="B542" s="897" t="s">
        <v>350</v>
      </c>
      <c r="C542" s="897"/>
      <c r="D542" s="899">
        <f t="shared" si="399"/>
        <v>0.38095237999999998</v>
      </c>
      <c r="E542" s="899"/>
      <c r="F542" s="899">
        <f t="shared" si="395"/>
        <v>3.8095238000000003E-2</v>
      </c>
      <c r="G542" s="899">
        <f t="shared" si="395"/>
        <v>0</v>
      </c>
      <c r="H542" s="899">
        <f t="shared" ref="H542:BA548" si="402">H485+H504+H523</f>
        <v>0</v>
      </c>
      <c r="I542" s="899">
        <f t="shared" si="402"/>
        <v>0</v>
      </c>
      <c r="J542" s="899">
        <f t="shared" si="402"/>
        <v>0</v>
      </c>
      <c r="K542" s="899">
        <f t="shared" si="402"/>
        <v>0</v>
      </c>
      <c r="L542" s="899">
        <f t="shared" si="402"/>
        <v>0</v>
      </c>
      <c r="M542" s="899">
        <f t="shared" si="402"/>
        <v>0</v>
      </c>
      <c r="N542" s="899">
        <f t="shared" si="402"/>
        <v>0</v>
      </c>
      <c r="O542" s="899">
        <f t="shared" si="402"/>
        <v>0</v>
      </c>
      <c r="P542" s="899">
        <f t="shared" si="402"/>
        <v>0</v>
      </c>
      <c r="Q542" s="899">
        <f t="shared" si="402"/>
        <v>0</v>
      </c>
      <c r="R542" s="899">
        <f t="shared" si="402"/>
        <v>0</v>
      </c>
      <c r="S542" s="899">
        <f t="shared" si="402"/>
        <v>0</v>
      </c>
      <c r="T542" s="899">
        <f t="shared" si="402"/>
        <v>0</v>
      </c>
      <c r="U542" s="899">
        <f t="shared" si="402"/>
        <v>0</v>
      </c>
      <c r="V542" s="899">
        <f t="shared" si="402"/>
        <v>0</v>
      </c>
      <c r="W542" s="899">
        <f t="shared" si="402"/>
        <v>0</v>
      </c>
      <c r="X542" s="899">
        <f t="shared" si="402"/>
        <v>0</v>
      </c>
      <c r="Y542" s="899">
        <f t="shared" si="402"/>
        <v>0</v>
      </c>
      <c r="Z542" s="899">
        <f t="shared" si="402"/>
        <v>0</v>
      </c>
      <c r="AA542" s="899">
        <f t="shared" si="402"/>
        <v>0</v>
      </c>
      <c r="AB542" s="899">
        <f t="shared" si="402"/>
        <v>0</v>
      </c>
      <c r="AC542" s="899">
        <f t="shared" si="402"/>
        <v>3.8095238000000003E-2</v>
      </c>
      <c r="AD542" s="899">
        <f t="shared" si="402"/>
        <v>0</v>
      </c>
      <c r="AE542" s="899">
        <f t="shared" si="402"/>
        <v>0</v>
      </c>
      <c r="AF542" s="899">
        <f t="shared" si="402"/>
        <v>0</v>
      </c>
      <c r="AG542" s="899">
        <f t="shared" si="388"/>
        <v>0</v>
      </c>
      <c r="AH542" s="899">
        <f t="shared" si="388"/>
        <v>0</v>
      </c>
      <c r="AI542" s="899">
        <f t="shared" si="402"/>
        <v>0</v>
      </c>
      <c r="AJ542" s="899">
        <f t="shared" si="402"/>
        <v>0</v>
      </c>
      <c r="AK542" s="899">
        <f t="shared" si="402"/>
        <v>0</v>
      </c>
      <c r="AL542" s="899">
        <f t="shared" si="402"/>
        <v>0</v>
      </c>
      <c r="AM542" s="899">
        <f t="shared" si="402"/>
        <v>0</v>
      </c>
      <c r="AN542" s="899">
        <f t="shared" si="402"/>
        <v>0</v>
      </c>
      <c r="AO542" s="899">
        <f t="shared" si="402"/>
        <v>0</v>
      </c>
      <c r="AP542" s="899">
        <f t="shared" si="402"/>
        <v>0</v>
      </c>
      <c r="AQ542" s="899">
        <f t="shared" si="390"/>
        <v>0</v>
      </c>
      <c r="AR542" s="899"/>
      <c r="AS542" s="899">
        <f t="shared" si="396"/>
        <v>0</v>
      </c>
      <c r="AT542" s="899">
        <f t="shared" si="397"/>
        <v>0</v>
      </c>
      <c r="AU542" s="899">
        <f t="shared" si="402"/>
        <v>0</v>
      </c>
      <c r="AV542" s="899">
        <f t="shared" si="402"/>
        <v>0</v>
      </c>
      <c r="AW542" s="899">
        <f t="shared" si="402"/>
        <v>0</v>
      </c>
      <c r="AX542" s="899">
        <f t="shared" si="402"/>
        <v>0</v>
      </c>
      <c r="AY542" s="899">
        <f t="shared" si="402"/>
        <v>0</v>
      </c>
      <c r="AZ542" s="899">
        <f t="shared" si="402"/>
        <v>0</v>
      </c>
      <c r="BA542" s="899">
        <f t="shared" si="402"/>
        <v>0</v>
      </c>
      <c r="BB542" s="899">
        <f t="shared" si="398"/>
        <v>0</v>
      </c>
      <c r="BC542" s="899">
        <f t="shared" si="392"/>
        <v>0.38095237999999998</v>
      </c>
      <c r="BD542" s="899">
        <f t="shared" si="393"/>
        <v>0</v>
      </c>
      <c r="BE542" s="901" t="str">
        <f t="shared" si="394"/>
        <v>-</v>
      </c>
      <c r="BF542" s="902"/>
      <c r="BG542" s="903"/>
      <c r="BH542" s="904"/>
      <c r="BI542" s="905"/>
      <c r="BJ542" s="866"/>
      <c r="BL542" s="867"/>
      <c r="BM542" s="867"/>
      <c r="BN542" s="867"/>
    </row>
    <row r="543" spans="1:70">
      <c r="A543" s="872"/>
      <c r="B543" s="897" t="s">
        <v>351</v>
      </c>
      <c r="C543" s="897"/>
      <c r="D543" s="899">
        <f t="shared" si="399"/>
        <v>0</v>
      </c>
      <c r="E543" s="899"/>
      <c r="F543" s="899">
        <f t="shared" si="395"/>
        <v>0</v>
      </c>
      <c r="G543" s="899">
        <f t="shared" si="395"/>
        <v>0</v>
      </c>
      <c r="H543" s="899">
        <f t="shared" si="402"/>
        <v>0</v>
      </c>
      <c r="I543" s="899">
        <f t="shared" si="402"/>
        <v>0</v>
      </c>
      <c r="J543" s="899">
        <f t="shared" si="402"/>
        <v>0</v>
      </c>
      <c r="K543" s="899">
        <f t="shared" si="402"/>
        <v>0</v>
      </c>
      <c r="L543" s="899">
        <f t="shared" si="402"/>
        <v>0</v>
      </c>
      <c r="M543" s="899">
        <f t="shared" si="402"/>
        <v>0</v>
      </c>
      <c r="N543" s="899">
        <f t="shared" si="402"/>
        <v>0</v>
      </c>
      <c r="O543" s="899">
        <f t="shared" si="402"/>
        <v>0</v>
      </c>
      <c r="P543" s="899">
        <f t="shared" si="402"/>
        <v>0</v>
      </c>
      <c r="Q543" s="899">
        <f t="shared" si="402"/>
        <v>0</v>
      </c>
      <c r="R543" s="899">
        <f t="shared" si="402"/>
        <v>0</v>
      </c>
      <c r="S543" s="899">
        <f t="shared" si="402"/>
        <v>0</v>
      </c>
      <c r="T543" s="899">
        <f t="shared" si="402"/>
        <v>0</v>
      </c>
      <c r="U543" s="899">
        <f t="shared" si="402"/>
        <v>0</v>
      </c>
      <c r="V543" s="899">
        <f t="shared" si="402"/>
        <v>0</v>
      </c>
      <c r="W543" s="899">
        <f t="shared" si="402"/>
        <v>0</v>
      </c>
      <c r="X543" s="899">
        <f t="shared" si="402"/>
        <v>0</v>
      </c>
      <c r="Y543" s="899">
        <f t="shared" si="402"/>
        <v>0</v>
      </c>
      <c r="Z543" s="899">
        <f t="shared" si="402"/>
        <v>0</v>
      </c>
      <c r="AA543" s="899">
        <f t="shared" si="402"/>
        <v>0</v>
      </c>
      <c r="AB543" s="899">
        <f t="shared" si="402"/>
        <v>0</v>
      </c>
      <c r="AC543" s="899">
        <f t="shared" si="402"/>
        <v>0</v>
      </c>
      <c r="AD543" s="899">
        <f t="shared" si="402"/>
        <v>0</v>
      </c>
      <c r="AE543" s="899">
        <f t="shared" si="402"/>
        <v>0</v>
      </c>
      <c r="AF543" s="899">
        <f t="shared" si="402"/>
        <v>0</v>
      </c>
      <c r="AG543" s="899">
        <f t="shared" si="388"/>
        <v>0</v>
      </c>
      <c r="AH543" s="899">
        <f t="shared" si="388"/>
        <v>0</v>
      </c>
      <c r="AI543" s="899">
        <f t="shared" si="402"/>
        <v>0</v>
      </c>
      <c r="AJ543" s="899">
        <f t="shared" si="402"/>
        <v>0</v>
      </c>
      <c r="AK543" s="899">
        <f t="shared" si="402"/>
        <v>0</v>
      </c>
      <c r="AL543" s="899">
        <f t="shared" si="402"/>
        <v>0</v>
      </c>
      <c r="AM543" s="899">
        <f t="shared" si="402"/>
        <v>0</v>
      </c>
      <c r="AN543" s="899">
        <f t="shared" si="402"/>
        <v>0</v>
      </c>
      <c r="AO543" s="899">
        <f t="shared" si="402"/>
        <v>0</v>
      </c>
      <c r="AP543" s="899">
        <f t="shared" si="402"/>
        <v>0</v>
      </c>
      <c r="AQ543" s="899">
        <f t="shared" si="390"/>
        <v>0</v>
      </c>
      <c r="AR543" s="899"/>
      <c r="AS543" s="899">
        <f t="shared" si="396"/>
        <v>0</v>
      </c>
      <c r="AT543" s="899">
        <f t="shared" si="397"/>
        <v>0</v>
      </c>
      <c r="AU543" s="899">
        <f t="shared" si="402"/>
        <v>0</v>
      </c>
      <c r="AV543" s="899">
        <f t="shared" si="402"/>
        <v>0</v>
      </c>
      <c r="AW543" s="899">
        <f t="shared" si="402"/>
        <v>0</v>
      </c>
      <c r="AX543" s="899">
        <f t="shared" si="402"/>
        <v>0</v>
      </c>
      <c r="AY543" s="899">
        <f t="shared" si="402"/>
        <v>0</v>
      </c>
      <c r="AZ543" s="899">
        <f t="shared" si="402"/>
        <v>0</v>
      </c>
      <c r="BA543" s="899">
        <f t="shared" si="402"/>
        <v>0</v>
      </c>
      <c r="BB543" s="899">
        <f t="shared" si="398"/>
        <v>0</v>
      </c>
      <c r="BC543" s="899">
        <f t="shared" si="392"/>
        <v>0</v>
      </c>
      <c r="BD543" s="899">
        <f t="shared" si="393"/>
        <v>0</v>
      </c>
      <c r="BE543" s="901" t="str">
        <f t="shared" si="394"/>
        <v>-</v>
      </c>
      <c r="BF543" s="902"/>
      <c r="BG543" s="903"/>
      <c r="BH543" s="904"/>
      <c r="BI543" s="905"/>
      <c r="BJ543" s="866"/>
      <c r="BL543" s="867"/>
      <c r="BM543" s="867"/>
      <c r="BN543" s="867"/>
    </row>
    <row r="544" spans="1:70">
      <c r="A544" s="872"/>
      <c r="B544" s="897" t="s">
        <v>352</v>
      </c>
      <c r="C544" s="897"/>
      <c r="D544" s="899">
        <f t="shared" si="399"/>
        <v>0</v>
      </c>
      <c r="E544" s="899"/>
      <c r="F544" s="899">
        <f t="shared" si="395"/>
        <v>0</v>
      </c>
      <c r="G544" s="899">
        <f t="shared" si="395"/>
        <v>0</v>
      </c>
      <c r="H544" s="899">
        <f t="shared" si="402"/>
        <v>0</v>
      </c>
      <c r="I544" s="899">
        <f t="shared" si="402"/>
        <v>0</v>
      </c>
      <c r="J544" s="899">
        <f t="shared" si="402"/>
        <v>0</v>
      </c>
      <c r="K544" s="899">
        <f t="shared" si="402"/>
        <v>0</v>
      </c>
      <c r="L544" s="899">
        <f t="shared" si="402"/>
        <v>0</v>
      </c>
      <c r="M544" s="899">
        <f t="shared" si="402"/>
        <v>0</v>
      </c>
      <c r="N544" s="899">
        <f t="shared" si="402"/>
        <v>0</v>
      </c>
      <c r="O544" s="899">
        <f t="shared" si="402"/>
        <v>0</v>
      </c>
      <c r="P544" s="899">
        <f t="shared" si="402"/>
        <v>0</v>
      </c>
      <c r="Q544" s="899">
        <f t="shared" si="402"/>
        <v>0</v>
      </c>
      <c r="R544" s="899">
        <f t="shared" si="402"/>
        <v>0</v>
      </c>
      <c r="S544" s="899">
        <f t="shared" si="402"/>
        <v>0</v>
      </c>
      <c r="T544" s="899">
        <f t="shared" si="402"/>
        <v>0</v>
      </c>
      <c r="U544" s="899">
        <f t="shared" si="402"/>
        <v>0</v>
      </c>
      <c r="V544" s="899">
        <f t="shared" si="402"/>
        <v>0</v>
      </c>
      <c r="W544" s="899">
        <f t="shared" si="402"/>
        <v>0</v>
      </c>
      <c r="X544" s="899">
        <f t="shared" si="402"/>
        <v>0</v>
      </c>
      <c r="Y544" s="899">
        <f t="shared" si="402"/>
        <v>0</v>
      </c>
      <c r="Z544" s="899">
        <f t="shared" si="402"/>
        <v>0</v>
      </c>
      <c r="AA544" s="899">
        <f t="shared" si="402"/>
        <v>0</v>
      </c>
      <c r="AB544" s="899">
        <f t="shared" si="402"/>
        <v>0</v>
      </c>
      <c r="AC544" s="899">
        <f t="shared" si="402"/>
        <v>0</v>
      </c>
      <c r="AD544" s="899">
        <f t="shared" si="402"/>
        <v>0</v>
      </c>
      <c r="AE544" s="899">
        <f t="shared" si="402"/>
        <v>0</v>
      </c>
      <c r="AF544" s="899">
        <f t="shared" si="402"/>
        <v>0</v>
      </c>
      <c r="AG544" s="899">
        <f t="shared" si="388"/>
        <v>0</v>
      </c>
      <c r="AH544" s="899">
        <f t="shared" si="388"/>
        <v>0</v>
      </c>
      <c r="AI544" s="899">
        <f t="shared" si="402"/>
        <v>0</v>
      </c>
      <c r="AJ544" s="899">
        <f t="shared" si="402"/>
        <v>0</v>
      </c>
      <c r="AK544" s="899">
        <f t="shared" si="402"/>
        <v>0</v>
      </c>
      <c r="AL544" s="899">
        <f t="shared" si="402"/>
        <v>0</v>
      </c>
      <c r="AM544" s="899">
        <f t="shared" si="402"/>
        <v>0</v>
      </c>
      <c r="AN544" s="899">
        <f t="shared" si="402"/>
        <v>0</v>
      </c>
      <c r="AO544" s="899">
        <f t="shared" si="402"/>
        <v>0</v>
      </c>
      <c r="AP544" s="899">
        <f t="shared" si="402"/>
        <v>0</v>
      </c>
      <c r="AQ544" s="899">
        <f t="shared" si="390"/>
        <v>0</v>
      </c>
      <c r="AR544" s="899"/>
      <c r="AS544" s="899">
        <f t="shared" si="396"/>
        <v>0</v>
      </c>
      <c r="AT544" s="899">
        <f t="shared" si="397"/>
        <v>0</v>
      </c>
      <c r="AU544" s="899">
        <f t="shared" si="402"/>
        <v>0</v>
      </c>
      <c r="AV544" s="899">
        <f t="shared" si="402"/>
        <v>0</v>
      </c>
      <c r="AW544" s="899">
        <f t="shared" si="402"/>
        <v>0</v>
      </c>
      <c r="AX544" s="899">
        <f t="shared" si="402"/>
        <v>0</v>
      </c>
      <c r="AY544" s="899">
        <f t="shared" si="402"/>
        <v>0</v>
      </c>
      <c r="AZ544" s="899">
        <f t="shared" si="402"/>
        <v>0</v>
      </c>
      <c r="BA544" s="899">
        <f t="shared" si="402"/>
        <v>0</v>
      </c>
      <c r="BB544" s="899">
        <f t="shared" si="398"/>
        <v>0</v>
      </c>
      <c r="BC544" s="899">
        <f t="shared" si="392"/>
        <v>0</v>
      </c>
      <c r="BD544" s="899">
        <f t="shared" si="393"/>
        <v>0</v>
      </c>
      <c r="BE544" s="901" t="str">
        <f t="shared" si="394"/>
        <v>-</v>
      </c>
      <c r="BF544" s="902"/>
      <c r="BG544" s="903"/>
      <c r="BH544" s="904"/>
      <c r="BI544" s="905"/>
      <c r="BJ544" s="866"/>
      <c r="BL544" s="867"/>
      <c r="BM544" s="867"/>
      <c r="BN544" s="867"/>
    </row>
    <row r="545" spans="1:70">
      <c r="A545" s="872"/>
      <c r="B545" s="897" t="s">
        <v>353</v>
      </c>
      <c r="C545" s="897"/>
      <c r="D545" s="899">
        <f t="shared" si="399"/>
        <v>0</v>
      </c>
      <c r="E545" s="899"/>
      <c r="F545" s="899">
        <f t="shared" si="395"/>
        <v>0</v>
      </c>
      <c r="G545" s="899">
        <f t="shared" si="395"/>
        <v>0</v>
      </c>
      <c r="H545" s="899">
        <f t="shared" si="402"/>
        <v>0</v>
      </c>
      <c r="I545" s="899">
        <f t="shared" si="402"/>
        <v>0</v>
      </c>
      <c r="J545" s="899">
        <f t="shared" si="402"/>
        <v>0</v>
      </c>
      <c r="K545" s="899">
        <f t="shared" si="402"/>
        <v>0</v>
      </c>
      <c r="L545" s="899">
        <f t="shared" si="402"/>
        <v>0</v>
      </c>
      <c r="M545" s="899">
        <f t="shared" si="402"/>
        <v>0</v>
      </c>
      <c r="N545" s="899">
        <f t="shared" si="402"/>
        <v>0</v>
      </c>
      <c r="O545" s="899">
        <f t="shared" si="402"/>
        <v>0</v>
      </c>
      <c r="P545" s="899">
        <f t="shared" si="402"/>
        <v>0</v>
      </c>
      <c r="Q545" s="899">
        <f t="shared" si="402"/>
        <v>0</v>
      </c>
      <c r="R545" s="899">
        <f t="shared" si="402"/>
        <v>0</v>
      </c>
      <c r="S545" s="899">
        <f t="shared" si="402"/>
        <v>0</v>
      </c>
      <c r="T545" s="899">
        <f t="shared" si="402"/>
        <v>0</v>
      </c>
      <c r="U545" s="899">
        <f t="shared" si="402"/>
        <v>0</v>
      </c>
      <c r="V545" s="899">
        <f t="shared" si="402"/>
        <v>0</v>
      </c>
      <c r="W545" s="899">
        <f t="shared" si="402"/>
        <v>0</v>
      </c>
      <c r="X545" s="899">
        <f t="shared" si="402"/>
        <v>0</v>
      </c>
      <c r="Y545" s="899">
        <f t="shared" si="402"/>
        <v>0</v>
      </c>
      <c r="Z545" s="899">
        <f t="shared" si="402"/>
        <v>0</v>
      </c>
      <c r="AA545" s="899">
        <f t="shared" si="402"/>
        <v>0</v>
      </c>
      <c r="AB545" s="899">
        <f t="shared" si="402"/>
        <v>0</v>
      </c>
      <c r="AC545" s="899">
        <f t="shared" si="402"/>
        <v>0</v>
      </c>
      <c r="AD545" s="899">
        <f t="shared" si="402"/>
        <v>0</v>
      </c>
      <c r="AE545" s="899">
        <f t="shared" si="402"/>
        <v>0</v>
      </c>
      <c r="AF545" s="899">
        <f t="shared" si="402"/>
        <v>0</v>
      </c>
      <c r="AG545" s="899">
        <f t="shared" si="388"/>
        <v>0</v>
      </c>
      <c r="AH545" s="899">
        <f t="shared" si="388"/>
        <v>0</v>
      </c>
      <c r="AI545" s="899">
        <f t="shared" si="402"/>
        <v>0</v>
      </c>
      <c r="AJ545" s="899">
        <f t="shared" si="402"/>
        <v>0</v>
      </c>
      <c r="AK545" s="899">
        <f t="shared" si="402"/>
        <v>0</v>
      </c>
      <c r="AL545" s="899">
        <f t="shared" si="402"/>
        <v>0</v>
      </c>
      <c r="AM545" s="899">
        <f t="shared" si="402"/>
        <v>0</v>
      </c>
      <c r="AN545" s="899">
        <f t="shared" si="402"/>
        <v>0</v>
      </c>
      <c r="AO545" s="899">
        <f t="shared" si="402"/>
        <v>0</v>
      </c>
      <c r="AP545" s="899">
        <f t="shared" si="402"/>
        <v>0</v>
      </c>
      <c r="AQ545" s="899">
        <f t="shared" si="390"/>
        <v>0</v>
      </c>
      <c r="AR545" s="899"/>
      <c r="AS545" s="899">
        <f t="shared" si="396"/>
        <v>0</v>
      </c>
      <c r="AT545" s="899">
        <f t="shared" si="397"/>
        <v>0</v>
      </c>
      <c r="AU545" s="899">
        <f t="shared" si="402"/>
        <v>0</v>
      </c>
      <c r="AV545" s="899">
        <f t="shared" si="402"/>
        <v>0</v>
      </c>
      <c r="AW545" s="899">
        <f t="shared" si="402"/>
        <v>0</v>
      </c>
      <c r="AX545" s="899">
        <f t="shared" si="402"/>
        <v>0</v>
      </c>
      <c r="AY545" s="899">
        <f t="shared" si="402"/>
        <v>0</v>
      </c>
      <c r="AZ545" s="899">
        <f t="shared" si="402"/>
        <v>0</v>
      </c>
      <c r="BA545" s="899">
        <f t="shared" si="402"/>
        <v>0</v>
      </c>
      <c r="BB545" s="899">
        <f t="shared" si="398"/>
        <v>0</v>
      </c>
      <c r="BC545" s="899">
        <f t="shared" si="392"/>
        <v>0</v>
      </c>
      <c r="BD545" s="899">
        <f t="shared" si="393"/>
        <v>0</v>
      </c>
      <c r="BE545" s="901" t="str">
        <f t="shared" si="394"/>
        <v>-</v>
      </c>
      <c r="BF545" s="902"/>
      <c r="BG545" s="903"/>
      <c r="BH545" s="904"/>
      <c r="BI545" s="905"/>
      <c r="BJ545" s="866"/>
      <c r="BL545" s="867"/>
      <c r="BM545" s="867"/>
      <c r="BN545" s="867"/>
    </row>
    <row r="546" spans="1:70">
      <c r="A546" s="872"/>
      <c r="B546" s="897" t="s">
        <v>354</v>
      </c>
      <c r="C546" s="897"/>
      <c r="D546" s="899">
        <f t="shared" si="399"/>
        <v>0.38095237999999998</v>
      </c>
      <c r="E546" s="899"/>
      <c r="F546" s="899">
        <f t="shared" si="395"/>
        <v>3.8095238000000003E-2</v>
      </c>
      <c r="G546" s="899">
        <f t="shared" si="395"/>
        <v>0</v>
      </c>
      <c r="H546" s="899">
        <f t="shared" si="402"/>
        <v>0</v>
      </c>
      <c r="I546" s="899">
        <f t="shared" si="402"/>
        <v>0</v>
      </c>
      <c r="J546" s="899">
        <f t="shared" si="402"/>
        <v>0</v>
      </c>
      <c r="K546" s="899">
        <f t="shared" si="402"/>
        <v>0</v>
      </c>
      <c r="L546" s="899">
        <f t="shared" si="402"/>
        <v>0</v>
      </c>
      <c r="M546" s="899">
        <f t="shared" si="402"/>
        <v>0</v>
      </c>
      <c r="N546" s="899">
        <f t="shared" si="402"/>
        <v>0</v>
      </c>
      <c r="O546" s="899">
        <f t="shared" si="402"/>
        <v>0</v>
      </c>
      <c r="P546" s="899">
        <f t="shared" si="402"/>
        <v>0</v>
      </c>
      <c r="Q546" s="899">
        <f t="shared" si="402"/>
        <v>0</v>
      </c>
      <c r="R546" s="899">
        <f t="shared" si="402"/>
        <v>0</v>
      </c>
      <c r="S546" s="899">
        <f t="shared" si="402"/>
        <v>0</v>
      </c>
      <c r="T546" s="899">
        <f t="shared" si="402"/>
        <v>0</v>
      </c>
      <c r="U546" s="899">
        <f t="shared" si="402"/>
        <v>0</v>
      </c>
      <c r="V546" s="899">
        <f t="shared" si="402"/>
        <v>0</v>
      </c>
      <c r="W546" s="899">
        <f t="shared" si="402"/>
        <v>0</v>
      </c>
      <c r="X546" s="899">
        <f t="shared" si="402"/>
        <v>0</v>
      </c>
      <c r="Y546" s="899">
        <f t="shared" si="402"/>
        <v>0</v>
      </c>
      <c r="Z546" s="899">
        <f t="shared" si="402"/>
        <v>0</v>
      </c>
      <c r="AA546" s="899">
        <f t="shared" si="402"/>
        <v>0</v>
      </c>
      <c r="AB546" s="899">
        <f t="shared" si="402"/>
        <v>0</v>
      </c>
      <c r="AC546" s="899">
        <f t="shared" si="402"/>
        <v>3.8095238000000003E-2</v>
      </c>
      <c r="AD546" s="899">
        <f t="shared" si="402"/>
        <v>0</v>
      </c>
      <c r="AE546" s="899">
        <f t="shared" si="402"/>
        <v>0</v>
      </c>
      <c r="AF546" s="899">
        <f t="shared" si="402"/>
        <v>0</v>
      </c>
      <c r="AG546" s="899">
        <f t="shared" si="388"/>
        <v>0</v>
      </c>
      <c r="AH546" s="899">
        <f t="shared" si="388"/>
        <v>0</v>
      </c>
      <c r="AI546" s="899">
        <f t="shared" si="402"/>
        <v>0</v>
      </c>
      <c r="AJ546" s="899">
        <f t="shared" si="402"/>
        <v>0</v>
      </c>
      <c r="AK546" s="899">
        <f t="shared" si="402"/>
        <v>0</v>
      </c>
      <c r="AL546" s="899">
        <f t="shared" si="402"/>
        <v>0</v>
      </c>
      <c r="AM546" s="899">
        <f t="shared" si="402"/>
        <v>0</v>
      </c>
      <c r="AN546" s="899">
        <f t="shared" si="402"/>
        <v>0</v>
      </c>
      <c r="AO546" s="899">
        <f t="shared" si="402"/>
        <v>0</v>
      </c>
      <c r="AP546" s="899">
        <f t="shared" si="402"/>
        <v>0</v>
      </c>
      <c r="AQ546" s="899">
        <f t="shared" si="390"/>
        <v>0</v>
      </c>
      <c r="AR546" s="899"/>
      <c r="AS546" s="899">
        <f t="shared" si="396"/>
        <v>0</v>
      </c>
      <c r="AT546" s="899">
        <f t="shared" si="397"/>
        <v>0</v>
      </c>
      <c r="AU546" s="899">
        <f t="shared" si="402"/>
        <v>0</v>
      </c>
      <c r="AV546" s="899">
        <f t="shared" si="402"/>
        <v>0</v>
      </c>
      <c r="AW546" s="899">
        <f t="shared" si="402"/>
        <v>0</v>
      </c>
      <c r="AX546" s="899">
        <f t="shared" si="402"/>
        <v>0</v>
      </c>
      <c r="AY546" s="899">
        <f t="shared" si="402"/>
        <v>0</v>
      </c>
      <c r="AZ546" s="899">
        <f t="shared" si="402"/>
        <v>0</v>
      </c>
      <c r="BA546" s="899">
        <f t="shared" si="402"/>
        <v>0</v>
      </c>
      <c r="BB546" s="899">
        <f t="shared" si="398"/>
        <v>0</v>
      </c>
      <c r="BC546" s="899">
        <f t="shared" si="392"/>
        <v>0.38095237999999998</v>
      </c>
      <c r="BD546" s="899">
        <f t="shared" si="393"/>
        <v>0</v>
      </c>
      <c r="BE546" s="901" t="str">
        <f t="shared" si="394"/>
        <v>-</v>
      </c>
      <c r="BF546" s="902"/>
      <c r="BG546" s="903"/>
      <c r="BH546" s="904"/>
      <c r="BI546" s="905"/>
      <c r="BJ546" s="866"/>
      <c r="BL546" s="867"/>
      <c r="BM546" s="867"/>
      <c r="BN546" s="867"/>
    </row>
    <row r="547" spans="1:70">
      <c r="A547" s="872"/>
      <c r="B547" s="897" t="s">
        <v>355</v>
      </c>
      <c r="C547" s="897"/>
      <c r="D547" s="899">
        <f t="shared" si="399"/>
        <v>13.401297960000001</v>
      </c>
      <c r="E547" s="899"/>
      <c r="F547" s="899">
        <f t="shared" si="395"/>
        <v>6.5441551020000004</v>
      </c>
      <c r="G547" s="899">
        <f t="shared" si="395"/>
        <v>0</v>
      </c>
      <c r="H547" s="899">
        <f t="shared" si="402"/>
        <v>0</v>
      </c>
      <c r="I547" s="899">
        <f t="shared" si="402"/>
        <v>0</v>
      </c>
      <c r="J547" s="899">
        <f t="shared" si="402"/>
        <v>0</v>
      </c>
      <c r="K547" s="899">
        <f t="shared" si="402"/>
        <v>0</v>
      </c>
      <c r="L547" s="899">
        <f t="shared" si="402"/>
        <v>0</v>
      </c>
      <c r="M547" s="899">
        <f t="shared" si="402"/>
        <v>0</v>
      </c>
      <c r="N547" s="899">
        <f t="shared" si="402"/>
        <v>0</v>
      </c>
      <c r="O547" s="899">
        <f t="shared" si="402"/>
        <v>0</v>
      </c>
      <c r="P547" s="899">
        <f t="shared" si="402"/>
        <v>0</v>
      </c>
      <c r="Q547" s="899">
        <f t="shared" si="402"/>
        <v>0</v>
      </c>
      <c r="R547" s="899">
        <f t="shared" si="402"/>
        <v>0</v>
      </c>
      <c r="S547" s="899">
        <f t="shared" si="402"/>
        <v>0</v>
      </c>
      <c r="T547" s="899">
        <f t="shared" si="402"/>
        <v>0</v>
      </c>
      <c r="U547" s="899">
        <f t="shared" si="402"/>
        <v>0</v>
      </c>
      <c r="V547" s="899">
        <f t="shared" si="402"/>
        <v>0</v>
      </c>
      <c r="W547" s="899">
        <f t="shared" si="402"/>
        <v>0</v>
      </c>
      <c r="X547" s="899">
        <f t="shared" si="402"/>
        <v>0</v>
      </c>
      <c r="Y547" s="899">
        <f t="shared" si="402"/>
        <v>0</v>
      </c>
      <c r="Z547" s="899">
        <f t="shared" si="402"/>
        <v>0</v>
      </c>
      <c r="AA547" s="899">
        <f t="shared" si="402"/>
        <v>0</v>
      </c>
      <c r="AB547" s="899">
        <f t="shared" si="402"/>
        <v>0</v>
      </c>
      <c r="AC547" s="899">
        <f t="shared" si="402"/>
        <v>6.5441551020000004</v>
      </c>
      <c r="AD547" s="899">
        <f t="shared" si="402"/>
        <v>0</v>
      </c>
      <c r="AE547" s="899">
        <f t="shared" si="402"/>
        <v>0</v>
      </c>
      <c r="AF547" s="899">
        <f t="shared" si="402"/>
        <v>0</v>
      </c>
      <c r="AG547" s="899">
        <f t="shared" si="388"/>
        <v>0</v>
      </c>
      <c r="AH547" s="899">
        <f t="shared" si="388"/>
        <v>0</v>
      </c>
      <c r="AI547" s="899">
        <f t="shared" si="402"/>
        <v>0</v>
      </c>
      <c r="AJ547" s="899">
        <f t="shared" si="402"/>
        <v>0</v>
      </c>
      <c r="AK547" s="899">
        <f t="shared" si="402"/>
        <v>0</v>
      </c>
      <c r="AL547" s="899">
        <f t="shared" si="402"/>
        <v>0</v>
      </c>
      <c r="AM547" s="899">
        <f t="shared" si="402"/>
        <v>0</v>
      </c>
      <c r="AN547" s="899">
        <f t="shared" si="402"/>
        <v>0</v>
      </c>
      <c r="AO547" s="899">
        <f t="shared" si="402"/>
        <v>0</v>
      </c>
      <c r="AP547" s="899">
        <f t="shared" si="402"/>
        <v>0</v>
      </c>
      <c r="AQ547" s="899">
        <f t="shared" si="390"/>
        <v>0</v>
      </c>
      <c r="AR547" s="899"/>
      <c r="AS547" s="899">
        <f t="shared" si="396"/>
        <v>0</v>
      </c>
      <c r="AT547" s="899">
        <f t="shared" si="397"/>
        <v>0</v>
      </c>
      <c r="AU547" s="899">
        <f t="shared" si="402"/>
        <v>0</v>
      </c>
      <c r="AV547" s="899">
        <f t="shared" si="402"/>
        <v>0</v>
      </c>
      <c r="AW547" s="899">
        <f t="shared" si="402"/>
        <v>0</v>
      </c>
      <c r="AX547" s="899">
        <f t="shared" si="402"/>
        <v>0</v>
      </c>
      <c r="AY547" s="899">
        <f t="shared" si="402"/>
        <v>0</v>
      </c>
      <c r="AZ547" s="899">
        <f t="shared" si="402"/>
        <v>0</v>
      </c>
      <c r="BA547" s="899">
        <f t="shared" si="402"/>
        <v>0</v>
      </c>
      <c r="BB547" s="899">
        <f t="shared" si="398"/>
        <v>0</v>
      </c>
      <c r="BC547" s="899">
        <f t="shared" si="392"/>
        <v>13.401297960000001</v>
      </c>
      <c r="BD547" s="899">
        <f t="shared" si="393"/>
        <v>0</v>
      </c>
      <c r="BE547" s="901" t="str">
        <f t="shared" si="394"/>
        <v>-</v>
      </c>
      <c r="BF547" s="902"/>
      <c r="BG547" s="903"/>
      <c r="BH547" s="904"/>
      <c r="BI547" s="905"/>
      <c r="BJ547" s="866"/>
      <c r="BL547" s="867"/>
      <c r="BM547" s="867"/>
      <c r="BN547" s="867"/>
    </row>
    <row r="548" spans="1:70">
      <c r="A548" s="872"/>
      <c r="B548" s="897" t="s">
        <v>356</v>
      </c>
      <c r="C548" s="897"/>
      <c r="D548" s="899">
        <f t="shared" si="399"/>
        <v>0</v>
      </c>
      <c r="E548" s="899"/>
      <c r="F548" s="899">
        <f t="shared" si="395"/>
        <v>0</v>
      </c>
      <c r="G548" s="899">
        <f t="shared" si="395"/>
        <v>0</v>
      </c>
      <c r="H548" s="899">
        <f t="shared" si="402"/>
        <v>0</v>
      </c>
      <c r="I548" s="899">
        <f t="shared" si="402"/>
        <v>0</v>
      </c>
      <c r="J548" s="899">
        <f t="shared" si="402"/>
        <v>0</v>
      </c>
      <c r="K548" s="899">
        <f t="shared" si="402"/>
        <v>0</v>
      </c>
      <c r="L548" s="899">
        <f t="shared" si="402"/>
        <v>0</v>
      </c>
      <c r="M548" s="899">
        <f t="shared" si="402"/>
        <v>0</v>
      </c>
      <c r="N548" s="899">
        <f t="shared" si="402"/>
        <v>0</v>
      </c>
      <c r="O548" s="899">
        <f t="shared" si="402"/>
        <v>0</v>
      </c>
      <c r="P548" s="899">
        <f t="shared" si="402"/>
        <v>0</v>
      </c>
      <c r="Q548" s="899">
        <f t="shared" si="402"/>
        <v>0</v>
      </c>
      <c r="R548" s="899">
        <f t="shared" si="402"/>
        <v>0</v>
      </c>
      <c r="S548" s="899">
        <f t="shared" si="402"/>
        <v>0</v>
      </c>
      <c r="T548" s="899">
        <f t="shared" si="402"/>
        <v>0</v>
      </c>
      <c r="U548" s="899">
        <f t="shared" si="402"/>
        <v>0</v>
      </c>
      <c r="V548" s="899">
        <f t="shared" si="402"/>
        <v>0</v>
      </c>
      <c r="W548" s="899">
        <f t="shared" ref="H548:BA552" si="403">W491+W510+W529</f>
        <v>0</v>
      </c>
      <c r="X548" s="899">
        <f t="shared" si="403"/>
        <v>0</v>
      </c>
      <c r="Y548" s="899">
        <f t="shared" si="403"/>
        <v>0</v>
      </c>
      <c r="Z548" s="899">
        <f t="shared" si="403"/>
        <v>0</v>
      </c>
      <c r="AA548" s="899">
        <f t="shared" si="403"/>
        <v>0</v>
      </c>
      <c r="AB548" s="899">
        <f t="shared" si="403"/>
        <v>0</v>
      </c>
      <c r="AC548" s="899">
        <f t="shared" si="403"/>
        <v>0</v>
      </c>
      <c r="AD548" s="899">
        <f t="shared" si="403"/>
        <v>0</v>
      </c>
      <c r="AE548" s="899">
        <f t="shared" si="403"/>
        <v>0</v>
      </c>
      <c r="AF548" s="899">
        <f t="shared" si="403"/>
        <v>0</v>
      </c>
      <c r="AG548" s="899">
        <f t="shared" si="388"/>
        <v>0</v>
      </c>
      <c r="AH548" s="899">
        <f t="shared" si="388"/>
        <v>0</v>
      </c>
      <c r="AI548" s="899">
        <f t="shared" si="403"/>
        <v>0</v>
      </c>
      <c r="AJ548" s="899">
        <f t="shared" si="403"/>
        <v>0</v>
      </c>
      <c r="AK548" s="899">
        <f t="shared" si="403"/>
        <v>0</v>
      </c>
      <c r="AL548" s="899">
        <f t="shared" si="403"/>
        <v>0</v>
      </c>
      <c r="AM548" s="899">
        <f t="shared" si="403"/>
        <v>0</v>
      </c>
      <c r="AN548" s="899">
        <f t="shared" si="403"/>
        <v>0</v>
      </c>
      <c r="AO548" s="899">
        <f t="shared" si="403"/>
        <v>0</v>
      </c>
      <c r="AP548" s="899">
        <f t="shared" si="403"/>
        <v>0</v>
      </c>
      <c r="AQ548" s="899">
        <f t="shared" si="390"/>
        <v>0</v>
      </c>
      <c r="AR548" s="899"/>
      <c r="AS548" s="899">
        <f t="shared" si="396"/>
        <v>0</v>
      </c>
      <c r="AT548" s="899">
        <f t="shared" si="397"/>
        <v>0</v>
      </c>
      <c r="AU548" s="899">
        <f t="shared" si="403"/>
        <v>0</v>
      </c>
      <c r="AV548" s="899">
        <f t="shared" si="403"/>
        <v>0</v>
      </c>
      <c r="AW548" s="899">
        <f t="shared" si="403"/>
        <v>0</v>
      </c>
      <c r="AX548" s="899">
        <f t="shared" si="403"/>
        <v>0</v>
      </c>
      <c r="AY548" s="899">
        <f t="shared" si="403"/>
        <v>0</v>
      </c>
      <c r="AZ548" s="899">
        <f t="shared" si="403"/>
        <v>0</v>
      </c>
      <c r="BA548" s="899">
        <f t="shared" si="403"/>
        <v>0</v>
      </c>
      <c r="BB548" s="899">
        <f t="shared" si="398"/>
        <v>0</v>
      </c>
      <c r="BC548" s="899">
        <f t="shared" si="392"/>
        <v>0</v>
      </c>
      <c r="BD548" s="899">
        <f t="shared" si="393"/>
        <v>0</v>
      </c>
      <c r="BE548" s="901" t="str">
        <f t="shared" si="394"/>
        <v>-</v>
      </c>
      <c r="BF548" s="902"/>
      <c r="BG548" s="903"/>
      <c r="BH548" s="904"/>
      <c r="BI548" s="905"/>
      <c r="BJ548" s="866"/>
      <c r="BL548" s="867"/>
      <c r="BM548" s="867"/>
      <c r="BN548" s="867"/>
    </row>
    <row r="549" spans="1:70">
      <c r="A549" s="872"/>
      <c r="B549" s="897" t="s">
        <v>357</v>
      </c>
      <c r="C549" s="897"/>
      <c r="D549" s="899">
        <f t="shared" si="399"/>
        <v>0</v>
      </c>
      <c r="E549" s="899"/>
      <c r="F549" s="899">
        <f t="shared" si="395"/>
        <v>0</v>
      </c>
      <c r="G549" s="899">
        <f t="shared" si="395"/>
        <v>0</v>
      </c>
      <c r="H549" s="899">
        <f t="shared" si="403"/>
        <v>0</v>
      </c>
      <c r="I549" s="899">
        <f t="shared" si="403"/>
        <v>0</v>
      </c>
      <c r="J549" s="899">
        <f t="shared" si="403"/>
        <v>0</v>
      </c>
      <c r="K549" s="899">
        <f t="shared" si="403"/>
        <v>0</v>
      </c>
      <c r="L549" s="899">
        <f t="shared" si="403"/>
        <v>0</v>
      </c>
      <c r="M549" s="899">
        <f t="shared" si="403"/>
        <v>0</v>
      </c>
      <c r="N549" s="899">
        <f t="shared" si="403"/>
        <v>0</v>
      </c>
      <c r="O549" s="899">
        <f t="shared" si="403"/>
        <v>0</v>
      </c>
      <c r="P549" s="899">
        <f t="shared" si="403"/>
        <v>0</v>
      </c>
      <c r="Q549" s="899">
        <f t="shared" si="403"/>
        <v>0</v>
      </c>
      <c r="R549" s="899">
        <f t="shared" si="403"/>
        <v>0</v>
      </c>
      <c r="S549" s="899">
        <f t="shared" si="403"/>
        <v>0</v>
      </c>
      <c r="T549" s="899">
        <f t="shared" si="403"/>
        <v>0</v>
      </c>
      <c r="U549" s="899">
        <f t="shared" si="403"/>
        <v>0</v>
      </c>
      <c r="V549" s="899">
        <f t="shared" si="403"/>
        <v>0</v>
      </c>
      <c r="W549" s="899">
        <f t="shared" si="403"/>
        <v>0</v>
      </c>
      <c r="X549" s="899">
        <f t="shared" si="403"/>
        <v>0</v>
      </c>
      <c r="Y549" s="899">
        <f t="shared" si="403"/>
        <v>0</v>
      </c>
      <c r="Z549" s="899">
        <f t="shared" si="403"/>
        <v>0</v>
      </c>
      <c r="AA549" s="899">
        <f t="shared" si="403"/>
        <v>0</v>
      </c>
      <c r="AB549" s="899">
        <f t="shared" si="403"/>
        <v>0</v>
      </c>
      <c r="AC549" s="899">
        <f t="shared" si="403"/>
        <v>0</v>
      </c>
      <c r="AD549" s="899">
        <f t="shared" si="403"/>
        <v>0</v>
      </c>
      <c r="AE549" s="899">
        <f t="shared" si="403"/>
        <v>0</v>
      </c>
      <c r="AF549" s="899">
        <f t="shared" si="403"/>
        <v>0</v>
      </c>
      <c r="AG549" s="899">
        <f t="shared" si="388"/>
        <v>0</v>
      </c>
      <c r="AH549" s="899">
        <f t="shared" si="388"/>
        <v>0</v>
      </c>
      <c r="AI549" s="899">
        <f t="shared" si="403"/>
        <v>0</v>
      </c>
      <c r="AJ549" s="899">
        <f t="shared" si="403"/>
        <v>0</v>
      </c>
      <c r="AK549" s="899">
        <f t="shared" si="403"/>
        <v>0</v>
      </c>
      <c r="AL549" s="899">
        <f t="shared" si="403"/>
        <v>0</v>
      </c>
      <c r="AM549" s="899">
        <f t="shared" si="403"/>
        <v>0</v>
      </c>
      <c r="AN549" s="899">
        <f t="shared" si="403"/>
        <v>0</v>
      </c>
      <c r="AO549" s="899">
        <f t="shared" si="403"/>
        <v>0</v>
      </c>
      <c r="AP549" s="899">
        <f t="shared" si="403"/>
        <v>0</v>
      </c>
      <c r="AQ549" s="899">
        <f t="shared" si="390"/>
        <v>0</v>
      </c>
      <c r="AR549" s="899"/>
      <c r="AS549" s="899">
        <f t="shared" si="396"/>
        <v>0</v>
      </c>
      <c r="AT549" s="899">
        <f t="shared" si="397"/>
        <v>0</v>
      </c>
      <c r="AU549" s="899">
        <f t="shared" si="403"/>
        <v>0</v>
      </c>
      <c r="AV549" s="899">
        <f t="shared" si="403"/>
        <v>0</v>
      </c>
      <c r="AW549" s="899">
        <f t="shared" si="403"/>
        <v>0</v>
      </c>
      <c r="AX549" s="899">
        <f t="shared" si="403"/>
        <v>0</v>
      </c>
      <c r="AY549" s="899">
        <f t="shared" si="403"/>
        <v>0</v>
      </c>
      <c r="AZ549" s="899">
        <f t="shared" si="403"/>
        <v>0</v>
      </c>
      <c r="BA549" s="899">
        <f t="shared" si="403"/>
        <v>0</v>
      </c>
      <c r="BB549" s="899">
        <f t="shared" si="398"/>
        <v>0</v>
      </c>
      <c r="BC549" s="899">
        <f t="shared" si="392"/>
        <v>0</v>
      </c>
      <c r="BD549" s="899">
        <f t="shared" si="393"/>
        <v>0</v>
      </c>
      <c r="BE549" s="901" t="str">
        <f t="shared" si="394"/>
        <v>-</v>
      </c>
      <c r="BF549" s="902"/>
      <c r="BG549" s="903"/>
      <c r="BH549" s="904"/>
      <c r="BI549" s="905"/>
      <c r="BJ549" s="866"/>
      <c r="BL549" s="867"/>
      <c r="BM549" s="867"/>
      <c r="BN549" s="867"/>
    </row>
    <row r="550" spans="1:70">
      <c r="A550" s="872"/>
      <c r="B550" s="897" t="s">
        <v>358</v>
      </c>
      <c r="C550" s="897"/>
      <c r="D550" s="899">
        <f t="shared" si="399"/>
        <v>13.401297960000001</v>
      </c>
      <c r="E550" s="899"/>
      <c r="F550" s="899">
        <f t="shared" si="395"/>
        <v>6.5441551020000004</v>
      </c>
      <c r="G550" s="899">
        <f t="shared" si="395"/>
        <v>0</v>
      </c>
      <c r="H550" s="899">
        <f t="shared" si="403"/>
        <v>0</v>
      </c>
      <c r="I550" s="899">
        <f t="shared" si="403"/>
        <v>0</v>
      </c>
      <c r="J550" s="899">
        <f t="shared" si="403"/>
        <v>0</v>
      </c>
      <c r="K550" s="899">
        <f t="shared" si="403"/>
        <v>0</v>
      </c>
      <c r="L550" s="899">
        <f t="shared" si="403"/>
        <v>0</v>
      </c>
      <c r="M550" s="899">
        <f t="shared" si="403"/>
        <v>0</v>
      </c>
      <c r="N550" s="899">
        <f t="shared" si="403"/>
        <v>0</v>
      </c>
      <c r="O550" s="899">
        <f t="shared" si="403"/>
        <v>0</v>
      </c>
      <c r="P550" s="899">
        <f t="shared" si="403"/>
        <v>0</v>
      </c>
      <c r="Q550" s="899">
        <f t="shared" si="403"/>
        <v>0</v>
      </c>
      <c r="R550" s="899">
        <f t="shared" si="403"/>
        <v>0</v>
      </c>
      <c r="S550" s="899">
        <f t="shared" si="403"/>
        <v>0</v>
      </c>
      <c r="T550" s="899">
        <f t="shared" si="403"/>
        <v>0</v>
      </c>
      <c r="U550" s="899">
        <f t="shared" si="403"/>
        <v>0</v>
      </c>
      <c r="V550" s="899">
        <f t="shared" si="403"/>
        <v>0</v>
      </c>
      <c r="W550" s="899">
        <f t="shared" si="403"/>
        <v>0</v>
      </c>
      <c r="X550" s="899">
        <f t="shared" si="403"/>
        <v>0</v>
      </c>
      <c r="Y550" s="899">
        <f t="shared" si="403"/>
        <v>0</v>
      </c>
      <c r="Z550" s="899">
        <f t="shared" si="403"/>
        <v>0</v>
      </c>
      <c r="AA550" s="899">
        <f t="shared" si="403"/>
        <v>0</v>
      </c>
      <c r="AB550" s="899">
        <f t="shared" si="403"/>
        <v>0</v>
      </c>
      <c r="AC550" s="899">
        <f t="shared" si="403"/>
        <v>6.5441551020000004</v>
      </c>
      <c r="AD550" s="899">
        <f t="shared" si="403"/>
        <v>0</v>
      </c>
      <c r="AE550" s="899">
        <f t="shared" si="403"/>
        <v>0</v>
      </c>
      <c r="AF550" s="899">
        <f t="shared" si="403"/>
        <v>0</v>
      </c>
      <c r="AG550" s="899">
        <f t="shared" si="388"/>
        <v>0</v>
      </c>
      <c r="AH550" s="899">
        <f t="shared" si="388"/>
        <v>0</v>
      </c>
      <c r="AI550" s="899">
        <f t="shared" si="403"/>
        <v>0</v>
      </c>
      <c r="AJ550" s="899">
        <f t="shared" si="403"/>
        <v>0</v>
      </c>
      <c r="AK550" s="899">
        <f t="shared" si="403"/>
        <v>0</v>
      </c>
      <c r="AL550" s="899">
        <f t="shared" si="403"/>
        <v>0</v>
      </c>
      <c r="AM550" s="899">
        <f t="shared" si="403"/>
        <v>0</v>
      </c>
      <c r="AN550" s="899">
        <f t="shared" si="403"/>
        <v>0</v>
      </c>
      <c r="AO550" s="899">
        <f t="shared" si="403"/>
        <v>0</v>
      </c>
      <c r="AP550" s="899">
        <f t="shared" si="403"/>
        <v>0</v>
      </c>
      <c r="AQ550" s="899">
        <f t="shared" si="390"/>
        <v>0</v>
      </c>
      <c r="AR550" s="899"/>
      <c r="AS550" s="899">
        <f t="shared" si="396"/>
        <v>0</v>
      </c>
      <c r="AT550" s="899">
        <f t="shared" si="397"/>
        <v>0</v>
      </c>
      <c r="AU550" s="899">
        <f t="shared" si="403"/>
        <v>0</v>
      </c>
      <c r="AV550" s="899">
        <f t="shared" si="403"/>
        <v>0</v>
      </c>
      <c r="AW550" s="899">
        <f t="shared" si="403"/>
        <v>0</v>
      </c>
      <c r="AX550" s="899">
        <f t="shared" si="403"/>
        <v>0</v>
      </c>
      <c r="AY550" s="899">
        <f t="shared" si="403"/>
        <v>0</v>
      </c>
      <c r="AZ550" s="899">
        <f t="shared" si="403"/>
        <v>0</v>
      </c>
      <c r="BA550" s="899">
        <f t="shared" si="403"/>
        <v>0</v>
      </c>
      <c r="BB550" s="899">
        <f t="shared" si="398"/>
        <v>0</v>
      </c>
      <c r="BC550" s="899">
        <f t="shared" si="392"/>
        <v>13.401297960000001</v>
      </c>
      <c r="BD550" s="899">
        <f t="shared" si="393"/>
        <v>0</v>
      </c>
      <c r="BE550" s="901" t="str">
        <f t="shared" si="394"/>
        <v>-</v>
      </c>
      <c r="BF550" s="902"/>
      <c r="BG550" s="903"/>
      <c r="BH550" s="904"/>
      <c r="BI550" s="905"/>
      <c r="BJ550" s="866"/>
      <c r="BL550" s="867"/>
      <c r="BM550" s="867"/>
      <c r="BN550" s="867"/>
    </row>
    <row r="551" spans="1:70">
      <c r="A551" s="872"/>
      <c r="B551" s="897" t="s">
        <v>359</v>
      </c>
      <c r="C551" s="897"/>
      <c r="D551" s="899">
        <f t="shared" si="399"/>
        <v>0</v>
      </c>
      <c r="E551" s="899"/>
      <c r="F551" s="899">
        <f t="shared" si="395"/>
        <v>0</v>
      </c>
      <c r="G551" s="899">
        <f t="shared" si="395"/>
        <v>0</v>
      </c>
      <c r="H551" s="899">
        <f t="shared" si="403"/>
        <v>0</v>
      </c>
      <c r="I551" s="899">
        <f t="shared" si="403"/>
        <v>0</v>
      </c>
      <c r="J551" s="899">
        <f t="shared" si="403"/>
        <v>0</v>
      </c>
      <c r="K551" s="899">
        <f t="shared" si="403"/>
        <v>0</v>
      </c>
      <c r="L551" s="899">
        <f t="shared" si="403"/>
        <v>0</v>
      </c>
      <c r="M551" s="899">
        <f t="shared" si="403"/>
        <v>0</v>
      </c>
      <c r="N551" s="899">
        <f t="shared" si="403"/>
        <v>0</v>
      </c>
      <c r="O551" s="899">
        <f t="shared" si="403"/>
        <v>0</v>
      </c>
      <c r="P551" s="899">
        <f t="shared" si="403"/>
        <v>0</v>
      </c>
      <c r="Q551" s="899">
        <f t="shared" si="403"/>
        <v>0</v>
      </c>
      <c r="R551" s="899">
        <f t="shared" si="403"/>
        <v>0</v>
      </c>
      <c r="S551" s="899">
        <f t="shared" si="403"/>
        <v>0</v>
      </c>
      <c r="T551" s="899">
        <f t="shared" si="403"/>
        <v>0</v>
      </c>
      <c r="U551" s="899">
        <f t="shared" si="403"/>
        <v>0</v>
      </c>
      <c r="V551" s="899">
        <f t="shared" si="403"/>
        <v>0</v>
      </c>
      <c r="W551" s="899">
        <f t="shared" si="403"/>
        <v>0</v>
      </c>
      <c r="X551" s="899">
        <f t="shared" si="403"/>
        <v>0</v>
      </c>
      <c r="Y551" s="899">
        <f t="shared" si="403"/>
        <v>0</v>
      </c>
      <c r="Z551" s="899">
        <f t="shared" si="403"/>
        <v>0</v>
      </c>
      <c r="AA551" s="899">
        <f t="shared" si="403"/>
        <v>0</v>
      </c>
      <c r="AB551" s="899">
        <f t="shared" si="403"/>
        <v>0</v>
      </c>
      <c r="AC551" s="899">
        <f t="shared" si="403"/>
        <v>0</v>
      </c>
      <c r="AD551" s="899">
        <f t="shared" si="403"/>
        <v>0</v>
      </c>
      <c r="AE551" s="899">
        <f t="shared" si="403"/>
        <v>0</v>
      </c>
      <c r="AF551" s="899">
        <f t="shared" si="403"/>
        <v>0</v>
      </c>
      <c r="AG551" s="899">
        <f t="shared" si="388"/>
        <v>0</v>
      </c>
      <c r="AH551" s="899">
        <f t="shared" si="388"/>
        <v>0</v>
      </c>
      <c r="AI551" s="899">
        <f t="shared" si="403"/>
        <v>0</v>
      </c>
      <c r="AJ551" s="899">
        <f t="shared" si="403"/>
        <v>0</v>
      </c>
      <c r="AK551" s="899">
        <f t="shared" si="403"/>
        <v>0</v>
      </c>
      <c r="AL551" s="899">
        <f t="shared" si="403"/>
        <v>0</v>
      </c>
      <c r="AM551" s="899">
        <f t="shared" si="403"/>
        <v>0</v>
      </c>
      <c r="AN551" s="899">
        <f t="shared" si="403"/>
        <v>0</v>
      </c>
      <c r="AO551" s="899">
        <f t="shared" si="403"/>
        <v>0</v>
      </c>
      <c r="AP551" s="899">
        <f t="shared" si="403"/>
        <v>0</v>
      </c>
      <c r="AQ551" s="899">
        <f t="shared" si="390"/>
        <v>0</v>
      </c>
      <c r="AR551" s="899"/>
      <c r="AS551" s="899">
        <f t="shared" si="396"/>
        <v>0</v>
      </c>
      <c r="AT551" s="899">
        <f t="shared" si="397"/>
        <v>0</v>
      </c>
      <c r="AU551" s="899">
        <f t="shared" si="403"/>
        <v>0</v>
      </c>
      <c r="AV551" s="899">
        <f t="shared" si="403"/>
        <v>0</v>
      </c>
      <c r="AW551" s="899">
        <f t="shared" si="403"/>
        <v>0</v>
      </c>
      <c r="AX551" s="899">
        <f t="shared" si="403"/>
        <v>0</v>
      </c>
      <c r="AY551" s="899">
        <f t="shared" si="403"/>
        <v>0</v>
      </c>
      <c r="AZ551" s="899">
        <f t="shared" si="403"/>
        <v>0</v>
      </c>
      <c r="BA551" s="899">
        <f t="shared" si="403"/>
        <v>0</v>
      </c>
      <c r="BB551" s="899">
        <f t="shared" si="398"/>
        <v>0</v>
      </c>
      <c r="BC551" s="899">
        <f t="shared" si="392"/>
        <v>0</v>
      </c>
      <c r="BD551" s="899">
        <f t="shared" si="393"/>
        <v>0</v>
      </c>
      <c r="BE551" s="901" t="str">
        <f t="shared" si="394"/>
        <v>-</v>
      </c>
      <c r="BF551" s="902"/>
      <c r="BG551" s="903"/>
      <c r="BH551" s="904"/>
      <c r="BI551" s="905"/>
      <c r="BJ551" s="866"/>
      <c r="BL551" s="867"/>
      <c r="BM551" s="867"/>
      <c r="BN551" s="867"/>
    </row>
    <row r="552" spans="1:70">
      <c r="A552" s="872"/>
      <c r="B552" s="897" t="s">
        <v>55</v>
      </c>
      <c r="C552" s="897"/>
      <c r="D552" s="899">
        <f t="shared" si="399"/>
        <v>0</v>
      </c>
      <c r="E552" s="899"/>
      <c r="F552" s="899">
        <f t="shared" si="395"/>
        <v>0</v>
      </c>
      <c r="G552" s="899">
        <f t="shared" si="395"/>
        <v>0</v>
      </c>
      <c r="H552" s="899">
        <f t="shared" si="403"/>
        <v>0</v>
      </c>
      <c r="I552" s="899">
        <f t="shared" si="403"/>
        <v>0</v>
      </c>
      <c r="J552" s="899">
        <f t="shared" si="403"/>
        <v>0</v>
      </c>
      <c r="K552" s="899">
        <f t="shared" si="403"/>
        <v>0</v>
      </c>
      <c r="L552" s="899">
        <f t="shared" si="403"/>
        <v>0</v>
      </c>
      <c r="M552" s="899">
        <f t="shared" si="403"/>
        <v>0</v>
      </c>
      <c r="N552" s="899">
        <f t="shared" si="403"/>
        <v>0</v>
      </c>
      <c r="O552" s="899">
        <f t="shared" si="403"/>
        <v>0</v>
      </c>
      <c r="P552" s="899">
        <f t="shared" si="403"/>
        <v>0</v>
      </c>
      <c r="Q552" s="899">
        <f t="shared" si="403"/>
        <v>0</v>
      </c>
      <c r="R552" s="899">
        <f t="shared" si="403"/>
        <v>0</v>
      </c>
      <c r="S552" s="899">
        <f t="shared" si="403"/>
        <v>0</v>
      </c>
      <c r="T552" s="899">
        <f t="shared" si="403"/>
        <v>0</v>
      </c>
      <c r="U552" s="899">
        <f t="shared" si="403"/>
        <v>0</v>
      </c>
      <c r="V552" s="899">
        <f t="shared" si="403"/>
        <v>0</v>
      </c>
      <c r="W552" s="899">
        <f t="shared" si="403"/>
        <v>0</v>
      </c>
      <c r="X552" s="899">
        <f t="shared" si="403"/>
        <v>0</v>
      </c>
      <c r="Y552" s="899">
        <f t="shared" si="403"/>
        <v>0</v>
      </c>
      <c r="Z552" s="899">
        <f t="shared" si="403"/>
        <v>0</v>
      </c>
      <c r="AA552" s="899">
        <f t="shared" si="403"/>
        <v>0</v>
      </c>
      <c r="AB552" s="899">
        <f t="shared" si="403"/>
        <v>0</v>
      </c>
      <c r="AC552" s="899">
        <f t="shared" si="403"/>
        <v>0</v>
      </c>
      <c r="AD552" s="899">
        <f t="shared" si="403"/>
        <v>0</v>
      </c>
      <c r="AE552" s="899">
        <f t="shared" si="403"/>
        <v>0</v>
      </c>
      <c r="AF552" s="899">
        <f t="shared" si="403"/>
        <v>0</v>
      </c>
      <c r="AG552" s="899">
        <f t="shared" si="388"/>
        <v>0</v>
      </c>
      <c r="AH552" s="899">
        <f t="shared" si="388"/>
        <v>0</v>
      </c>
      <c r="AI552" s="899">
        <f t="shared" si="403"/>
        <v>0</v>
      </c>
      <c r="AJ552" s="899">
        <f t="shared" si="403"/>
        <v>0</v>
      </c>
      <c r="AK552" s="899">
        <f t="shared" si="403"/>
        <v>0</v>
      </c>
      <c r="AL552" s="899">
        <f t="shared" si="403"/>
        <v>0</v>
      </c>
      <c r="AM552" s="899">
        <f t="shared" si="403"/>
        <v>0</v>
      </c>
      <c r="AN552" s="899">
        <f t="shared" si="403"/>
        <v>0</v>
      </c>
      <c r="AO552" s="899">
        <f t="shared" si="403"/>
        <v>0</v>
      </c>
      <c r="AP552" s="899">
        <f t="shared" si="403"/>
        <v>0</v>
      </c>
      <c r="AQ552" s="899">
        <f t="shared" si="390"/>
        <v>0</v>
      </c>
      <c r="AR552" s="899"/>
      <c r="AS552" s="899">
        <f t="shared" si="396"/>
        <v>0</v>
      </c>
      <c r="AT552" s="899">
        <f t="shared" si="397"/>
        <v>0</v>
      </c>
      <c r="AU552" s="899">
        <f t="shared" si="403"/>
        <v>0</v>
      </c>
      <c r="AV552" s="899">
        <f t="shared" si="403"/>
        <v>0</v>
      </c>
      <c r="AW552" s="899">
        <f t="shared" si="403"/>
        <v>0</v>
      </c>
      <c r="AX552" s="899">
        <f t="shared" si="403"/>
        <v>0</v>
      </c>
      <c r="AY552" s="899">
        <f t="shared" si="403"/>
        <v>0</v>
      </c>
      <c r="AZ552" s="899">
        <f t="shared" si="403"/>
        <v>0</v>
      </c>
      <c r="BA552" s="899">
        <f t="shared" si="403"/>
        <v>0</v>
      </c>
      <c r="BB552" s="899">
        <f t="shared" si="398"/>
        <v>0</v>
      </c>
      <c r="BC552" s="899">
        <f t="shared" si="392"/>
        <v>0</v>
      </c>
      <c r="BD552" s="899">
        <f t="shared" si="393"/>
        <v>0</v>
      </c>
      <c r="BE552" s="901" t="str">
        <f t="shared" si="394"/>
        <v>-</v>
      </c>
      <c r="BF552" s="902"/>
      <c r="BG552" s="903"/>
      <c r="BH552" s="904"/>
      <c r="BI552" s="905"/>
      <c r="BJ552" s="866"/>
      <c r="BL552" s="867"/>
      <c r="BM552" s="867"/>
      <c r="BN552" s="867"/>
    </row>
    <row r="553" spans="1:70" s="913" customFormat="1">
      <c r="A553" s="428"/>
      <c r="B553" s="335" t="s">
        <v>290</v>
      </c>
      <c r="C553" s="335"/>
      <c r="D553" s="819"/>
      <c r="E553" s="819"/>
      <c r="F553" s="819"/>
      <c r="G553" s="819"/>
      <c r="H553" s="819"/>
      <c r="I553" s="637"/>
      <c r="J553" s="637"/>
      <c r="K553" s="637"/>
      <c r="L553" s="637"/>
      <c r="M553" s="637"/>
      <c r="N553" s="637"/>
      <c r="O553" s="637"/>
      <c r="P553" s="637"/>
      <c r="Q553" s="637"/>
      <c r="R553" s="637"/>
      <c r="S553" s="637"/>
      <c r="T553" s="637"/>
      <c r="U553" s="637"/>
      <c r="V553" s="637"/>
      <c r="W553" s="637" t="s">
        <v>360</v>
      </c>
      <c r="X553" s="637"/>
      <c r="Y553" s="637"/>
      <c r="Z553" s="637"/>
      <c r="AA553" s="637"/>
      <c r="AB553" s="637"/>
      <c r="AC553" s="637"/>
      <c r="AD553" s="637"/>
      <c r="AE553" s="637"/>
      <c r="AF553" s="637"/>
      <c r="AG553" s="637">
        <f t="shared" si="388"/>
        <v>0</v>
      </c>
      <c r="AH553" s="637">
        <f t="shared" si="388"/>
        <v>0</v>
      </c>
      <c r="AI553" s="637"/>
      <c r="AJ553" s="637"/>
      <c r="AK553" s="637"/>
      <c r="AL553" s="637"/>
      <c r="AM553" s="637"/>
      <c r="AN553" s="637"/>
      <c r="AO553" s="637"/>
      <c r="AP553" s="637"/>
      <c r="AQ553" s="637">
        <f t="shared" si="390"/>
        <v>0</v>
      </c>
      <c r="AR553" s="637"/>
      <c r="AS553" s="637">
        <f t="shared" si="396"/>
        <v>0</v>
      </c>
      <c r="AT553" s="637">
        <f t="shared" si="397"/>
        <v>0</v>
      </c>
      <c r="AU553" s="637"/>
      <c r="AV553" s="637"/>
      <c r="AW553" s="637"/>
      <c r="AX553" s="637"/>
      <c r="AY553" s="637"/>
      <c r="AZ553" s="637"/>
      <c r="BA553" s="637"/>
      <c r="BB553" s="637">
        <f t="shared" si="398"/>
        <v>0</v>
      </c>
      <c r="BC553" s="637">
        <f t="shared" si="392"/>
        <v>0</v>
      </c>
      <c r="BD553" s="637">
        <f t="shared" si="393"/>
        <v>0</v>
      </c>
      <c r="BE553" s="638" t="str">
        <f t="shared" si="394"/>
        <v>-</v>
      </c>
      <c r="BF553" s="611"/>
      <c r="BG553" s="639"/>
      <c r="BH553" s="639"/>
      <c r="BI553" s="640"/>
      <c r="BJ553" s="446"/>
      <c r="BK553" s="910"/>
      <c r="BL553" s="911"/>
      <c r="BM553" s="912"/>
      <c r="BN553" s="912"/>
      <c r="BO553" s="910">
        <v>0</v>
      </c>
      <c r="BQ553" s="910">
        <v>0</v>
      </c>
      <c r="BR553" s="910">
        <v>0</v>
      </c>
    </row>
    <row r="554" spans="1:70" s="919" customFormat="1" ht="42" customHeight="1">
      <c r="A554" s="922">
        <v>19</v>
      </c>
      <c r="B554" s="921" t="s">
        <v>291</v>
      </c>
      <c r="C554" s="921"/>
      <c r="D554" s="320">
        <v>0.11792965999999999</v>
      </c>
      <c r="E554" s="320"/>
      <c r="F554" s="320">
        <f t="shared" si="395"/>
        <v>0.11792965999999999</v>
      </c>
      <c r="G554" s="320">
        <f t="shared" si="395"/>
        <v>0.11792966000000001</v>
      </c>
      <c r="H554" s="320">
        <v>0.10044308</v>
      </c>
      <c r="I554" s="907"/>
      <c r="J554" s="907"/>
      <c r="K554" s="907"/>
      <c r="L554" s="907">
        <v>0</v>
      </c>
      <c r="M554" s="907">
        <v>0</v>
      </c>
      <c r="N554" s="907"/>
      <c r="O554" s="907"/>
      <c r="P554" s="907">
        <v>0.11792966000000001</v>
      </c>
      <c r="Q554" s="907">
        <v>0.11792966000000001</v>
      </c>
      <c r="R554" s="907">
        <v>0.10044308</v>
      </c>
      <c r="S554" s="907"/>
      <c r="T554" s="907">
        <v>0.11792966000000001</v>
      </c>
      <c r="U554" s="907">
        <v>0.11792966000000001</v>
      </c>
      <c r="V554" s="907">
        <v>0</v>
      </c>
      <c r="W554" s="907">
        <v>0</v>
      </c>
      <c r="X554" s="907"/>
      <c r="Y554" s="907">
        <v>0</v>
      </c>
      <c r="Z554" s="907"/>
      <c r="AA554" s="907"/>
      <c r="AB554" s="907"/>
      <c r="AC554" s="907">
        <v>-1.4210854715202004E-17</v>
      </c>
      <c r="AD554" s="907"/>
      <c r="AE554" s="907"/>
      <c r="AF554" s="907"/>
      <c r="AG554" s="907">
        <f t="shared" si="388"/>
        <v>0.11792966000000001</v>
      </c>
      <c r="AH554" s="907">
        <f t="shared" si="388"/>
        <v>0.10044308</v>
      </c>
      <c r="AI554" s="320"/>
      <c r="AJ554" s="320"/>
      <c r="AK554" s="320">
        <v>0.11792966000000001</v>
      </c>
      <c r="AL554" s="320">
        <v>0.10044308</v>
      </c>
      <c r="AM554" s="320"/>
      <c r="AN554" s="907"/>
      <c r="AO554" s="907"/>
      <c r="AP554" s="907"/>
      <c r="AQ554" s="907">
        <f t="shared" si="390"/>
        <v>0</v>
      </c>
      <c r="AR554" s="907"/>
      <c r="AS554" s="907">
        <f t="shared" si="396"/>
        <v>0.11792966000000001</v>
      </c>
      <c r="AT554" s="907">
        <f t="shared" si="397"/>
        <v>0.10044308</v>
      </c>
      <c r="AU554" s="907"/>
      <c r="AV554" s="907"/>
      <c r="AW554" s="907"/>
      <c r="AX554" s="907">
        <v>0.11792966000000001</v>
      </c>
      <c r="AY554" s="907">
        <v>0.10044308</v>
      </c>
      <c r="AZ554" s="907"/>
      <c r="BA554" s="907"/>
      <c r="BB554" s="907">
        <f t="shared" si="398"/>
        <v>0.11792966000000001</v>
      </c>
      <c r="BC554" s="907">
        <f t="shared" si="392"/>
        <v>0</v>
      </c>
      <c r="BD554" s="320">
        <f t="shared" si="393"/>
        <v>0</v>
      </c>
      <c r="BE554" s="908" t="str">
        <f t="shared" si="394"/>
        <v>-</v>
      </c>
      <c r="BF554" s="586"/>
      <c r="BG554" s="635"/>
      <c r="BH554" s="635"/>
      <c r="BI554" s="636"/>
      <c r="BJ554" s="449"/>
      <c r="BK554" s="916"/>
      <c r="BL554" s="923"/>
      <c r="BM554" s="578">
        <v>0</v>
      </c>
      <c r="BN554" s="917">
        <v>0.11792966000000001</v>
      </c>
      <c r="BO554" s="916">
        <v>117.92966000000001</v>
      </c>
      <c r="BQ554" s="916">
        <v>0</v>
      </c>
      <c r="BR554" s="916">
        <v>0</v>
      </c>
    </row>
    <row r="555" spans="1:70">
      <c r="A555" s="872"/>
      <c r="B555" s="897" t="s">
        <v>343</v>
      </c>
      <c r="C555" s="897"/>
      <c r="D555" s="899">
        <f>D556+D567+D572</f>
        <v>0.11792966000000001</v>
      </c>
      <c r="E555" s="899"/>
      <c r="F555" s="899">
        <f t="shared" si="395"/>
        <v>0.11792966000000001</v>
      </c>
      <c r="G555" s="899">
        <f t="shared" si="395"/>
        <v>0.11792966000000001</v>
      </c>
      <c r="H555" s="899">
        <f t="shared" ref="H555:AF555" si="404">H556+H567+H572</f>
        <v>0</v>
      </c>
      <c r="I555" s="899">
        <f t="shared" si="404"/>
        <v>0</v>
      </c>
      <c r="J555" s="899">
        <f t="shared" si="404"/>
        <v>0</v>
      </c>
      <c r="K555" s="899">
        <f t="shared" si="404"/>
        <v>0</v>
      </c>
      <c r="L555" s="899">
        <f t="shared" si="404"/>
        <v>0</v>
      </c>
      <c r="M555" s="899">
        <f t="shared" si="404"/>
        <v>0</v>
      </c>
      <c r="N555" s="899">
        <f t="shared" si="404"/>
        <v>0</v>
      </c>
      <c r="O555" s="899">
        <f t="shared" si="404"/>
        <v>0</v>
      </c>
      <c r="P555" s="899">
        <f t="shared" si="404"/>
        <v>0.11792966000000001</v>
      </c>
      <c r="Q555" s="899">
        <f t="shared" si="404"/>
        <v>0.11792966000000001</v>
      </c>
      <c r="R555" s="899">
        <f t="shared" si="404"/>
        <v>0</v>
      </c>
      <c r="S555" s="899">
        <f t="shared" si="404"/>
        <v>0</v>
      </c>
      <c r="T555" s="899">
        <f t="shared" si="404"/>
        <v>0</v>
      </c>
      <c r="U555" s="899">
        <f t="shared" si="404"/>
        <v>0</v>
      </c>
      <c r="V555" s="899">
        <f t="shared" si="404"/>
        <v>0</v>
      </c>
      <c r="W555" s="899">
        <f t="shared" si="404"/>
        <v>0</v>
      </c>
      <c r="X555" s="899">
        <f t="shared" si="404"/>
        <v>0</v>
      </c>
      <c r="Y555" s="899">
        <f t="shared" si="404"/>
        <v>0</v>
      </c>
      <c r="Z555" s="899">
        <f t="shared" si="404"/>
        <v>0</v>
      </c>
      <c r="AA555" s="899">
        <f t="shared" si="404"/>
        <v>0</v>
      </c>
      <c r="AB555" s="899">
        <f t="shared" si="404"/>
        <v>0</v>
      </c>
      <c r="AC555" s="899">
        <f t="shared" si="404"/>
        <v>0</v>
      </c>
      <c r="AD555" s="899">
        <f t="shared" si="404"/>
        <v>0</v>
      </c>
      <c r="AE555" s="899">
        <f t="shared" si="404"/>
        <v>0</v>
      </c>
      <c r="AF555" s="899">
        <f t="shared" si="404"/>
        <v>0</v>
      </c>
      <c r="AG555" s="899">
        <f t="shared" si="388"/>
        <v>0.11792966000000001</v>
      </c>
      <c r="AH555" s="899">
        <f t="shared" si="388"/>
        <v>0</v>
      </c>
      <c r="AI555" s="899">
        <f t="shared" ref="AI555:AP555" si="405">AI556+AI567+AI572</f>
        <v>0</v>
      </c>
      <c r="AJ555" s="899">
        <f t="shared" si="405"/>
        <v>0</v>
      </c>
      <c r="AK555" s="899">
        <f t="shared" si="405"/>
        <v>0.11792966000000001</v>
      </c>
      <c r="AL555" s="899">
        <f t="shared" si="405"/>
        <v>0</v>
      </c>
      <c r="AM555" s="899">
        <f t="shared" si="405"/>
        <v>0</v>
      </c>
      <c r="AN555" s="899">
        <f t="shared" si="405"/>
        <v>0</v>
      </c>
      <c r="AO555" s="899">
        <f t="shared" si="405"/>
        <v>0</v>
      </c>
      <c r="AP555" s="899">
        <f t="shared" si="405"/>
        <v>0</v>
      </c>
      <c r="AQ555" s="899">
        <f t="shared" si="390"/>
        <v>0</v>
      </c>
      <c r="AR555" s="899"/>
      <c r="AS555" s="899">
        <f t="shared" si="396"/>
        <v>0.11792966000000001</v>
      </c>
      <c r="AT555" s="899">
        <f t="shared" si="397"/>
        <v>0.10044308</v>
      </c>
      <c r="AU555" s="899">
        <f t="shared" ref="AU555:BA555" si="406">AU556+AU567+AU572</f>
        <v>0</v>
      </c>
      <c r="AV555" s="899">
        <f t="shared" si="406"/>
        <v>0</v>
      </c>
      <c r="AW555" s="899">
        <f t="shared" si="406"/>
        <v>0</v>
      </c>
      <c r="AX555" s="899">
        <f t="shared" si="406"/>
        <v>0.11792966000000001</v>
      </c>
      <c r="AY555" s="899">
        <f t="shared" si="406"/>
        <v>0.10044308</v>
      </c>
      <c r="AZ555" s="899">
        <f t="shared" si="406"/>
        <v>0</v>
      </c>
      <c r="BA555" s="899">
        <f t="shared" si="406"/>
        <v>0</v>
      </c>
      <c r="BB555" s="899">
        <f t="shared" si="398"/>
        <v>0.11792966000000001</v>
      </c>
      <c r="BC555" s="899">
        <f t="shared" si="392"/>
        <v>0</v>
      </c>
      <c r="BD555" s="899">
        <f t="shared" si="393"/>
        <v>0</v>
      </c>
      <c r="BE555" s="901" t="str">
        <f t="shared" si="394"/>
        <v>-</v>
      </c>
      <c r="BF555" s="902"/>
      <c r="BG555" s="903"/>
      <c r="BH555" s="904"/>
      <c r="BI555" s="905"/>
      <c r="BJ555" s="866"/>
      <c r="BL555" s="867"/>
      <c r="BM555" s="867"/>
      <c r="BN555" s="867"/>
    </row>
    <row r="556" spans="1:70">
      <c r="A556" s="872"/>
      <c r="B556" s="897" t="s">
        <v>344</v>
      </c>
      <c r="C556" s="897"/>
      <c r="D556" s="899">
        <f>D557+D562</f>
        <v>0.11792966000000001</v>
      </c>
      <c r="E556" s="899"/>
      <c r="F556" s="899">
        <f t="shared" si="395"/>
        <v>0.11792966000000001</v>
      </c>
      <c r="G556" s="899">
        <f t="shared" si="395"/>
        <v>0.11792966000000001</v>
      </c>
      <c r="H556" s="899">
        <f t="shared" ref="H556:AF556" si="407">H557+H562</f>
        <v>0</v>
      </c>
      <c r="I556" s="899">
        <f t="shared" si="407"/>
        <v>0</v>
      </c>
      <c r="J556" s="899">
        <f t="shared" si="407"/>
        <v>0</v>
      </c>
      <c r="K556" s="899">
        <f t="shared" si="407"/>
        <v>0</v>
      </c>
      <c r="L556" s="899">
        <f t="shared" si="407"/>
        <v>0</v>
      </c>
      <c r="M556" s="899">
        <f t="shared" si="407"/>
        <v>0</v>
      </c>
      <c r="N556" s="899">
        <f t="shared" si="407"/>
        <v>0</v>
      </c>
      <c r="O556" s="899">
        <f t="shared" si="407"/>
        <v>0</v>
      </c>
      <c r="P556" s="899">
        <f t="shared" si="407"/>
        <v>0.11792966000000001</v>
      </c>
      <c r="Q556" s="899">
        <f t="shared" si="407"/>
        <v>0.11792966000000001</v>
      </c>
      <c r="R556" s="899">
        <f t="shared" si="407"/>
        <v>0</v>
      </c>
      <c r="S556" s="899">
        <f t="shared" si="407"/>
        <v>0</v>
      </c>
      <c r="T556" s="899">
        <f t="shared" si="407"/>
        <v>0</v>
      </c>
      <c r="U556" s="899">
        <f t="shared" si="407"/>
        <v>0</v>
      </c>
      <c r="V556" s="899">
        <f t="shared" si="407"/>
        <v>0</v>
      </c>
      <c r="W556" s="899">
        <f t="shared" si="407"/>
        <v>0</v>
      </c>
      <c r="X556" s="899">
        <f t="shared" si="407"/>
        <v>0</v>
      </c>
      <c r="Y556" s="899">
        <f t="shared" si="407"/>
        <v>0</v>
      </c>
      <c r="Z556" s="899">
        <f t="shared" si="407"/>
        <v>0</v>
      </c>
      <c r="AA556" s="899">
        <f t="shared" si="407"/>
        <v>0</v>
      </c>
      <c r="AB556" s="899">
        <f t="shared" si="407"/>
        <v>0</v>
      </c>
      <c r="AC556" s="899">
        <f t="shared" si="407"/>
        <v>0</v>
      </c>
      <c r="AD556" s="899">
        <f t="shared" si="407"/>
        <v>0</v>
      </c>
      <c r="AE556" s="899">
        <f t="shared" si="407"/>
        <v>0</v>
      </c>
      <c r="AF556" s="899">
        <f t="shared" si="407"/>
        <v>0</v>
      </c>
      <c r="AG556" s="899">
        <f t="shared" si="388"/>
        <v>0.11792966000000001</v>
      </c>
      <c r="AH556" s="899">
        <f t="shared" si="388"/>
        <v>0</v>
      </c>
      <c r="AI556" s="899">
        <f t="shared" ref="AI556:AP556" si="408">AI557+AI562</f>
        <v>0</v>
      </c>
      <c r="AJ556" s="899">
        <f t="shared" si="408"/>
        <v>0</v>
      </c>
      <c r="AK556" s="899">
        <f t="shared" si="408"/>
        <v>0.11792966000000001</v>
      </c>
      <c r="AL556" s="899">
        <f t="shared" si="408"/>
        <v>0</v>
      </c>
      <c r="AM556" s="899">
        <f t="shared" si="408"/>
        <v>0</v>
      </c>
      <c r="AN556" s="899">
        <f t="shared" si="408"/>
        <v>0</v>
      </c>
      <c r="AO556" s="899">
        <f t="shared" si="408"/>
        <v>0</v>
      </c>
      <c r="AP556" s="899">
        <f t="shared" si="408"/>
        <v>0</v>
      </c>
      <c r="AQ556" s="899">
        <f t="shared" si="390"/>
        <v>0</v>
      </c>
      <c r="AR556" s="899"/>
      <c r="AS556" s="899">
        <f t="shared" si="396"/>
        <v>0.11792966000000001</v>
      </c>
      <c r="AT556" s="899">
        <f t="shared" si="397"/>
        <v>0.10044308</v>
      </c>
      <c r="AU556" s="899">
        <f t="shared" ref="AU556:BA556" si="409">AU557+AU562</f>
        <v>0</v>
      </c>
      <c r="AV556" s="899">
        <f t="shared" si="409"/>
        <v>0</v>
      </c>
      <c r="AW556" s="899">
        <f t="shared" si="409"/>
        <v>0</v>
      </c>
      <c r="AX556" s="899">
        <f t="shared" si="409"/>
        <v>0.11792966000000001</v>
      </c>
      <c r="AY556" s="899">
        <f t="shared" si="409"/>
        <v>0.10044308</v>
      </c>
      <c r="AZ556" s="899">
        <f t="shared" si="409"/>
        <v>0</v>
      </c>
      <c r="BA556" s="899">
        <f t="shared" si="409"/>
        <v>0</v>
      </c>
      <c r="BB556" s="899">
        <f t="shared" si="398"/>
        <v>0.11792966000000001</v>
      </c>
      <c r="BC556" s="899">
        <f t="shared" si="392"/>
        <v>0</v>
      </c>
      <c r="BD556" s="899">
        <f t="shared" si="393"/>
        <v>0</v>
      </c>
      <c r="BE556" s="901" t="str">
        <f t="shared" si="394"/>
        <v>-</v>
      </c>
      <c r="BF556" s="902"/>
      <c r="BG556" s="903"/>
      <c r="BH556" s="904"/>
      <c r="BI556" s="905"/>
      <c r="BJ556" s="866"/>
      <c r="BL556" s="867"/>
      <c r="BM556" s="867"/>
      <c r="BN556" s="867"/>
    </row>
    <row r="557" spans="1:70">
      <c r="A557" s="872"/>
      <c r="B557" s="897" t="s">
        <v>345</v>
      </c>
      <c r="C557" s="897"/>
      <c r="D557" s="899">
        <f>SUM(D558:D561)</f>
        <v>0.11792966000000001</v>
      </c>
      <c r="E557" s="899"/>
      <c r="F557" s="899">
        <f t="shared" si="395"/>
        <v>0.11792966000000001</v>
      </c>
      <c r="G557" s="899">
        <f t="shared" si="395"/>
        <v>0.11792966000000001</v>
      </c>
      <c r="H557" s="899">
        <f t="shared" ref="H557:AF557" si="410">SUM(H558:H561)</f>
        <v>0</v>
      </c>
      <c r="I557" s="899">
        <f t="shared" si="410"/>
        <v>0</v>
      </c>
      <c r="J557" s="899">
        <f t="shared" si="410"/>
        <v>0</v>
      </c>
      <c r="K557" s="899">
        <f t="shared" si="410"/>
        <v>0</v>
      </c>
      <c r="L557" s="899">
        <f t="shared" si="410"/>
        <v>0</v>
      </c>
      <c r="M557" s="899">
        <f t="shared" si="410"/>
        <v>0</v>
      </c>
      <c r="N557" s="899">
        <f t="shared" si="410"/>
        <v>0</v>
      </c>
      <c r="O557" s="899">
        <f t="shared" si="410"/>
        <v>0</v>
      </c>
      <c r="P557" s="899">
        <f t="shared" si="410"/>
        <v>0.11792966000000001</v>
      </c>
      <c r="Q557" s="899">
        <f t="shared" si="410"/>
        <v>0.11792966000000001</v>
      </c>
      <c r="R557" s="899">
        <f t="shared" si="410"/>
        <v>0</v>
      </c>
      <c r="S557" s="899">
        <f t="shared" si="410"/>
        <v>0</v>
      </c>
      <c r="T557" s="899">
        <f t="shared" si="410"/>
        <v>0</v>
      </c>
      <c r="U557" s="899">
        <f t="shared" si="410"/>
        <v>0</v>
      </c>
      <c r="V557" s="899">
        <f t="shared" si="410"/>
        <v>0</v>
      </c>
      <c r="W557" s="899">
        <f t="shared" si="410"/>
        <v>0</v>
      </c>
      <c r="X557" s="899">
        <f t="shared" si="410"/>
        <v>0</v>
      </c>
      <c r="Y557" s="899">
        <f t="shared" si="410"/>
        <v>0</v>
      </c>
      <c r="Z557" s="899">
        <f t="shared" si="410"/>
        <v>0</v>
      </c>
      <c r="AA557" s="899">
        <f t="shared" si="410"/>
        <v>0</v>
      </c>
      <c r="AB557" s="899">
        <f t="shared" si="410"/>
        <v>0</v>
      </c>
      <c r="AC557" s="899">
        <f t="shared" si="410"/>
        <v>0</v>
      </c>
      <c r="AD557" s="899">
        <f t="shared" si="410"/>
        <v>0</v>
      </c>
      <c r="AE557" s="899">
        <f t="shared" si="410"/>
        <v>0</v>
      </c>
      <c r="AF557" s="899">
        <f t="shared" si="410"/>
        <v>0</v>
      </c>
      <c r="AG557" s="899">
        <f t="shared" si="388"/>
        <v>0.11792966000000001</v>
      </c>
      <c r="AH557" s="899">
        <f t="shared" si="388"/>
        <v>0</v>
      </c>
      <c r="AI557" s="899">
        <f t="shared" ref="AI557:AP557" si="411">SUM(AI558:AI561)</f>
        <v>0</v>
      </c>
      <c r="AJ557" s="899">
        <f t="shared" si="411"/>
        <v>0</v>
      </c>
      <c r="AK557" s="899">
        <f t="shared" si="411"/>
        <v>0.11792966000000001</v>
      </c>
      <c r="AL557" s="899">
        <f t="shared" si="411"/>
        <v>0</v>
      </c>
      <c r="AM557" s="899">
        <f t="shared" si="411"/>
        <v>0</v>
      </c>
      <c r="AN557" s="899">
        <f t="shared" si="411"/>
        <v>0</v>
      </c>
      <c r="AO557" s="899">
        <f t="shared" si="411"/>
        <v>0</v>
      </c>
      <c r="AP557" s="899">
        <f t="shared" si="411"/>
        <v>0</v>
      </c>
      <c r="AQ557" s="899">
        <f t="shared" si="390"/>
        <v>0</v>
      </c>
      <c r="AR557" s="899"/>
      <c r="AS557" s="899">
        <f t="shared" si="396"/>
        <v>0.11792966000000001</v>
      </c>
      <c r="AT557" s="899">
        <f t="shared" si="397"/>
        <v>0.10044308</v>
      </c>
      <c r="AU557" s="899">
        <f t="shared" ref="AU557:BA557" si="412">SUM(AU558:AU561)</f>
        <v>0</v>
      </c>
      <c r="AV557" s="899">
        <f t="shared" si="412"/>
        <v>0</v>
      </c>
      <c r="AW557" s="899">
        <f t="shared" si="412"/>
        <v>0</v>
      </c>
      <c r="AX557" s="899">
        <f t="shared" si="412"/>
        <v>0.11792966000000001</v>
      </c>
      <c r="AY557" s="899">
        <f t="shared" si="412"/>
        <v>0.10044308</v>
      </c>
      <c r="AZ557" s="899">
        <f t="shared" si="412"/>
        <v>0</v>
      </c>
      <c r="BA557" s="899">
        <f t="shared" si="412"/>
        <v>0</v>
      </c>
      <c r="BB557" s="899">
        <f t="shared" si="398"/>
        <v>0.11792966000000001</v>
      </c>
      <c r="BC557" s="899">
        <f t="shared" si="392"/>
        <v>0</v>
      </c>
      <c r="BD557" s="899">
        <f t="shared" si="393"/>
        <v>0</v>
      </c>
      <c r="BE557" s="901" t="str">
        <f t="shared" si="394"/>
        <v>-</v>
      </c>
      <c r="BF557" s="902"/>
      <c r="BG557" s="903"/>
      <c r="BH557" s="904"/>
      <c r="BI557" s="905"/>
      <c r="BJ557" s="866"/>
      <c r="BL557" s="867"/>
      <c r="BM557" s="867"/>
      <c r="BN557" s="867"/>
    </row>
    <row r="558" spans="1:70">
      <c r="A558" s="872"/>
      <c r="B558" s="897" t="s">
        <v>346</v>
      </c>
      <c r="C558" s="897"/>
      <c r="D558" s="899"/>
      <c r="E558" s="899"/>
      <c r="F558" s="899">
        <f t="shared" si="395"/>
        <v>0</v>
      </c>
      <c r="G558" s="899">
        <f t="shared" si="395"/>
        <v>0</v>
      </c>
      <c r="H558" s="899"/>
      <c r="I558" s="899"/>
      <c r="J558" s="899"/>
      <c r="K558" s="899"/>
      <c r="L558" s="899"/>
      <c r="M558" s="899"/>
      <c r="N558" s="899"/>
      <c r="O558" s="899"/>
      <c r="P558" s="899"/>
      <c r="Q558" s="899"/>
      <c r="R558" s="899"/>
      <c r="S558" s="899"/>
      <c r="T558" s="899"/>
      <c r="U558" s="899"/>
      <c r="V558" s="899"/>
      <c r="W558" s="899"/>
      <c r="X558" s="899"/>
      <c r="Y558" s="899"/>
      <c r="Z558" s="899"/>
      <c r="AA558" s="899"/>
      <c r="AB558" s="899"/>
      <c r="AC558" s="899"/>
      <c r="AD558" s="899"/>
      <c r="AE558" s="899"/>
      <c r="AF558" s="899"/>
      <c r="AG558" s="899">
        <f t="shared" si="388"/>
        <v>0</v>
      </c>
      <c r="AH558" s="899">
        <f t="shared" si="388"/>
        <v>0</v>
      </c>
      <c r="AI558" s="899"/>
      <c r="AJ558" s="899"/>
      <c r="AK558" s="899"/>
      <c r="AL558" s="899"/>
      <c r="AM558" s="899"/>
      <c r="AN558" s="899"/>
      <c r="AO558" s="899"/>
      <c r="AP558" s="899"/>
      <c r="AQ558" s="899">
        <f t="shared" si="390"/>
        <v>0</v>
      </c>
      <c r="AR558" s="899"/>
      <c r="AS558" s="899">
        <f t="shared" si="396"/>
        <v>0</v>
      </c>
      <c r="AT558" s="899">
        <f t="shared" si="397"/>
        <v>0</v>
      </c>
      <c r="AU558" s="899"/>
      <c r="AV558" s="899"/>
      <c r="AW558" s="899"/>
      <c r="AX558" s="899"/>
      <c r="AY558" s="899"/>
      <c r="AZ558" s="899"/>
      <c r="BA558" s="899"/>
      <c r="BB558" s="899">
        <f t="shared" si="398"/>
        <v>0</v>
      </c>
      <c r="BC558" s="899">
        <f t="shared" si="392"/>
        <v>0</v>
      </c>
      <c r="BD558" s="899">
        <f t="shared" si="393"/>
        <v>0</v>
      </c>
      <c r="BE558" s="901" t="str">
        <f t="shared" si="394"/>
        <v>-</v>
      </c>
      <c r="BF558" s="902"/>
      <c r="BG558" s="903"/>
      <c r="BH558" s="904"/>
      <c r="BI558" s="905"/>
      <c r="BJ558" s="866"/>
      <c r="BL558" s="867"/>
      <c r="BM558" s="867"/>
      <c r="BN558" s="867"/>
    </row>
    <row r="559" spans="1:70">
      <c r="A559" s="872"/>
      <c r="B559" s="897" t="s">
        <v>347</v>
      </c>
      <c r="C559" s="897"/>
      <c r="D559" s="899"/>
      <c r="E559" s="899"/>
      <c r="F559" s="899">
        <f t="shared" si="395"/>
        <v>0</v>
      </c>
      <c r="G559" s="899">
        <f t="shared" si="395"/>
        <v>0</v>
      </c>
      <c r="H559" s="899"/>
      <c r="I559" s="899"/>
      <c r="J559" s="899"/>
      <c r="K559" s="899"/>
      <c r="L559" s="899"/>
      <c r="M559" s="899"/>
      <c r="N559" s="899"/>
      <c r="O559" s="899"/>
      <c r="P559" s="899"/>
      <c r="Q559" s="899"/>
      <c r="R559" s="899"/>
      <c r="S559" s="899"/>
      <c r="T559" s="899"/>
      <c r="U559" s="899"/>
      <c r="V559" s="899"/>
      <c r="W559" s="899"/>
      <c r="X559" s="899"/>
      <c r="Y559" s="899"/>
      <c r="Z559" s="899"/>
      <c r="AA559" s="899"/>
      <c r="AB559" s="899"/>
      <c r="AC559" s="899"/>
      <c r="AD559" s="899"/>
      <c r="AE559" s="899"/>
      <c r="AF559" s="899"/>
      <c r="AG559" s="899">
        <f t="shared" si="388"/>
        <v>0</v>
      </c>
      <c r="AH559" s="899">
        <f t="shared" si="388"/>
        <v>0</v>
      </c>
      <c r="AI559" s="899"/>
      <c r="AJ559" s="899"/>
      <c r="AK559" s="899"/>
      <c r="AL559" s="899"/>
      <c r="AM559" s="899"/>
      <c r="AN559" s="899"/>
      <c r="AO559" s="899"/>
      <c r="AP559" s="899"/>
      <c r="AQ559" s="899">
        <f t="shared" si="390"/>
        <v>0</v>
      </c>
      <c r="AR559" s="899"/>
      <c r="AS559" s="899">
        <f t="shared" si="396"/>
        <v>0</v>
      </c>
      <c r="AT559" s="899">
        <f t="shared" si="397"/>
        <v>0</v>
      </c>
      <c r="AU559" s="899"/>
      <c r="AV559" s="899"/>
      <c r="AW559" s="899"/>
      <c r="AX559" s="899"/>
      <c r="AY559" s="899"/>
      <c r="AZ559" s="899"/>
      <c r="BA559" s="899"/>
      <c r="BB559" s="899">
        <f t="shared" si="398"/>
        <v>0</v>
      </c>
      <c r="BC559" s="899">
        <f t="shared" si="392"/>
        <v>0</v>
      </c>
      <c r="BD559" s="899">
        <f t="shared" si="393"/>
        <v>0</v>
      </c>
      <c r="BE559" s="901" t="str">
        <f t="shared" si="394"/>
        <v>-</v>
      </c>
      <c r="BF559" s="902"/>
      <c r="BG559" s="903"/>
      <c r="BH559" s="904"/>
      <c r="BI559" s="905"/>
      <c r="BJ559" s="866"/>
      <c r="BL559" s="867"/>
      <c r="BM559" s="867"/>
      <c r="BN559" s="867"/>
    </row>
    <row r="560" spans="1:70">
      <c r="A560" s="872"/>
      <c r="B560" s="897" t="s">
        <v>348</v>
      </c>
      <c r="C560" s="897"/>
      <c r="D560" s="899"/>
      <c r="E560" s="899"/>
      <c r="F560" s="899">
        <f t="shared" si="395"/>
        <v>0</v>
      </c>
      <c r="G560" s="899">
        <f t="shared" si="395"/>
        <v>0</v>
      </c>
      <c r="H560" s="899"/>
      <c r="I560" s="899"/>
      <c r="J560" s="899"/>
      <c r="K560" s="899"/>
      <c r="L560" s="899"/>
      <c r="M560" s="899"/>
      <c r="N560" s="899"/>
      <c r="O560" s="899"/>
      <c r="P560" s="899"/>
      <c r="Q560" s="899"/>
      <c r="R560" s="899"/>
      <c r="S560" s="899"/>
      <c r="T560" s="899"/>
      <c r="U560" s="899"/>
      <c r="V560" s="899"/>
      <c r="W560" s="899"/>
      <c r="X560" s="899"/>
      <c r="Y560" s="899"/>
      <c r="Z560" s="899"/>
      <c r="AA560" s="899"/>
      <c r="AB560" s="899"/>
      <c r="AC560" s="899"/>
      <c r="AD560" s="899"/>
      <c r="AE560" s="899"/>
      <c r="AF560" s="899"/>
      <c r="AG560" s="899">
        <f t="shared" si="388"/>
        <v>0</v>
      </c>
      <c r="AH560" s="899">
        <f t="shared" si="388"/>
        <v>0</v>
      </c>
      <c r="AI560" s="899"/>
      <c r="AJ560" s="899"/>
      <c r="AK560" s="899"/>
      <c r="AL560" s="899"/>
      <c r="AM560" s="899"/>
      <c r="AN560" s="899"/>
      <c r="AO560" s="899"/>
      <c r="AP560" s="899"/>
      <c r="AQ560" s="899">
        <f t="shared" si="390"/>
        <v>0</v>
      </c>
      <c r="AR560" s="899"/>
      <c r="AS560" s="899">
        <f t="shared" si="396"/>
        <v>0</v>
      </c>
      <c r="AT560" s="899">
        <f t="shared" si="397"/>
        <v>0</v>
      </c>
      <c r="AU560" s="899"/>
      <c r="AV560" s="899"/>
      <c r="AW560" s="899"/>
      <c r="AX560" s="899"/>
      <c r="AY560" s="899"/>
      <c r="AZ560" s="899"/>
      <c r="BA560" s="899"/>
      <c r="BB560" s="899">
        <f t="shared" si="398"/>
        <v>0</v>
      </c>
      <c r="BC560" s="899">
        <f t="shared" si="392"/>
        <v>0</v>
      </c>
      <c r="BD560" s="899">
        <f t="shared" si="393"/>
        <v>0</v>
      </c>
      <c r="BE560" s="901" t="str">
        <f t="shared" si="394"/>
        <v>-</v>
      </c>
      <c r="BF560" s="902"/>
      <c r="BG560" s="903"/>
      <c r="BH560" s="904"/>
      <c r="BI560" s="905"/>
      <c r="BJ560" s="866"/>
      <c r="BL560" s="867"/>
      <c r="BM560" s="867"/>
      <c r="BN560" s="867"/>
    </row>
    <row r="561" spans="1:70">
      <c r="A561" s="872"/>
      <c r="B561" s="897" t="s">
        <v>349</v>
      </c>
      <c r="C561" s="897"/>
      <c r="D561" s="899">
        <v>0.11792966000000001</v>
      </c>
      <c r="E561" s="899"/>
      <c r="F561" s="899">
        <f t="shared" si="395"/>
        <v>0.11792966000000001</v>
      </c>
      <c r="G561" s="899">
        <f t="shared" si="395"/>
        <v>0.11792966000000001</v>
      </c>
      <c r="H561" s="899"/>
      <c r="I561" s="899"/>
      <c r="J561" s="899"/>
      <c r="K561" s="899"/>
      <c r="L561" s="899"/>
      <c r="M561" s="899"/>
      <c r="N561" s="899"/>
      <c r="O561" s="899"/>
      <c r="P561" s="899">
        <v>0.11792966000000001</v>
      </c>
      <c r="Q561" s="899">
        <f>AK561</f>
        <v>0.11792966000000001</v>
      </c>
      <c r="R561" s="899"/>
      <c r="S561" s="899"/>
      <c r="T561" s="899"/>
      <c r="U561" s="899"/>
      <c r="V561" s="899"/>
      <c r="W561" s="899"/>
      <c r="X561" s="899"/>
      <c r="Y561" s="899"/>
      <c r="Z561" s="899"/>
      <c r="AA561" s="899"/>
      <c r="AB561" s="899"/>
      <c r="AC561" s="899"/>
      <c r="AD561" s="899"/>
      <c r="AE561" s="899"/>
      <c r="AF561" s="899"/>
      <c r="AG561" s="899">
        <f t="shared" si="388"/>
        <v>0.11792966000000001</v>
      </c>
      <c r="AH561" s="899">
        <f t="shared" si="388"/>
        <v>0</v>
      </c>
      <c r="AI561" s="899"/>
      <c r="AJ561" s="899"/>
      <c r="AK561" s="899">
        <v>0.11792966000000001</v>
      </c>
      <c r="AL561" s="899"/>
      <c r="AM561" s="899"/>
      <c r="AN561" s="899"/>
      <c r="AO561" s="899"/>
      <c r="AP561" s="899"/>
      <c r="AQ561" s="899">
        <f t="shared" si="390"/>
        <v>0</v>
      </c>
      <c r="AR561" s="899"/>
      <c r="AS561" s="899">
        <f t="shared" si="396"/>
        <v>0.11792966000000001</v>
      </c>
      <c r="AT561" s="899">
        <f t="shared" si="397"/>
        <v>0.10044308</v>
      </c>
      <c r="AU561" s="899"/>
      <c r="AV561" s="899"/>
      <c r="AW561" s="899"/>
      <c r="AX561" s="899">
        <v>0.11792966000000001</v>
      </c>
      <c r="AY561" s="899">
        <v>0.10044308</v>
      </c>
      <c r="AZ561" s="899"/>
      <c r="BA561" s="899"/>
      <c r="BB561" s="899">
        <f t="shared" si="398"/>
        <v>0.11792966000000001</v>
      </c>
      <c r="BC561" s="899">
        <f t="shared" si="392"/>
        <v>0</v>
      </c>
      <c r="BD561" s="899">
        <f t="shared" si="393"/>
        <v>0</v>
      </c>
      <c r="BE561" s="901" t="str">
        <f t="shared" si="394"/>
        <v>-</v>
      </c>
      <c r="BF561" s="902"/>
      <c r="BG561" s="903"/>
      <c r="BH561" s="904"/>
      <c r="BI561" s="905"/>
      <c r="BJ561" s="866"/>
      <c r="BL561" s="867"/>
      <c r="BM561" s="867"/>
      <c r="BN561" s="867"/>
    </row>
    <row r="562" spans="1:70">
      <c r="A562" s="872"/>
      <c r="B562" s="897" t="s">
        <v>350</v>
      </c>
      <c r="C562" s="897"/>
      <c r="D562" s="899">
        <f>SUM(D563:D566)</f>
        <v>0</v>
      </c>
      <c r="E562" s="899"/>
      <c r="F562" s="899">
        <f t="shared" si="395"/>
        <v>0</v>
      </c>
      <c r="G562" s="899">
        <f t="shared" si="395"/>
        <v>0</v>
      </c>
      <c r="H562" s="899">
        <f t="shared" ref="H562:AF562" si="413">SUM(H563:H566)</f>
        <v>0</v>
      </c>
      <c r="I562" s="899">
        <f t="shared" si="413"/>
        <v>0</v>
      </c>
      <c r="J562" s="899">
        <f t="shared" si="413"/>
        <v>0</v>
      </c>
      <c r="K562" s="899">
        <f t="shared" si="413"/>
        <v>0</v>
      </c>
      <c r="L562" s="899">
        <f t="shared" si="413"/>
        <v>0</v>
      </c>
      <c r="M562" s="899">
        <f t="shared" si="413"/>
        <v>0</v>
      </c>
      <c r="N562" s="899">
        <f t="shared" si="413"/>
        <v>0</v>
      </c>
      <c r="O562" s="899">
        <f t="shared" si="413"/>
        <v>0</v>
      </c>
      <c r="P562" s="899">
        <f t="shared" si="413"/>
        <v>0</v>
      </c>
      <c r="Q562" s="899">
        <f t="shared" si="413"/>
        <v>0</v>
      </c>
      <c r="R562" s="899">
        <f t="shared" si="413"/>
        <v>0</v>
      </c>
      <c r="S562" s="899">
        <f t="shared" si="413"/>
        <v>0</v>
      </c>
      <c r="T562" s="899">
        <f t="shared" si="413"/>
        <v>0</v>
      </c>
      <c r="U562" s="899">
        <f t="shared" si="413"/>
        <v>0</v>
      </c>
      <c r="V562" s="899">
        <f t="shared" si="413"/>
        <v>0</v>
      </c>
      <c r="W562" s="899">
        <f t="shared" si="413"/>
        <v>0</v>
      </c>
      <c r="X562" s="899">
        <f t="shared" si="413"/>
        <v>0</v>
      </c>
      <c r="Y562" s="899">
        <f t="shared" si="413"/>
        <v>0</v>
      </c>
      <c r="Z562" s="899">
        <f t="shared" si="413"/>
        <v>0</v>
      </c>
      <c r="AA562" s="899">
        <f t="shared" si="413"/>
        <v>0</v>
      </c>
      <c r="AB562" s="899">
        <f t="shared" si="413"/>
        <v>0</v>
      </c>
      <c r="AC562" s="899">
        <f t="shared" si="413"/>
        <v>0</v>
      </c>
      <c r="AD562" s="899">
        <f t="shared" si="413"/>
        <v>0</v>
      </c>
      <c r="AE562" s="899">
        <f t="shared" si="413"/>
        <v>0</v>
      </c>
      <c r="AF562" s="899">
        <f t="shared" si="413"/>
        <v>0</v>
      </c>
      <c r="AG562" s="899">
        <f t="shared" si="388"/>
        <v>0</v>
      </c>
      <c r="AH562" s="899">
        <f t="shared" si="388"/>
        <v>0</v>
      </c>
      <c r="AI562" s="899">
        <f t="shared" ref="AI562:AP562" si="414">SUM(AI563:AI566)</f>
        <v>0</v>
      </c>
      <c r="AJ562" s="899">
        <f t="shared" si="414"/>
        <v>0</v>
      </c>
      <c r="AK562" s="899">
        <f t="shared" si="414"/>
        <v>0</v>
      </c>
      <c r="AL562" s="899">
        <f t="shared" si="414"/>
        <v>0</v>
      </c>
      <c r="AM562" s="899">
        <f t="shared" si="414"/>
        <v>0</v>
      </c>
      <c r="AN562" s="899">
        <f t="shared" si="414"/>
        <v>0</v>
      </c>
      <c r="AO562" s="899">
        <f t="shared" si="414"/>
        <v>0</v>
      </c>
      <c r="AP562" s="899">
        <f t="shared" si="414"/>
        <v>0</v>
      </c>
      <c r="AQ562" s="899">
        <f t="shared" si="390"/>
        <v>0</v>
      </c>
      <c r="AR562" s="899"/>
      <c r="AS562" s="899">
        <f t="shared" si="396"/>
        <v>0</v>
      </c>
      <c r="AT562" s="899">
        <f t="shared" si="397"/>
        <v>0</v>
      </c>
      <c r="AU562" s="899">
        <f t="shared" ref="AU562:BA562" si="415">SUM(AU563:AU566)</f>
        <v>0</v>
      </c>
      <c r="AV562" s="899">
        <f t="shared" si="415"/>
        <v>0</v>
      </c>
      <c r="AW562" s="899">
        <f t="shared" si="415"/>
        <v>0</v>
      </c>
      <c r="AX562" s="899">
        <f t="shared" si="415"/>
        <v>0</v>
      </c>
      <c r="AY562" s="899">
        <f t="shared" si="415"/>
        <v>0</v>
      </c>
      <c r="AZ562" s="899">
        <f t="shared" si="415"/>
        <v>0</v>
      </c>
      <c r="BA562" s="899">
        <f t="shared" si="415"/>
        <v>0</v>
      </c>
      <c r="BB562" s="899">
        <f t="shared" si="398"/>
        <v>0</v>
      </c>
      <c r="BC562" s="899">
        <f t="shared" si="392"/>
        <v>0</v>
      </c>
      <c r="BD562" s="899">
        <f t="shared" si="393"/>
        <v>0</v>
      </c>
      <c r="BE562" s="901" t="str">
        <f t="shared" si="394"/>
        <v>-</v>
      </c>
      <c r="BF562" s="902"/>
      <c r="BG562" s="903"/>
      <c r="BH562" s="904"/>
      <c r="BI562" s="905"/>
      <c r="BJ562" s="866"/>
      <c r="BL562" s="867"/>
      <c r="BM562" s="867"/>
      <c r="BN562" s="867"/>
    </row>
    <row r="563" spans="1:70">
      <c r="A563" s="872"/>
      <c r="B563" s="897" t="s">
        <v>351</v>
      </c>
      <c r="C563" s="897"/>
      <c r="D563" s="899"/>
      <c r="E563" s="899"/>
      <c r="F563" s="899">
        <f t="shared" si="395"/>
        <v>0</v>
      </c>
      <c r="G563" s="899">
        <f t="shared" si="395"/>
        <v>0</v>
      </c>
      <c r="H563" s="899"/>
      <c r="I563" s="899"/>
      <c r="J563" s="899"/>
      <c r="K563" s="899"/>
      <c r="L563" s="899"/>
      <c r="M563" s="899"/>
      <c r="N563" s="899"/>
      <c r="O563" s="899"/>
      <c r="P563" s="899"/>
      <c r="Q563" s="899"/>
      <c r="R563" s="899"/>
      <c r="S563" s="899"/>
      <c r="T563" s="899"/>
      <c r="U563" s="899"/>
      <c r="V563" s="899"/>
      <c r="W563" s="899"/>
      <c r="X563" s="899"/>
      <c r="Y563" s="899"/>
      <c r="Z563" s="899"/>
      <c r="AA563" s="899"/>
      <c r="AB563" s="899"/>
      <c r="AC563" s="899"/>
      <c r="AD563" s="899"/>
      <c r="AE563" s="899"/>
      <c r="AF563" s="899"/>
      <c r="AG563" s="899">
        <f t="shared" si="388"/>
        <v>0</v>
      </c>
      <c r="AH563" s="899">
        <f t="shared" si="388"/>
        <v>0</v>
      </c>
      <c r="AI563" s="899"/>
      <c r="AJ563" s="899"/>
      <c r="AK563" s="899"/>
      <c r="AL563" s="899"/>
      <c r="AM563" s="899"/>
      <c r="AN563" s="899"/>
      <c r="AO563" s="899"/>
      <c r="AP563" s="899"/>
      <c r="AQ563" s="899">
        <f t="shared" si="390"/>
        <v>0</v>
      </c>
      <c r="AR563" s="899"/>
      <c r="AS563" s="899">
        <f t="shared" si="396"/>
        <v>0</v>
      </c>
      <c r="AT563" s="899">
        <f t="shared" si="397"/>
        <v>0</v>
      </c>
      <c r="AU563" s="899"/>
      <c r="AV563" s="899"/>
      <c r="AW563" s="899"/>
      <c r="AX563" s="899"/>
      <c r="AY563" s="899"/>
      <c r="AZ563" s="899"/>
      <c r="BA563" s="899"/>
      <c r="BB563" s="899">
        <f t="shared" si="398"/>
        <v>0</v>
      </c>
      <c r="BC563" s="899">
        <f t="shared" si="392"/>
        <v>0</v>
      </c>
      <c r="BD563" s="899">
        <f t="shared" si="393"/>
        <v>0</v>
      </c>
      <c r="BE563" s="901" t="str">
        <f t="shared" si="394"/>
        <v>-</v>
      </c>
      <c r="BF563" s="902"/>
      <c r="BG563" s="903"/>
      <c r="BH563" s="904"/>
      <c r="BI563" s="905"/>
      <c r="BJ563" s="866"/>
      <c r="BL563" s="867"/>
      <c r="BM563" s="867"/>
      <c r="BN563" s="867"/>
    </row>
    <row r="564" spans="1:70">
      <c r="A564" s="872"/>
      <c r="B564" s="897" t="s">
        <v>352</v>
      </c>
      <c r="C564" s="897"/>
      <c r="D564" s="899"/>
      <c r="E564" s="899"/>
      <c r="F564" s="899">
        <f t="shared" si="395"/>
        <v>0</v>
      </c>
      <c r="G564" s="899">
        <f t="shared" si="395"/>
        <v>0</v>
      </c>
      <c r="H564" s="899"/>
      <c r="I564" s="899"/>
      <c r="J564" s="899"/>
      <c r="K564" s="899"/>
      <c r="L564" s="899"/>
      <c r="M564" s="899"/>
      <c r="N564" s="899"/>
      <c r="O564" s="899"/>
      <c r="P564" s="899"/>
      <c r="Q564" s="899"/>
      <c r="R564" s="899"/>
      <c r="S564" s="899"/>
      <c r="T564" s="899"/>
      <c r="U564" s="899"/>
      <c r="V564" s="899"/>
      <c r="W564" s="899"/>
      <c r="X564" s="899"/>
      <c r="Y564" s="899"/>
      <c r="Z564" s="899"/>
      <c r="AA564" s="899"/>
      <c r="AB564" s="899"/>
      <c r="AC564" s="899"/>
      <c r="AD564" s="899"/>
      <c r="AE564" s="899"/>
      <c r="AF564" s="899"/>
      <c r="AG564" s="899">
        <f t="shared" si="388"/>
        <v>0</v>
      </c>
      <c r="AH564" s="899">
        <f t="shared" si="388"/>
        <v>0</v>
      </c>
      <c r="AI564" s="899"/>
      <c r="AJ564" s="899"/>
      <c r="AK564" s="899"/>
      <c r="AL564" s="899"/>
      <c r="AM564" s="899"/>
      <c r="AN564" s="899"/>
      <c r="AO564" s="899"/>
      <c r="AP564" s="899"/>
      <c r="AQ564" s="899">
        <f t="shared" si="390"/>
        <v>0</v>
      </c>
      <c r="AR564" s="899"/>
      <c r="AS564" s="899">
        <f t="shared" si="396"/>
        <v>0</v>
      </c>
      <c r="AT564" s="899">
        <f t="shared" si="397"/>
        <v>0</v>
      </c>
      <c r="AU564" s="899"/>
      <c r="AV564" s="899"/>
      <c r="AW564" s="899"/>
      <c r="AX564" s="899"/>
      <c r="AY564" s="899"/>
      <c r="AZ564" s="899"/>
      <c r="BA564" s="899"/>
      <c r="BB564" s="899">
        <f t="shared" si="398"/>
        <v>0</v>
      </c>
      <c r="BC564" s="899">
        <f t="shared" si="392"/>
        <v>0</v>
      </c>
      <c r="BD564" s="899">
        <f t="shared" si="393"/>
        <v>0</v>
      </c>
      <c r="BE564" s="901" t="str">
        <f t="shared" si="394"/>
        <v>-</v>
      </c>
      <c r="BF564" s="902"/>
      <c r="BG564" s="903"/>
      <c r="BH564" s="904"/>
      <c r="BI564" s="905"/>
      <c r="BJ564" s="866"/>
      <c r="BL564" s="867"/>
      <c r="BM564" s="867"/>
      <c r="BN564" s="867"/>
    </row>
    <row r="565" spans="1:70">
      <c r="A565" s="872"/>
      <c r="B565" s="897" t="s">
        <v>353</v>
      </c>
      <c r="C565" s="897"/>
      <c r="D565" s="899"/>
      <c r="E565" s="899"/>
      <c r="F565" s="899">
        <f t="shared" si="395"/>
        <v>0</v>
      </c>
      <c r="G565" s="899">
        <f t="shared" si="395"/>
        <v>0</v>
      </c>
      <c r="H565" s="899"/>
      <c r="I565" s="899"/>
      <c r="J565" s="899"/>
      <c r="K565" s="899"/>
      <c r="L565" s="899"/>
      <c r="M565" s="899"/>
      <c r="N565" s="899"/>
      <c r="O565" s="899"/>
      <c r="P565" s="899"/>
      <c r="Q565" s="899"/>
      <c r="R565" s="899"/>
      <c r="S565" s="899"/>
      <c r="T565" s="899"/>
      <c r="U565" s="899"/>
      <c r="V565" s="899"/>
      <c r="W565" s="899"/>
      <c r="X565" s="899"/>
      <c r="Y565" s="899"/>
      <c r="Z565" s="899"/>
      <c r="AA565" s="899"/>
      <c r="AB565" s="899"/>
      <c r="AC565" s="899"/>
      <c r="AD565" s="899"/>
      <c r="AE565" s="899"/>
      <c r="AF565" s="899"/>
      <c r="AG565" s="899">
        <f t="shared" si="388"/>
        <v>0</v>
      </c>
      <c r="AH565" s="899">
        <f t="shared" si="388"/>
        <v>0</v>
      </c>
      <c r="AI565" s="899"/>
      <c r="AJ565" s="899"/>
      <c r="AK565" s="899"/>
      <c r="AL565" s="899"/>
      <c r="AM565" s="899"/>
      <c r="AN565" s="899"/>
      <c r="AO565" s="899"/>
      <c r="AP565" s="899"/>
      <c r="AQ565" s="899">
        <f t="shared" si="390"/>
        <v>0</v>
      </c>
      <c r="AR565" s="899"/>
      <c r="AS565" s="899">
        <f t="shared" si="396"/>
        <v>0</v>
      </c>
      <c r="AT565" s="899">
        <f t="shared" si="397"/>
        <v>0</v>
      </c>
      <c r="AU565" s="899"/>
      <c r="AV565" s="899"/>
      <c r="AW565" s="899"/>
      <c r="AX565" s="899"/>
      <c r="AY565" s="899"/>
      <c r="AZ565" s="899"/>
      <c r="BA565" s="899"/>
      <c r="BB565" s="899">
        <f t="shared" si="398"/>
        <v>0</v>
      </c>
      <c r="BC565" s="899">
        <f t="shared" si="392"/>
        <v>0</v>
      </c>
      <c r="BD565" s="899">
        <f t="shared" si="393"/>
        <v>0</v>
      </c>
      <c r="BE565" s="901" t="str">
        <f t="shared" si="394"/>
        <v>-</v>
      </c>
      <c r="BF565" s="902"/>
      <c r="BG565" s="903"/>
      <c r="BH565" s="904"/>
      <c r="BI565" s="905"/>
      <c r="BJ565" s="866"/>
      <c r="BL565" s="867"/>
      <c r="BM565" s="867"/>
      <c r="BN565" s="867"/>
    </row>
    <row r="566" spans="1:70">
      <c r="A566" s="872"/>
      <c r="B566" s="897" t="s">
        <v>354</v>
      </c>
      <c r="C566" s="897"/>
      <c r="D566" s="899"/>
      <c r="E566" s="899"/>
      <c r="F566" s="899">
        <f t="shared" si="395"/>
        <v>0</v>
      </c>
      <c r="G566" s="899">
        <f t="shared" si="395"/>
        <v>0</v>
      </c>
      <c r="H566" s="899"/>
      <c r="I566" s="899"/>
      <c r="J566" s="899"/>
      <c r="K566" s="899"/>
      <c r="L566" s="899"/>
      <c r="M566" s="899"/>
      <c r="N566" s="899"/>
      <c r="O566" s="899"/>
      <c r="P566" s="899"/>
      <c r="Q566" s="899"/>
      <c r="R566" s="899"/>
      <c r="S566" s="899"/>
      <c r="T566" s="899"/>
      <c r="U566" s="899"/>
      <c r="V566" s="899"/>
      <c r="W566" s="899"/>
      <c r="X566" s="899"/>
      <c r="Y566" s="899"/>
      <c r="Z566" s="899"/>
      <c r="AA566" s="899"/>
      <c r="AB566" s="899"/>
      <c r="AC566" s="899"/>
      <c r="AD566" s="899"/>
      <c r="AE566" s="899"/>
      <c r="AF566" s="899"/>
      <c r="AG566" s="899">
        <f t="shared" si="388"/>
        <v>0</v>
      </c>
      <c r="AH566" s="899">
        <f t="shared" si="388"/>
        <v>0</v>
      </c>
      <c r="AI566" s="899"/>
      <c r="AJ566" s="899"/>
      <c r="AK566" s="899"/>
      <c r="AL566" s="899"/>
      <c r="AM566" s="899"/>
      <c r="AN566" s="899"/>
      <c r="AO566" s="899"/>
      <c r="AP566" s="899"/>
      <c r="AQ566" s="899">
        <f t="shared" si="390"/>
        <v>0</v>
      </c>
      <c r="AR566" s="899"/>
      <c r="AS566" s="899">
        <f t="shared" si="396"/>
        <v>0</v>
      </c>
      <c r="AT566" s="899">
        <f t="shared" si="397"/>
        <v>0</v>
      </c>
      <c r="AU566" s="899"/>
      <c r="AV566" s="899"/>
      <c r="AW566" s="899"/>
      <c r="AX566" s="899"/>
      <c r="AY566" s="899"/>
      <c r="AZ566" s="899"/>
      <c r="BA566" s="899"/>
      <c r="BB566" s="899">
        <f t="shared" si="398"/>
        <v>0</v>
      </c>
      <c r="BC566" s="899">
        <f t="shared" si="392"/>
        <v>0</v>
      </c>
      <c r="BD566" s="899">
        <f t="shared" si="393"/>
        <v>0</v>
      </c>
      <c r="BE566" s="901" t="str">
        <f t="shared" si="394"/>
        <v>-</v>
      </c>
      <c r="BF566" s="902"/>
      <c r="BG566" s="903"/>
      <c r="BH566" s="904"/>
      <c r="BI566" s="905"/>
      <c r="BJ566" s="866"/>
      <c r="BL566" s="867"/>
      <c r="BM566" s="867"/>
      <c r="BN566" s="867"/>
    </row>
    <row r="567" spans="1:70">
      <c r="A567" s="872"/>
      <c r="B567" s="897" t="s">
        <v>355</v>
      </c>
      <c r="C567" s="897"/>
      <c r="D567" s="899">
        <f>SUM(D568:D571)</f>
        <v>0</v>
      </c>
      <c r="E567" s="899"/>
      <c r="F567" s="899">
        <f t="shared" si="395"/>
        <v>0</v>
      </c>
      <c r="G567" s="899">
        <f t="shared" si="395"/>
        <v>0</v>
      </c>
      <c r="H567" s="899">
        <f t="shared" ref="H567:AF567" si="416">SUM(H568:H571)</f>
        <v>0</v>
      </c>
      <c r="I567" s="899">
        <f t="shared" si="416"/>
        <v>0</v>
      </c>
      <c r="J567" s="899">
        <f t="shared" si="416"/>
        <v>0</v>
      </c>
      <c r="K567" s="899">
        <f t="shared" si="416"/>
        <v>0</v>
      </c>
      <c r="L567" s="899">
        <f t="shared" si="416"/>
        <v>0</v>
      </c>
      <c r="M567" s="899">
        <f t="shared" si="416"/>
        <v>0</v>
      </c>
      <c r="N567" s="899">
        <f t="shared" si="416"/>
        <v>0</v>
      </c>
      <c r="O567" s="899">
        <f t="shared" si="416"/>
        <v>0</v>
      </c>
      <c r="P567" s="899">
        <f t="shared" si="416"/>
        <v>0</v>
      </c>
      <c r="Q567" s="899">
        <f t="shared" si="416"/>
        <v>0</v>
      </c>
      <c r="R567" s="899">
        <f t="shared" si="416"/>
        <v>0</v>
      </c>
      <c r="S567" s="899">
        <f t="shared" si="416"/>
        <v>0</v>
      </c>
      <c r="T567" s="899">
        <f t="shared" si="416"/>
        <v>0</v>
      </c>
      <c r="U567" s="899">
        <f t="shared" si="416"/>
        <v>0</v>
      </c>
      <c r="V567" s="899">
        <f t="shared" si="416"/>
        <v>0</v>
      </c>
      <c r="W567" s="899">
        <f t="shared" si="416"/>
        <v>0</v>
      </c>
      <c r="X567" s="899">
        <f t="shared" si="416"/>
        <v>0</v>
      </c>
      <c r="Y567" s="899">
        <f t="shared" si="416"/>
        <v>0</v>
      </c>
      <c r="Z567" s="899">
        <f t="shared" si="416"/>
        <v>0</v>
      </c>
      <c r="AA567" s="899">
        <f t="shared" si="416"/>
        <v>0</v>
      </c>
      <c r="AB567" s="899">
        <f t="shared" si="416"/>
        <v>0</v>
      </c>
      <c r="AC567" s="899">
        <f t="shared" si="416"/>
        <v>0</v>
      </c>
      <c r="AD567" s="899">
        <f t="shared" si="416"/>
        <v>0</v>
      </c>
      <c r="AE567" s="899">
        <f t="shared" si="416"/>
        <v>0</v>
      </c>
      <c r="AF567" s="899">
        <f t="shared" si="416"/>
        <v>0</v>
      </c>
      <c r="AG567" s="899">
        <f t="shared" si="388"/>
        <v>0</v>
      </c>
      <c r="AH567" s="899">
        <f t="shared" si="388"/>
        <v>0</v>
      </c>
      <c r="AI567" s="899">
        <f t="shared" ref="AI567:AP567" si="417">SUM(AI568:AI571)</f>
        <v>0</v>
      </c>
      <c r="AJ567" s="899">
        <f t="shared" si="417"/>
        <v>0</v>
      </c>
      <c r="AK567" s="899">
        <f t="shared" si="417"/>
        <v>0</v>
      </c>
      <c r="AL567" s="899">
        <f t="shared" si="417"/>
        <v>0</v>
      </c>
      <c r="AM567" s="899">
        <f t="shared" si="417"/>
        <v>0</v>
      </c>
      <c r="AN567" s="899">
        <f t="shared" si="417"/>
        <v>0</v>
      </c>
      <c r="AO567" s="899">
        <f t="shared" si="417"/>
        <v>0</v>
      </c>
      <c r="AP567" s="899">
        <f t="shared" si="417"/>
        <v>0</v>
      </c>
      <c r="AQ567" s="899">
        <f t="shared" si="390"/>
        <v>0</v>
      </c>
      <c r="AR567" s="899"/>
      <c r="AS567" s="899">
        <f t="shared" si="396"/>
        <v>0</v>
      </c>
      <c r="AT567" s="899">
        <f t="shared" si="397"/>
        <v>0</v>
      </c>
      <c r="AU567" s="899">
        <f t="shared" ref="AU567:BA567" si="418">SUM(AU568:AU571)</f>
        <v>0</v>
      </c>
      <c r="AV567" s="899">
        <f t="shared" si="418"/>
        <v>0</v>
      </c>
      <c r="AW567" s="899">
        <f t="shared" si="418"/>
        <v>0</v>
      </c>
      <c r="AX567" s="899">
        <f t="shared" si="418"/>
        <v>0</v>
      </c>
      <c r="AY567" s="899">
        <f t="shared" si="418"/>
        <v>0</v>
      </c>
      <c r="AZ567" s="899">
        <f t="shared" si="418"/>
        <v>0</v>
      </c>
      <c r="BA567" s="899">
        <f t="shared" si="418"/>
        <v>0</v>
      </c>
      <c r="BB567" s="899">
        <f t="shared" si="398"/>
        <v>0</v>
      </c>
      <c r="BC567" s="899">
        <f t="shared" si="392"/>
        <v>0</v>
      </c>
      <c r="BD567" s="899">
        <f t="shared" si="393"/>
        <v>0</v>
      </c>
      <c r="BE567" s="901" t="str">
        <f t="shared" si="394"/>
        <v>-</v>
      </c>
      <c r="BF567" s="902"/>
      <c r="BG567" s="903"/>
      <c r="BH567" s="904"/>
      <c r="BI567" s="905"/>
      <c r="BJ567" s="866"/>
      <c r="BL567" s="867"/>
      <c r="BM567" s="867"/>
      <c r="BN567" s="867"/>
    </row>
    <row r="568" spans="1:70">
      <c r="A568" s="872"/>
      <c r="B568" s="897" t="s">
        <v>356</v>
      </c>
      <c r="C568" s="897"/>
      <c r="D568" s="899"/>
      <c r="E568" s="899"/>
      <c r="F568" s="899">
        <f t="shared" si="395"/>
        <v>0</v>
      </c>
      <c r="G568" s="899">
        <f t="shared" si="395"/>
        <v>0</v>
      </c>
      <c r="H568" s="899"/>
      <c r="I568" s="899"/>
      <c r="J568" s="899"/>
      <c r="K568" s="899"/>
      <c r="L568" s="899"/>
      <c r="M568" s="899"/>
      <c r="N568" s="899"/>
      <c r="O568" s="899"/>
      <c r="P568" s="899"/>
      <c r="Q568" s="899"/>
      <c r="R568" s="899"/>
      <c r="S568" s="899"/>
      <c r="T568" s="899"/>
      <c r="U568" s="899"/>
      <c r="V568" s="899"/>
      <c r="W568" s="899"/>
      <c r="X568" s="899"/>
      <c r="Y568" s="899"/>
      <c r="Z568" s="899"/>
      <c r="AA568" s="899"/>
      <c r="AB568" s="899"/>
      <c r="AC568" s="899"/>
      <c r="AD568" s="899"/>
      <c r="AE568" s="899"/>
      <c r="AF568" s="899"/>
      <c r="AG568" s="899">
        <f t="shared" si="388"/>
        <v>0</v>
      </c>
      <c r="AH568" s="899">
        <f t="shared" si="388"/>
        <v>0</v>
      </c>
      <c r="AI568" s="899"/>
      <c r="AJ568" s="899"/>
      <c r="AK568" s="899"/>
      <c r="AL568" s="899"/>
      <c r="AM568" s="899"/>
      <c r="AN568" s="899"/>
      <c r="AO568" s="899"/>
      <c r="AP568" s="899"/>
      <c r="AQ568" s="899">
        <f t="shared" si="390"/>
        <v>0</v>
      </c>
      <c r="AR568" s="899"/>
      <c r="AS568" s="899">
        <f t="shared" si="396"/>
        <v>0</v>
      </c>
      <c r="AT568" s="899">
        <f t="shared" si="397"/>
        <v>0</v>
      </c>
      <c r="AU568" s="899"/>
      <c r="AV568" s="899"/>
      <c r="AW568" s="899"/>
      <c r="AX568" s="899"/>
      <c r="AY568" s="899"/>
      <c r="AZ568" s="899"/>
      <c r="BA568" s="899"/>
      <c r="BB568" s="899">
        <f t="shared" si="398"/>
        <v>0</v>
      </c>
      <c r="BC568" s="899">
        <f t="shared" si="392"/>
        <v>0</v>
      </c>
      <c r="BD568" s="899">
        <f t="shared" si="393"/>
        <v>0</v>
      </c>
      <c r="BE568" s="901" t="str">
        <f t="shared" si="394"/>
        <v>-</v>
      </c>
      <c r="BF568" s="902"/>
      <c r="BG568" s="903"/>
      <c r="BH568" s="904"/>
      <c r="BI568" s="905"/>
      <c r="BJ568" s="866"/>
      <c r="BL568" s="867"/>
      <c r="BM568" s="867"/>
      <c r="BN568" s="867"/>
    </row>
    <row r="569" spans="1:70">
      <c r="A569" s="872"/>
      <c r="B569" s="897" t="s">
        <v>357</v>
      </c>
      <c r="C569" s="897"/>
      <c r="D569" s="899"/>
      <c r="E569" s="899"/>
      <c r="F569" s="899">
        <f t="shared" si="395"/>
        <v>0</v>
      </c>
      <c r="G569" s="899">
        <f t="shared" si="395"/>
        <v>0</v>
      </c>
      <c r="H569" s="899"/>
      <c r="I569" s="899"/>
      <c r="J569" s="899"/>
      <c r="K569" s="899"/>
      <c r="L569" s="899"/>
      <c r="M569" s="899"/>
      <c r="N569" s="899"/>
      <c r="O569" s="899"/>
      <c r="P569" s="899"/>
      <c r="Q569" s="899"/>
      <c r="R569" s="899"/>
      <c r="S569" s="899"/>
      <c r="T569" s="899"/>
      <c r="U569" s="899"/>
      <c r="V569" s="899"/>
      <c r="W569" s="899"/>
      <c r="X569" s="899"/>
      <c r="Y569" s="899"/>
      <c r="Z569" s="899"/>
      <c r="AA569" s="899"/>
      <c r="AB569" s="899"/>
      <c r="AC569" s="899"/>
      <c r="AD569" s="899"/>
      <c r="AE569" s="899"/>
      <c r="AF569" s="899"/>
      <c r="AG569" s="899">
        <f t="shared" si="388"/>
        <v>0</v>
      </c>
      <c r="AH569" s="899">
        <f t="shared" si="388"/>
        <v>0</v>
      </c>
      <c r="AI569" s="899"/>
      <c r="AJ569" s="899"/>
      <c r="AK569" s="899"/>
      <c r="AL569" s="899"/>
      <c r="AM569" s="899"/>
      <c r="AN569" s="899"/>
      <c r="AO569" s="899"/>
      <c r="AP569" s="899"/>
      <c r="AQ569" s="899">
        <f t="shared" si="390"/>
        <v>0</v>
      </c>
      <c r="AR569" s="899"/>
      <c r="AS569" s="899">
        <f t="shared" si="396"/>
        <v>0</v>
      </c>
      <c r="AT569" s="899">
        <f t="shared" si="397"/>
        <v>0</v>
      </c>
      <c r="AU569" s="899"/>
      <c r="AV569" s="899"/>
      <c r="AW569" s="899"/>
      <c r="AX569" s="899"/>
      <c r="AY569" s="899"/>
      <c r="AZ569" s="899"/>
      <c r="BA569" s="899"/>
      <c r="BB569" s="899">
        <f t="shared" si="398"/>
        <v>0</v>
      </c>
      <c r="BC569" s="899">
        <f t="shared" si="392"/>
        <v>0</v>
      </c>
      <c r="BD569" s="899">
        <f t="shared" si="393"/>
        <v>0</v>
      </c>
      <c r="BE569" s="901" t="str">
        <f t="shared" si="394"/>
        <v>-</v>
      </c>
      <c r="BF569" s="902"/>
      <c r="BG569" s="903"/>
      <c r="BH569" s="904"/>
      <c r="BI569" s="905"/>
      <c r="BJ569" s="866"/>
      <c r="BL569" s="867"/>
      <c r="BM569" s="867"/>
      <c r="BN569" s="867"/>
    </row>
    <row r="570" spans="1:70">
      <c r="A570" s="872"/>
      <c r="B570" s="897" t="s">
        <v>358</v>
      </c>
      <c r="C570" s="897"/>
      <c r="D570" s="899"/>
      <c r="E570" s="899"/>
      <c r="F570" s="899">
        <f t="shared" si="395"/>
        <v>0</v>
      </c>
      <c r="G570" s="899">
        <f t="shared" si="395"/>
        <v>0</v>
      </c>
      <c r="H570" s="899"/>
      <c r="I570" s="899"/>
      <c r="J570" s="899"/>
      <c r="K570" s="899"/>
      <c r="L570" s="899"/>
      <c r="M570" s="899"/>
      <c r="N570" s="899"/>
      <c r="O570" s="899"/>
      <c r="P570" s="899"/>
      <c r="Q570" s="899"/>
      <c r="R570" s="899"/>
      <c r="S570" s="899"/>
      <c r="T570" s="899"/>
      <c r="U570" s="899"/>
      <c r="V570" s="899"/>
      <c r="W570" s="899"/>
      <c r="X570" s="899"/>
      <c r="Y570" s="899"/>
      <c r="Z570" s="899"/>
      <c r="AA570" s="899"/>
      <c r="AB570" s="899"/>
      <c r="AC570" s="899"/>
      <c r="AD570" s="899"/>
      <c r="AE570" s="899"/>
      <c r="AF570" s="899"/>
      <c r="AG570" s="899">
        <f t="shared" si="388"/>
        <v>0</v>
      </c>
      <c r="AH570" s="899">
        <f t="shared" si="388"/>
        <v>0</v>
      </c>
      <c r="AI570" s="899"/>
      <c r="AJ570" s="899"/>
      <c r="AK570" s="899"/>
      <c r="AL570" s="899"/>
      <c r="AM570" s="899"/>
      <c r="AN570" s="899"/>
      <c r="AO570" s="899"/>
      <c r="AP570" s="899"/>
      <c r="AQ570" s="899">
        <f t="shared" si="390"/>
        <v>0</v>
      </c>
      <c r="AR570" s="899"/>
      <c r="AS570" s="899">
        <f t="shared" si="396"/>
        <v>0</v>
      </c>
      <c r="AT570" s="899">
        <f t="shared" si="397"/>
        <v>0</v>
      </c>
      <c r="AU570" s="899"/>
      <c r="AV570" s="899"/>
      <c r="AW570" s="899"/>
      <c r="AX570" s="899"/>
      <c r="AY570" s="899"/>
      <c r="AZ570" s="899"/>
      <c r="BA570" s="899"/>
      <c r="BB570" s="899">
        <f t="shared" si="398"/>
        <v>0</v>
      </c>
      <c r="BC570" s="899">
        <f t="shared" si="392"/>
        <v>0</v>
      </c>
      <c r="BD570" s="899">
        <f t="shared" si="393"/>
        <v>0</v>
      </c>
      <c r="BE570" s="901" t="str">
        <f t="shared" si="394"/>
        <v>-</v>
      </c>
      <c r="BF570" s="902"/>
      <c r="BG570" s="903"/>
      <c r="BH570" s="904"/>
      <c r="BI570" s="905"/>
      <c r="BJ570" s="866"/>
      <c r="BL570" s="867"/>
      <c r="BM570" s="867"/>
      <c r="BN570" s="867"/>
    </row>
    <row r="571" spans="1:70">
      <c r="A571" s="872"/>
      <c r="B571" s="897" t="s">
        <v>359</v>
      </c>
      <c r="C571" s="897"/>
      <c r="D571" s="899"/>
      <c r="E571" s="899"/>
      <c r="F571" s="899">
        <f t="shared" si="395"/>
        <v>0</v>
      </c>
      <c r="G571" s="899">
        <f t="shared" si="395"/>
        <v>0</v>
      </c>
      <c r="H571" s="899"/>
      <c r="I571" s="899"/>
      <c r="J571" s="899"/>
      <c r="K571" s="899"/>
      <c r="L571" s="899"/>
      <c r="M571" s="899"/>
      <c r="N571" s="899"/>
      <c r="O571" s="899"/>
      <c r="P571" s="899"/>
      <c r="Q571" s="899"/>
      <c r="R571" s="899"/>
      <c r="S571" s="899"/>
      <c r="T571" s="899"/>
      <c r="U571" s="899"/>
      <c r="V571" s="899"/>
      <c r="W571" s="899"/>
      <c r="X571" s="899"/>
      <c r="Y571" s="899"/>
      <c r="Z571" s="899"/>
      <c r="AA571" s="899"/>
      <c r="AB571" s="899"/>
      <c r="AC571" s="899"/>
      <c r="AD571" s="899"/>
      <c r="AE571" s="899"/>
      <c r="AF571" s="899"/>
      <c r="AG571" s="899">
        <f t="shared" si="388"/>
        <v>0</v>
      </c>
      <c r="AH571" s="899">
        <f t="shared" si="388"/>
        <v>0</v>
      </c>
      <c r="AI571" s="899"/>
      <c r="AJ571" s="899"/>
      <c r="AK571" s="899"/>
      <c r="AL571" s="899"/>
      <c r="AM571" s="899"/>
      <c r="AN571" s="899"/>
      <c r="AO571" s="899"/>
      <c r="AP571" s="899"/>
      <c r="AQ571" s="899">
        <f t="shared" si="390"/>
        <v>0</v>
      </c>
      <c r="AR571" s="899"/>
      <c r="AS571" s="899">
        <f t="shared" si="396"/>
        <v>0</v>
      </c>
      <c r="AT571" s="899">
        <f t="shared" si="397"/>
        <v>0</v>
      </c>
      <c r="AU571" s="899"/>
      <c r="AV571" s="899"/>
      <c r="AW571" s="899"/>
      <c r="AX571" s="899"/>
      <c r="AY571" s="899"/>
      <c r="AZ571" s="899"/>
      <c r="BA571" s="899"/>
      <c r="BB571" s="899">
        <f t="shared" si="398"/>
        <v>0</v>
      </c>
      <c r="BC571" s="899">
        <f t="shared" si="392"/>
        <v>0</v>
      </c>
      <c r="BD571" s="899">
        <f t="shared" si="393"/>
        <v>0</v>
      </c>
      <c r="BE571" s="901" t="str">
        <f t="shared" si="394"/>
        <v>-</v>
      </c>
      <c r="BF571" s="902"/>
      <c r="BG571" s="903"/>
      <c r="BH571" s="904"/>
      <c r="BI571" s="905"/>
      <c r="BJ571" s="866"/>
      <c r="BL571" s="867"/>
      <c r="BM571" s="867"/>
      <c r="BN571" s="867"/>
    </row>
    <row r="572" spans="1:70">
      <c r="A572" s="872"/>
      <c r="B572" s="897" t="s">
        <v>55</v>
      </c>
      <c r="C572" s="897"/>
      <c r="D572" s="899"/>
      <c r="E572" s="899"/>
      <c r="F572" s="899">
        <f t="shared" si="395"/>
        <v>0</v>
      </c>
      <c r="G572" s="899">
        <f t="shared" si="395"/>
        <v>0</v>
      </c>
      <c r="H572" s="899"/>
      <c r="I572" s="899"/>
      <c r="J572" s="899"/>
      <c r="K572" s="899"/>
      <c r="L572" s="899"/>
      <c r="M572" s="899"/>
      <c r="N572" s="899"/>
      <c r="O572" s="899"/>
      <c r="P572" s="899"/>
      <c r="Q572" s="899"/>
      <c r="R572" s="899"/>
      <c r="S572" s="899"/>
      <c r="T572" s="899"/>
      <c r="U572" s="899"/>
      <c r="V572" s="899"/>
      <c r="W572" s="899"/>
      <c r="X572" s="899"/>
      <c r="Y572" s="899"/>
      <c r="Z572" s="899"/>
      <c r="AA572" s="899"/>
      <c r="AB572" s="899"/>
      <c r="AC572" s="899"/>
      <c r="AD572" s="899"/>
      <c r="AE572" s="899"/>
      <c r="AF572" s="899"/>
      <c r="AG572" s="899">
        <f t="shared" si="388"/>
        <v>0</v>
      </c>
      <c r="AH572" s="899">
        <f t="shared" si="388"/>
        <v>0</v>
      </c>
      <c r="AI572" s="899"/>
      <c r="AJ572" s="899"/>
      <c r="AK572" s="899"/>
      <c r="AL572" s="899"/>
      <c r="AM572" s="899"/>
      <c r="AN572" s="899"/>
      <c r="AO572" s="899"/>
      <c r="AP572" s="899"/>
      <c r="AQ572" s="899">
        <f t="shared" si="390"/>
        <v>0</v>
      </c>
      <c r="AR572" s="899"/>
      <c r="AS572" s="899">
        <f t="shared" si="396"/>
        <v>0</v>
      </c>
      <c r="AT572" s="899">
        <f t="shared" si="397"/>
        <v>0</v>
      </c>
      <c r="AU572" s="899"/>
      <c r="AV572" s="899"/>
      <c r="AW572" s="899"/>
      <c r="AX572" s="899"/>
      <c r="AY572" s="899"/>
      <c r="AZ572" s="899"/>
      <c r="BA572" s="899"/>
      <c r="BB572" s="899">
        <f t="shared" si="398"/>
        <v>0</v>
      </c>
      <c r="BC572" s="899">
        <f t="shared" si="392"/>
        <v>0</v>
      </c>
      <c r="BD572" s="899">
        <f t="shared" si="393"/>
        <v>0</v>
      </c>
      <c r="BE572" s="901" t="str">
        <f t="shared" si="394"/>
        <v>-</v>
      </c>
      <c r="BF572" s="902"/>
      <c r="BG572" s="903"/>
      <c r="BH572" s="904"/>
      <c r="BI572" s="905"/>
      <c r="BJ572" s="866"/>
      <c r="BL572" s="867"/>
      <c r="BM572" s="867"/>
      <c r="BN572" s="867"/>
    </row>
    <row r="573" spans="1:70">
      <c r="A573" s="76"/>
      <c r="B573" s="871" t="s">
        <v>234</v>
      </c>
      <c r="C573" s="871"/>
      <c r="D573" s="320">
        <v>0.11792965999999999</v>
      </c>
      <c r="E573" s="320"/>
      <c r="F573" s="320">
        <f t="shared" si="395"/>
        <v>0.11792965999999999</v>
      </c>
      <c r="G573" s="320">
        <f t="shared" si="395"/>
        <v>0.11792966000000001</v>
      </c>
      <c r="H573" s="320">
        <v>0.10044308</v>
      </c>
      <c r="I573" s="320">
        <v>0</v>
      </c>
      <c r="J573" s="320">
        <v>0</v>
      </c>
      <c r="K573" s="320">
        <v>0</v>
      </c>
      <c r="L573" s="320">
        <v>0</v>
      </c>
      <c r="M573" s="320">
        <v>0</v>
      </c>
      <c r="N573" s="320">
        <v>0</v>
      </c>
      <c r="O573" s="320">
        <v>0</v>
      </c>
      <c r="P573" s="320">
        <v>0.11792966000000001</v>
      </c>
      <c r="Q573" s="320">
        <v>0.11792966000000001</v>
      </c>
      <c r="R573" s="320">
        <v>0.10044308</v>
      </c>
      <c r="S573" s="320">
        <v>0</v>
      </c>
      <c r="T573" s="320">
        <v>0.11792966000000001</v>
      </c>
      <c r="U573" s="320">
        <v>0.11792966000000001</v>
      </c>
      <c r="V573" s="320">
        <v>0</v>
      </c>
      <c r="W573" s="320">
        <v>0</v>
      </c>
      <c r="X573" s="320"/>
      <c r="Y573" s="320">
        <v>0</v>
      </c>
      <c r="Z573" s="320">
        <v>0</v>
      </c>
      <c r="AA573" s="320">
        <v>0</v>
      </c>
      <c r="AB573" s="320">
        <v>0</v>
      </c>
      <c r="AC573" s="320">
        <v>-1.4210854715202004E-17</v>
      </c>
      <c r="AD573" s="320">
        <v>0</v>
      </c>
      <c r="AE573" s="320">
        <v>0</v>
      </c>
      <c r="AF573" s="320">
        <v>0</v>
      </c>
      <c r="AG573" s="320">
        <f t="shared" si="388"/>
        <v>0.11792966000000001</v>
      </c>
      <c r="AH573" s="320">
        <f t="shared" si="388"/>
        <v>0.10044308</v>
      </c>
      <c r="AI573" s="320">
        <v>0</v>
      </c>
      <c r="AJ573" s="320"/>
      <c r="AK573" s="320">
        <v>0.11792966000000001</v>
      </c>
      <c r="AL573" s="320">
        <v>0.10044308</v>
      </c>
      <c r="AM573" s="320">
        <v>0</v>
      </c>
      <c r="AN573" s="320">
        <v>0</v>
      </c>
      <c r="AO573" s="320">
        <v>0</v>
      </c>
      <c r="AP573" s="320">
        <v>0</v>
      </c>
      <c r="AQ573" s="320">
        <f t="shared" si="390"/>
        <v>0</v>
      </c>
      <c r="AR573" s="320"/>
      <c r="AS573" s="320">
        <f t="shared" si="396"/>
        <v>0.11792966000000001</v>
      </c>
      <c r="AT573" s="320">
        <f t="shared" si="397"/>
        <v>0.10044308</v>
      </c>
      <c r="AU573" s="320">
        <v>0</v>
      </c>
      <c r="AV573" s="320">
        <v>0</v>
      </c>
      <c r="AW573" s="320">
        <v>0</v>
      </c>
      <c r="AX573" s="320">
        <v>0.11792966000000001</v>
      </c>
      <c r="AY573" s="320">
        <v>0.10044308</v>
      </c>
      <c r="AZ573" s="320">
        <v>0</v>
      </c>
      <c r="BA573" s="320">
        <v>0</v>
      </c>
      <c r="BB573" s="907">
        <f t="shared" si="398"/>
        <v>0.11792966000000001</v>
      </c>
      <c r="BC573" s="907">
        <f t="shared" si="392"/>
        <v>0</v>
      </c>
      <c r="BD573" s="320">
        <f t="shared" si="393"/>
        <v>0</v>
      </c>
      <c r="BE573" s="908" t="str">
        <f t="shared" si="394"/>
        <v>-</v>
      </c>
      <c r="BF573" s="583">
        <v>0</v>
      </c>
      <c r="BG573" s="627">
        <v>0</v>
      </c>
      <c r="BH573" s="627">
        <v>0</v>
      </c>
      <c r="BI573" s="628">
        <v>0</v>
      </c>
      <c r="BJ573" s="445">
        <v>0</v>
      </c>
      <c r="BK573" s="574"/>
      <c r="BL573" s="627">
        <v>0</v>
      </c>
      <c r="BM573" s="627">
        <v>0</v>
      </c>
      <c r="BN573" s="855">
        <v>0.11792966000000001</v>
      </c>
      <c r="BO573" s="579">
        <v>117.92966000000001</v>
      </c>
      <c r="BQ573" s="579">
        <v>0</v>
      </c>
      <c r="BR573" s="579">
        <v>0</v>
      </c>
    </row>
    <row r="574" spans="1:70">
      <c r="A574" s="872"/>
      <c r="B574" s="897" t="s">
        <v>343</v>
      </c>
      <c r="C574" s="897"/>
      <c r="D574" s="899">
        <f t="shared" ref="D574:D591" si="419">D555</f>
        <v>0.11792966000000001</v>
      </c>
      <c r="E574" s="899"/>
      <c r="F574" s="899">
        <f t="shared" si="395"/>
        <v>0.11792966000000001</v>
      </c>
      <c r="G574" s="899">
        <f t="shared" si="395"/>
        <v>0.11792966000000001</v>
      </c>
      <c r="H574" s="899">
        <f t="shared" ref="H574:BA580" si="420">H555</f>
        <v>0</v>
      </c>
      <c r="I574" s="899">
        <f t="shared" si="420"/>
        <v>0</v>
      </c>
      <c r="J574" s="899">
        <f t="shared" si="420"/>
        <v>0</v>
      </c>
      <c r="K574" s="899">
        <f t="shared" si="420"/>
        <v>0</v>
      </c>
      <c r="L574" s="899">
        <f t="shared" si="420"/>
        <v>0</v>
      </c>
      <c r="M574" s="899">
        <f t="shared" si="420"/>
        <v>0</v>
      </c>
      <c r="N574" s="899">
        <f t="shared" si="420"/>
        <v>0</v>
      </c>
      <c r="O574" s="899">
        <f t="shared" si="420"/>
        <v>0</v>
      </c>
      <c r="P574" s="899">
        <f t="shared" si="420"/>
        <v>0.11792966000000001</v>
      </c>
      <c r="Q574" s="899">
        <f t="shared" si="420"/>
        <v>0.11792966000000001</v>
      </c>
      <c r="R574" s="899">
        <f t="shared" si="420"/>
        <v>0</v>
      </c>
      <c r="S574" s="899">
        <f t="shared" si="420"/>
        <v>0</v>
      </c>
      <c r="T574" s="899">
        <f t="shared" si="420"/>
        <v>0</v>
      </c>
      <c r="U574" s="899">
        <f t="shared" si="420"/>
        <v>0</v>
      </c>
      <c r="V574" s="899">
        <f t="shared" si="420"/>
        <v>0</v>
      </c>
      <c r="W574" s="899">
        <f t="shared" si="420"/>
        <v>0</v>
      </c>
      <c r="X574" s="899">
        <f t="shared" si="420"/>
        <v>0</v>
      </c>
      <c r="Y574" s="899">
        <f t="shared" si="420"/>
        <v>0</v>
      </c>
      <c r="Z574" s="899">
        <f t="shared" si="420"/>
        <v>0</v>
      </c>
      <c r="AA574" s="899">
        <f t="shared" si="420"/>
        <v>0</v>
      </c>
      <c r="AB574" s="899">
        <f t="shared" si="420"/>
        <v>0</v>
      </c>
      <c r="AC574" s="899">
        <f t="shared" si="420"/>
        <v>0</v>
      </c>
      <c r="AD574" s="899">
        <f t="shared" si="420"/>
        <v>0</v>
      </c>
      <c r="AE574" s="899">
        <f t="shared" si="420"/>
        <v>0</v>
      </c>
      <c r="AF574" s="899">
        <f t="shared" si="420"/>
        <v>0</v>
      </c>
      <c r="AG574" s="899">
        <f t="shared" si="388"/>
        <v>0.11792966000000001</v>
      </c>
      <c r="AH574" s="899">
        <f t="shared" si="388"/>
        <v>0</v>
      </c>
      <c r="AI574" s="899">
        <f t="shared" si="420"/>
        <v>0</v>
      </c>
      <c r="AJ574" s="899">
        <f t="shared" si="420"/>
        <v>0</v>
      </c>
      <c r="AK574" s="899">
        <f t="shared" si="420"/>
        <v>0.11792966000000001</v>
      </c>
      <c r="AL574" s="899">
        <f t="shared" si="420"/>
        <v>0</v>
      </c>
      <c r="AM574" s="899">
        <f t="shared" si="420"/>
        <v>0</v>
      </c>
      <c r="AN574" s="899">
        <f t="shared" si="420"/>
        <v>0</v>
      </c>
      <c r="AO574" s="899">
        <f t="shared" si="420"/>
        <v>0</v>
      </c>
      <c r="AP574" s="899">
        <f t="shared" si="420"/>
        <v>0</v>
      </c>
      <c r="AQ574" s="899">
        <f t="shared" si="390"/>
        <v>0</v>
      </c>
      <c r="AR574" s="899"/>
      <c r="AS574" s="899">
        <f t="shared" si="396"/>
        <v>0.11792966000000001</v>
      </c>
      <c r="AT574" s="899">
        <f t="shared" si="397"/>
        <v>0.10044308</v>
      </c>
      <c r="AU574" s="899">
        <f t="shared" si="420"/>
        <v>0</v>
      </c>
      <c r="AV574" s="899">
        <f t="shared" si="420"/>
        <v>0</v>
      </c>
      <c r="AW574" s="899">
        <f t="shared" si="420"/>
        <v>0</v>
      </c>
      <c r="AX574" s="899">
        <f t="shared" si="420"/>
        <v>0.11792966000000001</v>
      </c>
      <c r="AY574" s="899">
        <f t="shared" si="420"/>
        <v>0.10044308</v>
      </c>
      <c r="AZ574" s="899">
        <f t="shared" si="420"/>
        <v>0</v>
      </c>
      <c r="BA574" s="899">
        <f t="shared" si="420"/>
        <v>0</v>
      </c>
      <c r="BB574" s="899">
        <f t="shared" si="398"/>
        <v>0.11792966000000001</v>
      </c>
      <c r="BC574" s="899">
        <f t="shared" si="392"/>
        <v>0</v>
      </c>
      <c r="BD574" s="899">
        <f t="shared" si="393"/>
        <v>0</v>
      </c>
      <c r="BE574" s="901" t="str">
        <f t="shared" si="394"/>
        <v>-</v>
      </c>
      <c r="BF574" s="902"/>
      <c r="BG574" s="903"/>
      <c r="BH574" s="904"/>
      <c r="BI574" s="905"/>
      <c r="BJ574" s="866"/>
      <c r="BL574" s="867"/>
      <c r="BM574" s="867"/>
      <c r="BN574" s="867"/>
    </row>
    <row r="575" spans="1:70">
      <c r="A575" s="872"/>
      <c r="B575" s="897" t="s">
        <v>344</v>
      </c>
      <c r="C575" s="897"/>
      <c r="D575" s="899">
        <f t="shared" si="419"/>
        <v>0.11792966000000001</v>
      </c>
      <c r="E575" s="899"/>
      <c r="F575" s="899">
        <f t="shared" si="395"/>
        <v>0.11792966000000001</v>
      </c>
      <c r="G575" s="899">
        <f t="shared" si="395"/>
        <v>0.11792966000000001</v>
      </c>
      <c r="H575" s="899">
        <f t="shared" si="420"/>
        <v>0</v>
      </c>
      <c r="I575" s="899">
        <f t="shared" si="420"/>
        <v>0</v>
      </c>
      <c r="J575" s="899">
        <f t="shared" si="420"/>
        <v>0</v>
      </c>
      <c r="K575" s="899">
        <f t="shared" si="420"/>
        <v>0</v>
      </c>
      <c r="L575" s="899">
        <f t="shared" si="420"/>
        <v>0</v>
      </c>
      <c r="M575" s="899">
        <f t="shared" si="420"/>
        <v>0</v>
      </c>
      <c r="N575" s="899">
        <f t="shared" si="420"/>
        <v>0</v>
      </c>
      <c r="O575" s="899">
        <f t="shared" si="420"/>
        <v>0</v>
      </c>
      <c r="P575" s="899">
        <f t="shared" si="420"/>
        <v>0.11792966000000001</v>
      </c>
      <c r="Q575" s="899">
        <f t="shared" si="420"/>
        <v>0.11792966000000001</v>
      </c>
      <c r="R575" s="899">
        <f t="shared" si="420"/>
        <v>0</v>
      </c>
      <c r="S575" s="899">
        <f t="shared" si="420"/>
        <v>0</v>
      </c>
      <c r="T575" s="899">
        <f t="shared" si="420"/>
        <v>0</v>
      </c>
      <c r="U575" s="899">
        <f t="shared" si="420"/>
        <v>0</v>
      </c>
      <c r="V575" s="899">
        <f t="shared" si="420"/>
        <v>0</v>
      </c>
      <c r="W575" s="899">
        <f t="shared" si="420"/>
        <v>0</v>
      </c>
      <c r="X575" s="899">
        <f t="shared" si="420"/>
        <v>0</v>
      </c>
      <c r="Y575" s="899">
        <f t="shared" si="420"/>
        <v>0</v>
      </c>
      <c r="Z575" s="899">
        <f t="shared" si="420"/>
        <v>0</v>
      </c>
      <c r="AA575" s="899">
        <f t="shared" si="420"/>
        <v>0</v>
      </c>
      <c r="AB575" s="899">
        <f t="shared" si="420"/>
        <v>0</v>
      </c>
      <c r="AC575" s="899">
        <f t="shared" si="420"/>
        <v>0</v>
      </c>
      <c r="AD575" s="899">
        <f t="shared" si="420"/>
        <v>0</v>
      </c>
      <c r="AE575" s="899">
        <f t="shared" si="420"/>
        <v>0</v>
      </c>
      <c r="AF575" s="899">
        <f t="shared" si="420"/>
        <v>0</v>
      </c>
      <c r="AG575" s="899">
        <f t="shared" si="388"/>
        <v>0.11792966000000001</v>
      </c>
      <c r="AH575" s="899">
        <f t="shared" si="388"/>
        <v>0</v>
      </c>
      <c r="AI575" s="899">
        <f t="shared" si="420"/>
        <v>0</v>
      </c>
      <c r="AJ575" s="899">
        <f t="shared" si="420"/>
        <v>0</v>
      </c>
      <c r="AK575" s="899">
        <f t="shared" si="420"/>
        <v>0.11792966000000001</v>
      </c>
      <c r="AL575" s="899">
        <f t="shared" si="420"/>
        <v>0</v>
      </c>
      <c r="AM575" s="899">
        <f t="shared" si="420"/>
        <v>0</v>
      </c>
      <c r="AN575" s="899">
        <f t="shared" si="420"/>
        <v>0</v>
      </c>
      <c r="AO575" s="899">
        <f t="shared" si="420"/>
        <v>0</v>
      </c>
      <c r="AP575" s="899">
        <f t="shared" si="420"/>
        <v>0</v>
      </c>
      <c r="AQ575" s="899">
        <f t="shared" si="390"/>
        <v>0</v>
      </c>
      <c r="AR575" s="899"/>
      <c r="AS575" s="899">
        <f t="shared" si="396"/>
        <v>0.11792966000000001</v>
      </c>
      <c r="AT575" s="899">
        <f t="shared" si="397"/>
        <v>0.10044308</v>
      </c>
      <c r="AU575" s="899">
        <f t="shared" si="420"/>
        <v>0</v>
      </c>
      <c r="AV575" s="899">
        <f t="shared" si="420"/>
        <v>0</v>
      </c>
      <c r="AW575" s="899">
        <f t="shared" si="420"/>
        <v>0</v>
      </c>
      <c r="AX575" s="899">
        <f t="shared" si="420"/>
        <v>0.11792966000000001</v>
      </c>
      <c r="AY575" s="899">
        <f t="shared" si="420"/>
        <v>0.10044308</v>
      </c>
      <c r="AZ575" s="899">
        <f t="shared" si="420"/>
        <v>0</v>
      </c>
      <c r="BA575" s="899">
        <f t="shared" si="420"/>
        <v>0</v>
      </c>
      <c r="BB575" s="899">
        <f t="shared" si="398"/>
        <v>0.11792966000000001</v>
      </c>
      <c r="BC575" s="899">
        <f t="shared" si="392"/>
        <v>0</v>
      </c>
      <c r="BD575" s="899">
        <f t="shared" si="393"/>
        <v>0</v>
      </c>
      <c r="BE575" s="901" t="str">
        <f t="shared" si="394"/>
        <v>-</v>
      </c>
      <c r="BF575" s="902"/>
      <c r="BG575" s="903"/>
      <c r="BH575" s="904"/>
      <c r="BI575" s="905"/>
      <c r="BJ575" s="866"/>
      <c r="BL575" s="867"/>
      <c r="BM575" s="867"/>
      <c r="BN575" s="867"/>
    </row>
    <row r="576" spans="1:70">
      <c r="A576" s="872"/>
      <c r="B576" s="897" t="s">
        <v>345</v>
      </c>
      <c r="C576" s="897"/>
      <c r="D576" s="899">
        <f t="shared" si="419"/>
        <v>0.11792966000000001</v>
      </c>
      <c r="E576" s="899"/>
      <c r="F576" s="899">
        <f t="shared" si="395"/>
        <v>0.11792966000000001</v>
      </c>
      <c r="G576" s="899">
        <f t="shared" si="395"/>
        <v>0.11792966000000001</v>
      </c>
      <c r="H576" s="899">
        <f t="shared" si="420"/>
        <v>0</v>
      </c>
      <c r="I576" s="899">
        <f t="shared" si="420"/>
        <v>0</v>
      </c>
      <c r="J576" s="899">
        <f t="shared" si="420"/>
        <v>0</v>
      </c>
      <c r="K576" s="899">
        <f t="shared" si="420"/>
        <v>0</v>
      </c>
      <c r="L576" s="899">
        <f t="shared" si="420"/>
        <v>0</v>
      </c>
      <c r="M576" s="899">
        <f t="shared" si="420"/>
        <v>0</v>
      </c>
      <c r="N576" s="899">
        <f t="shared" si="420"/>
        <v>0</v>
      </c>
      <c r="O576" s="899">
        <f t="shared" si="420"/>
        <v>0</v>
      </c>
      <c r="P576" s="899">
        <f t="shared" si="420"/>
        <v>0.11792966000000001</v>
      </c>
      <c r="Q576" s="899">
        <f t="shared" si="420"/>
        <v>0.11792966000000001</v>
      </c>
      <c r="R576" s="899">
        <f t="shared" si="420"/>
        <v>0</v>
      </c>
      <c r="S576" s="899">
        <f t="shared" si="420"/>
        <v>0</v>
      </c>
      <c r="T576" s="899">
        <f t="shared" si="420"/>
        <v>0</v>
      </c>
      <c r="U576" s="899">
        <f t="shared" si="420"/>
        <v>0</v>
      </c>
      <c r="V576" s="899">
        <f t="shared" si="420"/>
        <v>0</v>
      </c>
      <c r="W576" s="899">
        <f t="shared" si="420"/>
        <v>0</v>
      </c>
      <c r="X576" s="899">
        <f t="shared" si="420"/>
        <v>0</v>
      </c>
      <c r="Y576" s="899">
        <f t="shared" si="420"/>
        <v>0</v>
      </c>
      <c r="Z576" s="899">
        <f t="shared" si="420"/>
        <v>0</v>
      </c>
      <c r="AA576" s="899">
        <f t="shared" si="420"/>
        <v>0</v>
      </c>
      <c r="AB576" s="899">
        <f t="shared" si="420"/>
        <v>0</v>
      </c>
      <c r="AC576" s="899">
        <f t="shared" si="420"/>
        <v>0</v>
      </c>
      <c r="AD576" s="899">
        <f t="shared" si="420"/>
        <v>0</v>
      </c>
      <c r="AE576" s="899">
        <f t="shared" si="420"/>
        <v>0</v>
      </c>
      <c r="AF576" s="899">
        <f t="shared" si="420"/>
        <v>0</v>
      </c>
      <c r="AG576" s="899">
        <f t="shared" si="388"/>
        <v>0.11792966000000001</v>
      </c>
      <c r="AH576" s="899">
        <f t="shared" si="388"/>
        <v>0</v>
      </c>
      <c r="AI576" s="899">
        <f t="shared" si="420"/>
        <v>0</v>
      </c>
      <c r="AJ576" s="899">
        <f t="shared" si="420"/>
        <v>0</v>
      </c>
      <c r="AK576" s="899">
        <f t="shared" si="420"/>
        <v>0.11792966000000001</v>
      </c>
      <c r="AL576" s="899">
        <f t="shared" si="420"/>
        <v>0</v>
      </c>
      <c r="AM576" s="899">
        <f t="shared" si="420"/>
        <v>0</v>
      </c>
      <c r="AN576" s="899">
        <f t="shared" si="420"/>
        <v>0</v>
      </c>
      <c r="AO576" s="899">
        <f t="shared" si="420"/>
        <v>0</v>
      </c>
      <c r="AP576" s="899">
        <f t="shared" si="420"/>
        <v>0</v>
      </c>
      <c r="AQ576" s="899">
        <f t="shared" si="390"/>
        <v>0</v>
      </c>
      <c r="AR576" s="899"/>
      <c r="AS576" s="899">
        <f t="shared" si="396"/>
        <v>0.11792966000000001</v>
      </c>
      <c r="AT576" s="899">
        <f t="shared" si="397"/>
        <v>0.10044308</v>
      </c>
      <c r="AU576" s="899">
        <f t="shared" si="420"/>
        <v>0</v>
      </c>
      <c r="AV576" s="899">
        <f t="shared" si="420"/>
        <v>0</v>
      </c>
      <c r="AW576" s="899">
        <f t="shared" si="420"/>
        <v>0</v>
      </c>
      <c r="AX576" s="899">
        <f t="shared" si="420"/>
        <v>0.11792966000000001</v>
      </c>
      <c r="AY576" s="899">
        <f t="shared" si="420"/>
        <v>0.10044308</v>
      </c>
      <c r="AZ576" s="899">
        <f t="shared" si="420"/>
        <v>0</v>
      </c>
      <c r="BA576" s="899">
        <f t="shared" si="420"/>
        <v>0</v>
      </c>
      <c r="BB576" s="899">
        <f t="shared" si="398"/>
        <v>0.11792966000000001</v>
      </c>
      <c r="BC576" s="899">
        <f t="shared" si="392"/>
        <v>0</v>
      </c>
      <c r="BD576" s="899">
        <f t="shared" si="393"/>
        <v>0</v>
      </c>
      <c r="BE576" s="901" t="str">
        <f t="shared" si="394"/>
        <v>-</v>
      </c>
      <c r="BF576" s="902"/>
      <c r="BG576" s="903"/>
      <c r="BH576" s="904"/>
      <c r="BI576" s="905"/>
      <c r="BJ576" s="866"/>
      <c r="BL576" s="867"/>
      <c r="BM576" s="867"/>
      <c r="BN576" s="867"/>
    </row>
    <row r="577" spans="1:70">
      <c r="A577" s="872"/>
      <c r="B577" s="897" t="s">
        <v>346</v>
      </c>
      <c r="C577" s="897"/>
      <c r="D577" s="899">
        <f t="shared" si="419"/>
        <v>0</v>
      </c>
      <c r="E577" s="899"/>
      <c r="F577" s="899">
        <f t="shared" si="395"/>
        <v>0</v>
      </c>
      <c r="G577" s="899">
        <f t="shared" si="395"/>
        <v>0</v>
      </c>
      <c r="H577" s="899">
        <f t="shared" si="420"/>
        <v>0</v>
      </c>
      <c r="I577" s="899">
        <f t="shared" si="420"/>
        <v>0</v>
      </c>
      <c r="J577" s="899">
        <f t="shared" si="420"/>
        <v>0</v>
      </c>
      <c r="K577" s="899">
        <f t="shared" si="420"/>
        <v>0</v>
      </c>
      <c r="L577" s="899">
        <f t="shared" si="420"/>
        <v>0</v>
      </c>
      <c r="M577" s="899">
        <f t="shared" si="420"/>
        <v>0</v>
      </c>
      <c r="N577" s="899">
        <f t="shared" si="420"/>
        <v>0</v>
      </c>
      <c r="O577" s="899">
        <f t="shared" si="420"/>
        <v>0</v>
      </c>
      <c r="P577" s="899">
        <f t="shared" si="420"/>
        <v>0</v>
      </c>
      <c r="Q577" s="899">
        <f t="shared" si="420"/>
        <v>0</v>
      </c>
      <c r="R577" s="899">
        <f t="shared" si="420"/>
        <v>0</v>
      </c>
      <c r="S577" s="899">
        <f t="shared" si="420"/>
        <v>0</v>
      </c>
      <c r="T577" s="899">
        <f t="shared" si="420"/>
        <v>0</v>
      </c>
      <c r="U577" s="899">
        <f t="shared" si="420"/>
        <v>0</v>
      </c>
      <c r="V577" s="899">
        <f t="shared" si="420"/>
        <v>0</v>
      </c>
      <c r="W577" s="899">
        <f t="shared" si="420"/>
        <v>0</v>
      </c>
      <c r="X577" s="899">
        <f t="shared" si="420"/>
        <v>0</v>
      </c>
      <c r="Y577" s="899">
        <f t="shared" si="420"/>
        <v>0</v>
      </c>
      <c r="Z577" s="899">
        <f t="shared" si="420"/>
        <v>0</v>
      </c>
      <c r="AA577" s="899">
        <f t="shared" si="420"/>
        <v>0</v>
      </c>
      <c r="AB577" s="899">
        <f t="shared" si="420"/>
        <v>0</v>
      </c>
      <c r="AC577" s="899">
        <f t="shared" si="420"/>
        <v>0</v>
      </c>
      <c r="AD577" s="899">
        <f t="shared" si="420"/>
        <v>0</v>
      </c>
      <c r="AE577" s="899">
        <f t="shared" si="420"/>
        <v>0</v>
      </c>
      <c r="AF577" s="899">
        <f t="shared" si="420"/>
        <v>0</v>
      </c>
      <c r="AG577" s="899">
        <f t="shared" si="388"/>
        <v>0</v>
      </c>
      <c r="AH577" s="899">
        <f t="shared" si="388"/>
        <v>0</v>
      </c>
      <c r="AI577" s="899">
        <f t="shared" si="420"/>
        <v>0</v>
      </c>
      <c r="AJ577" s="899">
        <f t="shared" si="420"/>
        <v>0</v>
      </c>
      <c r="AK577" s="899">
        <f t="shared" si="420"/>
        <v>0</v>
      </c>
      <c r="AL577" s="899">
        <f t="shared" si="420"/>
        <v>0</v>
      </c>
      <c r="AM577" s="899">
        <f t="shared" si="420"/>
        <v>0</v>
      </c>
      <c r="AN577" s="899">
        <f t="shared" si="420"/>
        <v>0</v>
      </c>
      <c r="AO577" s="899">
        <f t="shared" si="420"/>
        <v>0</v>
      </c>
      <c r="AP577" s="899">
        <f t="shared" si="420"/>
        <v>0</v>
      </c>
      <c r="AQ577" s="899">
        <f t="shared" si="390"/>
        <v>0</v>
      </c>
      <c r="AR577" s="899"/>
      <c r="AS577" s="899">
        <f t="shared" si="396"/>
        <v>0</v>
      </c>
      <c r="AT577" s="899">
        <f t="shared" si="397"/>
        <v>0</v>
      </c>
      <c r="AU577" s="899">
        <f t="shared" si="420"/>
        <v>0</v>
      </c>
      <c r="AV577" s="899">
        <f t="shared" si="420"/>
        <v>0</v>
      </c>
      <c r="AW577" s="899">
        <f t="shared" si="420"/>
        <v>0</v>
      </c>
      <c r="AX577" s="899">
        <f t="shared" si="420"/>
        <v>0</v>
      </c>
      <c r="AY577" s="899">
        <f t="shared" si="420"/>
        <v>0</v>
      </c>
      <c r="AZ577" s="899">
        <f t="shared" si="420"/>
        <v>0</v>
      </c>
      <c r="BA577" s="899">
        <f t="shared" si="420"/>
        <v>0</v>
      </c>
      <c r="BB577" s="899">
        <f t="shared" si="398"/>
        <v>0</v>
      </c>
      <c r="BC577" s="899">
        <f t="shared" si="392"/>
        <v>0</v>
      </c>
      <c r="BD577" s="899">
        <f t="shared" si="393"/>
        <v>0</v>
      </c>
      <c r="BE577" s="901" t="str">
        <f t="shared" si="394"/>
        <v>-</v>
      </c>
      <c r="BF577" s="902"/>
      <c r="BG577" s="903"/>
      <c r="BH577" s="904"/>
      <c r="BI577" s="905"/>
      <c r="BJ577" s="866"/>
      <c r="BL577" s="867"/>
      <c r="BM577" s="867"/>
      <c r="BN577" s="867"/>
    </row>
    <row r="578" spans="1:70">
      <c r="A578" s="872"/>
      <c r="B578" s="897" t="s">
        <v>347</v>
      </c>
      <c r="C578" s="897"/>
      <c r="D578" s="899">
        <f t="shared" si="419"/>
        <v>0</v>
      </c>
      <c r="E578" s="899"/>
      <c r="F578" s="899">
        <f t="shared" si="395"/>
        <v>0</v>
      </c>
      <c r="G578" s="899">
        <f t="shared" si="395"/>
        <v>0</v>
      </c>
      <c r="H578" s="899">
        <f t="shared" si="420"/>
        <v>0</v>
      </c>
      <c r="I578" s="899">
        <f t="shared" si="420"/>
        <v>0</v>
      </c>
      <c r="J578" s="899">
        <f t="shared" si="420"/>
        <v>0</v>
      </c>
      <c r="K578" s="899">
        <f t="shared" si="420"/>
        <v>0</v>
      </c>
      <c r="L578" s="899">
        <f t="shared" si="420"/>
        <v>0</v>
      </c>
      <c r="M578" s="899">
        <f t="shared" si="420"/>
        <v>0</v>
      </c>
      <c r="N578" s="899">
        <f t="shared" si="420"/>
        <v>0</v>
      </c>
      <c r="O578" s="899">
        <f t="shared" si="420"/>
        <v>0</v>
      </c>
      <c r="P578" s="899">
        <f t="shared" si="420"/>
        <v>0</v>
      </c>
      <c r="Q578" s="899">
        <f t="shared" si="420"/>
        <v>0</v>
      </c>
      <c r="R578" s="899">
        <f t="shared" si="420"/>
        <v>0</v>
      </c>
      <c r="S578" s="899">
        <f t="shared" si="420"/>
        <v>0</v>
      </c>
      <c r="T578" s="899">
        <f t="shared" si="420"/>
        <v>0</v>
      </c>
      <c r="U578" s="899">
        <f t="shared" si="420"/>
        <v>0</v>
      </c>
      <c r="V578" s="899">
        <f t="shared" si="420"/>
        <v>0</v>
      </c>
      <c r="W578" s="899">
        <f t="shared" si="420"/>
        <v>0</v>
      </c>
      <c r="X578" s="899">
        <f t="shared" si="420"/>
        <v>0</v>
      </c>
      <c r="Y578" s="899">
        <f t="shared" si="420"/>
        <v>0</v>
      </c>
      <c r="Z578" s="899">
        <f t="shared" si="420"/>
        <v>0</v>
      </c>
      <c r="AA578" s="899">
        <f t="shared" si="420"/>
        <v>0</v>
      </c>
      <c r="AB578" s="899">
        <f t="shared" si="420"/>
        <v>0</v>
      </c>
      <c r="AC578" s="899">
        <f t="shared" si="420"/>
        <v>0</v>
      </c>
      <c r="AD578" s="899">
        <f t="shared" si="420"/>
        <v>0</v>
      </c>
      <c r="AE578" s="899">
        <f t="shared" si="420"/>
        <v>0</v>
      </c>
      <c r="AF578" s="899">
        <f t="shared" si="420"/>
        <v>0</v>
      </c>
      <c r="AG578" s="899">
        <f t="shared" si="388"/>
        <v>0</v>
      </c>
      <c r="AH578" s="899">
        <f t="shared" si="388"/>
        <v>0</v>
      </c>
      <c r="AI578" s="899">
        <f t="shared" si="420"/>
        <v>0</v>
      </c>
      <c r="AJ578" s="899">
        <f t="shared" si="420"/>
        <v>0</v>
      </c>
      <c r="AK578" s="899">
        <f t="shared" si="420"/>
        <v>0</v>
      </c>
      <c r="AL578" s="899">
        <f t="shared" si="420"/>
        <v>0</v>
      </c>
      <c r="AM578" s="899">
        <f t="shared" si="420"/>
        <v>0</v>
      </c>
      <c r="AN578" s="899">
        <f t="shared" si="420"/>
        <v>0</v>
      </c>
      <c r="AO578" s="899">
        <f t="shared" si="420"/>
        <v>0</v>
      </c>
      <c r="AP578" s="899">
        <f t="shared" si="420"/>
        <v>0</v>
      </c>
      <c r="AQ578" s="899">
        <f t="shared" si="390"/>
        <v>0</v>
      </c>
      <c r="AR578" s="899"/>
      <c r="AS578" s="899">
        <f t="shared" si="396"/>
        <v>0</v>
      </c>
      <c r="AT578" s="899">
        <f t="shared" si="397"/>
        <v>0</v>
      </c>
      <c r="AU578" s="899">
        <f t="shared" si="420"/>
        <v>0</v>
      </c>
      <c r="AV578" s="899">
        <f t="shared" si="420"/>
        <v>0</v>
      </c>
      <c r="AW578" s="899">
        <f t="shared" si="420"/>
        <v>0</v>
      </c>
      <c r="AX578" s="899">
        <f t="shared" si="420"/>
        <v>0</v>
      </c>
      <c r="AY578" s="899">
        <f t="shared" si="420"/>
        <v>0</v>
      </c>
      <c r="AZ578" s="899">
        <f t="shared" si="420"/>
        <v>0</v>
      </c>
      <c r="BA578" s="899">
        <f t="shared" si="420"/>
        <v>0</v>
      </c>
      <c r="BB578" s="899">
        <f t="shared" si="398"/>
        <v>0</v>
      </c>
      <c r="BC578" s="899">
        <f t="shared" si="392"/>
        <v>0</v>
      </c>
      <c r="BD578" s="899">
        <f t="shared" si="393"/>
        <v>0</v>
      </c>
      <c r="BE578" s="901" t="str">
        <f t="shared" si="394"/>
        <v>-</v>
      </c>
      <c r="BF578" s="902"/>
      <c r="BG578" s="903"/>
      <c r="BH578" s="904"/>
      <c r="BI578" s="905"/>
      <c r="BJ578" s="866"/>
      <c r="BL578" s="867"/>
      <c r="BM578" s="867"/>
      <c r="BN578" s="867"/>
    </row>
    <row r="579" spans="1:70">
      <c r="A579" s="872"/>
      <c r="B579" s="897" t="s">
        <v>348</v>
      </c>
      <c r="C579" s="897"/>
      <c r="D579" s="899">
        <f t="shared" si="419"/>
        <v>0</v>
      </c>
      <c r="E579" s="899"/>
      <c r="F579" s="899">
        <f t="shared" si="395"/>
        <v>0</v>
      </c>
      <c r="G579" s="899">
        <f t="shared" si="395"/>
        <v>0</v>
      </c>
      <c r="H579" s="899">
        <f t="shared" si="420"/>
        <v>0</v>
      </c>
      <c r="I579" s="899">
        <f t="shared" si="420"/>
        <v>0</v>
      </c>
      <c r="J579" s="899">
        <f t="shared" si="420"/>
        <v>0</v>
      </c>
      <c r="K579" s="899">
        <f t="shared" si="420"/>
        <v>0</v>
      </c>
      <c r="L579" s="899">
        <f t="shared" si="420"/>
        <v>0</v>
      </c>
      <c r="M579" s="899">
        <f t="shared" si="420"/>
        <v>0</v>
      </c>
      <c r="N579" s="899">
        <f t="shared" si="420"/>
        <v>0</v>
      </c>
      <c r="O579" s="899">
        <f t="shared" si="420"/>
        <v>0</v>
      </c>
      <c r="P579" s="899">
        <f t="shared" si="420"/>
        <v>0</v>
      </c>
      <c r="Q579" s="899">
        <f t="shared" si="420"/>
        <v>0</v>
      </c>
      <c r="R579" s="899">
        <f t="shared" si="420"/>
        <v>0</v>
      </c>
      <c r="S579" s="899">
        <f t="shared" si="420"/>
        <v>0</v>
      </c>
      <c r="T579" s="899">
        <f t="shared" si="420"/>
        <v>0</v>
      </c>
      <c r="U579" s="899">
        <f t="shared" si="420"/>
        <v>0</v>
      </c>
      <c r="V579" s="899">
        <f t="shared" si="420"/>
        <v>0</v>
      </c>
      <c r="W579" s="899">
        <f t="shared" si="420"/>
        <v>0</v>
      </c>
      <c r="X579" s="899">
        <f t="shared" si="420"/>
        <v>0</v>
      </c>
      <c r="Y579" s="899">
        <f t="shared" si="420"/>
        <v>0</v>
      </c>
      <c r="Z579" s="899">
        <f t="shared" si="420"/>
        <v>0</v>
      </c>
      <c r="AA579" s="899">
        <f t="shared" si="420"/>
        <v>0</v>
      </c>
      <c r="AB579" s="899">
        <f t="shared" si="420"/>
        <v>0</v>
      </c>
      <c r="AC579" s="899">
        <f t="shared" si="420"/>
        <v>0</v>
      </c>
      <c r="AD579" s="899">
        <f t="shared" si="420"/>
        <v>0</v>
      </c>
      <c r="AE579" s="899">
        <f t="shared" si="420"/>
        <v>0</v>
      </c>
      <c r="AF579" s="899">
        <f t="shared" si="420"/>
        <v>0</v>
      </c>
      <c r="AG579" s="899">
        <f t="shared" si="388"/>
        <v>0</v>
      </c>
      <c r="AH579" s="899">
        <f t="shared" si="388"/>
        <v>0</v>
      </c>
      <c r="AI579" s="899">
        <f t="shared" si="420"/>
        <v>0</v>
      </c>
      <c r="AJ579" s="899">
        <f t="shared" si="420"/>
        <v>0</v>
      </c>
      <c r="AK579" s="899">
        <f t="shared" si="420"/>
        <v>0</v>
      </c>
      <c r="AL579" s="899">
        <f t="shared" si="420"/>
        <v>0</v>
      </c>
      <c r="AM579" s="899">
        <f t="shared" si="420"/>
        <v>0</v>
      </c>
      <c r="AN579" s="899">
        <f t="shared" si="420"/>
        <v>0</v>
      </c>
      <c r="AO579" s="899">
        <f t="shared" si="420"/>
        <v>0</v>
      </c>
      <c r="AP579" s="899">
        <f t="shared" si="420"/>
        <v>0</v>
      </c>
      <c r="AQ579" s="899">
        <f t="shared" si="390"/>
        <v>0</v>
      </c>
      <c r="AR579" s="899"/>
      <c r="AS579" s="899">
        <f t="shared" si="396"/>
        <v>0</v>
      </c>
      <c r="AT579" s="899">
        <f t="shared" si="397"/>
        <v>0</v>
      </c>
      <c r="AU579" s="899">
        <f t="shared" si="420"/>
        <v>0</v>
      </c>
      <c r="AV579" s="899">
        <f t="shared" si="420"/>
        <v>0</v>
      </c>
      <c r="AW579" s="899">
        <f t="shared" si="420"/>
        <v>0</v>
      </c>
      <c r="AX579" s="899">
        <f t="shared" si="420"/>
        <v>0</v>
      </c>
      <c r="AY579" s="899">
        <f t="shared" si="420"/>
        <v>0</v>
      </c>
      <c r="AZ579" s="899">
        <f t="shared" si="420"/>
        <v>0</v>
      </c>
      <c r="BA579" s="899">
        <f t="shared" si="420"/>
        <v>0</v>
      </c>
      <c r="BB579" s="899">
        <f t="shared" si="398"/>
        <v>0</v>
      </c>
      <c r="BC579" s="899">
        <f t="shared" si="392"/>
        <v>0</v>
      </c>
      <c r="BD579" s="899">
        <f t="shared" si="393"/>
        <v>0</v>
      </c>
      <c r="BE579" s="901" t="str">
        <f t="shared" si="394"/>
        <v>-</v>
      </c>
      <c r="BF579" s="902"/>
      <c r="BG579" s="903"/>
      <c r="BH579" s="904"/>
      <c r="BI579" s="905"/>
      <c r="BJ579" s="866"/>
      <c r="BL579" s="867"/>
      <c r="BM579" s="867"/>
      <c r="BN579" s="867"/>
    </row>
    <row r="580" spans="1:70">
      <c r="A580" s="872"/>
      <c r="B580" s="897" t="s">
        <v>349</v>
      </c>
      <c r="C580" s="897"/>
      <c r="D580" s="899">
        <f t="shared" si="419"/>
        <v>0.11792966000000001</v>
      </c>
      <c r="E580" s="899"/>
      <c r="F580" s="899">
        <f t="shared" si="395"/>
        <v>0.11792966000000001</v>
      </c>
      <c r="G580" s="899">
        <f t="shared" si="395"/>
        <v>0.11792966000000001</v>
      </c>
      <c r="H580" s="899">
        <f t="shared" si="420"/>
        <v>0</v>
      </c>
      <c r="I580" s="899">
        <f t="shared" si="420"/>
        <v>0</v>
      </c>
      <c r="J580" s="899">
        <f t="shared" si="420"/>
        <v>0</v>
      </c>
      <c r="K580" s="899">
        <f t="shared" si="420"/>
        <v>0</v>
      </c>
      <c r="L580" s="899">
        <f t="shared" si="420"/>
        <v>0</v>
      </c>
      <c r="M580" s="899">
        <f t="shared" si="420"/>
        <v>0</v>
      </c>
      <c r="N580" s="899">
        <f t="shared" si="420"/>
        <v>0</v>
      </c>
      <c r="O580" s="899">
        <f t="shared" si="420"/>
        <v>0</v>
      </c>
      <c r="P580" s="899">
        <f t="shared" si="420"/>
        <v>0.11792966000000001</v>
      </c>
      <c r="Q580" s="899">
        <f t="shared" si="420"/>
        <v>0.11792966000000001</v>
      </c>
      <c r="R580" s="899">
        <f t="shared" si="420"/>
        <v>0</v>
      </c>
      <c r="S580" s="899">
        <f t="shared" si="420"/>
        <v>0</v>
      </c>
      <c r="T580" s="899">
        <f t="shared" si="420"/>
        <v>0</v>
      </c>
      <c r="U580" s="899">
        <f t="shared" si="420"/>
        <v>0</v>
      </c>
      <c r="V580" s="899">
        <f t="shared" si="420"/>
        <v>0</v>
      </c>
      <c r="W580" s="899">
        <f t="shared" ref="W580:BA580" si="421">W561</f>
        <v>0</v>
      </c>
      <c r="X580" s="899">
        <f t="shared" si="421"/>
        <v>0</v>
      </c>
      <c r="Y580" s="899">
        <f t="shared" si="421"/>
        <v>0</v>
      </c>
      <c r="Z580" s="899">
        <f t="shared" si="421"/>
        <v>0</v>
      </c>
      <c r="AA580" s="899">
        <f t="shared" si="421"/>
        <v>0</v>
      </c>
      <c r="AB580" s="899">
        <f t="shared" si="421"/>
        <v>0</v>
      </c>
      <c r="AC580" s="899">
        <f t="shared" si="421"/>
        <v>0</v>
      </c>
      <c r="AD580" s="899">
        <f t="shared" si="421"/>
        <v>0</v>
      </c>
      <c r="AE580" s="899">
        <f t="shared" si="421"/>
        <v>0</v>
      </c>
      <c r="AF580" s="899">
        <f t="shared" si="421"/>
        <v>0</v>
      </c>
      <c r="AG580" s="899">
        <f t="shared" si="388"/>
        <v>0.11792966000000001</v>
      </c>
      <c r="AH580" s="899">
        <f t="shared" si="388"/>
        <v>0</v>
      </c>
      <c r="AI580" s="899">
        <f t="shared" si="421"/>
        <v>0</v>
      </c>
      <c r="AJ580" s="899">
        <f t="shared" si="421"/>
        <v>0</v>
      </c>
      <c r="AK580" s="899">
        <f t="shared" si="421"/>
        <v>0.11792966000000001</v>
      </c>
      <c r="AL580" s="899">
        <f t="shared" si="421"/>
        <v>0</v>
      </c>
      <c r="AM580" s="899">
        <f t="shared" si="421"/>
        <v>0</v>
      </c>
      <c r="AN580" s="899">
        <f t="shared" si="421"/>
        <v>0</v>
      </c>
      <c r="AO580" s="899">
        <f t="shared" si="421"/>
        <v>0</v>
      </c>
      <c r="AP580" s="899">
        <f t="shared" si="421"/>
        <v>0</v>
      </c>
      <c r="AQ580" s="899">
        <f t="shared" si="390"/>
        <v>0</v>
      </c>
      <c r="AR580" s="899"/>
      <c r="AS580" s="899">
        <f t="shared" si="396"/>
        <v>0.11792966000000001</v>
      </c>
      <c r="AT580" s="899">
        <f t="shared" si="397"/>
        <v>0.10044308</v>
      </c>
      <c r="AU580" s="899">
        <f t="shared" si="421"/>
        <v>0</v>
      </c>
      <c r="AV580" s="899">
        <f t="shared" si="421"/>
        <v>0</v>
      </c>
      <c r="AW580" s="899">
        <f t="shared" si="421"/>
        <v>0</v>
      </c>
      <c r="AX580" s="899">
        <f t="shared" si="421"/>
        <v>0.11792966000000001</v>
      </c>
      <c r="AY580" s="899">
        <f t="shared" si="421"/>
        <v>0.10044308</v>
      </c>
      <c r="AZ580" s="899">
        <f t="shared" si="421"/>
        <v>0</v>
      </c>
      <c r="BA580" s="899">
        <f t="shared" si="421"/>
        <v>0</v>
      </c>
      <c r="BB580" s="899">
        <f t="shared" si="398"/>
        <v>0.11792966000000001</v>
      </c>
      <c r="BC580" s="899">
        <f t="shared" si="392"/>
        <v>0</v>
      </c>
      <c r="BD580" s="899">
        <f t="shared" si="393"/>
        <v>0</v>
      </c>
      <c r="BE580" s="901" t="str">
        <f t="shared" si="394"/>
        <v>-</v>
      </c>
      <c r="BF580" s="902"/>
      <c r="BG580" s="903"/>
      <c r="BH580" s="904"/>
      <c r="BI580" s="905"/>
      <c r="BJ580" s="866"/>
      <c r="BL580" s="867"/>
      <c r="BM580" s="867"/>
      <c r="BN580" s="867"/>
    </row>
    <row r="581" spans="1:70">
      <c r="A581" s="872"/>
      <c r="B581" s="897" t="s">
        <v>350</v>
      </c>
      <c r="C581" s="897"/>
      <c r="D581" s="899">
        <f t="shared" si="419"/>
        <v>0</v>
      </c>
      <c r="E581" s="899"/>
      <c r="F581" s="899">
        <f t="shared" si="395"/>
        <v>0</v>
      </c>
      <c r="G581" s="899">
        <f t="shared" si="395"/>
        <v>0</v>
      </c>
      <c r="H581" s="899">
        <f t="shared" ref="H581:BA587" si="422">H562</f>
        <v>0</v>
      </c>
      <c r="I581" s="899">
        <f t="shared" si="422"/>
        <v>0</v>
      </c>
      <c r="J581" s="899">
        <f t="shared" si="422"/>
        <v>0</v>
      </c>
      <c r="K581" s="899">
        <f t="shared" si="422"/>
        <v>0</v>
      </c>
      <c r="L581" s="899">
        <f t="shared" si="422"/>
        <v>0</v>
      </c>
      <c r="M581" s="899">
        <f t="shared" si="422"/>
        <v>0</v>
      </c>
      <c r="N581" s="899">
        <f t="shared" si="422"/>
        <v>0</v>
      </c>
      <c r="O581" s="899">
        <f t="shared" si="422"/>
        <v>0</v>
      </c>
      <c r="P581" s="899">
        <f t="shared" si="422"/>
        <v>0</v>
      </c>
      <c r="Q581" s="899">
        <f t="shared" si="422"/>
        <v>0</v>
      </c>
      <c r="R581" s="899">
        <f t="shared" si="422"/>
        <v>0</v>
      </c>
      <c r="S581" s="899">
        <f t="shared" si="422"/>
        <v>0</v>
      </c>
      <c r="T581" s="899">
        <f t="shared" si="422"/>
        <v>0</v>
      </c>
      <c r="U581" s="899">
        <f t="shared" si="422"/>
        <v>0</v>
      </c>
      <c r="V581" s="899">
        <f t="shared" si="422"/>
        <v>0</v>
      </c>
      <c r="W581" s="899">
        <f t="shared" si="422"/>
        <v>0</v>
      </c>
      <c r="X581" s="899">
        <f t="shared" si="422"/>
        <v>0</v>
      </c>
      <c r="Y581" s="899">
        <f t="shared" si="422"/>
        <v>0</v>
      </c>
      <c r="Z581" s="899">
        <f t="shared" si="422"/>
        <v>0</v>
      </c>
      <c r="AA581" s="899">
        <f t="shared" si="422"/>
        <v>0</v>
      </c>
      <c r="AB581" s="899">
        <f t="shared" si="422"/>
        <v>0</v>
      </c>
      <c r="AC581" s="899">
        <f t="shared" si="422"/>
        <v>0</v>
      </c>
      <c r="AD581" s="899">
        <f t="shared" si="422"/>
        <v>0</v>
      </c>
      <c r="AE581" s="899">
        <f t="shared" si="422"/>
        <v>0</v>
      </c>
      <c r="AF581" s="899">
        <f t="shared" si="422"/>
        <v>0</v>
      </c>
      <c r="AG581" s="899">
        <f t="shared" si="388"/>
        <v>0</v>
      </c>
      <c r="AH581" s="899">
        <f t="shared" si="388"/>
        <v>0</v>
      </c>
      <c r="AI581" s="899">
        <f t="shared" si="422"/>
        <v>0</v>
      </c>
      <c r="AJ581" s="899">
        <f t="shared" si="422"/>
        <v>0</v>
      </c>
      <c r="AK581" s="899">
        <f t="shared" si="422"/>
        <v>0</v>
      </c>
      <c r="AL581" s="899">
        <f t="shared" si="422"/>
        <v>0</v>
      </c>
      <c r="AM581" s="899">
        <f t="shared" si="422"/>
        <v>0</v>
      </c>
      <c r="AN581" s="899">
        <f t="shared" si="422"/>
        <v>0</v>
      </c>
      <c r="AO581" s="899">
        <f t="shared" si="422"/>
        <v>0</v>
      </c>
      <c r="AP581" s="899">
        <f t="shared" si="422"/>
        <v>0</v>
      </c>
      <c r="AQ581" s="899">
        <f t="shared" si="390"/>
        <v>0</v>
      </c>
      <c r="AR581" s="899"/>
      <c r="AS581" s="899">
        <f t="shared" si="396"/>
        <v>0</v>
      </c>
      <c r="AT581" s="899">
        <f t="shared" si="397"/>
        <v>0</v>
      </c>
      <c r="AU581" s="899">
        <f t="shared" si="422"/>
        <v>0</v>
      </c>
      <c r="AV581" s="899">
        <f t="shared" si="422"/>
        <v>0</v>
      </c>
      <c r="AW581" s="899">
        <f t="shared" si="422"/>
        <v>0</v>
      </c>
      <c r="AX581" s="899">
        <f t="shared" si="422"/>
        <v>0</v>
      </c>
      <c r="AY581" s="899">
        <f t="shared" si="422"/>
        <v>0</v>
      </c>
      <c r="AZ581" s="899">
        <f t="shared" si="422"/>
        <v>0</v>
      </c>
      <c r="BA581" s="899">
        <f t="shared" si="422"/>
        <v>0</v>
      </c>
      <c r="BB581" s="899">
        <f t="shared" si="398"/>
        <v>0</v>
      </c>
      <c r="BC581" s="899">
        <f t="shared" si="392"/>
        <v>0</v>
      </c>
      <c r="BD581" s="899">
        <f t="shared" si="393"/>
        <v>0</v>
      </c>
      <c r="BE581" s="901" t="str">
        <f t="shared" si="394"/>
        <v>-</v>
      </c>
      <c r="BF581" s="902"/>
      <c r="BG581" s="903"/>
      <c r="BH581" s="904"/>
      <c r="BI581" s="905"/>
      <c r="BJ581" s="866"/>
      <c r="BL581" s="867"/>
      <c r="BM581" s="867"/>
      <c r="BN581" s="867"/>
    </row>
    <row r="582" spans="1:70">
      <c r="A582" s="872"/>
      <c r="B582" s="897" t="s">
        <v>351</v>
      </c>
      <c r="C582" s="897"/>
      <c r="D582" s="899">
        <f t="shared" si="419"/>
        <v>0</v>
      </c>
      <c r="E582" s="899"/>
      <c r="F582" s="899">
        <f t="shared" si="395"/>
        <v>0</v>
      </c>
      <c r="G582" s="899">
        <f t="shared" si="395"/>
        <v>0</v>
      </c>
      <c r="H582" s="899">
        <f t="shared" si="422"/>
        <v>0</v>
      </c>
      <c r="I582" s="899">
        <f t="shared" si="422"/>
        <v>0</v>
      </c>
      <c r="J582" s="899">
        <f t="shared" si="422"/>
        <v>0</v>
      </c>
      <c r="K582" s="899">
        <f t="shared" si="422"/>
        <v>0</v>
      </c>
      <c r="L582" s="899">
        <f t="shared" si="422"/>
        <v>0</v>
      </c>
      <c r="M582" s="899">
        <f t="shared" si="422"/>
        <v>0</v>
      </c>
      <c r="N582" s="899">
        <f t="shared" si="422"/>
        <v>0</v>
      </c>
      <c r="O582" s="899">
        <f t="shared" si="422"/>
        <v>0</v>
      </c>
      <c r="P582" s="899">
        <f t="shared" si="422"/>
        <v>0</v>
      </c>
      <c r="Q582" s="899">
        <f t="shared" si="422"/>
        <v>0</v>
      </c>
      <c r="R582" s="899">
        <f t="shared" si="422"/>
        <v>0</v>
      </c>
      <c r="S582" s="899">
        <f t="shared" si="422"/>
        <v>0</v>
      </c>
      <c r="T582" s="899">
        <f t="shared" si="422"/>
        <v>0</v>
      </c>
      <c r="U582" s="899">
        <f t="shared" si="422"/>
        <v>0</v>
      </c>
      <c r="V582" s="899">
        <f t="shared" si="422"/>
        <v>0</v>
      </c>
      <c r="W582" s="899">
        <f t="shared" si="422"/>
        <v>0</v>
      </c>
      <c r="X582" s="899">
        <f t="shared" si="422"/>
        <v>0</v>
      </c>
      <c r="Y582" s="899">
        <f t="shared" si="422"/>
        <v>0</v>
      </c>
      <c r="Z582" s="899">
        <f t="shared" si="422"/>
        <v>0</v>
      </c>
      <c r="AA582" s="899">
        <f t="shared" si="422"/>
        <v>0</v>
      </c>
      <c r="AB582" s="899">
        <f t="shared" si="422"/>
        <v>0</v>
      </c>
      <c r="AC582" s="899">
        <f t="shared" si="422"/>
        <v>0</v>
      </c>
      <c r="AD582" s="899">
        <f t="shared" si="422"/>
        <v>0</v>
      </c>
      <c r="AE582" s="899">
        <f t="shared" si="422"/>
        <v>0</v>
      </c>
      <c r="AF582" s="899">
        <f t="shared" si="422"/>
        <v>0</v>
      </c>
      <c r="AG582" s="899">
        <f t="shared" si="388"/>
        <v>0</v>
      </c>
      <c r="AH582" s="899">
        <f t="shared" si="388"/>
        <v>0</v>
      </c>
      <c r="AI582" s="899">
        <f t="shared" si="422"/>
        <v>0</v>
      </c>
      <c r="AJ582" s="899">
        <f t="shared" si="422"/>
        <v>0</v>
      </c>
      <c r="AK582" s="899">
        <f t="shared" si="422"/>
        <v>0</v>
      </c>
      <c r="AL582" s="899">
        <f t="shared" si="422"/>
        <v>0</v>
      </c>
      <c r="AM582" s="899">
        <f t="shared" si="422"/>
        <v>0</v>
      </c>
      <c r="AN582" s="899">
        <f t="shared" si="422"/>
        <v>0</v>
      </c>
      <c r="AO582" s="899">
        <f t="shared" si="422"/>
        <v>0</v>
      </c>
      <c r="AP582" s="899">
        <f t="shared" si="422"/>
        <v>0</v>
      </c>
      <c r="AQ582" s="899">
        <f t="shared" si="390"/>
        <v>0</v>
      </c>
      <c r="AR582" s="899"/>
      <c r="AS582" s="899">
        <f t="shared" si="396"/>
        <v>0</v>
      </c>
      <c r="AT582" s="899">
        <f t="shared" si="397"/>
        <v>0</v>
      </c>
      <c r="AU582" s="899">
        <f t="shared" si="422"/>
        <v>0</v>
      </c>
      <c r="AV582" s="899">
        <f t="shared" si="422"/>
        <v>0</v>
      </c>
      <c r="AW582" s="899">
        <f t="shared" si="422"/>
        <v>0</v>
      </c>
      <c r="AX582" s="899">
        <f t="shared" si="422"/>
        <v>0</v>
      </c>
      <c r="AY582" s="899">
        <f t="shared" si="422"/>
        <v>0</v>
      </c>
      <c r="AZ582" s="899">
        <f t="shared" si="422"/>
        <v>0</v>
      </c>
      <c r="BA582" s="899">
        <f t="shared" si="422"/>
        <v>0</v>
      </c>
      <c r="BB582" s="899">
        <f t="shared" si="398"/>
        <v>0</v>
      </c>
      <c r="BC582" s="899">
        <f t="shared" si="392"/>
        <v>0</v>
      </c>
      <c r="BD582" s="899">
        <f t="shared" si="393"/>
        <v>0</v>
      </c>
      <c r="BE582" s="901" t="str">
        <f t="shared" si="394"/>
        <v>-</v>
      </c>
      <c r="BF582" s="902"/>
      <c r="BG582" s="903"/>
      <c r="BH582" s="904"/>
      <c r="BI582" s="905"/>
      <c r="BJ582" s="866"/>
      <c r="BL582" s="867"/>
      <c r="BM582" s="867"/>
      <c r="BN582" s="867"/>
    </row>
    <row r="583" spans="1:70">
      <c r="A583" s="872"/>
      <c r="B583" s="897" t="s">
        <v>352</v>
      </c>
      <c r="C583" s="897"/>
      <c r="D583" s="899">
        <f t="shared" si="419"/>
        <v>0</v>
      </c>
      <c r="E583" s="899"/>
      <c r="F583" s="899">
        <f t="shared" si="395"/>
        <v>0</v>
      </c>
      <c r="G583" s="899">
        <f t="shared" si="395"/>
        <v>0</v>
      </c>
      <c r="H583" s="899">
        <f t="shared" si="422"/>
        <v>0</v>
      </c>
      <c r="I583" s="899">
        <f t="shared" si="422"/>
        <v>0</v>
      </c>
      <c r="J583" s="899">
        <f t="shared" si="422"/>
        <v>0</v>
      </c>
      <c r="K583" s="899">
        <f t="shared" si="422"/>
        <v>0</v>
      </c>
      <c r="L583" s="899">
        <f t="shared" si="422"/>
        <v>0</v>
      </c>
      <c r="M583" s="899">
        <f t="shared" si="422"/>
        <v>0</v>
      </c>
      <c r="N583" s="899">
        <f t="shared" si="422"/>
        <v>0</v>
      </c>
      <c r="O583" s="899">
        <f t="shared" si="422"/>
        <v>0</v>
      </c>
      <c r="P583" s="899">
        <f t="shared" si="422"/>
        <v>0</v>
      </c>
      <c r="Q583" s="899">
        <f t="shared" si="422"/>
        <v>0</v>
      </c>
      <c r="R583" s="899">
        <f t="shared" si="422"/>
        <v>0</v>
      </c>
      <c r="S583" s="899">
        <f t="shared" si="422"/>
        <v>0</v>
      </c>
      <c r="T583" s="899">
        <f t="shared" si="422"/>
        <v>0</v>
      </c>
      <c r="U583" s="899">
        <f t="shared" si="422"/>
        <v>0</v>
      </c>
      <c r="V583" s="899">
        <f t="shared" si="422"/>
        <v>0</v>
      </c>
      <c r="W583" s="899">
        <f t="shared" si="422"/>
        <v>0</v>
      </c>
      <c r="X583" s="899">
        <f t="shared" si="422"/>
        <v>0</v>
      </c>
      <c r="Y583" s="899">
        <f t="shared" si="422"/>
        <v>0</v>
      </c>
      <c r="Z583" s="899">
        <f t="shared" si="422"/>
        <v>0</v>
      </c>
      <c r="AA583" s="899">
        <f t="shared" si="422"/>
        <v>0</v>
      </c>
      <c r="AB583" s="899">
        <f t="shared" si="422"/>
        <v>0</v>
      </c>
      <c r="AC583" s="899">
        <f t="shared" si="422"/>
        <v>0</v>
      </c>
      <c r="AD583" s="899">
        <f t="shared" si="422"/>
        <v>0</v>
      </c>
      <c r="AE583" s="899">
        <f t="shared" si="422"/>
        <v>0</v>
      </c>
      <c r="AF583" s="899">
        <f t="shared" si="422"/>
        <v>0</v>
      </c>
      <c r="AG583" s="899">
        <f t="shared" si="388"/>
        <v>0</v>
      </c>
      <c r="AH583" s="899">
        <f t="shared" si="388"/>
        <v>0</v>
      </c>
      <c r="AI583" s="899">
        <f t="shared" si="422"/>
        <v>0</v>
      </c>
      <c r="AJ583" s="899">
        <f t="shared" si="422"/>
        <v>0</v>
      </c>
      <c r="AK583" s="899">
        <f t="shared" si="422"/>
        <v>0</v>
      </c>
      <c r="AL583" s="899">
        <f t="shared" si="422"/>
        <v>0</v>
      </c>
      <c r="AM583" s="899">
        <f t="shared" si="422"/>
        <v>0</v>
      </c>
      <c r="AN583" s="899">
        <f t="shared" si="422"/>
        <v>0</v>
      </c>
      <c r="AO583" s="899">
        <f t="shared" si="422"/>
        <v>0</v>
      </c>
      <c r="AP583" s="899">
        <f t="shared" si="422"/>
        <v>0</v>
      </c>
      <c r="AQ583" s="899">
        <f t="shared" si="390"/>
        <v>0</v>
      </c>
      <c r="AR583" s="899"/>
      <c r="AS583" s="899">
        <f t="shared" si="396"/>
        <v>0</v>
      </c>
      <c r="AT583" s="899">
        <f t="shared" si="397"/>
        <v>0</v>
      </c>
      <c r="AU583" s="899">
        <f t="shared" si="422"/>
        <v>0</v>
      </c>
      <c r="AV583" s="899">
        <f t="shared" si="422"/>
        <v>0</v>
      </c>
      <c r="AW583" s="899">
        <f t="shared" si="422"/>
        <v>0</v>
      </c>
      <c r="AX583" s="899">
        <f t="shared" si="422"/>
        <v>0</v>
      </c>
      <c r="AY583" s="899">
        <f t="shared" si="422"/>
        <v>0</v>
      </c>
      <c r="AZ583" s="899">
        <f t="shared" si="422"/>
        <v>0</v>
      </c>
      <c r="BA583" s="899">
        <f t="shared" si="422"/>
        <v>0</v>
      </c>
      <c r="BB583" s="899">
        <f t="shared" si="398"/>
        <v>0</v>
      </c>
      <c r="BC583" s="899">
        <f t="shared" si="392"/>
        <v>0</v>
      </c>
      <c r="BD583" s="899">
        <f t="shared" si="393"/>
        <v>0</v>
      </c>
      <c r="BE583" s="901" t="str">
        <f t="shared" si="394"/>
        <v>-</v>
      </c>
      <c r="BF583" s="902"/>
      <c r="BG583" s="903"/>
      <c r="BH583" s="904"/>
      <c r="BI583" s="905"/>
      <c r="BJ583" s="866"/>
      <c r="BL583" s="867"/>
      <c r="BM583" s="867"/>
      <c r="BN583" s="867"/>
    </row>
    <row r="584" spans="1:70">
      <c r="A584" s="872"/>
      <c r="B584" s="897" t="s">
        <v>353</v>
      </c>
      <c r="C584" s="897"/>
      <c r="D584" s="899">
        <f t="shared" si="419"/>
        <v>0</v>
      </c>
      <c r="E584" s="899"/>
      <c r="F584" s="899">
        <f t="shared" si="395"/>
        <v>0</v>
      </c>
      <c r="G584" s="899">
        <f t="shared" si="395"/>
        <v>0</v>
      </c>
      <c r="H584" s="899">
        <f t="shared" si="422"/>
        <v>0</v>
      </c>
      <c r="I584" s="899">
        <f t="shared" si="422"/>
        <v>0</v>
      </c>
      <c r="J584" s="899">
        <f t="shared" si="422"/>
        <v>0</v>
      </c>
      <c r="K584" s="899">
        <f t="shared" si="422"/>
        <v>0</v>
      </c>
      <c r="L584" s="899">
        <f t="shared" si="422"/>
        <v>0</v>
      </c>
      <c r="M584" s="899">
        <f t="shared" si="422"/>
        <v>0</v>
      </c>
      <c r="N584" s="899">
        <f t="shared" si="422"/>
        <v>0</v>
      </c>
      <c r="O584" s="899">
        <f t="shared" si="422"/>
        <v>0</v>
      </c>
      <c r="P584" s="899">
        <f t="shared" si="422"/>
        <v>0</v>
      </c>
      <c r="Q584" s="899">
        <f t="shared" si="422"/>
        <v>0</v>
      </c>
      <c r="R584" s="899">
        <f t="shared" si="422"/>
        <v>0</v>
      </c>
      <c r="S584" s="899">
        <f t="shared" si="422"/>
        <v>0</v>
      </c>
      <c r="T584" s="899">
        <f t="shared" si="422"/>
        <v>0</v>
      </c>
      <c r="U584" s="899">
        <f t="shared" si="422"/>
        <v>0</v>
      </c>
      <c r="V584" s="899">
        <f t="shared" si="422"/>
        <v>0</v>
      </c>
      <c r="W584" s="899">
        <f t="shared" si="422"/>
        <v>0</v>
      </c>
      <c r="X584" s="899">
        <f t="shared" si="422"/>
        <v>0</v>
      </c>
      <c r="Y584" s="899">
        <f t="shared" si="422"/>
        <v>0</v>
      </c>
      <c r="Z584" s="899">
        <f t="shared" si="422"/>
        <v>0</v>
      </c>
      <c r="AA584" s="899">
        <f t="shared" si="422"/>
        <v>0</v>
      </c>
      <c r="AB584" s="899">
        <f t="shared" si="422"/>
        <v>0</v>
      </c>
      <c r="AC584" s="899">
        <f t="shared" si="422"/>
        <v>0</v>
      </c>
      <c r="AD584" s="899">
        <f t="shared" si="422"/>
        <v>0</v>
      </c>
      <c r="AE584" s="899">
        <f t="shared" si="422"/>
        <v>0</v>
      </c>
      <c r="AF584" s="899">
        <f t="shared" si="422"/>
        <v>0</v>
      </c>
      <c r="AG584" s="899">
        <f t="shared" si="388"/>
        <v>0</v>
      </c>
      <c r="AH584" s="899">
        <f t="shared" si="388"/>
        <v>0</v>
      </c>
      <c r="AI584" s="899">
        <f t="shared" si="422"/>
        <v>0</v>
      </c>
      <c r="AJ584" s="899">
        <f t="shared" si="422"/>
        <v>0</v>
      </c>
      <c r="AK584" s="899">
        <f t="shared" si="422"/>
        <v>0</v>
      </c>
      <c r="AL584" s="899">
        <f t="shared" si="422"/>
        <v>0</v>
      </c>
      <c r="AM584" s="899">
        <f t="shared" si="422"/>
        <v>0</v>
      </c>
      <c r="AN584" s="899">
        <f t="shared" si="422"/>
        <v>0</v>
      </c>
      <c r="AO584" s="899">
        <f t="shared" si="422"/>
        <v>0</v>
      </c>
      <c r="AP584" s="899">
        <f t="shared" si="422"/>
        <v>0</v>
      </c>
      <c r="AQ584" s="899">
        <f t="shared" si="390"/>
        <v>0</v>
      </c>
      <c r="AR584" s="899"/>
      <c r="AS584" s="899">
        <f t="shared" si="396"/>
        <v>0</v>
      </c>
      <c r="AT584" s="899">
        <f t="shared" si="397"/>
        <v>0</v>
      </c>
      <c r="AU584" s="899">
        <f t="shared" si="422"/>
        <v>0</v>
      </c>
      <c r="AV584" s="899">
        <f t="shared" si="422"/>
        <v>0</v>
      </c>
      <c r="AW584" s="899">
        <f t="shared" si="422"/>
        <v>0</v>
      </c>
      <c r="AX584" s="899">
        <f t="shared" si="422"/>
        <v>0</v>
      </c>
      <c r="AY584" s="899">
        <f t="shared" si="422"/>
        <v>0</v>
      </c>
      <c r="AZ584" s="899">
        <f t="shared" si="422"/>
        <v>0</v>
      </c>
      <c r="BA584" s="899">
        <f t="shared" si="422"/>
        <v>0</v>
      </c>
      <c r="BB584" s="899">
        <f t="shared" si="398"/>
        <v>0</v>
      </c>
      <c r="BC584" s="899">
        <f t="shared" si="392"/>
        <v>0</v>
      </c>
      <c r="BD584" s="899">
        <f t="shared" si="393"/>
        <v>0</v>
      </c>
      <c r="BE584" s="901" t="str">
        <f t="shared" si="394"/>
        <v>-</v>
      </c>
      <c r="BF584" s="902"/>
      <c r="BG584" s="903"/>
      <c r="BH584" s="904"/>
      <c r="BI584" s="905"/>
      <c r="BJ584" s="866"/>
      <c r="BL584" s="867"/>
      <c r="BM584" s="867"/>
      <c r="BN584" s="867"/>
    </row>
    <row r="585" spans="1:70">
      <c r="A585" s="872"/>
      <c r="B585" s="897" t="s">
        <v>354</v>
      </c>
      <c r="C585" s="897"/>
      <c r="D585" s="899">
        <f t="shared" si="419"/>
        <v>0</v>
      </c>
      <c r="E585" s="899"/>
      <c r="F585" s="899">
        <f t="shared" si="395"/>
        <v>0</v>
      </c>
      <c r="G585" s="899">
        <f t="shared" si="395"/>
        <v>0</v>
      </c>
      <c r="H585" s="899">
        <f t="shared" si="422"/>
        <v>0</v>
      </c>
      <c r="I585" s="899">
        <f t="shared" si="422"/>
        <v>0</v>
      </c>
      <c r="J585" s="899">
        <f t="shared" si="422"/>
        <v>0</v>
      </c>
      <c r="K585" s="899">
        <f t="shared" si="422"/>
        <v>0</v>
      </c>
      <c r="L585" s="899">
        <f t="shared" si="422"/>
        <v>0</v>
      </c>
      <c r="M585" s="899">
        <f t="shared" si="422"/>
        <v>0</v>
      </c>
      <c r="N585" s="899">
        <f t="shared" si="422"/>
        <v>0</v>
      </c>
      <c r="O585" s="899">
        <f t="shared" si="422"/>
        <v>0</v>
      </c>
      <c r="P585" s="899">
        <f t="shared" si="422"/>
        <v>0</v>
      </c>
      <c r="Q585" s="899">
        <f t="shared" si="422"/>
        <v>0</v>
      </c>
      <c r="R585" s="899">
        <f t="shared" si="422"/>
        <v>0</v>
      </c>
      <c r="S585" s="899">
        <f t="shared" si="422"/>
        <v>0</v>
      </c>
      <c r="T585" s="899">
        <f t="shared" si="422"/>
        <v>0</v>
      </c>
      <c r="U585" s="899">
        <f t="shared" si="422"/>
        <v>0</v>
      </c>
      <c r="V585" s="899">
        <f t="shared" si="422"/>
        <v>0</v>
      </c>
      <c r="W585" s="899">
        <f t="shared" si="422"/>
        <v>0</v>
      </c>
      <c r="X585" s="899">
        <f t="shared" si="422"/>
        <v>0</v>
      </c>
      <c r="Y585" s="899">
        <f t="shared" si="422"/>
        <v>0</v>
      </c>
      <c r="Z585" s="899">
        <f t="shared" si="422"/>
        <v>0</v>
      </c>
      <c r="AA585" s="899">
        <f t="shared" si="422"/>
        <v>0</v>
      </c>
      <c r="AB585" s="899">
        <f t="shared" si="422"/>
        <v>0</v>
      </c>
      <c r="AC585" s="899">
        <f t="shared" si="422"/>
        <v>0</v>
      </c>
      <c r="AD585" s="899">
        <f t="shared" si="422"/>
        <v>0</v>
      </c>
      <c r="AE585" s="899">
        <f t="shared" si="422"/>
        <v>0</v>
      </c>
      <c r="AF585" s="899">
        <f t="shared" si="422"/>
        <v>0</v>
      </c>
      <c r="AG585" s="899">
        <f t="shared" si="388"/>
        <v>0</v>
      </c>
      <c r="AH585" s="899">
        <f t="shared" si="388"/>
        <v>0</v>
      </c>
      <c r="AI585" s="899">
        <f t="shared" si="422"/>
        <v>0</v>
      </c>
      <c r="AJ585" s="899">
        <f t="shared" si="422"/>
        <v>0</v>
      </c>
      <c r="AK585" s="899">
        <f t="shared" si="422"/>
        <v>0</v>
      </c>
      <c r="AL585" s="899">
        <f t="shared" si="422"/>
        <v>0</v>
      </c>
      <c r="AM585" s="899">
        <f t="shared" si="422"/>
        <v>0</v>
      </c>
      <c r="AN585" s="899">
        <f t="shared" si="422"/>
        <v>0</v>
      </c>
      <c r="AO585" s="899">
        <f t="shared" si="422"/>
        <v>0</v>
      </c>
      <c r="AP585" s="899">
        <f t="shared" si="422"/>
        <v>0</v>
      </c>
      <c r="AQ585" s="899">
        <f t="shared" si="390"/>
        <v>0</v>
      </c>
      <c r="AR585" s="899"/>
      <c r="AS585" s="899">
        <f t="shared" si="396"/>
        <v>0</v>
      </c>
      <c r="AT585" s="899">
        <f t="shared" si="397"/>
        <v>0</v>
      </c>
      <c r="AU585" s="899">
        <f t="shared" si="422"/>
        <v>0</v>
      </c>
      <c r="AV585" s="899">
        <f t="shared" si="422"/>
        <v>0</v>
      </c>
      <c r="AW585" s="899">
        <f t="shared" si="422"/>
        <v>0</v>
      </c>
      <c r="AX585" s="899">
        <f t="shared" si="422"/>
        <v>0</v>
      </c>
      <c r="AY585" s="899">
        <f t="shared" si="422"/>
        <v>0</v>
      </c>
      <c r="AZ585" s="899">
        <f t="shared" si="422"/>
        <v>0</v>
      </c>
      <c r="BA585" s="899">
        <f t="shared" si="422"/>
        <v>0</v>
      </c>
      <c r="BB585" s="899">
        <f t="shared" si="398"/>
        <v>0</v>
      </c>
      <c r="BC585" s="899">
        <f t="shared" si="392"/>
        <v>0</v>
      </c>
      <c r="BD585" s="899">
        <f t="shared" si="393"/>
        <v>0</v>
      </c>
      <c r="BE585" s="901" t="str">
        <f t="shared" si="394"/>
        <v>-</v>
      </c>
      <c r="BF585" s="902"/>
      <c r="BG585" s="903"/>
      <c r="BH585" s="904"/>
      <c r="BI585" s="905"/>
      <c r="BJ585" s="866"/>
      <c r="BL585" s="867"/>
      <c r="BM585" s="867"/>
      <c r="BN585" s="867"/>
    </row>
    <row r="586" spans="1:70">
      <c r="A586" s="872"/>
      <c r="B586" s="897" t="s">
        <v>355</v>
      </c>
      <c r="C586" s="897"/>
      <c r="D586" s="899">
        <f t="shared" si="419"/>
        <v>0</v>
      </c>
      <c r="E586" s="899"/>
      <c r="F586" s="899">
        <f t="shared" si="395"/>
        <v>0</v>
      </c>
      <c r="G586" s="899">
        <f t="shared" si="395"/>
        <v>0</v>
      </c>
      <c r="H586" s="899">
        <f t="shared" si="422"/>
        <v>0</v>
      </c>
      <c r="I586" s="899">
        <f t="shared" si="422"/>
        <v>0</v>
      </c>
      <c r="J586" s="899">
        <f t="shared" si="422"/>
        <v>0</v>
      </c>
      <c r="K586" s="899">
        <f t="shared" si="422"/>
        <v>0</v>
      </c>
      <c r="L586" s="899">
        <f t="shared" si="422"/>
        <v>0</v>
      </c>
      <c r="M586" s="899">
        <f t="shared" si="422"/>
        <v>0</v>
      </c>
      <c r="N586" s="899">
        <f t="shared" si="422"/>
        <v>0</v>
      </c>
      <c r="O586" s="899">
        <f t="shared" si="422"/>
        <v>0</v>
      </c>
      <c r="P586" s="899">
        <f t="shared" si="422"/>
        <v>0</v>
      </c>
      <c r="Q586" s="899">
        <f t="shared" si="422"/>
        <v>0</v>
      </c>
      <c r="R586" s="899">
        <f t="shared" si="422"/>
        <v>0</v>
      </c>
      <c r="S586" s="899">
        <f t="shared" si="422"/>
        <v>0</v>
      </c>
      <c r="T586" s="899">
        <f t="shared" si="422"/>
        <v>0</v>
      </c>
      <c r="U586" s="899">
        <f t="shared" si="422"/>
        <v>0</v>
      </c>
      <c r="V586" s="899">
        <f t="shared" si="422"/>
        <v>0</v>
      </c>
      <c r="W586" s="899">
        <f t="shared" si="422"/>
        <v>0</v>
      </c>
      <c r="X586" s="899">
        <f t="shared" si="422"/>
        <v>0</v>
      </c>
      <c r="Y586" s="899">
        <f t="shared" si="422"/>
        <v>0</v>
      </c>
      <c r="Z586" s="899">
        <f t="shared" si="422"/>
        <v>0</v>
      </c>
      <c r="AA586" s="899">
        <f t="shared" si="422"/>
        <v>0</v>
      </c>
      <c r="AB586" s="899">
        <f t="shared" si="422"/>
        <v>0</v>
      </c>
      <c r="AC586" s="899">
        <f t="shared" si="422"/>
        <v>0</v>
      </c>
      <c r="AD586" s="899">
        <f t="shared" si="422"/>
        <v>0</v>
      </c>
      <c r="AE586" s="899">
        <f t="shared" si="422"/>
        <v>0</v>
      </c>
      <c r="AF586" s="899">
        <f t="shared" si="422"/>
        <v>0</v>
      </c>
      <c r="AG586" s="899">
        <f t="shared" si="388"/>
        <v>0</v>
      </c>
      <c r="AH586" s="899">
        <f t="shared" si="388"/>
        <v>0</v>
      </c>
      <c r="AI586" s="899">
        <f t="shared" si="422"/>
        <v>0</v>
      </c>
      <c r="AJ586" s="899">
        <f t="shared" si="422"/>
        <v>0</v>
      </c>
      <c r="AK586" s="899">
        <f t="shared" si="422"/>
        <v>0</v>
      </c>
      <c r="AL586" s="899">
        <f t="shared" si="422"/>
        <v>0</v>
      </c>
      <c r="AM586" s="899">
        <f t="shared" si="422"/>
        <v>0</v>
      </c>
      <c r="AN586" s="899">
        <f t="shared" si="422"/>
        <v>0</v>
      </c>
      <c r="AO586" s="899">
        <f t="shared" si="422"/>
        <v>0</v>
      </c>
      <c r="AP586" s="899">
        <f t="shared" si="422"/>
        <v>0</v>
      </c>
      <c r="AQ586" s="899">
        <f t="shared" si="390"/>
        <v>0</v>
      </c>
      <c r="AR586" s="899"/>
      <c r="AS586" s="899">
        <f t="shared" si="396"/>
        <v>0</v>
      </c>
      <c r="AT586" s="899">
        <f t="shared" si="397"/>
        <v>0</v>
      </c>
      <c r="AU586" s="899">
        <f t="shared" si="422"/>
        <v>0</v>
      </c>
      <c r="AV586" s="899">
        <f t="shared" si="422"/>
        <v>0</v>
      </c>
      <c r="AW586" s="899">
        <f t="shared" si="422"/>
        <v>0</v>
      </c>
      <c r="AX586" s="899">
        <f t="shared" si="422"/>
        <v>0</v>
      </c>
      <c r="AY586" s="899">
        <f t="shared" si="422"/>
        <v>0</v>
      </c>
      <c r="AZ586" s="899">
        <f t="shared" si="422"/>
        <v>0</v>
      </c>
      <c r="BA586" s="899">
        <f t="shared" si="422"/>
        <v>0</v>
      </c>
      <c r="BB586" s="899">
        <f t="shared" si="398"/>
        <v>0</v>
      </c>
      <c r="BC586" s="899">
        <f t="shared" si="392"/>
        <v>0</v>
      </c>
      <c r="BD586" s="899">
        <f t="shared" si="393"/>
        <v>0</v>
      </c>
      <c r="BE586" s="901" t="str">
        <f t="shared" si="394"/>
        <v>-</v>
      </c>
      <c r="BF586" s="902"/>
      <c r="BG586" s="903"/>
      <c r="BH586" s="904"/>
      <c r="BI586" s="905"/>
      <c r="BJ586" s="866"/>
      <c r="BL586" s="867"/>
      <c r="BM586" s="867"/>
      <c r="BN586" s="867"/>
    </row>
    <row r="587" spans="1:70">
      <c r="A587" s="872"/>
      <c r="B587" s="897" t="s">
        <v>356</v>
      </c>
      <c r="C587" s="897"/>
      <c r="D587" s="899">
        <f t="shared" si="419"/>
        <v>0</v>
      </c>
      <c r="E587" s="899"/>
      <c r="F587" s="899">
        <f t="shared" si="395"/>
        <v>0</v>
      </c>
      <c r="G587" s="899">
        <f t="shared" si="395"/>
        <v>0</v>
      </c>
      <c r="H587" s="899">
        <f t="shared" si="422"/>
        <v>0</v>
      </c>
      <c r="I587" s="899">
        <f t="shared" si="422"/>
        <v>0</v>
      </c>
      <c r="J587" s="899">
        <f t="shared" si="422"/>
        <v>0</v>
      </c>
      <c r="K587" s="899">
        <f t="shared" si="422"/>
        <v>0</v>
      </c>
      <c r="L587" s="899">
        <f t="shared" si="422"/>
        <v>0</v>
      </c>
      <c r="M587" s="899">
        <f t="shared" si="422"/>
        <v>0</v>
      </c>
      <c r="N587" s="899">
        <f t="shared" si="422"/>
        <v>0</v>
      </c>
      <c r="O587" s="899">
        <f t="shared" si="422"/>
        <v>0</v>
      </c>
      <c r="P587" s="899">
        <f t="shared" si="422"/>
        <v>0</v>
      </c>
      <c r="Q587" s="899">
        <f t="shared" si="422"/>
        <v>0</v>
      </c>
      <c r="R587" s="899">
        <f t="shared" si="422"/>
        <v>0</v>
      </c>
      <c r="S587" s="899">
        <f t="shared" si="422"/>
        <v>0</v>
      </c>
      <c r="T587" s="899">
        <f t="shared" si="422"/>
        <v>0</v>
      </c>
      <c r="U587" s="899">
        <f t="shared" si="422"/>
        <v>0</v>
      </c>
      <c r="V587" s="899">
        <f t="shared" si="422"/>
        <v>0</v>
      </c>
      <c r="W587" s="899">
        <f t="shared" ref="H587:BA591" si="423">W568</f>
        <v>0</v>
      </c>
      <c r="X587" s="899">
        <f t="shared" si="423"/>
        <v>0</v>
      </c>
      <c r="Y587" s="899">
        <f t="shared" si="423"/>
        <v>0</v>
      </c>
      <c r="Z587" s="899">
        <f t="shared" si="423"/>
        <v>0</v>
      </c>
      <c r="AA587" s="899">
        <f t="shared" si="423"/>
        <v>0</v>
      </c>
      <c r="AB587" s="899">
        <f t="shared" si="423"/>
        <v>0</v>
      </c>
      <c r="AC587" s="899">
        <f t="shared" si="423"/>
        <v>0</v>
      </c>
      <c r="AD587" s="899">
        <f t="shared" si="423"/>
        <v>0</v>
      </c>
      <c r="AE587" s="899">
        <f t="shared" si="423"/>
        <v>0</v>
      </c>
      <c r="AF587" s="899">
        <f t="shared" si="423"/>
        <v>0</v>
      </c>
      <c r="AG587" s="899">
        <f t="shared" si="388"/>
        <v>0</v>
      </c>
      <c r="AH587" s="899">
        <f t="shared" si="388"/>
        <v>0</v>
      </c>
      <c r="AI587" s="899">
        <f t="shared" si="423"/>
        <v>0</v>
      </c>
      <c r="AJ587" s="899">
        <f t="shared" si="423"/>
        <v>0</v>
      </c>
      <c r="AK587" s="899">
        <f t="shared" si="423"/>
        <v>0</v>
      </c>
      <c r="AL587" s="899">
        <f t="shared" si="423"/>
        <v>0</v>
      </c>
      <c r="AM587" s="899">
        <f t="shared" si="423"/>
        <v>0</v>
      </c>
      <c r="AN587" s="899">
        <f t="shared" si="423"/>
        <v>0</v>
      </c>
      <c r="AO587" s="899">
        <f t="shared" si="423"/>
        <v>0</v>
      </c>
      <c r="AP587" s="899">
        <f t="shared" si="423"/>
        <v>0</v>
      </c>
      <c r="AQ587" s="899">
        <f t="shared" si="390"/>
        <v>0</v>
      </c>
      <c r="AR587" s="899"/>
      <c r="AS587" s="899">
        <f t="shared" si="396"/>
        <v>0</v>
      </c>
      <c r="AT587" s="899">
        <f t="shared" si="397"/>
        <v>0</v>
      </c>
      <c r="AU587" s="899">
        <f t="shared" si="423"/>
        <v>0</v>
      </c>
      <c r="AV587" s="899">
        <f t="shared" si="423"/>
        <v>0</v>
      </c>
      <c r="AW587" s="899">
        <f t="shared" si="423"/>
        <v>0</v>
      </c>
      <c r="AX587" s="899">
        <f t="shared" si="423"/>
        <v>0</v>
      </c>
      <c r="AY587" s="899">
        <f t="shared" si="423"/>
        <v>0</v>
      </c>
      <c r="AZ587" s="899">
        <f t="shared" si="423"/>
        <v>0</v>
      </c>
      <c r="BA587" s="899">
        <f t="shared" si="423"/>
        <v>0</v>
      </c>
      <c r="BB587" s="899">
        <f t="shared" si="398"/>
        <v>0</v>
      </c>
      <c r="BC587" s="899">
        <f t="shared" si="392"/>
        <v>0</v>
      </c>
      <c r="BD587" s="899">
        <f t="shared" si="393"/>
        <v>0</v>
      </c>
      <c r="BE587" s="901" t="str">
        <f t="shared" si="394"/>
        <v>-</v>
      </c>
      <c r="BF587" s="902"/>
      <c r="BG587" s="903"/>
      <c r="BH587" s="904"/>
      <c r="BI587" s="905"/>
      <c r="BJ587" s="866"/>
      <c r="BL587" s="867"/>
      <c r="BM587" s="867"/>
      <c r="BN587" s="867"/>
    </row>
    <row r="588" spans="1:70">
      <c r="A588" s="872"/>
      <c r="B588" s="897" t="s">
        <v>357</v>
      </c>
      <c r="C588" s="897"/>
      <c r="D588" s="899">
        <f t="shared" si="419"/>
        <v>0</v>
      </c>
      <c r="E588" s="899"/>
      <c r="F588" s="899">
        <f t="shared" si="395"/>
        <v>0</v>
      </c>
      <c r="G588" s="899">
        <f t="shared" si="395"/>
        <v>0</v>
      </c>
      <c r="H588" s="899">
        <f t="shared" si="423"/>
        <v>0</v>
      </c>
      <c r="I588" s="899">
        <f t="shared" si="423"/>
        <v>0</v>
      </c>
      <c r="J588" s="899">
        <f t="shared" si="423"/>
        <v>0</v>
      </c>
      <c r="K588" s="899">
        <f t="shared" si="423"/>
        <v>0</v>
      </c>
      <c r="L588" s="899">
        <f t="shared" si="423"/>
        <v>0</v>
      </c>
      <c r="M588" s="899">
        <f t="shared" si="423"/>
        <v>0</v>
      </c>
      <c r="N588" s="899">
        <f t="shared" si="423"/>
        <v>0</v>
      </c>
      <c r="O588" s="899">
        <f t="shared" si="423"/>
        <v>0</v>
      </c>
      <c r="P588" s="899">
        <f t="shared" si="423"/>
        <v>0</v>
      </c>
      <c r="Q588" s="899">
        <f t="shared" si="423"/>
        <v>0</v>
      </c>
      <c r="R588" s="899">
        <f t="shared" si="423"/>
        <v>0</v>
      </c>
      <c r="S588" s="899">
        <f t="shared" si="423"/>
        <v>0</v>
      </c>
      <c r="T588" s="899">
        <f t="shared" si="423"/>
        <v>0</v>
      </c>
      <c r="U588" s="899">
        <f t="shared" si="423"/>
        <v>0</v>
      </c>
      <c r="V588" s="899">
        <f t="shared" si="423"/>
        <v>0</v>
      </c>
      <c r="W588" s="899">
        <f t="shared" si="423"/>
        <v>0</v>
      </c>
      <c r="X588" s="899">
        <f t="shared" si="423"/>
        <v>0</v>
      </c>
      <c r="Y588" s="899">
        <f t="shared" si="423"/>
        <v>0</v>
      </c>
      <c r="Z588" s="899">
        <f t="shared" si="423"/>
        <v>0</v>
      </c>
      <c r="AA588" s="899">
        <f t="shared" si="423"/>
        <v>0</v>
      </c>
      <c r="AB588" s="899">
        <f t="shared" si="423"/>
        <v>0</v>
      </c>
      <c r="AC588" s="899">
        <f t="shared" si="423"/>
        <v>0</v>
      </c>
      <c r="AD588" s="899">
        <f t="shared" si="423"/>
        <v>0</v>
      </c>
      <c r="AE588" s="899">
        <f t="shared" si="423"/>
        <v>0</v>
      </c>
      <c r="AF588" s="899">
        <f t="shared" si="423"/>
        <v>0</v>
      </c>
      <c r="AG588" s="899">
        <f t="shared" si="388"/>
        <v>0</v>
      </c>
      <c r="AH588" s="899">
        <f t="shared" si="388"/>
        <v>0</v>
      </c>
      <c r="AI588" s="899">
        <f t="shared" si="423"/>
        <v>0</v>
      </c>
      <c r="AJ588" s="899">
        <f t="shared" si="423"/>
        <v>0</v>
      </c>
      <c r="AK588" s="899">
        <f t="shared" si="423"/>
        <v>0</v>
      </c>
      <c r="AL588" s="899">
        <f t="shared" si="423"/>
        <v>0</v>
      </c>
      <c r="AM588" s="899">
        <f t="shared" si="423"/>
        <v>0</v>
      </c>
      <c r="AN588" s="899">
        <f t="shared" si="423"/>
        <v>0</v>
      </c>
      <c r="AO588" s="899">
        <f t="shared" si="423"/>
        <v>0</v>
      </c>
      <c r="AP588" s="899">
        <f t="shared" si="423"/>
        <v>0</v>
      </c>
      <c r="AQ588" s="899">
        <f t="shared" si="390"/>
        <v>0</v>
      </c>
      <c r="AR588" s="899"/>
      <c r="AS588" s="899">
        <f t="shared" si="396"/>
        <v>0</v>
      </c>
      <c r="AT588" s="899">
        <f t="shared" si="397"/>
        <v>0</v>
      </c>
      <c r="AU588" s="899">
        <f t="shared" si="423"/>
        <v>0</v>
      </c>
      <c r="AV588" s="899">
        <f t="shared" si="423"/>
        <v>0</v>
      </c>
      <c r="AW588" s="899">
        <f t="shared" si="423"/>
        <v>0</v>
      </c>
      <c r="AX588" s="899">
        <f t="shared" si="423"/>
        <v>0</v>
      </c>
      <c r="AY588" s="899">
        <f t="shared" si="423"/>
        <v>0</v>
      </c>
      <c r="AZ588" s="899">
        <f t="shared" si="423"/>
        <v>0</v>
      </c>
      <c r="BA588" s="899">
        <f t="shared" si="423"/>
        <v>0</v>
      </c>
      <c r="BB588" s="899">
        <f t="shared" si="398"/>
        <v>0</v>
      </c>
      <c r="BC588" s="899">
        <f t="shared" si="392"/>
        <v>0</v>
      </c>
      <c r="BD588" s="899">
        <f t="shared" si="393"/>
        <v>0</v>
      </c>
      <c r="BE588" s="901" t="str">
        <f t="shared" si="394"/>
        <v>-</v>
      </c>
      <c r="BF588" s="902"/>
      <c r="BG588" s="903"/>
      <c r="BH588" s="904"/>
      <c r="BI588" s="905"/>
      <c r="BJ588" s="866"/>
      <c r="BL588" s="867"/>
      <c r="BM588" s="867"/>
      <c r="BN588" s="867"/>
    </row>
    <row r="589" spans="1:70">
      <c r="A589" s="872"/>
      <c r="B589" s="897" t="s">
        <v>358</v>
      </c>
      <c r="C589" s="897"/>
      <c r="D589" s="899">
        <f t="shared" si="419"/>
        <v>0</v>
      </c>
      <c r="E589" s="899"/>
      <c r="F589" s="899">
        <f t="shared" si="395"/>
        <v>0</v>
      </c>
      <c r="G589" s="899">
        <f t="shared" si="395"/>
        <v>0</v>
      </c>
      <c r="H589" s="899">
        <f t="shared" si="423"/>
        <v>0</v>
      </c>
      <c r="I589" s="899">
        <f t="shared" si="423"/>
        <v>0</v>
      </c>
      <c r="J589" s="899">
        <f t="shared" si="423"/>
        <v>0</v>
      </c>
      <c r="K589" s="899">
        <f t="shared" si="423"/>
        <v>0</v>
      </c>
      <c r="L589" s="899">
        <f t="shared" si="423"/>
        <v>0</v>
      </c>
      <c r="M589" s="899">
        <f t="shared" si="423"/>
        <v>0</v>
      </c>
      <c r="N589" s="899">
        <f t="shared" si="423"/>
        <v>0</v>
      </c>
      <c r="O589" s="899">
        <f t="shared" si="423"/>
        <v>0</v>
      </c>
      <c r="P589" s="899">
        <f t="shared" si="423"/>
        <v>0</v>
      </c>
      <c r="Q589" s="899">
        <f t="shared" si="423"/>
        <v>0</v>
      </c>
      <c r="R589" s="899">
        <f t="shared" si="423"/>
        <v>0</v>
      </c>
      <c r="S589" s="899">
        <f t="shared" si="423"/>
        <v>0</v>
      </c>
      <c r="T589" s="899">
        <f t="shared" si="423"/>
        <v>0</v>
      </c>
      <c r="U589" s="899">
        <f t="shared" si="423"/>
        <v>0</v>
      </c>
      <c r="V589" s="899">
        <f t="shared" si="423"/>
        <v>0</v>
      </c>
      <c r="W589" s="899">
        <f t="shared" si="423"/>
        <v>0</v>
      </c>
      <c r="X589" s="899">
        <f t="shared" si="423"/>
        <v>0</v>
      </c>
      <c r="Y589" s="899">
        <f t="shared" si="423"/>
        <v>0</v>
      </c>
      <c r="Z589" s="899">
        <f t="shared" si="423"/>
        <v>0</v>
      </c>
      <c r="AA589" s="899">
        <f t="shared" si="423"/>
        <v>0</v>
      </c>
      <c r="AB589" s="899">
        <f t="shared" si="423"/>
        <v>0</v>
      </c>
      <c r="AC589" s="899">
        <f t="shared" si="423"/>
        <v>0</v>
      </c>
      <c r="AD589" s="899">
        <f t="shared" si="423"/>
        <v>0</v>
      </c>
      <c r="AE589" s="899">
        <f t="shared" si="423"/>
        <v>0</v>
      </c>
      <c r="AF589" s="899">
        <f t="shared" si="423"/>
        <v>0</v>
      </c>
      <c r="AG589" s="899">
        <f t="shared" si="388"/>
        <v>0</v>
      </c>
      <c r="AH589" s="899">
        <f t="shared" si="388"/>
        <v>0</v>
      </c>
      <c r="AI589" s="899">
        <f t="shared" si="423"/>
        <v>0</v>
      </c>
      <c r="AJ589" s="899">
        <f t="shared" si="423"/>
        <v>0</v>
      </c>
      <c r="AK589" s="899">
        <f t="shared" si="423"/>
        <v>0</v>
      </c>
      <c r="AL589" s="899">
        <f t="shared" si="423"/>
        <v>0</v>
      </c>
      <c r="AM589" s="899">
        <f t="shared" si="423"/>
        <v>0</v>
      </c>
      <c r="AN589" s="899">
        <f t="shared" si="423"/>
        <v>0</v>
      </c>
      <c r="AO589" s="899">
        <f t="shared" si="423"/>
        <v>0</v>
      </c>
      <c r="AP589" s="899">
        <f t="shared" si="423"/>
        <v>0</v>
      </c>
      <c r="AQ589" s="899">
        <f t="shared" si="390"/>
        <v>0</v>
      </c>
      <c r="AR589" s="899"/>
      <c r="AS589" s="899">
        <f t="shared" si="396"/>
        <v>0</v>
      </c>
      <c r="AT589" s="899">
        <f t="shared" si="397"/>
        <v>0</v>
      </c>
      <c r="AU589" s="899">
        <f t="shared" si="423"/>
        <v>0</v>
      </c>
      <c r="AV589" s="899">
        <f t="shared" si="423"/>
        <v>0</v>
      </c>
      <c r="AW589" s="899">
        <f t="shared" si="423"/>
        <v>0</v>
      </c>
      <c r="AX589" s="899">
        <f t="shared" si="423"/>
        <v>0</v>
      </c>
      <c r="AY589" s="899">
        <f t="shared" si="423"/>
        <v>0</v>
      </c>
      <c r="AZ589" s="899">
        <f t="shared" si="423"/>
        <v>0</v>
      </c>
      <c r="BA589" s="899">
        <f t="shared" si="423"/>
        <v>0</v>
      </c>
      <c r="BB589" s="899">
        <f t="shared" si="398"/>
        <v>0</v>
      </c>
      <c r="BC589" s="899">
        <f t="shared" si="392"/>
        <v>0</v>
      </c>
      <c r="BD589" s="899">
        <f t="shared" si="393"/>
        <v>0</v>
      </c>
      <c r="BE589" s="901" t="str">
        <f t="shared" si="394"/>
        <v>-</v>
      </c>
      <c r="BF589" s="902"/>
      <c r="BG589" s="903"/>
      <c r="BH589" s="904"/>
      <c r="BI589" s="905"/>
      <c r="BJ589" s="866"/>
      <c r="BL589" s="867"/>
      <c r="BM589" s="867"/>
      <c r="BN589" s="867"/>
    </row>
    <row r="590" spans="1:70">
      <c r="A590" s="872"/>
      <c r="B590" s="897" t="s">
        <v>359</v>
      </c>
      <c r="C590" s="897"/>
      <c r="D590" s="899">
        <f t="shared" si="419"/>
        <v>0</v>
      </c>
      <c r="E590" s="899"/>
      <c r="F590" s="899">
        <f t="shared" si="395"/>
        <v>0</v>
      </c>
      <c r="G590" s="899">
        <f t="shared" si="395"/>
        <v>0</v>
      </c>
      <c r="H590" s="899">
        <f t="shared" si="423"/>
        <v>0</v>
      </c>
      <c r="I590" s="899">
        <f t="shared" si="423"/>
        <v>0</v>
      </c>
      <c r="J590" s="899">
        <f t="shared" si="423"/>
        <v>0</v>
      </c>
      <c r="K590" s="899">
        <f t="shared" si="423"/>
        <v>0</v>
      </c>
      <c r="L590" s="899">
        <f t="shared" si="423"/>
        <v>0</v>
      </c>
      <c r="M590" s="899">
        <f t="shared" si="423"/>
        <v>0</v>
      </c>
      <c r="N590" s="899">
        <f t="shared" si="423"/>
        <v>0</v>
      </c>
      <c r="O590" s="899">
        <f t="shared" si="423"/>
        <v>0</v>
      </c>
      <c r="P590" s="899">
        <f t="shared" si="423"/>
        <v>0</v>
      </c>
      <c r="Q590" s="899">
        <f t="shared" si="423"/>
        <v>0</v>
      </c>
      <c r="R590" s="899">
        <f t="shared" si="423"/>
        <v>0</v>
      </c>
      <c r="S590" s="899">
        <f t="shared" si="423"/>
        <v>0</v>
      </c>
      <c r="T590" s="899">
        <f t="shared" si="423"/>
        <v>0</v>
      </c>
      <c r="U590" s="899">
        <f t="shared" si="423"/>
        <v>0</v>
      </c>
      <c r="V590" s="899">
        <f t="shared" si="423"/>
        <v>0</v>
      </c>
      <c r="W590" s="899">
        <f t="shared" si="423"/>
        <v>0</v>
      </c>
      <c r="X590" s="899">
        <f t="shared" si="423"/>
        <v>0</v>
      </c>
      <c r="Y590" s="899">
        <f t="shared" si="423"/>
        <v>0</v>
      </c>
      <c r="Z590" s="899">
        <f t="shared" si="423"/>
        <v>0</v>
      </c>
      <c r="AA590" s="899">
        <f t="shared" si="423"/>
        <v>0</v>
      </c>
      <c r="AB590" s="899">
        <f t="shared" si="423"/>
        <v>0</v>
      </c>
      <c r="AC590" s="899">
        <f t="shared" si="423"/>
        <v>0</v>
      </c>
      <c r="AD590" s="899">
        <f t="shared" si="423"/>
        <v>0</v>
      </c>
      <c r="AE590" s="899">
        <f t="shared" si="423"/>
        <v>0</v>
      </c>
      <c r="AF590" s="899">
        <f t="shared" si="423"/>
        <v>0</v>
      </c>
      <c r="AG590" s="899">
        <f t="shared" si="388"/>
        <v>0</v>
      </c>
      <c r="AH590" s="899">
        <f t="shared" si="388"/>
        <v>0</v>
      </c>
      <c r="AI590" s="899">
        <f t="shared" si="423"/>
        <v>0</v>
      </c>
      <c r="AJ590" s="899">
        <f t="shared" si="423"/>
        <v>0</v>
      </c>
      <c r="AK590" s="899">
        <f t="shared" si="423"/>
        <v>0</v>
      </c>
      <c r="AL590" s="899">
        <f t="shared" si="423"/>
        <v>0</v>
      </c>
      <c r="AM590" s="899">
        <f t="shared" si="423"/>
        <v>0</v>
      </c>
      <c r="AN590" s="899">
        <f t="shared" si="423"/>
        <v>0</v>
      </c>
      <c r="AO590" s="899">
        <f t="shared" si="423"/>
        <v>0</v>
      </c>
      <c r="AP590" s="899">
        <f t="shared" si="423"/>
        <v>0</v>
      </c>
      <c r="AQ590" s="899">
        <f t="shared" si="390"/>
        <v>0</v>
      </c>
      <c r="AR590" s="899"/>
      <c r="AS590" s="899">
        <f t="shared" si="396"/>
        <v>0</v>
      </c>
      <c r="AT590" s="899">
        <f t="shared" si="397"/>
        <v>0</v>
      </c>
      <c r="AU590" s="899">
        <f t="shared" si="423"/>
        <v>0</v>
      </c>
      <c r="AV590" s="899">
        <f t="shared" si="423"/>
        <v>0</v>
      </c>
      <c r="AW590" s="899">
        <f t="shared" si="423"/>
        <v>0</v>
      </c>
      <c r="AX590" s="899">
        <f t="shared" si="423"/>
        <v>0</v>
      </c>
      <c r="AY590" s="899">
        <f t="shared" si="423"/>
        <v>0</v>
      </c>
      <c r="AZ590" s="899">
        <f t="shared" si="423"/>
        <v>0</v>
      </c>
      <c r="BA590" s="899">
        <f t="shared" si="423"/>
        <v>0</v>
      </c>
      <c r="BB590" s="899">
        <f t="shared" si="398"/>
        <v>0</v>
      </c>
      <c r="BC590" s="899">
        <f t="shared" si="392"/>
        <v>0</v>
      </c>
      <c r="BD590" s="899">
        <f t="shared" si="393"/>
        <v>0</v>
      </c>
      <c r="BE590" s="901" t="str">
        <f t="shared" si="394"/>
        <v>-</v>
      </c>
      <c r="BF590" s="902"/>
      <c r="BG590" s="903"/>
      <c r="BH590" s="904"/>
      <c r="BI590" s="905"/>
      <c r="BJ590" s="866"/>
      <c r="BL590" s="867"/>
      <c r="BM590" s="867"/>
      <c r="BN590" s="867"/>
    </row>
    <row r="591" spans="1:70">
      <c r="A591" s="872"/>
      <c r="B591" s="897" t="s">
        <v>55</v>
      </c>
      <c r="C591" s="897"/>
      <c r="D591" s="899">
        <f t="shared" si="419"/>
        <v>0</v>
      </c>
      <c r="E591" s="899"/>
      <c r="F591" s="899">
        <f t="shared" si="395"/>
        <v>0</v>
      </c>
      <c r="G591" s="899">
        <f t="shared" si="395"/>
        <v>0</v>
      </c>
      <c r="H591" s="899">
        <f t="shared" si="423"/>
        <v>0</v>
      </c>
      <c r="I591" s="899">
        <f t="shared" si="423"/>
        <v>0</v>
      </c>
      <c r="J591" s="899">
        <f t="shared" si="423"/>
        <v>0</v>
      </c>
      <c r="K591" s="899">
        <f t="shared" si="423"/>
        <v>0</v>
      </c>
      <c r="L591" s="899">
        <f t="shared" si="423"/>
        <v>0</v>
      </c>
      <c r="M591" s="899">
        <f t="shared" si="423"/>
        <v>0</v>
      </c>
      <c r="N591" s="899">
        <f t="shared" si="423"/>
        <v>0</v>
      </c>
      <c r="O591" s="899">
        <f t="shared" si="423"/>
        <v>0</v>
      </c>
      <c r="P591" s="899">
        <f t="shared" si="423"/>
        <v>0</v>
      </c>
      <c r="Q591" s="899">
        <f t="shared" si="423"/>
        <v>0</v>
      </c>
      <c r="R591" s="899">
        <f t="shared" si="423"/>
        <v>0</v>
      </c>
      <c r="S591" s="899">
        <f t="shared" si="423"/>
        <v>0</v>
      </c>
      <c r="T591" s="899">
        <f t="shared" si="423"/>
        <v>0</v>
      </c>
      <c r="U591" s="899">
        <f t="shared" si="423"/>
        <v>0</v>
      </c>
      <c r="V591" s="899">
        <f t="shared" si="423"/>
        <v>0</v>
      </c>
      <c r="W591" s="899">
        <f t="shared" si="423"/>
        <v>0</v>
      </c>
      <c r="X591" s="899">
        <f t="shared" si="423"/>
        <v>0</v>
      </c>
      <c r="Y591" s="899">
        <f t="shared" si="423"/>
        <v>0</v>
      </c>
      <c r="Z591" s="899">
        <f t="shared" si="423"/>
        <v>0</v>
      </c>
      <c r="AA591" s="899">
        <f t="shared" si="423"/>
        <v>0</v>
      </c>
      <c r="AB591" s="899">
        <f t="shared" si="423"/>
        <v>0</v>
      </c>
      <c r="AC591" s="899">
        <f t="shared" si="423"/>
        <v>0</v>
      </c>
      <c r="AD591" s="899">
        <f t="shared" si="423"/>
        <v>0</v>
      </c>
      <c r="AE591" s="899">
        <f t="shared" si="423"/>
        <v>0</v>
      </c>
      <c r="AF591" s="899">
        <f t="shared" si="423"/>
        <v>0</v>
      </c>
      <c r="AG591" s="899">
        <f t="shared" si="388"/>
        <v>0</v>
      </c>
      <c r="AH591" s="899">
        <f t="shared" si="388"/>
        <v>0</v>
      </c>
      <c r="AI591" s="899">
        <f t="shared" si="423"/>
        <v>0</v>
      </c>
      <c r="AJ591" s="899">
        <f t="shared" si="423"/>
        <v>0</v>
      </c>
      <c r="AK591" s="899">
        <f t="shared" si="423"/>
        <v>0</v>
      </c>
      <c r="AL591" s="899">
        <f t="shared" si="423"/>
        <v>0</v>
      </c>
      <c r="AM591" s="899">
        <f t="shared" si="423"/>
        <v>0</v>
      </c>
      <c r="AN591" s="899">
        <f t="shared" si="423"/>
        <v>0</v>
      </c>
      <c r="AO591" s="899">
        <f t="shared" si="423"/>
        <v>0</v>
      </c>
      <c r="AP591" s="899">
        <f t="shared" si="423"/>
        <v>0</v>
      </c>
      <c r="AQ591" s="899">
        <f t="shared" si="390"/>
        <v>0</v>
      </c>
      <c r="AR591" s="899"/>
      <c r="AS591" s="899">
        <f t="shared" si="396"/>
        <v>0</v>
      </c>
      <c r="AT591" s="899">
        <f t="shared" si="397"/>
        <v>0</v>
      </c>
      <c r="AU591" s="899">
        <f t="shared" si="423"/>
        <v>0</v>
      </c>
      <c r="AV591" s="899">
        <f t="shared" si="423"/>
        <v>0</v>
      </c>
      <c r="AW591" s="899">
        <f t="shared" si="423"/>
        <v>0</v>
      </c>
      <c r="AX591" s="899">
        <f t="shared" si="423"/>
        <v>0</v>
      </c>
      <c r="AY591" s="899">
        <f t="shared" si="423"/>
        <v>0</v>
      </c>
      <c r="AZ591" s="899">
        <f t="shared" si="423"/>
        <v>0</v>
      </c>
      <c r="BA591" s="899">
        <f t="shared" si="423"/>
        <v>0</v>
      </c>
      <c r="BB591" s="899">
        <f t="shared" si="398"/>
        <v>0</v>
      </c>
      <c r="BC591" s="899">
        <f t="shared" si="392"/>
        <v>0</v>
      </c>
      <c r="BD591" s="899">
        <f t="shared" si="393"/>
        <v>0</v>
      </c>
      <c r="BE591" s="901" t="str">
        <f t="shared" si="394"/>
        <v>-</v>
      </c>
      <c r="BF591" s="902"/>
      <c r="BG591" s="903"/>
      <c r="BH591" s="904"/>
      <c r="BI591" s="905"/>
      <c r="BJ591" s="866"/>
      <c r="BL591" s="867"/>
      <c r="BM591" s="867"/>
      <c r="BN591" s="867"/>
    </row>
    <row r="592" spans="1:70" s="913" customFormat="1">
      <c r="A592" s="334"/>
      <c r="B592" s="335" t="s">
        <v>324</v>
      </c>
      <c r="C592" s="335"/>
      <c r="D592" s="819"/>
      <c r="E592" s="819"/>
      <c r="F592" s="819"/>
      <c r="G592" s="819"/>
      <c r="H592" s="819"/>
      <c r="I592" s="819"/>
      <c r="J592" s="819"/>
      <c r="K592" s="819"/>
      <c r="L592" s="819"/>
      <c r="M592" s="819"/>
      <c r="N592" s="819"/>
      <c r="O592" s="819"/>
      <c r="P592" s="819"/>
      <c r="Q592" s="819"/>
      <c r="R592" s="819"/>
      <c r="S592" s="819"/>
      <c r="T592" s="819"/>
      <c r="U592" s="819"/>
      <c r="V592" s="819"/>
      <c r="W592" s="819"/>
      <c r="X592" s="819"/>
      <c r="Y592" s="819"/>
      <c r="Z592" s="819"/>
      <c r="AA592" s="819"/>
      <c r="AB592" s="819"/>
      <c r="AC592" s="819"/>
      <c r="AD592" s="819"/>
      <c r="AE592" s="819"/>
      <c r="AF592" s="819"/>
      <c r="AG592" s="819">
        <f t="shared" ref="AG592:AH630" si="424">AI592+AK592+AM592+AO592</f>
        <v>0</v>
      </c>
      <c r="AH592" s="819">
        <f t="shared" si="424"/>
        <v>0</v>
      </c>
      <c r="AI592" s="819"/>
      <c r="AJ592" s="819"/>
      <c r="AK592" s="819"/>
      <c r="AL592" s="819"/>
      <c r="AM592" s="819"/>
      <c r="AN592" s="819"/>
      <c r="AO592" s="819"/>
      <c r="AP592" s="819"/>
      <c r="AQ592" s="819">
        <f t="shared" ref="AQ592:AQ630" si="425">AM592</f>
        <v>0</v>
      </c>
      <c r="AR592" s="819"/>
      <c r="AS592" s="819">
        <f t="shared" si="396"/>
        <v>0</v>
      </c>
      <c r="AT592" s="819">
        <f t="shared" si="397"/>
        <v>0</v>
      </c>
      <c r="AU592" s="819"/>
      <c r="AV592" s="819"/>
      <c r="AW592" s="819"/>
      <c r="AX592" s="819"/>
      <c r="AY592" s="819"/>
      <c r="AZ592" s="819"/>
      <c r="BA592" s="819"/>
      <c r="BB592" s="819">
        <f t="shared" si="398"/>
        <v>0</v>
      </c>
      <c r="BC592" s="819">
        <f t="shared" ref="BC592:BC630" si="426">D592-G592</f>
        <v>0</v>
      </c>
      <c r="BD592" s="819">
        <f t="shared" ref="BD592:BD630" si="427">Z592-Y592</f>
        <v>0</v>
      </c>
      <c r="BE592" s="926" t="str">
        <f t="shared" ref="BE592:BE630" si="428">IF(Y592=0,"-",Z592/Y592*100-100)</f>
        <v>-</v>
      </c>
      <c r="BF592" s="927"/>
      <c r="BG592" s="927"/>
      <c r="BJ592" s="446"/>
      <c r="BL592" s="912"/>
      <c r="BM592" s="912"/>
      <c r="BN592" s="912"/>
      <c r="BO592" s="910">
        <v>0</v>
      </c>
      <c r="BQ592" s="910">
        <v>0</v>
      </c>
      <c r="BR592" s="910">
        <v>0</v>
      </c>
    </row>
    <row r="593" spans="1:70" s="919" customFormat="1" ht="44.25" customHeight="1">
      <c r="A593" s="914">
        <v>20</v>
      </c>
      <c r="B593" s="921" t="s">
        <v>325</v>
      </c>
      <c r="C593" s="921"/>
      <c r="D593" s="320">
        <v>1.1725077699999999</v>
      </c>
      <c r="E593" s="320"/>
      <c r="F593" s="320">
        <f t="shared" ref="F593:G630" si="429">L593+P593+Y593+AC593</f>
        <v>1.1725077699999999</v>
      </c>
      <c r="G593" s="940">
        <f t="shared" si="429"/>
        <v>0</v>
      </c>
      <c r="H593" s="320">
        <v>0</v>
      </c>
      <c r="I593" s="940"/>
      <c r="J593" s="940"/>
      <c r="K593" s="940"/>
      <c r="L593" s="907">
        <v>0</v>
      </c>
      <c r="M593" s="907">
        <v>0</v>
      </c>
      <c r="N593" s="907"/>
      <c r="O593" s="907"/>
      <c r="P593" s="907">
        <v>0</v>
      </c>
      <c r="Q593" s="907">
        <v>0</v>
      </c>
      <c r="R593" s="940"/>
      <c r="S593" s="940"/>
      <c r="T593" s="940"/>
      <c r="U593" s="940"/>
      <c r="V593" s="940"/>
      <c r="W593" s="940"/>
      <c r="X593" s="940"/>
      <c r="Y593" s="940"/>
      <c r="Z593" s="940"/>
      <c r="AA593" s="940"/>
      <c r="AB593" s="940"/>
      <c r="AC593" s="907">
        <v>1.1725077699999999</v>
      </c>
      <c r="AD593" s="940"/>
      <c r="AE593" s="940"/>
      <c r="AF593" s="940"/>
      <c r="AG593" s="907">
        <f t="shared" si="424"/>
        <v>9.8711399999999987E-3</v>
      </c>
      <c r="AH593" s="907">
        <f t="shared" si="424"/>
        <v>9.8711399999999987E-3</v>
      </c>
      <c r="AI593" s="320"/>
      <c r="AJ593" s="320"/>
      <c r="AK593" s="320"/>
      <c r="AL593" s="320"/>
      <c r="AM593" s="320">
        <v>9.8711399999999987E-3</v>
      </c>
      <c r="AN593" s="907">
        <v>9.8711399999999987E-3</v>
      </c>
      <c r="AO593" s="940"/>
      <c r="AP593" s="940"/>
      <c r="AQ593" s="907">
        <f t="shared" si="425"/>
        <v>9.8711399999999987E-3</v>
      </c>
      <c r="AR593" s="907"/>
      <c r="AS593" s="907">
        <f t="shared" ref="AS593:AS630" si="430">AU593+AV593+AX593+AZ593</f>
        <v>0</v>
      </c>
      <c r="AT593" s="940">
        <f t="shared" ref="AT593:AT630" si="431">AW593+AY593+BA593</f>
        <v>0</v>
      </c>
      <c r="AU593" s="940"/>
      <c r="AV593" s="940"/>
      <c r="AW593" s="940"/>
      <c r="AX593" s="940"/>
      <c r="AY593" s="940"/>
      <c r="AZ593" s="940"/>
      <c r="BA593" s="940"/>
      <c r="BB593" s="907">
        <f t="shared" ref="BB593:BB630" si="432">AX593</f>
        <v>0</v>
      </c>
      <c r="BC593" s="907">
        <f t="shared" si="426"/>
        <v>1.1725077699999999</v>
      </c>
      <c r="BD593" s="320">
        <f t="shared" si="427"/>
        <v>0</v>
      </c>
      <c r="BE593" s="908" t="str">
        <f t="shared" si="428"/>
        <v>-</v>
      </c>
      <c r="BF593" s="928"/>
      <c r="BG593" s="928"/>
      <c r="BJ593" s="449"/>
      <c r="BL593" s="918"/>
      <c r="BM593" s="918"/>
      <c r="BN593" s="917">
        <v>9.8711399999999987E-3</v>
      </c>
      <c r="BO593" s="916">
        <v>9.8711399999999987</v>
      </c>
      <c r="BQ593" s="916">
        <v>0</v>
      </c>
      <c r="BR593" s="916">
        <v>0</v>
      </c>
    </row>
    <row r="594" spans="1:70">
      <c r="A594" s="872"/>
      <c r="B594" s="897" t="s">
        <v>343</v>
      </c>
      <c r="C594" s="897"/>
      <c r="D594" s="899">
        <f>D595+D606+D611</f>
        <v>1.1725077699999999</v>
      </c>
      <c r="E594" s="899"/>
      <c r="F594" s="899">
        <f t="shared" si="429"/>
        <v>1.1725077699999999</v>
      </c>
      <c r="G594" s="899">
        <f t="shared" si="429"/>
        <v>0</v>
      </c>
      <c r="H594" s="899">
        <f t="shared" ref="H594:AF594" si="433">H595+H606+H611</f>
        <v>0</v>
      </c>
      <c r="I594" s="899">
        <f t="shared" si="433"/>
        <v>0</v>
      </c>
      <c r="J594" s="899">
        <f t="shared" si="433"/>
        <v>0</v>
      </c>
      <c r="K594" s="899">
        <f t="shared" si="433"/>
        <v>0</v>
      </c>
      <c r="L594" s="899">
        <f t="shared" si="433"/>
        <v>0</v>
      </c>
      <c r="M594" s="899">
        <f t="shared" si="433"/>
        <v>0</v>
      </c>
      <c r="N594" s="899">
        <f t="shared" si="433"/>
        <v>0</v>
      </c>
      <c r="O594" s="899">
        <f t="shared" si="433"/>
        <v>0</v>
      </c>
      <c r="P594" s="899">
        <f t="shared" si="433"/>
        <v>0</v>
      </c>
      <c r="Q594" s="899">
        <f t="shared" si="433"/>
        <v>0</v>
      </c>
      <c r="R594" s="899">
        <f t="shared" si="433"/>
        <v>0</v>
      </c>
      <c r="S594" s="899">
        <f t="shared" si="433"/>
        <v>0</v>
      </c>
      <c r="T594" s="899">
        <f t="shared" si="433"/>
        <v>0</v>
      </c>
      <c r="U594" s="899">
        <f t="shared" si="433"/>
        <v>0</v>
      </c>
      <c r="V594" s="899">
        <f t="shared" si="433"/>
        <v>0</v>
      </c>
      <c r="W594" s="899">
        <f t="shared" si="433"/>
        <v>0</v>
      </c>
      <c r="X594" s="899">
        <f t="shared" si="433"/>
        <v>0</v>
      </c>
      <c r="Y594" s="899">
        <f t="shared" si="433"/>
        <v>0</v>
      </c>
      <c r="Z594" s="899">
        <f t="shared" si="433"/>
        <v>0</v>
      </c>
      <c r="AA594" s="899">
        <f t="shared" si="433"/>
        <v>0</v>
      </c>
      <c r="AB594" s="899">
        <f t="shared" si="433"/>
        <v>0</v>
      </c>
      <c r="AC594" s="899">
        <f t="shared" si="433"/>
        <v>1.1725077699999999</v>
      </c>
      <c r="AD594" s="899">
        <f t="shared" si="433"/>
        <v>0</v>
      </c>
      <c r="AE594" s="899">
        <f t="shared" si="433"/>
        <v>0</v>
      </c>
      <c r="AF594" s="899">
        <f t="shared" si="433"/>
        <v>0</v>
      </c>
      <c r="AG594" s="899">
        <f t="shared" si="424"/>
        <v>9.8711399999999987E-3</v>
      </c>
      <c r="AH594" s="899">
        <f t="shared" si="424"/>
        <v>0</v>
      </c>
      <c r="AI594" s="899">
        <f t="shared" ref="AI594:AP594" si="434">AI595+AI606+AI611</f>
        <v>0</v>
      </c>
      <c r="AJ594" s="899">
        <f t="shared" si="434"/>
        <v>0</v>
      </c>
      <c r="AK594" s="899">
        <f t="shared" si="434"/>
        <v>0</v>
      </c>
      <c r="AL594" s="899">
        <f t="shared" si="434"/>
        <v>0</v>
      </c>
      <c r="AM594" s="899">
        <f t="shared" si="434"/>
        <v>9.8711399999999987E-3</v>
      </c>
      <c r="AN594" s="899">
        <f t="shared" si="434"/>
        <v>0</v>
      </c>
      <c r="AO594" s="899">
        <f t="shared" si="434"/>
        <v>0</v>
      </c>
      <c r="AP594" s="899">
        <f t="shared" si="434"/>
        <v>0</v>
      </c>
      <c r="AQ594" s="899">
        <f t="shared" si="425"/>
        <v>9.8711399999999987E-3</v>
      </c>
      <c r="AR594" s="899"/>
      <c r="AS594" s="899">
        <f t="shared" si="430"/>
        <v>0</v>
      </c>
      <c r="AT594" s="899">
        <f t="shared" si="431"/>
        <v>0</v>
      </c>
      <c r="AU594" s="899">
        <f t="shared" ref="AU594:BA594" si="435">AU595+AU606+AU611</f>
        <v>0</v>
      </c>
      <c r="AV594" s="899">
        <f t="shared" si="435"/>
        <v>0</v>
      </c>
      <c r="AW594" s="899">
        <f t="shared" si="435"/>
        <v>0</v>
      </c>
      <c r="AX594" s="899">
        <f t="shared" si="435"/>
        <v>0</v>
      </c>
      <c r="AY594" s="899">
        <f t="shared" si="435"/>
        <v>0</v>
      </c>
      <c r="AZ594" s="899">
        <f t="shared" si="435"/>
        <v>0</v>
      </c>
      <c r="BA594" s="899">
        <f t="shared" si="435"/>
        <v>0</v>
      </c>
      <c r="BB594" s="899">
        <f t="shared" si="432"/>
        <v>0</v>
      </c>
      <c r="BC594" s="899">
        <f t="shared" si="426"/>
        <v>1.1725077699999999</v>
      </c>
      <c r="BD594" s="899">
        <f t="shared" si="427"/>
        <v>0</v>
      </c>
      <c r="BE594" s="901" t="str">
        <f t="shared" si="428"/>
        <v>-</v>
      </c>
      <c r="BF594" s="902"/>
      <c r="BG594" s="903"/>
      <c r="BH594" s="904"/>
      <c r="BI594" s="905"/>
      <c r="BJ594" s="866"/>
      <c r="BL594" s="867"/>
      <c r="BM594" s="867"/>
      <c r="BN594" s="867"/>
    </row>
    <row r="595" spans="1:70">
      <c r="A595" s="872"/>
      <c r="B595" s="897" t="s">
        <v>344</v>
      </c>
      <c r="C595" s="897"/>
      <c r="D595" s="899">
        <f>D596+D601</f>
        <v>1.1725077699999999</v>
      </c>
      <c r="E595" s="899"/>
      <c r="F595" s="899">
        <f t="shared" si="429"/>
        <v>1.1725077699999999</v>
      </c>
      <c r="G595" s="899">
        <f t="shared" si="429"/>
        <v>0</v>
      </c>
      <c r="H595" s="899">
        <f t="shared" ref="H595:AF595" si="436">H596+H601</f>
        <v>0</v>
      </c>
      <c r="I595" s="899">
        <f t="shared" si="436"/>
        <v>0</v>
      </c>
      <c r="J595" s="899">
        <f t="shared" si="436"/>
        <v>0</v>
      </c>
      <c r="K595" s="899">
        <f t="shared" si="436"/>
        <v>0</v>
      </c>
      <c r="L595" s="899">
        <f t="shared" si="436"/>
        <v>0</v>
      </c>
      <c r="M595" s="899">
        <f t="shared" si="436"/>
        <v>0</v>
      </c>
      <c r="N595" s="899">
        <f t="shared" si="436"/>
        <v>0</v>
      </c>
      <c r="O595" s="899">
        <f t="shared" si="436"/>
        <v>0</v>
      </c>
      <c r="P595" s="899">
        <f t="shared" si="436"/>
        <v>0</v>
      </c>
      <c r="Q595" s="899">
        <f t="shared" si="436"/>
        <v>0</v>
      </c>
      <c r="R595" s="899">
        <f t="shared" si="436"/>
        <v>0</v>
      </c>
      <c r="S595" s="899">
        <f t="shared" si="436"/>
        <v>0</v>
      </c>
      <c r="T595" s="899">
        <f t="shared" si="436"/>
        <v>0</v>
      </c>
      <c r="U595" s="899">
        <f t="shared" si="436"/>
        <v>0</v>
      </c>
      <c r="V595" s="899">
        <f t="shared" si="436"/>
        <v>0</v>
      </c>
      <c r="W595" s="899">
        <f t="shared" si="436"/>
        <v>0</v>
      </c>
      <c r="X595" s="899">
        <f t="shared" si="436"/>
        <v>0</v>
      </c>
      <c r="Y595" s="899">
        <f t="shared" si="436"/>
        <v>0</v>
      </c>
      <c r="Z595" s="899">
        <f t="shared" si="436"/>
        <v>0</v>
      </c>
      <c r="AA595" s="899">
        <f t="shared" si="436"/>
        <v>0</v>
      </c>
      <c r="AB595" s="899">
        <f t="shared" si="436"/>
        <v>0</v>
      </c>
      <c r="AC595" s="899">
        <f t="shared" si="436"/>
        <v>1.1725077699999999</v>
      </c>
      <c r="AD595" s="899">
        <f t="shared" si="436"/>
        <v>0</v>
      </c>
      <c r="AE595" s="899">
        <f t="shared" si="436"/>
        <v>0</v>
      </c>
      <c r="AF595" s="899">
        <f t="shared" si="436"/>
        <v>0</v>
      </c>
      <c r="AG595" s="899">
        <f t="shared" si="424"/>
        <v>9.8711399999999987E-3</v>
      </c>
      <c r="AH595" s="899">
        <f t="shared" si="424"/>
        <v>0</v>
      </c>
      <c r="AI595" s="899">
        <f t="shared" ref="AI595:AP595" si="437">AI596+AI601</f>
        <v>0</v>
      </c>
      <c r="AJ595" s="899">
        <f t="shared" si="437"/>
        <v>0</v>
      </c>
      <c r="AK595" s="899">
        <f t="shared" si="437"/>
        <v>0</v>
      </c>
      <c r="AL595" s="899">
        <f t="shared" si="437"/>
        <v>0</v>
      </c>
      <c r="AM595" s="899">
        <f t="shared" si="437"/>
        <v>9.8711399999999987E-3</v>
      </c>
      <c r="AN595" s="899">
        <f t="shared" si="437"/>
        <v>0</v>
      </c>
      <c r="AO595" s="899">
        <f t="shared" si="437"/>
        <v>0</v>
      </c>
      <c r="AP595" s="899">
        <f t="shared" si="437"/>
        <v>0</v>
      </c>
      <c r="AQ595" s="899">
        <f t="shared" si="425"/>
        <v>9.8711399999999987E-3</v>
      </c>
      <c r="AR595" s="899"/>
      <c r="AS595" s="899">
        <f t="shared" si="430"/>
        <v>0</v>
      </c>
      <c r="AT595" s="899">
        <f t="shared" si="431"/>
        <v>0</v>
      </c>
      <c r="AU595" s="899">
        <f t="shared" ref="AU595:BA595" si="438">AU596+AU601</f>
        <v>0</v>
      </c>
      <c r="AV595" s="899">
        <f t="shared" si="438"/>
        <v>0</v>
      </c>
      <c r="AW595" s="899">
        <f t="shared" si="438"/>
        <v>0</v>
      </c>
      <c r="AX595" s="899">
        <f t="shared" si="438"/>
        <v>0</v>
      </c>
      <c r="AY595" s="899">
        <f t="shared" si="438"/>
        <v>0</v>
      </c>
      <c r="AZ595" s="899">
        <f t="shared" si="438"/>
        <v>0</v>
      </c>
      <c r="BA595" s="899">
        <f t="shared" si="438"/>
        <v>0</v>
      </c>
      <c r="BB595" s="899">
        <f t="shared" si="432"/>
        <v>0</v>
      </c>
      <c r="BC595" s="899">
        <f t="shared" si="426"/>
        <v>1.1725077699999999</v>
      </c>
      <c r="BD595" s="899">
        <f t="shared" si="427"/>
        <v>0</v>
      </c>
      <c r="BE595" s="901" t="str">
        <f t="shared" si="428"/>
        <v>-</v>
      </c>
      <c r="BF595" s="902"/>
      <c r="BG595" s="903"/>
      <c r="BH595" s="904"/>
      <c r="BI595" s="905"/>
      <c r="BJ595" s="866"/>
      <c r="BL595" s="867"/>
      <c r="BM595" s="867"/>
      <c r="BN595" s="867"/>
    </row>
    <row r="596" spans="1:70">
      <c r="A596" s="872"/>
      <c r="B596" s="897" t="s">
        <v>345</v>
      </c>
      <c r="C596" s="897"/>
      <c r="D596" s="899">
        <f>SUM(D597:D600)</f>
        <v>1.1725077699999999</v>
      </c>
      <c r="E596" s="899"/>
      <c r="F596" s="899">
        <f t="shared" si="429"/>
        <v>1.1725077699999999</v>
      </c>
      <c r="G596" s="899">
        <f t="shared" si="429"/>
        <v>0</v>
      </c>
      <c r="H596" s="899">
        <f t="shared" ref="H596:AF596" si="439">SUM(H597:H600)</f>
        <v>0</v>
      </c>
      <c r="I596" s="899">
        <f t="shared" si="439"/>
        <v>0</v>
      </c>
      <c r="J596" s="899">
        <f t="shared" si="439"/>
        <v>0</v>
      </c>
      <c r="K596" s="899">
        <f t="shared" si="439"/>
        <v>0</v>
      </c>
      <c r="L596" s="899">
        <f t="shared" si="439"/>
        <v>0</v>
      </c>
      <c r="M596" s="899">
        <f t="shared" si="439"/>
        <v>0</v>
      </c>
      <c r="N596" s="899">
        <f t="shared" si="439"/>
        <v>0</v>
      </c>
      <c r="O596" s="899">
        <f t="shared" si="439"/>
        <v>0</v>
      </c>
      <c r="P596" s="899">
        <f t="shared" si="439"/>
        <v>0</v>
      </c>
      <c r="Q596" s="899">
        <f t="shared" si="439"/>
        <v>0</v>
      </c>
      <c r="R596" s="899">
        <f t="shared" si="439"/>
        <v>0</v>
      </c>
      <c r="S596" s="899">
        <f t="shared" si="439"/>
        <v>0</v>
      </c>
      <c r="T596" s="899">
        <f t="shared" si="439"/>
        <v>0</v>
      </c>
      <c r="U596" s="899">
        <f t="shared" si="439"/>
        <v>0</v>
      </c>
      <c r="V596" s="899">
        <f t="shared" si="439"/>
        <v>0</v>
      </c>
      <c r="W596" s="899">
        <f t="shared" si="439"/>
        <v>0</v>
      </c>
      <c r="X596" s="899">
        <f t="shared" si="439"/>
        <v>0</v>
      </c>
      <c r="Y596" s="899">
        <f t="shared" si="439"/>
        <v>0</v>
      </c>
      <c r="Z596" s="899">
        <f t="shared" si="439"/>
        <v>0</v>
      </c>
      <c r="AA596" s="899">
        <f t="shared" si="439"/>
        <v>0</v>
      </c>
      <c r="AB596" s="899">
        <f t="shared" si="439"/>
        <v>0</v>
      </c>
      <c r="AC596" s="899">
        <f t="shared" si="439"/>
        <v>1.1725077699999999</v>
      </c>
      <c r="AD596" s="899">
        <f t="shared" si="439"/>
        <v>0</v>
      </c>
      <c r="AE596" s="899">
        <f t="shared" si="439"/>
        <v>0</v>
      </c>
      <c r="AF596" s="899">
        <f t="shared" si="439"/>
        <v>0</v>
      </c>
      <c r="AG596" s="899">
        <f t="shared" si="424"/>
        <v>9.8711399999999987E-3</v>
      </c>
      <c r="AH596" s="899">
        <f t="shared" si="424"/>
        <v>0</v>
      </c>
      <c r="AI596" s="899">
        <f t="shared" ref="AI596:AP596" si="440">SUM(AI597:AI600)</f>
        <v>0</v>
      </c>
      <c r="AJ596" s="899">
        <f t="shared" si="440"/>
        <v>0</v>
      </c>
      <c r="AK596" s="899">
        <f t="shared" si="440"/>
        <v>0</v>
      </c>
      <c r="AL596" s="899">
        <f t="shared" si="440"/>
        <v>0</v>
      </c>
      <c r="AM596" s="899">
        <f t="shared" si="440"/>
        <v>9.8711399999999987E-3</v>
      </c>
      <c r="AN596" s="899">
        <f t="shared" si="440"/>
        <v>0</v>
      </c>
      <c r="AO596" s="899">
        <f t="shared" si="440"/>
        <v>0</v>
      </c>
      <c r="AP596" s="899">
        <f t="shared" si="440"/>
        <v>0</v>
      </c>
      <c r="AQ596" s="899">
        <f t="shared" si="425"/>
        <v>9.8711399999999987E-3</v>
      </c>
      <c r="AR596" s="899"/>
      <c r="AS596" s="899">
        <f t="shared" si="430"/>
        <v>0</v>
      </c>
      <c r="AT596" s="899">
        <f t="shared" si="431"/>
        <v>0</v>
      </c>
      <c r="AU596" s="899">
        <f t="shared" ref="AU596:BA596" si="441">SUM(AU597:AU600)</f>
        <v>0</v>
      </c>
      <c r="AV596" s="899">
        <f t="shared" si="441"/>
        <v>0</v>
      </c>
      <c r="AW596" s="899">
        <f t="shared" si="441"/>
        <v>0</v>
      </c>
      <c r="AX596" s="899">
        <f t="shared" si="441"/>
        <v>0</v>
      </c>
      <c r="AY596" s="899">
        <f t="shared" si="441"/>
        <v>0</v>
      </c>
      <c r="AZ596" s="899">
        <f t="shared" si="441"/>
        <v>0</v>
      </c>
      <c r="BA596" s="899">
        <f t="shared" si="441"/>
        <v>0</v>
      </c>
      <c r="BB596" s="899">
        <f t="shared" si="432"/>
        <v>0</v>
      </c>
      <c r="BC596" s="899">
        <f t="shared" si="426"/>
        <v>1.1725077699999999</v>
      </c>
      <c r="BD596" s="899">
        <f t="shared" si="427"/>
        <v>0</v>
      </c>
      <c r="BE596" s="901" t="str">
        <f t="shared" si="428"/>
        <v>-</v>
      </c>
      <c r="BF596" s="902"/>
      <c r="BG596" s="903"/>
      <c r="BH596" s="904"/>
      <c r="BI596" s="905"/>
      <c r="BJ596" s="866"/>
      <c r="BL596" s="867"/>
      <c r="BM596" s="867"/>
      <c r="BN596" s="867"/>
    </row>
    <row r="597" spans="1:70">
      <c r="A597" s="872"/>
      <c r="B597" s="897" t="s">
        <v>346</v>
      </c>
      <c r="C597" s="897"/>
      <c r="D597" s="899"/>
      <c r="E597" s="899"/>
      <c r="F597" s="899">
        <f t="shared" si="429"/>
        <v>0</v>
      </c>
      <c r="G597" s="899">
        <f t="shared" si="429"/>
        <v>0</v>
      </c>
      <c r="H597" s="899"/>
      <c r="I597" s="899"/>
      <c r="J597" s="899"/>
      <c r="K597" s="899"/>
      <c r="L597" s="899"/>
      <c r="M597" s="899"/>
      <c r="N597" s="899"/>
      <c r="O597" s="899"/>
      <c r="P597" s="899"/>
      <c r="Q597" s="899"/>
      <c r="R597" s="899"/>
      <c r="S597" s="899"/>
      <c r="T597" s="899"/>
      <c r="U597" s="899"/>
      <c r="V597" s="899"/>
      <c r="W597" s="899"/>
      <c r="X597" s="899"/>
      <c r="Y597" s="899"/>
      <c r="Z597" s="899"/>
      <c r="AA597" s="899"/>
      <c r="AB597" s="899"/>
      <c r="AC597" s="899"/>
      <c r="AD597" s="899"/>
      <c r="AE597" s="899"/>
      <c r="AF597" s="899"/>
      <c r="AG597" s="899">
        <f t="shared" si="424"/>
        <v>0</v>
      </c>
      <c r="AH597" s="899">
        <f t="shared" si="424"/>
        <v>0</v>
      </c>
      <c r="AI597" s="899"/>
      <c r="AJ597" s="899"/>
      <c r="AK597" s="899"/>
      <c r="AL597" s="899"/>
      <c r="AM597" s="899"/>
      <c r="AN597" s="899"/>
      <c r="AO597" s="899"/>
      <c r="AP597" s="899"/>
      <c r="AQ597" s="899">
        <f t="shared" si="425"/>
        <v>0</v>
      </c>
      <c r="AR597" s="899"/>
      <c r="AS597" s="899">
        <f t="shared" si="430"/>
        <v>0</v>
      </c>
      <c r="AT597" s="899">
        <f t="shared" si="431"/>
        <v>0</v>
      </c>
      <c r="AU597" s="899"/>
      <c r="AV597" s="899"/>
      <c r="AW597" s="899"/>
      <c r="AX597" s="899"/>
      <c r="AY597" s="899"/>
      <c r="AZ597" s="899"/>
      <c r="BA597" s="899"/>
      <c r="BB597" s="899">
        <f t="shared" si="432"/>
        <v>0</v>
      </c>
      <c r="BC597" s="899">
        <f t="shared" si="426"/>
        <v>0</v>
      </c>
      <c r="BD597" s="899">
        <f t="shared" si="427"/>
        <v>0</v>
      </c>
      <c r="BE597" s="901" t="str">
        <f t="shared" si="428"/>
        <v>-</v>
      </c>
      <c r="BF597" s="902"/>
      <c r="BG597" s="903"/>
      <c r="BH597" s="904"/>
      <c r="BI597" s="905"/>
      <c r="BJ597" s="866"/>
      <c r="BL597" s="867"/>
      <c r="BM597" s="867"/>
      <c r="BN597" s="867"/>
    </row>
    <row r="598" spans="1:70">
      <c r="A598" s="872"/>
      <c r="B598" s="897" t="s">
        <v>347</v>
      </c>
      <c r="C598" s="897"/>
      <c r="D598" s="899"/>
      <c r="E598" s="899"/>
      <c r="F598" s="899">
        <f t="shared" si="429"/>
        <v>0</v>
      </c>
      <c r="G598" s="899">
        <f t="shared" si="429"/>
        <v>0</v>
      </c>
      <c r="H598" s="899"/>
      <c r="I598" s="899"/>
      <c r="J598" s="899"/>
      <c r="K598" s="899"/>
      <c r="L598" s="899"/>
      <c r="M598" s="899"/>
      <c r="N598" s="899"/>
      <c r="O598" s="899"/>
      <c r="P598" s="899"/>
      <c r="Q598" s="899"/>
      <c r="R598" s="899"/>
      <c r="S598" s="899"/>
      <c r="T598" s="899"/>
      <c r="U598" s="899"/>
      <c r="V598" s="899"/>
      <c r="W598" s="899"/>
      <c r="X598" s="899"/>
      <c r="Y598" s="899"/>
      <c r="Z598" s="899"/>
      <c r="AA598" s="899"/>
      <c r="AB598" s="899"/>
      <c r="AC598" s="899"/>
      <c r="AD598" s="899"/>
      <c r="AE598" s="899"/>
      <c r="AF598" s="899"/>
      <c r="AG598" s="899">
        <f t="shared" si="424"/>
        <v>0</v>
      </c>
      <c r="AH598" s="899">
        <f t="shared" si="424"/>
        <v>0</v>
      </c>
      <c r="AI598" s="899"/>
      <c r="AJ598" s="899"/>
      <c r="AK598" s="899"/>
      <c r="AL598" s="899"/>
      <c r="AM598" s="899"/>
      <c r="AN598" s="899"/>
      <c r="AO598" s="899"/>
      <c r="AP598" s="899"/>
      <c r="AQ598" s="899">
        <f t="shared" si="425"/>
        <v>0</v>
      </c>
      <c r="AR598" s="899"/>
      <c r="AS598" s="899">
        <f t="shared" si="430"/>
        <v>0</v>
      </c>
      <c r="AT598" s="899">
        <f t="shared" si="431"/>
        <v>0</v>
      </c>
      <c r="AU598" s="899"/>
      <c r="AV598" s="899"/>
      <c r="AW598" s="899"/>
      <c r="AX598" s="899"/>
      <c r="AY598" s="899"/>
      <c r="AZ598" s="899"/>
      <c r="BA598" s="899"/>
      <c r="BB598" s="899">
        <f t="shared" si="432"/>
        <v>0</v>
      </c>
      <c r="BC598" s="899">
        <f t="shared" si="426"/>
        <v>0</v>
      </c>
      <c r="BD598" s="899">
        <f t="shared" si="427"/>
        <v>0</v>
      </c>
      <c r="BE598" s="901" t="str">
        <f t="shared" si="428"/>
        <v>-</v>
      </c>
      <c r="BF598" s="902"/>
      <c r="BG598" s="903"/>
      <c r="BH598" s="904"/>
      <c r="BI598" s="905"/>
      <c r="BJ598" s="866"/>
      <c r="BL598" s="867"/>
      <c r="BM598" s="867"/>
      <c r="BN598" s="867"/>
    </row>
    <row r="599" spans="1:70">
      <c r="A599" s="872"/>
      <c r="B599" s="897" t="s">
        <v>348</v>
      </c>
      <c r="C599" s="897"/>
      <c r="D599" s="899"/>
      <c r="E599" s="899"/>
      <c r="F599" s="899">
        <f t="shared" si="429"/>
        <v>0</v>
      </c>
      <c r="G599" s="899">
        <f t="shared" si="429"/>
        <v>0</v>
      </c>
      <c r="H599" s="899"/>
      <c r="I599" s="899"/>
      <c r="J599" s="899"/>
      <c r="K599" s="899"/>
      <c r="L599" s="899"/>
      <c r="M599" s="899"/>
      <c r="N599" s="899"/>
      <c r="O599" s="899"/>
      <c r="P599" s="899"/>
      <c r="Q599" s="899"/>
      <c r="R599" s="899"/>
      <c r="S599" s="899"/>
      <c r="T599" s="899"/>
      <c r="U599" s="899"/>
      <c r="V599" s="899"/>
      <c r="W599" s="899"/>
      <c r="X599" s="899"/>
      <c r="Y599" s="899"/>
      <c r="Z599" s="899"/>
      <c r="AA599" s="899"/>
      <c r="AB599" s="899"/>
      <c r="AC599" s="899"/>
      <c r="AD599" s="899"/>
      <c r="AE599" s="899"/>
      <c r="AF599" s="899"/>
      <c r="AG599" s="899">
        <f t="shared" si="424"/>
        <v>0</v>
      </c>
      <c r="AH599" s="899">
        <f t="shared" si="424"/>
        <v>0</v>
      </c>
      <c r="AI599" s="899"/>
      <c r="AJ599" s="899"/>
      <c r="AK599" s="899"/>
      <c r="AL599" s="899"/>
      <c r="AM599" s="899"/>
      <c r="AN599" s="899"/>
      <c r="AO599" s="899"/>
      <c r="AP599" s="899"/>
      <c r="AQ599" s="899">
        <f t="shared" si="425"/>
        <v>0</v>
      </c>
      <c r="AR599" s="899"/>
      <c r="AS599" s="899">
        <f t="shared" si="430"/>
        <v>0</v>
      </c>
      <c r="AT599" s="899">
        <f t="shared" si="431"/>
        <v>0</v>
      </c>
      <c r="AU599" s="899"/>
      <c r="AV599" s="899"/>
      <c r="AW599" s="899"/>
      <c r="AX599" s="899"/>
      <c r="AY599" s="899"/>
      <c r="AZ599" s="899"/>
      <c r="BA599" s="899"/>
      <c r="BB599" s="899">
        <f t="shared" si="432"/>
        <v>0</v>
      </c>
      <c r="BC599" s="899">
        <f t="shared" si="426"/>
        <v>0</v>
      </c>
      <c r="BD599" s="899">
        <f t="shared" si="427"/>
        <v>0</v>
      </c>
      <c r="BE599" s="901" t="str">
        <f t="shared" si="428"/>
        <v>-</v>
      </c>
      <c r="BF599" s="902"/>
      <c r="BG599" s="903"/>
      <c r="BH599" s="904"/>
      <c r="BI599" s="905"/>
      <c r="BJ599" s="866"/>
      <c r="BL599" s="867"/>
      <c r="BM599" s="867"/>
      <c r="BN599" s="867"/>
    </row>
    <row r="600" spans="1:70">
      <c r="A600" s="872"/>
      <c r="B600" s="897" t="s">
        <v>349</v>
      </c>
      <c r="C600" s="897"/>
      <c r="D600" s="899">
        <v>1.1725077699999999</v>
      </c>
      <c r="E600" s="899"/>
      <c r="F600" s="899">
        <f t="shared" si="429"/>
        <v>1.1725077699999999</v>
      </c>
      <c r="G600" s="899">
        <f t="shared" si="429"/>
        <v>0</v>
      </c>
      <c r="H600" s="899"/>
      <c r="I600" s="899"/>
      <c r="J600" s="899"/>
      <c r="K600" s="899"/>
      <c r="L600" s="899"/>
      <c r="M600" s="899"/>
      <c r="N600" s="899"/>
      <c r="O600" s="899"/>
      <c r="P600" s="899"/>
      <c r="Q600" s="899"/>
      <c r="R600" s="899"/>
      <c r="S600" s="899"/>
      <c r="T600" s="899"/>
      <c r="U600" s="899"/>
      <c r="V600" s="899"/>
      <c r="W600" s="899"/>
      <c r="X600" s="899"/>
      <c r="Y600" s="899"/>
      <c r="Z600" s="899"/>
      <c r="AA600" s="899"/>
      <c r="AB600" s="899"/>
      <c r="AC600" s="899">
        <f>D600</f>
        <v>1.1725077699999999</v>
      </c>
      <c r="AD600" s="899"/>
      <c r="AE600" s="899"/>
      <c r="AF600" s="899"/>
      <c r="AG600" s="899">
        <f t="shared" si="424"/>
        <v>9.8711399999999987E-3</v>
      </c>
      <c r="AH600" s="899">
        <f t="shared" si="424"/>
        <v>0</v>
      </c>
      <c r="AI600" s="899"/>
      <c r="AJ600" s="899"/>
      <c r="AK600" s="899"/>
      <c r="AL600" s="899"/>
      <c r="AM600" s="899">
        <v>9.8711399999999987E-3</v>
      </c>
      <c r="AN600" s="899"/>
      <c r="AO600" s="899"/>
      <c r="AP600" s="899"/>
      <c r="AQ600" s="899">
        <f t="shared" si="425"/>
        <v>9.8711399999999987E-3</v>
      </c>
      <c r="AR600" s="899"/>
      <c r="AS600" s="899">
        <f t="shared" si="430"/>
        <v>0</v>
      </c>
      <c r="AT600" s="899">
        <f t="shared" si="431"/>
        <v>0</v>
      </c>
      <c r="AU600" s="899"/>
      <c r="AV600" s="899"/>
      <c r="AW600" s="899"/>
      <c r="AX600" s="899"/>
      <c r="AY600" s="899"/>
      <c r="AZ600" s="899"/>
      <c r="BA600" s="899"/>
      <c r="BB600" s="899">
        <f t="shared" si="432"/>
        <v>0</v>
      </c>
      <c r="BC600" s="899">
        <f t="shared" si="426"/>
        <v>1.1725077699999999</v>
      </c>
      <c r="BD600" s="899">
        <f t="shared" si="427"/>
        <v>0</v>
      </c>
      <c r="BE600" s="901" t="str">
        <f t="shared" si="428"/>
        <v>-</v>
      </c>
      <c r="BF600" s="902"/>
      <c r="BG600" s="903"/>
      <c r="BH600" s="904"/>
      <c r="BI600" s="905"/>
      <c r="BJ600" s="866"/>
      <c r="BL600" s="867"/>
      <c r="BM600" s="867"/>
      <c r="BN600" s="867"/>
    </row>
    <row r="601" spans="1:70">
      <c r="A601" s="872"/>
      <c r="B601" s="897" t="s">
        <v>350</v>
      </c>
      <c r="C601" s="897"/>
      <c r="D601" s="899">
        <f>SUM(D602:D605)</f>
        <v>0</v>
      </c>
      <c r="E601" s="899"/>
      <c r="F601" s="899">
        <f t="shared" si="429"/>
        <v>0</v>
      </c>
      <c r="G601" s="899">
        <f t="shared" si="429"/>
        <v>0</v>
      </c>
      <c r="H601" s="899">
        <f t="shared" ref="H601:AF601" si="442">SUM(H602:H605)</f>
        <v>0</v>
      </c>
      <c r="I601" s="899">
        <f t="shared" si="442"/>
        <v>0</v>
      </c>
      <c r="J601" s="899">
        <f t="shared" si="442"/>
        <v>0</v>
      </c>
      <c r="K601" s="899">
        <f t="shared" si="442"/>
        <v>0</v>
      </c>
      <c r="L601" s="899">
        <f t="shared" si="442"/>
        <v>0</v>
      </c>
      <c r="M601" s="899">
        <f t="shared" si="442"/>
        <v>0</v>
      </c>
      <c r="N601" s="899">
        <f t="shared" si="442"/>
        <v>0</v>
      </c>
      <c r="O601" s="899">
        <f t="shared" si="442"/>
        <v>0</v>
      </c>
      <c r="P601" s="899">
        <f t="shared" si="442"/>
        <v>0</v>
      </c>
      <c r="Q601" s="899">
        <f t="shared" si="442"/>
        <v>0</v>
      </c>
      <c r="R601" s="899">
        <f t="shared" si="442"/>
        <v>0</v>
      </c>
      <c r="S601" s="899">
        <f t="shared" si="442"/>
        <v>0</v>
      </c>
      <c r="T601" s="899">
        <f t="shared" si="442"/>
        <v>0</v>
      </c>
      <c r="U601" s="899">
        <f t="shared" si="442"/>
        <v>0</v>
      </c>
      <c r="V601" s="899">
        <f t="shared" si="442"/>
        <v>0</v>
      </c>
      <c r="W601" s="899">
        <f t="shared" si="442"/>
        <v>0</v>
      </c>
      <c r="X601" s="899">
        <f t="shared" si="442"/>
        <v>0</v>
      </c>
      <c r="Y601" s="899">
        <f t="shared" si="442"/>
        <v>0</v>
      </c>
      <c r="Z601" s="899">
        <f t="shared" si="442"/>
        <v>0</v>
      </c>
      <c r="AA601" s="899">
        <f t="shared" si="442"/>
        <v>0</v>
      </c>
      <c r="AB601" s="899">
        <f t="shared" si="442"/>
        <v>0</v>
      </c>
      <c r="AC601" s="899">
        <f t="shared" si="442"/>
        <v>0</v>
      </c>
      <c r="AD601" s="899">
        <f t="shared" si="442"/>
        <v>0</v>
      </c>
      <c r="AE601" s="899">
        <f t="shared" si="442"/>
        <v>0</v>
      </c>
      <c r="AF601" s="899">
        <f t="shared" si="442"/>
        <v>0</v>
      </c>
      <c r="AG601" s="899">
        <f t="shared" si="424"/>
        <v>0</v>
      </c>
      <c r="AH601" s="899">
        <f t="shared" si="424"/>
        <v>0</v>
      </c>
      <c r="AI601" s="899">
        <f t="shared" ref="AI601:AP601" si="443">SUM(AI602:AI605)</f>
        <v>0</v>
      </c>
      <c r="AJ601" s="899">
        <f t="shared" si="443"/>
        <v>0</v>
      </c>
      <c r="AK601" s="899">
        <f t="shared" si="443"/>
        <v>0</v>
      </c>
      <c r="AL601" s="899">
        <f t="shared" si="443"/>
        <v>0</v>
      </c>
      <c r="AM601" s="899">
        <f t="shared" si="443"/>
        <v>0</v>
      </c>
      <c r="AN601" s="899">
        <f t="shared" si="443"/>
        <v>0</v>
      </c>
      <c r="AO601" s="899">
        <f t="shared" si="443"/>
        <v>0</v>
      </c>
      <c r="AP601" s="899">
        <f t="shared" si="443"/>
        <v>0</v>
      </c>
      <c r="AQ601" s="899">
        <f t="shared" si="425"/>
        <v>0</v>
      </c>
      <c r="AR601" s="899"/>
      <c r="AS601" s="899">
        <f t="shared" si="430"/>
        <v>0</v>
      </c>
      <c r="AT601" s="899">
        <f t="shared" si="431"/>
        <v>0</v>
      </c>
      <c r="AU601" s="899">
        <f t="shared" ref="AU601:BA601" si="444">SUM(AU602:AU605)</f>
        <v>0</v>
      </c>
      <c r="AV601" s="899">
        <f t="shared" si="444"/>
        <v>0</v>
      </c>
      <c r="AW601" s="899">
        <f t="shared" si="444"/>
        <v>0</v>
      </c>
      <c r="AX601" s="899">
        <f t="shared" si="444"/>
        <v>0</v>
      </c>
      <c r="AY601" s="899">
        <f t="shared" si="444"/>
        <v>0</v>
      </c>
      <c r="AZ601" s="899">
        <f t="shared" si="444"/>
        <v>0</v>
      </c>
      <c r="BA601" s="899">
        <f t="shared" si="444"/>
        <v>0</v>
      </c>
      <c r="BB601" s="899">
        <f t="shared" si="432"/>
        <v>0</v>
      </c>
      <c r="BC601" s="899">
        <f t="shared" si="426"/>
        <v>0</v>
      </c>
      <c r="BD601" s="899">
        <f t="shared" si="427"/>
        <v>0</v>
      </c>
      <c r="BE601" s="901" t="str">
        <f t="shared" si="428"/>
        <v>-</v>
      </c>
      <c r="BF601" s="902"/>
      <c r="BG601" s="903"/>
      <c r="BH601" s="904"/>
      <c r="BI601" s="905"/>
      <c r="BJ601" s="866"/>
      <c r="BL601" s="867"/>
      <c r="BM601" s="867"/>
      <c r="BN601" s="867"/>
    </row>
    <row r="602" spans="1:70">
      <c r="A602" s="872"/>
      <c r="B602" s="897" t="s">
        <v>351</v>
      </c>
      <c r="C602" s="897"/>
      <c r="D602" s="899"/>
      <c r="E602" s="899"/>
      <c r="F602" s="899">
        <f t="shared" si="429"/>
        <v>0</v>
      </c>
      <c r="G602" s="899">
        <f t="shared" si="429"/>
        <v>0</v>
      </c>
      <c r="H602" s="899"/>
      <c r="I602" s="899"/>
      <c r="J602" s="899"/>
      <c r="K602" s="899"/>
      <c r="L602" s="899"/>
      <c r="M602" s="899"/>
      <c r="N602" s="899"/>
      <c r="O602" s="899"/>
      <c r="P602" s="899"/>
      <c r="Q602" s="899"/>
      <c r="R602" s="899"/>
      <c r="S602" s="899"/>
      <c r="T602" s="899"/>
      <c r="U602" s="899"/>
      <c r="V602" s="899"/>
      <c r="W602" s="899"/>
      <c r="X602" s="899"/>
      <c r="Y602" s="899"/>
      <c r="Z602" s="899"/>
      <c r="AA602" s="899"/>
      <c r="AB602" s="899"/>
      <c r="AC602" s="899"/>
      <c r="AD602" s="899"/>
      <c r="AE602" s="899"/>
      <c r="AF602" s="899"/>
      <c r="AG602" s="899">
        <f t="shared" si="424"/>
        <v>0</v>
      </c>
      <c r="AH602" s="899">
        <f t="shared" si="424"/>
        <v>0</v>
      </c>
      <c r="AI602" s="899"/>
      <c r="AJ602" s="899"/>
      <c r="AK602" s="899"/>
      <c r="AL602" s="899"/>
      <c r="AM602" s="899"/>
      <c r="AN602" s="899"/>
      <c r="AO602" s="899"/>
      <c r="AP602" s="899"/>
      <c r="AQ602" s="899">
        <f t="shared" si="425"/>
        <v>0</v>
      </c>
      <c r="AR602" s="899"/>
      <c r="AS602" s="899">
        <f t="shared" si="430"/>
        <v>0</v>
      </c>
      <c r="AT602" s="899">
        <f t="shared" si="431"/>
        <v>0</v>
      </c>
      <c r="AU602" s="899"/>
      <c r="AV602" s="899"/>
      <c r="AW602" s="899"/>
      <c r="AX602" s="899"/>
      <c r="AY602" s="899"/>
      <c r="AZ602" s="899"/>
      <c r="BA602" s="899"/>
      <c r="BB602" s="899">
        <f t="shared" si="432"/>
        <v>0</v>
      </c>
      <c r="BC602" s="899">
        <f t="shared" si="426"/>
        <v>0</v>
      </c>
      <c r="BD602" s="899">
        <f t="shared" si="427"/>
        <v>0</v>
      </c>
      <c r="BE602" s="901" t="str">
        <f t="shared" si="428"/>
        <v>-</v>
      </c>
      <c r="BF602" s="902"/>
      <c r="BG602" s="903"/>
      <c r="BH602" s="904"/>
      <c r="BI602" s="905"/>
      <c r="BJ602" s="866"/>
      <c r="BL602" s="867"/>
      <c r="BM602" s="867"/>
      <c r="BN602" s="867"/>
    </row>
    <row r="603" spans="1:70">
      <c r="A603" s="872"/>
      <c r="B603" s="897" t="s">
        <v>352</v>
      </c>
      <c r="C603" s="897"/>
      <c r="D603" s="899"/>
      <c r="E603" s="899"/>
      <c r="F603" s="899">
        <f t="shared" si="429"/>
        <v>0</v>
      </c>
      <c r="G603" s="899">
        <f t="shared" si="429"/>
        <v>0</v>
      </c>
      <c r="H603" s="899"/>
      <c r="I603" s="899"/>
      <c r="J603" s="899"/>
      <c r="K603" s="899"/>
      <c r="L603" s="899"/>
      <c r="M603" s="899"/>
      <c r="N603" s="899"/>
      <c r="O603" s="899"/>
      <c r="P603" s="899"/>
      <c r="Q603" s="899"/>
      <c r="R603" s="899"/>
      <c r="S603" s="899"/>
      <c r="T603" s="899"/>
      <c r="U603" s="899"/>
      <c r="V603" s="899"/>
      <c r="W603" s="899"/>
      <c r="X603" s="899"/>
      <c r="Y603" s="899"/>
      <c r="Z603" s="899"/>
      <c r="AA603" s="899"/>
      <c r="AB603" s="899"/>
      <c r="AC603" s="899"/>
      <c r="AD603" s="899"/>
      <c r="AE603" s="899"/>
      <c r="AF603" s="899"/>
      <c r="AG603" s="899">
        <f t="shared" si="424"/>
        <v>0</v>
      </c>
      <c r="AH603" s="899">
        <f t="shared" si="424"/>
        <v>0</v>
      </c>
      <c r="AI603" s="899"/>
      <c r="AJ603" s="899"/>
      <c r="AK603" s="899"/>
      <c r="AL603" s="899"/>
      <c r="AM603" s="899"/>
      <c r="AN603" s="899"/>
      <c r="AO603" s="899"/>
      <c r="AP603" s="899"/>
      <c r="AQ603" s="899">
        <f t="shared" si="425"/>
        <v>0</v>
      </c>
      <c r="AR603" s="899"/>
      <c r="AS603" s="899">
        <f t="shared" si="430"/>
        <v>0</v>
      </c>
      <c r="AT603" s="899">
        <f t="shared" si="431"/>
        <v>0</v>
      </c>
      <c r="AU603" s="899"/>
      <c r="AV603" s="899"/>
      <c r="AW603" s="899"/>
      <c r="AX603" s="899"/>
      <c r="AY603" s="899"/>
      <c r="AZ603" s="899"/>
      <c r="BA603" s="899"/>
      <c r="BB603" s="899">
        <f t="shared" si="432"/>
        <v>0</v>
      </c>
      <c r="BC603" s="899">
        <f t="shared" si="426"/>
        <v>0</v>
      </c>
      <c r="BD603" s="899">
        <f t="shared" si="427"/>
        <v>0</v>
      </c>
      <c r="BE603" s="901" t="str">
        <f t="shared" si="428"/>
        <v>-</v>
      </c>
      <c r="BF603" s="902"/>
      <c r="BG603" s="903"/>
      <c r="BH603" s="904"/>
      <c r="BI603" s="905"/>
      <c r="BJ603" s="866"/>
      <c r="BL603" s="867"/>
      <c r="BM603" s="867"/>
      <c r="BN603" s="867"/>
    </row>
    <row r="604" spans="1:70">
      <c r="A604" s="872"/>
      <c r="B604" s="897" t="s">
        <v>353</v>
      </c>
      <c r="C604" s="897"/>
      <c r="D604" s="899"/>
      <c r="E604" s="899"/>
      <c r="F604" s="899">
        <f t="shared" si="429"/>
        <v>0</v>
      </c>
      <c r="G604" s="899">
        <f t="shared" si="429"/>
        <v>0</v>
      </c>
      <c r="H604" s="899"/>
      <c r="I604" s="899"/>
      <c r="J604" s="899"/>
      <c r="K604" s="899"/>
      <c r="L604" s="899"/>
      <c r="M604" s="899"/>
      <c r="N604" s="899"/>
      <c r="O604" s="899"/>
      <c r="P604" s="899"/>
      <c r="Q604" s="899"/>
      <c r="R604" s="899"/>
      <c r="S604" s="899"/>
      <c r="T604" s="899"/>
      <c r="U604" s="899"/>
      <c r="V604" s="899"/>
      <c r="W604" s="899"/>
      <c r="X604" s="899"/>
      <c r="Y604" s="899"/>
      <c r="Z604" s="899"/>
      <c r="AA604" s="899"/>
      <c r="AB604" s="899"/>
      <c r="AC604" s="899"/>
      <c r="AD604" s="899"/>
      <c r="AE604" s="899"/>
      <c r="AF604" s="899"/>
      <c r="AG604" s="899">
        <f t="shared" si="424"/>
        <v>0</v>
      </c>
      <c r="AH604" s="899">
        <f t="shared" si="424"/>
        <v>0</v>
      </c>
      <c r="AI604" s="899"/>
      <c r="AJ604" s="899"/>
      <c r="AK604" s="899"/>
      <c r="AL604" s="899"/>
      <c r="AM604" s="899"/>
      <c r="AN604" s="899"/>
      <c r="AO604" s="899"/>
      <c r="AP604" s="899"/>
      <c r="AQ604" s="899">
        <f t="shared" si="425"/>
        <v>0</v>
      </c>
      <c r="AR604" s="899"/>
      <c r="AS604" s="899">
        <f t="shared" si="430"/>
        <v>0</v>
      </c>
      <c r="AT604" s="899">
        <f t="shared" si="431"/>
        <v>0</v>
      </c>
      <c r="AU604" s="899"/>
      <c r="AV604" s="899"/>
      <c r="AW604" s="899"/>
      <c r="AX604" s="899"/>
      <c r="AY604" s="899"/>
      <c r="AZ604" s="899"/>
      <c r="BA604" s="899"/>
      <c r="BB604" s="899">
        <f t="shared" si="432"/>
        <v>0</v>
      </c>
      <c r="BC604" s="899">
        <f t="shared" si="426"/>
        <v>0</v>
      </c>
      <c r="BD604" s="899">
        <f t="shared" si="427"/>
        <v>0</v>
      </c>
      <c r="BE604" s="901" t="str">
        <f t="shared" si="428"/>
        <v>-</v>
      </c>
      <c r="BF604" s="902"/>
      <c r="BG604" s="903"/>
      <c r="BH604" s="904"/>
      <c r="BI604" s="905"/>
      <c r="BJ604" s="866"/>
      <c r="BL604" s="867"/>
      <c r="BM604" s="867"/>
      <c r="BN604" s="867"/>
    </row>
    <row r="605" spans="1:70">
      <c r="A605" s="872"/>
      <c r="B605" s="897" t="s">
        <v>354</v>
      </c>
      <c r="C605" s="897"/>
      <c r="D605" s="899"/>
      <c r="E605" s="899"/>
      <c r="F605" s="899">
        <f t="shared" si="429"/>
        <v>0</v>
      </c>
      <c r="G605" s="899">
        <f t="shared" si="429"/>
        <v>0</v>
      </c>
      <c r="H605" s="899"/>
      <c r="I605" s="899"/>
      <c r="J605" s="899"/>
      <c r="K605" s="899"/>
      <c r="L605" s="899"/>
      <c r="M605" s="899"/>
      <c r="N605" s="899"/>
      <c r="O605" s="899"/>
      <c r="P605" s="899"/>
      <c r="Q605" s="899"/>
      <c r="R605" s="899"/>
      <c r="S605" s="899"/>
      <c r="T605" s="899"/>
      <c r="U605" s="899"/>
      <c r="V605" s="899"/>
      <c r="W605" s="899"/>
      <c r="X605" s="899"/>
      <c r="Y605" s="899"/>
      <c r="Z605" s="899"/>
      <c r="AA605" s="899"/>
      <c r="AB605" s="899"/>
      <c r="AC605" s="899"/>
      <c r="AD605" s="899"/>
      <c r="AE605" s="899"/>
      <c r="AF605" s="899"/>
      <c r="AG605" s="899">
        <f t="shared" si="424"/>
        <v>0</v>
      </c>
      <c r="AH605" s="899">
        <f t="shared" si="424"/>
        <v>0</v>
      </c>
      <c r="AI605" s="899"/>
      <c r="AJ605" s="899"/>
      <c r="AK605" s="899"/>
      <c r="AL605" s="899"/>
      <c r="AM605" s="899"/>
      <c r="AN605" s="899"/>
      <c r="AO605" s="899"/>
      <c r="AP605" s="899"/>
      <c r="AQ605" s="899">
        <f t="shared" si="425"/>
        <v>0</v>
      </c>
      <c r="AR605" s="899"/>
      <c r="AS605" s="899">
        <f t="shared" si="430"/>
        <v>0</v>
      </c>
      <c r="AT605" s="899">
        <f t="shared" si="431"/>
        <v>0</v>
      </c>
      <c r="AU605" s="899"/>
      <c r="AV605" s="899"/>
      <c r="AW605" s="899"/>
      <c r="AX605" s="899"/>
      <c r="AY605" s="899"/>
      <c r="AZ605" s="899"/>
      <c r="BA605" s="899"/>
      <c r="BB605" s="899">
        <f t="shared" si="432"/>
        <v>0</v>
      </c>
      <c r="BC605" s="899">
        <f t="shared" si="426"/>
        <v>0</v>
      </c>
      <c r="BD605" s="899">
        <f t="shared" si="427"/>
        <v>0</v>
      </c>
      <c r="BE605" s="901" t="str">
        <f t="shared" si="428"/>
        <v>-</v>
      </c>
      <c r="BF605" s="902"/>
      <c r="BG605" s="903"/>
      <c r="BH605" s="904"/>
      <c r="BI605" s="905"/>
      <c r="BJ605" s="866"/>
      <c r="BL605" s="867"/>
      <c r="BM605" s="867"/>
      <c r="BN605" s="867"/>
    </row>
    <row r="606" spans="1:70">
      <c r="A606" s="872"/>
      <c r="B606" s="897" t="s">
        <v>355</v>
      </c>
      <c r="C606" s="897"/>
      <c r="D606" s="899">
        <f>SUM(D607:D610)</f>
        <v>0</v>
      </c>
      <c r="E606" s="899"/>
      <c r="F606" s="899">
        <f t="shared" si="429"/>
        <v>0</v>
      </c>
      <c r="G606" s="899">
        <f t="shared" si="429"/>
        <v>0</v>
      </c>
      <c r="H606" s="899">
        <f t="shared" ref="H606:AF606" si="445">SUM(H607:H610)</f>
        <v>0</v>
      </c>
      <c r="I606" s="899">
        <f t="shared" si="445"/>
        <v>0</v>
      </c>
      <c r="J606" s="899">
        <f t="shared" si="445"/>
        <v>0</v>
      </c>
      <c r="K606" s="899">
        <f t="shared" si="445"/>
        <v>0</v>
      </c>
      <c r="L606" s="899">
        <f t="shared" si="445"/>
        <v>0</v>
      </c>
      <c r="M606" s="899">
        <f t="shared" si="445"/>
        <v>0</v>
      </c>
      <c r="N606" s="899">
        <f t="shared" si="445"/>
        <v>0</v>
      </c>
      <c r="O606" s="899">
        <f t="shared" si="445"/>
        <v>0</v>
      </c>
      <c r="P606" s="899">
        <f t="shared" si="445"/>
        <v>0</v>
      </c>
      <c r="Q606" s="899">
        <f t="shared" si="445"/>
        <v>0</v>
      </c>
      <c r="R606" s="899">
        <f t="shared" si="445"/>
        <v>0</v>
      </c>
      <c r="S606" s="899">
        <f t="shared" si="445"/>
        <v>0</v>
      </c>
      <c r="T606" s="899">
        <f t="shared" si="445"/>
        <v>0</v>
      </c>
      <c r="U606" s="899">
        <f t="shared" si="445"/>
        <v>0</v>
      </c>
      <c r="V606" s="899">
        <f t="shared" si="445"/>
        <v>0</v>
      </c>
      <c r="W606" s="899">
        <f t="shared" si="445"/>
        <v>0</v>
      </c>
      <c r="X606" s="899">
        <f t="shared" si="445"/>
        <v>0</v>
      </c>
      <c r="Y606" s="899">
        <f t="shared" si="445"/>
        <v>0</v>
      </c>
      <c r="Z606" s="899">
        <f t="shared" si="445"/>
        <v>0</v>
      </c>
      <c r="AA606" s="899">
        <f t="shared" si="445"/>
        <v>0</v>
      </c>
      <c r="AB606" s="899">
        <f t="shared" si="445"/>
        <v>0</v>
      </c>
      <c r="AC606" s="899">
        <f t="shared" si="445"/>
        <v>0</v>
      </c>
      <c r="AD606" s="899">
        <f t="shared" si="445"/>
        <v>0</v>
      </c>
      <c r="AE606" s="899">
        <f t="shared" si="445"/>
        <v>0</v>
      </c>
      <c r="AF606" s="899">
        <f t="shared" si="445"/>
        <v>0</v>
      </c>
      <c r="AG606" s="899">
        <f t="shared" si="424"/>
        <v>0</v>
      </c>
      <c r="AH606" s="899">
        <f t="shared" si="424"/>
        <v>0</v>
      </c>
      <c r="AI606" s="899">
        <f t="shared" ref="AI606:AP606" si="446">SUM(AI607:AI610)</f>
        <v>0</v>
      </c>
      <c r="AJ606" s="899">
        <f t="shared" si="446"/>
        <v>0</v>
      </c>
      <c r="AK606" s="899">
        <f t="shared" si="446"/>
        <v>0</v>
      </c>
      <c r="AL606" s="899">
        <f t="shared" si="446"/>
        <v>0</v>
      </c>
      <c r="AM606" s="899">
        <f t="shared" si="446"/>
        <v>0</v>
      </c>
      <c r="AN606" s="899">
        <f t="shared" si="446"/>
        <v>0</v>
      </c>
      <c r="AO606" s="899">
        <f t="shared" si="446"/>
        <v>0</v>
      </c>
      <c r="AP606" s="899">
        <f t="shared" si="446"/>
        <v>0</v>
      </c>
      <c r="AQ606" s="899">
        <f t="shared" si="425"/>
        <v>0</v>
      </c>
      <c r="AR606" s="899"/>
      <c r="AS606" s="899">
        <f t="shared" si="430"/>
        <v>0</v>
      </c>
      <c r="AT606" s="899">
        <f t="shared" si="431"/>
        <v>0</v>
      </c>
      <c r="AU606" s="899">
        <f t="shared" ref="AU606:BA606" si="447">SUM(AU607:AU610)</f>
        <v>0</v>
      </c>
      <c r="AV606" s="899">
        <f t="shared" si="447"/>
        <v>0</v>
      </c>
      <c r="AW606" s="899">
        <f t="shared" si="447"/>
        <v>0</v>
      </c>
      <c r="AX606" s="899">
        <f t="shared" si="447"/>
        <v>0</v>
      </c>
      <c r="AY606" s="899">
        <f t="shared" si="447"/>
        <v>0</v>
      </c>
      <c r="AZ606" s="899">
        <f t="shared" si="447"/>
        <v>0</v>
      </c>
      <c r="BA606" s="899">
        <f t="shared" si="447"/>
        <v>0</v>
      </c>
      <c r="BB606" s="899">
        <f t="shared" si="432"/>
        <v>0</v>
      </c>
      <c r="BC606" s="899">
        <f t="shared" si="426"/>
        <v>0</v>
      </c>
      <c r="BD606" s="899">
        <f t="shared" si="427"/>
        <v>0</v>
      </c>
      <c r="BE606" s="901" t="str">
        <f t="shared" si="428"/>
        <v>-</v>
      </c>
      <c r="BF606" s="902"/>
      <c r="BG606" s="903"/>
      <c r="BH606" s="904"/>
      <c r="BI606" s="905"/>
      <c r="BJ606" s="866"/>
      <c r="BL606" s="867"/>
      <c r="BM606" s="867"/>
      <c r="BN606" s="867"/>
    </row>
    <row r="607" spans="1:70">
      <c r="A607" s="872"/>
      <c r="B607" s="897" t="s">
        <v>356</v>
      </c>
      <c r="C607" s="897"/>
      <c r="D607" s="899"/>
      <c r="E607" s="899"/>
      <c r="F607" s="899">
        <f t="shared" si="429"/>
        <v>0</v>
      </c>
      <c r="G607" s="899">
        <f t="shared" si="429"/>
        <v>0</v>
      </c>
      <c r="H607" s="899"/>
      <c r="I607" s="899"/>
      <c r="J607" s="899"/>
      <c r="K607" s="899"/>
      <c r="L607" s="899"/>
      <c r="M607" s="899"/>
      <c r="N607" s="899"/>
      <c r="O607" s="899"/>
      <c r="P607" s="899"/>
      <c r="Q607" s="899"/>
      <c r="R607" s="899"/>
      <c r="S607" s="899"/>
      <c r="T607" s="899"/>
      <c r="U607" s="899"/>
      <c r="V607" s="899"/>
      <c r="W607" s="899"/>
      <c r="X607" s="899"/>
      <c r="Y607" s="899"/>
      <c r="Z607" s="899"/>
      <c r="AA607" s="899"/>
      <c r="AB607" s="899"/>
      <c r="AC607" s="899"/>
      <c r="AD607" s="899"/>
      <c r="AE607" s="899"/>
      <c r="AF607" s="899"/>
      <c r="AG607" s="899">
        <f t="shared" si="424"/>
        <v>0</v>
      </c>
      <c r="AH607" s="899">
        <f t="shared" si="424"/>
        <v>0</v>
      </c>
      <c r="AI607" s="899"/>
      <c r="AJ607" s="899"/>
      <c r="AK607" s="899"/>
      <c r="AL607" s="899"/>
      <c r="AM607" s="899"/>
      <c r="AN607" s="899"/>
      <c r="AO607" s="899"/>
      <c r="AP607" s="899"/>
      <c r="AQ607" s="899">
        <f t="shared" si="425"/>
        <v>0</v>
      </c>
      <c r="AR607" s="899"/>
      <c r="AS607" s="899">
        <f t="shared" si="430"/>
        <v>0</v>
      </c>
      <c r="AT607" s="899">
        <f t="shared" si="431"/>
        <v>0</v>
      </c>
      <c r="AU607" s="899"/>
      <c r="AV607" s="899"/>
      <c r="AW607" s="899"/>
      <c r="AX607" s="899"/>
      <c r="AY607" s="899"/>
      <c r="AZ607" s="899"/>
      <c r="BA607" s="899"/>
      <c r="BB607" s="899">
        <f t="shared" si="432"/>
        <v>0</v>
      </c>
      <c r="BC607" s="899">
        <f t="shared" si="426"/>
        <v>0</v>
      </c>
      <c r="BD607" s="899">
        <f t="shared" si="427"/>
        <v>0</v>
      </c>
      <c r="BE607" s="901" t="str">
        <f t="shared" si="428"/>
        <v>-</v>
      </c>
      <c r="BF607" s="902"/>
      <c r="BG607" s="903"/>
      <c r="BH607" s="904"/>
      <c r="BI607" s="905"/>
      <c r="BJ607" s="866"/>
      <c r="BL607" s="867"/>
      <c r="BM607" s="867"/>
      <c r="BN607" s="867"/>
    </row>
    <row r="608" spans="1:70">
      <c r="A608" s="872"/>
      <c r="B608" s="897" t="s">
        <v>357</v>
      </c>
      <c r="C608" s="897"/>
      <c r="D608" s="899"/>
      <c r="E608" s="899"/>
      <c r="F608" s="899">
        <f t="shared" si="429"/>
        <v>0</v>
      </c>
      <c r="G608" s="899">
        <f t="shared" si="429"/>
        <v>0</v>
      </c>
      <c r="H608" s="899"/>
      <c r="I608" s="899"/>
      <c r="J608" s="899"/>
      <c r="K608" s="899"/>
      <c r="L608" s="899"/>
      <c r="M608" s="899"/>
      <c r="N608" s="899"/>
      <c r="O608" s="899"/>
      <c r="P608" s="899"/>
      <c r="Q608" s="899"/>
      <c r="R608" s="899"/>
      <c r="S608" s="899"/>
      <c r="T608" s="899"/>
      <c r="U608" s="899"/>
      <c r="V608" s="899"/>
      <c r="W608" s="899"/>
      <c r="X608" s="899"/>
      <c r="Y608" s="899"/>
      <c r="Z608" s="899"/>
      <c r="AA608" s="899"/>
      <c r="AB608" s="899"/>
      <c r="AC608" s="899"/>
      <c r="AD608" s="899"/>
      <c r="AE608" s="899"/>
      <c r="AF608" s="899"/>
      <c r="AG608" s="899">
        <f t="shared" si="424"/>
        <v>0</v>
      </c>
      <c r="AH608" s="899">
        <f t="shared" si="424"/>
        <v>0</v>
      </c>
      <c r="AI608" s="899"/>
      <c r="AJ608" s="899"/>
      <c r="AK608" s="899"/>
      <c r="AL608" s="899"/>
      <c r="AM608" s="899"/>
      <c r="AN608" s="899"/>
      <c r="AO608" s="899"/>
      <c r="AP608" s="899"/>
      <c r="AQ608" s="899">
        <f t="shared" si="425"/>
        <v>0</v>
      </c>
      <c r="AR608" s="899"/>
      <c r="AS608" s="899">
        <f t="shared" si="430"/>
        <v>0</v>
      </c>
      <c r="AT608" s="899">
        <f t="shared" si="431"/>
        <v>0</v>
      </c>
      <c r="AU608" s="899"/>
      <c r="AV608" s="899"/>
      <c r="AW608" s="899"/>
      <c r="AX608" s="899"/>
      <c r="AY608" s="899"/>
      <c r="AZ608" s="899"/>
      <c r="BA608" s="899"/>
      <c r="BB608" s="899">
        <f t="shared" si="432"/>
        <v>0</v>
      </c>
      <c r="BC608" s="899">
        <f t="shared" si="426"/>
        <v>0</v>
      </c>
      <c r="BD608" s="899">
        <f t="shared" si="427"/>
        <v>0</v>
      </c>
      <c r="BE608" s="901" t="str">
        <f t="shared" si="428"/>
        <v>-</v>
      </c>
      <c r="BF608" s="902"/>
      <c r="BG608" s="903"/>
      <c r="BH608" s="904"/>
      <c r="BI608" s="905"/>
      <c r="BJ608" s="866"/>
      <c r="BL608" s="867"/>
      <c r="BM608" s="867"/>
      <c r="BN608" s="867"/>
    </row>
    <row r="609" spans="1:70">
      <c r="A609" s="872"/>
      <c r="B609" s="897" t="s">
        <v>358</v>
      </c>
      <c r="C609" s="897"/>
      <c r="D609" s="899"/>
      <c r="E609" s="899"/>
      <c r="F609" s="899">
        <f t="shared" si="429"/>
        <v>0</v>
      </c>
      <c r="G609" s="899">
        <f t="shared" si="429"/>
        <v>0</v>
      </c>
      <c r="H609" s="899"/>
      <c r="I609" s="899"/>
      <c r="J609" s="899"/>
      <c r="K609" s="899"/>
      <c r="L609" s="899"/>
      <c r="M609" s="899"/>
      <c r="N609" s="899"/>
      <c r="O609" s="899"/>
      <c r="P609" s="899"/>
      <c r="Q609" s="899"/>
      <c r="R609" s="899"/>
      <c r="S609" s="899"/>
      <c r="T609" s="899"/>
      <c r="U609" s="899"/>
      <c r="V609" s="899"/>
      <c r="W609" s="899"/>
      <c r="X609" s="899"/>
      <c r="Y609" s="899"/>
      <c r="Z609" s="899"/>
      <c r="AA609" s="899"/>
      <c r="AB609" s="899"/>
      <c r="AC609" s="899"/>
      <c r="AD609" s="899"/>
      <c r="AE609" s="899"/>
      <c r="AF609" s="899"/>
      <c r="AG609" s="899">
        <f t="shared" si="424"/>
        <v>0</v>
      </c>
      <c r="AH609" s="899">
        <f t="shared" si="424"/>
        <v>0</v>
      </c>
      <c r="AI609" s="899"/>
      <c r="AJ609" s="899"/>
      <c r="AK609" s="899"/>
      <c r="AL609" s="899"/>
      <c r="AM609" s="899"/>
      <c r="AN609" s="899"/>
      <c r="AO609" s="899"/>
      <c r="AP609" s="899"/>
      <c r="AQ609" s="899">
        <f t="shared" si="425"/>
        <v>0</v>
      </c>
      <c r="AR609" s="899"/>
      <c r="AS609" s="899">
        <f t="shared" si="430"/>
        <v>0</v>
      </c>
      <c r="AT609" s="899">
        <f t="shared" si="431"/>
        <v>0</v>
      </c>
      <c r="AU609" s="899"/>
      <c r="AV609" s="899"/>
      <c r="AW609" s="899"/>
      <c r="AX609" s="899"/>
      <c r="AY609" s="899"/>
      <c r="AZ609" s="899"/>
      <c r="BA609" s="899"/>
      <c r="BB609" s="899">
        <f t="shared" si="432"/>
        <v>0</v>
      </c>
      <c r="BC609" s="899">
        <f t="shared" si="426"/>
        <v>0</v>
      </c>
      <c r="BD609" s="899">
        <f t="shared" si="427"/>
        <v>0</v>
      </c>
      <c r="BE609" s="901" t="str">
        <f t="shared" si="428"/>
        <v>-</v>
      </c>
      <c r="BF609" s="902"/>
      <c r="BG609" s="903"/>
      <c r="BH609" s="904"/>
      <c r="BI609" s="905"/>
      <c r="BJ609" s="866"/>
      <c r="BL609" s="867"/>
      <c r="BM609" s="867"/>
      <c r="BN609" s="867"/>
    </row>
    <row r="610" spans="1:70">
      <c r="A610" s="872"/>
      <c r="B610" s="897" t="s">
        <v>359</v>
      </c>
      <c r="C610" s="897"/>
      <c r="D610" s="899"/>
      <c r="E610" s="899"/>
      <c r="F610" s="899">
        <f t="shared" si="429"/>
        <v>0</v>
      </c>
      <c r="G610" s="899">
        <f t="shared" si="429"/>
        <v>0</v>
      </c>
      <c r="H610" s="899"/>
      <c r="I610" s="899"/>
      <c r="J610" s="899"/>
      <c r="K610" s="899"/>
      <c r="L610" s="899"/>
      <c r="M610" s="899"/>
      <c r="N610" s="899"/>
      <c r="O610" s="899"/>
      <c r="P610" s="899"/>
      <c r="Q610" s="899"/>
      <c r="R610" s="899"/>
      <c r="S610" s="899"/>
      <c r="T610" s="899"/>
      <c r="U610" s="899"/>
      <c r="V610" s="899"/>
      <c r="W610" s="899"/>
      <c r="X610" s="899"/>
      <c r="Y610" s="899"/>
      <c r="Z610" s="899"/>
      <c r="AA610" s="899"/>
      <c r="AB610" s="899"/>
      <c r="AC610" s="899"/>
      <c r="AD610" s="899"/>
      <c r="AE610" s="899"/>
      <c r="AF610" s="899"/>
      <c r="AG610" s="899">
        <f t="shared" si="424"/>
        <v>0</v>
      </c>
      <c r="AH610" s="899">
        <f t="shared" si="424"/>
        <v>0</v>
      </c>
      <c r="AI610" s="899"/>
      <c r="AJ610" s="899"/>
      <c r="AK610" s="899"/>
      <c r="AL610" s="899"/>
      <c r="AM610" s="899"/>
      <c r="AN610" s="899"/>
      <c r="AO610" s="899"/>
      <c r="AP610" s="899"/>
      <c r="AQ610" s="899">
        <f t="shared" si="425"/>
        <v>0</v>
      </c>
      <c r="AR610" s="899"/>
      <c r="AS610" s="899">
        <f t="shared" si="430"/>
        <v>0</v>
      </c>
      <c r="AT610" s="899">
        <f t="shared" si="431"/>
        <v>0</v>
      </c>
      <c r="AU610" s="899"/>
      <c r="AV610" s="899"/>
      <c r="AW610" s="899"/>
      <c r="AX610" s="899"/>
      <c r="AY610" s="899"/>
      <c r="AZ610" s="899"/>
      <c r="BA610" s="899"/>
      <c r="BB610" s="899">
        <f t="shared" si="432"/>
        <v>0</v>
      </c>
      <c r="BC610" s="899">
        <f t="shared" si="426"/>
        <v>0</v>
      </c>
      <c r="BD610" s="899">
        <f t="shared" si="427"/>
        <v>0</v>
      </c>
      <c r="BE610" s="901" t="str">
        <f t="shared" si="428"/>
        <v>-</v>
      </c>
      <c r="BF610" s="902"/>
      <c r="BG610" s="903"/>
      <c r="BH610" s="904"/>
      <c r="BI610" s="905"/>
      <c r="BJ610" s="866"/>
      <c r="BL610" s="867"/>
      <c r="BM610" s="867"/>
      <c r="BN610" s="867"/>
    </row>
    <row r="611" spans="1:70">
      <c r="A611" s="872"/>
      <c r="B611" s="897" t="s">
        <v>55</v>
      </c>
      <c r="C611" s="897"/>
      <c r="D611" s="899"/>
      <c r="E611" s="899"/>
      <c r="F611" s="899">
        <f t="shared" si="429"/>
        <v>0</v>
      </c>
      <c r="G611" s="899">
        <f t="shared" si="429"/>
        <v>0</v>
      </c>
      <c r="H611" s="899"/>
      <c r="I611" s="899"/>
      <c r="J611" s="899"/>
      <c r="K611" s="899"/>
      <c r="L611" s="899"/>
      <c r="M611" s="899"/>
      <c r="N611" s="899"/>
      <c r="O611" s="899"/>
      <c r="P611" s="899"/>
      <c r="Q611" s="899"/>
      <c r="R611" s="899"/>
      <c r="S611" s="899"/>
      <c r="T611" s="899"/>
      <c r="U611" s="899"/>
      <c r="V611" s="899"/>
      <c r="W611" s="899"/>
      <c r="X611" s="899"/>
      <c r="Y611" s="899"/>
      <c r="Z611" s="899"/>
      <c r="AA611" s="899"/>
      <c r="AB611" s="899"/>
      <c r="AC611" s="899"/>
      <c r="AD611" s="899"/>
      <c r="AE611" s="899"/>
      <c r="AF611" s="899"/>
      <c r="AG611" s="899">
        <f t="shared" si="424"/>
        <v>0</v>
      </c>
      <c r="AH611" s="899">
        <f t="shared" si="424"/>
        <v>0</v>
      </c>
      <c r="AI611" s="899"/>
      <c r="AJ611" s="899"/>
      <c r="AK611" s="899"/>
      <c r="AL611" s="899"/>
      <c r="AM611" s="899"/>
      <c r="AN611" s="899"/>
      <c r="AO611" s="899"/>
      <c r="AP611" s="899"/>
      <c r="AQ611" s="899">
        <f t="shared" si="425"/>
        <v>0</v>
      </c>
      <c r="AR611" s="899"/>
      <c r="AS611" s="899">
        <f t="shared" si="430"/>
        <v>0</v>
      </c>
      <c r="AT611" s="899">
        <f t="shared" si="431"/>
        <v>0</v>
      </c>
      <c r="AU611" s="899"/>
      <c r="AV611" s="899"/>
      <c r="AW611" s="899"/>
      <c r="AX611" s="899"/>
      <c r="AY611" s="899"/>
      <c r="AZ611" s="899"/>
      <c r="BA611" s="899"/>
      <c r="BB611" s="899">
        <f t="shared" si="432"/>
        <v>0</v>
      </c>
      <c r="BC611" s="899">
        <f t="shared" si="426"/>
        <v>0</v>
      </c>
      <c r="BD611" s="899">
        <f t="shared" si="427"/>
        <v>0</v>
      </c>
      <c r="BE611" s="901" t="str">
        <f t="shared" si="428"/>
        <v>-</v>
      </c>
      <c r="BF611" s="902"/>
      <c r="BG611" s="903"/>
      <c r="BH611" s="904"/>
      <c r="BI611" s="905"/>
      <c r="BJ611" s="866"/>
      <c r="BL611" s="867"/>
      <c r="BM611" s="867"/>
      <c r="BN611" s="867"/>
    </row>
    <row r="612" spans="1:70" ht="13.5" thickBot="1">
      <c r="A612" s="920"/>
      <c r="B612" s="929" t="s">
        <v>326</v>
      </c>
      <c r="C612" s="929"/>
      <c r="D612" s="320">
        <v>1.1725077699999999</v>
      </c>
      <c r="E612" s="320"/>
      <c r="F612" s="320">
        <f t="shared" si="429"/>
        <v>1.1725077699999999</v>
      </c>
      <c r="G612" s="320">
        <f t="shared" si="429"/>
        <v>0</v>
      </c>
      <c r="H612" s="320">
        <v>0</v>
      </c>
      <c r="I612" s="320">
        <v>0</v>
      </c>
      <c r="J612" s="320">
        <v>0</v>
      </c>
      <c r="K612" s="320">
        <v>0</v>
      </c>
      <c r="L612" s="320">
        <v>0</v>
      </c>
      <c r="M612" s="320">
        <v>0</v>
      </c>
      <c r="N612" s="320">
        <v>0</v>
      </c>
      <c r="O612" s="320">
        <v>0</v>
      </c>
      <c r="P612" s="320">
        <v>0</v>
      </c>
      <c r="Q612" s="320">
        <v>0</v>
      </c>
      <c r="R612" s="320">
        <v>0</v>
      </c>
      <c r="S612" s="320">
        <v>0</v>
      </c>
      <c r="T612" s="320">
        <v>0</v>
      </c>
      <c r="U612" s="320">
        <v>0</v>
      </c>
      <c r="V612" s="320">
        <v>0</v>
      </c>
      <c r="W612" s="320">
        <v>0</v>
      </c>
      <c r="X612" s="320">
        <v>0</v>
      </c>
      <c r="Y612" s="320">
        <v>0</v>
      </c>
      <c r="Z612" s="320">
        <v>0</v>
      </c>
      <c r="AA612" s="320">
        <v>0</v>
      </c>
      <c r="AB612" s="320">
        <v>0</v>
      </c>
      <c r="AC612" s="320">
        <v>1.1725077699999999</v>
      </c>
      <c r="AD612" s="320">
        <v>0</v>
      </c>
      <c r="AE612" s="320">
        <v>0</v>
      </c>
      <c r="AF612" s="320">
        <v>0</v>
      </c>
      <c r="AG612" s="320">
        <f t="shared" si="424"/>
        <v>9.8711399999999987E-3</v>
      </c>
      <c r="AH612" s="320">
        <f t="shared" si="424"/>
        <v>9.8711399999999987E-3</v>
      </c>
      <c r="AI612" s="320">
        <v>0</v>
      </c>
      <c r="AJ612" s="320"/>
      <c r="AK612" s="320">
        <v>0</v>
      </c>
      <c r="AL612" s="320">
        <v>0</v>
      </c>
      <c r="AM612" s="320">
        <v>9.8711399999999987E-3</v>
      </c>
      <c r="AN612" s="320">
        <v>9.8711399999999987E-3</v>
      </c>
      <c r="AO612" s="320">
        <v>0</v>
      </c>
      <c r="AP612" s="320">
        <v>0</v>
      </c>
      <c r="AQ612" s="320">
        <f t="shared" si="425"/>
        <v>9.8711399999999987E-3</v>
      </c>
      <c r="AR612" s="320"/>
      <c r="AS612" s="320">
        <f t="shared" si="430"/>
        <v>0</v>
      </c>
      <c r="AT612" s="320">
        <f t="shared" si="431"/>
        <v>0</v>
      </c>
      <c r="AU612" s="320">
        <v>0</v>
      </c>
      <c r="AV612" s="320">
        <v>0</v>
      </c>
      <c r="AW612" s="320">
        <v>0</v>
      </c>
      <c r="AX612" s="320">
        <v>0</v>
      </c>
      <c r="AY612" s="320">
        <v>0</v>
      </c>
      <c r="AZ612" s="320">
        <v>0</v>
      </c>
      <c r="BA612" s="320">
        <v>0</v>
      </c>
      <c r="BB612" s="320">
        <f t="shared" si="432"/>
        <v>0</v>
      </c>
      <c r="BC612" s="907">
        <f t="shared" si="426"/>
        <v>1.1725077699999999</v>
      </c>
      <c r="BD612" s="320">
        <f t="shared" si="427"/>
        <v>0</v>
      </c>
      <c r="BE612" s="908" t="str">
        <f t="shared" si="428"/>
        <v>-</v>
      </c>
      <c r="BJ612" s="833"/>
      <c r="BL612" s="571"/>
      <c r="BM612" s="571"/>
      <c r="BN612" s="855">
        <v>9.8711399999999987E-3</v>
      </c>
      <c r="BQ612" s="579">
        <v>0</v>
      </c>
      <c r="BR612" s="579">
        <v>0</v>
      </c>
    </row>
    <row r="613" spans="1:70">
      <c r="A613" s="872"/>
      <c r="B613" s="897" t="s">
        <v>343</v>
      </c>
      <c r="C613" s="897"/>
      <c r="D613" s="899">
        <f t="shared" ref="D613:D630" si="448">D594</f>
        <v>1.1725077699999999</v>
      </c>
      <c r="E613" s="899"/>
      <c r="F613" s="899">
        <f t="shared" si="429"/>
        <v>1.1725077699999999</v>
      </c>
      <c r="G613" s="899">
        <f t="shared" si="429"/>
        <v>0</v>
      </c>
      <c r="H613" s="899">
        <f t="shared" ref="H613:BA619" si="449">H594</f>
        <v>0</v>
      </c>
      <c r="I613" s="899">
        <f t="shared" si="449"/>
        <v>0</v>
      </c>
      <c r="J613" s="899">
        <f t="shared" si="449"/>
        <v>0</v>
      </c>
      <c r="K613" s="899">
        <f t="shared" si="449"/>
        <v>0</v>
      </c>
      <c r="L613" s="899">
        <f t="shared" si="449"/>
        <v>0</v>
      </c>
      <c r="M613" s="899">
        <f t="shared" si="449"/>
        <v>0</v>
      </c>
      <c r="N613" s="899">
        <f t="shared" si="449"/>
        <v>0</v>
      </c>
      <c r="O613" s="899">
        <f t="shared" si="449"/>
        <v>0</v>
      </c>
      <c r="P613" s="899">
        <f t="shared" si="449"/>
        <v>0</v>
      </c>
      <c r="Q613" s="899">
        <f t="shared" si="449"/>
        <v>0</v>
      </c>
      <c r="R613" s="899">
        <f t="shared" si="449"/>
        <v>0</v>
      </c>
      <c r="S613" s="899">
        <f t="shared" si="449"/>
        <v>0</v>
      </c>
      <c r="T613" s="899">
        <f t="shared" si="449"/>
        <v>0</v>
      </c>
      <c r="U613" s="899">
        <f t="shared" si="449"/>
        <v>0</v>
      </c>
      <c r="V613" s="899">
        <f t="shared" si="449"/>
        <v>0</v>
      </c>
      <c r="W613" s="899">
        <f t="shared" si="449"/>
        <v>0</v>
      </c>
      <c r="X613" s="899">
        <f t="shared" si="449"/>
        <v>0</v>
      </c>
      <c r="Y613" s="899">
        <f t="shared" si="449"/>
        <v>0</v>
      </c>
      <c r="Z613" s="899">
        <f t="shared" si="449"/>
        <v>0</v>
      </c>
      <c r="AA613" s="899">
        <f t="shared" si="449"/>
        <v>0</v>
      </c>
      <c r="AB613" s="899">
        <f t="shared" si="449"/>
        <v>0</v>
      </c>
      <c r="AC613" s="899">
        <f t="shared" si="449"/>
        <v>1.1725077699999999</v>
      </c>
      <c r="AD613" s="899">
        <f t="shared" si="449"/>
        <v>0</v>
      </c>
      <c r="AE613" s="899">
        <f t="shared" si="449"/>
        <v>0</v>
      </c>
      <c r="AF613" s="899">
        <f t="shared" si="449"/>
        <v>0</v>
      </c>
      <c r="AG613" s="899">
        <f t="shared" si="424"/>
        <v>9.8711399999999987E-3</v>
      </c>
      <c r="AH613" s="899">
        <f t="shared" si="424"/>
        <v>0</v>
      </c>
      <c r="AI613" s="899">
        <f t="shared" si="449"/>
        <v>0</v>
      </c>
      <c r="AJ613" s="899">
        <f t="shared" si="449"/>
        <v>0</v>
      </c>
      <c r="AK613" s="899">
        <f t="shared" si="449"/>
        <v>0</v>
      </c>
      <c r="AL613" s="899">
        <f t="shared" si="449"/>
        <v>0</v>
      </c>
      <c r="AM613" s="899">
        <f t="shared" si="449"/>
        <v>9.8711399999999987E-3</v>
      </c>
      <c r="AN613" s="899">
        <f t="shared" si="449"/>
        <v>0</v>
      </c>
      <c r="AO613" s="899">
        <f t="shared" si="449"/>
        <v>0</v>
      </c>
      <c r="AP613" s="899">
        <f t="shared" si="449"/>
        <v>0</v>
      </c>
      <c r="AQ613" s="899">
        <f t="shared" si="425"/>
        <v>9.8711399999999987E-3</v>
      </c>
      <c r="AR613" s="899"/>
      <c r="AS613" s="899">
        <f t="shared" si="430"/>
        <v>0</v>
      </c>
      <c r="AT613" s="899">
        <f t="shared" si="431"/>
        <v>0</v>
      </c>
      <c r="AU613" s="899">
        <f t="shared" si="449"/>
        <v>0</v>
      </c>
      <c r="AV613" s="899">
        <f t="shared" si="449"/>
        <v>0</v>
      </c>
      <c r="AW613" s="899">
        <f t="shared" si="449"/>
        <v>0</v>
      </c>
      <c r="AX613" s="899">
        <f t="shared" si="449"/>
        <v>0</v>
      </c>
      <c r="AY613" s="899">
        <f t="shared" si="449"/>
        <v>0</v>
      </c>
      <c r="AZ613" s="899">
        <f t="shared" si="449"/>
        <v>0</v>
      </c>
      <c r="BA613" s="899">
        <f t="shared" si="449"/>
        <v>0</v>
      </c>
      <c r="BB613" s="899">
        <f t="shared" si="432"/>
        <v>0</v>
      </c>
      <c r="BC613" s="899">
        <f t="shared" si="426"/>
        <v>1.1725077699999999</v>
      </c>
      <c r="BD613" s="899">
        <f t="shared" si="427"/>
        <v>0</v>
      </c>
      <c r="BE613" s="901" t="str">
        <f t="shared" si="428"/>
        <v>-</v>
      </c>
      <c r="BF613" s="902"/>
      <c r="BG613" s="903"/>
      <c r="BH613" s="904"/>
      <c r="BI613" s="905"/>
      <c r="BJ613" s="866"/>
      <c r="BL613" s="867"/>
      <c r="BM613" s="867"/>
      <c r="BN613" s="867"/>
    </row>
    <row r="614" spans="1:70">
      <c r="A614" s="872"/>
      <c r="B614" s="897" t="s">
        <v>344</v>
      </c>
      <c r="C614" s="897"/>
      <c r="D614" s="899">
        <f t="shared" si="448"/>
        <v>1.1725077699999999</v>
      </c>
      <c r="E614" s="899"/>
      <c r="F614" s="899">
        <f t="shared" si="429"/>
        <v>1.1725077699999999</v>
      </c>
      <c r="G614" s="899">
        <f t="shared" si="429"/>
        <v>0</v>
      </c>
      <c r="H614" s="899">
        <f t="shared" si="449"/>
        <v>0</v>
      </c>
      <c r="I614" s="899">
        <f t="shared" si="449"/>
        <v>0</v>
      </c>
      <c r="J614" s="899">
        <f t="shared" si="449"/>
        <v>0</v>
      </c>
      <c r="K614" s="899">
        <f t="shared" si="449"/>
        <v>0</v>
      </c>
      <c r="L614" s="899">
        <f t="shared" si="449"/>
        <v>0</v>
      </c>
      <c r="M614" s="899">
        <f t="shared" si="449"/>
        <v>0</v>
      </c>
      <c r="N614" s="899">
        <f t="shared" si="449"/>
        <v>0</v>
      </c>
      <c r="O614" s="899">
        <f t="shared" si="449"/>
        <v>0</v>
      </c>
      <c r="P614" s="899">
        <f t="shared" si="449"/>
        <v>0</v>
      </c>
      <c r="Q614" s="899">
        <f t="shared" si="449"/>
        <v>0</v>
      </c>
      <c r="R614" s="899">
        <f t="shared" si="449"/>
        <v>0</v>
      </c>
      <c r="S614" s="899">
        <f t="shared" si="449"/>
        <v>0</v>
      </c>
      <c r="T614" s="899">
        <f t="shared" si="449"/>
        <v>0</v>
      </c>
      <c r="U614" s="899">
        <f t="shared" si="449"/>
        <v>0</v>
      </c>
      <c r="V614" s="899">
        <f t="shared" si="449"/>
        <v>0</v>
      </c>
      <c r="W614" s="899">
        <f t="shared" si="449"/>
        <v>0</v>
      </c>
      <c r="X614" s="899">
        <f t="shared" si="449"/>
        <v>0</v>
      </c>
      <c r="Y614" s="899">
        <f t="shared" si="449"/>
        <v>0</v>
      </c>
      <c r="Z614" s="899">
        <f t="shared" si="449"/>
        <v>0</v>
      </c>
      <c r="AA614" s="899">
        <f t="shared" si="449"/>
        <v>0</v>
      </c>
      <c r="AB614" s="899">
        <f t="shared" si="449"/>
        <v>0</v>
      </c>
      <c r="AC614" s="899">
        <f t="shared" si="449"/>
        <v>1.1725077699999999</v>
      </c>
      <c r="AD614" s="899">
        <f t="shared" si="449"/>
        <v>0</v>
      </c>
      <c r="AE614" s="899">
        <f t="shared" si="449"/>
        <v>0</v>
      </c>
      <c r="AF614" s="899">
        <f t="shared" si="449"/>
        <v>0</v>
      </c>
      <c r="AG614" s="899">
        <f t="shared" si="424"/>
        <v>9.8711399999999987E-3</v>
      </c>
      <c r="AH614" s="899">
        <f t="shared" si="424"/>
        <v>0</v>
      </c>
      <c r="AI614" s="899">
        <f t="shared" si="449"/>
        <v>0</v>
      </c>
      <c r="AJ614" s="899">
        <f t="shared" si="449"/>
        <v>0</v>
      </c>
      <c r="AK614" s="899">
        <f t="shared" si="449"/>
        <v>0</v>
      </c>
      <c r="AL614" s="899">
        <f t="shared" si="449"/>
        <v>0</v>
      </c>
      <c r="AM614" s="899">
        <f t="shared" si="449"/>
        <v>9.8711399999999987E-3</v>
      </c>
      <c r="AN614" s="899">
        <f t="shared" si="449"/>
        <v>0</v>
      </c>
      <c r="AO614" s="899">
        <f t="shared" si="449"/>
        <v>0</v>
      </c>
      <c r="AP614" s="899">
        <f t="shared" si="449"/>
        <v>0</v>
      </c>
      <c r="AQ614" s="899">
        <f t="shared" si="425"/>
        <v>9.8711399999999987E-3</v>
      </c>
      <c r="AR614" s="899"/>
      <c r="AS614" s="899">
        <f t="shared" si="430"/>
        <v>0</v>
      </c>
      <c r="AT614" s="899">
        <f t="shared" si="431"/>
        <v>0</v>
      </c>
      <c r="AU614" s="899">
        <f t="shared" si="449"/>
        <v>0</v>
      </c>
      <c r="AV614" s="899">
        <f t="shared" si="449"/>
        <v>0</v>
      </c>
      <c r="AW614" s="899">
        <f t="shared" si="449"/>
        <v>0</v>
      </c>
      <c r="AX614" s="899">
        <f t="shared" si="449"/>
        <v>0</v>
      </c>
      <c r="AY614" s="899">
        <f t="shared" si="449"/>
        <v>0</v>
      </c>
      <c r="AZ614" s="899">
        <f t="shared" si="449"/>
        <v>0</v>
      </c>
      <c r="BA614" s="899">
        <f t="shared" si="449"/>
        <v>0</v>
      </c>
      <c r="BB614" s="899">
        <f t="shared" si="432"/>
        <v>0</v>
      </c>
      <c r="BC614" s="899">
        <f t="shared" si="426"/>
        <v>1.1725077699999999</v>
      </c>
      <c r="BD614" s="899">
        <f t="shared" si="427"/>
        <v>0</v>
      </c>
      <c r="BE614" s="901" t="str">
        <f t="shared" si="428"/>
        <v>-</v>
      </c>
      <c r="BF614" s="902"/>
      <c r="BG614" s="903"/>
      <c r="BH614" s="904"/>
      <c r="BI614" s="905"/>
      <c r="BJ614" s="866"/>
      <c r="BL614" s="867"/>
      <c r="BM614" s="867"/>
      <c r="BN614" s="867"/>
    </row>
    <row r="615" spans="1:70">
      <c r="A615" s="872"/>
      <c r="B615" s="897" t="s">
        <v>345</v>
      </c>
      <c r="C615" s="897"/>
      <c r="D615" s="899">
        <f t="shared" si="448"/>
        <v>1.1725077699999999</v>
      </c>
      <c r="E615" s="899"/>
      <c r="F615" s="899">
        <f t="shared" si="429"/>
        <v>1.1725077699999999</v>
      </c>
      <c r="G615" s="899">
        <f t="shared" si="429"/>
        <v>0</v>
      </c>
      <c r="H615" s="899">
        <f t="shared" si="449"/>
        <v>0</v>
      </c>
      <c r="I615" s="899">
        <f t="shared" si="449"/>
        <v>0</v>
      </c>
      <c r="J615" s="899">
        <f t="shared" si="449"/>
        <v>0</v>
      </c>
      <c r="K615" s="899">
        <f t="shared" si="449"/>
        <v>0</v>
      </c>
      <c r="L615" s="899">
        <f t="shared" si="449"/>
        <v>0</v>
      </c>
      <c r="M615" s="899">
        <f t="shared" si="449"/>
        <v>0</v>
      </c>
      <c r="N615" s="899">
        <f t="shared" si="449"/>
        <v>0</v>
      </c>
      <c r="O615" s="899">
        <f t="shared" si="449"/>
        <v>0</v>
      </c>
      <c r="P615" s="899">
        <f t="shared" si="449"/>
        <v>0</v>
      </c>
      <c r="Q615" s="899">
        <f t="shared" si="449"/>
        <v>0</v>
      </c>
      <c r="R615" s="899">
        <f t="shared" si="449"/>
        <v>0</v>
      </c>
      <c r="S615" s="899">
        <f t="shared" si="449"/>
        <v>0</v>
      </c>
      <c r="T615" s="899">
        <f t="shared" si="449"/>
        <v>0</v>
      </c>
      <c r="U615" s="899">
        <f t="shared" si="449"/>
        <v>0</v>
      </c>
      <c r="V615" s="899">
        <f t="shared" si="449"/>
        <v>0</v>
      </c>
      <c r="W615" s="899">
        <f t="shared" si="449"/>
        <v>0</v>
      </c>
      <c r="X615" s="899">
        <f t="shared" si="449"/>
        <v>0</v>
      </c>
      <c r="Y615" s="899">
        <f t="shared" si="449"/>
        <v>0</v>
      </c>
      <c r="Z615" s="899">
        <f t="shared" si="449"/>
        <v>0</v>
      </c>
      <c r="AA615" s="899">
        <f t="shared" si="449"/>
        <v>0</v>
      </c>
      <c r="AB615" s="899">
        <f t="shared" si="449"/>
        <v>0</v>
      </c>
      <c r="AC615" s="899">
        <f t="shared" si="449"/>
        <v>1.1725077699999999</v>
      </c>
      <c r="AD615" s="899">
        <f t="shared" si="449"/>
        <v>0</v>
      </c>
      <c r="AE615" s="899">
        <f t="shared" si="449"/>
        <v>0</v>
      </c>
      <c r="AF615" s="899">
        <f t="shared" si="449"/>
        <v>0</v>
      </c>
      <c r="AG615" s="899">
        <f t="shared" si="424"/>
        <v>9.8711399999999987E-3</v>
      </c>
      <c r="AH615" s="899">
        <f t="shared" si="424"/>
        <v>0</v>
      </c>
      <c r="AI615" s="899">
        <f t="shared" si="449"/>
        <v>0</v>
      </c>
      <c r="AJ615" s="899">
        <f t="shared" si="449"/>
        <v>0</v>
      </c>
      <c r="AK615" s="899">
        <f t="shared" si="449"/>
        <v>0</v>
      </c>
      <c r="AL615" s="899">
        <f t="shared" si="449"/>
        <v>0</v>
      </c>
      <c r="AM615" s="899">
        <f t="shared" si="449"/>
        <v>9.8711399999999987E-3</v>
      </c>
      <c r="AN615" s="899">
        <f t="shared" si="449"/>
        <v>0</v>
      </c>
      <c r="AO615" s="899">
        <f t="shared" si="449"/>
        <v>0</v>
      </c>
      <c r="AP615" s="899">
        <f t="shared" si="449"/>
        <v>0</v>
      </c>
      <c r="AQ615" s="899">
        <f t="shared" si="425"/>
        <v>9.8711399999999987E-3</v>
      </c>
      <c r="AR615" s="899"/>
      <c r="AS615" s="899">
        <f t="shared" si="430"/>
        <v>0</v>
      </c>
      <c r="AT615" s="899">
        <f t="shared" si="431"/>
        <v>0</v>
      </c>
      <c r="AU615" s="899">
        <f t="shared" si="449"/>
        <v>0</v>
      </c>
      <c r="AV615" s="899">
        <f t="shared" si="449"/>
        <v>0</v>
      </c>
      <c r="AW615" s="899">
        <f t="shared" si="449"/>
        <v>0</v>
      </c>
      <c r="AX615" s="899">
        <f t="shared" si="449"/>
        <v>0</v>
      </c>
      <c r="AY615" s="899">
        <f t="shared" si="449"/>
        <v>0</v>
      </c>
      <c r="AZ615" s="899">
        <f t="shared" si="449"/>
        <v>0</v>
      </c>
      <c r="BA615" s="899">
        <f t="shared" si="449"/>
        <v>0</v>
      </c>
      <c r="BB615" s="899">
        <f t="shared" si="432"/>
        <v>0</v>
      </c>
      <c r="BC615" s="899">
        <f t="shared" si="426"/>
        <v>1.1725077699999999</v>
      </c>
      <c r="BD615" s="899">
        <f t="shared" si="427"/>
        <v>0</v>
      </c>
      <c r="BE615" s="901" t="str">
        <f t="shared" si="428"/>
        <v>-</v>
      </c>
      <c r="BF615" s="902"/>
      <c r="BG615" s="903"/>
      <c r="BH615" s="904"/>
      <c r="BI615" s="905"/>
      <c r="BJ615" s="866"/>
      <c r="BL615" s="867"/>
      <c r="BM615" s="867"/>
      <c r="BN615" s="867"/>
    </row>
    <row r="616" spans="1:70">
      <c r="A616" s="872"/>
      <c r="B616" s="897" t="s">
        <v>346</v>
      </c>
      <c r="C616" s="897"/>
      <c r="D616" s="899">
        <f t="shared" si="448"/>
        <v>0</v>
      </c>
      <c r="E616" s="899"/>
      <c r="F616" s="899">
        <f t="shared" si="429"/>
        <v>0</v>
      </c>
      <c r="G616" s="899">
        <f t="shared" si="429"/>
        <v>0</v>
      </c>
      <c r="H616" s="899">
        <f t="shared" si="449"/>
        <v>0</v>
      </c>
      <c r="I616" s="899">
        <f t="shared" si="449"/>
        <v>0</v>
      </c>
      <c r="J616" s="899">
        <f t="shared" si="449"/>
        <v>0</v>
      </c>
      <c r="K616" s="899">
        <f t="shared" si="449"/>
        <v>0</v>
      </c>
      <c r="L616" s="899">
        <f t="shared" si="449"/>
        <v>0</v>
      </c>
      <c r="M616" s="899">
        <f t="shared" si="449"/>
        <v>0</v>
      </c>
      <c r="N616" s="899">
        <f t="shared" si="449"/>
        <v>0</v>
      </c>
      <c r="O616" s="899">
        <f t="shared" si="449"/>
        <v>0</v>
      </c>
      <c r="P616" s="899">
        <f t="shared" si="449"/>
        <v>0</v>
      </c>
      <c r="Q616" s="899">
        <f t="shared" si="449"/>
        <v>0</v>
      </c>
      <c r="R616" s="899">
        <f t="shared" si="449"/>
        <v>0</v>
      </c>
      <c r="S616" s="899">
        <f t="shared" si="449"/>
        <v>0</v>
      </c>
      <c r="T616" s="899">
        <f t="shared" si="449"/>
        <v>0</v>
      </c>
      <c r="U616" s="899">
        <f t="shared" si="449"/>
        <v>0</v>
      </c>
      <c r="V616" s="899">
        <f t="shared" si="449"/>
        <v>0</v>
      </c>
      <c r="W616" s="899">
        <f t="shared" si="449"/>
        <v>0</v>
      </c>
      <c r="X616" s="899">
        <f t="shared" si="449"/>
        <v>0</v>
      </c>
      <c r="Y616" s="899">
        <f t="shared" si="449"/>
        <v>0</v>
      </c>
      <c r="Z616" s="899">
        <f t="shared" si="449"/>
        <v>0</v>
      </c>
      <c r="AA616" s="899">
        <f t="shared" si="449"/>
        <v>0</v>
      </c>
      <c r="AB616" s="899">
        <f t="shared" si="449"/>
        <v>0</v>
      </c>
      <c r="AC616" s="899">
        <f t="shared" si="449"/>
        <v>0</v>
      </c>
      <c r="AD616" s="899">
        <f t="shared" si="449"/>
        <v>0</v>
      </c>
      <c r="AE616" s="899">
        <f t="shared" si="449"/>
        <v>0</v>
      </c>
      <c r="AF616" s="899">
        <f t="shared" si="449"/>
        <v>0</v>
      </c>
      <c r="AG616" s="899">
        <f t="shared" si="424"/>
        <v>0</v>
      </c>
      <c r="AH616" s="899">
        <f t="shared" si="424"/>
        <v>0</v>
      </c>
      <c r="AI616" s="899">
        <f t="shared" si="449"/>
        <v>0</v>
      </c>
      <c r="AJ616" s="899">
        <f t="shared" si="449"/>
        <v>0</v>
      </c>
      <c r="AK616" s="899">
        <f t="shared" si="449"/>
        <v>0</v>
      </c>
      <c r="AL616" s="899">
        <f t="shared" si="449"/>
        <v>0</v>
      </c>
      <c r="AM616" s="899">
        <f t="shared" si="449"/>
        <v>0</v>
      </c>
      <c r="AN616" s="899">
        <f t="shared" si="449"/>
        <v>0</v>
      </c>
      <c r="AO616" s="899">
        <f t="shared" si="449"/>
        <v>0</v>
      </c>
      <c r="AP616" s="899">
        <f t="shared" si="449"/>
        <v>0</v>
      </c>
      <c r="AQ616" s="899">
        <f t="shared" si="425"/>
        <v>0</v>
      </c>
      <c r="AR616" s="899"/>
      <c r="AS616" s="899">
        <f t="shared" si="430"/>
        <v>0</v>
      </c>
      <c r="AT616" s="899">
        <f t="shared" si="431"/>
        <v>0</v>
      </c>
      <c r="AU616" s="899">
        <f t="shared" si="449"/>
        <v>0</v>
      </c>
      <c r="AV616" s="899">
        <f t="shared" si="449"/>
        <v>0</v>
      </c>
      <c r="AW616" s="899">
        <f t="shared" si="449"/>
        <v>0</v>
      </c>
      <c r="AX616" s="899">
        <f t="shared" si="449"/>
        <v>0</v>
      </c>
      <c r="AY616" s="899">
        <f t="shared" si="449"/>
        <v>0</v>
      </c>
      <c r="AZ616" s="899">
        <f t="shared" si="449"/>
        <v>0</v>
      </c>
      <c r="BA616" s="899">
        <f t="shared" si="449"/>
        <v>0</v>
      </c>
      <c r="BB616" s="899">
        <f t="shared" si="432"/>
        <v>0</v>
      </c>
      <c r="BC616" s="899">
        <f t="shared" si="426"/>
        <v>0</v>
      </c>
      <c r="BD616" s="899">
        <f t="shared" si="427"/>
        <v>0</v>
      </c>
      <c r="BE616" s="901" t="str">
        <f t="shared" si="428"/>
        <v>-</v>
      </c>
      <c r="BF616" s="902"/>
      <c r="BG616" s="903"/>
      <c r="BH616" s="904"/>
      <c r="BI616" s="905"/>
      <c r="BJ616" s="866"/>
      <c r="BL616" s="867"/>
      <c r="BM616" s="867"/>
      <c r="BN616" s="867"/>
    </row>
    <row r="617" spans="1:70">
      <c r="A617" s="872"/>
      <c r="B617" s="897" t="s">
        <v>347</v>
      </c>
      <c r="C617" s="897"/>
      <c r="D617" s="899">
        <f t="shared" si="448"/>
        <v>0</v>
      </c>
      <c r="E617" s="899"/>
      <c r="F617" s="899">
        <f t="shared" si="429"/>
        <v>0</v>
      </c>
      <c r="G617" s="899">
        <f t="shared" si="429"/>
        <v>0</v>
      </c>
      <c r="H617" s="899">
        <f t="shared" si="449"/>
        <v>0</v>
      </c>
      <c r="I617" s="899">
        <f t="shared" si="449"/>
        <v>0</v>
      </c>
      <c r="J617" s="899">
        <f t="shared" si="449"/>
        <v>0</v>
      </c>
      <c r="K617" s="899">
        <f t="shared" si="449"/>
        <v>0</v>
      </c>
      <c r="L617" s="899">
        <f t="shared" si="449"/>
        <v>0</v>
      </c>
      <c r="M617" s="899">
        <f t="shared" si="449"/>
        <v>0</v>
      </c>
      <c r="N617" s="899">
        <f t="shared" si="449"/>
        <v>0</v>
      </c>
      <c r="O617" s="899">
        <f t="shared" si="449"/>
        <v>0</v>
      </c>
      <c r="P617" s="899">
        <f t="shared" si="449"/>
        <v>0</v>
      </c>
      <c r="Q617" s="899">
        <f t="shared" si="449"/>
        <v>0</v>
      </c>
      <c r="R617" s="899">
        <f t="shared" si="449"/>
        <v>0</v>
      </c>
      <c r="S617" s="899">
        <f t="shared" si="449"/>
        <v>0</v>
      </c>
      <c r="T617" s="899">
        <f t="shared" si="449"/>
        <v>0</v>
      </c>
      <c r="U617" s="899">
        <f t="shared" si="449"/>
        <v>0</v>
      </c>
      <c r="V617" s="899">
        <f t="shared" si="449"/>
        <v>0</v>
      </c>
      <c r="W617" s="899">
        <f t="shared" si="449"/>
        <v>0</v>
      </c>
      <c r="X617" s="899">
        <f t="shared" si="449"/>
        <v>0</v>
      </c>
      <c r="Y617" s="899">
        <f t="shared" si="449"/>
        <v>0</v>
      </c>
      <c r="Z617" s="899">
        <f t="shared" si="449"/>
        <v>0</v>
      </c>
      <c r="AA617" s="899">
        <f t="shared" si="449"/>
        <v>0</v>
      </c>
      <c r="AB617" s="899">
        <f t="shared" si="449"/>
        <v>0</v>
      </c>
      <c r="AC617" s="899">
        <f t="shared" si="449"/>
        <v>0</v>
      </c>
      <c r="AD617" s="899">
        <f t="shared" si="449"/>
        <v>0</v>
      </c>
      <c r="AE617" s="899">
        <f t="shared" si="449"/>
        <v>0</v>
      </c>
      <c r="AF617" s="899">
        <f t="shared" si="449"/>
        <v>0</v>
      </c>
      <c r="AG617" s="899">
        <f t="shared" si="424"/>
        <v>0</v>
      </c>
      <c r="AH617" s="899">
        <f t="shared" si="424"/>
        <v>0</v>
      </c>
      <c r="AI617" s="899">
        <f t="shared" si="449"/>
        <v>0</v>
      </c>
      <c r="AJ617" s="899">
        <f t="shared" si="449"/>
        <v>0</v>
      </c>
      <c r="AK617" s="899">
        <f t="shared" si="449"/>
        <v>0</v>
      </c>
      <c r="AL617" s="899">
        <f t="shared" si="449"/>
        <v>0</v>
      </c>
      <c r="AM617" s="899">
        <f t="shared" si="449"/>
        <v>0</v>
      </c>
      <c r="AN617" s="899">
        <f t="shared" si="449"/>
        <v>0</v>
      </c>
      <c r="AO617" s="899">
        <f t="shared" si="449"/>
        <v>0</v>
      </c>
      <c r="AP617" s="899">
        <f t="shared" si="449"/>
        <v>0</v>
      </c>
      <c r="AQ617" s="899">
        <f t="shared" si="425"/>
        <v>0</v>
      </c>
      <c r="AR617" s="899"/>
      <c r="AS617" s="899">
        <f t="shared" si="430"/>
        <v>0</v>
      </c>
      <c r="AT617" s="899">
        <f t="shared" si="431"/>
        <v>0</v>
      </c>
      <c r="AU617" s="899">
        <f t="shared" si="449"/>
        <v>0</v>
      </c>
      <c r="AV617" s="899">
        <f t="shared" si="449"/>
        <v>0</v>
      </c>
      <c r="AW617" s="899">
        <f t="shared" si="449"/>
        <v>0</v>
      </c>
      <c r="AX617" s="899">
        <f t="shared" si="449"/>
        <v>0</v>
      </c>
      <c r="AY617" s="899">
        <f t="shared" si="449"/>
        <v>0</v>
      </c>
      <c r="AZ617" s="899">
        <f t="shared" si="449"/>
        <v>0</v>
      </c>
      <c r="BA617" s="899">
        <f t="shared" si="449"/>
        <v>0</v>
      </c>
      <c r="BB617" s="899">
        <f t="shared" si="432"/>
        <v>0</v>
      </c>
      <c r="BC617" s="899">
        <f t="shared" si="426"/>
        <v>0</v>
      </c>
      <c r="BD617" s="899">
        <f t="shared" si="427"/>
        <v>0</v>
      </c>
      <c r="BE617" s="901" t="str">
        <f t="shared" si="428"/>
        <v>-</v>
      </c>
      <c r="BF617" s="902"/>
      <c r="BG617" s="903"/>
      <c r="BH617" s="904"/>
      <c r="BI617" s="905"/>
      <c r="BJ617" s="866"/>
      <c r="BL617" s="867"/>
      <c r="BM617" s="867"/>
      <c r="BN617" s="867"/>
    </row>
    <row r="618" spans="1:70">
      <c r="A618" s="872"/>
      <c r="B618" s="897" t="s">
        <v>348</v>
      </c>
      <c r="C618" s="897"/>
      <c r="D618" s="899">
        <f t="shared" si="448"/>
        <v>0</v>
      </c>
      <c r="E618" s="899"/>
      <c r="F618" s="899">
        <f t="shared" si="429"/>
        <v>0</v>
      </c>
      <c r="G618" s="899">
        <f t="shared" si="429"/>
        <v>0</v>
      </c>
      <c r="H618" s="899">
        <f t="shared" si="449"/>
        <v>0</v>
      </c>
      <c r="I618" s="899">
        <f t="shared" si="449"/>
        <v>0</v>
      </c>
      <c r="J618" s="899">
        <f t="shared" si="449"/>
        <v>0</v>
      </c>
      <c r="K618" s="899">
        <f t="shared" si="449"/>
        <v>0</v>
      </c>
      <c r="L618" s="899">
        <f t="shared" si="449"/>
        <v>0</v>
      </c>
      <c r="M618" s="899">
        <f t="shared" si="449"/>
        <v>0</v>
      </c>
      <c r="N618" s="899">
        <f t="shared" si="449"/>
        <v>0</v>
      </c>
      <c r="O618" s="899">
        <f t="shared" si="449"/>
        <v>0</v>
      </c>
      <c r="P618" s="899">
        <f t="shared" si="449"/>
        <v>0</v>
      </c>
      <c r="Q618" s="899">
        <f t="shared" si="449"/>
        <v>0</v>
      </c>
      <c r="R618" s="899">
        <f t="shared" si="449"/>
        <v>0</v>
      </c>
      <c r="S618" s="899">
        <f t="shared" si="449"/>
        <v>0</v>
      </c>
      <c r="T618" s="899">
        <f t="shared" si="449"/>
        <v>0</v>
      </c>
      <c r="U618" s="899">
        <f t="shared" si="449"/>
        <v>0</v>
      </c>
      <c r="V618" s="899">
        <f t="shared" si="449"/>
        <v>0</v>
      </c>
      <c r="W618" s="899">
        <f t="shared" si="449"/>
        <v>0</v>
      </c>
      <c r="X618" s="899">
        <f t="shared" si="449"/>
        <v>0</v>
      </c>
      <c r="Y618" s="899">
        <f t="shared" si="449"/>
        <v>0</v>
      </c>
      <c r="Z618" s="899">
        <f t="shared" si="449"/>
        <v>0</v>
      </c>
      <c r="AA618" s="899">
        <f t="shared" si="449"/>
        <v>0</v>
      </c>
      <c r="AB618" s="899">
        <f t="shared" si="449"/>
        <v>0</v>
      </c>
      <c r="AC618" s="899">
        <f t="shared" si="449"/>
        <v>0</v>
      </c>
      <c r="AD618" s="899">
        <f t="shared" si="449"/>
        <v>0</v>
      </c>
      <c r="AE618" s="899">
        <f t="shared" si="449"/>
        <v>0</v>
      </c>
      <c r="AF618" s="899">
        <f t="shared" si="449"/>
        <v>0</v>
      </c>
      <c r="AG618" s="899">
        <f t="shared" si="424"/>
        <v>0</v>
      </c>
      <c r="AH618" s="899">
        <f t="shared" si="424"/>
        <v>0</v>
      </c>
      <c r="AI618" s="899">
        <f t="shared" si="449"/>
        <v>0</v>
      </c>
      <c r="AJ618" s="899">
        <f t="shared" si="449"/>
        <v>0</v>
      </c>
      <c r="AK618" s="899">
        <f t="shared" si="449"/>
        <v>0</v>
      </c>
      <c r="AL618" s="899">
        <f t="shared" si="449"/>
        <v>0</v>
      </c>
      <c r="AM618" s="899">
        <f t="shared" si="449"/>
        <v>0</v>
      </c>
      <c r="AN618" s="899">
        <f t="shared" si="449"/>
        <v>0</v>
      </c>
      <c r="AO618" s="899">
        <f t="shared" si="449"/>
        <v>0</v>
      </c>
      <c r="AP618" s="899">
        <f t="shared" si="449"/>
        <v>0</v>
      </c>
      <c r="AQ618" s="899">
        <f t="shared" si="425"/>
        <v>0</v>
      </c>
      <c r="AR618" s="899"/>
      <c r="AS618" s="899">
        <f t="shared" si="430"/>
        <v>0</v>
      </c>
      <c r="AT618" s="899">
        <f t="shared" si="431"/>
        <v>0</v>
      </c>
      <c r="AU618" s="899">
        <f t="shared" si="449"/>
        <v>0</v>
      </c>
      <c r="AV618" s="899">
        <f t="shared" si="449"/>
        <v>0</v>
      </c>
      <c r="AW618" s="899">
        <f t="shared" si="449"/>
        <v>0</v>
      </c>
      <c r="AX618" s="899">
        <f t="shared" si="449"/>
        <v>0</v>
      </c>
      <c r="AY618" s="899">
        <f t="shared" si="449"/>
        <v>0</v>
      </c>
      <c r="AZ618" s="899">
        <f t="shared" si="449"/>
        <v>0</v>
      </c>
      <c r="BA618" s="899">
        <f t="shared" si="449"/>
        <v>0</v>
      </c>
      <c r="BB618" s="899">
        <f t="shared" si="432"/>
        <v>0</v>
      </c>
      <c r="BC618" s="899">
        <f t="shared" si="426"/>
        <v>0</v>
      </c>
      <c r="BD618" s="899">
        <f t="shared" si="427"/>
        <v>0</v>
      </c>
      <c r="BE618" s="901" t="str">
        <f t="shared" si="428"/>
        <v>-</v>
      </c>
      <c r="BF618" s="902"/>
      <c r="BG618" s="903"/>
      <c r="BH618" s="904"/>
      <c r="BI618" s="905"/>
      <c r="BJ618" s="866"/>
      <c r="BL618" s="867"/>
      <c r="BM618" s="867"/>
      <c r="BN618" s="867"/>
    </row>
    <row r="619" spans="1:70">
      <c r="A619" s="872"/>
      <c r="B619" s="897" t="s">
        <v>349</v>
      </c>
      <c r="C619" s="897"/>
      <c r="D619" s="899">
        <f t="shared" si="448"/>
        <v>1.1725077699999999</v>
      </c>
      <c r="E619" s="899"/>
      <c r="F619" s="899">
        <f t="shared" si="429"/>
        <v>1.1725077699999999</v>
      </c>
      <c r="G619" s="899">
        <f t="shared" si="429"/>
        <v>0</v>
      </c>
      <c r="H619" s="899">
        <f t="shared" si="449"/>
        <v>0</v>
      </c>
      <c r="I619" s="899">
        <f t="shared" si="449"/>
        <v>0</v>
      </c>
      <c r="J619" s="899">
        <f t="shared" si="449"/>
        <v>0</v>
      </c>
      <c r="K619" s="899">
        <f t="shared" si="449"/>
        <v>0</v>
      </c>
      <c r="L619" s="899">
        <f t="shared" si="449"/>
        <v>0</v>
      </c>
      <c r="M619" s="899">
        <f t="shared" si="449"/>
        <v>0</v>
      </c>
      <c r="N619" s="899">
        <f t="shared" si="449"/>
        <v>0</v>
      </c>
      <c r="O619" s="899">
        <f t="shared" si="449"/>
        <v>0</v>
      </c>
      <c r="P619" s="899">
        <f t="shared" si="449"/>
        <v>0</v>
      </c>
      <c r="Q619" s="899">
        <f t="shared" si="449"/>
        <v>0</v>
      </c>
      <c r="R619" s="899">
        <f t="shared" si="449"/>
        <v>0</v>
      </c>
      <c r="S619" s="899">
        <f t="shared" si="449"/>
        <v>0</v>
      </c>
      <c r="T619" s="899">
        <f t="shared" si="449"/>
        <v>0</v>
      </c>
      <c r="U619" s="899">
        <f t="shared" si="449"/>
        <v>0</v>
      </c>
      <c r="V619" s="899">
        <f t="shared" si="449"/>
        <v>0</v>
      </c>
      <c r="W619" s="899">
        <f t="shared" ref="W619:BA619" si="450">W600</f>
        <v>0</v>
      </c>
      <c r="X619" s="899">
        <f t="shared" si="450"/>
        <v>0</v>
      </c>
      <c r="Y619" s="899">
        <f t="shared" si="450"/>
        <v>0</v>
      </c>
      <c r="Z619" s="899">
        <f t="shared" si="450"/>
        <v>0</v>
      </c>
      <c r="AA619" s="899">
        <f t="shared" si="450"/>
        <v>0</v>
      </c>
      <c r="AB619" s="899">
        <f t="shared" si="450"/>
        <v>0</v>
      </c>
      <c r="AC619" s="899">
        <f t="shared" si="450"/>
        <v>1.1725077699999999</v>
      </c>
      <c r="AD619" s="899">
        <f t="shared" si="450"/>
        <v>0</v>
      </c>
      <c r="AE619" s="899">
        <f t="shared" si="450"/>
        <v>0</v>
      </c>
      <c r="AF619" s="899">
        <f t="shared" si="450"/>
        <v>0</v>
      </c>
      <c r="AG619" s="899">
        <f t="shared" si="424"/>
        <v>9.8711399999999987E-3</v>
      </c>
      <c r="AH619" s="899">
        <f t="shared" si="424"/>
        <v>0</v>
      </c>
      <c r="AI619" s="899">
        <f t="shared" si="450"/>
        <v>0</v>
      </c>
      <c r="AJ619" s="899">
        <f t="shared" si="450"/>
        <v>0</v>
      </c>
      <c r="AK619" s="899">
        <f t="shared" si="450"/>
        <v>0</v>
      </c>
      <c r="AL619" s="899">
        <f t="shared" si="450"/>
        <v>0</v>
      </c>
      <c r="AM619" s="899">
        <f t="shared" si="450"/>
        <v>9.8711399999999987E-3</v>
      </c>
      <c r="AN619" s="899">
        <f t="shared" si="450"/>
        <v>0</v>
      </c>
      <c r="AO619" s="899">
        <f t="shared" si="450"/>
        <v>0</v>
      </c>
      <c r="AP619" s="899">
        <f t="shared" si="450"/>
        <v>0</v>
      </c>
      <c r="AQ619" s="899">
        <f t="shared" si="425"/>
        <v>9.8711399999999987E-3</v>
      </c>
      <c r="AR619" s="899"/>
      <c r="AS619" s="899">
        <f t="shared" si="430"/>
        <v>0</v>
      </c>
      <c r="AT619" s="899">
        <f t="shared" si="431"/>
        <v>0</v>
      </c>
      <c r="AU619" s="899">
        <f t="shared" si="450"/>
        <v>0</v>
      </c>
      <c r="AV619" s="899">
        <f t="shared" si="450"/>
        <v>0</v>
      </c>
      <c r="AW619" s="899">
        <f t="shared" si="450"/>
        <v>0</v>
      </c>
      <c r="AX619" s="899">
        <f t="shared" si="450"/>
        <v>0</v>
      </c>
      <c r="AY619" s="899">
        <f t="shared" si="450"/>
        <v>0</v>
      </c>
      <c r="AZ619" s="899">
        <f t="shared" si="450"/>
        <v>0</v>
      </c>
      <c r="BA619" s="899">
        <f t="shared" si="450"/>
        <v>0</v>
      </c>
      <c r="BB619" s="899">
        <f t="shared" si="432"/>
        <v>0</v>
      </c>
      <c r="BC619" s="899">
        <f t="shared" si="426"/>
        <v>1.1725077699999999</v>
      </c>
      <c r="BD619" s="899">
        <f t="shared" si="427"/>
        <v>0</v>
      </c>
      <c r="BE619" s="901" t="str">
        <f t="shared" si="428"/>
        <v>-</v>
      </c>
      <c r="BF619" s="902"/>
      <c r="BG619" s="903"/>
      <c r="BH619" s="904"/>
      <c r="BI619" s="905"/>
      <c r="BJ619" s="866"/>
      <c r="BL619" s="867"/>
      <c r="BM619" s="867"/>
      <c r="BN619" s="867"/>
    </row>
    <row r="620" spans="1:70">
      <c r="A620" s="872"/>
      <c r="B620" s="897" t="s">
        <v>350</v>
      </c>
      <c r="C620" s="897"/>
      <c r="D620" s="899">
        <f t="shared" si="448"/>
        <v>0</v>
      </c>
      <c r="E620" s="899"/>
      <c r="F620" s="899">
        <f t="shared" si="429"/>
        <v>0</v>
      </c>
      <c r="G620" s="899">
        <f t="shared" si="429"/>
        <v>0</v>
      </c>
      <c r="H620" s="899">
        <f t="shared" ref="H620:BA626" si="451">H601</f>
        <v>0</v>
      </c>
      <c r="I620" s="899">
        <f t="shared" si="451"/>
        <v>0</v>
      </c>
      <c r="J620" s="899">
        <f t="shared" si="451"/>
        <v>0</v>
      </c>
      <c r="K620" s="899">
        <f t="shared" si="451"/>
        <v>0</v>
      </c>
      <c r="L620" s="899">
        <f t="shared" si="451"/>
        <v>0</v>
      </c>
      <c r="M620" s="899">
        <f t="shared" si="451"/>
        <v>0</v>
      </c>
      <c r="N620" s="899">
        <f t="shared" si="451"/>
        <v>0</v>
      </c>
      <c r="O620" s="899">
        <f t="shared" si="451"/>
        <v>0</v>
      </c>
      <c r="P620" s="899">
        <f t="shared" si="451"/>
        <v>0</v>
      </c>
      <c r="Q620" s="899">
        <f t="shared" si="451"/>
        <v>0</v>
      </c>
      <c r="R620" s="899">
        <f t="shared" si="451"/>
        <v>0</v>
      </c>
      <c r="S620" s="899">
        <f t="shared" si="451"/>
        <v>0</v>
      </c>
      <c r="T620" s="899">
        <f t="shared" si="451"/>
        <v>0</v>
      </c>
      <c r="U620" s="899">
        <f t="shared" si="451"/>
        <v>0</v>
      </c>
      <c r="V620" s="899">
        <f t="shared" si="451"/>
        <v>0</v>
      </c>
      <c r="W620" s="899">
        <f t="shared" si="451"/>
        <v>0</v>
      </c>
      <c r="X620" s="899">
        <f t="shared" si="451"/>
        <v>0</v>
      </c>
      <c r="Y620" s="899">
        <f t="shared" si="451"/>
        <v>0</v>
      </c>
      <c r="Z620" s="899">
        <f t="shared" si="451"/>
        <v>0</v>
      </c>
      <c r="AA620" s="899">
        <f t="shared" si="451"/>
        <v>0</v>
      </c>
      <c r="AB620" s="899">
        <f t="shared" si="451"/>
        <v>0</v>
      </c>
      <c r="AC620" s="899">
        <f t="shared" si="451"/>
        <v>0</v>
      </c>
      <c r="AD620" s="899">
        <f t="shared" si="451"/>
        <v>0</v>
      </c>
      <c r="AE620" s="899">
        <f t="shared" si="451"/>
        <v>0</v>
      </c>
      <c r="AF620" s="899">
        <f t="shared" si="451"/>
        <v>0</v>
      </c>
      <c r="AG620" s="899">
        <f t="shared" si="424"/>
        <v>0</v>
      </c>
      <c r="AH620" s="899">
        <f t="shared" si="424"/>
        <v>0</v>
      </c>
      <c r="AI620" s="899">
        <f t="shared" si="451"/>
        <v>0</v>
      </c>
      <c r="AJ620" s="899">
        <f t="shared" si="451"/>
        <v>0</v>
      </c>
      <c r="AK620" s="899">
        <f t="shared" si="451"/>
        <v>0</v>
      </c>
      <c r="AL620" s="899">
        <f t="shared" si="451"/>
        <v>0</v>
      </c>
      <c r="AM620" s="899">
        <f t="shared" si="451"/>
        <v>0</v>
      </c>
      <c r="AN620" s="899">
        <f t="shared" si="451"/>
        <v>0</v>
      </c>
      <c r="AO620" s="899">
        <f t="shared" si="451"/>
        <v>0</v>
      </c>
      <c r="AP620" s="899">
        <f t="shared" si="451"/>
        <v>0</v>
      </c>
      <c r="AQ620" s="899">
        <f t="shared" si="425"/>
        <v>0</v>
      </c>
      <c r="AR620" s="899"/>
      <c r="AS620" s="899">
        <f t="shared" si="430"/>
        <v>0</v>
      </c>
      <c r="AT620" s="899">
        <f t="shared" si="431"/>
        <v>0</v>
      </c>
      <c r="AU620" s="899">
        <f t="shared" si="451"/>
        <v>0</v>
      </c>
      <c r="AV620" s="899">
        <f t="shared" si="451"/>
        <v>0</v>
      </c>
      <c r="AW620" s="899">
        <f t="shared" si="451"/>
        <v>0</v>
      </c>
      <c r="AX620" s="899">
        <f t="shared" si="451"/>
        <v>0</v>
      </c>
      <c r="AY620" s="899">
        <f t="shared" si="451"/>
        <v>0</v>
      </c>
      <c r="AZ620" s="899">
        <f t="shared" si="451"/>
        <v>0</v>
      </c>
      <c r="BA620" s="899">
        <f t="shared" si="451"/>
        <v>0</v>
      </c>
      <c r="BB620" s="899">
        <f t="shared" si="432"/>
        <v>0</v>
      </c>
      <c r="BC620" s="899">
        <f t="shared" si="426"/>
        <v>0</v>
      </c>
      <c r="BD620" s="899">
        <f t="shared" si="427"/>
        <v>0</v>
      </c>
      <c r="BE620" s="901" t="str">
        <f t="shared" si="428"/>
        <v>-</v>
      </c>
      <c r="BF620" s="902"/>
      <c r="BG620" s="903"/>
      <c r="BH620" s="904"/>
      <c r="BI620" s="905"/>
      <c r="BJ620" s="866"/>
      <c r="BL620" s="867"/>
      <c r="BM620" s="867"/>
      <c r="BN620" s="867"/>
    </row>
    <row r="621" spans="1:70">
      <c r="A621" s="872"/>
      <c r="B621" s="897" t="s">
        <v>351</v>
      </c>
      <c r="C621" s="897"/>
      <c r="D621" s="899">
        <f t="shared" si="448"/>
        <v>0</v>
      </c>
      <c r="E621" s="899"/>
      <c r="F621" s="899">
        <f t="shared" si="429"/>
        <v>0</v>
      </c>
      <c r="G621" s="899">
        <f t="shared" si="429"/>
        <v>0</v>
      </c>
      <c r="H621" s="899">
        <f t="shared" si="451"/>
        <v>0</v>
      </c>
      <c r="I621" s="899">
        <f t="shared" si="451"/>
        <v>0</v>
      </c>
      <c r="J621" s="899">
        <f t="shared" si="451"/>
        <v>0</v>
      </c>
      <c r="K621" s="899">
        <f t="shared" si="451"/>
        <v>0</v>
      </c>
      <c r="L621" s="899">
        <f t="shared" si="451"/>
        <v>0</v>
      </c>
      <c r="M621" s="899">
        <f t="shared" si="451"/>
        <v>0</v>
      </c>
      <c r="N621" s="899">
        <f t="shared" si="451"/>
        <v>0</v>
      </c>
      <c r="O621" s="899">
        <f t="shared" si="451"/>
        <v>0</v>
      </c>
      <c r="P621" s="899">
        <f t="shared" si="451"/>
        <v>0</v>
      </c>
      <c r="Q621" s="899">
        <f t="shared" si="451"/>
        <v>0</v>
      </c>
      <c r="R621" s="899">
        <f t="shared" si="451"/>
        <v>0</v>
      </c>
      <c r="S621" s="899">
        <f t="shared" si="451"/>
        <v>0</v>
      </c>
      <c r="T621" s="899">
        <f t="shared" si="451"/>
        <v>0</v>
      </c>
      <c r="U621" s="899">
        <f t="shared" si="451"/>
        <v>0</v>
      </c>
      <c r="V621" s="899">
        <f t="shared" si="451"/>
        <v>0</v>
      </c>
      <c r="W621" s="899">
        <f t="shared" si="451"/>
        <v>0</v>
      </c>
      <c r="X621" s="899">
        <f t="shared" si="451"/>
        <v>0</v>
      </c>
      <c r="Y621" s="899">
        <f t="shared" si="451"/>
        <v>0</v>
      </c>
      <c r="Z621" s="899">
        <f t="shared" si="451"/>
        <v>0</v>
      </c>
      <c r="AA621" s="899">
        <f t="shared" si="451"/>
        <v>0</v>
      </c>
      <c r="AB621" s="899">
        <f t="shared" si="451"/>
        <v>0</v>
      </c>
      <c r="AC621" s="899">
        <f t="shared" si="451"/>
        <v>0</v>
      </c>
      <c r="AD621" s="899">
        <f t="shared" si="451"/>
        <v>0</v>
      </c>
      <c r="AE621" s="899">
        <f t="shared" si="451"/>
        <v>0</v>
      </c>
      <c r="AF621" s="899">
        <f t="shared" si="451"/>
        <v>0</v>
      </c>
      <c r="AG621" s="899">
        <f t="shared" si="424"/>
        <v>0</v>
      </c>
      <c r="AH621" s="899">
        <f t="shared" si="424"/>
        <v>0</v>
      </c>
      <c r="AI621" s="899">
        <f t="shared" si="451"/>
        <v>0</v>
      </c>
      <c r="AJ621" s="899">
        <f t="shared" si="451"/>
        <v>0</v>
      </c>
      <c r="AK621" s="899">
        <f t="shared" si="451"/>
        <v>0</v>
      </c>
      <c r="AL621" s="899">
        <f t="shared" si="451"/>
        <v>0</v>
      </c>
      <c r="AM621" s="899">
        <f t="shared" si="451"/>
        <v>0</v>
      </c>
      <c r="AN621" s="899">
        <f t="shared" si="451"/>
        <v>0</v>
      </c>
      <c r="AO621" s="899">
        <f t="shared" si="451"/>
        <v>0</v>
      </c>
      <c r="AP621" s="899">
        <f t="shared" si="451"/>
        <v>0</v>
      </c>
      <c r="AQ621" s="899">
        <f t="shared" si="425"/>
        <v>0</v>
      </c>
      <c r="AR621" s="899"/>
      <c r="AS621" s="899">
        <f t="shared" si="430"/>
        <v>0</v>
      </c>
      <c r="AT621" s="899">
        <f t="shared" si="431"/>
        <v>0</v>
      </c>
      <c r="AU621" s="899">
        <f t="shared" si="451"/>
        <v>0</v>
      </c>
      <c r="AV621" s="899">
        <f t="shared" si="451"/>
        <v>0</v>
      </c>
      <c r="AW621" s="899">
        <f t="shared" si="451"/>
        <v>0</v>
      </c>
      <c r="AX621" s="899">
        <f t="shared" si="451"/>
        <v>0</v>
      </c>
      <c r="AY621" s="899">
        <f t="shared" si="451"/>
        <v>0</v>
      </c>
      <c r="AZ621" s="899">
        <f t="shared" si="451"/>
        <v>0</v>
      </c>
      <c r="BA621" s="899">
        <f t="shared" si="451"/>
        <v>0</v>
      </c>
      <c r="BB621" s="899">
        <f t="shared" si="432"/>
        <v>0</v>
      </c>
      <c r="BC621" s="899">
        <f t="shared" si="426"/>
        <v>0</v>
      </c>
      <c r="BD621" s="899">
        <f t="shared" si="427"/>
        <v>0</v>
      </c>
      <c r="BE621" s="901" t="str">
        <f t="shared" si="428"/>
        <v>-</v>
      </c>
      <c r="BF621" s="902"/>
      <c r="BG621" s="903"/>
      <c r="BH621" s="904"/>
      <c r="BI621" s="905"/>
      <c r="BJ621" s="866"/>
      <c r="BL621" s="867"/>
      <c r="BM621" s="867"/>
      <c r="BN621" s="867"/>
    </row>
    <row r="622" spans="1:70">
      <c r="A622" s="872"/>
      <c r="B622" s="897" t="s">
        <v>352</v>
      </c>
      <c r="C622" s="897"/>
      <c r="D622" s="899">
        <f t="shared" si="448"/>
        <v>0</v>
      </c>
      <c r="E622" s="899"/>
      <c r="F622" s="899">
        <f t="shared" si="429"/>
        <v>0</v>
      </c>
      <c r="G622" s="899">
        <f t="shared" si="429"/>
        <v>0</v>
      </c>
      <c r="H622" s="899">
        <f t="shared" si="451"/>
        <v>0</v>
      </c>
      <c r="I622" s="899">
        <f t="shared" si="451"/>
        <v>0</v>
      </c>
      <c r="J622" s="899">
        <f t="shared" si="451"/>
        <v>0</v>
      </c>
      <c r="K622" s="899">
        <f t="shared" si="451"/>
        <v>0</v>
      </c>
      <c r="L622" s="899">
        <f t="shared" si="451"/>
        <v>0</v>
      </c>
      <c r="M622" s="899">
        <f t="shared" si="451"/>
        <v>0</v>
      </c>
      <c r="N622" s="899">
        <f t="shared" si="451"/>
        <v>0</v>
      </c>
      <c r="O622" s="899">
        <f t="shared" si="451"/>
        <v>0</v>
      </c>
      <c r="P622" s="899">
        <f t="shared" si="451"/>
        <v>0</v>
      </c>
      <c r="Q622" s="899">
        <f t="shared" si="451"/>
        <v>0</v>
      </c>
      <c r="R622" s="899">
        <f t="shared" si="451"/>
        <v>0</v>
      </c>
      <c r="S622" s="899">
        <f t="shared" si="451"/>
        <v>0</v>
      </c>
      <c r="T622" s="899">
        <f t="shared" si="451"/>
        <v>0</v>
      </c>
      <c r="U622" s="899">
        <f t="shared" si="451"/>
        <v>0</v>
      </c>
      <c r="V622" s="899">
        <f t="shared" si="451"/>
        <v>0</v>
      </c>
      <c r="W622" s="899">
        <f t="shared" si="451"/>
        <v>0</v>
      </c>
      <c r="X622" s="899">
        <f t="shared" si="451"/>
        <v>0</v>
      </c>
      <c r="Y622" s="899">
        <f t="shared" si="451"/>
        <v>0</v>
      </c>
      <c r="Z622" s="899">
        <f t="shared" si="451"/>
        <v>0</v>
      </c>
      <c r="AA622" s="899">
        <f t="shared" si="451"/>
        <v>0</v>
      </c>
      <c r="AB622" s="899">
        <f t="shared" si="451"/>
        <v>0</v>
      </c>
      <c r="AC622" s="899">
        <f t="shared" si="451"/>
        <v>0</v>
      </c>
      <c r="AD622" s="899">
        <f t="shared" si="451"/>
        <v>0</v>
      </c>
      <c r="AE622" s="899">
        <f t="shared" si="451"/>
        <v>0</v>
      </c>
      <c r="AF622" s="899">
        <f t="shared" si="451"/>
        <v>0</v>
      </c>
      <c r="AG622" s="899">
        <f t="shared" si="424"/>
        <v>0</v>
      </c>
      <c r="AH622" s="899">
        <f t="shared" si="424"/>
        <v>0</v>
      </c>
      <c r="AI622" s="899">
        <f t="shared" si="451"/>
        <v>0</v>
      </c>
      <c r="AJ622" s="899">
        <f t="shared" si="451"/>
        <v>0</v>
      </c>
      <c r="AK622" s="899">
        <f t="shared" si="451"/>
        <v>0</v>
      </c>
      <c r="AL622" s="899">
        <f t="shared" si="451"/>
        <v>0</v>
      </c>
      <c r="AM622" s="899">
        <f t="shared" si="451"/>
        <v>0</v>
      </c>
      <c r="AN622" s="899">
        <f t="shared" si="451"/>
        <v>0</v>
      </c>
      <c r="AO622" s="899">
        <f t="shared" si="451"/>
        <v>0</v>
      </c>
      <c r="AP622" s="899">
        <f t="shared" si="451"/>
        <v>0</v>
      </c>
      <c r="AQ622" s="899">
        <f t="shared" si="425"/>
        <v>0</v>
      </c>
      <c r="AR622" s="899"/>
      <c r="AS622" s="899">
        <f t="shared" si="430"/>
        <v>0</v>
      </c>
      <c r="AT622" s="899">
        <f t="shared" si="431"/>
        <v>0</v>
      </c>
      <c r="AU622" s="899">
        <f t="shared" si="451"/>
        <v>0</v>
      </c>
      <c r="AV622" s="899">
        <f t="shared" si="451"/>
        <v>0</v>
      </c>
      <c r="AW622" s="899">
        <f t="shared" si="451"/>
        <v>0</v>
      </c>
      <c r="AX622" s="899">
        <f t="shared" si="451"/>
        <v>0</v>
      </c>
      <c r="AY622" s="899">
        <f t="shared" si="451"/>
        <v>0</v>
      </c>
      <c r="AZ622" s="899">
        <f t="shared" si="451"/>
        <v>0</v>
      </c>
      <c r="BA622" s="899">
        <f t="shared" si="451"/>
        <v>0</v>
      </c>
      <c r="BB622" s="899">
        <f t="shared" si="432"/>
        <v>0</v>
      </c>
      <c r="BC622" s="899">
        <f t="shared" si="426"/>
        <v>0</v>
      </c>
      <c r="BD622" s="899">
        <f t="shared" si="427"/>
        <v>0</v>
      </c>
      <c r="BE622" s="901" t="str">
        <f t="shared" si="428"/>
        <v>-</v>
      </c>
      <c r="BF622" s="902"/>
      <c r="BG622" s="903"/>
      <c r="BH622" s="904"/>
      <c r="BI622" s="905"/>
      <c r="BJ622" s="866"/>
      <c r="BL622" s="867"/>
      <c r="BM622" s="867"/>
      <c r="BN622" s="867"/>
    </row>
    <row r="623" spans="1:70">
      <c r="A623" s="872"/>
      <c r="B623" s="897" t="s">
        <v>353</v>
      </c>
      <c r="C623" s="897"/>
      <c r="D623" s="899">
        <f t="shared" si="448"/>
        <v>0</v>
      </c>
      <c r="E623" s="899"/>
      <c r="F623" s="899">
        <f t="shared" si="429"/>
        <v>0</v>
      </c>
      <c r="G623" s="899">
        <f t="shared" si="429"/>
        <v>0</v>
      </c>
      <c r="H623" s="899">
        <f t="shared" si="451"/>
        <v>0</v>
      </c>
      <c r="I623" s="899">
        <f t="shared" si="451"/>
        <v>0</v>
      </c>
      <c r="J623" s="899">
        <f t="shared" si="451"/>
        <v>0</v>
      </c>
      <c r="K623" s="899">
        <f t="shared" si="451"/>
        <v>0</v>
      </c>
      <c r="L623" s="899">
        <f t="shared" si="451"/>
        <v>0</v>
      </c>
      <c r="M623" s="899">
        <f t="shared" si="451"/>
        <v>0</v>
      </c>
      <c r="N623" s="899">
        <f t="shared" si="451"/>
        <v>0</v>
      </c>
      <c r="O623" s="899">
        <f t="shared" si="451"/>
        <v>0</v>
      </c>
      <c r="P623" s="899">
        <f t="shared" si="451"/>
        <v>0</v>
      </c>
      <c r="Q623" s="899">
        <f t="shared" si="451"/>
        <v>0</v>
      </c>
      <c r="R623" s="899">
        <f t="shared" si="451"/>
        <v>0</v>
      </c>
      <c r="S623" s="899">
        <f t="shared" si="451"/>
        <v>0</v>
      </c>
      <c r="T623" s="899">
        <f t="shared" si="451"/>
        <v>0</v>
      </c>
      <c r="U623" s="899">
        <f t="shared" si="451"/>
        <v>0</v>
      </c>
      <c r="V623" s="899">
        <f t="shared" si="451"/>
        <v>0</v>
      </c>
      <c r="W623" s="899">
        <f t="shared" si="451"/>
        <v>0</v>
      </c>
      <c r="X623" s="899">
        <f t="shared" si="451"/>
        <v>0</v>
      </c>
      <c r="Y623" s="899">
        <f t="shared" si="451"/>
        <v>0</v>
      </c>
      <c r="Z623" s="899">
        <f t="shared" si="451"/>
        <v>0</v>
      </c>
      <c r="AA623" s="899">
        <f t="shared" si="451"/>
        <v>0</v>
      </c>
      <c r="AB623" s="899">
        <f t="shared" si="451"/>
        <v>0</v>
      </c>
      <c r="AC623" s="899">
        <f t="shared" si="451"/>
        <v>0</v>
      </c>
      <c r="AD623" s="899">
        <f t="shared" si="451"/>
        <v>0</v>
      </c>
      <c r="AE623" s="899">
        <f t="shared" si="451"/>
        <v>0</v>
      </c>
      <c r="AF623" s="899">
        <f t="shared" si="451"/>
        <v>0</v>
      </c>
      <c r="AG623" s="899">
        <f t="shared" si="424"/>
        <v>0</v>
      </c>
      <c r="AH623" s="899">
        <f t="shared" si="424"/>
        <v>0</v>
      </c>
      <c r="AI623" s="899">
        <f t="shared" si="451"/>
        <v>0</v>
      </c>
      <c r="AJ623" s="899">
        <f t="shared" si="451"/>
        <v>0</v>
      </c>
      <c r="AK623" s="899">
        <f t="shared" si="451"/>
        <v>0</v>
      </c>
      <c r="AL623" s="899">
        <f t="shared" si="451"/>
        <v>0</v>
      </c>
      <c r="AM623" s="899">
        <f t="shared" si="451"/>
        <v>0</v>
      </c>
      <c r="AN623" s="899">
        <f t="shared" si="451"/>
        <v>0</v>
      </c>
      <c r="AO623" s="899">
        <f t="shared" si="451"/>
        <v>0</v>
      </c>
      <c r="AP623" s="899">
        <f t="shared" si="451"/>
        <v>0</v>
      </c>
      <c r="AQ623" s="899">
        <f t="shared" si="425"/>
        <v>0</v>
      </c>
      <c r="AR623" s="899"/>
      <c r="AS623" s="899">
        <f t="shared" si="430"/>
        <v>0</v>
      </c>
      <c r="AT623" s="899">
        <f t="shared" si="431"/>
        <v>0</v>
      </c>
      <c r="AU623" s="899">
        <f t="shared" si="451"/>
        <v>0</v>
      </c>
      <c r="AV623" s="899">
        <f t="shared" si="451"/>
        <v>0</v>
      </c>
      <c r="AW623" s="899">
        <f t="shared" si="451"/>
        <v>0</v>
      </c>
      <c r="AX623" s="899">
        <f t="shared" si="451"/>
        <v>0</v>
      </c>
      <c r="AY623" s="899">
        <f t="shared" si="451"/>
        <v>0</v>
      </c>
      <c r="AZ623" s="899">
        <f t="shared" si="451"/>
        <v>0</v>
      </c>
      <c r="BA623" s="899">
        <f t="shared" si="451"/>
        <v>0</v>
      </c>
      <c r="BB623" s="899">
        <f t="shared" si="432"/>
        <v>0</v>
      </c>
      <c r="BC623" s="899">
        <f t="shared" si="426"/>
        <v>0</v>
      </c>
      <c r="BD623" s="899">
        <f t="shared" si="427"/>
        <v>0</v>
      </c>
      <c r="BE623" s="901" t="str">
        <f t="shared" si="428"/>
        <v>-</v>
      </c>
      <c r="BF623" s="902"/>
      <c r="BG623" s="903"/>
      <c r="BH623" s="904"/>
      <c r="BI623" s="905"/>
      <c r="BJ623" s="866"/>
      <c r="BL623" s="867"/>
      <c r="BM623" s="867"/>
      <c r="BN623" s="867"/>
    </row>
    <row r="624" spans="1:70">
      <c r="A624" s="872"/>
      <c r="B624" s="897" t="s">
        <v>354</v>
      </c>
      <c r="C624" s="897"/>
      <c r="D624" s="899">
        <f t="shared" si="448"/>
        <v>0</v>
      </c>
      <c r="E624" s="899"/>
      <c r="F624" s="899">
        <f t="shared" si="429"/>
        <v>0</v>
      </c>
      <c r="G624" s="899">
        <f t="shared" si="429"/>
        <v>0</v>
      </c>
      <c r="H624" s="899">
        <f t="shared" si="451"/>
        <v>0</v>
      </c>
      <c r="I624" s="899">
        <f t="shared" si="451"/>
        <v>0</v>
      </c>
      <c r="J624" s="899">
        <f t="shared" si="451"/>
        <v>0</v>
      </c>
      <c r="K624" s="899">
        <f t="shared" si="451"/>
        <v>0</v>
      </c>
      <c r="L624" s="899">
        <f t="shared" si="451"/>
        <v>0</v>
      </c>
      <c r="M624" s="899">
        <f t="shared" si="451"/>
        <v>0</v>
      </c>
      <c r="N624" s="899">
        <f t="shared" si="451"/>
        <v>0</v>
      </c>
      <c r="O624" s="899">
        <f t="shared" si="451"/>
        <v>0</v>
      </c>
      <c r="P624" s="899">
        <f t="shared" si="451"/>
        <v>0</v>
      </c>
      <c r="Q624" s="899">
        <f t="shared" si="451"/>
        <v>0</v>
      </c>
      <c r="R624" s="899">
        <f t="shared" si="451"/>
        <v>0</v>
      </c>
      <c r="S624" s="899">
        <f t="shared" si="451"/>
        <v>0</v>
      </c>
      <c r="T624" s="899">
        <f t="shared" si="451"/>
        <v>0</v>
      </c>
      <c r="U624" s="899">
        <f t="shared" si="451"/>
        <v>0</v>
      </c>
      <c r="V624" s="899">
        <f t="shared" si="451"/>
        <v>0</v>
      </c>
      <c r="W624" s="899">
        <f t="shared" si="451"/>
        <v>0</v>
      </c>
      <c r="X624" s="899">
        <f t="shared" si="451"/>
        <v>0</v>
      </c>
      <c r="Y624" s="899">
        <f t="shared" si="451"/>
        <v>0</v>
      </c>
      <c r="Z624" s="899">
        <f t="shared" si="451"/>
        <v>0</v>
      </c>
      <c r="AA624" s="899">
        <f t="shared" si="451"/>
        <v>0</v>
      </c>
      <c r="AB624" s="899">
        <f t="shared" si="451"/>
        <v>0</v>
      </c>
      <c r="AC624" s="899">
        <f t="shared" si="451"/>
        <v>0</v>
      </c>
      <c r="AD624" s="899">
        <f t="shared" si="451"/>
        <v>0</v>
      </c>
      <c r="AE624" s="899">
        <f t="shared" si="451"/>
        <v>0</v>
      </c>
      <c r="AF624" s="899">
        <f t="shared" si="451"/>
        <v>0</v>
      </c>
      <c r="AG624" s="899">
        <f t="shared" si="424"/>
        <v>0</v>
      </c>
      <c r="AH624" s="899">
        <f t="shared" si="424"/>
        <v>0</v>
      </c>
      <c r="AI624" s="899">
        <f t="shared" si="451"/>
        <v>0</v>
      </c>
      <c r="AJ624" s="899">
        <f t="shared" si="451"/>
        <v>0</v>
      </c>
      <c r="AK624" s="899">
        <f t="shared" si="451"/>
        <v>0</v>
      </c>
      <c r="AL624" s="899">
        <f t="shared" si="451"/>
        <v>0</v>
      </c>
      <c r="AM624" s="899">
        <f t="shared" si="451"/>
        <v>0</v>
      </c>
      <c r="AN624" s="899">
        <f t="shared" si="451"/>
        <v>0</v>
      </c>
      <c r="AO624" s="899">
        <f t="shared" si="451"/>
        <v>0</v>
      </c>
      <c r="AP624" s="899">
        <f t="shared" si="451"/>
        <v>0</v>
      </c>
      <c r="AQ624" s="899">
        <f t="shared" si="425"/>
        <v>0</v>
      </c>
      <c r="AR624" s="899"/>
      <c r="AS624" s="899">
        <f t="shared" si="430"/>
        <v>0</v>
      </c>
      <c r="AT624" s="899">
        <f t="shared" si="431"/>
        <v>0</v>
      </c>
      <c r="AU624" s="899">
        <f t="shared" si="451"/>
        <v>0</v>
      </c>
      <c r="AV624" s="899">
        <f t="shared" si="451"/>
        <v>0</v>
      </c>
      <c r="AW624" s="899">
        <f t="shared" si="451"/>
        <v>0</v>
      </c>
      <c r="AX624" s="899">
        <f t="shared" si="451"/>
        <v>0</v>
      </c>
      <c r="AY624" s="899">
        <f t="shared" si="451"/>
        <v>0</v>
      </c>
      <c r="AZ624" s="899">
        <f t="shared" si="451"/>
        <v>0</v>
      </c>
      <c r="BA624" s="899">
        <f t="shared" si="451"/>
        <v>0</v>
      </c>
      <c r="BB624" s="899">
        <f t="shared" si="432"/>
        <v>0</v>
      </c>
      <c r="BC624" s="899">
        <f t="shared" si="426"/>
        <v>0</v>
      </c>
      <c r="BD624" s="899">
        <f t="shared" si="427"/>
        <v>0</v>
      </c>
      <c r="BE624" s="901" t="str">
        <f t="shared" si="428"/>
        <v>-</v>
      </c>
      <c r="BF624" s="902"/>
      <c r="BG624" s="903"/>
      <c r="BH624" s="904"/>
      <c r="BI624" s="905"/>
      <c r="BJ624" s="866"/>
      <c r="BL624" s="867"/>
      <c r="BM624" s="867"/>
      <c r="BN624" s="867"/>
    </row>
    <row r="625" spans="1:16189">
      <c r="A625" s="872"/>
      <c r="B625" s="897" t="s">
        <v>355</v>
      </c>
      <c r="C625" s="897"/>
      <c r="D625" s="899">
        <f t="shared" si="448"/>
        <v>0</v>
      </c>
      <c r="E625" s="899"/>
      <c r="F625" s="899">
        <f t="shared" si="429"/>
        <v>0</v>
      </c>
      <c r="G625" s="899">
        <f t="shared" si="429"/>
        <v>0</v>
      </c>
      <c r="H625" s="899">
        <f t="shared" si="451"/>
        <v>0</v>
      </c>
      <c r="I625" s="899">
        <f t="shared" si="451"/>
        <v>0</v>
      </c>
      <c r="J625" s="899">
        <f t="shared" si="451"/>
        <v>0</v>
      </c>
      <c r="K625" s="899">
        <f t="shared" si="451"/>
        <v>0</v>
      </c>
      <c r="L625" s="899">
        <f t="shared" si="451"/>
        <v>0</v>
      </c>
      <c r="M625" s="899">
        <f t="shared" si="451"/>
        <v>0</v>
      </c>
      <c r="N625" s="899">
        <f t="shared" si="451"/>
        <v>0</v>
      </c>
      <c r="O625" s="899">
        <f t="shared" si="451"/>
        <v>0</v>
      </c>
      <c r="P625" s="899">
        <f t="shared" si="451"/>
        <v>0</v>
      </c>
      <c r="Q625" s="899">
        <f t="shared" si="451"/>
        <v>0</v>
      </c>
      <c r="R625" s="899">
        <f t="shared" si="451"/>
        <v>0</v>
      </c>
      <c r="S625" s="899">
        <f t="shared" si="451"/>
        <v>0</v>
      </c>
      <c r="T625" s="899">
        <f t="shared" si="451"/>
        <v>0</v>
      </c>
      <c r="U625" s="899">
        <f t="shared" si="451"/>
        <v>0</v>
      </c>
      <c r="V625" s="899">
        <f t="shared" si="451"/>
        <v>0</v>
      </c>
      <c r="W625" s="899">
        <f t="shared" si="451"/>
        <v>0</v>
      </c>
      <c r="X625" s="899">
        <f t="shared" si="451"/>
        <v>0</v>
      </c>
      <c r="Y625" s="899">
        <f t="shared" si="451"/>
        <v>0</v>
      </c>
      <c r="Z625" s="899">
        <f t="shared" si="451"/>
        <v>0</v>
      </c>
      <c r="AA625" s="899">
        <f t="shared" si="451"/>
        <v>0</v>
      </c>
      <c r="AB625" s="899">
        <f t="shared" si="451"/>
        <v>0</v>
      </c>
      <c r="AC625" s="899">
        <f t="shared" si="451"/>
        <v>0</v>
      </c>
      <c r="AD625" s="899">
        <f t="shared" si="451"/>
        <v>0</v>
      </c>
      <c r="AE625" s="899">
        <f t="shared" si="451"/>
        <v>0</v>
      </c>
      <c r="AF625" s="899">
        <f t="shared" si="451"/>
        <v>0</v>
      </c>
      <c r="AG625" s="899">
        <f t="shared" si="424"/>
        <v>0</v>
      </c>
      <c r="AH625" s="899">
        <f t="shared" si="424"/>
        <v>0</v>
      </c>
      <c r="AI625" s="899">
        <f t="shared" si="451"/>
        <v>0</v>
      </c>
      <c r="AJ625" s="899">
        <f t="shared" si="451"/>
        <v>0</v>
      </c>
      <c r="AK625" s="899">
        <f t="shared" si="451"/>
        <v>0</v>
      </c>
      <c r="AL625" s="899">
        <f t="shared" si="451"/>
        <v>0</v>
      </c>
      <c r="AM625" s="899">
        <f t="shared" si="451"/>
        <v>0</v>
      </c>
      <c r="AN625" s="899">
        <f t="shared" si="451"/>
        <v>0</v>
      </c>
      <c r="AO625" s="899">
        <f t="shared" si="451"/>
        <v>0</v>
      </c>
      <c r="AP625" s="899">
        <f t="shared" si="451"/>
        <v>0</v>
      </c>
      <c r="AQ625" s="899">
        <f t="shared" si="425"/>
        <v>0</v>
      </c>
      <c r="AR625" s="899"/>
      <c r="AS625" s="899">
        <f t="shared" si="430"/>
        <v>0</v>
      </c>
      <c r="AT625" s="899">
        <f t="shared" si="431"/>
        <v>0</v>
      </c>
      <c r="AU625" s="899">
        <f t="shared" si="451"/>
        <v>0</v>
      </c>
      <c r="AV625" s="899">
        <f t="shared" si="451"/>
        <v>0</v>
      </c>
      <c r="AW625" s="899">
        <f t="shared" si="451"/>
        <v>0</v>
      </c>
      <c r="AX625" s="899">
        <f t="shared" si="451"/>
        <v>0</v>
      </c>
      <c r="AY625" s="899">
        <f t="shared" si="451"/>
        <v>0</v>
      </c>
      <c r="AZ625" s="899">
        <f t="shared" si="451"/>
        <v>0</v>
      </c>
      <c r="BA625" s="899">
        <f t="shared" si="451"/>
        <v>0</v>
      </c>
      <c r="BB625" s="899">
        <f t="shared" si="432"/>
        <v>0</v>
      </c>
      <c r="BC625" s="899">
        <f t="shared" si="426"/>
        <v>0</v>
      </c>
      <c r="BD625" s="899">
        <f t="shared" si="427"/>
        <v>0</v>
      </c>
      <c r="BE625" s="901" t="str">
        <f t="shared" si="428"/>
        <v>-</v>
      </c>
      <c r="BF625" s="902"/>
      <c r="BG625" s="903"/>
      <c r="BH625" s="904"/>
      <c r="BI625" s="905"/>
      <c r="BJ625" s="866"/>
      <c r="BL625" s="867"/>
      <c r="BM625" s="867"/>
      <c r="BN625" s="867"/>
    </row>
    <row r="626" spans="1:16189">
      <c r="A626" s="872"/>
      <c r="B626" s="897" t="s">
        <v>356</v>
      </c>
      <c r="C626" s="897"/>
      <c r="D626" s="899">
        <f t="shared" si="448"/>
        <v>0</v>
      </c>
      <c r="E626" s="899"/>
      <c r="F626" s="899">
        <f t="shared" si="429"/>
        <v>0</v>
      </c>
      <c r="G626" s="899">
        <f t="shared" si="429"/>
        <v>0</v>
      </c>
      <c r="H626" s="899">
        <f t="shared" si="451"/>
        <v>0</v>
      </c>
      <c r="I626" s="899">
        <f t="shared" si="451"/>
        <v>0</v>
      </c>
      <c r="J626" s="899">
        <f t="shared" si="451"/>
        <v>0</v>
      </c>
      <c r="K626" s="899">
        <f t="shared" si="451"/>
        <v>0</v>
      </c>
      <c r="L626" s="899">
        <f t="shared" si="451"/>
        <v>0</v>
      </c>
      <c r="M626" s="899">
        <f t="shared" si="451"/>
        <v>0</v>
      </c>
      <c r="N626" s="899">
        <f t="shared" si="451"/>
        <v>0</v>
      </c>
      <c r="O626" s="899">
        <f t="shared" si="451"/>
        <v>0</v>
      </c>
      <c r="P626" s="899">
        <f t="shared" si="451"/>
        <v>0</v>
      </c>
      <c r="Q626" s="899">
        <f t="shared" si="451"/>
        <v>0</v>
      </c>
      <c r="R626" s="899">
        <f t="shared" si="451"/>
        <v>0</v>
      </c>
      <c r="S626" s="899">
        <f t="shared" si="451"/>
        <v>0</v>
      </c>
      <c r="T626" s="899">
        <f t="shared" si="451"/>
        <v>0</v>
      </c>
      <c r="U626" s="899">
        <f t="shared" si="451"/>
        <v>0</v>
      </c>
      <c r="V626" s="899">
        <f t="shared" si="451"/>
        <v>0</v>
      </c>
      <c r="W626" s="899">
        <f t="shared" ref="H626:BA630" si="452">W607</f>
        <v>0</v>
      </c>
      <c r="X626" s="899">
        <f t="shared" si="452"/>
        <v>0</v>
      </c>
      <c r="Y626" s="899">
        <f t="shared" si="452"/>
        <v>0</v>
      </c>
      <c r="Z626" s="899">
        <f t="shared" si="452"/>
        <v>0</v>
      </c>
      <c r="AA626" s="899">
        <f t="shared" si="452"/>
        <v>0</v>
      </c>
      <c r="AB626" s="899">
        <f t="shared" si="452"/>
        <v>0</v>
      </c>
      <c r="AC626" s="899">
        <f t="shared" si="452"/>
        <v>0</v>
      </c>
      <c r="AD626" s="899">
        <f t="shared" si="452"/>
        <v>0</v>
      </c>
      <c r="AE626" s="899">
        <f t="shared" si="452"/>
        <v>0</v>
      </c>
      <c r="AF626" s="899">
        <f t="shared" si="452"/>
        <v>0</v>
      </c>
      <c r="AG626" s="899">
        <f t="shared" si="424"/>
        <v>0</v>
      </c>
      <c r="AH626" s="899">
        <f t="shared" si="424"/>
        <v>0</v>
      </c>
      <c r="AI626" s="899">
        <f t="shared" si="452"/>
        <v>0</v>
      </c>
      <c r="AJ626" s="899">
        <f t="shared" si="452"/>
        <v>0</v>
      </c>
      <c r="AK626" s="899">
        <f t="shared" si="452"/>
        <v>0</v>
      </c>
      <c r="AL626" s="899">
        <f t="shared" si="452"/>
        <v>0</v>
      </c>
      <c r="AM626" s="899">
        <f t="shared" si="452"/>
        <v>0</v>
      </c>
      <c r="AN626" s="899">
        <f t="shared" si="452"/>
        <v>0</v>
      </c>
      <c r="AO626" s="899">
        <f t="shared" si="452"/>
        <v>0</v>
      </c>
      <c r="AP626" s="899">
        <f t="shared" si="452"/>
        <v>0</v>
      </c>
      <c r="AQ626" s="899">
        <f t="shared" si="425"/>
        <v>0</v>
      </c>
      <c r="AR626" s="899"/>
      <c r="AS626" s="899">
        <f t="shared" si="430"/>
        <v>0</v>
      </c>
      <c r="AT626" s="899">
        <f t="shared" si="431"/>
        <v>0</v>
      </c>
      <c r="AU626" s="899">
        <f t="shared" si="452"/>
        <v>0</v>
      </c>
      <c r="AV626" s="899">
        <f t="shared" si="452"/>
        <v>0</v>
      </c>
      <c r="AW626" s="899">
        <f t="shared" si="452"/>
        <v>0</v>
      </c>
      <c r="AX626" s="899">
        <f t="shared" si="452"/>
        <v>0</v>
      </c>
      <c r="AY626" s="899">
        <f t="shared" si="452"/>
        <v>0</v>
      </c>
      <c r="AZ626" s="899">
        <f t="shared" si="452"/>
        <v>0</v>
      </c>
      <c r="BA626" s="899">
        <f t="shared" si="452"/>
        <v>0</v>
      </c>
      <c r="BB626" s="899">
        <f t="shared" si="432"/>
        <v>0</v>
      </c>
      <c r="BC626" s="899">
        <f t="shared" si="426"/>
        <v>0</v>
      </c>
      <c r="BD626" s="899">
        <f t="shared" si="427"/>
        <v>0</v>
      </c>
      <c r="BE626" s="901" t="str">
        <f t="shared" si="428"/>
        <v>-</v>
      </c>
      <c r="BF626" s="902"/>
      <c r="BG626" s="903"/>
      <c r="BH626" s="904"/>
      <c r="BI626" s="905"/>
      <c r="BJ626" s="866"/>
      <c r="BL626" s="867"/>
      <c r="BM626" s="867"/>
      <c r="BN626" s="867"/>
    </row>
    <row r="627" spans="1:16189">
      <c r="A627" s="872"/>
      <c r="B627" s="897" t="s">
        <v>357</v>
      </c>
      <c r="C627" s="897"/>
      <c r="D627" s="899">
        <f t="shared" si="448"/>
        <v>0</v>
      </c>
      <c r="E627" s="899"/>
      <c r="F627" s="899">
        <f t="shared" si="429"/>
        <v>0</v>
      </c>
      <c r="G627" s="899">
        <f t="shared" si="429"/>
        <v>0</v>
      </c>
      <c r="H627" s="899">
        <f t="shared" si="452"/>
        <v>0</v>
      </c>
      <c r="I627" s="899">
        <f t="shared" si="452"/>
        <v>0</v>
      </c>
      <c r="J627" s="899">
        <f t="shared" si="452"/>
        <v>0</v>
      </c>
      <c r="K627" s="899">
        <f t="shared" si="452"/>
        <v>0</v>
      </c>
      <c r="L627" s="899">
        <f t="shared" si="452"/>
        <v>0</v>
      </c>
      <c r="M627" s="899">
        <f t="shared" si="452"/>
        <v>0</v>
      </c>
      <c r="N627" s="899">
        <f t="shared" si="452"/>
        <v>0</v>
      </c>
      <c r="O627" s="899">
        <f t="shared" si="452"/>
        <v>0</v>
      </c>
      <c r="P627" s="899">
        <f t="shared" si="452"/>
        <v>0</v>
      </c>
      <c r="Q627" s="899">
        <f t="shared" si="452"/>
        <v>0</v>
      </c>
      <c r="R627" s="899">
        <f t="shared" si="452"/>
        <v>0</v>
      </c>
      <c r="S627" s="899">
        <f t="shared" si="452"/>
        <v>0</v>
      </c>
      <c r="T627" s="899">
        <f t="shared" si="452"/>
        <v>0</v>
      </c>
      <c r="U627" s="899">
        <f t="shared" si="452"/>
        <v>0</v>
      </c>
      <c r="V627" s="899">
        <f t="shared" si="452"/>
        <v>0</v>
      </c>
      <c r="W627" s="899">
        <f t="shared" si="452"/>
        <v>0</v>
      </c>
      <c r="X627" s="899">
        <f t="shared" si="452"/>
        <v>0</v>
      </c>
      <c r="Y627" s="899">
        <f t="shared" si="452"/>
        <v>0</v>
      </c>
      <c r="Z627" s="899">
        <f t="shared" si="452"/>
        <v>0</v>
      </c>
      <c r="AA627" s="899">
        <f t="shared" si="452"/>
        <v>0</v>
      </c>
      <c r="AB627" s="899">
        <f t="shared" si="452"/>
        <v>0</v>
      </c>
      <c r="AC627" s="899">
        <f t="shared" si="452"/>
        <v>0</v>
      </c>
      <c r="AD627" s="899">
        <f t="shared" si="452"/>
        <v>0</v>
      </c>
      <c r="AE627" s="899">
        <f t="shared" si="452"/>
        <v>0</v>
      </c>
      <c r="AF627" s="899">
        <f t="shared" si="452"/>
        <v>0</v>
      </c>
      <c r="AG627" s="899">
        <f t="shared" si="424"/>
        <v>0</v>
      </c>
      <c r="AH627" s="899">
        <f t="shared" si="424"/>
        <v>0</v>
      </c>
      <c r="AI627" s="899">
        <f t="shared" si="452"/>
        <v>0</v>
      </c>
      <c r="AJ627" s="899">
        <f t="shared" si="452"/>
        <v>0</v>
      </c>
      <c r="AK627" s="899">
        <f t="shared" si="452"/>
        <v>0</v>
      </c>
      <c r="AL627" s="899">
        <f t="shared" si="452"/>
        <v>0</v>
      </c>
      <c r="AM627" s="899">
        <f t="shared" si="452"/>
        <v>0</v>
      </c>
      <c r="AN627" s="899">
        <f t="shared" si="452"/>
        <v>0</v>
      </c>
      <c r="AO627" s="899">
        <f t="shared" si="452"/>
        <v>0</v>
      </c>
      <c r="AP627" s="899">
        <f t="shared" si="452"/>
        <v>0</v>
      </c>
      <c r="AQ627" s="899">
        <f t="shared" si="425"/>
        <v>0</v>
      </c>
      <c r="AR627" s="899"/>
      <c r="AS627" s="899">
        <f t="shared" si="430"/>
        <v>0</v>
      </c>
      <c r="AT627" s="899">
        <f t="shared" si="431"/>
        <v>0</v>
      </c>
      <c r="AU627" s="899">
        <f t="shared" si="452"/>
        <v>0</v>
      </c>
      <c r="AV627" s="899">
        <f t="shared" si="452"/>
        <v>0</v>
      </c>
      <c r="AW627" s="899">
        <f t="shared" si="452"/>
        <v>0</v>
      </c>
      <c r="AX627" s="899">
        <f t="shared" si="452"/>
        <v>0</v>
      </c>
      <c r="AY627" s="899">
        <f t="shared" si="452"/>
        <v>0</v>
      </c>
      <c r="AZ627" s="899">
        <f t="shared" si="452"/>
        <v>0</v>
      </c>
      <c r="BA627" s="899">
        <f t="shared" si="452"/>
        <v>0</v>
      </c>
      <c r="BB627" s="899">
        <f t="shared" si="432"/>
        <v>0</v>
      </c>
      <c r="BC627" s="899">
        <f t="shared" si="426"/>
        <v>0</v>
      </c>
      <c r="BD627" s="899">
        <f t="shared" si="427"/>
        <v>0</v>
      </c>
      <c r="BE627" s="901" t="str">
        <f t="shared" si="428"/>
        <v>-</v>
      </c>
      <c r="BF627" s="902"/>
      <c r="BG627" s="903"/>
      <c r="BH627" s="904"/>
      <c r="BI627" s="905"/>
      <c r="BJ627" s="866"/>
      <c r="BL627" s="867"/>
      <c r="BM627" s="867"/>
      <c r="BN627" s="867"/>
    </row>
    <row r="628" spans="1:16189">
      <c r="A628" s="872"/>
      <c r="B628" s="897" t="s">
        <v>358</v>
      </c>
      <c r="C628" s="897"/>
      <c r="D628" s="899">
        <f t="shared" si="448"/>
        <v>0</v>
      </c>
      <c r="E628" s="899"/>
      <c r="F628" s="899">
        <f t="shared" si="429"/>
        <v>0</v>
      </c>
      <c r="G628" s="899">
        <f t="shared" si="429"/>
        <v>0</v>
      </c>
      <c r="H628" s="899">
        <f t="shared" si="452"/>
        <v>0</v>
      </c>
      <c r="I628" s="899">
        <f t="shared" si="452"/>
        <v>0</v>
      </c>
      <c r="J628" s="899">
        <f t="shared" si="452"/>
        <v>0</v>
      </c>
      <c r="K628" s="899">
        <f t="shared" si="452"/>
        <v>0</v>
      </c>
      <c r="L628" s="899">
        <f t="shared" si="452"/>
        <v>0</v>
      </c>
      <c r="M628" s="899">
        <f t="shared" si="452"/>
        <v>0</v>
      </c>
      <c r="N628" s="899">
        <f t="shared" si="452"/>
        <v>0</v>
      </c>
      <c r="O628" s="899">
        <f t="shared" si="452"/>
        <v>0</v>
      </c>
      <c r="P628" s="899">
        <f t="shared" si="452"/>
        <v>0</v>
      </c>
      <c r="Q628" s="899">
        <f t="shared" si="452"/>
        <v>0</v>
      </c>
      <c r="R628" s="899">
        <f t="shared" si="452"/>
        <v>0</v>
      </c>
      <c r="S628" s="899">
        <f t="shared" si="452"/>
        <v>0</v>
      </c>
      <c r="T628" s="899">
        <f t="shared" si="452"/>
        <v>0</v>
      </c>
      <c r="U628" s="899">
        <f t="shared" si="452"/>
        <v>0</v>
      </c>
      <c r="V628" s="899">
        <f t="shared" si="452"/>
        <v>0</v>
      </c>
      <c r="W628" s="899">
        <f t="shared" si="452"/>
        <v>0</v>
      </c>
      <c r="X628" s="899">
        <f t="shared" si="452"/>
        <v>0</v>
      </c>
      <c r="Y628" s="899">
        <f t="shared" si="452"/>
        <v>0</v>
      </c>
      <c r="Z628" s="899">
        <f t="shared" si="452"/>
        <v>0</v>
      </c>
      <c r="AA628" s="899">
        <f t="shared" si="452"/>
        <v>0</v>
      </c>
      <c r="AB628" s="899">
        <f t="shared" si="452"/>
        <v>0</v>
      </c>
      <c r="AC628" s="899">
        <f t="shared" si="452"/>
        <v>0</v>
      </c>
      <c r="AD628" s="899">
        <f t="shared" si="452"/>
        <v>0</v>
      </c>
      <c r="AE628" s="899">
        <f t="shared" si="452"/>
        <v>0</v>
      </c>
      <c r="AF628" s="899">
        <f t="shared" si="452"/>
        <v>0</v>
      </c>
      <c r="AG628" s="899">
        <f t="shared" si="424"/>
        <v>0</v>
      </c>
      <c r="AH628" s="899">
        <f t="shared" si="424"/>
        <v>0</v>
      </c>
      <c r="AI628" s="899">
        <f t="shared" si="452"/>
        <v>0</v>
      </c>
      <c r="AJ628" s="899">
        <f t="shared" si="452"/>
        <v>0</v>
      </c>
      <c r="AK628" s="899">
        <f t="shared" si="452"/>
        <v>0</v>
      </c>
      <c r="AL628" s="899">
        <f t="shared" si="452"/>
        <v>0</v>
      </c>
      <c r="AM628" s="899">
        <f t="shared" si="452"/>
        <v>0</v>
      </c>
      <c r="AN628" s="899">
        <f t="shared" si="452"/>
        <v>0</v>
      </c>
      <c r="AO628" s="899">
        <f t="shared" si="452"/>
        <v>0</v>
      </c>
      <c r="AP628" s="899">
        <f t="shared" si="452"/>
        <v>0</v>
      </c>
      <c r="AQ628" s="899">
        <f t="shared" si="425"/>
        <v>0</v>
      </c>
      <c r="AR628" s="899"/>
      <c r="AS628" s="899">
        <f t="shared" si="430"/>
        <v>0</v>
      </c>
      <c r="AT628" s="899">
        <f t="shared" si="431"/>
        <v>0</v>
      </c>
      <c r="AU628" s="899">
        <f t="shared" si="452"/>
        <v>0</v>
      </c>
      <c r="AV628" s="899">
        <f t="shared" si="452"/>
        <v>0</v>
      </c>
      <c r="AW628" s="899">
        <f t="shared" si="452"/>
        <v>0</v>
      </c>
      <c r="AX628" s="899">
        <f t="shared" si="452"/>
        <v>0</v>
      </c>
      <c r="AY628" s="899">
        <f t="shared" si="452"/>
        <v>0</v>
      </c>
      <c r="AZ628" s="899">
        <f t="shared" si="452"/>
        <v>0</v>
      </c>
      <c r="BA628" s="899">
        <f t="shared" si="452"/>
        <v>0</v>
      </c>
      <c r="BB628" s="899">
        <f t="shared" si="432"/>
        <v>0</v>
      </c>
      <c r="BC628" s="899">
        <f t="shared" si="426"/>
        <v>0</v>
      </c>
      <c r="BD628" s="899">
        <f t="shared" si="427"/>
        <v>0</v>
      </c>
      <c r="BE628" s="901" t="str">
        <f t="shared" si="428"/>
        <v>-</v>
      </c>
      <c r="BF628" s="902"/>
      <c r="BG628" s="903"/>
      <c r="BH628" s="904"/>
      <c r="BI628" s="905"/>
      <c r="BJ628" s="866"/>
      <c r="BL628" s="867"/>
      <c r="BM628" s="867"/>
      <c r="BN628" s="867"/>
    </row>
    <row r="629" spans="1:16189">
      <c r="A629" s="872"/>
      <c r="B629" s="897" t="s">
        <v>359</v>
      </c>
      <c r="C629" s="897"/>
      <c r="D629" s="899">
        <f t="shared" si="448"/>
        <v>0</v>
      </c>
      <c r="E629" s="899"/>
      <c r="F629" s="899">
        <f t="shared" si="429"/>
        <v>0</v>
      </c>
      <c r="G629" s="899">
        <f t="shared" si="429"/>
        <v>0</v>
      </c>
      <c r="H629" s="899">
        <f t="shared" si="452"/>
        <v>0</v>
      </c>
      <c r="I629" s="899">
        <f t="shared" si="452"/>
        <v>0</v>
      </c>
      <c r="J629" s="899">
        <f t="shared" si="452"/>
        <v>0</v>
      </c>
      <c r="K629" s="899">
        <f t="shared" si="452"/>
        <v>0</v>
      </c>
      <c r="L629" s="899">
        <f t="shared" si="452"/>
        <v>0</v>
      </c>
      <c r="M629" s="899">
        <f t="shared" si="452"/>
        <v>0</v>
      </c>
      <c r="N629" s="899">
        <f t="shared" si="452"/>
        <v>0</v>
      </c>
      <c r="O629" s="899">
        <f t="shared" si="452"/>
        <v>0</v>
      </c>
      <c r="P629" s="899">
        <f t="shared" si="452"/>
        <v>0</v>
      </c>
      <c r="Q629" s="899">
        <f t="shared" si="452"/>
        <v>0</v>
      </c>
      <c r="R629" s="899">
        <f t="shared" si="452"/>
        <v>0</v>
      </c>
      <c r="S629" s="899">
        <f t="shared" si="452"/>
        <v>0</v>
      </c>
      <c r="T629" s="899">
        <f t="shared" si="452"/>
        <v>0</v>
      </c>
      <c r="U629" s="899">
        <f t="shared" si="452"/>
        <v>0</v>
      </c>
      <c r="V629" s="899">
        <f t="shared" si="452"/>
        <v>0</v>
      </c>
      <c r="W629" s="899">
        <f t="shared" si="452"/>
        <v>0</v>
      </c>
      <c r="X629" s="899">
        <f t="shared" si="452"/>
        <v>0</v>
      </c>
      <c r="Y629" s="899">
        <f t="shared" si="452"/>
        <v>0</v>
      </c>
      <c r="Z629" s="899">
        <f t="shared" si="452"/>
        <v>0</v>
      </c>
      <c r="AA629" s="899">
        <f t="shared" si="452"/>
        <v>0</v>
      </c>
      <c r="AB629" s="899">
        <f t="shared" si="452"/>
        <v>0</v>
      </c>
      <c r="AC629" s="899">
        <f t="shared" si="452"/>
        <v>0</v>
      </c>
      <c r="AD629" s="899">
        <f t="shared" si="452"/>
        <v>0</v>
      </c>
      <c r="AE629" s="899">
        <f t="shared" si="452"/>
        <v>0</v>
      </c>
      <c r="AF629" s="899">
        <f t="shared" si="452"/>
        <v>0</v>
      </c>
      <c r="AG629" s="899">
        <f t="shared" si="424"/>
        <v>0</v>
      </c>
      <c r="AH629" s="899">
        <f t="shared" si="424"/>
        <v>0</v>
      </c>
      <c r="AI629" s="899">
        <f t="shared" si="452"/>
        <v>0</v>
      </c>
      <c r="AJ629" s="899">
        <f t="shared" si="452"/>
        <v>0</v>
      </c>
      <c r="AK629" s="899">
        <f t="shared" si="452"/>
        <v>0</v>
      </c>
      <c r="AL629" s="899">
        <f t="shared" si="452"/>
        <v>0</v>
      </c>
      <c r="AM629" s="899">
        <f t="shared" si="452"/>
        <v>0</v>
      </c>
      <c r="AN629" s="899">
        <f t="shared" si="452"/>
        <v>0</v>
      </c>
      <c r="AO629" s="899">
        <f t="shared" si="452"/>
        <v>0</v>
      </c>
      <c r="AP629" s="899">
        <f t="shared" si="452"/>
        <v>0</v>
      </c>
      <c r="AQ629" s="899">
        <f t="shared" si="425"/>
        <v>0</v>
      </c>
      <c r="AR629" s="899"/>
      <c r="AS629" s="899">
        <f t="shared" si="430"/>
        <v>0</v>
      </c>
      <c r="AT629" s="899">
        <f t="shared" si="431"/>
        <v>0</v>
      </c>
      <c r="AU629" s="899">
        <f t="shared" si="452"/>
        <v>0</v>
      </c>
      <c r="AV629" s="899">
        <f t="shared" si="452"/>
        <v>0</v>
      </c>
      <c r="AW629" s="899">
        <f t="shared" si="452"/>
        <v>0</v>
      </c>
      <c r="AX629" s="899">
        <f t="shared" si="452"/>
        <v>0</v>
      </c>
      <c r="AY629" s="899">
        <f t="shared" si="452"/>
        <v>0</v>
      </c>
      <c r="AZ629" s="899">
        <f t="shared" si="452"/>
        <v>0</v>
      </c>
      <c r="BA629" s="899">
        <f t="shared" si="452"/>
        <v>0</v>
      </c>
      <c r="BB629" s="899">
        <f t="shared" si="432"/>
        <v>0</v>
      </c>
      <c r="BC629" s="899">
        <f t="shared" si="426"/>
        <v>0</v>
      </c>
      <c r="BD629" s="899">
        <f t="shared" si="427"/>
        <v>0</v>
      </c>
      <c r="BE629" s="901" t="str">
        <f t="shared" si="428"/>
        <v>-</v>
      </c>
      <c r="BF629" s="902"/>
      <c r="BG629" s="903"/>
      <c r="BH629" s="904"/>
      <c r="BI629" s="905"/>
      <c r="BJ629" s="866"/>
      <c r="BL629" s="867"/>
      <c r="BM629" s="867"/>
      <c r="BN629" s="867"/>
    </row>
    <row r="630" spans="1:16189" ht="13.5" thickBot="1">
      <c r="A630" s="930"/>
      <c r="B630" s="931" t="s">
        <v>55</v>
      </c>
      <c r="C630" s="931"/>
      <c r="D630" s="932">
        <f t="shared" si="448"/>
        <v>0</v>
      </c>
      <c r="E630" s="932"/>
      <c r="F630" s="932">
        <f t="shared" si="429"/>
        <v>0</v>
      </c>
      <c r="G630" s="932">
        <f t="shared" si="429"/>
        <v>0</v>
      </c>
      <c r="H630" s="932">
        <f t="shared" si="452"/>
        <v>0</v>
      </c>
      <c r="I630" s="932">
        <f t="shared" si="452"/>
        <v>0</v>
      </c>
      <c r="J630" s="932">
        <f t="shared" si="452"/>
        <v>0</v>
      </c>
      <c r="K630" s="932">
        <f t="shared" si="452"/>
        <v>0</v>
      </c>
      <c r="L630" s="932">
        <f t="shared" si="452"/>
        <v>0</v>
      </c>
      <c r="M630" s="932">
        <f t="shared" si="452"/>
        <v>0</v>
      </c>
      <c r="N630" s="932">
        <f t="shared" si="452"/>
        <v>0</v>
      </c>
      <c r="O630" s="932">
        <f t="shared" si="452"/>
        <v>0</v>
      </c>
      <c r="P630" s="932">
        <f t="shared" si="452"/>
        <v>0</v>
      </c>
      <c r="Q630" s="932">
        <f t="shared" si="452"/>
        <v>0</v>
      </c>
      <c r="R630" s="932">
        <f t="shared" si="452"/>
        <v>0</v>
      </c>
      <c r="S630" s="932">
        <f t="shared" si="452"/>
        <v>0</v>
      </c>
      <c r="T630" s="932">
        <f t="shared" si="452"/>
        <v>0</v>
      </c>
      <c r="U630" s="932">
        <f t="shared" si="452"/>
        <v>0</v>
      </c>
      <c r="V630" s="932">
        <f t="shared" si="452"/>
        <v>0</v>
      </c>
      <c r="W630" s="932">
        <f t="shared" si="452"/>
        <v>0</v>
      </c>
      <c r="X630" s="932">
        <f t="shared" si="452"/>
        <v>0</v>
      </c>
      <c r="Y630" s="932">
        <f t="shared" si="452"/>
        <v>0</v>
      </c>
      <c r="Z630" s="932">
        <f t="shared" si="452"/>
        <v>0</v>
      </c>
      <c r="AA630" s="932">
        <f t="shared" si="452"/>
        <v>0</v>
      </c>
      <c r="AB630" s="932">
        <f t="shared" si="452"/>
        <v>0</v>
      </c>
      <c r="AC630" s="932">
        <f t="shared" si="452"/>
        <v>0</v>
      </c>
      <c r="AD630" s="932">
        <f t="shared" si="452"/>
        <v>0</v>
      </c>
      <c r="AE630" s="932">
        <f t="shared" si="452"/>
        <v>0</v>
      </c>
      <c r="AF630" s="932">
        <f t="shared" si="452"/>
        <v>0</v>
      </c>
      <c r="AG630" s="932">
        <f t="shared" si="424"/>
        <v>0</v>
      </c>
      <c r="AH630" s="932">
        <f t="shared" si="424"/>
        <v>0</v>
      </c>
      <c r="AI630" s="932">
        <f t="shared" si="452"/>
        <v>0</v>
      </c>
      <c r="AJ630" s="932">
        <f t="shared" si="452"/>
        <v>0</v>
      </c>
      <c r="AK630" s="932">
        <f t="shared" si="452"/>
        <v>0</v>
      </c>
      <c r="AL630" s="932">
        <f t="shared" si="452"/>
        <v>0</v>
      </c>
      <c r="AM630" s="932">
        <f t="shared" si="452"/>
        <v>0</v>
      </c>
      <c r="AN630" s="932">
        <f t="shared" si="452"/>
        <v>0</v>
      </c>
      <c r="AO630" s="932">
        <f t="shared" si="452"/>
        <v>0</v>
      </c>
      <c r="AP630" s="932">
        <f t="shared" si="452"/>
        <v>0</v>
      </c>
      <c r="AQ630" s="932">
        <f t="shared" si="425"/>
        <v>0</v>
      </c>
      <c r="AR630" s="932"/>
      <c r="AS630" s="932">
        <f t="shared" si="430"/>
        <v>0</v>
      </c>
      <c r="AT630" s="932">
        <f t="shared" si="431"/>
        <v>0</v>
      </c>
      <c r="AU630" s="932">
        <f t="shared" si="452"/>
        <v>0</v>
      </c>
      <c r="AV630" s="932">
        <f t="shared" si="452"/>
        <v>0</v>
      </c>
      <c r="AW630" s="932">
        <f t="shared" si="452"/>
        <v>0</v>
      </c>
      <c r="AX630" s="932">
        <f t="shared" si="452"/>
        <v>0</v>
      </c>
      <c r="AY630" s="932">
        <f t="shared" si="452"/>
        <v>0</v>
      </c>
      <c r="AZ630" s="932">
        <f t="shared" si="452"/>
        <v>0</v>
      </c>
      <c r="BA630" s="932">
        <f t="shared" si="452"/>
        <v>0</v>
      </c>
      <c r="BB630" s="932">
        <f t="shared" si="432"/>
        <v>0</v>
      </c>
      <c r="BC630" s="932">
        <f t="shared" si="426"/>
        <v>0</v>
      </c>
      <c r="BD630" s="932">
        <f t="shared" si="427"/>
        <v>0</v>
      </c>
      <c r="BE630" s="933" t="str">
        <f t="shared" si="428"/>
        <v>-</v>
      </c>
      <c r="BF630" s="902"/>
      <c r="BG630" s="903"/>
      <c r="BH630" s="904"/>
      <c r="BI630" s="905"/>
      <c r="BJ630" s="866"/>
      <c r="BL630" s="867"/>
      <c r="BM630" s="867"/>
      <c r="BN630" s="867"/>
    </row>
    <row r="631" spans="1:16189">
      <c r="A631" s="934"/>
    </row>
    <row r="632" spans="1:16189">
      <c r="A632" s="934"/>
    </row>
    <row r="633" spans="1:16189">
      <c r="A633" s="934"/>
    </row>
    <row r="634" spans="1:16189" s="2" customFormat="1">
      <c r="A634" s="936" t="s">
        <v>60</v>
      </c>
      <c r="B634" s="196" t="s">
        <v>61</v>
      </c>
      <c r="C634" s="196"/>
      <c r="D634" s="857"/>
      <c r="E634" s="857"/>
      <c r="F634" s="857"/>
      <c r="G634" s="857"/>
      <c r="H634" s="546"/>
      <c r="I634" s="883"/>
      <c r="J634" s="196"/>
      <c r="K634" s="196"/>
      <c r="L634" s="196"/>
      <c r="M634" s="196"/>
      <c r="N634" s="196"/>
      <c r="O634" s="884"/>
      <c r="P634" s="196"/>
      <c r="Q634" s="196"/>
      <c r="R634" s="884"/>
      <c r="S634" s="196"/>
      <c r="T634" s="196"/>
      <c r="U634" s="196"/>
      <c r="V634" s="196"/>
      <c r="W634" s="196"/>
      <c r="X634" s="196"/>
      <c r="Y634" s="196"/>
      <c r="Z634" s="196"/>
      <c r="AA634" s="196"/>
      <c r="AB634" s="196"/>
      <c r="AC634" s="196"/>
      <c r="AD634" s="196"/>
      <c r="AE634" s="196"/>
      <c r="AF634" s="196"/>
      <c r="AG634" s="196"/>
      <c r="AH634" s="196"/>
      <c r="AI634" s="196"/>
      <c r="AJ634" s="196"/>
      <c r="AK634" s="196"/>
      <c r="AL634" s="196"/>
      <c r="AM634" s="196"/>
      <c r="AN634" s="196"/>
      <c r="AO634" s="196"/>
      <c r="AP634" s="196"/>
      <c r="AQ634" s="196"/>
      <c r="AR634" s="196"/>
      <c r="AS634" s="196"/>
      <c r="AT634" s="196"/>
      <c r="AU634" s="196"/>
      <c r="AV634" s="196"/>
      <c r="AW634" s="196"/>
      <c r="AX634" s="196"/>
      <c r="AY634" s="196"/>
      <c r="AZ634" s="196"/>
      <c r="BA634" s="196"/>
      <c r="BB634" s="196"/>
      <c r="BC634" s="196"/>
      <c r="BD634" s="196"/>
      <c r="BE634" s="935"/>
      <c r="BF634" s="14"/>
      <c r="BG634" s="14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  <c r="EZ634" s="6"/>
      <c r="FA634" s="6"/>
      <c r="FB634" s="6"/>
      <c r="FC634" s="6"/>
      <c r="FD634" s="6"/>
      <c r="FE634" s="6"/>
      <c r="FF634" s="6"/>
      <c r="FG634" s="6"/>
      <c r="FH634" s="6"/>
      <c r="FI634" s="6"/>
      <c r="FJ634" s="6"/>
      <c r="FK634" s="6"/>
      <c r="FL634" s="6"/>
      <c r="FM634" s="6"/>
      <c r="FN634" s="6"/>
      <c r="FO634" s="6"/>
      <c r="FP634" s="6"/>
      <c r="FQ634" s="6"/>
      <c r="FR634" s="6"/>
      <c r="FS634" s="6"/>
      <c r="FT634" s="6"/>
      <c r="FU634" s="6"/>
      <c r="FV634" s="6"/>
      <c r="FW634" s="6"/>
      <c r="FX634" s="6"/>
      <c r="FY634" s="6"/>
      <c r="FZ634" s="6"/>
      <c r="GA634" s="6"/>
      <c r="GB634" s="6"/>
      <c r="GC634" s="6"/>
      <c r="GD634" s="6"/>
      <c r="GE634" s="6"/>
      <c r="GF634" s="6"/>
      <c r="GG634" s="6"/>
      <c r="GH634" s="6"/>
      <c r="GI634" s="6"/>
      <c r="GJ634" s="6"/>
      <c r="GK634" s="6"/>
      <c r="GL634" s="6"/>
      <c r="GM634" s="6"/>
      <c r="GN634" s="6"/>
      <c r="GO634" s="6"/>
      <c r="GP634" s="6"/>
      <c r="GQ634" s="6"/>
      <c r="GR634" s="6"/>
      <c r="GS634" s="6"/>
      <c r="GT634" s="6"/>
      <c r="GU634" s="6"/>
      <c r="GV634" s="6"/>
      <c r="GW634" s="6"/>
      <c r="GX634" s="6"/>
      <c r="GY634" s="6"/>
      <c r="GZ634" s="6"/>
      <c r="HA634" s="6"/>
      <c r="HB634" s="6"/>
      <c r="HC634" s="6"/>
      <c r="HD634" s="6"/>
      <c r="HE634" s="6"/>
      <c r="HF634" s="6"/>
      <c r="HG634" s="6"/>
      <c r="HH634" s="6"/>
      <c r="HI634" s="6"/>
      <c r="HJ634" s="6"/>
      <c r="HK634" s="6"/>
      <c r="HL634" s="6"/>
      <c r="HM634" s="6"/>
      <c r="HN634" s="6"/>
      <c r="HO634" s="6"/>
      <c r="HP634" s="6"/>
      <c r="HQ634" s="6"/>
      <c r="HR634" s="6"/>
      <c r="HS634" s="6"/>
      <c r="HT634" s="6"/>
      <c r="HU634" s="6"/>
      <c r="HV634" s="6"/>
      <c r="HW634" s="6"/>
      <c r="HX634" s="6"/>
      <c r="HY634" s="6"/>
      <c r="HZ634" s="6"/>
      <c r="IA634" s="6"/>
      <c r="IB634" s="6"/>
      <c r="IC634" s="6"/>
      <c r="ID634" s="6"/>
      <c r="IE634" s="6"/>
      <c r="IF634" s="6"/>
      <c r="IG634" s="6"/>
      <c r="IH634" s="6"/>
      <c r="II634" s="6"/>
      <c r="IJ634" s="6"/>
      <c r="IK634" s="6"/>
      <c r="IL634" s="6"/>
      <c r="IM634" s="6"/>
      <c r="IN634" s="6"/>
      <c r="IO634" s="6"/>
      <c r="IP634" s="6"/>
      <c r="IQ634" s="6"/>
      <c r="IR634" s="6"/>
      <c r="IS634" s="6"/>
      <c r="IT634" s="6"/>
      <c r="IU634" s="6"/>
      <c r="IV634" s="6"/>
      <c r="IW634" s="6"/>
      <c r="IX634" s="6"/>
      <c r="IY634" s="6"/>
      <c r="IZ634" s="6"/>
      <c r="JA634" s="6"/>
      <c r="JB634" s="6"/>
      <c r="JC634" s="6"/>
      <c r="JD634" s="6"/>
      <c r="JE634" s="6"/>
      <c r="JF634" s="6"/>
      <c r="JG634" s="6"/>
      <c r="JH634" s="6"/>
      <c r="JI634" s="6"/>
      <c r="JJ634" s="6"/>
      <c r="JK634" s="6"/>
      <c r="JL634" s="6"/>
      <c r="JM634" s="6"/>
      <c r="JN634" s="6"/>
      <c r="JO634" s="6"/>
      <c r="JP634" s="6"/>
      <c r="JQ634" s="6"/>
      <c r="JR634" s="6"/>
      <c r="JS634" s="6"/>
      <c r="JT634" s="6"/>
      <c r="JU634" s="6"/>
      <c r="JV634" s="6"/>
      <c r="JW634" s="6"/>
      <c r="JX634" s="6"/>
      <c r="JY634" s="6"/>
      <c r="JZ634" s="6"/>
      <c r="KA634" s="6"/>
      <c r="KB634" s="6"/>
      <c r="KC634" s="6"/>
      <c r="KD634" s="6"/>
      <c r="KE634" s="6"/>
      <c r="KF634" s="6"/>
      <c r="KG634" s="6"/>
      <c r="KH634" s="6"/>
      <c r="KI634" s="6"/>
      <c r="KJ634" s="6"/>
      <c r="KK634" s="6"/>
      <c r="KL634" s="6"/>
      <c r="KM634" s="6"/>
      <c r="KN634" s="6"/>
      <c r="KO634" s="6"/>
      <c r="KP634" s="6"/>
      <c r="KQ634" s="6"/>
      <c r="KR634" s="6"/>
      <c r="KS634" s="6"/>
      <c r="KT634" s="6"/>
      <c r="KU634" s="6"/>
      <c r="KV634" s="6"/>
      <c r="KW634" s="6"/>
      <c r="KX634" s="6"/>
      <c r="KY634" s="6"/>
      <c r="KZ634" s="6"/>
      <c r="LA634" s="6"/>
      <c r="LB634" s="6"/>
      <c r="LC634" s="6"/>
      <c r="LD634" s="6"/>
      <c r="LE634" s="6"/>
      <c r="LF634" s="6"/>
      <c r="LG634" s="6"/>
      <c r="LH634" s="6"/>
      <c r="LI634" s="6"/>
      <c r="LJ634" s="6"/>
      <c r="LK634" s="6"/>
      <c r="LL634" s="6"/>
      <c r="LM634" s="6"/>
      <c r="LN634" s="6"/>
      <c r="LO634" s="6"/>
      <c r="LP634" s="6"/>
      <c r="LQ634" s="6"/>
      <c r="LR634" s="6"/>
      <c r="LS634" s="6"/>
      <c r="LT634" s="6"/>
      <c r="LU634" s="6"/>
      <c r="LV634" s="6"/>
      <c r="LW634" s="6"/>
      <c r="LX634" s="6"/>
      <c r="LY634" s="6"/>
      <c r="LZ634" s="6"/>
      <c r="MA634" s="6"/>
      <c r="MB634" s="6"/>
      <c r="MC634" s="6"/>
      <c r="MD634" s="6"/>
      <c r="ME634" s="6"/>
      <c r="MF634" s="6"/>
      <c r="MG634" s="6"/>
      <c r="MH634" s="6"/>
      <c r="MI634" s="6"/>
      <c r="MJ634" s="6"/>
      <c r="MK634" s="6"/>
      <c r="ML634" s="6"/>
      <c r="MM634" s="6"/>
      <c r="MN634" s="6"/>
      <c r="MO634" s="6"/>
      <c r="MP634" s="6"/>
      <c r="MQ634" s="6"/>
      <c r="MR634" s="6"/>
      <c r="MS634" s="6"/>
      <c r="MT634" s="6"/>
      <c r="MU634" s="6"/>
      <c r="MV634" s="6"/>
      <c r="MW634" s="6"/>
      <c r="MX634" s="6"/>
      <c r="MY634" s="6"/>
      <c r="MZ634" s="6"/>
      <c r="NA634" s="6"/>
      <c r="NB634" s="6"/>
      <c r="NC634" s="6"/>
      <c r="ND634" s="6"/>
      <c r="NE634" s="6"/>
      <c r="NF634" s="6"/>
      <c r="NG634" s="6"/>
      <c r="NH634" s="6"/>
      <c r="NI634" s="6"/>
      <c r="NJ634" s="6"/>
      <c r="NK634" s="6"/>
      <c r="NL634" s="6"/>
      <c r="NM634" s="6"/>
      <c r="NN634" s="6"/>
      <c r="NO634" s="6"/>
      <c r="NP634" s="6"/>
      <c r="NQ634" s="6"/>
      <c r="NR634" s="6"/>
      <c r="NS634" s="6"/>
      <c r="NT634" s="6"/>
      <c r="NU634" s="6"/>
      <c r="NV634" s="6"/>
      <c r="NW634" s="6"/>
      <c r="NX634" s="6"/>
      <c r="NY634" s="6"/>
      <c r="NZ634" s="6"/>
      <c r="OA634" s="6"/>
      <c r="OB634" s="6"/>
      <c r="OC634" s="6"/>
      <c r="OD634" s="6"/>
      <c r="OE634" s="6"/>
      <c r="OF634" s="6"/>
      <c r="OG634" s="6"/>
      <c r="OH634" s="6"/>
      <c r="OI634" s="6"/>
      <c r="OJ634" s="6"/>
      <c r="OK634" s="6"/>
      <c r="OL634" s="6"/>
      <c r="OM634" s="6"/>
      <c r="ON634" s="6"/>
      <c r="OO634" s="6"/>
      <c r="OP634" s="6"/>
      <c r="OQ634" s="6"/>
      <c r="OR634" s="6"/>
      <c r="OS634" s="6"/>
      <c r="OT634" s="6"/>
      <c r="OU634" s="6"/>
      <c r="OV634" s="6"/>
      <c r="OW634" s="6"/>
      <c r="OX634" s="6"/>
      <c r="OY634" s="6"/>
      <c r="OZ634" s="6"/>
      <c r="PA634" s="6"/>
      <c r="PB634" s="6"/>
      <c r="PC634" s="6"/>
      <c r="PD634" s="6"/>
      <c r="PE634" s="6"/>
      <c r="PF634" s="6"/>
      <c r="PG634" s="6"/>
      <c r="PH634" s="6"/>
      <c r="PI634" s="6"/>
      <c r="PJ634" s="6"/>
      <c r="PK634" s="6"/>
      <c r="PL634" s="6"/>
      <c r="PM634" s="6"/>
      <c r="PN634" s="6"/>
      <c r="PO634" s="6"/>
      <c r="PP634" s="6"/>
      <c r="PQ634" s="6"/>
      <c r="PR634" s="6"/>
      <c r="PS634" s="6"/>
      <c r="PT634" s="6"/>
      <c r="PU634" s="6"/>
      <c r="PV634" s="6"/>
      <c r="PW634" s="6"/>
      <c r="PX634" s="6"/>
      <c r="PY634" s="6"/>
      <c r="PZ634" s="6"/>
      <c r="QA634" s="6"/>
      <c r="QB634" s="6"/>
      <c r="QC634" s="6"/>
      <c r="QD634" s="6"/>
      <c r="QE634" s="6"/>
      <c r="QF634" s="6"/>
      <c r="QG634" s="6"/>
      <c r="QH634" s="6"/>
      <c r="QI634" s="6"/>
      <c r="QJ634" s="6"/>
      <c r="QK634" s="6"/>
      <c r="QL634" s="6"/>
      <c r="QM634" s="6"/>
      <c r="QN634" s="6"/>
      <c r="QO634" s="6"/>
      <c r="QP634" s="6"/>
      <c r="QQ634" s="6"/>
      <c r="QR634" s="6"/>
      <c r="QS634" s="6"/>
      <c r="QT634" s="6"/>
      <c r="QU634" s="6"/>
      <c r="QV634" s="6"/>
      <c r="QW634" s="6"/>
      <c r="QX634" s="6"/>
      <c r="QY634" s="6"/>
      <c r="QZ634" s="6"/>
      <c r="RA634" s="6"/>
      <c r="RB634" s="6"/>
      <c r="RC634" s="6"/>
      <c r="RD634" s="6"/>
      <c r="RE634" s="6"/>
      <c r="RF634" s="6"/>
      <c r="RG634" s="6"/>
      <c r="RH634" s="6"/>
      <c r="RI634" s="6"/>
      <c r="RJ634" s="6"/>
      <c r="RK634" s="6"/>
      <c r="RL634" s="6"/>
      <c r="RM634" s="6"/>
      <c r="RN634" s="6"/>
      <c r="RO634" s="6"/>
      <c r="RP634" s="6"/>
      <c r="RQ634" s="6"/>
      <c r="RR634" s="6"/>
      <c r="RS634" s="6"/>
      <c r="RT634" s="6"/>
      <c r="RU634" s="6"/>
      <c r="RV634" s="6"/>
      <c r="RW634" s="6"/>
      <c r="RX634" s="6"/>
      <c r="RY634" s="6"/>
      <c r="RZ634" s="6"/>
      <c r="SA634" s="6"/>
      <c r="SB634" s="6"/>
      <c r="SC634" s="6"/>
      <c r="SD634" s="6"/>
      <c r="SE634" s="6"/>
      <c r="SF634" s="6"/>
      <c r="SG634" s="6"/>
      <c r="SH634" s="6"/>
      <c r="SI634" s="6"/>
      <c r="SJ634" s="6"/>
      <c r="SK634" s="6"/>
      <c r="SL634" s="6"/>
      <c r="SM634" s="6"/>
      <c r="SN634" s="6"/>
      <c r="SO634" s="6"/>
      <c r="SP634" s="6"/>
      <c r="SQ634" s="6"/>
      <c r="SR634" s="6"/>
      <c r="SS634" s="6"/>
      <c r="ST634" s="6"/>
      <c r="SU634" s="6"/>
      <c r="SV634" s="6"/>
      <c r="SW634" s="6"/>
      <c r="SX634" s="6"/>
      <c r="SY634" s="6"/>
      <c r="SZ634" s="6"/>
      <c r="TA634" s="6"/>
      <c r="TB634" s="6"/>
      <c r="TC634" s="6"/>
      <c r="TD634" s="6"/>
      <c r="TE634" s="6"/>
      <c r="TF634" s="6"/>
      <c r="TG634" s="6"/>
      <c r="TH634" s="6"/>
      <c r="TI634" s="6"/>
      <c r="TJ634" s="6"/>
      <c r="TK634" s="6"/>
      <c r="TL634" s="6"/>
      <c r="TM634" s="6"/>
      <c r="TN634" s="6"/>
      <c r="TO634" s="6"/>
      <c r="TP634" s="6"/>
      <c r="TQ634" s="6"/>
      <c r="TR634" s="6"/>
      <c r="TS634" s="6"/>
      <c r="TT634" s="6"/>
      <c r="TU634" s="6"/>
      <c r="TV634" s="6"/>
      <c r="TW634" s="6"/>
      <c r="TX634" s="6"/>
      <c r="TY634" s="6"/>
      <c r="TZ634" s="6"/>
      <c r="UA634" s="6"/>
      <c r="UB634" s="6"/>
      <c r="UC634" s="6"/>
      <c r="UD634" s="6"/>
      <c r="UE634" s="6"/>
      <c r="UF634" s="6"/>
      <c r="UG634" s="6"/>
      <c r="UH634" s="6"/>
      <c r="UI634" s="6"/>
      <c r="UJ634" s="6"/>
      <c r="UK634" s="6"/>
      <c r="UL634" s="6"/>
      <c r="UM634" s="6"/>
      <c r="UN634" s="6"/>
      <c r="UO634" s="6"/>
      <c r="UP634" s="6"/>
      <c r="UQ634" s="6"/>
      <c r="UR634" s="6"/>
      <c r="US634" s="6"/>
      <c r="UT634" s="6"/>
      <c r="UU634" s="6"/>
      <c r="UV634" s="6"/>
      <c r="UW634" s="6"/>
      <c r="UX634" s="6"/>
      <c r="UY634" s="6"/>
      <c r="UZ634" s="6"/>
      <c r="VA634" s="6"/>
      <c r="VB634" s="6"/>
      <c r="VC634" s="6"/>
      <c r="VD634" s="6"/>
      <c r="VE634" s="6"/>
      <c r="VF634" s="6"/>
      <c r="VG634" s="6"/>
      <c r="VH634" s="6"/>
      <c r="VI634" s="6"/>
      <c r="VJ634" s="6"/>
      <c r="VK634" s="6"/>
      <c r="VL634" s="6"/>
      <c r="VM634" s="6"/>
      <c r="VN634" s="6"/>
      <c r="VO634" s="6"/>
      <c r="VP634" s="6"/>
      <c r="VQ634" s="6"/>
      <c r="VR634" s="6"/>
      <c r="VS634" s="6"/>
      <c r="VT634" s="6"/>
      <c r="VU634" s="6"/>
      <c r="VV634" s="6"/>
      <c r="VW634" s="6"/>
      <c r="VX634" s="6"/>
      <c r="VY634" s="6"/>
      <c r="VZ634" s="6"/>
      <c r="WA634" s="6"/>
      <c r="WB634" s="6"/>
      <c r="WC634" s="6"/>
      <c r="WD634" s="6"/>
      <c r="WE634" s="6"/>
      <c r="WF634" s="6"/>
      <c r="WG634" s="6"/>
      <c r="WH634" s="6"/>
      <c r="WI634" s="6"/>
      <c r="WJ634" s="6"/>
      <c r="WK634" s="6"/>
      <c r="WL634" s="6"/>
      <c r="WM634" s="6"/>
      <c r="WN634" s="6"/>
      <c r="WO634" s="6"/>
      <c r="WP634" s="6"/>
      <c r="WQ634" s="6"/>
      <c r="WR634" s="6"/>
      <c r="WS634" s="6"/>
      <c r="WT634" s="6"/>
      <c r="WU634" s="6"/>
      <c r="WV634" s="6"/>
      <c r="WW634" s="6"/>
      <c r="WX634" s="6"/>
      <c r="WY634" s="6"/>
      <c r="WZ634" s="6"/>
      <c r="XA634" s="6"/>
      <c r="XB634" s="6"/>
      <c r="XC634" s="6"/>
      <c r="XD634" s="6"/>
      <c r="XE634" s="6"/>
      <c r="XF634" s="6"/>
      <c r="XG634" s="6"/>
      <c r="XH634" s="6"/>
      <c r="XI634" s="6"/>
      <c r="XJ634" s="6"/>
      <c r="XK634" s="6"/>
      <c r="XL634" s="6"/>
      <c r="XM634" s="6"/>
      <c r="XN634" s="6"/>
      <c r="XO634" s="6"/>
      <c r="XP634" s="6"/>
      <c r="XQ634" s="6"/>
      <c r="XR634" s="6"/>
      <c r="XS634" s="6"/>
      <c r="XT634" s="6"/>
      <c r="XU634" s="6"/>
      <c r="XV634" s="6"/>
      <c r="XW634" s="6"/>
      <c r="XX634" s="6"/>
      <c r="XY634" s="6"/>
      <c r="XZ634" s="6"/>
      <c r="YA634" s="6"/>
      <c r="YB634" s="6"/>
      <c r="YC634" s="6"/>
      <c r="YD634" s="6"/>
      <c r="YE634" s="6"/>
      <c r="YF634" s="6"/>
      <c r="YG634" s="6"/>
      <c r="YH634" s="6"/>
      <c r="YI634" s="6"/>
      <c r="YJ634" s="6"/>
      <c r="YK634" s="6"/>
      <c r="YL634" s="6"/>
      <c r="YM634" s="6"/>
      <c r="YN634" s="6"/>
      <c r="YO634" s="6"/>
      <c r="YP634" s="6"/>
      <c r="YQ634" s="6"/>
      <c r="YR634" s="6"/>
      <c r="YS634" s="6"/>
      <c r="YT634" s="6"/>
      <c r="YU634" s="6"/>
      <c r="YV634" s="6"/>
      <c r="YW634" s="6"/>
      <c r="YX634" s="6"/>
      <c r="YY634" s="6"/>
      <c r="YZ634" s="6"/>
      <c r="ZA634" s="6"/>
      <c r="ZB634" s="6"/>
      <c r="ZC634" s="6"/>
      <c r="ZD634" s="6"/>
      <c r="ZE634" s="6"/>
      <c r="ZF634" s="6"/>
      <c r="ZG634" s="6"/>
      <c r="ZH634" s="6"/>
      <c r="ZI634" s="6"/>
      <c r="ZJ634" s="6"/>
      <c r="ZK634" s="6"/>
      <c r="ZL634" s="6"/>
      <c r="ZM634" s="6"/>
      <c r="ZN634" s="6"/>
      <c r="ZO634" s="6"/>
      <c r="ZP634" s="6"/>
      <c r="ZQ634" s="6"/>
      <c r="ZR634" s="6"/>
      <c r="ZS634" s="6"/>
      <c r="ZT634" s="6"/>
      <c r="ZU634" s="6"/>
      <c r="ZV634" s="6"/>
      <c r="ZW634" s="6"/>
      <c r="ZX634" s="6"/>
      <c r="ZY634" s="6"/>
      <c r="ZZ634" s="6"/>
      <c r="AAA634" s="6"/>
      <c r="AAB634" s="6"/>
      <c r="AAC634" s="6"/>
      <c r="AAD634" s="6"/>
      <c r="AAE634" s="6"/>
      <c r="AAF634" s="6"/>
      <c r="AAG634" s="6"/>
      <c r="AAH634" s="6"/>
      <c r="AAI634" s="6"/>
      <c r="AAJ634" s="6"/>
      <c r="AAK634" s="6"/>
      <c r="AAL634" s="6"/>
      <c r="AAM634" s="6"/>
      <c r="AAN634" s="6"/>
      <c r="AAO634" s="6"/>
      <c r="AAP634" s="6"/>
      <c r="AAQ634" s="6"/>
      <c r="AAR634" s="6"/>
      <c r="AAS634" s="6"/>
      <c r="AAT634" s="6"/>
      <c r="AAU634" s="6"/>
      <c r="AAV634" s="6"/>
      <c r="AAW634" s="6"/>
      <c r="AAX634" s="6"/>
      <c r="AAY634" s="6"/>
      <c r="AAZ634" s="6"/>
      <c r="ABA634" s="6"/>
      <c r="ABB634" s="6"/>
      <c r="ABC634" s="6"/>
      <c r="ABD634" s="6"/>
      <c r="ABE634" s="6"/>
      <c r="ABF634" s="6"/>
      <c r="ABG634" s="6"/>
      <c r="ABH634" s="6"/>
      <c r="ABI634" s="6"/>
      <c r="ABJ634" s="6"/>
      <c r="ABK634" s="6"/>
      <c r="ABL634" s="6"/>
      <c r="ABM634" s="6"/>
      <c r="ABN634" s="6"/>
      <c r="ABO634" s="6"/>
      <c r="ABP634" s="6"/>
      <c r="ABQ634" s="6"/>
      <c r="ABR634" s="6"/>
      <c r="ABS634" s="6"/>
      <c r="ABT634" s="6"/>
      <c r="ABU634" s="6"/>
      <c r="ABV634" s="6"/>
      <c r="ABW634" s="6"/>
      <c r="ABX634" s="6"/>
      <c r="ABY634" s="6"/>
      <c r="ABZ634" s="6"/>
      <c r="ACA634" s="6"/>
      <c r="ACB634" s="6"/>
      <c r="ACC634" s="6"/>
      <c r="ACD634" s="6"/>
      <c r="ACE634" s="6"/>
      <c r="ACF634" s="6"/>
      <c r="ACG634" s="6"/>
      <c r="ACH634" s="6"/>
      <c r="ACI634" s="6"/>
      <c r="ACJ634" s="6"/>
      <c r="ACK634" s="6"/>
      <c r="ACL634" s="6"/>
      <c r="ACM634" s="6"/>
      <c r="ACN634" s="6"/>
      <c r="ACO634" s="6"/>
      <c r="ACP634" s="6"/>
      <c r="ACQ634" s="6"/>
      <c r="ACR634" s="6"/>
      <c r="ACS634" s="6"/>
      <c r="ACT634" s="6"/>
      <c r="ACU634" s="6"/>
      <c r="ACV634" s="6"/>
      <c r="ACW634" s="6"/>
      <c r="ACX634" s="6"/>
      <c r="ACY634" s="6"/>
      <c r="ACZ634" s="6"/>
      <c r="ADA634" s="6"/>
      <c r="ADB634" s="6"/>
      <c r="ADC634" s="6"/>
      <c r="ADD634" s="6"/>
      <c r="ADE634" s="6"/>
      <c r="ADF634" s="6"/>
      <c r="ADG634" s="6"/>
      <c r="ADH634" s="6"/>
      <c r="ADI634" s="6"/>
      <c r="ADJ634" s="6"/>
      <c r="ADK634" s="6"/>
      <c r="ADL634" s="6"/>
      <c r="ADM634" s="6"/>
      <c r="ADN634" s="6"/>
      <c r="ADO634" s="6"/>
      <c r="ADP634" s="6"/>
      <c r="ADQ634" s="6"/>
      <c r="ADR634" s="6"/>
      <c r="ADS634" s="6"/>
      <c r="ADT634" s="6"/>
      <c r="ADU634" s="6"/>
      <c r="ADV634" s="6"/>
      <c r="ADW634" s="6"/>
      <c r="ADX634" s="6"/>
      <c r="ADY634" s="6"/>
      <c r="ADZ634" s="6"/>
      <c r="AEA634" s="6"/>
      <c r="AEB634" s="6"/>
      <c r="AEC634" s="6"/>
      <c r="AED634" s="6"/>
      <c r="AEE634" s="6"/>
      <c r="AEF634" s="6"/>
      <c r="AEG634" s="6"/>
      <c r="AEH634" s="6"/>
      <c r="AEI634" s="6"/>
      <c r="AEJ634" s="6"/>
      <c r="AEK634" s="6"/>
      <c r="AEL634" s="6"/>
      <c r="AEM634" s="6"/>
      <c r="AEN634" s="6"/>
      <c r="AEO634" s="6"/>
      <c r="AEP634" s="6"/>
      <c r="AEQ634" s="6"/>
      <c r="AER634" s="6"/>
      <c r="AES634" s="6"/>
      <c r="AET634" s="6"/>
      <c r="AEU634" s="6"/>
      <c r="AEV634" s="6"/>
      <c r="AEW634" s="6"/>
      <c r="AEX634" s="6"/>
      <c r="AEY634" s="6"/>
      <c r="AEZ634" s="6"/>
      <c r="AFA634" s="6"/>
      <c r="AFB634" s="6"/>
      <c r="AFC634" s="6"/>
      <c r="AFD634" s="6"/>
      <c r="AFE634" s="6"/>
      <c r="AFF634" s="6"/>
      <c r="AFG634" s="6"/>
      <c r="AFH634" s="6"/>
      <c r="AFI634" s="6"/>
      <c r="AFJ634" s="6"/>
      <c r="AFK634" s="6"/>
      <c r="AFL634" s="6"/>
      <c r="AFM634" s="6"/>
      <c r="AFN634" s="6"/>
      <c r="AFO634" s="6"/>
      <c r="AFP634" s="6"/>
      <c r="AFQ634" s="6"/>
      <c r="AFR634" s="6"/>
      <c r="AFS634" s="6"/>
      <c r="AFT634" s="6"/>
      <c r="AFU634" s="6"/>
      <c r="AFV634" s="6"/>
      <c r="AFW634" s="6"/>
      <c r="AFX634" s="6"/>
      <c r="AFY634" s="6"/>
      <c r="AFZ634" s="6"/>
      <c r="AGA634" s="6"/>
      <c r="AGB634" s="6"/>
      <c r="AGC634" s="6"/>
      <c r="AGD634" s="6"/>
      <c r="AGE634" s="6"/>
      <c r="AGF634" s="6"/>
      <c r="AGG634" s="6"/>
      <c r="AGH634" s="6"/>
      <c r="AGI634" s="6"/>
      <c r="AGJ634" s="6"/>
      <c r="AGK634" s="6"/>
      <c r="AGL634" s="6"/>
      <c r="AGM634" s="6"/>
      <c r="AGN634" s="6"/>
      <c r="AGO634" s="6"/>
      <c r="AGP634" s="6"/>
      <c r="AGQ634" s="6"/>
      <c r="AGR634" s="6"/>
      <c r="AGS634" s="6"/>
      <c r="AGT634" s="6"/>
      <c r="AGU634" s="6"/>
      <c r="AGV634" s="6"/>
      <c r="AGW634" s="6"/>
      <c r="AGX634" s="6"/>
      <c r="AGY634" s="6"/>
      <c r="AGZ634" s="6"/>
      <c r="AHA634" s="6"/>
      <c r="AHB634" s="6"/>
      <c r="AHC634" s="6"/>
      <c r="AHD634" s="6"/>
      <c r="AHE634" s="6"/>
      <c r="AHF634" s="6"/>
      <c r="AHG634" s="6"/>
      <c r="AHH634" s="6"/>
      <c r="AHI634" s="6"/>
      <c r="AHJ634" s="6"/>
      <c r="AHK634" s="6"/>
      <c r="AHL634" s="6"/>
      <c r="AHM634" s="6"/>
      <c r="AHN634" s="6"/>
      <c r="AHO634" s="6"/>
      <c r="AHP634" s="6"/>
      <c r="AHQ634" s="6"/>
      <c r="AHR634" s="6"/>
      <c r="AHS634" s="6"/>
      <c r="AHT634" s="6"/>
      <c r="AHU634" s="6"/>
      <c r="AHV634" s="6"/>
      <c r="AHW634" s="6"/>
      <c r="AHX634" s="6"/>
      <c r="AHY634" s="6"/>
      <c r="AHZ634" s="6"/>
      <c r="AIA634" s="6"/>
      <c r="AIB634" s="6"/>
      <c r="AIC634" s="6"/>
      <c r="AID634" s="6"/>
      <c r="AIE634" s="6"/>
      <c r="AIF634" s="6"/>
      <c r="AIG634" s="6"/>
      <c r="AIH634" s="6"/>
      <c r="AII634" s="6"/>
      <c r="AIJ634" s="6"/>
      <c r="AIK634" s="6"/>
      <c r="AIL634" s="6"/>
      <c r="AIM634" s="6"/>
      <c r="AIN634" s="6"/>
      <c r="AIO634" s="6"/>
      <c r="AIP634" s="6"/>
      <c r="AIQ634" s="6"/>
      <c r="AIR634" s="6"/>
      <c r="AIS634" s="6"/>
      <c r="AIT634" s="6"/>
      <c r="AIU634" s="6"/>
      <c r="AIV634" s="6"/>
      <c r="AIW634" s="6"/>
      <c r="AIX634" s="6"/>
      <c r="AIY634" s="6"/>
      <c r="AIZ634" s="6"/>
      <c r="AJA634" s="6"/>
      <c r="AJB634" s="6"/>
      <c r="AJC634" s="6"/>
      <c r="AJD634" s="6"/>
      <c r="AJE634" s="6"/>
      <c r="AJF634" s="6"/>
      <c r="AJG634" s="6"/>
      <c r="AJH634" s="6"/>
      <c r="AJI634" s="6"/>
      <c r="AJJ634" s="6"/>
      <c r="AJK634" s="6"/>
      <c r="AJL634" s="6"/>
      <c r="AJM634" s="6"/>
      <c r="AJN634" s="6"/>
      <c r="AJO634" s="6"/>
      <c r="AJP634" s="6"/>
      <c r="AJQ634" s="6"/>
      <c r="AJR634" s="6"/>
      <c r="AJS634" s="6"/>
      <c r="AJT634" s="6"/>
      <c r="AJU634" s="6"/>
      <c r="AJV634" s="6"/>
      <c r="AJW634" s="6"/>
      <c r="AJX634" s="6"/>
      <c r="AJY634" s="6"/>
      <c r="AJZ634" s="6"/>
      <c r="AKA634" s="6"/>
      <c r="AKB634" s="6"/>
      <c r="AKC634" s="6"/>
      <c r="AKD634" s="6"/>
      <c r="AKE634" s="6"/>
      <c r="AKF634" s="6"/>
      <c r="AKG634" s="6"/>
      <c r="AKH634" s="6"/>
      <c r="AKI634" s="6"/>
      <c r="AKJ634" s="6"/>
      <c r="AKK634" s="6"/>
      <c r="AKL634" s="6"/>
      <c r="AKM634" s="6"/>
      <c r="AKN634" s="6"/>
      <c r="AKO634" s="6"/>
      <c r="AKP634" s="6"/>
      <c r="AKQ634" s="6"/>
      <c r="AKR634" s="6"/>
      <c r="AKS634" s="6"/>
      <c r="AKT634" s="6"/>
      <c r="AKU634" s="6"/>
      <c r="AKV634" s="6"/>
      <c r="AKW634" s="6"/>
      <c r="AKX634" s="6"/>
      <c r="AKY634" s="6"/>
      <c r="AKZ634" s="6"/>
      <c r="ALA634" s="6"/>
      <c r="ALB634" s="6"/>
      <c r="ALC634" s="6"/>
      <c r="ALD634" s="6"/>
      <c r="ALE634" s="6"/>
      <c r="ALF634" s="6"/>
      <c r="ALG634" s="6"/>
      <c r="ALH634" s="6"/>
      <c r="ALI634" s="6"/>
      <c r="ALJ634" s="6"/>
      <c r="ALK634" s="6"/>
      <c r="ALL634" s="6"/>
      <c r="ALM634" s="6"/>
      <c r="ALN634" s="6"/>
      <c r="ALO634" s="6"/>
      <c r="ALP634" s="6"/>
      <c r="ALQ634" s="6"/>
      <c r="ALR634" s="6"/>
      <c r="ALS634" s="6"/>
      <c r="ALT634" s="6"/>
      <c r="ALU634" s="6"/>
      <c r="ALV634" s="6"/>
      <c r="ALW634" s="6"/>
      <c r="ALX634" s="6"/>
      <c r="ALY634" s="6"/>
      <c r="ALZ634" s="6"/>
      <c r="AMA634" s="6"/>
      <c r="AMB634" s="6"/>
      <c r="AMC634" s="6"/>
      <c r="AMD634" s="6"/>
      <c r="AME634" s="6"/>
      <c r="AMF634" s="6"/>
      <c r="AMG634" s="6"/>
      <c r="AMH634" s="6"/>
      <c r="AMI634" s="6"/>
      <c r="AMJ634" s="6"/>
      <c r="AMK634" s="6"/>
      <c r="AML634" s="6"/>
      <c r="AMM634" s="6"/>
      <c r="AMN634" s="6"/>
      <c r="AMO634" s="6"/>
      <c r="AMP634" s="6"/>
      <c r="AMQ634" s="6"/>
      <c r="AMR634" s="6"/>
      <c r="AMS634" s="6"/>
      <c r="AMT634" s="6"/>
      <c r="AMU634" s="6"/>
      <c r="AMV634" s="6"/>
      <c r="AMW634" s="6"/>
      <c r="AMX634" s="6"/>
      <c r="AMY634" s="6"/>
      <c r="AMZ634" s="6"/>
      <c r="ANA634" s="6"/>
      <c r="ANB634" s="6"/>
      <c r="ANC634" s="6"/>
      <c r="AND634" s="6"/>
      <c r="ANE634" s="6"/>
      <c r="ANF634" s="6"/>
      <c r="ANG634" s="6"/>
      <c r="ANH634" s="6"/>
      <c r="ANI634" s="6"/>
      <c r="ANJ634" s="6"/>
      <c r="ANK634" s="6"/>
      <c r="ANL634" s="6"/>
      <c r="ANM634" s="6"/>
      <c r="ANN634" s="6"/>
      <c r="ANO634" s="6"/>
      <c r="ANP634" s="6"/>
      <c r="ANQ634" s="6"/>
      <c r="ANR634" s="6"/>
      <c r="ANS634" s="6"/>
      <c r="ANT634" s="6"/>
      <c r="ANU634" s="6"/>
      <c r="ANV634" s="6"/>
      <c r="ANW634" s="6"/>
      <c r="ANX634" s="6"/>
      <c r="ANY634" s="6"/>
      <c r="ANZ634" s="6"/>
      <c r="AOA634" s="6"/>
      <c r="AOB634" s="6"/>
      <c r="AOC634" s="6"/>
      <c r="AOD634" s="6"/>
      <c r="AOE634" s="6"/>
      <c r="AOF634" s="6"/>
      <c r="AOG634" s="6"/>
      <c r="AOH634" s="6"/>
      <c r="AOI634" s="6"/>
      <c r="AOJ634" s="6"/>
      <c r="AOK634" s="6"/>
      <c r="AOL634" s="6"/>
      <c r="AOM634" s="6"/>
      <c r="AON634" s="6"/>
      <c r="AOO634" s="6"/>
      <c r="AOP634" s="6"/>
      <c r="AOQ634" s="6"/>
      <c r="AOR634" s="6"/>
      <c r="AOS634" s="6"/>
      <c r="AOT634" s="6"/>
      <c r="AOU634" s="6"/>
      <c r="AOV634" s="6"/>
      <c r="AOW634" s="6"/>
      <c r="AOX634" s="6"/>
      <c r="AOY634" s="6"/>
      <c r="AOZ634" s="6"/>
      <c r="APA634" s="6"/>
      <c r="APB634" s="6"/>
      <c r="APC634" s="6"/>
      <c r="APD634" s="6"/>
      <c r="APE634" s="6"/>
      <c r="APF634" s="6"/>
      <c r="APG634" s="6"/>
      <c r="APH634" s="6"/>
      <c r="API634" s="6"/>
      <c r="APJ634" s="6"/>
      <c r="APK634" s="6"/>
      <c r="APL634" s="6"/>
      <c r="APM634" s="6"/>
      <c r="APN634" s="6"/>
      <c r="APO634" s="6"/>
      <c r="APP634" s="6"/>
      <c r="APQ634" s="6"/>
      <c r="APR634" s="6"/>
      <c r="APS634" s="6"/>
      <c r="APT634" s="6"/>
      <c r="APU634" s="6"/>
      <c r="APV634" s="6"/>
      <c r="APW634" s="6"/>
      <c r="APX634" s="6"/>
      <c r="APY634" s="6"/>
      <c r="APZ634" s="6"/>
      <c r="AQA634" s="6"/>
      <c r="AQB634" s="6"/>
      <c r="AQC634" s="6"/>
      <c r="AQD634" s="6"/>
      <c r="AQE634" s="6"/>
      <c r="AQF634" s="6"/>
      <c r="AQG634" s="6"/>
      <c r="AQH634" s="6"/>
      <c r="AQI634" s="6"/>
      <c r="AQJ634" s="6"/>
      <c r="AQK634" s="6"/>
      <c r="AQL634" s="6"/>
      <c r="AQM634" s="6"/>
      <c r="AQN634" s="6"/>
      <c r="AQO634" s="6"/>
      <c r="AQP634" s="6"/>
      <c r="AQQ634" s="6"/>
      <c r="AQR634" s="6"/>
      <c r="AQS634" s="6"/>
      <c r="AQT634" s="6"/>
      <c r="AQU634" s="6"/>
      <c r="AQV634" s="6"/>
      <c r="AQW634" s="6"/>
      <c r="AQX634" s="6"/>
      <c r="AQY634" s="6"/>
      <c r="AQZ634" s="6"/>
      <c r="ARA634" s="6"/>
      <c r="ARB634" s="6"/>
      <c r="ARC634" s="6"/>
      <c r="ARD634" s="6"/>
      <c r="ARE634" s="6"/>
      <c r="ARF634" s="6"/>
      <c r="ARG634" s="6"/>
      <c r="ARH634" s="6"/>
      <c r="ARI634" s="6"/>
      <c r="ARJ634" s="6"/>
      <c r="ARK634" s="6"/>
      <c r="ARL634" s="6"/>
      <c r="ARM634" s="6"/>
      <c r="ARN634" s="6"/>
      <c r="ARO634" s="6"/>
      <c r="ARP634" s="6"/>
      <c r="ARQ634" s="6"/>
      <c r="ARR634" s="6"/>
      <c r="ARS634" s="6"/>
      <c r="ART634" s="6"/>
      <c r="ARU634" s="6"/>
      <c r="ARV634" s="6"/>
      <c r="ARW634" s="6"/>
      <c r="ARX634" s="6"/>
      <c r="ARY634" s="6"/>
      <c r="ARZ634" s="6"/>
      <c r="ASA634" s="6"/>
      <c r="ASB634" s="6"/>
      <c r="ASC634" s="6"/>
      <c r="ASD634" s="6"/>
      <c r="ASE634" s="6"/>
      <c r="ASF634" s="6"/>
      <c r="ASG634" s="6"/>
      <c r="ASH634" s="6"/>
      <c r="ASI634" s="6"/>
      <c r="ASJ634" s="6"/>
      <c r="ASK634" s="6"/>
      <c r="ASL634" s="6"/>
      <c r="ASM634" s="6"/>
      <c r="ASN634" s="6"/>
      <c r="ASO634" s="6"/>
      <c r="ASP634" s="6"/>
      <c r="ASQ634" s="6"/>
      <c r="ASR634" s="6"/>
      <c r="ASS634" s="6"/>
      <c r="AST634" s="6"/>
      <c r="ASU634" s="6"/>
      <c r="ASV634" s="6"/>
      <c r="ASW634" s="6"/>
      <c r="ASX634" s="6"/>
      <c r="ASY634" s="6"/>
      <c r="ASZ634" s="6"/>
      <c r="ATA634" s="6"/>
      <c r="ATB634" s="6"/>
      <c r="ATC634" s="6"/>
      <c r="ATD634" s="6"/>
      <c r="ATE634" s="6"/>
      <c r="ATF634" s="6"/>
      <c r="ATG634" s="6"/>
      <c r="ATH634" s="6"/>
      <c r="ATI634" s="6"/>
      <c r="ATJ634" s="6"/>
      <c r="ATK634" s="6"/>
      <c r="ATL634" s="6"/>
      <c r="ATM634" s="6"/>
      <c r="ATN634" s="6"/>
      <c r="ATO634" s="6"/>
      <c r="ATP634" s="6"/>
      <c r="ATQ634" s="6"/>
      <c r="ATR634" s="6"/>
      <c r="ATS634" s="6"/>
      <c r="ATT634" s="6"/>
      <c r="ATU634" s="6"/>
      <c r="ATV634" s="6"/>
      <c r="ATW634" s="6"/>
      <c r="ATX634" s="6"/>
      <c r="ATY634" s="6"/>
      <c r="ATZ634" s="6"/>
      <c r="AUA634" s="6"/>
      <c r="AUB634" s="6"/>
      <c r="AUC634" s="6"/>
      <c r="AUD634" s="6"/>
      <c r="AUE634" s="6"/>
      <c r="AUF634" s="6"/>
      <c r="AUG634" s="6"/>
      <c r="AUH634" s="6"/>
      <c r="AUI634" s="6"/>
      <c r="AUJ634" s="6"/>
      <c r="AUK634" s="6"/>
      <c r="AUL634" s="6"/>
      <c r="AUM634" s="6"/>
      <c r="AUN634" s="6"/>
      <c r="AUO634" s="6"/>
      <c r="AUP634" s="6"/>
      <c r="AUQ634" s="6"/>
      <c r="AUR634" s="6"/>
      <c r="AUS634" s="6"/>
      <c r="AUT634" s="6"/>
      <c r="AUU634" s="6"/>
      <c r="AUV634" s="6"/>
      <c r="AUW634" s="6"/>
      <c r="AUX634" s="6"/>
      <c r="AUY634" s="6"/>
      <c r="AUZ634" s="6"/>
      <c r="AVA634" s="6"/>
      <c r="AVB634" s="6"/>
      <c r="AVC634" s="6"/>
      <c r="AVD634" s="6"/>
      <c r="AVE634" s="6"/>
      <c r="AVF634" s="6"/>
      <c r="AVG634" s="6"/>
      <c r="AVH634" s="6"/>
      <c r="AVI634" s="6"/>
      <c r="AVJ634" s="6"/>
      <c r="AVK634" s="6"/>
      <c r="AVL634" s="6"/>
      <c r="AVM634" s="6"/>
      <c r="AVN634" s="6"/>
      <c r="AVO634" s="6"/>
      <c r="AVP634" s="6"/>
      <c r="AVQ634" s="6"/>
      <c r="AVR634" s="6"/>
      <c r="AVS634" s="6"/>
      <c r="AVT634" s="6"/>
      <c r="AVU634" s="6"/>
      <c r="AVV634" s="6"/>
      <c r="AVW634" s="6"/>
      <c r="AVX634" s="6"/>
      <c r="AVY634" s="6"/>
      <c r="AVZ634" s="6"/>
      <c r="AWA634" s="6"/>
      <c r="AWB634" s="6"/>
      <c r="AWC634" s="6"/>
      <c r="AWD634" s="6"/>
      <c r="AWE634" s="6"/>
      <c r="AWF634" s="6"/>
      <c r="AWG634" s="6"/>
      <c r="AWH634" s="6"/>
      <c r="AWI634" s="6"/>
      <c r="AWJ634" s="6"/>
      <c r="AWK634" s="6"/>
      <c r="AWL634" s="6"/>
      <c r="AWM634" s="6"/>
      <c r="AWN634" s="6"/>
      <c r="AWO634" s="6"/>
      <c r="AWP634" s="6"/>
      <c r="AWQ634" s="6"/>
      <c r="AWR634" s="6"/>
      <c r="AWS634" s="6"/>
      <c r="AWT634" s="6"/>
      <c r="AWU634" s="6"/>
      <c r="AWV634" s="6"/>
      <c r="AWW634" s="6"/>
      <c r="AWX634" s="6"/>
      <c r="AWY634" s="6"/>
      <c r="AWZ634" s="6"/>
      <c r="AXA634" s="6"/>
      <c r="AXB634" s="6"/>
      <c r="AXC634" s="6"/>
      <c r="AXD634" s="6"/>
      <c r="AXE634" s="6"/>
      <c r="AXF634" s="6"/>
      <c r="AXG634" s="6"/>
      <c r="AXH634" s="6"/>
      <c r="AXI634" s="6"/>
      <c r="AXJ634" s="6"/>
      <c r="AXK634" s="6"/>
      <c r="AXL634" s="6"/>
      <c r="AXM634" s="6"/>
      <c r="AXN634" s="6"/>
      <c r="AXO634" s="6"/>
      <c r="AXP634" s="6"/>
      <c r="AXQ634" s="6"/>
      <c r="AXR634" s="6"/>
      <c r="AXS634" s="6"/>
      <c r="AXT634" s="6"/>
      <c r="AXU634" s="6"/>
      <c r="AXV634" s="6"/>
      <c r="AXW634" s="6"/>
      <c r="AXX634" s="6"/>
      <c r="AXY634" s="6"/>
      <c r="AXZ634" s="6"/>
      <c r="AYA634" s="6"/>
      <c r="AYB634" s="6"/>
      <c r="AYC634" s="6"/>
      <c r="AYD634" s="6"/>
      <c r="AYE634" s="6"/>
      <c r="AYF634" s="6"/>
      <c r="AYG634" s="6"/>
      <c r="AYH634" s="6"/>
      <c r="AYI634" s="6"/>
      <c r="AYJ634" s="6"/>
      <c r="AYK634" s="6"/>
      <c r="AYL634" s="6"/>
      <c r="AYM634" s="6"/>
      <c r="AYN634" s="6"/>
      <c r="AYO634" s="6"/>
      <c r="AYP634" s="6"/>
      <c r="AYQ634" s="6"/>
      <c r="AYR634" s="6"/>
      <c r="AYS634" s="6"/>
      <c r="AYT634" s="6"/>
      <c r="AYU634" s="6"/>
      <c r="AYV634" s="6"/>
      <c r="AYW634" s="6"/>
      <c r="AYX634" s="6"/>
      <c r="AYY634" s="6"/>
      <c r="AYZ634" s="6"/>
      <c r="AZA634" s="6"/>
      <c r="AZB634" s="6"/>
      <c r="AZC634" s="6"/>
      <c r="AZD634" s="6"/>
      <c r="AZE634" s="6"/>
      <c r="AZF634" s="6"/>
      <c r="AZG634" s="6"/>
      <c r="AZH634" s="6"/>
      <c r="AZI634" s="6"/>
      <c r="AZJ634" s="6"/>
      <c r="AZK634" s="6"/>
      <c r="AZL634" s="6"/>
      <c r="AZM634" s="6"/>
      <c r="AZN634" s="6"/>
      <c r="AZO634" s="6"/>
      <c r="AZP634" s="6"/>
      <c r="AZQ634" s="6"/>
      <c r="AZR634" s="6"/>
      <c r="AZS634" s="6"/>
      <c r="AZT634" s="6"/>
      <c r="AZU634" s="6"/>
      <c r="AZV634" s="6"/>
      <c r="AZW634" s="6"/>
      <c r="AZX634" s="6"/>
      <c r="AZY634" s="6"/>
      <c r="AZZ634" s="6"/>
      <c r="BAA634" s="6"/>
      <c r="BAB634" s="6"/>
      <c r="BAC634" s="6"/>
      <c r="BAD634" s="6"/>
      <c r="BAE634" s="6"/>
      <c r="BAF634" s="6"/>
      <c r="BAG634" s="6"/>
      <c r="BAH634" s="6"/>
      <c r="BAI634" s="6"/>
      <c r="BAJ634" s="6"/>
      <c r="BAK634" s="6"/>
      <c r="BAL634" s="6"/>
      <c r="BAM634" s="6"/>
      <c r="BAN634" s="6"/>
      <c r="BAO634" s="6"/>
      <c r="BAP634" s="6"/>
      <c r="BAQ634" s="6"/>
      <c r="BAR634" s="6"/>
      <c r="BAS634" s="6"/>
      <c r="BAT634" s="6"/>
      <c r="BAU634" s="6"/>
      <c r="BAV634" s="6"/>
      <c r="BAW634" s="6"/>
      <c r="BAX634" s="6"/>
      <c r="BAY634" s="6"/>
      <c r="BAZ634" s="6"/>
      <c r="BBA634" s="6"/>
      <c r="BBB634" s="6"/>
      <c r="BBC634" s="6"/>
      <c r="BBD634" s="6"/>
      <c r="BBE634" s="6"/>
      <c r="BBF634" s="6"/>
      <c r="BBG634" s="6"/>
      <c r="BBH634" s="6"/>
      <c r="BBI634" s="6"/>
      <c r="BBJ634" s="6"/>
      <c r="BBK634" s="6"/>
      <c r="BBL634" s="6"/>
      <c r="BBM634" s="6"/>
      <c r="BBN634" s="6"/>
      <c r="BBO634" s="6"/>
      <c r="BBP634" s="6"/>
      <c r="BBQ634" s="6"/>
      <c r="BBR634" s="6"/>
      <c r="BBS634" s="6"/>
      <c r="BBT634" s="6"/>
      <c r="BBU634" s="6"/>
      <c r="BBV634" s="6"/>
      <c r="BBW634" s="6"/>
      <c r="BBX634" s="6"/>
      <c r="BBY634" s="6"/>
      <c r="BBZ634" s="6"/>
      <c r="BCA634" s="6"/>
      <c r="BCB634" s="6"/>
      <c r="BCC634" s="6"/>
      <c r="BCD634" s="6"/>
      <c r="BCE634" s="6"/>
      <c r="BCF634" s="6"/>
      <c r="BCG634" s="6"/>
      <c r="BCH634" s="6"/>
      <c r="BCI634" s="6"/>
      <c r="BCJ634" s="6"/>
      <c r="BCK634" s="6"/>
      <c r="BCL634" s="6"/>
      <c r="BCM634" s="6"/>
      <c r="BCN634" s="6"/>
      <c r="BCO634" s="6"/>
      <c r="BCP634" s="6"/>
      <c r="BCQ634" s="6"/>
      <c r="BCR634" s="6"/>
      <c r="BCS634" s="6"/>
      <c r="BCT634" s="6"/>
      <c r="BCU634" s="6"/>
      <c r="BCV634" s="6"/>
      <c r="BCW634" s="6"/>
      <c r="BCX634" s="6"/>
      <c r="BCY634" s="6"/>
      <c r="BCZ634" s="6"/>
      <c r="BDA634" s="6"/>
      <c r="BDB634" s="6"/>
      <c r="BDC634" s="6"/>
      <c r="BDD634" s="6"/>
      <c r="BDE634" s="6"/>
      <c r="BDF634" s="6"/>
      <c r="BDG634" s="6"/>
      <c r="BDH634" s="6"/>
      <c r="BDI634" s="6"/>
      <c r="BDJ634" s="6"/>
      <c r="BDK634" s="6"/>
      <c r="BDL634" s="6"/>
      <c r="BDM634" s="6"/>
      <c r="BDN634" s="6"/>
      <c r="BDO634" s="6"/>
      <c r="BDP634" s="6"/>
      <c r="BDQ634" s="6"/>
      <c r="BDR634" s="6"/>
      <c r="BDS634" s="6"/>
      <c r="BDT634" s="6"/>
      <c r="BDU634" s="6"/>
      <c r="BDV634" s="6"/>
      <c r="BDW634" s="6"/>
      <c r="BDX634" s="6"/>
      <c r="BDY634" s="6"/>
      <c r="BDZ634" s="6"/>
      <c r="BEA634" s="6"/>
      <c r="BEB634" s="6"/>
      <c r="BEC634" s="6"/>
      <c r="BED634" s="6"/>
      <c r="BEE634" s="6"/>
      <c r="BEF634" s="6"/>
      <c r="BEG634" s="6"/>
      <c r="BEH634" s="6"/>
      <c r="BEI634" s="6"/>
      <c r="BEJ634" s="6"/>
      <c r="BEK634" s="6"/>
      <c r="BEL634" s="6"/>
      <c r="BEM634" s="6"/>
      <c r="BEN634" s="6"/>
      <c r="BEO634" s="6"/>
      <c r="BEP634" s="6"/>
      <c r="BEQ634" s="6"/>
      <c r="BER634" s="6"/>
      <c r="BES634" s="6"/>
      <c r="BET634" s="6"/>
      <c r="BEU634" s="6"/>
      <c r="BEV634" s="6"/>
      <c r="BEW634" s="6"/>
      <c r="BEX634" s="6"/>
      <c r="BEY634" s="6"/>
      <c r="BEZ634" s="6"/>
      <c r="BFA634" s="6"/>
      <c r="BFB634" s="6"/>
      <c r="BFC634" s="6"/>
      <c r="BFD634" s="6"/>
      <c r="BFE634" s="6"/>
      <c r="BFF634" s="6"/>
      <c r="BFG634" s="6"/>
      <c r="BFH634" s="6"/>
      <c r="BFI634" s="6"/>
      <c r="BFJ634" s="6"/>
      <c r="BFK634" s="6"/>
      <c r="BFL634" s="6"/>
      <c r="BFM634" s="6"/>
      <c r="BFN634" s="6"/>
      <c r="BFO634" s="6"/>
      <c r="BFP634" s="6"/>
      <c r="BFQ634" s="6"/>
      <c r="BFR634" s="6"/>
      <c r="BFS634" s="6"/>
      <c r="BFT634" s="6"/>
      <c r="BFU634" s="6"/>
      <c r="BFV634" s="6"/>
      <c r="BFW634" s="6"/>
      <c r="BFX634" s="6"/>
      <c r="BFY634" s="6"/>
      <c r="BFZ634" s="6"/>
      <c r="BGA634" s="6"/>
      <c r="BGB634" s="6"/>
      <c r="BGC634" s="6"/>
      <c r="BGD634" s="6"/>
      <c r="BGE634" s="6"/>
      <c r="BGF634" s="6"/>
      <c r="BGG634" s="6"/>
      <c r="BGH634" s="6"/>
      <c r="BGI634" s="6"/>
      <c r="BGJ634" s="6"/>
      <c r="BGK634" s="6"/>
      <c r="BGL634" s="6"/>
      <c r="BGM634" s="6"/>
      <c r="BGN634" s="6"/>
      <c r="BGO634" s="6"/>
      <c r="BGP634" s="6"/>
      <c r="BGQ634" s="6"/>
      <c r="BGR634" s="6"/>
      <c r="BGS634" s="6"/>
      <c r="BGT634" s="6"/>
      <c r="BGU634" s="6"/>
      <c r="BGV634" s="6"/>
      <c r="BGW634" s="6"/>
      <c r="BGX634" s="6"/>
      <c r="BGY634" s="6"/>
      <c r="BGZ634" s="6"/>
      <c r="BHA634" s="6"/>
      <c r="BHB634" s="6"/>
      <c r="BHC634" s="6"/>
      <c r="BHD634" s="6"/>
      <c r="BHE634" s="6"/>
      <c r="BHF634" s="6"/>
      <c r="BHG634" s="6"/>
      <c r="BHH634" s="6"/>
      <c r="BHI634" s="6"/>
      <c r="BHJ634" s="6"/>
      <c r="BHK634" s="6"/>
      <c r="BHL634" s="6"/>
      <c r="BHM634" s="6"/>
      <c r="BHN634" s="6"/>
      <c r="BHO634" s="6"/>
      <c r="BHP634" s="6"/>
      <c r="BHQ634" s="6"/>
      <c r="BHR634" s="6"/>
      <c r="BHS634" s="6"/>
      <c r="BHT634" s="6"/>
      <c r="BHU634" s="6"/>
      <c r="BHV634" s="6"/>
      <c r="BHW634" s="6"/>
      <c r="BHX634" s="6"/>
      <c r="BHY634" s="6"/>
      <c r="BHZ634" s="6"/>
      <c r="BIA634" s="6"/>
      <c r="BIB634" s="6"/>
      <c r="BIC634" s="6"/>
      <c r="BID634" s="6"/>
      <c r="BIE634" s="6"/>
      <c r="BIF634" s="6"/>
      <c r="BIG634" s="6"/>
      <c r="BIH634" s="6"/>
      <c r="BII634" s="6"/>
      <c r="BIJ634" s="6"/>
      <c r="BIK634" s="6"/>
      <c r="BIL634" s="6"/>
      <c r="BIM634" s="6"/>
      <c r="BIN634" s="6"/>
      <c r="BIO634" s="6"/>
      <c r="BIP634" s="6"/>
      <c r="BIQ634" s="6"/>
      <c r="BIR634" s="6"/>
      <c r="BIS634" s="6"/>
      <c r="BIT634" s="6"/>
      <c r="BIU634" s="6"/>
      <c r="BIV634" s="6"/>
      <c r="BIW634" s="6"/>
      <c r="BIX634" s="6"/>
      <c r="BIY634" s="6"/>
      <c r="BIZ634" s="6"/>
      <c r="BJA634" s="6"/>
      <c r="BJB634" s="6"/>
      <c r="BJC634" s="6"/>
      <c r="BJD634" s="6"/>
      <c r="BJE634" s="6"/>
      <c r="BJF634" s="6"/>
      <c r="BJG634" s="6"/>
      <c r="BJH634" s="6"/>
      <c r="BJI634" s="6"/>
      <c r="BJJ634" s="6"/>
      <c r="BJK634" s="6"/>
      <c r="BJL634" s="6"/>
      <c r="BJM634" s="6"/>
      <c r="BJN634" s="6"/>
      <c r="BJO634" s="6"/>
      <c r="BJP634" s="6"/>
      <c r="BJQ634" s="6"/>
      <c r="BJR634" s="6"/>
      <c r="BJS634" s="6"/>
      <c r="BJT634" s="6"/>
      <c r="BJU634" s="6"/>
      <c r="BJV634" s="6"/>
      <c r="BJW634" s="6"/>
      <c r="BJX634" s="6"/>
      <c r="BJY634" s="6"/>
      <c r="BJZ634" s="6"/>
      <c r="BKA634" s="6"/>
      <c r="BKB634" s="6"/>
      <c r="BKC634" s="6"/>
      <c r="BKD634" s="6"/>
      <c r="BKE634" s="6"/>
      <c r="BKF634" s="6"/>
      <c r="BKG634" s="6"/>
      <c r="BKH634" s="6"/>
      <c r="BKI634" s="6"/>
      <c r="BKJ634" s="6"/>
      <c r="BKK634" s="6"/>
      <c r="BKL634" s="6"/>
      <c r="BKM634" s="6"/>
      <c r="BKN634" s="6"/>
      <c r="BKO634" s="6"/>
      <c r="BKP634" s="6"/>
      <c r="BKQ634" s="6"/>
      <c r="BKR634" s="6"/>
      <c r="BKS634" s="6"/>
      <c r="BKT634" s="6"/>
      <c r="BKU634" s="6"/>
      <c r="BKV634" s="6"/>
      <c r="BKW634" s="6"/>
      <c r="BKX634" s="6"/>
      <c r="BKY634" s="6"/>
      <c r="BKZ634" s="6"/>
      <c r="BLA634" s="6"/>
      <c r="BLB634" s="6"/>
      <c r="BLC634" s="6"/>
      <c r="BLD634" s="6"/>
      <c r="BLE634" s="6"/>
      <c r="BLF634" s="6"/>
      <c r="BLG634" s="6"/>
      <c r="BLH634" s="6"/>
      <c r="BLI634" s="6"/>
      <c r="BLJ634" s="6"/>
      <c r="BLK634" s="6"/>
      <c r="BLL634" s="6"/>
      <c r="BLM634" s="6"/>
      <c r="BLN634" s="6"/>
      <c r="BLO634" s="6"/>
      <c r="BLP634" s="6"/>
      <c r="BLQ634" s="6"/>
      <c r="BLR634" s="6"/>
      <c r="BLS634" s="6"/>
      <c r="BLT634" s="6"/>
      <c r="BLU634" s="6"/>
      <c r="BLV634" s="6"/>
      <c r="BLW634" s="6"/>
      <c r="BLX634" s="6"/>
      <c r="BLY634" s="6"/>
      <c r="BLZ634" s="6"/>
      <c r="BMA634" s="6"/>
      <c r="BMB634" s="6"/>
      <c r="BMC634" s="6"/>
      <c r="BMD634" s="6"/>
      <c r="BME634" s="6"/>
      <c r="BMF634" s="6"/>
      <c r="BMG634" s="6"/>
      <c r="BMH634" s="6"/>
      <c r="BMI634" s="6"/>
      <c r="BMJ634" s="6"/>
      <c r="BMK634" s="6"/>
      <c r="BML634" s="6"/>
      <c r="BMM634" s="6"/>
      <c r="BMN634" s="6"/>
      <c r="BMO634" s="6"/>
      <c r="BMP634" s="6"/>
      <c r="BMQ634" s="6"/>
      <c r="BMR634" s="6"/>
      <c r="BMS634" s="6"/>
      <c r="BMT634" s="6"/>
      <c r="BMU634" s="6"/>
      <c r="BMV634" s="6"/>
      <c r="BMW634" s="6"/>
      <c r="BMX634" s="6"/>
      <c r="BMY634" s="6"/>
      <c r="BMZ634" s="6"/>
      <c r="BNA634" s="6"/>
      <c r="BNB634" s="6"/>
      <c r="BNC634" s="6"/>
      <c r="BND634" s="6"/>
      <c r="BNE634" s="6"/>
      <c r="BNF634" s="6"/>
      <c r="BNG634" s="6"/>
      <c r="BNH634" s="6"/>
      <c r="BNI634" s="6"/>
      <c r="BNJ634" s="6"/>
      <c r="BNK634" s="6"/>
      <c r="BNL634" s="6"/>
      <c r="BNM634" s="6"/>
      <c r="BNN634" s="6"/>
      <c r="BNO634" s="6"/>
      <c r="BNP634" s="6"/>
      <c r="BNQ634" s="6"/>
      <c r="BNR634" s="6"/>
      <c r="BNS634" s="6"/>
      <c r="BNT634" s="6"/>
      <c r="BNU634" s="6"/>
      <c r="BNV634" s="6"/>
      <c r="BNW634" s="6"/>
      <c r="BNX634" s="6"/>
      <c r="BNY634" s="6"/>
      <c r="BNZ634" s="6"/>
      <c r="BOA634" s="6"/>
      <c r="BOB634" s="6"/>
      <c r="BOC634" s="6"/>
      <c r="BOD634" s="6"/>
      <c r="BOE634" s="6"/>
      <c r="BOF634" s="6"/>
      <c r="BOG634" s="6"/>
      <c r="BOH634" s="6"/>
      <c r="BOI634" s="6"/>
      <c r="BOJ634" s="6"/>
      <c r="BOK634" s="6"/>
      <c r="BOL634" s="6"/>
      <c r="BOM634" s="6"/>
      <c r="BON634" s="6"/>
      <c r="BOO634" s="6"/>
      <c r="BOP634" s="6"/>
      <c r="BOQ634" s="6"/>
      <c r="BOR634" s="6"/>
      <c r="BOS634" s="6"/>
      <c r="BOT634" s="6"/>
      <c r="BOU634" s="6"/>
      <c r="BOV634" s="6"/>
      <c r="BOW634" s="6"/>
      <c r="BOX634" s="6"/>
      <c r="BOY634" s="6"/>
      <c r="BOZ634" s="6"/>
      <c r="BPA634" s="6"/>
      <c r="BPB634" s="6"/>
      <c r="BPC634" s="6"/>
      <c r="BPD634" s="6"/>
      <c r="BPE634" s="6"/>
      <c r="BPF634" s="6"/>
      <c r="BPG634" s="6"/>
      <c r="BPH634" s="6"/>
      <c r="BPI634" s="6"/>
      <c r="BPJ634" s="6"/>
      <c r="BPK634" s="6"/>
      <c r="BPL634" s="6"/>
      <c r="BPM634" s="6"/>
      <c r="BPN634" s="6"/>
      <c r="BPO634" s="6"/>
      <c r="BPP634" s="6"/>
      <c r="BPQ634" s="6"/>
      <c r="BPR634" s="6"/>
      <c r="BPS634" s="6"/>
      <c r="BPT634" s="6"/>
      <c r="BPU634" s="6"/>
      <c r="BPV634" s="6"/>
      <c r="BPW634" s="6"/>
      <c r="BPX634" s="6"/>
      <c r="BPY634" s="6"/>
      <c r="BPZ634" s="6"/>
      <c r="BQA634" s="6"/>
      <c r="BQB634" s="6"/>
      <c r="BQC634" s="6"/>
      <c r="BQD634" s="6"/>
      <c r="BQE634" s="6"/>
      <c r="BQF634" s="6"/>
      <c r="BQG634" s="6"/>
      <c r="BQH634" s="6"/>
      <c r="BQI634" s="6"/>
      <c r="BQJ634" s="6"/>
      <c r="BQK634" s="6"/>
      <c r="BQL634" s="6"/>
      <c r="BQM634" s="6"/>
      <c r="BQN634" s="6"/>
      <c r="BQO634" s="6"/>
      <c r="BQP634" s="6"/>
      <c r="BQQ634" s="6"/>
      <c r="BQR634" s="6"/>
      <c r="BQS634" s="6"/>
      <c r="BQT634" s="6"/>
      <c r="BQU634" s="6"/>
      <c r="BQV634" s="6"/>
      <c r="BQW634" s="6"/>
      <c r="BQX634" s="6"/>
      <c r="BQY634" s="6"/>
      <c r="BQZ634" s="6"/>
      <c r="BRA634" s="6"/>
      <c r="BRB634" s="6"/>
      <c r="BRC634" s="6"/>
      <c r="BRD634" s="6"/>
      <c r="BRE634" s="6"/>
      <c r="BRF634" s="6"/>
      <c r="BRG634" s="6"/>
      <c r="BRH634" s="6"/>
      <c r="BRI634" s="6"/>
      <c r="BRJ634" s="6"/>
      <c r="BRK634" s="6"/>
      <c r="BRL634" s="6"/>
      <c r="BRM634" s="6"/>
      <c r="BRN634" s="6"/>
      <c r="BRO634" s="6"/>
      <c r="BRP634" s="6"/>
      <c r="BRQ634" s="6"/>
      <c r="BRR634" s="6"/>
      <c r="BRS634" s="6"/>
      <c r="BRT634" s="6"/>
      <c r="BRU634" s="6"/>
      <c r="BRV634" s="6"/>
      <c r="BRW634" s="6"/>
      <c r="BRX634" s="6"/>
      <c r="BRY634" s="6"/>
      <c r="BRZ634" s="6"/>
      <c r="BSA634" s="6"/>
      <c r="BSB634" s="6"/>
      <c r="BSC634" s="6"/>
      <c r="BSD634" s="6"/>
      <c r="BSE634" s="6"/>
      <c r="BSF634" s="6"/>
      <c r="BSG634" s="6"/>
      <c r="BSH634" s="6"/>
      <c r="BSI634" s="6"/>
      <c r="BSJ634" s="6"/>
      <c r="BSK634" s="6"/>
      <c r="BSL634" s="6"/>
      <c r="BSM634" s="6"/>
      <c r="BSN634" s="6"/>
      <c r="BSO634" s="6"/>
      <c r="BSP634" s="6"/>
      <c r="BSQ634" s="6"/>
      <c r="BSR634" s="6"/>
      <c r="BSS634" s="6"/>
      <c r="BST634" s="6"/>
      <c r="BSU634" s="6"/>
      <c r="BSV634" s="6"/>
      <c r="BSW634" s="6"/>
      <c r="BSX634" s="6"/>
      <c r="BSY634" s="6"/>
      <c r="BSZ634" s="6"/>
      <c r="BTA634" s="6"/>
      <c r="BTB634" s="6"/>
      <c r="BTC634" s="6"/>
      <c r="BTD634" s="6"/>
      <c r="BTE634" s="6"/>
      <c r="BTF634" s="6"/>
      <c r="BTG634" s="6"/>
      <c r="BTH634" s="6"/>
      <c r="BTI634" s="6"/>
      <c r="BTJ634" s="6"/>
      <c r="BTK634" s="6"/>
      <c r="BTL634" s="6"/>
      <c r="BTM634" s="6"/>
      <c r="BTN634" s="6"/>
      <c r="BTO634" s="6"/>
      <c r="BTP634" s="6"/>
      <c r="BTQ634" s="6"/>
      <c r="BTR634" s="6"/>
      <c r="BTS634" s="6"/>
      <c r="BTT634" s="6"/>
      <c r="BTU634" s="6"/>
      <c r="BTV634" s="6"/>
      <c r="BTW634" s="6"/>
      <c r="BTX634" s="6"/>
      <c r="BTY634" s="6"/>
      <c r="BTZ634" s="6"/>
      <c r="BUA634" s="6"/>
      <c r="BUB634" s="6"/>
      <c r="BUC634" s="6"/>
      <c r="BUD634" s="6"/>
      <c r="BUE634" s="6"/>
      <c r="BUF634" s="6"/>
      <c r="BUG634" s="6"/>
      <c r="BUH634" s="6"/>
      <c r="BUI634" s="6"/>
      <c r="BUJ634" s="6"/>
      <c r="BUK634" s="6"/>
      <c r="BUL634" s="6"/>
      <c r="BUM634" s="6"/>
      <c r="BUN634" s="6"/>
      <c r="BUO634" s="6"/>
      <c r="BUP634" s="6"/>
      <c r="BUQ634" s="6"/>
      <c r="BUR634" s="6"/>
      <c r="BUS634" s="6"/>
      <c r="BUT634" s="6"/>
      <c r="BUU634" s="6"/>
      <c r="BUV634" s="6"/>
      <c r="BUW634" s="6"/>
      <c r="BUX634" s="6"/>
      <c r="BUY634" s="6"/>
      <c r="BUZ634" s="6"/>
      <c r="BVA634" s="6"/>
      <c r="BVB634" s="6"/>
      <c r="BVC634" s="6"/>
      <c r="BVD634" s="6"/>
      <c r="BVE634" s="6"/>
      <c r="BVF634" s="6"/>
      <c r="BVG634" s="6"/>
      <c r="BVH634" s="6"/>
      <c r="BVI634" s="6"/>
      <c r="BVJ634" s="6"/>
      <c r="BVK634" s="6"/>
      <c r="BVL634" s="6"/>
      <c r="BVM634" s="6"/>
      <c r="BVN634" s="6"/>
      <c r="BVO634" s="6"/>
      <c r="BVP634" s="6"/>
      <c r="BVQ634" s="6"/>
      <c r="BVR634" s="6"/>
      <c r="BVS634" s="6"/>
      <c r="BVT634" s="6"/>
      <c r="BVU634" s="6"/>
      <c r="BVV634" s="6"/>
      <c r="BVW634" s="6"/>
      <c r="BVX634" s="6"/>
      <c r="BVY634" s="6"/>
      <c r="BVZ634" s="6"/>
      <c r="BWA634" s="6"/>
      <c r="BWB634" s="6"/>
      <c r="BWC634" s="6"/>
      <c r="BWD634" s="6"/>
      <c r="BWE634" s="6"/>
      <c r="BWF634" s="6"/>
      <c r="BWG634" s="6"/>
      <c r="BWH634" s="6"/>
      <c r="BWI634" s="6"/>
      <c r="BWJ634" s="6"/>
      <c r="BWK634" s="6"/>
      <c r="BWL634" s="6"/>
      <c r="BWM634" s="6"/>
      <c r="BWN634" s="6"/>
      <c r="BWO634" s="6"/>
      <c r="BWP634" s="6"/>
      <c r="BWQ634" s="6"/>
      <c r="BWR634" s="6"/>
      <c r="BWS634" s="6"/>
      <c r="BWT634" s="6"/>
      <c r="BWU634" s="6"/>
      <c r="BWV634" s="6"/>
      <c r="BWW634" s="6"/>
      <c r="BWX634" s="6"/>
      <c r="BWY634" s="6"/>
      <c r="BWZ634" s="6"/>
      <c r="BXA634" s="6"/>
      <c r="BXB634" s="6"/>
      <c r="BXC634" s="6"/>
      <c r="BXD634" s="6"/>
      <c r="BXE634" s="6"/>
      <c r="BXF634" s="6"/>
      <c r="BXG634" s="6"/>
      <c r="BXH634" s="6"/>
      <c r="BXI634" s="6"/>
      <c r="BXJ634" s="6"/>
      <c r="BXK634" s="6"/>
      <c r="BXL634" s="6"/>
      <c r="BXM634" s="6"/>
      <c r="BXN634" s="6"/>
      <c r="BXO634" s="6"/>
      <c r="BXP634" s="6"/>
      <c r="BXQ634" s="6"/>
      <c r="BXR634" s="6"/>
      <c r="BXS634" s="6"/>
      <c r="BXT634" s="6"/>
      <c r="BXU634" s="6"/>
      <c r="BXV634" s="6"/>
      <c r="BXW634" s="6"/>
      <c r="BXX634" s="6"/>
      <c r="BXY634" s="6"/>
      <c r="BXZ634" s="6"/>
      <c r="BYA634" s="6"/>
      <c r="BYB634" s="6"/>
      <c r="BYC634" s="6"/>
      <c r="BYD634" s="6"/>
      <c r="BYE634" s="6"/>
      <c r="BYF634" s="6"/>
      <c r="BYG634" s="6"/>
      <c r="BYH634" s="6"/>
      <c r="BYI634" s="6"/>
      <c r="BYJ634" s="6"/>
      <c r="BYK634" s="6"/>
      <c r="BYL634" s="6"/>
      <c r="BYM634" s="6"/>
      <c r="BYN634" s="6"/>
      <c r="BYO634" s="6"/>
      <c r="BYP634" s="6"/>
      <c r="BYQ634" s="6"/>
      <c r="BYR634" s="6"/>
      <c r="BYS634" s="6"/>
      <c r="BYT634" s="6"/>
      <c r="BYU634" s="6"/>
      <c r="BYV634" s="6"/>
      <c r="BYW634" s="6"/>
      <c r="BYX634" s="6"/>
      <c r="BYY634" s="6"/>
      <c r="BYZ634" s="6"/>
      <c r="BZA634" s="6"/>
      <c r="BZB634" s="6"/>
      <c r="BZC634" s="6"/>
      <c r="BZD634" s="6"/>
      <c r="BZE634" s="6"/>
      <c r="BZF634" s="6"/>
      <c r="BZG634" s="6"/>
      <c r="BZH634" s="6"/>
      <c r="BZI634" s="6"/>
      <c r="BZJ634" s="6"/>
      <c r="BZK634" s="6"/>
      <c r="BZL634" s="6"/>
      <c r="BZM634" s="6"/>
      <c r="BZN634" s="6"/>
      <c r="BZO634" s="6"/>
      <c r="BZP634" s="6"/>
      <c r="BZQ634" s="6"/>
      <c r="BZR634" s="6"/>
      <c r="BZS634" s="6"/>
      <c r="BZT634" s="6"/>
      <c r="BZU634" s="6"/>
      <c r="BZV634" s="6"/>
      <c r="BZW634" s="6"/>
      <c r="BZX634" s="6"/>
      <c r="BZY634" s="6"/>
      <c r="BZZ634" s="6"/>
      <c r="CAA634" s="6"/>
      <c r="CAB634" s="6"/>
      <c r="CAC634" s="6"/>
      <c r="CAD634" s="6"/>
      <c r="CAE634" s="6"/>
      <c r="CAF634" s="6"/>
      <c r="CAG634" s="6"/>
      <c r="CAH634" s="6"/>
      <c r="CAI634" s="6"/>
      <c r="CAJ634" s="6"/>
      <c r="CAK634" s="6"/>
      <c r="CAL634" s="6"/>
      <c r="CAM634" s="6"/>
      <c r="CAN634" s="6"/>
      <c r="CAO634" s="6"/>
      <c r="CAP634" s="6"/>
      <c r="CAQ634" s="6"/>
      <c r="CAR634" s="6"/>
      <c r="CAS634" s="6"/>
      <c r="CAT634" s="6"/>
      <c r="CAU634" s="6"/>
      <c r="CAV634" s="6"/>
      <c r="CAW634" s="6"/>
      <c r="CAX634" s="6"/>
      <c r="CAY634" s="6"/>
      <c r="CAZ634" s="6"/>
      <c r="CBA634" s="6"/>
      <c r="CBB634" s="6"/>
      <c r="CBC634" s="6"/>
      <c r="CBD634" s="6"/>
      <c r="CBE634" s="6"/>
      <c r="CBF634" s="6"/>
      <c r="CBG634" s="6"/>
      <c r="CBH634" s="6"/>
      <c r="CBI634" s="6"/>
      <c r="CBJ634" s="6"/>
      <c r="CBK634" s="6"/>
      <c r="CBL634" s="6"/>
      <c r="CBM634" s="6"/>
      <c r="CBN634" s="6"/>
      <c r="CBO634" s="6"/>
      <c r="CBP634" s="6"/>
      <c r="CBQ634" s="6"/>
      <c r="CBR634" s="6"/>
      <c r="CBS634" s="6"/>
      <c r="CBT634" s="6"/>
      <c r="CBU634" s="6"/>
      <c r="CBV634" s="6"/>
      <c r="CBW634" s="6"/>
      <c r="CBX634" s="6"/>
      <c r="CBY634" s="6"/>
      <c r="CBZ634" s="6"/>
      <c r="CCA634" s="6"/>
      <c r="CCB634" s="6"/>
      <c r="CCC634" s="6"/>
      <c r="CCD634" s="6"/>
      <c r="CCE634" s="6"/>
      <c r="CCF634" s="6"/>
      <c r="CCG634" s="6"/>
      <c r="CCH634" s="6"/>
      <c r="CCI634" s="6"/>
      <c r="CCJ634" s="6"/>
      <c r="CCK634" s="6"/>
      <c r="CCL634" s="6"/>
      <c r="CCM634" s="6"/>
      <c r="CCN634" s="6"/>
      <c r="CCO634" s="6"/>
      <c r="CCP634" s="6"/>
      <c r="CCQ634" s="6"/>
      <c r="CCR634" s="6"/>
      <c r="CCS634" s="6"/>
      <c r="CCT634" s="6"/>
      <c r="CCU634" s="6"/>
      <c r="CCV634" s="6"/>
      <c r="CCW634" s="6"/>
      <c r="CCX634" s="6"/>
      <c r="CCY634" s="6"/>
      <c r="CCZ634" s="6"/>
      <c r="CDA634" s="6"/>
      <c r="CDB634" s="6"/>
      <c r="CDC634" s="6"/>
      <c r="CDD634" s="6"/>
      <c r="CDE634" s="6"/>
      <c r="CDF634" s="6"/>
      <c r="CDG634" s="6"/>
      <c r="CDH634" s="6"/>
      <c r="CDI634" s="6"/>
      <c r="CDJ634" s="6"/>
      <c r="CDK634" s="6"/>
      <c r="CDL634" s="6"/>
      <c r="CDM634" s="6"/>
      <c r="CDN634" s="6"/>
      <c r="CDO634" s="6"/>
      <c r="CDP634" s="6"/>
      <c r="CDQ634" s="6"/>
      <c r="CDR634" s="6"/>
      <c r="CDS634" s="6"/>
      <c r="CDT634" s="6"/>
      <c r="CDU634" s="6"/>
      <c r="CDV634" s="6"/>
      <c r="CDW634" s="6"/>
      <c r="CDX634" s="6"/>
      <c r="CDY634" s="6"/>
      <c r="CDZ634" s="6"/>
      <c r="CEA634" s="6"/>
      <c r="CEB634" s="6"/>
      <c r="CEC634" s="6"/>
      <c r="CED634" s="6"/>
      <c r="CEE634" s="6"/>
      <c r="CEF634" s="6"/>
      <c r="CEG634" s="6"/>
      <c r="CEH634" s="6"/>
      <c r="CEI634" s="6"/>
      <c r="CEJ634" s="6"/>
      <c r="CEK634" s="6"/>
      <c r="CEL634" s="6"/>
      <c r="CEM634" s="6"/>
      <c r="CEN634" s="6"/>
      <c r="CEO634" s="6"/>
      <c r="CEP634" s="6"/>
      <c r="CEQ634" s="6"/>
      <c r="CER634" s="6"/>
      <c r="CES634" s="6"/>
      <c r="CET634" s="6"/>
      <c r="CEU634" s="6"/>
      <c r="CEV634" s="6"/>
      <c r="CEW634" s="6"/>
      <c r="CEX634" s="6"/>
      <c r="CEY634" s="6"/>
      <c r="CEZ634" s="6"/>
      <c r="CFA634" s="6"/>
      <c r="CFB634" s="6"/>
      <c r="CFC634" s="6"/>
      <c r="CFD634" s="6"/>
      <c r="CFE634" s="6"/>
      <c r="CFF634" s="6"/>
      <c r="CFG634" s="6"/>
      <c r="CFH634" s="6"/>
      <c r="CFI634" s="6"/>
      <c r="CFJ634" s="6"/>
      <c r="CFK634" s="6"/>
      <c r="CFL634" s="6"/>
      <c r="CFM634" s="6"/>
      <c r="CFN634" s="6"/>
      <c r="CFO634" s="6"/>
      <c r="CFP634" s="6"/>
      <c r="CFQ634" s="6"/>
      <c r="CFR634" s="6"/>
      <c r="CFS634" s="6"/>
      <c r="CFT634" s="6"/>
      <c r="CFU634" s="6"/>
      <c r="CFV634" s="6"/>
      <c r="CFW634" s="6"/>
      <c r="CFX634" s="6"/>
      <c r="CFY634" s="6"/>
      <c r="CFZ634" s="6"/>
      <c r="CGA634" s="6"/>
      <c r="CGB634" s="6"/>
      <c r="CGC634" s="6"/>
      <c r="CGD634" s="6"/>
      <c r="CGE634" s="6"/>
      <c r="CGF634" s="6"/>
      <c r="CGG634" s="6"/>
      <c r="CGH634" s="6"/>
      <c r="CGI634" s="6"/>
      <c r="CGJ634" s="6"/>
      <c r="CGK634" s="6"/>
      <c r="CGL634" s="6"/>
      <c r="CGM634" s="6"/>
      <c r="CGN634" s="6"/>
      <c r="CGO634" s="6"/>
      <c r="CGP634" s="6"/>
      <c r="CGQ634" s="6"/>
      <c r="CGR634" s="6"/>
      <c r="CGS634" s="6"/>
      <c r="CGT634" s="6"/>
      <c r="CGU634" s="6"/>
      <c r="CGV634" s="6"/>
      <c r="CGW634" s="6"/>
      <c r="CGX634" s="6"/>
      <c r="CGY634" s="6"/>
      <c r="CGZ634" s="6"/>
      <c r="CHA634" s="6"/>
      <c r="CHB634" s="6"/>
      <c r="CHC634" s="6"/>
      <c r="CHD634" s="6"/>
      <c r="CHE634" s="6"/>
      <c r="CHF634" s="6"/>
      <c r="CHG634" s="6"/>
      <c r="CHH634" s="6"/>
      <c r="CHI634" s="6"/>
      <c r="CHJ634" s="6"/>
      <c r="CHK634" s="6"/>
      <c r="CHL634" s="6"/>
      <c r="CHM634" s="6"/>
      <c r="CHN634" s="6"/>
      <c r="CHO634" s="6"/>
      <c r="CHP634" s="6"/>
      <c r="CHQ634" s="6"/>
      <c r="CHR634" s="6"/>
      <c r="CHS634" s="6"/>
      <c r="CHT634" s="6"/>
      <c r="CHU634" s="6"/>
      <c r="CHV634" s="6"/>
      <c r="CHW634" s="6"/>
      <c r="CHX634" s="6"/>
      <c r="CHY634" s="6"/>
      <c r="CHZ634" s="6"/>
      <c r="CIA634" s="6"/>
      <c r="CIB634" s="6"/>
      <c r="CIC634" s="6"/>
      <c r="CID634" s="6"/>
      <c r="CIE634" s="6"/>
      <c r="CIF634" s="6"/>
      <c r="CIG634" s="6"/>
      <c r="CIH634" s="6"/>
      <c r="CII634" s="6"/>
      <c r="CIJ634" s="6"/>
      <c r="CIK634" s="6"/>
      <c r="CIL634" s="6"/>
      <c r="CIM634" s="6"/>
      <c r="CIN634" s="6"/>
      <c r="CIO634" s="6"/>
      <c r="CIP634" s="6"/>
      <c r="CIQ634" s="6"/>
      <c r="CIR634" s="6"/>
      <c r="CIS634" s="6"/>
      <c r="CIT634" s="6"/>
      <c r="CIU634" s="6"/>
      <c r="CIV634" s="6"/>
      <c r="CIW634" s="6"/>
      <c r="CIX634" s="6"/>
      <c r="CIY634" s="6"/>
      <c r="CIZ634" s="6"/>
      <c r="CJA634" s="6"/>
      <c r="CJB634" s="6"/>
      <c r="CJC634" s="6"/>
      <c r="CJD634" s="6"/>
      <c r="CJE634" s="6"/>
      <c r="CJF634" s="6"/>
      <c r="CJG634" s="6"/>
      <c r="CJH634" s="6"/>
      <c r="CJI634" s="6"/>
      <c r="CJJ634" s="6"/>
      <c r="CJK634" s="6"/>
      <c r="CJL634" s="6"/>
      <c r="CJM634" s="6"/>
      <c r="CJN634" s="6"/>
      <c r="CJO634" s="6"/>
      <c r="CJP634" s="6"/>
      <c r="CJQ634" s="6"/>
      <c r="CJR634" s="6"/>
      <c r="CJS634" s="6"/>
      <c r="CJT634" s="6"/>
      <c r="CJU634" s="6"/>
      <c r="CJV634" s="6"/>
      <c r="CJW634" s="6"/>
      <c r="CJX634" s="6"/>
      <c r="CJY634" s="6"/>
      <c r="CJZ634" s="6"/>
      <c r="CKA634" s="6"/>
      <c r="CKB634" s="6"/>
      <c r="CKC634" s="6"/>
      <c r="CKD634" s="6"/>
      <c r="CKE634" s="6"/>
      <c r="CKF634" s="6"/>
      <c r="CKG634" s="6"/>
      <c r="CKH634" s="6"/>
      <c r="CKI634" s="6"/>
      <c r="CKJ634" s="6"/>
      <c r="CKK634" s="6"/>
      <c r="CKL634" s="6"/>
      <c r="CKM634" s="6"/>
      <c r="CKN634" s="6"/>
      <c r="CKO634" s="6"/>
      <c r="CKP634" s="6"/>
      <c r="CKQ634" s="6"/>
      <c r="CKR634" s="6"/>
      <c r="CKS634" s="6"/>
      <c r="CKT634" s="6"/>
      <c r="CKU634" s="6"/>
      <c r="CKV634" s="6"/>
      <c r="CKW634" s="6"/>
      <c r="CKX634" s="6"/>
      <c r="CKY634" s="6"/>
      <c r="CKZ634" s="6"/>
      <c r="CLA634" s="6"/>
      <c r="CLB634" s="6"/>
      <c r="CLC634" s="6"/>
      <c r="CLD634" s="6"/>
      <c r="CLE634" s="6"/>
      <c r="CLF634" s="6"/>
      <c r="CLG634" s="6"/>
      <c r="CLH634" s="6"/>
      <c r="CLI634" s="6"/>
      <c r="CLJ634" s="6"/>
      <c r="CLK634" s="6"/>
      <c r="CLL634" s="6"/>
      <c r="CLM634" s="6"/>
      <c r="CLN634" s="6"/>
      <c r="CLO634" s="6"/>
      <c r="CLP634" s="6"/>
      <c r="CLQ634" s="6"/>
      <c r="CLR634" s="6"/>
      <c r="CLS634" s="6"/>
      <c r="CLT634" s="6"/>
      <c r="CLU634" s="6"/>
      <c r="CLV634" s="6"/>
      <c r="CLW634" s="6"/>
      <c r="CLX634" s="6"/>
      <c r="CLY634" s="6"/>
      <c r="CLZ634" s="6"/>
      <c r="CMA634" s="6"/>
      <c r="CMB634" s="6"/>
      <c r="CMC634" s="6"/>
      <c r="CMD634" s="6"/>
      <c r="CME634" s="6"/>
      <c r="CMF634" s="6"/>
      <c r="CMG634" s="6"/>
      <c r="CMH634" s="6"/>
      <c r="CMI634" s="6"/>
      <c r="CMJ634" s="6"/>
      <c r="CMK634" s="6"/>
      <c r="CML634" s="6"/>
      <c r="CMM634" s="6"/>
      <c r="CMN634" s="6"/>
      <c r="CMO634" s="6"/>
      <c r="CMP634" s="6"/>
      <c r="CMQ634" s="6"/>
      <c r="CMR634" s="6"/>
      <c r="CMS634" s="6"/>
      <c r="CMT634" s="6"/>
      <c r="CMU634" s="6"/>
      <c r="CMV634" s="6"/>
      <c r="CMW634" s="6"/>
      <c r="CMX634" s="6"/>
      <c r="CMY634" s="6"/>
      <c r="CMZ634" s="6"/>
      <c r="CNA634" s="6"/>
      <c r="CNB634" s="6"/>
      <c r="CNC634" s="6"/>
      <c r="CND634" s="6"/>
      <c r="CNE634" s="6"/>
      <c r="CNF634" s="6"/>
      <c r="CNG634" s="6"/>
      <c r="CNH634" s="6"/>
      <c r="CNI634" s="6"/>
      <c r="CNJ634" s="6"/>
      <c r="CNK634" s="6"/>
      <c r="CNL634" s="6"/>
      <c r="CNM634" s="6"/>
      <c r="CNN634" s="6"/>
      <c r="CNO634" s="6"/>
      <c r="CNP634" s="6"/>
      <c r="CNQ634" s="6"/>
      <c r="CNR634" s="6"/>
      <c r="CNS634" s="6"/>
      <c r="CNT634" s="6"/>
      <c r="CNU634" s="6"/>
      <c r="CNV634" s="6"/>
      <c r="CNW634" s="6"/>
      <c r="CNX634" s="6"/>
      <c r="CNY634" s="6"/>
      <c r="CNZ634" s="6"/>
      <c r="COA634" s="6"/>
      <c r="COB634" s="6"/>
      <c r="COC634" s="6"/>
      <c r="COD634" s="6"/>
      <c r="COE634" s="6"/>
      <c r="COF634" s="6"/>
      <c r="COG634" s="6"/>
      <c r="COH634" s="6"/>
      <c r="COI634" s="6"/>
      <c r="COJ634" s="6"/>
      <c r="COK634" s="6"/>
      <c r="COL634" s="6"/>
      <c r="COM634" s="6"/>
      <c r="CON634" s="6"/>
      <c r="COO634" s="6"/>
      <c r="COP634" s="6"/>
      <c r="COQ634" s="6"/>
      <c r="COR634" s="6"/>
      <c r="COS634" s="6"/>
      <c r="COT634" s="6"/>
      <c r="COU634" s="6"/>
      <c r="COV634" s="6"/>
      <c r="COW634" s="6"/>
      <c r="COX634" s="6"/>
      <c r="COY634" s="6"/>
      <c r="COZ634" s="6"/>
      <c r="CPA634" s="6"/>
      <c r="CPB634" s="6"/>
      <c r="CPC634" s="6"/>
      <c r="CPD634" s="6"/>
      <c r="CPE634" s="6"/>
      <c r="CPF634" s="6"/>
      <c r="CPG634" s="6"/>
      <c r="CPH634" s="6"/>
      <c r="CPI634" s="6"/>
      <c r="CPJ634" s="6"/>
      <c r="CPK634" s="6"/>
      <c r="CPL634" s="6"/>
      <c r="CPM634" s="6"/>
      <c r="CPN634" s="6"/>
      <c r="CPO634" s="6"/>
      <c r="CPP634" s="6"/>
      <c r="CPQ634" s="6"/>
      <c r="CPR634" s="6"/>
      <c r="CPS634" s="6"/>
      <c r="CPT634" s="6"/>
      <c r="CPU634" s="6"/>
      <c r="CPV634" s="6"/>
      <c r="CPW634" s="6"/>
      <c r="CPX634" s="6"/>
      <c r="CPY634" s="6"/>
      <c r="CPZ634" s="6"/>
      <c r="CQA634" s="6"/>
      <c r="CQB634" s="6"/>
      <c r="CQC634" s="6"/>
      <c r="CQD634" s="6"/>
      <c r="CQE634" s="6"/>
      <c r="CQF634" s="6"/>
      <c r="CQG634" s="6"/>
      <c r="CQH634" s="6"/>
      <c r="CQI634" s="6"/>
      <c r="CQJ634" s="6"/>
      <c r="CQK634" s="6"/>
      <c r="CQL634" s="6"/>
      <c r="CQM634" s="6"/>
      <c r="CQN634" s="6"/>
      <c r="CQO634" s="6"/>
      <c r="CQP634" s="6"/>
      <c r="CQQ634" s="6"/>
      <c r="CQR634" s="6"/>
      <c r="CQS634" s="6"/>
      <c r="CQT634" s="6"/>
      <c r="CQU634" s="6"/>
      <c r="CQV634" s="6"/>
      <c r="CQW634" s="6"/>
      <c r="CQX634" s="6"/>
      <c r="CQY634" s="6"/>
      <c r="CQZ634" s="6"/>
      <c r="CRA634" s="6"/>
      <c r="CRB634" s="6"/>
      <c r="CRC634" s="6"/>
      <c r="CRD634" s="6"/>
      <c r="CRE634" s="6"/>
      <c r="CRF634" s="6"/>
      <c r="CRG634" s="6"/>
      <c r="CRH634" s="6"/>
      <c r="CRI634" s="6"/>
      <c r="CRJ634" s="6"/>
      <c r="CRK634" s="6"/>
      <c r="CRL634" s="6"/>
      <c r="CRM634" s="6"/>
      <c r="CRN634" s="6"/>
      <c r="CRO634" s="6"/>
      <c r="CRP634" s="6"/>
      <c r="CRQ634" s="6"/>
      <c r="CRR634" s="6"/>
      <c r="CRS634" s="6"/>
      <c r="CRT634" s="6"/>
      <c r="CRU634" s="6"/>
      <c r="CRV634" s="6"/>
      <c r="CRW634" s="6"/>
      <c r="CRX634" s="6"/>
      <c r="CRY634" s="6"/>
      <c r="CRZ634" s="6"/>
      <c r="CSA634" s="6"/>
      <c r="CSB634" s="6"/>
      <c r="CSC634" s="6"/>
      <c r="CSD634" s="6"/>
      <c r="CSE634" s="6"/>
      <c r="CSF634" s="6"/>
      <c r="CSG634" s="6"/>
      <c r="CSH634" s="6"/>
      <c r="CSI634" s="6"/>
      <c r="CSJ634" s="6"/>
      <c r="CSK634" s="6"/>
      <c r="CSL634" s="6"/>
      <c r="CSM634" s="6"/>
      <c r="CSN634" s="6"/>
      <c r="CSO634" s="6"/>
      <c r="CSP634" s="6"/>
      <c r="CSQ634" s="6"/>
      <c r="CSR634" s="6"/>
      <c r="CSS634" s="6"/>
      <c r="CST634" s="6"/>
      <c r="CSU634" s="6"/>
      <c r="CSV634" s="6"/>
      <c r="CSW634" s="6"/>
      <c r="CSX634" s="6"/>
      <c r="CSY634" s="6"/>
      <c r="CSZ634" s="6"/>
      <c r="CTA634" s="6"/>
      <c r="CTB634" s="6"/>
      <c r="CTC634" s="6"/>
      <c r="CTD634" s="6"/>
      <c r="CTE634" s="6"/>
      <c r="CTF634" s="6"/>
      <c r="CTG634" s="6"/>
      <c r="CTH634" s="6"/>
      <c r="CTI634" s="6"/>
      <c r="CTJ634" s="6"/>
      <c r="CTK634" s="6"/>
      <c r="CTL634" s="6"/>
      <c r="CTM634" s="6"/>
      <c r="CTN634" s="6"/>
      <c r="CTO634" s="6"/>
      <c r="CTP634" s="6"/>
      <c r="CTQ634" s="6"/>
      <c r="CTR634" s="6"/>
      <c r="CTS634" s="6"/>
      <c r="CTT634" s="6"/>
      <c r="CTU634" s="6"/>
      <c r="CTV634" s="6"/>
      <c r="CTW634" s="6"/>
      <c r="CTX634" s="6"/>
      <c r="CTY634" s="6"/>
      <c r="CTZ634" s="6"/>
      <c r="CUA634" s="6"/>
      <c r="CUB634" s="6"/>
      <c r="CUC634" s="6"/>
      <c r="CUD634" s="6"/>
      <c r="CUE634" s="6"/>
      <c r="CUF634" s="6"/>
      <c r="CUG634" s="6"/>
      <c r="CUH634" s="6"/>
      <c r="CUI634" s="6"/>
      <c r="CUJ634" s="6"/>
      <c r="CUK634" s="6"/>
      <c r="CUL634" s="6"/>
      <c r="CUM634" s="6"/>
      <c r="CUN634" s="6"/>
      <c r="CUO634" s="6"/>
      <c r="CUP634" s="6"/>
      <c r="CUQ634" s="6"/>
      <c r="CUR634" s="6"/>
      <c r="CUS634" s="6"/>
      <c r="CUT634" s="6"/>
      <c r="CUU634" s="6"/>
      <c r="CUV634" s="6"/>
      <c r="CUW634" s="6"/>
      <c r="CUX634" s="6"/>
      <c r="CUY634" s="6"/>
      <c r="CUZ634" s="6"/>
      <c r="CVA634" s="6"/>
      <c r="CVB634" s="6"/>
      <c r="CVC634" s="6"/>
      <c r="CVD634" s="6"/>
      <c r="CVE634" s="6"/>
      <c r="CVF634" s="6"/>
      <c r="CVG634" s="6"/>
      <c r="CVH634" s="6"/>
      <c r="CVI634" s="6"/>
      <c r="CVJ634" s="6"/>
      <c r="CVK634" s="6"/>
      <c r="CVL634" s="6"/>
      <c r="CVM634" s="6"/>
      <c r="CVN634" s="6"/>
      <c r="CVO634" s="6"/>
      <c r="CVP634" s="6"/>
      <c r="CVQ634" s="6"/>
      <c r="CVR634" s="6"/>
      <c r="CVS634" s="6"/>
      <c r="CVT634" s="6"/>
      <c r="CVU634" s="6"/>
      <c r="CVV634" s="6"/>
      <c r="CVW634" s="6"/>
      <c r="CVX634" s="6"/>
      <c r="CVY634" s="6"/>
      <c r="CVZ634" s="6"/>
      <c r="CWA634" s="6"/>
      <c r="CWB634" s="6"/>
      <c r="CWC634" s="6"/>
      <c r="CWD634" s="6"/>
      <c r="CWE634" s="6"/>
      <c r="CWF634" s="6"/>
      <c r="CWG634" s="6"/>
      <c r="CWH634" s="6"/>
      <c r="CWI634" s="6"/>
      <c r="CWJ634" s="6"/>
      <c r="CWK634" s="6"/>
      <c r="CWL634" s="6"/>
      <c r="CWM634" s="6"/>
      <c r="CWN634" s="6"/>
      <c r="CWO634" s="6"/>
      <c r="CWP634" s="6"/>
      <c r="CWQ634" s="6"/>
      <c r="CWR634" s="6"/>
      <c r="CWS634" s="6"/>
      <c r="CWT634" s="6"/>
      <c r="CWU634" s="6"/>
      <c r="CWV634" s="6"/>
      <c r="CWW634" s="6"/>
      <c r="CWX634" s="6"/>
      <c r="CWY634" s="6"/>
      <c r="CWZ634" s="6"/>
      <c r="CXA634" s="6"/>
      <c r="CXB634" s="6"/>
      <c r="CXC634" s="6"/>
      <c r="CXD634" s="6"/>
      <c r="CXE634" s="6"/>
      <c r="CXF634" s="6"/>
      <c r="CXG634" s="6"/>
      <c r="CXH634" s="6"/>
      <c r="CXI634" s="6"/>
      <c r="CXJ634" s="6"/>
      <c r="CXK634" s="6"/>
      <c r="CXL634" s="6"/>
      <c r="CXM634" s="6"/>
      <c r="CXN634" s="6"/>
      <c r="CXO634" s="6"/>
      <c r="CXP634" s="6"/>
      <c r="CXQ634" s="6"/>
      <c r="CXR634" s="6"/>
      <c r="CXS634" s="6"/>
      <c r="CXT634" s="6"/>
      <c r="CXU634" s="6"/>
      <c r="CXV634" s="6"/>
      <c r="CXW634" s="6"/>
      <c r="CXX634" s="6"/>
      <c r="CXY634" s="6"/>
      <c r="CXZ634" s="6"/>
      <c r="CYA634" s="6"/>
      <c r="CYB634" s="6"/>
      <c r="CYC634" s="6"/>
      <c r="CYD634" s="6"/>
      <c r="CYE634" s="6"/>
      <c r="CYF634" s="6"/>
      <c r="CYG634" s="6"/>
      <c r="CYH634" s="6"/>
      <c r="CYI634" s="6"/>
      <c r="CYJ634" s="6"/>
      <c r="CYK634" s="6"/>
      <c r="CYL634" s="6"/>
      <c r="CYM634" s="6"/>
      <c r="CYN634" s="6"/>
      <c r="CYO634" s="6"/>
      <c r="CYP634" s="6"/>
      <c r="CYQ634" s="6"/>
      <c r="CYR634" s="6"/>
      <c r="CYS634" s="6"/>
      <c r="CYT634" s="6"/>
      <c r="CYU634" s="6"/>
      <c r="CYV634" s="6"/>
      <c r="CYW634" s="6"/>
      <c r="CYX634" s="6"/>
      <c r="CYY634" s="6"/>
      <c r="CYZ634" s="6"/>
      <c r="CZA634" s="6"/>
      <c r="CZB634" s="6"/>
      <c r="CZC634" s="6"/>
      <c r="CZD634" s="6"/>
      <c r="CZE634" s="6"/>
      <c r="CZF634" s="6"/>
      <c r="CZG634" s="6"/>
      <c r="CZH634" s="6"/>
      <c r="CZI634" s="6"/>
      <c r="CZJ634" s="6"/>
      <c r="CZK634" s="6"/>
      <c r="CZL634" s="6"/>
      <c r="CZM634" s="6"/>
      <c r="CZN634" s="6"/>
      <c r="CZO634" s="6"/>
      <c r="CZP634" s="6"/>
      <c r="CZQ634" s="6"/>
      <c r="CZR634" s="6"/>
      <c r="CZS634" s="6"/>
      <c r="CZT634" s="6"/>
      <c r="CZU634" s="6"/>
      <c r="CZV634" s="6"/>
      <c r="CZW634" s="6"/>
      <c r="CZX634" s="6"/>
      <c r="CZY634" s="6"/>
      <c r="CZZ634" s="6"/>
      <c r="DAA634" s="6"/>
      <c r="DAB634" s="6"/>
      <c r="DAC634" s="6"/>
      <c r="DAD634" s="6"/>
      <c r="DAE634" s="6"/>
      <c r="DAF634" s="6"/>
      <c r="DAG634" s="6"/>
      <c r="DAH634" s="6"/>
      <c r="DAI634" s="6"/>
      <c r="DAJ634" s="6"/>
      <c r="DAK634" s="6"/>
      <c r="DAL634" s="6"/>
      <c r="DAM634" s="6"/>
      <c r="DAN634" s="6"/>
      <c r="DAO634" s="6"/>
      <c r="DAP634" s="6"/>
      <c r="DAQ634" s="6"/>
      <c r="DAR634" s="6"/>
      <c r="DAS634" s="6"/>
      <c r="DAT634" s="6"/>
      <c r="DAU634" s="6"/>
      <c r="DAV634" s="6"/>
      <c r="DAW634" s="6"/>
      <c r="DAX634" s="6"/>
      <c r="DAY634" s="6"/>
      <c r="DAZ634" s="6"/>
      <c r="DBA634" s="6"/>
      <c r="DBB634" s="6"/>
      <c r="DBC634" s="6"/>
      <c r="DBD634" s="6"/>
      <c r="DBE634" s="6"/>
      <c r="DBF634" s="6"/>
      <c r="DBG634" s="6"/>
      <c r="DBH634" s="6"/>
      <c r="DBI634" s="6"/>
      <c r="DBJ634" s="6"/>
      <c r="DBK634" s="6"/>
      <c r="DBL634" s="6"/>
      <c r="DBM634" s="6"/>
      <c r="DBN634" s="6"/>
      <c r="DBO634" s="6"/>
      <c r="DBP634" s="6"/>
      <c r="DBQ634" s="6"/>
      <c r="DBR634" s="6"/>
      <c r="DBS634" s="6"/>
      <c r="DBT634" s="6"/>
      <c r="DBU634" s="6"/>
      <c r="DBV634" s="6"/>
      <c r="DBW634" s="6"/>
      <c r="DBX634" s="6"/>
      <c r="DBY634" s="6"/>
      <c r="DBZ634" s="6"/>
      <c r="DCA634" s="6"/>
      <c r="DCB634" s="6"/>
      <c r="DCC634" s="6"/>
      <c r="DCD634" s="6"/>
      <c r="DCE634" s="6"/>
      <c r="DCF634" s="6"/>
      <c r="DCG634" s="6"/>
      <c r="DCH634" s="6"/>
      <c r="DCI634" s="6"/>
      <c r="DCJ634" s="6"/>
      <c r="DCK634" s="6"/>
      <c r="DCL634" s="6"/>
      <c r="DCM634" s="6"/>
      <c r="DCN634" s="6"/>
      <c r="DCO634" s="6"/>
      <c r="DCP634" s="6"/>
      <c r="DCQ634" s="6"/>
      <c r="DCR634" s="6"/>
      <c r="DCS634" s="6"/>
      <c r="DCT634" s="6"/>
      <c r="DCU634" s="6"/>
      <c r="DCV634" s="6"/>
      <c r="DCW634" s="6"/>
      <c r="DCX634" s="6"/>
      <c r="DCY634" s="6"/>
      <c r="DCZ634" s="6"/>
      <c r="DDA634" s="6"/>
      <c r="DDB634" s="6"/>
      <c r="DDC634" s="6"/>
      <c r="DDD634" s="6"/>
      <c r="DDE634" s="6"/>
      <c r="DDF634" s="6"/>
      <c r="DDG634" s="6"/>
      <c r="DDH634" s="6"/>
      <c r="DDI634" s="6"/>
      <c r="DDJ634" s="6"/>
      <c r="DDK634" s="6"/>
      <c r="DDL634" s="6"/>
      <c r="DDM634" s="6"/>
      <c r="DDN634" s="6"/>
      <c r="DDO634" s="6"/>
      <c r="DDP634" s="6"/>
      <c r="DDQ634" s="6"/>
      <c r="DDR634" s="6"/>
      <c r="DDS634" s="6"/>
      <c r="DDT634" s="6"/>
      <c r="DDU634" s="6"/>
      <c r="DDV634" s="6"/>
      <c r="DDW634" s="6"/>
      <c r="DDX634" s="6"/>
      <c r="DDY634" s="6"/>
      <c r="DDZ634" s="6"/>
      <c r="DEA634" s="6"/>
      <c r="DEB634" s="6"/>
      <c r="DEC634" s="6"/>
      <c r="DED634" s="6"/>
      <c r="DEE634" s="6"/>
      <c r="DEF634" s="6"/>
      <c r="DEG634" s="6"/>
      <c r="DEH634" s="6"/>
      <c r="DEI634" s="6"/>
      <c r="DEJ634" s="6"/>
      <c r="DEK634" s="6"/>
      <c r="DEL634" s="6"/>
      <c r="DEM634" s="6"/>
      <c r="DEN634" s="6"/>
      <c r="DEO634" s="6"/>
      <c r="DEP634" s="6"/>
      <c r="DEQ634" s="6"/>
      <c r="DER634" s="6"/>
      <c r="DES634" s="6"/>
      <c r="DET634" s="6"/>
      <c r="DEU634" s="6"/>
      <c r="DEV634" s="6"/>
      <c r="DEW634" s="6"/>
      <c r="DEX634" s="6"/>
      <c r="DEY634" s="6"/>
      <c r="DEZ634" s="6"/>
      <c r="DFA634" s="6"/>
      <c r="DFB634" s="6"/>
      <c r="DFC634" s="6"/>
      <c r="DFD634" s="6"/>
      <c r="DFE634" s="6"/>
      <c r="DFF634" s="6"/>
      <c r="DFG634" s="6"/>
      <c r="DFH634" s="6"/>
      <c r="DFI634" s="6"/>
      <c r="DFJ634" s="6"/>
      <c r="DFK634" s="6"/>
      <c r="DFL634" s="6"/>
      <c r="DFM634" s="6"/>
      <c r="DFN634" s="6"/>
      <c r="DFO634" s="6"/>
      <c r="DFP634" s="6"/>
      <c r="DFQ634" s="6"/>
      <c r="DFR634" s="6"/>
      <c r="DFS634" s="6"/>
      <c r="DFT634" s="6"/>
      <c r="DFU634" s="6"/>
      <c r="DFV634" s="6"/>
      <c r="DFW634" s="6"/>
      <c r="DFX634" s="6"/>
      <c r="DFY634" s="6"/>
      <c r="DFZ634" s="6"/>
      <c r="DGA634" s="6"/>
      <c r="DGB634" s="6"/>
      <c r="DGC634" s="6"/>
      <c r="DGD634" s="6"/>
      <c r="DGE634" s="6"/>
      <c r="DGF634" s="6"/>
      <c r="DGG634" s="6"/>
      <c r="DGH634" s="6"/>
      <c r="DGI634" s="6"/>
      <c r="DGJ634" s="6"/>
      <c r="DGK634" s="6"/>
      <c r="DGL634" s="6"/>
      <c r="DGM634" s="6"/>
      <c r="DGN634" s="6"/>
      <c r="DGO634" s="6"/>
      <c r="DGP634" s="6"/>
      <c r="DGQ634" s="6"/>
      <c r="DGR634" s="6"/>
      <c r="DGS634" s="6"/>
      <c r="DGT634" s="6"/>
      <c r="DGU634" s="6"/>
      <c r="DGV634" s="6"/>
      <c r="DGW634" s="6"/>
      <c r="DGX634" s="6"/>
      <c r="DGY634" s="6"/>
      <c r="DGZ634" s="6"/>
      <c r="DHA634" s="6"/>
      <c r="DHB634" s="6"/>
      <c r="DHC634" s="6"/>
      <c r="DHD634" s="6"/>
      <c r="DHE634" s="6"/>
      <c r="DHF634" s="6"/>
      <c r="DHG634" s="6"/>
      <c r="DHH634" s="6"/>
      <c r="DHI634" s="6"/>
      <c r="DHJ634" s="6"/>
      <c r="DHK634" s="6"/>
      <c r="DHL634" s="6"/>
      <c r="DHM634" s="6"/>
      <c r="DHN634" s="6"/>
      <c r="DHO634" s="6"/>
      <c r="DHP634" s="6"/>
      <c r="DHQ634" s="6"/>
      <c r="DHR634" s="6"/>
      <c r="DHS634" s="6"/>
      <c r="DHT634" s="6"/>
      <c r="DHU634" s="6"/>
      <c r="DHV634" s="6"/>
      <c r="DHW634" s="6"/>
      <c r="DHX634" s="6"/>
      <c r="DHY634" s="6"/>
      <c r="DHZ634" s="6"/>
      <c r="DIA634" s="6"/>
      <c r="DIB634" s="6"/>
      <c r="DIC634" s="6"/>
      <c r="DID634" s="6"/>
      <c r="DIE634" s="6"/>
      <c r="DIF634" s="6"/>
      <c r="DIG634" s="6"/>
      <c r="DIH634" s="6"/>
      <c r="DII634" s="6"/>
      <c r="DIJ634" s="6"/>
      <c r="DIK634" s="6"/>
      <c r="DIL634" s="6"/>
      <c r="DIM634" s="6"/>
      <c r="DIN634" s="6"/>
      <c r="DIO634" s="6"/>
      <c r="DIP634" s="6"/>
      <c r="DIQ634" s="6"/>
      <c r="DIR634" s="6"/>
      <c r="DIS634" s="6"/>
      <c r="DIT634" s="6"/>
      <c r="DIU634" s="6"/>
      <c r="DIV634" s="6"/>
      <c r="DIW634" s="6"/>
      <c r="DIX634" s="6"/>
      <c r="DIY634" s="6"/>
      <c r="DIZ634" s="6"/>
      <c r="DJA634" s="6"/>
      <c r="DJB634" s="6"/>
      <c r="DJC634" s="6"/>
      <c r="DJD634" s="6"/>
      <c r="DJE634" s="6"/>
      <c r="DJF634" s="6"/>
      <c r="DJG634" s="6"/>
      <c r="DJH634" s="6"/>
      <c r="DJI634" s="6"/>
      <c r="DJJ634" s="6"/>
      <c r="DJK634" s="6"/>
      <c r="DJL634" s="6"/>
      <c r="DJM634" s="6"/>
      <c r="DJN634" s="6"/>
      <c r="DJO634" s="6"/>
      <c r="DJP634" s="6"/>
      <c r="DJQ634" s="6"/>
      <c r="DJR634" s="6"/>
      <c r="DJS634" s="6"/>
      <c r="DJT634" s="6"/>
      <c r="DJU634" s="6"/>
      <c r="DJV634" s="6"/>
      <c r="DJW634" s="6"/>
      <c r="DJX634" s="6"/>
      <c r="DJY634" s="6"/>
      <c r="DJZ634" s="6"/>
      <c r="DKA634" s="6"/>
      <c r="DKB634" s="6"/>
      <c r="DKC634" s="6"/>
      <c r="DKD634" s="6"/>
      <c r="DKE634" s="6"/>
      <c r="DKF634" s="6"/>
      <c r="DKG634" s="6"/>
      <c r="DKH634" s="6"/>
      <c r="DKI634" s="6"/>
      <c r="DKJ634" s="6"/>
      <c r="DKK634" s="6"/>
      <c r="DKL634" s="6"/>
      <c r="DKM634" s="6"/>
      <c r="DKN634" s="6"/>
      <c r="DKO634" s="6"/>
      <c r="DKP634" s="6"/>
      <c r="DKQ634" s="6"/>
      <c r="DKR634" s="6"/>
      <c r="DKS634" s="6"/>
      <c r="DKT634" s="6"/>
      <c r="DKU634" s="6"/>
      <c r="DKV634" s="6"/>
      <c r="DKW634" s="6"/>
      <c r="DKX634" s="6"/>
      <c r="DKY634" s="6"/>
      <c r="DKZ634" s="6"/>
      <c r="DLA634" s="6"/>
      <c r="DLB634" s="6"/>
      <c r="DLC634" s="6"/>
      <c r="DLD634" s="6"/>
      <c r="DLE634" s="6"/>
      <c r="DLF634" s="6"/>
      <c r="DLG634" s="6"/>
      <c r="DLH634" s="6"/>
      <c r="DLI634" s="6"/>
      <c r="DLJ634" s="6"/>
      <c r="DLK634" s="6"/>
      <c r="DLL634" s="6"/>
      <c r="DLM634" s="6"/>
      <c r="DLN634" s="6"/>
      <c r="DLO634" s="6"/>
      <c r="DLP634" s="6"/>
      <c r="DLQ634" s="6"/>
      <c r="DLR634" s="6"/>
      <c r="DLS634" s="6"/>
      <c r="DLT634" s="6"/>
      <c r="DLU634" s="6"/>
      <c r="DLV634" s="6"/>
      <c r="DLW634" s="6"/>
      <c r="DLX634" s="6"/>
      <c r="DLY634" s="6"/>
      <c r="DLZ634" s="6"/>
      <c r="DMA634" s="6"/>
      <c r="DMB634" s="6"/>
      <c r="DMC634" s="6"/>
      <c r="DMD634" s="6"/>
      <c r="DME634" s="6"/>
      <c r="DMF634" s="6"/>
      <c r="DMG634" s="6"/>
      <c r="DMH634" s="6"/>
      <c r="DMI634" s="6"/>
      <c r="DMJ634" s="6"/>
      <c r="DMK634" s="6"/>
      <c r="DML634" s="6"/>
      <c r="DMM634" s="6"/>
      <c r="DMN634" s="6"/>
      <c r="DMO634" s="6"/>
      <c r="DMP634" s="6"/>
      <c r="DMQ634" s="6"/>
      <c r="DMR634" s="6"/>
      <c r="DMS634" s="6"/>
      <c r="DMT634" s="6"/>
      <c r="DMU634" s="6"/>
      <c r="DMV634" s="6"/>
      <c r="DMW634" s="6"/>
      <c r="DMX634" s="6"/>
      <c r="DMY634" s="6"/>
      <c r="DMZ634" s="6"/>
      <c r="DNA634" s="6"/>
      <c r="DNB634" s="6"/>
      <c r="DNC634" s="6"/>
      <c r="DND634" s="6"/>
      <c r="DNE634" s="6"/>
      <c r="DNF634" s="6"/>
      <c r="DNG634" s="6"/>
      <c r="DNH634" s="6"/>
      <c r="DNI634" s="6"/>
      <c r="DNJ634" s="6"/>
      <c r="DNK634" s="6"/>
      <c r="DNL634" s="6"/>
      <c r="DNM634" s="6"/>
      <c r="DNN634" s="6"/>
      <c r="DNO634" s="6"/>
      <c r="DNP634" s="6"/>
      <c r="DNQ634" s="6"/>
      <c r="DNR634" s="6"/>
      <c r="DNS634" s="6"/>
      <c r="DNT634" s="6"/>
      <c r="DNU634" s="6"/>
      <c r="DNV634" s="6"/>
      <c r="DNW634" s="6"/>
      <c r="DNX634" s="6"/>
      <c r="DNY634" s="6"/>
      <c r="DNZ634" s="6"/>
      <c r="DOA634" s="6"/>
      <c r="DOB634" s="6"/>
      <c r="DOC634" s="6"/>
      <c r="DOD634" s="6"/>
      <c r="DOE634" s="6"/>
      <c r="DOF634" s="6"/>
      <c r="DOG634" s="6"/>
      <c r="DOH634" s="6"/>
      <c r="DOI634" s="6"/>
      <c r="DOJ634" s="6"/>
      <c r="DOK634" s="6"/>
      <c r="DOL634" s="6"/>
      <c r="DOM634" s="6"/>
      <c r="DON634" s="6"/>
      <c r="DOO634" s="6"/>
      <c r="DOP634" s="6"/>
      <c r="DOQ634" s="6"/>
      <c r="DOR634" s="6"/>
      <c r="DOS634" s="6"/>
      <c r="DOT634" s="6"/>
      <c r="DOU634" s="6"/>
      <c r="DOV634" s="6"/>
      <c r="DOW634" s="6"/>
      <c r="DOX634" s="6"/>
      <c r="DOY634" s="6"/>
      <c r="DOZ634" s="6"/>
      <c r="DPA634" s="6"/>
      <c r="DPB634" s="6"/>
      <c r="DPC634" s="6"/>
      <c r="DPD634" s="6"/>
      <c r="DPE634" s="6"/>
      <c r="DPF634" s="6"/>
      <c r="DPG634" s="6"/>
      <c r="DPH634" s="6"/>
      <c r="DPI634" s="6"/>
      <c r="DPJ634" s="6"/>
      <c r="DPK634" s="6"/>
      <c r="DPL634" s="6"/>
      <c r="DPM634" s="6"/>
      <c r="DPN634" s="6"/>
      <c r="DPO634" s="6"/>
      <c r="DPP634" s="6"/>
      <c r="DPQ634" s="6"/>
      <c r="DPR634" s="6"/>
      <c r="DPS634" s="6"/>
      <c r="DPT634" s="6"/>
      <c r="DPU634" s="6"/>
      <c r="DPV634" s="6"/>
      <c r="DPW634" s="6"/>
      <c r="DPX634" s="6"/>
      <c r="DPY634" s="6"/>
      <c r="DPZ634" s="6"/>
      <c r="DQA634" s="6"/>
      <c r="DQB634" s="6"/>
      <c r="DQC634" s="6"/>
      <c r="DQD634" s="6"/>
      <c r="DQE634" s="6"/>
      <c r="DQF634" s="6"/>
      <c r="DQG634" s="6"/>
      <c r="DQH634" s="6"/>
      <c r="DQI634" s="6"/>
      <c r="DQJ634" s="6"/>
      <c r="DQK634" s="6"/>
      <c r="DQL634" s="6"/>
      <c r="DQM634" s="6"/>
      <c r="DQN634" s="6"/>
      <c r="DQO634" s="6"/>
      <c r="DQP634" s="6"/>
      <c r="DQQ634" s="6"/>
      <c r="DQR634" s="6"/>
      <c r="DQS634" s="6"/>
      <c r="DQT634" s="6"/>
      <c r="DQU634" s="6"/>
      <c r="DQV634" s="6"/>
      <c r="DQW634" s="6"/>
      <c r="DQX634" s="6"/>
      <c r="DQY634" s="6"/>
      <c r="DQZ634" s="6"/>
      <c r="DRA634" s="6"/>
      <c r="DRB634" s="6"/>
      <c r="DRC634" s="6"/>
      <c r="DRD634" s="6"/>
      <c r="DRE634" s="6"/>
      <c r="DRF634" s="6"/>
      <c r="DRG634" s="6"/>
      <c r="DRH634" s="6"/>
      <c r="DRI634" s="6"/>
      <c r="DRJ634" s="6"/>
      <c r="DRK634" s="6"/>
      <c r="DRL634" s="6"/>
      <c r="DRM634" s="6"/>
      <c r="DRN634" s="6"/>
      <c r="DRO634" s="6"/>
      <c r="DRP634" s="6"/>
      <c r="DRQ634" s="6"/>
      <c r="DRR634" s="6"/>
      <c r="DRS634" s="6"/>
      <c r="DRT634" s="6"/>
      <c r="DRU634" s="6"/>
      <c r="DRV634" s="6"/>
      <c r="DRW634" s="6"/>
      <c r="DRX634" s="6"/>
      <c r="DRY634" s="6"/>
      <c r="DRZ634" s="6"/>
      <c r="DSA634" s="6"/>
      <c r="DSB634" s="6"/>
      <c r="DSC634" s="6"/>
      <c r="DSD634" s="6"/>
      <c r="DSE634" s="6"/>
      <c r="DSF634" s="6"/>
      <c r="DSG634" s="6"/>
      <c r="DSH634" s="6"/>
      <c r="DSI634" s="6"/>
      <c r="DSJ634" s="6"/>
      <c r="DSK634" s="6"/>
      <c r="DSL634" s="6"/>
      <c r="DSM634" s="6"/>
      <c r="DSN634" s="6"/>
      <c r="DSO634" s="6"/>
      <c r="DSP634" s="6"/>
      <c r="DSQ634" s="6"/>
      <c r="DSR634" s="6"/>
      <c r="DSS634" s="6"/>
      <c r="DST634" s="6"/>
      <c r="DSU634" s="6"/>
      <c r="DSV634" s="6"/>
      <c r="DSW634" s="6"/>
      <c r="DSX634" s="6"/>
      <c r="DSY634" s="6"/>
      <c r="DSZ634" s="6"/>
      <c r="DTA634" s="6"/>
      <c r="DTB634" s="6"/>
      <c r="DTC634" s="6"/>
      <c r="DTD634" s="6"/>
      <c r="DTE634" s="6"/>
      <c r="DTF634" s="6"/>
      <c r="DTG634" s="6"/>
      <c r="DTH634" s="6"/>
      <c r="DTI634" s="6"/>
      <c r="DTJ634" s="6"/>
      <c r="DTK634" s="6"/>
      <c r="DTL634" s="6"/>
      <c r="DTM634" s="6"/>
      <c r="DTN634" s="6"/>
      <c r="DTO634" s="6"/>
      <c r="DTP634" s="6"/>
      <c r="DTQ634" s="6"/>
      <c r="DTR634" s="6"/>
      <c r="DTS634" s="6"/>
      <c r="DTT634" s="6"/>
      <c r="DTU634" s="6"/>
      <c r="DTV634" s="6"/>
      <c r="DTW634" s="6"/>
      <c r="DTX634" s="6"/>
      <c r="DTY634" s="6"/>
      <c r="DTZ634" s="6"/>
      <c r="DUA634" s="6"/>
      <c r="DUB634" s="6"/>
      <c r="DUC634" s="6"/>
      <c r="DUD634" s="6"/>
      <c r="DUE634" s="6"/>
      <c r="DUF634" s="6"/>
      <c r="DUG634" s="6"/>
      <c r="DUH634" s="6"/>
      <c r="DUI634" s="6"/>
      <c r="DUJ634" s="6"/>
      <c r="DUK634" s="6"/>
      <c r="DUL634" s="6"/>
      <c r="DUM634" s="6"/>
      <c r="DUN634" s="6"/>
      <c r="DUO634" s="6"/>
      <c r="DUP634" s="6"/>
      <c r="DUQ634" s="6"/>
      <c r="DUR634" s="6"/>
      <c r="DUS634" s="6"/>
      <c r="DUT634" s="6"/>
      <c r="DUU634" s="6"/>
      <c r="DUV634" s="6"/>
      <c r="DUW634" s="6"/>
      <c r="DUX634" s="6"/>
      <c r="DUY634" s="6"/>
      <c r="DUZ634" s="6"/>
      <c r="DVA634" s="6"/>
      <c r="DVB634" s="6"/>
      <c r="DVC634" s="6"/>
      <c r="DVD634" s="6"/>
      <c r="DVE634" s="6"/>
      <c r="DVF634" s="6"/>
      <c r="DVG634" s="6"/>
      <c r="DVH634" s="6"/>
      <c r="DVI634" s="6"/>
      <c r="DVJ634" s="6"/>
      <c r="DVK634" s="6"/>
      <c r="DVL634" s="6"/>
      <c r="DVM634" s="6"/>
      <c r="DVN634" s="6"/>
      <c r="DVO634" s="6"/>
      <c r="DVP634" s="6"/>
      <c r="DVQ634" s="6"/>
      <c r="DVR634" s="6"/>
      <c r="DVS634" s="6"/>
      <c r="DVT634" s="6"/>
      <c r="DVU634" s="6"/>
      <c r="DVV634" s="6"/>
      <c r="DVW634" s="6"/>
      <c r="DVX634" s="6"/>
      <c r="DVY634" s="6"/>
      <c r="DVZ634" s="6"/>
      <c r="DWA634" s="6"/>
      <c r="DWB634" s="6"/>
      <c r="DWC634" s="6"/>
      <c r="DWD634" s="6"/>
      <c r="DWE634" s="6"/>
      <c r="DWF634" s="6"/>
      <c r="DWG634" s="6"/>
      <c r="DWH634" s="6"/>
      <c r="DWI634" s="6"/>
      <c r="DWJ634" s="6"/>
      <c r="DWK634" s="6"/>
      <c r="DWL634" s="6"/>
      <c r="DWM634" s="6"/>
      <c r="DWN634" s="6"/>
      <c r="DWO634" s="6"/>
      <c r="DWP634" s="6"/>
      <c r="DWQ634" s="6"/>
      <c r="DWR634" s="6"/>
      <c r="DWS634" s="6"/>
      <c r="DWT634" s="6"/>
      <c r="DWU634" s="6"/>
      <c r="DWV634" s="6"/>
      <c r="DWW634" s="6"/>
      <c r="DWX634" s="6"/>
      <c r="DWY634" s="6"/>
      <c r="DWZ634" s="6"/>
      <c r="DXA634" s="6"/>
      <c r="DXB634" s="6"/>
      <c r="DXC634" s="6"/>
      <c r="DXD634" s="6"/>
      <c r="DXE634" s="6"/>
      <c r="DXF634" s="6"/>
      <c r="DXG634" s="6"/>
      <c r="DXH634" s="6"/>
      <c r="DXI634" s="6"/>
      <c r="DXJ634" s="6"/>
      <c r="DXK634" s="6"/>
      <c r="DXL634" s="6"/>
      <c r="DXM634" s="6"/>
      <c r="DXN634" s="6"/>
      <c r="DXO634" s="6"/>
      <c r="DXP634" s="6"/>
      <c r="DXQ634" s="6"/>
      <c r="DXR634" s="6"/>
      <c r="DXS634" s="6"/>
      <c r="DXT634" s="6"/>
      <c r="DXU634" s="6"/>
      <c r="DXV634" s="6"/>
      <c r="DXW634" s="6"/>
      <c r="DXX634" s="6"/>
      <c r="DXY634" s="6"/>
      <c r="DXZ634" s="6"/>
      <c r="DYA634" s="6"/>
      <c r="DYB634" s="6"/>
      <c r="DYC634" s="6"/>
      <c r="DYD634" s="6"/>
      <c r="DYE634" s="6"/>
      <c r="DYF634" s="6"/>
      <c r="DYG634" s="6"/>
      <c r="DYH634" s="6"/>
      <c r="DYI634" s="6"/>
      <c r="DYJ634" s="6"/>
      <c r="DYK634" s="6"/>
      <c r="DYL634" s="6"/>
      <c r="DYM634" s="6"/>
      <c r="DYN634" s="6"/>
      <c r="DYO634" s="6"/>
      <c r="DYP634" s="6"/>
      <c r="DYQ634" s="6"/>
      <c r="DYR634" s="6"/>
      <c r="DYS634" s="6"/>
      <c r="DYT634" s="6"/>
      <c r="DYU634" s="6"/>
      <c r="DYV634" s="6"/>
      <c r="DYW634" s="6"/>
      <c r="DYX634" s="6"/>
      <c r="DYY634" s="6"/>
      <c r="DYZ634" s="6"/>
      <c r="DZA634" s="6"/>
      <c r="DZB634" s="6"/>
      <c r="DZC634" s="6"/>
      <c r="DZD634" s="6"/>
      <c r="DZE634" s="6"/>
      <c r="DZF634" s="6"/>
      <c r="DZG634" s="6"/>
      <c r="DZH634" s="6"/>
      <c r="DZI634" s="6"/>
      <c r="DZJ634" s="6"/>
      <c r="DZK634" s="6"/>
      <c r="DZL634" s="6"/>
      <c r="DZM634" s="6"/>
      <c r="DZN634" s="6"/>
      <c r="DZO634" s="6"/>
      <c r="DZP634" s="6"/>
      <c r="DZQ634" s="6"/>
      <c r="DZR634" s="6"/>
      <c r="DZS634" s="6"/>
      <c r="DZT634" s="6"/>
      <c r="DZU634" s="6"/>
      <c r="DZV634" s="6"/>
      <c r="DZW634" s="6"/>
      <c r="DZX634" s="6"/>
      <c r="DZY634" s="6"/>
      <c r="DZZ634" s="6"/>
      <c r="EAA634" s="6"/>
      <c r="EAB634" s="6"/>
      <c r="EAC634" s="6"/>
      <c r="EAD634" s="6"/>
      <c r="EAE634" s="6"/>
      <c r="EAF634" s="6"/>
      <c r="EAG634" s="6"/>
      <c r="EAH634" s="6"/>
      <c r="EAI634" s="6"/>
      <c r="EAJ634" s="6"/>
      <c r="EAK634" s="6"/>
      <c r="EAL634" s="6"/>
      <c r="EAM634" s="6"/>
      <c r="EAN634" s="6"/>
      <c r="EAO634" s="6"/>
      <c r="EAP634" s="6"/>
      <c r="EAQ634" s="6"/>
      <c r="EAR634" s="6"/>
      <c r="EAS634" s="6"/>
      <c r="EAT634" s="6"/>
      <c r="EAU634" s="6"/>
      <c r="EAV634" s="6"/>
      <c r="EAW634" s="6"/>
      <c r="EAX634" s="6"/>
      <c r="EAY634" s="6"/>
      <c r="EAZ634" s="6"/>
      <c r="EBA634" s="6"/>
      <c r="EBB634" s="6"/>
      <c r="EBC634" s="6"/>
      <c r="EBD634" s="6"/>
      <c r="EBE634" s="6"/>
      <c r="EBF634" s="6"/>
      <c r="EBG634" s="6"/>
      <c r="EBH634" s="6"/>
      <c r="EBI634" s="6"/>
      <c r="EBJ634" s="6"/>
      <c r="EBK634" s="6"/>
      <c r="EBL634" s="6"/>
      <c r="EBM634" s="6"/>
      <c r="EBN634" s="6"/>
      <c r="EBO634" s="6"/>
      <c r="EBP634" s="6"/>
      <c r="EBQ634" s="6"/>
      <c r="EBR634" s="6"/>
      <c r="EBS634" s="6"/>
      <c r="EBT634" s="6"/>
      <c r="EBU634" s="6"/>
      <c r="EBV634" s="6"/>
      <c r="EBW634" s="6"/>
      <c r="EBX634" s="6"/>
      <c r="EBY634" s="6"/>
      <c r="EBZ634" s="6"/>
      <c r="ECA634" s="6"/>
      <c r="ECB634" s="6"/>
      <c r="ECC634" s="6"/>
      <c r="ECD634" s="6"/>
      <c r="ECE634" s="6"/>
      <c r="ECF634" s="6"/>
      <c r="ECG634" s="6"/>
      <c r="ECH634" s="6"/>
      <c r="ECI634" s="6"/>
      <c r="ECJ634" s="6"/>
      <c r="ECK634" s="6"/>
      <c r="ECL634" s="6"/>
      <c r="ECM634" s="6"/>
      <c r="ECN634" s="6"/>
      <c r="ECO634" s="6"/>
      <c r="ECP634" s="6"/>
      <c r="ECQ634" s="6"/>
      <c r="ECR634" s="6"/>
      <c r="ECS634" s="6"/>
      <c r="ECT634" s="6"/>
      <c r="ECU634" s="6"/>
      <c r="ECV634" s="6"/>
      <c r="ECW634" s="6"/>
      <c r="ECX634" s="6"/>
      <c r="ECY634" s="6"/>
      <c r="ECZ634" s="6"/>
      <c r="EDA634" s="6"/>
      <c r="EDB634" s="6"/>
      <c r="EDC634" s="6"/>
      <c r="EDD634" s="6"/>
      <c r="EDE634" s="6"/>
      <c r="EDF634" s="6"/>
      <c r="EDG634" s="6"/>
      <c r="EDH634" s="6"/>
      <c r="EDI634" s="6"/>
      <c r="EDJ634" s="6"/>
      <c r="EDK634" s="6"/>
      <c r="EDL634" s="6"/>
      <c r="EDM634" s="6"/>
      <c r="EDN634" s="6"/>
      <c r="EDO634" s="6"/>
      <c r="EDP634" s="6"/>
      <c r="EDQ634" s="6"/>
      <c r="EDR634" s="6"/>
      <c r="EDS634" s="6"/>
      <c r="EDT634" s="6"/>
      <c r="EDU634" s="6"/>
      <c r="EDV634" s="6"/>
      <c r="EDW634" s="6"/>
      <c r="EDX634" s="6"/>
      <c r="EDY634" s="6"/>
      <c r="EDZ634" s="6"/>
      <c r="EEA634" s="6"/>
      <c r="EEB634" s="6"/>
      <c r="EEC634" s="6"/>
      <c r="EED634" s="6"/>
      <c r="EEE634" s="6"/>
      <c r="EEF634" s="6"/>
      <c r="EEG634" s="6"/>
      <c r="EEH634" s="6"/>
      <c r="EEI634" s="6"/>
      <c r="EEJ634" s="6"/>
      <c r="EEK634" s="6"/>
      <c r="EEL634" s="6"/>
      <c r="EEM634" s="6"/>
      <c r="EEN634" s="6"/>
      <c r="EEO634" s="6"/>
      <c r="EEP634" s="6"/>
      <c r="EEQ634" s="6"/>
      <c r="EER634" s="6"/>
      <c r="EES634" s="6"/>
      <c r="EET634" s="6"/>
      <c r="EEU634" s="6"/>
      <c r="EEV634" s="6"/>
      <c r="EEW634" s="6"/>
      <c r="EEX634" s="6"/>
      <c r="EEY634" s="6"/>
      <c r="EEZ634" s="6"/>
      <c r="EFA634" s="6"/>
      <c r="EFB634" s="6"/>
      <c r="EFC634" s="6"/>
      <c r="EFD634" s="6"/>
      <c r="EFE634" s="6"/>
      <c r="EFF634" s="6"/>
      <c r="EFG634" s="6"/>
      <c r="EFH634" s="6"/>
      <c r="EFI634" s="6"/>
      <c r="EFJ634" s="6"/>
      <c r="EFK634" s="6"/>
      <c r="EFL634" s="6"/>
      <c r="EFM634" s="6"/>
      <c r="EFN634" s="6"/>
      <c r="EFO634" s="6"/>
      <c r="EFP634" s="6"/>
      <c r="EFQ634" s="6"/>
      <c r="EFR634" s="6"/>
      <c r="EFS634" s="6"/>
      <c r="EFT634" s="6"/>
      <c r="EFU634" s="6"/>
      <c r="EFV634" s="6"/>
      <c r="EFW634" s="6"/>
      <c r="EFX634" s="6"/>
      <c r="EFY634" s="6"/>
      <c r="EFZ634" s="6"/>
      <c r="EGA634" s="6"/>
      <c r="EGB634" s="6"/>
      <c r="EGC634" s="6"/>
      <c r="EGD634" s="6"/>
      <c r="EGE634" s="6"/>
      <c r="EGF634" s="6"/>
      <c r="EGG634" s="6"/>
      <c r="EGH634" s="6"/>
      <c r="EGI634" s="6"/>
      <c r="EGJ634" s="6"/>
      <c r="EGK634" s="6"/>
      <c r="EGL634" s="6"/>
      <c r="EGM634" s="6"/>
      <c r="EGN634" s="6"/>
      <c r="EGO634" s="6"/>
      <c r="EGP634" s="6"/>
      <c r="EGQ634" s="6"/>
      <c r="EGR634" s="6"/>
      <c r="EGS634" s="6"/>
      <c r="EGT634" s="6"/>
      <c r="EGU634" s="6"/>
      <c r="EGV634" s="6"/>
      <c r="EGW634" s="6"/>
      <c r="EGX634" s="6"/>
      <c r="EGY634" s="6"/>
      <c r="EGZ634" s="6"/>
      <c r="EHA634" s="6"/>
      <c r="EHB634" s="6"/>
      <c r="EHC634" s="6"/>
      <c r="EHD634" s="6"/>
      <c r="EHE634" s="6"/>
      <c r="EHF634" s="6"/>
      <c r="EHG634" s="6"/>
      <c r="EHH634" s="6"/>
      <c r="EHI634" s="6"/>
      <c r="EHJ634" s="6"/>
      <c r="EHK634" s="6"/>
      <c r="EHL634" s="6"/>
      <c r="EHM634" s="6"/>
      <c r="EHN634" s="6"/>
      <c r="EHO634" s="6"/>
      <c r="EHP634" s="6"/>
      <c r="EHQ634" s="6"/>
      <c r="EHR634" s="6"/>
      <c r="EHS634" s="6"/>
      <c r="EHT634" s="6"/>
      <c r="EHU634" s="6"/>
      <c r="EHV634" s="6"/>
      <c r="EHW634" s="6"/>
      <c r="EHX634" s="6"/>
      <c r="EHY634" s="6"/>
      <c r="EHZ634" s="6"/>
      <c r="EIA634" s="6"/>
      <c r="EIB634" s="6"/>
      <c r="EIC634" s="6"/>
      <c r="EID634" s="6"/>
      <c r="EIE634" s="6"/>
      <c r="EIF634" s="6"/>
      <c r="EIG634" s="6"/>
      <c r="EIH634" s="6"/>
      <c r="EII634" s="6"/>
      <c r="EIJ634" s="6"/>
      <c r="EIK634" s="6"/>
      <c r="EIL634" s="6"/>
      <c r="EIM634" s="6"/>
      <c r="EIN634" s="6"/>
      <c r="EIO634" s="6"/>
      <c r="EIP634" s="6"/>
      <c r="EIQ634" s="6"/>
      <c r="EIR634" s="6"/>
      <c r="EIS634" s="6"/>
      <c r="EIT634" s="6"/>
      <c r="EIU634" s="6"/>
      <c r="EIV634" s="6"/>
      <c r="EIW634" s="6"/>
      <c r="EIX634" s="6"/>
      <c r="EIY634" s="6"/>
      <c r="EIZ634" s="6"/>
      <c r="EJA634" s="6"/>
      <c r="EJB634" s="6"/>
      <c r="EJC634" s="6"/>
      <c r="EJD634" s="6"/>
      <c r="EJE634" s="6"/>
      <c r="EJF634" s="6"/>
      <c r="EJG634" s="6"/>
      <c r="EJH634" s="6"/>
      <c r="EJI634" s="6"/>
      <c r="EJJ634" s="6"/>
      <c r="EJK634" s="6"/>
      <c r="EJL634" s="6"/>
      <c r="EJM634" s="6"/>
      <c r="EJN634" s="6"/>
      <c r="EJO634" s="6"/>
      <c r="EJP634" s="6"/>
      <c r="EJQ634" s="6"/>
      <c r="EJR634" s="6"/>
      <c r="EJS634" s="6"/>
      <c r="EJT634" s="6"/>
      <c r="EJU634" s="6"/>
      <c r="EJV634" s="6"/>
      <c r="EJW634" s="6"/>
      <c r="EJX634" s="6"/>
      <c r="EJY634" s="6"/>
      <c r="EJZ634" s="6"/>
      <c r="EKA634" s="6"/>
      <c r="EKB634" s="6"/>
      <c r="EKC634" s="6"/>
      <c r="EKD634" s="6"/>
      <c r="EKE634" s="6"/>
      <c r="EKF634" s="6"/>
      <c r="EKG634" s="6"/>
      <c r="EKH634" s="6"/>
      <c r="EKI634" s="6"/>
      <c r="EKJ634" s="6"/>
      <c r="EKK634" s="6"/>
      <c r="EKL634" s="6"/>
      <c r="EKM634" s="6"/>
      <c r="EKN634" s="6"/>
      <c r="EKO634" s="6"/>
      <c r="EKP634" s="6"/>
      <c r="EKQ634" s="6"/>
      <c r="EKR634" s="6"/>
      <c r="EKS634" s="6"/>
      <c r="EKT634" s="6"/>
      <c r="EKU634" s="6"/>
      <c r="EKV634" s="6"/>
      <c r="EKW634" s="6"/>
      <c r="EKX634" s="6"/>
      <c r="EKY634" s="6"/>
      <c r="EKZ634" s="6"/>
      <c r="ELA634" s="6"/>
      <c r="ELB634" s="6"/>
      <c r="ELC634" s="6"/>
      <c r="ELD634" s="6"/>
      <c r="ELE634" s="6"/>
      <c r="ELF634" s="6"/>
      <c r="ELG634" s="6"/>
      <c r="ELH634" s="6"/>
      <c r="ELI634" s="6"/>
      <c r="ELJ634" s="6"/>
      <c r="ELK634" s="6"/>
      <c r="ELL634" s="6"/>
      <c r="ELM634" s="6"/>
      <c r="ELN634" s="6"/>
      <c r="ELO634" s="6"/>
      <c r="ELP634" s="6"/>
      <c r="ELQ634" s="6"/>
      <c r="ELR634" s="6"/>
      <c r="ELS634" s="6"/>
      <c r="ELT634" s="6"/>
      <c r="ELU634" s="6"/>
      <c r="ELV634" s="6"/>
      <c r="ELW634" s="6"/>
      <c r="ELX634" s="6"/>
      <c r="ELY634" s="6"/>
      <c r="ELZ634" s="6"/>
      <c r="EMA634" s="6"/>
      <c r="EMB634" s="6"/>
      <c r="EMC634" s="6"/>
      <c r="EMD634" s="6"/>
      <c r="EME634" s="6"/>
      <c r="EMF634" s="6"/>
      <c r="EMG634" s="6"/>
      <c r="EMH634" s="6"/>
      <c r="EMI634" s="6"/>
      <c r="EMJ634" s="6"/>
      <c r="EMK634" s="6"/>
      <c r="EML634" s="6"/>
      <c r="EMM634" s="6"/>
      <c r="EMN634" s="6"/>
      <c r="EMO634" s="6"/>
      <c r="EMP634" s="6"/>
      <c r="EMQ634" s="6"/>
      <c r="EMR634" s="6"/>
      <c r="EMS634" s="6"/>
      <c r="EMT634" s="6"/>
      <c r="EMU634" s="6"/>
      <c r="EMV634" s="6"/>
      <c r="EMW634" s="6"/>
      <c r="EMX634" s="6"/>
      <c r="EMY634" s="6"/>
      <c r="EMZ634" s="6"/>
      <c r="ENA634" s="6"/>
      <c r="ENB634" s="6"/>
      <c r="ENC634" s="6"/>
      <c r="END634" s="6"/>
      <c r="ENE634" s="6"/>
      <c r="ENF634" s="6"/>
      <c r="ENG634" s="6"/>
      <c r="ENH634" s="6"/>
      <c r="ENI634" s="6"/>
      <c r="ENJ634" s="6"/>
      <c r="ENK634" s="6"/>
      <c r="ENL634" s="6"/>
      <c r="ENM634" s="6"/>
      <c r="ENN634" s="6"/>
      <c r="ENO634" s="6"/>
      <c r="ENP634" s="6"/>
      <c r="ENQ634" s="6"/>
      <c r="ENR634" s="6"/>
      <c r="ENS634" s="6"/>
      <c r="ENT634" s="6"/>
      <c r="ENU634" s="6"/>
      <c r="ENV634" s="6"/>
      <c r="ENW634" s="6"/>
      <c r="ENX634" s="6"/>
      <c r="ENY634" s="6"/>
      <c r="ENZ634" s="6"/>
      <c r="EOA634" s="6"/>
      <c r="EOB634" s="6"/>
      <c r="EOC634" s="6"/>
      <c r="EOD634" s="6"/>
      <c r="EOE634" s="6"/>
      <c r="EOF634" s="6"/>
      <c r="EOG634" s="6"/>
      <c r="EOH634" s="6"/>
      <c r="EOI634" s="6"/>
      <c r="EOJ634" s="6"/>
      <c r="EOK634" s="6"/>
      <c r="EOL634" s="6"/>
      <c r="EOM634" s="6"/>
      <c r="EON634" s="6"/>
      <c r="EOO634" s="6"/>
      <c r="EOP634" s="6"/>
      <c r="EOQ634" s="6"/>
      <c r="EOR634" s="6"/>
      <c r="EOS634" s="6"/>
      <c r="EOT634" s="6"/>
      <c r="EOU634" s="6"/>
      <c r="EOV634" s="6"/>
      <c r="EOW634" s="6"/>
      <c r="EOX634" s="6"/>
      <c r="EOY634" s="6"/>
      <c r="EOZ634" s="6"/>
      <c r="EPA634" s="6"/>
      <c r="EPB634" s="6"/>
      <c r="EPC634" s="6"/>
      <c r="EPD634" s="6"/>
      <c r="EPE634" s="6"/>
      <c r="EPF634" s="6"/>
      <c r="EPG634" s="6"/>
      <c r="EPH634" s="6"/>
      <c r="EPI634" s="6"/>
      <c r="EPJ634" s="6"/>
      <c r="EPK634" s="6"/>
      <c r="EPL634" s="6"/>
      <c r="EPM634" s="6"/>
      <c r="EPN634" s="6"/>
      <c r="EPO634" s="6"/>
      <c r="EPP634" s="6"/>
      <c r="EPQ634" s="6"/>
      <c r="EPR634" s="6"/>
      <c r="EPS634" s="6"/>
      <c r="EPT634" s="6"/>
      <c r="EPU634" s="6"/>
      <c r="EPV634" s="6"/>
      <c r="EPW634" s="6"/>
      <c r="EPX634" s="6"/>
      <c r="EPY634" s="6"/>
      <c r="EPZ634" s="6"/>
      <c r="EQA634" s="6"/>
      <c r="EQB634" s="6"/>
      <c r="EQC634" s="6"/>
      <c r="EQD634" s="6"/>
      <c r="EQE634" s="6"/>
      <c r="EQF634" s="6"/>
      <c r="EQG634" s="6"/>
      <c r="EQH634" s="6"/>
      <c r="EQI634" s="6"/>
      <c r="EQJ634" s="6"/>
      <c r="EQK634" s="6"/>
      <c r="EQL634" s="6"/>
      <c r="EQM634" s="6"/>
      <c r="EQN634" s="6"/>
      <c r="EQO634" s="6"/>
      <c r="EQP634" s="6"/>
      <c r="EQQ634" s="6"/>
      <c r="EQR634" s="6"/>
      <c r="EQS634" s="6"/>
      <c r="EQT634" s="6"/>
      <c r="EQU634" s="6"/>
      <c r="EQV634" s="6"/>
      <c r="EQW634" s="6"/>
      <c r="EQX634" s="6"/>
      <c r="EQY634" s="6"/>
      <c r="EQZ634" s="6"/>
      <c r="ERA634" s="6"/>
      <c r="ERB634" s="6"/>
      <c r="ERC634" s="6"/>
      <c r="ERD634" s="6"/>
      <c r="ERE634" s="6"/>
      <c r="ERF634" s="6"/>
      <c r="ERG634" s="6"/>
      <c r="ERH634" s="6"/>
      <c r="ERI634" s="6"/>
      <c r="ERJ634" s="6"/>
      <c r="ERK634" s="6"/>
      <c r="ERL634" s="6"/>
      <c r="ERM634" s="6"/>
      <c r="ERN634" s="6"/>
      <c r="ERO634" s="6"/>
      <c r="ERP634" s="6"/>
      <c r="ERQ634" s="6"/>
      <c r="ERR634" s="6"/>
      <c r="ERS634" s="6"/>
      <c r="ERT634" s="6"/>
      <c r="ERU634" s="6"/>
      <c r="ERV634" s="6"/>
      <c r="ERW634" s="6"/>
      <c r="ERX634" s="6"/>
      <c r="ERY634" s="6"/>
      <c r="ERZ634" s="6"/>
      <c r="ESA634" s="6"/>
      <c r="ESB634" s="6"/>
      <c r="ESC634" s="6"/>
      <c r="ESD634" s="6"/>
      <c r="ESE634" s="6"/>
      <c r="ESF634" s="6"/>
      <c r="ESG634" s="6"/>
      <c r="ESH634" s="6"/>
      <c r="ESI634" s="6"/>
      <c r="ESJ634" s="6"/>
      <c r="ESK634" s="6"/>
      <c r="ESL634" s="6"/>
      <c r="ESM634" s="6"/>
      <c r="ESN634" s="6"/>
      <c r="ESO634" s="6"/>
      <c r="ESP634" s="6"/>
      <c r="ESQ634" s="6"/>
      <c r="ESR634" s="6"/>
      <c r="ESS634" s="6"/>
      <c r="EST634" s="6"/>
      <c r="ESU634" s="6"/>
      <c r="ESV634" s="6"/>
      <c r="ESW634" s="6"/>
      <c r="ESX634" s="6"/>
      <c r="ESY634" s="6"/>
      <c r="ESZ634" s="6"/>
      <c r="ETA634" s="6"/>
      <c r="ETB634" s="6"/>
      <c r="ETC634" s="6"/>
      <c r="ETD634" s="6"/>
      <c r="ETE634" s="6"/>
      <c r="ETF634" s="6"/>
      <c r="ETG634" s="6"/>
      <c r="ETH634" s="6"/>
      <c r="ETI634" s="6"/>
      <c r="ETJ634" s="6"/>
      <c r="ETK634" s="6"/>
      <c r="ETL634" s="6"/>
      <c r="ETM634" s="6"/>
      <c r="ETN634" s="6"/>
      <c r="ETO634" s="6"/>
      <c r="ETP634" s="6"/>
      <c r="ETQ634" s="6"/>
      <c r="ETR634" s="6"/>
      <c r="ETS634" s="6"/>
      <c r="ETT634" s="6"/>
      <c r="ETU634" s="6"/>
      <c r="ETV634" s="6"/>
      <c r="ETW634" s="6"/>
      <c r="ETX634" s="6"/>
      <c r="ETY634" s="6"/>
      <c r="ETZ634" s="6"/>
      <c r="EUA634" s="6"/>
      <c r="EUB634" s="6"/>
      <c r="EUC634" s="6"/>
      <c r="EUD634" s="6"/>
      <c r="EUE634" s="6"/>
      <c r="EUF634" s="6"/>
      <c r="EUG634" s="6"/>
      <c r="EUH634" s="6"/>
      <c r="EUI634" s="6"/>
      <c r="EUJ634" s="6"/>
      <c r="EUK634" s="6"/>
      <c r="EUL634" s="6"/>
      <c r="EUM634" s="6"/>
      <c r="EUN634" s="6"/>
      <c r="EUO634" s="6"/>
      <c r="EUP634" s="6"/>
      <c r="EUQ634" s="6"/>
      <c r="EUR634" s="6"/>
      <c r="EUS634" s="6"/>
      <c r="EUT634" s="6"/>
      <c r="EUU634" s="6"/>
      <c r="EUV634" s="6"/>
      <c r="EUW634" s="6"/>
      <c r="EUX634" s="6"/>
      <c r="EUY634" s="6"/>
      <c r="EUZ634" s="6"/>
      <c r="EVA634" s="6"/>
      <c r="EVB634" s="6"/>
      <c r="EVC634" s="6"/>
      <c r="EVD634" s="6"/>
      <c r="EVE634" s="6"/>
      <c r="EVF634" s="6"/>
      <c r="EVG634" s="6"/>
      <c r="EVH634" s="6"/>
      <c r="EVI634" s="6"/>
      <c r="EVJ634" s="6"/>
      <c r="EVK634" s="6"/>
      <c r="EVL634" s="6"/>
      <c r="EVM634" s="6"/>
      <c r="EVN634" s="6"/>
      <c r="EVO634" s="6"/>
      <c r="EVP634" s="6"/>
      <c r="EVQ634" s="6"/>
      <c r="EVR634" s="6"/>
      <c r="EVS634" s="6"/>
      <c r="EVT634" s="6"/>
      <c r="EVU634" s="6"/>
      <c r="EVV634" s="6"/>
      <c r="EVW634" s="6"/>
      <c r="EVX634" s="6"/>
      <c r="EVY634" s="6"/>
      <c r="EVZ634" s="6"/>
      <c r="EWA634" s="6"/>
      <c r="EWB634" s="6"/>
      <c r="EWC634" s="6"/>
      <c r="EWD634" s="6"/>
      <c r="EWE634" s="6"/>
      <c r="EWF634" s="6"/>
      <c r="EWG634" s="6"/>
      <c r="EWH634" s="6"/>
      <c r="EWI634" s="6"/>
      <c r="EWJ634" s="6"/>
      <c r="EWK634" s="6"/>
      <c r="EWL634" s="6"/>
      <c r="EWM634" s="6"/>
      <c r="EWN634" s="6"/>
      <c r="EWO634" s="6"/>
      <c r="EWP634" s="6"/>
      <c r="EWQ634" s="6"/>
      <c r="EWR634" s="6"/>
      <c r="EWS634" s="6"/>
      <c r="EWT634" s="6"/>
      <c r="EWU634" s="6"/>
      <c r="EWV634" s="6"/>
      <c r="EWW634" s="6"/>
      <c r="EWX634" s="6"/>
      <c r="EWY634" s="6"/>
      <c r="EWZ634" s="6"/>
      <c r="EXA634" s="6"/>
      <c r="EXB634" s="6"/>
      <c r="EXC634" s="6"/>
      <c r="EXD634" s="6"/>
      <c r="EXE634" s="6"/>
      <c r="EXF634" s="6"/>
      <c r="EXG634" s="6"/>
      <c r="EXH634" s="6"/>
      <c r="EXI634" s="6"/>
      <c r="EXJ634" s="6"/>
      <c r="EXK634" s="6"/>
      <c r="EXL634" s="6"/>
      <c r="EXM634" s="6"/>
      <c r="EXN634" s="6"/>
      <c r="EXO634" s="6"/>
      <c r="EXP634" s="6"/>
      <c r="EXQ634" s="6"/>
      <c r="EXR634" s="6"/>
      <c r="EXS634" s="6"/>
      <c r="EXT634" s="6"/>
      <c r="EXU634" s="6"/>
      <c r="EXV634" s="6"/>
      <c r="EXW634" s="6"/>
      <c r="EXX634" s="6"/>
      <c r="EXY634" s="6"/>
      <c r="EXZ634" s="6"/>
      <c r="EYA634" s="6"/>
      <c r="EYB634" s="6"/>
      <c r="EYC634" s="6"/>
      <c r="EYD634" s="6"/>
      <c r="EYE634" s="6"/>
      <c r="EYF634" s="6"/>
      <c r="EYG634" s="6"/>
      <c r="EYH634" s="6"/>
      <c r="EYI634" s="6"/>
      <c r="EYJ634" s="6"/>
      <c r="EYK634" s="6"/>
      <c r="EYL634" s="6"/>
      <c r="EYM634" s="6"/>
      <c r="EYN634" s="6"/>
      <c r="EYO634" s="6"/>
      <c r="EYP634" s="6"/>
      <c r="EYQ634" s="6"/>
      <c r="EYR634" s="6"/>
      <c r="EYS634" s="6"/>
      <c r="EYT634" s="6"/>
      <c r="EYU634" s="6"/>
      <c r="EYV634" s="6"/>
      <c r="EYW634" s="6"/>
      <c r="EYX634" s="6"/>
      <c r="EYY634" s="6"/>
      <c r="EYZ634" s="6"/>
      <c r="EZA634" s="6"/>
      <c r="EZB634" s="6"/>
      <c r="EZC634" s="6"/>
      <c r="EZD634" s="6"/>
      <c r="EZE634" s="6"/>
      <c r="EZF634" s="6"/>
      <c r="EZG634" s="6"/>
      <c r="EZH634" s="6"/>
      <c r="EZI634" s="6"/>
      <c r="EZJ634" s="6"/>
      <c r="EZK634" s="6"/>
      <c r="EZL634" s="6"/>
      <c r="EZM634" s="6"/>
      <c r="EZN634" s="6"/>
      <c r="EZO634" s="6"/>
      <c r="EZP634" s="6"/>
      <c r="EZQ634" s="6"/>
      <c r="EZR634" s="6"/>
      <c r="EZS634" s="6"/>
      <c r="EZT634" s="6"/>
      <c r="EZU634" s="6"/>
      <c r="EZV634" s="6"/>
      <c r="EZW634" s="6"/>
      <c r="EZX634" s="6"/>
      <c r="EZY634" s="6"/>
      <c r="EZZ634" s="6"/>
      <c r="FAA634" s="6"/>
      <c r="FAB634" s="6"/>
      <c r="FAC634" s="6"/>
      <c r="FAD634" s="6"/>
      <c r="FAE634" s="6"/>
      <c r="FAF634" s="6"/>
      <c r="FAG634" s="6"/>
      <c r="FAH634" s="6"/>
      <c r="FAI634" s="6"/>
      <c r="FAJ634" s="6"/>
      <c r="FAK634" s="6"/>
      <c r="FAL634" s="6"/>
      <c r="FAM634" s="6"/>
      <c r="FAN634" s="6"/>
      <c r="FAO634" s="6"/>
      <c r="FAP634" s="6"/>
      <c r="FAQ634" s="6"/>
      <c r="FAR634" s="6"/>
      <c r="FAS634" s="6"/>
      <c r="FAT634" s="6"/>
      <c r="FAU634" s="6"/>
      <c r="FAV634" s="6"/>
      <c r="FAW634" s="6"/>
      <c r="FAX634" s="6"/>
      <c r="FAY634" s="6"/>
      <c r="FAZ634" s="6"/>
      <c r="FBA634" s="6"/>
      <c r="FBB634" s="6"/>
      <c r="FBC634" s="6"/>
      <c r="FBD634" s="6"/>
      <c r="FBE634" s="6"/>
      <c r="FBF634" s="6"/>
      <c r="FBG634" s="6"/>
      <c r="FBH634" s="6"/>
      <c r="FBI634" s="6"/>
      <c r="FBJ634" s="6"/>
      <c r="FBK634" s="6"/>
      <c r="FBL634" s="6"/>
      <c r="FBM634" s="6"/>
      <c r="FBN634" s="6"/>
      <c r="FBO634" s="6"/>
      <c r="FBP634" s="6"/>
      <c r="FBQ634" s="6"/>
      <c r="FBR634" s="6"/>
      <c r="FBS634" s="6"/>
      <c r="FBT634" s="6"/>
      <c r="FBU634" s="6"/>
      <c r="FBV634" s="6"/>
      <c r="FBW634" s="6"/>
      <c r="FBX634" s="6"/>
      <c r="FBY634" s="6"/>
      <c r="FBZ634" s="6"/>
      <c r="FCA634" s="6"/>
      <c r="FCB634" s="6"/>
      <c r="FCC634" s="6"/>
      <c r="FCD634" s="6"/>
      <c r="FCE634" s="6"/>
      <c r="FCF634" s="6"/>
      <c r="FCG634" s="6"/>
      <c r="FCH634" s="6"/>
      <c r="FCI634" s="6"/>
      <c r="FCJ634" s="6"/>
      <c r="FCK634" s="6"/>
      <c r="FCL634" s="6"/>
      <c r="FCM634" s="6"/>
      <c r="FCN634" s="6"/>
      <c r="FCO634" s="6"/>
      <c r="FCP634" s="6"/>
      <c r="FCQ634" s="6"/>
      <c r="FCR634" s="6"/>
      <c r="FCS634" s="6"/>
      <c r="FCT634" s="6"/>
      <c r="FCU634" s="6"/>
      <c r="FCV634" s="6"/>
      <c r="FCW634" s="6"/>
      <c r="FCX634" s="6"/>
      <c r="FCY634" s="6"/>
      <c r="FCZ634" s="6"/>
      <c r="FDA634" s="6"/>
      <c r="FDB634" s="6"/>
      <c r="FDC634" s="6"/>
      <c r="FDD634" s="6"/>
      <c r="FDE634" s="6"/>
      <c r="FDF634" s="6"/>
      <c r="FDG634" s="6"/>
      <c r="FDH634" s="6"/>
      <c r="FDI634" s="6"/>
      <c r="FDJ634" s="6"/>
      <c r="FDK634" s="6"/>
      <c r="FDL634" s="6"/>
      <c r="FDM634" s="6"/>
      <c r="FDN634" s="6"/>
      <c r="FDO634" s="6"/>
      <c r="FDP634" s="6"/>
      <c r="FDQ634" s="6"/>
      <c r="FDR634" s="6"/>
      <c r="FDS634" s="6"/>
      <c r="FDT634" s="6"/>
      <c r="FDU634" s="6"/>
      <c r="FDV634" s="6"/>
      <c r="FDW634" s="6"/>
      <c r="FDX634" s="6"/>
      <c r="FDY634" s="6"/>
      <c r="FDZ634" s="6"/>
      <c r="FEA634" s="6"/>
      <c r="FEB634" s="6"/>
      <c r="FEC634" s="6"/>
      <c r="FED634" s="6"/>
      <c r="FEE634" s="6"/>
      <c r="FEF634" s="6"/>
      <c r="FEG634" s="6"/>
      <c r="FEH634" s="6"/>
      <c r="FEI634" s="6"/>
      <c r="FEJ634" s="6"/>
      <c r="FEK634" s="6"/>
      <c r="FEL634" s="6"/>
      <c r="FEM634" s="6"/>
      <c r="FEN634" s="6"/>
      <c r="FEO634" s="6"/>
      <c r="FEP634" s="6"/>
      <c r="FEQ634" s="6"/>
      <c r="FER634" s="6"/>
      <c r="FES634" s="6"/>
      <c r="FET634" s="6"/>
      <c r="FEU634" s="6"/>
      <c r="FEV634" s="6"/>
      <c r="FEW634" s="6"/>
      <c r="FEX634" s="6"/>
      <c r="FEY634" s="6"/>
      <c r="FEZ634" s="6"/>
      <c r="FFA634" s="6"/>
      <c r="FFB634" s="6"/>
      <c r="FFC634" s="6"/>
      <c r="FFD634" s="6"/>
      <c r="FFE634" s="6"/>
      <c r="FFF634" s="6"/>
      <c r="FFG634" s="6"/>
      <c r="FFH634" s="6"/>
      <c r="FFI634" s="6"/>
      <c r="FFJ634" s="6"/>
      <c r="FFK634" s="6"/>
      <c r="FFL634" s="6"/>
      <c r="FFM634" s="6"/>
      <c r="FFN634" s="6"/>
      <c r="FFO634" s="6"/>
      <c r="FFP634" s="6"/>
      <c r="FFQ634" s="6"/>
      <c r="FFR634" s="6"/>
      <c r="FFS634" s="6"/>
      <c r="FFT634" s="6"/>
      <c r="FFU634" s="6"/>
      <c r="FFV634" s="6"/>
      <c r="FFW634" s="6"/>
      <c r="FFX634" s="6"/>
      <c r="FFY634" s="6"/>
      <c r="FFZ634" s="6"/>
      <c r="FGA634" s="6"/>
      <c r="FGB634" s="6"/>
      <c r="FGC634" s="6"/>
      <c r="FGD634" s="6"/>
      <c r="FGE634" s="6"/>
      <c r="FGF634" s="6"/>
      <c r="FGG634" s="6"/>
      <c r="FGH634" s="6"/>
      <c r="FGI634" s="6"/>
      <c r="FGJ634" s="6"/>
      <c r="FGK634" s="6"/>
      <c r="FGL634" s="6"/>
      <c r="FGM634" s="6"/>
      <c r="FGN634" s="6"/>
      <c r="FGO634" s="6"/>
      <c r="FGP634" s="6"/>
      <c r="FGQ634" s="6"/>
      <c r="FGR634" s="6"/>
      <c r="FGS634" s="6"/>
      <c r="FGT634" s="6"/>
      <c r="FGU634" s="6"/>
      <c r="FGV634" s="6"/>
      <c r="FGW634" s="6"/>
      <c r="FGX634" s="6"/>
      <c r="FGY634" s="6"/>
      <c r="FGZ634" s="6"/>
      <c r="FHA634" s="6"/>
      <c r="FHB634" s="6"/>
      <c r="FHC634" s="6"/>
      <c r="FHD634" s="6"/>
      <c r="FHE634" s="6"/>
      <c r="FHF634" s="6"/>
      <c r="FHG634" s="6"/>
      <c r="FHH634" s="6"/>
      <c r="FHI634" s="6"/>
      <c r="FHJ634" s="6"/>
      <c r="FHK634" s="6"/>
      <c r="FHL634" s="6"/>
      <c r="FHM634" s="6"/>
      <c r="FHN634" s="6"/>
      <c r="FHO634" s="6"/>
      <c r="FHP634" s="6"/>
      <c r="FHQ634" s="6"/>
      <c r="FHR634" s="6"/>
      <c r="FHS634" s="6"/>
      <c r="FHT634" s="6"/>
      <c r="FHU634" s="6"/>
      <c r="FHV634" s="6"/>
      <c r="FHW634" s="6"/>
      <c r="FHX634" s="6"/>
      <c r="FHY634" s="6"/>
      <c r="FHZ634" s="6"/>
      <c r="FIA634" s="6"/>
      <c r="FIB634" s="6"/>
      <c r="FIC634" s="6"/>
      <c r="FID634" s="6"/>
      <c r="FIE634" s="6"/>
      <c r="FIF634" s="6"/>
      <c r="FIG634" s="6"/>
      <c r="FIH634" s="6"/>
      <c r="FII634" s="6"/>
      <c r="FIJ634" s="6"/>
      <c r="FIK634" s="6"/>
      <c r="FIL634" s="6"/>
      <c r="FIM634" s="6"/>
      <c r="FIN634" s="6"/>
      <c r="FIO634" s="6"/>
      <c r="FIP634" s="6"/>
      <c r="FIQ634" s="6"/>
      <c r="FIR634" s="6"/>
      <c r="FIS634" s="6"/>
      <c r="FIT634" s="6"/>
      <c r="FIU634" s="6"/>
      <c r="FIV634" s="6"/>
      <c r="FIW634" s="6"/>
      <c r="FIX634" s="6"/>
      <c r="FIY634" s="6"/>
      <c r="FIZ634" s="6"/>
      <c r="FJA634" s="6"/>
      <c r="FJB634" s="6"/>
      <c r="FJC634" s="6"/>
      <c r="FJD634" s="6"/>
      <c r="FJE634" s="6"/>
      <c r="FJF634" s="6"/>
      <c r="FJG634" s="6"/>
      <c r="FJH634" s="6"/>
      <c r="FJI634" s="6"/>
      <c r="FJJ634" s="6"/>
      <c r="FJK634" s="6"/>
      <c r="FJL634" s="6"/>
      <c r="FJM634" s="6"/>
      <c r="FJN634" s="6"/>
      <c r="FJO634" s="6"/>
      <c r="FJP634" s="6"/>
      <c r="FJQ634" s="6"/>
      <c r="FJR634" s="6"/>
      <c r="FJS634" s="6"/>
      <c r="FJT634" s="6"/>
      <c r="FJU634" s="6"/>
      <c r="FJV634" s="6"/>
      <c r="FJW634" s="6"/>
      <c r="FJX634" s="6"/>
      <c r="FJY634" s="6"/>
      <c r="FJZ634" s="6"/>
      <c r="FKA634" s="6"/>
      <c r="FKB634" s="6"/>
      <c r="FKC634" s="6"/>
      <c r="FKD634" s="6"/>
      <c r="FKE634" s="6"/>
      <c r="FKF634" s="6"/>
      <c r="FKG634" s="6"/>
      <c r="FKH634" s="6"/>
      <c r="FKI634" s="6"/>
      <c r="FKJ634" s="6"/>
      <c r="FKK634" s="6"/>
      <c r="FKL634" s="6"/>
      <c r="FKM634" s="6"/>
      <c r="FKN634" s="6"/>
      <c r="FKO634" s="6"/>
      <c r="FKP634" s="6"/>
      <c r="FKQ634" s="6"/>
      <c r="FKR634" s="6"/>
      <c r="FKS634" s="6"/>
      <c r="FKT634" s="6"/>
      <c r="FKU634" s="6"/>
      <c r="FKV634" s="6"/>
      <c r="FKW634" s="6"/>
      <c r="FKX634" s="6"/>
      <c r="FKY634" s="6"/>
      <c r="FKZ634" s="6"/>
      <c r="FLA634" s="6"/>
      <c r="FLB634" s="6"/>
      <c r="FLC634" s="6"/>
      <c r="FLD634" s="6"/>
      <c r="FLE634" s="6"/>
      <c r="FLF634" s="6"/>
      <c r="FLG634" s="6"/>
      <c r="FLH634" s="6"/>
      <c r="FLI634" s="6"/>
      <c r="FLJ634" s="6"/>
      <c r="FLK634" s="6"/>
      <c r="FLL634" s="6"/>
      <c r="FLM634" s="6"/>
      <c r="FLN634" s="6"/>
      <c r="FLO634" s="6"/>
      <c r="FLP634" s="6"/>
      <c r="FLQ634" s="6"/>
      <c r="FLR634" s="6"/>
      <c r="FLS634" s="6"/>
      <c r="FLT634" s="6"/>
      <c r="FLU634" s="6"/>
      <c r="FLV634" s="6"/>
      <c r="FLW634" s="6"/>
      <c r="FLX634" s="6"/>
      <c r="FLY634" s="6"/>
      <c r="FLZ634" s="6"/>
      <c r="FMA634" s="6"/>
      <c r="FMB634" s="6"/>
      <c r="FMC634" s="6"/>
      <c r="FMD634" s="6"/>
      <c r="FME634" s="6"/>
      <c r="FMF634" s="6"/>
      <c r="FMG634" s="6"/>
      <c r="FMH634" s="6"/>
      <c r="FMI634" s="6"/>
      <c r="FMJ634" s="6"/>
      <c r="FMK634" s="6"/>
      <c r="FML634" s="6"/>
      <c r="FMM634" s="6"/>
      <c r="FMN634" s="6"/>
      <c r="FMO634" s="6"/>
      <c r="FMP634" s="6"/>
      <c r="FMQ634" s="6"/>
      <c r="FMR634" s="6"/>
      <c r="FMS634" s="6"/>
      <c r="FMT634" s="6"/>
      <c r="FMU634" s="6"/>
      <c r="FMV634" s="6"/>
      <c r="FMW634" s="6"/>
      <c r="FMX634" s="6"/>
      <c r="FMY634" s="6"/>
      <c r="FMZ634" s="6"/>
      <c r="FNA634" s="6"/>
      <c r="FNB634" s="6"/>
      <c r="FNC634" s="6"/>
      <c r="FND634" s="6"/>
      <c r="FNE634" s="6"/>
      <c r="FNF634" s="6"/>
      <c r="FNG634" s="6"/>
      <c r="FNH634" s="6"/>
      <c r="FNI634" s="6"/>
      <c r="FNJ634" s="6"/>
      <c r="FNK634" s="6"/>
      <c r="FNL634" s="6"/>
      <c r="FNM634" s="6"/>
      <c r="FNN634" s="6"/>
      <c r="FNO634" s="6"/>
      <c r="FNP634" s="6"/>
      <c r="FNQ634" s="6"/>
      <c r="FNR634" s="6"/>
      <c r="FNS634" s="6"/>
      <c r="FNT634" s="6"/>
      <c r="FNU634" s="6"/>
      <c r="FNV634" s="6"/>
      <c r="FNW634" s="6"/>
      <c r="FNX634" s="6"/>
      <c r="FNY634" s="6"/>
      <c r="FNZ634" s="6"/>
      <c r="FOA634" s="6"/>
      <c r="FOB634" s="6"/>
      <c r="FOC634" s="6"/>
      <c r="FOD634" s="6"/>
      <c r="FOE634" s="6"/>
      <c r="FOF634" s="6"/>
      <c r="FOG634" s="6"/>
      <c r="FOH634" s="6"/>
      <c r="FOI634" s="6"/>
      <c r="FOJ634" s="6"/>
      <c r="FOK634" s="6"/>
      <c r="FOL634" s="6"/>
      <c r="FOM634" s="6"/>
      <c r="FON634" s="6"/>
      <c r="FOO634" s="6"/>
      <c r="FOP634" s="6"/>
      <c r="FOQ634" s="6"/>
      <c r="FOR634" s="6"/>
      <c r="FOS634" s="6"/>
      <c r="FOT634" s="6"/>
      <c r="FOU634" s="6"/>
      <c r="FOV634" s="6"/>
      <c r="FOW634" s="6"/>
      <c r="FOX634" s="6"/>
      <c r="FOY634" s="6"/>
      <c r="FOZ634" s="6"/>
      <c r="FPA634" s="6"/>
      <c r="FPB634" s="6"/>
      <c r="FPC634" s="6"/>
      <c r="FPD634" s="6"/>
      <c r="FPE634" s="6"/>
      <c r="FPF634" s="6"/>
      <c r="FPG634" s="6"/>
      <c r="FPH634" s="6"/>
      <c r="FPI634" s="6"/>
      <c r="FPJ634" s="6"/>
      <c r="FPK634" s="6"/>
      <c r="FPL634" s="6"/>
      <c r="FPM634" s="6"/>
      <c r="FPN634" s="6"/>
      <c r="FPO634" s="6"/>
      <c r="FPP634" s="6"/>
      <c r="FPQ634" s="6"/>
      <c r="FPR634" s="6"/>
      <c r="FPS634" s="6"/>
      <c r="FPT634" s="6"/>
      <c r="FPU634" s="6"/>
      <c r="FPV634" s="6"/>
      <c r="FPW634" s="6"/>
      <c r="FPX634" s="6"/>
      <c r="FPY634" s="6"/>
      <c r="FPZ634" s="6"/>
      <c r="FQA634" s="6"/>
      <c r="FQB634" s="6"/>
      <c r="FQC634" s="6"/>
      <c r="FQD634" s="6"/>
      <c r="FQE634" s="6"/>
      <c r="FQF634" s="6"/>
      <c r="FQG634" s="6"/>
      <c r="FQH634" s="6"/>
      <c r="FQI634" s="6"/>
      <c r="FQJ634" s="6"/>
      <c r="FQK634" s="6"/>
      <c r="FQL634" s="6"/>
      <c r="FQM634" s="6"/>
      <c r="FQN634" s="6"/>
      <c r="FQO634" s="6"/>
      <c r="FQP634" s="6"/>
      <c r="FQQ634" s="6"/>
      <c r="FQR634" s="6"/>
      <c r="FQS634" s="6"/>
      <c r="FQT634" s="6"/>
      <c r="FQU634" s="6"/>
      <c r="FQV634" s="6"/>
      <c r="FQW634" s="6"/>
      <c r="FQX634" s="6"/>
      <c r="FQY634" s="6"/>
      <c r="FQZ634" s="6"/>
      <c r="FRA634" s="6"/>
      <c r="FRB634" s="6"/>
      <c r="FRC634" s="6"/>
      <c r="FRD634" s="6"/>
      <c r="FRE634" s="6"/>
      <c r="FRF634" s="6"/>
      <c r="FRG634" s="6"/>
      <c r="FRH634" s="6"/>
      <c r="FRI634" s="6"/>
      <c r="FRJ634" s="6"/>
      <c r="FRK634" s="6"/>
      <c r="FRL634" s="6"/>
      <c r="FRM634" s="6"/>
      <c r="FRN634" s="6"/>
      <c r="FRO634" s="6"/>
      <c r="FRP634" s="6"/>
      <c r="FRQ634" s="6"/>
      <c r="FRR634" s="6"/>
      <c r="FRS634" s="6"/>
      <c r="FRT634" s="6"/>
      <c r="FRU634" s="6"/>
      <c r="FRV634" s="6"/>
      <c r="FRW634" s="6"/>
      <c r="FRX634" s="6"/>
      <c r="FRY634" s="6"/>
      <c r="FRZ634" s="6"/>
      <c r="FSA634" s="6"/>
      <c r="FSB634" s="6"/>
      <c r="FSC634" s="6"/>
      <c r="FSD634" s="6"/>
      <c r="FSE634" s="6"/>
      <c r="FSF634" s="6"/>
      <c r="FSG634" s="6"/>
      <c r="FSH634" s="6"/>
      <c r="FSI634" s="6"/>
      <c r="FSJ634" s="6"/>
      <c r="FSK634" s="6"/>
      <c r="FSL634" s="6"/>
      <c r="FSM634" s="6"/>
      <c r="FSN634" s="6"/>
      <c r="FSO634" s="6"/>
      <c r="FSP634" s="6"/>
      <c r="FSQ634" s="6"/>
      <c r="FSR634" s="6"/>
      <c r="FSS634" s="6"/>
      <c r="FST634" s="6"/>
      <c r="FSU634" s="6"/>
      <c r="FSV634" s="6"/>
      <c r="FSW634" s="6"/>
      <c r="FSX634" s="6"/>
      <c r="FSY634" s="6"/>
      <c r="FSZ634" s="6"/>
      <c r="FTA634" s="6"/>
      <c r="FTB634" s="6"/>
      <c r="FTC634" s="6"/>
      <c r="FTD634" s="6"/>
      <c r="FTE634" s="6"/>
      <c r="FTF634" s="6"/>
      <c r="FTG634" s="6"/>
      <c r="FTH634" s="6"/>
      <c r="FTI634" s="6"/>
      <c r="FTJ634" s="6"/>
      <c r="FTK634" s="6"/>
      <c r="FTL634" s="6"/>
      <c r="FTM634" s="6"/>
      <c r="FTN634" s="6"/>
      <c r="FTO634" s="6"/>
      <c r="FTP634" s="6"/>
      <c r="FTQ634" s="6"/>
      <c r="FTR634" s="6"/>
      <c r="FTS634" s="6"/>
      <c r="FTT634" s="6"/>
      <c r="FTU634" s="6"/>
      <c r="FTV634" s="6"/>
      <c r="FTW634" s="6"/>
      <c r="FTX634" s="6"/>
      <c r="FTY634" s="6"/>
      <c r="FTZ634" s="6"/>
      <c r="FUA634" s="6"/>
      <c r="FUB634" s="6"/>
      <c r="FUC634" s="6"/>
      <c r="FUD634" s="6"/>
      <c r="FUE634" s="6"/>
      <c r="FUF634" s="6"/>
      <c r="FUG634" s="6"/>
      <c r="FUH634" s="6"/>
      <c r="FUI634" s="6"/>
      <c r="FUJ634" s="6"/>
      <c r="FUK634" s="6"/>
      <c r="FUL634" s="6"/>
      <c r="FUM634" s="6"/>
      <c r="FUN634" s="6"/>
      <c r="FUO634" s="6"/>
      <c r="FUP634" s="6"/>
      <c r="FUQ634" s="6"/>
      <c r="FUR634" s="6"/>
      <c r="FUS634" s="6"/>
      <c r="FUT634" s="6"/>
      <c r="FUU634" s="6"/>
      <c r="FUV634" s="6"/>
      <c r="FUW634" s="6"/>
      <c r="FUX634" s="6"/>
      <c r="FUY634" s="6"/>
      <c r="FUZ634" s="6"/>
      <c r="FVA634" s="6"/>
      <c r="FVB634" s="6"/>
      <c r="FVC634" s="6"/>
      <c r="FVD634" s="6"/>
      <c r="FVE634" s="6"/>
      <c r="FVF634" s="6"/>
      <c r="FVG634" s="6"/>
      <c r="FVH634" s="6"/>
      <c r="FVI634" s="6"/>
      <c r="FVJ634" s="6"/>
      <c r="FVK634" s="6"/>
      <c r="FVL634" s="6"/>
      <c r="FVM634" s="6"/>
      <c r="FVN634" s="6"/>
      <c r="FVO634" s="6"/>
      <c r="FVP634" s="6"/>
      <c r="FVQ634" s="6"/>
      <c r="FVR634" s="6"/>
      <c r="FVS634" s="6"/>
      <c r="FVT634" s="6"/>
      <c r="FVU634" s="6"/>
      <c r="FVV634" s="6"/>
      <c r="FVW634" s="6"/>
      <c r="FVX634" s="6"/>
      <c r="FVY634" s="6"/>
      <c r="FVZ634" s="6"/>
      <c r="FWA634" s="6"/>
      <c r="FWB634" s="6"/>
      <c r="FWC634" s="6"/>
      <c r="FWD634" s="6"/>
      <c r="FWE634" s="6"/>
      <c r="FWF634" s="6"/>
      <c r="FWG634" s="6"/>
      <c r="FWH634" s="6"/>
      <c r="FWI634" s="6"/>
      <c r="FWJ634" s="6"/>
      <c r="FWK634" s="6"/>
      <c r="FWL634" s="6"/>
      <c r="FWM634" s="6"/>
      <c r="FWN634" s="6"/>
      <c r="FWO634" s="6"/>
      <c r="FWP634" s="6"/>
      <c r="FWQ634" s="6"/>
      <c r="FWR634" s="6"/>
      <c r="FWS634" s="6"/>
      <c r="FWT634" s="6"/>
      <c r="FWU634" s="6"/>
      <c r="FWV634" s="6"/>
      <c r="FWW634" s="6"/>
      <c r="FWX634" s="6"/>
      <c r="FWY634" s="6"/>
      <c r="FWZ634" s="6"/>
      <c r="FXA634" s="6"/>
      <c r="FXB634" s="6"/>
      <c r="FXC634" s="6"/>
      <c r="FXD634" s="6"/>
      <c r="FXE634" s="6"/>
      <c r="FXF634" s="6"/>
      <c r="FXG634" s="6"/>
      <c r="FXH634" s="6"/>
      <c r="FXI634" s="6"/>
      <c r="FXJ634" s="6"/>
      <c r="FXK634" s="6"/>
      <c r="FXL634" s="6"/>
      <c r="FXM634" s="6"/>
      <c r="FXN634" s="6"/>
      <c r="FXO634" s="6"/>
      <c r="FXP634" s="6"/>
      <c r="FXQ634" s="6"/>
      <c r="FXR634" s="6"/>
      <c r="FXS634" s="6"/>
      <c r="FXT634" s="6"/>
      <c r="FXU634" s="6"/>
      <c r="FXV634" s="6"/>
      <c r="FXW634" s="6"/>
      <c r="FXX634" s="6"/>
      <c r="FXY634" s="6"/>
      <c r="FXZ634" s="6"/>
      <c r="FYA634" s="6"/>
      <c r="FYB634" s="6"/>
      <c r="FYC634" s="6"/>
      <c r="FYD634" s="6"/>
      <c r="FYE634" s="6"/>
      <c r="FYF634" s="6"/>
      <c r="FYG634" s="6"/>
      <c r="FYH634" s="6"/>
      <c r="FYI634" s="6"/>
      <c r="FYJ634" s="6"/>
      <c r="FYK634" s="6"/>
      <c r="FYL634" s="6"/>
      <c r="FYM634" s="6"/>
      <c r="FYN634" s="6"/>
      <c r="FYO634" s="6"/>
      <c r="FYP634" s="6"/>
      <c r="FYQ634" s="6"/>
      <c r="FYR634" s="6"/>
      <c r="FYS634" s="6"/>
      <c r="FYT634" s="6"/>
      <c r="FYU634" s="6"/>
      <c r="FYV634" s="6"/>
      <c r="FYW634" s="6"/>
      <c r="FYX634" s="6"/>
      <c r="FYY634" s="6"/>
      <c r="FYZ634" s="6"/>
      <c r="FZA634" s="6"/>
      <c r="FZB634" s="6"/>
      <c r="FZC634" s="6"/>
      <c r="FZD634" s="6"/>
      <c r="FZE634" s="6"/>
      <c r="FZF634" s="6"/>
      <c r="FZG634" s="6"/>
      <c r="FZH634" s="6"/>
      <c r="FZI634" s="6"/>
      <c r="FZJ634" s="6"/>
      <c r="FZK634" s="6"/>
      <c r="FZL634" s="6"/>
      <c r="FZM634" s="6"/>
      <c r="FZN634" s="6"/>
      <c r="FZO634" s="6"/>
      <c r="FZP634" s="6"/>
      <c r="FZQ634" s="6"/>
      <c r="FZR634" s="6"/>
      <c r="FZS634" s="6"/>
      <c r="FZT634" s="6"/>
      <c r="FZU634" s="6"/>
      <c r="FZV634" s="6"/>
      <c r="FZW634" s="6"/>
      <c r="FZX634" s="6"/>
      <c r="FZY634" s="6"/>
      <c r="FZZ634" s="6"/>
      <c r="GAA634" s="6"/>
      <c r="GAB634" s="6"/>
      <c r="GAC634" s="6"/>
      <c r="GAD634" s="6"/>
      <c r="GAE634" s="6"/>
      <c r="GAF634" s="6"/>
      <c r="GAG634" s="6"/>
      <c r="GAH634" s="6"/>
      <c r="GAI634" s="6"/>
      <c r="GAJ634" s="6"/>
      <c r="GAK634" s="6"/>
      <c r="GAL634" s="6"/>
      <c r="GAM634" s="6"/>
      <c r="GAN634" s="6"/>
      <c r="GAO634" s="6"/>
      <c r="GAP634" s="6"/>
      <c r="GAQ634" s="6"/>
      <c r="GAR634" s="6"/>
      <c r="GAS634" s="6"/>
      <c r="GAT634" s="6"/>
      <c r="GAU634" s="6"/>
      <c r="GAV634" s="6"/>
      <c r="GAW634" s="6"/>
      <c r="GAX634" s="6"/>
      <c r="GAY634" s="6"/>
      <c r="GAZ634" s="6"/>
      <c r="GBA634" s="6"/>
      <c r="GBB634" s="6"/>
      <c r="GBC634" s="6"/>
      <c r="GBD634" s="6"/>
      <c r="GBE634" s="6"/>
      <c r="GBF634" s="6"/>
      <c r="GBG634" s="6"/>
      <c r="GBH634" s="6"/>
      <c r="GBI634" s="6"/>
      <c r="GBJ634" s="6"/>
      <c r="GBK634" s="6"/>
      <c r="GBL634" s="6"/>
      <c r="GBM634" s="6"/>
      <c r="GBN634" s="6"/>
      <c r="GBO634" s="6"/>
      <c r="GBP634" s="6"/>
      <c r="GBQ634" s="6"/>
      <c r="GBR634" s="6"/>
      <c r="GBS634" s="6"/>
      <c r="GBT634" s="6"/>
      <c r="GBU634" s="6"/>
      <c r="GBV634" s="6"/>
      <c r="GBW634" s="6"/>
      <c r="GBX634" s="6"/>
      <c r="GBY634" s="6"/>
      <c r="GBZ634" s="6"/>
      <c r="GCA634" s="6"/>
      <c r="GCB634" s="6"/>
      <c r="GCC634" s="6"/>
      <c r="GCD634" s="6"/>
      <c r="GCE634" s="6"/>
      <c r="GCF634" s="6"/>
      <c r="GCG634" s="6"/>
      <c r="GCH634" s="6"/>
      <c r="GCI634" s="6"/>
      <c r="GCJ634" s="6"/>
      <c r="GCK634" s="6"/>
      <c r="GCL634" s="6"/>
      <c r="GCM634" s="6"/>
      <c r="GCN634" s="6"/>
      <c r="GCO634" s="6"/>
      <c r="GCP634" s="6"/>
      <c r="GCQ634" s="6"/>
      <c r="GCR634" s="6"/>
      <c r="GCS634" s="6"/>
      <c r="GCT634" s="6"/>
      <c r="GCU634" s="6"/>
      <c r="GCV634" s="6"/>
      <c r="GCW634" s="6"/>
      <c r="GCX634" s="6"/>
      <c r="GCY634" s="6"/>
      <c r="GCZ634" s="6"/>
      <c r="GDA634" s="6"/>
      <c r="GDB634" s="6"/>
      <c r="GDC634" s="6"/>
      <c r="GDD634" s="6"/>
      <c r="GDE634" s="6"/>
      <c r="GDF634" s="6"/>
      <c r="GDG634" s="6"/>
      <c r="GDH634" s="6"/>
      <c r="GDI634" s="6"/>
      <c r="GDJ634" s="6"/>
      <c r="GDK634" s="6"/>
      <c r="GDL634" s="6"/>
      <c r="GDM634" s="6"/>
      <c r="GDN634" s="6"/>
      <c r="GDO634" s="6"/>
      <c r="GDP634" s="6"/>
      <c r="GDQ634" s="6"/>
      <c r="GDR634" s="6"/>
      <c r="GDS634" s="6"/>
      <c r="GDT634" s="6"/>
      <c r="GDU634" s="6"/>
      <c r="GDV634" s="6"/>
      <c r="GDW634" s="6"/>
      <c r="GDX634" s="6"/>
      <c r="GDY634" s="6"/>
      <c r="GDZ634" s="6"/>
      <c r="GEA634" s="6"/>
      <c r="GEB634" s="6"/>
      <c r="GEC634" s="6"/>
      <c r="GED634" s="6"/>
      <c r="GEE634" s="6"/>
      <c r="GEF634" s="6"/>
      <c r="GEG634" s="6"/>
      <c r="GEH634" s="6"/>
      <c r="GEI634" s="6"/>
      <c r="GEJ634" s="6"/>
      <c r="GEK634" s="6"/>
      <c r="GEL634" s="6"/>
      <c r="GEM634" s="6"/>
      <c r="GEN634" s="6"/>
      <c r="GEO634" s="6"/>
      <c r="GEP634" s="6"/>
      <c r="GEQ634" s="6"/>
      <c r="GER634" s="6"/>
      <c r="GES634" s="6"/>
      <c r="GET634" s="6"/>
      <c r="GEU634" s="6"/>
      <c r="GEV634" s="6"/>
      <c r="GEW634" s="6"/>
      <c r="GEX634" s="6"/>
      <c r="GEY634" s="6"/>
      <c r="GEZ634" s="6"/>
      <c r="GFA634" s="6"/>
      <c r="GFB634" s="6"/>
      <c r="GFC634" s="6"/>
      <c r="GFD634" s="6"/>
      <c r="GFE634" s="6"/>
      <c r="GFF634" s="6"/>
      <c r="GFG634" s="6"/>
      <c r="GFH634" s="6"/>
      <c r="GFI634" s="6"/>
      <c r="GFJ634" s="6"/>
      <c r="GFK634" s="6"/>
      <c r="GFL634" s="6"/>
      <c r="GFM634" s="6"/>
      <c r="GFN634" s="6"/>
      <c r="GFO634" s="6"/>
      <c r="GFP634" s="6"/>
      <c r="GFQ634" s="6"/>
      <c r="GFR634" s="6"/>
      <c r="GFS634" s="6"/>
      <c r="GFT634" s="6"/>
      <c r="GFU634" s="6"/>
      <c r="GFV634" s="6"/>
      <c r="GFW634" s="6"/>
      <c r="GFX634" s="6"/>
      <c r="GFY634" s="6"/>
      <c r="GFZ634" s="6"/>
      <c r="GGA634" s="6"/>
      <c r="GGB634" s="6"/>
      <c r="GGC634" s="6"/>
      <c r="GGD634" s="6"/>
      <c r="GGE634" s="6"/>
      <c r="GGF634" s="6"/>
      <c r="GGG634" s="6"/>
      <c r="GGH634" s="6"/>
      <c r="GGI634" s="6"/>
      <c r="GGJ634" s="6"/>
      <c r="GGK634" s="6"/>
      <c r="GGL634" s="6"/>
      <c r="GGM634" s="6"/>
      <c r="GGN634" s="6"/>
      <c r="GGO634" s="6"/>
      <c r="GGP634" s="6"/>
      <c r="GGQ634" s="6"/>
      <c r="GGR634" s="6"/>
      <c r="GGS634" s="6"/>
      <c r="GGT634" s="6"/>
      <c r="GGU634" s="6"/>
      <c r="GGV634" s="6"/>
      <c r="GGW634" s="6"/>
      <c r="GGX634" s="6"/>
      <c r="GGY634" s="6"/>
      <c r="GGZ634" s="6"/>
      <c r="GHA634" s="6"/>
      <c r="GHB634" s="6"/>
      <c r="GHC634" s="6"/>
      <c r="GHD634" s="6"/>
      <c r="GHE634" s="6"/>
      <c r="GHF634" s="6"/>
      <c r="GHG634" s="6"/>
      <c r="GHH634" s="6"/>
      <c r="GHI634" s="6"/>
      <c r="GHJ634" s="6"/>
      <c r="GHK634" s="6"/>
      <c r="GHL634" s="6"/>
      <c r="GHM634" s="6"/>
      <c r="GHN634" s="6"/>
      <c r="GHO634" s="6"/>
      <c r="GHP634" s="6"/>
      <c r="GHQ634" s="6"/>
      <c r="GHR634" s="6"/>
      <c r="GHS634" s="6"/>
      <c r="GHT634" s="6"/>
      <c r="GHU634" s="6"/>
      <c r="GHV634" s="6"/>
      <c r="GHW634" s="6"/>
      <c r="GHX634" s="6"/>
      <c r="GHY634" s="6"/>
      <c r="GHZ634" s="6"/>
      <c r="GIA634" s="6"/>
      <c r="GIB634" s="6"/>
      <c r="GIC634" s="6"/>
      <c r="GID634" s="6"/>
      <c r="GIE634" s="6"/>
      <c r="GIF634" s="6"/>
      <c r="GIG634" s="6"/>
      <c r="GIH634" s="6"/>
      <c r="GII634" s="6"/>
      <c r="GIJ634" s="6"/>
      <c r="GIK634" s="6"/>
      <c r="GIL634" s="6"/>
      <c r="GIM634" s="6"/>
      <c r="GIN634" s="6"/>
      <c r="GIO634" s="6"/>
      <c r="GIP634" s="6"/>
      <c r="GIQ634" s="6"/>
      <c r="GIR634" s="6"/>
      <c r="GIS634" s="6"/>
      <c r="GIT634" s="6"/>
      <c r="GIU634" s="6"/>
      <c r="GIV634" s="6"/>
      <c r="GIW634" s="6"/>
      <c r="GIX634" s="6"/>
      <c r="GIY634" s="6"/>
      <c r="GIZ634" s="6"/>
      <c r="GJA634" s="6"/>
      <c r="GJB634" s="6"/>
      <c r="GJC634" s="6"/>
      <c r="GJD634" s="6"/>
      <c r="GJE634" s="6"/>
      <c r="GJF634" s="6"/>
      <c r="GJG634" s="6"/>
      <c r="GJH634" s="6"/>
      <c r="GJI634" s="6"/>
      <c r="GJJ634" s="6"/>
      <c r="GJK634" s="6"/>
      <c r="GJL634" s="6"/>
      <c r="GJM634" s="6"/>
      <c r="GJN634" s="6"/>
      <c r="GJO634" s="6"/>
      <c r="GJP634" s="6"/>
      <c r="GJQ634" s="6"/>
      <c r="GJR634" s="6"/>
      <c r="GJS634" s="6"/>
      <c r="GJT634" s="6"/>
      <c r="GJU634" s="6"/>
      <c r="GJV634" s="6"/>
      <c r="GJW634" s="6"/>
      <c r="GJX634" s="6"/>
      <c r="GJY634" s="6"/>
      <c r="GJZ634" s="6"/>
      <c r="GKA634" s="6"/>
      <c r="GKB634" s="6"/>
      <c r="GKC634" s="6"/>
      <c r="GKD634" s="6"/>
      <c r="GKE634" s="6"/>
      <c r="GKF634" s="6"/>
      <c r="GKG634" s="6"/>
      <c r="GKH634" s="6"/>
      <c r="GKI634" s="6"/>
      <c r="GKJ634" s="6"/>
      <c r="GKK634" s="6"/>
      <c r="GKL634" s="6"/>
      <c r="GKM634" s="6"/>
      <c r="GKN634" s="6"/>
      <c r="GKO634" s="6"/>
      <c r="GKP634" s="6"/>
      <c r="GKQ634" s="6"/>
      <c r="GKR634" s="6"/>
      <c r="GKS634" s="6"/>
      <c r="GKT634" s="6"/>
      <c r="GKU634" s="6"/>
      <c r="GKV634" s="6"/>
      <c r="GKW634" s="6"/>
      <c r="GKX634" s="6"/>
      <c r="GKY634" s="6"/>
      <c r="GKZ634" s="6"/>
      <c r="GLA634" s="6"/>
      <c r="GLB634" s="6"/>
      <c r="GLC634" s="6"/>
      <c r="GLD634" s="6"/>
      <c r="GLE634" s="6"/>
      <c r="GLF634" s="6"/>
      <c r="GLG634" s="6"/>
      <c r="GLH634" s="6"/>
      <c r="GLI634" s="6"/>
      <c r="GLJ634" s="6"/>
      <c r="GLK634" s="6"/>
      <c r="GLL634" s="6"/>
      <c r="GLM634" s="6"/>
      <c r="GLN634" s="6"/>
      <c r="GLO634" s="6"/>
      <c r="GLP634" s="6"/>
      <c r="GLQ634" s="6"/>
      <c r="GLR634" s="6"/>
      <c r="GLS634" s="6"/>
      <c r="GLT634" s="6"/>
      <c r="GLU634" s="6"/>
      <c r="GLV634" s="6"/>
      <c r="GLW634" s="6"/>
      <c r="GLX634" s="6"/>
      <c r="GLY634" s="6"/>
      <c r="GLZ634" s="6"/>
      <c r="GMA634" s="6"/>
      <c r="GMB634" s="6"/>
      <c r="GMC634" s="6"/>
      <c r="GMD634" s="6"/>
      <c r="GME634" s="6"/>
      <c r="GMF634" s="6"/>
      <c r="GMG634" s="6"/>
      <c r="GMH634" s="6"/>
      <c r="GMI634" s="6"/>
      <c r="GMJ634" s="6"/>
      <c r="GMK634" s="6"/>
      <c r="GML634" s="6"/>
      <c r="GMM634" s="6"/>
      <c r="GMN634" s="6"/>
      <c r="GMO634" s="6"/>
      <c r="GMP634" s="6"/>
      <c r="GMQ634" s="6"/>
      <c r="GMR634" s="6"/>
      <c r="GMS634" s="6"/>
      <c r="GMT634" s="6"/>
      <c r="GMU634" s="6"/>
      <c r="GMV634" s="6"/>
      <c r="GMW634" s="6"/>
      <c r="GMX634" s="6"/>
      <c r="GMY634" s="6"/>
      <c r="GMZ634" s="6"/>
      <c r="GNA634" s="6"/>
      <c r="GNB634" s="6"/>
      <c r="GNC634" s="6"/>
      <c r="GND634" s="6"/>
      <c r="GNE634" s="6"/>
      <c r="GNF634" s="6"/>
      <c r="GNG634" s="6"/>
      <c r="GNH634" s="6"/>
      <c r="GNI634" s="6"/>
      <c r="GNJ634" s="6"/>
      <c r="GNK634" s="6"/>
      <c r="GNL634" s="6"/>
      <c r="GNM634" s="6"/>
      <c r="GNN634" s="6"/>
      <c r="GNO634" s="6"/>
      <c r="GNP634" s="6"/>
      <c r="GNQ634" s="6"/>
      <c r="GNR634" s="6"/>
      <c r="GNS634" s="6"/>
      <c r="GNT634" s="6"/>
      <c r="GNU634" s="6"/>
      <c r="GNV634" s="6"/>
      <c r="GNW634" s="6"/>
      <c r="GNX634" s="6"/>
      <c r="GNY634" s="6"/>
      <c r="GNZ634" s="6"/>
      <c r="GOA634" s="6"/>
      <c r="GOB634" s="6"/>
      <c r="GOC634" s="6"/>
      <c r="GOD634" s="6"/>
      <c r="GOE634" s="6"/>
      <c r="GOF634" s="6"/>
      <c r="GOG634" s="6"/>
      <c r="GOH634" s="6"/>
      <c r="GOI634" s="6"/>
      <c r="GOJ634" s="6"/>
      <c r="GOK634" s="6"/>
      <c r="GOL634" s="6"/>
      <c r="GOM634" s="6"/>
      <c r="GON634" s="6"/>
      <c r="GOO634" s="6"/>
      <c r="GOP634" s="6"/>
      <c r="GOQ634" s="6"/>
      <c r="GOR634" s="6"/>
      <c r="GOS634" s="6"/>
      <c r="GOT634" s="6"/>
      <c r="GOU634" s="6"/>
      <c r="GOV634" s="6"/>
      <c r="GOW634" s="6"/>
      <c r="GOX634" s="6"/>
      <c r="GOY634" s="6"/>
      <c r="GOZ634" s="6"/>
      <c r="GPA634" s="6"/>
      <c r="GPB634" s="6"/>
      <c r="GPC634" s="6"/>
      <c r="GPD634" s="6"/>
      <c r="GPE634" s="6"/>
      <c r="GPF634" s="6"/>
      <c r="GPG634" s="6"/>
      <c r="GPH634" s="6"/>
      <c r="GPI634" s="6"/>
      <c r="GPJ634" s="6"/>
      <c r="GPK634" s="6"/>
      <c r="GPL634" s="6"/>
      <c r="GPM634" s="6"/>
      <c r="GPN634" s="6"/>
      <c r="GPO634" s="6"/>
      <c r="GPP634" s="6"/>
      <c r="GPQ634" s="6"/>
      <c r="GPR634" s="6"/>
      <c r="GPS634" s="6"/>
      <c r="GPT634" s="6"/>
      <c r="GPU634" s="6"/>
      <c r="GPV634" s="6"/>
      <c r="GPW634" s="6"/>
      <c r="GPX634" s="6"/>
      <c r="GPY634" s="6"/>
      <c r="GPZ634" s="6"/>
      <c r="GQA634" s="6"/>
      <c r="GQB634" s="6"/>
      <c r="GQC634" s="6"/>
      <c r="GQD634" s="6"/>
      <c r="GQE634" s="6"/>
      <c r="GQF634" s="6"/>
      <c r="GQG634" s="6"/>
      <c r="GQH634" s="6"/>
      <c r="GQI634" s="6"/>
      <c r="GQJ634" s="6"/>
      <c r="GQK634" s="6"/>
      <c r="GQL634" s="6"/>
      <c r="GQM634" s="6"/>
      <c r="GQN634" s="6"/>
      <c r="GQO634" s="6"/>
      <c r="GQP634" s="6"/>
      <c r="GQQ634" s="6"/>
      <c r="GQR634" s="6"/>
      <c r="GQS634" s="6"/>
      <c r="GQT634" s="6"/>
      <c r="GQU634" s="6"/>
      <c r="GQV634" s="6"/>
      <c r="GQW634" s="6"/>
      <c r="GQX634" s="6"/>
      <c r="GQY634" s="6"/>
      <c r="GQZ634" s="6"/>
      <c r="GRA634" s="6"/>
      <c r="GRB634" s="6"/>
      <c r="GRC634" s="6"/>
      <c r="GRD634" s="6"/>
      <c r="GRE634" s="6"/>
      <c r="GRF634" s="6"/>
      <c r="GRG634" s="6"/>
      <c r="GRH634" s="6"/>
      <c r="GRI634" s="6"/>
      <c r="GRJ634" s="6"/>
      <c r="GRK634" s="6"/>
      <c r="GRL634" s="6"/>
      <c r="GRM634" s="6"/>
      <c r="GRN634" s="6"/>
      <c r="GRO634" s="6"/>
      <c r="GRP634" s="6"/>
      <c r="GRQ634" s="6"/>
      <c r="GRR634" s="6"/>
      <c r="GRS634" s="6"/>
      <c r="GRT634" s="6"/>
      <c r="GRU634" s="6"/>
      <c r="GRV634" s="6"/>
      <c r="GRW634" s="6"/>
      <c r="GRX634" s="6"/>
      <c r="GRY634" s="6"/>
      <c r="GRZ634" s="6"/>
      <c r="GSA634" s="6"/>
      <c r="GSB634" s="6"/>
      <c r="GSC634" s="6"/>
      <c r="GSD634" s="6"/>
      <c r="GSE634" s="6"/>
      <c r="GSF634" s="6"/>
      <c r="GSG634" s="6"/>
      <c r="GSH634" s="6"/>
      <c r="GSI634" s="6"/>
      <c r="GSJ634" s="6"/>
      <c r="GSK634" s="6"/>
      <c r="GSL634" s="6"/>
      <c r="GSM634" s="6"/>
      <c r="GSN634" s="6"/>
      <c r="GSO634" s="6"/>
      <c r="GSP634" s="6"/>
      <c r="GSQ634" s="6"/>
      <c r="GSR634" s="6"/>
      <c r="GSS634" s="6"/>
      <c r="GST634" s="6"/>
      <c r="GSU634" s="6"/>
      <c r="GSV634" s="6"/>
      <c r="GSW634" s="6"/>
      <c r="GSX634" s="6"/>
      <c r="GSY634" s="6"/>
      <c r="GSZ634" s="6"/>
      <c r="GTA634" s="6"/>
      <c r="GTB634" s="6"/>
      <c r="GTC634" s="6"/>
      <c r="GTD634" s="6"/>
      <c r="GTE634" s="6"/>
      <c r="GTF634" s="6"/>
      <c r="GTG634" s="6"/>
      <c r="GTH634" s="6"/>
      <c r="GTI634" s="6"/>
      <c r="GTJ634" s="6"/>
      <c r="GTK634" s="6"/>
      <c r="GTL634" s="6"/>
      <c r="GTM634" s="6"/>
      <c r="GTN634" s="6"/>
      <c r="GTO634" s="6"/>
      <c r="GTP634" s="6"/>
      <c r="GTQ634" s="6"/>
      <c r="GTR634" s="6"/>
      <c r="GTS634" s="6"/>
      <c r="GTT634" s="6"/>
      <c r="GTU634" s="6"/>
      <c r="GTV634" s="6"/>
      <c r="GTW634" s="6"/>
      <c r="GTX634" s="6"/>
      <c r="GTY634" s="6"/>
      <c r="GTZ634" s="6"/>
      <c r="GUA634" s="6"/>
      <c r="GUB634" s="6"/>
      <c r="GUC634" s="6"/>
      <c r="GUD634" s="6"/>
      <c r="GUE634" s="6"/>
      <c r="GUF634" s="6"/>
      <c r="GUG634" s="6"/>
      <c r="GUH634" s="6"/>
      <c r="GUI634" s="6"/>
      <c r="GUJ634" s="6"/>
      <c r="GUK634" s="6"/>
      <c r="GUL634" s="6"/>
      <c r="GUM634" s="6"/>
      <c r="GUN634" s="6"/>
      <c r="GUO634" s="6"/>
      <c r="GUP634" s="6"/>
      <c r="GUQ634" s="6"/>
      <c r="GUR634" s="6"/>
      <c r="GUS634" s="6"/>
      <c r="GUT634" s="6"/>
      <c r="GUU634" s="6"/>
      <c r="GUV634" s="6"/>
      <c r="GUW634" s="6"/>
      <c r="GUX634" s="6"/>
      <c r="GUY634" s="6"/>
      <c r="GUZ634" s="6"/>
      <c r="GVA634" s="6"/>
      <c r="GVB634" s="6"/>
      <c r="GVC634" s="6"/>
      <c r="GVD634" s="6"/>
      <c r="GVE634" s="6"/>
      <c r="GVF634" s="6"/>
      <c r="GVG634" s="6"/>
      <c r="GVH634" s="6"/>
      <c r="GVI634" s="6"/>
      <c r="GVJ634" s="6"/>
      <c r="GVK634" s="6"/>
      <c r="GVL634" s="6"/>
      <c r="GVM634" s="6"/>
      <c r="GVN634" s="6"/>
      <c r="GVO634" s="6"/>
      <c r="GVP634" s="6"/>
      <c r="GVQ634" s="6"/>
      <c r="GVR634" s="6"/>
      <c r="GVS634" s="6"/>
      <c r="GVT634" s="6"/>
      <c r="GVU634" s="6"/>
      <c r="GVV634" s="6"/>
      <c r="GVW634" s="6"/>
      <c r="GVX634" s="6"/>
      <c r="GVY634" s="6"/>
      <c r="GVZ634" s="6"/>
      <c r="GWA634" s="6"/>
      <c r="GWB634" s="6"/>
      <c r="GWC634" s="6"/>
      <c r="GWD634" s="6"/>
      <c r="GWE634" s="6"/>
      <c r="GWF634" s="6"/>
      <c r="GWG634" s="6"/>
      <c r="GWH634" s="6"/>
      <c r="GWI634" s="6"/>
      <c r="GWJ634" s="6"/>
      <c r="GWK634" s="6"/>
      <c r="GWL634" s="6"/>
      <c r="GWM634" s="6"/>
      <c r="GWN634" s="6"/>
      <c r="GWO634" s="6"/>
      <c r="GWP634" s="6"/>
      <c r="GWQ634" s="6"/>
      <c r="GWR634" s="6"/>
      <c r="GWS634" s="6"/>
      <c r="GWT634" s="6"/>
      <c r="GWU634" s="6"/>
      <c r="GWV634" s="6"/>
      <c r="GWW634" s="6"/>
      <c r="GWX634" s="6"/>
      <c r="GWY634" s="6"/>
      <c r="GWZ634" s="6"/>
      <c r="GXA634" s="6"/>
      <c r="GXB634" s="6"/>
      <c r="GXC634" s="6"/>
      <c r="GXD634" s="6"/>
      <c r="GXE634" s="6"/>
      <c r="GXF634" s="6"/>
      <c r="GXG634" s="6"/>
      <c r="GXH634" s="6"/>
      <c r="GXI634" s="6"/>
      <c r="GXJ634" s="6"/>
      <c r="GXK634" s="6"/>
      <c r="GXL634" s="6"/>
      <c r="GXM634" s="6"/>
      <c r="GXN634" s="6"/>
      <c r="GXO634" s="6"/>
      <c r="GXP634" s="6"/>
      <c r="GXQ634" s="6"/>
      <c r="GXR634" s="6"/>
      <c r="GXS634" s="6"/>
      <c r="GXT634" s="6"/>
      <c r="GXU634" s="6"/>
      <c r="GXV634" s="6"/>
      <c r="GXW634" s="6"/>
      <c r="GXX634" s="6"/>
      <c r="GXY634" s="6"/>
      <c r="GXZ634" s="6"/>
      <c r="GYA634" s="6"/>
      <c r="GYB634" s="6"/>
      <c r="GYC634" s="6"/>
      <c r="GYD634" s="6"/>
      <c r="GYE634" s="6"/>
      <c r="GYF634" s="6"/>
      <c r="GYG634" s="6"/>
      <c r="GYH634" s="6"/>
      <c r="GYI634" s="6"/>
      <c r="GYJ634" s="6"/>
      <c r="GYK634" s="6"/>
      <c r="GYL634" s="6"/>
      <c r="GYM634" s="6"/>
      <c r="GYN634" s="6"/>
      <c r="GYO634" s="6"/>
      <c r="GYP634" s="6"/>
      <c r="GYQ634" s="6"/>
      <c r="GYR634" s="6"/>
      <c r="GYS634" s="6"/>
      <c r="GYT634" s="6"/>
      <c r="GYU634" s="6"/>
      <c r="GYV634" s="6"/>
      <c r="GYW634" s="6"/>
      <c r="GYX634" s="6"/>
      <c r="GYY634" s="6"/>
      <c r="GYZ634" s="6"/>
      <c r="GZA634" s="6"/>
      <c r="GZB634" s="6"/>
      <c r="GZC634" s="6"/>
      <c r="GZD634" s="6"/>
      <c r="GZE634" s="6"/>
      <c r="GZF634" s="6"/>
      <c r="GZG634" s="6"/>
      <c r="GZH634" s="6"/>
      <c r="GZI634" s="6"/>
      <c r="GZJ634" s="6"/>
      <c r="GZK634" s="6"/>
      <c r="GZL634" s="6"/>
      <c r="GZM634" s="6"/>
      <c r="GZN634" s="6"/>
      <c r="GZO634" s="6"/>
      <c r="GZP634" s="6"/>
      <c r="GZQ634" s="6"/>
      <c r="GZR634" s="6"/>
      <c r="GZS634" s="6"/>
      <c r="GZT634" s="6"/>
      <c r="GZU634" s="6"/>
      <c r="GZV634" s="6"/>
      <c r="GZW634" s="6"/>
      <c r="GZX634" s="6"/>
      <c r="GZY634" s="6"/>
      <c r="GZZ634" s="6"/>
      <c r="HAA634" s="6"/>
      <c r="HAB634" s="6"/>
      <c r="HAC634" s="6"/>
      <c r="HAD634" s="6"/>
      <c r="HAE634" s="6"/>
      <c r="HAF634" s="6"/>
      <c r="HAG634" s="6"/>
      <c r="HAH634" s="6"/>
      <c r="HAI634" s="6"/>
      <c r="HAJ634" s="6"/>
      <c r="HAK634" s="6"/>
      <c r="HAL634" s="6"/>
      <c r="HAM634" s="6"/>
      <c r="HAN634" s="6"/>
      <c r="HAO634" s="6"/>
      <c r="HAP634" s="6"/>
      <c r="HAQ634" s="6"/>
      <c r="HAR634" s="6"/>
      <c r="HAS634" s="6"/>
      <c r="HAT634" s="6"/>
      <c r="HAU634" s="6"/>
      <c r="HAV634" s="6"/>
      <c r="HAW634" s="6"/>
      <c r="HAX634" s="6"/>
      <c r="HAY634" s="6"/>
      <c r="HAZ634" s="6"/>
      <c r="HBA634" s="6"/>
      <c r="HBB634" s="6"/>
      <c r="HBC634" s="6"/>
      <c r="HBD634" s="6"/>
      <c r="HBE634" s="6"/>
      <c r="HBF634" s="6"/>
      <c r="HBG634" s="6"/>
      <c r="HBH634" s="6"/>
      <c r="HBI634" s="6"/>
      <c r="HBJ634" s="6"/>
      <c r="HBK634" s="6"/>
      <c r="HBL634" s="6"/>
      <c r="HBM634" s="6"/>
      <c r="HBN634" s="6"/>
      <c r="HBO634" s="6"/>
      <c r="HBP634" s="6"/>
      <c r="HBQ634" s="6"/>
      <c r="HBR634" s="6"/>
      <c r="HBS634" s="6"/>
      <c r="HBT634" s="6"/>
      <c r="HBU634" s="6"/>
      <c r="HBV634" s="6"/>
      <c r="HBW634" s="6"/>
      <c r="HBX634" s="6"/>
      <c r="HBY634" s="6"/>
      <c r="HBZ634" s="6"/>
      <c r="HCA634" s="6"/>
      <c r="HCB634" s="6"/>
      <c r="HCC634" s="6"/>
      <c r="HCD634" s="6"/>
      <c r="HCE634" s="6"/>
      <c r="HCF634" s="6"/>
      <c r="HCG634" s="6"/>
      <c r="HCH634" s="6"/>
      <c r="HCI634" s="6"/>
      <c r="HCJ634" s="6"/>
      <c r="HCK634" s="6"/>
      <c r="HCL634" s="6"/>
      <c r="HCM634" s="6"/>
      <c r="HCN634" s="6"/>
      <c r="HCO634" s="6"/>
      <c r="HCP634" s="6"/>
      <c r="HCQ634" s="6"/>
      <c r="HCR634" s="6"/>
      <c r="HCS634" s="6"/>
      <c r="HCT634" s="6"/>
      <c r="HCU634" s="6"/>
      <c r="HCV634" s="6"/>
      <c r="HCW634" s="6"/>
      <c r="HCX634" s="6"/>
      <c r="HCY634" s="6"/>
      <c r="HCZ634" s="6"/>
      <c r="HDA634" s="6"/>
      <c r="HDB634" s="6"/>
      <c r="HDC634" s="6"/>
      <c r="HDD634" s="6"/>
      <c r="HDE634" s="6"/>
      <c r="HDF634" s="6"/>
      <c r="HDG634" s="6"/>
      <c r="HDH634" s="6"/>
      <c r="HDI634" s="6"/>
      <c r="HDJ634" s="6"/>
      <c r="HDK634" s="6"/>
      <c r="HDL634" s="6"/>
      <c r="HDM634" s="6"/>
      <c r="HDN634" s="6"/>
      <c r="HDO634" s="6"/>
      <c r="HDP634" s="6"/>
      <c r="HDQ634" s="6"/>
      <c r="HDR634" s="6"/>
      <c r="HDS634" s="6"/>
      <c r="HDT634" s="6"/>
      <c r="HDU634" s="6"/>
      <c r="HDV634" s="6"/>
      <c r="HDW634" s="6"/>
      <c r="HDX634" s="6"/>
      <c r="HDY634" s="6"/>
      <c r="HDZ634" s="6"/>
      <c r="HEA634" s="6"/>
      <c r="HEB634" s="6"/>
      <c r="HEC634" s="6"/>
      <c r="HED634" s="6"/>
      <c r="HEE634" s="6"/>
      <c r="HEF634" s="6"/>
      <c r="HEG634" s="6"/>
      <c r="HEH634" s="6"/>
      <c r="HEI634" s="6"/>
      <c r="HEJ634" s="6"/>
      <c r="HEK634" s="6"/>
      <c r="HEL634" s="6"/>
      <c r="HEM634" s="6"/>
      <c r="HEN634" s="6"/>
      <c r="HEO634" s="6"/>
      <c r="HEP634" s="6"/>
      <c r="HEQ634" s="6"/>
      <c r="HER634" s="6"/>
      <c r="HES634" s="6"/>
      <c r="HET634" s="6"/>
      <c r="HEU634" s="6"/>
      <c r="HEV634" s="6"/>
      <c r="HEW634" s="6"/>
      <c r="HEX634" s="6"/>
      <c r="HEY634" s="6"/>
      <c r="HEZ634" s="6"/>
      <c r="HFA634" s="6"/>
      <c r="HFB634" s="6"/>
      <c r="HFC634" s="6"/>
      <c r="HFD634" s="6"/>
      <c r="HFE634" s="6"/>
      <c r="HFF634" s="6"/>
      <c r="HFG634" s="6"/>
      <c r="HFH634" s="6"/>
      <c r="HFI634" s="6"/>
      <c r="HFJ634" s="6"/>
      <c r="HFK634" s="6"/>
      <c r="HFL634" s="6"/>
      <c r="HFM634" s="6"/>
      <c r="HFN634" s="6"/>
      <c r="HFO634" s="6"/>
      <c r="HFP634" s="6"/>
      <c r="HFQ634" s="6"/>
      <c r="HFR634" s="6"/>
      <c r="HFS634" s="6"/>
      <c r="HFT634" s="6"/>
      <c r="HFU634" s="6"/>
      <c r="HFV634" s="6"/>
      <c r="HFW634" s="6"/>
      <c r="HFX634" s="6"/>
      <c r="HFY634" s="6"/>
      <c r="HFZ634" s="6"/>
      <c r="HGA634" s="6"/>
      <c r="HGB634" s="6"/>
      <c r="HGC634" s="6"/>
      <c r="HGD634" s="6"/>
      <c r="HGE634" s="6"/>
      <c r="HGF634" s="6"/>
      <c r="HGG634" s="6"/>
      <c r="HGH634" s="6"/>
      <c r="HGI634" s="6"/>
      <c r="HGJ634" s="6"/>
      <c r="HGK634" s="6"/>
      <c r="HGL634" s="6"/>
      <c r="HGM634" s="6"/>
      <c r="HGN634" s="6"/>
      <c r="HGO634" s="6"/>
      <c r="HGP634" s="6"/>
      <c r="HGQ634" s="6"/>
      <c r="HGR634" s="6"/>
      <c r="HGS634" s="6"/>
      <c r="HGT634" s="6"/>
      <c r="HGU634" s="6"/>
      <c r="HGV634" s="6"/>
      <c r="HGW634" s="6"/>
      <c r="HGX634" s="6"/>
      <c r="HGY634" s="6"/>
      <c r="HGZ634" s="6"/>
      <c r="HHA634" s="6"/>
      <c r="HHB634" s="6"/>
      <c r="HHC634" s="6"/>
      <c r="HHD634" s="6"/>
      <c r="HHE634" s="6"/>
      <c r="HHF634" s="6"/>
      <c r="HHG634" s="6"/>
      <c r="HHH634" s="6"/>
      <c r="HHI634" s="6"/>
      <c r="HHJ634" s="6"/>
      <c r="HHK634" s="6"/>
      <c r="HHL634" s="6"/>
      <c r="HHM634" s="6"/>
      <c r="HHN634" s="6"/>
      <c r="HHO634" s="6"/>
      <c r="HHP634" s="6"/>
      <c r="HHQ634" s="6"/>
      <c r="HHR634" s="6"/>
      <c r="HHS634" s="6"/>
      <c r="HHT634" s="6"/>
      <c r="HHU634" s="6"/>
      <c r="HHV634" s="6"/>
      <c r="HHW634" s="6"/>
      <c r="HHX634" s="6"/>
      <c r="HHY634" s="6"/>
      <c r="HHZ634" s="6"/>
      <c r="HIA634" s="6"/>
      <c r="HIB634" s="6"/>
      <c r="HIC634" s="6"/>
      <c r="HID634" s="6"/>
      <c r="HIE634" s="6"/>
      <c r="HIF634" s="6"/>
      <c r="HIG634" s="6"/>
      <c r="HIH634" s="6"/>
      <c r="HII634" s="6"/>
      <c r="HIJ634" s="6"/>
      <c r="HIK634" s="6"/>
      <c r="HIL634" s="6"/>
      <c r="HIM634" s="6"/>
      <c r="HIN634" s="6"/>
      <c r="HIO634" s="6"/>
      <c r="HIP634" s="6"/>
      <c r="HIQ634" s="6"/>
      <c r="HIR634" s="6"/>
      <c r="HIS634" s="6"/>
      <c r="HIT634" s="6"/>
      <c r="HIU634" s="6"/>
      <c r="HIV634" s="6"/>
      <c r="HIW634" s="6"/>
      <c r="HIX634" s="6"/>
      <c r="HIY634" s="6"/>
      <c r="HIZ634" s="6"/>
      <c r="HJA634" s="6"/>
      <c r="HJB634" s="6"/>
      <c r="HJC634" s="6"/>
      <c r="HJD634" s="6"/>
      <c r="HJE634" s="6"/>
      <c r="HJF634" s="6"/>
      <c r="HJG634" s="6"/>
      <c r="HJH634" s="6"/>
      <c r="HJI634" s="6"/>
      <c r="HJJ634" s="6"/>
      <c r="HJK634" s="6"/>
      <c r="HJL634" s="6"/>
      <c r="HJM634" s="6"/>
      <c r="HJN634" s="6"/>
      <c r="HJO634" s="6"/>
      <c r="HJP634" s="6"/>
      <c r="HJQ634" s="6"/>
      <c r="HJR634" s="6"/>
      <c r="HJS634" s="6"/>
      <c r="HJT634" s="6"/>
      <c r="HJU634" s="6"/>
      <c r="HJV634" s="6"/>
      <c r="HJW634" s="6"/>
      <c r="HJX634" s="6"/>
      <c r="HJY634" s="6"/>
      <c r="HJZ634" s="6"/>
      <c r="HKA634" s="6"/>
      <c r="HKB634" s="6"/>
      <c r="HKC634" s="6"/>
      <c r="HKD634" s="6"/>
      <c r="HKE634" s="6"/>
      <c r="HKF634" s="6"/>
      <c r="HKG634" s="6"/>
      <c r="HKH634" s="6"/>
      <c r="HKI634" s="6"/>
      <c r="HKJ634" s="6"/>
      <c r="HKK634" s="6"/>
      <c r="HKL634" s="6"/>
      <c r="HKM634" s="6"/>
      <c r="HKN634" s="6"/>
      <c r="HKO634" s="6"/>
      <c r="HKP634" s="6"/>
      <c r="HKQ634" s="6"/>
      <c r="HKR634" s="6"/>
      <c r="HKS634" s="6"/>
      <c r="HKT634" s="6"/>
      <c r="HKU634" s="6"/>
      <c r="HKV634" s="6"/>
      <c r="HKW634" s="6"/>
      <c r="HKX634" s="6"/>
      <c r="HKY634" s="6"/>
      <c r="HKZ634" s="6"/>
      <c r="HLA634" s="6"/>
      <c r="HLB634" s="6"/>
      <c r="HLC634" s="6"/>
      <c r="HLD634" s="6"/>
      <c r="HLE634" s="6"/>
      <c r="HLF634" s="6"/>
      <c r="HLG634" s="6"/>
      <c r="HLH634" s="6"/>
      <c r="HLI634" s="6"/>
      <c r="HLJ634" s="6"/>
      <c r="HLK634" s="6"/>
      <c r="HLL634" s="6"/>
      <c r="HLM634" s="6"/>
      <c r="HLN634" s="6"/>
      <c r="HLO634" s="6"/>
      <c r="HLP634" s="6"/>
      <c r="HLQ634" s="6"/>
      <c r="HLR634" s="6"/>
      <c r="HLS634" s="6"/>
      <c r="HLT634" s="6"/>
      <c r="HLU634" s="6"/>
      <c r="HLV634" s="6"/>
      <c r="HLW634" s="6"/>
      <c r="HLX634" s="6"/>
      <c r="HLY634" s="6"/>
      <c r="HLZ634" s="6"/>
      <c r="HMA634" s="6"/>
      <c r="HMB634" s="6"/>
      <c r="HMC634" s="6"/>
      <c r="HMD634" s="6"/>
      <c r="HME634" s="6"/>
      <c r="HMF634" s="6"/>
      <c r="HMG634" s="6"/>
      <c r="HMH634" s="6"/>
      <c r="HMI634" s="6"/>
      <c r="HMJ634" s="6"/>
      <c r="HMK634" s="6"/>
      <c r="HML634" s="6"/>
      <c r="HMM634" s="6"/>
      <c r="HMN634" s="6"/>
      <c r="HMO634" s="6"/>
      <c r="HMP634" s="6"/>
      <c r="HMQ634" s="6"/>
      <c r="HMR634" s="6"/>
      <c r="HMS634" s="6"/>
      <c r="HMT634" s="6"/>
      <c r="HMU634" s="6"/>
      <c r="HMV634" s="6"/>
      <c r="HMW634" s="6"/>
      <c r="HMX634" s="6"/>
      <c r="HMY634" s="6"/>
      <c r="HMZ634" s="6"/>
      <c r="HNA634" s="6"/>
      <c r="HNB634" s="6"/>
      <c r="HNC634" s="6"/>
      <c r="HND634" s="6"/>
      <c r="HNE634" s="6"/>
      <c r="HNF634" s="6"/>
      <c r="HNG634" s="6"/>
      <c r="HNH634" s="6"/>
      <c r="HNI634" s="6"/>
      <c r="HNJ634" s="6"/>
      <c r="HNK634" s="6"/>
      <c r="HNL634" s="6"/>
      <c r="HNM634" s="6"/>
      <c r="HNN634" s="6"/>
      <c r="HNO634" s="6"/>
      <c r="HNP634" s="6"/>
      <c r="HNQ634" s="6"/>
      <c r="HNR634" s="6"/>
      <c r="HNS634" s="6"/>
      <c r="HNT634" s="6"/>
      <c r="HNU634" s="6"/>
      <c r="HNV634" s="6"/>
      <c r="HNW634" s="6"/>
      <c r="HNX634" s="6"/>
      <c r="HNY634" s="6"/>
      <c r="HNZ634" s="6"/>
      <c r="HOA634" s="6"/>
      <c r="HOB634" s="6"/>
      <c r="HOC634" s="6"/>
      <c r="HOD634" s="6"/>
      <c r="HOE634" s="6"/>
      <c r="HOF634" s="6"/>
      <c r="HOG634" s="6"/>
      <c r="HOH634" s="6"/>
      <c r="HOI634" s="6"/>
      <c r="HOJ634" s="6"/>
      <c r="HOK634" s="6"/>
      <c r="HOL634" s="6"/>
      <c r="HOM634" s="6"/>
      <c r="HON634" s="6"/>
      <c r="HOO634" s="6"/>
      <c r="HOP634" s="6"/>
      <c r="HOQ634" s="6"/>
      <c r="HOR634" s="6"/>
      <c r="HOS634" s="6"/>
      <c r="HOT634" s="6"/>
      <c r="HOU634" s="6"/>
      <c r="HOV634" s="6"/>
      <c r="HOW634" s="6"/>
      <c r="HOX634" s="6"/>
      <c r="HOY634" s="6"/>
      <c r="HOZ634" s="6"/>
      <c r="HPA634" s="6"/>
      <c r="HPB634" s="6"/>
      <c r="HPC634" s="6"/>
      <c r="HPD634" s="6"/>
      <c r="HPE634" s="6"/>
      <c r="HPF634" s="6"/>
      <c r="HPG634" s="6"/>
      <c r="HPH634" s="6"/>
      <c r="HPI634" s="6"/>
      <c r="HPJ634" s="6"/>
      <c r="HPK634" s="6"/>
      <c r="HPL634" s="6"/>
      <c r="HPM634" s="6"/>
      <c r="HPN634" s="6"/>
      <c r="HPO634" s="6"/>
      <c r="HPP634" s="6"/>
      <c r="HPQ634" s="6"/>
      <c r="HPR634" s="6"/>
      <c r="HPS634" s="6"/>
      <c r="HPT634" s="6"/>
      <c r="HPU634" s="6"/>
      <c r="HPV634" s="6"/>
      <c r="HPW634" s="6"/>
      <c r="HPX634" s="6"/>
      <c r="HPY634" s="6"/>
      <c r="HPZ634" s="6"/>
      <c r="HQA634" s="6"/>
      <c r="HQB634" s="6"/>
      <c r="HQC634" s="6"/>
      <c r="HQD634" s="6"/>
      <c r="HQE634" s="6"/>
      <c r="HQF634" s="6"/>
      <c r="HQG634" s="6"/>
      <c r="HQH634" s="6"/>
      <c r="HQI634" s="6"/>
      <c r="HQJ634" s="6"/>
      <c r="HQK634" s="6"/>
      <c r="HQL634" s="6"/>
      <c r="HQM634" s="6"/>
      <c r="HQN634" s="6"/>
      <c r="HQO634" s="6"/>
      <c r="HQP634" s="6"/>
      <c r="HQQ634" s="6"/>
      <c r="HQR634" s="6"/>
      <c r="HQS634" s="6"/>
      <c r="HQT634" s="6"/>
      <c r="HQU634" s="6"/>
      <c r="HQV634" s="6"/>
      <c r="HQW634" s="6"/>
      <c r="HQX634" s="6"/>
      <c r="HQY634" s="6"/>
      <c r="HQZ634" s="6"/>
      <c r="HRA634" s="6"/>
      <c r="HRB634" s="6"/>
      <c r="HRC634" s="6"/>
      <c r="HRD634" s="6"/>
      <c r="HRE634" s="6"/>
      <c r="HRF634" s="6"/>
      <c r="HRG634" s="6"/>
      <c r="HRH634" s="6"/>
      <c r="HRI634" s="6"/>
      <c r="HRJ634" s="6"/>
      <c r="HRK634" s="6"/>
      <c r="HRL634" s="6"/>
      <c r="HRM634" s="6"/>
      <c r="HRN634" s="6"/>
      <c r="HRO634" s="6"/>
      <c r="HRP634" s="6"/>
      <c r="HRQ634" s="6"/>
      <c r="HRR634" s="6"/>
      <c r="HRS634" s="6"/>
      <c r="HRT634" s="6"/>
      <c r="HRU634" s="6"/>
      <c r="HRV634" s="6"/>
      <c r="HRW634" s="6"/>
      <c r="HRX634" s="6"/>
      <c r="HRY634" s="6"/>
      <c r="HRZ634" s="6"/>
      <c r="HSA634" s="6"/>
      <c r="HSB634" s="6"/>
      <c r="HSC634" s="6"/>
      <c r="HSD634" s="6"/>
      <c r="HSE634" s="6"/>
      <c r="HSF634" s="6"/>
      <c r="HSG634" s="6"/>
      <c r="HSH634" s="6"/>
      <c r="HSI634" s="6"/>
      <c r="HSJ634" s="6"/>
      <c r="HSK634" s="6"/>
      <c r="HSL634" s="6"/>
      <c r="HSM634" s="6"/>
      <c r="HSN634" s="6"/>
      <c r="HSO634" s="6"/>
      <c r="HSP634" s="6"/>
      <c r="HSQ634" s="6"/>
      <c r="HSR634" s="6"/>
      <c r="HSS634" s="6"/>
      <c r="HST634" s="6"/>
      <c r="HSU634" s="6"/>
      <c r="HSV634" s="6"/>
      <c r="HSW634" s="6"/>
      <c r="HSX634" s="6"/>
      <c r="HSY634" s="6"/>
      <c r="HSZ634" s="6"/>
      <c r="HTA634" s="6"/>
      <c r="HTB634" s="6"/>
      <c r="HTC634" s="6"/>
      <c r="HTD634" s="6"/>
      <c r="HTE634" s="6"/>
      <c r="HTF634" s="6"/>
      <c r="HTG634" s="6"/>
      <c r="HTH634" s="6"/>
      <c r="HTI634" s="6"/>
      <c r="HTJ634" s="6"/>
      <c r="HTK634" s="6"/>
      <c r="HTL634" s="6"/>
      <c r="HTM634" s="6"/>
      <c r="HTN634" s="6"/>
      <c r="HTO634" s="6"/>
      <c r="HTP634" s="6"/>
      <c r="HTQ634" s="6"/>
      <c r="HTR634" s="6"/>
      <c r="HTS634" s="6"/>
      <c r="HTT634" s="6"/>
      <c r="HTU634" s="6"/>
      <c r="HTV634" s="6"/>
      <c r="HTW634" s="6"/>
      <c r="HTX634" s="6"/>
      <c r="HTY634" s="6"/>
      <c r="HTZ634" s="6"/>
      <c r="HUA634" s="6"/>
      <c r="HUB634" s="6"/>
      <c r="HUC634" s="6"/>
      <c r="HUD634" s="6"/>
      <c r="HUE634" s="6"/>
      <c r="HUF634" s="6"/>
      <c r="HUG634" s="6"/>
      <c r="HUH634" s="6"/>
      <c r="HUI634" s="6"/>
      <c r="HUJ634" s="6"/>
      <c r="HUK634" s="6"/>
      <c r="HUL634" s="6"/>
      <c r="HUM634" s="6"/>
      <c r="HUN634" s="6"/>
      <c r="HUO634" s="6"/>
      <c r="HUP634" s="6"/>
      <c r="HUQ634" s="6"/>
      <c r="HUR634" s="6"/>
      <c r="HUS634" s="6"/>
      <c r="HUT634" s="6"/>
      <c r="HUU634" s="6"/>
      <c r="HUV634" s="6"/>
      <c r="HUW634" s="6"/>
      <c r="HUX634" s="6"/>
      <c r="HUY634" s="6"/>
      <c r="HUZ634" s="6"/>
      <c r="HVA634" s="6"/>
      <c r="HVB634" s="6"/>
      <c r="HVC634" s="6"/>
      <c r="HVD634" s="6"/>
      <c r="HVE634" s="6"/>
      <c r="HVF634" s="6"/>
      <c r="HVG634" s="6"/>
      <c r="HVH634" s="6"/>
      <c r="HVI634" s="6"/>
      <c r="HVJ634" s="6"/>
      <c r="HVK634" s="6"/>
      <c r="HVL634" s="6"/>
      <c r="HVM634" s="6"/>
      <c r="HVN634" s="6"/>
      <c r="HVO634" s="6"/>
      <c r="HVP634" s="6"/>
      <c r="HVQ634" s="6"/>
      <c r="HVR634" s="6"/>
      <c r="HVS634" s="6"/>
      <c r="HVT634" s="6"/>
      <c r="HVU634" s="6"/>
      <c r="HVV634" s="6"/>
      <c r="HVW634" s="6"/>
      <c r="HVX634" s="6"/>
      <c r="HVY634" s="6"/>
      <c r="HVZ634" s="6"/>
      <c r="HWA634" s="6"/>
      <c r="HWB634" s="6"/>
      <c r="HWC634" s="6"/>
      <c r="HWD634" s="6"/>
      <c r="HWE634" s="6"/>
      <c r="HWF634" s="6"/>
      <c r="HWG634" s="6"/>
      <c r="HWH634" s="6"/>
      <c r="HWI634" s="6"/>
      <c r="HWJ634" s="6"/>
      <c r="HWK634" s="6"/>
      <c r="HWL634" s="6"/>
      <c r="HWM634" s="6"/>
      <c r="HWN634" s="6"/>
      <c r="HWO634" s="6"/>
      <c r="HWP634" s="6"/>
      <c r="HWQ634" s="6"/>
      <c r="HWR634" s="6"/>
      <c r="HWS634" s="6"/>
      <c r="HWT634" s="6"/>
      <c r="HWU634" s="6"/>
      <c r="HWV634" s="6"/>
      <c r="HWW634" s="6"/>
      <c r="HWX634" s="6"/>
      <c r="HWY634" s="6"/>
      <c r="HWZ634" s="6"/>
      <c r="HXA634" s="6"/>
      <c r="HXB634" s="6"/>
      <c r="HXC634" s="6"/>
      <c r="HXD634" s="6"/>
      <c r="HXE634" s="6"/>
      <c r="HXF634" s="6"/>
      <c r="HXG634" s="6"/>
      <c r="HXH634" s="6"/>
      <c r="HXI634" s="6"/>
      <c r="HXJ634" s="6"/>
      <c r="HXK634" s="6"/>
      <c r="HXL634" s="6"/>
      <c r="HXM634" s="6"/>
      <c r="HXN634" s="6"/>
      <c r="HXO634" s="6"/>
      <c r="HXP634" s="6"/>
      <c r="HXQ634" s="6"/>
      <c r="HXR634" s="6"/>
      <c r="HXS634" s="6"/>
      <c r="HXT634" s="6"/>
      <c r="HXU634" s="6"/>
      <c r="HXV634" s="6"/>
      <c r="HXW634" s="6"/>
      <c r="HXX634" s="6"/>
      <c r="HXY634" s="6"/>
      <c r="HXZ634" s="6"/>
      <c r="HYA634" s="6"/>
      <c r="HYB634" s="6"/>
      <c r="HYC634" s="6"/>
      <c r="HYD634" s="6"/>
      <c r="HYE634" s="6"/>
      <c r="HYF634" s="6"/>
      <c r="HYG634" s="6"/>
      <c r="HYH634" s="6"/>
      <c r="HYI634" s="6"/>
      <c r="HYJ634" s="6"/>
      <c r="HYK634" s="6"/>
      <c r="HYL634" s="6"/>
      <c r="HYM634" s="6"/>
      <c r="HYN634" s="6"/>
      <c r="HYO634" s="6"/>
      <c r="HYP634" s="6"/>
      <c r="HYQ634" s="6"/>
      <c r="HYR634" s="6"/>
      <c r="HYS634" s="6"/>
      <c r="HYT634" s="6"/>
      <c r="HYU634" s="6"/>
      <c r="HYV634" s="6"/>
      <c r="HYW634" s="6"/>
      <c r="HYX634" s="6"/>
      <c r="HYY634" s="6"/>
      <c r="HYZ634" s="6"/>
      <c r="HZA634" s="6"/>
      <c r="HZB634" s="6"/>
      <c r="HZC634" s="6"/>
      <c r="HZD634" s="6"/>
      <c r="HZE634" s="6"/>
      <c r="HZF634" s="6"/>
      <c r="HZG634" s="6"/>
      <c r="HZH634" s="6"/>
      <c r="HZI634" s="6"/>
      <c r="HZJ634" s="6"/>
      <c r="HZK634" s="6"/>
      <c r="HZL634" s="6"/>
      <c r="HZM634" s="6"/>
      <c r="HZN634" s="6"/>
      <c r="HZO634" s="6"/>
      <c r="HZP634" s="6"/>
      <c r="HZQ634" s="6"/>
      <c r="HZR634" s="6"/>
      <c r="HZS634" s="6"/>
      <c r="HZT634" s="6"/>
      <c r="HZU634" s="6"/>
      <c r="HZV634" s="6"/>
      <c r="HZW634" s="6"/>
      <c r="HZX634" s="6"/>
      <c r="HZY634" s="6"/>
      <c r="HZZ634" s="6"/>
      <c r="IAA634" s="6"/>
      <c r="IAB634" s="6"/>
      <c r="IAC634" s="6"/>
      <c r="IAD634" s="6"/>
      <c r="IAE634" s="6"/>
      <c r="IAF634" s="6"/>
      <c r="IAG634" s="6"/>
      <c r="IAH634" s="6"/>
      <c r="IAI634" s="6"/>
      <c r="IAJ634" s="6"/>
      <c r="IAK634" s="6"/>
      <c r="IAL634" s="6"/>
      <c r="IAM634" s="6"/>
      <c r="IAN634" s="6"/>
      <c r="IAO634" s="6"/>
      <c r="IAP634" s="6"/>
      <c r="IAQ634" s="6"/>
      <c r="IAR634" s="6"/>
      <c r="IAS634" s="6"/>
      <c r="IAT634" s="6"/>
      <c r="IAU634" s="6"/>
      <c r="IAV634" s="6"/>
      <c r="IAW634" s="6"/>
      <c r="IAX634" s="6"/>
      <c r="IAY634" s="6"/>
      <c r="IAZ634" s="6"/>
      <c r="IBA634" s="6"/>
      <c r="IBB634" s="6"/>
      <c r="IBC634" s="6"/>
      <c r="IBD634" s="6"/>
      <c r="IBE634" s="6"/>
      <c r="IBF634" s="6"/>
      <c r="IBG634" s="6"/>
      <c r="IBH634" s="6"/>
      <c r="IBI634" s="6"/>
      <c r="IBJ634" s="6"/>
      <c r="IBK634" s="6"/>
      <c r="IBL634" s="6"/>
      <c r="IBM634" s="6"/>
      <c r="IBN634" s="6"/>
      <c r="IBO634" s="6"/>
      <c r="IBP634" s="6"/>
      <c r="IBQ634" s="6"/>
      <c r="IBR634" s="6"/>
      <c r="IBS634" s="6"/>
      <c r="IBT634" s="6"/>
      <c r="IBU634" s="6"/>
      <c r="IBV634" s="6"/>
      <c r="IBW634" s="6"/>
      <c r="IBX634" s="6"/>
      <c r="IBY634" s="6"/>
      <c r="IBZ634" s="6"/>
      <c r="ICA634" s="6"/>
      <c r="ICB634" s="6"/>
      <c r="ICC634" s="6"/>
      <c r="ICD634" s="6"/>
      <c r="ICE634" s="6"/>
      <c r="ICF634" s="6"/>
      <c r="ICG634" s="6"/>
      <c r="ICH634" s="6"/>
      <c r="ICI634" s="6"/>
      <c r="ICJ634" s="6"/>
      <c r="ICK634" s="6"/>
      <c r="ICL634" s="6"/>
      <c r="ICM634" s="6"/>
      <c r="ICN634" s="6"/>
      <c r="ICO634" s="6"/>
      <c r="ICP634" s="6"/>
      <c r="ICQ634" s="6"/>
      <c r="ICR634" s="6"/>
      <c r="ICS634" s="6"/>
      <c r="ICT634" s="6"/>
      <c r="ICU634" s="6"/>
      <c r="ICV634" s="6"/>
      <c r="ICW634" s="6"/>
      <c r="ICX634" s="6"/>
      <c r="ICY634" s="6"/>
      <c r="ICZ634" s="6"/>
      <c r="IDA634" s="6"/>
      <c r="IDB634" s="6"/>
      <c r="IDC634" s="6"/>
      <c r="IDD634" s="6"/>
      <c r="IDE634" s="6"/>
      <c r="IDF634" s="6"/>
      <c r="IDG634" s="6"/>
      <c r="IDH634" s="6"/>
      <c r="IDI634" s="6"/>
      <c r="IDJ634" s="6"/>
      <c r="IDK634" s="6"/>
      <c r="IDL634" s="6"/>
      <c r="IDM634" s="6"/>
      <c r="IDN634" s="6"/>
      <c r="IDO634" s="6"/>
      <c r="IDP634" s="6"/>
      <c r="IDQ634" s="6"/>
      <c r="IDR634" s="6"/>
      <c r="IDS634" s="6"/>
      <c r="IDT634" s="6"/>
      <c r="IDU634" s="6"/>
      <c r="IDV634" s="6"/>
      <c r="IDW634" s="6"/>
      <c r="IDX634" s="6"/>
      <c r="IDY634" s="6"/>
      <c r="IDZ634" s="6"/>
      <c r="IEA634" s="6"/>
      <c r="IEB634" s="6"/>
      <c r="IEC634" s="6"/>
      <c r="IED634" s="6"/>
      <c r="IEE634" s="6"/>
      <c r="IEF634" s="6"/>
      <c r="IEG634" s="6"/>
      <c r="IEH634" s="6"/>
      <c r="IEI634" s="6"/>
      <c r="IEJ634" s="6"/>
      <c r="IEK634" s="6"/>
      <c r="IEL634" s="6"/>
      <c r="IEM634" s="6"/>
      <c r="IEN634" s="6"/>
      <c r="IEO634" s="6"/>
      <c r="IEP634" s="6"/>
      <c r="IEQ634" s="6"/>
      <c r="IER634" s="6"/>
      <c r="IES634" s="6"/>
      <c r="IET634" s="6"/>
      <c r="IEU634" s="6"/>
      <c r="IEV634" s="6"/>
      <c r="IEW634" s="6"/>
      <c r="IEX634" s="6"/>
      <c r="IEY634" s="6"/>
      <c r="IEZ634" s="6"/>
      <c r="IFA634" s="6"/>
      <c r="IFB634" s="6"/>
      <c r="IFC634" s="6"/>
      <c r="IFD634" s="6"/>
      <c r="IFE634" s="6"/>
      <c r="IFF634" s="6"/>
      <c r="IFG634" s="6"/>
      <c r="IFH634" s="6"/>
      <c r="IFI634" s="6"/>
      <c r="IFJ634" s="6"/>
      <c r="IFK634" s="6"/>
      <c r="IFL634" s="6"/>
      <c r="IFM634" s="6"/>
      <c r="IFN634" s="6"/>
      <c r="IFO634" s="6"/>
      <c r="IFP634" s="6"/>
      <c r="IFQ634" s="6"/>
      <c r="IFR634" s="6"/>
      <c r="IFS634" s="6"/>
      <c r="IFT634" s="6"/>
      <c r="IFU634" s="6"/>
      <c r="IFV634" s="6"/>
      <c r="IFW634" s="6"/>
      <c r="IFX634" s="6"/>
      <c r="IFY634" s="6"/>
      <c r="IFZ634" s="6"/>
      <c r="IGA634" s="6"/>
      <c r="IGB634" s="6"/>
      <c r="IGC634" s="6"/>
      <c r="IGD634" s="6"/>
      <c r="IGE634" s="6"/>
      <c r="IGF634" s="6"/>
      <c r="IGG634" s="6"/>
      <c r="IGH634" s="6"/>
      <c r="IGI634" s="6"/>
      <c r="IGJ634" s="6"/>
      <c r="IGK634" s="6"/>
      <c r="IGL634" s="6"/>
      <c r="IGM634" s="6"/>
      <c r="IGN634" s="6"/>
      <c r="IGO634" s="6"/>
      <c r="IGP634" s="6"/>
      <c r="IGQ634" s="6"/>
      <c r="IGR634" s="6"/>
      <c r="IGS634" s="6"/>
      <c r="IGT634" s="6"/>
      <c r="IGU634" s="6"/>
      <c r="IGV634" s="6"/>
      <c r="IGW634" s="6"/>
      <c r="IGX634" s="6"/>
      <c r="IGY634" s="6"/>
      <c r="IGZ634" s="6"/>
      <c r="IHA634" s="6"/>
      <c r="IHB634" s="6"/>
      <c r="IHC634" s="6"/>
      <c r="IHD634" s="6"/>
      <c r="IHE634" s="6"/>
      <c r="IHF634" s="6"/>
      <c r="IHG634" s="6"/>
      <c r="IHH634" s="6"/>
      <c r="IHI634" s="6"/>
      <c r="IHJ634" s="6"/>
      <c r="IHK634" s="6"/>
      <c r="IHL634" s="6"/>
      <c r="IHM634" s="6"/>
      <c r="IHN634" s="6"/>
      <c r="IHO634" s="6"/>
      <c r="IHP634" s="6"/>
      <c r="IHQ634" s="6"/>
      <c r="IHR634" s="6"/>
      <c r="IHS634" s="6"/>
      <c r="IHT634" s="6"/>
      <c r="IHU634" s="6"/>
      <c r="IHV634" s="6"/>
      <c r="IHW634" s="6"/>
      <c r="IHX634" s="6"/>
      <c r="IHY634" s="6"/>
      <c r="IHZ634" s="6"/>
      <c r="IIA634" s="6"/>
      <c r="IIB634" s="6"/>
      <c r="IIC634" s="6"/>
      <c r="IID634" s="6"/>
      <c r="IIE634" s="6"/>
      <c r="IIF634" s="6"/>
      <c r="IIG634" s="6"/>
      <c r="IIH634" s="6"/>
      <c r="III634" s="6"/>
      <c r="IIJ634" s="6"/>
      <c r="IIK634" s="6"/>
      <c r="IIL634" s="6"/>
      <c r="IIM634" s="6"/>
      <c r="IIN634" s="6"/>
      <c r="IIO634" s="6"/>
      <c r="IIP634" s="6"/>
      <c r="IIQ634" s="6"/>
      <c r="IIR634" s="6"/>
      <c r="IIS634" s="6"/>
      <c r="IIT634" s="6"/>
      <c r="IIU634" s="6"/>
      <c r="IIV634" s="6"/>
      <c r="IIW634" s="6"/>
      <c r="IIX634" s="6"/>
      <c r="IIY634" s="6"/>
      <c r="IIZ634" s="6"/>
      <c r="IJA634" s="6"/>
      <c r="IJB634" s="6"/>
      <c r="IJC634" s="6"/>
      <c r="IJD634" s="6"/>
      <c r="IJE634" s="6"/>
      <c r="IJF634" s="6"/>
      <c r="IJG634" s="6"/>
      <c r="IJH634" s="6"/>
      <c r="IJI634" s="6"/>
      <c r="IJJ634" s="6"/>
      <c r="IJK634" s="6"/>
      <c r="IJL634" s="6"/>
      <c r="IJM634" s="6"/>
      <c r="IJN634" s="6"/>
      <c r="IJO634" s="6"/>
      <c r="IJP634" s="6"/>
      <c r="IJQ634" s="6"/>
      <c r="IJR634" s="6"/>
      <c r="IJS634" s="6"/>
      <c r="IJT634" s="6"/>
      <c r="IJU634" s="6"/>
      <c r="IJV634" s="6"/>
      <c r="IJW634" s="6"/>
      <c r="IJX634" s="6"/>
      <c r="IJY634" s="6"/>
      <c r="IJZ634" s="6"/>
      <c r="IKA634" s="6"/>
      <c r="IKB634" s="6"/>
      <c r="IKC634" s="6"/>
      <c r="IKD634" s="6"/>
      <c r="IKE634" s="6"/>
      <c r="IKF634" s="6"/>
      <c r="IKG634" s="6"/>
      <c r="IKH634" s="6"/>
      <c r="IKI634" s="6"/>
      <c r="IKJ634" s="6"/>
      <c r="IKK634" s="6"/>
      <c r="IKL634" s="6"/>
      <c r="IKM634" s="6"/>
      <c r="IKN634" s="6"/>
      <c r="IKO634" s="6"/>
      <c r="IKP634" s="6"/>
      <c r="IKQ634" s="6"/>
      <c r="IKR634" s="6"/>
      <c r="IKS634" s="6"/>
      <c r="IKT634" s="6"/>
      <c r="IKU634" s="6"/>
      <c r="IKV634" s="6"/>
      <c r="IKW634" s="6"/>
      <c r="IKX634" s="6"/>
      <c r="IKY634" s="6"/>
      <c r="IKZ634" s="6"/>
      <c r="ILA634" s="6"/>
      <c r="ILB634" s="6"/>
      <c r="ILC634" s="6"/>
      <c r="ILD634" s="6"/>
      <c r="ILE634" s="6"/>
      <c r="ILF634" s="6"/>
      <c r="ILG634" s="6"/>
      <c r="ILH634" s="6"/>
      <c r="ILI634" s="6"/>
      <c r="ILJ634" s="6"/>
      <c r="ILK634" s="6"/>
      <c r="ILL634" s="6"/>
      <c r="ILM634" s="6"/>
      <c r="ILN634" s="6"/>
      <c r="ILO634" s="6"/>
      <c r="ILP634" s="6"/>
      <c r="ILQ634" s="6"/>
      <c r="ILR634" s="6"/>
      <c r="ILS634" s="6"/>
      <c r="ILT634" s="6"/>
      <c r="ILU634" s="6"/>
      <c r="ILV634" s="6"/>
      <c r="ILW634" s="6"/>
      <c r="ILX634" s="6"/>
      <c r="ILY634" s="6"/>
      <c r="ILZ634" s="6"/>
      <c r="IMA634" s="6"/>
      <c r="IMB634" s="6"/>
      <c r="IMC634" s="6"/>
      <c r="IMD634" s="6"/>
      <c r="IME634" s="6"/>
      <c r="IMF634" s="6"/>
      <c r="IMG634" s="6"/>
      <c r="IMH634" s="6"/>
      <c r="IMI634" s="6"/>
      <c r="IMJ634" s="6"/>
      <c r="IMK634" s="6"/>
      <c r="IML634" s="6"/>
      <c r="IMM634" s="6"/>
      <c r="IMN634" s="6"/>
      <c r="IMO634" s="6"/>
      <c r="IMP634" s="6"/>
      <c r="IMQ634" s="6"/>
      <c r="IMR634" s="6"/>
      <c r="IMS634" s="6"/>
      <c r="IMT634" s="6"/>
      <c r="IMU634" s="6"/>
      <c r="IMV634" s="6"/>
      <c r="IMW634" s="6"/>
      <c r="IMX634" s="6"/>
      <c r="IMY634" s="6"/>
      <c r="IMZ634" s="6"/>
      <c r="INA634" s="6"/>
      <c r="INB634" s="6"/>
      <c r="INC634" s="6"/>
      <c r="IND634" s="6"/>
      <c r="INE634" s="6"/>
      <c r="INF634" s="6"/>
      <c r="ING634" s="6"/>
      <c r="INH634" s="6"/>
      <c r="INI634" s="6"/>
      <c r="INJ634" s="6"/>
      <c r="INK634" s="6"/>
      <c r="INL634" s="6"/>
      <c r="INM634" s="6"/>
      <c r="INN634" s="6"/>
      <c r="INO634" s="6"/>
      <c r="INP634" s="6"/>
      <c r="INQ634" s="6"/>
      <c r="INR634" s="6"/>
      <c r="INS634" s="6"/>
      <c r="INT634" s="6"/>
      <c r="INU634" s="6"/>
      <c r="INV634" s="6"/>
      <c r="INW634" s="6"/>
      <c r="INX634" s="6"/>
      <c r="INY634" s="6"/>
      <c r="INZ634" s="6"/>
      <c r="IOA634" s="6"/>
      <c r="IOB634" s="6"/>
      <c r="IOC634" s="6"/>
      <c r="IOD634" s="6"/>
      <c r="IOE634" s="6"/>
      <c r="IOF634" s="6"/>
      <c r="IOG634" s="6"/>
      <c r="IOH634" s="6"/>
      <c r="IOI634" s="6"/>
      <c r="IOJ634" s="6"/>
      <c r="IOK634" s="6"/>
      <c r="IOL634" s="6"/>
      <c r="IOM634" s="6"/>
      <c r="ION634" s="6"/>
      <c r="IOO634" s="6"/>
      <c r="IOP634" s="6"/>
      <c r="IOQ634" s="6"/>
      <c r="IOR634" s="6"/>
      <c r="IOS634" s="6"/>
      <c r="IOT634" s="6"/>
      <c r="IOU634" s="6"/>
      <c r="IOV634" s="6"/>
      <c r="IOW634" s="6"/>
      <c r="IOX634" s="6"/>
      <c r="IOY634" s="6"/>
      <c r="IOZ634" s="6"/>
      <c r="IPA634" s="6"/>
      <c r="IPB634" s="6"/>
      <c r="IPC634" s="6"/>
      <c r="IPD634" s="6"/>
      <c r="IPE634" s="6"/>
      <c r="IPF634" s="6"/>
      <c r="IPG634" s="6"/>
      <c r="IPH634" s="6"/>
      <c r="IPI634" s="6"/>
      <c r="IPJ634" s="6"/>
      <c r="IPK634" s="6"/>
      <c r="IPL634" s="6"/>
      <c r="IPM634" s="6"/>
      <c r="IPN634" s="6"/>
      <c r="IPO634" s="6"/>
      <c r="IPP634" s="6"/>
      <c r="IPQ634" s="6"/>
      <c r="IPR634" s="6"/>
      <c r="IPS634" s="6"/>
      <c r="IPT634" s="6"/>
      <c r="IPU634" s="6"/>
      <c r="IPV634" s="6"/>
      <c r="IPW634" s="6"/>
      <c r="IPX634" s="6"/>
      <c r="IPY634" s="6"/>
      <c r="IPZ634" s="6"/>
      <c r="IQA634" s="6"/>
      <c r="IQB634" s="6"/>
      <c r="IQC634" s="6"/>
      <c r="IQD634" s="6"/>
      <c r="IQE634" s="6"/>
      <c r="IQF634" s="6"/>
      <c r="IQG634" s="6"/>
      <c r="IQH634" s="6"/>
      <c r="IQI634" s="6"/>
      <c r="IQJ634" s="6"/>
      <c r="IQK634" s="6"/>
      <c r="IQL634" s="6"/>
      <c r="IQM634" s="6"/>
      <c r="IQN634" s="6"/>
      <c r="IQO634" s="6"/>
      <c r="IQP634" s="6"/>
      <c r="IQQ634" s="6"/>
      <c r="IQR634" s="6"/>
      <c r="IQS634" s="6"/>
      <c r="IQT634" s="6"/>
      <c r="IQU634" s="6"/>
      <c r="IQV634" s="6"/>
      <c r="IQW634" s="6"/>
      <c r="IQX634" s="6"/>
      <c r="IQY634" s="6"/>
      <c r="IQZ634" s="6"/>
      <c r="IRA634" s="6"/>
      <c r="IRB634" s="6"/>
      <c r="IRC634" s="6"/>
      <c r="IRD634" s="6"/>
      <c r="IRE634" s="6"/>
      <c r="IRF634" s="6"/>
      <c r="IRG634" s="6"/>
      <c r="IRH634" s="6"/>
      <c r="IRI634" s="6"/>
      <c r="IRJ634" s="6"/>
      <c r="IRK634" s="6"/>
      <c r="IRL634" s="6"/>
      <c r="IRM634" s="6"/>
      <c r="IRN634" s="6"/>
      <c r="IRO634" s="6"/>
      <c r="IRP634" s="6"/>
      <c r="IRQ634" s="6"/>
      <c r="IRR634" s="6"/>
      <c r="IRS634" s="6"/>
      <c r="IRT634" s="6"/>
      <c r="IRU634" s="6"/>
      <c r="IRV634" s="6"/>
      <c r="IRW634" s="6"/>
      <c r="IRX634" s="6"/>
      <c r="IRY634" s="6"/>
      <c r="IRZ634" s="6"/>
      <c r="ISA634" s="6"/>
      <c r="ISB634" s="6"/>
      <c r="ISC634" s="6"/>
      <c r="ISD634" s="6"/>
      <c r="ISE634" s="6"/>
      <c r="ISF634" s="6"/>
      <c r="ISG634" s="6"/>
      <c r="ISH634" s="6"/>
      <c r="ISI634" s="6"/>
      <c r="ISJ634" s="6"/>
      <c r="ISK634" s="6"/>
      <c r="ISL634" s="6"/>
      <c r="ISM634" s="6"/>
      <c r="ISN634" s="6"/>
      <c r="ISO634" s="6"/>
      <c r="ISP634" s="6"/>
      <c r="ISQ634" s="6"/>
      <c r="ISR634" s="6"/>
      <c r="ISS634" s="6"/>
      <c r="IST634" s="6"/>
      <c r="ISU634" s="6"/>
      <c r="ISV634" s="6"/>
      <c r="ISW634" s="6"/>
      <c r="ISX634" s="6"/>
      <c r="ISY634" s="6"/>
      <c r="ISZ634" s="6"/>
      <c r="ITA634" s="6"/>
      <c r="ITB634" s="6"/>
      <c r="ITC634" s="6"/>
      <c r="ITD634" s="6"/>
      <c r="ITE634" s="6"/>
      <c r="ITF634" s="6"/>
      <c r="ITG634" s="6"/>
      <c r="ITH634" s="6"/>
      <c r="ITI634" s="6"/>
      <c r="ITJ634" s="6"/>
      <c r="ITK634" s="6"/>
      <c r="ITL634" s="6"/>
      <c r="ITM634" s="6"/>
      <c r="ITN634" s="6"/>
      <c r="ITO634" s="6"/>
      <c r="ITP634" s="6"/>
      <c r="ITQ634" s="6"/>
      <c r="ITR634" s="6"/>
      <c r="ITS634" s="6"/>
      <c r="ITT634" s="6"/>
      <c r="ITU634" s="6"/>
      <c r="ITV634" s="6"/>
      <c r="ITW634" s="6"/>
      <c r="ITX634" s="6"/>
      <c r="ITY634" s="6"/>
      <c r="ITZ634" s="6"/>
      <c r="IUA634" s="6"/>
      <c r="IUB634" s="6"/>
      <c r="IUC634" s="6"/>
      <c r="IUD634" s="6"/>
      <c r="IUE634" s="6"/>
      <c r="IUF634" s="6"/>
      <c r="IUG634" s="6"/>
      <c r="IUH634" s="6"/>
      <c r="IUI634" s="6"/>
      <c r="IUJ634" s="6"/>
      <c r="IUK634" s="6"/>
      <c r="IUL634" s="6"/>
      <c r="IUM634" s="6"/>
      <c r="IUN634" s="6"/>
      <c r="IUO634" s="6"/>
      <c r="IUP634" s="6"/>
      <c r="IUQ634" s="6"/>
      <c r="IUR634" s="6"/>
      <c r="IUS634" s="6"/>
      <c r="IUT634" s="6"/>
      <c r="IUU634" s="6"/>
      <c r="IUV634" s="6"/>
      <c r="IUW634" s="6"/>
      <c r="IUX634" s="6"/>
      <c r="IUY634" s="6"/>
      <c r="IUZ634" s="6"/>
      <c r="IVA634" s="6"/>
      <c r="IVB634" s="6"/>
      <c r="IVC634" s="6"/>
      <c r="IVD634" s="6"/>
      <c r="IVE634" s="6"/>
      <c r="IVF634" s="6"/>
      <c r="IVG634" s="6"/>
      <c r="IVH634" s="6"/>
      <c r="IVI634" s="6"/>
      <c r="IVJ634" s="6"/>
      <c r="IVK634" s="6"/>
      <c r="IVL634" s="6"/>
      <c r="IVM634" s="6"/>
      <c r="IVN634" s="6"/>
      <c r="IVO634" s="6"/>
      <c r="IVP634" s="6"/>
      <c r="IVQ634" s="6"/>
      <c r="IVR634" s="6"/>
      <c r="IVS634" s="6"/>
      <c r="IVT634" s="6"/>
      <c r="IVU634" s="6"/>
      <c r="IVV634" s="6"/>
      <c r="IVW634" s="6"/>
      <c r="IVX634" s="6"/>
      <c r="IVY634" s="6"/>
      <c r="IVZ634" s="6"/>
      <c r="IWA634" s="6"/>
      <c r="IWB634" s="6"/>
      <c r="IWC634" s="6"/>
      <c r="IWD634" s="6"/>
      <c r="IWE634" s="6"/>
      <c r="IWF634" s="6"/>
      <c r="IWG634" s="6"/>
      <c r="IWH634" s="6"/>
      <c r="IWI634" s="6"/>
      <c r="IWJ634" s="6"/>
      <c r="IWK634" s="6"/>
      <c r="IWL634" s="6"/>
      <c r="IWM634" s="6"/>
      <c r="IWN634" s="6"/>
      <c r="IWO634" s="6"/>
      <c r="IWP634" s="6"/>
      <c r="IWQ634" s="6"/>
      <c r="IWR634" s="6"/>
      <c r="IWS634" s="6"/>
      <c r="IWT634" s="6"/>
      <c r="IWU634" s="6"/>
      <c r="IWV634" s="6"/>
      <c r="IWW634" s="6"/>
      <c r="IWX634" s="6"/>
      <c r="IWY634" s="6"/>
      <c r="IWZ634" s="6"/>
      <c r="IXA634" s="6"/>
      <c r="IXB634" s="6"/>
      <c r="IXC634" s="6"/>
      <c r="IXD634" s="6"/>
      <c r="IXE634" s="6"/>
      <c r="IXF634" s="6"/>
      <c r="IXG634" s="6"/>
      <c r="IXH634" s="6"/>
      <c r="IXI634" s="6"/>
      <c r="IXJ634" s="6"/>
      <c r="IXK634" s="6"/>
      <c r="IXL634" s="6"/>
      <c r="IXM634" s="6"/>
      <c r="IXN634" s="6"/>
      <c r="IXO634" s="6"/>
      <c r="IXP634" s="6"/>
      <c r="IXQ634" s="6"/>
      <c r="IXR634" s="6"/>
      <c r="IXS634" s="6"/>
      <c r="IXT634" s="6"/>
      <c r="IXU634" s="6"/>
      <c r="IXV634" s="6"/>
      <c r="IXW634" s="6"/>
      <c r="IXX634" s="6"/>
      <c r="IXY634" s="6"/>
      <c r="IXZ634" s="6"/>
      <c r="IYA634" s="6"/>
      <c r="IYB634" s="6"/>
      <c r="IYC634" s="6"/>
      <c r="IYD634" s="6"/>
      <c r="IYE634" s="6"/>
      <c r="IYF634" s="6"/>
      <c r="IYG634" s="6"/>
      <c r="IYH634" s="6"/>
      <c r="IYI634" s="6"/>
      <c r="IYJ634" s="6"/>
      <c r="IYK634" s="6"/>
      <c r="IYL634" s="6"/>
      <c r="IYM634" s="6"/>
      <c r="IYN634" s="6"/>
      <c r="IYO634" s="6"/>
      <c r="IYP634" s="6"/>
      <c r="IYQ634" s="6"/>
      <c r="IYR634" s="6"/>
      <c r="IYS634" s="6"/>
      <c r="IYT634" s="6"/>
      <c r="IYU634" s="6"/>
      <c r="IYV634" s="6"/>
      <c r="IYW634" s="6"/>
      <c r="IYX634" s="6"/>
      <c r="IYY634" s="6"/>
      <c r="IYZ634" s="6"/>
      <c r="IZA634" s="6"/>
      <c r="IZB634" s="6"/>
      <c r="IZC634" s="6"/>
      <c r="IZD634" s="6"/>
      <c r="IZE634" s="6"/>
      <c r="IZF634" s="6"/>
      <c r="IZG634" s="6"/>
      <c r="IZH634" s="6"/>
      <c r="IZI634" s="6"/>
      <c r="IZJ634" s="6"/>
      <c r="IZK634" s="6"/>
      <c r="IZL634" s="6"/>
      <c r="IZM634" s="6"/>
      <c r="IZN634" s="6"/>
      <c r="IZO634" s="6"/>
      <c r="IZP634" s="6"/>
      <c r="IZQ634" s="6"/>
      <c r="IZR634" s="6"/>
      <c r="IZS634" s="6"/>
      <c r="IZT634" s="6"/>
      <c r="IZU634" s="6"/>
      <c r="IZV634" s="6"/>
      <c r="IZW634" s="6"/>
      <c r="IZX634" s="6"/>
      <c r="IZY634" s="6"/>
      <c r="IZZ634" s="6"/>
      <c r="JAA634" s="6"/>
      <c r="JAB634" s="6"/>
      <c r="JAC634" s="6"/>
      <c r="JAD634" s="6"/>
      <c r="JAE634" s="6"/>
      <c r="JAF634" s="6"/>
      <c r="JAG634" s="6"/>
      <c r="JAH634" s="6"/>
      <c r="JAI634" s="6"/>
      <c r="JAJ634" s="6"/>
      <c r="JAK634" s="6"/>
      <c r="JAL634" s="6"/>
      <c r="JAM634" s="6"/>
      <c r="JAN634" s="6"/>
      <c r="JAO634" s="6"/>
      <c r="JAP634" s="6"/>
      <c r="JAQ634" s="6"/>
      <c r="JAR634" s="6"/>
      <c r="JAS634" s="6"/>
      <c r="JAT634" s="6"/>
      <c r="JAU634" s="6"/>
      <c r="JAV634" s="6"/>
      <c r="JAW634" s="6"/>
      <c r="JAX634" s="6"/>
      <c r="JAY634" s="6"/>
      <c r="JAZ634" s="6"/>
      <c r="JBA634" s="6"/>
      <c r="JBB634" s="6"/>
      <c r="JBC634" s="6"/>
      <c r="JBD634" s="6"/>
      <c r="JBE634" s="6"/>
      <c r="JBF634" s="6"/>
      <c r="JBG634" s="6"/>
      <c r="JBH634" s="6"/>
      <c r="JBI634" s="6"/>
      <c r="JBJ634" s="6"/>
      <c r="JBK634" s="6"/>
      <c r="JBL634" s="6"/>
      <c r="JBM634" s="6"/>
      <c r="JBN634" s="6"/>
      <c r="JBO634" s="6"/>
      <c r="JBP634" s="6"/>
      <c r="JBQ634" s="6"/>
      <c r="JBR634" s="6"/>
      <c r="JBS634" s="6"/>
      <c r="JBT634" s="6"/>
      <c r="JBU634" s="6"/>
      <c r="JBV634" s="6"/>
      <c r="JBW634" s="6"/>
      <c r="JBX634" s="6"/>
      <c r="JBY634" s="6"/>
      <c r="JBZ634" s="6"/>
      <c r="JCA634" s="6"/>
      <c r="JCB634" s="6"/>
      <c r="JCC634" s="6"/>
      <c r="JCD634" s="6"/>
      <c r="JCE634" s="6"/>
      <c r="JCF634" s="6"/>
      <c r="JCG634" s="6"/>
      <c r="JCH634" s="6"/>
      <c r="JCI634" s="6"/>
      <c r="JCJ634" s="6"/>
      <c r="JCK634" s="6"/>
      <c r="JCL634" s="6"/>
      <c r="JCM634" s="6"/>
      <c r="JCN634" s="6"/>
      <c r="JCO634" s="6"/>
      <c r="JCP634" s="6"/>
      <c r="JCQ634" s="6"/>
      <c r="JCR634" s="6"/>
      <c r="JCS634" s="6"/>
      <c r="JCT634" s="6"/>
      <c r="JCU634" s="6"/>
      <c r="JCV634" s="6"/>
      <c r="JCW634" s="6"/>
      <c r="JCX634" s="6"/>
      <c r="JCY634" s="6"/>
      <c r="JCZ634" s="6"/>
      <c r="JDA634" s="6"/>
      <c r="JDB634" s="6"/>
      <c r="JDC634" s="6"/>
      <c r="JDD634" s="6"/>
      <c r="JDE634" s="6"/>
      <c r="JDF634" s="6"/>
      <c r="JDG634" s="6"/>
      <c r="JDH634" s="6"/>
      <c r="JDI634" s="6"/>
      <c r="JDJ634" s="6"/>
      <c r="JDK634" s="6"/>
      <c r="JDL634" s="6"/>
      <c r="JDM634" s="6"/>
      <c r="JDN634" s="6"/>
      <c r="JDO634" s="6"/>
      <c r="JDP634" s="6"/>
      <c r="JDQ634" s="6"/>
      <c r="JDR634" s="6"/>
      <c r="JDS634" s="6"/>
      <c r="JDT634" s="6"/>
      <c r="JDU634" s="6"/>
      <c r="JDV634" s="6"/>
      <c r="JDW634" s="6"/>
      <c r="JDX634" s="6"/>
      <c r="JDY634" s="6"/>
      <c r="JDZ634" s="6"/>
      <c r="JEA634" s="6"/>
      <c r="JEB634" s="6"/>
      <c r="JEC634" s="6"/>
      <c r="JED634" s="6"/>
      <c r="JEE634" s="6"/>
      <c r="JEF634" s="6"/>
      <c r="JEG634" s="6"/>
      <c r="JEH634" s="6"/>
      <c r="JEI634" s="6"/>
      <c r="JEJ634" s="6"/>
      <c r="JEK634" s="6"/>
      <c r="JEL634" s="6"/>
      <c r="JEM634" s="6"/>
      <c r="JEN634" s="6"/>
      <c r="JEO634" s="6"/>
      <c r="JEP634" s="6"/>
      <c r="JEQ634" s="6"/>
      <c r="JER634" s="6"/>
      <c r="JES634" s="6"/>
      <c r="JET634" s="6"/>
      <c r="JEU634" s="6"/>
      <c r="JEV634" s="6"/>
      <c r="JEW634" s="6"/>
      <c r="JEX634" s="6"/>
      <c r="JEY634" s="6"/>
      <c r="JEZ634" s="6"/>
      <c r="JFA634" s="6"/>
      <c r="JFB634" s="6"/>
      <c r="JFC634" s="6"/>
      <c r="JFD634" s="6"/>
      <c r="JFE634" s="6"/>
      <c r="JFF634" s="6"/>
      <c r="JFG634" s="6"/>
      <c r="JFH634" s="6"/>
      <c r="JFI634" s="6"/>
      <c r="JFJ634" s="6"/>
      <c r="JFK634" s="6"/>
      <c r="JFL634" s="6"/>
      <c r="JFM634" s="6"/>
      <c r="JFN634" s="6"/>
      <c r="JFO634" s="6"/>
      <c r="JFP634" s="6"/>
      <c r="JFQ634" s="6"/>
      <c r="JFR634" s="6"/>
      <c r="JFS634" s="6"/>
      <c r="JFT634" s="6"/>
      <c r="JFU634" s="6"/>
      <c r="JFV634" s="6"/>
      <c r="JFW634" s="6"/>
      <c r="JFX634" s="6"/>
      <c r="JFY634" s="6"/>
      <c r="JFZ634" s="6"/>
      <c r="JGA634" s="6"/>
      <c r="JGB634" s="6"/>
      <c r="JGC634" s="6"/>
      <c r="JGD634" s="6"/>
      <c r="JGE634" s="6"/>
      <c r="JGF634" s="6"/>
      <c r="JGG634" s="6"/>
      <c r="JGH634" s="6"/>
      <c r="JGI634" s="6"/>
      <c r="JGJ634" s="6"/>
      <c r="JGK634" s="6"/>
      <c r="JGL634" s="6"/>
      <c r="JGM634" s="6"/>
      <c r="JGN634" s="6"/>
      <c r="JGO634" s="6"/>
      <c r="JGP634" s="6"/>
      <c r="JGQ634" s="6"/>
      <c r="JGR634" s="6"/>
      <c r="JGS634" s="6"/>
      <c r="JGT634" s="6"/>
      <c r="JGU634" s="6"/>
      <c r="JGV634" s="6"/>
      <c r="JGW634" s="6"/>
      <c r="JGX634" s="6"/>
      <c r="JGY634" s="6"/>
      <c r="JGZ634" s="6"/>
      <c r="JHA634" s="6"/>
      <c r="JHB634" s="6"/>
      <c r="JHC634" s="6"/>
      <c r="JHD634" s="6"/>
      <c r="JHE634" s="6"/>
      <c r="JHF634" s="6"/>
      <c r="JHG634" s="6"/>
      <c r="JHH634" s="6"/>
      <c r="JHI634" s="6"/>
      <c r="JHJ634" s="6"/>
      <c r="JHK634" s="6"/>
      <c r="JHL634" s="6"/>
      <c r="JHM634" s="6"/>
      <c r="JHN634" s="6"/>
      <c r="JHO634" s="6"/>
      <c r="JHP634" s="6"/>
      <c r="JHQ634" s="6"/>
      <c r="JHR634" s="6"/>
      <c r="JHS634" s="6"/>
      <c r="JHT634" s="6"/>
      <c r="JHU634" s="6"/>
      <c r="JHV634" s="6"/>
      <c r="JHW634" s="6"/>
      <c r="JHX634" s="6"/>
      <c r="JHY634" s="6"/>
      <c r="JHZ634" s="6"/>
      <c r="JIA634" s="6"/>
      <c r="JIB634" s="6"/>
      <c r="JIC634" s="6"/>
      <c r="JID634" s="6"/>
      <c r="JIE634" s="6"/>
      <c r="JIF634" s="6"/>
      <c r="JIG634" s="6"/>
      <c r="JIH634" s="6"/>
      <c r="JII634" s="6"/>
      <c r="JIJ634" s="6"/>
      <c r="JIK634" s="6"/>
      <c r="JIL634" s="6"/>
      <c r="JIM634" s="6"/>
      <c r="JIN634" s="6"/>
      <c r="JIO634" s="6"/>
      <c r="JIP634" s="6"/>
      <c r="JIQ634" s="6"/>
      <c r="JIR634" s="6"/>
      <c r="JIS634" s="6"/>
      <c r="JIT634" s="6"/>
      <c r="JIU634" s="6"/>
      <c r="JIV634" s="6"/>
      <c r="JIW634" s="6"/>
      <c r="JIX634" s="6"/>
      <c r="JIY634" s="6"/>
      <c r="JIZ634" s="6"/>
      <c r="JJA634" s="6"/>
      <c r="JJB634" s="6"/>
      <c r="JJC634" s="6"/>
      <c r="JJD634" s="6"/>
      <c r="JJE634" s="6"/>
      <c r="JJF634" s="6"/>
      <c r="JJG634" s="6"/>
      <c r="JJH634" s="6"/>
      <c r="JJI634" s="6"/>
      <c r="JJJ634" s="6"/>
      <c r="JJK634" s="6"/>
      <c r="JJL634" s="6"/>
      <c r="JJM634" s="6"/>
      <c r="JJN634" s="6"/>
      <c r="JJO634" s="6"/>
      <c r="JJP634" s="6"/>
      <c r="JJQ634" s="6"/>
      <c r="JJR634" s="6"/>
      <c r="JJS634" s="6"/>
      <c r="JJT634" s="6"/>
      <c r="JJU634" s="6"/>
      <c r="JJV634" s="6"/>
      <c r="JJW634" s="6"/>
      <c r="JJX634" s="6"/>
      <c r="JJY634" s="6"/>
      <c r="JJZ634" s="6"/>
      <c r="JKA634" s="6"/>
      <c r="JKB634" s="6"/>
      <c r="JKC634" s="6"/>
      <c r="JKD634" s="6"/>
      <c r="JKE634" s="6"/>
      <c r="JKF634" s="6"/>
      <c r="JKG634" s="6"/>
      <c r="JKH634" s="6"/>
      <c r="JKI634" s="6"/>
      <c r="JKJ634" s="6"/>
      <c r="JKK634" s="6"/>
      <c r="JKL634" s="6"/>
      <c r="JKM634" s="6"/>
      <c r="JKN634" s="6"/>
      <c r="JKO634" s="6"/>
      <c r="JKP634" s="6"/>
      <c r="JKQ634" s="6"/>
      <c r="JKR634" s="6"/>
      <c r="JKS634" s="6"/>
      <c r="JKT634" s="6"/>
      <c r="JKU634" s="6"/>
      <c r="JKV634" s="6"/>
      <c r="JKW634" s="6"/>
      <c r="JKX634" s="6"/>
      <c r="JKY634" s="6"/>
      <c r="JKZ634" s="6"/>
      <c r="JLA634" s="6"/>
      <c r="JLB634" s="6"/>
      <c r="JLC634" s="6"/>
      <c r="JLD634" s="6"/>
      <c r="JLE634" s="6"/>
      <c r="JLF634" s="6"/>
      <c r="JLG634" s="6"/>
      <c r="JLH634" s="6"/>
      <c r="JLI634" s="6"/>
      <c r="JLJ634" s="6"/>
      <c r="JLK634" s="6"/>
      <c r="JLL634" s="6"/>
      <c r="JLM634" s="6"/>
      <c r="JLN634" s="6"/>
      <c r="JLO634" s="6"/>
      <c r="JLP634" s="6"/>
      <c r="JLQ634" s="6"/>
      <c r="JLR634" s="6"/>
      <c r="JLS634" s="6"/>
      <c r="JLT634" s="6"/>
      <c r="JLU634" s="6"/>
      <c r="JLV634" s="6"/>
      <c r="JLW634" s="6"/>
      <c r="JLX634" s="6"/>
      <c r="JLY634" s="6"/>
      <c r="JLZ634" s="6"/>
      <c r="JMA634" s="6"/>
      <c r="JMB634" s="6"/>
      <c r="JMC634" s="6"/>
      <c r="JMD634" s="6"/>
      <c r="JME634" s="6"/>
      <c r="JMF634" s="6"/>
      <c r="JMG634" s="6"/>
      <c r="JMH634" s="6"/>
      <c r="JMI634" s="6"/>
      <c r="JMJ634" s="6"/>
      <c r="JMK634" s="6"/>
      <c r="JML634" s="6"/>
      <c r="JMM634" s="6"/>
      <c r="JMN634" s="6"/>
      <c r="JMO634" s="6"/>
      <c r="JMP634" s="6"/>
      <c r="JMQ634" s="6"/>
      <c r="JMR634" s="6"/>
      <c r="JMS634" s="6"/>
      <c r="JMT634" s="6"/>
      <c r="JMU634" s="6"/>
      <c r="JMV634" s="6"/>
      <c r="JMW634" s="6"/>
      <c r="JMX634" s="6"/>
      <c r="JMY634" s="6"/>
      <c r="JMZ634" s="6"/>
      <c r="JNA634" s="6"/>
      <c r="JNB634" s="6"/>
      <c r="JNC634" s="6"/>
      <c r="JND634" s="6"/>
      <c r="JNE634" s="6"/>
      <c r="JNF634" s="6"/>
      <c r="JNG634" s="6"/>
      <c r="JNH634" s="6"/>
      <c r="JNI634" s="6"/>
      <c r="JNJ634" s="6"/>
      <c r="JNK634" s="6"/>
      <c r="JNL634" s="6"/>
      <c r="JNM634" s="6"/>
      <c r="JNN634" s="6"/>
      <c r="JNO634" s="6"/>
      <c r="JNP634" s="6"/>
      <c r="JNQ634" s="6"/>
      <c r="JNR634" s="6"/>
      <c r="JNS634" s="6"/>
      <c r="JNT634" s="6"/>
      <c r="JNU634" s="6"/>
      <c r="JNV634" s="6"/>
      <c r="JNW634" s="6"/>
      <c r="JNX634" s="6"/>
      <c r="JNY634" s="6"/>
      <c r="JNZ634" s="6"/>
      <c r="JOA634" s="6"/>
      <c r="JOB634" s="6"/>
      <c r="JOC634" s="6"/>
      <c r="JOD634" s="6"/>
      <c r="JOE634" s="6"/>
      <c r="JOF634" s="6"/>
      <c r="JOG634" s="6"/>
      <c r="JOH634" s="6"/>
      <c r="JOI634" s="6"/>
      <c r="JOJ634" s="6"/>
      <c r="JOK634" s="6"/>
      <c r="JOL634" s="6"/>
      <c r="JOM634" s="6"/>
      <c r="JON634" s="6"/>
      <c r="JOO634" s="6"/>
      <c r="JOP634" s="6"/>
      <c r="JOQ634" s="6"/>
      <c r="JOR634" s="6"/>
      <c r="JOS634" s="6"/>
      <c r="JOT634" s="6"/>
      <c r="JOU634" s="6"/>
      <c r="JOV634" s="6"/>
      <c r="JOW634" s="6"/>
      <c r="JOX634" s="6"/>
      <c r="JOY634" s="6"/>
      <c r="JOZ634" s="6"/>
      <c r="JPA634" s="6"/>
      <c r="JPB634" s="6"/>
      <c r="JPC634" s="6"/>
      <c r="JPD634" s="6"/>
      <c r="JPE634" s="6"/>
      <c r="JPF634" s="6"/>
      <c r="JPG634" s="6"/>
      <c r="JPH634" s="6"/>
      <c r="JPI634" s="6"/>
      <c r="JPJ634" s="6"/>
      <c r="JPK634" s="6"/>
      <c r="JPL634" s="6"/>
      <c r="JPM634" s="6"/>
      <c r="JPN634" s="6"/>
      <c r="JPO634" s="6"/>
      <c r="JPP634" s="6"/>
      <c r="JPQ634" s="6"/>
      <c r="JPR634" s="6"/>
      <c r="JPS634" s="6"/>
      <c r="JPT634" s="6"/>
      <c r="JPU634" s="6"/>
      <c r="JPV634" s="6"/>
      <c r="JPW634" s="6"/>
      <c r="JPX634" s="6"/>
      <c r="JPY634" s="6"/>
      <c r="JPZ634" s="6"/>
      <c r="JQA634" s="6"/>
      <c r="JQB634" s="6"/>
      <c r="JQC634" s="6"/>
      <c r="JQD634" s="6"/>
      <c r="JQE634" s="6"/>
      <c r="JQF634" s="6"/>
      <c r="JQG634" s="6"/>
      <c r="JQH634" s="6"/>
      <c r="JQI634" s="6"/>
      <c r="JQJ634" s="6"/>
      <c r="JQK634" s="6"/>
      <c r="JQL634" s="6"/>
      <c r="JQM634" s="6"/>
      <c r="JQN634" s="6"/>
      <c r="JQO634" s="6"/>
      <c r="JQP634" s="6"/>
      <c r="JQQ634" s="6"/>
      <c r="JQR634" s="6"/>
      <c r="JQS634" s="6"/>
      <c r="JQT634" s="6"/>
      <c r="JQU634" s="6"/>
      <c r="JQV634" s="6"/>
      <c r="JQW634" s="6"/>
      <c r="JQX634" s="6"/>
      <c r="JQY634" s="6"/>
      <c r="JQZ634" s="6"/>
      <c r="JRA634" s="6"/>
      <c r="JRB634" s="6"/>
      <c r="JRC634" s="6"/>
      <c r="JRD634" s="6"/>
      <c r="JRE634" s="6"/>
      <c r="JRF634" s="6"/>
      <c r="JRG634" s="6"/>
      <c r="JRH634" s="6"/>
      <c r="JRI634" s="6"/>
      <c r="JRJ634" s="6"/>
      <c r="JRK634" s="6"/>
      <c r="JRL634" s="6"/>
      <c r="JRM634" s="6"/>
      <c r="JRN634" s="6"/>
      <c r="JRO634" s="6"/>
      <c r="JRP634" s="6"/>
      <c r="JRQ634" s="6"/>
      <c r="JRR634" s="6"/>
      <c r="JRS634" s="6"/>
      <c r="JRT634" s="6"/>
      <c r="JRU634" s="6"/>
      <c r="JRV634" s="6"/>
      <c r="JRW634" s="6"/>
      <c r="JRX634" s="6"/>
      <c r="JRY634" s="6"/>
      <c r="JRZ634" s="6"/>
      <c r="JSA634" s="6"/>
      <c r="JSB634" s="6"/>
      <c r="JSC634" s="6"/>
      <c r="JSD634" s="6"/>
      <c r="JSE634" s="6"/>
      <c r="JSF634" s="6"/>
      <c r="JSG634" s="6"/>
      <c r="JSH634" s="6"/>
      <c r="JSI634" s="6"/>
      <c r="JSJ634" s="6"/>
      <c r="JSK634" s="6"/>
      <c r="JSL634" s="6"/>
      <c r="JSM634" s="6"/>
      <c r="JSN634" s="6"/>
      <c r="JSO634" s="6"/>
      <c r="JSP634" s="6"/>
      <c r="JSQ634" s="6"/>
      <c r="JSR634" s="6"/>
      <c r="JSS634" s="6"/>
      <c r="JST634" s="6"/>
      <c r="JSU634" s="6"/>
      <c r="JSV634" s="6"/>
      <c r="JSW634" s="6"/>
      <c r="JSX634" s="6"/>
      <c r="JSY634" s="6"/>
      <c r="JSZ634" s="6"/>
      <c r="JTA634" s="6"/>
      <c r="JTB634" s="6"/>
      <c r="JTC634" s="6"/>
      <c r="JTD634" s="6"/>
      <c r="JTE634" s="6"/>
      <c r="JTF634" s="6"/>
      <c r="JTG634" s="6"/>
      <c r="JTH634" s="6"/>
      <c r="JTI634" s="6"/>
      <c r="JTJ634" s="6"/>
      <c r="JTK634" s="6"/>
      <c r="JTL634" s="6"/>
      <c r="JTM634" s="6"/>
      <c r="JTN634" s="6"/>
      <c r="JTO634" s="6"/>
      <c r="JTP634" s="6"/>
      <c r="JTQ634" s="6"/>
      <c r="JTR634" s="6"/>
      <c r="JTS634" s="6"/>
      <c r="JTT634" s="6"/>
      <c r="JTU634" s="6"/>
      <c r="JTV634" s="6"/>
      <c r="JTW634" s="6"/>
      <c r="JTX634" s="6"/>
      <c r="JTY634" s="6"/>
      <c r="JTZ634" s="6"/>
      <c r="JUA634" s="6"/>
      <c r="JUB634" s="6"/>
      <c r="JUC634" s="6"/>
      <c r="JUD634" s="6"/>
      <c r="JUE634" s="6"/>
      <c r="JUF634" s="6"/>
      <c r="JUG634" s="6"/>
      <c r="JUH634" s="6"/>
      <c r="JUI634" s="6"/>
      <c r="JUJ634" s="6"/>
      <c r="JUK634" s="6"/>
      <c r="JUL634" s="6"/>
      <c r="JUM634" s="6"/>
      <c r="JUN634" s="6"/>
      <c r="JUO634" s="6"/>
      <c r="JUP634" s="6"/>
      <c r="JUQ634" s="6"/>
      <c r="JUR634" s="6"/>
      <c r="JUS634" s="6"/>
      <c r="JUT634" s="6"/>
      <c r="JUU634" s="6"/>
      <c r="JUV634" s="6"/>
      <c r="JUW634" s="6"/>
      <c r="JUX634" s="6"/>
      <c r="JUY634" s="6"/>
      <c r="JUZ634" s="6"/>
      <c r="JVA634" s="6"/>
      <c r="JVB634" s="6"/>
      <c r="JVC634" s="6"/>
      <c r="JVD634" s="6"/>
      <c r="JVE634" s="6"/>
      <c r="JVF634" s="6"/>
      <c r="JVG634" s="6"/>
      <c r="JVH634" s="6"/>
      <c r="JVI634" s="6"/>
      <c r="JVJ634" s="6"/>
      <c r="JVK634" s="6"/>
      <c r="JVL634" s="6"/>
      <c r="JVM634" s="6"/>
      <c r="JVN634" s="6"/>
      <c r="JVO634" s="6"/>
      <c r="JVP634" s="6"/>
      <c r="JVQ634" s="6"/>
      <c r="JVR634" s="6"/>
      <c r="JVS634" s="6"/>
      <c r="JVT634" s="6"/>
      <c r="JVU634" s="6"/>
      <c r="JVV634" s="6"/>
      <c r="JVW634" s="6"/>
      <c r="JVX634" s="6"/>
      <c r="JVY634" s="6"/>
      <c r="JVZ634" s="6"/>
      <c r="JWA634" s="6"/>
      <c r="JWB634" s="6"/>
      <c r="JWC634" s="6"/>
      <c r="JWD634" s="6"/>
      <c r="JWE634" s="6"/>
      <c r="JWF634" s="6"/>
      <c r="JWG634" s="6"/>
      <c r="JWH634" s="6"/>
      <c r="JWI634" s="6"/>
      <c r="JWJ634" s="6"/>
      <c r="JWK634" s="6"/>
      <c r="JWL634" s="6"/>
      <c r="JWM634" s="6"/>
      <c r="JWN634" s="6"/>
      <c r="JWO634" s="6"/>
      <c r="JWP634" s="6"/>
      <c r="JWQ634" s="6"/>
      <c r="JWR634" s="6"/>
      <c r="JWS634" s="6"/>
      <c r="JWT634" s="6"/>
      <c r="JWU634" s="6"/>
      <c r="JWV634" s="6"/>
      <c r="JWW634" s="6"/>
      <c r="JWX634" s="6"/>
      <c r="JWY634" s="6"/>
      <c r="JWZ634" s="6"/>
      <c r="JXA634" s="6"/>
      <c r="JXB634" s="6"/>
      <c r="JXC634" s="6"/>
      <c r="JXD634" s="6"/>
      <c r="JXE634" s="6"/>
      <c r="JXF634" s="6"/>
      <c r="JXG634" s="6"/>
      <c r="JXH634" s="6"/>
      <c r="JXI634" s="6"/>
      <c r="JXJ634" s="6"/>
      <c r="JXK634" s="6"/>
      <c r="JXL634" s="6"/>
      <c r="JXM634" s="6"/>
      <c r="JXN634" s="6"/>
      <c r="JXO634" s="6"/>
      <c r="JXP634" s="6"/>
      <c r="JXQ634" s="6"/>
      <c r="JXR634" s="6"/>
      <c r="JXS634" s="6"/>
      <c r="JXT634" s="6"/>
      <c r="JXU634" s="6"/>
      <c r="JXV634" s="6"/>
      <c r="JXW634" s="6"/>
      <c r="JXX634" s="6"/>
      <c r="JXY634" s="6"/>
      <c r="JXZ634" s="6"/>
      <c r="JYA634" s="6"/>
      <c r="JYB634" s="6"/>
      <c r="JYC634" s="6"/>
      <c r="JYD634" s="6"/>
      <c r="JYE634" s="6"/>
      <c r="JYF634" s="6"/>
      <c r="JYG634" s="6"/>
      <c r="JYH634" s="6"/>
      <c r="JYI634" s="6"/>
      <c r="JYJ634" s="6"/>
      <c r="JYK634" s="6"/>
      <c r="JYL634" s="6"/>
      <c r="JYM634" s="6"/>
      <c r="JYN634" s="6"/>
      <c r="JYO634" s="6"/>
      <c r="JYP634" s="6"/>
      <c r="JYQ634" s="6"/>
      <c r="JYR634" s="6"/>
      <c r="JYS634" s="6"/>
      <c r="JYT634" s="6"/>
      <c r="JYU634" s="6"/>
      <c r="JYV634" s="6"/>
      <c r="JYW634" s="6"/>
      <c r="JYX634" s="6"/>
      <c r="JYY634" s="6"/>
      <c r="JYZ634" s="6"/>
      <c r="JZA634" s="6"/>
      <c r="JZB634" s="6"/>
      <c r="JZC634" s="6"/>
      <c r="JZD634" s="6"/>
      <c r="JZE634" s="6"/>
      <c r="JZF634" s="6"/>
      <c r="JZG634" s="6"/>
      <c r="JZH634" s="6"/>
      <c r="JZI634" s="6"/>
      <c r="JZJ634" s="6"/>
      <c r="JZK634" s="6"/>
      <c r="JZL634" s="6"/>
      <c r="JZM634" s="6"/>
      <c r="JZN634" s="6"/>
      <c r="JZO634" s="6"/>
      <c r="JZP634" s="6"/>
      <c r="JZQ634" s="6"/>
      <c r="JZR634" s="6"/>
      <c r="JZS634" s="6"/>
      <c r="JZT634" s="6"/>
      <c r="JZU634" s="6"/>
      <c r="JZV634" s="6"/>
      <c r="JZW634" s="6"/>
      <c r="JZX634" s="6"/>
      <c r="JZY634" s="6"/>
      <c r="JZZ634" s="6"/>
      <c r="KAA634" s="6"/>
      <c r="KAB634" s="6"/>
      <c r="KAC634" s="6"/>
      <c r="KAD634" s="6"/>
      <c r="KAE634" s="6"/>
      <c r="KAF634" s="6"/>
      <c r="KAG634" s="6"/>
      <c r="KAH634" s="6"/>
      <c r="KAI634" s="6"/>
      <c r="KAJ634" s="6"/>
      <c r="KAK634" s="6"/>
      <c r="KAL634" s="6"/>
      <c r="KAM634" s="6"/>
      <c r="KAN634" s="6"/>
      <c r="KAO634" s="6"/>
      <c r="KAP634" s="6"/>
      <c r="KAQ634" s="6"/>
      <c r="KAR634" s="6"/>
      <c r="KAS634" s="6"/>
      <c r="KAT634" s="6"/>
      <c r="KAU634" s="6"/>
      <c r="KAV634" s="6"/>
      <c r="KAW634" s="6"/>
      <c r="KAX634" s="6"/>
      <c r="KAY634" s="6"/>
      <c r="KAZ634" s="6"/>
      <c r="KBA634" s="6"/>
      <c r="KBB634" s="6"/>
      <c r="KBC634" s="6"/>
      <c r="KBD634" s="6"/>
      <c r="KBE634" s="6"/>
      <c r="KBF634" s="6"/>
      <c r="KBG634" s="6"/>
      <c r="KBH634" s="6"/>
      <c r="KBI634" s="6"/>
      <c r="KBJ634" s="6"/>
      <c r="KBK634" s="6"/>
      <c r="KBL634" s="6"/>
      <c r="KBM634" s="6"/>
      <c r="KBN634" s="6"/>
      <c r="KBO634" s="6"/>
      <c r="KBP634" s="6"/>
      <c r="KBQ634" s="6"/>
      <c r="KBR634" s="6"/>
      <c r="KBS634" s="6"/>
      <c r="KBT634" s="6"/>
      <c r="KBU634" s="6"/>
      <c r="KBV634" s="6"/>
      <c r="KBW634" s="6"/>
      <c r="KBX634" s="6"/>
      <c r="KBY634" s="6"/>
      <c r="KBZ634" s="6"/>
      <c r="KCA634" s="6"/>
      <c r="KCB634" s="6"/>
      <c r="KCC634" s="6"/>
      <c r="KCD634" s="6"/>
      <c r="KCE634" s="6"/>
      <c r="KCF634" s="6"/>
      <c r="KCG634" s="6"/>
      <c r="KCH634" s="6"/>
      <c r="KCI634" s="6"/>
      <c r="KCJ634" s="6"/>
      <c r="KCK634" s="6"/>
      <c r="KCL634" s="6"/>
      <c r="KCM634" s="6"/>
      <c r="KCN634" s="6"/>
      <c r="KCO634" s="6"/>
      <c r="KCP634" s="6"/>
      <c r="KCQ634" s="6"/>
      <c r="KCR634" s="6"/>
      <c r="KCS634" s="6"/>
      <c r="KCT634" s="6"/>
      <c r="KCU634" s="6"/>
      <c r="KCV634" s="6"/>
      <c r="KCW634" s="6"/>
      <c r="KCX634" s="6"/>
      <c r="KCY634" s="6"/>
      <c r="KCZ634" s="6"/>
      <c r="KDA634" s="6"/>
      <c r="KDB634" s="6"/>
      <c r="KDC634" s="6"/>
      <c r="KDD634" s="6"/>
      <c r="KDE634" s="6"/>
      <c r="KDF634" s="6"/>
      <c r="KDG634" s="6"/>
      <c r="KDH634" s="6"/>
      <c r="KDI634" s="6"/>
      <c r="KDJ634" s="6"/>
      <c r="KDK634" s="6"/>
      <c r="KDL634" s="6"/>
      <c r="KDM634" s="6"/>
      <c r="KDN634" s="6"/>
      <c r="KDO634" s="6"/>
      <c r="KDP634" s="6"/>
      <c r="KDQ634" s="6"/>
      <c r="KDR634" s="6"/>
      <c r="KDS634" s="6"/>
      <c r="KDT634" s="6"/>
      <c r="KDU634" s="6"/>
      <c r="KDV634" s="6"/>
      <c r="KDW634" s="6"/>
      <c r="KDX634" s="6"/>
      <c r="KDY634" s="6"/>
      <c r="KDZ634" s="6"/>
      <c r="KEA634" s="6"/>
      <c r="KEB634" s="6"/>
      <c r="KEC634" s="6"/>
      <c r="KED634" s="6"/>
      <c r="KEE634" s="6"/>
      <c r="KEF634" s="6"/>
      <c r="KEG634" s="6"/>
      <c r="KEH634" s="6"/>
      <c r="KEI634" s="6"/>
      <c r="KEJ634" s="6"/>
      <c r="KEK634" s="6"/>
      <c r="KEL634" s="6"/>
      <c r="KEM634" s="6"/>
      <c r="KEN634" s="6"/>
      <c r="KEO634" s="6"/>
      <c r="KEP634" s="6"/>
      <c r="KEQ634" s="6"/>
      <c r="KER634" s="6"/>
      <c r="KES634" s="6"/>
      <c r="KET634" s="6"/>
      <c r="KEU634" s="6"/>
      <c r="KEV634" s="6"/>
      <c r="KEW634" s="6"/>
      <c r="KEX634" s="6"/>
      <c r="KEY634" s="6"/>
      <c r="KEZ634" s="6"/>
      <c r="KFA634" s="6"/>
      <c r="KFB634" s="6"/>
      <c r="KFC634" s="6"/>
      <c r="KFD634" s="6"/>
      <c r="KFE634" s="6"/>
      <c r="KFF634" s="6"/>
      <c r="KFG634" s="6"/>
      <c r="KFH634" s="6"/>
      <c r="KFI634" s="6"/>
      <c r="KFJ634" s="6"/>
      <c r="KFK634" s="6"/>
      <c r="KFL634" s="6"/>
      <c r="KFM634" s="6"/>
      <c r="KFN634" s="6"/>
      <c r="KFO634" s="6"/>
      <c r="KFP634" s="6"/>
      <c r="KFQ634" s="6"/>
      <c r="KFR634" s="6"/>
      <c r="KFS634" s="6"/>
      <c r="KFT634" s="6"/>
      <c r="KFU634" s="6"/>
      <c r="KFV634" s="6"/>
      <c r="KFW634" s="6"/>
      <c r="KFX634" s="6"/>
      <c r="KFY634" s="6"/>
      <c r="KFZ634" s="6"/>
      <c r="KGA634" s="6"/>
      <c r="KGB634" s="6"/>
      <c r="KGC634" s="6"/>
      <c r="KGD634" s="6"/>
      <c r="KGE634" s="6"/>
      <c r="KGF634" s="6"/>
      <c r="KGG634" s="6"/>
      <c r="KGH634" s="6"/>
      <c r="KGI634" s="6"/>
      <c r="KGJ634" s="6"/>
      <c r="KGK634" s="6"/>
      <c r="KGL634" s="6"/>
      <c r="KGM634" s="6"/>
      <c r="KGN634" s="6"/>
      <c r="KGO634" s="6"/>
      <c r="KGP634" s="6"/>
      <c r="KGQ634" s="6"/>
      <c r="KGR634" s="6"/>
      <c r="KGS634" s="6"/>
      <c r="KGT634" s="6"/>
      <c r="KGU634" s="6"/>
      <c r="KGV634" s="6"/>
      <c r="KGW634" s="6"/>
      <c r="KGX634" s="6"/>
      <c r="KGY634" s="6"/>
      <c r="KGZ634" s="6"/>
      <c r="KHA634" s="6"/>
      <c r="KHB634" s="6"/>
      <c r="KHC634" s="6"/>
      <c r="KHD634" s="6"/>
      <c r="KHE634" s="6"/>
      <c r="KHF634" s="6"/>
      <c r="KHG634" s="6"/>
      <c r="KHH634" s="6"/>
      <c r="KHI634" s="6"/>
      <c r="KHJ634" s="6"/>
      <c r="KHK634" s="6"/>
      <c r="KHL634" s="6"/>
      <c r="KHM634" s="6"/>
      <c r="KHN634" s="6"/>
      <c r="KHO634" s="6"/>
      <c r="KHP634" s="6"/>
      <c r="KHQ634" s="6"/>
      <c r="KHR634" s="6"/>
      <c r="KHS634" s="6"/>
      <c r="KHT634" s="6"/>
      <c r="KHU634" s="6"/>
      <c r="KHV634" s="6"/>
      <c r="KHW634" s="6"/>
      <c r="KHX634" s="6"/>
      <c r="KHY634" s="6"/>
      <c r="KHZ634" s="6"/>
      <c r="KIA634" s="6"/>
      <c r="KIB634" s="6"/>
      <c r="KIC634" s="6"/>
      <c r="KID634" s="6"/>
      <c r="KIE634" s="6"/>
      <c r="KIF634" s="6"/>
      <c r="KIG634" s="6"/>
      <c r="KIH634" s="6"/>
      <c r="KII634" s="6"/>
      <c r="KIJ634" s="6"/>
      <c r="KIK634" s="6"/>
      <c r="KIL634" s="6"/>
      <c r="KIM634" s="6"/>
      <c r="KIN634" s="6"/>
      <c r="KIO634" s="6"/>
      <c r="KIP634" s="6"/>
      <c r="KIQ634" s="6"/>
      <c r="KIR634" s="6"/>
      <c r="KIS634" s="6"/>
      <c r="KIT634" s="6"/>
      <c r="KIU634" s="6"/>
      <c r="KIV634" s="6"/>
      <c r="KIW634" s="6"/>
      <c r="KIX634" s="6"/>
      <c r="KIY634" s="6"/>
      <c r="KIZ634" s="6"/>
      <c r="KJA634" s="6"/>
      <c r="KJB634" s="6"/>
      <c r="KJC634" s="6"/>
      <c r="KJD634" s="6"/>
      <c r="KJE634" s="6"/>
      <c r="KJF634" s="6"/>
      <c r="KJG634" s="6"/>
      <c r="KJH634" s="6"/>
      <c r="KJI634" s="6"/>
      <c r="KJJ634" s="6"/>
      <c r="KJK634" s="6"/>
      <c r="KJL634" s="6"/>
      <c r="KJM634" s="6"/>
      <c r="KJN634" s="6"/>
      <c r="KJO634" s="6"/>
      <c r="KJP634" s="6"/>
      <c r="KJQ634" s="6"/>
      <c r="KJR634" s="6"/>
      <c r="KJS634" s="6"/>
      <c r="KJT634" s="6"/>
      <c r="KJU634" s="6"/>
      <c r="KJV634" s="6"/>
      <c r="KJW634" s="6"/>
      <c r="KJX634" s="6"/>
      <c r="KJY634" s="6"/>
      <c r="KJZ634" s="6"/>
      <c r="KKA634" s="6"/>
      <c r="KKB634" s="6"/>
      <c r="KKC634" s="6"/>
      <c r="KKD634" s="6"/>
      <c r="KKE634" s="6"/>
      <c r="KKF634" s="6"/>
      <c r="KKG634" s="6"/>
      <c r="KKH634" s="6"/>
      <c r="KKI634" s="6"/>
      <c r="KKJ634" s="6"/>
      <c r="KKK634" s="6"/>
      <c r="KKL634" s="6"/>
      <c r="KKM634" s="6"/>
      <c r="KKN634" s="6"/>
      <c r="KKO634" s="6"/>
      <c r="KKP634" s="6"/>
      <c r="KKQ634" s="6"/>
      <c r="KKR634" s="6"/>
      <c r="KKS634" s="6"/>
      <c r="KKT634" s="6"/>
      <c r="KKU634" s="6"/>
      <c r="KKV634" s="6"/>
      <c r="KKW634" s="6"/>
      <c r="KKX634" s="6"/>
      <c r="KKY634" s="6"/>
      <c r="KKZ634" s="6"/>
      <c r="KLA634" s="6"/>
      <c r="KLB634" s="6"/>
      <c r="KLC634" s="6"/>
      <c r="KLD634" s="6"/>
      <c r="KLE634" s="6"/>
      <c r="KLF634" s="6"/>
      <c r="KLG634" s="6"/>
      <c r="KLH634" s="6"/>
      <c r="KLI634" s="6"/>
      <c r="KLJ634" s="6"/>
      <c r="KLK634" s="6"/>
      <c r="KLL634" s="6"/>
      <c r="KLM634" s="6"/>
      <c r="KLN634" s="6"/>
      <c r="KLO634" s="6"/>
      <c r="KLP634" s="6"/>
      <c r="KLQ634" s="6"/>
      <c r="KLR634" s="6"/>
      <c r="KLS634" s="6"/>
      <c r="KLT634" s="6"/>
      <c r="KLU634" s="6"/>
      <c r="KLV634" s="6"/>
      <c r="KLW634" s="6"/>
      <c r="KLX634" s="6"/>
      <c r="KLY634" s="6"/>
      <c r="KLZ634" s="6"/>
      <c r="KMA634" s="6"/>
      <c r="KMB634" s="6"/>
      <c r="KMC634" s="6"/>
      <c r="KMD634" s="6"/>
      <c r="KME634" s="6"/>
      <c r="KMF634" s="6"/>
      <c r="KMG634" s="6"/>
      <c r="KMH634" s="6"/>
      <c r="KMI634" s="6"/>
      <c r="KMJ634" s="6"/>
      <c r="KMK634" s="6"/>
      <c r="KML634" s="6"/>
      <c r="KMM634" s="6"/>
      <c r="KMN634" s="6"/>
      <c r="KMO634" s="6"/>
      <c r="KMP634" s="6"/>
      <c r="KMQ634" s="6"/>
      <c r="KMR634" s="6"/>
      <c r="KMS634" s="6"/>
      <c r="KMT634" s="6"/>
      <c r="KMU634" s="6"/>
      <c r="KMV634" s="6"/>
      <c r="KMW634" s="6"/>
      <c r="KMX634" s="6"/>
      <c r="KMY634" s="6"/>
      <c r="KMZ634" s="6"/>
      <c r="KNA634" s="6"/>
      <c r="KNB634" s="6"/>
      <c r="KNC634" s="6"/>
      <c r="KND634" s="6"/>
      <c r="KNE634" s="6"/>
      <c r="KNF634" s="6"/>
      <c r="KNG634" s="6"/>
      <c r="KNH634" s="6"/>
      <c r="KNI634" s="6"/>
      <c r="KNJ634" s="6"/>
      <c r="KNK634" s="6"/>
      <c r="KNL634" s="6"/>
      <c r="KNM634" s="6"/>
      <c r="KNN634" s="6"/>
      <c r="KNO634" s="6"/>
      <c r="KNP634" s="6"/>
      <c r="KNQ634" s="6"/>
      <c r="KNR634" s="6"/>
      <c r="KNS634" s="6"/>
      <c r="KNT634" s="6"/>
      <c r="KNU634" s="6"/>
      <c r="KNV634" s="6"/>
      <c r="KNW634" s="6"/>
      <c r="KNX634" s="6"/>
      <c r="KNY634" s="6"/>
      <c r="KNZ634" s="6"/>
      <c r="KOA634" s="6"/>
      <c r="KOB634" s="6"/>
      <c r="KOC634" s="6"/>
      <c r="KOD634" s="6"/>
      <c r="KOE634" s="6"/>
      <c r="KOF634" s="6"/>
      <c r="KOG634" s="6"/>
      <c r="KOH634" s="6"/>
      <c r="KOI634" s="6"/>
      <c r="KOJ634" s="6"/>
      <c r="KOK634" s="6"/>
      <c r="KOL634" s="6"/>
      <c r="KOM634" s="6"/>
      <c r="KON634" s="6"/>
      <c r="KOO634" s="6"/>
      <c r="KOP634" s="6"/>
      <c r="KOQ634" s="6"/>
      <c r="KOR634" s="6"/>
      <c r="KOS634" s="6"/>
      <c r="KOT634" s="6"/>
      <c r="KOU634" s="6"/>
      <c r="KOV634" s="6"/>
      <c r="KOW634" s="6"/>
      <c r="KOX634" s="6"/>
      <c r="KOY634" s="6"/>
      <c r="KOZ634" s="6"/>
      <c r="KPA634" s="6"/>
      <c r="KPB634" s="6"/>
      <c r="KPC634" s="6"/>
      <c r="KPD634" s="6"/>
      <c r="KPE634" s="6"/>
      <c r="KPF634" s="6"/>
      <c r="KPG634" s="6"/>
      <c r="KPH634" s="6"/>
      <c r="KPI634" s="6"/>
      <c r="KPJ634" s="6"/>
      <c r="KPK634" s="6"/>
      <c r="KPL634" s="6"/>
      <c r="KPM634" s="6"/>
      <c r="KPN634" s="6"/>
      <c r="KPO634" s="6"/>
      <c r="KPP634" s="6"/>
      <c r="KPQ634" s="6"/>
      <c r="KPR634" s="6"/>
      <c r="KPS634" s="6"/>
      <c r="KPT634" s="6"/>
      <c r="KPU634" s="6"/>
      <c r="KPV634" s="6"/>
      <c r="KPW634" s="6"/>
      <c r="KPX634" s="6"/>
      <c r="KPY634" s="6"/>
      <c r="KPZ634" s="6"/>
      <c r="KQA634" s="6"/>
      <c r="KQB634" s="6"/>
      <c r="KQC634" s="6"/>
      <c r="KQD634" s="6"/>
      <c r="KQE634" s="6"/>
      <c r="KQF634" s="6"/>
      <c r="KQG634" s="6"/>
      <c r="KQH634" s="6"/>
      <c r="KQI634" s="6"/>
      <c r="KQJ634" s="6"/>
      <c r="KQK634" s="6"/>
      <c r="KQL634" s="6"/>
      <c r="KQM634" s="6"/>
      <c r="KQN634" s="6"/>
      <c r="KQO634" s="6"/>
      <c r="KQP634" s="6"/>
      <c r="KQQ634" s="6"/>
      <c r="KQR634" s="6"/>
      <c r="KQS634" s="6"/>
      <c r="KQT634" s="6"/>
      <c r="KQU634" s="6"/>
      <c r="KQV634" s="6"/>
      <c r="KQW634" s="6"/>
      <c r="KQX634" s="6"/>
      <c r="KQY634" s="6"/>
      <c r="KQZ634" s="6"/>
      <c r="KRA634" s="6"/>
      <c r="KRB634" s="6"/>
      <c r="KRC634" s="6"/>
      <c r="KRD634" s="6"/>
      <c r="KRE634" s="6"/>
      <c r="KRF634" s="6"/>
      <c r="KRG634" s="6"/>
      <c r="KRH634" s="6"/>
      <c r="KRI634" s="6"/>
      <c r="KRJ634" s="6"/>
      <c r="KRK634" s="6"/>
      <c r="KRL634" s="6"/>
      <c r="KRM634" s="6"/>
      <c r="KRN634" s="6"/>
      <c r="KRO634" s="6"/>
      <c r="KRP634" s="6"/>
      <c r="KRQ634" s="6"/>
      <c r="KRR634" s="6"/>
      <c r="KRS634" s="6"/>
      <c r="KRT634" s="6"/>
      <c r="KRU634" s="6"/>
      <c r="KRV634" s="6"/>
      <c r="KRW634" s="6"/>
      <c r="KRX634" s="6"/>
      <c r="KRY634" s="6"/>
      <c r="KRZ634" s="6"/>
      <c r="KSA634" s="6"/>
      <c r="KSB634" s="6"/>
      <c r="KSC634" s="6"/>
      <c r="KSD634" s="6"/>
      <c r="KSE634" s="6"/>
      <c r="KSF634" s="6"/>
      <c r="KSG634" s="6"/>
      <c r="KSH634" s="6"/>
      <c r="KSI634" s="6"/>
      <c r="KSJ634" s="6"/>
      <c r="KSK634" s="6"/>
      <c r="KSL634" s="6"/>
      <c r="KSM634" s="6"/>
      <c r="KSN634" s="6"/>
      <c r="KSO634" s="6"/>
      <c r="KSP634" s="6"/>
      <c r="KSQ634" s="6"/>
      <c r="KSR634" s="6"/>
      <c r="KSS634" s="6"/>
      <c r="KST634" s="6"/>
      <c r="KSU634" s="6"/>
      <c r="KSV634" s="6"/>
      <c r="KSW634" s="6"/>
      <c r="KSX634" s="6"/>
      <c r="KSY634" s="6"/>
      <c r="KSZ634" s="6"/>
      <c r="KTA634" s="6"/>
      <c r="KTB634" s="6"/>
      <c r="KTC634" s="6"/>
      <c r="KTD634" s="6"/>
      <c r="KTE634" s="6"/>
      <c r="KTF634" s="6"/>
      <c r="KTG634" s="6"/>
      <c r="KTH634" s="6"/>
      <c r="KTI634" s="6"/>
      <c r="KTJ634" s="6"/>
      <c r="KTK634" s="6"/>
      <c r="KTL634" s="6"/>
      <c r="KTM634" s="6"/>
      <c r="KTN634" s="6"/>
      <c r="KTO634" s="6"/>
      <c r="KTP634" s="6"/>
      <c r="KTQ634" s="6"/>
      <c r="KTR634" s="6"/>
      <c r="KTS634" s="6"/>
      <c r="KTT634" s="6"/>
      <c r="KTU634" s="6"/>
      <c r="KTV634" s="6"/>
      <c r="KTW634" s="6"/>
      <c r="KTX634" s="6"/>
      <c r="KTY634" s="6"/>
      <c r="KTZ634" s="6"/>
      <c r="KUA634" s="6"/>
      <c r="KUB634" s="6"/>
      <c r="KUC634" s="6"/>
      <c r="KUD634" s="6"/>
      <c r="KUE634" s="6"/>
      <c r="KUF634" s="6"/>
      <c r="KUG634" s="6"/>
      <c r="KUH634" s="6"/>
      <c r="KUI634" s="6"/>
      <c r="KUJ634" s="6"/>
      <c r="KUK634" s="6"/>
      <c r="KUL634" s="6"/>
      <c r="KUM634" s="6"/>
      <c r="KUN634" s="6"/>
      <c r="KUO634" s="6"/>
      <c r="KUP634" s="6"/>
      <c r="KUQ634" s="6"/>
      <c r="KUR634" s="6"/>
      <c r="KUS634" s="6"/>
      <c r="KUT634" s="6"/>
      <c r="KUU634" s="6"/>
      <c r="KUV634" s="6"/>
      <c r="KUW634" s="6"/>
      <c r="KUX634" s="6"/>
      <c r="KUY634" s="6"/>
      <c r="KUZ634" s="6"/>
      <c r="KVA634" s="6"/>
      <c r="KVB634" s="6"/>
      <c r="KVC634" s="6"/>
      <c r="KVD634" s="6"/>
      <c r="KVE634" s="6"/>
      <c r="KVF634" s="6"/>
      <c r="KVG634" s="6"/>
      <c r="KVH634" s="6"/>
      <c r="KVI634" s="6"/>
      <c r="KVJ634" s="6"/>
      <c r="KVK634" s="6"/>
      <c r="KVL634" s="6"/>
      <c r="KVM634" s="6"/>
      <c r="KVN634" s="6"/>
      <c r="KVO634" s="6"/>
      <c r="KVP634" s="6"/>
      <c r="KVQ634" s="6"/>
      <c r="KVR634" s="6"/>
      <c r="KVS634" s="6"/>
      <c r="KVT634" s="6"/>
      <c r="KVU634" s="6"/>
      <c r="KVV634" s="6"/>
      <c r="KVW634" s="6"/>
      <c r="KVX634" s="6"/>
      <c r="KVY634" s="6"/>
      <c r="KVZ634" s="6"/>
      <c r="KWA634" s="6"/>
      <c r="KWB634" s="6"/>
      <c r="KWC634" s="6"/>
      <c r="KWD634" s="6"/>
      <c r="KWE634" s="6"/>
      <c r="KWF634" s="6"/>
      <c r="KWG634" s="6"/>
      <c r="KWH634" s="6"/>
      <c r="KWI634" s="6"/>
      <c r="KWJ634" s="6"/>
      <c r="KWK634" s="6"/>
      <c r="KWL634" s="6"/>
      <c r="KWM634" s="6"/>
      <c r="KWN634" s="6"/>
      <c r="KWO634" s="6"/>
      <c r="KWP634" s="6"/>
      <c r="KWQ634" s="6"/>
      <c r="KWR634" s="6"/>
      <c r="KWS634" s="6"/>
      <c r="KWT634" s="6"/>
      <c r="KWU634" s="6"/>
      <c r="KWV634" s="6"/>
      <c r="KWW634" s="6"/>
      <c r="KWX634" s="6"/>
      <c r="KWY634" s="6"/>
      <c r="KWZ634" s="6"/>
      <c r="KXA634" s="6"/>
      <c r="KXB634" s="6"/>
      <c r="KXC634" s="6"/>
      <c r="KXD634" s="6"/>
      <c r="KXE634" s="6"/>
      <c r="KXF634" s="6"/>
      <c r="KXG634" s="6"/>
      <c r="KXH634" s="6"/>
      <c r="KXI634" s="6"/>
      <c r="KXJ634" s="6"/>
      <c r="KXK634" s="6"/>
      <c r="KXL634" s="6"/>
      <c r="KXM634" s="6"/>
      <c r="KXN634" s="6"/>
      <c r="KXO634" s="6"/>
      <c r="KXP634" s="6"/>
      <c r="KXQ634" s="6"/>
      <c r="KXR634" s="6"/>
      <c r="KXS634" s="6"/>
      <c r="KXT634" s="6"/>
      <c r="KXU634" s="6"/>
      <c r="KXV634" s="6"/>
      <c r="KXW634" s="6"/>
      <c r="KXX634" s="6"/>
      <c r="KXY634" s="6"/>
      <c r="KXZ634" s="6"/>
      <c r="KYA634" s="6"/>
      <c r="KYB634" s="6"/>
      <c r="KYC634" s="6"/>
      <c r="KYD634" s="6"/>
      <c r="KYE634" s="6"/>
      <c r="KYF634" s="6"/>
      <c r="KYG634" s="6"/>
      <c r="KYH634" s="6"/>
      <c r="KYI634" s="6"/>
      <c r="KYJ634" s="6"/>
      <c r="KYK634" s="6"/>
      <c r="KYL634" s="6"/>
      <c r="KYM634" s="6"/>
      <c r="KYN634" s="6"/>
      <c r="KYO634" s="6"/>
      <c r="KYP634" s="6"/>
      <c r="KYQ634" s="6"/>
      <c r="KYR634" s="6"/>
      <c r="KYS634" s="6"/>
      <c r="KYT634" s="6"/>
      <c r="KYU634" s="6"/>
      <c r="KYV634" s="6"/>
      <c r="KYW634" s="6"/>
      <c r="KYX634" s="6"/>
      <c r="KYY634" s="6"/>
      <c r="KYZ634" s="6"/>
      <c r="KZA634" s="6"/>
      <c r="KZB634" s="6"/>
      <c r="KZC634" s="6"/>
      <c r="KZD634" s="6"/>
      <c r="KZE634" s="6"/>
      <c r="KZF634" s="6"/>
      <c r="KZG634" s="6"/>
      <c r="KZH634" s="6"/>
      <c r="KZI634" s="6"/>
      <c r="KZJ634" s="6"/>
      <c r="KZK634" s="6"/>
      <c r="KZL634" s="6"/>
      <c r="KZM634" s="6"/>
      <c r="KZN634" s="6"/>
      <c r="KZO634" s="6"/>
      <c r="KZP634" s="6"/>
      <c r="KZQ634" s="6"/>
      <c r="KZR634" s="6"/>
      <c r="KZS634" s="6"/>
      <c r="KZT634" s="6"/>
      <c r="KZU634" s="6"/>
      <c r="KZV634" s="6"/>
      <c r="KZW634" s="6"/>
      <c r="KZX634" s="6"/>
      <c r="KZY634" s="6"/>
      <c r="KZZ634" s="6"/>
      <c r="LAA634" s="6"/>
      <c r="LAB634" s="6"/>
      <c r="LAC634" s="6"/>
      <c r="LAD634" s="6"/>
      <c r="LAE634" s="6"/>
      <c r="LAF634" s="6"/>
      <c r="LAG634" s="6"/>
      <c r="LAH634" s="6"/>
      <c r="LAI634" s="6"/>
      <c r="LAJ634" s="6"/>
      <c r="LAK634" s="6"/>
      <c r="LAL634" s="6"/>
      <c r="LAM634" s="6"/>
      <c r="LAN634" s="6"/>
      <c r="LAO634" s="6"/>
      <c r="LAP634" s="6"/>
      <c r="LAQ634" s="6"/>
      <c r="LAR634" s="6"/>
      <c r="LAS634" s="6"/>
      <c r="LAT634" s="6"/>
      <c r="LAU634" s="6"/>
      <c r="LAV634" s="6"/>
      <c r="LAW634" s="6"/>
      <c r="LAX634" s="6"/>
      <c r="LAY634" s="6"/>
      <c r="LAZ634" s="6"/>
      <c r="LBA634" s="6"/>
      <c r="LBB634" s="6"/>
      <c r="LBC634" s="6"/>
      <c r="LBD634" s="6"/>
      <c r="LBE634" s="6"/>
      <c r="LBF634" s="6"/>
      <c r="LBG634" s="6"/>
      <c r="LBH634" s="6"/>
      <c r="LBI634" s="6"/>
      <c r="LBJ634" s="6"/>
      <c r="LBK634" s="6"/>
      <c r="LBL634" s="6"/>
      <c r="LBM634" s="6"/>
      <c r="LBN634" s="6"/>
      <c r="LBO634" s="6"/>
      <c r="LBP634" s="6"/>
      <c r="LBQ634" s="6"/>
      <c r="LBR634" s="6"/>
      <c r="LBS634" s="6"/>
      <c r="LBT634" s="6"/>
      <c r="LBU634" s="6"/>
      <c r="LBV634" s="6"/>
      <c r="LBW634" s="6"/>
      <c r="LBX634" s="6"/>
      <c r="LBY634" s="6"/>
      <c r="LBZ634" s="6"/>
      <c r="LCA634" s="6"/>
      <c r="LCB634" s="6"/>
      <c r="LCC634" s="6"/>
      <c r="LCD634" s="6"/>
      <c r="LCE634" s="6"/>
      <c r="LCF634" s="6"/>
      <c r="LCG634" s="6"/>
      <c r="LCH634" s="6"/>
      <c r="LCI634" s="6"/>
      <c r="LCJ634" s="6"/>
      <c r="LCK634" s="6"/>
      <c r="LCL634" s="6"/>
      <c r="LCM634" s="6"/>
      <c r="LCN634" s="6"/>
      <c r="LCO634" s="6"/>
      <c r="LCP634" s="6"/>
      <c r="LCQ634" s="6"/>
      <c r="LCR634" s="6"/>
      <c r="LCS634" s="6"/>
      <c r="LCT634" s="6"/>
      <c r="LCU634" s="6"/>
      <c r="LCV634" s="6"/>
      <c r="LCW634" s="6"/>
      <c r="LCX634" s="6"/>
      <c r="LCY634" s="6"/>
      <c r="LCZ634" s="6"/>
      <c r="LDA634" s="6"/>
      <c r="LDB634" s="6"/>
      <c r="LDC634" s="6"/>
      <c r="LDD634" s="6"/>
      <c r="LDE634" s="6"/>
      <c r="LDF634" s="6"/>
      <c r="LDG634" s="6"/>
      <c r="LDH634" s="6"/>
      <c r="LDI634" s="6"/>
      <c r="LDJ634" s="6"/>
      <c r="LDK634" s="6"/>
      <c r="LDL634" s="6"/>
      <c r="LDM634" s="6"/>
      <c r="LDN634" s="6"/>
      <c r="LDO634" s="6"/>
      <c r="LDP634" s="6"/>
      <c r="LDQ634" s="6"/>
      <c r="LDR634" s="6"/>
      <c r="LDS634" s="6"/>
      <c r="LDT634" s="6"/>
      <c r="LDU634" s="6"/>
      <c r="LDV634" s="6"/>
      <c r="LDW634" s="6"/>
      <c r="LDX634" s="6"/>
      <c r="LDY634" s="6"/>
      <c r="LDZ634" s="6"/>
      <c r="LEA634" s="6"/>
      <c r="LEB634" s="6"/>
      <c r="LEC634" s="6"/>
      <c r="LED634" s="6"/>
      <c r="LEE634" s="6"/>
      <c r="LEF634" s="6"/>
      <c r="LEG634" s="6"/>
      <c r="LEH634" s="6"/>
      <c r="LEI634" s="6"/>
      <c r="LEJ634" s="6"/>
      <c r="LEK634" s="6"/>
      <c r="LEL634" s="6"/>
      <c r="LEM634" s="6"/>
      <c r="LEN634" s="6"/>
      <c r="LEO634" s="6"/>
      <c r="LEP634" s="6"/>
      <c r="LEQ634" s="6"/>
      <c r="LER634" s="6"/>
      <c r="LES634" s="6"/>
      <c r="LET634" s="6"/>
      <c r="LEU634" s="6"/>
      <c r="LEV634" s="6"/>
      <c r="LEW634" s="6"/>
      <c r="LEX634" s="6"/>
      <c r="LEY634" s="6"/>
      <c r="LEZ634" s="6"/>
      <c r="LFA634" s="6"/>
      <c r="LFB634" s="6"/>
      <c r="LFC634" s="6"/>
      <c r="LFD634" s="6"/>
      <c r="LFE634" s="6"/>
      <c r="LFF634" s="6"/>
      <c r="LFG634" s="6"/>
      <c r="LFH634" s="6"/>
      <c r="LFI634" s="6"/>
      <c r="LFJ634" s="6"/>
      <c r="LFK634" s="6"/>
      <c r="LFL634" s="6"/>
      <c r="LFM634" s="6"/>
      <c r="LFN634" s="6"/>
      <c r="LFO634" s="6"/>
      <c r="LFP634" s="6"/>
      <c r="LFQ634" s="6"/>
      <c r="LFR634" s="6"/>
      <c r="LFS634" s="6"/>
      <c r="LFT634" s="6"/>
      <c r="LFU634" s="6"/>
      <c r="LFV634" s="6"/>
      <c r="LFW634" s="6"/>
      <c r="LFX634" s="6"/>
      <c r="LFY634" s="6"/>
      <c r="LFZ634" s="6"/>
      <c r="LGA634" s="6"/>
      <c r="LGB634" s="6"/>
      <c r="LGC634" s="6"/>
      <c r="LGD634" s="6"/>
      <c r="LGE634" s="6"/>
      <c r="LGF634" s="6"/>
      <c r="LGG634" s="6"/>
      <c r="LGH634" s="6"/>
      <c r="LGI634" s="6"/>
      <c r="LGJ634" s="6"/>
      <c r="LGK634" s="6"/>
      <c r="LGL634" s="6"/>
      <c r="LGM634" s="6"/>
      <c r="LGN634" s="6"/>
      <c r="LGO634" s="6"/>
      <c r="LGP634" s="6"/>
      <c r="LGQ634" s="6"/>
      <c r="LGR634" s="6"/>
      <c r="LGS634" s="6"/>
      <c r="LGT634" s="6"/>
      <c r="LGU634" s="6"/>
      <c r="LGV634" s="6"/>
      <c r="LGW634" s="6"/>
      <c r="LGX634" s="6"/>
      <c r="LGY634" s="6"/>
      <c r="LGZ634" s="6"/>
      <c r="LHA634" s="6"/>
      <c r="LHB634" s="6"/>
      <c r="LHC634" s="6"/>
      <c r="LHD634" s="6"/>
      <c r="LHE634" s="6"/>
      <c r="LHF634" s="6"/>
      <c r="LHG634" s="6"/>
      <c r="LHH634" s="6"/>
      <c r="LHI634" s="6"/>
      <c r="LHJ634" s="6"/>
      <c r="LHK634" s="6"/>
      <c r="LHL634" s="6"/>
      <c r="LHM634" s="6"/>
      <c r="LHN634" s="6"/>
      <c r="LHO634" s="6"/>
      <c r="LHP634" s="6"/>
      <c r="LHQ634" s="6"/>
      <c r="LHR634" s="6"/>
      <c r="LHS634" s="6"/>
      <c r="LHT634" s="6"/>
      <c r="LHU634" s="6"/>
      <c r="LHV634" s="6"/>
      <c r="LHW634" s="6"/>
      <c r="LHX634" s="6"/>
      <c r="LHY634" s="6"/>
      <c r="LHZ634" s="6"/>
      <c r="LIA634" s="6"/>
      <c r="LIB634" s="6"/>
      <c r="LIC634" s="6"/>
      <c r="LID634" s="6"/>
      <c r="LIE634" s="6"/>
      <c r="LIF634" s="6"/>
      <c r="LIG634" s="6"/>
      <c r="LIH634" s="6"/>
      <c r="LII634" s="6"/>
      <c r="LIJ634" s="6"/>
      <c r="LIK634" s="6"/>
      <c r="LIL634" s="6"/>
      <c r="LIM634" s="6"/>
      <c r="LIN634" s="6"/>
      <c r="LIO634" s="6"/>
      <c r="LIP634" s="6"/>
      <c r="LIQ634" s="6"/>
      <c r="LIR634" s="6"/>
      <c r="LIS634" s="6"/>
      <c r="LIT634" s="6"/>
      <c r="LIU634" s="6"/>
      <c r="LIV634" s="6"/>
      <c r="LIW634" s="6"/>
      <c r="LIX634" s="6"/>
      <c r="LIY634" s="6"/>
      <c r="LIZ634" s="6"/>
      <c r="LJA634" s="6"/>
      <c r="LJB634" s="6"/>
      <c r="LJC634" s="6"/>
      <c r="LJD634" s="6"/>
      <c r="LJE634" s="6"/>
      <c r="LJF634" s="6"/>
      <c r="LJG634" s="6"/>
      <c r="LJH634" s="6"/>
      <c r="LJI634" s="6"/>
      <c r="LJJ634" s="6"/>
      <c r="LJK634" s="6"/>
      <c r="LJL634" s="6"/>
      <c r="LJM634" s="6"/>
      <c r="LJN634" s="6"/>
      <c r="LJO634" s="6"/>
      <c r="LJP634" s="6"/>
      <c r="LJQ634" s="6"/>
      <c r="LJR634" s="6"/>
      <c r="LJS634" s="6"/>
      <c r="LJT634" s="6"/>
      <c r="LJU634" s="6"/>
      <c r="LJV634" s="6"/>
      <c r="LJW634" s="6"/>
      <c r="LJX634" s="6"/>
      <c r="LJY634" s="6"/>
      <c r="LJZ634" s="6"/>
      <c r="LKA634" s="6"/>
      <c r="LKB634" s="6"/>
      <c r="LKC634" s="6"/>
      <c r="LKD634" s="6"/>
      <c r="LKE634" s="6"/>
      <c r="LKF634" s="6"/>
      <c r="LKG634" s="6"/>
      <c r="LKH634" s="6"/>
      <c r="LKI634" s="6"/>
      <c r="LKJ634" s="6"/>
      <c r="LKK634" s="6"/>
      <c r="LKL634" s="6"/>
      <c r="LKM634" s="6"/>
      <c r="LKN634" s="6"/>
      <c r="LKO634" s="6"/>
      <c r="LKP634" s="6"/>
      <c r="LKQ634" s="6"/>
      <c r="LKR634" s="6"/>
      <c r="LKS634" s="6"/>
      <c r="LKT634" s="6"/>
      <c r="LKU634" s="6"/>
      <c r="LKV634" s="6"/>
      <c r="LKW634" s="6"/>
      <c r="LKX634" s="6"/>
      <c r="LKY634" s="6"/>
      <c r="LKZ634" s="6"/>
      <c r="LLA634" s="6"/>
      <c r="LLB634" s="6"/>
      <c r="LLC634" s="6"/>
      <c r="LLD634" s="6"/>
      <c r="LLE634" s="6"/>
      <c r="LLF634" s="6"/>
      <c r="LLG634" s="6"/>
      <c r="LLH634" s="6"/>
      <c r="LLI634" s="6"/>
      <c r="LLJ634" s="6"/>
      <c r="LLK634" s="6"/>
      <c r="LLL634" s="6"/>
      <c r="LLM634" s="6"/>
      <c r="LLN634" s="6"/>
      <c r="LLO634" s="6"/>
      <c r="LLP634" s="6"/>
      <c r="LLQ634" s="6"/>
      <c r="LLR634" s="6"/>
      <c r="LLS634" s="6"/>
      <c r="LLT634" s="6"/>
      <c r="LLU634" s="6"/>
      <c r="LLV634" s="6"/>
      <c r="LLW634" s="6"/>
      <c r="LLX634" s="6"/>
      <c r="LLY634" s="6"/>
      <c r="LLZ634" s="6"/>
      <c r="LMA634" s="6"/>
      <c r="LMB634" s="6"/>
      <c r="LMC634" s="6"/>
      <c r="LMD634" s="6"/>
      <c r="LME634" s="6"/>
      <c r="LMF634" s="6"/>
      <c r="LMG634" s="6"/>
      <c r="LMH634" s="6"/>
      <c r="LMI634" s="6"/>
      <c r="LMJ634" s="6"/>
      <c r="LMK634" s="6"/>
      <c r="LML634" s="6"/>
      <c r="LMM634" s="6"/>
      <c r="LMN634" s="6"/>
      <c r="LMO634" s="6"/>
      <c r="LMP634" s="6"/>
      <c r="LMQ634" s="6"/>
      <c r="LMR634" s="6"/>
      <c r="LMS634" s="6"/>
      <c r="LMT634" s="6"/>
      <c r="LMU634" s="6"/>
      <c r="LMV634" s="6"/>
      <c r="LMW634" s="6"/>
      <c r="LMX634" s="6"/>
      <c r="LMY634" s="6"/>
      <c r="LMZ634" s="6"/>
      <c r="LNA634" s="6"/>
      <c r="LNB634" s="6"/>
      <c r="LNC634" s="6"/>
      <c r="LND634" s="6"/>
      <c r="LNE634" s="6"/>
      <c r="LNF634" s="6"/>
      <c r="LNG634" s="6"/>
      <c r="LNH634" s="6"/>
      <c r="LNI634" s="6"/>
      <c r="LNJ634" s="6"/>
      <c r="LNK634" s="6"/>
      <c r="LNL634" s="6"/>
      <c r="LNM634" s="6"/>
      <c r="LNN634" s="6"/>
      <c r="LNO634" s="6"/>
      <c r="LNP634" s="6"/>
      <c r="LNQ634" s="6"/>
      <c r="LNR634" s="6"/>
      <c r="LNS634" s="6"/>
      <c r="LNT634" s="6"/>
      <c r="LNU634" s="6"/>
      <c r="LNV634" s="6"/>
      <c r="LNW634" s="6"/>
      <c r="LNX634" s="6"/>
      <c r="LNY634" s="6"/>
      <c r="LNZ634" s="6"/>
      <c r="LOA634" s="6"/>
      <c r="LOB634" s="6"/>
      <c r="LOC634" s="6"/>
      <c r="LOD634" s="6"/>
      <c r="LOE634" s="6"/>
      <c r="LOF634" s="6"/>
      <c r="LOG634" s="6"/>
      <c r="LOH634" s="6"/>
      <c r="LOI634" s="6"/>
      <c r="LOJ634" s="6"/>
      <c r="LOK634" s="6"/>
      <c r="LOL634" s="6"/>
      <c r="LOM634" s="6"/>
      <c r="LON634" s="6"/>
      <c r="LOO634" s="6"/>
      <c r="LOP634" s="6"/>
      <c r="LOQ634" s="6"/>
      <c r="LOR634" s="6"/>
      <c r="LOS634" s="6"/>
      <c r="LOT634" s="6"/>
      <c r="LOU634" s="6"/>
      <c r="LOV634" s="6"/>
      <c r="LOW634" s="6"/>
      <c r="LOX634" s="6"/>
      <c r="LOY634" s="6"/>
      <c r="LOZ634" s="6"/>
      <c r="LPA634" s="6"/>
      <c r="LPB634" s="6"/>
      <c r="LPC634" s="6"/>
      <c r="LPD634" s="6"/>
      <c r="LPE634" s="6"/>
      <c r="LPF634" s="6"/>
      <c r="LPG634" s="6"/>
      <c r="LPH634" s="6"/>
      <c r="LPI634" s="6"/>
      <c r="LPJ634" s="6"/>
      <c r="LPK634" s="6"/>
      <c r="LPL634" s="6"/>
      <c r="LPM634" s="6"/>
      <c r="LPN634" s="6"/>
      <c r="LPO634" s="6"/>
      <c r="LPP634" s="6"/>
      <c r="LPQ634" s="6"/>
      <c r="LPR634" s="6"/>
      <c r="LPS634" s="6"/>
      <c r="LPT634" s="6"/>
      <c r="LPU634" s="6"/>
      <c r="LPV634" s="6"/>
      <c r="LPW634" s="6"/>
      <c r="LPX634" s="6"/>
      <c r="LPY634" s="6"/>
      <c r="LPZ634" s="6"/>
      <c r="LQA634" s="6"/>
      <c r="LQB634" s="6"/>
      <c r="LQC634" s="6"/>
      <c r="LQD634" s="6"/>
      <c r="LQE634" s="6"/>
      <c r="LQF634" s="6"/>
      <c r="LQG634" s="6"/>
      <c r="LQH634" s="6"/>
      <c r="LQI634" s="6"/>
      <c r="LQJ634" s="6"/>
      <c r="LQK634" s="6"/>
      <c r="LQL634" s="6"/>
      <c r="LQM634" s="6"/>
      <c r="LQN634" s="6"/>
      <c r="LQO634" s="6"/>
      <c r="LQP634" s="6"/>
      <c r="LQQ634" s="6"/>
      <c r="LQR634" s="6"/>
      <c r="LQS634" s="6"/>
      <c r="LQT634" s="6"/>
      <c r="LQU634" s="6"/>
      <c r="LQV634" s="6"/>
      <c r="LQW634" s="6"/>
      <c r="LQX634" s="6"/>
      <c r="LQY634" s="6"/>
      <c r="LQZ634" s="6"/>
      <c r="LRA634" s="6"/>
      <c r="LRB634" s="6"/>
      <c r="LRC634" s="6"/>
      <c r="LRD634" s="6"/>
      <c r="LRE634" s="6"/>
      <c r="LRF634" s="6"/>
      <c r="LRG634" s="6"/>
      <c r="LRH634" s="6"/>
      <c r="LRI634" s="6"/>
      <c r="LRJ634" s="6"/>
      <c r="LRK634" s="6"/>
      <c r="LRL634" s="6"/>
      <c r="LRM634" s="6"/>
      <c r="LRN634" s="6"/>
      <c r="LRO634" s="6"/>
      <c r="LRP634" s="6"/>
      <c r="LRQ634" s="6"/>
      <c r="LRR634" s="6"/>
      <c r="LRS634" s="6"/>
      <c r="LRT634" s="6"/>
      <c r="LRU634" s="6"/>
      <c r="LRV634" s="6"/>
      <c r="LRW634" s="6"/>
      <c r="LRX634" s="6"/>
      <c r="LRY634" s="6"/>
      <c r="LRZ634" s="6"/>
      <c r="LSA634" s="6"/>
      <c r="LSB634" s="6"/>
      <c r="LSC634" s="6"/>
      <c r="LSD634" s="6"/>
      <c r="LSE634" s="6"/>
      <c r="LSF634" s="6"/>
      <c r="LSG634" s="6"/>
      <c r="LSH634" s="6"/>
      <c r="LSI634" s="6"/>
      <c r="LSJ634" s="6"/>
      <c r="LSK634" s="6"/>
      <c r="LSL634" s="6"/>
      <c r="LSM634" s="6"/>
      <c r="LSN634" s="6"/>
      <c r="LSO634" s="6"/>
      <c r="LSP634" s="6"/>
      <c r="LSQ634" s="6"/>
      <c r="LSR634" s="6"/>
      <c r="LSS634" s="6"/>
      <c r="LST634" s="6"/>
      <c r="LSU634" s="6"/>
      <c r="LSV634" s="6"/>
      <c r="LSW634" s="6"/>
      <c r="LSX634" s="6"/>
      <c r="LSY634" s="6"/>
      <c r="LSZ634" s="6"/>
      <c r="LTA634" s="6"/>
      <c r="LTB634" s="6"/>
      <c r="LTC634" s="6"/>
      <c r="LTD634" s="6"/>
      <c r="LTE634" s="6"/>
      <c r="LTF634" s="6"/>
      <c r="LTG634" s="6"/>
      <c r="LTH634" s="6"/>
      <c r="LTI634" s="6"/>
      <c r="LTJ634" s="6"/>
      <c r="LTK634" s="6"/>
      <c r="LTL634" s="6"/>
      <c r="LTM634" s="6"/>
      <c r="LTN634" s="6"/>
      <c r="LTO634" s="6"/>
      <c r="LTP634" s="6"/>
      <c r="LTQ634" s="6"/>
      <c r="LTR634" s="6"/>
      <c r="LTS634" s="6"/>
      <c r="LTT634" s="6"/>
      <c r="LTU634" s="6"/>
      <c r="LTV634" s="6"/>
      <c r="LTW634" s="6"/>
      <c r="LTX634" s="6"/>
      <c r="LTY634" s="6"/>
      <c r="LTZ634" s="6"/>
      <c r="LUA634" s="6"/>
      <c r="LUB634" s="6"/>
      <c r="LUC634" s="6"/>
      <c r="LUD634" s="6"/>
      <c r="LUE634" s="6"/>
      <c r="LUF634" s="6"/>
      <c r="LUG634" s="6"/>
      <c r="LUH634" s="6"/>
      <c r="LUI634" s="6"/>
      <c r="LUJ634" s="6"/>
      <c r="LUK634" s="6"/>
      <c r="LUL634" s="6"/>
      <c r="LUM634" s="6"/>
      <c r="LUN634" s="6"/>
      <c r="LUO634" s="6"/>
      <c r="LUP634" s="6"/>
      <c r="LUQ634" s="6"/>
      <c r="LUR634" s="6"/>
      <c r="LUS634" s="6"/>
      <c r="LUT634" s="6"/>
      <c r="LUU634" s="6"/>
      <c r="LUV634" s="6"/>
      <c r="LUW634" s="6"/>
      <c r="LUX634" s="6"/>
      <c r="LUY634" s="6"/>
      <c r="LUZ634" s="6"/>
      <c r="LVA634" s="6"/>
      <c r="LVB634" s="6"/>
      <c r="LVC634" s="6"/>
      <c r="LVD634" s="6"/>
      <c r="LVE634" s="6"/>
      <c r="LVF634" s="6"/>
      <c r="LVG634" s="6"/>
      <c r="LVH634" s="6"/>
      <c r="LVI634" s="6"/>
      <c r="LVJ634" s="6"/>
      <c r="LVK634" s="6"/>
      <c r="LVL634" s="6"/>
      <c r="LVM634" s="6"/>
      <c r="LVN634" s="6"/>
      <c r="LVO634" s="6"/>
      <c r="LVP634" s="6"/>
      <c r="LVQ634" s="6"/>
      <c r="LVR634" s="6"/>
      <c r="LVS634" s="6"/>
      <c r="LVT634" s="6"/>
      <c r="LVU634" s="6"/>
      <c r="LVV634" s="6"/>
      <c r="LVW634" s="6"/>
      <c r="LVX634" s="6"/>
      <c r="LVY634" s="6"/>
      <c r="LVZ634" s="6"/>
      <c r="LWA634" s="6"/>
      <c r="LWB634" s="6"/>
      <c r="LWC634" s="6"/>
      <c r="LWD634" s="6"/>
      <c r="LWE634" s="6"/>
      <c r="LWF634" s="6"/>
      <c r="LWG634" s="6"/>
      <c r="LWH634" s="6"/>
      <c r="LWI634" s="6"/>
      <c r="LWJ634" s="6"/>
      <c r="LWK634" s="6"/>
      <c r="LWL634" s="6"/>
      <c r="LWM634" s="6"/>
      <c r="LWN634" s="6"/>
      <c r="LWO634" s="6"/>
      <c r="LWP634" s="6"/>
      <c r="LWQ634" s="6"/>
      <c r="LWR634" s="6"/>
      <c r="LWS634" s="6"/>
      <c r="LWT634" s="6"/>
      <c r="LWU634" s="6"/>
      <c r="LWV634" s="6"/>
      <c r="LWW634" s="6"/>
      <c r="LWX634" s="6"/>
      <c r="LWY634" s="6"/>
      <c r="LWZ634" s="6"/>
      <c r="LXA634" s="6"/>
      <c r="LXB634" s="6"/>
      <c r="LXC634" s="6"/>
      <c r="LXD634" s="6"/>
      <c r="LXE634" s="6"/>
      <c r="LXF634" s="6"/>
      <c r="LXG634" s="6"/>
      <c r="LXH634" s="6"/>
      <c r="LXI634" s="6"/>
      <c r="LXJ634" s="6"/>
      <c r="LXK634" s="6"/>
      <c r="LXL634" s="6"/>
      <c r="LXM634" s="6"/>
      <c r="LXN634" s="6"/>
      <c r="LXO634" s="6"/>
      <c r="LXP634" s="6"/>
      <c r="LXQ634" s="6"/>
      <c r="LXR634" s="6"/>
      <c r="LXS634" s="6"/>
      <c r="LXT634" s="6"/>
      <c r="LXU634" s="6"/>
      <c r="LXV634" s="6"/>
      <c r="LXW634" s="6"/>
      <c r="LXX634" s="6"/>
      <c r="LXY634" s="6"/>
      <c r="LXZ634" s="6"/>
      <c r="LYA634" s="6"/>
      <c r="LYB634" s="6"/>
      <c r="LYC634" s="6"/>
      <c r="LYD634" s="6"/>
      <c r="LYE634" s="6"/>
      <c r="LYF634" s="6"/>
      <c r="LYG634" s="6"/>
      <c r="LYH634" s="6"/>
      <c r="LYI634" s="6"/>
      <c r="LYJ634" s="6"/>
      <c r="LYK634" s="6"/>
      <c r="LYL634" s="6"/>
      <c r="LYM634" s="6"/>
      <c r="LYN634" s="6"/>
      <c r="LYO634" s="6"/>
      <c r="LYP634" s="6"/>
      <c r="LYQ634" s="6"/>
      <c r="LYR634" s="6"/>
      <c r="LYS634" s="6"/>
      <c r="LYT634" s="6"/>
      <c r="LYU634" s="6"/>
      <c r="LYV634" s="6"/>
      <c r="LYW634" s="6"/>
      <c r="LYX634" s="6"/>
      <c r="LYY634" s="6"/>
      <c r="LYZ634" s="6"/>
      <c r="LZA634" s="6"/>
      <c r="LZB634" s="6"/>
      <c r="LZC634" s="6"/>
      <c r="LZD634" s="6"/>
      <c r="LZE634" s="6"/>
      <c r="LZF634" s="6"/>
      <c r="LZG634" s="6"/>
      <c r="LZH634" s="6"/>
      <c r="LZI634" s="6"/>
      <c r="LZJ634" s="6"/>
      <c r="LZK634" s="6"/>
      <c r="LZL634" s="6"/>
      <c r="LZM634" s="6"/>
      <c r="LZN634" s="6"/>
      <c r="LZO634" s="6"/>
      <c r="LZP634" s="6"/>
      <c r="LZQ634" s="6"/>
      <c r="LZR634" s="6"/>
      <c r="LZS634" s="6"/>
      <c r="LZT634" s="6"/>
      <c r="LZU634" s="6"/>
      <c r="LZV634" s="6"/>
      <c r="LZW634" s="6"/>
      <c r="LZX634" s="6"/>
      <c r="LZY634" s="6"/>
      <c r="LZZ634" s="6"/>
      <c r="MAA634" s="6"/>
      <c r="MAB634" s="6"/>
      <c r="MAC634" s="6"/>
      <c r="MAD634" s="6"/>
      <c r="MAE634" s="6"/>
      <c r="MAF634" s="6"/>
      <c r="MAG634" s="6"/>
      <c r="MAH634" s="6"/>
      <c r="MAI634" s="6"/>
      <c r="MAJ634" s="6"/>
      <c r="MAK634" s="6"/>
      <c r="MAL634" s="6"/>
      <c r="MAM634" s="6"/>
      <c r="MAN634" s="6"/>
      <c r="MAO634" s="6"/>
      <c r="MAP634" s="6"/>
      <c r="MAQ634" s="6"/>
      <c r="MAR634" s="6"/>
      <c r="MAS634" s="6"/>
      <c r="MAT634" s="6"/>
      <c r="MAU634" s="6"/>
      <c r="MAV634" s="6"/>
      <c r="MAW634" s="6"/>
      <c r="MAX634" s="6"/>
      <c r="MAY634" s="6"/>
      <c r="MAZ634" s="6"/>
      <c r="MBA634" s="6"/>
      <c r="MBB634" s="6"/>
      <c r="MBC634" s="6"/>
      <c r="MBD634" s="6"/>
      <c r="MBE634" s="6"/>
      <c r="MBF634" s="6"/>
      <c r="MBG634" s="6"/>
      <c r="MBH634" s="6"/>
      <c r="MBI634" s="6"/>
      <c r="MBJ634" s="6"/>
      <c r="MBK634" s="6"/>
      <c r="MBL634" s="6"/>
      <c r="MBM634" s="6"/>
      <c r="MBN634" s="6"/>
      <c r="MBO634" s="6"/>
      <c r="MBP634" s="6"/>
      <c r="MBQ634" s="6"/>
      <c r="MBR634" s="6"/>
      <c r="MBS634" s="6"/>
      <c r="MBT634" s="6"/>
      <c r="MBU634" s="6"/>
      <c r="MBV634" s="6"/>
      <c r="MBW634" s="6"/>
      <c r="MBX634" s="6"/>
      <c r="MBY634" s="6"/>
      <c r="MBZ634" s="6"/>
      <c r="MCA634" s="6"/>
      <c r="MCB634" s="6"/>
      <c r="MCC634" s="6"/>
      <c r="MCD634" s="6"/>
      <c r="MCE634" s="6"/>
      <c r="MCF634" s="6"/>
      <c r="MCG634" s="6"/>
      <c r="MCH634" s="6"/>
      <c r="MCI634" s="6"/>
      <c r="MCJ634" s="6"/>
      <c r="MCK634" s="6"/>
      <c r="MCL634" s="6"/>
      <c r="MCM634" s="6"/>
      <c r="MCN634" s="6"/>
      <c r="MCO634" s="6"/>
      <c r="MCP634" s="6"/>
      <c r="MCQ634" s="6"/>
      <c r="MCR634" s="6"/>
      <c r="MCS634" s="6"/>
      <c r="MCT634" s="6"/>
      <c r="MCU634" s="6"/>
      <c r="MCV634" s="6"/>
      <c r="MCW634" s="6"/>
      <c r="MCX634" s="6"/>
      <c r="MCY634" s="6"/>
      <c r="MCZ634" s="6"/>
      <c r="MDA634" s="6"/>
      <c r="MDB634" s="6"/>
      <c r="MDC634" s="6"/>
      <c r="MDD634" s="6"/>
      <c r="MDE634" s="6"/>
      <c r="MDF634" s="6"/>
      <c r="MDG634" s="6"/>
      <c r="MDH634" s="6"/>
      <c r="MDI634" s="6"/>
      <c r="MDJ634" s="6"/>
      <c r="MDK634" s="6"/>
      <c r="MDL634" s="6"/>
      <c r="MDM634" s="6"/>
      <c r="MDN634" s="6"/>
      <c r="MDO634" s="6"/>
      <c r="MDP634" s="6"/>
      <c r="MDQ634" s="6"/>
      <c r="MDR634" s="6"/>
      <c r="MDS634" s="6"/>
      <c r="MDT634" s="6"/>
      <c r="MDU634" s="6"/>
      <c r="MDV634" s="6"/>
      <c r="MDW634" s="6"/>
      <c r="MDX634" s="6"/>
      <c r="MDY634" s="6"/>
      <c r="MDZ634" s="6"/>
      <c r="MEA634" s="6"/>
      <c r="MEB634" s="6"/>
      <c r="MEC634" s="6"/>
      <c r="MED634" s="6"/>
      <c r="MEE634" s="6"/>
      <c r="MEF634" s="6"/>
      <c r="MEG634" s="6"/>
      <c r="MEH634" s="6"/>
      <c r="MEI634" s="6"/>
      <c r="MEJ634" s="6"/>
      <c r="MEK634" s="6"/>
      <c r="MEL634" s="6"/>
      <c r="MEM634" s="6"/>
      <c r="MEN634" s="6"/>
      <c r="MEO634" s="6"/>
      <c r="MEP634" s="6"/>
      <c r="MEQ634" s="6"/>
      <c r="MER634" s="6"/>
      <c r="MES634" s="6"/>
      <c r="MET634" s="6"/>
      <c r="MEU634" s="6"/>
      <c r="MEV634" s="6"/>
      <c r="MEW634" s="6"/>
      <c r="MEX634" s="6"/>
      <c r="MEY634" s="6"/>
      <c r="MEZ634" s="6"/>
      <c r="MFA634" s="6"/>
      <c r="MFB634" s="6"/>
      <c r="MFC634" s="6"/>
      <c r="MFD634" s="6"/>
      <c r="MFE634" s="6"/>
      <c r="MFF634" s="6"/>
      <c r="MFG634" s="6"/>
      <c r="MFH634" s="6"/>
      <c r="MFI634" s="6"/>
      <c r="MFJ634" s="6"/>
      <c r="MFK634" s="6"/>
      <c r="MFL634" s="6"/>
      <c r="MFM634" s="6"/>
      <c r="MFN634" s="6"/>
      <c r="MFO634" s="6"/>
      <c r="MFP634" s="6"/>
      <c r="MFQ634" s="6"/>
      <c r="MFR634" s="6"/>
      <c r="MFS634" s="6"/>
      <c r="MFT634" s="6"/>
      <c r="MFU634" s="6"/>
      <c r="MFV634" s="6"/>
      <c r="MFW634" s="6"/>
      <c r="MFX634" s="6"/>
      <c r="MFY634" s="6"/>
      <c r="MFZ634" s="6"/>
      <c r="MGA634" s="6"/>
      <c r="MGB634" s="6"/>
      <c r="MGC634" s="6"/>
      <c r="MGD634" s="6"/>
      <c r="MGE634" s="6"/>
      <c r="MGF634" s="6"/>
      <c r="MGG634" s="6"/>
      <c r="MGH634" s="6"/>
      <c r="MGI634" s="6"/>
      <c r="MGJ634" s="6"/>
      <c r="MGK634" s="6"/>
      <c r="MGL634" s="6"/>
      <c r="MGM634" s="6"/>
      <c r="MGN634" s="6"/>
      <c r="MGO634" s="6"/>
      <c r="MGP634" s="6"/>
      <c r="MGQ634" s="6"/>
      <c r="MGR634" s="6"/>
      <c r="MGS634" s="6"/>
      <c r="MGT634" s="6"/>
      <c r="MGU634" s="6"/>
      <c r="MGV634" s="6"/>
      <c r="MGW634" s="6"/>
      <c r="MGX634" s="6"/>
      <c r="MGY634" s="6"/>
      <c r="MGZ634" s="6"/>
      <c r="MHA634" s="6"/>
      <c r="MHB634" s="6"/>
      <c r="MHC634" s="6"/>
      <c r="MHD634" s="6"/>
      <c r="MHE634" s="6"/>
      <c r="MHF634" s="6"/>
      <c r="MHG634" s="6"/>
      <c r="MHH634" s="6"/>
      <c r="MHI634" s="6"/>
      <c r="MHJ634" s="6"/>
      <c r="MHK634" s="6"/>
      <c r="MHL634" s="6"/>
      <c r="MHM634" s="6"/>
      <c r="MHN634" s="6"/>
      <c r="MHO634" s="6"/>
      <c r="MHP634" s="6"/>
      <c r="MHQ634" s="6"/>
      <c r="MHR634" s="6"/>
      <c r="MHS634" s="6"/>
      <c r="MHT634" s="6"/>
      <c r="MHU634" s="6"/>
      <c r="MHV634" s="6"/>
      <c r="MHW634" s="6"/>
      <c r="MHX634" s="6"/>
      <c r="MHY634" s="6"/>
      <c r="MHZ634" s="6"/>
      <c r="MIA634" s="6"/>
      <c r="MIB634" s="6"/>
      <c r="MIC634" s="6"/>
      <c r="MID634" s="6"/>
      <c r="MIE634" s="6"/>
      <c r="MIF634" s="6"/>
      <c r="MIG634" s="6"/>
      <c r="MIH634" s="6"/>
      <c r="MII634" s="6"/>
      <c r="MIJ634" s="6"/>
      <c r="MIK634" s="6"/>
      <c r="MIL634" s="6"/>
      <c r="MIM634" s="6"/>
      <c r="MIN634" s="6"/>
      <c r="MIO634" s="6"/>
      <c r="MIP634" s="6"/>
      <c r="MIQ634" s="6"/>
      <c r="MIR634" s="6"/>
      <c r="MIS634" s="6"/>
      <c r="MIT634" s="6"/>
      <c r="MIU634" s="6"/>
      <c r="MIV634" s="6"/>
      <c r="MIW634" s="6"/>
      <c r="MIX634" s="6"/>
      <c r="MIY634" s="6"/>
      <c r="MIZ634" s="6"/>
      <c r="MJA634" s="6"/>
      <c r="MJB634" s="6"/>
      <c r="MJC634" s="6"/>
      <c r="MJD634" s="6"/>
      <c r="MJE634" s="6"/>
      <c r="MJF634" s="6"/>
      <c r="MJG634" s="6"/>
      <c r="MJH634" s="6"/>
      <c r="MJI634" s="6"/>
      <c r="MJJ634" s="6"/>
      <c r="MJK634" s="6"/>
      <c r="MJL634" s="6"/>
      <c r="MJM634" s="6"/>
      <c r="MJN634" s="6"/>
      <c r="MJO634" s="6"/>
      <c r="MJP634" s="6"/>
      <c r="MJQ634" s="6"/>
      <c r="MJR634" s="6"/>
      <c r="MJS634" s="6"/>
      <c r="MJT634" s="6"/>
      <c r="MJU634" s="6"/>
      <c r="MJV634" s="6"/>
      <c r="MJW634" s="6"/>
      <c r="MJX634" s="6"/>
      <c r="MJY634" s="6"/>
      <c r="MJZ634" s="6"/>
      <c r="MKA634" s="6"/>
      <c r="MKB634" s="6"/>
      <c r="MKC634" s="6"/>
      <c r="MKD634" s="6"/>
      <c r="MKE634" s="6"/>
      <c r="MKF634" s="6"/>
      <c r="MKG634" s="6"/>
      <c r="MKH634" s="6"/>
      <c r="MKI634" s="6"/>
      <c r="MKJ634" s="6"/>
      <c r="MKK634" s="6"/>
      <c r="MKL634" s="6"/>
      <c r="MKM634" s="6"/>
      <c r="MKN634" s="6"/>
      <c r="MKO634" s="6"/>
      <c r="MKP634" s="6"/>
      <c r="MKQ634" s="6"/>
      <c r="MKR634" s="6"/>
      <c r="MKS634" s="6"/>
      <c r="MKT634" s="6"/>
      <c r="MKU634" s="6"/>
      <c r="MKV634" s="6"/>
      <c r="MKW634" s="6"/>
      <c r="MKX634" s="6"/>
      <c r="MKY634" s="6"/>
      <c r="MKZ634" s="6"/>
      <c r="MLA634" s="6"/>
      <c r="MLB634" s="6"/>
      <c r="MLC634" s="6"/>
      <c r="MLD634" s="6"/>
      <c r="MLE634" s="6"/>
      <c r="MLF634" s="6"/>
      <c r="MLG634" s="6"/>
      <c r="MLH634" s="6"/>
      <c r="MLI634" s="6"/>
      <c r="MLJ634" s="6"/>
      <c r="MLK634" s="6"/>
      <c r="MLL634" s="6"/>
      <c r="MLM634" s="6"/>
      <c r="MLN634" s="6"/>
      <c r="MLO634" s="6"/>
      <c r="MLP634" s="6"/>
      <c r="MLQ634" s="6"/>
      <c r="MLR634" s="6"/>
      <c r="MLS634" s="6"/>
      <c r="MLT634" s="6"/>
      <c r="MLU634" s="6"/>
      <c r="MLV634" s="6"/>
      <c r="MLW634" s="6"/>
      <c r="MLX634" s="6"/>
      <c r="MLY634" s="6"/>
      <c r="MLZ634" s="6"/>
      <c r="MMA634" s="6"/>
      <c r="MMB634" s="6"/>
      <c r="MMC634" s="6"/>
      <c r="MMD634" s="6"/>
      <c r="MME634" s="6"/>
      <c r="MMF634" s="6"/>
      <c r="MMG634" s="6"/>
      <c r="MMH634" s="6"/>
      <c r="MMI634" s="6"/>
      <c r="MMJ634" s="6"/>
      <c r="MMK634" s="6"/>
      <c r="MML634" s="6"/>
      <c r="MMM634" s="6"/>
      <c r="MMN634" s="6"/>
      <c r="MMO634" s="6"/>
      <c r="MMP634" s="6"/>
      <c r="MMQ634" s="6"/>
      <c r="MMR634" s="6"/>
      <c r="MMS634" s="6"/>
      <c r="MMT634" s="6"/>
      <c r="MMU634" s="6"/>
      <c r="MMV634" s="6"/>
      <c r="MMW634" s="6"/>
      <c r="MMX634" s="6"/>
      <c r="MMY634" s="6"/>
      <c r="MMZ634" s="6"/>
      <c r="MNA634" s="6"/>
      <c r="MNB634" s="6"/>
      <c r="MNC634" s="6"/>
      <c r="MND634" s="6"/>
      <c r="MNE634" s="6"/>
      <c r="MNF634" s="6"/>
      <c r="MNG634" s="6"/>
      <c r="MNH634" s="6"/>
      <c r="MNI634" s="6"/>
      <c r="MNJ634" s="6"/>
      <c r="MNK634" s="6"/>
      <c r="MNL634" s="6"/>
      <c r="MNM634" s="6"/>
      <c r="MNN634" s="6"/>
      <c r="MNO634" s="6"/>
      <c r="MNP634" s="6"/>
      <c r="MNQ634" s="6"/>
      <c r="MNR634" s="6"/>
      <c r="MNS634" s="6"/>
      <c r="MNT634" s="6"/>
      <c r="MNU634" s="6"/>
      <c r="MNV634" s="6"/>
      <c r="MNW634" s="6"/>
      <c r="MNX634" s="6"/>
      <c r="MNY634" s="6"/>
      <c r="MNZ634" s="6"/>
      <c r="MOA634" s="6"/>
      <c r="MOB634" s="6"/>
      <c r="MOC634" s="6"/>
      <c r="MOD634" s="6"/>
      <c r="MOE634" s="6"/>
      <c r="MOF634" s="6"/>
      <c r="MOG634" s="6"/>
      <c r="MOH634" s="6"/>
      <c r="MOI634" s="6"/>
      <c r="MOJ634" s="6"/>
      <c r="MOK634" s="6"/>
      <c r="MOL634" s="6"/>
      <c r="MOM634" s="6"/>
      <c r="MON634" s="6"/>
      <c r="MOO634" s="6"/>
      <c r="MOP634" s="6"/>
      <c r="MOQ634" s="6"/>
      <c r="MOR634" s="6"/>
      <c r="MOS634" s="6"/>
      <c r="MOT634" s="6"/>
      <c r="MOU634" s="6"/>
      <c r="MOV634" s="6"/>
      <c r="MOW634" s="6"/>
      <c r="MOX634" s="6"/>
      <c r="MOY634" s="6"/>
      <c r="MOZ634" s="6"/>
      <c r="MPA634" s="6"/>
      <c r="MPB634" s="6"/>
      <c r="MPC634" s="6"/>
      <c r="MPD634" s="6"/>
      <c r="MPE634" s="6"/>
      <c r="MPF634" s="6"/>
      <c r="MPG634" s="6"/>
      <c r="MPH634" s="6"/>
      <c r="MPI634" s="6"/>
      <c r="MPJ634" s="6"/>
      <c r="MPK634" s="6"/>
      <c r="MPL634" s="6"/>
      <c r="MPM634" s="6"/>
      <c r="MPN634" s="6"/>
      <c r="MPO634" s="6"/>
      <c r="MPP634" s="6"/>
      <c r="MPQ634" s="6"/>
      <c r="MPR634" s="6"/>
      <c r="MPS634" s="6"/>
      <c r="MPT634" s="6"/>
      <c r="MPU634" s="6"/>
      <c r="MPV634" s="6"/>
      <c r="MPW634" s="6"/>
      <c r="MPX634" s="6"/>
      <c r="MPY634" s="6"/>
      <c r="MPZ634" s="6"/>
      <c r="MQA634" s="6"/>
      <c r="MQB634" s="6"/>
      <c r="MQC634" s="6"/>
      <c r="MQD634" s="6"/>
      <c r="MQE634" s="6"/>
      <c r="MQF634" s="6"/>
      <c r="MQG634" s="6"/>
      <c r="MQH634" s="6"/>
      <c r="MQI634" s="6"/>
      <c r="MQJ634" s="6"/>
      <c r="MQK634" s="6"/>
      <c r="MQL634" s="6"/>
      <c r="MQM634" s="6"/>
      <c r="MQN634" s="6"/>
      <c r="MQO634" s="6"/>
      <c r="MQP634" s="6"/>
      <c r="MQQ634" s="6"/>
      <c r="MQR634" s="6"/>
      <c r="MQS634" s="6"/>
      <c r="MQT634" s="6"/>
      <c r="MQU634" s="6"/>
      <c r="MQV634" s="6"/>
      <c r="MQW634" s="6"/>
      <c r="MQX634" s="6"/>
      <c r="MQY634" s="6"/>
      <c r="MQZ634" s="6"/>
      <c r="MRA634" s="6"/>
      <c r="MRB634" s="6"/>
      <c r="MRC634" s="6"/>
      <c r="MRD634" s="6"/>
      <c r="MRE634" s="6"/>
      <c r="MRF634" s="6"/>
      <c r="MRG634" s="6"/>
      <c r="MRH634" s="6"/>
      <c r="MRI634" s="6"/>
      <c r="MRJ634" s="6"/>
      <c r="MRK634" s="6"/>
      <c r="MRL634" s="6"/>
      <c r="MRM634" s="6"/>
      <c r="MRN634" s="6"/>
      <c r="MRO634" s="6"/>
      <c r="MRP634" s="6"/>
      <c r="MRQ634" s="6"/>
      <c r="MRR634" s="6"/>
      <c r="MRS634" s="6"/>
      <c r="MRT634" s="6"/>
      <c r="MRU634" s="6"/>
      <c r="MRV634" s="6"/>
      <c r="MRW634" s="6"/>
      <c r="MRX634" s="6"/>
      <c r="MRY634" s="6"/>
      <c r="MRZ634" s="6"/>
      <c r="MSA634" s="6"/>
      <c r="MSB634" s="6"/>
      <c r="MSC634" s="6"/>
      <c r="MSD634" s="6"/>
      <c r="MSE634" s="6"/>
      <c r="MSF634" s="6"/>
      <c r="MSG634" s="6"/>
      <c r="MSH634" s="6"/>
      <c r="MSI634" s="6"/>
      <c r="MSJ634" s="6"/>
      <c r="MSK634" s="6"/>
      <c r="MSL634" s="6"/>
      <c r="MSM634" s="6"/>
      <c r="MSN634" s="6"/>
      <c r="MSO634" s="6"/>
      <c r="MSP634" s="6"/>
      <c r="MSQ634" s="6"/>
      <c r="MSR634" s="6"/>
      <c r="MSS634" s="6"/>
      <c r="MST634" s="6"/>
      <c r="MSU634" s="6"/>
      <c r="MSV634" s="6"/>
      <c r="MSW634" s="6"/>
      <c r="MSX634" s="6"/>
      <c r="MSY634" s="6"/>
      <c r="MSZ634" s="6"/>
      <c r="MTA634" s="6"/>
      <c r="MTB634" s="6"/>
      <c r="MTC634" s="6"/>
      <c r="MTD634" s="6"/>
      <c r="MTE634" s="6"/>
      <c r="MTF634" s="6"/>
      <c r="MTG634" s="6"/>
      <c r="MTH634" s="6"/>
      <c r="MTI634" s="6"/>
      <c r="MTJ634" s="6"/>
      <c r="MTK634" s="6"/>
      <c r="MTL634" s="6"/>
      <c r="MTM634" s="6"/>
      <c r="MTN634" s="6"/>
      <c r="MTO634" s="6"/>
      <c r="MTP634" s="6"/>
      <c r="MTQ634" s="6"/>
      <c r="MTR634" s="6"/>
      <c r="MTS634" s="6"/>
      <c r="MTT634" s="6"/>
      <c r="MTU634" s="6"/>
      <c r="MTV634" s="6"/>
      <c r="MTW634" s="6"/>
      <c r="MTX634" s="6"/>
      <c r="MTY634" s="6"/>
      <c r="MTZ634" s="6"/>
      <c r="MUA634" s="6"/>
      <c r="MUB634" s="6"/>
      <c r="MUC634" s="6"/>
      <c r="MUD634" s="6"/>
      <c r="MUE634" s="6"/>
      <c r="MUF634" s="6"/>
      <c r="MUG634" s="6"/>
      <c r="MUH634" s="6"/>
      <c r="MUI634" s="6"/>
      <c r="MUJ634" s="6"/>
      <c r="MUK634" s="6"/>
      <c r="MUL634" s="6"/>
      <c r="MUM634" s="6"/>
      <c r="MUN634" s="6"/>
      <c r="MUO634" s="6"/>
      <c r="MUP634" s="6"/>
      <c r="MUQ634" s="6"/>
      <c r="MUR634" s="6"/>
      <c r="MUS634" s="6"/>
      <c r="MUT634" s="6"/>
      <c r="MUU634" s="6"/>
      <c r="MUV634" s="6"/>
      <c r="MUW634" s="6"/>
      <c r="MUX634" s="6"/>
      <c r="MUY634" s="6"/>
      <c r="MUZ634" s="6"/>
      <c r="MVA634" s="6"/>
      <c r="MVB634" s="6"/>
      <c r="MVC634" s="6"/>
      <c r="MVD634" s="6"/>
      <c r="MVE634" s="6"/>
      <c r="MVF634" s="6"/>
      <c r="MVG634" s="6"/>
      <c r="MVH634" s="6"/>
      <c r="MVI634" s="6"/>
      <c r="MVJ634" s="6"/>
      <c r="MVK634" s="6"/>
      <c r="MVL634" s="6"/>
      <c r="MVM634" s="6"/>
      <c r="MVN634" s="6"/>
      <c r="MVO634" s="6"/>
      <c r="MVP634" s="6"/>
      <c r="MVQ634" s="6"/>
      <c r="MVR634" s="6"/>
      <c r="MVS634" s="6"/>
      <c r="MVT634" s="6"/>
      <c r="MVU634" s="6"/>
      <c r="MVV634" s="6"/>
      <c r="MVW634" s="6"/>
      <c r="MVX634" s="6"/>
      <c r="MVY634" s="6"/>
      <c r="MVZ634" s="6"/>
      <c r="MWA634" s="6"/>
      <c r="MWB634" s="6"/>
      <c r="MWC634" s="6"/>
      <c r="MWD634" s="6"/>
      <c r="MWE634" s="6"/>
      <c r="MWF634" s="6"/>
      <c r="MWG634" s="6"/>
      <c r="MWH634" s="6"/>
      <c r="MWI634" s="6"/>
      <c r="MWJ634" s="6"/>
      <c r="MWK634" s="6"/>
      <c r="MWL634" s="6"/>
      <c r="MWM634" s="6"/>
      <c r="MWN634" s="6"/>
      <c r="MWO634" s="6"/>
      <c r="MWP634" s="6"/>
      <c r="MWQ634" s="6"/>
      <c r="MWR634" s="6"/>
      <c r="MWS634" s="6"/>
      <c r="MWT634" s="6"/>
      <c r="MWU634" s="6"/>
      <c r="MWV634" s="6"/>
      <c r="MWW634" s="6"/>
      <c r="MWX634" s="6"/>
      <c r="MWY634" s="6"/>
      <c r="MWZ634" s="6"/>
      <c r="MXA634" s="6"/>
      <c r="MXB634" s="6"/>
      <c r="MXC634" s="6"/>
      <c r="MXD634" s="6"/>
      <c r="MXE634" s="6"/>
      <c r="MXF634" s="6"/>
      <c r="MXG634" s="6"/>
      <c r="MXH634" s="6"/>
      <c r="MXI634" s="6"/>
      <c r="MXJ634" s="6"/>
      <c r="MXK634" s="6"/>
      <c r="MXL634" s="6"/>
      <c r="MXM634" s="6"/>
      <c r="MXN634" s="6"/>
      <c r="MXO634" s="6"/>
      <c r="MXP634" s="6"/>
      <c r="MXQ634" s="6"/>
      <c r="MXR634" s="6"/>
      <c r="MXS634" s="6"/>
      <c r="MXT634" s="6"/>
      <c r="MXU634" s="6"/>
      <c r="MXV634" s="6"/>
      <c r="MXW634" s="6"/>
      <c r="MXX634" s="6"/>
      <c r="MXY634" s="6"/>
      <c r="MXZ634" s="6"/>
      <c r="MYA634" s="6"/>
      <c r="MYB634" s="6"/>
      <c r="MYC634" s="6"/>
      <c r="MYD634" s="6"/>
      <c r="MYE634" s="6"/>
      <c r="MYF634" s="6"/>
      <c r="MYG634" s="6"/>
      <c r="MYH634" s="6"/>
      <c r="MYI634" s="6"/>
      <c r="MYJ634" s="6"/>
      <c r="MYK634" s="6"/>
      <c r="MYL634" s="6"/>
      <c r="MYM634" s="6"/>
      <c r="MYN634" s="6"/>
      <c r="MYO634" s="6"/>
      <c r="MYP634" s="6"/>
      <c r="MYQ634" s="6"/>
      <c r="MYR634" s="6"/>
      <c r="MYS634" s="6"/>
      <c r="MYT634" s="6"/>
      <c r="MYU634" s="6"/>
      <c r="MYV634" s="6"/>
      <c r="MYW634" s="6"/>
      <c r="MYX634" s="6"/>
      <c r="MYY634" s="6"/>
      <c r="MYZ634" s="6"/>
      <c r="MZA634" s="6"/>
      <c r="MZB634" s="6"/>
      <c r="MZC634" s="6"/>
      <c r="MZD634" s="6"/>
      <c r="MZE634" s="6"/>
      <c r="MZF634" s="6"/>
      <c r="MZG634" s="6"/>
      <c r="MZH634" s="6"/>
      <c r="MZI634" s="6"/>
      <c r="MZJ634" s="6"/>
      <c r="MZK634" s="6"/>
      <c r="MZL634" s="6"/>
      <c r="MZM634" s="6"/>
      <c r="MZN634" s="6"/>
      <c r="MZO634" s="6"/>
      <c r="MZP634" s="6"/>
      <c r="MZQ634" s="6"/>
      <c r="MZR634" s="6"/>
      <c r="MZS634" s="6"/>
      <c r="MZT634" s="6"/>
      <c r="MZU634" s="6"/>
      <c r="MZV634" s="6"/>
      <c r="MZW634" s="6"/>
      <c r="MZX634" s="6"/>
      <c r="MZY634" s="6"/>
      <c r="MZZ634" s="6"/>
      <c r="NAA634" s="6"/>
      <c r="NAB634" s="6"/>
      <c r="NAC634" s="6"/>
      <c r="NAD634" s="6"/>
      <c r="NAE634" s="6"/>
      <c r="NAF634" s="6"/>
      <c r="NAG634" s="6"/>
      <c r="NAH634" s="6"/>
      <c r="NAI634" s="6"/>
      <c r="NAJ634" s="6"/>
      <c r="NAK634" s="6"/>
      <c r="NAL634" s="6"/>
      <c r="NAM634" s="6"/>
      <c r="NAN634" s="6"/>
      <c r="NAO634" s="6"/>
      <c r="NAP634" s="6"/>
      <c r="NAQ634" s="6"/>
      <c r="NAR634" s="6"/>
      <c r="NAS634" s="6"/>
      <c r="NAT634" s="6"/>
      <c r="NAU634" s="6"/>
      <c r="NAV634" s="6"/>
      <c r="NAW634" s="6"/>
      <c r="NAX634" s="6"/>
      <c r="NAY634" s="6"/>
      <c r="NAZ634" s="6"/>
      <c r="NBA634" s="6"/>
      <c r="NBB634" s="6"/>
      <c r="NBC634" s="6"/>
      <c r="NBD634" s="6"/>
      <c r="NBE634" s="6"/>
      <c r="NBF634" s="6"/>
      <c r="NBG634" s="6"/>
      <c r="NBH634" s="6"/>
      <c r="NBI634" s="6"/>
      <c r="NBJ634" s="6"/>
      <c r="NBK634" s="6"/>
      <c r="NBL634" s="6"/>
      <c r="NBM634" s="6"/>
      <c r="NBN634" s="6"/>
      <c r="NBO634" s="6"/>
      <c r="NBP634" s="6"/>
      <c r="NBQ634" s="6"/>
      <c r="NBR634" s="6"/>
      <c r="NBS634" s="6"/>
      <c r="NBT634" s="6"/>
      <c r="NBU634" s="6"/>
      <c r="NBV634" s="6"/>
      <c r="NBW634" s="6"/>
      <c r="NBX634" s="6"/>
      <c r="NBY634" s="6"/>
      <c r="NBZ634" s="6"/>
      <c r="NCA634" s="6"/>
      <c r="NCB634" s="6"/>
      <c r="NCC634" s="6"/>
      <c r="NCD634" s="6"/>
      <c r="NCE634" s="6"/>
      <c r="NCF634" s="6"/>
      <c r="NCG634" s="6"/>
      <c r="NCH634" s="6"/>
      <c r="NCI634" s="6"/>
      <c r="NCJ634" s="6"/>
      <c r="NCK634" s="6"/>
      <c r="NCL634" s="6"/>
      <c r="NCM634" s="6"/>
      <c r="NCN634" s="6"/>
      <c r="NCO634" s="6"/>
      <c r="NCP634" s="6"/>
      <c r="NCQ634" s="6"/>
      <c r="NCR634" s="6"/>
      <c r="NCS634" s="6"/>
      <c r="NCT634" s="6"/>
      <c r="NCU634" s="6"/>
      <c r="NCV634" s="6"/>
      <c r="NCW634" s="6"/>
      <c r="NCX634" s="6"/>
      <c r="NCY634" s="6"/>
      <c r="NCZ634" s="6"/>
      <c r="NDA634" s="6"/>
      <c r="NDB634" s="6"/>
      <c r="NDC634" s="6"/>
      <c r="NDD634" s="6"/>
      <c r="NDE634" s="6"/>
      <c r="NDF634" s="6"/>
      <c r="NDG634" s="6"/>
      <c r="NDH634" s="6"/>
      <c r="NDI634" s="6"/>
      <c r="NDJ634" s="6"/>
      <c r="NDK634" s="6"/>
      <c r="NDL634" s="6"/>
      <c r="NDM634" s="6"/>
      <c r="NDN634" s="6"/>
      <c r="NDO634" s="6"/>
      <c r="NDP634" s="6"/>
      <c r="NDQ634" s="6"/>
      <c r="NDR634" s="6"/>
      <c r="NDS634" s="6"/>
      <c r="NDT634" s="6"/>
      <c r="NDU634" s="6"/>
      <c r="NDV634" s="6"/>
      <c r="NDW634" s="6"/>
      <c r="NDX634" s="6"/>
      <c r="NDY634" s="6"/>
      <c r="NDZ634" s="6"/>
      <c r="NEA634" s="6"/>
      <c r="NEB634" s="6"/>
      <c r="NEC634" s="6"/>
      <c r="NED634" s="6"/>
      <c r="NEE634" s="6"/>
      <c r="NEF634" s="6"/>
      <c r="NEG634" s="6"/>
      <c r="NEH634" s="6"/>
      <c r="NEI634" s="6"/>
      <c r="NEJ634" s="6"/>
      <c r="NEK634" s="6"/>
      <c r="NEL634" s="6"/>
      <c r="NEM634" s="6"/>
      <c r="NEN634" s="6"/>
      <c r="NEO634" s="6"/>
      <c r="NEP634" s="6"/>
      <c r="NEQ634" s="6"/>
      <c r="NER634" s="6"/>
      <c r="NES634" s="6"/>
      <c r="NET634" s="6"/>
      <c r="NEU634" s="6"/>
      <c r="NEV634" s="6"/>
      <c r="NEW634" s="6"/>
      <c r="NEX634" s="6"/>
      <c r="NEY634" s="6"/>
      <c r="NEZ634" s="6"/>
      <c r="NFA634" s="6"/>
      <c r="NFB634" s="6"/>
      <c r="NFC634" s="6"/>
      <c r="NFD634" s="6"/>
      <c r="NFE634" s="6"/>
      <c r="NFF634" s="6"/>
      <c r="NFG634" s="6"/>
      <c r="NFH634" s="6"/>
      <c r="NFI634" s="6"/>
      <c r="NFJ634" s="6"/>
      <c r="NFK634" s="6"/>
      <c r="NFL634" s="6"/>
      <c r="NFM634" s="6"/>
      <c r="NFN634" s="6"/>
      <c r="NFO634" s="6"/>
      <c r="NFP634" s="6"/>
      <c r="NFQ634" s="6"/>
      <c r="NFR634" s="6"/>
      <c r="NFS634" s="6"/>
      <c r="NFT634" s="6"/>
      <c r="NFU634" s="6"/>
      <c r="NFV634" s="6"/>
      <c r="NFW634" s="6"/>
      <c r="NFX634" s="6"/>
      <c r="NFY634" s="6"/>
      <c r="NFZ634" s="6"/>
      <c r="NGA634" s="6"/>
      <c r="NGB634" s="6"/>
      <c r="NGC634" s="6"/>
      <c r="NGD634" s="6"/>
      <c r="NGE634" s="6"/>
      <c r="NGF634" s="6"/>
      <c r="NGG634" s="6"/>
      <c r="NGH634" s="6"/>
      <c r="NGI634" s="6"/>
      <c r="NGJ634" s="6"/>
      <c r="NGK634" s="6"/>
      <c r="NGL634" s="6"/>
      <c r="NGM634" s="6"/>
      <c r="NGN634" s="6"/>
      <c r="NGO634" s="6"/>
      <c r="NGP634" s="6"/>
      <c r="NGQ634" s="6"/>
      <c r="NGR634" s="6"/>
      <c r="NGS634" s="6"/>
      <c r="NGT634" s="6"/>
      <c r="NGU634" s="6"/>
      <c r="NGV634" s="6"/>
      <c r="NGW634" s="6"/>
      <c r="NGX634" s="6"/>
      <c r="NGY634" s="6"/>
      <c r="NGZ634" s="6"/>
      <c r="NHA634" s="6"/>
      <c r="NHB634" s="6"/>
      <c r="NHC634" s="6"/>
      <c r="NHD634" s="6"/>
      <c r="NHE634" s="6"/>
      <c r="NHF634" s="6"/>
      <c r="NHG634" s="6"/>
      <c r="NHH634" s="6"/>
      <c r="NHI634" s="6"/>
      <c r="NHJ634" s="6"/>
      <c r="NHK634" s="6"/>
      <c r="NHL634" s="6"/>
      <c r="NHM634" s="6"/>
      <c r="NHN634" s="6"/>
      <c r="NHO634" s="6"/>
      <c r="NHP634" s="6"/>
      <c r="NHQ634" s="6"/>
      <c r="NHR634" s="6"/>
      <c r="NHS634" s="6"/>
      <c r="NHT634" s="6"/>
      <c r="NHU634" s="6"/>
      <c r="NHV634" s="6"/>
      <c r="NHW634" s="6"/>
      <c r="NHX634" s="6"/>
      <c r="NHY634" s="6"/>
      <c r="NHZ634" s="6"/>
      <c r="NIA634" s="6"/>
      <c r="NIB634" s="6"/>
      <c r="NIC634" s="6"/>
      <c r="NID634" s="6"/>
      <c r="NIE634" s="6"/>
      <c r="NIF634" s="6"/>
      <c r="NIG634" s="6"/>
      <c r="NIH634" s="6"/>
      <c r="NII634" s="6"/>
      <c r="NIJ634" s="6"/>
      <c r="NIK634" s="6"/>
      <c r="NIL634" s="6"/>
      <c r="NIM634" s="6"/>
      <c r="NIN634" s="6"/>
      <c r="NIO634" s="6"/>
      <c r="NIP634" s="6"/>
      <c r="NIQ634" s="6"/>
      <c r="NIR634" s="6"/>
      <c r="NIS634" s="6"/>
      <c r="NIT634" s="6"/>
      <c r="NIU634" s="6"/>
      <c r="NIV634" s="6"/>
      <c r="NIW634" s="6"/>
      <c r="NIX634" s="6"/>
      <c r="NIY634" s="6"/>
      <c r="NIZ634" s="6"/>
      <c r="NJA634" s="6"/>
      <c r="NJB634" s="6"/>
      <c r="NJC634" s="6"/>
      <c r="NJD634" s="6"/>
      <c r="NJE634" s="6"/>
      <c r="NJF634" s="6"/>
      <c r="NJG634" s="6"/>
      <c r="NJH634" s="6"/>
      <c r="NJI634" s="6"/>
      <c r="NJJ634" s="6"/>
      <c r="NJK634" s="6"/>
      <c r="NJL634" s="6"/>
      <c r="NJM634" s="6"/>
      <c r="NJN634" s="6"/>
      <c r="NJO634" s="6"/>
      <c r="NJP634" s="6"/>
      <c r="NJQ634" s="6"/>
      <c r="NJR634" s="6"/>
      <c r="NJS634" s="6"/>
      <c r="NJT634" s="6"/>
      <c r="NJU634" s="6"/>
      <c r="NJV634" s="6"/>
      <c r="NJW634" s="6"/>
      <c r="NJX634" s="6"/>
      <c r="NJY634" s="6"/>
      <c r="NJZ634" s="6"/>
      <c r="NKA634" s="6"/>
      <c r="NKB634" s="6"/>
      <c r="NKC634" s="6"/>
      <c r="NKD634" s="6"/>
      <c r="NKE634" s="6"/>
      <c r="NKF634" s="6"/>
      <c r="NKG634" s="6"/>
      <c r="NKH634" s="6"/>
      <c r="NKI634" s="6"/>
      <c r="NKJ634" s="6"/>
      <c r="NKK634" s="6"/>
      <c r="NKL634" s="6"/>
      <c r="NKM634" s="6"/>
      <c r="NKN634" s="6"/>
      <c r="NKO634" s="6"/>
      <c r="NKP634" s="6"/>
      <c r="NKQ634" s="6"/>
      <c r="NKR634" s="6"/>
      <c r="NKS634" s="6"/>
      <c r="NKT634" s="6"/>
      <c r="NKU634" s="6"/>
      <c r="NKV634" s="6"/>
      <c r="NKW634" s="6"/>
      <c r="NKX634" s="6"/>
      <c r="NKY634" s="6"/>
      <c r="NKZ634" s="6"/>
      <c r="NLA634" s="6"/>
      <c r="NLB634" s="6"/>
      <c r="NLC634" s="6"/>
      <c r="NLD634" s="6"/>
      <c r="NLE634" s="6"/>
      <c r="NLF634" s="6"/>
      <c r="NLG634" s="6"/>
      <c r="NLH634" s="6"/>
      <c r="NLI634" s="6"/>
      <c r="NLJ634" s="6"/>
      <c r="NLK634" s="6"/>
      <c r="NLL634" s="6"/>
      <c r="NLM634" s="6"/>
      <c r="NLN634" s="6"/>
      <c r="NLO634" s="6"/>
      <c r="NLP634" s="6"/>
      <c r="NLQ634" s="6"/>
      <c r="NLR634" s="6"/>
      <c r="NLS634" s="6"/>
      <c r="NLT634" s="6"/>
      <c r="NLU634" s="6"/>
      <c r="NLV634" s="6"/>
      <c r="NLW634" s="6"/>
      <c r="NLX634" s="6"/>
      <c r="NLY634" s="6"/>
      <c r="NLZ634" s="6"/>
      <c r="NMA634" s="6"/>
      <c r="NMB634" s="6"/>
      <c r="NMC634" s="6"/>
      <c r="NMD634" s="6"/>
      <c r="NME634" s="6"/>
      <c r="NMF634" s="6"/>
      <c r="NMG634" s="6"/>
      <c r="NMH634" s="6"/>
      <c r="NMI634" s="6"/>
      <c r="NMJ634" s="6"/>
      <c r="NMK634" s="6"/>
      <c r="NML634" s="6"/>
      <c r="NMM634" s="6"/>
      <c r="NMN634" s="6"/>
      <c r="NMO634" s="6"/>
      <c r="NMP634" s="6"/>
      <c r="NMQ634" s="6"/>
      <c r="NMR634" s="6"/>
      <c r="NMS634" s="6"/>
      <c r="NMT634" s="6"/>
      <c r="NMU634" s="6"/>
      <c r="NMV634" s="6"/>
      <c r="NMW634" s="6"/>
      <c r="NMX634" s="6"/>
      <c r="NMY634" s="6"/>
      <c r="NMZ634" s="6"/>
      <c r="NNA634" s="6"/>
      <c r="NNB634" s="6"/>
      <c r="NNC634" s="6"/>
      <c r="NND634" s="6"/>
      <c r="NNE634" s="6"/>
      <c r="NNF634" s="6"/>
      <c r="NNG634" s="6"/>
      <c r="NNH634" s="6"/>
      <c r="NNI634" s="6"/>
      <c r="NNJ634" s="6"/>
      <c r="NNK634" s="6"/>
      <c r="NNL634" s="6"/>
      <c r="NNM634" s="6"/>
      <c r="NNN634" s="6"/>
      <c r="NNO634" s="6"/>
      <c r="NNP634" s="6"/>
      <c r="NNQ634" s="6"/>
      <c r="NNR634" s="6"/>
      <c r="NNS634" s="6"/>
      <c r="NNT634" s="6"/>
      <c r="NNU634" s="6"/>
      <c r="NNV634" s="6"/>
      <c r="NNW634" s="6"/>
      <c r="NNX634" s="6"/>
      <c r="NNY634" s="6"/>
      <c r="NNZ634" s="6"/>
      <c r="NOA634" s="6"/>
      <c r="NOB634" s="6"/>
      <c r="NOC634" s="6"/>
      <c r="NOD634" s="6"/>
      <c r="NOE634" s="6"/>
      <c r="NOF634" s="6"/>
      <c r="NOG634" s="6"/>
      <c r="NOH634" s="6"/>
      <c r="NOI634" s="6"/>
      <c r="NOJ634" s="6"/>
      <c r="NOK634" s="6"/>
      <c r="NOL634" s="6"/>
      <c r="NOM634" s="6"/>
      <c r="NON634" s="6"/>
      <c r="NOO634" s="6"/>
      <c r="NOP634" s="6"/>
      <c r="NOQ634" s="6"/>
      <c r="NOR634" s="6"/>
      <c r="NOS634" s="6"/>
      <c r="NOT634" s="6"/>
      <c r="NOU634" s="6"/>
      <c r="NOV634" s="6"/>
      <c r="NOW634" s="6"/>
      <c r="NOX634" s="6"/>
      <c r="NOY634" s="6"/>
      <c r="NOZ634" s="6"/>
      <c r="NPA634" s="6"/>
      <c r="NPB634" s="6"/>
      <c r="NPC634" s="6"/>
      <c r="NPD634" s="6"/>
      <c r="NPE634" s="6"/>
      <c r="NPF634" s="6"/>
      <c r="NPG634" s="6"/>
      <c r="NPH634" s="6"/>
      <c r="NPI634" s="6"/>
      <c r="NPJ634" s="6"/>
      <c r="NPK634" s="6"/>
      <c r="NPL634" s="6"/>
      <c r="NPM634" s="6"/>
      <c r="NPN634" s="6"/>
      <c r="NPO634" s="6"/>
      <c r="NPP634" s="6"/>
      <c r="NPQ634" s="6"/>
      <c r="NPR634" s="6"/>
      <c r="NPS634" s="6"/>
      <c r="NPT634" s="6"/>
      <c r="NPU634" s="6"/>
      <c r="NPV634" s="6"/>
      <c r="NPW634" s="6"/>
      <c r="NPX634" s="6"/>
      <c r="NPY634" s="6"/>
      <c r="NPZ634" s="6"/>
      <c r="NQA634" s="6"/>
      <c r="NQB634" s="6"/>
      <c r="NQC634" s="6"/>
      <c r="NQD634" s="6"/>
      <c r="NQE634" s="6"/>
      <c r="NQF634" s="6"/>
      <c r="NQG634" s="6"/>
      <c r="NQH634" s="6"/>
      <c r="NQI634" s="6"/>
      <c r="NQJ634" s="6"/>
      <c r="NQK634" s="6"/>
      <c r="NQL634" s="6"/>
      <c r="NQM634" s="6"/>
      <c r="NQN634" s="6"/>
      <c r="NQO634" s="6"/>
      <c r="NQP634" s="6"/>
      <c r="NQQ634" s="6"/>
      <c r="NQR634" s="6"/>
      <c r="NQS634" s="6"/>
      <c r="NQT634" s="6"/>
      <c r="NQU634" s="6"/>
      <c r="NQV634" s="6"/>
      <c r="NQW634" s="6"/>
      <c r="NQX634" s="6"/>
      <c r="NQY634" s="6"/>
      <c r="NQZ634" s="6"/>
      <c r="NRA634" s="6"/>
      <c r="NRB634" s="6"/>
      <c r="NRC634" s="6"/>
      <c r="NRD634" s="6"/>
      <c r="NRE634" s="6"/>
      <c r="NRF634" s="6"/>
      <c r="NRG634" s="6"/>
      <c r="NRH634" s="6"/>
      <c r="NRI634" s="6"/>
      <c r="NRJ634" s="6"/>
      <c r="NRK634" s="6"/>
      <c r="NRL634" s="6"/>
      <c r="NRM634" s="6"/>
      <c r="NRN634" s="6"/>
      <c r="NRO634" s="6"/>
      <c r="NRP634" s="6"/>
      <c r="NRQ634" s="6"/>
      <c r="NRR634" s="6"/>
      <c r="NRS634" s="6"/>
      <c r="NRT634" s="6"/>
      <c r="NRU634" s="6"/>
      <c r="NRV634" s="6"/>
      <c r="NRW634" s="6"/>
      <c r="NRX634" s="6"/>
      <c r="NRY634" s="6"/>
      <c r="NRZ634" s="6"/>
      <c r="NSA634" s="6"/>
      <c r="NSB634" s="6"/>
      <c r="NSC634" s="6"/>
      <c r="NSD634" s="6"/>
      <c r="NSE634" s="6"/>
      <c r="NSF634" s="6"/>
      <c r="NSG634" s="6"/>
      <c r="NSH634" s="6"/>
      <c r="NSI634" s="6"/>
      <c r="NSJ634" s="6"/>
      <c r="NSK634" s="6"/>
      <c r="NSL634" s="6"/>
      <c r="NSM634" s="6"/>
      <c r="NSN634" s="6"/>
      <c r="NSO634" s="6"/>
      <c r="NSP634" s="6"/>
      <c r="NSQ634" s="6"/>
      <c r="NSR634" s="6"/>
      <c r="NSS634" s="6"/>
      <c r="NST634" s="6"/>
      <c r="NSU634" s="6"/>
      <c r="NSV634" s="6"/>
      <c r="NSW634" s="6"/>
      <c r="NSX634" s="6"/>
      <c r="NSY634" s="6"/>
      <c r="NSZ634" s="6"/>
      <c r="NTA634" s="6"/>
      <c r="NTB634" s="6"/>
      <c r="NTC634" s="6"/>
      <c r="NTD634" s="6"/>
      <c r="NTE634" s="6"/>
      <c r="NTF634" s="6"/>
      <c r="NTG634" s="6"/>
      <c r="NTH634" s="6"/>
      <c r="NTI634" s="6"/>
      <c r="NTJ634" s="6"/>
      <c r="NTK634" s="6"/>
      <c r="NTL634" s="6"/>
      <c r="NTM634" s="6"/>
      <c r="NTN634" s="6"/>
      <c r="NTO634" s="6"/>
      <c r="NTP634" s="6"/>
      <c r="NTQ634" s="6"/>
      <c r="NTR634" s="6"/>
      <c r="NTS634" s="6"/>
      <c r="NTT634" s="6"/>
      <c r="NTU634" s="6"/>
      <c r="NTV634" s="6"/>
      <c r="NTW634" s="6"/>
      <c r="NTX634" s="6"/>
      <c r="NTY634" s="6"/>
      <c r="NTZ634" s="6"/>
      <c r="NUA634" s="6"/>
      <c r="NUB634" s="6"/>
      <c r="NUC634" s="6"/>
      <c r="NUD634" s="6"/>
      <c r="NUE634" s="6"/>
      <c r="NUF634" s="6"/>
      <c r="NUG634" s="6"/>
      <c r="NUH634" s="6"/>
      <c r="NUI634" s="6"/>
      <c r="NUJ634" s="6"/>
      <c r="NUK634" s="6"/>
      <c r="NUL634" s="6"/>
      <c r="NUM634" s="6"/>
      <c r="NUN634" s="6"/>
      <c r="NUO634" s="6"/>
      <c r="NUP634" s="6"/>
      <c r="NUQ634" s="6"/>
      <c r="NUR634" s="6"/>
      <c r="NUS634" s="6"/>
      <c r="NUT634" s="6"/>
      <c r="NUU634" s="6"/>
      <c r="NUV634" s="6"/>
      <c r="NUW634" s="6"/>
      <c r="NUX634" s="6"/>
      <c r="NUY634" s="6"/>
      <c r="NUZ634" s="6"/>
      <c r="NVA634" s="6"/>
      <c r="NVB634" s="6"/>
      <c r="NVC634" s="6"/>
      <c r="NVD634" s="6"/>
      <c r="NVE634" s="6"/>
      <c r="NVF634" s="6"/>
      <c r="NVG634" s="6"/>
      <c r="NVH634" s="6"/>
      <c r="NVI634" s="6"/>
      <c r="NVJ634" s="6"/>
      <c r="NVK634" s="6"/>
      <c r="NVL634" s="6"/>
      <c r="NVM634" s="6"/>
      <c r="NVN634" s="6"/>
      <c r="NVO634" s="6"/>
      <c r="NVP634" s="6"/>
      <c r="NVQ634" s="6"/>
      <c r="NVR634" s="6"/>
      <c r="NVS634" s="6"/>
      <c r="NVT634" s="6"/>
      <c r="NVU634" s="6"/>
      <c r="NVV634" s="6"/>
      <c r="NVW634" s="6"/>
      <c r="NVX634" s="6"/>
      <c r="NVY634" s="6"/>
      <c r="NVZ634" s="6"/>
      <c r="NWA634" s="6"/>
      <c r="NWB634" s="6"/>
      <c r="NWC634" s="6"/>
      <c r="NWD634" s="6"/>
      <c r="NWE634" s="6"/>
      <c r="NWF634" s="6"/>
      <c r="NWG634" s="6"/>
      <c r="NWH634" s="6"/>
      <c r="NWI634" s="6"/>
      <c r="NWJ634" s="6"/>
      <c r="NWK634" s="6"/>
      <c r="NWL634" s="6"/>
      <c r="NWM634" s="6"/>
      <c r="NWN634" s="6"/>
      <c r="NWO634" s="6"/>
      <c r="NWP634" s="6"/>
      <c r="NWQ634" s="6"/>
      <c r="NWR634" s="6"/>
      <c r="NWS634" s="6"/>
      <c r="NWT634" s="6"/>
      <c r="NWU634" s="6"/>
      <c r="NWV634" s="6"/>
      <c r="NWW634" s="6"/>
      <c r="NWX634" s="6"/>
      <c r="NWY634" s="6"/>
      <c r="NWZ634" s="6"/>
      <c r="NXA634" s="6"/>
      <c r="NXB634" s="6"/>
      <c r="NXC634" s="6"/>
      <c r="NXD634" s="6"/>
      <c r="NXE634" s="6"/>
      <c r="NXF634" s="6"/>
      <c r="NXG634" s="6"/>
      <c r="NXH634" s="6"/>
      <c r="NXI634" s="6"/>
      <c r="NXJ634" s="6"/>
      <c r="NXK634" s="6"/>
      <c r="NXL634" s="6"/>
      <c r="NXM634" s="6"/>
      <c r="NXN634" s="6"/>
      <c r="NXO634" s="6"/>
      <c r="NXP634" s="6"/>
      <c r="NXQ634" s="6"/>
      <c r="NXR634" s="6"/>
      <c r="NXS634" s="6"/>
      <c r="NXT634" s="6"/>
      <c r="NXU634" s="6"/>
      <c r="NXV634" s="6"/>
      <c r="NXW634" s="6"/>
      <c r="NXX634" s="6"/>
      <c r="NXY634" s="6"/>
      <c r="NXZ634" s="6"/>
      <c r="NYA634" s="6"/>
      <c r="NYB634" s="6"/>
      <c r="NYC634" s="6"/>
      <c r="NYD634" s="6"/>
      <c r="NYE634" s="6"/>
      <c r="NYF634" s="6"/>
      <c r="NYG634" s="6"/>
      <c r="NYH634" s="6"/>
      <c r="NYI634" s="6"/>
      <c r="NYJ634" s="6"/>
      <c r="NYK634" s="6"/>
      <c r="NYL634" s="6"/>
      <c r="NYM634" s="6"/>
      <c r="NYN634" s="6"/>
      <c r="NYO634" s="6"/>
      <c r="NYP634" s="6"/>
      <c r="NYQ634" s="6"/>
      <c r="NYR634" s="6"/>
      <c r="NYS634" s="6"/>
      <c r="NYT634" s="6"/>
      <c r="NYU634" s="6"/>
      <c r="NYV634" s="6"/>
      <c r="NYW634" s="6"/>
      <c r="NYX634" s="6"/>
      <c r="NYY634" s="6"/>
      <c r="NYZ634" s="6"/>
      <c r="NZA634" s="6"/>
      <c r="NZB634" s="6"/>
      <c r="NZC634" s="6"/>
      <c r="NZD634" s="6"/>
      <c r="NZE634" s="6"/>
      <c r="NZF634" s="6"/>
      <c r="NZG634" s="6"/>
      <c r="NZH634" s="6"/>
      <c r="NZI634" s="6"/>
      <c r="NZJ634" s="6"/>
      <c r="NZK634" s="6"/>
      <c r="NZL634" s="6"/>
      <c r="NZM634" s="6"/>
      <c r="NZN634" s="6"/>
      <c r="NZO634" s="6"/>
      <c r="NZP634" s="6"/>
      <c r="NZQ634" s="6"/>
      <c r="NZR634" s="6"/>
      <c r="NZS634" s="6"/>
      <c r="NZT634" s="6"/>
      <c r="NZU634" s="6"/>
      <c r="NZV634" s="6"/>
      <c r="NZW634" s="6"/>
      <c r="NZX634" s="6"/>
      <c r="NZY634" s="6"/>
      <c r="NZZ634" s="6"/>
      <c r="OAA634" s="6"/>
      <c r="OAB634" s="6"/>
      <c r="OAC634" s="6"/>
      <c r="OAD634" s="6"/>
      <c r="OAE634" s="6"/>
      <c r="OAF634" s="6"/>
      <c r="OAG634" s="6"/>
      <c r="OAH634" s="6"/>
      <c r="OAI634" s="6"/>
      <c r="OAJ634" s="6"/>
      <c r="OAK634" s="6"/>
      <c r="OAL634" s="6"/>
      <c r="OAM634" s="6"/>
      <c r="OAN634" s="6"/>
      <c r="OAO634" s="6"/>
      <c r="OAP634" s="6"/>
      <c r="OAQ634" s="6"/>
      <c r="OAR634" s="6"/>
      <c r="OAS634" s="6"/>
      <c r="OAT634" s="6"/>
      <c r="OAU634" s="6"/>
      <c r="OAV634" s="6"/>
      <c r="OAW634" s="6"/>
      <c r="OAX634" s="6"/>
      <c r="OAY634" s="6"/>
      <c r="OAZ634" s="6"/>
      <c r="OBA634" s="6"/>
      <c r="OBB634" s="6"/>
      <c r="OBC634" s="6"/>
      <c r="OBD634" s="6"/>
      <c r="OBE634" s="6"/>
      <c r="OBF634" s="6"/>
      <c r="OBG634" s="6"/>
      <c r="OBH634" s="6"/>
      <c r="OBI634" s="6"/>
      <c r="OBJ634" s="6"/>
      <c r="OBK634" s="6"/>
      <c r="OBL634" s="6"/>
      <c r="OBM634" s="6"/>
      <c r="OBN634" s="6"/>
      <c r="OBO634" s="6"/>
      <c r="OBP634" s="6"/>
      <c r="OBQ634" s="6"/>
      <c r="OBR634" s="6"/>
      <c r="OBS634" s="6"/>
      <c r="OBT634" s="6"/>
      <c r="OBU634" s="6"/>
      <c r="OBV634" s="6"/>
      <c r="OBW634" s="6"/>
      <c r="OBX634" s="6"/>
      <c r="OBY634" s="6"/>
      <c r="OBZ634" s="6"/>
      <c r="OCA634" s="6"/>
      <c r="OCB634" s="6"/>
      <c r="OCC634" s="6"/>
      <c r="OCD634" s="6"/>
      <c r="OCE634" s="6"/>
      <c r="OCF634" s="6"/>
      <c r="OCG634" s="6"/>
      <c r="OCH634" s="6"/>
      <c r="OCI634" s="6"/>
      <c r="OCJ634" s="6"/>
      <c r="OCK634" s="6"/>
      <c r="OCL634" s="6"/>
      <c r="OCM634" s="6"/>
      <c r="OCN634" s="6"/>
      <c r="OCO634" s="6"/>
      <c r="OCP634" s="6"/>
      <c r="OCQ634" s="6"/>
      <c r="OCR634" s="6"/>
      <c r="OCS634" s="6"/>
      <c r="OCT634" s="6"/>
      <c r="OCU634" s="6"/>
      <c r="OCV634" s="6"/>
      <c r="OCW634" s="6"/>
      <c r="OCX634" s="6"/>
      <c r="OCY634" s="6"/>
      <c r="OCZ634" s="6"/>
      <c r="ODA634" s="6"/>
      <c r="ODB634" s="6"/>
      <c r="ODC634" s="6"/>
      <c r="ODD634" s="6"/>
      <c r="ODE634" s="6"/>
      <c r="ODF634" s="6"/>
      <c r="ODG634" s="6"/>
      <c r="ODH634" s="6"/>
      <c r="ODI634" s="6"/>
      <c r="ODJ634" s="6"/>
      <c r="ODK634" s="6"/>
      <c r="ODL634" s="6"/>
      <c r="ODM634" s="6"/>
      <c r="ODN634" s="6"/>
      <c r="ODO634" s="6"/>
      <c r="ODP634" s="6"/>
      <c r="ODQ634" s="6"/>
      <c r="ODR634" s="6"/>
      <c r="ODS634" s="6"/>
      <c r="ODT634" s="6"/>
      <c r="ODU634" s="6"/>
      <c r="ODV634" s="6"/>
      <c r="ODW634" s="6"/>
      <c r="ODX634" s="6"/>
      <c r="ODY634" s="6"/>
      <c r="ODZ634" s="6"/>
      <c r="OEA634" s="6"/>
      <c r="OEB634" s="6"/>
      <c r="OEC634" s="6"/>
      <c r="OED634" s="6"/>
      <c r="OEE634" s="6"/>
      <c r="OEF634" s="6"/>
      <c r="OEG634" s="6"/>
      <c r="OEH634" s="6"/>
      <c r="OEI634" s="6"/>
      <c r="OEJ634" s="6"/>
      <c r="OEK634" s="6"/>
      <c r="OEL634" s="6"/>
      <c r="OEM634" s="6"/>
      <c r="OEN634" s="6"/>
      <c r="OEO634" s="6"/>
      <c r="OEP634" s="6"/>
      <c r="OEQ634" s="6"/>
      <c r="OER634" s="6"/>
      <c r="OES634" s="6"/>
      <c r="OET634" s="6"/>
      <c r="OEU634" s="6"/>
      <c r="OEV634" s="6"/>
      <c r="OEW634" s="6"/>
      <c r="OEX634" s="6"/>
      <c r="OEY634" s="6"/>
      <c r="OEZ634" s="6"/>
      <c r="OFA634" s="6"/>
      <c r="OFB634" s="6"/>
      <c r="OFC634" s="6"/>
      <c r="OFD634" s="6"/>
      <c r="OFE634" s="6"/>
      <c r="OFF634" s="6"/>
      <c r="OFG634" s="6"/>
      <c r="OFH634" s="6"/>
      <c r="OFI634" s="6"/>
      <c r="OFJ634" s="6"/>
      <c r="OFK634" s="6"/>
      <c r="OFL634" s="6"/>
      <c r="OFM634" s="6"/>
      <c r="OFN634" s="6"/>
      <c r="OFO634" s="6"/>
      <c r="OFP634" s="6"/>
      <c r="OFQ634" s="6"/>
      <c r="OFR634" s="6"/>
      <c r="OFS634" s="6"/>
      <c r="OFT634" s="6"/>
      <c r="OFU634" s="6"/>
      <c r="OFV634" s="6"/>
      <c r="OFW634" s="6"/>
      <c r="OFX634" s="6"/>
      <c r="OFY634" s="6"/>
      <c r="OFZ634" s="6"/>
      <c r="OGA634" s="6"/>
      <c r="OGB634" s="6"/>
      <c r="OGC634" s="6"/>
      <c r="OGD634" s="6"/>
      <c r="OGE634" s="6"/>
      <c r="OGF634" s="6"/>
      <c r="OGG634" s="6"/>
      <c r="OGH634" s="6"/>
      <c r="OGI634" s="6"/>
      <c r="OGJ634" s="6"/>
      <c r="OGK634" s="6"/>
      <c r="OGL634" s="6"/>
      <c r="OGM634" s="6"/>
      <c r="OGN634" s="6"/>
      <c r="OGO634" s="6"/>
      <c r="OGP634" s="6"/>
      <c r="OGQ634" s="6"/>
      <c r="OGR634" s="6"/>
      <c r="OGS634" s="6"/>
      <c r="OGT634" s="6"/>
      <c r="OGU634" s="6"/>
      <c r="OGV634" s="6"/>
      <c r="OGW634" s="6"/>
      <c r="OGX634" s="6"/>
      <c r="OGY634" s="6"/>
      <c r="OGZ634" s="6"/>
      <c r="OHA634" s="6"/>
      <c r="OHB634" s="6"/>
      <c r="OHC634" s="6"/>
      <c r="OHD634" s="6"/>
      <c r="OHE634" s="6"/>
      <c r="OHF634" s="6"/>
      <c r="OHG634" s="6"/>
      <c r="OHH634" s="6"/>
      <c r="OHI634" s="6"/>
      <c r="OHJ634" s="6"/>
      <c r="OHK634" s="6"/>
      <c r="OHL634" s="6"/>
      <c r="OHM634" s="6"/>
      <c r="OHN634" s="6"/>
      <c r="OHO634" s="6"/>
      <c r="OHP634" s="6"/>
      <c r="OHQ634" s="6"/>
      <c r="OHR634" s="6"/>
      <c r="OHS634" s="6"/>
      <c r="OHT634" s="6"/>
      <c r="OHU634" s="6"/>
      <c r="OHV634" s="6"/>
      <c r="OHW634" s="6"/>
      <c r="OHX634" s="6"/>
      <c r="OHY634" s="6"/>
      <c r="OHZ634" s="6"/>
      <c r="OIA634" s="6"/>
      <c r="OIB634" s="6"/>
      <c r="OIC634" s="6"/>
      <c r="OID634" s="6"/>
      <c r="OIE634" s="6"/>
      <c r="OIF634" s="6"/>
      <c r="OIG634" s="6"/>
      <c r="OIH634" s="6"/>
      <c r="OII634" s="6"/>
      <c r="OIJ634" s="6"/>
      <c r="OIK634" s="6"/>
      <c r="OIL634" s="6"/>
      <c r="OIM634" s="6"/>
      <c r="OIN634" s="6"/>
      <c r="OIO634" s="6"/>
      <c r="OIP634" s="6"/>
      <c r="OIQ634" s="6"/>
      <c r="OIR634" s="6"/>
      <c r="OIS634" s="6"/>
      <c r="OIT634" s="6"/>
      <c r="OIU634" s="6"/>
      <c r="OIV634" s="6"/>
      <c r="OIW634" s="6"/>
      <c r="OIX634" s="6"/>
      <c r="OIY634" s="6"/>
      <c r="OIZ634" s="6"/>
      <c r="OJA634" s="6"/>
      <c r="OJB634" s="6"/>
      <c r="OJC634" s="6"/>
      <c r="OJD634" s="6"/>
      <c r="OJE634" s="6"/>
      <c r="OJF634" s="6"/>
      <c r="OJG634" s="6"/>
      <c r="OJH634" s="6"/>
      <c r="OJI634" s="6"/>
      <c r="OJJ634" s="6"/>
      <c r="OJK634" s="6"/>
      <c r="OJL634" s="6"/>
      <c r="OJM634" s="6"/>
      <c r="OJN634" s="6"/>
      <c r="OJO634" s="6"/>
      <c r="OJP634" s="6"/>
      <c r="OJQ634" s="6"/>
      <c r="OJR634" s="6"/>
      <c r="OJS634" s="6"/>
      <c r="OJT634" s="6"/>
      <c r="OJU634" s="6"/>
      <c r="OJV634" s="6"/>
      <c r="OJW634" s="6"/>
      <c r="OJX634" s="6"/>
      <c r="OJY634" s="6"/>
      <c r="OJZ634" s="6"/>
      <c r="OKA634" s="6"/>
      <c r="OKB634" s="6"/>
      <c r="OKC634" s="6"/>
      <c r="OKD634" s="6"/>
      <c r="OKE634" s="6"/>
      <c r="OKF634" s="6"/>
      <c r="OKG634" s="6"/>
      <c r="OKH634" s="6"/>
      <c r="OKI634" s="6"/>
      <c r="OKJ634" s="6"/>
      <c r="OKK634" s="6"/>
      <c r="OKL634" s="6"/>
      <c r="OKM634" s="6"/>
      <c r="OKN634" s="6"/>
      <c r="OKO634" s="6"/>
      <c r="OKP634" s="6"/>
      <c r="OKQ634" s="6"/>
      <c r="OKR634" s="6"/>
      <c r="OKS634" s="6"/>
      <c r="OKT634" s="6"/>
      <c r="OKU634" s="6"/>
      <c r="OKV634" s="6"/>
      <c r="OKW634" s="6"/>
      <c r="OKX634" s="6"/>
      <c r="OKY634" s="6"/>
      <c r="OKZ634" s="6"/>
      <c r="OLA634" s="6"/>
      <c r="OLB634" s="6"/>
      <c r="OLC634" s="6"/>
      <c r="OLD634" s="6"/>
      <c r="OLE634" s="6"/>
      <c r="OLF634" s="6"/>
      <c r="OLG634" s="6"/>
      <c r="OLH634" s="6"/>
      <c r="OLI634" s="6"/>
      <c r="OLJ634" s="6"/>
      <c r="OLK634" s="6"/>
      <c r="OLL634" s="6"/>
      <c r="OLM634" s="6"/>
      <c r="OLN634" s="6"/>
      <c r="OLO634" s="6"/>
      <c r="OLP634" s="6"/>
      <c r="OLQ634" s="6"/>
      <c r="OLR634" s="6"/>
      <c r="OLS634" s="6"/>
      <c r="OLT634" s="6"/>
      <c r="OLU634" s="6"/>
      <c r="OLV634" s="6"/>
      <c r="OLW634" s="6"/>
      <c r="OLX634" s="6"/>
      <c r="OLY634" s="6"/>
      <c r="OLZ634" s="6"/>
      <c r="OMA634" s="6"/>
      <c r="OMB634" s="6"/>
      <c r="OMC634" s="6"/>
      <c r="OMD634" s="6"/>
      <c r="OME634" s="6"/>
      <c r="OMF634" s="6"/>
      <c r="OMG634" s="6"/>
      <c r="OMH634" s="6"/>
      <c r="OMI634" s="6"/>
      <c r="OMJ634" s="6"/>
      <c r="OMK634" s="6"/>
      <c r="OML634" s="6"/>
      <c r="OMM634" s="6"/>
      <c r="OMN634" s="6"/>
      <c r="OMO634" s="6"/>
      <c r="OMP634" s="6"/>
      <c r="OMQ634" s="6"/>
      <c r="OMR634" s="6"/>
      <c r="OMS634" s="6"/>
      <c r="OMT634" s="6"/>
      <c r="OMU634" s="6"/>
      <c r="OMV634" s="6"/>
      <c r="OMW634" s="6"/>
      <c r="OMX634" s="6"/>
      <c r="OMY634" s="6"/>
      <c r="OMZ634" s="6"/>
      <c r="ONA634" s="6"/>
      <c r="ONB634" s="6"/>
      <c r="ONC634" s="6"/>
      <c r="OND634" s="6"/>
      <c r="ONE634" s="6"/>
      <c r="ONF634" s="6"/>
      <c r="ONG634" s="6"/>
      <c r="ONH634" s="6"/>
      <c r="ONI634" s="6"/>
      <c r="ONJ634" s="6"/>
      <c r="ONK634" s="6"/>
      <c r="ONL634" s="6"/>
      <c r="ONM634" s="6"/>
      <c r="ONN634" s="6"/>
      <c r="ONO634" s="6"/>
      <c r="ONP634" s="6"/>
      <c r="ONQ634" s="6"/>
      <c r="ONR634" s="6"/>
      <c r="ONS634" s="6"/>
      <c r="ONT634" s="6"/>
      <c r="ONU634" s="6"/>
      <c r="ONV634" s="6"/>
      <c r="ONW634" s="6"/>
      <c r="ONX634" s="6"/>
      <c r="ONY634" s="6"/>
      <c r="ONZ634" s="6"/>
      <c r="OOA634" s="6"/>
      <c r="OOB634" s="6"/>
      <c r="OOC634" s="6"/>
      <c r="OOD634" s="6"/>
      <c r="OOE634" s="6"/>
      <c r="OOF634" s="6"/>
      <c r="OOG634" s="6"/>
      <c r="OOH634" s="6"/>
      <c r="OOI634" s="6"/>
      <c r="OOJ634" s="6"/>
      <c r="OOK634" s="6"/>
      <c r="OOL634" s="6"/>
      <c r="OOM634" s="6"/>
      <c r="OON634" s="6"/>
      <c r="OOO634" s="6"/>
      <c r="OOP634" s="6"/>
      <c r="OOQ634" s="6"/>
      <c r="OOR634" s="6"/>
      <c r="OOS634" s="6"/>
      <c r="OOT634" s="6"/>
      <c r="OOU634" s="6"/>
      <c r="OOV634" s="6"/>
      <c r="OOW634" s="6"/>
      <c r="OOX634" s="6"/>
      <c r="OOY634" s="6"/>
      <c r="OOZ634" s="6"/>
      <c r="OPA634" s="6"/>
      <c r="OPB634" s="6"/>
      <c r="OPC634" s="6"/>
      <c r="OPD634" s="6"/>
      <c r="OPE634" s="6"/>
      <c r="OPF634" s="6"/>
      <c r="OPG634" s="6"/>
      <c r="OPH634" s="6"/>
      <c r="OPI634" s="6"/>
      <c r="OPJ634" s="6"/>
      <c r="OPK634" s="6"/>
      <c r="OPL634" s="6"/>
      <c r="OPM634" s="6"/>
      <c r="OPN634" s="6"/>
      <c r="OPO634" s="6"/>
      <c r="OPP634" s="6"/>
      <c r="OPQ634" s="6"/>
      <c r="OPR634" s="6"/>
      <c r="OPS634" s="6"/>
      <c r="OPT634" s="6"/>
      <c r="OPU634" s="6"/>
      <c r="OPV634" s="6"/>
      <c r="OPW634" s="6"/>
      <c r="OPX634" s="6"/>
      <c r="OPY634" s="6"/>
      <c r="OPZ634" s="6"/>
      <c r="OQA634" s="6"/>
      <c r="OQB634" s="6"/>
      <c r="OQC634" s="6"/>
      <c r="OQD634" s="6"/>
      <c r="OQE634" s="6"/>
      <c r="OQF634" s="6"/>
      <c r="OQG634" s="6"/>
      <c r="OQH634" s="6"/>
      <c r="OQI634" s="6"/>
      <c r="OQJ634" s="6"/>
      <c r="OQK634" s="6"/>
      <c r="OQL634" s="6"/>
      <c r="OQM634" s="6"/>
      <c r="OQN634" s="6"/>
      <c r="OQO634" s="6"/>
      <c r="OQP634" s="6"/>
      <c r="OQQ634" s="6"/>
      <c r="OQR634" s="6"/>
      <c r="OQS634" s="6"/>
      <c r="OQT634" s="6"/>
      <c r="OQU634" s="6"/>
      <c r="OQV634" s="6"/>
      <c r="OQW634" s="6"/>
      <c r="OQX634" s="6"/>
      <c r="OQY634" s="6"/>
      <c r="OQZ634" s="6"/>
      <c r="ORA634" s="6"/>
      <c r="ORB634" s="6"/>
      <c r="ORC634" s="6"/>
      <c r="ORD634" s="6"/>
      <c r="ORE634" s="6"/>
      <c r="ORF634" s="6"/>
      <c r="ORG634" s="6"/>
      <c r="ORH634" s="6"/>
      <c r="ORI634" s="6"/>
      <c r="ORJ634" s="6"/>
      <c r="ORK634" s="6"/>
      <c r="ORL634" s="6"/>
      <c r="ORM634" s="6"/>
      <c r="ORN634" s="6"/>
      <c r="ORO634" s="6"/>
      <c r="ORP634" s="6"/>
      <c r="ORQ634" s="6"/>
      <c r="ORR634" s="6"/>
      <c r="ORS634" s="6"/>
      <c r="ORT634" s="6"/>
      <c r="ORU634" s="6"/>
      <c r="ORV634" s="6"/>
      <c r="ORW634" s="6"/>
      <c r="ORX634" s="6"/>
      <c r="ORY634" s="6"/>
      <c r="ORZ634" s="6"/>
      <c r="OSA634" s="6"/>
      <c r="OSB634" s="6"/>
      <c r="OSC634" s="6"/>
      <c r="OSD634" s="6"/>
      <c r="OSE634" s="6"/>
      <c r="OSF634" s="6"/>
      <c r="OSG634" s="6"/>
      <c r="OSH634" s="6"/>
      <c r="OSI634" s="6"/>
      <c r="OSJ634" s="6"/>
      <c r="OSK634" s="6"/>
      <c r="OSL634" s="6"/>
      <c r="OSM634" s="6"/>
      <c r="OSN634" s="6"/>
      <c r="OSO634" s="6"/>
      <c r="OSP634" s="6"/>
      <c r="OSQ634" s="6"/>
      <c r="OSR634" s="6"/>
      <c r="OSS634" s="6"/>
      <c r="OST634" s="6"/>
      <c r="OSU634" s="6"/>
      <c r="OSV634" s="6"/>
      <c r="OSW634" s="6"/>
      <c r="OSX634" s="6"/>
      <c r="OSY634" s="6"/>
      <c r="OSZ634" s="6"/>
      <c r="OTA634" s="6"/>
      <c r="OTB634" s="6"/>
      <c r="OTC634" s="6"/>
      <c r="OTD634" s="6"/>
      <c r="OTE634" s="6"/>
      <c r="OTF634" s="6"/>
      <c r="OTG634" s="6"/>
      <c r="OTH634" s="6"/>
      <c r="OTI634" s="6"/>
      <c r="OTJ634" s="6"/>
      <c r="OTK634" s="6"/>
      <c r="OTL634" s="6"/>
      <c r="OTM634" s="6"/>
      <c r="OTN634" s="6"/>
      <c r="OTO634" s="6"/>
      <c r="OTP634" s="6"/>
      <c r="OTQ634" s="6"/>
      <c r="OTR634" s="6"/>
      <c r="OTS634" s="6"/>
      <c r="OTT634" s="6"/>
      <c r="OTU634" s="6"/>
      <c r="OTV634" s="6"/>
      <c r="OTW634" s="6"/>
      <c r="OTX634" s="6"/>
      <c r="OTY634" s="6"/>
      <c r="OTZ634" s="6"/>
      <c r="OUA634" s="6"/>
      <c r="OUB634" s="6"/>
      <c r="OUC634" s="6"/>
      <c r="OUD634" s="6"/>
      <c r="OUE634" s="6"/>
      <c r="OUF634" s="6"/>
      <c r="OUG634" s="6"/>
      <c r="OUH634" s="6"/>
      <c r="OUI634" s="6"/>
      <c r="OUJ634" s="6"/>
      <c r="OUK634" s="6"/>
      <c r="OUL634" s="6"/>
      <c r="OUM634" s="6"/>
      <c r="OUN634" s="6"/>
      <c r="OUO634" s="6"/>
      <c r="OUP634" s="6"/>
      <c r="OUQ634" s="6"/>
      <c r="OUR634" s="6"/>
      <c r="OUS634" s="6"/>
      <c r="OUT634" s="6"/>
      <c r="OUU634" s="6"/>
      <c r="OUV634" s="6"/>
      <c r="OUW634" s="6"/>
      <c r="OUX634" s="6"/>
      <c r="OUY634" s="6"/>
      <c r="OUZ634" s="6"/>
      <c r="OVA634" s="6"/>
      <c r="OVB634" s="6"/>
      <c r="OVC634" s="6"/>
      <c r="OVD634" s="6"/>
      <c r="OVE634" s="6"/>
      <c r="OVF634" s="6"/>
      <c r="OVG634" s="6"/>
      <c r="OVH634" s="6"/>
      <c r="OVI634" s="6"/>
      <c r="OVJ634" s="6"/>
      <c r="OVK634" s="6"/>
      <c r="OVL634" s="6"/>
      <c r="OVM634" s="6"/>
      <c r="OVN634" s="6"/>
      <c r="OVO634" s="6"/>
      <c r="OVP634" s="6"/>
      <c r="OVQ634" s="6"/>
      <c r="OVR634" s="6"/>
      <c r="OVS634" s="6"/>
      <c r="OVT634" s="6"/>
      <c r="OVU634" s="6"/>
      <c r="OVV634" s="6"/>
      <c r="OVW634" s="6"/>
      <c r="OVX634" s="6"/>
      <c r="OVY634" s="6"/>
      <c r="OVZ634" s="6"/>
      <c r="OWA634" s="6"/>
      <c r="OWB634" s="6"/>
      <c r="OWC634" s="6"/>
      <c r="OWD634" s="6"/>
      <c r="OWE634" s="6"/>
      <c r="OWF634" s="6"/>
      <c r="OWG634" s="6"/>
      <c r="OWH634" s="6"/>
      <c r="OWI634" s="6"/>
      <c r="OWJ634" s="6"/>
      <c r="OWK634" s="6"/>
      <c r="OWL634" s="6"/>
      <c r="OWM634" s="6"/>
      <c r="OWN634" s="6"/>
      <c r="OWO634" s="6"/>
      <c r="OWP634" s="6"/>
      <c r="OWQ634" s="6"/>
      <c r="OWR634" s="6"/>
      <c r="OWS634" s="6"/>
      <c r="OWT634" s="6"/>
      <c r="OWU634" s="6"/>
      <c r="OWV634" s="6"/>
      <c r="OWW634" s="6"/>
      <c r="OWX634" s="6"/>
      <c r="OWY634" s="6"/>
      <c r="OWZ634" s="6"/>
      <c r="OXA634" s="6"/>
      <c r="OXB634" s="6"/>
      <c r="OXC634" s="6"/>
      <c r="OXD634" s="6"/>
      <c r="OXE634" s="6"/>
      <c r="OXF634" s="6"/>
      <c r="OXG634" s="6"/>
      <c r="OXH634" s="6"/>
      <c r="OXI634" s="6"/>
      <c r="OXJ634" s="6"/>
      <c r="OXK634" s="6"/>
      <c r="OXL634" s="6"/>
      <c r="OXM634" s="6"/>
      <c r="OXN634" s="6"/>
      <c r="OXO634" s="6"/>
      <c r="OXP634" s="6"/>
      <c r="OXQ634" s="6"/>
      <c r="OXR634" s="6"/>
      <c r="OXS634" s="6"/>
      <c r="OXT634" s="6"/>
      <c r="OXU634" s="6"/>
      <c r="OXV634" s="6"/>
      <c r="OXW634" s="6"/>
      <c r="OXX634" s="6"/>
      <c r="OXY634" s="6"/>
      <c r="OXZ634" s="6"/>
      <c r="OYA634" s="6"/>
      <c r="OYB634" s="6"/>
      <c r="OYC634" s="6"/>
      <c r="OYD634" s="6"/>
      <c r="OYE634" s="6"/>
      <c r="OYF634" s="6"/>
      <c r="OYG634" s="6"/>
      <c r="OYH634" s="6"/>
      <c r="OYI634" s="6"/>
      <c r="OYJ634" s="6"/>
      <c r="OYK634" s="6"/>
      <c r="OYL634" s="6"/>
      <c r="OYM634" s="6"/>
      <c r="OYN634" s="6"/>
      <c r="OYO634" s="6"/>
      <c r="OYP634" s="6"/>
      <c r="OYQ634" s="6"/>
      <c r="OYR634" s="6"/>
      <c r="OYS634" s="6"/>
      <c r="OYT634" s="6"/>
      <c r="OYU634" s="6"/>
      <c r="OYV634" s="6"/>
      <c r="OYW634" s="6"/>
      <c r="OYX634" s="6"/>
      <c r="OYY634" s="6"/>
      <c r="OYZ634" s="6"/>
      <c r="OZA634" s="6"/>
      <c r="OZB634" s="6"/>
      <c r="OZC634" s="6"/>
      <c r="OZD634" s="6"/>
      <c r="OZE634" s="6"/>
      <c r="OZF634" s="6"/>
      <c r="OZG634" s="6"/>
      <c r="OZH634" s="6"/>
      <c r="OZI634" s="6"/>
      <c r="OZJ634" s="6"/>
      <c r="OZK634" s="6"/>
      <c r="OZL634" s="6"/>
      <c r="OZM634" s="6"/>
      <c r="OZN634" s="6"/>
      <c r="OZO634" s="6"/>
      <c r="OZP634" s="6"/>
      <c r="OZQ634" s="6"/>
      <c r="OZR634" s="6"/>
      <c r="OZS634" s="6"/>
      <c r="OZT634" s="6"/>
      <c r="OZU634" s="6"/>
      <c r="OZV634" s="6"/>
      <c r="OZW634" s="6"/>
      <c r="OZX634" s="6"/>
      <c r="OZY634" s="6"/>
      <c r="OZZ634" s="6"/>
      <c r="PAA634" s="6"/>
      <c r="PAB634" s="6"/>
      <c r="PAC634" s="6"/>
      <c r="PAD634" s="6"/>
      <c r="PAE634" s="6"/>
      <c r="PAF634" s="6"/>
      <c r="PAG634" s="6"/>
      <c r="PAH634" s="6"/>
      <c r="PAI634" s="6"/>
      <c r="PAJ634" s="6"/>
      <c r="PAK634" s="6"/>
      <c r="PAL634" s="6"/>
      <c r="PAM634" s="6"/>
      <c r="PAN634" s="6"/>
      <c r="PAO634" s="6"/>
      <c r="PAP634" s="6"/>
      <c r="PAQ634" s="6"/>
      <c r="PAR634" s="6"/>
      <c r="PAS634" s="6"/>
      <c r="PAT634" s="6"/>
      <c r="PAU634" s="6"/>
      <c r="PAV634" s="6"/>
      <c r="PAW634" s="6"/>
      <c r="PAX634" s="6"/>
      <c r="PAY634" s="6"/>
      <c r="PAZ634" s="6"/>
      <c r="PBA634" s="6"/>
      <c r="PBB634" s="6"/>
      <c r="PBC634" s="6"/>
      <c r="PBD634" s="6"/>
      <c r="PBE634" s="6"/>
      <c r="PBF634" s="6"/>
      <c r="PBG634" s="6"/>
      <c r="PBH634" s="6"/>
      <c r="PBI634" s="6"/>
      <c r="PBJ634" s="6"/>
      <c r="PBK634" s="6"/>
      <c r="PBL634" s="6"/>
      <c r="PBM634" s="6"/>
      <c r="PBN634" s="6"/>
      <c r="PBO634" s="6"/>
      <c r="PBP634" s="6"/>
      <c r="PBQ634" s="6"/>
      <c r="PBR634" s="6"/>
      <c r="PBS634" s="6"/>
      <c r="PBT634" s="6"/>
      <c r="PBU634" s="6"/>
      <c r="PBV634" s="6"/>
      <c r="PBW634" s="6"/>
      <c r="PBX634" s="6"/>
      <c r="PBY634" s="6"/>
      <c r="PBZ634" s="6"/>
      <c r="PCA634" s="6"/>
      <c r="PCB634" s="6"/>
      <c r="PCC634" s="6"/>
      <c r="PCD634" s="6"/>
      <c r="PCE634" s="6"/>
      <c r="PCF634" s="6"/>
      <c r="PCG634" s="6"/>
      <c r="PCH634" s="6"/>
      <c r="PCI634" s="6"/>
      <c r="PCJ634" s="6"/>
      <c r="PCK634" s="6"/>
      <c r="PCL634" s="6"/>
      <c r="PCM634" s="6"/>
      <c r="PCN634" s="6"/>
      <c r="PCO634" s="6"/>
      <c r="PCP634" s="6"/>
      <c r="PCQ634" s="6"/>
      <c r="PCR634" s="6"/>
      <c r="PCS634" s="6"/>
      <c r="PCT634" s="6"/>
      <c r="PCU634" s="6"/>
      <c r="PCV634" s="6"/>
      <c r="PCW634" s="6"/>
      <c r="PCX634" s="6"/>
      <c r="PCY634" s="6"/>
      <c r="PCZ634" s="6"/>
      <c r="PDA634" s="6"/>
      <c r="PDB634" s="6"/>
      <c r="PDC634" s="6"/>
      <c r="PDD634" s="6"/>
      <c r="PDE634" s="6"/>
      <c r="PDF634" s="6"/>
      <c r="PDG634" s="6"/>
      <c r="PDH634" s="6"/>
      <c r="PDI634" s="6"/>
      <c r="PDJ634" s="6"/>
      <c r="PDK634" s="6"/>
      <c r="PDL634" s="6"/>
      <c r="PDM634" s="6"/>
      <c r="PDN634" s="6"/>
      <c r="PDO634" s="6"/>
      <c r="PDP634" s="6"/>
      <c r="PDQ634" s="6"/>
      <c r="PDR634" s="6"/>
      <c r="PDS634" s="6"/>
      <c r="PDT634" s="6"/>
      <c r="PDU634" s="6"/>
      <c r="PDV634" s="6"/>
      <c r="PDW634" s="6"/>
      <c r="PDX634" s="6"/>
      <c r="PDY634" s="6"/>
      <c r="PDZ634" s="6"/>
      <c r="PEA634" s="6"/>
      <c r="PEB634" s="6"/>
      <c r="PEC634" s="6"/>
      <c r="PED634" s="6"/>
      <c r="PEE634" s="6"/>
      <c r="PEF634" s="6"/>
      <c r="PEG634" s="6"/>
      <c r="PEH634" s="6"/>
      <c r="PEI634" s="6"/>
      <c r="PEJ634" s="6"/>
      <c r="PEK634" s="6"/>
      <c r="PEL634" s="6"/>
      <c r="PEM634" s="6"/>
      <c r="PEN634" s="6"/>
      <c r="PEO634" s="6"/>
      <c r="PEP634" s="6"/>
      <c r="PEQ634" s="6"/>
      <c r="PER634" s="6"/>
      <c r="PES634" s="6"/>
      <c r="PET634" s="6"/>
      <c r="PEU634" s="6"/>
      <c r="PEV634" s="6"/>
      <c r="PEW634" s="6"/>
      <c r="PEX634" s="6"/>
      <c r="PEY634" s="6"/>
      <c r="PEZ634" s="6"/>
      <c r="PFA634" s="6"/>
      <c r="PFB634" s="6"/>
      <c r="PFC634" s="6"/>
      <c r="PFD634" s="6"/>
      <c r="PFE634" s="6"/>
      <c r="PFF634" s="6"/>
      <c r="PFG634" s="6"/>
      <c r="PFH634" s="6"/>
      <c r="PFI634" s="6"/>
      <c r="PFJ634" s="6"/>
      <c r="PFK634" s="6"/>
      <c r="PFL634" s="6"/>
      <c r="PFM634" s="6"/>
      <c r="PFN634" s="6"/>
      <c r="PFO634" s="6"/>
      <c r="PFP634" s="6"/>
      <c r="PFQ634" s="6"/>
      <c r="PFR634" s="6"/>
      <c r="PFS634" s="6"/>
      <c r="PFT634" s="6"/>
      <c r="PFU634" s="6"/>
      <c r="PFV634" s="6"/>
      <c r="PFW634" s="6"/>
      <c r="PFX634" s="6"/>
      <c r="PFY634" s="6"/>
      <c r="PFZ634" s="6"/>
      <c r="PGA634" s="6"/>
      <c r="PGB634" s="6"/>
      <c r="PGC634" s="6"/>
      <c r="PGD634" s="6"/>
      <c r="PGE634" s="6"/>
      <c r="PGF634" s="6"/>
      <c r="PGG634" s="6"/>
      <c r="PGH634" s="6"/>
      <c r="PGI634" s="6"/>
      <c r="PGJ634" s="6"/>
      <c r="PGK634" s="6"/>
      <c r="PGL634" s="6"/>
      <c r="PGM634" s="6"/>
      <c r="PGN634" s="6"/>
      <c r="PGO634" s="6"/>
      <c r="PGP634" s="6"/>
      <c r="PGQ634" s="6"/>
      <c r="PGR634" s="6"/>
      <c r="PGS634" s="6"/>
      <c r="PGT634" s="6"/>
      <c r="PGU634" s="6"/>
      <c r="PGV634" s="6"/>
      <c r="PGW634" s="6"/>
      <c r="PGX634" s="6"/>
      <c r="PGY634" s="6"/>
      <c r="PGZ634" s="6"/>
      <c r="PHA634" s="6"/>
      <c r="PHB634" s="6"/>
      <c r="PHC634" s="6"/>
      <c r="PHD634" s="6"/>
      <c r="PHE634" s="6"/>
      <c r="PHF634" s="6"/>
      <c r="PHG634" s="6"/>
      <c r="PHH634" s="6"/>
      <c r="PHI634" s="6"/>
      <c r="PHJ634" s="6"/>
      <c r="PHK634" s="6"/>
      <c r="PHL634" s="6"/>
      <c r="PHM634" s="6"/>
      <c r="PHN634" s="6"/>
      <c r="PHO634" s="6"/>
      <c r="PHP634" s="6"/>
      <c r="PHQ634" s="6"/>
      <c r="PHR634" s="6"/>
      <c r="PHS634" s="6"/>
      <c r="PHT634" s="6"/>
      <c r="PHU634" s="6"/>
      <c r="PHV634" s="6"/>
      <c r="PHW634" s="6"/>
      <c r="PHX634" s="6"/>
      <c r="PHY634" s="6"/>
      <c r="PHZ634" s="6"/>
      <c r="PIA634" s="6"/>
      <c r="PIB634" s="6"/>
      <c r="PIC634" s="6"/>
      <c r="PID634" s="6"/>
      <c r="PIE634" s="6"/>
      <c r="PIF634" s="6"/>
      <c r="PIG634" s="6"/>
      <c r="PIH634" s="6"/>
      <c r="PII634" s="6"/>
      <c r="PIJ634" s="6"/>
      <c r="PIK634" s="6"/>
      <c r="PIL634" s="6"/>
      <c r="PIM634" s="6"/>
      <c r="PIN634" s="6"/>
      <c r="PIO634" s="6"/>
      <c r="PIP634" s="6"/>
      <c r="PIQ634" s="6"/>
      <c r="PIR634" s="6"/>
      <c r="PIS634" s="6"/>
      <c r="PIT634" s="6"/>
      <c r="PIU634" s="6"/>
      <c r="PIV634" s="6"/>
      <c r="PIW634" s="6"/>
      <c r="PIX634" s="6"/>
      <c r="PIY634" s="6"/>
      <c r="PIZ634" s="6"/>
      <c r="PJA634" s="6"/>
      <c r="PJB634" s="6"/>
      <c r="PJC634" s="6"/>
      <c r="PJD634" s="6"/>
      <c r="PJE634" s="6"/>
      <c r="PJF634" s="6"/>
      <c r="PJG634" s="6"/>
      <c r="PJH634" s="6"/>
      <c r="PJI634" s="6"/>
      <c r="PJJ634" s="6"/>
      <c r="PJK634" s="6"/>
      <c r="PJL634" s="6"/>
      <c r="PJM634" s="6"/>
      <c r="PJN634" s="6"/>
      <c r="PJO634" s="6"/>
      <c r="PJP634" s="6"/>
      <c r="PJQ634" s="6"/>
      <c r="PJR634" s="6"/>
      <c r="PJS634" s="6"/>
      <c r="PJT634" s="6"/>
      <c r="PJU634" s="6"/>
      <c r="PJV634" s="6"/>
      <c r="PJW634" s="6"/>
      <c r="PJX634" s="6"/>
      <c r="PJY634" s="6"/>
      <c r="PJZ634" s="6"/>
      <c r="PKA634" s="6"/>
      <c r="PKB634" s="6"/>
      <c r="PKC634" s="6"/>
      <c r="PKD634" s="6"/>
      <c r="PKE634" s="6"/>
      <c r="PKF634" s="6"/>
      <c r="PKG634" s="6"/>
      <c r="PKH634" s="6"/>
      <c r="PKI634" s="6"/>
      <c r="PKJ634" s="6"/>
      <c r="PKK634" s="6"/>
      <c r="PKL634" s="6"/>
      <c r="PKM634" s="6"/>
      <c r="PKN634" s="6"/>
      <c r="PKO634" s="6"/>
      <c r="PKP634" s="6"/>
      <c r="PKQ634" s="6"/>
      <c r="PKR634" s="6"/>
      <c r="PKS634" s="6"/>
      <c r="PKT634" s="6"/>
      <c r="PKU634" s="6"/>
      <c r="PKV634" s="6"/>
      <c r="PKW634" s="6"/>
      <c r="PKX634" s="6"/>
      <c r="PKY634" s="6"/>
      <c r="PKZ634" s="6"/>
      <c r="PLA634" s="6"/>
      <c r="PLB634" s="6"/>
      <c r="PLC634" s="6"/>
      <c r="PLD634" s="6"/>
      <c r="PLE634" s="6"/>
      <c r="PLF634" s="6"/>
      <c r="PLG634" s="6"/>
      <c r="PLH634" s="6"/>
      <c r="PLI634" s="6"/>
      <c r="PLJ634" s="6"/>
      <c r="PLK634" s="6"/>
      <c r="PLL634" s="6"/>
      <c r="PLM634" s="6"/>
      <c r="PLN634" s="6"/>
      <c r="PLO634" s="6"/>
      <c r="PLP634" s="6"/>
      <c r="PLQ634" s="6"/>
      <c r="PLR634" s="6"/>
      <c r="PLS634" s="6"/>
      <c r="PLT634" s="6"/>
      <c r="PLU634" s="6"/>
      <c r="PLV634" s="6"/>
      <c r="PLW634" s="6"/>
      <c r="PLX634" s="6"/>
      <c r="PLY634" s="6"/>
      <c r="PLZ634" s="6"/>
      <c r="PMA634" s="6"/>
      <c r="PMB634" s="6"/>
      <c r="PMC634" s="6"/>
      <c r="PMD634" s="6"/>
      <c r="PME634" s="6"/>
      <c r="PMF634" s="6"/>
      <c r="PMG634" s="6"/>
      <c r="PMH634" s="6"/>
      <c r="PMI634" s="6"/>
      <c r="PMJ634" s="6"/>
      <c r="PMK634" s="6"/>
      <c r="PML634" s="6"/>
      <c r="PMM634" s="6"/>
      <c r="PMN634" s="6"/>
      <c r="PMO634" s="6"/>
      <c r="PMP634" s="6"/>
      <c r="PMQ634" s="6"/>
      <c r="PMR634" s="6"/>
      <c r="PMS634" s="6"/>
      <c r="PMT634" s="6"/>
      <c r="PMU634" s="6"/>
      <c r="PMV634" s="6"/>
      <c r="PMW634" s="6"/>
      <c r="PMX634" s="6"/>
      <c r="PMY634" s="6"/>
      <c r="PMZ634" s="6"/>
      <c r="PNA634" s="6"/>
      <c r="PNB634" s="6"/>
      <c r="PNC634" s="6"/>
      <c r="PND634" s="6"/>
      <c r="PNE634" s="6"/>
      <c r="PNF634" s="6"/>
      <c r="PNG634" s="6"/>
      <c r="PNH634" s="6"/>
      <c r="PNI634" s="6"/>
      <c r="PNJ634" s="6"/>
      <c r="PNK634" s="6"/>
      <c r="PNL634" s="6"/>
      <c r="PNM634" s="6"/>
      <c r="PNN634" s="6"/>
      <c r="PNO634" s="6"/>
      <c r="PNP634" s="6"/>
      <c r="PNQ634" s="6"/>
      <c r="PNR634" s="6"/>
      <c r="PNS634" s="6"/>
      <c r="PNT634" s="6"/>
      <c r="PNU634" s="6"/>
      <c r="PNV634" s="6"/>
      <c r="PNW634" s="6"/>
      <c r="PNX634" s="6"/>
      <c r="PNY634" s="6"/>
      <c r="PNZ634" s="6"/>
      <c r="POA634" s="6"/>
      <c r="POB634" s="6"/>
      <c r="POC634" s="6"/>
      <c r="POD634" s="6"/>
      <c r="POE634" s="6"/>
      <c r="POF634" s="6"/>
      <c r="POG634" s="6"/>
      <c r="POH634" s="6"/>
      <c r="POI634" s="6"/>
      <c r="POJ634" s="6"/>
      <c r="POK634" s="6"/>
      <c r="POL634" s="6"/>
      <c r="POM634" s="6"/>
      <c r="PON634" s="6"/>
      <c r="POO634" s="6"/>
      <c r="POP634" s="6"/>
      <c r="POQ634" s="6"/>
      <c r="POR634" s="6"/>
      <c r="POS634" s="6"/>
      <c r="POT634" s="6"/>
      <c r="POU634" s="6"/>
      <c r="POV634" s="6"/>
      <c r="POW634" s="6"/>
      <c r="POX634" s="6"/>
      <c r="POY634" s="6"/>
      <c r="POZ634" s="6"/>
      <c r="PPA634" s="6"/>
      <c r="PPB634" s="6"/>
      <c r="PPC634" s="6"/>
      <c r="PPD634" s="6"/>
      <c r="PPE634" s="6"/>
      <c r="PPF634" s="6"/>
      <c r="PPG634" s="6"/>
      <c r="PPH634" s="6"/>
      <c r="PPI634" s="6"/>
      <c r="PPJ634" s="6"/>
      <c r="PPK634" s="6"/>
      <c r="PPL634" s="6"/>
      <c r="PPM634" s="6"/>
      <c r="PPN634" s="6"/>
      <c r="PPO634" s="6"/>
      <c r="PPP634" s="6"/>
      <c r="PPQ634" s="6"/>
      <c r="PPR634" s="6"/>
      <c r="PPS634" s="6"/>
      <c r="PPT634" s="6"/>
      <c r="PPU634" s="6"/>
      <c r="PPV634" s="6"/>
      <c r="PPW634" s="6"/>
      <c r="PPX634" s="6"/>
      <c r="PPY634" s="6"/>
      <c r="PPZ634" s="6"/>
      <c r="PQA634" s="6"/>
      <c r="PQB634" s="6"/>
      <c r="PQC634" s="6"/>
      <c r="PQD634" s="6"/>
      <c r="PQE634" s="6"/>
      <c r="PQF634" s="6"/>
      <c r="PQG634" s="6"/>
      <c r="PQH634" s="6"/>
      <c r="PQI634" s="6"/>
      <c r="PQJ634" s="6"/>
      <c r="PQK634" s="6"/>
      <c r="PQL634" s="6"/>
      <c r="PQM634" s="6"/>
      <c r="PQN634" s="6"/>
      <c r="PQO634" s="6"/>
      <c r="PQP634" s="6"/>
      <c r="PQQ634" s="6"/>
      <c r="PQR634" s="6"/>
      <c r="PQS634" s="6"/>
      <c r="PQT634" s="6"/>
      <c r="PQU634" s="6"/>
      <c r="PQV634" s="6"/>
      <c r="PQW634" s="6"/>
      <c r="PQX634" s="6"/>
      <c r="PQY634" s="6"/>
      <c r="PQZ634" s="6"/>
      <c r="PRA634" s="6"/>
      <c r="PRB634" s="6"/>
      <c r="PRC634" s="6"/>
      <c r="PRD634" s="6"/>
      <c r="PRE634" s="6"/>
      <c r="PRF634" s="6"/>
      <c r="PRG634" s="6"/>
      <c r="PRH634" s="6"/>
      <c r="PRI634" s="6"/>
      <c r="PRJ634" s="6"/>
      <c r="PRK634" s="6"/>
      <c r="PRL634" s="6"/>
      <c r="PRM634" s="6"/>
      <c r="PRN634" s="6"/>
      <c r="PRO634" s="6"/>
      <c r="PRP634" s="6"/>
      <c r="PRQ634" s="6"/>
      <c r="PRR634" s="6"/>
      <c r="PRS634" s="6"/>
      <c r="PRT634" s="6"/>
      <c r="PRU634" s="6"/>
      <c r="PRV634" s="6"/>
      <c r="PRW634" s="6"/>
      <c r="PRX634" s="6"/>
      <c r="PRY634" s="6"/>
      <c r="PRZ634" s="6"/>
      <c r="PSA634" s="6"/>
      <c r="PSB634" s="6"/>
      <c r="PSC634" s="6"/>
      <c r="PSD634" s="6"/>
      <c r="PSE634" s="6"/>
      <c r="PSF634" s="6"/>
      <c r="PSG634" s="6"/>
      <c r="PSH634" s="6"/>
      <c r="PSI634" s="6"/>
      <c r="PSJ634" s="6"/>
      <c r="PSK634" s="6"/>
      <c r="PSL634" s="6"/>
      <c r="PSM634" s="6"/>
      <c r="PSN634" s="6"/>
      <c r="PSO634" s="6"/>
      <c r="PSP634" s="6"/>
      <c r="PSQ634" s="6"/>
      <c r="PSR634" s="6"/>
      <c r="PSS634" s="6"/>
      <c r="PST634" s="6"/>
      <c r="PSU634" s="6"/>
      <c r="PSV634" s="6"/>
      <c r="PSW634" s="6"/>
      <c r="PSX634" s="6"/>
      <c r="PSY634" s="6"/>
      <c r="PSZ634" s="6"/>
      <c r="PTA634" s="6"/>
      <c r="PTB634" s="6"/>
      <c r="PTC634" s="6"/>
      <c r="PTD634" s="6"/>
      <c r="PTE634" s="6"/>
      <c r="PTF634" s="6"/>
      <c r="PTG634" s="6"/>
      <c r="PTH634" s="6"/>
      <c r="PTI634" s="6"/>
      <c r="PTJ634" s="6"/>
      <c r="PTK634" s="6"/>
      <c r="PTL634" s="6"/>
      <c r="PTM634" s="6"/>
      <c r="PTN634" s="6"/>
      <c r="PTO634" s="6"/>
      <c r="PTP634" s="6"/>
      <c r="PTQ634" s="6"/>
      <c r="PTR634" s="6"/>
      <c r="PTS634" s="6"/>
      <c r="PTT634" s="6"/>
      <c r="PTU634" s="6"/>
      <c r="PTV634" s="6"/>
      <c r="PTW634" s="6"/>
      <c r="PTX634" s="6"/>
      <c r="PTY634" s="6"/>
      <c r="PTZ634" s="6"/>
      <c r="PUA634" s="6"/>
      <c r="PUB634" s="6"/>
      <c r="PUC634" s="6"/>
      <c r="PUD634" s="6"/>
      <c r="PUE634" s="6"/>
      <c r="PUF634" s="6"/>
      <c r="PUG634" s="6"/>
      <c r="PUH634" s="6"/>
      <c r="PUI634" s="6"/>
      <c r="PUJ634" s="6"/>
      <c r="PUK634" s="6"/>
      <c r="PUL634" s="6"/>
      <c r="PUM634" s="6"/>
      <c r="PUN634" s="6"/>
      <c r="PUO634" s="6"/>
      <c r="PUP634" s="6"/>
      <c r="PUQ634" s="6"/>
      <c r="PUR634" s="6"/>
      <c r="PUS634" s="6"/>
      <c r="PUT634" s="6"/>
      <c r="PUU634" s="6"/>
      <c r="PUV634" s="6"/>
      <c r="PUW634" s="6"/>
      <c r="PUX634" s="6"/>
      <c r="PUY634" s="6"/>
      <c r="PUZ634" s="6"/>
      <c r="PVA634" s="6"/>
      <c r="PVB634" s="6"/>
      <c r="PVC634" s="6"/>
      <c r="PVD634" s="6"/>
      <c r="PVE634" s="6"/>
      <c r="PVF634" s="6"/>
      <c r="PVG634" s="6"/>
      <c r="PVH634" s="6"/>
      <c r="PVI634" s="6"/>
      <c r="PVJ634" s="6"/>
      <c r="PVK634" s="6"/>
      <c r="PVL634" s="6"/>
      <c r="PVM634" s="6"/>
      <c r="PVN634" s="6"/>
      <c r="PVO634" s="6"/>
      <c r="PVP634" s="6"/>
      <c r="PVQ634" s="6"/>
      <c r="PVR634" s="6"/>
      <c r="PVS634" s="6"/>
      <c r="PVT634" s="6"/>
      <c r="PVU634" s="6"/>
      <c r="PVV634" s="6"/>
      <c r="PVW634" s="6"/>
      <c r="PVX634" s="6"/>
      <c r="PVY634" s="6"/>
      <c r="PVZ634" s="6"/>
      <c r="PWA634" s="6"/>
      <c r="PWB634" s="6"/>
      <c r="PWC634" s="6"/>
      <c r="PWD634" s="6"/>
      <c r="PWE634" s="6"/>
      <c r="PWF634" s="6"/>
      <c r="PWG634" s="6"/>
      <c r="PWH634" s="6"/>
      <c r="PWI634" s="6"/>
      <c r="PWJ634" s="6"/>
      <c r="PWK634" s="6"/>
      <c r="PWL634" s="6"/>
      <c r="PWM634" s="6"/>
      <c r="PWN634" s="6"/>
      <c r="PWO634" s="6"/>
      <c r="PWP634" s="6"/>
      <c r="PWQ634" s="6"/>
      <c r="PWR634" s="6"/>
      <c r="PWS634" s="6"/>
      <c r="PWT634" s="6"/>
      <c r="PWU634" s="6"/>
      <c r="PWV634" s="6"/>
      <c r="PWW634" s="6"/>
      <c r="PWX634" s="6"/>
      <c r="PWY634" s="6"/>
      <c r="PWZ634" s="6"/>
      <c r="PXA634" s="6"/>
      <c r="PXB634" s="6"/>
      <c r="PXC634" s="6"/>
      <c r="PXD634" s="6"/>
      <c r="PXE634" s="6"/>
      <c r="PXF634" s="6"/>
      <c r="PXG634" s="6"/>
      <c r="PXH634" s="6"/>
      <c r="PXI634" s="6"/>
      <c r="PXJ634" s="6"/>
      <c r="PXK634" s="6"/>
      <c r="PXL634" s="6"/>
      <c r="PXM634" s="6"/>
      <c r="PXN634" s="6"/>
      <c r="PXO634" s="6"/>
      <c r="PXP634" s="6"/>
      <c r="PXQ634" s="6"/>
      <c r="PXR634" s="6"/>
      <c r="PXS634" s="6"/>
      <c r="PXT634" s="6"/>
      <c r="PXU634" s="6"/>
      <c r="PXV634" s="6"/>
      <c r="PXW634" s="6"/>
      <c r="PXX634" s="6"/>
      <c r="PXY634" s="6"/>
      <c r="PXZ634" s="6"/>
      <c r="PYA634" s="6"/>
      <c r="PYB634" s="6"/>
      <c r="PYC634" s="6"/>
      <c r="PYD634" s="6"/>
      <c r="PYE634" s="6"/>
      <c r="PYF634" s="6"/>
      <c r="PYG634" s="6"/>
      <c r="PYH634" s="6"/>
      <c r="PYI634" s="6"/>
      <c r="PYJ634" s="6"/>
      <c r="PYK634" s="6"/>
      <c r="PYL634" s="6"/>
      <c r="PYM634" s="6"/>
      <c r="PYN634" s="6"/>
      <c r="PYO634" s="6"/>
      <c r="PYP634" s="6"/>
      <c r="PYQ634" s="6"/>
      <c r="PYR634" s="6"/>
      <c r="PYS634" s="6"/>
      <c r="PYT634" s="6"/>
      <c r="PYU634" s="6"/>
      <c r="PYV634" s="6"/>
      <c r="PYW634" s="6"/>
      <c r="PYX634" s="6"/>
      <c r="PYY634" s="6"/>
      <c r="PYZ634" s="6"/>
      <c r="PZA634" s="6"/>
      <c r="PZB634" s="6"/>
      <c r="PZC634" s="6"/>
      <c r="PZD634" s="6"/>
      <c r="PZE634" s="6"/>
      <c r="PZF634" s="6"/>
      <c r="PZG634" s="6"/>
      <c r="PZH634" s="6"/>
      <c r="PZI634" s="6"/>
      <c r="PZJ634" s="6"/>
      <c r="PZK634" s="6"/>
      <c r="PZL634" s="6"/>
      <c r="PZM634" s="6"/>
      <c r="PZN634" s="6"/>
      <c r="PZO634" s="6"/>
      <c r="PZP634" s="6"/>
      <c r="PZQ634" s="6"/>
      <c r="PZR634" s="6"/>
      <c r="PZS634" s="6"/>
      <c r="PZT634" s="6"/>
      <c r="PZU634" s="6"/>
      <c r="PZV634" s="6"/>
      <c r="PZW634" s="6"/>
      <c r="PZX634" s="6"/>
      <c r="PZY634" s="6"/>
      <c r="PZZ634" s="6"/>
      <c r="QAA634" s="6"/>
      <c r="QAB634" s="6"/>
      <c r="QAC634" s="6"/>
      <c r="QAD634" s="6"/>
      <c r="QAE634" s="6"/>
      <c r="QAF634" s="6"/>
      <c r="QAG634" s="6"/>
      <c r="QAH634" s="6"/>
      <c r="QAI634" s="6"/>
      <c r="QAJ634" s="6"/>
      <c r="QAK634" s="6"/>
      <c r="QAL634" s="6"/>
      <c r="QAM634" s="6"/>
      <c r="QAN634" s="6"/>
      <c r="QAO634" s="6"/>
      <c r="QAP634" s="6"/>
      <c r="QAQ634" s="6"/>
      <c r="QAR634" s="6"/>
      <c r="QAS634" s="6"/>
      <c r="QAT634" s="6"/>
      <c r="QAU634" s="6"/>
      <c r="QAV634" s="6"/>
      <c r="QAW634" s="6"/>
      <c r="QAX634" s="6"/>
      <c r="QAY634" s="6"/>
      <c r="QAZ634" s="6"/>
      <c r="QBA634" s="6"/>
      <c r="QBB634" s="6"/>
      <c r="QBC634" s="6"/>
      <c r="QBD634" s="6"/>
      <c r="QBE634" s="6"/>
      <c r="QBF634" s="6"/>
      <c r="QBG634" s="6"/>
      <c r="QBH634" s="6"/>
      <c r="QBI634" s="6"/>
      <c r="QBJ634" s="6"/>
      <c r="QBK634" s="6"/>
      <c r="QBL634" s="6"/>
      <c r="QBM634" s="6"/>
      <c r="QBN634" s="6"/>
      <c r="QBO634" s="6"/>
      <c r="QBP634" s="6"/>
      <c r="QBQ634" s="6"/>
      <c r="QBR634" s="6"/>
      <c r="QBS634" s="6"/>
      <c r="QBT634" s="6"/>
      <c r="QBU634" s="6"/>
      <c r="QBV634" s="6"/>
      <c r="QBW634" s="6"/>
      <c r="QBX634" s="6"/>
      <c r="QBY634" s="6"/>
      <c r="QBZ634" s="6"/>
      <c r="QCA634" s="6"/>
      <c r="QCB634" s="6"/>
      <c r="QCC634" s="6"/>
      <c r="QCD634" s="6"/>
      <c r="QCE634" s="6"/>
      <c r="QCF634" s="6"/>
      <c r="QCG634" s="6"/>
      <c r="QCH634" s="6"/>
      <c r="QCI634" s="6"/>
      <c r="QCJ634" s="6"/>
      <c r="QCK634" s="6"/>
      <c r="QCL634" s="6"/>
      <c r="QCM634" s="6"/>
      <c r="QCN634" s="6"/>
      <c r="QCO634" s="6"/>
      <c r="QCP634" s="6"/>
      <c r="QCQ634" s="6"/>
      <c r="QCR634" s="6"/>
      <c r="QCS634" s="6"/>
      <c r="QCT634" s="6"/>
      <c r="QCU634" s="6"/>
      <c r="QCV634" s="6"/>
      <c r="QCW634" s="6"/>
      <c r="QCX634" s="6"/>
      <c r="QCY634" s="6"/>
      <c r="QCZ634" s="6"/>
      <c r="QDA634" s="6"/>
      <c r="QDB634" s="6"/>
      <c r="QDC634" s="6"/>
      <c r="QDD634" s="6"/>
      <c r="QDE634" s="6"/>
      <c r="QDF634" s="6"/>
      <c r="QDG634" s="6"/>
      <c r="QDH634" s="6"/>
      <c r="QDI634" s="6"/>
      <c r="QDJ634" s="6"/>
      <c r="QDK634" s="6"/>
      <c r="QDL634" s="6"/>
      <c r="QDM634" s="6"/>
      <c r="QDN634" s="6"/>
      <c r="QDO634" s="6"/>
      <c r="QDP634" s="6"/>
      <c r="QDQ634" s="6"/>
      <c r="QDR634" s="6"/>
      <c r="QDS634" s="6"/>
      <c r="QDT634" s="6"/>
      <c r="QDU634" s="6"/>
      <c r="QDV634" s="6"/>
      <c r="QDW634" s="6"/>
      <c r="QDX634" s="6"/>
      <c r="QDY634" s="6"/>
      <c r="QDZ634" s="6"/>
      <c r="QEA634" s="6"/>
      <c r="QEB634" s="6"/>
      <c r="QEC634" s="6"/>
      <c r="QED634" s="6"/>
      <c r="QEE634" s="6"/>
      <c r="QEF634" s="6"/>
      <c r="QEG634" s="6"/>
      <c r="QEH634" s="6"/>
      <c r="QEI634" s="6"/>
      <c r="QEJ634" s="6"/>
      <c r="QEK634" s="6"/>
      <c r="QEL634" s="6"/>
      <c r="QEM634" s="6"/>
      <c r="QEN634" s="6"/>
      <c r="QEO634" s="6"/>
      <c r="QEP634" s="6"/>
      <c r="QEQ634" s="6"/>
      <c r="QER634" s="6"/>
      <c r="QES634" s="6"/>
      <c r="QET634" s="6"/>
      <c r="QEU634" s="6"/>
      <c r="QEV634" s="6"/>
      <c r="QEW634" s="6"/>
      <c r="QEX634" s="6"/>
      <c r="QEY634" s="6"/>
      <c r="QEZ634" s="6"/>
      <c r="QFA634" s="6"/>
      <c r="QFB634" s="6"/>
      <c r="QFC634" s="6"/>
      <c r="QFD634" s="6"/>
      <c r="QFE634" s="6"/>
      <c r="QFF634" s="6"/>
      <c r="QFG634" s="6"/>
      <c r="QFH634" s="6"/>
      <c r="QFI634" s="6"/>
      <c r="QFJ634" s="6"/>
      <c r="QFK634" s="6"/>
      <c r="QFL634" s="6"/>
      <c r="QFM634" s="6"/>
      <c r="QFN634" s="6"/>
      <c r="QFO634" s="6"/>
      <c r="QFP634" s="6"/>
      <c r="QFQ634" s="6"/>
      <c r="QFR634" s="6"/>
      <c r="QFS634" s="6"/>
      <c r="QFT634" s="6"/>
      <c r="QFU634" s="6"/>
      <c r="QFV634" s="6"/>
      <c r="QFW634" s="6"/>
      <c r="QFX634" s="6"/>
      <c r="QFY634" s="6"/>
      <c r="QFZ634" s="6"/>
      <c r="QGA634" s="6"/>
      <c r="QGB634" s="6"/>
      <c r="QGC634" s="6"/>
      <c r="QGD634" s="6"/>
      <c r="QGE634" s="6"/>
      <c r="QGF634" s="6"/>
      <c r="QGG634" s="6"/>
      <c r="QGH634" s="6"/>
      <c r="QGI634" s="6"/>
      <c r="QGJ634" s="6"/>
      <c r="QGK634" s="6"/>
      <c r="QGL634" s="6"/>
      <c r="QGM634" s="6"/>
      <c r="QGN634" s="6"/>
      <c r="QGO634" s="6"/>
      <c r="QGP634" s="6"/>
      <c r="QGQ634" s="6"/>
      <c r="QGR634" s="6"/>
      <c r="QGS634" s="6"/>
      <c r="QGT634" s="6"/>
      <c r="QGU634" s="6"/>
      <c r="QGV634" s="6"/>
      <c r="QGW634" s="6"/>
      <c r="QGX634" s="6"/>
      <c r="QGY634" s="6"/>
      <c r="QGZ634" s="6"/>
      <c r="QHA634" s="6"/>
      <c r="QHB634" s="6"/>
      <c r="QHC634" s="6"/>
      <c r="QHD634" s="6"/>
      <c r="QHE634" s="6"/>
      <c r="QHF634" s="6"/>
      <c r="QHG634" s="6"/>
      <c r="QHH634" s="6"/>
      <c r="QHI634" s="6"/>
      <c r="QHJ634" s="6"/>
      <c r="QHK634" s="6"/>
      <c r="QHL634" s="6"/>
      <c r="QHM634" s="6"/>
      <c r="QHN634" s="6"/>
      <c r="QHO634" s="6"/>
      <c r="QHP634" s="6"/>
      <c r="QHQ634" s="6"/>
      <c r="QHR634" s="6"/>
      <c r="QHS634" s="6"/>
      <c r="QHT634" s="6"/>
      <c r="QHU634" s="6"/>
      <c r="QHV634" s="6"/>
      <c r="QHW634" s="6"/>
      <c r="QHX634" s="6"/>
      <c r="QHY634" s="6"/>
      <c r="QHZ634" s="6"/>
      <c r="QIA634" s="6"/>
      <c r="QIB634" s="6"/>
      <c r="QIC634" s="6"/>
      <c r="QID634" s="6"/>
      <c r="QIE634" s="6"/>
      <c r="QIF634" s="6"/>
      <c r="QIG634" s="6"/>
      <c r="QIH634" s="6"/>
      <c r="QII634" s="6"/>
      <c r="QIJ634" s="6"/>
      <c r="QIK634" s="6"/>
      <c r="QIL634" s="6"/>
      <c r="QIM634" s="6"/>
      <c r="QIN634" s="6"/>
      <c r="QIO634" s="6"/>
      <c r="QIP634" s="6"/>
      <c r="QIQ634" s="6"/>
      <c r="QIR634" s="6"/>
      <c r="QIS634" s="6"/>
      <c r="QIT634" s="6"/>
      <c r="QIU634" s="6"/>
      <c r="QIV634" s="6"/>
      <c r="QIW634" s="6"/>
      <c r="QIX634" s="6"/>
      <c r="QIY634" s="6"/>
      <c r="QIZ634" s="6"/>
      <c r="QJA634" s="6"/>
      <c r="QJB634" s="6"/>
      <c r="QJC634" s="6"/>
      <c r="QJD634" s="6"/>
      <c r="QJE634" s="6"/>
      <c r="QJF634" s="6"/>
      <c r="QJG634" s="6"/>
      <c r="QJH634" s="6"/>
      <c r="QJI634" s="6"/>
      <c r="QJJ634" s="6"/>
      <c r="QJK634" s="6"/>
      <c r="QJL634" s="6"/>
      <c r="QJM634" s="6"/>
      <c r="QJN634" s="6"/>
      <c r="QJO634" s="6"/>
      <c r="QJP634" s="6"/>
      <c r="QJQ634" s="6"/>
      <c r="QJR634" s="6"/>
      <c r="QJS634" s="6"/>
      <c r="QJT634" s="6"/>
      <c r="QJU634" s="6"/>
      <c r="QJV634" s="6"/>
      <c r="QJW634" s="6"/>
      <c r="QJX634" s="6"/>
      <c r="QJY634" s="6"/>
      <c r="QJZ634" s="6"/>
      <c r="QKA634" s="6"/>
      <c r="QKB634" s="6"/>
      <c r="QKC634" s="6"/>
      <c r="QKD634" s="6"/>
      <c r="QKE634" s="6"/>
      <c r="QKF634" s="6"/>
      <c r="QKG634" s="6"/>
      <c r="QKH634" s="6"/>
      <c r="QKI634" s="6"/>
      <c r="QKJ634" s="6"/>
      <c r="QKK634" s="6"/>
      <c r="QKL634" s="6"/>
      <c r="QKM634" s="6"/>
      <c r="QKN634" s="6"/>
      <c r="QKO634" s="6"/>
      <c r="QKP634" s="6"/>
      <c r="QKQ634" s="6"/>
      <c r="QKR634" s="6"/>
      <c r="QKS634" s="6"/>
      <c r="QKT634" s="6"/>
      <c r="QKU634" s="6"/>
      <c r="QKV634" s="6"/>
      <c r="QKW634" s="6"/>
      <c r="QKX634" s="6"/>
      <c r="QKY634" s="6"/>
      <c r="QKZ634" s="6"/>
      <c r="QLA634" s="6"/>
      <c r="QLB634" s="6"/>
      <c r="QLC634" s="6"/>
      <c r="QLD634" s="6"/>
      <c r="QLE634" s="6"/>
      <c r="QLF634" s="6"/>
      <c r="QLG634" s="6"/>
      <c r="QLH634" s="6"/>
      <c r="QLI634" s="6"/>
      <c r="QLJ634" s="6"/>
      <c r="QLK634" s="6"/>
      <c r="QLL634" s="6"/>
      <c r="QLM634" s="6"/>
      <c r="QLN634" s="6"/>
      <c r="QLO634" s="6"/>
      <c r="QLP634" s="6"/>
      <c r="QLQ634" s="6"/>
      <c r="QLR634" s="6"/>
      <c r="QLS634" s="6"/>
      <c r="QLT634" s="6"/>
      <c r="QLU634" s="6"/>
      <c r="QLV634" s="6"/>
      <c r="QLW634" s="6"/>
      <c r="QLX634" s="6"/>
      <c r="QLY634" s="6"/>
      <c r="QLZ634" s="6"/>
      <c r="QMA634" s="6"/>
      <c r="QMB634" s="6"/>
      <c r="QMC634" s="6"/>
      <c r="QMD634" s="6"/>
      <c r="QME634" s="6"/>
      <c r="QMF634" s="6"/>
      <c r="QMG634" s="6"/>
      <c r="QMH634" s="6"/>
      <c r="QMI634" s="6"/>
      <c r="QMJ634" s="6"/>
      <c r="QMK634" s="6"/>
      <c r="QML634" s="6"/>
      <c r="QMM634" s="6"/>
      <c r="QMN634" s="6"/>
      <c r="QMO634" s="6"/>
      <c r="QMP634" s="6"/>
      <c r="QMQ634" s="6"/>
      <c r="QMR634" s="6"/>
      <c r="QMS634" s="6"/>
      <c r="QMT634" s="6"/>
      <c r="QMU634" s="6"/>
      <c r="QMV634" s="6"/>
      <c r="QMW634" s="6"/>
      <c r="QMX634" s="6"/>
      <c r="QMY634" s="6"/>
      <c r="QMZ634" s="6"/>
      <c r="QNA634" s="6"/>
      <c r="QNB634" s="6"/>
      <c r="QNC634" s="6"/>
      <c r="QND634" s="6"/>
      <c r="QNE634" s="6"/>
      <c r="QNF634" s="6"/>
      <c r="QNG634" s="6"/>
      <c r="QNH634" s="6"/>
      <c r="QNI634" s="6"/>
      <c r="QNJ634" s="6"/>
      <c r="QNK634" s="6"/>
      <c r="QNL634" s="6"/>
      <c r="QNM634" s="6"/>
      <c r="QNN634" s="6"/>
      <c r="QNO634" s="6"/>
      <c r="QNP634" s="6"/>
      <c r="QNQ634" s="6"/>
      <c r="QNR634" s="6"/>
      <c r="QNS634" s="6"/>
      <c r="QNT634" s="6"/>
      <c r="QNU634" s="6"/>
      <c r="QNV634" s="6"/>
      <c r="QNW634" s="6"/>
      <c r="QNX634" s="6"/>
      <c r="QNY634" s="6"/>
      <c r="QNZ634" s="6"/>
      <c r="QOA634" s="6"/>
      <c r="QOB634" s="6"/>
      <c r="QOC634" s="6"/>
      <c r="QOD634" s="6"/>
      <c r="QOE634" s="6"/>
      <c r="QOF634" s="6"/>
      <c r="QOG634" s="6"/>
      <c r="QOH634" s="6"/>
      <c r="QOI634" s="6"/>
      <c r="QOJ634" s="6"/>
      <c r="QOK634" s="6"/>
      <c r="QOL634" s="6"/>
      <c r="QOM634" s="6"/>
      <c r="QON634" s="6"/>
      <c r="QOO634" s="6"/>
      <c r="QOP634" s="6"/>
      <c r="QOQ634" s="6"/>
      <c r="QOR634" s="6"/>
      <c r="QOS634" s="6"/>
      <c r="QOT634" s="6"/>
      <c r="QOU634" s="6"/>
      <c r="QOV634" s="6"/>
      <c r="QOW634" s="6"/>
      <c r="QOX634" s="6"/>
      <c r="QOY634" s="6"/>
      <c r="QOZ634" s="6"/>
      <c r="QPA634" s="6"/>
      <c r="QPB634" s="6"/>
      <c r="QPC634" s="6"/>
      <c r="QPD634" s="6"/>
      <c r="QPE634" s="6"/>
      <c r="QPF634" s="6"/>
      <c r="QPG634" s="6"/>
      <c r="QPH634" s="6"/>
      <c r="QPI634" s="6"/>
      <c r="QPJ634" s="6"/>
      <c r="QPK634" s="6"/>
      <c r="QPL634" s="6"/>
      <c r="QPM634" s="6"/>
      <c r="QPN634" s="6"/>
      <c r="QPO634" s="6"/>
      <c r="QPP634" s="6"/>
      <c r="QPQ634" s="6"/>
      <c r="QPR634" s="6"/>
      <c r="QPS634" s="6"/>
      <c r="QPT634" s="6"/>
      <c r="QPU634" s="6"/>
      <c r="QPV634" s="6"/>
      <c r="QPW634" s="6"/>
      <c r="QPX634" s="6"/>
      <c r="QPY634" s="6"/>
      <c r="QPZ634" s="6"/>
      <c r="QQA634" s="6"/>
      <c r="QQB634" s="6"/>
      <c r="QQC634" s="6"/>
      <c r="QQD634" s="6"/>
      <c r="QQE634" s="6"/>
      <c r="QQF634" s="6"/>
      <c r="QQG634" s="6"/>
      <c r="QQH634" s="6"/>
      <c r="QQI634" s="6"/>
      <c r="QQJ634" s="6"/>
      <c r="QQK634" s="6"/>
      <c r="QQL634" s="6"/>
      <c r="QQM634" s="6"/>
      <c r="QQN634" s="6"/>
      <c r="QQO634" s="6"/>
      <c r="QQP634" s="6"/>
      <c r="QQQ634" s="6"/>
      <c r="QQR634" s="6"/>
      <c r="QQS634" s="6"/>
      <c r="QQT634" s="6"/>
      <c r="QQU634" s="6"/>
      <c r="QQV634" s="6"/>
      <c r="QQW634" s="6"/>
      <c r="QQX634" s="6"/>
      <c r="QQY634" s="6"/>
      <c r="QQZ634" s="6"/>
      <c r="QRA634" s="6"/>
      <c r="QRB634" s="6"/>
      <c r="QRC634" s="6"/>
      <c r="QRD634" s="6"/>
      <c r="QRE634" s="6"/>
      <c r="QRF634" s="6"/>
      <c r="QRG634" s="6"/>
      <c r="QRH634" s="6"/>
      <c r="QRI634" s="6"/>
      <c r="QRJ634" s="6"/>
      <c r="QRK634" s="6"/>
      <c r="QRL634" s="6"/>
      <c r="QRM634" s="6"/>
      <c r="QRN634" s="6"/>
      <c r="QRO634" s="6"/>
      <c r="QRP634" s="6"/>
      <c r="QRQ634" s="6"/>
      <c r="QRR634" s="6"/>
      <c r="QRS634" s="6"/>
      <c r="QRT634" s="6"/>
      <c r="QRU634" s="6"/>
      <c r="QRV634" s="6"/>
      <c r="QRW634" s="6"/>
      <c r="QRX634" s="6"/>
      <c r="QRY634" s="6"/>
      <c r="QRZ634" s="6"/>
      <c r="QSA634" s="6"/>
      <c r="QSB634" s="6"/>
      <c r="QSC634" s="6"/>
      <c r="QSD634" s="6"/>
      <c r="QSE634" s="6"/>
      <c r="QSF634" s="6"/>
      <c r="QSG634" s="6"/>
      <c r="QSH634" s="6"/>
      <c r="QSI634" s="6"/>
      <c r="QSJ634" s="6"/>
      <c r="QSK634" s="6"/>
      <c r="QSL634" s="6"/>
      <c r="QSM634" s="6"/>
      <c r="QSN634" s="6"/>
      <c r="QSO634" s="6"/>
      <c r="QSP634" s="6"/>
      <c r="QSQ634" s="6"/>
      <c r="QSR634" s="6"/>
      <c r="QSS634" s="6"/>
      <c r="QST634" s="6"/>
      <c r="QSU634" s="6"/>
      <c r="QSV634" s="6"/>
      <c r="QSW634" s="6"/>
      <c r="QSX634" s="6"/>
      <c r="QSY634" s="6"/>
      <c r="QSZ634" s="6"/>
      <c r="QTA634" s="6"/>
      <c r="QTB634" s="6"/>
      <c r="QTC634" s="6"/>
      <c r="QTD634" s="6"/>
      <c r="QTE634" s="6"/>
      <c r="QTF634" s="6"/>
      <c r="QTG634" s="6"/>
      <c r="QTH634" s="6"/>
      <c r="QTI634" s="6"/>
      <c r="QTJ634" s="6"/>
      <c r="QTK634" s="6"/>
      <c r="QTL634" s="6"/>
      <c r="QTM634" s="6"/>
      <c r="QTN634" s="6"/>
      <c r="QTO634" s="6"/>
      <c r="QTP634" s="6"/>
      <c r="QTQ634" s="6"/>
      <c r="QTR634" s="6"/>
      <c r="QTS634" s="6"/>
      <c r="QTT634" s="6"/>
      <c r="QTU634" s="6"/>
      <c r="QTV634" s="6"/>
      <c r="QTW634" s="6"/>
      <c r="QTX634" s="6"/>
      <c r="QTY634" s="6"/>
      <c r="QTZ634" s="6"/>
      <c r="QUA634" s="6"/>
      <c r="QUB634" s="6"/>
      <c r="QUC634" s="6"/>
      <c r="QUD634" s="6"/>
      <c r="QUE634" s="6"/>
      <c r="QUF634" s="6"/>
      <c r="QUG634" s="6"/>
      <c r="QUH634" s="6"/>
      <c r="QUI634" s="6"/>
      <c r="QUJ634" s="6"/>
      <c r="QUK634" s="6"/>
      <c r="QUL634" s="6"/>
      <c r="QUM634" s="6"/>
      <c r="QUN634" s="6"/>
      <c r="QUO634" s="6"/>
      <c r="QUP634" s="6"/>
      <c r="QUQ634" s="6"/>
      <c r="QUR634" s="6"/>
      <c r="QUS634" s="6"/>
      <c r="QUT634" s="6"/>
      <c r="QUU634" s="6"/>
      <c r="QUV634" s="6"/>
      <c r="QUW634" s="6"/>
      <c r="QUX634" s="6"/>
      <c r="QUY634" s="6"/>
      <c r="QUZ634" s="6"/>
      <c r="QVA634" s="6"/>
      <c r="QVB634" s="6"/>
      <c r="QVC634" s="6"/>
      <c r="QVD634" s="6"/>
      <c r="QVE634" s="6"/>
      <c r="QVF634" s="6"/>
      <c r="QVG634" s="6"/>
      <c r="QVH634" s="6"/>
      <c r="QVI634" s="6"/>
      <c r="QVJ634" s="6"/>
      <c r="QVK634" s="6"/>
      <c r="QVL634" s="6"/>
      <c r="QVM634" s="6"/>
      <c r="QVN634" s="6"/>
      <c r="QVO634" s="6"/>
      <c r="QVP634" s="6"/>
      <c r="QVQ634" s="6"/>
      <c r="QVR634" s="6"/>
      <c r="QVS634" s="6"/>
      <c r="QVT634" s="6"/>
      <c r="QVU634" s="6"/>
      <c r="QVV634" s="6"/>
      <c r="QVW634" s="6"/>
      <c r="QVX634" s="6"/>
      <c r="QVY634" s="6"/>
      <c r="QVZ634" s="6"/>
      <c r="QWA634" s="6"/>
      <c r="QWB634" s="6"/>
      <c r="QWC634" s="6"/>
      <c r="QWD634" s="6"/>
      <c r="QWE634" s="6"/>
      <c r="QWF634" s="6"/>
      <c r="QWG634" s="6"/>
      <c r="QWH634" s="6"/>
      <c r="QWI634" s="6"/>
      <c r="QWJ634" s="6"/>
      <c r="QWK634" s="6"/>
      <c r="QWL634" s="6"/>
      <c r="QWM634" s="6"/>
      <c r="QWN634" s="6"/>
      <c r="QWO634" s="6"/>
      <c r="QWP634" s="6"/>
      <c r="QWQ634" s="6"/>
      <c r="QWR634" s="6"/>
      <c r="QWS634" s="6"/>
      <c r="QWT634" s="6"/>
      <c r="QWU634" s="6"/>
      <c r="QWV634" s="6"/>
      <c r="QWW634" s="6"/>
      <c r="QWX634" s="6"/>
      <c r="QWY634" s="6"/>
      <c r="QWZ634" s="6"/>
      <c r="QXA634" s="6"/>
      <c r="QXB634" s="6"/>
      <c r="QXC634" s="6"/>
      <c r="QXD634" s="6"/>
      <c r="QXE634" s="6"/>
      <c r="QXF634" s="6"/>
      <c r="QXG634" s="6"/>
      <c r="QXH634" s="6"/>
      <c r="QXI634" s="6"/>
      <c r="QXJ634" s="6"/>
      <c r="QXK634" s="6"/>
      <c r="QXL634" s="6"/>
      <c r="QXM634" s="6"/>
      <c r="QXN634" s="6"/>
      <c r="QXO634" s="6"/>
      <c r="QXP634" s="6"/>
      <c r="QXQ634" s="6"/>
      <c r="QXR634" s="6"/>
      <c r="QXS634" s="6"/>
      <c r="QXT634" s="6"/>
      <c r="QXU634" s="6"/>
      <c r="QXV634" s="6"/>
      <c r="QXW634" s="6"/>
      <c r="QXX634" s="6"/>
      <c r="QXY634" s="6"/>
      <c r="QXZ634" s="6"/>
      <c r="QYA634" s="6"/>
      <c r="QYB634" s="6"/>
      <c r="QYC634" s="6"/>
      <c r="QYD634" s="6"/>
      <c r="QYE634" s="6"/>
      <c r="QYF634" s="6"/>
      <c r="QYG634" s="6"/>
      <c r="QYH634" s="6"/>
      <c r="QYI634" s="6"/>
      <c r="QYJ634" s="6"/>
      <c r="QYK634" s="6"/>
      <c r="QYL634" s="6"/>
      <c r="QYM634" s="6"/>
      <c r="QYN634" s="6"/>
      <c r="QYO634" s="6"/>
      <c r="QYP634" s="6"/>
      <c r="QYQ634" s="6"/>
      <c r="QYR634" s="6"/>
      <c r="QYS634" s="6"/>
      <c r="QYT634" s="6"/>
      <c r="QYU634" s="6"/>
      <c r="QYV634" s="6"/>
      <c r="QYW634" s="6"/>
      <c r="QYX634" s="6"/>
      <c r="QYY634" s="6"/>
      <c r="QYZ634" s="6"/>
      <c r="QZA634" s="6"/>
      <c r="QZB634" s="6"/>
      <c r="QZC634" s="6"/>
      <c r="QZD634" s="6"/>
      <c r="QZE634" s="6"/>
      <c r="QZF634" s="6"/>
      <c r="QZG634" s="6"/>
      <c r="QZH634" s="6"/>
      <c r="QZI634" s="6"/>
      <c r="QZJ634" s="6"/>
      <c r="QZK634" s="6"/>
      <c r="QZL634" s="6"/>
      <c r="QZM634" s="6"/>
      <c r="QZN634" s="6"/>
      <c r="QZO634" s="6"/>
      <c r="QZP634" s="6"/>
      <c r="QZQ634" s="6"/>
      <c r="QZR634" s="6"/>
      <c r="QZS634" s="6"/>
      <c r="QZT634" s="6"/>
      <c r="QZU634" s="6"/>
      <c r="QZV634" s="6"/>
      <c r="QZW634" s="6"/>
      <c r="QZX634" s="6"/>
      <c r="QZY634" s="6"/>
      <c r="QZZ634" s="6"/>
      <c r="RAA634" s="6"/>
      <c r="RAB634" s="6"/>
      <c r="RAC634" s="6"/>
      <c r="RAD634" s="6"/>
      <c r="RAE634" s="6"/>
      <c r="RAF634" s="6"/>
      <c r="RAG634" s="6"/>
      <c r="RAH634" s="6"/>
      <c r="RAI634" s="6"/>
      <c r="RAJ634" s="6"/>
      <c r="RAK634" s="6"/>
      <c r="RAL634" s="6"/>
      <c r="RAM634" s="6"/>
      <c r="RAN634" s="6"/>
      <c r="RAO634" s="6"/>
      <c r="RAP634" s="6"/>
      <c r="RAQ634" s="6"/>
      <c r="RAR634" s="6"/>
      <c r="RAS634" s="6"/>
      <c r="RAT634" s="6"/>
      <c r="RAU634" s="6"/>
      <c r="RAV634" s="6"/>
      <c r="RAW634" s="6"/>
      <c r="RAX634" s="6"/>
      <c r="RAY634" s="6"/>
      <c r="RAZ634" s="6"/>
      <c r="RBA634" s="6"/>
      <c r="RBB634" s="6"/>
      <c r="RBC634" s="6"/>
      <c r="RBD634" s="6"/>
      <c r="RBE634" s="6"/>
      <c r="RBF634" s="6"/>
      <c r="RBG634" s="6"/>
      <c r="RBH634" s="6"/>
      <c r="RBI634" s="6"/>
      <c r="RBJ634" s="6"/>
      <c r="RBK634" s="6"/>
      <c r="RBL634" s="6"/>
      <c r="RBM634" s="6"/>
      <c r="RBN634" s="6"/>
      <c r="RBO634" s="6"/>
      <c r="RBP634" s="6"/>
      <c r="RBQ634" s="6"/>
      <c r="RBR634" s="6"/>
      <c r="RBS634" s="6"/>
      <c r="RBT634" s="6"/>
      <c r="RBU634" s="6"/>
      <c r="RBV634" s="6"/>
      <c r="RBW634" s="6"/>
      <c r="RBX634" s="6"/>
      <c r="RBY634" s="6"/>
      <c r="RBZ634" s="6"/>
      <c r="RCA634" s="6"/>
      <c r="RCB634" s="6"/>
      <c r="RCC634" s="6"/>
      <c r="RCD634" s="6"/>
      <c r="RCE634" s="6"/>
      <c r="RCF634" s="6"/>
      <c r="RCG634" s="6"/>
      <c r="RCH634" s="6"/>
      <c r="RCI634" s="6"/>
      <c r="RCJ634" s="6"/>
      <c r="RCK634" s="6"/>
      <c r="RCL634" s="6"/>
      <c r="RCM634" s="6"/>
      <c r="RCN634" s="6"/>
      <c r="RCO634" s="6"/>
      <c r="RCP634" s="6"/>
      <c r="RCQ634" s="6"/>
      <c r="RCR634" s="6"/>
      <c r="RCS634" s="6"/>
      <c r="RCT634" s="6"/>
      <c r="RCU634" s="6"/>
      <c r="RCV634" s="6"/>
      <c r="RCW634" s="6"/>
      <c r="RCX634" s="6"/>
      <c r="RCY634" s="6"/>
      <c r="RCZ634" s="6"/>
      <c r="RDA634" s="6"/>
      <c r="RDB634" s="6"/>
      <c r="RDC634" s="6"/>
      <c r="RDD634" s="6"/>
      <c r="RDE634" s="6"/>
      <c r="RDF634" s="6"/>
      <c r="RDG634" s="6"/>
      <c r="RDH634" s="6"/>
      <c r="RDI634" s="6"/>
      <c r="RDJ634" s="6"/>
      <c r="RDK634" s="6"/>
      <c r="RDL634" s="6"/>
      <c r="RDM634" s="6"/>
      <c r="RDN634" s="6"/>
      <c r="RDO634" s="6"/>
      <c r="RDP634" s="6"/>
      <c r="RDQ634" s="6"/>
      <c r="RDR634" s="6"/>
      <c r="RDS634" s="6"/>
      <c r="RDT634" s="6"/>
      <c r="RDU634" s="6"/>
      <c r="RDV634" s="6"/>
      <c r="RDW634" s="6"/>
      <c r="RDX634" s="6"/>
      <c r="RDY634" s="6"/>
      <c r="RDZ634" s="6"/>
      <c r="REA634" s="6"/>
      <c r="REB634" s="6"/>
      <c r="REC634" s="6"/>
      <c r="RED634" s="6"/>
      <c r="REE634" s="6"/>
      <c r="REF634" s="6"/>
      <c r="REG634" s="6"/>
      <c r="REH634" s="6"/>
      <c r="REI634" s="6"/>
      <c r="REJ634" s="6"/>
      <c r="REK634" s="6"/>
      <c r="REL634" s="6"/>
      <c r="REM634" s="6"/>
      <c r="REN634" s="6"/>
      <c r="REO634" s="6"/>
      <c r="REP634" s="6"/>
      <c r="REQ634" s="6"/>
      <c r="RER634" s="6"/>
      <c r="RES634" s="6"/>
      <c r="RET634" s="6"/>
      <c r="REU634" s="6"/>
      <c r="REV634" s="6"/>
      <c r="REW634" s="6"/>
      <c r="REX634" s="6"/>
      <c r="REY634" s="6"/>
      <c r="REZ634" s="6"/>
      <c r="RFA634" s="6"/>
      <c r="RFB634" s="6"/>
      <c r="RFC634" s="6"/>
      <c r="RFD634" s="6"/>
      <c r="RFE634" s="6"/>
      <c r="RFF634" s="6"/>
      <c r="RFG634" s="6"/>
      <c r="RFH634" s="6"/>
      <c r="RFI634" s="6"/>
      <c r="RFJ634" s="6"/>
      <c r="RFK634" s="6"/>
      <c r="RFL634" s="6"/>
      <c r="RFM634" s="6"/>
      <c r="RFN634" s="6"/>
      <c r="RFO634" s="6"/>
      <c r="RFP634" s="6"/>
      <c r="RFQ634" s="6"/>
      <c r="RFR634" s="6"/>
      <c r="RFS634" s="6"/>
      <c r="RFT634" s="6"/>
      <c r="RFU634" s="6"/>
      <c r="RFV634" s="6"/>
      <c r="RFW634" s="6"/>
      <c r="RFX634" s="6"/>
      <c r="RFY634" s="6"/>
      <c r="RFZ634" s="6"/>
      <c r="RGA634" s="6"/>
      <c r="RGB634" s="6"/>
      <c r="RGC634" s="6"/>
      <c r="RGD634" s="6"/>
      <c r="RGE634" s="6"/>
      <c r="RGF634" s="6"/>
      <c r="RGG634" s="6"/>
      <c r="RGH634" s="6"/>
      <c r="RGI634" s="6"/>
      <c r="RGJ634" s="6"/>
      <c r="RGK634" s="6"/>
      <c r="RGL634" s="6"/>
      <c r="RGM634" s="6"/>
      <c r="RGN634" s="6"/>
      <c r="RGO634" s="6"/>
      <c r="RGP634" s="6"/>
      <c r="RGQ634" s="6"/>
      <c r="RGR634" s="6"/>
      <c r="RGS634" s="6"/>
      <c r="RGT634" s="6"/>
      <c r="RGU634" s="6"/>
      <c r="RGV634" s="6"/>
      <c r="RGW634" s="6"/>
      <c r="RGX634" s="6"/>
      <c r="RGY634" s="6"/>
      <c r="RGZ634" s="6"/>
      <c r="RHA634" s="6"/>
      <c r="RHB634" s="6"/>
      <c r="RHC634" s="6"/>
      <c r="RHD634" s="6"/>
      <c r="RHE634" s="6"/>
      <c r="RHF634" s="6"/>
      <c r="RHG634" s="6"/>
      <c r="RHH634" s="6"/>
      <c r="RHI634" s="6"/>
      <c r="RHJ634" s="6"/>
      <c r="RHK634" s="6"/>
      <c r="RHL634" s="6"/>
      <c r="RHM634" s="6"/>
      <c r="RHN634" s="6"/>
      <c r="RHO634" s="6"/>
      <c r="RHP634" s="6"/>
      <c r="RHQ634" s="6"/>
      <c r="RHR634" s="6"/>
      <c r="RHS634" s="6"/>
      <c r="RHT634" s="6"/>
      <c r="RHU634" s="6"/>
      <c r="RHV634" s="6"/>
      <c r="RHW634" s="6"/>
      <c r="RHX634" s="6"/>
      <c r="RHY634" s="6"/>
      <c r="RHZ634" s="6"/>
      <c r="RIA634" s="6"/>
      <c r="RIB634" s="6"/>
      <c r="RIC634" s="6"/>
      <c r="RID634" s="6"/>
      <c r="RIE634" s="6"/>
      <c r="RIF634" s="6"/>
      <c r="RIG634" s="6"/>
      <c r="RIH634" s="6"/>
      <c r="RII634" s="6"/>
      <c r="RIJ634" s="6"/>
      <c r="RIK634" s="6"/>
      <c r="RIL634" s="6"/>
      <c r="RIM634" s="6"/>
      <c r="RIN634" s="6"/>
      <c r="RIO634" s="6"/>
      <c r="RIP634" s="6"/>
      <c r="RIQ634" s="6"/>
      <c r="RIR634" s="6"/>
      <c r="RIS634" s="6"/>
      <c r="RIT634" s="6"/>
      <c r="RIU634" s="6"/>
      <c r="RIV634" s="6"/>
      <c r="RIW634" s="6"/>
      <c r="RIX634" s="6"/>
      <c r="RIY634" s="6"/>
      <c r="RIZ634" s="6"/>
      <c r="RJA634" s="6"/>
      <c r="RJB634" s="6"/>
      <c r="RJC634" s="6"/>
      <c r="RJD634" s="6"/>
      <c r="RJE634" s="6"/>
      <c r="RJF634" s="6"/>
      <c r="RJG634" s="6"/>
      <c r="RJH634" s="6"/>
      <c r="RJI634" s="6"/>
      <c r="RJJ634" s="6"/>
      <c r="RJK634" s="6"/>
      <c r="RJL634" s="6"/>
      <c r="RJM634" s="6"/>
      <c r="RJN634" s="6"/>
      <c r="RJO634" s="6"/>
      <c r="RJP634" s="6"/>
      <c r="RJQ634" s="6"/>
      <c r="RJR634" s="6"/>
      <c r="RJS634" s="6"/>
      <c r="RJT634" s="6"/>
      <c r="RJU634" s="6"/>
      <c r="RJV634" s="6"/>
      <c r="RJW634" s="6"/>
      <c r="RJX634" s="6"/>
      <c r="RJY634" s="6"/>
      <c r="RJZ634" s="6"/>
      <c r="RKA634" s="6"/>
      <c r="RKB634" s="6"/>
      <c r="RKC634" s="6"/>
      <c r="RKD634" s="6"/>
      <c r="RKE634" s="6"/>
      <c r="RKF634" s="6"/>
      <c r="RKG634" s="6"/>
      <c r="RKH634" s="6"/>
      <c r="RKI634" s="6"/>
      <c r="RKJ634" s="6"/>
      <c r="RKK634" s="6"/>
      <c r="RKL634" s="6"/>
      <c r="RKM634" s="6"/>
      <c r="RKN634" s="6"/>
      <c r="RKO634" s="6"/>
      <c r="RKP634" s="6"/>
      <c r="RKQ634" s="6"/>
      <c r="RKR634" s="6"/>
      <c r="RKS634" s="6"/>
      <c r="RKT634" s="6"/>
      <c r="RKU634" s="6"/>
      <c r="RKV634" s="6"/>
      <c r="RKW634" s="6"/>
      <c r="RKX634" s="6"/>
      <c r="RKY634" s="6"/>
      <c r="RKZ634" s="6"/>
      <c r="RLA634" s="6"/>
      <c r="RLB634" s="6"/>
      <c r="RLC634" s="6"/>
      <c r="RLD634" s="6"/>
      <c r="RLE634" s="6"/>
      <c r="RLF634" s="6"/>
      <c r="RLG634" s="6"/>
      <c r="RLH634" s="6"/>
      <c r="RLI634" s="6"/>
      <c r="RLJ634" s="6"/>
      <c r="RLK634" s="6"/>
      <c r="RLL634" s="6"/>
      <c r="RLM634" s="6"/>
      <c r="RLN634" s="6"/>
      <c r="RLO634" s="6"/>
      <c r="RLP634" s="6"/>
      <c r="RLQ634" s="6"/>
      <c r="RLR634" s="6"/>
      <c r="RLS634" s="6"/>
      <c r="RLT634" s="6"/>
      <c r="RLU634" s="6"/>
      <c r="RLV634" s="6"/>
      <c r="RLW634" s="6"/>
      <c r="RLX634" s="6"/>
      <c r="RLY634" s="6"/>
      <c r="RLZ634" s="6"/>
      <c r="RMA634" s="6"/>
      <c r="RMB634" s="6"/>
      <c r="RMC634" s="6"/>
      <c r="RMD634" s="6"/>
      <c r="RME634" s="6"/>
      <c r="RMF634" s="6"/>
      <c r="RMG634" s="6"/>
      <c r="RMH634" s="6"/>
      <c r="RMI634" s="6"/>
      <c r="RMJ634" s="6"/>
      <c r="RMK634" s="6"/>
      <c r="RML634" s="6"/>
      <c r="RMM634" s="6"/>
      <c r="RMN634" s="6"/>
      <c r="RMO634" s="6"/>
      <c r="RMP634" s="6"/>
      <c r="RMQ634" s="6"/>
      <c r="RMR634" s="6"/>
      <c r="RMS634" s="6"/>
      <c r="RMT634" s="6"/>
      <c r="RMU634" s="6"/>
      <c r="RMV634" s="6"/>
      <c r="RMW634" s="6"/>
      <c r="RMX634" s="6"/>
      <c r="RMY634" s="6"/>
      <c r="RMZ634" s="6"/>
      <c r="RNA634" s="6"/>
      <c r="RNB634" s="6"/>
      <c r="RNC634" s="6"/>
      <c r="RND634" s="6"/>
      <c r="RNE634" s="6"/>
      <c r="RNF634" s="6"/>
      <c r="RNG634" s="6"/>
      <c r="RNH634" s="6"/>
      <c r="RNI634" s="6"/>
      <c r="RNJ634" s="6"/>
      <c r="RNK634" s="6"/>
      <c r="RNL634" s="6"/>
      <c r="RNM634" s="6"/>
      <c r="RNN634" s="6"/>
      <c r="RNO634" s="6"/>
      <c r="RNP634" s="6"/>
      <c r="RNQ634" s="6"/>
      <c r="RNR634" s="6"/>
      <c r="RNS634" s="6"/>
      <c r="RNT634" s="6"/>
      <c r="RNU634" s="6"/>
      <c r="RNV634" s="6"/>
      <c r="RNW634" s="6"/>
      <c r="RNX634" s="6"/>
      <c r="RNY634" s="6"/>
      <c r="RNZ634" s="6"/>
      <c r="ROA634" s="6"/>
      <c r="ROB634" s="6"/>
      <c r="ROC634" s="6"/>
      <c r="ROD634" s="6"/>
      <c r="ROE634" s="6"/>
      <c r="ROF634" s="6"/>
      <c r="ROG634" s="6"/>
      <c r="ROH634" s="6"/>
      <c r="ROI634" s="6"/>
      <c r="ROJ634" s="6"/>
      <c r="ROK634" s="6"/>
      <c r="ROL634" s="6"/>
      <c r="ROM634" s="6"/>
      <c r="RON634" s="6"/>
      <c r="ROO634" s="6"/>
      <c r="ROP634" s="6"/>
      <c r="ROQ634" s="6"/>
      <c r="ROR634" s="6"/>
      <c r="ROS634" s="6"/>
      <c r="ROT634" s="6"/>
      <c r="ROU634" s="6"/>
      <c r="ROV634" s="6"/>
      <c r="ROW634" s="6"/>
      <c r="ROX634" s="6"/>
      <c r="ROY634" s="6"/>
      <c r="ROZ634" s="6"/>
      <c r="RPA634" s="6"/>
      <c r="RPB634" s="6"/>
      <c r="RPC634" s="6"/>
      <c r="RPD634" s="6"/>
      <c r="RPE634" s="6"/>
      <c r="RPF634" s="6"/>
      <c r="RPG634" s="6"/>
      <c r="RPH634" s="6"/>
      <c r="RPI634" s="6"/>
      <c r="RPJ634" s="6"/>
      <c r="RPK634" s="6"/>
      <c r="RPL634" s="6"/>
      <c r="RPM634" s="6"/>
      <c r="RPN634" s="6"/>
      <c r="RPO634" s="6"/>
      <c r="RPP634" s="6"/>
      <c r="RPQ634" s="6"/>
      <c r="RPR634" s="6"/>
      <c r="RPS634" s="6"/>
      <c r="RPT634" s="6"/>
      <c r="RPU634" s="6"/>
      <c r="RPV634" s="6"/>
      <c r="RPW634" s="6"/>
      <c r="RPX634" s="6"/>
      <c r="RPY634" s="6"/>
      <c r="RPZ634" s="6"/>
      <c r="RQA634" s="6"/>
      <c r="RQB634" s="6"/>
      <c r="RQC634" s="6"/>
      <c r="RQD634" s="6"/>
      <c r="RQE634" s="6"/>
      <c r="RQF634" s="6"/>
      <c r="RQG634" s="6"/>
      <c r="RQH634" s="6"/>
      <c r="RQI634" s="6"/>
      <c r="RQJ634" s="6"/>
      <c r="RQK634" s="6"/>
      <c r="RQL634" s="6"/>
      <c r="RQM634" s="6"/>
      <c r="RQN634" s="6"/>
      <c r="RQO634" s="6"/>
      <c r="RQP634" s="6"/>
      <c r="RQQ634" s="6"/>
      <c r="RQR634" s="6"/>
      <c r="RQS634" s="6"/>
      <c r="RQT634" s="6"/>
      <c r="RQU634" s="6"/>
      <c r="RQV634" s="6"/>
      <c r="RQW634" s="6"/>
      <c r="RQX634" s="6"/>
      <c r="RQY634" s="6"/>
      <c r="RQZ634" s="6"/>
      <c r="RRA634" s="6"/>
      <c r="RRB634" s="6"/>
      <c r="RRC634" s="6"/>
      <c r="RRD634" s="6"/>
      <c r="RRE634" s="6"/>
      <c r="RRF634" s="6"/>
      <c r="RRG634" s="6"/>
      <c r="RRH634" s="6"/>
      <c r="RRI634" s="6"/>
      <c r="RRJ634" s="6"/>
      <c r="RRK634" s="6"/>
      <c r="RRL634" s="6"/>
      <c r="RRM634" s="6"/>
      <c r="RRN634" s="6"/>
      <c r="RRO634" s="6"/>
      <c r="RRP634" s="6"/>
      <c r="RRQ634" s="6"/>
      <c r="RRR634" s="6"/>
      <c r="RRS634" s="6"/>
      <c r="RRT634" s="6"/>
      <c r="RRU634" s="6"/>
      <c r="RRV634" s="6"/>
      <c r="RRW634" s="6"/>
      <c r="RRX634" s="6"/>
      <c r="RRY634" s="6"/>
      <c r="RRZ634" s="6"/>
      <c r="RSA634" s="6"/>
      <c r="RSB634" s="6"/>
      <c r="RSC634" s="6"/>
      <c r="RSD634" s="6"/>
      <c r="RSE634" s="6"/>
      <c r="RSF634" s="6"/>
      <c r="RSG634" s="6"/>
      <c r="RSH634" s="6"/>
      <c r="RSI634" s="6"/>
      <c r="RSJ634" s="6"/>
      <c r="RSK634" s="6"/>
      <c r="RSL634" s="6"/>
      <c r="RSM634" s="6"/>
      <c r="RSN634" s="6"/>
      <c r="RSO634" s="6"/>
      <c r="RSP634" s="6"/>
      <c r="RSQ634" s="6"/>
      <c r="RSR634" s="6"/>
      <c r="RSS634" s="6"/>
      <c r="RST634" s="6"/>
      <c r="RSU634" s="6"/>
      <c r="RSV634" s="6"/>
      <c r="RSW634" s="6"/>
      <c r="RSX634" s="6"/>
      <c r="RSY634" s="6"/>
      <c r="RSZ634" s="6"/>
      <c r="RTA634" s="6"/>
      <c r="RTB634" s="6"/>
      <c r="RTC634" s="6"/>
      <c r="RTD634" s="6"/>
      <c r="RTE634" s="6"/>
      <c r="RTF634" s="6"/>
      <c r="RTG634" s="6"/>
      <c r="RTH634" s="6"/>
      <c r="RTI634" s="6"/>
      <c r="RTJ634" s="6"/>
      <c r="RTK634" s="6"/>
      <c r="RTL634" s="6"/>
      <c r="RTM634" s="6"/>
      <c r="RTN634" s="6"/>
      <c r="RTO634" s="6"/>
      <c r="RTP634" s="6"/>
      <c r="RTQ634" s="6"/>
      <c r="RTR634" s="6"/>
      <c r="RTS634" s="6"/>
      <c r="RTT634" s="6"/>
      <c r="RTU634" s="6"/>
      <c r="RTV634" s="6"/>
      <c r="RTW634" s="6"/>
      <c r="RTX634" s="6"/>
      <c r="RTY634" s="6"/>
      <c r="RTZ634" s="6"/>
      <c r="RUA634" s="6"/>
      <c r="RUB634" s="6"/>
      <c r="RUC634" s="6"/>
      <c r="RUD634" s="6"/>
      <c r="RUE634" s="6"/>
      <c r="RUF634" s="6"/>
      <c r="RUG634" s="6"/>
      <c r="RUH634" s="6"/>
      <c r="RUI634" s="6"/>
      <c r="RUJ634" s="6"/>
      <c r="RUK634" s="6"/>
      <c r="RUL634" s="6"/>
      <c r="RUM634" s="6"/>
      <c r="RUN634" s="6"/>
      <c r="RUO634" s="6"/>
      <c r="RUP634" s="6"/>
      <c r="RUQ634" s="6"/>
      <c r="RUR634" s="6"/>
      <c r="RUS634" s="6"/>
      <c r="RUT634" s="6"/>
      <c r="RUU634" s="6"/>
      <c r="RUV634" s="6"/>
      <c r="RUW634" s="6"/>
      <c r="RUX634" s="6"/>
      <c r="RUY634" s="6"/>
      <c r="RUZ634" s="6"/>
      <c r="RVA634" s="6"/>
      <c r="RVB634" s="6"/>
      <c r="RVC634" s="6"/>
      <c r="RVD634" s="6"/>
      <c r="RVE634" s="6"/>
      <c r="RVF634" s="6"/>
      <c r="RVG634" s="6"/>
      <c r="RVH634" s="6"/>
      <c r="RVI634" s="6"/>
      <c r="RVJ634" s="6"/>
      <c r="RVK634" s="6"/>
      <c r="RVL634" s="6"/>
      <c r="RVM634" s="6"/>
      <c r="RVN634" s="6"/>
      <c r="RVO634" s="6"/>
      <c r="RVP634" s="6"/>
      <c r="RVQ634" s="6"/>
      <c r="RVR634" s="6"/>
      <c r="RVS634" s="6"/>
      <c r="RVT634" s="6"/>
      <c r="RVU634" s="6"/>
      <c r="RVV634" s="6"/>
      <c r="RVW634" s="6"/>
      <c r="RVX634" s="6"/>
      <c r="RVY634" s="6"/>
      <c r="RVZ634" s="6"/>
      <c r="RWA634" s="6"/>
      <c r="RWB634" s="6"/>
      <c r="RWC634" s="6"/>
      <c r="RWD634" s="6"/>
      <c r="RWE634" s="6"/>
      <c r="RWF634" s="6"/>
      <c r="RWG634" s="6"/>
      <c r="RWH634" s="6"/>
      <c r="RWI634" s="6"/>
      <c r="RWJ634" s="6"/>
      <c r="RWK634" s="6"/>
      <c r="RWL634" s="6"/>
      <c r="RWM634" s="6"/>
      <c r="RWN634" s="6"/>
      <c r="RWO634" s="6"/>
      <c r="RWP634" s="6"/>
      <c r="RWQ634" s="6"/>
      <c r="RWR634" s="6"/>
      <c r="RWS634" s="6"/>
      <c r="RWT634" s="6"/>
      <c r="RWU634" s="6"/>
      <c r="RWV634" s="6"/>
      <c r="RWW634" s="6"/>
      <c r="RWX634" s="6"/>
      <c r="RWY634" s="6"/>
      <c r="RWZ634" s="6"/>
      <c r="RXA634" s="6"/>
      <c r="RXB634" s="6"/>
      <c r="RXC634" s="6"/>
      <c r="RXD634" s="6"/>
      <c r="RXE634" s="6"/>
      <c r="RXF634" s="6"/>
      <c r="RXG634" s="6"/>
      <c r="RXH634" s="6"/>
      <c r="RXI634" s="6"/>
      <c r="RXJ634" s="6"/>
      <c r="RXK634" s="6"/>
      <c r="RXL634" s="6"/>
      <c r="RXM634" s="6"/>
      <c r="RXN634" s="6"/>
      <c r="RXO634" s="6"/>
      <c r="RXP634" s="6"/>
      <c r="RXQ634" s="6"/>
      <c r="RXR634" s="6"/>
      <c r="RXS634" s="6"/>
      <c r="RXT634" s="6"/>
      <c r="RXU634" s="6"/>
      <c r="RXV634" s="6"/>
      <c r="RXW634" s="6"/>
      <c r="RXX634" s="6"/>
      <c r="RXY634" s="6"/>
      <c r="RXZ634" s="6"/>
      <c r="RYA634" s="6"/>
      <c r="RYB634" s="6"/>
      <c r="RYC634" s="6"/>
      <c r="RYD634" s="6"/>
      <c r="RYE634" s="6"/>
      <c r="RYF634" s="6"/>
      <c r="RYG634" s="6"/>
      <c r="RYH634" s="6"/>
      <c r="RYI634" s="6"/>
      <c r="RYJ634" s="6"/>
      <c r="RYK634" s="6"/>
      <c r="RYL634" s="6"/>
      <c r="RYM634" s="6"/>
      <c r="RYN634" s="6"/>
      <c r="RYO634" s="6"/>
      <c r="RYP634" s="6"/>
      <c r="RYQ634" s="6"/>
      <c r="RYR634" s="6"/>
      <c r="RYS634" s="6"/>
      <c r="RYT634" s="6"/>
      <c r="RYU634" s="6"/>
      <c r="RYV634" s="6"/>
      <c r="RYW634" s="6"/>
      <c r="RYX634" s="6"/>
      <c r="RYY634" s="6"/>
      <c r="RYZ634" s="6"/>
      <c r="RZA634" s="6"/>
      <c r="RZB634" s="6"/>
      <c r="RZC634" s="6"/>
      <c r="RZD634" s="6"/>
      <c r="RZE634" s="6"/>
      <c r="RZF634" s="6"/>
      <c r="RZG634" s="6"/>
      <c r="RZH634" s="6"/>
      <c r="RZI634" s="6"/>
      <c r="RZJ634" s="6"/>
      <c r="RZK634" s="6"/>
      <c r="RZL634" s="6"/>
      <c r="RZM634" s="6"/>
      <c r="RZN634" s="6"/>
      <c r="RZO634" s="6"/>
      <c r="RZP634" s="6"/>
      <c r="RZQ634" s="6"/>
      <c r="RZR634" s="6"/>
      <c r="RZS634" s="6"/>
      <c r="RZT634" s="6"/>
      <c r="RZU634" s="6"/>
      <c r="RZV634" s="6"/>
      <c r="RZW634" s="6"/>
      <c r="RZX634" s="6"/>
      <c r="RZY634" s="6"/>
      <c r="RZZ634" s="6"/>
      <c r="SAA634" s="6"/>
      <c r="SAB634" s="6"/>
      <c r="SAC634" s="6"/>
      <c r="SAD634" s="6"/>
      <c r="SAE634" s="6"/>
      <c r="SAF634" s="6"/>
      <c r="SAG634" s="6"/>
      <c r="SAH634" s="6"/>
      <c r="SAI634" s="6"/>
      <c r="SAJ634" s="6"/>
      <c r="SAK634" s="6"/>
      <c r="SAL634" s="6"/>
      <c r="SAM634" s="6"/>
      <c r="SAN634" s="6"/>
      <c r="SAO634" s="6"/>
      <c r="SAP634" s="6"/>
      <c r="SAQ634" s="6"/>
      <c r="SAR634" s="6"/>
      <c r="SAS634" s="6"/>
      <c r="SAT634" s="6"/>
      <c r="SAU634" s="6"/>
      <c r="SAV634" s="6"/>
      <c r="SAW634" s="6"/>
      <c r="SAX634" s="6"/>
      <c r="SAY634" s="6"/>
      <c r="SAZ634" s="6"/>
      <c r="SBA634" s="6"/>
      <c r="SBB634" s="6"/>
      <c r="SBC634" s="6"/>
      <c r="SBD634" s="6"/>
      <c r="SBE634" s="6"/>
      <c r="SBF634" s="6"/>
      <c r="SBG634" s="6"/>
      <c r="SBH634" s="6"/>
      <c r="SBI634" s="6"/>
      <c r="SBJ634" s="6"/>
      <c r="SBK634" s="6"/>
      <c r="SBL634" s="6"/>
      <c r="SBM634" s="6"/>
      <c r="SBN634" s="6"/>
      <c r="SBO634" s="6"/>
      <c r="SBP634" s="6"/>
      <c r="SBQ634" s="6"/>
      <c r="SBR634" s="6"/>
      <c r="SBS634" s="6"/>
      <c r="SBT634" s="6"/>
      <c r="SBU634" s="6"/>
      <c r="SBV634" s="6"/>
      <c r="SBW634" s="6"/>
      <c r="SBX634" s="6"/>
      <c r="SBY634" s="6"/>
      <c r="SBZ634" s="6"/>
      <c r="SCA634" s="6"/>
      <c r="SCB634" s="6"/>
      <c r="SCC634" s="6"/>
      <c r="SCD634" s="6"/>
      <c r="SCE634" s="6"/>
      <c r="SCF634" s="6"/>
      <c r="SCG634" s="6"/>
      <c r="SCH634" s="6"/>
      <c r="SCI634" s="6"/>
      <c r="SCJ634" s="6"/>
      <c r="SCK634" s="6"/>
      <c r="SCL634" s="6"/>
      <c r="SCM634" s="6"/>
      <c r="SCN634" s="6"/>
      <c r="SCO634" s="6"/>
      <c r="SCP634" s="6"/>
      <c r="SCQ634" s="6"/>
      <c r="SCR634" s="6"/>
      <c r="SCS634" s="6"/>
      <c r="SCT634" s="6"/>
      <c r="SCU634" s="6"/>
      <c r="SCV634" s="6"/>
      <c r="SCW634" s="6"/>
      <c r="SCX634" s="6"/>
      <c r="SCY634" s="6"/>
      <c r="SCZ634" s="6"/>
      <c r="SDA634" s="6"/>
      <c r="SDB634" s="6"/>
      <c r="SDC634" s="6"/>
      <c r="SDD634" s="6"/>
      <c r="SDE634" s="6"/>
      <c r="SDF634" s="6"/>
      <c r="SDG634" s="6"/>
      <c r="SDH634" s="6"/>
      <c r="SDI634" s="6"/>
      <c r="SDJ634" s="6"/>
      <c r="SDK634" s="6"/>
      <c r="SDL634" s="6"/>
      <c r="SDM634" s="6"/>
      <c r="SDN634" s="6"/>
      <c r="SDO634" s="6"/>
      <c r="SDP634" s="6"/>
      <c r="SDQ634" s="6"/>
      <c r="SDR634" s="6"/>
      <c r="SDS634" s="6"/>
      <c r="SDT634" s="6"/>
      <c r="SDU634" s="6"/>
      <c r="SDV634" s="6"/>
      <c r="SDW634" s="6"/>
      <c r="SDX634" s="6"/>
      <c r="SDY634" s="6"/>
      <c r="SDZ634" s="6"/>
      <c r="SEA634" s="6"/>
      <c r="SEB634" s="6"/>
      <c r="SEC634" s="6"/>
      <c r="SED634" s="6"/>
      <c r="SEE634" s="6"/>
      <c r="SEF634" s="6"/>
      <c r="SEG634" s="6"/>
      <c r="SEH634" s="6"/>
      <c r="SEI634" s="6"/>
      <c r="SEJ634" s="6"/>
      <c r="SEK634" s="6"/>
      <c r="SEL634" s="6"/>
      <c r="SEM634" s="6"/>
      <c r="SEN634" s="6"/>
      <c r="SEO634" s="6"/>
      <c r="SEP634" s="6"/>
      <c r="SEQ634" s="6"/>
      <c r="SER634" s="6"/>
      <c r="SES634" s="6"/>
      <c r="SET634" s="6"/>
      <c r="SEU634" s="6"/>
      <c r="SEV634" s="6"/>
      <c r="SEW634" s="6"/>
      <c r="SEX634" s="6"/>
      <c r="SEY634" s="6"/>
      <c r="SEZ634" s="6"/>
      <c r="SFA634" s="6"/>
      <c r="SFB634" s="6"/>
      <c r="SFC634" s="6"/>
      <c r="SFD634" s="6"/>
      <c r="SFE634" s="6"/>
      <c r="SFF634" s="6"/>
      <c r="SFG634" s="6"/>
      <c r="SFH634" s="6"/>
      <c r="SFI634" s="6"/>
      <c r="SFJ634" s="6"/>
      <c r="SFK634" s="6"/>
      <c r="SFL634" s="6"/>
      <c r="SFM634" s="6"/>
      <c r="SFN634" s="6"/>
      <c r="SFO634" s="6"/>
      <c r="SFP634" s="6"/>
      <c r="SFQ634" s="6"/>
      <c r="SFR634" s="6"/>
      <c r="SFS634" s="6"/>
      <c r="SFT634" s="6"/>
      <c r="SFU634" s="6"/>
      <c r="SFV634" s="6"/>
      <c r="SFW634" s="6"/>
      <c r="SFX634" s="6"/>
      <c r="SFY634" s="6"/>
      <c r="SFZ634" s="6"/>
      <c r="SGA634" s="6"/>
      <c r="SGB634" s="6"/>
      <c r="SGC634" s="6"/>
      <c r="SGD634" s="6"/>
      <c r="SGE634" s="6"/>
      <c r="SGF634" s="6"/>
      <c r="SGG634" s="6"/>
      <c r="SGH634" s="6"/>
      <c r="SGI634" s="6"/>
      <c r="SGJ634" s="6"/>
      <c r="SGK634" s="6"/>
      <c r="SGL634" s="6"/>
      <c r="SGM634" s="6"/>
      <c r="SGN634" s="6"/>
      <c r="SGO634" s="6"/>
      <c r="SGP634" s="6"/>
      <c r="SGQ634" s="6"/>
      <c r="SGR634" s="6"/>
      <c r="SGS634" s="6"/>
      <c r="SGT634" s="6"/>
      <c r="SGU634" s="6"/>
      <c r="SGV634" s="6"/>
      <c r="SGW634" s="6"/>
      <c r="SGX634" s="6"/>
      <c r="SGY634" s="6"/>
      <c r="SGZ634" s="6"/>
      <c r="SHA634" s="6"/>
      <c r="SHB634" s="6"/>
      <c r="SHC634" s="6"/>
      <c r="SHD634" s="6"/>
      <c r="SHE634" s="6"/>
      <c r="SHF634" s="6"/>
      <c r="SHG634" s="6"/>
      <c r="SHH634" s="6"/>
      <c r="SHI634" s="6"/>
      <c r="SHJ634" s="6"/>
      <c r="SHK634" s="6"/>
      <c r="SHL634" s="6"/>
      <c r="SHM634" s="6"/>
      <c r="SHN634" s="6"/>
      <c r="SHO634" s="6"/>
      <c r="SHP634" s="6"/>
      <c r="SHQ634" s="6"/>
      <c r="SHR634" s="6"/>
      <c r="SHS634" s="6"/>
      <c r="SHT634" s="6"/>
      <c r="SHU634" s="6"/>
      <c r="SHV634" s="6"/>
      <c r="SHW634" s="6"/>
      <c r="SHX634" s="6"/>
      <c r="SHY634" s="6"/>
      <c r="SHZ634" s="6"/>
      <c r="SIA634" s="6"/>
      <c r="SIB634" s="6"/>
      <c r="SIC634" s="6"/>
      <c r="SID634" s="6"/>
      <c r="SIE634" s="6"/>
      <c r="SIF634" s="6"/>
      <c r="SIG634" s="6"/>
      <c r="SIH634" s="6"/>
      <c r="SII634" s="6"/>
      <c r="SIJ634" s="6"/>
      <c r="SIK634" s="6"/>
      <c r="SIL634" s="6"/>
      <c r="SIM634" s="6"/>
      <c r="SIN634" s="6"/>
      <c r="SIO634" s="6"/>
      <c r="SIP634" s="6"/>
      <c r="SIQ634" s="6"/>
      <c r="SIR634" s="6"/>
      <c r="SIS634" s="6"/>
      <c r="SIT634" s="6"/>
      <c r="SIU634" s="6"/>
      <c r="SIV634" s="6"/>
      <c r="SIW634" s="6"/>
      <c r="SIX634" s="6"/>
      <c r="SIY634" s="6"/>
      <c r="SIZ634" s="6"/>
      <c r="SJA634" s="6"/>
      <c r="SJB634" s="6"/>
      <c r="SJC634" s="6"/>
      <c r="SJD634" s="6"/>
      <c r="SJE634" s="6"/>
      <c r="SJF634" s="6"/>
      <c r="SJG634" s="6"/>
      <c r="SJH634" s="6"/>
      <c r="SJI634" s="6"/>
      <c r="SJJ634" s="6"/>
      <c r="SJK634" s="6"/>
      <c r="SJL634" s="6"/>
      <c r="SJM634" s="6"/>
      <c r="SJN634" s="6"/>
      <c r="SJO634" s="6"/>
      <c r="SJP634" s="6"/>
      <c r="SJQ634" s="6"/>
      <c r="SJR634" s="6"/>
      <c r="SJS634" s="6"/>
      <c r="SJT634" s="6"/>
      <c r="SJU634" s="6"/>
      <c r="SJV634" s="6"/>
      <c r="SJW634" s="6"/>
      <c r="SJX634" s="6"/>
      <c r="SJY634" s="6"/>
      <c r="SJZ634" s="6"/>
      <c r="SKA634" s="6"/>
      <c r="SKB634" s="6"/>
      <c r="SKC634" s="6"/>
      <c r="SKD634" s="6"/>
      <c r="SKE634" s="6"/>
      <c r="SKF634" s="6"/>
      <c r="SKG634" s="6"/>
      <c r="SKH634" s="6"/>
      <c r="SKI634" s="6"/>
      <c r="SKJ634" s="6"/>
      <c r="SKK634" s="6"/>
      <c r="SKL634" s="6"/>
      <c r="SKM634" s="6"/>
      <c r="SKN634" s="6"/>
      <c r="SKO634" s="6"/>
      <c r="SKP634" s="6"/>
      <c r="SKQ634" s="6"/>
      <c r="SKR634" s="6"/>
      <c r="SKS634" s="6"/>
      <c r="SKT634" s="6"/>
      <c r="SKU634" s="6"/>
      <c r="SKV634" s="6"/>
      <c r="SKW634" s="6"/>
      <c r="SKX634" s="6"/>
      <c r="SKY634" s="6"/>
      <c r="SKZ634" s="6"/>
      <c r="SLA634" s="6"/>
      <c r="SLB634" s="6"/>
      <c r="SLC634" s="6"/>
      <c r="SLD634" s="6"/>
      <c r="SLE634" s="6"/>
      <c r="SLF634" s="6"/>
      <c r="SLG634" s="6"/>
      <c r="SLH634" s="6"/>
      <c r="SLI634" s="6"/>
      <c r="SLJ634" s="6"/>
      <c r="SLK634" s="6"/>
      <c r="SLL634" s="6"/>
      <c r="SLM634" s="6"/>
      <c r="SLN634" s="6"/>
      <c r="SLO634" s="6"/>
      <c r="SLP634" s="6"/>
      <c r="SLQ634" s="6"/>
      <c r="SLR634" s="6"/>
      <c r="SLS634" s="6"/>
      <c r="SLT634" s="6"/>
      <c r="SLU634" s="6"/>
      <c r="SLV634" s="6"/>
      <c r="SLW634" s="6"/>
      <c r="SLX634" s="6"/>
      <c r="SLY634" s="6"/>
      <c r="SLZ634" s="6"/>
      <c r="SMA634" s="6"/>
      <c r="SMB634" s="6"/>
      <c r="SMC634" s="6"/>
      <c r="SMD634" s="6"/>
      <c r="SME634" s="6"/>
      <c r="SMF634" s="6"/>
      <c r="SMG634" s="6"/>
      <c r="SMH634" s="6"/>
      <c r="SMI634" s="6"/>
      <c r="SMJ634" s="6"/>
      <c r="SMK634" s="6"/>
      <c r="SML634" s="6"/>
      <c r="SMM634" s="6"/>
      <c r="SMN634" s="6"/>
      <c r="SMO634" s="6"/>
      <c r="SMP634" s="6"/>
      <c r="SMQ634" s="6"/>
      <c r="SMR634" s="6"/>
      <c r="SMS634" s="6"/>
      <c r="SMT634" s="6"/>
      <c r="SMU634" s="6"/>
      <c r="SMV634" s="6"/>
      <c r="SMW634" s="6"/>
      <c r="SMX634" s="6"/>
      <c r="SMY634" s="6"/>
      <c r="SMZ634" s="6"/>
      <c r="SNA634" s="6"/>
      <c r="SNB634" s="6"/>
      <c r="SNC634" s="6"/>
      <c r="SND634" s="6"/>
      <c r="SNE634" s="6"/>
      <c r="SNF634" s="6"/>
      <c r="SNG634" s="6"/>
      <c r="SNH634" s="6"/>
      <c r="SNI634" s="6"/>
      <c r="SNJ634" s="6"/>
      <c r="SNK634" s="6"/>
      <c r="SNL634" s="6"/>
      <c r="SNM634" s="6"/>
      <c r="SNN634" s="6"/>
      <c r="SNO634" s="6"/>
      <c r="SNP634" s="6"/>
      <c r="SNQ634" s="6"/>
      <c r="SNR634" s="6"/>
      <c r="SNS634" s="6"/>
      <c r="SNT634" s="6"/>
      <c r="SNU634" s="6"/>
      <c r="SNV634" s="6"/>
      <c r="SNW634" s="6"/>
      <c r="SNX634" s="6"/>
      <c r="SNY634" s="6"/>
      <c r="SNZ634" s="6"/>
      <c r="SOA634" s="6"/>
      <c r="SOB634" s="6"/>
      <c r="SOC634" s="6"/>
      <c r="SOD634" s="6"/>
      <c r="SOE634" s="6"/>
      <c r="SOF634" s="6"/>
      <c r="SOG634" s="6"/>
      <c r="SOH634" s="6"/>
      <c r="SOI634" s="6"/>
      <c r="SOJ634" s="6"/>
      <c r="SOK634" s="6"/>
      <c r="SOL634" s="6"/>
      <c r="SOM634" s="6"/>
      <c r="SON634" s="6"/>
      <c r="SOO634" s="6"/>
      <c r="SOP634" s="6"/>
      <c r="SOQ634" s="6"/>
      <c r="SOR634" s="6"/>
      <c r="SOS634" s="6"/>
      <c r="SOT634" s="6"/>
      <c r="SOU634" s="6"/>
      <c r="SOV634" s="6"/>
      <c r="SOW634" s="6"/>
      <c r="SOX634" s="6"/>
      <c r="SOY634" s="6"/>
      <c r="SOZ634" s="6"/>
      <c r="SPA634" s="6"/>
      <c r="SPB634" s="6"/>
      <c r="SPC634" s="6"/>
      <c r="SPD634" s="6"/>
      <c r="SPE634" s="6"/>
      <c r="SPF634" s="6"/>
      <c r="SPG634" s="6"/>
      <c r="SPH634" s="6"/>
      <c r="SPI634" s="6"/>
      <c r="SPJ634" s="6"/>
      <c r="SPK634" s="6"/>
      <c r="SPL634" s="6"/>
      <c r="SPM634" s="6"/>
      <c r="SPN634" s="6"/>
      <c r="SPO634" s="6"/>
      <c r="SPP634" s="6"/>
      <c r="SPQ634" s="6"/>
      <c r="SPR634" s="6"/>
      <c r="SPS634" s="6"/>
      <c r="SPT634" s="6"/>
      <c r="SPU634" s="6"/>
      <c r="SPV634" s="6"/>
      <c r="SPW634" s="6"/>
      <c r="SPX634" s="6"/>
      <c r="SPY634" s="6"/>
      <c r="SPZ634" s="6"/>
      <c r="SQA634" s="6"/>
      <c r="SQB634" s="6"/>
      <c r="SQC634" s="6"/>
      <c r="SQD634" s="6"/>
      <c r="SQE634" s="6"/>
      <c r="SQF634" s="6"/>
      <c r="SQG634" s="6"/>
      <c r="SQH634" s="6"/>
      <c r="SQI634" s="6"/>
      <c r="SQJ634" s="6"/>
      <c r="SQK634" s="6"/>
      <c r="SQL634" s="6"/>
      <c r="SQM634" s="6"/>
      <c r="SQN634" s="6"/>
      <c r="SQO634" s="6"/>
      <c r="SQP634" s="6"/>
      <c r="SQQ634" s="6"/>
      <c r="SQR634" s="6"/>
      <c r="SQS634" s="6"/>
      <c r="SQT634" s="6"/>
      <c r="SQU634" s="6"/>
      <c r="SQV634" s="6"/>
      <c r="SQW634" s="6"/>
      <c r="SQX634" s="6"/>
      <c r="SQY634" s="6"/>
      <c r="SQZ634" s="6"/>
      <c r="SRA634" s="6"/>
      <c r="SRB634" s="6"/>
      <c r="SRC634" s="6"/>
      <c r="SRD634" s="6"/>
      <c r="SRE634" s="6"/>
      <c r="SRF634" s="6"/>
      <c r="SRG634" s="6"/>
      <c r="SRH634" s="6"/>
      <c r="SRI634" s="6"/>
      <c r="SRJ634" s="6"/>
      <c r="SRK634" s="6"/>
      <c r="SRL634" s="6"/>
      <c r="SRM634" s="6"/>
      <c r="SRN634" s="6"/>
      <c r="SRO634" s="6"/>
      <c r="SRP634" s="6"/>
      <c r="SRQ634" s="6"/>
      <c r="SRR634" s="6"/>
      <c r="SRS634" s="6"/>
      <c r="SRT634" s="6"/>
      <c r="SRU634" s="6"/>
      <c r="SRV634" s="6"/>
      <c r="SRW634" s="6"/>
      <c r="SRX634" s="6"/>
      <c r="SRY634" s="6"/>
      <c r="SRZ634" s="6"/>
      <c r="SSA634" s="6"/>
      <c r="SSB634" s="6"/>
      <c r="SSC634" s="6"/>
      <c r="SSD634" s="6"/>
      <c r="SSE634" s="6"/>
      <c r="SSF634" s="6"/>
      <c r="SSG634" s="6"/>
      <c r="SSH634" s="6"/>
      <c r="SSI634" s="6"/>
      <c r="SSJ634" s="6"/>
      <c r="SSK634" s="6"/>
      <c r="SSL634" s="6"/>
      <c r="SSM634" s="6"/>
      <c r="SSN634" s="6"/>
      <c r="SSO634" s="6"/>
      <c r="SSP634" s="6"/>
      <c r="SSQ634" s="6"/>
      <c r="SSR634" s="6"/>
      <c r="SSS634" s="6"/>
      <c r="SST634" s="6"/>
      <c r="SSU634" s="6"/>
      <c r="SSV634" s="6"/>
      <c r="SSW634" s="6"/>
      <c r="SSX634" s="6"/>
      <c r="SSY634" s="6"/>
      <c r="SSZ634" s="6"/>
      <c r="STA634" s="6"/>
      <c r="STB634" s="6"/>
      <c r="STC634" s="6"/>
      <c r="STD634" s="6"/>
      <c r="STE634" s="6"/>
      <c r="STF634" s="6"/>
      <c r="STG634" s="6"/>
      <c r="STH634" s="6"/>
      <c r="STI634" s="6"/>
      <c r="STJ634" s="6"/>
      <c r="STK634" s="6"/>
      <c r="STL634" s="6"/>
      <c r="STM634" s="6"/>
      <c r="STN634" s="6"/>
      <c r="STO634" s="6"/>
      <c r="STP634" s="6"/>
      <c r="STQ634" s="6"/>
      <c r="STR634" s="6"/>
      <c r="STS634" s="6"/>
      <c r="STT634" s="6"/>
      <c r="STU634" s="6"/>
      <c r="STV634" s="6"/>
      <c r="STW634" s="6"/>
      <c r="STX634" s="6"/>
      <c r="STY634" s="6"/>
      <c r="STZ634" s="6"/>
      <c r="SUA634" s="6"/>
      <c r="SUB634" s="6"/>
      <c r="SUC634" s="6"/>
      <c r="SUD634" s="6"/>
      <c r="SUE634" s="6"/>
      <c r="SUF634" s="6"/>
      <c r="SUG634" s="6"/>
      <c r="SUH634" s="6"/>
      <c r="SUI634" s="6"/>
      <c r="SUJ634" s="6"/>
      <c r="SUK634" s="6"/>
      <c r="SUL634" s="6"/>
      <c r="SUM634" s="6"/>
      <c r="SUN634" s="6"/>
      <c r="SUO634" s="6"/>
      <c r="SUP634" s="6"/>
      <c r="SUQ634" s="6"/>
      <c r="SUR634" s="6"/>
      <c r="SUS634" s="6"/>
      <c r="SUT634" s="6"/>
      <c r="SUU634" s="6"/>
      <c r="SUV634" s="6"/>
      <c r="SUW634" s="6"/>
      <c r="SUX634" s="6"/>
      <c r="SUY634" s="6"/>
      <c r="SUZ634" s="6"/>
      <c r="SVA634" s="6"/>
      <c r="SVB634" s="6"/>
      <c r="SVC634" s="6"/>
      <c r="SVD634" s="6"/>
      <c r="SVE634" s="6"/>
      <c r="SVF634" s="6"/>
      <c r="SVG634" s="6"/>
      <c r="SVH634" s="6"/>
      <c r="SVI634" s="6"/>
      <c r="SVJ634" s="6"/>
      <c r="SVK634" s="6"/>
      <c r="SVL634" s="6"/>
      <c r="SVM634" s="6"/>
      <c r="SVN634" s="6"/>
      <c r="SVO634" s="6"/>
      <c r="SVP634" s="6"/>
      <c r="SVQ634" s="6"/>
      <c r="SVR634" s="6"/>
      <c r="SVS634" s="6"/>
      <c r="SVT634" s="6"/>
      <c r="SVU634" s="6"/>
      <c r="SVV634" s="6"/>
      <c r="SVW634" s="6"/>
      <c r="SVX634" s="6"/>
      <c r="SVY634" s="6"/>
      <c r="SVZ634" s="6"/>
      <c r="SWA634" s="6"/>
      <c r="SWB634" s="6"/>
      <c r="SWC634" s="6"/>
      <c r="SWD634" s="6"/>
      <c r="SWE634" s="6"/>
      <c r="SWF634" s="6"/>
      <c r="SWG634" s="6"/>
      <c r="SWH634" s="6"/>
      <c r="SWI634" s="6"/>
      <c r="SWJ634" s="6"/>
      <c r="SWK634" s="6"/>
      <c r="SWL634" s="6"/>
      <c r="SWM634" s="6"/>
      <c r="SWN634" s="6"/>
      <c r="SWO634" s="6"/>
      <c r="SWP634" s="6"/>
      <c r="SWQ634" s="6"/>
      <c r="SWR634" s="6"/>
      <c r="SWS634" s="6"/>
      <c r="SWT634" s="6"/>
      <c r="SWU634" s="6"/>
      <c r="SWV634" s="6"/>
      <c r="SWW634" s="6"/>
      <c r="SWX634" s="6"/>
      <c r="SWY634" s="6"/>
      <c r="SWZ634" s="6"/>
      <c r="SXA634" s="6"/>
      <c r="SXB634" s="6"/>
      <c r="SXC634" s="6"/>
      <c r="SXD634" s="6"/>
      <c r="SXE634" s="6"/>
      <c r="SXF634" s="6"/>
      <c r="SXG634" s="6"/>
      <c r="SXH634" s="6"/>
      <c r="SXI634" s="6"/>
      <c r="SXJ634" s="6"/>
      <c r="SXK634" s="6"/>
      <c r="SXL634" s="6"/>
      <c r="SXM634" s="6"/>
      <c r="SXN634" s="6"/>
      <c r="SXO634" s="6"/>
      <c r="SXP634" s="6"/>
      <c r="SXQ634" s="6"/>
      <c r="SXR634" s="6"/>
      <c r="SXS634" s="6"/>
      <c r="SXT634" s="6"/>
      <c r="SXU634" s="6"/>
      <c r="SXV634" s="6"/>
      <c r="SXW634" s="6"/>
      <c r="SXX634" s="6"/>
      <c r="SXY634" s="6"/>
      <c r="SXZ634" s="6"/>
      <c r="SYA634" s="6"/>
      <c r="SYB634" s="6"/>
      <c r="SYC634" s="6"/>
      <c r="SYD634" s="6"/>
      <c r="SYE634" s="6"/>
      <c r="SYF634" s="6"/>
      <c r="SYG634" s="6"/>
      <c r="SYH634" s="6"/>
      <c r="SYI634" s="6"/>
      <c r="SYJ634" s="6"/>
      <c r="SYK634" s="6"/>
      <c r="SYL634" s="6"/>
      <c r="SYM634" s="6"/>
      <c r="SYN634" s="6"/>
      <c r="SYO634" s="6"/>
      <c r="SYP634" s="6"/>
      <c r="SYQ634" s="6"/>
      <c r="SYR634" s="6"/>
      <c r="SYS634" s="6"/>
      <c r="SYT634" s="6"/>
      <c r="SYU634" s="6"/>
      <c r="SYV634" s="6"/>
      <c r="SYW634" s="6"/>
      <c r="SYX634" s="6"/>
      <c r="SYY634" s="6"/>
      <c r="SYZ634" s="6"/>
      <c r="SZA634" s="6"/>
      <c r="SZB634" s="6"/>
      <c r="SZC634" s="6"/>
      <c r="SZD634" s="6"/>
      <c r="SZE634" s="6"/>
      <c r="SZF634" s="6"/>
      <c r="SZG634" s="6"/>
      <c r="SZH634" s="6"/>
      <c r="SZI634" s="6"/>
      <c r="SZJ634" s="6"/>
      <c r="SZK634" s="6"/>
      <c r="SZL634" s="6"/>
      <c r="SZM634" s="6"/>
      <c r="SZN634" s="6"/>
      <c r="SZO634" s="6"/>
      <c r="SZP634" s="6"/>
      <c r="SZQ634" s="6"/>
      <c r="SZR634" s="6"/>
      <c r="SZS634" s="6"/>
      <c r="SZT634" s="6"/>
      <c r="SZU634" s="6"/>
      <c r="SZV634" s="6"/>
      <c r="SZW634" s="6"/>
      <c r="SZX634" s="6"/>
      <c r="SZY634" s="6"/>
      <c r="SZZ634" s="6"/>
      <c r="TAA634" s="6"/>
      <c r="TAB634" s="6"/>
      <c r="TAC634" s="6"/>
      <c r="TAD634" s="6"/>
      <c r="TAE634" s="6"/>
      <c r="TAF634" s="6"/>
      <c r="TAG634" s="6"/>
      <c r="TAH634" s="6"/>
      <c r="TAI634" s="6"/>
      <c r="TAJ634" s="6"/>
      <c r="TAK634" s="6"/>
      <c r="TAL634" s="6"/>
      <c r="TAM634" s="6"/>
      <c r="TAN634" s="6"/>
      <c r="TAO634" s="6"/>
      <c r="TAP634" s="6"/>
      <c r="TAQ634" s="6"/>
      <c r="TAR634" s="6"/>
      <c r="TAS634" s="6"/>
      <c r="TAT634" s="6"/>
      <c r="TAU634" s="6"/>
      <c r="TAV634" s="6"/>
      <c r="TAW634" s="6"/>
      <c r="TAX634" s="6"/>
      <c r="TAY634" s="6"/>
      <c r="TAZ634" s="6"/>
      <c r="TBA634" s="6"/>
      <c r="TBB634" s="6"/>
      <c r="TBC634" s="6"/>
      <c r="TBD634" s="6"/>
      <c r="TBE634" s="6"/>
      <c r="TBF634" s="6"/>
      <c r="TBG634" s="6"/>
      <c r="TBH634" s="6"/>
      <c r="TBI634" s="6"/>
      <c r="TBJ634" s="6"/>
      <c r="TBK634" s="6"/>
      <c r="TBL634" s="6"/>
      <c r="TBM634" s="6"/>
      <c r="TBN634" s="6"/>
      <c r="TBO634" s="6"/>
      <c r="TBP634" s="6"/>
      <c r="TBQ634" s="6"/>
      <c r="TBR634" s="6"/>
      <c r="TBS634" s="6"/>
      <c r="TBT634" s="6"/>
      <c r="TBU634" s="6"/>
      <c r="TBV634" s="6"/>
      <c r="TBW634" s="6"/>
      <c r="TBX634" s="6"/>
      <c r="TBY634" s="6"/>
      <c r="TBZ634" s="6"/>
      <c r="TCA634" s="6"/>
      <c r="TCB634" s="6"/>
      <c r="TCC634" s="6"/>
      <c r="TCD634" s="6"/>
      <c r="TCE634" s="6"/>
      <c r="TCF634" s="6"/>
      <c r="TCG634" s="6"/>
      <c r="TCH634" s="6"/>
      <c r="TCI634" s="6"/>
      <c r="TCJ634" s="6"/>
      <c r="TCK634" s="6"/>
      <c r="TCL634" s="6"/>
      <c r="TCM634" s="6"/>
      <c r="TCN634" s="6"/>
      <c r="TCO634" s="6"/>
      <c r="TCP634" s="6"/>
      <c r="TCQ634" s="6"/>
      <c r="TCR634" s="6"/>
      <c r="TCS634" s="6"/>
      <c r="TCT634" s="6"/>
      <c r="TCU634" s="6"/>
      <c r="TCV634" s="6"/>
      <c r="TCW634" s="6"/>
      <c r="TCX634" s="6"/>
      <c r="TCY634" s="6"/>
      <c r="TCZ634" s="6"/>
      <c r="TDA634" s="6"/>
      <c r="TDB634" s="6"/>
      <c r="TDC634" s="6"/>
      <c r="TDD634" s="6"/>
      <c r="TDE634" s="6"/>
      <c r="TDF634" s="6"/>
      <c r="TDG634" s="6"/>
      <c r="TDH634" s="6"/>
      <c r="TDI634" s="6"/>
      <c r="TDJ634" s="6"/>
      <c r="TDK634" s="6"/>
      <c r="TDL634" s="6"/>
      <c r="TDM634" s="6"/>
      <c r="TDN634" s="6"/>
      <c r="TDO634" s="6"/>
      <c r="TDP634" s="6"/>
      <c r="TDQ634" s="6"/>
      <c r="TDR634" s="6"/>
      <c r="TDS634" s="6"/>
      <c r="TDT634" s="6"/>
      <c r="TDU634" s="6"/>
      <c r="TDV634" s="6"/>
      <c r="TDW634" s="6"/>
      <c r="TDX634" s="6"/>
      <c r="TDY634" s="6"/>
      <c r="TDZ634" s="6"/>
      <c r="TEA634" s="6"/>
      <c r="TEB634" s="6"/>
      <c r="TEC634" s="6"/>
      <c r="TED634" s="6"/>
      <c r="TEE634" s="6"/>
      <c r="TEF634" s="6"/>
      <c r="TEG634" s="6"/>
      <c r="TEH634" s="6"/>
      <c r="TEI634" s="6"/>
      <c r="TEJ634" s="6"/>
      <c r="TEK634" s="6"/>
      <c r="TEL634" s="6"/>
      <c r="TEM634" s="6"/>
      <c r="TEN634" s="6"/>
      <c r="TEO634" s="6"/>
      <c r="TEP634" s="6"/>
      <c r="TEQ634" s="6"/>
      <c r="TER634" s="6"/>
      <c r="TES634" s="6"/>
      <c r="TET634" s="6"/>
      <c r="TEU634" s="6"/>
      <c r="TEV634" s="6"/>
      <c r="TEW634" s="6"/>
      <c r="TEX634" s="6"/>
      <c r="TEY634" s="6"/>
      <c r="TEZ634" s="6"/>
      <c r="TFA634" s="6"/>
      <c r="TFB634" s="6"/>
      <c r="TFC634" s="6"/>
      <c r="TFD634" s="6"/>
      <c r="TFE634" s="6"/>
      <c r="TFF634" s="6"/>
      <c r="TFG634" s="6"/>
      <c r="TFH634" s="6"/>
      <c r="TFI634" s="6"/>
      <c r="TFJ634" s="6"/>
      <c r="TFK634" s="6"/>
      <c r="TFL634" s="6"/>
      <c r="TFM634" s="6"/>
      <c r="TFN634" s="6"/>
      <c r="TFO634" s="6"/>
      <c r="TFP634" s="6"/>
      <c r="TFQ634" s="6"/>
      <c r="TFR634" s="6"/>
      <c r="TFS634" s="6"/>
      <c r="TFT634" s="6"/>
      <c r="TFU634" s="6"/>
      <c r="TFV634" s="6"/>
      <c r="TFW634" s="6"/>
      <c r="TFX634" s="6"/>
      <c r="TFY634" s="6"/>
      <c r="TFZ634" s="6"/>
      <c r="TGA634" s="6"/>
      <c r="TGB634" s="6"/>
      <c r="TGC634" s="6"/>
      <c r="TGD634" s="6"/>
      <c r="TGE634" s="6"/>
      <c r="TGF634" s="6"/>
      <c r="TGG634" s="6"/>
      <c r="TGH634" s="6"/>
      <c r="TGI634" s="6"/>
      <c r="TGJ634" s="6"/>
      <c r="TGK634" s="6"/>
      <c r="TGL634" s="6"/>
      <c r="TGM634" s="6"/>
      <c r="TGN634" s="6"/>
      <c r="TGO634" s="6"/>
      <c r="TGP634" s="6"/>
      <c r="TGQ634" s="6"/>
      <c r="TGR634" s="6"/>
      <c r="TGS634" s="6"/>
      <c r="TGT634" s="6"/>
      <c r="TGU634" s="6"/>
      <c r="TGV634" s="6"/>
      <c r="TGW634" s="6"/>
      <c r="TGX634" s="6"/>
      <c r="TGY634" s="6"/>
      <c r="TGZ634" s="6"/>
      <c r="THA634" s="6"/>
      <c r="THB634" s="6"/>
      <c r="THC634" s="6"/>
      <c r="THD634" s="6"/>
      <c r="THE634" s="6"/>
      <c r="THF634" s="6"/>
      <c r="THG634" s="6"/>
      <c r="THH634" s="6"/>
      <c r="THI634" s="6"/>
      <c r="THJ634" s="6"/>
      <c r="THK634" s="6"/>
      <c r="THL634" s="6"/>
      <c r="THM634" s="6"/>
      <c r="THN634" s="6"/>
      <c r="THO634" s="6"/>
      <c r="THP634" s="6"/>
      <c r="THQ634" s="6"/>
      <c r="THR634" s="6"/>
      <c r="THS634" s="6"/>
      <c r="THT634" s="6"/>
      <c r="THU634" s="6"/>
      <c r="THV634" s="6"/>
      <c r="THW634" s="6"/>
      <c r="THX634" s="6"/>
      <c r="THY634" s="6"/>
      <c r="THZ634" s="6"/>
      <c r="TIA634" s="6"/>
      <c r="TIB634" s="6"/>
      <c r="TIC634" s="6"/>
      <c r="TID634" s="6"/>
      <c r="TIE634" s="6"/>
      <c r="TIF634" s="6"/>
      <c r="TIG634" s="6"/>
      <c r="TIH634" s="6"/>
      <c r="TII634" s="6"/>
      <c r="TIJ634" s="6"/>
      <c r="TIK634" s="6"/>
      <c r="TIL634" s="6"/>
      <c r="TIM634" s="6"/>
      <c r="TIN634" s="6"/>
      <c r="TIO634" s="6"/>
      <c r="TIP634" s="6"/>
      <c r="TIQ634" s="6"/>
      <c r="TIR634" s="6"/>
      <c r="TIS634" s="6"/>
      <c r="TIT634" s="6"/>
      <c r="TIU634" s="6"/>
      <c r="TIV634" s="6"/>
      <c r="TIW634" s="6"/>
      <c r="TIX634" s="6"/>
      <c r="TIY634" s="6"/>
      <c r="TIZ634" s="6"/>
      <c r="TJA634" s="6"/>
      <c r="TJB634" s="6"/>
      <c r="TJC634" s="6"/>
      <c r="TJD634" s="6"/>
      <c r="TJE634" s="6"/>
      <c r="TJF634" s="6"/>
      <c r="TJG634" s="6"/>
      <c r="TJH634" s="6"/>
      <c r="TJI634" s="6"/>
      <c r="TJJ634" s="6"/>
      <c r="TJK634" s="6"/>
      <c r="TJL634" s="6"/>
      <c r="TJM634" s="6"/>
      <c r="TJN634" s="6"/>
      <c r="TJO634" s="6"/>
      <c r="TJP634" s="6"/>
      <c r="TJQ634" s="6"/>
      <c r="TJR634" s="6"/>
      <c r="TJS634" s="6"/>
      <c r="TJT634" s="6"/>
      <c r="TJU634" s="6"/>
      <c r="TJV634" s="6"/>
      <c r="TJW634" s="6"/>
      <c r="TJX634" s="6"/>
      <c r="TJY634" s="6"/>
      <c r="TJZ634" s="6"/>
      <c r="TKA634" s="6"/>
      <c r="TKB634" s="6"/>
      <c r="TKC634" s="6"/>
      <c r="TKD634" s="6"/>
      <c r="TKE634" s="6"/>
      <c r="TKF634" s="6"/>
      <c r="TKG634" s="6"/>
      <c r="TKH634" s="6"/>
      <c r="TKI634" s="6"/>
      <c r="TKJ634" s="6"/>
      <c r="TKK634" s="6"/>
      <c r="TKL634" s="6"/>
      <c r="TKM634" s="6"/>
      <c r="TKN634" s="6"/>
      <c r="TKO634" s="6"/>
      <c r="TKP634" s="6"/>
      <c r="TKQ634" s="6"/>
      <c r="TKR634" s="6"/>
      <c r="TKS634" s="6"/>
      <c r="TKT634" s="6"/>
      <c r="TKU634" s="6"/>
      <c r="TKV634" s="6"/>
      <c r="TKW634" s="6"/>
      <c r="TKX634" s="6"/>
      <c r="TKY634" s="6"/>
      <c r="TKZ634" s="6"/>
      <c r="TLA634" s="6"/>
      <c r="TLB634" s="6"/>
      <c r="TLC634" s="6"/>
      <c r="TLD634" s="6"/>
      <c r="TLE634" s="6"/>
      <c r="TLF634" s="6"/>
      <c r="TLG634" s="6"/>
      <c r="TLH634" s="6"/>
      <c r="TLI634" s="6"/>
      <c r="TLJ634" s="6"/>
      <c r="TLK634" s="6"/>
      <c r="TLL634" s="6"/>
      <c r="TLM634" s="6"/>
      <c r="TLN634" s="6"/>
      <c r="TLO634" s="6"/>
      <c r="TLP634" s="6"/>
      <c r="TLQ634" s="6"/>
      <c r="TLR634" s="6"/>
      <c r="TLS634" s="6"/>
      <c r="TLT634" s="6"/>
      <c r="TLU634" s="6"/>
      <c r="TLV634" s="6"/>
      <c r="TLW634" s="6"/>
      <c r="TLX634" s="6"/>
      <c r="TLY634" s="6"/>
      <c r="TLZ634" s="6"/>
      <c r="TMA634" s="6"/>
      <c r="TMB634" s="6"/>
      <c r="TMC634" s="6"/>
      <c r="TMD634" s="6"/>
      <c r="TME634" s="6"/>
      <c r="TMF634" s="6"/>
      <c r="TMG634" s="6"/>
      <c r="TMH634" s="6"/>
      <c r="TMI634" s="6"/>
      <c r="TMJ634" s="6"/>
      <c r="TMK634" s="6"/>
      <c r="TML634" s="6"/>
      <c r="TMM634" s="6"/>
      <c r="TMN634" s="6"/>
      <c r="TMO634" s="6"/>
      <c r="TMP634" s="6"/>
      <c r="TMQ634" s="6"/>
      <c r="TMR634" s="6"/>
      <c r="TMS634" s="6"/>
      <c r="TMT634" s="6"/>
      <c r="TMU634" s="6"/>
      <c r="TMV634" s="6"/>
      <c r="TMW634" s="6"/>
      <c r="TMX634" s="6"/>
      <c r="TMY634" s="6"/>
      <c r="TMZ634" s="6"/>
      <c r="TNA634" s="6"/>
      <c r="TNB634" s="6"/>
      <c r="TNC634" s="6"/>
      <c r="TND634" s="6"/>
      <c r="TNE634" s="6"/>
      <c r="TNF634" s="6"/>
      <c r="TNG634" s="6"/>
      <c r="TNH634" s="6"/>
      <c r="TNI634" s="6"/>
      <c r="TNJ634" s="6"/>
      <c r="TNK634" s="6"/>
      <c r="TNL634" s="6"/>
      <c r="TNM634" s="6"/>
      <c r="TNN634" s="6"/>
      <c r="TNO634" s="6"/>
      <c r="TNP634" s="6"/>
      <c r="TNQ634" s="6"/>
      <c r="TNR634" s="6"/>
      <c r="TNS634" s="6"/>
      <c r="TNT634" s="6"/>
      <c r="TNU634" s="6"/>
      <c r="TNV634" s="6"/>
      <c r="TNW634" s="6"/>
      <c r="TNX634" s="6"/>
      <c r="TNY634" s="6"/>
      <c r="TNZ634" s="6"/>
      <c r="TOA634" s="6"/>
      <c r="TOB634" s="6"/>
      <c r="TOC634" s="6"/>
      <c r="TOD634" s="6"/>
      <c r="TOE634" s="6"/>
      <c r="TOF634" s="6"/>
      <c r="TOG634" s="6"/>
      <c r="TOH634" s="6"/>
      <c r="TOI634" s="6"/>
      <c r="TOJ634" s="6"/>
      <c r="TOK634" s="6"/>
      <c r="TOL634" s="6"/>
      <c r="TOM634" s="6"/>
      <c r="TON634" s="6"/>
      <c r="TOO634" s="6"/>
      <c r="TOP634" s="6"/>
      <c r="TOQ634" s="6"/>
      <c r="TOR634" s="6"/>
      <c r="TOS634" s="6"/>
      <c r="TOT634" s="6"/>
      <c r="TOU634" s="6"/>
      <c r="TOV634" s="6"/>
      <c r="TOW634" s="6"/>
      <c r="TOX634" s="6"/>
      <c r="TOY634" s="6"/>
      <c r="TOZ634" s="6"/>
      <c r="TPA634" s="6"/>
      <c r="TPB634" s="6"/>
      <c r="TPC634" s="6"/>
      <c r="TPD634" s="6"/>
      <c r="TPE634" s="6"/>
      <c r="TPF634" s="6"/>
      <c r="TPG634" s="6"/>
      <c r="TPH634" s="6"/>
      <c r="TPI634" s="6"/>
      <c r="TPJ634" s="6"/>
      <c r="TPK634" s="6"/>
      <c r="TPL634" s="6"/>
      <c r="TPM634" s="6"/>
      <c r="TPN634" s="6"/>
      <c r="TPO634" s="6"/>
      <c r="TPP634" s="6"/>
      <c r="TPQ634" s="6"/>
      <c r="TPR634" s="6"/>
      <c r="TPS634" s="6"/>
      <c r="TPT634" s="6"/>
      <c r="TPU634" s="6"/>
      <c r="TPV634" s="6"/>
      <c r="TPW634" s="6"/>
      <c r="TPX634" s="6"/>
      <c r="TPY634" s="6"/>
      <c r="TPZ634" s="6"/>
      <c r="TQA634" s="6"/>
      <c r="TQB634" s="6"/>
      <c r="TQC634" s="6"/>
      <c r="TQD634" s="6"/>
      <c r="TQE634" s="6"/>
      <c r="TQF634" s="6"/>
      <c r="TQG634" s="6"/>
      <c r="TQH634" s="6"/>
      <c r="TQI634" s="6"/>
      <c r="TQJ634" s="6"/>
      <c r="TQK634" s="6"/>
      <c r="TQL634" s="6"/>
      <c r="TQM634" s="6"/>
      <c r="TQN634" s="6"/>
      <c r="TQO634" s="6"/>
      <c r="TQP634" s="6"/>
      <c r="TQQ634" s="6"/>
      <c r="TQR634" s="6"/>
      <c r="TQS634" s="6"/>
      <c r="TQT634" s="6"/>
      <c r="TQU634" s="6"/>
      <c r="TQV634" s="6"/>
      <c r="TQW634" s="6"/>
      <c r="TQX634" s="6"/>
      <c r="TQY634" s="6"/>
      <c r="TQZ634" s="6"/>
      <c r="TRA634" s="6"/>
      <c r="TRB634" s="6"/>
      <c r="TRC634" s="6"/>
      <c r="TRD634" s="6"/>
      <c r="TRE634" s="6"/>
      <c r="TRF634" s="6"/>
      <c r="TRG634" s="6"/>
      <c r="TRH634" s="6"/>
      <c r="TRI634" s="6"/>
      <c r="TRJ634" s="6"/>
      <c r="TRK634" s="6"/>
      <c r="TRL634" s="6"/>
      <c r="TRM634" s="6"/>
      <c r="TRN634" s="6"/>
      <c r="TRO634" s="6"/>
      <c r="TRP634" s="6"/>
      <c r="TRQ634" s="6"/>
      <c r="TRR634" s="6"/>
      <c r="TRS634" s="6"/>
      <c r="TRT634" s="6"/>
      <c r="TRU634" s="6"/>
      <c r="TRV634" s="6"/>
      <c r="TRW634" s="6"/>
      <c r="TRX634" s="6"/>
      <c r="TRY634" s="6"/>
      <c r="TRZ634" s="6"/>
      <c r="TSA634" s="6"/>
      <c r="TSB634" s="6"/>
      <c r="TSC634" s="6"/>
      <c r="TSD634" s="6"/>
      <c r="TSE634" s="6"/>
      <c r="TSF634" s="6"/>
      <c r="TSG634" s="6"/>
      <c r="TSH634" s="6"/>
      <c r="TSI634" s="6"/>
      <c r="TSJ634" s="6"/>
      <c r="TSK634" s="6"/>
      <c r="TSL634" s="6"/>
      <c r="TSM634" s="6"/>
      <c r="TSN634" s="6"/>
      <c r="TSO634" s="6"/>
      <c r="TSP634" s="6"/>
      <c r="TSQ634" s="6"/>
      <c r="TSR634" s="6"/>
      <c r="TSS634" s="6"/>
      <c r="TST634" s="6"/>
      <c r="TSU634" s="6"/>
      <c r="TSV634" s="6"/>
      <c r="TSW634" s="6"/>
      <c r="TSX634" s="6"/>
      <c r="TSY634" s="6"/>
      <c r="TSZ634" s="6"/>
      <c r="TTA634" s="6"/>
      <c r="TTB634" s="6"/>
      <c r="TTC634" s="6"/>
      <c r="TTD634" s="6"/>
      <c r="TTE634" s="6"/>
      <c r="TTF634" s="6"/>
      <c r="TTG634" s="6"/>
      <c r="TTH634" s="6"/>
      <c r="TTI634" s="6"/>
      <c r="TTJ634" s="6"/>
      <c r="TTK634" s="6"/>
      <c r="TTL634" s="6"/>
      <c r="TTM634" s="6"/>
      <c r="TTN634" s="6"/>
      <c r="TTO634" s="6"/>
      <c r="TTP634" s="6"/>
      <c r="TTQ634" s="6"/>
      <c r="TTR634" s="6"/>
      <c r="TTS634" s="6"/>
      <c r="TTT634" s="6"/>
      <c r="TTU634" s="6"/>
      <c r="TTV634" s="6"/>
      <c r="TTW634" s="6"/>
      <c r="TTX634" s="6"/>
      <c r="TTY634" s="6"/>
      <c r="TTZ634" s="6"/>
      <c r="TUA634" s="6"/>
      <c r="TUB634" s="6"/>
      <c r="TUC634" s="6"/>
      <c r="TUD634" s="6"/>
      <c r="TUE634" s="6"/>
      <c r="TUF634" s="6"/>
      <c r="TUG634" s="6"/>
      <c r="TUH634" s="6"/>
      <c r="TUI634" s="6"/>
      <c r="TUJ634" s="6"/>
      <c r="TUK634" s="6"/>
      <c r="TUL634" s="6"/>
      <c r="TUM634" s="6"/>
      <c r="TUN634" s="6"/>
      <c r="TUO634" s="6"/>
      <c r="TUP634" s="6"/>
      <c r="TUQ634" s="6"/>
      <c r="TUR634" s="6"/>
      <c r="TUS634" s="6"/>
      <c r="TUT634" s="6"/>
      <c r="TUU634" s="6"/>
      <c r="TUV634" s="6"/>
      <c r="TUW634" s="6"/>
      <c r="TUX634" s="6"/>
      <c r="TUY634" s="6"/>
      <c r="TUZ634" s="6"/>
      <c r="TVA634" s="6"/>
      <c r="TVB634" s="6"/>
      <c r="TVC634" s="6"/>
      <c r="TVD634" s="6"/>
      <c r="TVE634" s="6"/>
      <c r="TVF634" s="6"/>
      <c r="TVG634" s="6"/>
      <c r="TVH634" s="6"/>
      <c r="TVI634" s="6"/>
      <c r="TVJ634" s="6"/>
      <c r="TVK634" s="6"/>
      <c r="TVL634" s="6"/>
      <c r="TVM634" s="6"/>
      <c r="TVN634" s="6"/>
      <c r="TVO634" s="6"/>
      <c r="TVP634" s="6"/>
      <c r="TVQ634" s="6"/>
      <c r="TVR634" s="6"/>
      <c r="TVS634" s="6"/>
      <c r="TVT634" s="6"/>
      <c r="TVU634" s="6"/>
      <c r="TVV634" s="6"/>
      <c r="TVW634" s="6"/>
      <c r="TVX634" s="6"/>
      <c r="TVY634" s="6"/>
      <c r="TVZ634" s="6"/>
      <c r="TWA634" s="6"/>
      <c r="TWB634" s="6"/>
      <c r="TWC634" s="6"/>
      <c r="TWD634" s="6"/>
      <c r="TWE634" s="6"/>
      <c r="TWF634" s="6"/>
      <c r="TWG634" s="6"/>
      <c r="TWH634" s="6"/>
      <c r="TWI634" s="6"/>
      <c r="TWJ634" s="6"/>
      <c r="TWK634" s="6"/>
      <c r="TWL634" s="6"/>
      <c r="TWM634" s="6"/>
      <c r="TWN634" s="6"/>
      <c r="TWO634" s="6"/>
      <c r="TWP634" s="6"/>
      <c r="TWQ634" s="6"/>
      <c r="TWR634" s="6"/>
      <c r="TWS634" s="6"/>
      <c r="TWT634" s="6"/>
      <c r="TWU634" s="6"/>
      <c r="TWV634" s="6"/>
      <c r="TWW634" s="6"/>
      <c r="TWX634" s="6"/>
      <c r="TWY634" s="6"/>
      <c r="TWZ634" s="6"/>
      <c r="TXA634" s="6"/>
      <c r="TXB634" s="6"/>
      <c r="TXC634" s="6"/>
      <c r="TXD634" s="6"/>
      <c r="TXE634" s="6"/>
      <c r="TXF634" s="6"/>
      <c r="TXG634" s="6"/>
      <c r="TXH634" s="6"/>
      <c r="TXI634" s="6"/>
      <c r="TXJ634" s="6"/>
      <c r="TXK634" s="6"/>
      <c r="TXL634" s="6"/>
      <c r="TXM634" s="6"/>
      <c r="TXN634" s="6"/>
      <c r="TXO634" s="6"/>
      <c r="TXP634" s="6"/>
      <c r="TXQ634" s="6"/>
      <c r="TXR634" s="6"/>
      <c r="TXS634" s="6"/>
      <c r="TXT634" s="6"/>
      <c r="TXU634" s="6"/>
      <c r="TXV634" s="6"/>
      <c r="TXW634" s="6"/>
      <c r="TXX634" s="6"/>
      <c r="TXY634" s="6"/>
      <c r="TXZ634" s="6"/>
      <c r="TYA634" s="6"/>
      <c r="TYB634" s="6"/>
      <c r="TYC634" s="6"/>
      <c r="TYD634" s="6"/>
      <c r="TYE634" s="6"/>
      <c r="TYF634" s="6"/>
      <c r="TYG634" s="6"/>
      <c r="TYH634" s="6"/>
      <c r="TYI634" s="6"/>
      <c r="TYJ634" s="6"/>
      <c r="TYK634" s="6"/>
      <c r="TYL634" s="6"/>
      <c r="TYM634" s="6"/>
      <c r="TYN634" s="6"/>
      <c r="TYO634" s="6"/>
      <c r="TYP634" s="6"/>
      <c r="TYQ634" s="6"/>
      <c r="TYR634" s="6"/>
      <c r="TYS634" s="6"/>
      <c r="TYT634" s="6"/>
      <c r="TYU634" s="6"/>
      <c r="TYV634" s="6"/>
      <c r="TYW634" s="6"/>
      <c r="TYX634" s="6"/>
      <c r="TYY634" s="6"/>
      <c r="TYZ634" s="6"/>
      <c r="TZA634" s="6"/>
      <c r="TZB634" s="6"/>
      <c r="TZC634" s="6"/>
      <c r="TZD634" s="6"/>
      <c r="TZE634" s="6"/>
      <c r="TZF634" s="6"/>
      <c r="TZG634" s="6"/>
      <c r="TZH634" s="6"/>
      <c r="TZI634" s="6"/>
      <c r="TZJ634" s="6"/>
      <c r="TZK634" s="6"/>
      <c r="TZL634" s="6"/>
      <c r="TZM634" s="6"/>
      <c r="TZN634" s="6"/>
      <c r="TZO634" s="6"/>
      <c r="TZP634" s="6"/>
      <c r="TZQ634" s="6"/>
      <c r="TZR634" s="6"/>
      <c r="TZS634" s="6"/>
      <c r="TZT634" s="6"/>
      <c r="TZU634" s="6"/>
      <c r="TZV634" s="6"/>
      <c r="TZW634" s="6"/>
      <c r="TZX634" s="6"/>
      <c r="TZY634" s="6"/>
      <c r="TZZ634" s="6"/>
      <c r="UAA634" s="6"/>
      <c r="UAB634" s="6"/>
      <c r="UAC634" s="6"/>
      <c r="UAD634" s="6"/>
      <c r="UAE634" s="6"/>
      <c r="UAF634" s="6"/>
      <c r="UAG634" s="6"/>
      <c r="UAH634" s="6"/>
      <c r="UAI634" s="6"/>
      <c r="UAJ634" s="6"/>
      <c r="UAK634" s="6"/>
      <c r="UAL634" s="6"/>
      <c r="UAM634" s="6"/>
      <c r="UAN634" s="6"/>
      <c r="UAO634" s="6"/>
      <c r="UAP634" s="6"/>
      <c r="UAQ634" s="6"/>
      <c r="UAR634" s="6"/>
      <c r="UAS634" s="6"/>
      <c r="UAT634" s="6"/>
      <c r="UAU634" s="6"/>
      <c r="UAV634" s="6"/>
      <c r="UAW634" s="6"/>
      <c r="UAX634" s="6"/>
      <c r="UAY634" s="6"/>
      <c r="UAZ634" s="6"/>
      <c r="UBA634" s="6"/>
      <c r="UBB634" s="6"/>
      <c r="UBC634" s="6"/>
      <c r="UBD634" s="6"/>
      <c r="UBE634" s="6"/>
      <c r="UBF634" s="6"/>
      <c r="UBG634" s="6"/>
      <c r="UBH634" s="6"/>
      <c r="UBI634" s="6"/>
      <c r="UBJ634" s="6"/>
      <c r="UBK634" s="6"/>
      <c r="UBL634" s="6"/>
      <c r="UBM634" s="6"/>
      <c r="UBN634" s="6"/>
      <c r="UBO634" s="6"/>
      <c r="UBP634" s="6"/>
      <c r="UBQ634" s="6"/>
      <c r="UBR634" s="6"/>
      <c r="UBS634" s="6"/>
      <c r="UBT634" s="6"/>
      <c r="UBU634" s="6"/>
      <c r="UBV634" s="6"/>
      <c r="UBW634" s="6"/>
      <c r="UBX634" s="6"/>
      <c r="UBY634" s="6"/>
      <c r="UBZ634" s="6"/>
      <c r="UCA634" s="6"/>
      <c r="UCB634" s="6"/>
      <c r="UCC634" s="6"/>
      <c r="UCD634" s="6"/>
      <c r="UCE634" s="6"/>
      <c r="UCF634" s="6"/>
      <c r="UCG634" s="6"/>
      <c r="UCH634" s="6"/>
      <c r="UCI634" s="6"/>
      <c r="UCJ634" s="6"/>
      <c r="UCK634" s="6"/>
      <c r="UCL634" s="6"/>
      <c r="UCM634" s="6"/>
      <c r="UCN634" s="6"/>
      <c r="UCO634" s="6"/>
      <c r="UCP634" s="6"/>
      <c r="UCQ634" s="6"/>
      <c r="UCR634" s="6"/>
      <c r="UCS634" s="6"/>
      <c r="UCT634" s="6"/>
      <c r="UCU634" s="6"/>
      <c r="UCV634" s="6"/>
      <c r="UCW634" s="6"/>
      <c r="UCX634" s="6"/>
      <c r="UCY634" s="6"/>
      <c r="UCZ634" s="6"/>
      <c r="UDA634" s="6"/>
      <c r="UDB634" s="6"/>
      <c r="UDC634" s="6"/>
      <c r="UDD634" s="6"/>
      <c r="UDE634" s="6"/>
      <c r="UDF634" s="6"/>
      <c r="UDG634" s="6"/>
      <c r="UDH634" s="6"/>
      <c r="UDI634" s="6"/>
      <c r="UDJ634" s="6"/>
      <c r="UDK634" s="6"/>
      <c r="UDL634" s="6"/>
      <c r="UDM634" s="6"/>
      <c r="UDN634" s="6"/>
      <c r="UDO634" s="6"/>
      <c r="UDP634" s="6"/>
      <c r="UDQ634" s="6"/>
      <c r="UDR634" s="6"/>
      <c r="UDS634" s="6"/>
      <c r="UDT634" s="6"/>
      <c r="UDU634" s="6"/>
      <c r="UDV634" s="6"/>
      <c r="UDW634" s="6"/>
      <c r="UDX634" s="6"/>
      <c r="UDY634" s="6"/>
      <c r="UDZ634" s="6"/>
      <c r="UEA634" s="6"/>
      <c r="UEB634" s="6"/>
      <c r="UEC634" s="6"/>
      <c r="UED634" s="6"/>
      <c r="UEE634" s="6"/>
      <c r="UEF634" s="6"/>
      <c r="UEG634" s="6"/>
      <c r="UEH634" s="6"/>
      <c r="UEI634" s="6"/>
      <c r="UEJ634" s="6"/>
      <c r="UEK634" s="6"/>
      <c r="UEL634" s="6"/>
      <c r="UEM634" s="6"/>
      <c r="UEN634" s="6"/>
      <c r="UEO634" s="6"/>
      <c r="UEP634" s="6"/>
      <c r="UEQ634" s="6"/>
      <c r="UER634" s="6"/>
      <c r="UES634" s="6"/>
      <c r="UET634" s="6"/>
      <c r="UEU634" s="6"/>
      <c r="UEV634" s="6"/>
      <c r="UEW634" s="6"/>
      <c r="UEX634" s="6"/>
      <c r="UEY634" s="6"/>
      <c r="UEZ634" s="6"/>
      <c r="UFA634" s="6"/>
      <c r="UFB634" s="6"/>
      <c r="UFC634" s="6"/>
      <c r="UFD634" s="6"/>
      <c r="UFE634" s="6"/>
      <c r="UFF634" s="6"/>
      <c r="UFG634" s="6"/>
      <c r="UFH634" s="6"/>
      <c r="UFI634" s="6"/>
      <c r="UFJ634" s="6"/>
      <c r="UFK634" s="6"/>
      <c r="UFL634" s="6"/>
      <c r="UFM634" s="6"/>
      <c r="UFN634" s="6"/>
      <c r="UFO634" s="6"/>
      <c r="UFP634" s="6"/>
      <c r="UFQ634" s="6"/>
      <c r="UFR634" s="6"/>
      <c r="UFS634" s="6"/>
      <c r="UFT634" s="6"/>
      <c r="UFU634" s="6"/>
      <c r="UFV634" s="6"/>
      <c r="UFW634" s="6"/>
      <c r="UFX634" s="6"/>
      <c r="UFY634" s="6"/>
      <c r="UFZ634" s="6"/>
      <c r="UGA634" s="6"/>
      <c r="UGB634" s="6"/>
      <c r="UGC634" s="6"/>
      <c r="UGD634" s="6"/>
      <c r="UGE634" s="6"/>
      <c r="UGF634" s="6"/>
      <c r="UGG634" s="6"/>
      <c r="UGH634" s="6"/>
      <c r="UGI634" s="6"/>
      <c r="UGJ634" s="6"/>
      <c r="UGK634" s="6"/>
      <c r="UGL634" s="6"/>
      <c r="UGM634" s="6"/>
      <c r="UGN634" s="6"/>
      <c r="UGO634" s="6"/>
      <c r="UGP634" s="6"/>
      <c r="UGQ634" s="6"/>
      <c r="UGR634" s="6"/>
      <c r="UGS634" s="6"/>
      <c r="UGT634" s="6"/>
      <c r="UGU634" s="6"/>
      <c r="UGV634" s="6"/>
      <c r="UGW634" s="6"/>
      <c r="UGX634" s="6"/>
      <c r="UGY634" s="6"/>
      <c r="UGZ634" s="6"/>
      <c r="UHA634" s="6"/>
      <c r="UHB634" s="6"/>
      <c r="UHC634" s="6"/>
      <c r="UHD634" s="6"/>
      <c r="UHE634" s="6"/>
      <c r="UHF634" s="6"/>
      <c r="UHG634" s="6"/>
      <c r="UHH634" s="6"/>
      <c r="UHI634" s="6"/>
      <c r="UHJ634" s="6"/>
      <c r="UHK634" s="6"/>
      <c r="UHL634" s="6"/>
      <c r="UHM634" s="6"/>
      <c r="UHN634" s="6"/>
      <c r="UHO634" s="6"/>
      <c r="UHP634" s="6"/>
      <c r="UHQ634" s="6"/>
      <c r="UHR634" s="6"/>
      <c r="UHS634" s="6"/>
      <c r="UHT634" s="6"/>
      <c r="UHU634" s="6"/>
      <c r="UHV634" s="6"/>
      <c r="UHW634" s="6"/>
      <c r="UHX634" s="6"/>
      <c r="UHY634" s="6"/>
      <c r="UHZ634" s="6"/>
      <c r="UIA634" s="6"/>
      <c r="UIB634" s="6"/>
      <c r="UIC634" s="6"/>
      <c r="UID634" s="6"/>
      <c r="UIE634" s="6"/>
      <c r="UIF634" s="6"/>
      <c r="UIG634" s="6"/>
      <c r="UIH634" s="6"/>
      <c r="UII634" s="6"/>
      <c r="UIJ634" s="6"/>
      <c r="UIK634" s="6"/>
      <c r="UIL634" s="6"/>
      <c r="UIM634" s="6"/>
      <c r="UIN634" s="6"/>
      <c r="UIO634" s="6"/>
      <c r="UIP634" s="6"/>
      <c r="UIQ634" s="6"/>
      <c r="UIR634" s="6"/>
      <c r="UIS634" s="6"/>
      <c r="UIT634" s="6"/>
      <c r="UIU634" s="6"/>
      <c r="UIV634" s="6"/>
      <c r="UIW634" s="6"/>
      <c r="UIX634" s="6"/>
      <c r="UIY634" s="6"/>
      <c r="UIZ634" s="6"/>
      <c r="UJA634" s="6"/>
      <c r="UJB634" s="6"/>
      <c r="UJC634" s="6"/>
      <c r="UJD634" s="6"/>
      <c r="UJE634" s="6"/>
      <c r="UJF634" s="6"/>
      <c r="UJG634" s="6"/>
      <c r="UJH634" s="6"/>
      <c r="UJI634" s="6"/>
      <c r="UJJ634" s="6"/>
      <c r="UJK634" s="6"/>
      <c r="UJL634" s="6"/>
      <c r="UJM634" s="6"/>
      <c r="UJN634" s="6"/>
      <c r="UJO634" s="6"/>
      <c r="UJP634" s="6"/>
      <c r="UJQ634" s="6"/>
      <c r="UJR634" s="6"/>
      <c r="UJS634" s="6"/>
      <c r="UJT634" s="6"/>
      <c r="UJU634" s="6"/>
      <c r="UJV634" s="6"/>
      <c r="UJW634" s="6"/>
      <c r="UJX634" s="6"/>
      <c r="UJY634" s="6"/>
      <c r="UJZ634" s="6"/>
      <c r="UKA634" s="6"/>
      <c r="UKB634" s="6"/>
      <c r="UKC634" s="6"/>
      <c r="UKD634" s="6"/>
      <c r="UKE634" s="6"/>
      <c r="UKF634" s="6"/>
      <c r="UKG634" s="6"/>
      <c r="UKH634" s="6"/>
      <c r="UKI634" s="6"/>
      <c r="UKJ634" s="6"/>
      <c r="UKK634" s="6"/>
      <c r="UKL634" s="6"/>
      <c r="UKM634" s="6"/>
      <c r="UKN634" s="6"/>
      <c r="UKO634" s="6"/>
      <c r="UKP634" s="6"/>
      <c r="UKQ634" s="6"/>
      <c r="UKR634" s="6"/>
      <c r="UKS634" s="6"/>
      <c r="UKT634" s="6"/>
      <c r="UKU634" s="6"/>
      <c r="UKV634" s="6"/>
      <c r="UKW634" s="6"/>
      <c r="UKX634" s="6"/>
      <c r="UKY634" s="6"/>
      <c r="UKZ634" s="6"/>
      <c r="ULA634" s="6"/>
      <c r="ULB634" s="6"/>
      <c r="ULC634" s="6"/>
      <c r="ULD634" s="6"/>
      <c r="ULE634" s="6"/>
      <c r="ULF634" s="6"/>
      <c r="ULG634" s="6"/>
      <c r="ULH634" s="6"/>
      <c r="ULI634" s="6"/>
      <c r="ULJ634" s="6"/>
      <c r="ULK634" s="6"/>
      <c r="ULL634" s="6"/>
      <c r="ULM634" s="6"/>
      <c r="ULN634" s="6"/>
      <c r="ULO634" s="6"/>
      <c r="ULP634" s="6"/>
      <c r="ULQ634" s="6"/>
      <c r="ULR634" s="6"/>
      <c r="ULS634" s="6"/>
      <c r="ULT634" s="6"/>
      <c r="ULU634" s="6"/>
      <c r="ULV634" s="6"/>
      <c r="ULW634" s="6"/>
      <c r="ULX634" s="6"/>
      <c r="ULY634" s="6"/>
      <c r="ULZ634" s="6"/>
      <c r="UMA634" s="6"/>
      <c r="UMB634" s="6"/>
      <c r="UMC634" s="6"/>
      <c r="UMD634" s="6"/>
      <c r="UME634" s="6"/>
      <c r="UMF634" s="6"/>
      <c r="UMG634" s="6"/>
      <c r="UMH634" s="6"/>
      <c r="UMI634" s="6"/>
      <c r="UMJ634" s="6"/>
      <c r="UMK634" s="6"/>
      <c r="UML634" s="6"/>
      <c r="UMM634" s="6"/>
      <c r="UMN634" s="6"/>
      <c r="UMO634" s="6"/>
      <c r="UMP634" s="6"/>
      <c r="UMQ634" s="6"/>
      <c r="UMR634" s="6"/>
      <c r="UMS634" s="6"/>
      <c r="UMT634" s="6"/>
      <c r="UMU634" s="6"/>
      <c r="UMV634" s="6"/>
      <c r="UMW634" s="6"/>
      <c r="UMX634" s="6"/>
      <c r="UMY634" s="6"/>
      <c r="UMZ634" s="6"/>
      <c r="UNA634" s="6"/>
      <c r="UNB634" s="6"/>
      <c r="UNC634" s="6"/>
      <c r="UND634" s="6"/>
      <c r="UNE634" s="6"/>
      <c r="UNF634" s="6"/>
      <c r="UNG634" s="6"/>
      <c r="UNH634" s="6"/>
      <c r="UNI634" s="6"/>
      <c r="UNJ634" s="6"/>
      <c r="UNK634" s="6"/>
      <c r="UNL634" s="6"/>
      <c r="UNM634" s="6"/>
      <c r="UNN634" s="6"/>
      <c r="UNO634" s="6"/>
      <c r="UNP634" s="6"/>
      <c r="UNQ634" s="6"/>
      <c r="UNR634" s="6"/>
      <c r="UNS634" s="6"/>
      <c r="UNT634" s="6"/>
      <c r="UNU634" s="6"/>
      <c r="UNV634" s="6"/>
      <c r="UNW634" s="6"/>
      <c r="UNX634" s="6"/>
      <c r="UNY634" s="6"/>
      <c r="UNZ634" s="6"/>
      <c r="UOA634" s="6"/>
      <c r="UOB634" s="6"/>
      <c r="UOC634" s="6"/>
      <c r="UOD634" s="6"/>
      <c r="UOE634" s="6"/>
      <c r="UOF634" s="6"/>
      <c r="UOG634" s="6"/>
      <c r="UOH634" s="6"/>
      <c r="UOI634" s="6"/>
      <c r="UOJ634" s="6"/>
      <c r="UOK634" s="6"/>
      <c r="UOL634" s="6"/>
      <c r="UOM634" s="6"/>
      <c r="UON634" s="6"/>
      <c r="UOO634" s="6"/>
      <c r="UOP634" s="6"/>
      <c r="UOQ634" s="6"/>
      <c r="UOR634" s="6"/>
      <c r="UOS634" s="6"/>
      <c r="UOT634" s="6"/>
      <c r="UOU634" s="6"/>
      <c r="UOV634" s="6"/>
      <c r="UOW634" s="6"/>
      <c r="UOX634" s="6"/>
      <c r="UOY634" s="6"/>
      <c r="UOZ634" s="6"/>
      <c r="UPA634" s="6"/>
      <c r="UPB634" s="6"/>
      <c r="UPC634" s="6"/>
      <c r="UPD634" s="6"/>
      <c r="UPE634" s="6"/>
      <c r="UPF634" s="6"/>
      <c r="UPG634" s="6"/>
      <c r="UPH634" s="6"/>
      <c r="UPI634" s="6"/>
      <c r="UPJ634" s="6"/>
      <c r="UPK634" s="6"/>
      <c r="UPL634" s="6"/>
      <c r="UPM634" s="6"/>
      <c r="UPN634" s="6"/>
      <c r="UPO634" s="6"/>
      <c r="UPP634" s="6"/>
      <c r="UPQ634" s="6"/>
      <c r="UPR634" s="6"/>
      <c r="UPS634" s="6"/>
      <c r="UPT634" s="6"/>
      <c r="UPU634" s="6"/>
      <c r="UPV634" s="6"/>
      <c r="UPW634" s="6"/>
      <c r="UPX634" s="6"/>
      <c r="UPY634" s="6"/>
      <c r="UPZ634" s="6"/>
      <c r="UQA634" s="6"/>
      <c r="UQB634" s="6"/>
      <c r="UQC634" s="6"/>
      <c r="UQD634" s="6"/>
      <c r="UQE634" s="6"/>
      <c r="UQF634" s="6"/>
      <c r="UQG634" s="6"/>
      <c r="UQH634" s="6"/>
      <c r="UQI634" s="6"/>
      <c r="UQJ634" s="6"/>
      <c r="UQK634" s="6"/>
      <c r="UQL634" s="6"/>
      <c r="UQM634" s="6"/>
      <c r="UQN634" s="6"/>
      <c r="UQO634" s="6"/>
      <c r="UQP634" s="6"/>
      <c r="UQQ634" s="6"/>
      <c r="UQR634" s="6"/>
      <c r="UQS634" s="6"/>
      <c r="UQT634" s="6"/>
      <c r="UQU634" s="6"/>
      <c r="UQV634" s="6"/>
      <c r="UQW634" s="6"/>
      <c r="UQX634" s="6"/>
      <c r="UQY634" s="6"/>
      <c r="UQZ634" s="6"/>
      <c r="URA634" s="6"/>
      <c r="URB634" s="6"/>
      <c r="URC634" s="6"/>
      <c r="URD634" s="6"/>
      <c r="URE634" s="6"/>
      <c r="URF634" s="6"/>
      <c r="URG634" s="6"/>
      <c r="URH634" s="6"/>
      <c r="URI634" s="6"/>
      <c r="URJ634" s="6"/>
      <c r="URK634" s="6"/>
      <c r="URL634" s="6"/>
      <c r="URM634" s="6"/>
      <c r="URN634" s="6"/>
      <c r="URO634" s="6"/>
      <c r="URP634" s="6"/>
      <c r="URQ634" s="6"/>
      <c r="URR634" s="6"/>
      <c r="URS634" s="6"/>
      <c r="URT634" s="6"/>
      <c r="URU634" s="6"/>
      <c r="URV634" s="6"/>
      <c r="URW634" s="6"/>
      <c r="URX634" s="6"/>
      <c r="URY634" s="6"/>
      <c r="URZ634" s="6"/>
      <c r="USA634" s="6"/>
      <c r="USB634" s="6"/>
      <c r="USC634" s="6"/>
      <c r="USD634" s="6"/>
      <c r="USE634" s="6"/>
      <c r="USF634" s="6"/>
      <c r="USG634" s="6"/>
      <c r="USH634" s="6"/>
      <c r="USI634" s="6"/>
      <c r="USJ634" s="6"/>
      <c r="USK634" s="6"/>
      <c r="USL634" s="6"/>
      <c r="USM634" s="6"/>
      <c r="USN634" s="6"/>
      <c r="USO634" s="6"/>
      <c r="USP634" s="6"/>
      <c r="USQ634" s="6"/>
      <c r="USR634" s="6"/>
      <c r="USS634" s="6"/>
      <c r="UST634" s="6"/>
      <c r="USU634" s="6"/>
      <c r="USV634" s="6"/>
      <c r="USW634" s="6"/>
      <c r="USX634" s="6"/>
      <c r="USY634" s="6"/>
      <c r="USZ634" s="6"/>
      <c r="UTA634" s="6"/>
      <c r="UTB634" s="6"/>
      <c r="UTC634" s="6"/>
      <c r="UTD634" s="6"/>
      <c r="UTE634" s="6"/>
      <c r="UTF634" s="6"/>
      <c r="UTG634" s="6"/>
      <c r="UTH634" s="6"/>
      <c r="UTI634" s="6"/>
      <c r="UTJ634" s="6"/>
      <c r="UTK634" s="6"/>
      <c r="UTL634" s="6"/>
      <c r="UTM634" s="6"/>
      <c r="UTN634" s="6"/>
      <c r="UTO634" s="6"/>
      <c r="UTP634" s="6"/>
      <c r="UTQ634" s="6"/>
      <c r="UTR634" s="6"/>
      <c r="UTS634" s="6"/>
      <c r="UTT634" s="6"/>
      <c r="UTU634" s="6"/>
      <c r="UTV634" s="6"/>
      <c r="UTW634" s="6"/>
      <c r="UTX634" s="6"/>
      <c r="UTY634" s="6"/>
      <c r="UTZ634" s="6"/>
      <c r="UUA634" s="6"/>
      <c r="UUB634" s="6"/>
      <c r="UUC634" s="6"/>
      <c r="UUD634" s="6"/>
      <c r="UUE634" s="6"/>
      <c r="UUF634" s="6"/>
      <c r="UUG634" s="6"/>
      <c r="UUH634" s="6"/>
      <c r="UUI634" s="6"/>
      <c r="UUJ634" s="6"/>
      <c r="UUK634" s="6"/>
      <c r="UUL634" s="6"/>
      <c r="UUM634" s="6"/>
      <c r="UUN634" s="6"/>
      <c r="UUO634" s="6"/>
      <c r="UUP634" s="6"/>
      <c r="UUQ634" s="6"/>
      <c r="UUR634" s="6"/>
      <c r="UUS634" s="6"/>
      <c r="UUT634" s="6"/>
      <c r="UUU634" s="6"/>
      <c r="UUV634" s="6"/>
      <c r="UUW634" s="6"/>
      <c r="UUX634" s="6"/>
      <c r="UUY634" s="6"/>
      <c r="UUZ634" s="6"/>
      <c r="UVA634" s="6"/>
      <c r="UVB634" s="6"/>
      <c r="UVC634" s="6"/>
      <c r="UVD634" s="6"/>
      <c r="UVE634" s="6"/>
      <c r="UVF634" s="6"/>
      <c r="UVG634" s="6"/>
      <c r="UVH634" s="6"/>
      <c r="UVI634" s="6"/>
      <c r="UVJ634" s="6"/>
      <c r="UVK634" s="6"/>
      <c r="UVL634" s="6"/>
      <c r="UVM634" s="6"/>
      <c r="UVN634" s="6"/>
      <c r="UVO634" s="6"/>
      <c r="UVP634" s="6"/>
      <c r="UVQ634" s="6"/>
      <c r="UVR634" s="6"/>
      <c r="UVS634" s="6"/>
      <c r="UVT634" s="6"/>
      <c r="UVU634" s="6"/>
      <c r="UVV634" s="6"/>
      <c r="UVW634" s="6"/>
      <c r="UVX634" s="6"/>
      <c r="UVY634" s="6"/>
      <c r="UVZ634" s="6"/>
      <c r="UWA634" s="6"/>
      <c r="UWB634" s="6"/>
      <c r="UWC634" s="6"/>
      <c r="UWD634" s="6"/>
      <c r="UWE634" s="6"/>
      <c r="UWF634" s="6"/>
      <c r="UWG634" s="6"/>
      <c r="UWH634" s="6"/>
      <c r="UWI634" s="6"/>
      <c r="UWJ634" s="6"/>
      <c r="UWK634" s="6"/>
      <c r="UWL634" s="6"/>
      <c r="UWM634" s="6"/>
      <c r="UWN634" s="6"/>
      <c r="UWO634" s="6"/>
      <c r="UWP634" s="6"/>
      <c r="UWQ634" s="6"/>
      <c r="UWR634" s="6"/>
      <c r="UWS634" s="6"/>
      <c r="UWT634" s="6"/>
      <c r="UWU634" s="6"/>
      <c r="UWV634" s="6"/>
      <c r="UWW634" s="6"/>
      <c r="UWX634" s="6"/>
      <c r="UWY634" s="6"/>
      <c r="UWZ634" s="6"/>
      <c r="UXA634" s="6"/>
      <c r="UXB634" s="6"/>
      <c r="UXC634" s="6"/>
      <c r="UXD634" s="6"/>
      <c r="UXE634" s="6"/>
      <c r="UXF634" s="6"/>
      <c r="UXG634" s="6"/>
      <c r="UXH634" s="6"/>
      <c r="UXI634" s="6"/>
      <c r="UXJ634" s="6"/>
      <c r="UXK634" s="6"/>
      <c r="UXL634" s="6"/>
      <c r="UXM634" s="6"/>
      <c r="UXN634" s="6"/>
      <c r="UXO634" s="6"/>
      <c r="UXP634" s="6"/>
      <c r="UXQ634" s="6"/>
      <c r="UXR634" s="6"/>
      <c r="UXS634" s="6"/>
      <c r="UXT634" s="6"/>
      <c r="UXU634" s="6"/>
      <c r="UXV634" s="6"/>
      <c r="UXW634" s="6"/>
      <c r="UXX634" s="6"/>
      <c r="UXY634" s="6"/>
      <c r="UXZ634" s="6"/>
      <c r="UYA634" s="6"/>
      <c r="UYB634" s="6"/>
      <c r="UYC634" s="6"/>
      <c r="UYD634" s="6"/>
      <c r="UYE634" s="6"/>
      <c r="UYF634" s="6"/>
      <c r="UYG634" s="6"/>
      <c r="UYH634" s="6"/>
      <c r="UYI634" s="6"/>
      <c r="UYJ634" s="6"/>
      <c r="UYK634" s="6"/>
      <c r="UYL634" s="6"/>
      <c r="UYM634" s="6"/>
      <c r="UYN634" s="6"/>
      <c r="UYO634" s="6"/>
      <c r="UYP634" s="6"/>
      <c r="UYQ634" s="6"/>
      <c r="UYR634" s="6"/>
      <c r="UYS634" s="6"/>
      <c r="UYT634" s="6"/>
      <c r="UYU634" s="6"/>
      <c r="UYV634" s="6"/>
      <c r="UYW634" s="6"/>
      <c r="UYX634" s="6"/>
      <c r="UYY634" s="6"/>
      <c r="UYZ634" s="6"/>
      <c r="UZA634" s="6"/>
      <c r="UZB634" s="6"/>
      <c r="UZC634" s="6"/>
      <c r="UZD634" s="6"/>
      <c r="UZE634" s="6"/>
      <c r="UZF634" s="6"/>
      <c r="UZG634" s="6"/>
      <c r="UZH634" s="6"/>
      <c r="UZI634" s="6"/>
      <c r="UZJ634" s="6"/>
      <c r="UZK634" s="6"/>
      <c r="UZL634" s="6"/>
      <c r="UZM634" s="6"/>
      <c r="UZN634" s="6"/>
      <c r="UZO634" s="6"/>
      <c r="UZP634" s="6"/>
      <c r="UZQ634" s="6"/>
      <c r="UZR634" s="6"/>
      <c r="UZS634" s="6"/>
      <c r="UZT634" s="6"/>
      <c r="UZU634" s="6"/>
      <c r="UZV634" s="6"/>
      <c r="UZW634" s="6"/>
      <c r="UZX634" s="6"/>
      <c r="UZY634" s="6"/>
      <c r="UZZ634" s="6"/>
      <c r="VAA634" s="6"/>
      <c r="VAB634" s="6"/>
      <c r="VAC634" s="6"/>
      <c r="VAD634" s="6"/>
      <c r="VAE634" s="6"/>
      <c r="VAF634" s="6"/>
      <c r="VAG634" s="6"/>
      <c r="VAH634" s="6"/>
      <c r="VAI634" s="6"/>
      <c r="VAJ634" s="6"/>
      <c r="VAK634" s="6"/>
      <c r="VAL634" s="6"/>
      <c r="VAM634" s="6"/>
      <c r="VAN634" s="6"/>
      <c r="VAO634" s="6"/>
      <c r="VAP634" s="6"/>
      <c r="VAQ634" s="6"/>
      <c r="VAR634" s="6"/>
      <c r="VAS634" s="6"/>
      <c r="VAT634" s="6"/>
      <c r="VAU634" s="6"/>
      <c r="VAV634" s="6"/>
      <c r="VAW634" s="6"/>
      <c r="VAX634" s="6"/>
      <c r="VAY634" s="6"/>
      <c r="VAZ634" s="6"/>
      <c r="VBA634" s="6"/>
      <c r="VBB634" s="6"/>
      <c r="VBC634" s="6"/>
      <c r="VBD634" s="6"/>
      <c r="VBE634" s="6"/>
      <c r="VBF634" s="6"/>
      <c r="VBG634" s="6"/>
      <c r="VBH634" s="6"/>
      <c r="VBI634" s="6"/>
      <c r="VBJ634" s="6"/>
      <c r="VBK634" s="6"/>
      <c r="VBL634" s="6"/>
      <c r="VBM634" s="6"/>
      <c r="VBN634" s="6"/>
      <c r="VBO634" s="6"/>
      <c r="VBP634" s="6"/>
      <c r="VBQ634" s="6"/>
      <c r="VBR634" s="6"/>
      <c r="VBS634" s="6"/>
      <c r="VBT634" s="6"/>
      <c r="VBU634" s="6"/>
      <c r="VBV634" s="6"/>
      <c r="VBW634" s="6"/>
      <c r="VBX634" s="6"/>
      <c r="VBY634" s="6"/>
      <c r="VBZ634" s="6"/>
      <c r="VCA634" s="6"/>
      <c r="VCB634" s="6"/>
      <c r="VCC634" s="6"/>
      <c r="VCD634" s="6"/>
      <c r="VCE634" s="6"/>
      <c r="VCF634" s="6"/>
      <c r="VCG634" s="6"/>
      <c r="VCH634" s="6"/>
      <c r="VCI634" s="6"/>
      <c r="VCJ634" s="6"/>
      <c r="VCK634" s="6"/>
      <c r="VCL634" s="6"/>
      <c r="VCM634" s="6"/>
      <c r="VCN634" s="6"/>
      <c r="VCO634" s="6"/>
      <c r="VCP634" s="6"/>
      <c r="VCQ634" s="6"/>
      <c r="VCR634" s="6"/>
      <c r="VCS634" s="6"/>
      <c r="VCT634" s="6"/>
      <c r="VCU634" s="6"/>
      <c r="VCV634" s="6"/>
      <c r="VCW634" s="6"/>
      <c r="VCX634" s="6"/>
      <c r="VCY634" s="6"/>
      <c r="VCZ634" s="6"/>
      <c r="VDA634" s="6"/>
      <c r="VDB634" s="6"/>
      <c r="VDC634" s="6"/>
      <c r="VDD634" s="6"/>
      <c r="VDE634" s="6"/>
      <c r="VDF634" s="6"/>
      <c r="VDG634" s="6"/>
      <c r="VDH634" s="6"/>
      <c r="VDI634" s="6"/>
      <c r="VDJ634" s="6"/>
      <c r="VDK634" s="6"/>
      <c r="VDL634" s="6"/>
      <c r="VDM634" s="6"/>
      <c r="VDN634" s="6"/>
      <c r="VDO634" s="6"/>
      <c r="VDP634" s="6"/>
      <c r="VDQ634" s="6"/>
      <c r="VDR634" s="6"/>
      <c r="VDS634" s="6"/>
      <c r="VDT634" s="6"/>
      <c r="VDU634" s="6"/>
      <c r="VDV634" s="6"/>
      <c r="VDW634" s="6"/>
      <c r="VDX634" s="6"/>
      <c r="VDY634" s="6"/>
      <c r="VDZ634" s="6"/>
      <c r="VEA634" s="6"/>
      <c r="VEB634" s="6"/>
      <c r="VEC634" s="6"/>
      <c r="VED634" s="6"/>
      <c r="VEE634" s="6"/>
      <c r="VEF634" s="6"/>
      <c r="VEG634" s="6"/>
      <c r="VEH634" s="6"/>
      <c r="VEI634" s="6"/>
      <c r="VEJ634" s="6"/>
      <c r="VEK634" s="6"/>
      <c r="VEL634" s="6"/>
      <c r="VEM634" s="6"/>
      <c r="VEN634" s="6"/>
      <c r="VEO634" s="6"/>
      <c r="VEP634" s="6"/>
      <c r="VEQ634" s="6"/>
      <c r="VER634" s="6"/>
      <c r="VES634" s="6"/>
      <c r="VET634" s="6"/>
      <c r="VEU634" s="6"/>
      <c r="VEV634" s="6"/>
      <c r="VEW634" s="6"/>
      <c r="VEX634" s="6"/>
      <c r="VEY634" s="6"/>
      <c r="VEZ634" s="6"/>
      <c r="VFA634" s="6"/>
      <c r="VFB634" s="6"/>
      <c r="VFC634" s="6"/>
      <c r="VFD634" s="6"/>
      <c r="VFE634" s="6"/>
      <c r="VFF634" s="6"/>
      <c r="VFG634" s="6"/>
      <c r="VFH634" s="6"/>
      <c r="VFI634" s="6"/>
      <c r="VFJ634" s="6"/>
      <c r="VFK634" s="6"/>
      <c r="VFL634" s="6"/>
      <c r="VFM634" s="6"/>
      <c r="VFN634" s="6"/>
      <c r="VFO634" s="6"/>
      <c r="VFP634" s="6"/>
      <c r="VFQ634" s="6"/>
      <c r="VFR634" s="6"/>
      <c r="VFS634" s="6"/>
      <c r="VFT634" s="6"/>
      <c r="VFU634" s="6"/>
      <c r="VFV634" s="6"/>
      <c r="VFW634" s="6"/>
      <c r="VFX634" s="6"/>
      <c r="VFY634" s="6"/>
      <c r="VFZ634" s="6"/>
      <c r="VGA634" s="6"/>
      <c r="VGB634" s="6"/>
      <c r="VGC634" s="6"/>
      <c r="VGD634" s="6"/>
      <c r="VGE634" s="6"/>
      <c r="VGF634" s="6"/>
      <c r="VGG634" s="6"/>
      <c r="VGH634" s="6"/>
      <c r="VGI634" s="6"/>
      <c r="VGJ634" s="6"/>
      <c r="VGK634" s="6"/>
      <c r="VGL634" s="6"/>
      <c r="VGM634" s="6"/>
      <c r="VGN634" s="6"/>
      <c r="VGO634" s="6"/>
      <c r="VGP634" s="6"/>
      <c r="VGQ634" s="6"/>
      <c r="VGR634" s="6"/>
      <c r="VGS634" s="6"/>
      <c r="VGT634" s="6"/>
      <c r="VGU634" s="6"/>
      <c r="VGV634" s="6"/>
      <c r="VGW634" s="6"/>
      <c r="VGX634" s="6"/>
      <c r="VGY634" s="6"/>
      <c r="VGZ634" s="6"/>
      <c r="VHA634" s="6"/>
      <c r="VHB634" s="6"/>
      <c r="VHC634" s="6"/>
      <c r="VHD634" s="6"/>
      <c r="VHE634" s="6"/>
      <c r="VHF634" s="6"/>
      <c r="VHG634" s="6"/>
      <c r="VHH634" s="6"/>
      <c r="VHI634" s="6"/>
      <c r="VHJ634" s="6"/>
      <c r="VHK634" s="6"/>
      <c r="VHL634" s="6"/>
      <c r="VHM634" s="6"/>
      <c r="VHN634" s="6"/>
      <c r="VHO634" s="6"/>
      <c r="VHP634" s="6"/>
      <c r="VHQ634" s="6"/>
      <c r="VHR634" s="6"/>
      <c r="VHS634" s="6"/>
      <c r="VHT634" s="6"/>
      <c r="VHU634" s="6"/>
      <c r="VHV634" s="6"/>
      <c r="VHW634" s="6"/>
      <c r="VHX634" s="6"/>
      <c r="VHY634" s="6"/>
      <c r="VHZ634" s="6"/>
      <c r="VIA634" s="6"/>
      <c r="VIB634" s="6"/>
      <c r="VIC634" s="6"/>
      <c r="VID634" s="6"/>
      <c r="VIE634" s="6"/>
      <c r="VIF634" s="6"/>
      <c r="VIG634" s="6"/>
      <c r="VIH634" s="6"/>
      <c r="VII634" s="6"/>
      <c r="VIJ634" s="6"/>
      <c r="VIK634" s="6"/>
      <c r="VIL634" s="6"/>
      <c r="VIM634" s="6"/>
      <c r="VIN634" s="6"/>
      <c r="VIO634" s="6"/>
      <c r="VIP634" s="6"/>
      <c r="VIQ634" s="6"/>
      <c r="VIR634" s="6"/>
      <c r="VIS634" s="6"/>
      <c r="VIT634" s="6"/>
      <c r="VIU634" s="6"/>
      <c r="VIV634" s="6"/>
      <c r="VIW634" s="6"/>
      <c r="VIX634" s="6"/>
      <c r="VIY634" s="6"/>
      <c r="VIZ634" s="6"/>
      <c r="VJA634" s="6"/>
      <c r="VJB634" s="6"/>
      <c r="VJC634" s="6"/>
      <c r="VJD634" s="6"/>
      <c r="VJE634" s="6"/>
      <c r="VJF634" s="6"/>
      <c r="VJG634" s="6"/>
      <c r="VJH634" s="6"/>
      <c r="VJI634" s="6"/>
      <c r="VJJ634" s="6"/>
      <c r="VJK634" s="6"/>
      <c r="VJL634" s="6"/>
      <c r="VJM634" s="6"/>
      <c r="VJN634" s="6"/>
      <c r="VJO634" s="6"/>
      <c r="VJP634" s="6"/>
      <c r="VJQ634" s="6"/>
      <c r="VJR634" s="6"/>
      <c r="VJS634" s="6"/>
      <c r="VJT634" s="6"/>
      <c r="VJU634" s="6"/>
      <c r="VJV634" s="6"/>
      <c r="VJW634" s="6"/>
      <c r="VJX634" s="6"/>
      <c r="VJY634" s="6"/>
      <c r="VJZ634" s="6"/>
      <c r="VKA634" s="6"/>
      <c r="VKB634" s="6"/>
      <c r="VKC634" s="6"/>
      <c r="VKD634" s="6"/>
      <c r="VKE634" s="6"/>
      <c r="VKF634" s="6"/>
      <c r="VKG634" s="6"/>
      <c r="VKH634" s="6"/>
      <c r="VKI634" s="6"/>
      <c r="VKJ634" s="6"/>
      <c r="VKK634" s="6"/>
      <c r="VKL634" s="6"/>
      <c r="VKM634" s="6"/>
      <c r="VKN634" s="6"/>
      <c r="VKO634" s="6"/>
      <c r="VKP634" s="6"/>
      <c r="VKQ634" s="6"/>
      <c r="VKR634" s="6"/>
      <c r="VKS634" s="6"/>
      <c r="VKT634" s="6"/>
      <c r="VKU634" s="6"/>
      <c r="VKV634" s="6"/>
      <c r="VKW634" s="6"/>
      <c r="VKX634" s="6"/>
      <c r="VKY634" s="6"/>
      <c r="VKZ634" s="6"/>
      <c r="VLA634" s="6"/>
      <c r="VLB634" s="6"/>
      <c r="VLC634" s="6"/>
      <c r="VLD634" s="6"/>
      <c r="VLE634" s="6"/>
      <c r="VLF634" s="6"/>
      <c r="VLG634" s="6"/>
      <c r="VLH634" s="6"/>
      <c r="VLI634" s="6"/>
      <c r="VLJ634" s="6"/>
      <c r="VLK634" s="6"/>
      <c r="VLL634" s="6"/>
      <c r="VLM634" s="6"/>
      <c r="VLN634" s="6"/>
      <c r="VLO634" s="6"/>
      <c r="VLP634" s="6"/>
      <c r="VLQ634" s="6"/>
      <c r="VLR634" s="6"/>
      <c r="VLS634" s="6"/>
      <c r="VLT634" s="6"/>
      <c r="VLU634" s="6"/>
      <c r="VLV634" s="6"/>
      <c r="VLW634" s="6"/>
      <c r="VLX634" s="6"/>
      <c r="VLY634" s="6"/>
      <c r="VLZ634" s="6"/>
      <c r="VMA634" s="6"/>
      <c r="VMB634" s="6"/>
      <c r="VMC634" s="6"/>
      <c r="VMD634" s="6"/>
      <c r="VME634" s="6"/>
      <c r="VMF634" s="6"/>
      <c r="VMG634" s="6"/>
      <c r="VMH634" s="6"/>
      <c r="VMI634" s="6"/>
      <c r="VMJ634" s="6"/>
      <c r="VMK634" s="6"/>
      <c r="VML634" s="6"/>
      <c r="VMM634" s="6"/>
      <c r="VMN634" s="6"/>
      <c r="VMO634" s="6"/>
      <c r="VMP634" s="6"/>
      <c r="VMQ634" s="6"/>
      <c r="VMR634" s="6"/>
      <c r="VMS634" s="6"/>
      <c r="VMT634" s="6"/>
      <c r="VMU634" s="6"/>
      <c r="VMV634" s="6"/>
      <c r="VMW634" s="6"/>
      <c r="VMX634" s="6"/>
      <c r="VMY634" s="6"/>
      <c r="VMZ634" s="6"/>
      <c r="VNA634" s="6"/>
      <c r="VNB634" s="6"/>
      <c r="VNC634" s="6"/>
      <c r="VND634" s="6"/>
      <c r="VNE634" s="6"/>
      <c r="VNF634" s="6"/>
      <c r="VNG634" s="6"/>
      <c r="VNH634" s="6"/>
      <c r="VNI634" s="6"/>
      <c r="VNJ634" s="6"/>
      <c r="VNK634" s="6"/>
      <c r="VNL634" s="6"/>
      <c r="VNM634" s="6"/>
      <c r="VNN634" s="6"/>
      <c r="VNO634" s="6"/>
      <c r="VNP634" s="6"/>
      <c r="VNQ634" s="6"/>
      <c r="VNR634" s="6"/>
      <c r="VNS634" s="6"/>
      <c r="VNT634" s="6"/>
      <c r="VNU634" s="6"/>
      <c r="VNV634" s="6"/>
      <c r="VNW634" s="6"/>
      <c r="VNX634" s="6"/>
      <c r="VNY634" s="6"/>
      <c r="VNZ634" s="6"/>
      <c r="VOA634" s="6"/>
      <c r="VOB634" s="6"/>
      <c r="VOC634" s="6"/>
      <c r="VOD634" s="6"/>
      <c r="VOE634" s="6"/>
      <c r="VOF634" s="6"/>
      <c r="VOG634" s="6"/>
      <c r="VOH634" s="6"/>
      <c r="VOI634" s="6"/>
      <c r="VOJ634" s="6"/>
      <c r="VOK634" s="6"/>
      <c r="VOL634" s="6"/>
      <c r="VOM634" s="6"/>
      <c r="VON634" s="6"/>
      <c r="VOO634" s="6"/>
      <c r="VOP634" s="6"/>
      <c r="VOQ634" s="6"/>
      <c r="VOR634" s="6"/>
      <c r="VOS634" s="6"/>
      <c r="VOT634" s="6"/>
      <c r="VOU634" s="6"/>
      <c r="VOV634" s="6"/>
      <c r="VOW634" s="6"/>
      <c r="VOX634" s="6"/>
      <c r="VOY634" s="6"/>
      <c r="VOZ634" s="6"/>
      <c r="VPA634" s="6"/>
      <c r="VPB634" s="6"/>
      <c r="VPC634" s="6"/>
      <c r="VPD634" s="6"/>
      <c r="VPE634" s="6"/>
      <c r="VPF634" s="6"/>
      <c r="VPG634" s="6"/>
      <c r="VPH634" s="6"/>
      <c r="VPI634" s="6"/>
      <c r="VPJ634" s="6"/>
      <c r="VPK634" s="6"/>
      <c r="VPL634" s="6"/>
      <c r="VPM634" s="6"/>
      <c r="VPN634" s="6"/>
      <c r="VPO634" s="6"/>
      <c r="VPP634" s="6"/>
      <c r="VPQ634" s="6"/>
      <c r="VPR634" s="6"/>
      <c r="VPS634" s="6"/>
      <c r="VPT634" s="6"/>
      <c r="VPU634" s="6"/>
      <c r="VPV634" s="6"/>
      <c r="VPW634" s="6"/>
      <c r="VPX634" s="6"/>
      <c r="VPY634" s="6"/>
      <c r="VPZ634" s="6"/>
      <c r="VQA634" s="6"/>
      <c r="VQB634" s="6"/>
      <c r="VQC634" s="6"/>
      <c r="VQD634" s="6"/>
      <c r="VQE634" s="6"/>
      <c r="VQF634" s="6"/>
      <c r="VQG634" s="6"/>
      <c r="VQH634" s="6"/>
      <c r="VQI634" s="6"/>
      <c r="VQJ634" s="6"/>
      <c r="VQK634" s="6"/>
      <c r="VQL634" s="6"/>
      <c r="VQM634" s="6"/>
      <c r="VQN634" s="6"/>
      <c r="VQO634" s="6"/>
      <c r="VQP634" s="6"/>
      <c r="VQQ634" s="6"/>
      <c r="VQR634" s="6"/>
      <c r="VQS634" s="6"/>
      <c r="VQT634" s="6"/>
      <c r="VQU634" s="6"/>
      <c r="VQV634" s="6"/>
      <c r="VQW634" s="6"/>
      <c r="VQX634" s="6"/>
      <c r="VQY634" s="6"/>
      <c r="VQZ634" s="6"/>
      <c r="VRA634" s="6"/>
      <c r="VRB634" s="6"/>
      <c r="VRC634" s="6"/>
      <c r="VRD634" s="6"/>
      <c r="VRE634" s="6"/>
      <c r="VRF634" s="6"/>
      <c r="VRG634" s="6"/>
      <c r="VRH634" s="6"/>
      <c r="VRI634" s="6"/>
      <c r="VRJ634" s="6"/>
      <c r="VRK634" s="6"/>
      <c r="VRL634" s="6"/>
      <c r="VRM634" s="6"/>
      <c r="VRN634" s="6"/>
      <c r="VRO634" s="6"/>
      <c r="VRP634" s="6"/>
      <c r="VRQ634" s="6"/>
      <c r="VRR634" s="6"/>
      <c r="VRS634" s="6"/>
      <c r="VRT634" s="6"/>
      <c r="VRU634" s="6"/>
      <c r="VRV634" s="6"/>
      <c r="VRW634" s="6"/>
      <c r="VRX634" s="6"/>
      <c r="VRY634" s="6"/>
      <c r="VRZ634" s="6"/>
      <c r="VSA634" s="6"/>
      <c r="VSB634" s="6"/>
      <c r="VSC634" s="6"/>
      <c r="VSD634" s="6"/>
      <c r="VSE634" s="6"/>
      <c r="VSF634" s="6"/>
      <c r="VSG634" s="6"/>
      <c r="VSH634" s="6"/>
      <c r="VSI634" s="6"/>
      <c r="VSJ634" s="6"/>
      <c r="VSK634" s="6"/>
      <c r="VSL634" s="6"/>
      <c r="VSM634" s="6"/>
      <c r="VSN634" s="6"/>
      <c r="VSO634" s="6"/>
      <c r="VSP634" s="6"/>
      <c r="VSQ634" s="6"/>
      <c r="VSR634" s="6"/>
      <c r="VSS634" s="6"/>
      <c r="VST634" s="6"/>
      <c r="VSU634" s="6"/>
      <c r="VSV634" s="6"/>
      <c r="VSW634" s="6"/>
      <c r="VSX634" s="6"/>
      <c r="VSY634" s="6"/>
      <c r="VSZ634" s="6"/>
      <c r="VTA634" s="6"/>
      <c r="VTB634" s="6"/>
      <c r="VTC634" s="6"/>
      <c r="VTD634" s="6"/>
      <c r="VTE634" s="6"/>
      <c r="VTF634" s="6"/>
      <c r="VTG634" s="6"/>
      <c r="VTH634" s="6"/>
      <c r="VTI634" s="6"/>
      <c r="VTJ634" s="6"/>
      <c r="VTK634" s="6"/>
      <c r="VTL634" s="6"/>
      <c r="VTM634" s="6"/>
      <c r="VTN634" s="6"/>
      <c r="VTO634" s="6"/>
      <c r="VTP634" s="6"/>
      <c r="VTQ634" s="6"/>
      <c r="VTR634" s="6"/>
      <c r="VTS634" s="6"/>
      <c r="VTT634" s="6"/>
      <c r="VTU634" s="6"/>
      <c r="VTV634" s="6"/>
      <c r="VTW634" s="6"/>
      <c r="VTX634" s="6"/>
      <c r="VTY634" s="6"/>
      <c r="VTZ634" s="6"/>
      <c r="VUA634" s="6"/>
      <c r="VUB634" s="6"/>
      <c r="VUC634" s="6"/>
      <c r="VUD634" s="6"/>
      <c r="VUE634" s="6"/>
      <c r="VUF634" s="6"/>
      <c r="VUG634" s="6"/>
      <c r="VUH634" s="6"/>
      <c r="VUI634" s="6"/>
      <c r="VUJ634" s="6"/>
      <c r="VUK634" s="6"/>
      <c r="VUL634" s="6"/>
      <c r="VUM634" s="6"/>
      <c r="VUN634" s="6"/>
      <c r="VUO634" s="6"/>
      <c r="VUP634" s="6"/>
      <c r="VUQ634" s="6"/>
      <c r="VUR634" s="6"/>
      <c r="VUS634" s="6"/>
      <c r="VUT634" s="6"/>
      <c r="VUU634" s="6"/>
      <c r="VUV634" s="6"/>
      <c r="VUW634" s="6"/>
      <c r="VUX634" s="6"/>
      <c r="VUY634" s="6"/>
      <c r="VUZ634" s="6"/>
      <c r="VVA634" s="6"/>
      <c r="VVB634" s="6"/>
      <c r="VVC634" s="6"/>
      <c r="VVD634" s="6"/>
      <c r="VVE634" s="6"/>
      <c r="VVF634" s="6"/>
      <c r="VVG634" s="6"/>
      <c r="VVH634" s="6"/>
      <c r="VVI634" s="6"/>
      <c r="VVJ634" s="6"/>
      <c r="VVK634" s="6"/>
      <c r="VVL634" s="6"/>
      <c r="VVM634" s="6"/>
      <c r="VVN634" s="6"/>
      <c r="VVO634" s="6"/>
      <c r="VVP634" s="6"/>
      <c r="VVQ634" s="6"/>
      <c r="VVR634" s="6"/>
      <c r="VVS634" s="6"/>
      <c r="VVT634" s="6"/>
      <c r="VVU634" s="6"/>
      <c r="VVV634" s="6"/>
      <c r="VVW634" s="6"/>
      <c r="VVX634" s="6"/>
      <c r="VVY634" s="6"/>
      <c r="VVZ634" s="6"/>
      <c r="VWA634" s="6"/>
      <c r="VWB634" s="6"/>
      <c r="VWC634" s="6"/>
      <c r="VWD634" s="6"/>
      <c r="VWE634" s="6"/>
      <c r="VWF634" s="6"/>
      <c r="VWG634" s="6"/>
      <c r="VWH634" s="6"/>
      <c r="VWI634" s="6"/>
      <c r="VWJ634" s="6"/>
      <c r="VWK634" s="6"/>
      <c r="VWL634" s="6"/>
      <c r="VWM634" s="6"/>
      <c r="VWN634" s="6"/>
      <c r="VWO634" s="6"/>
      <c r="VWP634" s="6"/>
      <c r="VWQ634" s="6"/>
      <c r="VWR634" s="6"/>
      <c r="VWS634" s="6"/>
      <c r="VWT634" s="6"/>
      <c r="VWU634" s="6"/>
      <c r="VWV634" s="6"/>
      <c r="VWW634" s="6"/>
      <c r="VWX634" s="6"/>
      <c r="VWY634" s="6"/>
      <c r="VWZ634" s="6"/>
      <c r="VXA634" s="6"/>
      <c r="VXB634" s="6"/>
      <c r="VXC634" s="6"/>
      <c r="VXD634" s="6"/>
      <c r="VXE634" s="6"/>
      <c r="VXF634" s="6"/>
      <c r="VXG634" s="6"/>
      <c r="VXH634" s="6"/>
      <c r="VXI634" s="6"/>
      <c r="VXJ634" s="6"/>
      <c r="VXK634" s="6"/>
      <c r="VXL634" s="6"/>
      <c r="VXM634" s="6"/>
      <c r="VXN634" s="6"/>
      <c r="VXO634" s="6"/>
      <c r="VXP634" s="6"/>
      <c r="VXQ634" s="6"/>
      <c r="VXR634" s="6"/>
      <c r="VXS634" s="6"/>
      <c r="VXT634" s="6"/>
      <c r="VXU634" s="6"/>
      <c r="VXV634" s="6"/>
      <c r="VXW634" s="6"/>
      <c r="VXX634" s="6"/>
      <c r="VXY634" s="6"/>
      <c r="VXZ634" s="6"/>
      <c r="VYA634" s="6"/>
      <c r="VYB634" s="6"/>
      <c r="VYC634" s="6"/>
      <c r="VYD634" s="6"/>
      <c r="VYE634" s="6"/>
      <c r="VYF634" s="6"/>
      <c r="VYG634" s="6"/>
      <c r="VYH634" s="6"/>
      <c r="VYI634" s="6"/>
      <c r="VYJ634" s="6"/>
      <c r="VYK634" s="6"/>
      <c r="VYL634" s="6"/>
      <c r="VYM634" s="6"/>
      <c r="VYN634" s="6"/>
      <c r="VYO634" s="6"/>
      <c r="VYP634" s="6"/>
      <c r="VYQ634" s="6"/>
      <c r="VYR634" s="6"/>
      <c r="VYS634" s="6"/>
      <c r="VYT634" s="6"/>
      <c r="VYU634" s="6"/>
      <c r="VYV634" s="6"/>
      <c r="VYW634" s="6"/>
      <c r="VYX634" s="6"/>
      <c r="VYY634" s="6"/>
      <c r="VYZ634" s="6"/>
      <c r="VZA634" s="6"/>
      <c r="VZB634" s="6"/>
      <c r="VZC634" s="6"/>
      <c r="VZD634" s="6"/>
      <c r="VZE634" s="6"/>
      <c r="VZF634" s="6"/>
      <c r="VZG634" s="6"/>
      <c r="VZH634" s="6"/>
      <c r="VZI634" s="6"/>
      <c r="VZJ634" s="6"/>
      <c r="VZK634" s="6"/>
      <c r="VZL634" s="6"/>
      <c r="VZM634" s="6"/>
      <c r="VZN634" s="6"/>
      <c r="VZO634" s="6"/>
      <c r="VZP634" s="6"/>
      <c r="VZQ634" s="6"/>
      <c r="VZR634" s="6"/>
      <c r="VZS634" s="6"/>
      <c r="VZT634" s="6"/>
      <c r="VZU634" s="6"/>
      <c r="VZV634" s="6"/>
      <c r="VZW634" s="6"/>
      <c r="VZX634" s="6"/>
      <c r="VZY634" s="6"/>
      <c r="VZZ634" s="6"/>
      <c r="WAA634" s="6"/>
      <c r="WAB634" s="6"/>
      <c r="WAC634" s="6"/>
      <c r="WAD634" s="6"/>
      <c r="WAE634" s="6"/>
      <c r="WAF634" s="6"/>
      <c r="WAG634" s="6"/>
      <c r="WAH634" s="6"/>
      <c r="WAI634" s="6"/>
      <c r="WAJ634" s="6"/>
      <c r="WAK634" s="6"/>
      <c r="WAL634" s="6"/>
      <c r="WAM634" s="6"/>
      <c r="WAN634" s="6"/>
      <c r="WAO634" s="6"/>
      <c r="WAP634" s="6"/>
      <c r="WAQ634" s="6"/>
      <c r="WAR634" s="6"/>
      <c r="WAS634" s="6"/>
      <c r="WAT634" s="6"/>
      <c r="WAU634" s="6"/>
      <c r="WAV634" s="6"/>
      <c r="WAW634" s="6"/>
      <c r="WAX634" s="6"/>
      <c r="WAY634" s="6"/>
      <c r="WAZ634" s="6"/>
      <c r="WBA634" s="6"/>
      <c r="WBB634" s="6"/>
      <c r="WBC634" s="6"/>
      <c r="WBD634" s="6"/>
      <c r="WBE634" s="6"/>
      <c r="WBF634" s="6"/>
      <c r="WBG634" s="6"/>
      <c r="WBH634" s="6"/>
      <c r="WBI634" s="6"/>
      <c r="WBJ634" s="6"/>
      <c r="WBK634" s="6"/>
      <c r="WBL634" s="6"/>
      <c r="WBM634" s="6"/>
      <c r="WBN634" s="6"/>
      <c r="WBO634" s="6"/>
      <c r="WBP634" s="6"/>
      <c r="WBQ634" s="6"/>
      <c r="WBR634" s="6"/>
      <c r="WBS634" s="6"/>
      <c r="WBT634" s="6"/>
      <c r="WBU634" s="6"/>
      <c r="WBV634" s="6"/>
      <c r="WBW634" s="6"/>
      <c r="WBX634" s="6"/>
      <c r="WBY634" s="6"/>
      <c r="WBZ634" s="6"/>
      <c r="WCA634" s="6"/>
      <c r="WCB634" s="6"/>
      <c r="WCC634" s="6"/>
      <c r="WCD634" s="6"/>
      <c r="WCE634" s="6"/>
      <c r="WCF634" s="6"/>
      <c r="WCG634" s="6"/>
      <c r="WCH634" s="6"/>
      <c r="WCI634" s="6"/>
      <c r="WCJ634" s="6"/>
      <c r="WCK634" s="6"/>
      <c r="WCL634" s="6"/>
      <c r="WCM634" s="6"/>
      <c r="WCN634" s="6"/>
      <c r="WCO634" s="6"/>
      <c r="WCP634" s="6"/>
      <c r="WCQ634" s="6"/>
      <c r="WCR634" s="6"/>
      <c r="WCS634" s="6"/>
      <c r="WCT634" s="6"/>
      <c r="WCU634" s="6"/>
      <c r="WCV634" s="6"/>
      <c r="WCW634" s="6"/>
      <c r="WCX634" s="6"/>
      <c r="WCY634" s="6"/>
      <c r="WCZ634" s="6"/>
      <c r="WDA634" s="6"/>
      <c r="WDB634" s="6"/>
      <c r="WDC634" s="6"/>
      <c r="WDD634" s="6"/>
      <c r="WDE634" s="6"/>
      <c r="WDF634" s="6"/>
      <c r="WDG634" s="6"/>
      <c r="WDH634" s="6"/>
      <c r="WDI634" s="6"/>
      <c r="WDJ634" s="6"/>
      <c r="WDK634" s="6"/>
      <c r="WDL634" s="6"/>
      <c r="WDM634" s="6"/>
      <c r="WDN634" s="6"/>
      <c r="WDO634" s="6"/>
      <c r="WDP634" s="6"/>
      <c r="WDQ634" s="6"/>
      <c r="WDR634" s="6"/>
      <c r="WDS634" s="6"/>
      <c r="WDT634" s="6"/>
      <c r="WDU634" s="6"/>
      <c r="WDV634" s="6"/>
      <c r="WDW634" s="6"/>
      <c r="WDX634" s="6"/>
      <c r="WDY634" s="6"/>
      <c r="WDZ634" s="6"/>
      <c r="WEA634" s="6"/>
      <c r="WEB634" s="6"/>
      <c r="WEC634" s="6"/>
      <c r="WED634" s="6"/>
      <c r="WEE634" s="6"/>
      <c r="WEF634" s="6"/>
      <c r="WEG634" s="6"/>
      <c r="WEH634" s="6"/>
      <c r="WEI634" s="6"/>
      <c r="WEJ634" s="6"/>
      <c r="WEK634" s="6"/>
      <c r="WEL634" s="6"/>
      <c r="WEM634" s="6"/>
      <c r="WEN634" s="6"/>
      <c r="WEO634" s="6"/>
      <c r="WEP634" s="6"/>
      <c r="WEQ634" s="6"/>
      <c r="WER634" s="6"/>
      <c r="WES634" s="6"/>
      <c r="WET634" s="6"/>
      <c r="WEU634" s="6"/>
      <c r="WEV634" s="6"/>
      <c r="WEW634" s="6"/>
      <c r="WEX634" s="6"/>
      <c r="WEY634" s="6"/>
      <c r="WEZ634" s="6"/>
      <c r="WFA634" s="6"/>
      <c r="WFB634" s="6"/>
      <c r="WFC634" s="6"/>
      <c r="WFD634" s="6"/>
      <c r="WFE634" s="6"/>
      <c r="WFF634" s="6"/>
      <c r="WFG634" s="6"/>
      <c r="WFH634" s="6"/>
      <c r="WFI634" s="6"/>
      <c r="WFJ634" s="6"/>
      <c r="WFK634" s="6"/>
      <c r="WFL634" s="6"/>
      <c r="WFM634" s="6"/>
      <c r="WFN634" s="6"/>
      <c r="WFO634" s="6"/>
      <c r="WFP634" s="6"/>
      <c r="WFQ634" s="6"/>
      <c r="WFR634" s="6"/>
      <c r="WFS634" s="6"/>
      <c r="WFT634" s="6"/>
      <c r="WFU634" s="6"/>
      <c r="WFV634" s="6"/>
      <c r="WFW634" s="6"/>
      <c r="WFX634" s="6"/>
      <c r="WFY634" s="6"/>
      <c r="WFZ634" s="6"/>
      <c r="WGA634" s="6"/>
      <c r="WGB634" s="6"/>
      <c r="WGC634" s="6"/>
      <c r="WGD634" s="6"/>
      <c r="WGE634" s="6"/>
      <c r="WGF634" s="6"/>
      <c r="WGG634" s="6"/>
      <c r="WGH634" s="6"/>
      <c r="WGI634" s="6"/>
      <c r="WGJ634" s="6"/>
      <c r="WGK634" s="6"/>
      <c r="WGL634" s="6"/>
      <c r="WGM634" s="6"/>
      <c r="WGN634" s="6"/>
      <c r="WGO634" s="6"/>
      <c r="WGP634" s="6"/>
      <c r="WGQ634" s="6"/>
      <c r="WGR634" s="6"/>
      <c r="WGS634" s="6"/>
      <c r="WGT634" s="6"/>
      <c r="WGU634" s="6"/>
      <c r="WGV634" s="6"/>
      <c r="WGW634" s="6"/>
      <c r="WGX634" s="6"/>
      <c r="WGY634" s="6"/>
      <c r="WGZ634" s="6"/>
      <c r="WHA634" s="6"/>
      <c r="WHB634" s="6"/>
      <c r="WHC634" s="6"/>
      <c r="WHD634" s="6"/>
      <c r="WHE634" s="6"/>
      <c r="WHF634" s="6"/>
      <c r="WHG634" s="6"/>
      <c r="WHH634" s="6"/>
      <c r="WHI634" s="6"/>
      <c r="WHJ634" s="6"/>
      <c r="WHK634" s="6"/>
      <c r="WHL634" s="6"/>
      <c r="WHM634" s="6"/>
      <c r="WHN634" s="6"/>
      <c r="WHO634" s="6"/>
      <c r="WHP634" s="6"/>
      <c r="WHQ634" s="6"/>
      <c r="WHR634" s="6"/>
      <c r="WHS634" s="6"/>
      <c r="WHT634" s="6"/>
      <c r="WHU634" s="6"/>
      <c r="WHV634" s="6"/>
      <c r="WHW634" s="6"/>
      <c r="WHX634" s="6"/>
      <c r="WHY634" s="6"/>
      <c r="WHZ634" s="6"/>
      <c r="WIA634" s="6"/>
      <c r="WIB634" s="6"/>
      <c r="WIC634" s="6"/>
      <c r="WID634" s="6"/>
      <c r="WIE634" s="6"/>
      <c r="WIF634" s="6"/>
      <c r="WIG634" s="6"/>
      <c r="WIH634" s="6"/>
      <c r="WII634" s="6"/>
      <c r="WIJ634" s="6"/>
      <c r="WIK634" s="6"/>
      <c r="WIL634" s="6"/>
      <c r="WIM634" s="6"/>
      <c r="WIN634" s="6"/>
      <c r="WIO634" s="6"/>
      <c r="WIP634" s="6"/>
      <c r="WIQ634" s="6"/>
      <c r="WIR634" s="6"/>
      <c r="WIS634" s="6"/>
      <c r="WIT634" s="6"/>
      <c r="WIU634" s="6"/>
      <c r="WIV634" s="6"/>
      <c r="WIW634" s="6"/>
      <c r="WIX634" s="6"/>
      <c r="WIY634" s="6"/>
      <c r="WIZ634" s="6"/>
      <c r="WJA634" s="6"/>
      <c r="WJB634" s="6"/>
      <c r="WJC634" s="6"/>
      <c r="WJD634" s="6"/>
      <c r="WJE634" s="6"/>
      <c r="WJF634" s="6"/>
      <c r="WJG634" s="6"/>
      <c r="WJH634" s="6"/>
      <c r="WJI634" s="6"/>
      <c r="WJJ634" s="6"/>
      <c r="WJK634" s="6"/>
      <c r="WJL634" s="6"/>
      <c r="WJM634" s="6"/>
      <c r="WJN634" s="6"/>
      <c r="WJO634" s="6"/>
      <c r="WJP634" s="6"/>
      <c r="WJQ634" s="6"/>
      <c r="WJR634" s="6"/>
      <c r="WJS634" s="6"/>
      <c r="WJT634" s="6"/>
      <c r="WJU634" s="6"/>
      <c r="WJV634" s="6"/>
      <c r="WJW634" s="6"/>
      <c r="WJX634" s="6"/>
      <c r="WJY634" s="6"/>
      <c r="WJZ634" s="6"/>
      <c r="WKA634" s="6"/>
      <c r="WKB634" s="6"/>
      <c r="WKC634" s="6"/>
      <c r="WKD634" s="6"/>
      <c r="WKE634" s="6"/>
      <c r="WKF634" s="6"/>
      <c r="WKG634" s="6"/>
      <c r="WKH634" s="6"/>
      <c r="WKI634" s="6"/>
      <c r="WKJ634" s="6"/>
      <c r="WKK634" s="6"/>
      <c r="WKL634" s="6"/>
      <c r="WKM634" s="6"/>
      <c r="WKN634" s="6"/>
      <c r="WKO634" s="6"/>
      <c r="WKP634" s="6"/>
      <c r="WKQ634" s="6"/>
      <c r="WKR634" s="6"/>
      <c r="WKS634" s="6"/>
      <c r="WKT634" s="6"/>
      <c r="WKU634" s="6"/>
      <c r="WKV634" s="6"/>
      <c r="WKW634" s="6"/>
      <c r="WKX634" s="6"/>
      <c r="WKY634" s="6"/>
      <c r="WKZ634" s="6"/>
      <c r="WLA634" s="6"/>
      <c r="WLB634" s="6"/>
      <c r="WLC634" s="6"/>
      <c r="WLD634" s="6"/>
      <c r="WLE634" s="6"/>
      <c r="WLF634" s="6"/>
      <c r="WLG634" s="6"/>
      <c r="WLH634" s="6"/>
      <c r="WLI634" s="6"/>
      <c r="WLJ634" s="6"/>
      <c r="WLK634" s="6"/>
      <c r="WLL634" s="6"/>
      <c r="WLM634" s="6"/>
      <c r="WLN634" s="6"/>
      <c r="WLO634" s="6"/>
      <c r="WLP634" s="6"/>
      <c r="WLQ634" s="6"/>
      <c r="WLR634" s="6"/>
      <c r="WLS634" s="6"/>
      <c r="WLT634" s="6"/>
      <c r="WLU634" s="6"/>
      <c r="WLV634" s="6"/>
      <c r="WLW634" s="6"/>
      <c r="WLX634" s="6"/>
      <c r="WLY634" s="6"/>
      <c r="WLZ634" s="6"/>
      <c r="WMA634" s="6"/>
      <c r="WMB634" s="6"/>
      <c r="WMC634" s="6"/>
      <c r="WMD634" s="6"/>
      <c r="WME634" s="6"/>
      <c r="WMF634" s="6"/>
      <c r="WMG634" s="6"/>
      <c r="WMH634" s="6"/>
      <c r="WMI634" s="6"/>
      <c r="WMJ634" s="6"/>
      <c r="WMK634" s="6"/>
      <c r="WML634" s="6"/>
      <c r="WMM634" s="6"/>
      <c r="WMN634" s="6"/>
      <c r="WMO634" s="6"/>
      <c r="WMP634" s="6"/>
      <c r="WMQ634" s="6"/>
      <c r="WMR634" s="6"/>
      <c r="WMS634" s="6"/>
      <c r="WMT634" s="6"/>
      <c r="WMU634" s="6"/>
      <c r="WMV634" s="6"/>
      <c r="WMW634" s="6"/>
      <c r="WMX634" s="6"/>
      <c r="WMY634" s="6"/>
      <c r="WMZ634" s="6"/>
      <c r="WNA634" s="6"/>
      <c r="WNB634" s="6"/>
      <c r="WNC634" s="6"/>
      <c r="WND634" s="6"/>
      <c r="WNE634" s="6"/>
      <c r="WNF634" s="6"/>
      <c r="WNG634" s="6"/>
      <c r="WNH634" s="6"/>
      <c r="WNI634" s="6"/>
      <c r="WNJ634" s="6"/>
      <c r="WNK634" s="6"/>
      <c r="WNL634" s="6"/>
      <c r="WNM634" s="6"/>
      <c r="WNN634" s="6"/>
      <c r="WNO634" s="6"/>
      <c r="WNP634" s="6"/>
      <c r="WNQ634" s="6"/>
      <c r="WNR634" s="6"/>
      <c r="WNS634" s="6"/>
      <c r="WNT634" s="6"/>
      <c r="WNU634" s="6"/>
      <c r="WNV634" s="6"/>
      <c r="WNW634" s="6"/>
      <c r="WNX634" s="6"/>
      <c r="WNY634" s="6"/>
      <c r="WNZ634" s="6"/>
      <c r="WOA634" s="6"/>
      <c r="WOB634" s="6"/>
      <c r="WOC634" s="6"/>
      <c r="WOD634" s="6"/>
      <c r="WOE634" s="6"/>
      <c r="WOF634" s="6"/>
      <c r="WOG634" s="6"/>
      <c r="WOH634" s="6"/>
      <c r="WOI634" s="6"/>
      <c r="WOJ634" s="6"/>
      <c r="WOK634" s="6"/>
      <c r="WOL634" s="6"/>
      <c r="WOM634" s="6"/>
      <c r="WON634" s="6"/>
      <c r="WOO634" s="6"/>
      <c r="WOP634" s="6"/>
      <c r="WOQ634" s="6"/>
      <c r="WOR634" s="6"/>
      <c r="WOS634" s="6"/>
      <c r="WOT634" s="6"/>
      <c r="WOU634" s="6"/>
      <c r="WOV634" s="6"/>
      <c r="WOW634" s="6"/>
      <c r="WOX634" s="6"/>
      <c r="WOY634" s="6"/>
      <c r="WOZ634" s="6"/>
      <c r="WPA634" s="6"/>
      <c r="WPB634" s="6"/>
      <c r="WPC634" s="6"/>
      <c r="WPD634" s="6"/>
      <c r="WPE634" s="6"/>
      <c r="WPF634" s="6"/>
      <c r="WPG634" s="6"/>
      <c r="WPH634" s="6"/>
      <c r="WPI634" s="6"/>
      <c r="WPJ634" s="6"/>
      <c r="WPK634" s="6"/>
      <c r="WPL634" s="6"/>
      <c r="WPM634" s="6"/>
      <c r="WPN634" s="6"/>
      <c r="WPO634" s="6"/>
      <c r="WPP634" s="6"/>
      <c r="WPQ634" s="6"/>
      <c r="WPR634" s="6"/>
      <c r="WPS634" s="6"/>
      <c r="WPT634" s="6"/>
      <c r="WPU634" s="6"/>
      <c r="WPV634" s="6"/>
      <c r="WPW634" s="6"/>
      <c r="WPX634" s="6"/>
      <c r="WPY634" s="6"/>
      <c r="WPZ634" s="6"/>
      <c r="WQA634" s="6"/>
      <c r="WQB634" s="6"/>
      <c r="WQC634" s="6"/>
      <c r="WQD634" s="6"/>
      <c r="WQE634" s="6"/>
      <c r="WQF634" s="6"/>
      <c r="WQG634" s="6"/>
      <c r="WQH634" s="6"/>
      <c r="WQI634" s="6"/>
      <c r="WQJ634" s="6"/>
      <c r="WQK634" s="6"/>
      <c r="WQL634" s="6"/>
      <c r="WQM634" s="6"/>
      <c r="WQN634" s="6"/>
      <c r="WQO634" s="6"/>
      <c r="WQP634" s="6"/>
      <c r="WQQ634" s="6"/>
      <c r="WQR634" s="6"/>
      <c r="WQS634" s="6"/>
      <c r="WQT634" s="6"/>
      <c r="WQU634" s="6"/>
      <c r="WQV634" s="6"/>
      <c r="WQW634" s="6"/>
      <c r="WQX634" s="6"/>
      <c r="WQY634" s="6"/>
      <c r="WQZ634" s="6"/>
      <c r="WRA634" s="6"/>
      <c r="WRB634" s="6"/>
      <c r="WRC634" s="6"/>
      <c r="WRD634" s="6"/>
      <c r="WRE634" s="6"/>
      <c r="WRF634" s="6"/>
      <c r="WRG634" s="6"/>
      <c r="WRH634" s="6"/>
      <c r="WRI634" s="6"/>
      <c r="WRJ634" s="6"/>
      <c r="WRK634" s="6"/>
      <c r="WRL634" s="6"/>
      <c r="WRM634" s="6"/>
      <c r="WRN634" s="6"/>
      <c r="WRO634" s="6"/>
      <c r="WRP634" s="6"/>
      <c r="WRQ634" s="6"/>
      <c r="WRR634" s="6"/>
      <c r="WRS634" s="6"/>
      <c r="WRT634" s="6"/>
      <c r="WRU634" s="6"/>
      <c r="WRV634" s="6"/>
      <c r="WRW634" s="6"/>
      <c r="WRX634" s="6"/>
      <c r="WRY634" s="6"/>
      <c r="WRZ634" s="6"/>
      <c r="WSA634" s="6"/>
      <c r="WSB634" s="6"/>
      <c r="WSC634" s="6"/>
      <c r="WSD634" s="6"/>
      <c r="WSE634" s="6"/>
      <c r="WSF634" s="6"/>
      <c r="WSG634" s="6"/>
      <c r="WSH634" s="6"/>
      <c r="WSI634" s="6"/>
      <c r="WSJ634" s="6"/>
      <c r="WSK634" s="6"/>
      <c r="WSL634" s="6"/>
      <c r="WSM634" s="6"/>
      <c r="WSN634" s="6"/>
      <c r="WSO634" s="6"/>
      <c r="WSP634" s="6"/>
      <c r="WSQ634" s="6"/>
      <c r="WSR634" s="6"/>
      <c r="WSS634" s="6"/>
      <c r="WST634" s="6"/>
      <c r="WSU634" s="6"/>
      <c r="WSV634" s="6"/>
      <c r="WSW634" s="6"/>
      <c r="WSX634" s="6"/>
      <c r="WSY634" s="6"/>
      <c r="WSZ634" s="6"/>
      <c r="WTA634" s="6"/>
      <c r="WTB634" s="6"/>
      <c r="WTC634" s="6"/>
      <c r="WTD634" s="6"/>
      <c r="WTE634" s="6"/>
      <c r="WTF634" s="6"/>
      <c r="WTG634" s="6"/>
      <c r="WTH634" s="6"/>
      <c r="WTI634" s="6"/>
      <c r="WTJ634" s="6"/>
      <c r="WTK634" s="6"/>
      <c r="WTL634" s="6"/>
      <c r="WTM634" s="6"/>
      <c r="WTN634" s="6"/>
      <c r="WTO634" s="6"/>
      <c r="WTP634" s="6"/>
      <c r="WTQ634" s="6"/>
      <c r="WTR634" s="6"/>
      <c r="WTS634" s="6"/>
      <c r="WTT634" s="6"/>
      <c r="WTU634" s="6"/>
      <c r="WTV634" s="6"/>
      <c r="WTW634" s="6"/>
      <c r="WTX634" s="6"/>
      <c r="WTY634" s="6"/>
      <c r="WTZ634" s="6"/>
      <c r="WUA634" s="6"/>
      <c r="WUB634" s="6"/>
      <c r="WUC634" s="6"/>
      <c r="WUD634" s="6"/>
      <c r="WUE634" s="6"/>
      <c r="WUF634" s="6"/>
      <c r="WUG634" s="6"/>
      <c r="WUH634" s="6"/>
      <c r="WUI634" s="6"/>
      <c r="WUJ634" s="6"/>
      <c r="WUK634" s="6"/>
      <c r="WUL634" s="6"/>
      <c r="WUM634" s="6"/>
      <c r="WUN634" s="6"/>
      <c r="WUO634" s="6"/>
      <c r="WUP634" s="6"/>
      <c r="WUQ634" s="6"/>
      <c r="WUR634" s="6"/>
      <c r="WUS634" s="6"/>
      <c r="WUT634" s="6"/>
      <c r="WUU634" s="6"/>
      <c r="WUV634" s="6"/>
      <c r="WUW634" s="6"/>
      <c r="WUX634" s="6"/>
      <c r="WUY634" s="6"/>
      <c r="WUZ634" s="6"/>
      <c r="WVA634" s="6"/>
      <c r="WVB634" s="6"/>
      <c r="WVC634" s="6"/>
      <c r="WVD634" s="6"/>
      <c r="WVE634" s="6"/>
      <c r="WVF634" s="6"/>
      <c r="WVG634" s="6"/>
      <c r="WVH634" s="6"/>
      <c r="WVI634" s="6"/>
      <c r="WVJ634" s="6"/>
      <c r="WVK634" s="6"/>
      <c r="WVL634" s="6"/>
      <c r="WVM634" s="6"/>
      <c r="WVN634" s="6"/>
      <c r="WVO634" s="6"/>
      <c r="WVP634" s="6"/>
      <c r="WVQ634" s="6"/>
      <c r="WVR634" s="6"/>
      <c r="WVS634" s="6"/>
      <c r="WVT634" s="6"/>
      <c r="WVU634" s="6"/>
      <c r="WVV634" s="6"/>
      <c r="WVW634" s="6"/>
      <c r="WVX634" s="6"/>
      <c r="WVY634" s="6"/>
      <c r="WVZ634" s="6"/>
      <c r="WWA634" s="6"/>
      <c r="WWB634" s="6"/>
      <c r="WWC634" s="6"/>
      <c r="WWD634" s="6"/>
      <c r="WWE634" s="6"/>
      <c r="WWF634" s="6"/>
      <c r="WWG634" s="6"/>
      <c r="WWH634" s="6"/>
      <c r="WWI634" s="6"/>
      <c r="WWJ634" s="6"/>
      <c r="WWK634" s="6"/>
      <c r="WWL634" s="6"/>
      <c r="WWM634" s="6"/>
      <c r="WWN634" s="6"/>
      <c r="WWO634" s="6"/>
      <c r="WWP634" s="6"/>
      <c r="WWQ634" s="6"/>
      <c r="WWR634" s="6"/>
      <c r="WWS634" s="6"/>
      <c r="WWT634" s="6"/>
      <c r="WWU634" s="6"/>
      <c r="WWV634" s="6"/>
      <c r="WWW634" s="6"/>
      <c r="WWX634" s="6"/>
      <c r="WWY634" s="6"/>
      <c r="WWZ634" s="6"/>
      <c r="WXA634" s="6"/>
      <c r="WXB634" s="6"/>
      <c r="WXC634" s="6"/>
      <c r="WXD634" s="6"/>
      <c r="WXE634" s="6"/>
      <c r="WXF634" s="6"/>
      <c r="WXG634" s="6"/>
      <c r="WXH634" s="6"/>
      <c r="WXI634" s="6"/>
      <c r="WXJ634" s="6"/>
      <c r="WXK634" s="6"/>
      <c r="WXL634" s="6"/>
      <c r="WXM634" s="6"/>
      <c r="WXN634" s="6"/>
      <c r="WXO634" s="6"/>
      <c r="WXP634" s="6"/>
      <c r="WXQ634" s="6"/>
    </row>
    <row r="635" spans="1:16189" s="2" customFormat="1">
      <c r="A635" s="936" t="s">
        <v>62</v>
      </c>
      <c r="B635" s="196" t="s">
        <v>63</v>
      </c>
      <c r="C635" s="196"/>
      <c r="D635" s="857"/>
      <c r="E635" s="857"/>
      <c r="F635" s="857"/>
      <c r="G635" s="857"/>
      <c r="H635" s="546"/>
      <c r="I635" s="883"/>
      <c r="J635" s="196"/>
      <c r="K635" s="196"/>
      <c r="L635" s="196"/>
      <c r="M635" s="423"/>
      <c r="N635" s="196"/>
      <c r="O635" s="884"/>
      <c r="P635" s="196"/>
      <c r="Q635" s="196"/>
      <c r="R635" s="884"/>
      <c r="S635" s="196"/>
      <c r="T635" s="196"/>
      <c r="U635" s="196"/>
      <c r="V635" s="196"/>
      <c r="W635" s="196"/>
      <c r="X635" s="196"/>
      <c r="Y635" s="196"/>
      <c r="Z635" s="196"/>
      <c r="AA635" s="196"/>
      <c r="AB635" s="196"/>
      <c r="AC635" s="196"/>
      <c r="AD635" s="196"/>
      <c r="AE635" s="196"/>
      <c r="AF635" s="196"/>
      <c r="AG635" s="196"/>
      <c r="AH635" s="196"/>
      <c r="AI635" s="196"/>
      <c r="AJ635" s="196"/>
      <c r="AK635" s="196"/>
      <c r="AL635" s="196"/>
      <c r="AM635" s="196"/>
      <c r="AN635" s="196"/>
      <c r="AO635" s="196"/>
      <c r="AP635" s="196"/>
      <c r="AQ635" s="196"/>
      <c r="AR635" s="196"/>
      <c r="AS635" s="196"/>
      <c r="AT635" s="196"/>
      <c r="AU635" s="196"/>
      <c r="AV635" s="196"/>
      <c r="AW635" s="196"/>
      <c r="AX635" s="196"/>
      <c r="AY635" s="196"/>
      <c r="AZ635" s="196"/>
      <c r="BA635" s="196"/>
      <c r="BB635" s="196"/>
      <c r="BC635" s="196"/>
      <c r="BD635" s="196"/>
      <c r="BE635" s="935"/>
      <c r="BF635" s="14"/>
      <c r="BG635" s="14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  <c r="EZ635" s="6"/>
      <c r="FA635" s="6"/>
      <c r="FB635" s="6"/>
      <c r="FC635" s="6"/>
      <c r="FD635" s="6"/>
      <c r="FE635" s="6"/>
      <c r="FF635" s="6"/>
      <c r="FG635" s="6"/>
      <c r="FH635" s="6"/>
      <c r="FI635" s="6"/>
      <c r="FJ635" s="6"/>
      <c r="FK635" s="6"/>
      <c r="FL635" s="6"/>
      <c r="FM635" s="6"/>
      <c r="FN635" s="6"/>
      <c r="FO635" s="6"/>
      <c r="FP635" s="6"/>
      <c r="FQ635" s="6"/>
      <c r="FR635" s="6"/>
      <c r="FS635" s="6"/>
      <c r="FT635" s="6"/>
      <c r="FU635" s="6"/>
      <c r="FV635" s="6"/>
      <c r="FW635" s="6"/>
      <c r="FX635" s="6"/>
      <c r="FY635" s="6"/>
      <c r="FZ635" s="6"/>
      <c r="GA635" s="6"/>
      <c r="GB635" s="6"/>
      <c r="GC635" s="6"/>
      <c r="GD635" s="6"/>
      <c r="GE635" s="6"/>
      <c r="GF635" s="6"/>
      <c r="GG635" s="6"/>
      <c r="GH635" s="6"/>
      <c r="GI635" s="6"/>
      <c r="GJ635" s="6"/>
      <c r="GK635" s="6"/>
      <c r="GL635" s="6"/>
      <c r="GM635" s="6"/>
      <c r="GN635" s="6"/>
      <c r="GO635" s="6"/>
      <c r="GP635" s="6"/>
      <c r="GQ635" s="6"/>
      <c r="GR635" s="6"/>
      <c r="GS635" s="6"/>
      <c r="GT635" s="6"/>
      <c r="GU635" s="6"/>
      <c r="GV635" s="6"/>
      <c r="GW635" s="6"/>
      <c r="GX635" s="6"/>
      <c r="GY635" s="6"/>
      <c r="GZ635" s="6"/>
      <c r="HA635" s="6"/>
      <c r="HB635" s="6"/>
      <c r="HC635" s="6"/>
      <c r="HD635" s="6"/>
      <c r="HE635" s="6"/>
      <c r="HF635" s="6"/>
      <c r="HG635" s="6"/>
      <c r="HH635" s="6"/>
      <c r="HI635" s="6"/>
      <c r="HJ635" s="6"/>
      <c r="HK635" s="6"/>
      <c r="HL635" s="6"/>
      <c r="HM635" s="6"/>
      <c r="HN635" s="6"/>
      <c r="HO635" s="6"/>
      <c r="HP635" s="6"/>
      <c r="HQ635" s="6"/>
      <c r="HR635" s="6"/>
      <c r="HS635" s="6"/>
      <c r="HT635" s="6"/>
      <c r="HU635" s="6"/>
      <c r="HV635" s="6"/>
      <c r="HW635" s="6"/>
      <c r="HX635" s="6"/>
      <c r="HY635" s="6"/>
      <c r="HZ635" s="6"/>
      <c r="IA635" s="6"/>
      <c r="IB635" s="6"/>
      <c r="IC635" s="6"/>
      <c r="ID635" s="6"/>
      <c r="IE635" s="6"/>
      <c r="IF635" s="6"/>
      <c r="IG635" s="6"/>
      <c r="IH635" s="6"/>
      <c r="II635" s="6"/>
      <c r="IJ635" s="6"/>
      <c r="IK635" s="6"/>
      <c r="IL635" s="6"/>
      <c r="IM635" s="6"/>
      <c r="IN635" s="6"/>
      <c r="IO635" s="6"/>
      <c r="IP635" s="6"/>
      <c r="IQ635" s="6"/>
      <c r="IR635" s="6"/>
      <c r="IS635" s="6"/>
      <c r="IT635" s="6"/>
      <c r="IU635" s="6"/>
      <c r="IV635" s="6"/>
      <c r="IW635" s="6"/>
      <c r="IX635" s="6"/>
      <c r="IY635" s="6"/>
      <c r="IZ635" s="6"/>
      <c r="JA635" s="6"/>
      <c r="JB635" s="6"/>
      <c r="JC635" s="6"/>
      <c r="JD635" s="6"/>
      <c r="JE635" s="6"/>
      <c r="JF635" s="6"/>
      <c r="JG635" s="6"/>
      <c r="JH635" s="6"/>
      <c r="JI635" s="6"/>
      <c r="JJ635" s="6"/>
      <c r="JK635" s="6"/>
      <c r="JL635" s="6"/>
      <c r="JM635" s="6"/>
      <c r="JN635" s="6"/>
      <c r="JO635" s="6"/>
      <c r="JP635" s="6"/>
      <c r="JQ635" s="6"/>
      <c r="JR635" s="6"/>
      <c r="JS635" s="6"/>
      <c r="JT635" s="6"/>
      <c r="JU635" s="6"/>
      <c r="JV635" s="6"/>
      <c r="JW635" s="6"/>
      <c r="JX635" s="6"/>
      <c r="JY635" s="6"/>
      <c r="JZ635" s="6"/>
      <c r="KA635" s="6"/>
      <c r="KB635" s="6"/>
      <c r="KC635" s="6"/>
      <c r="KD635" s="6"/>
      <c r="KE635" s="6"/>
      <c r="KF635" s="6"/>
      <c r="KG635" s="6"/>
      <c r="KH635" s="6"/>
      <c r="KI635" s="6"/>
      <c r="KJ635" s="6"/>
      <c r="KK635" s="6"/>
      <c r="KL635" s="6"/>
      <c r="KM635" s="6"/>
      <c r="KN635" s="6"/>
      <c r="KO635" s="6"/>
      <c r="KP635" s="6"/>
      <c r="KQ635" s="6"/>
      <c r="KR635" s="6"/>
      <c r="KS635" s="6"/>
      <c r="KT635" s="6"/>
      <c r="KU635" s="6"/>
      <c r="KV635" s="6"/>
      <c r="KW635" s="6"/>
      <c r="KX635" s="6"/>
      <c r="KY635" s="6"/>
      <c r="KZ635" s="6"/>
      <c r="LA635" s="6"/>
      <c r="LB635" s="6"/>
      <c r="LC635" s="6"/>
      <c r="LD635" s="6"/>
      <c r="LE635" s="6"/>
      <c r="LF635" s="6"/>
      <c r="LG635" s="6"/>
      <c r="LH635" s="6"/>
      <c r="LI635" s="6"/>
      <c r="LJ635" s="6"/>
      <c r="LK635" s="6"/>
      <c r="LL635" s="6"/>
      <c r="LM635" s="6"/>
      <c r="LN635" s="6"/>
      <c r="LO635" s="6"/>
      <c r="LP635" s="6"/>
      <c r="LQ635" s="6"/>
      <c r="LR635" s="6"/>
      <c r="LS635" s="6"/>
      <c r="LT635" s="6"/>
      <c r="LU635" s="6"/>
      <c r="LV635" s="6"/>
      <c r="LW635" s="6"/>
      <c r="LX635" s="6"/>
      <c r="LY635" s="6"/>
      <c r="LZ635" s="6"/>
      <c r="MA635" s="6"/>
      <c r="MB635" s="6"/>
      <c r="MC635" s="6"/>
      <c r="MD635" s="6"/>
      <c r="ME635" s="6"/>
      <c r="MF635" s="6"/>
      <c r="MG635" s="6"/>
      <c r="MH635" s="6"/>
      <c r="MI635" s="6"/>
      <c r="MJ635" s="6"/>
      <c r="MK635" s="6"/>
      <c r="ML635" s="6"/>
      <c r="MM635" s="6"/>
      <c r="MN635" s="6"/>
      <c r="MO635" s="6"/>
      <c r="MP635" s="6"/>
      <c r="MQ635" s="6"/>
      <c r="MR635" s="6"/>
      <c r="MS635" s="6"/>
      <c r="MT635" s="6"/>
      <c r="MU635" s="6"/>
      <c r="MV635" s="6"/>
      <c r="MW635" s="6"/>
      <c r="MX635" s="6"/>
      <c r="MY635" s="6"/>
      <c r="MZ635" s="6"/>
      <c r="NA635" s="6"/>
      <c r="NB635" s="6"/>
      <c r="NC635" s="6"/>
      <c r="ND635" s="6"/>
      <c r="NE635" s="6"/>
      <c r="NF635" s="6"/>
      <c r="NG635" s="6"/>
      <c r="NH635" s="6"/>
      <c r="NI635" s="6"/>
      <c r="NJ635" s="6"/>
      <c r="NK635" s="6"/>
      <c r="NL635" s="6"/>
      <c r="NM635" s="6"/>
      <c r="NN635" s="6"/>
      <c r="NO635" s="6"/>
      <c r="NP635" s="6"/>
      <c r="NQ635" s="6"/>
      <c r="NR635" s="6"/>
      <c r="NS635" s="6"/>
      <c r="NT635" s="6"/>
      <c r="NU635" s="6"/>
      <c r="NV635" s="6"/>
      <c r="NW635" s="6"/>
      <c r="NX635" s="6"/>
      <c r="NY635" s="6"/>
      <c r="NZ635" s="6"/>
      <c r="OA635" s="6"/>
      <c r="OB635" s="6"/>
      <c r="OC635" s="6"/>
      <c r="OD635" s="6"/>
      <c r="OE635" s="6"/>
      <c r="OF635" s="6"/>
      <c r="OG635" s="6"/>
      <c r="OH635" s="6"/>
      <c r="OI635" s="6"/>
      <c r="OJ635" s="6"/>
      <c r="OK635" s="6"/>
      <c r="OL635" s="6"/>
      <c r="OM635" s="6"/>
      <c r="ON635" s="6"/>
      <c r="OO635" s="6"/>
      <c r="OP635" s="6"/>
      <c r="OQ635" s="6"/>
      <c r="OR635" s="6"/>
      <c r="OS635" s="6"/>
      <c r="OT635" s="6"/>
      <c r="OU635" s="6"/>
      <c r="OV635" s="6"/>
      <c r="OW635" s="6"/>
      <c r="OX635" s="6"/>
      <c r="OY635" s="6"/>
      <c r="OZ635" s="6"/>
      <c r="PA635" s="6"/>
      <c r="PB635" s="6"/>
      <c r="PC635" s="6"/>
      <c r="PD635" s="6"/>
      <c r="PE635" s="6"/>
      <c r="PF635" s="6"/>
      <c r="PG635" s="6"/>
      <c r="PH635" s="6"/>
      <c r="PI635" s="6"/>
      <c r="PJ635" s="6"/>
      <c r="PK635" s="6"/>
      <c r="PL635" s="6"/>
      <c r="PM635" s="6"/>
      <c r="PN635" s="6"/>
      <c r="PO635" s="6"/>
      <c r="PP635" s="6"/>
      <c r="PQ635" s="6"/>
      <c r="PR635" s="6"/>
      <c r="PS635" s="6"/>
      <c r="PT635" s="6"/>
      <c r="PU635" s="6"/>
      <c r="PV635" s="6"/>
      <c r="PW635" s="6"/>
      <c r="PX635" s="6"/>
      <c r="PY635" s="6"/>
      <c r="PZ635" s="6"/>
      <c r="QA635" s="6"/>
      <c r="QB635" s="6"/>
      <c r="QC635" s="6"/>
      <c r="QD635" s="6"/>
      <c r="QE635" s="6"/>
      <c r="QF635" s="6"/>
      <c r="QG635" s="6"/>
      <c r="QH635" s="6"/>
      <c r="QI635" s="6"/>
      <c r="QJ635" s="6"/>
      <c r="QK635" s="6"/>
      <c r="QL635" s="6"/>
      <c r="QM635" s="6"/>
      <c r="QN635" s="6"/>
      <c r="QO635" s="6"/>
      <c r="QP635" s="6"/>
      <c r="QQ635" s="6"/>
      <c r="QR635" s="6"/>
      <c r="QS635" s="6"/>
      <c r="QT635" s="6"/>
      <c r="QU635" s="6"/>
      <c r="QV635" s="6"/>
      <c r="QW635" s="6"/>
      <c r="QX635" s="6"/>
      <c r="QY635" s="6"/>
      <c r="QZ635" s="6"/>
      <c r="RA635" s="6"/>
      <c r="RB635" s="6"/>
      <c r="RC635" s="6"/>
      <c r="RD635" s="6"/>
      <c r="RE635" s="6"/>
      <c r="RF635" s="6"/>
      <c r="RG635" s="6"/>
      <c r="RH635" s="6"/>
      <c r="RI635" s="6"/>
      <c r="RJ635" s="6"/>
      <c r="RK635" s="6"/>
      <c r="RL635" s="6"/>
      <c r="RM635" s="6"/>
      <c r="RN635" s="6"/>
      <c r="RO635" s="6"/>
      <c r="RP635" s="6"/>
      <c r="RQ635" s="6"/>
      <c r="RR635" s="6"/>
      <c r="RS635" s="6"/>
      <c r="RT635" s="6"/>
      <c r="RU635" s="6"/>
      <c r="RV635" s="6"/>
      <c r="RW635" s="6"/>
      <c r="RX635" s="6"/>
      <c r="RY635" s="6"/>
      <c r="RZ635" s="6"/>
      <c r="SA635" s="6"/>
      <c r="SB635" s="6"/>
      <c r="SC635" s="6"/>
      <c r="SD635" s="6"/>
      <c r="SE635" s="6"/>
      <c r="SF635" s="6"/>
      <c r="SG635" s="6"/>
      <c r="SH635" s="6"/>
      <c r="SI635" s="6"/>
      <c r="SJ635" s="6"/>
      <c r="SK635" s="6"/>
      <c r="SL635" s="6"/>
      <c r="SM635" s="6"/>
      <c r="SN635" s="6"/>
      <c r="SO635" s="6"/>
      <c r="SP635" s="6"/>
      <c r="SQ635" s="6"/>
      <c r="SR635" s="6"/>
      <c r="SS635" s="6"/>
      <c r="ST635" s="6"/>
      <c r="SU635" s="6"/>
      <c r="SV635" s="6"/>
      <c r="SW635" s="6"/>
      <c r="SX635" s="6"/>
      <c r="SY635" s="6"/>
      <c r="SZ635" s="6"/>
      <c r="TA635" s="6"/>
      <c r="TB635" s="6"/>
      <c r="TC635" s="6"/>
      <c r="TD635" s="6"/>
      <c r="TE635" s="6"/>
      <c r="TF635" s="6"/>
      <c r="TG635" s="6"/>
      <c r="TH635" s="6"/>
      <c r="TI635" s="6"/>
      <c r="TJ635" s="6"/>
      <c r="TK635" s="6"/>
      <c r="TL635" s="6"/>
      <c r="TM635" s="6"/>
      <c r="TN635" s="6"/>
      <c r="TO635" s="6"/>
      <c r="TP635" s="6"/>
      <c r="TQ635" s="6"/>
      <c r="TR635" s="6"/>
      <c r="TS635" s="6"/>
      <c r="TT635" s="6"/>
      <c r="TU635" s="6"/>
      <c r="TV635" s="6"/>
      <c r="TW635" s="6"/>
      <c r="TX635" s="6"/>
      <c r="TY635" s="6"/>
      <c r="TZ635" s="6"/>
      <c r="UA635" s="6"/>
      <c r="UB635" s="6"/>
      <c r="UC635" s="6"/>
      <c r="UD635" s="6"/>
      <c r="UE635" s="6"/>
      <c r="UF635" s="6"/>
      <c r="UG635" s="6"/>
      <c r="UH635" s="6"/>
      <c r="UI635" s="6"/>
      <c r="UJ635" s="6"/>
      <c r="UK635" s="6"/>
      <c r="UL635" s="6"/>
      <c r="UM635" s="6"/>
      <c r="UN635" s="6"/>
      <c r="UO635" s="6"/>
      <c r="UP635" s="6"/>
      <c r="UQ635" s="6"/>
      <c r="UR635" s="6"/>
      <c r="US635" s="6"/>
      <c r="UT635" s="6"/>
      <c r="UU635" s="6"/>
      <c r="UV635" s="6"/>
      <c r="UW635" s="6"/>
      <c r="UX635" s="6"/>
      <c r="UY635" s="6"/>
      <c r="UZ635" s="6"/>
      <c r="VA635" s="6"/>
      <c r="VB635" s="6"/>
      <c r="VC635" s="6"/>
      <c r="VD635" s="6"/>
      <c r="VE635" s="6"/>
      <c r="VF635" s="6"/>
      <c r="VG635" s="6"/>
      <c r="VH635" s="6"/>
      <c r="VI635" s="6"/>
      <c r="VJ635" s="6"/>
      <c r="VK635" s="6"/>
      <c r="VL635" s="6"/>
      <c r="VM635" s="6"/>
      <c r="VN635" s="6"/>
      <c r="VO635" s="6"/>
      <c r="VP635" s="6"/>
      <c r="VQ635" s="6"/>
      <c r="VR635" s="6"/>
      <c r="VS635" s="6"/>
      <c r="VT635" s="6"/>
      <c r="VU635" s="6"/>
      <c r="VV635" s="6"/>
      <c r="VW635" s="6"/>
      <c r="VX635" s="6"/>
      <c r="VY635" s="6"/>
      <c r="VZ635" s="6"/>
      <c r="WA635" s="6"/>
      <c r="WB635" s="6"/>
      <c r="WC635" s="6"/>
      <c r="WD635" s="6"/>
      <c r="WE635" s="6"/>
      <c r="WF635" s="6"/>
      <c r="WG635" s="6"/>
      <c r="WH635" s="6"/>
      <c r="WI635" s="6"/>
      <c r="WJ635" s="6"/>
      <c r="WK635" s="6"/>
      <c r="WL635" s="6"/>
      <c r="WM635" s="6"/>
      <c r="WN635" s="6"/>
      <c r="WO635" s="6"/>
      <c r="WP635" s="6"/>
      <c r="WQ635" s="6"/>
      <c r="WR635" s="6"/>
      <c r="WS635" s="6"/>
      <c r="WT635" s="6"/>
      <c r="WU635" s="6"/>
      <c r="WV635" s="6"/>
      <c r="WW635" s="6"/>
      <c r="WX635" s="6"/>
      <c r="WY635" s="6"/>
      <c r="WZ635" s="6"/>
      <c r="XA635" s="6"/>
      <c r="XB635" s="6"/>
      <c r="XC635" s="6"/>
      <c r="XD635" s="6"/>
      <c r="XE635" s="6"/>
      <c r="XF635" s="6"/>
      <c r="XG635" s="6"/>
      <c r="XH635" s="6"/>
      <c r="XI635" s="6"/>
      <c r="XJ635" s="6"/>
      <c r="XK635" s="6"/>
      <c r="XL635" s="6"/>
      <c r="XM635" s="6"/>
      <c r="XN635" s="6"/>
      <c r="XO635" s="6"/>
      <c r="XP635" s="6"/>
      <c r="XQ635" s="6"/>
      <c r="XR635" s="6"/>
      <c r="XS635" s="6"/>
      <c r="XT635" s="6"/>
      <c r="XU635" s="6"/>
      <c r="XV635" s="6"/>
      <c r="XW635" s="6"/>
      <c r="XX635" s="6"/>
      <c r="XY635" s="6"/>
      <c r="XZ635" s="6"/>
      <c r="YA635" s="6"/>
      <c r="YB635" s="6"/>
      <c r="YC635" s="6"/>
      <c r="YD635" s="6"/>
      <c r="YE635" s="6"/>
      <c r="YF635" s="6"/>
      <c r="YG635" s="6"/>
      <c r="YH635" s="6"/>
      <c r="YI635" s="6"/>
      <c r="YJ635" s="6"/>
      <c r="YK635" s="6"/>
      <c r="YL635" s="6"/>
      <c r="YM635" s="6"/>
      <c r="YN635" s="6"/>
      <c r="YO635" s="6"/>
      <c r="YP635" s="6"/>
      <c r="YQ635" s="6"/>
      <c r="YR635" s="6"/>
      <c r="YS635" s="6"/>
      <c r="YT635" s="6"/>
      <c r="YU635" s="6"/>
      <c r="YV635" s="6"/>
      <c r="YW635" s="6"/>
      <c r="YX635" s="6"/>
      <c r="YY635" s="6"/>
      <c r="YZ635" s="6"/>
      <c r="ZA635" s="6"/>
      <c r="ZB635" s="6"/>
      <c r="ZC635" s="6"/>
      <c r="ZD635" s="6"/>
      <c r="ZE635" s="6"/>
      <c r="ZF635" s="6"/>
      <c r="ZG635" s="6"/>
      <c r="ZH635" s="6"/>
      <c r="ZI635" s="6"/>
      <c r="ZJ635" s="6"/>
      <c r="ZK635" s="6"/>
      <c r="ZL635" s="6"/>
      <c r="ZM635" s="6"/>
      <c r="ZN635" s="6"/>
      <c r="ZO635" s="6"/>
      <c r="ZP635" s="6"/>
      <c r="ZQ635" s="6"/>
      <c r="ZR635" s="6"/>
      <c r="ZS635" s="6"/>
      <c r="ZT635" s="6"/>
      <c r="ZU635" s="6"/>
      <c r="ZV635" s="6"/>
      <c r="ZW635" s="6"/>
      <c r="ZX635" s="6"/>
      <c r="ZY635" s="6"/>
      <c r="ZZ635" s="6"/>
      <c r="AAA635" s="6"/>
      <c r="AAB635" s="6"/>
      <c r="AAC635" s="6"/>
      <c r="AAD635" s="6"/>
      <c r="AAE635" s="6"/>
      <c r="AAF635" s="6"/>
      <c r="AAG635" s="6"/>
      <c r="AAH635" s="6"/>
      <c r="AAI635" s="6"/>
      <c r="AAJ635" s="6"/>
      <c r="AAK635" s="6"/>
      <c r="AAL635" s="6"/>
      <c r="AAM635" s="6"/>
      <c r="AAN635" s="6"/>
      <c r="AAO635" s="6"/>
      <c r="AAP635" s="6"/>
      <c r="AAQ635" s="6"/>
      <c r="AAR635" s="6"/>
      <c r="AAS635" s="6"/>
      <c r="AAT635" s="6"/>
      <c r="AAU635" s="6"/>
      <c r="AAV635" s="6"/>
      <c r="AAW635" s="6"/>
      <c r="AAX635" s="6"/>
      <c r="AAY635" s="6"/>
      <c r="AAZ635" s="6"/>
      <c r="ABA635" s="6"/>
      <c r="ABB635" s="6"/>
      <c r="ABC635" s="6"/>
      <c r="ABD635" s="6"/>
      <c r="ABE635" s="6"/>
      <c r="ABF635" s="6"/>
      <c r="ABG635" s="6"/>
      <c r="ABH635" s="6"/>
      <c r="ABI635" s="6"/>
      <c r="ABJ635" s="6"/>
      <c r="ABK635" s="6"/>
      <c r="ABL635" s="6"/>
      <c r="ABM635" s="6"/>
      <c r="ABN635" s="6"/>
      <c r="ABO635" s="6"/>
      <c r="ABP635" s="6"/>
      <c r="ABQ635" s="6"/>
      <c r="ABR635" s="6"/>
      <c r="ABS635" s="6"/>
      <c r="ABT635" s="6"/>
      <c r="ABU635" s="6"/>
      <c r="ABV635" s="6"/>
      <c r="ABW635" s="6"/>
      <c r="ABX635" s="6"/>
      <c r="ABY635" s="6"/>
      <c r="ABZ635" s="6"/>
      <c r="ACA635" s="6"/>
      <c r="ACB635" s="6"/>
      <c r="ACC635" s="6"/>
      <c r="ACD635" s="6"/>
      <c r="ACE635" s="6"/>
      <c r="ACF635" s="6"/>
      <c r="ACG635" s="6"/>
      <c r="ACH635" s="6"/>
      <c r="ACI635" s="6"/>
      <c r="ACJ635" s="6"/>
      <c r="ACK635" s="6"/>
      <c r="ACL635" s="6"/>
      <c r="ACM635" s="6"/>
      <c r="ACN635" s="6"/>
      <c r="ACO635" s="6"/>
      <c r="ACP635" s="6"/>
      <c r="ACQ635" s="6"/>
      <c r="ACR635" s="6"/>
      <c r="ACS635" s="6"/>
      <c r="ACT635" s="6"/>
      <c r="ACU635" s="6"/>
      <c r="ACV635" s="6"/>
      <c r="ACW635" s="6"/>
      <c r="ACX635" s="6"/>
      <c r="ACY635" s="6"/>
      <c r="ACZ635" s="6"/>
      <c r="ADA635" s="6"/>
      <c r="ADB635" s="6"/>
      <c r="ADC635" s="6"/>
      <c r="ADD635" s="6"/>
      <c r="ADE635" s="6"/>
      <c r="ADF635" s="6"/>
      <c r="ADG635" s="6"/>
      <c r="ADH635" s="6"/>
      <c r="ADI635" s="6"/>
      <c r="ADJ635" s="6"/>
      <c r="ADK635" s="6"/>
      <c r="ADL635" s="6"/>
      <c r="ADM635" s="6"/>
      <c r="ADN635" s="6"/>
      <c r="ADO635" s="6"/>
      <c r="ADP635" s="6"/>
      <c r="ADQ635" s="6"/>
      <c r="ADR635" s="6"/>
      <c r="ADS635" s="6"/>
      <c r="ADT635" s="6"/>
      <c r="ADU635" s="6"/>
      <c r="ADV635" s="6"/>
      <c r="ADW635" s="6"/>
      <c r="ADX635" s="6"/>
      <c r="ADY635" s="6"/>
      <c r="ADZ635" s="6"/>
      <c r="AEA635" s="6"/>
      <c r="AEB635" s="6"/>
      <c r="AEC635" s="6"/>
      <c r="AED635" s="6"/>
      <c r="AEE635" s="6"/>
      <c r="AEF635" s="6"/>
      <c r="AEG635" s="6"/>
      <c r="AEH635" s="6"/>
      <c r="AEI635" s="6"/>
      <c r="AEJ635" s="6"/>
      <c r="AEK635" s="6"/>
      <c r="AEL635" s="6"/>
      <c r="AEM635" s="6"/>
      <c r="AEN635" s="6"/>
      <c r="AEO635" s="6"/>
      <c r="AEP635" s="6"/>
      <c r="AEQ635" s="6"/>
      <c r="AER635" s="6"/>
      <c r="AES635" s="6"/>
      <c r="AET635" s="6"/>
      <c r="AEU635" s="6"/>
      <c r="AEV635" s="6"/>
      <c r="AEW635" s="6"/>
      <c r="AEX635" s="6"/>
      <c r="AEY635" s="6"/>
      <c r="AEZ635" s="6"/>
      <c r="AFA635" s="6"/>
      <c r="AFB635" s="6"/>
      <c r="AFC635" s="6"/>
      <c r="AFD635" s="6"/>
      <c r="AFE635" s="6"/>
      <c r="AFF635" s="6"/>
      <c r="AFG635" s="6"/>
      <c r="AFH635" s="6"/>
      <c r="AFI635" s="6"/>
      <c r="AFJ635" s="6"/>
      <c r="AFK635" s="6"/>
      <c r="AFL635" s="6"/>
      <c r="AFM635" s="6"/>
      <c r="AFN635" s="6"/>
      <c r="AFO635" s="6"/>
      <c r="AFP635" s="6"/>
      <c r="AFQ635" s="6"/>
      <c r="AFR635" s="6"/>
      <c r="AFS635" s="6"/>
      <c r="AFT635" s="6"/>
      <c r="AFU635" s="6"/>
      <c r="AFV635" s="6"/>
      <c r="AFW635" s="6"/>
      <c r="AFX635" s="6"/>
      <c r="AFY635" s="6"/>
      <c r="AFZ635" s="6"/>
      <c r="AGA635" s="6"/>
      <c r="AGB635" s="6"/>
      <c r="AGC635" s="6"/>
      <c r="AGD635" s="6"/>
      <c r="AGE635" s="6"/>
      <c r="AGF635" s="6"/>
      <c r="AGG635" s="6"/>
      <c r="AGH635" s="6"/>
      <c r="AGI635" s="6"/>
      <c r="AGJ635" s="6"/>
      <c r="AGK635" s="6"/>
      <c r="AGL635" s="6"/>
      <c r="AGM635" s="6"/>
      <c r="AGN635" s="6"/>
      <c r="AGO635" s="6"/>
      <c r="AGP635" s="6"/>
      <c r="AGQ635" s="6"/>
      <c r="AGR635" s="6"/>
      <c r="AGS635" s="6"/>
      <c r="AGT635" s="6"/>
      <c r="AGU635" s="6"/>
      <c r="AGV635" s="6"/>
      <c r="AGW635" s="6"/>
      <c r="AGX635" s="6"/>
      <c r="AGY635" s="6"/>
      <c r="AGZ635" s="6"/>
      <c r="AHA635" s="6"/>
      <c r="AHB635" s="6"/>
      <c r="AHC635" s="6"/>
      <c r="AHD635" s="6"/>
      <c r="AHE635" s="6"/>
      <c r="AHF635" s="6"/>
      <c r="AHG635" s="6"/>
      <c r="AHH635" s="6"/>
      <c r="AHI635" s="6"/>
      <c r="AHJ635" s="6"/>
      <c r="AHK635" s="6"/>
      <c r="AHL635" s="6"/>
      <c r="AHM635" s="6"/>
      <c r="AHN635" s="6"/>
      <c r="AHO635" s="6"/>
      <c r="AHP635" s="6"/>
      <c r="AHQ635" s="6"/>
      <c r="AHR635" s="6"/>
      <c r="AHS635" s="6"/>
      <c r="AHT635" s="6"/>
      <c r="AHU635" s="6"/>
      <c r="AHV635" s="6"/>
      <c r="AHW635" s="6"/>
      <c r="AHX635" s="6"/>
      <c r="AHY635" s="6"/>
      <c r="AHZ635" s="6"/>
      <c r="AIA635" s="6"/>
      <c r="AIB635" s="6"/>
      <c r="AIC635" s="6"/>
      <c r="AID635" s="6"/>
      <c r="AIE635" s="6"/>
      <c r="AIF635" s="6"/>
      <c r="AIG635" s="6"/>
      <c r="AIH635" s="6"/>
      <c r="AII635" s="6"/>
      <c r="AIJ635" s="6"/>
      <c r="AIK635" s="6"/>
      <c r="AIL635" s="6"/>
      <c r="AIM635" s="6"/>
      <c r="AIN635" s="6"/>
      <c r="AIO635" s="6"/>
      <c r="AIP635" s="6"/>
      <c r="AIQ635" s="6"/>
      <c r="AIR635" s="6"/>
      <c r="AIS635" s="6"/>
      <c r="AIT635" s="6"/>
      <c r="AIU635" s="6"/>
      <c r="AIV635" s="6"/>
      <c r="AIW635" s="6"/>
      <c r="AIX635" s="6"/>
      <c r="AIY635" s="6"/>
      <c r="AIZ635" s="6"/>
      <c r="AJA635" s="6"/>
      <c r="AJB635" s="6"/>
      <c r="AJC635" s="6"/>
      <c r="AJD635" s="6"/>
      <c r="AJE635" s="6"/>
      <c r="AJF635" s="6"/>
      <c r="AJG635" s="6"/>
      <c r="AJH635" s="6"/>
      <c r="AJI635" s="6"/>
      <c r="AJJ635" s="6"/>
      <c r="AJK635" s="6"/>
      <c r="AJL635" s="6"/>
      <c r="AJM635" s="6"/>
      <c r="AJN635" s="6"/>
      <c r="AJO635" s="6"/>
      <c r="AJP635" s="6"/>
      <c r="AJQ635" s="6"/>
      <c r="AJR635" s="6"/>
      <c r="AJS635" s="6"/>
      <c r="AJT635" s="6"/>
      <c r="AJU635" s="6"/>
      <c r="AJV635" s="6"/>
      <c r="AJW635" s="6"/>
      <c r="AJX635" s="6"/>
      <c r="AJY635" s="6"/>
      <c r="AJZ635" s="6"/>
      <c r="AKA635" s="6"/>
      <c r="AKB635" s="6"/>
      <c r="AKC635" s="6"/>
      <c r="AKD635" s="6"/>
      <c r="AKE635" s="6"/>
      <c r="AKF635" s="6"/>
      <c r="AKG635" s="6"/>
      <c r="AKH635" s="6"/>
      <c r="AKI635" s="6"/>
      <c r="AKJ635" s="6"/>
      <c r="AKK635" s="6"/>
      <c r="AKL635" s="6"/>
      <c r="AKM635" s="6"/>
      <c r="AKN635" s="6"/>
      <c r="AKO635" s="6"/>
      <c r="AKP635" s="6"/>
      <c r="AKQ635" s="6"/>
      <c r="AKR635" s="6"/>
      <c r="AKS635" s="6"/>
      <c r="AKT635" s="6"/>
      <c r="AKU635" s="6"/>
      <c r="AKV635" s="6"/>
      <c r="AKW635" s="6"/>
      <c r="AKX635" s="6"/>
      <c r="AKY635" s="6"/>
      <c r="AKZ635" s="6"/>
      <c r="ALA635" s="6"/>
      <c r="ALB635" s="6"/>
      <c r="ALC635" s="6"/>
      <c r="ALD635" s="6"/>
      <c r="ALE635" s="6"/>
      <c r="ALF635" s="6"/>
      <c r="ALG635" s="6"/>
      <c r="ALH635" s="6"/>
      <c r="ALI635" s="6"/>
      <c r="ALJ635" s="6"/>
      <c r="ALK635" s="6"/>
      <c r="ALL635" s="6"/>
      <c r="ALM635" s="6"/>
      <c r="ALN635" s="6"/>
      <c r="ALO635" s="6"/>
      <c r="ALP635" s="6"/>
      <c r="ALQ635" s="6"/>
      <c r="ALR635" s="6"/>
      <c r="ALS635" s="6"/>
      <c r="ALT635" s="6"/>
      <c r="ALU635" s="6"/>
      <c r="ALV635" s="6"/>
      <c r="ALW635" s="6"/>
      <c r="ALX635" s="6"/>
      <c r="ALY635" s="6"/>
      <c r="ALZ635" s="6"/>
      <c r="AMA635" s="6"/>
      <c r="AMB635" s="6"/>
      <c r="AMC635" s="6"/>
      <c r="AMD635" s="6"/>
      <c r="AME635" s="6"/>
      <c r="AMF635" s="6"/>
      <c r="AMG635" s="6"/>
      <c r="AMH635" s="6"/>
      <c r="AMI635" s="6"/>
      <c r="AMJ635" s="6"/>
      <c r="AMK635" s="6"/>
      <c r="AML635" s="6"/>
      <c r="AMM635" s="6"/>
      <c r="AMN635" s="6"/>
      <c r="AMO635" s="6"/>
      <c r="AMP635" s="6"/>
      <c r="AMQ635" s="6"/>
      <c r="AMR635" s="6"/>
      <c r="AMS635" s="6"/>
      <c r="AMT635" s="6"/>
      <c r="AMU635" s="6"/>
      <c r="AMV635" s="6"/>
      <c r="AMW635" s="6"/>
      <c r="AMX635" s="6"/>
      <c r="AMY635" s="6"/>
      <c r="AMZ635" s="6"/>
      <c r="ANA635" s="6"/>
      <c r="ANB635" s="6"/>
      <c r="ANC635" s="6"/>
      <c r="AND635" s="6"/>
      <c r="ANE635" s="6"/>
      <c r="ANF635" s="6"/>
      <c r="ANG635" s="6"/>
      <c r="ANH635" s="6"/>
      <c r="ANI635" s="6"/>
      <c r="ANJ635" s="6"/>
      <c r="ANK635" s="6"/>
      <c r="ANL635" s="6"/>
      <c r="ANM635" s="6"/>
      <c r="ANN635" s="6"/>
      <c r="ANO635" s="6"/>
      <c r="ANP635" s="6"/>
      <c r="ANQ635" s="6"/>
      <c r="ANR635" s="6"/>
      <c r="ANS635" s="6"/>
      <c r="ANT635" s="6"/>
      <c r="ANU635" s="6"/>
      <c r="ANV635" s="6"/>
      <c r="ANW635" s="6"/>
      <c r="ANX635" s="6"/>
      <c r="ANY635" s="6"/>
      <c r="ANZ635" s="6"/>
      <c r="AOA635" s="6"/>
      <c r="AOB635" s="6"/>
      <c r="AOC635" s="6"/>
      <c r="AOD635" s="6"/>
      <c r="AOE635" s="6"/>
      <c r="AOF635" s="6"/>
      <c r="AOG635" s="6"/>
      <c r="AOH635" s="6"/>
      <c r="AOI635" s="6"/>
      <c r="AOJ635" s="6"/>
      <c r="AOK635" s="6"/>
      <c r="AOL635" s="6"/>
      <c r="AOM635" s="6"/>
      <c r="AON635" s="6"/>
      <c r="AOO635" s="6"/>
      <c r="AOP635" s="6"/>
      <c r="AOQ635" s="6"/>
      <c r="AOR635" s="6"/>
      <c r="AOS635" s="6"/>
      <c r="AOT635" s="6"/>
      <c r="AOU635" s="6"/>
      <c r="AOV635" s="6"/>
      <c r="AOW635" s="6"/>
      <c r="AOX635" s="6"/>
      <c r="AOY635" s="6"/>
      <c r="AOZ635" s="6"/>
      <c r="APA635" s="6"/>
      <c r="APB635" s="6"/>
      <c r="APC635" s="6"/>
      <c r="APD635" s="6"/>
      <c r="APE635" s="6"/>
      <c r="APF635" s="6"/>
      <c r="APG635" s="6"/>
      <c r="APH635" s="6"/>
      <c r="API635" s="6"/>
      <c r="APJ635" s="6"/>
      <c r="APK635" s="6"/>
      <c r="APL635" s="6"/>
      <c r="APM635" s="6"/>
      <c r="APN635" s="6"/>
      <c r="APO635" s="6"/>
      <c r="APP635" s="6"/>
      <c r="APQ635" s="6"/>
      <c r="APR635" s="6"/>
      <c r="APS635" s="6"/>
      <c r="APT635" s="6"/>
      <c r="APU635" s="6"/>
      <c r="APV635" s="6"/>
      <c r="APW635" s="6"/>
      <c r="APX635" s="6"/>
      <c r="APY635" s="6"/>
      <c r="APZ635" s="6"/>
      <c r="AQA635" s="6"/>
      <c r="AQB635" s="6"/>
      <c r="AQC635" s="6"/>
      <c r="AQD635" s="6"/>
      <c r="AQE635" s="6"/>
      <c r="AQF635" s="6"/>
      <c r="AQG635" s="6"/>
      <c r="AQH635" s="6"/>
      <c r="AQI635" s="6"/>
      <c r="AQJ635" s="6"/>
      <c r="AQK635" s="6"/>
      <c r="AQL635" s="6"/>
      <c r="AQM635" s="6"/>
      <c r="AQN635" s="6"/>
      <c r="AQO635" s="6"/>
      <c r="AQP635" s="6"/>
      <c r="AQQ635" s="6"/>
      <c r="AQR635" s="6"/>
      <c r="AQS635" s="6"/>
      <c r="AQT635" s="6"/>
      <c r="AQU635" s="6"/>
      <c r="AQV635" s="6"/>
      <c r="AQW635" s="6"/>
      <c r="AQX635" s="6"/>
      <c r="AQY635" s="6"/>
      <c r="AQZ635" s="6"/>
      <c r="ARA635" s="6"/>
      <c r="ARB635" s="6"/>
      <c r="ARC635" s="6"/>
      <c r="ARD635" s="6"/>
      <c r="ARE635" s="6"/>
      <c r="ARF635" s="6"/>
      <c r="ARG635" s="6"/>
      <c r="ARH635" s="6"/>
      <c r="ARI635" s="6"/>
      <c r="ARJ635" s="6"/>
      <c r="ARK635" s="6"/>
      <c r="ARL635" s="6"/>
      <c r="ARM635" s="6"/>
      <c r="ARN635" s="6"/>
      <c r="ARO635" s="6"/>
      <c r="ARP635" s="6"/>
      <c r="ARQ635" s="6"/>
      <c r="ARR635" s="6"/>
      <c r="ARS635" s="6"/>
      <c r="ART635" s="6"/>
      <c r="ARU635" s="6"/>
      <c r="ARV635" s="6"/>
      <c r="ARW635" s="6"/>
      <c r="ARX635" s="6"/>
      <c r="ARY635" s="6"/>
      <c r="ARZ635" s="6"/>
      <c r="ASA635" s="6"/>
      <c r="ASB635" s="6"/>
      <c r="ASC635" s="6"/>
      <c r="ASD635" s="6"/>
      <c r="ASE635" s="6"/>
      <c r="ASF635" s="6"/>
      <c r="ASG635" s="6"/>
      <c r="ASH635" s="6"/>
      <c r="ASI635" s="6"/>
      <c r="ASJ635" s="6"/>
      <c r="ASK635" s="6"/>
      <c r="ASL635" s="6"/>
      <c r="ASM635" s="6"/>
      <c r="ASN635" s="6"/>
      <c r="ASO635" s="6"/>
      <c r="ASP635" s="6"/>
      <c r="ASQ635" s="6"/>
      <c r="ASR635" s="6"/>
      <c r="ASS635" s="6"/>
      <c r="AST635" s="6"/>
      <c r="ASU635" s="6"/>
      <c r="ASV635" s="6"/>
      <c r="ASW635" s="6"/>
      <c r="ASX635" s="6"/>
      <c r="ASY635" s="6"/>
      <c r="ASZ635" s="6"/>
      <c r="ATA635" s="6"/>
      <c r="ATB635" s="6"/>
      <c r="ATC635" s="6"/>
      <c r="ATD635" s="6"/>
      <c r="ATE635" s="6"/>
      <c r="ATF635" s="6"/>
      <c r="ATG635" s="6"/>
      <c r="ATH635" s="6"/>
      <c r="ATI635" s="6"/>
      <c r="ATJ635" s="6"/>
      <c r="ATK635" s="6"/>
      <c r="ATL635" s="6"/>
      <c r="ATM635" s="6"/>
      <c r="ATN635" s="6"/>
      <c r="ATO635" s="6"/>
      <c r="ATP635" s="6"/>
      <c r="ATQ635" s="6"/>
      <c r="ATR635" s="6"/>
      <c r="ATS635" s="6"/>
      <c r="ATT635" s="6"/>
      <c r="ATU635" s="6"/>
      <c r="ATV635" s="6"/>
      <c r="ATW635" s="6"/>
      <c r="ATX635" s="6"/>
      <c r="ATY635" s="6"/>
      <c r="ATZ635" s="6"/>
      <c r="AUA635" s="6"/>
      <c r="AUB635" s="6"/>
      <c r="AUC635" s="6"/>
      <c r="AUD635" s="6"/>
      <c r="AUE635" s="6"/>
      <c r="AUF635" s="6"/>
      <c r="AUG635" s="6"/>
      <c r="AUH635" s="6"/>
      <c r="AUI635" s="6"/>
      <c r="AUJ635" s="6"/>
      <c r="AUK635" s="6"/>
      <c r="AUL635" s="6"/>
      <c r="AUM635" s="6"/>
      <c r="AUN635" s="6"/>
      <c r="AUO635" s="6"/>
      <c r="AUP635" s="6"/>
      <c r="AUQ635" s="6"/>
      <c r="AUR635" s="6"/>
      <c r="AUS635" s="6"/>
      <c r="AUT635" s="6"/>
      <c r="AUU635" s="6"/>
      <c r="AUV635" s="6"/>
      <c r="AUW635" s="6"/>
      <c r="AUX635" s="6"/>
      <c r="AUY635" s="6"/>
      <c r="AUZ635" s="6"/>
      <c r="AVA635" s="6"/>
      <c r="AVB635" s="6"/>
      <c r="AVC635" s="6"/>
      <c r="AVD635" s="6"/>
      <c r="AVE635" s="6"/>
      <c r="AVF635" s="6"/>
      <c r="AVG635" s="6"/>
      <c r="AVH635" s="6"/>
      <c r="AVI635" s="6"/>
      <c r="AVJ635" s="6"/>
      <c r="AVK635" s="6"/>
      <c r="AVL635" s="6"/>
      <c r="AVM635" s="6"/>
      <c r="AVN635" s="6"/>
      <c r="AVO635" s="6"/>
      <c r="AVP635" s="6"/>
      <c r="AVQ635" s="6"/>
      <c r="AVR635" s="6"/>
      <c r="AVS635" s="6"/>
      <c r="AVT635" s="6"/>
      <c r="AVU635" s="6"/>
      <c r="AVV635" s="6"/>
      <c r="AVW635" s="6"/>
      <c r="AVX635" s="6"/>
      <c r="AVY635" s="6"/>
      <c r="AVZ635" s="6"/>
      <c r="AWA635" s="6"/>
      <c r="AWB635" s="6"/>
      <c r="AWC635" s="6"/>
      <c r="AWD635" s="6"/>
      <c r="AWE635" s="6"/>
      <c r="AWF635" s="6"/>
      <c r="AWG635" s="6"/>
      <c r="AWH635" s="6"/>
      <c r="AWI635" s="6"/>
      <c r="AWJ635" s="6"/>
      <c r="AWK635" s="6"/>
      <c r="AWL635" s="6"/>
      <c r="AWM635" s="6"/>
      <c r="AWN635" s="6"/>
      <c r="AWO635" s="6"/>
      <c r="AWP635" s="6"/>
      <c r="AWQ635" s="6"/>
      <c r="AWR635" s="6"/>
      <c r="AWS635" s="6"/>
      <c r="AWT635" s="6"/>
      <c r="AWU635" s="6"/>
      <c r="AWV635" s="6"/>
      <c r="AWW635" s="6"/>
      <c r="AWX635" s="6"/>
      <c r="AWY635" s="6"/>
      <c r="AWZ635" s="6"/>
      <c r="AXA635" s="6"/>
      <c r="AXB635" s="6"/>
      <c r="AXC635" s="6"/>
      <c r="AXD635" s="6"/>
      <c r="AXE635" s="6"/>
      <c r="AXF635" s="6"/>
      <c r="AXG635" s="6"/>
      <c r="AXH635" s="6"/>
      <c r="AXI635" s="6"/>
      <c r="AXJ635" s="6"/>
      <c r="AXK635" s="6"/>
      <c r="AXL635" s="6"/>
      <c r="AXM635" s="6"/>
      <c r="AXN635" s="6"/>
      <c r="AXO635" s="6"/>
      <c r="AXP635" s="6"/>
      <c r="AXQ635" s="6"/>
      <c r="AXR635" s="6"/>
      <c r="AXS635" s="6"/>
      <c r="AXT635" s="6"/>
      <c r="AXU635" s="6"/>
      <c r="AXV635" s="6"/>
      <c r="AXW635" s="6"/>
      <c r="AXX635" s="6"/>
      <c r="AXY635" s="6"/>
      <c r="AXZ635" s="6"/>
      <c r="AYA635" s="6"/>
      <c r="AYB635" s="6"/>
      <c r="AYC635" s="6"/>
      <c r="AYD635" s="6"/>
      <c r="AYE635" s="6"/>
      <c r="AYF635" s="6"/>
      <c r="AYG635" s="6"/>
      <c r="AYH635" s="6"/>
      <c r="AYI635" s="6"/>
      <c r="AYJ635" s="6"/>
      <c r="AYK635" s="6"/>
      <c r="AYL635" s="6"/>
      <c r="AYM635" s="6"/>
      <c r="AYN635" s="6"/>
      <c r="AYO635" s="6"/>
      <c r="AYP635" s="6"/>
      <c r="AYQ635" s="6"/>
      <c r="AYR635" s="6"/>
      <c r="AYS635" s="6"/>
      <c r="AYT635" s="6"/>
      <c r="AYU635" s="6"/>
      <c r="AYV635" s="6"/>
      <c r="AYW635" s="6"/>
      <c r="AYX635" s="6"/>
      <c r="AYY635" s="6"/>
      <c r="AYZ635" s="6"/>
      <c r="AZA635" s="6"/>
      <c r="AZB635" s="6"/>
      <c r="AZC635" s="6"/>
      <c r="AZD635" s="6"/>
      <c r="AZE635" s="6"/>
      <c r="AZF635" s="6"/>
      <c r="AZG635" s="6"/>
      <c r="AZH635" s="6"/>
      <c r="AZI635" s="6"/>
      <c r="AZJ635" s="6"/>
      <c r="AZK635" s="6"/>
      <c r="AZL635" s="6"/>
      <c r="AZM635" s="6"/>
      <c r="AZN635" s="6"/>
      <c r="AZO635" s="6"/>
      <c r="AZP635" s="6"/>
      <c r="AZQ635" s="6"/>
      <c r="AZR635" s="6"/>
      <c r="AZS635" s="6"/>
      <c r="AZT635" s="6"/>
      <c r="AZU635" s="6"/>
      <c r="AZV635" s="6"/>
      <c r="AZW635" s="6"/>
      <c r="AZX635" s="6"/>
      <c r="AZY635" s="6"/>
      <c r="AZZ635" s="6"/>
      <c r="BAA635" s="6"/>
      <c r="BAB635" s="6"/>
      <c r="BAC635" s="6"/>
      <c r="BAD635" s="6"/>
      <c r="BAE635" s="6"/>
      <c r="BAF635" s="6"/>
      <c r="BAG635" s="6"/>
      <c r="BAH635" s="6"/>
      <c r="BAI635" s="6"/>
      <c r="BAJ635" s="6"/>
      <c r="BAK635" s="6"/>
      <c r="BAL635" s="6"/>
      <c r="BAM635" s="6"/>
      <c r="BAN635" s="6"/>
      <c r="BAO635" s="6"/>
      <c r="BAP635" s="6"/>
      <c r="BAQ635" s="6"/>
      <c r="BAR635" s="6"/>
      <c r="BAS635" s="6"/>
      <c r="BAT635" s="6"/>
      <c r="BAU635" s="6"/>
      <c r="BAV635" s="6"/>
      <c r="BAW635" s="6"/>
      <c r="BAX635" s="6"/>
      <c r="BAY635" s="6"/>
      <c r="BAZ635" s="6"/>
      <c r="BBA635" s="6"/>
      <c r="BBB635" s="6"/>
      <c r="BBC635" s="6"/>
      <c r="BBD635" s="6"/>
      <c r="BBE635" s="6"/>
      <c r="BBF635" s="6"/>
      <c r="BBG635" s="6"/>
      <c r="BBH635" s="6"/>
      <c r="BBI635" s="6"/>
      <c r="BBJ635" s="6"/>
      <c r="BBK635" s="6"/>
      <c r="BBL635" s="6"/>
      <c r="BBM635" s="6"/>
      <c r="BBN635" s="6"/>
      <c r="BBO635" s="6"/>
      <c r="BBP635" s="6"/>
      <c r="BBQ635" s="6"/>
      <c r="BBR635" s="6"/>
      <c r="BBS635" s="6"/>
      <c r="BBT635" s="6"/>
      <c r="BBU635" s="6"/>
      <c r="BBV635" s="6"/>
      <c r="BBW635" s="6"/>
      <c r="BBX635" s="6"/>
      <c r="BBY635" s="6"/>
      <c r="BBZ635" s="6"/>
      <c r="BCA635" s="6"/>
      <c r="BCB635" s="6"/>
      <c r="BCC635" s="6"/>
      <c r="BCD635" s="6"/>
      <c r="BCE635" s="6"/>
      <c r="BCF635" s="6"/>
      <c r="BCG635" s="6"/>
      <c r="BCH635" s="6"/>
      <c r="BCI635" s="6"/>
      <c r="BCJ635" s="6"/>
      <c r="BCK635" s="6"/>
      <c r="BCL635" s="6"/>
      <c r="BCM635" s="6"/>
      <c r="BCN635" s="6"/>
      <c r="BCO635" s="6"/>
      <c r="BCP635" s="6"/>
      <c r="BCQ635" s="6"/>
      <c r="BCR635" s="6"/>
      <c r="BCS635" s="6"/>
      <c r="BCT635" s="6"/>
      <c r="BCU635" s="6"/>
      <c r="BCV635" s="6"/>
      <c r="BCW635" s="6"/>
      <c r="BCX635" s="6"/>
      <c r="BCY635" s="6"/>
      <c r="BCZ635" s="6"/>
      <c r="BDA635" s="6"/>
      <c r="BDB635" s="6"/>
      <c r="BDC635" s="6"/>
      <c r="BDD635" s="6"/>
      <c r="BDE635" s="6"/>
      <c r="BDF635" s="6"/>
      <c r="BDG635" s="6"/>
      <c r="BDH635" s="6"/>
      <c r="BDI635" s="6"/>
      <c r="BDJ635" s="6"/>
      <c r="BDK635" s="6"/>
      <c r="BDL635" s="6"/>
      <c r="BDM635" s="6"/>
      <c r="BDN635" s="6"/>
      <c r="BDO635" s="6"/>
      <c r="BDP635" s="6"/>
      <c r="BDQ635" s="6"/>
      <c r="BDR635" s="6"/>
      <c r="BDS635" s="6"/>
      <c r="BDT635" s="6"/>
      <c r="BDU635" s="6"/>
      <c r="BDV635" s="6"/>
      <c r="BDW635" s="6"/>
      <c r="BDX635" s="6"/>
      <c r="BDY635" s="6"/>
      <c r="BDZ635" s="6"/>
      <c r="BEA635" s="6"/>
      <c r="BEB635" s="6"/>
      <c r="BEC635" s="6"/>
      <c r="BED635" s="6"/>
      <c r="BEE635" s="6"/>
      <c r="BEF635" s="6"/>
      <c r="BEG635" s="6"/>
      <c r="BEH635" s="6"/>
      <c r="BEI635" s="6"/>
      <c r="BEJ635" s="6"/>
      <c r="BEK635" s="6"/>
      <c r="BEL635" s="6"/>
      <c r="BEM635" s="6"/>
      <c r="BEN635" s="6"/>
      <c r="BEO635" s="6"/>
      <c r="BEP635" s="6"/>
      <c r="BEQ635" s="6"/>
      <c r="BER635" s="6"/>
      <c r="BES635" s="6"/>
      <c r="BET635" s="6"/>
      <c r="BEU635" s="6"/>
      <c r="BEV635" s="6"/>
      <c r="BEW635" s="6"/>
      <c r="BEX635" s="6"/>
      <c r="BEY635" s="6"/>
      <c r="BEZ635" s="6"/>
      <c r="BFA635" s="6"/>
      <c r="BFB635" s="6"/>
      <c r="BFC635" s="6"/>
      <c r="BFD635" s="6"/>
      <c r="BFE635" s="6"/>
      <c r="BFF635" s="6"/>
      <c r="BFG635" s="6"/>
      <c r="BFH635" s="6"/>
      <c r="BFI635" s="6"/>
      <c r="BFJ635" s="6"/>
      <c r="BFK635" s="6"/>
      <c r="BFL635" s="6"/>
      <c r="BFM635" s="6"/>
      <c r="BFN635" s="6"/>
      <c r="BFO635" s="6"/>
      <c r="BFP635" s="6"/>
      <c r="BFQ635" s="6"/>
      <c r="BFR635" s="6"/>
      <c r="BFS635" s="6"/>
      <c r="BFT635" s="6"/>
      <c r="BFU635" s="6"/>
      <c r="BFV635" s="6"/>
      <c r="BFW635" s="6"/>
      <c r="BFX635" s="6"/>
      <c r="BFY635" s="6"/>
      <c r="BFZ635" s="6"/>
      <c r="BGA635" s="6"/>
      <c r="BGB635" s="6"/>
      <c r="BGC635" s="6"/>
      <c r="BGD635" s="6"/>
      <c r="BGE635" s="6"/>
      <c r="BGF635" s="6"/>
      <c r="BGG635" s="6"/>
      <c r="BGH635" s="6"/>
      <c r="BGI635" s="6"/>
      <c r="BGJ635" s="6"/>
      <c r="BGK635" s="6"/>
      <c r="BGL635" s="6"/>
      <c r="BGM635" s="6"/>
      <c r="BGN635" s="6"/>
      <c r="BGO635" s="6"/>
      <c r="BGP635" s="6"/>
      <c r="BGQ635" s="6"/>
      <c r="BGR635" s="6"/>
      <c r="BGS635" s="6"/>
      <c r="BGT635" s="6"/>
      <c r="BGU635" s="6"/>
      <c r="BGV635" s="6"/>
      <c r="BGW635" s="6"/>
      <c r="BGX635" s="6"/>
      <c r="BGY635" s="6"/>
      <c r="BGZ635" s="6"/>
      <c r="BHA635" s="6"/>
      <c r="BHB635" s="6"/>
      <c r="BHC635" s="6"/>
      <c r="BHD635" s="6"/>
      <c r="BHE635" s="6"/>
      <c r="BHF635" s="6"/>
      <c r="BHG635" s="6"/>
      <c r="BHH635" s="6"/>
      <c r="BHI635" s="6"/>
      <c r="BHJ635" s="6"/>
      <c r="BHK635" s="6"/>
      <c r="BHL635" s="6"/>
      <c r="BHM635" s="6"/>
      <c r="BHN635" s="6"/>
      <c r="BHO635" s="6"/>
      <c r="BHP635" s="6"/>
      <c r="BHQ635" s="6"/>
      <c r="BHR635" s="6"/>
      <c r="BHS635" s="6"/>
      <c r="BHT635" s="6"/>
      <c r="BHU635" s="6"/>
      <c r="BHV635" s="6"/>
      <c r="BHW635" s="6"/>
      <c r="BHX635" s="6"/>
      <c r="BHY635" s="6"/>
      <c r="BHZ635" s="6"/>
      <c r="BIA635" s="6"/>
      <c r="BIB635" s="6"/>
      <c r="BIC635" s="6"/>
      <c r="BID635" s="6"/>
      <c r="BIE635" s="6"/>
      <c r="BIF635" s="6"/>
      <c r="BIG635" s="6"/>
      <c r="BIH635" s="6"/>
      <c r="BII635" s="6"/>
      <c r="BIJ635" s="6"/>
      <c r="BIK635" s="6"/>
      <c r="BIL635" s="6"/>
      <c r="BIM635" s="6"/>
      <c r="BIN635" s="6"/>
      <c r="BIO635" s="6"/>
      <c r="BIP635" s="6"/>
      <c r="BIQ635" s="6"/>
      <c r="BIR635" s="6"/>
      <c r="BIS635" s="6"/>
      <c r="BIT635" s="6"/>
      <c r="BIU635" s="6"/>
      <c r="BIV635" s="6"/>
      <c r="BIW635" s="6"/>
      <c r="BIX635" s="6"/>
      <c r="BIY635" s="6"/>
      <c r="BIZ635" s="6"/>
      <c r="BJA635" s="6"/>
      <c r="BJB635" s="6"/>
      <c r="BJC635" s="6"/>
      <c r="BJD635" s="6"/>
      <c r="BJE635" s="6"/>
      <c r="BJF635" s="6"/>
      <c r="BJG635" s="6"/>
      <c r="BJH635" s="6"/>
      <c r="BJI635" s="6"/>
      <c r="BJJ635" s="6"/>
      <c r="BJK635" s="6"/>
      <c r="BJL635" s="6"/>
      <c r="BJM635" s="6"/>
      <c r="BJN635" s="6"/>
      <c r="BJO635" s="6"/>
      <c r="BJP635" s="6"/>
      <c r="BJQ635" s="6"/>
      <c r="BJR635" s="6"/>
      <c r="BJS635" s="6"/>
      <c r="BJT635" s="6"/>
      <c r="BJU635" s="6"/>
      <c r="BJV635" s="6"/>
      <c r="BJW635" s="6"/>
      <c r="BJX635" s="6"/>
      <c r="BJY635" s="6"/>
      <c r="BJZ635" s="6"/>
      <c r="BKA635" s="6"/>
      <c r="BKB635" s="6"/>
      <c r="BKC635" s="6"/>
      <c r="BKD635" s="6"/>
      <c r="BKE635" s="6"/>
      <c r="BKF635" s="6"/>
      <c r="BKG635" s="6"/>
      <c r="BKH635" s="6"/>
      <c r="BKI635" s="6"/>
      <c r="BKJ635" s="6"/>
      <c r="BKK635" s="6"/>
      <c r="BKL635" s="6"/>
      <c r="BKM635" s="6"/>
      <c r="BKN635" s="6"/>
      <c r="BKO635" s="6"/>
      <c r="BKP635" s="6"/>
      <c r="BKQ635" s="6"/>
      <c r="BKR635" s="6"/>
      <c r="BKS635" s="6"/>
      <c r="BKT635" s="6"/>
      <c r="BKU635" s="6"/>
      <c r="BKV635" s="6"/>
      <c r="BKW635" s="6"/>
      <c r="BKX635" s="6"/>
      <c r="BKY635" s="6"/>
      <c r="BKZ635" s="6"/>
      <c r="BLA635" s="6"/>
      <c r="BLB635" s="6"/>
      <c r="BLC635" s="6"/>
      <c r="BLD635" s="6"/>
      <c r="BLE635" s="6"/>
      <c r="BLF635" s="6"/>
      <c r="BLG635" s="6"/>
      <c r="BLH635" s="6"/>
      <c r="BLI635" s="6"/>
      <c r="BLJ635" s="6"/>
      <c r="BLK635" s="6"/>
      <c r="BLL635" s="6"/>
      <c r="BLM635" s="6"/>
      <c r="BLN635" s="6"/>
      <c r="BLO635" s="6"/>
      <c r="BLP635" s="6"/>
      <c r="BLQ635" s="6"/>
      <c r="BLR635" s="6"/>
      <c r="BLS635" s="6"/>
      <c r="BLT635" s="6"/>
      <c r="BLU635" s="6"/>
      <c r="BLV635" s="6"/>
      <c r="BLW635" s="6"/>
      <c r="BLX635" s="6"/>
      <c r="BLY635" s="6"/>
      <c r="BLZ635" s="6"/>
      <c r="BMA635" s="6"/>
      <c r="BMB635" s="6"/>
      <c r="BMC635" s="6"/>
      <c r="BMD635" s="6"/>
      <c r="BME635" s="6"/>
      <c r="BMF635" s="6"/>
      <c r="BMG635" s="6"/>
      <c r="BMH635" s="6"/>
      <c r="BMI635" s="6"/>
      <c r="BMJ635" s="6"/>
      <c r="BMK635" s="6"/>
      <c r="BML635" s="6"/>
      <c r="BMM635" s="6"/>
      <c r="BMN635" s="6"/>
      <c r="BMO635" s="6"/>
      <c r="BMP635" s="6"/>
      <c r="BMQ635" s="6"/>
      <c r="BMR635" s="6"/>
      <c r="BMS635" s="6"/>
      <c r="BMT635" s="6"/>
      <c r="BMU635" s="6"/>
      <c r="BMV635" s="6"/>
      <c r="BMW635" s="6"/>
      <c r="BMX635" s="6"/>
      <c r="BMY635" s="6"/>
      <c r="BMZ635" s="6"/>
      <c r="BNA635" s="6"/>
      <c r="BNB635" s="6"/>
      <c r="BNC635" s="6"/>
      <c r="BND635" s="6"/>
      <c r="BNE635" s="6"/>
      <c r="BNF635" s="6"/>
      <c r="BNG635" s="6"/>
      <c r="BNH635" s="6"/>
      <c r="BNI635" s="6"/>
      <c r="BNJ635" s="6"/>
      <c r="BNK635" s="6"/>
      <c r="BNL635" s="6"/>
      <c r="BNM635" s="6"/>
      <c r="BNN635" s="6"/>
      <c r="BNO635" s="6"/>
      <c r="BNP635" s="6"/>
      <c r="BNQ635" s="6"/>
      <c r="BNR635" s="6"/>
      <c r="BNS635" s="6"/>
      <c r="BNT635" s="6"/>
      <c r="BNU635" s="6"/>
      <c r="BNV635" s="6"/>
      <c r="BNW635" s="6"/>
      <c r="BNX635" s="6"/>
      <c r="BNY635" s="6"/>
      <c r="BNZ635" s="6"/>
      <c r="BOA635" s="6"/>
      <c r="BOB635" s="6"/>
      <c r="BOC635" s="6"/>
      <c r="BOD635" s="6"/>
      <c r="BOE635" s="6"/>
      <c r="BOF635" s="6"/>
      <c r="BOG635" s="6"/>
      <c r="BOH635" s="6"/>
      <c r="BOI635" s="6"/>
      <c r="BOJ635" s="6"/>
      <c r="BOK635" s="6"/>
      <c r="BOL635" s="6"/>
      <c r="BOM635" s="6"/>
      <c r="BON635" s="6"/>
      <c r="BOO635" s="6"/>
      <c r="BOP635" s="6"/>
      <c r="BOQ635" s="6"/>
      <c r="BOR635" s="6"/>
      <c r="BOS635" s="6"/>
      <c r="BOT635" s="6"/>
      <c r="BOU635" s="6"/>
      <c r="BOV635" s="6"/>
      <c r="BOW635" s="6"/>
      <c r="BOX635" s="6"/>
      <c r="BOY635" s="6"/>
      <c r="BOZ635" s="6"/>
      <c r="BPA635" s="6"/>
      <c r="BPB635" s="6"/>
      <c r="BPC635" s="6"/>
      <c r="BPD635" s="6"/>
      <c r="BPE635" s="6"/>
      <c r="BPF635" s="6"/>
      <c r="BPG635" s="6"/>
      <c r="BPH635" s="6"/>
      <c r="BPI635" s="6"/>
      <c r="BPJ635" s="6"/>
      <c r="BPK635" s="6"/>
      <c r="BPL635" s="6"/>
      <c r="BPM635" s="6"/>
      <c r="BPN635" s="6"/>
      <c r="BPO635" s="6"/>
      <c r="BPP635" s="6"/>
      <c r="BPQ635" s="6"/>
      <c r="BPR635" s="6"/>
      <c r="BPS635" s="6"/>
      <c r="BPT635" s="6"/>
      <c r="BPU635" s="6"/>
      <c r="BPV635" s="6"/>
      <c r="BPW635" s="6"/>
      <c r="BPX635" s="6"/>
      <c r="BPY635" s="6"/>
      <c r="BPZ635" s="6"/>
      <c r="BQA635" s="6"/>
      <c r="BQB635" s="6"/>
      <c r="BQC635" s="6"/>
      <c r="BQD635" s="6"/>
      <c r="BQE635" s="6"/>
      <c r="BQF635" s="6"/>
      <c r="BQG635" s="6"/>
      <c r="BQH635" s="6"/>
      <c r="BQI635" s="6"/>
      <c r="BQJ635" s="6"/>
      <c r="BQK635" s="6"/>
      <c r="BQL635" s="6"/>
      <c r="BQM635" s="6"/>
      <c r="BQN635" s="6"/>
      <c r="BQO635" s="6"/>
      <c r="BQP635" s="6"/>
      <c r="BQQ635" s="6"/>
      <c r="BQR635" s="6"/>
      <c r="BQS635" s="6"/>
      <c r="BQT635" s="6"/>
      <c r="BQU635" s="6"/>
      <c r="BQV635" s="6"/>
      <c r="BQW635" s="6"/>
      <c r="BQX635" s="6"/>
      <c r="BQY635" s="6"/>
      <c r="BQZ635" s="6"/>
      <c r="BRA635" s="6"/>
      <c r="BRB635" s="6"/>
      <c r="BRC635" s="6"/>
      <c r="BRD635" s="6"/>
      <c r="BRE635" s="6"/>
      <c r="BRF635" s="6"/>
      <c r="BRG635" s="6"/>
      <c r="BRH635" s="6"/>
      <c r="BRI635" s="6"/>
      <c r="BRJ635" s="6"/>
      <c r="BRK635" s="6"/>
      <c r="BRL635" s="6"/>
      <c r="BRM635" s="6"/>
      <c r="BRN635" s="6"/>
      <c r="BRO635" s="6"/>
      <c r="BRP635" s="6"/>
      <c r="BRQ635" s="6"/>
      <c r="BRR635" s="6"/>
      <c r="BRS635" s="6"/>
      <c r="BRT635" s="6"/>
      <c r="BRU635" s="6"/>
      <c r="BRV635" s="6"/>
      <c r="BRW635" s="6"/>
      <c r="BRX635" s="6"/>
      <c r="BRY635" s="6"/>
      <c r="BRZ635" s="6"/>
      <c r="BSA635" s="6"/>
      <c r="BSB635" s="6"/>
      <c r="BSC635" s="6"/>
      <c r="BSD635" s="6"/>
      <c r="BSE635" s="6"/>
      <c r="BSF635" s="6"/>
      <c r="BSG635" s="6"/>
      <c r="BSH635" s="6"/>
      <c r="BSI635" s="6"/>
      <c r="BSJ635" s="6"/>
      <c r="BSK635" s="6"/>
      <c r="BSL635" s="6"/>
      <c r="BSM635" s="6"/>
      <c r="BSN635" s="6"/>
      <c r="BSO635" s="6"/>
      <c r="BSP635" s="6"/>
      <c r="BSQ635" s="6"/>
      <c r="BSR635" s="6"/>
      <c r="BSS635" s="6"/>
      <c r="BST635" s="6"/>
      <c r="BSU635" s="6"/>
      <c r="BSV635" s="6"/>
      <c r="BSW635" s="6"/>
      <c r="BSX635" s="6"/>
      <c r="BSY635" s="6"/>
      <c r="BSZ635" s="6"/>
      <c r="BTA635" s="6"/>
      <c r="BTB635" s="6"/>
      <c r="BTC635" s="6"/>
      <c r="BTD635" s="6"/>
      <c r="BTE635" s="6"/>
      <c r="BTF635" s="6"/>
      <c r="BTG635" s="6"/>
      <c r="BTH635" s="6"/>
      <c r="BTI635" s="6"/>
      <c r="BTJ635" s="6"/>
      <c r="BTK635" s="6"/>
      <c r="BTL635" s="6"/>
      <c r="BTM635" s="6"/>
      <c r="BTN635" s="6"/>
      <c r="BTO635" s="6"/>
      <c r="BTP635" s="6"/>
      <c r="BTQ635" s="6"/>
      <c r="BTR635" s="6"/>
      <c r="BTS635" s="6"/>
      <c r="BTT635" s="6"/>
      <c r="BTU635" s="6"/>
      <c r="BTV635" s="6"/>
      <c r="BTW635" s="6"/>
      <c r="BTX635" s="6"/>
      <c r="BTY635" s="6"/>
      <c r="BTZ635" s="6"/>
      <c r="BUA635" s="6"/>
      <c r="BUB635" s="6"/>
      <c r="BUC635" s="6"/>
      <c r="BUD635" s="6"/>
      <c r="BUE635" s="6"/>
      <c r="BUF635" s="6"/>
      <c r="BUG635" s="6"/>
      <c r="BUH635" s="6"/>
      <c r="BUI635" s="6"/>
      <c r="BUJ635" s="6"/>
      <c r="BUK635" s="6"/>
      <c r="BUL635" s="6"/>
      <c r="BUM635" s="6"/>
      <c r="BUN635" s="6"/>
      <c r="BUO635" s="6"/>
      <c r="BUP635" s="6"/>
      <c r="BUQ635" s="6"/>
      <c r="BUR635" s="6"/>
      <c r="BUS635" s="6"/>
      <c r="BUT635" s="6"/>
      <c r="BUU635" s="6"/>
      <c r="BUV635" s="6"/>
      <c r="BUW635" s="6"/>
      <c r="BUX635" s="6"/>
      <c r="BUY635" s="6"/>
      <c r="BUZ635" s="6"/>
      <c r="BVA635" s="6"/>
      <c r="BVB635" s="6"/>
      <c r="BVC635" s="6"/>
      <c r="BVD635" s="6"/>
      <c r="BVE635" s="6"/>
      <c r="BVF635" s="6"/>
      <c r="BVG635" s="6"/>
      <c r="BVH635" s="6"/>
      <c r="BVI635" s="6"/>
      <c r="BVJ635" s="6"/>
      <c r="BVK635" s="6"/>
      <c r="BVL635" s="6"/>
      <c r="BVM635" s="6"/>
      <c r="BVN635" s="6"/>
      <c r="BVO635" s="6"/>
      <c r="BVP635" s="6"/>
      <c r="BVQ635" s="6"/>
      <c r="BVR635" s="6"/>
      <c r="BVS635" s="6"/>
      <c r="BVT635" s="6"/>
      <c r="BVU635" s="6"/>
      <c r="BVV635" s="6"/>
      <c r="BVW635" s="6"/>
      <c r="BVX635" s="6"/>
      <c r="BVY635" s="6"/>
      <c r="BVZ635" s="6"/>
      <c r="BWA635" s="6"/>
      <c r="BWB635" s="6"/>
      <c r="BWC635" s="6"/>
      <c r="BWD635" s="6"/>
      <c r="BWE635" s="6"/>
      <c r="BWF635" s="6"/>
      <c r="BWG635" s="6"/>
      <c r="BWH635" s="6"/>
      <c r="BWI635" s="6"/>
      <c r="BWJ635" s="6"/>
      <c r="BWK635" s="6"/>
      <c r="BWL635" s="6"/>
      <c r="BWM635" s="6"/>
      <c r="BWN635" s="6"/>
      <c r="BWO635" s="6"/>
      <c r="BWP635" s="6"/>
      <c r="BWQ635" s="6"/>
      <c r="BWR635" s="6"/>
      <c r="BWS635" s="6"/>
      <c r="BWT635" s="6"/>
      <c r="BWU635" s="6"/>
      <c r="BWV635" s="6"/>
      <c r="BWW635" s="6"/>
      <c r="BWX635" s="6"/>
      <c r="BWY635" s="6"/>
      <c r="BWZ635" s="6"/>
      <c r="BXA635" s="6"/>
      <c r="BXB635" s="6"/>
      <c r="BXC635" s="6"/>
      <c r="BXD635" s="6"/>
      <c r="BXE635" s="6"/>
      <c r="BXF635" s="6"/>
      <c r="BXG635" s="6"/>
      <c r="BXH635" s="6"/>
      <c r="BXI635" s="6"/>
      <c r="BXJ635" s="6"/>
      <c r="BXK635" s="6"/>
      <c r="BXL635" s="6"/>
      <c r="BXM635" s="6"/>
      <c r="BXN635" s="6"/>
      <c r="BXO635" s="6"/>
      <c r="BXP635" s="6"/>
      <c r="BXQ635" s="6"/>
      <c r="BXR635" s="6"/>
      <c r="BXS635" s="6"/>
      <c r="BXT635" s="6"/>
      <c r="BXU635" s="6"/>
      <c r="BXV635" s="6"/>
      <c r="BXW635" s="6"/>
      <c r="BXX635" s="6"/>
      <c r="BXY635" s="6"/>
      <c r="BXZ635" s="6"/>
      <c r="BYA635" s="6"/>
      <c r="BYB635" s="6"/>
      <c r="BYC635" s="6"/>
      <c r="BYD635" s="6"/>
      <c r="BYE635" s="6"/>
      <c r="BYF635" s="6"/>
      <c r="BYG635" s="6"/>
      <c r="BYH635" s="6"/>
      <c r="BYI635" s="6"/>
      <c r="BYJ635" s="6"/>
      <c r="BYK635" s="6"/>
      <c r="BYL635" s="6"/>
      <c r="BYM635" s="6"/>
      <c r="BYN635" s="6"/>
      <c r="BYO635" s="6"/>
      <c r="BYP635" s="6"/>
      <c r="BYQ635" s="6"/>
      <c r="BYR635" s="6"/>
      <c r="BYS635" s="6"/>
      <c r="BYT635" s="6"/>
      <c r="BYU635" s="6"/>
      <c r="BYV635" s="6"/>
      <c r="BYW635" s="6"/>
      <c r="BYX635" s="6"/>
      <c r="BYY635" s="6"/>
      <c r="BYZ635" s="6"/>
      <c r="BZA635" s="6"/>
      <c r="BZB635" s="6"/>
      <c r="BZC635" s="6"/>
      <c r="BZD635" s="6"/>
      <c r="BZE635" s="6"/>
      <c r="BZF635" s="6"/>
      <c r="BZG635" s="6"/>
      <c r="BZH635" s="6"/>
      <c r="BZI635" s="6"/>
      <c r="BZJ635" s="6"/>
      <c r="BZK635" s="6"/>
      <c r="BZL635" s="6"/>
      <c r="BZM635" s="6"/>
      <c r="BZN635" s="6"/>
      <c r="BZO635" s="6"/>
      <c r="BZP635" s="6"/>
      <c r="BZQ635" s="6"/>
      <c r="BZR635" s="6"/>
      <c r="BZS635" s="6"/>
      <c r="BZT635" s="6"/>
      <c r="BZU635" s="6"/>
      <c r="BZV635" s="6"/>
      <c r="BZW635" s="6"/>
      <c r="BZX635" s="6"/>
      <c r="BZY635" s="6"/>
      <c r="BZZ635" s="6"/>
      <c r="CAA635" s="6"/>
      <c r="CAB635" s="6"/>
      <c r="CAC635" s="6"/>
      <c r="CAD635" s="6"/>
      <c r="CAE635" s="6"/>
      <c r="CAF635" s="6"/>
      <c r="CAG635" s="6"/>
      <c r="CAH635" s="6"/>
      <c r="CAI635" s="6"/>
      <c r="CAJ635" s="6"/>
      <c r="CAK635" s="6"/>
      <c r="CAL635" s="6"/>
      <c r="CAM635" s="6"/>
      <c r="CAN635" s="6"/>
      <c r="CAO635" s="6"/>
      <c r="CAP635" s="6"/>
      <c r="CAQ635" s="6"/>
      <c r="CAR635" s="6"/>
      <c r="CAS635" s="6"/>
      <c r="CAT635" s="6"/>
      <c r="CAU635" s="6"/>
      <c r="CAV635" s="6"/>
      <c r="CAW635" s="6"/>
      <c r="CAX635" s="6"/>
      <c r="CAY635" s="6"/>
      <c r="CAZ635" s="6"/>
      <c r="CBA635" s="6"/>
      <c r="CBB635" s="6"/>
      <c r="CBC635" s="6"/>
      <c r="CBD635" s="6"/>
      <c r="CBE635" s="6"/>
      <c r="CBF635" s="6"/>
      <c r="CBG635" s="6"/>
      <c r="CBH635" s="6"/>
      <c r="CBI635" s="6"/>
      <c r="CBJ635" s="6"/>
      <c r="CBK635" s="6"/>
      <c r="CBL635" s="6"/>
      <c r="CBM635" s="6"/>
      <c r="CBN635" s="6"/>
      <c r="CBO635" s="6"/>
      <c r="CBP635" s="6"/>
      <c r="CBQ635" s="6"/>
      <c r="CBR635" s="6"/>
      <c r="CBS635" s="6"/>
      <c r="CBT635" s="6"/>
      <c r="CBU635" s="6"/>
      <c r="CBV635" s="6"/>
      <c r="CBW635" s="6"/>
      <c r="CBX635" s="6"/>
      <c r="CBY635" s="6"/>
      <c r="CBZ635" s="6"/>
      <c r="CCA635" s="6"/>
      <c r="CCB635" s="6"/>
      <c r="CCC635" s="6"/>
      <c r="CCD635" s="6"/>
      <c r="CCE635" s="6"/>
      <c r="CCF635" s="6"/>
      <c r="CCG635" s="6"/>
      <c r="CCH635" s="6"/>
      <c r="CCI635" s="6"/>
      <c r="CCJ635" s="6"/>
      <c r="CCK635" s="6"/>
      <c r="CCL635" s="6"/>
      <c r="CCM635" s="6"/>
      <c r="CCN635" s="6"/>
      <c r="CCO635" s="6"/>
      <c r="CCP635" s="6"/>
      <c r="CCQ635" s="6"/>
      <c r="CCR635" s="6"/>
      <c r="CCS635" s="6"/>
      <c r="CCT635" s="6"/>
      <c r="CCU635" s="6"/>
      <c r="CCV635" s="6"/>
      <c r="CCW635" s="6"/>
      <c r="CCX635" s="6"/>
      <c r="CCY635" s="6"/>
      <c r="CCZ635" s="6"/>
      <c r="CDA635" s="6"/>
      <c r="CDB635" s="6"/>
      <c r="CDC635" s="6"/>
      <c r="CDD635" s="6"/>
      <c r="CDE635" s="6"/>
      <c r="CDF635" s="6"/>
      <c r="CDG635" s="6"/>
      <c r="CDH635" s="6"/>
      <c r="CDI635" s="6"/>
      <c r="CDJ635" s="6"/>
      <c r="CDK635" s="6"/>
      <c r="CDL635" s="6"/>
      <c r="CDM635" s="6"/>
      <c r="CDN635" s="6"/>
      <c r="CDO635" s="6"/>
      <c r="CDP635" s="6"/>
      <c r="CDQ635" s="6"/>
      <c r="CDR635" s="6"/>
      <c r="CDS635" s="6"/>
      <c r="CDT635" s="6"/>
      <c r="CDU635" s="6"/>
      <c r="CDV635" s="6"/>
      <c r="CDW635" s="6"/>
      <c r="CDX635" s="6"/>
      <c r="CDY635" s="6"/>
      <c r="CDZ635" s="6"/>
      <c r="CEA635" s="6"/>
      <c r="CEB635" s="6"/>
      <c r="CEC635" s="6"/>
      <c r="CED635" s="6"/>
      <c r="CEE635" s="6"/>
      <c r="CEF635" s="6"/>
      <c r="CEG635" s="6"/>
      <c r="CEH635" s="6"/>
      <c r="CEI635" s="6"/>
      <c r="CEJ635" s="6"/>
      <c r="CEK635" s="6"/>
      <c r="CEL635" s="6"/>
      <c r="CEM635" s="6"/>
      <c r="CEN635" s="6"/>
      <c r="CEO635" s="6"/>
      <c r="CEP635" s="6"/>
      <c r="CEQ635" s="6"/>
      <c r="CER635" s="6"/>
      <c r="CES635" s="6"/>
      <c r="CET635" s="6"/>
      <c r="CEU635" s="6"/>
      <c r="CEV635" s="6"/>
      <c r="CEW635" s="6"/>
      <c r="CEX635" s="6"/>
      <c r="CEY635" s="6"/>
      <c r="CEZ635" s="6"/>
      <c r="CFA635" s="6"/>
      <c r="CFB635" s="6"/>
      <c r="CFC635" s="6"/>
      <c r="CFD635" s="6"/>
      <c r="CFE635" s="6"/>
      <c r="CFF635" s="6"/>
      <c r="CFG635" s="6"/>
      <c r="CFH635" s="6"/>
      <c r="CFI635" s="6"/>
      <c r="CFJ635" s="6"/>
      <c r="CFK635" s="6"/>
      <c r="CFL635" s="6"/>
      <c r="CFM635" s="6"/>
      <c r="CFN635" s="6"/>
      <c r="CFO635" s="6"/>
      <c r="CFP635" s="6"/>
      <c r="CFQ635" s="6"/>
      <c r="CFR635" s="6"/>
      <c r="CFS635" s="6"/>
      <c r="CFT635" s="6"/>
      <c r="CFU635" s="6"/>
      <c r="CFV635" s="6"/>
      <c r="CFW635" s="6"/>
      <c r="CFX635" s="6"/>
      <c r="CFY635" s="6"/>
      <c r="CFZ635" s="6"/>
      <c r="CGA635" s="6"/>
      <c r="CGB635" s="6"/>
      <c r="CGC635" s="6"/>
      <c r="CGD635" s="6"/>
      <c r="CGE635" s="6"/>
      <c r="CGF635" s="6"/>
      <c r="CGG635" s="6"/>
      <c r="CGH635" s="6"/>
      <c r="CGI635" s="6"/>
      <c r="CGJ635" s="6"/>
      <c r="CGK635" s="6"/>
      <c r="CGL635" s="6"/>
      <c r="CGM635" s="6"/>
      <c r="CGN635" s="6"/>
      <c r="CGO635" s="6"/>
      <c r="CGP635" s="6"/>
      <c r="CGQ635" s="6"/>
      <c r="CGR635" s="6"/>
      <c r="CGS635" s="6"/>
      <c r="CGT635" s="6"/>
      <c r="CGU635" s="6"/>
      <c r="CGV635" s="6"/>
      <c r="CGW635" s="6"/>
      <c r="CGX635" s="6"/>
      <c r="CGY635" s="6"/>
      <c r="CGZ635" s="6"/>
      <c r="CHA635" s="6"/>
      <c r="CHB635" s="6"/>
      <c r="CHC635" s="6"/>
      <c r="CHD635" s="6"/>
      <c r="CHE635" s="6"/>
      <c r="CHF635" s="6"/>
      <c r="CHG635" s="6"/>
      <c r="CHH635" s="6"/>
      <c r="CHI635" s="6"/>
      <c r="CHJ635" s="6"/>
      <c r="CHK635" s="6"/>
      <c r="CHL635" s="6"/>
      <c r="CHM635" s="6"/>
      <c r="CHN635" s="6"/>
      <c r="CHO635" s="6"/>
      <c r="CHP635" s="6"/>
      <c r="CHQ635" s="6"/>
      <c r="CHR635" s="6"/>
      <c r="CHS635" s="6"/>
      <c r="CHT635" s="6"/>
      <c r="CHU635" s="6"/>
      <c r="CHV635" s="6"/>
      <c r="CHW635" s="6"/>
      <c r="CHX635" s="6"/>
      <c r="CHY635" s="6"/>
      <c r="CHZ635" s="6"/>
      <c r="CIA635" s="6"/>
      <c r="CIB635" s="6"/>
      <c r="CIC635" s="6"/>
      <c r="CID635" s="6"/>
      <c r="CIE635" s="6"/>
      <c r="CIF635" s="6"/>
      <c r="CIG635" s="6"/>
      <c r="CIH635" s="6"/>
      <c r="CII635" s="6"/>
      <c r="CIJ635" s="6"/>
      <c r="CIK635" s="6"/>
      <c r="CIL635" s="6"/>
      <c r="CIM635" s="6"/>
      <c r="CIN635" s="6"/>
      <c r="CIO635" s="6"/>
      <c r="CIP635" s="6"/>
      <c r="CIQ635" s="6"/>
      <c r="CIR635" s="6"/>
      <c r="CIS635" s="6"/>
      <c r="CIT635" s="6"/>
      <c r="CIU635" s="6"/>
      <c r="CIV635" s="6"/>
      <c r="CIW635" s="6"/>
      <c r="CIX635" s="6"/>
      <c r="CIY635" s="6"/>
      <c r="CIZ635" s="6"/>
      <c r="CJA635" s="6"/>
      <c r="CJB635" s="6"/>
      <c r="CJC635" s="6"/>
      <c r="CJD635" s="6"/>
      <c r="CJE635" s="6"/>
      <c r="CJF635" s="6"/>
      <c r="CJG635" s="6"/>
      <c r="CJH635" s="6"/>
      <c r="CJI635" s="6"/>
      <c r="CJJ635" s="6"/>
      <c r="CJK635" s="6"/>
      <c r="CJL635" s="6"/>
      <c r="CJM635" s="6"/>
      <c r="CJN635" s="6"/>
      <c r="CJO635" s="6"/>
      <c r="CJP635" s="6"/>
      <c r="CJQ635" s="6"/>
      <c r="CJR635" s="6"/>
      <c r="CJS635" s="6"/>
      <c r="CJT635" s="6"/>
      <c r="CJU635" s="6"/>
      <c r="CJV635" s="6"/>
      <c r="CJW635" s="6"/>
      <c r="CJX635" s="6"/>
      <c r="CJY635" s="6"/>
      <c r="CJZ635" s="6"/>
      <c r="CKA635" s="6"/>
      <c r="CKB635" s="6"/>
      <c r="CKC635" s="6"/>
      <c r="CKD635" s="6"/>
      <c r="CKE635" s="6"/>
      <c r="CKF635" s="6"/>
      <c r="CKG635" s="6"/>
      <c r="CKH635" s="6"/>
      <c r="CKI635" s="6"/>
      <c r="CKJ635" s="6"/>
      <c r="CKK635" s="6"/>
      <c r="CKL635" s="6"/>
      <c r="CKM635" s="6"/>
      <c r="CKN635" s="6"/>
      <c r="CKO635" s="6"/>
      <c r="CKP635" s="6"/>
      <c r="CKQ635" s="6"/>
      <c r="CKR635" s="6"/>
      <c r="CKS635" s="6"/>
      <c r="CKT635" s="6"/>
      <c r="CKU635" s="6"/>
      <c r="CKV635" s="6"/>
      <c r="CKW635" s="6"/>
      <c r="CKX635" s="6"/>
      <c r="CKY635" s="6"/>
      <c r="CKZ635" s="6"/>
      <c r="CLA635" s="6"/>
      <c r="CLB635" s="6"/>
      <c r="CLC635" s="6"/>
      <c r="CLD635" s="6"/>
      <c r="CLE635" s="6"/>
      <c r="CLF635" s="6"/>
      <c r="CLG635" s="6"/>
      <c r="CLH635" s="6"/>
      <c r="CLI635" s="6"/>
      <c r="CLJ635" s="6"/>
      <c r="CLK635" s="6"/>
      <c r="CLL635" s="6"/>
      <c r="CLM635" s="6"/>
      <c r="CLN635" s="6"/>
      <c r="CLO635" s="6"/>
      <c r="CLP635" s="6"/>
      <c r="CLQ635" s="6"/>
      <c r="CLR635" s="6"/>
      <c r="CLS635" s="6"/>
      <c r="CLT635" s="6"/>
      <c r="CLU635" s="6"/>
      <c r="CLV635" s="6"/>
      <c r="CLW635" s="6"/>
      <c r="CLX635" s="6"/>
      <c r="CLY635" s="6"/>
      <c r="CLZ635" s="6"/>
      <c r="CMA635" s="6"/>
      <c r="CMB635" s="6"/>
      <c r="CMC635" s="6"/>
      <c r="CMD635" s="6"/>
      <c r="CME635" s="6"/>
      <c r="CMF635" s="6"/>
      <c r="CMG635" s="6"/>
      <c r="CMH635" s="6"/>
      <c r="CMI635" s="6"/>
      <c r="CMJ635" s="6"/>
      <c r="CMK635" s="6"/>
      <c r="CML635" s="6"/>
      <c r="CMM635" s="6"/>
      <c r="CMN635" s="6"/>
      <c r="CMO635" s="6"/>
      <c r="CMP635" s="6"/>
      <c r="CMQ635" s="6"/>
      <c r="CMR635" s="6"/>
      <c r="CMS635" s="6"/>
      <c r="CMT635" s="6"/>
      <c r="CMU635" s="6"/>
      <c r="CMV635" s="6"/>
      <c r="CMW635" s="6"/>
      <c r="CMX635" s="6"/>
      <c r="CMY635" s="6"/>
      <c r="CMZ635" s="6"/>
      <c r="CNA635" s="6"/>
      <c r="CNB635" s="6"/>
      <c r="CNC635" s="6"/>
      <c r="CND635" s="6"/>
      <c r="CNE635" s="6"/>
      <c r="CNF635" s="6"/>
      <c r="CNG635" s="6"/>
      <c r="CNH635" s="6"/>
      <c r="CNI635" s="6"/>
      <c r="CNJ635" s="6"/>
      <c r="CNK635" s="6"/>
      <c r="CNL635" s="6"/>
      <c r="CNM635" s="6"/>
      <c r="CNN635" s="6"/>
      <c r="CNO635" s="6"/>
      <c r="CNP635" s="6"/>
      <c r="CNQ635" s="6"/>
      <c r="CNR635" s="6"/>
      <c r="CNS635" s="6"/>
      <c r="CNT635" s="6"/>
      <c r="CNU635" s="6"/>
      <c r="CNV635" s="6"/>
      <c r="CNW635" s="6"/>
      <c r="CNX635" s="6"/>
      <c r="CNY635" s="6"/>
      <c r="CNZ635" s="6"/>
      <c r="COA635" s="6"/>
      <c r="COB635" s="6"/>
      <c r="COC635" s="6"/>
      <c r="COD635" s="6"/>
      <c r="COE635" s="6"/>
      <c r="COF635" s="6"/>
      <c r="COG635" s="6"/>
      <c r="COH635" s="6"/>
      <c r="COI635" s="6"/>
      <c r="COJ635" s="6"/>
      <c r="COK635" s="6"/>
      <c r="COL635" s="6"/>
      <c r="COM635" s="6"/>
      <c r="CON635" s="6"/>
      <c r="COO635" s="6"/>
      <c r="COP635" s="6"/>
      <c r="COQ635" s="6"/>
      <c r="COR635" s="6"/>
      <c r="COS635" s="6"/>
      <c r="COT635" s="6"/>
      <c r="COU635" s="6"/>
      <c r="COV635" s="6"/>
      <c r="COW635" s="6"/>
      <c r="COX635" s="6"/>
      <c r="COY635" s="6"/>
      <c r="COZ635" s="6"/>
      <c r="CPA635" s="6"/>
      <c r="CPB635" s="6"/>
      <c r="CPC635" s="6"/>
      <c r="CPD635" s="6"/>
      <c r="CPE635" s="6"/>
      <c r="CPF635" s="6"/>
      <c r="CPG635" s="6"/>
      <c r="CPH635" s="6"/>
      <c r="CPI635" s="6"/>
      <c r="CPJ635" s="6"/>
      <c r="CPK635" s="6"/>
      <c r="CPL635" s="6"/>
      <c r="CPM635" s="6"/>
      <c r="CPN635" s="6"/>
      <c r="CPO635" s="6"/>
      <c r="CPP635" s="6"/>
      <c r="CPQ635" s="6"/>
      <c r="CPR635" s="6"/>
      <c r="CPS635" s="6"/>
      <c r="CPT635" s="6"/>
      <c r="CPU635" s="6"/>
      <c r="CPV635" s="6"/>
      <c r="CPW635" s="6"/>
      <c r="CPX635" s="6"/>
      <c r="CPY635" s="6"/>
      <c r="CPZ635" s="6"/>
      <c r="CQA635" s="6"/>
      <c r="CQB635" s="6"/>
      <c r="CQC635" s="6"/>
      <c r="CQD635" s="6"/>
      <c r="CQE635" s="6"/>
      <c r="CQF635" s="6"/>
      <c r="CQG635" s="6"/>
      <c r="CQH635" s="6"/>
      <c r="CQI635" s="6"/>
      <c r="CQJ635" s="6"/>
      <c r="CQK635" s="6"/>
      <c r="CQL635" s="6"/>
      <c r="CQM635" s="6"/>
      <c r="CQN635" s="6"/>
      <c r="CQO635" s="6"/>
      <c r="CQP635" s="6"/>
      <c r="CQQ635" s="6"/>
      <c r="CQR635" s="6"/>
      <c r="CQS635" s="6"/>
      <c r="CQT635" s="6"/>
      <c r="CQU635" s="6"/>
      <c r="CQV635" s="6"/>
      <c r="CQW635" s="6"/>
      <c r="CQX635" s="6"/>
      <c r="CQY635" s="6"/>
      <c r="CQZ635" s="6"/>
      <c r="CRA635" s="6"/>
      <c r="CRB635" s="6"/>
      <c r="CRC635" s="6"/>
      <c r="CRD635" s="6"/>
      <c r="CRE635" s="6"/>
      <c r="CRF635" s="6"/>
      <c r="CRG635" s="6"/>
      <c r="CRH635" s="6"/>
      <c r="CRI635" s="6"/>
      <c r="CRJ635" s="6"/>
      <c r="CRK635" s="6"/>
      <c r="CRL635" s="6"/>
      <c r="CRM635" s="6"/>
      <c r="CRN635" s="6"/>
      <c r="CRO635" s="6"/>
      <c r="CRP635" s="6"/>
      <c r="CRQ635" s="6"/>
      <c r="CRR635" s="6"/>
      <c r="CRS635" s="6"/>
      <c r="CRT635" s="6"/>
      <c r="CRU635" s="6"/>
      <c r="CRV635" s="6"/>
      <c r="CRW635" s="6"/>
      <c r="CRX635" s="6"/>
      <c r="CRY635" s="6"/>
      <c r="CRZ635" s="6"/>
      <c r="CSA635" s="6"/>
      <c r="CSB635" s="6"/>
      <c r="CSC635" s="6"/>
      <c r="CSD635" s="6"/>
      <c r="CSE635" s="6"/>
      <c r="CSF635" s="6"/>
      <c r="CSG635" s="6"/>
      <c r="CSH635" s="6"/>
      <c r="CSI635" s="6"/>
      <c r="CSJ635" s="6"/>
      <c r="CSK635" s="6"/>
      <c r="CSL635" s="6"/>
      <c r="CSM635" s="6"/>
      <c r="CSN635" s="6"/>
      <c r="CSO635" s="6"/>
      <c r="CSP635" s="6"/>
      <c r="CSQ635" s="6"/>
      <c r="CSR635" s="6"/>
      <c r="CSS635" s="6"/>
      <c r="CST635" s="6"/>
      <c r="CSU635" s="6"/>
      <c r="CSV635" s="6"/>
      <c r="CSW635" s="6"/>
      <c r="CSX635" s="6"/>
      <c r="CSY635" s="6"/>
      <c r="CSZ635" s="6"/>
      <c r="CTA635" s="6"/>
      <c r="CTB635" s="6"/>
      <c r="CTC635" s="6"/>
      <c r="CTD635" s="6"/>
      <c r="CTE635" s="6"/>
      <c r="CTF635" s="6"/>
      <c r="CTG635" s="6"/>
      <c r="CTH635" s="6"/>
      <c r="CTI635" s="6"/>
      <c r="CTJ635" s="6"/>
      <c r="CTK635" s="6"/>
      <c r="CTL635" s="6"/>
      <c r="CTM635" s="6"/>
      <c r="CTN635" s="6"/>
      <c r="CTO635" s="6"/>
      <c r="CTP635" s="6"/>
      <c r="CTQ635" s="6"/>
      <c r="CTR635" s="6"/>
      <c r="CTS635" s="6"/>
      <c r="CTT635" s="6"/>
      <c r="CTU635" s="6"/>
      <c r="CTV635" s="6"/>
      <c r="CTW635" s="6"/>
      <c r="CTX635" s="6"/>
      <c r="CTY635" s="6"/>
      <c r="CTZ635" s="6"/>
      <c r="CUA635" s="6"/>
      <c r="CUB635" s="6"/>
      <c r="CUC635" s="6"/>
      <c r="CUD635" s="6"/>
      <c r="CUE635" s="6"/>
      <c r="CUF635" s="6"/>
      <c r="CUG635" s="6"/>
      <c r="CUH635" s="6"/>
      <c r="CUI635" s="6"/>
      <c r="CUJ635" s="6"/>
      <c r="CUK635" s="6"/>
      <c r="CUL635" s="6"/>
      <c r="CUM635" s="6"/>
      <c r="CUN635" s="6"/>
      <c r="CUO635" s="6"/>
      <c r="CUP635" s="6"/>
      <c r="CUQ635" s="6"/>
      <c r="CUR635" s="6"/>
      <c r="CUS635" s="6"/>
      <c r="CUT635" s="6"/>
      <c r="CUU635" s="6"/>
      <c r="CUV635" s="6"/>
      <c r="CUW635" s="6"/>
      <c r="CUX635" s="6"/>
      <c r="CUY635" s="6"/>
      <c r="CUZ635" s="6"/>
      <c r="CVA635" s="6"/>
      <c r="CVB635" s="6"/>
      <c r="CVC635" s="6"/>
      <c r="CVD635" s="6"/>
      <c r="CVE635" s="6"/>
      <c r="CVF635" s="6"/>
      <c r="CVG635" s="6"/>
      <c r="CVH635" s="6"/>
      <c r="CVI635" s="6"/>
      <c r="CVJ635" s="6"/>
      <c r="CVK635" s="6"/>
      <c r="CVL635" s="6"/>
      <c r="CVM635" s="6"/>
      <c r="CVN635" s="6"/>
      <c r="CVO635" s="6"/>
      <c r="CVP635" s="6"/>
      <c r="CVQ635" s="6"/>
      <c r="CVR635" s="6"/>
      <c r="CVS635" s="6"/>
      <c r="CVT635" s="6"/>
      <c r="CVU635" s="6"/>
      <c r="CVV635" s="6"/>
      <c r="CVW635" s="6"/>
      <c r="CVX635" s="6"/>
      <c r="CVY635" s="6"/>
      <c r="CVZ635" s="6"/>
      <c r="CWA635" s="6"/>
      <c r="CWB635" s="6"/>
      <c r="CWC635" s="6"/>
      <c r="CWD635" s="6"/>
      <c r="CWE635" s="6"/>
      <c r="CWF635" s="6"/>
      <c r="CWG635" s="6"/>
      <c r="CWH635" s="6"/>
      <c r="CWI635" s="6"/>
      <c r="CWJ635" s="6"/>
      <c r="CWK635" s="6"/>
      <c r="CWL635" s="6"/>
      <c r="CWM635" s="6"/>
      <c r="CWN635" s="6"/>
      <c r="CWO635" s="6"/>
      <c r="CWP635" s="6"/>
      <c r="CWQ635" s="6"/>
      <c r="CWR635" s="6"/>
      <c r="CWS635" s="6"/>
      <c r="CWT635" s="6"/>
      <c r="CWU635" s="6"/>
      <c r="CWV635" s="6"/>
      <c r="CWW635" s="6"/>
      <c r="CWX635" s="6"/>
      <c r="CWY635" s="6"/>
      <c r="CWZ635" s="6"/>
      <c r="CXA635" s="6"/>
      <c r="CXB635" s="6"/>
      <c r="CXC635" s="6"/>
      <c r="CXD635" s="6"/>
      <c r="CXE635" s="6"/>
      <c r="CXF635" s="6"/>
      <c r="CXG635" s="6"/>
      <c r="CXH635" s="6"/>
      <c r="CXI635" s="6"/>
      <c r="CXJ635" s="6"/>
      <c r="CXK635" s="6"/>
      <c r="CXL635" s="6"/>
      <c r="CXM635" s="6"/>
      <c r="CXN635" s="6"/>
      <c r="CXO635" s="6"/>
      <c r="CXP635" s="6"/>
      <c r="CXQ635" s="6"/>
      <c r="CXR635" s="6"/>
      <c r="CXS635" s="6"/>
      <c r="CXT635" s="6"/>
      <c r="CXU635" s="6"/>
      <c r="CXV635" s="6"/>
      <c r="CXW635" s="6"/>
      <c r="CXX635" s="6"/>
      <c r="CXY635" s="6"/>
      <c r="CXZ635" s="6"/>
      <c r="CYA635" s="6"/>
      <c r="CYB635" s="6"/>
      <c r="CYC635" s="6"/>
      <c r="CYD635" s="6"/>
      <c r="CYE635" s="6"/>
      <c r="CYF635" s="6"/>
      <c r="CYG635" s="6"/>
      <c r="CYH635" s="6"/>
      <c r="CYI635" s="6"/>
      <c r="CYJ635" s="6"/>
      <c r="CYK635" s="6"/>
      <c r="CYL635" s="6"/>
      <c r="CYM635" s="6"/>
      <c r="CYN635" s="6"/>
      <c r="CYO635" s="6"/>
      <c r="CYP635" s="6"/>
      <c r="CYQ635" s="6"/>
      <c r="CYR635" s="6"/>
      <c r="CYS635" s="6"/>
      <c r="CYT635" s="6"/>
      <c r="CYU635" s="6"/>
      <c r="CYV635" s="6"/>
      <c r="CYW635" s="6"/>
      <c r="CYX635" s="6"/>
      <c r="CYY635" s="6"/>
      <c r="CYZ635" s="6"/>
      <c r="CZA635" s="6"/>
      <c r="CZB635" s="6"/>
      <c r="CZC635" s="6"/>
      <c r="CZD635" s="6"/>
      <c r="CZE635" s="6"/>
      <c r="CZF635" s="6"/>
      <c r="CZG635" s="6"/>
      <c r="CZH635" s="6"/>
      <c r="CZI635" s="6"/>
      <c r="CZJ635" s="6"/>
      <c r="CZK635" s="6"/>
      <c r="CZL635" s="6"/>
      <c r="CZM635" s="6"/>
      <c r="CZN635" s="6"/>
      <c r="CZO635" s="6"/>
      <c r="CZP635" s="6"/>
      <c r="CZQ635" s="6"/>
      <c r="CZR635" s="6"/>
      <c r="CZS635" s="6"/>
      <c r="CZT635" s="6"/>
      <c r="CZU635" s="6"/>
      <c r="CZV635" s="6"/>
      <c r="CZW635" s="6"/>
      <c r="CZX635" s="6"/>
      <c r="CZY635" s="6"/>
      <c r="CZZ635" s="6"/>
      <c r="DAA635" s="6"/>
      <c r="DAB635" s="6"/>
      <c r="DAC635" s="6"/>
      <c r="DAD635" s="6"/>
      <c r="DAE635" s="6"/>
      <c r="DAF635" s="6"/>
      <c r="DAG635" s="6"/>
      <c r="DAH635" s="6"/>
      <c r="DAI635" s="6"/>
      <c r="DAJ635" s="6"/>
      <c r="DAK635" s="6"/>
      <c r="DAL635" s="6"/>
      <c r="DAM635" s="6"/>
      <c r="DAN635" s="6"/>
      <c r="DAO635" s="6"/>
      <c r="DAP635" s="6"/>
      <c r="DAQ635" s="6"/>
      <c r="DAR635" s="6"/>
      <c r="DAS635" s="6"/>
      <c r="DAT635" s="6"/>
      <c r="DAU635" s="6"/>
      <c r="DAV635" s="6"/>
      <c r="DAW635" s="6"/>
      <c r="DAX635" s="6"/>
      <c r="DAY635" s="6"/>
      <c r="DAZ635" s="6"/>
      <c r="DBA635" s="6"/>
      <c r="DBB635" s="6"/>
      <c r="DBC635" s="6"/>
      <c r="DBD635" s="6"/>
      <c r="DBE635" s="6"/>
      <c r="DBF635" s="6"/>
      <c r="DBG635" s="6"/>
      <c r="DBH635" s="6"/>
      <c r="DBI635" s="6"/>
      <c r="DBJ635" s="6"/>
      <c r="DBK635" s="6"/>
      <c r="DBL635" s="6"/>
      <c r="DBM635" s="6"/>
      <c r="DBN635" s="6"/>
      <c r="DBO635" s="6"/>
      <c r="DBP635" s="6"/>
      <c r="DBQ635" s="6"/>
      <c r="DBR635" s="6"/>
      <c r="DBS635" s="6"/>
      <c r="DBT635" s="6"/>
      <c r="DBU635" s="6"/>
      <c r="DBV635" s="6"/>
      <c r="DBW635" s="6"/>
      <c r="DBX635" s="6"/>
      <c r="DBY635" s="6"/>
      <c r="DBZ635" s="6"/>
      <c r="DCA635" s="6"/>
      <c r="DCB635" s="6"/>
      <c r="DCC635" s="6"/>
      <c r="DCD635" s="6"/>
      <c r="DCE635" s="6"/>
      <c r="DCF635" s="6"/>
      <c r="DCG635" s="6"/>
      <c r="DCH635" s="6"/>
      <c r="DCI635" s="6"/>
      <c r="DCJ635" s="6"/>
      <c r="DCK635" s="6"/>
      <c r="DCL635" s="6"/>
      <c r="DCM635" s="6"/>
      <c r="DCN635" s="6"/>
      <c r="DCO635" s="6"/>
      <c r="DCP635" s="6"/>
      <c r="DCQ635" s="6"/>
      <c r="DCR635" s="6"/>
      <c r="DCS635" s="6"/>
      <c r="DCT635" s="6"/>
      <c r="DCU635" s="6"/>
      <c r="DCV635" s="6"/>
      <c r="DCW635" s="6"/>
      <c r="DCX635" s="6"/>
      <c r="DCY635" s="6"/>
      <c r="DCZ635" s="6"/>
      <c r="DDA635" s="6"/>
      <c r="DDB635" s="6"/>
      <c r="DDC635" s="6"/>
      <c r="DDD635" s="6"/>
      <c r="DDE635" s="6"/>
      <c r="DDF635" s="6"/>
      <c r="DDG635" s="6"/>
      <c r="DDH635" s="6"/>
      <c r="DDI635" s="6"/>
      <c r="DDJ635" s="6"/>
      <c r="DDK635" s="6"/>
      <c r="DDL635" s="6"/>
      <c r="DDM635" s="6"/>
      <c r="DDN635" s="6"/>
      <c r="DDO635" s="6"/>
      <c r="DDP635" s="6"/>
      <c r="DDQ635" s="6"/>
      <c r="DDR635" s="6"/>
      <c r="DDS635" s="6"/>
      <c r="DDT635" s="6"/>
      <c r="DDU635" s="6"/>
      <c r="DDV635" s="6"/>
      <c r="DDW635" s="6"/>
      <c r="DDX635" s="6"/>
      <c r="DDY635" s="6"/>
      <c r="DDZ635" s="6"/>
      <c r="DEA635" s="6"/>
      <c r="DEB635" s="6"/>
      <c r="DEC635" s="6"/>
      <c r="DED635" s="6"/>
      <c r="DEE635" s="6"/>
      <c r="DEF635" s="6"/>
      <c r="DEG635" s="6"/>
      <c r="DEH635" s="6"/>
      <c r="DEI635" s="6"/>
      <c r="DEJ635" s="6"/>
      <c r="DEK635" s="6"/>
      <c r="DEL635" s="6"/>
      <c r="DEM635" s="6"/>
      <c r="DEN635" s="6"/>
      <c r="DEO635" s="6"/>
      <c r="DEP635" s="6"/>
      <c r="DEQ635" s="6"/>
      <c r="DER635" s="6"/>
      <c r="DES635" s="6"/>
      <c r="DET635" s="6"/>
      <c r="DEU635" s="6"/>
      <c r="DEV635" s="6"/>
      <c r="DEW635" s="6"/>
      <c r="DEX635" s="6"/>
      <c r="DEY635" s="6"/>
      <c r="DEZ635" s="6"/>
      <c r="DFA635" s="6"/>
      <c r="DFB635" s="6"/>
      <c r="DFC635" s="6"/>
      <c r="DFD635" s="6"/>
      <c r="DFE635" s="6"/>
      <c r="DFF635" s="6"/>
      <c r="DFG635" s="6"/>
      <c r="DFH635" s="6"/>
      <c r="DFI635" s="6"/>
      <c r="DFJ635" s="6"/>
      <c r="DFK635" s="6"/>
      <c r="DFL635" s="6"/>
      <c r="DFM635" s="6"/>
      <c r="DFN635" s="6"/>
      <c r="DFO635" s="6"/>
      <c r="DFP635" s="6"/>
      <c r="DFQ635" s="6"/>
      <c r="DFR635" s="6"/>
      <c r="DFS635" s="6"/>
      <c r="DFT635" s="6"/>
      <c r="DFU635" s="6"/>
      <c r="DFV635" s="6"/>
      <c r="DFW635" s="6"/>
      <c r="DFX635" s="6"/>
      <c r="DFY635" s="6"/>
      <c r="DFZ635" s="6"/>
      <c r="DGA635" s="6"/>
      <c r="DGB635" s="6"/>
      <c r="DGC635" s="6"/>
      <c r="DGD635" s="6"/>
      <c r="DGE635" s="6"/>
      <c r="DGF635" s="6"/>
      <c r="DGG635" s="6"/>
      <c r="DGH635" s="6"/>
      <c r="DGI635" s="6"/>
      <c r="DGJ635" s="6"/>
      <c r="DGK635" s="6"/>
      <c r="DGL635" s="6"/>
      <c r="DGM635" s="6"/>
      <c r="DGN635" s="6"/>
      <c r="DGO635" s="6"/>
      <c r="DGP635" s="6"/>
      <c r="DGQ635" s="6"/>
      <c r="DGR635" s="6"/>
      <c r="DGS635" s="6"/>
      <c r="DGT635" s="6"/>
      <c r="DGU635" s="6"/>
      <c r="DGV635" s="6"/>
      <c r="DGW635" s="6"/>
      <c r="DGX635" s="6"/>
      <c r="DGY635" s="6"/>
      <c r="DGZ635" s="6"/>
      <c r="DHA635" s="6"/>
      <c r="DHB635" s="6"/>
      <c r="DHC635" s="6"/>
      <c r="DHD635" s="6"/>
      <c r="DHE635" s="6"/>
      <c r="DHF635" s="6"/>
      <c r="DHG635" s="6"/>
      <c r="DHH635" s="6"/>
      <c r="DHI635" s="6"/>
      <c r="DHJ635" s="6"/>
      <c r="DHK635" s="6"/>
      <c r="DHL635" s="6"/>
      <c r="DHM635" s="6"/>
      <c r="DHN635" s="6"/>
      <c r="DHO635" s="6"/>
      <c r="DHP635" s="6"/>
      <c r="DHQ635" s="6"/>
      <c r="DHR635" s="6"/>
      <c r="DHS635" s="6"/>
      <c r="DHT635" s="6"/>
      <c r="DHU635" s="6"/>
      <c r="DHV635" s="6"/>
      <c r="DHW635" s="6"/>
      <c r="DHX635" s="6"/>
      <c r="DHY635" s="6"/>
      <c r="DHZ635" s="6"/>
      <c r="DIA635" s="6"/>
      <c r="DIB635" s="6"/>
      <c r="DIC635" s="6"/>
      <c r="DID635" s="6"/>
      <c r="DIE635" s="6"/>
      <c r="DIF635" s="6"/>
      <c r="DIG635" s="6"/>
      <c r="DIH635" s="6"/>
      <c r="DII635" s="6"/>
      <c r="DIJ635" s="6"/>
      <c r="DIK635" s="6"/>
      <c r="DIL635" s="6"/>
      <c r="DIM635" s="6"/>
      <c r="DIN635" s="6"/>
      <c r="DIO635" s="6"/>
      <c r="DIP635" s="6"/>
      <c r="DIQ635" s="6"/>
      <c r="DIR635" s="6"/>
      <c r="DIS635" s="6"/>
      <c r="DIT635" s="6"/>
      <c r="DIU635" s="6"/>
      <c r="DIV635" s="6"/>
      <c r="DIW635" s="6"/>
      <c r="DIX635" s="6"/>
      <c r="DIY635" s="6"/>
      <c r="DIZ635" s="6"/>
      <c r="DJA635" s="6"/>
      <c r="DJB635" s="6"/>
      <c r="DJC635" s="6"/>
      <c r="DJD635" s="6"/>
      <c r="DJE635" s="6"/>
      <c r="DJF635" s="6"/>
      <c r="DJG635" s="6"/>
      <c r="DJH635" s="6"/>
      <c r="DJI635" s="6"/>
      <c r="DJJ635" s="6"/>
      <c r="DJK635" s="6"/>
      <c r="DJL635" s="6"/>
      <c r="DJM635" s="6"/>
      <c r="DJN635" s="6"/>
      <c r="DJO635" s="6"/>
      <c r="DJP635" s="6"/>
      <c r="DJQ635" s="6"/>
      <c r="DJR635" s="6"/>
      <c r="DJS635" s="6"/>
      <c r="DJT635" s="6"/>
      <c r="DJU635" s="6"/>
      <c r="DJV635" s="6"/>
      <c r="DJW635" s="6"/>
      <c r="DJX635" s="6"/>
      <c r="DJY635" s="6"/>
      <c r="DJZ635" s="6"/>
      <c r="DKA635" s="6"/>
      <c r="DKB635" s="6"/>
      <c r="DKC635" s="6"/>
      <c r="DKD635" s="6"/>
      <c r="DKE635" s="6"/>
      <c r="DKF635" s="6"/>
      <c r="DKG635" s="6"/>
      <c r="DKH635" s="6"/>
      <c r="DKI635" s="6"/>
      <c r="DKJ635" s="6"/>
      <c r="DKK635" s="6"/>
      <c r="DKL635" s="6"/>
      <c r="DKM635" s="6"/>
      <c r="DKN635" s="6"/>
      <c r="DKO635" s="6"/>
      <c r="DKP635" s="6"/>
      <c r="DKQ635" s="6"/>
      <c r="DKR635" s="6"/>
      <c r="DKS635" s="6"/>
      <c r="DKT635" s="6"/>
      <c r="DKU635" s="6"/>
      <c r="DKV635" s="6"/>
      <c r="DKW635" s="6"/>
      <c r="DKX635" s="6"/>
      <c r="DKY635" s="6"/>
      <c r="DKZ635" s="6"/>
      <c r="DLA635" s="6"/>
      <c r="DLB635" s="6"/>
      <c r="DLC635" s="6"/>
      <c r="DLD635" s="6"/>
      <c r="DLE635" s="6"/>
      <c r="DLF635" s="6"/>
      <c r="DLG635" s="6"/>
      <c r="DLH635" s="6"/>
      <c r="DLI635" s="6"/>
      <c r="DLJ635" s="6"/>
      <c r="DLK635" s="6"/>
      <c r="DLL635" s="6"/>
      <c r="DLM635" s="6"/>
      <c r="DLN635" s="6"/>
      <c r="DLO635" s="6"/>
      <c r="DLP635" s="6"/>
      <c r="DLQ635" s="6"/>
      <c r="DLR635" s="6"/>
      <c r="DLS635" s="6"/>
      <c r="DLT635" s="6"/>
      <c r="DLU635" s="6"/>
      <c r="DLV635" s="6"/>
      <c r="DLW635" s="6"/>
      <c r="DLX635" s="6"/>
      <c r="DLY635" s="6"/>
      <c r="DLZ635" s="6"/>
      <c r="DMA635" s="6"/>
      <c r="DMB635" s="6"/>
      <c r="DMC635" s="6"/>
      <c r="DMD635" s="6"/>
      <c r="DME635" s="6"/>
      <c r="DMF635" s="6"/>
      <c r="DMG635" s="6"/>
      <c r="DMH635" s="6"/>
      <c r="DMI635" s="6"/>
      <c r="DMJ635" s="6"/>
      <c r="DMK635" s="6"/>
      <c r="DML635" s="6"/>
      <c r="DMM635" s="6"/>
      <c r="DMN635" s="6"/>
      <c r="DMO635" s="6"/>
      <c r="DMP635" s="6"/>
      <c r="DMQ635" s="6"/>
      <c r="DMR635" s="6"/>
      <c r="DMS635" s="6"/>
      <c r="DMT635" s="6"/>
      <c r="DMU635" s="6"/>
      <c r="DMV635" s="6"/>
      <c r="DMW635" s="6"/>
      <c r="DMX635" s="6"/>
      <c r="DMY635" s="6"/>
      <c r="DMZ635" s="6"/>
      <c r="DNA635" s="6"/>
      <c r="DNB635" s="6"/>
      <c r="DNC635" s="6"/>
      <c r="DND635" s="6"/>
      <c r="DNE635" s="6"/>
      <c r="DNF635" s="6"/>
      <c r="DNG635" s="6"/>
      <c r="DNH635" s="6"/>
      <c r="DNI635" s="6"/>
      <c r="DNJ635" s="6"/>
      <c r="DNK635" s="6"/>
      <c r="DNL635" s="6"/>
      <c r="DNM635" s="6"/>
      <c r="DNN635" s="6"/>
      <c r="DNO635" s="6"/>
      <c r="DNP635" s="6"/>
      <c r="DNQ635" s="6"/>
      <c r="DNR635" s="6"/>
      <c r="DNS635" s="6"/>
      <c r="DNT635" s="6"/>
      <c r="DNU635" s="6"/>
      <c r="DNV635" s="6"/>
      <c r="DNW635" s="6"/>
      <c r="DNX635" s="6"/>
      <c r="DNY635" s="6"/>
      <c r="DNZ635" s="6"/>
      <c r="DOA635" s="6"/>
      <c r="DOB635" s="6"/>
      <c r="DOC635" s="6"/>
      <c r="DOD635" s="6"/>
      <c r="DOE635" s="6"/>
      <c r="DOF635" s="6"/>
      <c r="DOG635" s="6"/>
      <c r="DOH635" s="6"/>
      <c r="DOI635" s="6"/>
      <c r="DOJ635" s="6"/>
      <c r="DOK635" s="6"/>
      <c r="DOL635" s="6"/>
      <c r="DOM635" s="6"/>
      <c r="DON635" s="6"/>
      <c r="DOO635" s="6"/>
      <c r="DOP635" s="6"/>
      <c r="DOQ635" s="6"/>
      <c r="DOR635" s="6"/>
      <c r="DOS635" s="6"/>
      <c r="DOT635" s="6"/>
      <c r="DOU635" s="6"/>
      <c r="DOV635" s="6"/>
      <c r="DOW635" s="6"/>
      <c r="DOX635" s="6"/>
      <c r="DOY635" s="6"/>
      <c r="DOZ635" s="6"/>
      <c r="DPA635" s="6"/>
      <c r="DPB635" s="6"/>
      <c r="DPC635" s="6"/>
      <c r="DPD635" s="6"/>
      <c r="DPE635" s="6"/>
      <c r="DPF635" s="6"/>
      <c r="DPG635" s="6"/>
      <c r="DPH635" s="6"/>
      <c r="DPI635" s="6"/>
      <c r="DPJ635" s="6"/>
      <c r="DPK635" s="6"/>
      <c r="DPL635" s="6"/>
      <c r="DPM635" s="6"/>
      <c r="DPN635" s="6"/>
      <c r="DPO635" s="6"/>
      <c r="DPP635" s="6"/>
      <c r="DPQ635" s="6"/>
      <c r="DPR635" s="6"/>
      <c r="DPS635" s="6"/>
      <c r="DPT635" s="6"/>
      <c r="DPU635" s="6"/>
      <c r="DPV635" s="6"/>
      <c r="DPW635" s="6"/>
      <c r="DPX635" s="6"/>
      <c r="DPY635" s="6"/>
      <c r="DPZ635" s="6"/>
      <c r="DQA635" s="6"/>
      <c r="DQB635" s="6"/>
      <c r="DQC635" s="6"/>
      <c r="DQD635" s="6"/>
      <c r="DQE635" s="6"/>
      <c r="DQF635" s="6"/>
      <c r="DQG635" s="6"/>
      <c r="DQH635" s="6"/>
      <c r="DQI635" s="6"/>
      <c r="DQJ635" s="6"/>
      <c r="DQK635" s="6"/>
      <c r="DQL635" s="6"/>
      <c r="DQM635" s="6"/>
      <c r="DQN635" s="6"/>
      <c r="DQO635" s="6"/>
      <c r="DQP635" s="6"/>
      <c r="DQQ635" s="6"/>
      <c r="DQR635" s="6"/>
      <c r="DQS635" s="6"/>
      <c r="DQT635" s="6"/>
      <c r="DQU635" s="6"/>
      <c r="DQV635" s="6"/>
      <c r="DQW635" s="6"/>
      <c r="DQX635" s="6"/>
      <c r="DQY635" s="6"/>
      <c r="DQZ635" s="6"/>
      <c r="DRA635" s="6"/>
      <c r="DRB635" s="6"/>
      <c r="DRC635" s="6"/>
      <c r="DRD635" s="6"/>
      <c r="DRE635" s="6"/>
      <c r="DRF635" s="6"/>
      <c r="DRG635" s="6"/>
      <c r="DRH635" s="6"/>
      <c r="DRI635" s="6"/>
      <c r="DRJ635" s="6"/>
      <c r="DRK635" s="6"/>
      <c r="DRL635" s="6"/>
      <c r="DRM635" s="6"/>
      <c r="DRN635" s="6"/>
      <c r="DRO635" s="6"/>
      <c r="DRP635" s="6"/>
      <c r="DRQ635" s="6"/>
      <c r="DRR635" s="6"/>
      <c r="DRS635" s="6"/>
      <c r="DRT635" s="6"/>
      <c r="DRU635" s="6"/>
      <c r="DRV635" s="6"/>
      <c r="DRW635" s="6"/>
      <c r="DRX635" s="6"/>
      <c r="DRY635" s="6"/>
      <c r="DRZ635" s="6"/>
      <c r="DSA635" s="6"/>
      <c r="DSB635" s="6"/>
      <c r="DSC635" s="6"/>
      <c r="DSD635" s="6"/>
      <c r="DSE635" s="6"/>
      <c r="DSF635" s="6"/>
      <c r="DSG635" s="6"/>
      <c r="DSH635" s="6"/>
      <c r="DSI635" s="6"/>
      <c r="DSJ635" s="6"/>
      <c r="DSK635" s="6"/>
      <c r="DSL635" s="6"/>
      <c r="DSM635" s="6"/>
      <c r="DSN635" s="6"/>
      <c r="DSO635" s="6"/>
      <c r="DSP635" s="6"/>
      <c r="DSQ635" s="6"/>
      <c r="DSR635" s="6"/>
      <c r="DSS635" s="6"/>
      <c r="DST635" s="6"/>
      <c r="DSU635" s="6"/>
      <c r="DSV635" s="6"/>
      <c r="DSW635" s="6"/>
      <c r="DSX635" s="6"/>
      <c r="DSY635" s="6"/>
      <c r="DSZ635" s="6"/>
      <c r="DTA635" s="6"/>
      <c r="DTB635" s="6"/>
      <c r="DTC635" s="6"/>
      <c r="DTD635" s="6"/>
      <c r="DTE635" s="6"/>
      <c r="DTF635" s="6"/>
      <c r="DTG635" s="6"/>
      <c r="DTH635" s="6"/>
      <c r="DTI635" s="6"/>
      <c r="DTJ635" s="6"/>
      <c r="DTK635" s="6"/>
      <c r="DTL635" s="6"/>
      <c r="DTM635" s="6"/>
      <c r="DTN635" s="6"/>
      <c r="DTO635" s="6"/>
      <c r="DTP635" s="6"/>
      <c r="DTQ635" s="6"/>
      <c r="DTR635" s="6"/>
      <c r="DTS635" s="6"/>
      <c r="DTT635" s="6"/>
      <c r="DTU635" s="6"/>
      <c r="DTV635" s="6"/>
      <c r="DTW635" s="6"/>
      <c r="DTX635" s="6"/>
      <c r="DTY635" s="6"/>
      <c r="DTZ635" s="6"/>
      <c r="DUA635" s="6"/>
      <c r="DUB635" s="6"/>
      <c r="DUC635" s="6"/>
      <c r="DUD635" s="6"/>
      <c r="DUE635" s="6"/>
      <c r="DUF635" s="6"/>
      <c r="DUG635" s="6"/>
      <c r="DUH635" s="6"/>
      <c r="DUI635" s="6"/>
      <c r="DUJ635" s="6"/>
      <c r="DUK635" s="6"/>
      <c r="DUL635" s="6"/>
      <c r="DUM635" s="6"/>
      <c r="DUN635" s="6"/>
      <c r="DUO635" s="6"/>
      <c r="DUP635" s="6"/>
      <c r="DUQ635" s="6"/>
      <c r="DUR635" s="6"/>
      <c r="DUS635" s="6"/>
      <c r="DUT635" s="6"/>
      <c r="DUU635" s="6"/>
      <c r="DUV635" s="6"/>
      <c r="DUW635" s="6"/>
      <c r="DUX635" s="6"/>
      <c r="DUY635" s="6"/>
      <c r="DUZ635" s="6"/>
      <c r="DVA635" s="6"/>
      <c r="DVB635" s="6"/>
      <c r="DVC635" s="6"/>
      <c r="DVD635" s="6"/>
      <c r="DVE635" s="6"/>
      <c r="DVF635" s="6"/>
      <c r="DVG635" s="6"/>
      <c r="DVH635" s="6"/>
      <c r="DVI635" s="6"/>
      <c r="DVJ635" s="6"/>
      <c r="DVK635" s="6"/>
      <c r="DVL635" s="6"/>
      <c r="DVM635" s="6"/>
      <c r="DVN635" s="6"/>
      <c r="DVO635" s="6"/>
      <c r="DVP635" s="6"/>
      <c r="DVQ635" s="6"/>
      <c r="DVR635" s="6"/>
      <c r="DVS635" s="6"/>
      <c r="DVT635" s="6"/>
      <c r="DVU635" s="6"/>
      <c r="DVV635" s="6"/>
      <c r="DVW635" s="6"/>
      <c r="DVX635" s="6"/>
      <c r="DVY635" s="6"/>
      <c r="DVZ635" s="6"/>
      <c r="DWA635" s="6"/>
      <c r="DWB635" s="6"/>
      <c r="DWC635" s="6"/>
      <c r="DWD635" s="6"/>
      <c r="DWE635" s="6"/>
      <c r="DWF635" s="6"/>
      <c r="DWG635" s="6"/>
      <c r="DWH635" s="6"/>
      <c r="DWI635" s="6"/>
      <c r="DWJ635" s="6"/>
      <c r="DWK635" s="6"/>
      <c r="DWL635" s="6"/>
      <c r="DWM635" s="6"/>
      <c r="DWN635" s="6"/>
      <c r="DWO635" s="6"/>
      <c r="DWP635" s="6"/>
      <c r="DWQ635" s="6"/>
      <c r="DWR635" s="6"/>
      <c r="DWS635" s="6"/>
      <c r="DWT635" s="6"/>
      <c r="DWU635" s="6"/>
      <c r="DWV635" s="6"/>
      <c r="DWW635" s="6"/>
      <c r="DWX635" s="6"/>
      <c r="DWY635" s="6"/>
      <c r="DWZ635" s="6"/>
      <c r="DXA635" s="6"/>
      <c r="DXB635" s="6"/>
      <c r="DXC635" s="6"/>
      <c r="DXD635" s="6"/>
      <c r="DXE635" s="6"/>
      <c r="DXF635" s="6"/>
      <c r="DXG635" s="6"/>
      <c r="DXH635" s="6"/>
      <c r="DXI635" s="6"/>
      <c r="DXJ635" s="6"/>
      <c r="DXK635" s="6"/>
      <c r="DXL635" s="6"/>
      <c r="DXM635" s="6"/>
      <c r="DXN635" s="6"/>
      <c r="DXO635" s="6"/>
      <c r="DXP635" s="6"/>
      <c r="DXQ635" s="6"/>
      <c r="DXR635" s="6"/>
      <c r="DXS635" s="6"/>
      <c r="DXT635" s="6"/>
      <c r="DXU635" s="6"/>
      <c r="DXV635" s="6"/>
      <c r="DXW635" s="6"/>
      <c r="DXX635" s="6"/>
      <c r="DXY635" s="6"/>
      <c r="DXZ635" s="6"/>
      <c r="DYA635" s="6"/>
      <c r="DYB635" s="6"/>
      <c r="DYC635" s="6"/>
      <c r="DYD635" s="6"/>
      <c r="DYE635" s="6"/>
      <c r="DYF635" s="6"/>
      <c r="DYG635" s="6"/>
      <c r="DYH635" s="6"/>
      <c r="DYI635" s="6"/>
      <c r="DYJ635" s="6"/>
      <c r="DYK635" s="6"/>
      <c r="DYL635" s="6"/>
      <c r="DYM635" s="6"/>
      <c r="DYN635" s="6"/>
      <c r="DYO635" s="6"/>
      <c r="DYP635" s="6"/>
      <c r="DYQ635" s="6"/>
      <c r="DYR635" s="6"/>
      <c r="DYS635" s="6"/>
      <c r="DYT635" s="6"/>
      <c r="DYU635" s="6"/>
      <c r="DYV635" s="6"/>
      <c r="DYW635" s="6"/>
      <c r="DYX635" s="6"/>
      <c r="DYY635" s="6"/>
      <c r="DYZ635" s="6"/>
      <c r="DZA635" s="6"/>
      <c r="DZB635" s="6"/>
      <c r="DZC635" s="6"/>
      <c r="DZD635" s="6"/>
      <c r="DZE635" s="6"/>
      <c r="DZF635" s="6"/>
      <c r="DZG635" s="6"/>
      <c r="DZH635" s="6"/>
      <c r="DZI635" s="6"/>
      <c r="DZJ635" s="6"/>
      <c r="DZK635" s="6"/>
      <c r="DZL635" s="6"/>
      <c r="DZM635" s="6"/>
      <c r="DZN635" s="6"/>
      <c r="DZO635" s="6"/>
      <c r="DZP635" s="6"/>
      <c r="DZQ635" s="6"/>
      <c r="DZR635" s="6"/>
      <c r="DZS635" s="6"/>
      <c r="DZT635" s="6"/>
      <c r="DZU635" s="6"/>
      <c r="DZV635" s="6"/>
      <c r="DZW635" s="6"/>
      <c r="DZX635" s="6"/>
      <c r="DZY635" s="6"/>
      <c r="DZZ635" s="6"/>
      <c r="EAA635" s="6"/>
      <c r="EAB635" s="6"/>
      <c r="EAC635" s="6"/>
      <c r="EAD635" s="6"/>
      <c r="EAE635" s="6"/>
      <c r="EAF635" s="6"/>
      <c r="EAG635" s="6"/>
      <c r="EAH635" s="6"/>
      <c r="EAI635" s="6"/>
      <c r="EAJ635" s="6"/>
      <c r="EAK635" s="6"/>
      <c r="EAL635" s="6"/>
      <c r="EAM635" s="6"/>
      <c r="EAN635" s="6"/>
      <c r="EAO635" s="6"/>
      <c r="EAP635" s="6"/>
      <c r="EAQ635" s="6"/>
      <c r="EAR635" s="6"/>
      <c r="EAS635" s="6"/>
      <c r="EAT635" s="6"/>
      <c r="EAU635" s="6"/>
      <c r="EAV635" s="6"/>
      <c r="EAW635" s="6"/>
      <c r="EAX635" s="6"/>
      <c r="EAY635" s="6"/>
      <c r="EAZ635" s="6"/>
      <c r="EBA635" s="6"/>
      <c r="EBB635" s="6"/>
      <c r="EBC635" s="6"/>
      <c r="EBD635" s="6"/>
      <c r="EBE635" s="6"/>
      <c r="EBF635" s="6"/>
      <c r="EBG635" s="6"/>
      <c r="EBH635" s="6"/>
      <c r="EBI635" s="6"/>
      <c r="EBJ635" s="6"/>
      <c r="EBK635" s="6"/>
      <c r="EBL635" s="6"/>
      <c r="EBM635" s="6"/>
      <c r="EBN635" s="6"/>
      <c r="EBO635" s="6"/>
      <c r="EBP635" s="6"/>
      <c r="EBQ635" s="6"/>
      <c r="EBR635" s="6"/>
      <c r="EBS635" s="6"/>
      <c r="EBT635" s="6"/>
      <c r="EBU635" s="6"/>
      <c r="EBV635" s="6"/>
      <c r="EBW635" s="6"/>
      <c r="EBX635" s="6"/>
      <c r="EBY635" s="6"/>
      <c r="EBZ635" s="6"/>
      <c r="ECA635" s="6"/>
      <c r="ECB635" s="6"/>
      <c r="ECC635" s="6"/>
      <c r="ECD635" s="6"/>
      <c r="ECE635" s="6"/>
      <c r="ECF635" s="6"/>
      <c r="ECG635" s="6"/>
      <c r="ECH635" s="6"/>
      <c r="ECI635" s="6"/>
      <c r="ECJ635" s="6"/>
      <c r="ECK635" s="6"/>
      <c r="ECL635" s="6"/>
      <c r="ECM635" s="6"/>
      <c r="ECN635" s="6"/>
      <c r="ECO635" s="6"/>
      <c r="ECP635" s="6"/>
      <c r="ECQ635" s="6"/>
      <c r="ECR635" s="6"/>
      <c r="ECS635" s="6"/>
      <c r="ECT635" s="6"/>
      <c r="ECU635" s="6"/>
      <c r="ECV635" s="6"/>
      <c r="ECW635" s="6"/>
      <c r="ECX635" s="6"/>
      <c r="ECY635" s="6"/>
      <c r="ECZ635" s="6"/>
      <c r="EDA635" s="6"/>
      <c r="EDB635" s="6"/>
      <c r="EDC635" s="6"/>
      <c r="EDD635" s="6"/>
      <c r="EDE635" s="6"/>
      <c r="EDF635" s="6"/>
      <c r="EDG635" s="6"/>
      <c r="EDH635" s="6"/>
      <c r="EDI635" s="6"/>
      <c r="EDJ635" s="6"/>
      <c r="EDK635" s="6"/>
      <c r="EDL635" s="6"/>
      <c r="EDM635" s="6"/>
      <c r="EDN635" s="6"/>
      <c r="EDO635" s="6"/>
      <c r="EDP635" s="6"/>
      <c r="EDQ635" s="6"/>
      <c r="EDR635" s="6"/>
      <c r="EDS635" s="6"/>
      <c r="EDT635" s="6"/>
      <c r="EDU635" s="6"/>
      <c r="EDV635" s="6"/>
      <c r="EDW635" s="6"/>
      <c r="EDX635" s="6"/>
      <c r="EDY635" s="6"/>
      <c r="EDZ635" s="6"/>
      <c r="EEA635" s="6"/>
      <c r="EEB635" s="6"/>
      <c r="EEC635" s="6"/>
      <c r="EED635" s="6"/>
      <c r="EEE635" s="6"/>
      <c r="EEF635" s="6"/>
      <c r="EEG635" s="6"/>
      <c r="EEH635" s="6"/>
      <c r="EEI635" s="6"/>
      <c r="EEJ635" s="6"/>
      <c r="EEK635" s="6"/>
      <c r="EEL635" s="6"/>
      <c r="EEM635" s="6"/>
      <c r="EEN635" s="6"/>
      <c r="EEO635" s="6"/>
      <c r="EEP635" s="6"/>
      <c r="EEQ635" s="6"/>
      <c r="EER635" s="6"/>
      <c r="EES635" s="6"/>
      <c r="EET635" s="6"/>
      <c r="EEU635" s="6"/>
      <c r="EEV635" s="6"/>
      <c r="EEW635" s="6"/>
      <c r="EEX635" s="6"/>
      <c r="EEY635" s="6"/>
      <c r="EEZ635" s="6"/>
      <c r="EFA635" s="6"/>
      <c r="EFB635" s="6"/>
      <c r="EFC635" s="6"/>
      <c r="EFD635" s="6"/>
      <c r="EFE635" s="6"/>
      <c r="EFF635" s="6"/>
      <c r="EFG635" s="6"/>
      <c r="EFH635" s="6"/>
      <c r="EFI635" s="6"/>
      <c r="EFJ635" s="6"/>
      <c r="EFK635" s="6"/>
      <c r="EFL635" s="6"/>
      <c r="EFM635" s="6"/>
      <c r="EFN635" s="6"/>
      <c r="EFO635" s="6"/>
      <c r="EFP635" s="6"/>
      <c r="EFQ635" s="6"/>
      <c r="EFR635" s="6"/>
      <c r="EFS635" s="6"/>
      <c r="EFT635" s="6"/>
      <c r="EFU635" s="6"/>
      <c r="EFV635" s="6"/>
      <c r="EFW635" s="6"/>
      <c r="EFX635" s="6"/>
      <c r="EFY635" s="6"/>
      <c r="EFZ635" s="6"/>
      <c r="EGA635" s="6"/>
      <c r="EGB635" s="6"/>
      <c r="EGC635" s="6"/>
      <c r="EGD635" s="6"/>
      <c r="EGE635" s="6"/>
      <c r="EGF635" s="6"/>
      <c r="EGG635" s="6"/>
      <c r="EGH635" s="6"/>
      <c r="EGI635" s="6"/>
      <c r="EGJ635" s="6"/>
      <c r="EGK635" s="6"/>
      <c r="EGL635" s="6"/>
      <c r="EGM635" s="6"/>
      <c r="EGN635" s="6"/>
      <c r="EGO635" s="6"/>
      <c r="EGP635" s="6"/>
      <c r="EGQ635" s="6"/>
      <c r="EGR635" s="6"/>
      <c r="EGS635" s="6"/>
      <c r="EGT635" s="6"/>
      <c r="EGU635" s="6"/>
      <c r="EGV635" s="6"/>
      <c r="EGW635" s="6"/>
      <c r="EGX635" s="6"/>
      <c r="EGY635" s="6"/>
      <c r="EGZ635" s="6"/>
      <c r="EHA635" s="6"/>
      <c r="EHB635" s="6"/>
      <c r="EHC635" s="6"/>
      <c r="EHD635" s="6"/>
      <c r="EHE635" s="6"/>
      <c r="EHF635" s="6"/>
      <c r="EHG635" s="6"/>
      <c r="EHH635" s="6"/>
      <c r="EHI635" s="6"/>
      <c r="EHJ635" s="6"/>
      <c r="EHK635" s="6"/>
      <c r="EHL635" s="6"/>
      <c r="EHM635" s="6"/>
      <c r="EHN635" s="6"/>
      <c r="EHO635" s="6"/>
      <c r="EHP635" s="6"/>
      <c r="EHQ635" s="6"/>
      <c r="EHR635" s="6"/>
      <c r="EHS635" s="6"/>
      <c r="EHT635" s="6"/>
      <c r="EHU635" s="6"/>
      <c r="EHV635" s="6"/>
      <c r="EHW635" s="6"/>
      <c r="EHX635" s="6"/>
      <c r="EHY635" s="6"/>
      <c r="EHZ635" s="6"/>
      <c r="EIA635" s="6"/>
      <c r="EIB635" s="6"/>
      <c r="EIC635" s="6"/>
      <c r="EID635" s="6"/>
      <c r="EIE635" s="6"/>
      <c r="EIF635" s="6"/>
      <c r="EIG635" s="6"/>
      <c r="EIH635" s="6"/>
      <c r="EII635" s="6"/>
      <c r="EIJ635" s="6"/>
      <c r="EIK635" s="6"/>
      <c r="EIL635" s="6"/>
      <c r="EIM635" s="6"/>
      <c r="EIN635" s="6"/>
      <c r="EIO635" s="6"/>
      <c r="EIP635" s="6"/>
      <c r="EIQ635" s="6"/>
      <c r="EIR635" s="6"/>
      <c r="EIS635" s="6"/>
      <c r="EIT635" s="6"/>
      <c r="EIU635" s="6"/>
      <c r="EIV635" s="6"/>
      <c r="EIW635" s="6"/>
      <c r="EIX635" s="6"/>
      <c r="EIY635" s="6"/>
      <c r="EIZ635" s="6"/>
      <c r="EJA635" s="6"/>
      <c r="EJB635" s="6"/>
      <c r="EJC635" s="6"/>
      <c r="EJD635" s="6"/>
      <c r="EJE635" s="6"/>
      <c r="EJF635" s="6"/>
      <c r="EJG635" s="6"/>
      <c r="EJH635" s="6"/>
      <c r="EJI635" s="6"/>
      <c r="EJJ635" s="6"/>
      <c r="EJK635" s="6"/>
      <c r="EJL635" s="6"/>
      <c r="EJM635" s="6"/>
      <c r="EJN635" s="6"/>
      <c r="EJO635" s="6"/>
      <c r="EJP635" s="6"/>
      <c r="EJQ635" s="6"/>
      <c r="EJR635" s="6"/>
      <c r="EJS635" s="6"/>
      <c r="EJT635" s="6"/>
      <c r="EJU635" s="6"/>
      <c r="EJV635" s="6"/>
      <c r="EJW635" s="6"/>
      <c r="EJX635" s="6"/>
      <c r="EJY635" s="6"/>
      <c r="EJZ635" s="6"/>
      <c r="EKA635" s="6"/>
      <c r="EKB635" s="6"/>
      <c r="EKC635" s="6"/>
      <c r="EKD635" s="6"/>
      <c r="EKE635" s="6"/>
      <c r="EKF635" s="6"/>
      <c r="EKG635" s="6"/>
      <c r="EKH635" s="6"/>
      <c r="EKI635" s="6"/>
      <c r="EKJ635" s="6"/>
      <c r="EKK635" s="6"/>
      <c r="EKL635" s="6"/>
      <c r="EKM635" s="6"/>
      <c r="EKN635" s="6"/>
      <c r="EKO635" s="6"/>
      <c r="EKP635" s="6"/>
      <c r="EKQ635" s="6"/>
      <c r="EKR635" s="6"/>
      <c r="EKS635" s="6"/>
      <c r="EKT635" s="6"/>
      <c r="EKU635" s="6"/>
      <c r="EKV635" s="6"/>
      <c r="EKW635" s="6"/>
      <c r="EKX635" s="6"/>
      <c r="EKY635" s="6"/>
      <c r="EKZ635" s="6"/>
      <c r="ELA635" s="6"/>
      <c r="ELB635" s="6"/>
      <c r="ELC635" s="6"/>
      <c r="ELD635" s="6"/>
      <c r="ELE635" s="6"/>
      <c r="ELF635" s="6"/>
      <c r="ELG635" s="6"/>
      <c r="ELH635" s="6"/>
      <c r="ELI635" s="6"/>
      <c r="ELJ635" s="6"/>
      <c r="ELK635" s="6"/>
      <c r="ELL635" s="6"/>
      <c r="ELM635" s="6"/>
      <c r="ELN635" s="6"/>
      <c r="ELO635" s="6"/>
      <c r="ELP635" s="6"/>
      <c r="ELQ635" s="6"/>
      <c r="ELR635" s="6"/>
      <c r="ELS635" s="6"/>
      <c r="ELT635" s="6"/>
      <c r="ELU635" s="6"/>
      <c r="ELV635" s="6"/>
      <c r="ELW635" s="6"/>
      <c r="ELX635" s="6"/>
      <c r="ELY635" s="6"/>
      <c r="ELZ635" s="6"/>
      <c r="EMA635" s="6"/>
      <c r="EMB635" s="6"/>
      <c r="EMC635" s="6"/>
      <c r="EMD635" s="6"/>
      <c r="EME635" s="6"/>
      <c r="EMF635" s="6"/>
      <c r="EMG635" s="6"/>
      <c r="EMH635" s="6"/>
      <c r="EMI635" s="6"/>
      <c r="EMJ635" s="6"/>
      <c r="EMK635" s="6"/>
      <c r="EML635" s="6"/>
      <c r="EMM635" s="6"/>
      <c r="EMN635" s="6"/>
      <c r="EMO635" s="6"/>
      <c r="EMP635" s="6"/>
      <c r="EMQ635" s="6"/>
      <c r="EMR635" s="6"/>
      <c r="EMS635" s="6"/>
      <c r="EMT635" s="6"/>
      <c r="EMU635" s="6"/>
      <c r="EMV635" s="6"/>
      <c r="EMW635" s="6"/>
      <c r="EMX635" s="6"/>
      <c r="EMY635" s="6"/>
      <c r="EMZ635" s="6"/>
      <c r="ENA635" s="6"/>
      <c r="ENB635" s="6"/>
      <c r="ENC635" s="6"/>
      <c r="END635" s="6"/>
      <c r="ENE635" s="6"/>
      <c r="ENF635" s="6"/>
      <c r="ENG635" s="6"/>
      <c r="ENH635" s="6"/>
      <c r="ENI635" s="6"/>
      <c r="ENJ635" s="6"/>
      <c r="ENK635" s="6"/>
      <c r="ENL635" s="6"/>
      <c r="ENM635" s="6"/>
      <c r="ENN635" s="6"/>
      <c r="ENO635" s="6"/>
      <c r="ENP635" s="6"/>
      <c r="ENQ635" s="6"/>
      <c r="ENR635" s="6"/>
      <c r="ENS635" s="6"/>
      <c r="ENT635" s="6"/>
      <c r="ENU635" s="6"/>
      <c r="ENV635" s="6"/>
      <c r="ENW635" s="6"/>
      <c r="ENX635" s="6"/>
      <c r="ENY635" s="6"/>
      <c r="ENZ635" s="6"/>
      <c r="EOA635" s="6"/>
      <c r="EOB635" s="6"/>
      <c r="EOC635" s="6"/>
      <c r="EOD635" s="6"/>
      <c r="EOE635" s="6"/>
      <c r="EOF635" s="6"/>
      <c r="EOG635" s="6"/>
      <c r="EOH635" s="6"/>
      <c r="EOI635" s="6"/>
      <c r="EOJ635" s="6"/>
      <c r="EOK635" s="6"/>
      <c r="EOL635" s="6"/>
      <c r="EOM635" s="6"/>
      <c r="EON635" s="6"/>
      <c r="EOO635" s="6"/>
      <c r="EOP635" s="6"/>
      <c r="EOQ635" s="6"/>
      <c r="EOR635" s="6"/>
      <c r="EOS635" s="6"/>
      <c r="EOT635" s="6"/>
      <c r="EOU635" s="6"/>
      <c r="EOV635" s="6"/>
      <c r="EOW635" s="6"/>
      <c r="EOX635" s="6"/>
      <c r="EOY635" s="6"/>
      <c r="EOZ635" s="6"/>
      <c r="EPA635" s="6"/>
      <c r="EPB635" s="6"/>
      <c r="EPC635" s="6"/>
      <c r="EPD635" s="6"/>
      <c r="EPE635" s="6"/>
      <c r="EPF635" s="6"/>
      <c r="EPG635" s="6"/>
      <c r="EPH635" s="6"/>
      <c r="EPI635" s="6"/>
      <c r="EPJ635" s="6"/>
      <c r="EPK635" s="6"/>
      <c r="EPL635" s="6"/>
      <c r="EPM635" s="6"/>
      <c r="EPN635" s="6"/>
      <c r="EPO635" s="6"/>
      <c r="EPP635" s="6"/>
      <c r="EPQ635" s="6"/>
      <c r="EPR635" s="6"/>
      <c r="EPS635" s="6"/>
      <c r="EPT635" s="6"/>
      <c r="EPU635" s="6"/>
      <c r="EPV635" s="6"/>
      <c r="EPW635" s="6"/>
      <c r="EPX635" s="6"/>
      <c r="EPY635" s="6"/>
      <c r="EPZ635" s="6"/>
      <c r="EQA635" s="6"/>
      <c r="EQB635" s="6"/>
      <c r="EQC635" s="6"/>
      <c r="EQD635" s="6"/>
      <c r="EQE635" s="6"/>
      <c r="EQF635" s="6"/>
      <c r="EQG635" s="6"/>
      <c r="EQH635" s="6"/>
      <c r="EQI635" s="6"/>
      <c r="EQJ635" s="6"/>
      <c r="EQK635" s="6"/>
      <c r="EQL635" s="6"/>
      <c r="EQM635" s="6"/>
      <c r="EQN635" s="6"/>
      <c r="EQO635" s="6"/>
      <c r="EQP635" s="6"/>
      <c r="EQQ635" s="6"/>
      <c r="EQR635" s="6"/>
      <c r="EQS635" s="6"/>
      <c r="EQT635" s="6"/>
      <c r="EQU635" s="6"/>
      <c r="EQV635" s="6"/>
      <c r="EQW635" s="6"/>
      <c r="EQX635" s="6"/>
      <c r="EQY635" s="6"/>
      <c r="EQZ635" s="6"/>
      <c r="ERA635" s="6"/>
      <c r="ERB635" s="6"/>
      <c r="ERC635" s="6"/>
      <c r="ERD635" s="6"/>
      <c r="ERE635" s="6"/>
      <c r="ERF635" s="6"/>
      <c r="ERG635" s="6"/>
      <c r="ERH635" s="6"/>
      <c r="ERI635" s="6"/>
      <c r="ERJ635" s="6"/>
      <c r="ERK635" s="6"/>
      <c r="ERL635" s="6"/>
      <c r="ERM635" s="6"/>
      <c r="ERN635" s="6"/>
      <c r="ERO635" s="6"/>
      <c r="ERP635" s="6"/>
      <c r="ERQ635" s="6"/>
      <c r="ERR635" s="6"/>
      <c r="ERS635" s="6"/>
      <c r="ERT635" s="6"/>
      <c r="ERU635" s="6"/>
      <c r="ERV635" s="6"/>
      <c r="ERW635" s="6"/>
      <c r="ERX635" s="6"/>
      <c r="ERY635" s="6"/>
      <c r="ERZ635" s="6"/>
      <c r="ESA635" s="6"/>
      <c r="ESB635" s="6"/>
      <c r="ESC635" s="6"/>
      <c r="ESD635" s="6"/>
      <c r="ESE635" s="6"/>
      <c r="ESF635" s="6"/>
      <c r="ESG635" s="6"/>
      <c r="ESH635" s="6"/>
      <c r="ESI635" s="6"/>
      <c r="ESJ635" s="6"/>
      <c r="ESK635" s="6"/>
      <c r="ESL635" s="6"/>
      <c r="ESM635" s="6"/>
      <c r="ESN635" s="6"/>
      <c r="ESO635" s="6"/>
      <c r="ESP635" s="6"/>
      <c r="ESQ635" s="6"/>
      <c r="ESR635" s="6"/>
      <c r="ESS635" s="6"/>
      <c r="EST635" s="6"/>
      <c r="ESU635" s="6"/>
      <c r="ESV635" s="6"/>
      <c r="ESW635" s="6"/>
      <c r="ESX635" s="6"/>
      <c r="ESY635" s="6"/>
      <c r="ESZ635" s="6"/>
      <c r="ETA635" s="6"/>
      <c r="ETB635" s="6"/>
      <c r="ETC635" s="6"/>
      <c r="ETD635" s="6"/>
      <c r="ETE635" s="6"/>
      <c r="ETF635" s="6"/>
      <c r="ETG635" s="6"/>
      <c r="ETH635" s="6"/>
      <c r="ETI635" s="6"/>
      <c r="ETJ635" s="6"/>
      <c r="ETK635" s="6"/>
      <c r="ETL635" s="6"/>
      <c r="ETM635" s="6"/>
      <c r="ETN635" s="6"/>
      <c r="ETO635" s="6"/>
      <c r="ETP635" s="6"/>
      <c r="ETQ635" s="6"/>
      <c r="ETR635" s="6"/>
      <c r="ETS635" s="6"/>
      <c r="ETT635" s="6"/>
      <c r="ETU635" s="6"/>
      <c r="ETV635" s="6"/>
      <c r="ETW635" s="6"/>
      <c r="ETX635" s="6"/>
      <c r="ETY635" s="6"/>
      <c r="ETZ635" s="6"/>
      <c r="EUA635" s="6"/>
      <c r="EUB635" s="6"/>
      <c r="EUC635" s="6"/>
      <c r="EUD635" s="6"/>
      <c r="EUE635" s="6"/>
      <c r="EUF635" s="6"/>
      <c r="EUG635" s="6"/>
      <c r="EUH635" s="6"/>
      <c r="EUI635" s="6"/>
      <c r="EUJ635" s="6"/>
      <c r="EUK635" s="6"/>
      <c r="EUL635" s="6"/>
      <c r="EUM635" s="6"/>
      <c r="EUN635" s="6"/>
      <c r="EUO635" s="6"/>
      <c r="EUP635" s="6"/>
      <c r="EUQ635" s="6"/>
      <c r="EUR635" s="6"/>
      <c r="EUS635" s="6"/>
      <c r="EUT635" s="6"/>
      <c r="EUU635" s="6"/>
      <c r="EUV635" s="6"/>
      <c r="EUW635" s="6"/>
      <c r="EUX635" s="6"/>
      <c r="EUY635" s="6"/>
      <c r="EUZ635" s="6"/>
      <c r="EVA635" s="6"/>
      <c r="EVB635" s="6"/>
      <c r="EVC635" s="6"/>
      <c r="EVD635" s="6"/>
      <c r="EVE635" s="6"/>
      <c r="EVF635" s="6"/>
      <c r="EVG635" s="6"/>
      <c r="EVH635" s="6"/>
      <c r="EVI635" s="6"/>
      <c r="EVJ635" s="6"/>
      <c r="EVK635" s="6"/>
      <c r="EVL635" s="6"/>
      <c r="EVM635" s="6"/>
      <c r="EVN635" s="6"/>
      <c r="EVO635" s="6"/>
      <c r="EVP635" s="6"/>
      <c r="EVQ635" s="6"/>
      <c r="EVR635" s="6"/>
      <c r="EVS635" s="6"/>
      <c r="EVT635" s="6"/>
      <c r="EVU635" s="6"/>
      <c r="EVV635" s="6"/>
      <c r="EVW635" s="6"/>
      <c r="EVX635" s="6"/>
      <c r="EVY635" s="6"/>
      <c r="EVZ635" s="6"/>
      <c r="EWA635" s="6"/>
      <c r="EWB635" s="6"/>
      <c r="EWC635" s="6"/>
      <c r="EWD635" s="6"/>
      <c r="EWE635" s="6"/>
      <c r="EWF635" s="6"/>
      <c r="EWG635" s="6"/>
      <c r="EWH635" s="6"/>
      <c r="EWI635" s="6"/>
      <c r="EWJ635" s="6"/>
      <c r="EWK635" s="6"/>
      <c r="EWL635" s="6"/>
      <c r="EWM635" s="6"/>
      <c r="EWN635" s="6"/>
      <c r="EWO635" s="6"/>
      <c r="EWP635" s="6"/>
      <c r="EWQ635" s="6"/>
      <c r="EWR635" s="6"/>
      <c r="EWS635" s="6"/>
      <c r="EWT635" s="6"/>
      <c r="EWU635" s="6"/>
      <c r="EWV635" s="6"/>
      <c r="EWW635" s="6"/>
      <c r="EWX635" s="6"/>
      <c r="EWY635" s="6"/>
      <c r="EWZ635" s="6"/>
      <c r="EXA635" s="6"/>
      <c r="EXB635" s="6"/>
      <c r="EXC635" s="6"/>
      <c r="EXD635" s="6"/>
      <c r="EXE635" s="6"/>
      <c r="EXF635" s="6"/>
      <c r="EXG635" s="6"/>
      <c r="EXH635" s="6"/>
      <c r="EXI635" s="6"/>
      <c r="EXJ635" s="6"/>
      <c r="EXK635" s="6"/>
      <c r="EXL635" s="6"/>
      <c r="EXM635" s="6"/>
      <c r="EXN635" s="6"/>
      <c r="EXO635" s="6"/>
      <c r="EXP635" s="6"/>
      <c r="EXQ635" s="6"/>
      <c r="EXR635" s="6"/>
      <c r="EXS635" s="6"/>
      <c r="EXT635" s="6"/>
      <c r="EXU635" s="6"/>
      <c r="EXV635" s="6"/>
      <c r="EXW635" s="6"/>
      <c r="EXX635" s="6"/>
      <c r="EXY635" s="6"/>
      <c r="EXZ635" s="6"/>
      <c r="EYA635" s="6"/>
      <c r="EYB635" s="6"/>
      <c r="EYC635" s="6"/>
      <c r="EYD635" s="6"/>
      <c r="EYE635" s="6"/>
      <c r="EYF635" s="6"/>
      <c r="EYG635" s="6"/>
      <c r="EYH635" s="6"/>
      <c r="EYI635" s="6"/>
      <c r="EYJ635" s="6"/>
      <c r="EYK635" s="6"/>
      <c r="EYL635" s="6"/>
      <c r="EYM635" s="6"/>
      <c r="EYN635" s="6"/>
      <c r="EYO635" s="6"/>
      <c r="EYP635" s="6"/>
      <c r="EYQ635" s="6"/>
      <c r="EYR635" s="6"/>
      <c r="EYS635" s="6"/>
      <c r="EYT635" s="6"/>
      <c r="EYU635" s="6"/>
      <c r="EYV635" s="6"/>
      <c r="EYW635" s="6"/>
      <c r="EYX635" s="6"/>
      <c r="EYY635" s="6"/>
      <c r="EYZ635" s="6"/>
      <c r="EZA635" s="6"/>
      <c r="EZB635" s="6"/>
      <c r="EZC635" s="6"/>
      <c r="EZD635" s="6"/>
      <c r="EZE635" s="6"/>
      <c r="EZF635" s="6"/>
      <c r="EZG635" s="6"/>
      <c r="EZH635" s="6"/>
      <c r="EZI635" s="6"/>
      <c r="EZJ635" s="6"/>
      <c r="EZK635" s="6"/>
      <c r="EZL635" s="6"/>
      <c r="EZM635" s="6"/>
      <c r="EZN635" s="6"/>
      <c r="EZO635" s="6"/>
      <c r="EZP635" s="6"/>
      <c r="EZQ635" s="6"/>
      <c r="EZR635" s="6"/>
      <c r="EZS635" s="6"/>
      <c r="EZT635" s="6"/>
      <c r="EZU635" s="6"/>
      <c r="EZV635" s="6"/>
      <c r="EZW635" s="6"/>
      <c r="EZX635" s="6"/>
      <c r="EZY635" s="6"/>
      <c r="EZZ635" s="6"/>
      <c r="FAA635" s="6"/>
      <c r="FAB635" s="6"/>
      <c r="FAC635" s="6"/>
      <c r="FAD635" s="6"/>
      <c r="FAE635" s="6"/>
      <c r="FAF635" s="6"/>
      <c r="FAG635" s="6"/>
      <c r="FAH635" s="6"/>
      <c r="FAI635" s="6"/>
      <c r="FAJ635" s="6"/>
      <c r="FAK635" s="6"/>
      <c r="FAL635" s="6"/>
      <c r="FAM635" s="6"/>
      <c r="FAN635" s="6"/>
      <c r="FAO635" s="6"/>
      <c r="FAP635" s="6"/>
      <c r="FAQ635" s="6"/>
      <c r="FAR635" s="6"/>
      <c r="FAS635" s="6"/>
      <c r="FAT635" s="6"/>
      <c r="FAU635" s="6"/>
      <c r="FAV635" s="6"/>
      <c r="FAW635" s="6"/>
      <c r="FAX635" s="6"/>
      <c r="FAY635" s="6"/>
      <c r="FAZ635" s="6"/>
      <c r="FBA635" s="6"/>
      <c r="FBB635" s="6"/>
      <c r="FBC635" s="6"/>
      <c r="FBD635" s="6"/>
      <c r="FBE635" s="6"/>
      <c r="FBF635" s="6"/>
      <c r="FBG635" s="6"/>
      <c r="FBH635" s="6"/>
      <c r="FBI635" s="6"/>
      <c r="FBJ635" s="6"/>
      <c r="FBK635" s="6"/>
      <c r="FBL635" s="6"/>
      <c r="FBM635" s="6"/>
      <c r="FBN635" s="6"/>
      <c r="FBO635" s="6"/>
      <c r="FBP635" s="6"/>
      <c r="FBQ635" s="6"/>
      <c r="FBR635" s="6"/>
      <c r="FBS635" s="6"/>
      <c r="FBT635" s="6"/>
      <c r="FBU635" s="6"/>
      <c r="FBV635" s="6"/>
      <c r="FBW635" s="6"/>
      <c r="FBX635" s="6"/>
      <c r="FBY635" s="6"/>
      <c r="FBZ635" s="6"/>
      <c r="FCA635" s="6"/>
      <c r="FCB635" s="6"/>
      <c r="FCC635" s="6"/>
      <c r="FCD635" s="6"/>
      <c r="FCE635" s="6"/>
      <c r="FCF635" s="6"/>
      <c r="FCG635" s="6"/>
      <c r="FCH635" s="6"/>
      <c r="FCI635" s="6"/>
      <c r="FCJ635" s="6"/>
      <c r="FCK635" s="6"/>
      <c r="FCL635" s="6"/>
      <c r="FCM635" s="6"/>
      <c r="FCN635" s="6"/>
      <c r="FCO635" s="6"/>
      <c r="FCP635" s="6"/>
      <c r="FCQ635" s="6"/>
      <c r="FCR635" s="6"/>
      <c r="FCS635" s="6"/>
      <c r="FCT635" s="6"/>
      <c r="FCU635" s="6"/>
      <c r="FCV635" s="6"/>
      <c r="FCW635" s="6"/>
      <c r="FCX635" s="6"/>
      <c r="FCY635" s="6"/>
      <c r="FCZ635" s="6"/>
      <c r="FDA635" s="6"/>
      <c r="FDB635" s="6"/>
      <c r="FDC635" s="6"/>
      <c r="FDD635" s="6"/>
      <c r="FDE635" s="6"/>
      <c r="FDF635" s="6"/>
      <c r="FDG635" s="6"/>
      <c r="FDH635" s="6"/>
      <c r="FDI635" s="6"/>
      <c r="FDJ635" s="6"/>
      <c r="FDK635" s="6"/>
      <c r="FDL635" s="6"/>
      <c r="FDM635" s="6"/>
      <c r="FDN635" s="6"/>
      <c r="FDO635" s="6"/>
      <c r="FDP635" s="6"/>
      <c r="FDQ635" s="6"/>
      <c r="FDR635" s="6"/>
      <c r="FDS635" s="6"/>
      <c r="FDT635" s="6"/>
      <c r="FDU635" s="6"/>
      <c r="FDV635" s="6"/>
      <c r="FDW635" s="6"/>
      <c r="FDX635" s="6"/>
      <c r="FDY635" s="6"/>
      <c r="FDZ635" s="6"/>
      <c r="FEA635" s="6"/>
      <c r="FEB635" s="6"/>
      <c r="FEC635" s="6"/>
      <c r="FED635" s="6"/>
      <c r="FEE635" s="6"/>
      <c r="FEF635" s="6"/>
      <c r="FEG635" s="6"/>
      <c r="FEH635" s="6"/>
      <c r="FEI635" s="6"/>
      <c r="FEJ635" s="6"/>
      <c r="FEK635" s="6"/>
      <c r="FEL635" s="6"/>
      <c r="FEM635" s="6"/>
      <c r="FEN635" s="6"/>
      <c r="FEO635" s="6"/>
      <c r="FEP635" s="6"/>
      <c r="FEQ635" s="6"/>
      <c r="FER635" s="6"/>
      <c r="FES635" s="6"/>
      <c r="FET635" s="6"/>
      <c r="FEU635" s="6"/>
      <c r="FEV635" s="6"/>
      <c r="FEW635" s="6"/>
      <c r="FEX635" s="6"/>
      <c r="FEY635" s="6"/>
      <c r="FEZ635" s="6"/>
      <c r="FFA635" s="6"/>
      <c r="FFB635" s="6"/>
      <c r="FFC635" s="6"/>
      <c r="FFD635" s="6"/>
      <c r="FFE635" s="6"/>
      <c r="FFF635" s="6"/>
      <c r="FFG635" s="6"/>
      <c r="FFH635" s="6"/>
      <c r="FFI635" s="6"/>
      <c r="FFJ635" s="6"/>
      <c r="FFK635" s="6"/>
      <c r="FFL635" s="6"/>
      <c r="FFM635" s="6"/>
      <c r="FFN635" s="6"/>
      <c r="FFO635" s="6"/>
      <c r="FFP635" s="6"/>
      <c r="FFQ635" s="6"/>
      <c r="FFR635" s="6"/>
      <c r="FFS635" s="6"/>
      <c r="FFT635" s="6"/>
      <c r="FFU635" s="6"/>
      <c r="FFV635" s="6"/>
      <c r="FFW635" s="6"/>
      <c r="FFX635" s="6"/>
      <c r="FFY635" s="6"/>
      <c r="FFZ635" s="6"/>
      <c r="FGA635" s="6"/>
      <c r="FGB635" s="6"/>
      <c r="FGC635" s="6"/>
      <c r="FGD635" s="6"/>
      <c r="FGE635" s="6"/>
      <c r="FGF635" s="6"/>
      <c r="FGG635" s="6"/>
      <c r="FGH635" s="6"/>
      <c r="FGI635" s="6"/>
      <c r="FGJ635" s="6"/>
      <c r="FGK635" s="6"/>
      <c r="FGL635" s="6"/>
      <c r="FGM635" s="6"/>
      <c r="FGN635" s="6"/>
      <c r="FGO635" s="6"/>
      <c r="FGP635" s="6"/>
      <c r="FGQ635" s="6"/>
      <c r="FGR635" s="6"/>
      <c r="FGS635" s="6"/>
      <c r="FGT635" s="6"/>
      <c r="FGU635" s="6"/>
      <c r="FGV635" s="6"/>
      <c r="FGW635" s="6"/>
      <c r="FGX635" s="6"/>
      <c r="FGY635" s="6"/>
      <c r="FGZ635" s="6"/>
      <c r="FHA635" s="6"/>
      <c r="FHB635" s="6"/>
      <c r="FHC635" s="6"/>
      <c r="FHD635" s="6"/>
      <c r="FHE635" s="6"/>
      <c r="FHF635" s="6"/>
      <c r="FHG635" s="6"/>
      <c r="FHH635" s="6"/>
      <c r="FHI635" s="6"/>
      <c r="FHJ635" s="6"/>
      <c r="FHK635" s="6"/>
      <c r="FHL635" s="6"/>
      <c r="FHM635" s="6"/>
      <c r="FHN635" s="6"/>
      <c r="FHO635" s="6"/>
      <c r="FHP635" s="6"/>
      <c r="FHQ635" s="6"/>
      <c r="FHR635" s="6"/>
      <c r="FHS635" s="6"/>
      <c r="FHT635" s="6"/>
      <c r="FHU635" s="6"/>
      <c r="FHV635" s="6"/>
      <c r="FHW635" s="6"/>
      <c r="FHX635" s="6"/>
      <c r="FHY635" s="6"/>
      <c r="FHZ635" s="6"/>
      <c r="FIA635" s="6"/>
      <c r="FIB635" s="6"/>
      <c r="FIC635" s="6"/>
      <c r="FID635" s="6"/>
      <c r="FIE635" s="6"/>
      <c r="FIF635" s="6"/>
      <c r="FIG635" s="6"/>
      <c r="FIH635" s="6"/>
      <c r="FII635" s="6"/>
      <c r="FIJ635" s="6"/>
      <c r="FIK635" s="6"/>
      <c r="FIL635" s="6"/>
      <c r="FIM635" s="6"/>
      <c r="FIN635" s="6"/>
      <c r="FIO635" s="6"/>
      <c r="FIP635" s="6"/>
      <c r="FIQ635" s="6"/>
      <c r="FIR635" s="6"/>
      <c r="FIS635" s="6"/>
      <c r="FIT635" s="6"/>
      <c r="FIU635" s="6"/>
      <c r="FIV635" s="6"/>
      <c r="FIW635" s="6"/>
      <c r="FIX635" s="6"/>
      <c r="FIY635" s="6"/>
      <c r="FIZ635" s="6"/>
      <c r="FJA635" s="6"/>
      <c r="FJB635" s="6"/>
      <c r="FJC635" s="6"/>
      <c r="FJD635" s="6"/>
      <c r="FJE635" s="6"/>
      <c r="FJF635" s="6"/>
      <c r="FJG635" s="6"/>
      <c r="FJH635" s="6"/>
      <c r="FJI635" s="6"/>
      <c r="FJJ635" s="6"/>
      <c r="FJK635" s="6"/>
      <c r="FJL635" s="6"/>
      <c r="FJM635" s="6"/>
      <c r="FJN635" s="6"/>
      <c r="FJO635" s="6"/>
      <c r="FJP635" s="6"/>
      <c r="FJQ635" s="6"/>
      <c r="FJR635" s="6"/>
      <c r="FJS635" s="6"/>
      <c r="FJT635" s="6"/>
      <c r="FJU635" s="6"/>
      <c r="FJV635" s="6"/>
      <c r="FJW635" s="6"/>
      <c r="FJX635" s="6"/>
      <c r="FJY635" s="6"/>
      <c r="FJZ635" s="6"/>
      <c r="FKA635" s="6"/>
      <c r="FKB635" s="6"/>
      <c r="FKC635" s="6"/>
      <c r="FKD635" s="6"/>
      <c r="FKE635" s="6"/>
      <c r="FKF635" s="6"/>
      <c r="FKG635" s="6"/>
      <c r="FKH635" s="6"/>
      <c r="FKI635" s="6"/>
      <c r="FKJ635" s="6"/>
      <c r="FKK635" s="6"/>
      <c r="FKL635" s="6"/>
      <c r="FKM635" s="6"/>
      <c r="FKN635" s="6"/>
      <c r="FKO635" s="6"/>
      <c r="FKP635" s="6"/>
      <c r="FKQ635" s="6"/>
      <c r="FKR635" s="6"/>
      <c r="FKS635" s="6"/>
      <c r="FKT635" s="6"/>
      <c r="FKU635" s="6"/>
      <c r="FKV635" s="6"/>
      <c r="FKW635" s="6"/>
      <c r="FKX635" s="6"/>
      <c r="FKY635" s="6"/>
      <c r="FKZ635" s="6"/>
      <c r="FLA635" s="6"/>
      <c r="FLB635" s="6"/>
      <c r="FLC635" s="6"/>
      <c r="FLD635" s="6"/>
      <c r="FLE635" s="6"/>
      <c r="FLF635" s="6"/>
      <c r="FLG635" s="6"/>
      <c r="FLH635" s="6"/>
      <c r="FLI635" s="6"/>
      <c r="FLJ635" s="6"/>
      <c r="FLK635" s="6"/>
      <c r="FLL635" s="6"/>
      <c r="FLM635" s="6"/>
      <c r="FLN635" s="6"/>
      <c r="FLO635" s="6"/>
      <c r="FLP635" s="6"/>
      <c r="FLQ635" s="6"/>
      <c r="FLR635" s="6"/>
      <c r="FLS635" s="6"/>
      <c r="FLT635" s="6"/>
      <c r="FLU635" s="6"/>
      <c r="FLV635" s="6"/>
      <c r="FLW635" s="6"/>
      <c r="FLX635" s="6"/>
      <c r="FLY635" s="6"/>
      <c r="FLZ635" s="6"/>
      <c r="FMA635" s="6"/>
      <c r="FMB635" s="6"/>
      <c r="FMC635" s="6"/>
      <c r="FMD635" s="6"/>
      <c r="FME635" s="6"/>
      <c r="FMF635" s="6"/>
      <c r="FMG635" s="6"/>
      <c r="FMH635" s="6"/>
      <c r="FMI635" s="6"/>
      <c r="FMJ635" s="6"/>
      <c r="FMK635" s="6"/>
      <c r="FML635" s="6"/>
      <c r="FMM635" s="6"/>
      <c r="FMN635" s="6"/>
      <c r="FMO635" s="6"/>
      <c r="FMP635" s="6"/>
      <c r="FMQ635" s="6"/>
      <c r="FMR635" s="6"/>
      <c r="FMS635" s="6"/>
      <c r="FMT635" s="6"/>
      <c r="FMU635" s="6"/>
      <c r="FMV635" s="6"/>
      <c r="FMW635" s="6"/>
      <c r="FMX635" s="6"/>
      <c r="FMY635" s="6"/>
      <c r="FMZ635" s="6"/>
      <c r="FNA635" s="6"/>
      <c r="FNB635" s="6"/>
      <c r="FNC635" s="6"/>
      <c r="FND635" s="6"/>
      <c r="FNE635" s="6"/>
      <c r="FNF635" s="6"/>
      <c r="FNG635" s="6"/>
      <c r="FNH635" s="6"/>
      <c r="FNI635" s="6"/>
      <c r="FNJ635" s="6"/>
      <c r="FNK635" s="6"/>
      <c r="FNL635" s="6"/>
      <c r="FNM635" s="6"/>
      <c r="FNN635" s="6"/>
      <c r="FNO635" s="6"/>
      <c r="FNP635" s="6"/>
      <c r="FNQ635" s="6"/>
      <c r="FNR635" s="6"/>
      <c r="FNS635" s="6"/>
      <c r="FNT635" s="6"/>
      <c r="FNU635" s="6"/>
      <c r="FNV635" s="6"/>
      <c r="FNW635" s="6"/>
      <c r="FNX635" s="6"/>
      <c r="FNY635" s="6"/>
      <c r="FNZ635" s="6"/>
      <c r="FOA635" s="6"/>
      <c r="FOB635" s="6"/>
      <c r="FOC635" s="6"/>
      <c r="FOD635" s="6"/>
      <c r="FOE635" s="6"/>
      <c r="FOF635" s="6"/>
      <c r="FOG635" s="6"/>
      <c r="FOH635" s="6"/>
      <c r="FOI635" s="6"/>
      <c r="FOJ635" s="6"/>
      <c r="FOK635" s="6"/>
      <c r="FOL635" s="6"/>
      <c r="FOM635" s="6"/>
      <c r="FON635" s="6"/>
      <c r="FOO635" s="6"/>
      <c r="FOP635" s="6"/>
      <c r="FOQ635" s="6"/>
      <c r="FOR635" s="6"/>
      <c r="FOS635" s="6"/>
      <c r="FOT635" s="6"/>
      <c r="FOU635" s="6"/>
      <c r="FOV635" s="6"/>
      <c r="FOW635" s="6"/>
      <c r="FOX635" s="6"/>
      <c r="FOY635" s="6"/>
      <c r="FOZ635" s="6"/>
      <c r="FPA635" s="6"/>
      <c r="FPB635" s="6"/>
      <c r="FPC635" s="6"/>
      <c r="FPD635" s="6"/>
      <c r="FPE635" s="6"/>
      <c r="FPF635" s="6"/>
      <c r="FPG635" s="6"/>
      <c r="FPH635" s="6"/>
      <c r="FPI635" s="6"/>
      <c r="FPJ635" s="6"/>
      <c r="FPK635" s="6"/>
      <c r="FPL635" s="6"/>
      <c r="FPM635" s="6"/>
      <c r="FPN635" s="6"/>
      <c r="FPO635" s="6"/>
      <c r="FPP635" s="6"/>
      <c r="FPQ635" s="6"/>
      <c r="FPR635" s="6"/>
      <c r="FPS635" s="6"/>
      <c r="FPT635" s="6"/>
      <c r="FPU635" s="6"/>
      <c r="FPV635" s="6"/>
      <c r="FPW635" s="6"/>
      <c r="FPX635" s="6"/>
      <c r="FPY635" s="6"/>
      <c r="FPZ635" s="6"/>
      <c r="FQA635" s="6"/>
      <c r="FQB635" s="6"/>
      <c r="FQC635" s="6"/>
      <c r="FQD635" s="6"/>
      <c r="FQE635" s="6"/>
      <c r="FQF635" s="6"/>
      <c r="FQG635" s="6"/>
      <c r="FQH635" s="6"/>
      <c r="FQI635" s="6"/>
      <c r="FQJ635" s="6"/>
      <c r="FQK635" s="6"/>
      <c r="FQL635" s="6"/>
      <c r="FQM635" s="6"/>
      <c r="FQN635" s="6"/>
      <c r="FQO635" s="6"/>
      <c r="FQP635" s="6"/>
      <c r="FQQ635" s="6"/>
      <c r="FQR635" s="6"/>
      <c r="FQS635" s="6"/>
      <c r="FQT635" s="6"/>
      <c r="FQU635" s="6"/>
      <c r="FQV635" s="6"/>
      <c r="FQW635" s="6"/>
      <c r="FQX635" s="6"/>
      <c r="FQY635" s="6"/>
      <c r="FQZ635" s="6"/>
      <c r="FRA635" s="6"/>
      <c r="FRB635" s="6"/>
      <c r="FRC635" s="6"/>
      <c r="FRD635" s="6"/>
      <c r="FRE635" s="6"/>
      <c r="FRF635" s="6"/>
      <c r="FRG635" s="6"/>
      <c r="FRH635" s="6"/>
      <c r="FRI635" s="6"/>
      <c r="FRJ635" s="6"/>
      <c r="FRK635" s="6"/>
      <c r="FRL635" s="6"/>
      <c r="FRM635" s="6"/>
      <c r="FRN635" s="6"/>
      <c r="FRO635" s="6"/>
      <c r="FRP635" s="6"/>
      <c r="FRQ635" s="6"/>
      <c r="FRR635" s="6"/>
      <c r="FRS635" s="6"/>
      <c r="FRT635" s="6"/>
      <c r="FRU635" s="6"/>
      <c r="FRV635" s="6"/>
      <c r="FRW635" s="6"/>
      <c r="FRX635" s="6"/>
      <c r="FRY635" s="6"/>
      <c r="FRZ635" s="6"/>
      <c r="FSA635" s="6"/>
      <c r="FSB635" s="6"/>
      <c r="FSC635" s="6"/>
      <c r="FSD635" s="6"/>
      <c r="FSE635" s="6"/>
      <c r="FSF635" s="6"/>
      <c r="FSG635" s="6"/>
      <c r="FSH635" s="6"/>
      <c r="FSI635" s="6"/>
      <c r="FSJ635" s="6"/>
      <c r="FSK635" s="6"/>
      <c r="FSL635" s="6"/>
      <c r="FSM635" s="6"/>
      <c r="FSN635" s="6"/>
      <c r="FSO635" s="6"/>
      <c r="FSP635" s="6"/>
      <c r="FSQ635" s="6"/>
      <c r="FSR635" s="6"/>
      <c r="FSS635" s="6"/>
      <c r="FST635" s="6"/>
      <c r="FSU635" s="6"/>
      <c r="FSV635" s="6"/>
      <c r="FSW635" s="6"/>
      <c r="FSX635" s="6"/>
      <c r="FSY635" s="6"/>
      <c r="FSZ635" s="6"/>
      <c r="FTA635" s="6"/>
      <c r="FTB635" s="6"/>
      <c r="FTC635" s="6"/>
      <c r="FTD635" s="6"/>
      <c r="FTE635" s="6"/>
      <c r="FTF635" s="6"/>
      <c r="FTG635" s="6"/>
      <c r="FTH635" s="6"/>
      <c r="FTI635" s="6"/>
      <c r="FTJ635" s="6"/>
      <c r="FTK635" s="6"/>
      <c r="FTL635" s="6"/>
      <c r="FTM635" s="6"/>
      <c r="FTN635" s="6"/>
      <c r="FTO635" s="6"/>
      <c r="FTP635" s="6"/>
      <c r="FTQ635" s="6"/>
      <c r="FTR635" s="6"/>
      <c r="FTS635" s="6"/>
      <c r="FTT635" s="6"/>
      <c r="FTU635" s="6"/>
      <c r="FTV635" s="6"/>
      <c r="FTW635" s="6"/>
      <c r="FTX635" s="6"/>
      <c r="FTY635" s="6"/>
      <c r="FTZ635" s="6"/>
      <c r="FUA635" s="6"/>
      <c r="FUB635" s="6"/>
      <c r="FUC635" s="6"/>
      <c r="FUD635" s="6"/>
      <c r="FUE635" s="6"/>
      <c r="FUF635" s="6"/>
      <c r="FUG635" s="6"/>
      <c r="FUH635" s="6"/>
      <c r="FUI635" s="6"/>
      <c r="FUJ635" s="6"/>
      <c r="FUK635" s="6"/>
      <c r="FUL635" s="6"/>
      <c r="FUM635" s="6"/>
      <c r="FUN635" s="6"/>
      <c r="FUO635" s="6"/>
      <c r="FUP635" s="6"/>
      <c r="FUQ635" s="6"/>
      <c r="FUR635" s="6"/>
      <c r="FUS635" s="6"/>
      <c r="FUT635" s="6"/>
      <c r="FUU635" s="6"/>
      <c r="FUV635" s="6"/>
      <c r="FUW635" s="6"/>
      <c r="FUX635" s="6"/>
      <c r="FUY635" s="6"/>
      <c r="FUZ635" s="6"/>
      <c r="FVA635" s="6"/>
      <c r="FVB635" s="6"/>
      <c r="FVC635" s="6"/>
      <c r="FVD635" s="6"/>
      <c r="FVE635" s="6"/>
      <c r="FVF635" s="6"/>
      <c r="FVG635" s="6"/>
      <c r="FVH635" s="6"/>
      <c r="FVI635" s="6"/>
      <c r="FVJ635" s="6"/>
      <c r="FVK635" s="6"/>
      <c r="FVL635" s="6"/>
      <c r="FVM635" s="6"/>
      <c r="FVN635" s="6"/>
      <c r="FVO635" s="6"/>
      <c r="FVP635" s="6"/>
      <c r="FVQ635" s="6"/>
      <c r="FVR635" s="6"/>
      <c r="FVS635" s="6"/>
      <c r="FVT635" s="6"/>
      <c r="FVU635" s="6"/>
      <c r="FVV635" s="6"/>
      <c r="FVW635" s="6"/>
      <c r="FVX635" s="6"/>
      <c r="FVY635" s="6"/>
      <c r="FVZ635" s="6"/>
      <c r="FWA635" s="6"/>
      <c r="FWB635" s="6"/>
      <c r="FWC635" s="6"/>
      <c r="FWD635" s="6"/>
      <c r="FWE635" s="6"/>
      <c r="FWF635" s="6"/>
      <c r="FWG635" s="6"/>
      <c r="FWH635" s="6"/>
      <c r="FWI635" s="6"/>
      <c r="FWJ635" s="6"/>
      <c r="FWK635" s="6"/>
      <c r="FWL635" s="6"/>
      <c r="FWM635" s="6"/>
      <c r="FWN635" s="6"/>
      <c r="FWO635" s="6"/>
      <c r="FWP635" s="6"/>
      <c r="FWQ635" s="6"/>
      <c r="FWR635" s="6"/>
      <c r="FWS635" s="6"/>
      <c r="FWT635" s="6"/>
      <c r="FWU635" s="6"/>
      <c r="FWV635" s="6"/>
      <c r="FWW635" s="6"/>
      <c r="FWX635" s="6"/>
      <c r="FWY635" s="6"/>
      <c r="FWZ635" s="6"/>
      <c r="FXA635" s="6"/>
      <c r="FXB635" s="6"/>
      <c r="FXC635" s="6"/>
      <c r="FXD635" s="6"/>
      <c r="FXE635" s="6"/>
      <c r="FXF635" s="6"/>
      <c r="FXG635" s="6"/>
      <c r="FXH635" s="6"/>
      <c r="FXI635" s="6"/>
      <c r="FXJ635" s="6"/>
      <c r="FXK635" s="6"/>
      <c r="FXL635" s="6"/>
      <c r="FXM635" s="6"/>
      <c r="FXN635" s="6"/>
      <c r="FXO635" s="6"/>
      <c r="FXP635" s="6"/>
      <c r="FXQ635" s="6"/>
      <c r="FXR635" s="6"/>
      <c r="FXS635" s="6"/>
      <c r="FXT635" s="6"/>
      <c r="FXU635" s="6"/>
      <c r="FXV635" s="6"/>
      <c r="FXW635" s="6"/>
      <c r="FXX635" s="6"/>
      <c r="FXY635" s="6"/>
      <c r="FXZ635" s="6"/>
      <c r="FYA635" s="6"/>
      <c r="FYB635" s="6"/>
      <c r="FYC635" s="6"/>
      <c r="FYD635" s="6"/>
      <c r="FYE635" s="6"/>
      <c r="FYF635" s="6"/>
      <c r="FYG635" s="6"/>
      <c r="FYH635" s="6"/>
      <c r="FYI635" s="6"/>
      <c r="FYJ635" s="6"/>
      <c r="FYK635" s="6"/>
      <c r="FYL635" s="6"/>
      <c r="FYM635" s="6"/>
      <c r="FYN635" s="6"/>
      <c r="FYO635" s="6"/>
      <c r="FYP635" s="6"/>
      <c r="FYQ635" s="6"/>
      <c r="FYR635" s="6"/>
      <c r="FYS635" s="6"/>
      <c r="FYT635" s="6"/>
      <c r="FYU635" s="6"/>
      <c r="FYV635" s="6"/>
      <c r="FYW635" s="6"/>
      <c r="FYX635" s="6"/>
      <c r="FYY635" s="6"/>
      <c r="FYZ635" s="6"/>
      <c r="FZA635" s="6"/>
      <c r="FZB635" s="6"/>
      <c r="FZC635" s="6"/>
      <c r="FZD635" s="6"/>
      <c r="FZE635" s="6"/>
      <c r="FZF635" s="6"/>
      <c r="FZG635" s="6"/>
      <c r="FZH635" s="6"/>
      <c r="FZI635" s="6"/>
      <c r="FZJ635" s="6"/>
      <c r="FZK635" s="6"/>
      <c r="FZL635" s="6"/>
      <c r="FZM635" s="6"/>
      <c r="FZN635" s="6"/>
      <c r="FZO635" s="6"/>
      <c r="FZP635" s="6"/>
      <c r="FZQ635" s="6"/>
      <c r="FZR635" s="6"/>
      <c r="FZS635" s="6"/>
      <c r="FZT635" s="6"/>
      <c r="FZU635" s="6"/>
      <c r="FZV635" s="6"/>
      <c r="FZW635" s="6"/>
      <c r="FZX635" s="6"/>
      <c r="FZY635" s="6"/>
      <c r="FZZ635" s="6"/>
      <c r="GAA635" s="6"/>
      <c r="GAB635" s="6"/>
      <c r="GAC635" s="6"/>
      <c r="GAD635" s="6"/>
      <c r="GAE635" s="6"/>
      <c r="GAF635" s="6"/>
      <c r="GAG635" s="6"/>
      <c r="GAH635" s="6"/>
      <c r="GAI635" s="6"/>
      <c r="GAJ635" s="6"/>
      <c r="GAK635" s="6"/>
      <c r="GAL635" s="6"/>
      <c r="GAM635" s="6"/>
      <c r="GAN635" s="6"/>
      <c r="GAO635" s="6"/>
      <c r="GAP635" s="6"/>
      <c r="GAQ635" s="6"/>
      <c r="GAR635" s="6"/>
      <c r="GAS635" s="6"/>
      <c r="GAT635" s="6"/>
      <c r="GAU635" s="6"/>
      <c r="GAV635" s="6"/>
      <c r="GAW635" s="6"/>
      <c r="GAX635" s="6"/>
      <c r="GAY635" s="6"/>
      <c r="GAZ635" s="6"/>
      <c r="GBA635" s="6"/>
      <c r="GBB635" s="6"/>
      <c r="GBC635" s="6"/>
      <c r="GBD635" s="6"/>
      <c r="GBE635" s="6"/>
      <c r="GBF635" s="6"/>
      <c r="GBG635" s="6"/>
      <c r="GBH635" s="6"/>
      <c r="GBI635" s="6"/>
      <c r="GBJ635" s="6"/>
      <c r="GBK635" s="6"/>
      <c r="GBL635" s="6"/>
      <c r="GBM635" s="6"/>
      <c r="GBN635" s="6"/>
      <c r="GBO635" s="6"/>
      <c r="GBP635" s="6"/>
      <c r="GBQ635" s="6"/>
      <c r="GBR635" s="6"/>
      <c r="GBS635" s="6"/>
      <c r="GBT635" s="6"/>
      <c r="GBU635" s="6"/>
      <c r="GBV635" s="6"/>
      <c r="GBW635" s="6"/>
      <c r="GBX635" s="6"/>
      <c r="GBY635" s="6"/>
      <c r="GBZ635" s="6"/>
      <c r="GCA635" s="6"/>
      <c r="GCB635" s="6"/>
      <c r="GCC635" s="6"/>
      <c r="GCD635" s="6"/>
      <c r="GCE635" s="6"/>
      <c r="GCF635" s="6"/>
      <c r="GCG635" s="6"/>
      <c r="GCH635" s="6"/>
      <c r="GCI635" s="6"/>
      <c r="GCJ635" s="6"/>
      <c r="GCK635" s="6"/>
      <c r="GCL635" s="6"/>
      <c r="GCM635" s="6"/>
      <c r="GCN635" s="6"/>
      <c r="GCO635" s="6"/>
      <c r="GCP635" s="6"/>
      <c r="GCQ635" s="6"/>
      <c r="GCR635" s="6"/>
      <c r="GCS635" s="6"/>
      <c r="GCT635" s="6"/>
      <c r="GCU635" s="6"/>
      <c r="GCV635" s="6"/>
      <c r="GCW635" s="6"/>
      <c r="GCX635" s="6"/>
      <c r="GCY635" s="6"/>
      <c r="GCZ635" s="6"/>
      <c r="GDA635" s="6"/>
      <c r="GDB635" s="6"/>
      <c r="GDC635" s="6"/>
      <c r="GDD635" s="6"/>
      <c r="GDE635" s="6"/>
      <c r="GDF635" s="6"/>
      <c r="GDG635" s="6"/>
      <c r="GDH635" s="6"/>
      <c r="GDI635" s="6"/>
      <c r="GDJ635" s="6"/>
      <c r="GDK635" s="6"/>
      <c r="GDL635" s="6"/>
      <c r="GDM635" s="6"/>
      <c r="GDN635" s="6"/>
      <c r="GDO635" s="6"/>
      <c r="GDP635" s="6"/>
      <c r="GDQ635" s="6"/>
      <c r="GDR635" s="6"/>
      <c r="GDS635" s="6"/>
      <c r="GDT635" s="6"/>
      <c r="GDU635" s="6"/>
      <c r="GDV635" s="6"/>
      <c r="GDW635" s="6"/>
      <c r="GDX635" s="6"/>
      <c r="GDY635" s="6"/>
      <c r="GDZ635" s="6"/>
      <c r="GEA635" s="6"/>
      <c r="GEB635" s="6"/>
      <c r="GEC635" s="6"/>
      <c r="GED635" s="6"/>
      <c r="GEE635" s="6"/>
      <c r="GEF635" s="6"/>
      <c r="GEG635" s="6"/>
      <c r="GEH635" s="6"/>
      <c r="GEI635" s="6"/>
      <c r="GEJ635" s="6"/>
      <c r="GEK635" s="6"/>
      <c r="GEL635" s="6"/>
      <c r="GEM635" s="6"/>
      <c r="GEN635" s="6"/>
      <c r="GEO635" s="6"/>
      <c r="GEP635" s="6"/>
      <c r="GEQ635" s="6"/>
      <c r="GER635" s="6"/>
      <c r="GES635" s="6"/>
      <c r="GET635" s="6"/>
      <c r="GEU635" s="6"/>
      <c r="GEV635" s="6"/>
      <c r="GEW635" s="6"/>
      <c r="GEX635" s="6"/>
      <c r="GEY635" s="6"/>
      <c r="GEZ635" s="6"/>
      <c r="GFA635" s="6"/>
      <c r="GFB635" s="6"/>
      <c r="GFC635" s="6"/>
      <c r="GFD635" s="6"/>
      <c r="GFE635" s="6"/>
      <c r="GFF635" s="6"/>
      <c r="GFG635" s="6"/>
      <c r="GFH635" s="6"/>
      <c r="GFI635" s="6"/>
      <c r="GFJ635" s="6"/>
      <c r="GFK635" s="6"/>
      <c r="GFL635" s="6"/>
      <c r="GFM635" s="6"/>
      <c r="GFN635" s="6"/>
      <c r="GFO635" s="6"/>
      <c r="GFP635" s="6"/>
      <c r="GFQ635" s="6"/>
      <c r="GFR635" s="6"/>
      <c r="GFS635" s="6"/>
      <c r="GFT635" s="6"/>
      <c r="GFU635" s="6"/>
      <c r="GFV635" s="6"/>
      <c r="GFW635" s="6"/>
      <c r="GFX635" s="6"/>
      <c r="GFY635" s="6"/>
      <c r="GFZ635" s="6"/>
      <c r="GGA635" s="6"/>
      <c r="GGB635" s="6"/>
      <c r="GGC635" s="6"/>
      <c r="GGD635" s="6"/>
      <c r="GGE635" s="6"/>
      <c r="GGF635" s="6"/>
      <c r="GGG635" s="6"/>
      <c r="GGH635" s="6"/>
      <c r="GGI635" s="6"/>
      <c r="GGJ635" s="6"/>
      <c r="GGK635" s="6"/>
      <c r="GGL635" s="6"/>
      <c r="GGM635" s="6"/>
      <c r="GGN635" s="6"/>
      <c r="GGO635" s="6"/>
      <c r="GGP635" s="6"/>
      <c r="GGQ635" s="6"/>
      <c r="GGR635" s="6"/>
      <c r="GGS635" s="6"/>
      <c r="GGT635" s="6"/>
      <c r="GGU635" s="6"/>
      <c r="GGV635" s="6"/>
      <c r="GGW635" s="6"/>
      <c r="GGX635" s="6"/>
      <c r="GGY635" s="6"/>
      <c r="GGZ635" s="6"/>
      <c r="GHA635" s="6"/>
      <c r="GHB635" s="6"/>
      <c r="GHC635" s="6"/>
      <c r="GHD635" s="6"/>
      <c r="GHE635" s="6"/>
      <c r="GHF635" s="6"/>
      <c r="GHG635" s="6"/>
      <c r="GHH635" s="6"/>
      <c r="GHI635" s="6"/>
      <c r="GHJ635" s="6"/>
      <c r="GHK635" s="6"/>
      <c r="GHL635" s="6"/>
      <c r="GHM635" s="6"/>
      <c r="GHN635" s="6"/>
      <c r="GHO635" s="6"/>
      <c r="GHP635" s="6"/>
      <c r="GHQ635" s="6"/>
      <c r="GHR635" s="6"/>
      <c r="GHS635" s="6"/>
      <c r="GHT635" s="6"/>
      <c r="GHU635" s="6"/>
      <c r="GHV635" s="6"/>
      <c r="GHW635" s="6"/>
      <c r="GHX635" s="6"/>
      <c r="GHY635" s="6"/>
      <c r="GHZ635" s="6"/>
      <c r="GIA635" s="6"/>
      <c r="GIB635" s="6"/>
      <c r="GIC635" s="6"/>
      <c r="GID635" s="6"/>
      <c r="GIE635" s="6"/>
      <c r="GIF635" s="6"/>
      <c r="GIG635" s="6"/>
      <c r="GIH635" s="6"/>
      <c r="GII635" s="6"/>
      <c r="GIJ635" s="6"/>
      <c r="GIK635" s="6"/>
      <c r="GIL635" s="6"/>
      <c r="GIM635" s="6"/>
      <c r="GIN635" s="6"/>
      <c r="GIO635" s="6"/>
      <c r="GIP635" s="6"/>
      <c r="GIQ635" s="6"/>
      <c r="GIR635" s="6"/>
      <c r="GIS635" s="6"/>
      <c r="GIT635" s="6"/>
      <c r="GIU635" s="6"/>
      <c r="GIV635" s="6"/>
      <c r="GIW635" s="6"/>
      <c r="GIX635" s="6"/>
      <c r="GIY635" s="6"/>
      <c r="GIZ635" s="6"/>
      <c r="GJA635" s="6"/>
      <c r="GJB635" s="6"/>
      <c r="GJC635" s="6"/>
      <c r="GJD635" s="6"/>
      <c r="GJE635" s="6"/>
      <c r="GJF635" s="6"/>
      <c r="GJG635" s="6"/>
      <c r="GJH635" s="6"/>
      <c r="GJI635" s="6"/>
      <c r="GJJ635" s="6"/>
      <c r="GJK635" s="6"/>
      <c r="GJL635" s="6"/>
      <c r="GJM635" s="6"/>
      <c r="GJN635" s="6"/>
      <c r="GJO635" s="6"/>
      <c r="GJP635" s="6"/>
      <c r="GJQ635" s="6"/>
      <c r="GJR635" s="6"/>
      <c r="GJS635" s="6"/>
      <c r="GJT635" s="6"/>
      <c r="GJU635" s="6"/>
      <c r="GJV635" s="6"/>
      <c r="GJW635" s="6"/>
      <c r="GJX635" s="6"/>
      <c r="GJY635" s="6"/>
      <c r="GJZ635" s="6"/>
      <c r="GKA635" s="6"/>
      <c r="GKB635" s="6"/>
      <c r="GKC635" s="6"/>
      <c r="GKD635" s="6"/>
      <c r="GKE635" s="6"/>
      <c r="GKF635" s="6"/>
      <c r="GKG635" s="6"/>
      <c r="GKH635" s="6"/>
      <c r="GKI635" s="6"/>
      <c r="GKJ635" s="6"/>
      <c r="GKK635" s="6"/>
      <c r="GKL635" s="6"/>
      <c r="GKM635" s="6"/>
      <c r="GKN635" s="6"/>
      <c r="GKO635" s="6"/>
      <c r="GKP635" s="6"/>
      <c r="GKQ635" s="6"/>
      <c r="GKR635" s="6"/>
      <c r="GKS635" s="6"/>
      <c r="GKT635" s="6"/>
      <c r="GKU635" s="6"/>
      <c r="GKV635" s="6"/>
      <c r="GKW635" s="6"/>
      <c r="GKX635" s="6"/>
      <c r="GKY635" s="6"/>
      <c r="GKZ635" s="6"/>
      <c r="GLA635" s="6"/>
      <c r="GLB635" s="6"/>
      <c r="GLC635" s="6"/>
      <c r="GLD635" s="6"/>
      <c r="GLE635" s="6"/>
      <c r="GLF635" s="6"/>
      <c r="GLG635" s="6"/>
      <c r="GLH635" s="6"/>
      <c r="GLI635" s="6"/>
      <c r="GLJ635" s="6"/>
      <c r="GLK635" s="6"/>
      <c r="GLL635" s="6"/>
      <c r="GLM635" s="6"/>
      <c r="GLN635" s="6"/>
      <c r="GLO635" s="6"/>
      <c r="GLP635" s="6"/>
      <c r="GLQ635" s="6"/>
      <c r="GLR635" s="6"/>
      <c r="GLS635" s="6"/>
      <c r="GLT635" s="6"/>
      <c r="GLU635" s="6"/>
      <c r="GLV635" s="6"/>
      <c r="GLW635" s="6"/>
      <c r="GLX635" s="6"/>
      <c r="GLY635" s="6"/>
      <c r="GLZ635" s="6"/>
      <c r="GMA635" s="6"/>
      <c r="GMB635" s="6"/>
      <c r="GMC635" s="6"/>
      <c r="GMD635" s="6"/>
      <c r="GME635" s="6"/>
      <c r="GMF635" s="6"/>
      <c r="GMG635" s="6"/>
      <c r="GMH635" s="6"/>
      <c r="GMI635" s="6"/>
      <c r="GMJ635" s="6"/>
      <c r="GMK635" s="6"/>
      <c r="GML635" s="6"/>
      <c r="GMM635" s="6"/>
      <c r="GMN635" s="6"/>
      <c r="GMO635" s="6"/>
      <c r="GMP635" s="6"/>
      <c r="GMQ635" s="6"/>
      <c r="GMR635" s="6"/>
      <c r="GMS635" s="6"/>
      <c r="GMT635" s="6"/>
      <c r="GMU635" s="6"/>
      <c r="GMV635" s="6"/>
      <c r="GMW635" s="6"/>
      <c r="GMX635" s="6"/>
      <c r="GMY635" s="6"/>
      <c r="GMZ635" s="6"/>
      <c r="GNA635" s="6"/>
      <c r="GNB635" s="6"/>
      <c r="GNC635" s="6"/>
      <c r="GND635" s="6"/>
      <c r="GNE635" s="6"/>
      <c r="GNF635" s="6"/>
      <c r="GNG635" s="6"/>
      <c r="GNH635" s="6"/>
      <c r="GNI635" s="6"/>
      <c r="GNJ635" s="6"/>
      <c r="GNK635" s="6"/>
      <c r="GNL635" s="6"/>
      <c r="GNM635" s="6"/>
      <c r="GNN635" s="6"/>
      <c r="GNO635" s="6"/>
      <c r="GNP635" s="6"/>
      <c r="GNQ635" s="6"/>
      <c r="GNR635" s="6"/>
      <c r="GNS635" s="6"/>
      <c r="GNT635" s="6"/>
      <c r="GNU635" s="6"/>
      <c r="GNV635" s="6"/>
      <c r="GNW635" s="6"/>
      <c r="GNX635" s="6"/>
      <c r="GNY635" s="6"/>
      <c r="GNZ635" s="6"/>
      <c r="GOA635" s="6"/>
      <c r="GOB635" s="6"/>
      <c r="GOC635" s="6"/>
      <c r="GOD635" s="6"/>
      <c r="GOE635" s="6"/>
      <c r="GOF635" s="6"/>
      <c r="GOG635" s="6"/>
      <c r="GOH635" s="6"/>
      <c r="GOI635" s="6"/>
      <c r="GOJ635" s="6"/>
      <c r="GOK635" s="6"/>
      <c r="GOL635" s="6"/>
      <c r="GOM635" s="6"/>
      <c r="GON635" s="6"/>
      <c r="GOO635" s="6"/>
      <c r="GOP635" s="6"/>
      <c r="GOQ635" s="6"/>
      <c r="GOR635" s="6"/>
      <c r="GOS635" s="6"/>
      <c r="GOT635" s="6"/>
      <c r="GOU635" s="6"/>
      <c r="GOV635" s="6"/>
      <c r="GOW635" s="6"/>
      <c r="GOX635" s="6"/>
      <c r="GOY635" s="6"/>
      <c r="GOZ635" s="6"/>
      <c r="GPA635" s="6"/>
      <c r="GPB635" s="6"/>
      <c r="GPC635" s="6"/>
      <c r="GPD635" s="6"/>
      <c r="GPE635" s="6"/>
      <c r="GPF635" s="6"/>
      <c r="GPG635" s="6"/>
      <c r="GPH635" s="6"/>
      <c r="GPI635" s="6"/>
      <c r="GPJ635" s="6"/>
      <c r="GPK635" s="6"/>
      <c r="GPL635" s="6"/>
      <c r="GPM635" s="6"/>
      <c r="GPN635" s="6"/>
      <c r="GPO635" s="6"/>
      <c r="GPP635" s="6"/>
      <c r="GPQ635" s="6"/>
      <c r="GPR635" s="6"/>
      <c r="GPS635" s="6"/>
      <c r="GPT635" s="6"/>
      <c r="GPU635" s="6"/>
      <c r="GPV635" s="6"/>
      <c r="GPW635" s="6"/>
      <c r="GPX635" s="6"/>
      <c r="GPY635" s="6"/>
      <c r="GPZ635" s="6"/>
      <c r="GQA635" s="6"/>
      <c r="GQB635" s="6"/>
      <c r="GQC635" s="6"/>
      <c r="GQD635" s="6"/>
      <c r="GQE635" s="6"/>
      <c r="GQF635" s="6"/>
      <c r="GQG635" s="6"/>
      <c r="GQH635" s="6"/>
      <c r="GQI635" s="6"/>
      <c r="GQJ635" s="6"/>
      <c r="GQK635" s="6"/>
      <c r="GQL635" s="6"/>
      <c r="GQM635" s="6"/>
      <c r="GQN635" s="6"/>
      <c r="GQO635" s="6"/>
      <c r="GQP635" s="6"/>
      <c r="GQQ635" s="6"/>
      <c r="GQR635" s="6"/>
      <c r="GQS635" s="6"/>
      <c r="GQT635" s="6"/>
      <c r="GQU635" s="6"/>
      <c r="GQV635" s="6"/>
      <c r="GQW635" s="6"/>
      <c r="GQX635" s="6"/>
      <c r="GQY635" s="6"/>
      <c r="GQZ635" s="6"/>
      <c r="GRA635" s="6"/>
      <c r="GRB635" s="6"/>
      <c r="GRC635" s="6"/>
      <c r="GRD635" s="6"/>
      <c r="GRE635" s="6"/>
      <c r="GRF635" s="6"/>
      <c r="GRG635" s="6"/>
      <c r="GRH635" s="6"/>
      <c r="GRI635" s="6"/>
      <c r="GRJ635" s="6"/>
      <c r="GRK635" s="6"/>
      <c r="GRL635" s="6"/>
      <c r="GRM635" s="6"/>
      <c r="GRN635" s="6"/>
      <c r="GRO635" s="6"/>
      <c r="GRP635" s="6"/>
      <c r="GRQ635" s="6"/>
      <c r="GRR635" s="6"/>
      <c r="GRS635" s="6"/>
      <c r="GRT635" s="6"/>
      <c r="GRU635" s="6"/>
      <c r="GRV635" s="6"/>
      <c r="GRW635" s="6"/>
      <c r="GRX635" s="6"/>
      <c r="GRY635" s="6"/>
      <c r="GRZ635" s="6"/>
      <c r="GSA635" s="6"/>
      <c r="GSB635" s="6"/>
      <c r="GSC635" s="6"/>
      <c r="GSD635" s="6"/>
      <c r="GSE635" s="6"/>
      <c r="GSF635" s="6"/>
      <c r="GSG635" s="6"/>
      <c r="GSH635" s="6"/>
      <c r="GSI635" s="6"/>
      <c r="GSJ635" s="6"/>
      <c r="GSK635" s="6"/>
      <c r="GSL635" s="6"/>
      <c r="GSM635" s="6"/>
      <c r="GSN635" s="6"/>
      <c r="GSO635" s="6"/>
      <c r="GSP635" s="6"/>
      <c r="GSQ635" s="6"/>
      <c r="GSR635" s="6"/>
      <c r="GSS635" s="6"/>
      <c r="GST635" s="6"/>
      <c r="GSU635" s="6"/>
      <c r="GSV635" s="6"/>
      <c r="GSW635" s="6"/>
      <c r="GSX635" s="6"/>
      <c r="GSY635" s="6"/>
      <c r="GSZ635" s="6"/>
      <c r="GTA635" s="6"/>
      <c r="GTB635" s="6"/>
      <c r="GTC635" s="6"/>
      <c r="GTD635" s="6"/>
      <c r="GTE635" s="6"/>
      <c r="GTF635" s="6"/>
      <c r="GTG635" s="6"/>
      <c r="GTH635" s="6"/>
      <c r="GTI635" s="6"/>
      <c r="GTJ635" s="6"/>
      <c r="GTK635" s="6"/>
      <c r="GTL635" s="6"/>
      <c r="GTM635" s="6"/>
      <c r="GTN635" s="6"/>
      <c r="GTO635" s="6"/>
      <c r="GTP635" s="6"/>
      <c r="GTQ635" s="6"/>
      <c r="GTR635" s="6"/>
      <c r="GTS635" s="6"/>
      <c r="GTT635" s="6"/>
      <c r="GTU635" s="6"/>
      <c r="GTV635" s="6"/>
      <c r="GTW635" s="6"/>
      <c r="GTX635" s="6"/>
      <c r="GTY635" s="6"/>
      <c r="GTZ635" s="6"/>
      <c r="GUA635" s="6"/>
      <c r="GUB635" s="6"/>
      <c r="GUC635" s="6"/>
      <c r="GUD635" s="6"/>
      <c r="GUE635" s="6"/>
      <c r="GUF635" s="6"/>
      <c r="GUG635" s="6"/>
      <c r="GUH635" s="6"/>
      <c r="GUI635" s="6"/>
      <c r="GUJ635" s="6"/>
      <c r="GUK635" s="6"/>
      <c r="GUL635" s="6"/>
      <c r="GUM635" s="6"/>
      <c r="GUN635" s="6"/>
      <c r="GUO635" s="6"/>
      <c r="GUP635" s="6"/>
      <c r="GUQ635" s="6"/>
      <c r="GUR635" s="6"/>
      <c r="GUS635" s="6"/>
      <c r="GUT635" s="6"/>
      <c r="GUU635" s="6"/>
      <c r="GUV635" s="6"/>
      <c r="GUW635" s="6"/>
      <c r="GUX635" s="6"/>
      <c r="GUY635" s="6"/>
      <c r="GUZ635" s="6"/>
      <c r="GVA635" s="6"/>
      <c r="GVB635" s="6"/>
      <c r="GVC635" s="6"/>
      <c r="GVD635" s="6"/>
      <c r="GVE635" s="6"/>
      <c r="GVF635" s="6"/>
      <c r="GVG635" s="6"/>
      <c r="GVH635" s="6"/>
      <c r="GVI635" s="6"/>
      <c r="GVJ635" s="6"/>
      <c r="GVK635" s="6"/>
      <c r="GVL635" s="6"/>
      <c r="GVM635" s="6"/>
      <c r="GVN635" s="6"/>
      <c r="GVO635" s="6"/>
      <c r="GVP635" s="6"/>
      <c r="GVQ635" s="6"/>
      <c r="GVR635" s="6"/>
      <c r="GVS635" s="6"/>
      <c r="GVT635" s="6"/>
      <c r="GVU635" s="6"/>
      <c r="GVV635" s="6"/>
      <c r="GVW635" s="6"/>
      <c r="GVX635" s="6"/>
      <c r="GVY635" s="6"/>
      <c r="GVZ635" s="6"/>
      <c r="GWA635" s="6"/>
      <c r="GWB635" s="6"/>
      <c r="GWC635" s="6"/>
      <c r="GWD635" s="6"/>
      <c r="GWE635" s="6"/>
      <c r="GWF635" s="6"/>
      <c r="GWG635" s="6"/>
      <c r="GWH635" s="6"/>
      <c r="GWI635" s="6"/>
      <c r="GWJ635" s="6"/>
      <c r="GWK635" s="6"/>
      <c r="GWL635" s="6"/>
      <c r="GWM635" s="6"/>
      <c r="GWN635" s="6"/>
      <c r="GWO635" s="6"/>
      <c r="GWP635" s="6"/>
      <c r="GWQ635" s="6"/>
      <c r="GWR635" s="6"/>
      <c r="GWS635" s="6"/>
      <c r="GWT635" s="6"/>
      <c r="GWU635" s="6"/>
      <c r="GWV635" s="6"/>
      <c r="GWW635" s="6"/>
      <c r="GWX635" s="6"/>
      <c r="GWY635" s="6"/>
      <c r="GWZ635" s="6"/>
      <c r="GXA635" s="6"/>
      <c r="GXB635" s="6"/>
      <c r="GXC635" s="6"/>
      <c r="GXD635" s="6"/>
      <c r="GXE635" s="6"/>
      <c r="GXF635" s="6"/>
      <c r="GXG635" s="6"/>
      <c r="GXH635" s="6"/>
      <c r="GXI635" s="6"/>
      <c r="GXJ635" s="6"/>
      <c r="GXK635" s="6"/>
      <c r="GXL635" s="6"/>
      <c r="GXM635" s="6"/>
      <c r="GXN635" s="6"/>
      <c r="GXO635" s="6"/>
      <c r="GXP635" s="6"/>
      <c r="GXQ635" s="6"/>
      <c r="GXR635" s="6"/>
      <c r="GXS635" s="6"/>
      <c r="GXT635" s="6"/>
      <c r="GXU635" s="6"/>
      <c r="GXV635" s="6"/>
      <c r="GXW635" s="6"/>
      <c r="GXX635" s="6"/>
      <c r="GXY635" s="6"/>
      <c r="GXZ635" s="6"/>
      <c r="GYA635" s="6"/>
      <c r="GYB635" s="6"/>
      <c r="GYC635" s="6"/>
      <c r="GYD635" s="6"/>
      <c r="GYE635" s="6"/>
      <c r="GYF635" s="6"/>
      <c r="GYG635" s="6"/>
      <c r="GYH635" s="6"/>
      <c r="GYI635" s="6"/>
      <c r="GYJ635" s="6"/>
      <c r="GYK635" s="6"/>
      <c r="GYL635" s="6"/>
      <c r="GYM635" s="6"/>
      <c r="GYN635" s="6"/>
      <c r="GYO635" s="6"/>
      <c r="GYP635" s="6"/>
      <c r="GYQ635" s="6"/>
      <c r="GYR635" s="6"/>
      <c r="GYS635" s="6"/>
      <c r="GYT635" s="6"/>
      <c r="GYU635" s="6"/>
      <c r="GYV635" s="6"/>
      <c r="GYW635" s="6"/>
      <c r="GYX635" s="6"/>
      <c r="GYY635" s="6"/>
      <c r="GYZ635" s="6"/>
      <c r="GZA635" s="6"/>
      <c r="GZB635" s="6"/>
      <c r="GZC635" s="6"/>
      <c r="GZD635" s="6"/>
      <c r="GZE635" s="6"/>
      <c r="GZF635" s="6"/>
      <c r="GZG635" s="6"/>
      <c r="GZH635" s="6"/>
      <c r="GZI635" s="6"/>
      <c r="GZJ635" s="6"/>
      <c r="GZK635" s="6"/>
      <c r="GZL635" s="6"/>
      <c r="GZM635" s="6"/>
      <c r="GZN635" s="6"/>
      <c r="GZO635" s="6"/>
      <c r="GZP635" s="6"/>
      <c r="GZQ635" s="6"/>
      <c r="GZR635" s="6"/>
      <c r="GZS635" s="6"/>
      <c r="GZT635" s="6"/>
      <c r="GZU635" s="6"/>
      <c r="GZV635" s="6"/>
      <c r="GZW635" s="6"/>
      <c r="GZX635" s="6"/>
      <c r="GZY635" s="6"/>
      <c r="GZZ635" s="6"/>
      <c r="HAA635" s="6"/>
      <c r="HAB635" s="6"/>
      <c r="HAC635" s="6"/>
      <c r="HAD635" s="6"/>
      <c r="HAE635" s="6"/>
      <c r="HAF635" s="6"/>
      <c r="HAG635" s="6"/>
      <c r="HAH635" s="6"/>
      <c r="HAI635" s="6"/>
      <c r="HAJ635" s="6"/>
      <c r="HAK635" s="6"/>
      <c r="HAL635" s="6"/>
      <c r="HAM635" s="6"/>
      <c r="HAN635" s="6"/>
      <c r="HAO635" s="6"/>
      <c r="HAP635" s="6"/>
      <c r="HAQ635" s="6"/>
      <c r="HAR635" s="6"/>
      <c r="HAS635" s="6"/>
      <c r="HAT635" s="6"/>
      <c r="HAU635" s="6"/>
      <c r="HAV635" s="6"/>
      <c r="HAW635" s="6"/>
      <c r="HAX635" s="6"/>
      <c r="HAY635" s="6"/>
      <c r="HAZ635" s="6"/>
      <c r="HBA635" s="6"/>
      <c r="HBB635" s="6"/>
      <c r="HBC635" s="6"/>
      <c r="HBD635" s="6"/>
      <c r="HBE635" s="6"/>
      <c r="HBF635" s="6"/>
      <c r="HBG635" s="6"/>
      <c r="HBH635" s="6"/>
      <c r="HBI635" s="6"/>
      <c r="HBJ635" s="6"/>
      <c r="HBK635" s="6"/>
      <c r="HBL635" s="6"/>
      <c r="HBM635" s="6"/>
      <c r="HBN635" s="6"/>
      <c r="HBO635" s="6"/>
      <c r="HBP635" s="6"/>
      <c r="HBQ635" s="6"/>
      <c r="HBR635" s="6"/>
      <c r="HBS635" s="6"/>
      <c r="HBT635" s="6"/>
      <c r="HBU635" s="6"/>
      <c r="HBV635" s="6"/>
      <c r="HBW635" s="6"/>
      <c r="HBX635" s="6"/>
      <c r="HBY635" s="6"/>
      <c r="HBZ635" s="6"/>
      <c r="HCA635" s="6"/>
      <c r="HCB635" s="6"/>
      <c r="HCC635" s="6"/>
      <c r="HCD635" s="6"/>
      <c r="HCE635" s="6"/>
      <c r="HCF635" s="6"/>
      <c r="HCG635" s="6"/>
      <c r="HCH635" s="6"/>
      <c r="HCI635" s="6"/>
      <c r="HCJ635" s="6"/>
      <c r="HCK635" s="6"/>
      <c r="HCL635" s="6"/>
      <c r="HCM635" s="6"/>
      <c r="HCN635" s="6"/>
      <c r="HCO635" s="6"/>
      <c r="HCP635" s="6"/>
      <c r="HCQ635" s="6"/>
      <c r="HCR635" s="6"/>
      <c r="HCS635" s="6"/>
      <c r="HCT635" s="6"/>
      <c r="HCU635" s="6"/>
      <c r="HCV635" s="6"/>
      <c r="HCW635" s="6"/>
      <c r="HCX635" s="6"/>
      <c r="HCY635" s="6"/>
      <c r="HCZ635" s="6"/>
      <c r="HDA635" s="6"/>
      <c r="HDB635" s="6"/>
      <c r="HDC635" s="6"/>
      <c r="HDD635" s="6"/>
      <c r="HDE635" s="6"/>
      <c r="HDF635" s="6"/>
      <c r="HDG635" s="6"/>
      <c r="HDH635" s="6"/>
      <c r="HDI635" s="6"/>
      <c r="HDJ635" s="6"/>
      <c r="HDK635" s="6"/>
      <c r="HDL635" s="6"/>
      <c r="HDM635" s="6"/>
      <c r="HDN635" s="6"/>
      <c r="HDO635" s="6"/>
      <c r="HDP635" s="6"/>
      <c r="HDQ635" s="6"/>
      <c r="HDR635" s="6"/>
      <c r="HDS635" s="6"/>
      <c r="HDT635" s="6"/>
      <c r="HDU635" s="6"/>
      <c r="HDV635" s="6"/>
      <c r="HDW635" s="6"/>
      <c r="HDX635" s="6"/>
      <c r="HDY635" s="6"/>
      <c r="HDZ635" s="6"/>
      <c r="HEA635" s="6"/>
      <c r="HEB635" s="6"/>
      <c r="HEC635" s="6"/>
      <c r="HED635" s="6"/>
      <c r="HEE635" s="6"/>
      <c r="HEF635" s="6"/>
      <c r="HEG635" s="6"/>
      <c r="HEH635" s="6"/>
      <c r="HEI635" s="6"/>
      <c r="HEJ635" s="6"/>
      <c r="HEK635" s="6"/>
      <c r="HEL635" s="6"/>
      <c r="HEM635" s="6"/>
      <c r="HEN635" s="6"/>
      <c r="HEO635" s="6"/>
      <c r="HEP635" s="6"/>
      <c r="HEQ635" s="6"/>
      <c r="HER635" s="6"/>
      <c r="HES635" s="6"/>
      <c r="HET635" s="6"/>
      <c r="HEU635" s="6"/>
      <c r="HEV635" s="6"/>
      <c r="HEW635" s="6"/>
      <c r="HEX635" s="6"/>
      <c r="HEY635" s="6"/>
      <c r="HEZ635" s="6"/>
      <c r="HFA635" s="6"/>
      <c r="HFB635" s="6"/>
      <c r="HFC635" s="6"/>
      <c r="HFD635" s="6"/>
      <c r="HFE635" s="6"/>
      <c r="HFF635" s="6"/>
      <c r="HFG635" s="6"/>
      <c r="HFH635" s="6"/>
      <c r="HFI635" s="6"/>
      <c r="HFJ635" s="6"/>
      <c r="HFK635" s="6"/>
      <c r="HFL635" s="6"/>
      <c r="HFM635" s="6"/>
      <c r="HFN635" s="6"/>
      <c r="HFO635" s="6"/>
      <c r="HFP635" s="6"/>
      <c r="HFQ635" s="6"/>
      <c r="HFR635" s="6"/>
      <c r="HFS635" s="6"/>
      <c r="HFT635" s="6"/>
      <c r="HFU635" s="6"/>
      <c r="HFV635" s="6"/>
      <c r="HFW635" s="6"/>
      <c r="HFX635" s="6"/>
      <c r="HFY635" s="6"/>
      <c r="HFZ635" s="6"/>
      <c r="HGA635" s="6"/>
      <c r="HGB635" s="6"/>
      <c r="HGC635" s="6"/>
      <c r="HGD635" s="6"/>
      <c r="HGE635" s="6"/>
      <c r="HGF635" s="6"/>
      <c r="HGG635" s="6"/>
      <c r="HGH635" s="6"/>
      <c r="HGI635" s="6"/>
      <c r="HGJ635" s="6"/>
      <c r="HGK635" s="6"/>
      <c r="HGL635" s="6"/>
      <c r="HGM635" s="6"/>
      <c r="HGN635" s="6"/>
      <c r="HGO635" s="6"/>
      <c r="HGP635" s="6"/>
      <c r="HGQ635" s="6"/>
      <c r="HGR635" s="6"/>
      <c r="HGS635" s="6"/>
      <c r="HGT635" s="6"/>
      <c r="HGU635" s="6"/>
      <c r="HGV635" s="6"/>
      <c r="HGW635" s="6"/>
      <c r="HGX635" s="6"/>
      <c r="HGY635" s="6"/>
      <c r="HGZ635" s="6"/>
      <c r="HHA635" s="6"/>
      <c r="HHB635" s="6"/>
      <c r="HHC635" s="6"/>
      <c r="HHD635" s="6"/>
      <c r="HHE635" s="6"/>
      <c r="HHF635" s="6"/>
      <c r="HHG635" s="6"/>
      <c r="HHH635" s="6"/>
      <c r="HHI635" s="6"/>
      <c r="HHJ635" s="6"/>
      <c r="HHK635" s="6"/>
      <c r="HHL635" s="6"/>
      <c r="HHM635" s="6"/>
      <c r="HHN635" s="6"/>
      <c r="HHO635" s="6"/>
      <c r="HHP635" s="6"/>
      <c r="HHQ635" s="6"/>
      <c r="HHR635" s="6"/>
      <c r="HHS635" s="6"/>
      <c r="HHT635" s="6"/>
      <c r="HHU635" s="6"/>
      <c r="HHV635" s="6"/>
      <c r="HHW635" s="6"/>
      <c r="HHX635" s="6"/>
      <c r="HHY635" s="6"/>
      <c r="HHZ635" s="6"/>
      <c r="HIA635" s="6"/>
      <c r="HIB635" s="6"/>
      <c r="HIC635" s="6"/>
      <c r="HID635" s="6"/>
      <c r="HIE635" s="6"/>
      <c r="HIF635" s="6"/>
      <c r="HIG635" s="6"/>
      <c r="HIH635" s="6"/>
      <c r="HII635" s="6"/>
      <c r="HIJ635" s="6"/>
      <c r="HIK635" s="6"/>
      <c r="HIL635" s="6"/>
      <c r="HIM635" s="6"/>
      <c r="HIN635" s="6"/>
      <c r="HIO635" s="6"/>
      <c r="HIP635" s="6"/>
      <c r="HIQ635" s="6"/>
      <c r="HIR635" s="6"/>
      <c r="HIS635" s="6"/>
      <c r="HIT635" s="6"/>
      <c r="HIU635" s="6"/>
      <c r="HIV635" s="6"/>
      <c r="HIW635" s="6"/>
      <c r="HIX635" s="6"/>
      <c r="HIY635" s="6"/>
      <c r="HIZ635" s="6"/>
      <c r="HJA635" s="6"/>
      <c r="HJB635" s="6"/>
      <c r="HJC635" s="6"/>
      <c r="HJD635" s="6"/>
      <c r="HJE635" s="6"/>
      <c r="HJF635" s="6"/>
      <c r="HJG635" s="6"/>
      <c r="HJH635" s="6"/>
      <c r="HJI635" s="6"/>
      <c r="HJJ635" s="6"/>
      <c r="HJK635" s="6"/>
      <c r="HJL635" s="6"/>
      <c r="HJM635" s="6"/>
      <c r="HJN635" s="6"/>
      <c r="HJO635" s="6"/>
      <c r="HJP635" s="6"/>
      <c r="HJQ635" s="6"/>
      <c r="HJR635" s="6"/>
      <c r="HJS635" s="6"/>
      <c r="HJT635" s="6"/>
      <c r="HJU635" s="6"/>
      <c r="HJV635" s="6"/>
      <c r="HJW635" s="6"/>
      <c r="HJX635" s="6"/>
      <c r="HJY635" s="6"/>
      <c r="HJZ635" s="6"/>
      <c r="HKA635" s="6"/>
      <c r="HKB635" s="6"/>
      <c r="HKC635" s="6"/>
      <c r="HKD635" s="6"/>
      <c r="HKE635" s="6"/>
      <c r="HKF635" s="6"/>
      <c r="HKG635" s="6"/>
      <c r="HKH635" s="6"/>
      <c r="HKI635" s="6"/>
      <c r="HKJ635" s="6"/>
      <c r="HKK635" s="6"/>
      <c r="HKL635" s="6"/>
      <c r="HKM635" s="6"/>
      <c r="HKN635" s="6"/>
      <c r="HKO635" s="6"/>
      <c r="HKP635" s="6"/>
      <c r="HKQ635" s="6"/>
      <c r="HKR635" s="6"/>
      <c r="HKS635" s="6"/>
      <c r="HKT635" s="6"/>
      <c r="HKU635" s="6"/>
      <c r="HKV635" s="6"/>
      <c r="HKW635" s="6"/>
      <c r="HKX635" s="6"/>
      <c r="HKY635" s="6"/>
      <c r="HKZ635" s="6"/>
      <c r="HLA635" s="6"/>
      <c r="HLB635" s="6"/>
      <c r="HLC635" s="6"/>
      <c r="HLD635" s="6"/>
      <c r="HLE635" s="6"/>
      <c r="HLF635" s="6"/>
      <c r="HLG635" s="6"/>
      <c r="HLH635" s="6"/>
      <c r="HLI635" s="6"/>
      <c r="HLJ635" s="6"/>
      <c r="HLK635" s="6"/>
      <c r="HLL635" s="6"/>
      <c r="HLM635" s="6"/>
      <c r="HLN635" s="6"/>
      <c r="HLO635" s="6"/>
      <c r="HLP635" s="6"/>
      <c r="HLQ635" s="6"/>
      <c r="HLR635" s="6"/>
      <c r="HLS635" s="6"/>
      <c r="HLT635" s="6"/>
      <c r="HLU635" s="6"/>
      <c r="HLV635" s="6"/>
      <c r="HLW635" s="6"/>
      <c r="HLX635" s="6"/>
      <c r="HLY635" s="6"/>
      <c r="HLZ635" s="6"/>
      <c r="HMA635" s="6"/>
      <c r="HMB635" s="6"/>
      <c r="HMC635" s="6"/>
      <c r="HMD635" s="6"/>
      <c r="HME635" s="6"/>
      <c r="HMF635" s="6"/>
      <c r="HMG635" s="6"/>
      <c r="HMH635" s="6"/>
      <c r="HMI635" s="6"/>
      <c r="HMJ635" s="6"/>
      <c r="HMK635" s="6"/>
      <c r="HML635" s="6"/>
      <c r="HMM635" s="6"/>
      <c r="HMN635" s="6"/>
      <c r="HMO635" s="6"/>
      <c r="HMP635" s="6"/>
      <c r="HMQ635" s="6"/>
      <c r="HMR635" s="6"/>
      <c r="HMS635" s="6"/>
      <c r="HMT635" s="6"/>
      <c r="HMU635" s="6"/>
      <c r="HMV635" s="6"/>
      <c r="HMW635" s="6"/>
      <c r="HMX635" s="6"/>
      <c r="HMY635" s="6"/>
      <c r="HMZ635" s="6"/>
      <c r="HNA635" s="6"/>
      <c r="HNB635" s="6"/>
      <c r="HNC635" s="6"/>
      <c r="HND635" s="6"/>
      <c r="HNE635" s="6"/>
      <c r="HNF635" s="6"/>
      <c r="HNG635" s="6"/>
      <c r="HNH635" s="6"/>
      <c r="HNI635" s="6"/>
      <c r="HNJ635" s="6"/>
      <c r="HNK635" s="6"/>
      <c r="HNL635" s="6"/>
      <c r="HNM635" s="6"/>
      <c r="HNN635" s="6"/>
      <c r="HNO635" s="6"/>
      <c r="HNP635" s="6"/>
      <c r="HNQ635" s="6"/>
      <c r="HNR635" s="6"/>
      <c r="HNS635" s="6"/>
      <c r="HNT635" s="6"/>
      <c r="HNU635" s="6"/>
      <c r="HNV635" s="6"/>
      <c r="HNW635" s="6"/>
      <c r="HNX635" s="6"/>
      <c r="HNY635" s="6"/>
      <c r="HNZ635" s="6"/>
      <c r="HOA635" s="6"/>
      <c r="HOB635" s="6"/>
      <c r="HOC635" s="6"/>
      <c r="HOD635" s="6"/>
      <c r="HOE635" s="6"/>
      <c r="HOF635" s="6"/>
      <c r="HOG635" s="6"/>
      <c r="HOH635" s="6"/>
      <c r="HOI635" s="6"/>
      <c r="HOJ635" s="6"/>
      <c r="HOK635" s="6"/>
      <c r="HOL635" s="6"/>
      <c r="HOM635" s="6"/>
      <c r="HON635" s="6"/>
      <c r="HOO635" s="6"/>
      <c r="HOP635" s="6"/>
      <c r="HOQ635" s="6"/>
      <c r="HOR635" s="6"/>
      <c r="HOS635" s="6"/>
      <c r="HOT635" s="6"/>
      <c r="HOU635" s="6"/>
      <c r="HOV635" s="6"/>
      <c r="HOW635" s="6"/>
      <c r="HOX635" s="6"/>
      <c r="HOY635" s="6"/>
      <c r="HOZ635" s="6"/>
      <c r="HPA635" s="6"/>
      <c r="HPB635" s="6"/>
      <c r="HPC635" s="6"/>
      <c r="HPD635" s="6"/>
      <c r="HPE635" s="6"/>
      <c r="HPF635" s="6"/>
      <c r="HPG635" s="6"/>
      <c r="HPH635" s="6"/>
      <c r="HPI635" s="6"/>
      <c r="HPJ635" s="6"/>
      <c r="HPK635" s="6"/>
      <c r="HPL635" s="6"/>
      <c r="HPM635" s="6"/>
      <c r="HPN635" s="6"/>
      <c r="HPO635" s="6"/>
      <c r="HPP635" s="6"/>
      <c r="HPQ635" s="6"/>
      <c r="HPR635" s="6"/>
      <c r="HPS635" s="6"/>
      <c r="HPT635" s="6"/>
      <c r="HPU635" s="6"/>
      <c r="HPV635" s="6"/>
      <c r="HPW635" s="6"/>
      <c r="HPX635" s="6"/>
      <c r="HPY635" s="6"/>
      <c r="HPZ635" s="6"/>
      <c r="HQA635" s="6"/>
      <c r="HQB635" s="6"/>
      <c r="HQC635" s="6"/>
      <c r="HQD635" s="6"/>
      <c r="HQE635" s="6"/>
      <c r="HQF635" s="6"/>
      <c r="HQG635" s="6"/>
      <c r="HQH635" s="6"/>
      <c r="HQI635" s="6"/>
      <c r="HQJ635" s="6"/>
      <c r="HQK635" s="6"/>
      <c r="HQL635" s="6"/>
      <c r="HQM635" s="6"/>
      <c r="HQN635" s="6"/>
      <c r="HQO635" s="6"/>
      <c r="HQP635" s="6"/>
      <c r="HQQ635" s="6"/>
      <c r="HQR635" s="6"/>
      <c r="HQS635" s="6"/>
      <c r="HQT635" s="6"/>
      <c r="HQU635" s="6"/>
      <c r="HQV635" s="6"/>
      <c r="HQW635" s="6"/>
      <c r="HQX635" s="6"/>
      <c r="HQY635" s="6"/>
      <c r="HQZ635" s="6"/>
      <c r="HRA635" s="6"/>
      <c r="HRB635" s="6"/>
      <c r="HRC635" s="6"/>
      <c r="HRD635" s="6"/>
      <c r="HRE635" s="6"/>
      <c r="HRF635" s="6"/>
      <c r="HRG635" s="6"/>
      <c r="HRH635" s="6"/>
      <c r="HRI635" s="6"/>
      <c r="HRJ635" s="6"/>
      <c r="HRK635" s="6"/>
      <c r="HRL635" s="6"/>
      <c r="HRM635" s="6"/>
      <c r="HRN635" s="6"/>
      <c r="HRO635" s="6"/>
      <c r="HRP635" s="6"/>
      <c r="HRQ635" s="6"/>
      <c r="HRR635" s="6"/>
      <c r="HRS635" s="6"/>
      <c r="HRT635" s="6"/>
      <c r="HRU635" s="6"/>
      <c r="HRV635" s="6"/>
      <c r="HRW635" s="6"/>
      <c r="HRX635" s="6"/>
      <c r="HRY635" s="6"/>
      <c r="HRZ635" s="6"/>
      <c r="HSA635" s="6"/>
      <c r="HSB635" s="6"/>
      <c r="HSC635" s="6"/>
      <c r="HSD635" s="6"/>
      <c r="HSE635" s="6"/>
      <c r="HSF635" s="6"/>
      <c r="HSG635" s="6"/>
      <c r="HSH635" s="6"/>
      <c r="HSI635" s="6"/>
      <c r="HSJ635" s="6"/>
      <c r="HSK635" s="6"/>
      <c r="HSL635" s="6"/>
      <c r="HSM635" s="6"/>
      <c r="HSN635" s="6"/>
      <c r="HSO635" s="6"/>
      <c r="HSP635" s="6"/>
      <c r="HSQ635" s="6"/>
      <c r="HSR635" s="6"/>
      <c r="HSS635" s="6"/>
      <c r="HST635" s="6"/>
      <c r="HSU635" s="6"/>
      <c r="HSV635" s="6"/>
      <c r="HSW635" s="6"/>
      <c r="HSX635" s="6"/>
      <c r="HSY635" s="6"/>
      <c r="HSZ635" s="6"/>
      <c r="HTA635" s="6"/>
      <c r="HTB635" s="6"/>
      <c r="HTC635" s="6"/>
      <c r="HTD635" s="6"/>
      <c r="HTE635" s="6"/>
      <c r="HTF635" s="6"/>
      <c r="HTG635" s="6"/>
      <c r="HTH635" s="6"/>
      <c r="HTI635" s="6"/>
      <c r="HTJ635" s="6"/>
      <c r="HTK635" s="6"/>
      <c r="HTL635" s="6"/>
      <c r="HTM635" s="6"/>
      <c r="HTN635" s="6"/>
      <c r="HTO635" s="6"/>
      <c r="HTP635" s="6"/>
      <c r="HTQ635" s="6"/>
      <c r="HTR635" s="6"/>
      <c r="HTS635" s="6"/>
      <c r="HTT635" s="6"/>
      <c r="HTU635" s="6"/>
      <c r="HTV635" s="6"/>
      <c r="HTW635" s="6"/>
      <c r="HTX635" s="6"/>
      <c r="HTY635" s="6"/>
      <c r="HTZ635" s="6"/>
      <c r="HUA635" s="6"/>
      <c r="HUB635" s="6"/>
      <c r="HUC635" s="6"/>
      <c r="HUD635" s="6"/>
      <c r="HUE635" s="6"/>
      <c r="HUF635" s="6"/>
      <c r="HUG635" s="6"/>
      <c r="HUH635" s="6"/>
      <c r="HUI635" s="6"/>
      <c r="HUJ635" s="6"/>
      <c r="HUK635" s="6"/>
      <c r="HUL635" s="6"/>
      <c r="HUM635" s="6"/>
      <c r="HUN635" s="6"/>
      <c r="HUO635" s="6"/>
      <c r="HUP635" s="6"/>
      <c r="HUQ635" s="6"/>
      <c r="HUR635" s="6"/>
      <c r="HUS635" s="6"/>
      <c r="HUT635" s="6"/>
      <c r="HUU635" s="6"/>
      <c r="HUV635" s="6"/>
      <c r="HUW635" s="6"/>
      <c r="HUX635" s="6"/>
      <c r="HUY635" s="6"/>
      <c r="HUZ635" s="6"/>
      <c r="HVA635" s="6"/>
      <c r="HVB635" s="6"/>
      <c r="HVC635" s="6"/>
      <c r="HVD635" s="6"/>
      <c r="HVE635" s="6"/>
      <c r="HVF635" s="6"/>
      <c r="HVG635" s="6"/>
      <c r="HVH635" s="6"/>
      <c r="HVI635" s="6"/>
      <c r="HVJ635" s="6"/>
      <c r="HVK635" s="6"/>
      <c r="HVL635" s="6"/>
      <c r="HVM635" s="6"/>
      <c r="HVN635" s="6"/>
      <c r="HVO635" s="6"/>
      <c r="HVP635" s="6"/>
      <c r="HVQ635" s="6"/>
      <c r="HVR635" s="6"/>
      <c r="HVS635" s="6"/>
      <c r="HVT635" s="6"/>
      <c r="HVU635" s="6"/>
      <c r="HVV635" s="6"/>
      <c r="HVW635" s="6"/>
      <c r="HVX635" s="6"/>
      <c r="HVY635" s="6"/>
      <c r="HVZ635" s="6"/>
      <c r="HWA635" s="6"/>
      <c r="HWB635" s="6"/>
      <c r="HWC635" s="6"/>
      <c r="HWD635" s="6"/>
      <c r="HWE635" s="6"/>
      <c r="HWF635" s="6"/>
      <c r="HWG635" s="6"/>
      <c r="HWH635" s="6"/>
      <c r="HWI635" s="6"/>
      <c r="HWJ635" s="6"/>
      <c r="HWK635" s="6"/>
      <c r="HWL635" s="6"/>
      <c r="HWM635" s="6"/>
      <c r="HWN635" s="6"/>
      <c r="HWO635" s="6"/>
      <c r="HWP635" s="6"/>
      <c r="HWQ635" s="6"/>
      <c r="HWR635" s="6"/>
      <c r="HWS635" s="6"/>
      <c r="HWT635" s="6"/>
      <c r="HWU635" s="6"/>
      <c r="HWV635" s="6"/>
      <c r="HWW635" s="6"/>
      <c r="HWX635" s="6"/>
      <c r="HWY635" s="6"/>
      <c r="HWZ635" s="6"/>
      <c r="HXA635" s="6"/>
      <c r="HXB635" s="6"/>
      <c r="HXC635" s="6"/>
      <c r="HXD635" s="6"/>
      <c r="HXE635" s="6"/>
      <c r="HXF635" s="6"/>
      <c r="HXG635" s="6"/>
      <c r="HXH635" s="6"/>
      <c r="HXI635" s="6"/>
      <c r="HXJ635" s="6"/>
      <c r="HXK635" s="6"/>
      <c r="HXL635" s="6"/>
      <c r="HXM635" s="6"/>
      <c r="HXN635" s="6"/>
      <c r="HXO635" s="6"/>
      <c r="HXP635" s="6"/>
      <c r="HXQ635" s="6"/>
      <c r="HXR635" s="6"/>
      <c r="HXS635" s="6"/>
      <c r="HXT635" s="6"/>
      <c r="HXU635" s="6"/>
      <c r="HXV635" s="6"/>
      <c r="HXW635" s="6"/>
      <c r="HXX635" s="6"/>
      <c r="HXY635" s="6"/>
      <c r="HXZ635" s="6"/>
      <c r="HYA635" s="6"/>
      <c r="HYB635" s="6"/>
      <c r="HYC635" s="6"/>
      <c r="HYD635" s="6"/>
      <c r="HYE635" s="6"/>
      <c r="HYF635" s="6"/>
      <c r="HYG635" s="6"/>
      <c r="HYH635" s="6"/>
      <c r="HYI635" s="6"/>
      <c r="HYJ635" s="6"/>
      <c r="HYK635" s="6"/>
      <c r="HYL635" s="6"/>
      <c r="HYM635" s="6"/>
      <c r="HYN635" s="6"/>
      <c r="HYO635" s="6"/>
      <c r="HYP635" s="6"/>
      <c r="HYQ635" s="6"/>
      <c r="HYR635" s="6"/>
      <c r="HYS635" s="6"/>
      <c r="HYT635" s="6"/>
      <c r="HYU635" s="6"/>
      <c r="HYV635" s="6"/>
      <c r="HYW635" s="6"/>
      <c r="HYX635" s="6"/>
      <c r="HYY635" s="6"/>
      <c r="HYZ635" s="6"/>
      <c r="HZA635" s="6"/>
      <c r="HZB635" s="6"/>
      <c r="HZC635" s="6"/>
      <c r="HZD635" s="6"/>
      <c r="HZE635" s="6"/>
      <c r="HZF635" s="6"/>
      <c r="HZG635" s="6"/>
      <c r="HZH635" s="6"/>
      <c r="HZI635" s="6"/>
      <c r="HZJ635" s="6"/>
      <c r="HZK635" s="6"/>
      <c r="HZL635" s="6"/>
      <c r="HZM635" s="6"/>
      <c r="HZN635" s="6"/>
      <c r="HZO635" s="6"/>
      <c r="HZP635" s="6"/>
      <c r="HZQ635" s="6"/>
      <c r="HZR635" s="6"/>
      <c r="HZS635" s="6"/>
      <c r="HZT635" s="6"/>
      <c r="HZU635" s="6"/>
      <c r="HZV635" s="6"/>
      <c r="HZW635" s="6"/>
      <c r="HZX635" s="6"/>
      <c r="HZY635" s="6"/>
      <c r="HZZ635" s="6"/>
      <c r="IAA635" s="6"/>
      <c r="IAB635" s="6"/>
      <c r="IAC635" s="6"/>
      <c r="IAD635" s="6"/>
      <c r="IAE635" s="6"/>
      <c r="IAF635" s="6"/>
      <c r="IAG635" s="6"/>
      <c r="IAH635" s="6"/>
      <c r="IAI635" s="6"/>
      <c r="IAJ635" s="6"/>
      <c r="IAK635" s="6"/>
      <c r="IAL635" s="6"/>
      <c r="IAM635" s="6"/>
      <c r="IAN635" s="6"/>
      <c r="IAO635" s="6"/>
      <c r="IAP635" s="6"/>
      <c r="IAQ635" s="6"/>
      <c r="IAR635" s="6"/>
      <c r="IAS635" s="6"/>
      <c r="IAT635" s="6"/>
      <c r="IAU635" s="6"/>
      <c r="IAV635" s="6"/>
      <c r="IAW635" s="6"/>
      <c r="IAX635" s="6"/>
      <c r="IAY635" s="6"/>
      <c r="IAZ635" s="6"/>
      <c r="IBA635" s="6"/>
      <c r="IBB635" s="6"/>
      <c r="IBC635" s="6"/>
      <c r="IBD635" s="6"/>
      <c r="IBE635" s="6"/>
      <c r="IBF635" s="6"/>
      <c r="IBG635" s="6"/>
      <c r="IBH635" s="6"/>
      <c r="IBI635" s="6"/>
      <c r="IBJ635" s="6"/>
      <c r="IBK635" s="6"/>
      <c r="IBL635" s="6"/>
      <c r="IBM635" s="6"/>
      <c r="IBN635" s="6"/>
      <c r="IBO635" s="6"/>
      <c r="IBP635" s="6"/>
      <c r="IBQ635" s="6"/>
      <c r="IBR635" s="6"/>
      <c r="IBS635" s="6"/>
      <c r="IBT635" s="6"/>
      <c r="IBU635" s="6"/>
      <c r="IBV635" s="6"/>
      <c r="IBW635" s="6"/>
      <c r="IBX635" s="6"/>
      <c r="IBY635" s="6"/>
      <c r="IBZ635" s="6"/>
      <c r="ICA635" s="6"/>
      <c r="ICB635" s="6"/>
      <c r="ICC635" s="6"/>
      <c r="ICD635" s="6"/>
      <c r="ICE635" s="6"/>
      <c r="ICF635" s="6"/>
      <c r="ICG635" s="6"/>
      <c r="ICH635" s="6"/>
      <c r="ICI635" s="6"/>
      <c r="ICJ635" s="6"/>
      <c r="ICK635" s="6"/>
      <c r="ICL635" s="6"/>
      <c r="ICM635" s="6"/>
      <c r="ICN635" s="6"/>
      <c r="ICO635" s="6"/>
      <c r="ICP635" s="6"/>
      <c r="ICQ635" s="6"/>
      <c r="ICR635" s="6"/>
      <c r="ICS635" s="6"/>
      <c r="ICT635" s="6"/>
      <c r="ICU635" s="6"/>
      <c r="ICV635" s="6"/>
      <c r="ICW635" s="6"/>
      <c r="ICX635" s="6"/>
      <c r="ICY635" s="6"/>
      <c r="ICZ635" s="6"/>
      <c r="IDA635" s="6"/>
      <c r="IDB635" s="6"/>
      <c r="IDC635" s="6"/>
      <c r="IDD635" s="6"/>
      <c r="IDE635" s="6"/>
      <c r="IDF635" s="6"/>
      <c r="IDG635" s="6"/>
      <c r="IDH635" s="6"/>
      <c r="IDI635" s="6"/>
      <c r="IDJ635" s="6"/>
      <c r="IDK635" s="6"/>
      <c r="IDL635" s="6"/>
      <c r="IDM635" s="6"/>
      <c r="IDN635" s="6"/>
      <c r="IDO635" s="6"/>
      <c r="IDP635" s="6"/>
      <c r="IDQ635" s="6"/>
      <c r="IDR635" s="6"/>
      <c r="IDS635" s="6"/>
      <c r="IDT635" s="6"/>
      <c r="IDU635" s="6"/>
      <c r="IDV635" s="6"/>
      <c r="IDW635" s="6"/>
      <c r="IDX635" s="6"/>
      <c r="IDY635" s="6"/>
      <c r="IDZ635" s="6"/>
      <c r="IEA635" s="6"/>
      <c r="IEB635" s="6"/>
      <c r="IEC635" s="6"/>
      <c r="IED635" s="6"/>
      <c r="IEE635" s="6"/>
      <c r="IEF635" s="6"/>
      <c r="IEG635" s="6"/>
      <c r="IEH635" s="6"/>
      <c r="IEI635" s="6"/>
      <c r="IEJ635" s="6"/>
      <c r="IEK635" s="6"/>
      <c r="IEL635" s="6"/>
      <c r="IEM635" s="6"/>
      <c r="IEN635" s="6"/>
      <c r="IEO635" s="6"/>
      <c r="IEP635" s="6"/>
      <c r="IEQ635" s="6"/>
      <c r="IER635" s="6"/>
      <c r="IES635" s="6"/>
      <c r="IET635" s="6"/>
      <c r="IEU635" s="6"/>
      <c r="IEV635" s="6"/>
      <c r="IEW635" s="6"/>
      <c r="IEX635" s="6"/>
      <c r="IEY635" s="6"/>
      <c r="IEZ635" s="6"/>
      <c r="IFA635" s="6"/>
      <c r="IFB635" s="6"/>
      <c r="IFC635" s="6"/>
      <c r="IFD635" s="6"/>
      <c r="IFE635" s="6"/>
      <c r="IFF635" s="6"/>
      <c r="IFG635" s="6"/>
      <c r="IFH635" s="6"/>
      <c r="IFI635" s="6"/>
      <c r="IFJ635" s="6"/>
      <c r="IFK635" s="6"/>
      <c r="IFL635" s="6"/>
      <c r="IFM635" s="6"/>
      <c r="IFN635" s="6"/>
      <c r="IFO635" s="6"/>
      <c r="IFP635" s="6"/>
      <c r="IFQ635" s="6"/>
      <c r="IFR635" s="6"/>
      <c r="IFS635" s="6"/>
      <c r="IFT635" s="6"/>
      <c r="IFU635" s="6"/>
      <c r="IFV635" s="6"/>
      <c r="IFW635" s="6"/>
      <c r="IFX635" s="6"/>
      <c r="IFY635" s="6"/>
      <c r="IFZ635" s="6"/>
      <c r="IGA635" s="6"/>
      <c r="IGB635" s="6"/>
      <c r="IGC635" s="6"/>
      <c r="IGD635" s="6"/>
      <c r="IGE635" s="6"/>
      <c r="IGF635" s="6"/>
      <c r="IGG635" s="6"/>
      <c r="IGH635" s="6"/>
      <c r="IGI635" s="6"/>
      <c r="IGJ635" s="6"/>
      <c r="IGK635" s="6"/>
      <c r="IGL635" s="6"/>
      <c r="IGM635" s="6"/>
      <c r="IGN635" s="6"/>
      <c r="IGO635" s="6"/>
      <c r="IGP635" s="6"/>
      <c r="IGQ635" s="6"/>
      <c r="IGR635" s="6"/>
      <c r="IGS635" s="6"/>
      <c r="IGT635" s="6"/>
      <c r="IGU635" s="6"/>
      <c r="IGV635" s="6"/>
      <c r="IGW635" s="6"/>
      <c r="IGX635" s="6"/>
      <c r="IGY635" s="6"/>
      <c r="IGZ635" s="6"/>
      <c r="IHA635" s="6"/>
      <c r="IHB635" s="6"/>
      <c r="IHC635" s="6"/>
      <c r="IHD635" s="6"/>
      <c r="IHE635" s="6"/>
      <c r="IHF635" s="6"/>
      <c r="IHG635" s="6"/>
      <c r="IHH635" s="6"/>
      <c r="IHI635" s="6"/>
      <c r="IHJ635" s="6"/>
      <c r="IHK635" s="6"/>
      <c r="IHL635" s="6"/>
      <c r="IHM635" s="6"/>
      <c r="IHN635" s="6"/>
      <c r="IHO635" s="6"/>
      <c r="IHP635" s="6"/>
      <c r="IHQ635" s="6"/>
      <c r="IHR635" s="6"/>
      <c r="IHS635" s="6"/>
      <c r="IHT635" s="6"/>
      <c r="IHU635" s="6"/>
      <c r="IHV635" s="6"/>
      <c r="IHW635" s="6"/>
      <c r="IHX635" s="6"/>
      <c r="IHY635" s="6"/>
      <c r="IHZ635" s="6"/>
      <c r="IIA635" s="6"/>
      <c r="IIB635" s="6"/>
      <c r="IIC635" s="6"/>
      <c r="IID635" s="6"/>
      <c r="IIE635" s="6"/>
      <c r="IIF635" s="6"/>
      <c r="IIG635" s="6"/>
      <c r="IIH635" s="6"/>
      <c r="III635" s="6"/>
      <c r="IIJ635" s="6"/>
      <c r="IIK635" s="6"/>
      <c r="IIL635" s="6"/>
      <c r="IIM635" s="6"/>
      <c r="IIN635" s="6"/>
      <c r="IIO635" s="6"/>
      <c r="IIP635" s="6"/>
      <c r="IIQ635" s="6"/>
      <c r="IIR635" s="6"/>
      <c r="IIS635" s="6"/>
      <c r="IIT635" s="6"/>
      <c r="IIU635" s="6"/>
      <c r="IIV635" s="6"/>
      <c r="IIW635" s="6"/>
      <c r="IIX635" s="6"/>
      <c r="IIY635" s="6"/>
      <c r="IIZ635" s="6"/>
      <c r="IJA635" s="6"/>
      <c r="IJB635" s="6"/>
      <c r="IJC635" s="6"/>
      <c r="IJD635" s="6"/>
      <c r="IJE635" s="6"/>
      <c r="IJF635" s="6"/>
      <c r="IJG635" s="6"/>
      <c r="IJH635" s="6"/>
      <c r="IJI635" s="6"/>
      <c r="IJJ635" s="6"/>
      <c r="IJK635" s="6"/>
      <c r="IJL635" s="6"/>
      <c r="IJM635" s="6"/>
      <c r="IJN635" s="6"/>
      <c r="IJO635" s="6"/>
      <c r="IJP635" s="6"/>
      <c r="IJQ635" s="6"/>
      <c r="IJR635" s="6"/>
      <c r="IJS635" s="6"/>
      <c r="IJT635" s="6"/>
      <c r="IJU635" s="6"/>
      <c r="IJV635" s="6"/>
      <c r="IJW635" s="6"/>
      <c r="IJX635" s="6"/>
      <c r="IJY635" s="6"/>
      <c r="IJZ635" s="6"/>
      <c r="IKA635" s="6"/>
      <c r="IKB635" s="6"/>
      <c r="IKC635" s="6"/>
      <c r="IKD635" s="6"/>
      <c r="IKE635" s="6"/>
      <c r="IKF635" s="6"/>
      <c r="IKG635" s="6"/>
      <c r="IKH635" s="6"/>
      <c r="IKI635" s="6"/>
      <c r="IKJ635" s="6"/>
      <c r="IKK635" s="6"/>
      <c r="IKL635" s="6"/>
      <c r="IKM635" s="6"/>
      <c r="IKN635" s="6"/>
      <c r="IKO635" s="6"/>
      <c r="IKP635" s="6"/>
      <c r="IKQ635" s="6"/>
      <c r="IKR635" s="6"/>
      <c r="IKS635" s="6"/>
      <c r="IKT635" s="6"/>
      <c r="IKU635" s="6"/>
      <c r="IKV635" s="6"/>
      <c r="IKW635" s="6"/>
      <c r="IKX635" s="6"/>
      <c r="IKY635" s="6"/>
      <c r="IKZ635" s="6"/>
      <c r="ILA635" s="6"/>
      <c r="ILB635" s="6"/>
      <c r="ILC635" s="6"/>
      <c r="ILD635" s="6"/>
      <c r="ILE635" s="6"/>
      <c r="ILF635" s="6"/>
      <c r="ILG635" s="6"/>
      <c r="ILH635" s="6"/>
      <c r="ILI635" s="6"/>
      <c r="ILJ635" s="6"/>
      <c r="ILK635" s="6"/>
      <c r="ILL635" s="6"/>
      <c r="ILM635" s="6"/>
      <c r="ILN635" s="6"/>
      <c r="ILO635" s="6"/>
      <c r="ILP635" s="6"/>
      <c r="ILQ635" s="6"/>
      <c r="ILR635" s="6"/>
      <c r="ILS635" s="6"/>
      <c r="ILT635" s="6"/>
      <c r="ILU635" s="6"/>
      <c r="ILV635" s="6"/>
      <c r="ILW635" s="6"/>
      <c r="ILX635" s="6"/>
      <c r="ILY635" s="6"/>
      <c r="ILZ635" s="6"/>
      <c r="IMA635" s="6"/>
      <c r="IMB635" s="6"/>
      <c r="IMC635" s="6"/>
      <c r="IMD635" s="6"/>
      <c r="IME635" s="6"/>
      <c r="IMF635" s="6"/>
      <c r="IMG635" s="6"/>
      <c r="IMH635" s="6"/>
      <c r="IMI635" s="6"/>
      <c r="IMJ635" s="6"/>
      <c r="IMK635" s="6"/>
      <c r="IML635" s="6"/>
      <c r="IMM635" s="6"/>
      <c r="IMN635" s="6"/>
      <c r="IMO635" s="6"/>
      <c r="IMP635" s="6"/>
      <c r="IMQ635" s="6"/>
      <c r="IMR635" s="6"/>
      <c r="IMS635" s="6"/>
      <c r="IMT635" s="6"/>
      <c r="IMU635" s="6"/>
      <c r="IMV635" s="6"/>
      <c r="IMW635" s="6"/>
      <c r="IMX635" s="6"/>
      <c r="IMY635" s="6"/>
      <c r="IMZ635" s="6"/>
      <c r="INA635" s="6"/>
      <c r="INB635" s="6"/>
      <c r="INC635" s="6"/>
      <c r="IND635" s="6"/>
      <c r="INE635" s="6"/>
      <c r="INF635" s="6"/>
      <c r="ING635" s="6"/>
      <c r="INH635" s="6"/>
      <c r="INI635" s="6"/>
      <c r="INJ635" s="6"/>
      <c r="INK635" s="6"/>
      <c r="INL635" s="6"/>
      <c r="INM635" s="6"/>
      <c r="INN635" s="6"/>
      <c r="INO635" s="6"/>
      <c r="INP635" s="6"/>
      <c r="INQ635" s="6"/>
      <c r="INR635" s="6"/>
      <c r="INS635" s="6"/>
      <c r="INT635" s="6"/>
      <c r="INU635" s="6"/>
      <c r="INV635" s="6"/>
      <c r="INW635" s="6"/>
      <c r="INX635" s="6"/>
      <c r="INY635" s="6"/>
      <c r="INZ635" s="6"/>
      <c r="IOA635" s="6"/>
      <c r="IOB635" s="6"/>
      <c r="IOC635" s="6"/>
      <c r="IOD635" s="6"/>
      <c r="IOE635" s="6"/>
      <c r="IOF635" s="6"/>
      <c r="IOG635" s="6"/>
      <c r="IOH635" s="6"/>
      <c r="IOI635" s="6"/>
      <c r="IOJ635" s="6"/>
      <c r="IOK635" s="6"/>
      <c r="IOL635" s="6"/>
      <c r="IOM635" s="6"/>
      <c r="ION635" s="6"/>
      <c r="IOO635" s="6"/>
      <c r="IOP635" s="6"/>
      <c r="IOQ635" s="6"/>
      <c r="IOR635" s="6"/>
      <c r="IOS635" s="6"/>
      <c r="IOT635" s="6"/>
      <c r="IOU635" s="6"/>
      <c r="IOV635" s="6"/>
      <c r="IOW635" s="6"/>
      <c r="IOX635" s="6"/>
      <c r="IOY635" s="6"/>
      <c r="IOZ635" s="6"/>
      <c r="IPA635" s="6"/>
      <c r="IPB635" s="6"/>
      <c r="IPC635" s="6"/>
      <c r="IPD635" s="6"/>
      <c r="IPE635" s="6"/>
      <c r="IPF635" s="6"/>
      <c r="IPG635" s="6"/>
      <c r="IPH635" s="6"/>
      <c r="IPI635" s="6"/>
      <c r="IPJ635" s="6"/>
      <c r="IPK635" s="6"/>
      <c r="IPL635" s="6"/>
      <c r="IPM635" s="6"/>
      <c r="IPN635" s="6"/>
      <c r="IPO635" s="6"/>
      <c r="IPP635" s="6"/>
      <c r="IPQ635" s="6"/>
      <c r="IPR635" s="6"/>
      <c r="IPS635" s="6"/>
      <c r="IPT635" s="6"/>
      <c r="IPU635" s="6"/>
      <c r="IPV635" s="6"/>
      <c r="IPW635" s="6"/>
      <c r="IPX635" s="6"/>
      <c r="IPY635" s="6"/>
      <c r="IPZ635" s="6"/>
      <c r="IQA635" s="6"/>
      <c r="IQB635" s="6"/>
      <c r="IQC635" s="6"/>
      <c r="IQD635" s="6"/>
      <c r="IQE635" s="6"/>
      <c r="IQF635" s="6"/>
      <c r="IQG635" s="6"/>
      <c r="IQH635" s="6"/>
      <c r="IQI635" s="6"/>
      <c r="IQJ635" s="6"/>
      <c r="IQK635" s="6"/>
      <c r="IQL635" s="6"/>
      <c r="IQM635" s="6"/>
      <c r="IQN635" s="6"/>
      <c r="IQO635" s="6"/>
      <c r="IQP635" s="6"/>
      <c r="IQQ635" s="6"/>
      <c r="IQR635" s="6"/>
      <c r="IQS635" s="6"/>
      <c r="IQT635" s="6"/>
      <c r="IQU635" s="6"/>
      <c r="IQV635" s="6"/>
      <c r="IQW635" s="6"/>
      <c r="IQX635" s="6"/>
      <c r="IQY635" s="6"/>
      <c r="IQZ635" s="6"/>
      <c r="IRA635" s="6"/>
      <c r="IRB635" s="6"/>
      <c r="IRC635" s="6"/>
      <c r="IRD635" s="6"/>
      <c r="IRE635" s="6"/>
      <c r="IRF635" s="6"/>
      <c r="IRG635" s="6"/>
      <c r="IRH635" s="6"/>
      <c r="IRI635" s="6"/>
      <c r="IRJ635" s="6"/>
      <c r="IRK635" s="6"/>
      <c r="IRL635" s="6"/>
      <c r="IRM635" s="6"/>
      <c r="IRN635" s="6"/>
      <c r="IRO635" s="6"/>
      <c r="IRP635" s="6"/>
      <c r="IRQ635" s="6"/>
      <c r="IRR635" s="6"/>
      <c r="IRS635" s="6"/>
      <c r="IRT635" s="6"/>
      <c r="IRU635" s="6"/>
      <c r="IRV635" s="6"/>
      <c r="IRW635" s="6"/>
      <c r="IRX635" s="6"/>
      <c r="IRY635" s="6"/>
      <c r="IRZ635" s="6"/>
      <c r="ISA635" s="6"/>
      <c r="ISB635" s="6"/>
      <c r="ISC635" s="6"/>
      <c r="ISD635" s="6"/>
      <c r="ISE635" s="6"/>
      <c r="ISF635" s="6"/>
      <c r="ISG635" s="6"/>
      <c r="ISH635" s="6"/>
      <c r="ISI635" s="6"/>
      <c r="ISJ635" s="6"/>
      <c r="ISK635" s="6"/>
      <c r="ISL635" s="6"/>
      <c r="ISM635" s="6"/>
      <c r="ISN635" s="6"/>
      <c r="ISO635" s="6"/>
      <c r="ISP635" s="6"/>
      <c r="ISQ635" s="6"/>
      <c r="ISR635" s="6"/>
      <c r="ISS635" s="6"/>
      <c r="IST635" s="6"/>
      <c r="ISU635" s="6"/>
      <c r="ISV635" s="6"/>
      <c r="ISW635" s="6"/>
      <c r="ISX635" s="6"/>
      <c r="ISY635" s="6"/>
      <c r="ISZ635" s="6"/>
      <c r="ITA635" s="6"/>
      <c r="ITB635" s="6"/>
      <c r="ITC635" s="6"/>
      <c r="ITD635" s="6"/>
      <c r="ITE635" s="6"/>
      <c r="ITF635" s="6"/>
      <c r="ITG635" s="6"/>
      <c r="ITH635" s="6"/>
      <c r="ITI635" s="6"/>
      <c r="ITJ635" s="6"/>
      <c r="ITK635" s="6"/>
      <c r="ITL635" s="6"/>
      <c r="ITM635" s="6"/>
      <c r="ITN635" s="6"/>
      <c r="ITO635" s="6"/>
      <c r="ITP635" s="6"/>
      <c r="ITQ635" s="6"/>
      <c r="ITR635" s="6"/>
      <c r="ITS635" s="6"/>
      <c r="ITT635" s="6"/>
      <c r="ITU635" s="6"/>
      <c r="ITV635" s="6"/>
      <c r="ITW635" s="6"/>
      <c r="ITX635" s="6"/>
      <c r="ITY635" s="6"/>
      <c r="ITZ635" s="6"/>
      <c r="IUA635" s="6"/>
      <c r="IUB635" s="6"/>
      <c r="IUC635" s="6"/>
      <c r="IUD635" s="6"/>
      <c r="IUE635" s="6"/>
      <c r="IUF635" s="6"/>
      <c r="IUG635" s="6"/>
      <c r="IUH635" s="6"/>
      <c r="IUI635" s="6"/>
      <c r="IUJ635" s="6"/>
      <c r="IUK635" s="6"/>
      <c r="IUL635" s="6"/>
      <c r="IUM635" s="6"/>
      <c r="IUN635" s="6"/>
      <c r="IUO635" s="6"/>
      <c r="IUP635" s="6"/>
      <c r="IUQ635" s="6"/>
      <c r="IUR635" s="6"/>
      <c r="IUS635" s="6"/>
      <c r="IUT635" s="6"/>
      <c r="IUU635" s="6"/>
      <c r="IUV635" s="6"/>
      <c r="IUW635" s="6"/>
      <c r="IUX635" s="6"/>
      <c r="IUY635" s="6"/>
      <c r="IUZ635" s="6"/>
      <c r="IVA635" s="6"/>
      <c r="IVB635" s="6"/>
      <c r="IVC635" s="6"/>
      <c r="IVD635" s="6"/>
      <c r="IVE635" s="6"/>
      <c r="IVF635" s="6"/>
      <c r="IVG635" s="6"/>
      <c r="IVH635" s="6"/>
      <c r="IVI635" s="6"/>
      <c r="IVJ635" s="6"/>
      <c r="IVK635" s="6"/>
      <c r="IVL635" s="6"/>
      <c r="IVM635" s="6"/>
      <c r="IVN635" s="6"/>
      <c r="IVO635" s="6"/>
      <c r="IVP635" s="6"/>
      <c r="IVQ635" s="6"/>
      <c r="IVR635" s="6"/>
      <c r="IVS635" s="6"/>
      <c r="IVT635" s="6"/>
      <c r="IVU635" s="6"/>
      <c r="IVV635" s="6"/>
      <c r="IVW635" s="6"/>
      <c r="IVX635" s="6"/>
      <c r="IVY635" s="6"/>
      <c r="IVZ635" s="6"/>
      <c r="IWA635" s="6"/>
      <c r="IWB635" s="6"/>
      <c r="IWC635" s="6"/>
      <c r="IWD635" s="6"/>
      <c r="IWE635" s="6"/>
      <c r="IWF635" s="6"/>
      <c r="IWG635" s="6"/>
      <c r="IWH635" s="6"/>
      <c r="IWI635" s="6"/>
      <c r="IWJ635" s="6"/>
      <c r="IWK635" s="6"/>
      <c r="IWL635" s="6"/>
      <c r="IWM635" s="6"/>
      <c r="IWN635" s="6"/>
      <c r="IWO635" s="6"/>
      <c r="IWP635" s="6"/>
      <c r="IWQ635" s="6"/>
      <c r="IWR635" s="6"/>
      <c r="IWS635" s="6"/>
      <c r="IWT635" s="6"/>
      <c r="IWU635" s="6"/>
      <c r="IWV635" s="6"/>
      <c r="IWW635" s="6"/>
      <c r="IWX635" s="6"/>
      <c r="IWY635" s="6"/>
      <c r="IWZ635" s="6"/>
      <c r="IXA635" s="6"/>
      <c r="IXB635" s="6"/>
      <c r="IXC635" s="6"/>
      <c r="IXD635" s="6"/>
      <c r="IXE635" s="6"/>
      <c r="IXF635" s="6"/>
      <c r="IXG635" s="6"/>
      <c r="IXH635" s="6"/>
      <c r="IXI635" s="6"/>
      <c r="IXJ635" s="6"/>
      <c r="IXK635" s="6"/>
      <c r="IXL635" s="6"/>
      <c r="IXM635" s="6"/>
      <c r="IXN635" s="6"/>
      <c r="IXO635" s="6"/>
      <c r="IXP635" s="6"/>
      <c r="IXQ635" s="6"/>
      <c r="IXR635" s="6"/>
      <c r="IXS635" s="6"/>
      <c r="IXT635" s="6"/>
      <c r="IXU635" s="6"/>
      <c r="IXV635" s="6"/>
      <c r="IXW635" s="6"/>
      <c r="IXX635" s="6"/>
      <c r="IXY635" s="6"/>
      <c r="IXZ635" s="6"/>
      <c r="IYA635" s="6"/>
      <c r="IYB635" s="6"/>
      <c r="IYC635" s="6"/>
      <c r="IYD635" s="6"/>
      <c r="IYE635" s="6"/>
      <c r="IYF635" s="6"/>
      <c r="IYG635" s="6"/>
      <c r="IYH635" s="6"/>
      <c r="IYI635" s="6"/>
      <c r="IYJ635" s="6"/>
      <c r="IYK635" s="6"/>
      <c r="IYL635" s="6"/>
      <c r="IYM635" s="6"/>
      <c r="IYN635" s="6"/>
      <c r="IYO635" s="6"/>
      <c r="IYP635" s="6"/>
      <c r="IYQ635" s="6"/>
      <c r="IYR635" s="6"/>
      <c r="IYS635" s="6"/>
      <c r="IYT635" s="6"/>
      <c r="IYU635" s="6"/>
      <c r="IYV635" s="6"/>
      <c r="IYW635" s="6"/>
      <c r="IYX635" s="6"/>
      <c r="IYY635" s="6"/>
      <c r="IYZ635" s="6"/>
      <c r="IZA635" s="6"/>
      <c r="IZB635" s="6"/>
      <c r="IZC635" s="6"/>
      <c r="IZD635" s="6"/>
      <c r="IZE635" s="6"/>
      <c r="IZF635" s="6"/>
      <c r="IZG635" s="6"/>
      <c r="IZH635" s="6"/>
      <c r="IZI635" s="6"/>
      <c r="IZJ635" s="6"/>
      <c r="IZK635" s="6"/>
      <c r="IZL635" s="6"/>
      <c r="IZM635" s="6"/>
      <c r="IZN635" s="6"/>
      <c r="IZO635" s="6"/>
      <c r="IZP635" s="6"/>
      <c r="IZQ635" s="6"/>
      <c r="IZR635" s="6"/>
      <c r="IZS635" s="6"/>
      <c r="IZT635" s="6"/>
      <c r="IZU635" s="6"/>
      <c r="IZV635" s="6"/>
      <c r="IZW635" s="6"/>
      <c r="IZX635" s="6"/>
      <c r="IZY635" s="6"/>
      <c r="IZZ635" s="6"/>
      <c r="JAA635" s="6"/>
      <c r="JAB635" s="6"/>
      <c r="JAC635" s="6"/>
      <c r="JAD635" s="6"/>
      <c r="JAE635" s="6"/>
      <c r="JAF635" s="6"/>
      <c r="JAG635" s="6"/>
      <c r="JAH635" s="6"/>
      <c r="JAI635" s="6"/>
      <c r="JAJ635" s="6"/>
      <c r="JAK635" s="6"/>
      <c r="JAL635" s="6"/>
      <c r="JAM635" s="6"/>
      <c r="JAN635" s="6"/>
      <c r="JAO635" s="6"/>
      <c r="JAP635" s="6"/>
      <c r="JAQ635" s="6"/>
      <c r="JAR635" s="6"/>
      <c r="JAS635" s="6"/>
      <c r="JAT635" s="6"/>
      <c r="JAU635" s="6"/>
      <c r="JAV635" s="6"/>
      <c r="JAW635" s="6"/>
      <c r="JAX635" s="6"/>
      <c r="JAY635" s="6"/>
      <c r="JAZ635" s="6"/>
      <c r="JBA635" s="6"/>
      <c r="JBB635" s="6"/>
      <c r="JBC635" s="6"/>
      <c r="JBD635" s="6"/>
      <c r="JBE635" s="6"/>
      <c r="JBF635" s="6"/>
      <c r="JBG635" s="6"/>
      <c r="JBH635" s="6"/>
      <c r="JBI635" s="6"/>
      <c r="JBJ635" s="6"/>
      <c r="JBK635" s="6"/>
      <c r="JBL635" s="6"/>
      <c r="JBM635" s="6"/>
      <c r="JBN635" s="6"/>
      <c r="JBO635" s="6"/>
      <c r="JBP635" s="6"/>
      <c r="JBQ635" s="6"/>
      <c r="JBR635" s="6"/>
      <c r="JBS635" s="6"/>
      <c r="JBT635" s="6"/>
      <c r="JBU635" s="6"/>
      <c r="JBV635" s="6"/>
      <c r="JBW635" s="6"/>
      <c r="JBX635" s="6"/>
      <c r="JBY635" s="6"/>
      <c r="JBZ635" s="6"/>
      <c r="JCA635" s="6"/>
      <c r="JCB635" s="6"/>
      <c r="JCC635" s="6"/>
      <c r="JCD635" s="6"/>
      <c r="JCE635" s="6"/>
      <c r="JCF635" s="6"/>
      <c r="JCG635" s="6"/>
      <c r="JCH635" s="6"/>
      <c r="JCI635" s="6"/>
      <c r="JCJ635" s="6"/>
      <c r="JCK635" s="6"/>
      <c r="JCL635" s="6"/>
      <c r="JCM635" s="6"/>
      <c r="JCN635" s="6"/>
      <c r="JCO635" s="6"/>
      <c r="JCP635" s="6"/>
      <c r="JCQ635" s="6"/>
      <c r="JCR635" s="6"/>
      <c r="JCS635" s="6"/>
      <c r="JCT635" s="6"/>
      <c r="JCU635" s="6"/>
      <c r="JCV635" s="6"/>
      <c r="JCW635" s="6"/>
      <c r="JCX635" s="6"/>
      <c r="JCY635" s="6"/>
      <c r="JCZ635" s="6"/>
      <c r="JDA635" s="6"/>
      <c r="JDB635" s="6"/>
      <c r="JDC635" s="6"/>
      <c r="JDD635" s="6"/>
      <c r="JDE635" s="6"/>
      <c r="JDF635" s="6"/>
      <c r="JDG635" s="6"/>
      <c r="JDH635" s="6"/>
      <c r="JDI635" s="6"/>
      <c r="JDJ635" s="6"/>
      <c r="JDK635" s="6"/>
      <c r="JDL635" s="6"/>
      <c r="JDM635" s="6"/>
      <c r="JDN635" s="6"/>
      <c r="JDO635" s="6"/>
      <c r="JDP635" s="6"/>
      <c r="JDQ635" s="6"/>
      <c r="JDR635" s="6"/>
      <c r="JDS635" s="6"/>
      <c r="JDT635" s="6"/>
      <c r="JDU635" s="6"/>
      <c r="JDV635" s="6"/>
      <c r="JDW635" s="6"/>
      <c r="JDX635" s="6"/>
      <c r="JDY635" s="6"/>
      <c r="JDZ635" s="6"/>
      <c r="JEA635" s="6"/>
      <c r="JEB635" s="6"/>
      <c r="JEC635" s="6"/>
      <c r="JED635" s="6"/>
      <c r="JEE635" s="6"/>
      <c r="JEF635" s="6"/>
      <c r="JEG635" s="6"/>
      <c r="JEH635" s="6"/>
      <c r="JEI635" s="6"/>
      <c r="JEJ635" s="6"/>
      <c r="JEK635" s="6"/>
      <c r="JEL635" s="6"/>
      <c r="JEM635" s="6"/>
      <c r="JEN635" s="6"/>
      <c r="JEO635" s="6"/>
      <c r="JEP635" s="6"/>
      <c r="JEQ635" s="6"/>
      <c r="JER635" s="6"/>
      <c r="JES635" s="6"/>
      <c r="JET635" s="6"/>
      <c r="JEU635" s="6"/>
      <c r="JEV635" s="6"/>
      <c r="JEW635" s="6"/>
      <c r="JEX635" s="6"/>
      <c r="JEY635" s="6"/>
      <c r="JEZ635" s="6"/>
      <c r="JFA635" s="6"/>
      <c r="JFB635" s="6"/>
      <c r="JFC635" s="6"/>
      <c r="JFD635" s="6"/>
      <c r="JFE635" s="6"/>
      <c r="JFF635" s="6"/>
      <c r="JFG635" s="6"/>
      <c r="JFH635" s="6"/>
      <c r="JFI635" s="6"/>
      <c r="JFJ635" s="6"/>
      <c r="JFK635" s="6"/>
      <c r="JFL635" s="6"/>
      <c r="JFM635" s="6"/>
      <c r="JFN635" s="6"/>
      <c r="JFO635" s="6"/>
      <c r="JFP635" s="6"/>
      <c r="JFQ635" s="6"/>
      <c r="JFR635" s="6"/>
      <c r="JFS635" s="6"/>
      <c r="JFT635" s="6"/>
      <c r="JFU635" s="6"/>
      <c r="JFV635" s="6"/>
      <c r="JFW635" s="6"/>
      <c r="JFX635" s="6"/>
      <c r="JFY635" s="6"/>
      <c r="JFZ635" s="6"/>
      <c r="JGA635" s="6"/>
      <c r="JGB635" s="6"/>
      <c r="JGC635" s="6"/>
      <c r="JGD635" s="6"/>
      <c r="JGE635" s="6"/>
      <c r="JGF635" s="6"/>
      <c r="JGG635" s="6"/>
      <c r="JGH635" s="6"/>
      <c r="JGI635" s="6"/>
      <c r="JGJ635" s="6"/>
      <c r="JGK635" s="6"/>
      <c r="JGL635" s="6"/>
      <c r="JGM635" s="6"/>
      <c r="JGN635" s="6"/>
      <c r="JGO635" s="6"/>
      <c r="JGP635" s="6"/>
      <c r="JGQ635" s="6"/>
      <c r="JGR635" s="6"/>
      <c r="JGS635" s="6"/>
      <c r="JGT635" s="6"/>
      <c r="JGU635" s="6"/>
      <c r="JGV635" s="6"/>
      <c r="JGW635" s="6"/>
      <c r="JGX635" s="6"/>
      <c r="JGY635" s="6"/>
      <c r="JGZ635" s="6"/>
      <c r="JHA635" s="6"/>
      <c r="JHB635" s="6"/>
      <c r="JHC635" s="6"/>
      <c r="JHD635" s="6"/>
      <c r="JHE635" s="6"/>
      <c r="JHF635" s="6"/>
      <c r="JHG635" s="6"/>
      <c r="JHH635" s="6"/>
      <c r="JHI635" s="6"/>
      <c r="JHJ635" s="6"/>
      <c r="JHK635" s="6"/>
      <c r="JHL635" s="6"/>
      <c r="JHM635" s="6"/>
      <c r="JHN635" s="6"/>
      <c r="JHO635" s="6"/>
      <c r="JHP635" s="6"/>
      <c r="JHQ635" s="6"/>
      <c r="JHR635" s="6"/>
      <c r="JHS635" s="6"/>
      <c r="JHT635" s="6"/>
      <c r="JHU635" s="6"/>
      <c r="JHV635" s="6"/>
      <c r="JHW635" s="6"/>
      <c r="JHX635" s="6"/>
      <c r="JHY635" s="6"/>
      <c r="JHZ635" s="6"/>
      <c r="JIA635" s="6"/>
      <c r="JIB635" s="6"/>
      <c r="JIC635" s="6"/>
      <c r="JID635" s="6"/>
      <c r="JIE635" s="6"/>
      <c r="JIF635" s="6"/>
      <c r="JIG635" s="6"/>
      <c r="JIH635" s="6"/>
      <c r="JII635" s="6"/>
      <c r="JIJ635" s="6"/>
      <c r="JIK635" s="6"/>
      <c r="JIL635" s="6"/>
      <c r="JIM635" s="6"/>
      <c r="JIN635" s="6"/>
      <c r="JIO635" s="6"/>
      <c r="JIP635" s="6"/>
      <c r="JIQ635" s="6"/>
      <c r="JIR635" s="6"/>
      <c r="JIS635" s="6"/>
      <c r="JIT635" s="6"/>
      <c r="JIU635" s="6"/>
      <c r="JIV635" s="6"/>
      <c r="JIW635" s="6"/>
      <c r="JIX635" s="6"/>
      <c r="JIY635" s="6"/>
      <c r="JIZ635" s="6"/>
      <c r="JJA635" s="6"/>
      <c r="JJB635" s="6"/>
      <c r="JJC635" s="6"/>
      <c r="JJD635" s="6"/>
      <c r="JJE635" s="6"/>
      <c r="JJF635" s="6"/>
      <c r="JJG635" s="6"/>
      <c r="JJH635" s="6"/>
      <c r="JJI635" s="6"/>
      <c r="JJJ635" s="6"/>
      <c r="JJK635" s="6"/>
      <c r="JJL635" s="6"/>
      <c r="JJM635" s="6"/>
      <c r="JJN635" s="6"/>
      <c r="JJO635" s="6"/>
      <c r="JJP635" s="6"/>
      <c r="JJQ635" s="6"/>
      <c r="JJR635" s="6"/>
      <c r="JJS635" s="6"/>
      <c r="JJT635" s="6"/>
      <c r="JJU635" s="6"/>
      <c r="JJV635" s="6"/>
      <c r="JJW635" s="6"/>
      <c r="JJX635" s="6"/>
      <c r="JJY635" s="6"/>
      <c r="JJZ635" s="6"/>
      <c r="JKA635" s="6"/>
      <c r="JKB635" s="6"/>
      <c r="JKC635" s="6"/>
      <c r="JKD635" s="6"/>
      <c r="JKE635" s="6"/>
      <c r="JKF635" s="6"/>
      <c r="JKG635" s="6"/>
      <c r="JKH635" s="6"/>
      <c r="JKI635" s="6"/>
      <c r="JKJ635" s="6"/>
      <c r="JKK635" s="6"/>
      <c r="JKL635" s="6"/>
      <c r="JKM635" s="6"/>
      <c r="JKN635" s="6"/>
      <c r="JKO635" s="6"/>
      <c r="JKP635" s="6"/>
      <c r="JKQ635" s="6"/>
      <c r="JKR635" s="6"/>
      <c r="JKS635" s="6"/>
      <c r="JKT635" s="6"/>
      <c r="JKU635" s="6"/>
      <c r="JKV635" s="6"/>
      <c r="JKW635" s="6"/>
      <c r="JKX635" s="6"/>
      <c r="JKY635" s="6"/>
      <c r="JKZ635" s="6"/>
      <c r="JLA635" s="6"/>
      <c r="JLB635" s="6"/>
      <c r="JLC635" s="6"/>
      <c r="JLD635" s="6"/>
      <c r="JLE635" s="6"/>
      <c r="JLF635" s="6"/>
      <c r="JLG635" s="6"/>
      <c r="JLH635" s="6"/>
      <c r="JLI635" s="6"/>
      <c r="JLJ635" s="6"/>
      <c r="JLK635" s="6"/>
      <c r="JLL635" s="6"/>
      <c r="JLM635" s="6"/>
      <c r="JLN635" s="6"/>
      <c r="JLO635" s="6"/>
      <c r="JLP635" s="6"/>
      <c r="JLQ635" s="6"/>
      <c r="JLR635" s="6"/>
      <c r="JLS635" s="6"/>
      <c r="JLT635" s="6"/>
      <c r="JLU635" s="6"/>
      <c r="JLV635" s="6"/>
      <c r="JLW635" s="6"/>
      <c r="JLX635" s="6"/>
      <c r="JLY635" s="6"/>
      <c r="JLZ635" s="6"/>
      <c r="JMA635" s="6"/>
      <c r="JMB635" s="6"/>
      <c r="JMC635" s="6"/>
      <c r="JMD635" s="6"/>
      <c r="JME635" s="6"/>
      <c r="JMF635" s="6"/>
      <c r="JMG635" s="6"/>
      <c r="JMH635" s="6"/>
      <c r="JMI635" s="6"/>
      <c r="JMJ635" s="6"/>
      <c r="JMK635" s="6"/>
      <c r="JML635" s="6"/>
      <c r="JMM635" s="6"/>
      <c r="JMN635" s="6"/>
      <c r="JMO635" s="6"/>
      <c r="JMP635" s="6"/>
      <c r="JMQ635" s="6"/>
      <c r="JMR635" s="6"/>
      <c r="JMS635" s="6"/>
      <c r="JMT635" s="6"/>
      <c r="JMU635" s="6"/>
      <c r="JMV635" s="6"/>
      <c r="JMW635" s="6"/>
      <c r="JMX635" s="6"/>
      <c r="JMY635" s="6"/>
      <c r="JMZ635" s="6"/>
      <c r="JNA635" s="6"/>
      <c r="JNB635" s="6"/>
      <c r="JNC635" s="6"/>
      <c r="JND635" s="6"/>
      <c r="JNE635" s="6"/>
      <c r="JNF635" s="6"/>
      <c r="JNG635" s="6"/>
      <c r="JNH635" s="6"/>
      <c r="JNI635" s="6"/>
      <c r="JNJ635" s="6"/>
      <c r="JNK635" s="6"/>
      <c r="JNL635" s="6"/>
      <c r="JNM635" s="6"/>
      <c r="JNN635" s="6"/>
      <c r="JNO635" s="6"/>
      <c r="JNP635" s="6"/>
      <c r="JNQ635" s="6"/>
      <c r="JNR635" s="6"/>
      <c r="JNS635" s="6"/>
      <c r="JNT635" s="6"/>
      <c r="JNU635" s="6"/>
      <c r="JNV635" s="6"/>
      <c r="JNW635" s="6"/>
      <c r="JNX635" s="6"/>
      <c r="JNY635" s="6"/>
      <c r="JNZ635" s="6"/>
      <c r="JOA635" s="6"/>
      <c r="JOB635" s="6"/>
      <c r="JOC635" s="6"/>
      <c r="JOD635" s="6"/>
      <c r="JOE635" s="6"/>
      <c r="JOF635" s="6"/>
      <c r="JOG635" s="6"/>
      <c r="JOH635" s="6"/>
      <c r="JOI635" s="6"/>
      <c r="JOJ635" s="6"/>
      <c r="JOK635" s="6"/>
      <c r="JOL635" s="6"/>
      <c r="JOM635" s="6"/>
      <c r="JON635" s="6"/>
      <c r="JOO635" s="6"/>
      <c r="JOP635" s="6"/>
      <c r="JOQ635" s="6"/>
      <c r="JOR635" s="6"/>
      <c r="JOS635" s="6"/>
      <c r="JOT635" s="6"/>
      <c r="JOU635" s="6"/>
      <c r="JOV635" s="6"/>
      <c r="JOW635" s="6"/>
      <c r="JOX635" s="6"/>
      <c r="JOY635" s="6"/>
      <c r="JOZ635" s="6"/>
      <c r="JPA635" s="6"/>
      <c r="JPB635" s="6"/>
      <c r="JPC635" s="6"/>
      <c r="JPD635" s="6"/>
      <c r="JPE635" s="6"/>
      <c r="JPF635" s="6"/>
      <c r="JPG635" s="6"/>
      <c r="JPH635" s="6"/>
      <c r="JPI635" s="6"/>
      <c r="JPJ635" s="6"/>
      <c r="JPK635" s="6"/>
      <c r="JPL635" s="6"/>
      <c r="JPM635" s="6"/>
      <c r="JPN635" s="6"/>
      <c r="JPO635" s="6"/>
      <c r="JPP635" s="6"/>
      <c r="JPQ635" s="6"/>
      <c r="JPR635" s="6"/>
      <c r="JPS635" s="6"/>
      <c r="JPT635" s="6"/>
      <c r="JPU635" s="6"/>
      <c r="JPV635" s="6"/>
      <c r="JPW635" s="6"/>
      <c r="JPX635" s="6"/>
      <c r="JPY635" s="6"/>
      <c r="JPZ635" s="6"/>
      <c r="JQA635" s="6"/>
      <c r="JQB635" s="6"/>
      <c r="JQC635" s="6"/>
      <c r="JQD635" s="6"/>
      <c r="JQE635" s="6"/>
      <c r="JQF635" s="6"/>
      <c r="JQG635" s="6"/>
      <c r="JQH635" s="6"/>
      <c r="JQI635" s="6"/>
      <c r="JQJ635" s="6"/>
      <c r="JQK635" s="6"/>
      <c r="JQL635" s="6"/>
      <c r="JQM635" s="6"/>
      <c r="JQN635" s="6"/>
      <c r="JQO635" s="6"/>
      <c r="JQP635" s="6"/>
      <c r="JQQ635" s="6"/>
      <c r="JQR635" s="6"/>
      <c r="JQS635" s="6"/>
      <c r="JQT635" s="6"/>
      <c r="JQU635" s="6"/>
      <c r="JQV635" s="6"/>
      <c r="JQW635" s="6"/>
      <c r="JQX635" s="6"/>
      <c r="JQY635" s="6"/>
      <c r="JQZ635" s="6"/>
      <c r="JRA635" s="6"/>
      <c r="JRB635" s="6"/>
      <c r="JRC635" s="6"/>
      <c r="JRD635" s="6"/>
      <c r="JRE635" s="6"/>
      <c r="JRF635" s="6"/>
      <c r="JRG635" s="6"/>
      <c r="JRH635" s="6"/>
      <c r="JRI635" s="6"/>
      <c r="JRJ635" s="6"/>
      <c r="JRK635" s="6"/>
      <c r="JRL635" s="6"/>
      <c r="JRM635" s="6"/>
      <c r="JRN635" s="6"/>
      <c r="JRO635" s="6"/>
      <c r="JRP635" s="6"/>
      <c r="JRQ635" s="6"/>
      <c r="JRR635" s="6"/>
      <c r="JRS635" s="6"/>
      <c r="JRT635" s="6"/>
      <c r="JRU635" s="6"/>
      <c r="JRV635" s="6"/>
      <c r="JRW635" s="6"/>
      <c r="JRX635" s="6"/>
      <c r="JRY635" s="6"/>
      <c r="JRZ635" s="6"/>
      <c r="JSA635" s="6"/>
      <c r="JSB635" s="6"/>
      <c r="JSC635" s="6"/>
      <c r="JSD635" s="6"/>
      <c r="JSE635" s="6"/>
      <c r="JSF635" s="6"/>
      <c r="JSG635" s="6"/>
      <c r="JSH635" s="6"/>
      <c r="JSI635" s="6"/>
      <c r="JSJ635" s="6"/>
      <c r="JSK635" s="6"/>
      <c r="JSL635" s="6"/>
      <c r="JSM635" s="6"/>
      <c r="JSN635" s="6"/>
      <c r="JSO635" s="6"/>
      <c r="JSP635" s="6"/>
      <c r="JSQ635" s="6"/>
      <c r="JSR635" s="6"/>
      <c r="JSS635" s="6"/>
      <c r="JST635" s="6"/>
      <c r="JSU635" s="6"/>
      <c r="JSV635" s="6"/>
      <c r="JSW635" s="6"/>
      <c r="JSX635" s="6"/>
      <c r="JSY635" s="6"/>
      <c r="JSZ635" s="6"/>
      <c r="JTA635" s="6"/>
      <c r="JTB635" s="6"/>
      <c r="JTC635" s="6"/>
      <c r="JTD635" s="6"/>
      <c r="JTE635" s="6"/>
      <c r="JTF635" s="6"/>
      <c r="JTG635" s="6"/>
      <c r="JTH635" s="6"/>
      <c r="JTI635" s="6"/>
      <c r="JTJ635" s="6"/>
      <c r="JTK635" s="6"/>
      <c r="JTL635" s="6"/>
      <c r="JTM635" s="6"/>
      <c r="JTN635" s="6"/>
      <c r="JTO635" s="6"/>
      <c r="JTP635" s="6"/>
      <c r="JTQ635" s="6"/>
      <c r="JTR635" s="6"/>
      <c r="JTS635" s="6"/>
      <c r="JTT635" s="6"/>
      <c r="JTU635" s="6"/>
      <c r="JTV635" s="6"/>
      <c r="JTW635" s="6"/>
      <c r="JTX635" s="6"/>
      <c r="JTY635" s="6"/>
      <c r="JTZ635" s="6"/>
      <c r="JUA635" s="6"/>
      <c r="JUB635" s="6"/>
      <c r="JUC635" s="6"/>
      <c r="JUD635" s="6"/>
      <c r="JUE635" s="6"/>
      <c r="JUF635" s="6"/>
      <c r="JUG635" s="6"/>
      <c r="JUH635" s="6"/>
      <c r="JUI635" s="6"/>
      <c r="JUJ635" s="6"/>
      <c r="JUK635" s="6"/>
      <c r="JUL635" s="6"/>
      <c r="JUM635" s="6"/>
      <c r="JUN635" s="6"/>
      <c r="JUO635" s="6"/>
      <c r="JUP635" s="6"/>
      <c r="JUQ635" s="6"/>
      <c r="JUR635" s="6"/>
      <c r="JUS635" s="6"/>
      <c r="JUT635" s="6"/>
      <c r="JUU635" s="6"/>
      <c r="JUV635" s="6"/>
      <c r="JUW635" s="6"/>
      <c r="JUX635" s="6"/>
      <c r="JUY635" s="6"/>
      <c r="JUZ635" s="6"/>
      <c r="JVA635" s="6"/>
      <c r="JVB635" s="6"/>
      <c r="JVC635" s="6"/>
      <c r="JVD635" s="6"/>
      <c r="JVE635" s="6"/>
      <c r="JVF635" s="6"/>
      <c r="JVG635" s="6"/>
      <c r="JVH635" s="6"/>
      <c r="JVI635" s="6"/>
      <c r="JVJ635" s="6"/>
      <c r="JVK635" s="6"/>
      <c r="JVL635" s="6"/>
      <c r="JVM635" s="6"/>
      <c r="JVN635" s="6"/>
      <c r="JVO635" s="6"/>
      <c r="JVP635" s="6"/>
      <c r="JVQ635" s="6"/>
      <c r="JVR635" s="6"/>
      <c r="JVS635" s="6"/>
      <c r="JVT635" s="6"/>
      <c r="JVU635" s="6"/>
      <c r="JVV635" s="6"/>
      <c r="JVW635" s="6"/>
      <c r="JVX635" s="6"/>
      <c r="JVY635" s="6"/>
      <c r="JVZ635" s="6"/>
      <c r="JWA635" s="6"/>
      <c r="JWB635" s="6"/>
      <c r="JWC635" s="6"/>
      <c r="JWD635" s="6"/>
      <c r="JWE635" s="6"/>
      <c r="JWF635" s="6"/>
      <c r="JWG635" s="6"/>
      <c r="JWH635" s="6"/>
      <c r="JWI635" s="6"/>
      <c r="JWJ635" s="6"/>
      <c r="JWK635" s="6"/>
      <c r="JWL635" s="6"/>
      <c r="JWM635" s="6"/>
      <c r="JWN635" s="6"/>
      <c r="JWO635" s="6"/>
      <c r="JWP635" s="6"/>
      <c r="JWQ635" s="6"/>
      <c r="JWR635" s="6"/>
      <c r="JWS635" s="6"/>
      <c r="JWT635" s="6"/>
      <c r="JWU635" s="6"/>
      <c r="JWV635" s="6"/>
      <c r="JWW635" s="6"/>
      <c r="JWX635" s="6"/>
      <c r="JWY635" s="6"/>
      <c r="JWZ635" s="6"/>
      <c r="JXA635" s="6"/>
      <c r="JXB635" s="6"/>
      <c r="JXC635" s="6"/>
      <c r="JXD635" s="6"/>
      <c r="JXE635" s="6"/>
      <c r="JXF635" s="6"/>
      <c r="JXG635" s="6"/>
      <c r="JXH635" s="6"/>
      <c r="JXI635" s="6"/>
      <c r="JXJ635" s="6"/>
      <c r="JXK635" s="6"/>
      <c r="JXL635" s="6"/>
      <c r="JXM635" s="6"/>
      <c r="JXN635" s="6"/>
      <c r="JXO635" s="6"/>
      <c r="JXP635" s="6"/>
      <c r="JXQ635" s="6"/>
      <c r="JXR635" s="6"/>
      <c r="JXS635" s="6"/>
      <c r="JXT635" s="6"/>
      <c r="JXU635" s="6"/>
      <c r="JXV635" s="6"/>
      <c r="JXW635" s="6"/>
      <c r="JXX635" s="6"/>
      <c r="JXY635" s="6"/>
      <c r="JXZ635" s="6"/>
      <c r="JYA635" s="6"/>
      <c r="JYB635" s="6"/>
      <c r="JYC635" s="6"/>
      <c r="JYD635" s="6"/>
      <c r="JYE635" s="6"/>
      <c r="JYF635" s="6"/>
      <c r="JYG635" s="6"/>
      <c r="JYH635" s="6"/>
      <c r="JYI635" s="6"/>
      <c r="JYJ635" s="6"/>
      <c r="JYK635" s="6"/>
      <c r="JYL635" s="6"/>
      <c r="JYM635" s="6"/>
      <c r="JYN635" s="6"/>
      <c r="JYO635" s="6"/>
      <c r="JYP635" s="6"/>
      <c r="JYQ635" s="6"/>
      <c r="JYR635" s="6"/>
      <c r="JYS635" s="6"/>
      <c r="JYT635" s="6"/>
      <c r="JYU635" s="6"/>
      <c r="JYV635" s="6"/>
      <c r="JYW635" s="6"/>
      <c r="JYX635" s="6"/>
      <c r="JYY635" s="6"/>
      <c r="JYZ635" s="6"/>
      <c r="JZA635" s="6"/>
      <c r="JZB635" s="6"/>
      <c r="JZC635" s="6"/>
      <c r="JZD635" s="6"/>
      <c r="JZE635" s="6"/>
      <c r="JZF635" s="6"/>
      <c r="JZG635" s="6"/>
      <c r="JZH635" s="6"/>
      <c r="JZI635" s="6"/>
      <c r="JZJ635" s="6"/>
      <c r="JZK635" s="6"/>
      <c r="JZL635" s="6"/>
      <c r="JZM635" s="6"/>
      <c r="JZN635" s="6"/>
      <c r="JZO635" s="6"/>
      <c r="JZP635" s="6"/>
      <c r="JZQ635" s="6"/>
      <c r="JZR635" s="6"/>
      <c r="JZS635" s="6"/>
      <c r="JZT635" s="6"/>
      <c r="JZU635" s="6"/>
      <c r="JZV635" s="6"/>
      <c r="JZW635" s="6"/>
      <c r="JZX635" s="6"/>
      <c r="JZY635" s="6"/>
      <c r="JZZ635" s="6"/>
      <c r="KAA635" s="6"/>
      <c r="KAB635" s="6"/>
      <c r="KAC635" s="6"/>
      <c r="KAD635" s="6"/>
      <c r="KAE635" s="6"/>
      <c r="KAF635" s="6"/>
      <c r="KAG635" s="6"/>
      <c r="KAH635" s="6"/>
      <c r="KAI635" s="6"/>
      <c r="KAJ635" s="6"/>
      <c r="KAK635" s="6"/>
      <c r="KAL635" s="6"/>
      <c r="KAM635" s="6"/>
      <c r="KAN635" s="6"/>
      <c r="KAO635" s="6"/>
      <c r="KAP635" s="6"/>
      <c r="KAQ635" s="6"/>
      <c r="KAR635" s="6"/>
      <c r="KAS635" s="6"/>
      <c r="KAT635" s="6"/>
      <c r="KAU635" s="6"/>
      <c r="KAV635" s="6"/>
      <c r="KAW635" s="6"/>
      <c r="KAX635" s="6"/>
      <c r="KAY635" s="6"/>
      <c r="KAZ635" s="6"/>
      <c r="KBA635" s="6"/>
      <c r="KBB635" s="6"/>
      <c r="KBC635" s="6"/>
      <c r="KBD635" s="6"/>
      <c r="KBE635" s="6"/>
      <c r="KBF635" s="6"/>
      <c r="KBG635" s="6"/>
      <c r="KBH635" s="6"/>
      <c r="KBI635" s="6"/>
      <c r="KBJ635" s="6"/>
      <c r="KBK635" s="6"/>
      <c r="KBL635" s="6"/>
      <c r="KBM635" s="6"/>
      <c r="KBN635" s="6"/>
      <c r="KBO635" s="6"/>
      <c r="KBP635" s="6"/>
      <c r="KBQ635" s="6"/>
      <c r="KBR635" s="6"/>
      <c r="KBS635" s="6"/>
      <c r="KBT635" s="6"/>
      <c r="KBU635" s="6"/>
      <c r="KBV635" s="6"/>
      <c r="KBW635" s="6"/>
      <c r="KBX635" s="6"/>
      <c r="KBY635" s="6"/>
      <c r="KBZ635" s="6"/>
      <c r="KCA635" s="6"/>
      <c r="KCB635" s="6"/>
      <c r="KCC635" s="6"/>
      <c r="KCD635" s="6"/>
      <c r="KCE635" s="6"/>
      <c r="KCF635" s="6"/>
      <c r="KCG635" s="6"/>
      <c r="KCH635" s="6"/>
      <c r="KCI635" s="6"/>
      <c r="KCJ635" s="6"/>
      <c r="KCK635" s="6"/>
      <c r="KCL635" s="6"/>
      <c r="KCM635" s="6"/>
      <c r="KCN635" s="6"/>
      <c r="KCO635" s="6"/>
      <c r="KCP635" s="6"/>
      <c r="KCQ635" s="6"/>
      <c r="KCR635" s="6"/>
      <c r="KCS635" s="6"/>
      <c r="KCT635" s="6"/>
      <c r="KCU635" s="6"/>
      <c r="KCV635" s="6"/>
      <c r="KCW635" s="6"/>
      <c r="KCX635" s="6"/>
      <c r="KCY635" s="6"/>
      <c r="KCZ635" s="6"/>
      <c r="KDA635" s="6"/>
      <c r="KDB635" s="6"/>
      <c r="KDC635" s="6"/>
      <c r="KDD635" s="6"/>
      <c r="KDE635" s="6"/>
      <c r="KDF635" s="6"/>
      <c r="KDG635" s="6"/>
      <c r="KDH635" s="6"/>
      <c r="KDI635" s="6"/>
      <c r="KDJ635" s="6"/>
      <c r="KDK635" s="6"/>
      <c r="KDL635" s="6"/>
      <c r="KDM635" s="6"/>
      <c r="KDN635" s="6"/>
      <c r="KDO635" s="6"/>
      <c r="KDP635" s="6"/>
      <c r="KDQ635" s="6"/>
      <c r="KDR635" s="6"/>
      <c r="KDS635" s="6"/>
      <c r="KDT635" s="6"/>
      <c r="KDU635" s="6"/>
      <c r="KDV635" s="6"/>
      <c r="KDW635" s="6"/>
      <c r="KDX635" s="6"/>
      <c r="KDY635" s="6"/>
      <c r="KDZ635" s="6"/>
      <c r="KEA635" s="6"/>
      <c r="KEB635" s="6"/>
      <c r="KEC635" s="6"/>
      <c r="KED635" s="6"/>
      <c r="KEE635" s="6"/>
      <c r="KEF635" s="6"/>
      <c r="KEG635" s="6"/>
      <c r="KEH635" s="6"/>
      <c r="KEI635" s="6"/>
      <c r="KEJ635" s="6"/>
      <c r="KEK635" s="6"/>
      <c r="KEL635" s="6"/>
      <c r="KEM635" s="6"/>
      <c r="KEN635" s="6"/>
      <c r="KEO635" s="6"/>
      <c r="KEP635" s="6"/>
      <c r="KEQ635" s="6"/>
      <c r="KER635" s="6"/>
      <c r="KES635" s="6"/>
      <c r="KET635" s="6"/>
      <c r="KEU635" s="6"/>
      <c r="KEV635" s="6"/>
      <c r="KEW635" s="6"/>
      <c r="KEX635" s="6"/>
      <c r="KEY635" s="6"/>
      <c r="KEZ635" s="6"/>
      <c r="KFA635" s="6"/>
      <c r="KFB635" s="6"/>
      <c r="KFC635" s="6"/>
      <c r="KFD635" s="6"/>
      <c r="KFE635" s="6"/>
      <c r="KFF635" s="6"/>
      <c r="KFG635" s="6"/>
      <c r="KFH635" s="6"/>
      <c r="KFI635" s="6"/>
      <c r="KFJ635" s="6"/>
      <c r="KFK635" s="6"/>
      <c r="KFL635" s="6"/>
      <c r="KFM635" s="6"/>
      <c r="KFN635" s="6"/>
      <c r="KFO635" s="6"/>
      <c r="KFP635" s="6"/>
      <c r="KFQ635" s="6"/>
      <c r="KFR635" s="6"/>
      <c r="KFS635" s="6"/>
      <c r="KFT635" s="6"/>
      <c r="KFU635" s="6"/>
      <c r="KFV635" s="6"/>
      <c r="KFW635" s="6"/>
      <c r="KFX635" s="6"/>
      <c r="KFY635" s="6"/>
      <c r="KFZ635" s="6"/>
      <c r="KGA635" s="6"/>
      <c r="KGB635" s="6"/>
      <c r="KGC635" s="6"/>
      <c r="KGD635" s="6"/>
      <c r="KGE635" s="6"/>
      <c r="KGF635" s="6"/>
      <c r="KGG635" s="6"/>
      <c r="KGH635" s="6"/>
      <c r="KGI635" s="6"/>
      <c r="KGJ635" s="6"/>
      <c r="KGK635" s="6"/>
      <c r="KGL635" s="6"/>
      <c r="KGM635" s="6"/>
      <c r="KGN635" s="6"/>
      <c r="KGO635" s="6"/>
      <c r="KGP635" s="6"/>
      <c r="KGQ635" s="6"/>
      <c r="KGR635" s="6"/>
      <c r="KGS635" s="6"/>
      <c r="KGT635" s="6"/>
      <c r="KGU635" s="6"/>
      <c r="KGV635" s="6"/>
      <c r="KGW635" s="6"/>
      <c r="KGX635" s="6"/>
      <c r="KGY635" s="6"/>
      <c r="KGZ635" s="6"/>
      <c r="KHA635" s="6"/>
      <c r="KHB635" s="6"/>
      <c r="KHC635" s="6"/>
      <c r="KHD635" s="6"/>
      <c r="KHE635" s="6"/>
      <c r="KHF635" s="6"/>
      <c r="KHG635" s="6"/>
      <c r="KHH635" s="6"/>
      <c r="KHI635" s="6"/>
      <c r="KHJ635" s="6"/>
      <c r="KHK635" s="6"/>
      <c r="KHL635" s="6"/>
      <c r="KHM635" s="6"/>
      <c r="KHN635" s="6"/>
      <c r="KHO635" s="6"/>
      <c r="KHP635" s="6"/>
      <c r="KHQ635" s="6"/>
      <c r="KHR635" s="6"/>
      <c r="KHS635" s="6"/>
      <c r="KHT635" s="6"/>
      <c r="KHU635" s="6"/>
      <c r="KHV635" s="6"/>
      <c r="KHW635" s="6"/>
      <c r="KHX635" s="6"/>
      <c r="KHY635" s="6"/>
      <c r="KHZ635" s="6"/>
      <c r="KIA635" s="6"/>
      <c r="KIB635" s="6"/>
      <c r="KIC635" s="6"/>
      <c r="KID635" s="6"/>
      <c r="KIE635" s="6"/>
      <c r="KIF635" s="6"/>
      <c r="KIG635" s="6"/>
      <c r="KIH635" s="6"/>
      <c r="KII635" s="6"/>
      <c r="KIJ635" s="6"/>
      <c r="KIK635" s="6"/>
      <c r="KIL635" s="6"/>
      <c r="KIM635" s="6"/>
      <c r="KIN635" s="6"/>
      <c r="KIO635" s="6"/>
      <c r="KIP635" s="6"/>
      <c r="KIQ635" s="6"/>
      <c r="KIR635" s="6"/>
      <c r="KIS635" s="6"/>
      <c r="KIT635" s="6"/>
      <c r="KIU635" s="6"/>
      <c r="KIV635" s="6"/>
      <c r="KIW635" s="6"/>
      <c r="KIX635" s="6"/>
      <c r="KIY635" s="6"/>
      <c r="KIZ635" s="6"/>
      <c r="KJA635" s="6"/>
      <c r="KJB635" s="6"/>
      <c r="KJC635" s="6"/>
      <c r="KJD635" s="6"/>
      <c r="KJE635" s="6"/>
      <c r="KJF635" s="6"/>
      <c r="KJG635" s="6"/>
      <c r="KJH635" s="6"/>
      <c r="KJI635" s="6"/>
      <c r="KJJ635" s="6"/>
      <c r="KJK635" s="6"/>
      <c r="KJL635" s="6"/>
      <c r="KJM635" s="6"/>
      <c r="KJN635" s="6"/>
      <c r="KJO635" s="6"/>
      <c r="KJP635" s="6"/>
      <c r="KJQ635" s="6"/>
      <c r="KJR635" s="6"/>
      <c r="KJS635" s="6"/>
      <c r="KJT635" s="6"/>
      <c r="KJU635" s="6"/>
      <c r="KJV635" s="6"/>
      <c r="KJW635" s="6"/>
      <c r="KJX635" s="6"/>
      <c r="KJY635" s="6"/>
      <c r="KJZ635" s="6"/>
      <c r="KKA635" s="6"/>
      <c r="KKB635" s="6"/>
      <c r="KKC635" s="6"/>
      <c r="KKD635" s="6"/>
      <c r="KKE635" s="6"/>
      <c r="KKF635" s="6"/>
      <c r="KKG635" s="6"/>
      <c r="KKH635" s="6"/>
      <c r="KKI635" s="6"/>
      <c r="KKJ635" s="6"/>
      <c r="KKK635" s="6"/>
      <c r="KKL635" s="6"/>
      <c r="KKM635" s="6"/>
      <c r="KKN635" s="6"/>
      <c r="KKO635" s="6"/>
      <c r="KKP635" s="6"/>
      <c r="KKQ635" s="6"/>
      <c r="KKR635" s="6"/>
      <c r="KKS635" s="6"/>
      <c r="KKT635" s="6"/>
      <c r="KKU635" s="6"/>
      <c r="KKV635" s="6"/>
      <c r="KKW635" s="6"/>
      <c r="KKX635" s="6"/>
      <c r="KKY635" s="6"/>
      <c r="KKZ635" s="6"/>
      <c r="KLA635" s="6"/>
      <c r="KLB635" s="6"/>
      <c r="KLC635" s="6"/>
      <c r="KLD635" s="6"/>
      <c r="KLE635" s="6"/>
      <c r="KLF635" s="6"/>
      <c r="KLG635" s="6"/>
      <c r="KLH635" s="6"/>
      <c r="KLI635" s="6"/>
      <c r="KLJ635" s="6"/>
      <c r="KLK635" s="6"/>
      <c r="KLL635" s="6"/>
      <c r="KLM635" s="6"/>
      <c r="KLN635" s="6"/>
      <c r="KLO635" s="6"/>
      <c r="KLP635" s="6"/>
      <c r="KLQ635" s="6"/>
      <c r="KLR635" s="6"/>
      <c r="KLS635" s="6"/>
      <c r="KLT635" s="6"/>
      <c r="KLU635" s="6"/>
      <c r="KLV635" s="6"/>
      <c r="KLW635" s="6"/>
      <c r="KLX635" s="6"/>
      <c r="KLY635" s="6"/>
      <c r="KLZ635" s="6"/>
      <c r="KMA635" s="6"/>
      <c r="KMB635" s="6"/>
      <c r="KMC635" s="6"/>
      <c r="KMD635" s="6"/>
      <c r="KME635" s="6"/>
      <c r="KMF635" s="6"/>
      <c r="KMG635" s="6"/>
      <c r="KMH635" s="6"/>
      <c r="KMI635" s="6"/>
      <c r="KMJ635" s="6"/>
      <c r="KMK635" s="6"/>
      <c r="KML635" s="6"/>
      <c r="KMM635" s="6"/>
      <c r="KMN635" s="6"/>
      <c r="KMO635" s="6"/>
      <c r="KMP635" s="6"/>
      <c r="KMQ635" s="6"/>
      <c r="KMR635" s="6"/>
      <c r="KMS635" s="6"/>
      <c r="KMT635" s="6"/>
      <c r="KMU635" s="6"/>
      <c r="KMV635" s="6"/>
      <c r="KMW635" s="6"/>
      <c r="KMX635" s="6"/>
      <c r="KMY635" s="6"/>
      <c r="KMZ635" s="6"/>
      <c r="KNA635" s="6"/>
      <c r="KNB635" s="6"/>
      <c r="KNC635" s="6"/>
      <c r="KND635" s="6"/>
      <c r="KNE635" s="6"/>
      <c r="KNF635" s="6"/>
      <c r="KNG635" s="6"/>
      <c r="KNH635" s="6"/>
      <c r="KNI635" s="6"/>
      <c r="KNJ635" s="6"/>
      <c r="KNK635" s="6"/>
      <c r="KNL635" s="6"/>
      <c r="KNM635" s="6"/>
      <c r="KNN635" s="6"/>
      <c r="KNO635" s="6"/>
      <c r="KNP635" s="6"/>
      <c r="KNQ635" s="6"/>
      <c r="KNR635" s="6"/>
      <c r="KNS635" s="6"/>
      <c r="KNT635" s="6"/>
      <c r="KNU635" s="6"/>
      <c r="KNV635" s="6"/>
      <c r="KNW635" s="6"/>
      <c r="KNX635" s="6"/>
      <c r="KNY635" s="6"/>
      <c r="KNZ635" s="6"/>
      <c r="KOA635" s="6"/>
      <c r="KOB635" s="6"/>
      <c r="KOC635" s="6"/>
      <c r="KOD635" s="6"/>
      <c r="KOE635" s="6"/>
      <c r="KOF635" s="6"/>
      <c r="KOG635" s="6"/>
      <c r="KOH635" s="6"/>
      <c r="KOI635" s="6"/>
      <c r="KOJ635" s="6"/>
      <c r="KOK635" s="6"/>
      <c r="KOL635" s="6"/>
      <c r="KOM635" s="6"/>
      <c r="KON635" s="6"/>
      <c r="KOO635" s="6"/>
      <c r="KOP635" s="6"/>
      <c r="KOQ635" s="6"/>
      <c r="KOR635" s="6"/>
      <c r="KOS635" s="6"/>
      <c r="KOT635" s="6"/>
      <c r="KOU635" s="6"/>
      <c r="KOV635" s="6"/>
      <c r="KOW635" s="6"/>
      <c r="KOX635" s="6"/>
      <c r="KOY635" s="6"/>
      <c r="KOZ635" s="6"/>
      <c r="KPA635" s="6"/>
      <c r="KPB635" s="6"/>
      <c r="KPC635" s="6"/>
      <c r="KPD635" s="6"/>
      <c r="KPE635" s="6"/>
      <c r="KPF635" s="6"/>
      <c r="KPG635" s="6"/>
      <c r="KPH635" s="6"/>
      <c r="KPI635" s="6"/>
      <c r="KPJ635" s="6"/>
      <c r="KPK635" s="6"/>
      <c r="KPL635" s="6"/>
      <c r="KPM635" s="6"/>
      <c r="KPN635" s="6"/>
      <c r="KPO635" s="6"/>
      <c r="KPP635" s="6"/>
      <c r="KPQ635" s="6"/>
      <c r="KPR635" s="6"/>
      <c r="KPS635" s="6"/>
      <c r="KPT635" s="6"/>
      <c r="KPU635" s="6"/>
      <c r="KPV635" s="6"/>
      <c r="KPW635" s="6"/>
      <c r="KPX635" s="6"/>
      <c r="KPY635" s="6"/>
      <c r="KPZ635" s="6"/>
      <c r="KQA635" s="6"/>
      <c r="KQB635" s="6"/>
      <c r="KQC635" s="6"/>
      <c r="KQD635" s="6"/>
      <c r="KQE635" s="6"/>
      <c r="KQF635" s="6"/>
      <c r="KQG635" s="6"/>
      <c r="KQH635" s="6"/>
      <c r="KQI635" s="6"/>
      <c r="KQJ635" s="6"/>
      <c r="KQK635" s="6"/>
      <c r="KQL635" s="6"/>
      <c r="KQM635" s="6"/>
      <c r="KQN635" s="6"/>
      <c r="KQO635" s="6"/>
      <c r="KQP635" s="6"/>
      <c r="KQQ635" s="6"/>
      <c r="KQR635" s="6"/>
      <c r="KQS635" s="6"/>
      <c r="KQT635" s="6"/>
      <c r="KQU635" s="6"/>
      <c r="KQV635" s="6"/>
      <c r="KQW635" s="6"/>
      <c r="KQX635" s="6"/>
      <c r="KQY635" s="6"/>
      <c r="KQZ635" s="6"/>
      <c r="KRA635" s="6"/>
      <c r="KRB635" s="6"/>
      <c r="KRC635" s="6"/>
      <c r="KRD635" s="6"/>
      <c r="KRE635" s="6"/>
      <c r="KRF635" s="6"/>
      <c r="KRG635" s="6"/>
      <c r="KRH635" s="6"/>
      <c r="KRI635" s="6"/>
      <c r="KRJ635" s="6"/>
      <c r="KRK635" s="6"/>
      <c r="KRL635" s="6"/>
      <c r="KRM635" s="6"/>
      <c r="KRN635" s="6"/>
      <c r="KRO635" s="6"/>
      <c r="KRP635" s="6"/>
      <c r="KRQ635" s="6"/>
      <c r="KRR635" s="6"/>
      <c r="KRS635" s="6"/>
      <c r="KRT635" s="6"/>
      <c r="KRU635" s="6"/>
      <c r="KRV635" s="6"/>
      <c r="KRW635" s="6"/>
      <c r="KRX635" s="6"/>
      <c r="KRY635" s="6"/>
      <c r="KRZ635" s="6"/>
      <c r="KSA635" s="6"/>
      <c r="KSB635" s="6"/>
      <c r="KSC635" s="6"/>
      <c r="KSD635" s="6"/>
      <c r="KSE635" s="6"/>
      <c r="KSF635" s="6"/>
      <c r="KSG635" s="6"/>
      <c r="KSH635" s="6"/>
      <c r="KSI635" s="6"/>
      <c r="KSJ635" s="6"/>
      <c r="KSK635" s="6"/>
      <c r="KSL635" s="6"/>
      <c r="KSM635" s="6"/>
      <c r="KSN635" s="6"/>
      <c r="KSO635" s="6"/>
      <c r="KSP635" s="6"/>
      <c r="KSQ635" s="6"/>
      <c r="KSR635" s="6"/>
      <c r="KSS635" s="6"/>
      <c r="KST635" s="6"/>
      <c r="KSU635" s="6"/>
      <c r="KSV635" s="6"/>
      <c r="KSW635" s="6"/>
      <c r="KSX635" s="6"/>
      <c r="KSY635" s="6"/>
      <c r="KSZ635" s="6"/>
      <c r="KTA635" s="6"/>
      <c r="KTB635" s="6"/>
      <c r="KTC635" s="6"/>
      <c r="KTD635" s="6"/>
      <c r="KTE635" s="6"/>
      <c r="KTF635" s="6"/>
      <c r="KTG635" s="6"/>
      <c r="KTH635" s="6"/>
      <c r="KTI635" s="6"/>
      <c r="KTJ635" s="6"/>
      <c r="KTK635" s="6"/>
      <c r="KTL635" s="6"/>
      <c r="KTM635" s="6"/>
      <c r="KTN635" s="6"/>
      <c r="KTO635" s="6"/>
      <c r="KTP635" s="6"/>
      <c r="KTQ635" s="6"/>
      <c r="KTR635" s="6"/>
      <c r="KTS635" s="6"/>
      <c r="KTT635" s="6"/>
      <c r="KTU635" s="6"/>
      <c r="KTV635" s="6"/>
      <c r="KTW635" s="6"/>
      <c r="KTX635" s="6"/>
      <c r="KTY635" s="6"/>
      <c r="KTZ635" s="6"/>
      <c r="KUA635" s="6"/>
      <c r="KUB635" s="6"/>
      <c r="KUC635" s="6"/>
      <c r="KUD635" s="6"/>
      <c r="KUE635" s="6"/>
      <c r="KUF635" s="6"/>
      <c r="KUG635" s="6"/>
      <c r="KUH635" s="6"/>
      <c r="KUI635" s="6"/>
      <c r="KUJ635" s="6"/>
      <c r="KUK635" s="6"/>
      <c r="KUL635" s="6"/>
      <c r="KUM635" s="6"/>
      <c r="KUN635" s="6"/>
      <c r="KUO635" s="6"/>
      <c r="KUP635" s="6"/>
      <c r="KUQ635" s="6"/>
      <c r="KUR635" s="6"/>
      <c r="KUS635" s="6"/>
      <c r="KUT635" s="6"/>
      <c r="KUU635" s="6"/>
      <c r="KUV635" s="6"/>
      <c r="KUW635" s="6"/>
      <c r="KUX635" s="6"/>
      <c r="KUY635" s="6"/>
      <c r="KUZ635" s="6"/>
      <c r="KVA635" s="6"/>
      <c r="KVB635" s="6"/>
      <c r="KVC635" s="6"/>
      <c r="KVD635" s="6"/>
      <c r="KVE635" s="6"/>
      <c r="KVF635" s="6"/>
      <c r="KVG635" s="6"/>
      <c r="KVH635" s="6"/>
      <c r="KVI635" s="6"/>
      <c r="KVJ635" s="6"/>
      <c r="KVK635" s="6"/>
      <c r="KVL635" s="6"/>
      <c r="KVM635" s="6"/>
      <c r="KVN635" s="6"/>
      <c r="KVO635" s="6"/>
      <c r="KVP635" s="6"/>
      <c r="KVQ635" s="6"/>
      <c r="KVR635" s="6"/>
      <c r="KVS635" s="6"/>
      <c r="KVT635" s="6"/>
      <c r="KVU635" s="6"/>
      <c r="KVV635" s="6"/>
      <c r="KVW635" s="6"/>
      <c r="KVX635" s="6"/>
      <c r="KVY635" s="6"/>
      <c r="KVZ635" s="6"/>
      <c r="KWA635" s="6"/>
      <c r="KWB635" s="6"/>
      <c r="KWC635" s="6"/>
      <c r="KWD635" s="6"/>
      <c r="KWE635" s="6"/>
      <c r="KWF635" s="6"/>
      <c r="KWG635" s="6"/>
      <c r="KWH635" s="6"/>
      <c r="KWI635" s="6"/>
      <c r="KWJ635" s="6"/>
      <c r="KWK635" s="6"/>
      <c r="KWL635" s="6"/>
      <c r="KWM635" s="6"/>
      <c r="KWN635" s="6"/>
      <c r="KWO635" s="6"/>
      <c r="KWP635" s="6"/>
      <c r="KWQ635" s="6"/>
      <c r="KWR635" s="6"/>
      <c r="KWS635" s="6"/>
      <c r="KWT635" s="6"/>
      <c r="KWU635" s="6"/>
      <c r="KWV635" s="6"/>
      <c r="KWW635" s="6"/>
      <c r="KWX635" s="6"/>
      <c r="KWY635" s="6"/>
      <c r="KWZ635" s="6"/>
      <c r="KXA635" s="6"/>
      <c r="KXB635" s="6"/>
      <c r="KXC635" s="6"/>
      <c r="KXD635" s="6"/>
      <c r="KXE635" s="6"/>
      <c r="KXF635" s="6"/>
      <c r="KXG635" s="6"/>
      <c r="KXH635" s="6"/>
      <c r="KXI635" s="6"/>
      <c r="KXJ635" s="6"/>
      <c r="KXK635" s="6"/>
      <c r="KXL635" s="6"/>
      <c r="KXM635" s="6"/>
      <c r="KXN635" s="6"/>
      <c r="KXO635" s="6"/>
      <c r="KXP635" s="6"/>
      <c r="KXQ635" s="6"/>
      <c r="KXR635" s="6"/>
      <c r="KXS635" s="6"/>
      <c r="KXT635" s="6"/>
      <c r="KXU635" s="6"/>
      <c r="KXV635" s="6"/>
      <c r="KXW635" s="6"/>
      <c r="KXX635" s="6"/>
      <c r="KXY635" s="6"/>
      <c r="KXZ635" s="6"/>
      <c r="KYA635" s="6"/>
      <c r="KYB635" s="6"/>
      <c r="KYC635" s="6"/>
      <c r="KYD635" s="6"/>
      <c r="KYE635" s="6"/>
      <c r="KYF635" s="6"/>
      <c r="KYG635" s="6"/>
      <c r="KYH635" s="6"/>
      <c r="KYI635" s="6"/>
      <c r="KYJ635" s="6"/>
      <c r="KYK635" s="6"/>
      <c r="KYL635" s="6"/>
      <c r="KYM635" s="6"/>
      <c r="KYN635" s="6"/>
      <c r="KYO635" s="6"/>
      <c r="KYP635" s="6"/>
      <c r="KYQ635" s="6"/>
      <c r="KYR635" s="6"/>
      <c r="KYS635" s="6"/>
      <c r="KYT635" s="6"/>
      <c r="KYU635" s="6"/>
      <c r="KYV635" s="6"/>
      <c r="KYW635" s="6"/>
      <c r="KYX635" s="6"/>
      <c r="KYY635" s="6"/>
      <c r="KYZ635" s="6"/>
      <c r="KZA635" s="6"/>
      <c r="KZB635" s="6"/>
      <c r="KZC635" s="6"/>
      <c r="KZD635" s="6"/>
      <c r="KZE635" s="6"/>
      <c r="KZF635" s="6"/>
      <c r="KZG635" s="6"/>
      <c r="KZH635" s="6"/>
      <c r="KZI635" s="6"/>
      <c r="KZJ635" s="6"/>
      <c r="KZK635" s="6"/>
      <c r="KZL635" s="6"/>
      <c r="KZM635" s="6"/>
      <c r="KZN635" s="6"/>
      <c r="KZO635" s="6"/>
      <c r="KZP635" s="6"/>
      <c r="KZQ635" s="6"/>
      <c r="KZR635" s="6"/>
      <c r="KZS635" s="6"/>
      <c r="KZT635" s="6"/>
      <c r="KZU635" s="6"/>
      <c r="KZV635" s="6"/>
      <c r="KZW635" s="6"/>
      <c r="KZX635" s="6"/>
      <c r="KZY635" s="6"/>
      <c r="KZZ635" s="6"/>
      <c r="LAA635" s="6"/>
      <c r="LAB635" s="6"/>
      <c r="LAC635" s="6"/>
      <c r="LAD635" s="6"/>
      <c r="LAE635" s="6"/>
      <c r="LAF635" s="6"/>
      <c r="LAG635" s="6"/>
      <c r="LAH635" s="6"/>
      <c r="LAI635" s="6"/>
      <c r="LAJ635" s="6"/>
      <c r="LAK635" s="6"/>
      <c r="LAL635" s="6"/>
      <c r="LAM635" s="6"/>
      <c r="LAN635" s="6"/>
      <c r="LAO635" s="6"/>
      <c r="LAP635" s="6"/>
      <c r="LAQ635" s="6"/>
      <c r="LAR635" s="6"/>
      <c r="LAS635" s="6"/>
      <c r="LAT635" s="6"/>
      <c r="LAU635" s="6"/>
      <c r="LAV635" s="6"/>
      <c r="LAW635" s="6"/>
      <c r="LAX635" s="6"/>
      <c r="LAY635" s="6"/>
      <c r="LAZ635" s="6"/>
      <c r="LBA635" s="6"/>
      <c r="LBB635" s="6"/>
      <c r="LBC635" s="6"/>
      <c r="LBD635" s="6"/>
      <c r="LBE635" s="6"/>
      <c r="LBF635" s="6"/>
      <c r="LBG635" s="6"/>
      <c r="LBH635" s="6"/>
      <c r="LBI635" s="6"/>
      <c r="LBJ635" s="6"/>
      <c r="LBK635" s="6"/>
      <c r="LBL635" s="6"/>
      <c r="LBM635" s="6"/>
      <c r="LBN635" s="6"/>
      <c r="LBO635" s="6"/>
      <c r="LBP635" s="6"/>
      <c r="LBQ635" s="6"/>
      <c r="LBR635" s="6"/>
      <c r="LBS635" s="6"/>
      <c r="LBT635" s="6"/>
      <c r="LBU635" s="6"/>
      <c r="LBV635" s="6"/>
      <c r="LBW635" s="6"/>
      <c r="LBX635" s="6"/>
      <c r="LBY635" s="6"/>
      <c r="LBZ635" s="6"/>
      <c r="LCA635" s="6"/>
      <c r="LCB635" s="6"/>
      <c r="LCC635" s="6"/>
      <c r="LCD635" s="6"/>
      <c r="LCE635" s="6"/>
      <c r="LCF635" s="6"/>
      <c r="LCG635" s="6"/>
      <c r="LCH635" s="6"/>
      <c r="LCI635" s="6"/>
      <c r="LCJ635" s="6"/>
      <c r="LCK635" s="6"/>
      <c r="LCL635" s="6"/>
      <c r="LCM635" s="6"/>
      <c r="LCN635" s="6"/>
      <c r="LCO635" s="6"/>
      <c r="LCP635" s="6"/>
      <c r="LCQ635" s="6"/>
      <c r="LCR635" s="6"/>
      <c r="LCS635" s="6"/>
      <c r="LCT635" s="6"/>
      <c r="LCU635" s="6"/>
      <c r="LCV635" s="6"/>
      <c r="LCW635" s="6"/>
      <c r="LCX635" s="6"/>
      <c r="LCY635" s="6"/>
      <c r="LCZ635" s="6"/>
      <c r="LDA635" s="6"/>
      <c r="LDB635" s="6"/>
      <c r="LDC635" s="6"/>
      <c r="LDD635" s="6"/>
      <c r="LDE635" s="6"/>
      <c r="LDF635" s="6"/>
      <c r="LDG635" s="6"/>
      <c r="LDH635" s="6"/>
      <c r="LDI635" s="6"/>
      <c r="LDJ635" s="6"/>
      <c r="LDK635" s="6"/>
      <c r="LDL635" s="6"/>
      <c r="LDM635" s="6"/>
      <c r="LDN635" s="6"/>
      <c r="LDO635" s="6"/>
      <c r="LDP635" s="6"/>
      <c r="LDQ635" s="6"/>
      <c r="LDR635" s="6"/>
      <c r="LDS635" s="6"/>
      <c r="LDT635" s="6"/>
      <c r="LDU635" s="6"/>
      <c r="LDV635" s="6"/>
      <c r="LDW635" s="6"/>
      <c r="LDX635" s="6"/>
      <c r="LDY635" s="6"/>
      <c r="LDZ635" s="6"/>
      <c r="LEA635" s="6"/>
      <c r="LEB635" s="6"/>
      <c r="LEC635" s="6"/>
      <c r="LED635" s="6"/>
      <c r="LEE635" s="6"/>
      <c r="LEF635" s="6"/>
      <c r="LEG635" s="6"/>
      <c r="LEH635" s="6"/>
      <c r="LEI635" s="6"/>
      <c r="LEJ635" s="6"/>
      <c r="LEK635" s="6"/>
      <c r="LEL635" s="6"/>
      <c r="LEM635" s="6"/>
      <c r="LEN635" s="6"/>
      <c r="LEO635" s="6"/>
      <c r="LEP635" s="6"/>
      <c r="LEQ635" s="6"/>
      <c r="LER635" s="6"/>
      <c r="LES635" s="6"/>
      <c r="LET635" s="6"/>
      <c r="LEU635" s="6"/>
      <c r="LEV635" s="6"/>
      <c r="LEW635" s="6"/>
      <c r="LEX635" s="6"/>
      <c r="LEY635" s="6"/>
      <c r="LEZ635" s="6"/>
      <c r="LFA635" s="6"/>
      <c r="LFB635" s="6"/>
      <c r="LFC635" s="6"/>
      <c r="LFD635" s="6"/>
      <c r="LFE635" s="6"/>
      <c r="LFF635" s="6"/>
      <c r="LFG635" s="6"/>
      <c r="LFH635" s="6"/>
      <c r="LFI635" s="6"/>
      <c r="LFJ635" s="6"/>
      <c r="LFK635" s="6"/>
      <c r="LFL635" s="6"/>
      <c r="LFM635" s="6"/>
      <c r="LFN635" s="6"/>
      <c r="LFO635" s="6"/>
      <c r="LFP635" s="6"/>
      <c r="LFQ635" s="6"/>
      <c r="LFR635" s="6"/>
      <c r="LFS635" s="6"/>
      <c r="LFT635" s="6"/>
      <c r="LFU635" s="6"/>
      <c r="LFV635" s="6"/>
      <c r="LFW635" s="6"/>
      <c r="LFX635" s="6"/>
      <c r="LFY635" s="6"/>
      <c r="LFZ635" s="6"/>
      <c r="LGA635" s="6"/>
      <c r="LGB635" s="6"/>
      <c r="LGC635" s="6"/>
      <c r="LGD635" s="6"/>
      <c r="LGE635" s="6"/>
      <c r="LGF635" s="6"/>
      <c r="LGG635" s="6"/>
      <c r="LGH635" s="6"/>
      <c r="LGI635" s="6"/>
      <c r="LGJ635" s="6"/>
      <c r="LGK635" s="6"/>
      <c r="LGL635" s="6"/>
      <c r="LGM635" s="6"/>
      <c r="LGN635" s="6"/>
      <c r="LGO635" s="6"/>
      <c r="LGP635" s="6"/>
      <c r="LGQ635" s="6"/>
      <c r="LGR635" s="6"/>
      <c r="LGS635" s="6"/>
      <c r="LGT635" s="6"/>
      <c r="LGU635" s="6"/>
      <c r="LGV635" s="6"/>
      <c r="LGW635" s="6"/>
      <c r="LGX635" s="6"/>
      <c r="LGY635" s="6"/>
      <c r="LGZ635" s="6"/>
      <c r="LHA635" s="6"/>
      <c r="LHB635" s="6"/>
      <c r="LHC635" s="6"/>
      <c r="LHD635" s="6"/>
      <c r="LHE635" s="6"/>
      <c r="LHF635" s="6"/>
      <c r="LHG635" s="6"/>
      <c r="LHH635" s="6"/>
      <c r="LHI635" s="6"/>
      <c r="LHJ635" s="6"/>
      <c r="LHK635" s="6"/>
      <c r="LHL635" s="6"/>
      <c r="LHM635" s="6"/>
      <c r="LHN635" s="6"/>
      <c r="LHO635" s="6"/>
      <c r="LHP635" s="6"/>
      <c r="LHQ635" s="6"/>
      <c r="LHR635" s="6"/>
      <c r="LHS635" s="6"/>
      <c r="LHT635" s="6"/>
      <c r="LHU635" s="6"/>
      <c r="LHV635" s="6"/>
      <c r="LHW635" s="6"/>
      <c r="LHX635" s="6"/>
      <c r="LHY635" s="6"/>
      <c r="LHZ635" s="6"/>
      <c r="LIA635" s="6"/>
      <c r="LIB635" s="6"/>
      <c r="LIC635" s="6"/>
      <c r="LID635" s="6"/>
      <c r="LIE635" s="6"/>
      <c r="LIF635" s="6"/>
      <c r="LIG635" s="6"/>
      <c r="LIH635" s="6"/>
      <c r="LII635" s="6"/>
      <c r="LIJ635" s="6"/>
      <c r="LIK635" s="6"/>
      <c r="LIL635" s="6"/>
      <c r="LIM635" s="6"/>
      <c r="LIN635" s="6"/>
      <c r="LIO635" s="6"/>
      <c r="LIP635" s="6"/>
      <c r="LIQ635" s="6"/>
      <c r="LIR635" s="6"/>
      <c r="LIS635" s="6"/>
      <c r="LIT635" s="6"/>
      <c r="LIU635" s="6"/>
      <c r="LIV635" s="6"/>
      <c r="LIW635" s="6"/>
      <c r="LIX635" s="6"/>
      <c r="LIY635" s="6"/>
      <c r="LIZ635" s="6"/>
      <c r="LJA635" s="6"/>
      <c r="LJB635" s="6"/>
      <c r="LJC635" s="6"/>
      <c r="LJD635" s="6"/>
      <c r="LJE635" s="6"/>
      <c r="LJF635" s="6"/>
      <c r="LJG635" s="6"/>
      <c r="LJH635" s="6"/>
      <c r="LJI635" s="6"/>
      <c r="LJJ635" s="6"/>
      <c r="LJK635" s="6"/>
      <c r="LJL635" s="6"/>
      <c r="LJM635" s="6"/>
      <c r="LJN635" s="6"/>
      <c r="LJO635" s="6"/>
      <c r="LJP635" s="6"/>
      <c r="LJQ635" s="6"/>
      <c r="LJR635" s="6"/>
      <c r="LJS635" s="6"/>
      <c r="LJT635" s="6"/>
      <c r="LJU635" s="6"/>
      <c r="LJV635" s="6"/>
      <c r="LJW635" s="6"/>
      <c r="LJX635" s="6"/>
      <c r="LJY635" s="6"/>
      <c r="LJZ635" s="6"/>
      <c r="LKA635" s="6"/>
      <c r="LKB635" s="6"/>
      <c r="LKC635" s="6"/>
      <c r="LKD635" s="6"/>
      <c r="LKE635" s="6"/>
      <c r="LKF635" s="6"/>
      <c r="LKG635" s="6"/>
      <c r="LKH635" s="6"/>
      <c r="LKI635" s="6"/>
      <c r="LKJ635" s="6"/>
      <c r="LKK635" s="6"/>
      <c r="LKL635" s="6"/>
      <c r="LKM635" s="6"/>
      <c r="LKN635" s="6"/>
      <c r="LKO635" s="6"/>
      <c r="LKP635" s="6"/>
      <c r="LKQ635" s="6"/>
      <c r="LKR635" s="6"/>
      <c r="LKS635" s="6"/>
      <c r="LKT635" s="6"/>
      <c r="LKU635" s="6"/>
      <c r="LKV635" s="6"/>
      <c r="LKW635" s="6"/>
      <c r="LKX635" s="6"/>
      <c r="LKY635" s="6"/>
      <c r="LKZ635" s="6"/>
      <c r="LLA635" s="6"/>
      <c r="LLB635" s="6"/>
      <c r="LLC635" s="6"/>
      <c r="LLD635" s="6"/>
      <c r="LLE635" s="6"/>
      <c r="LLF635" s="6"/>
      <c r="LLG635" s="6"/>
      <c r="LLH635" s="6"/>
      <c r="LLI635" s="6"/>
      <c r="LLJ635" s="6"/>
      <c r="LLK635" s="6"/>
      <c r="LLL635" s="6"/>
      <c r="LLM635" s="6"/>
      <c r="LLN635" s="6"/>
      <c r="LLO635" s="6"/>
      <c r="LLP635" s="6"/>
      <c r="LLQ635" s="6"/>
      <c r="LLR635" s="6"/>
      <c r="LLS635" s="6"/>
      <c r="LLT635" s="6"/>
      <c r="LLU635" s="6"/>
      <c r="LLV635" s="6"/>
      <c r="LLW635" s="6"/>
      <c r="LLX635" s="6"/>
      <c r="LLY635" s="6"/>
      <c r="LLZ635" s="6"/>
      <c r="LMA635" s="6"/>
      <c r="LMB635" s="6"/>
      <c r="LMC635" s="6"/>
      <c r="LMD635" s="6"/>
      <c r="LME635" s="6"/>
      <c r="LMF635" s="6"/>
      <c r="LMG635" s="6"/>
      <c r="LMH635" s="6"/>
      <c r="LMI635" s="6"/>
      <c r="LMJ635" s="6"/>
      <c r="LMK635" s="6"/>
      <c r="LML635" s="6"/>
      <c r="LMM635" s="6"/>
      <c r="LMN635" s="6"/>
      <c r="LMO635" s="6"/>
      <c r="LMP635" s="6"/>
      <c r="LMQ635" s="6"/>
      <c r="LMR635" s="6"/>
      <c r="LMS635" s="6"/>
      <c r="LMT635" s="6"/>
      <c r="LMU635" s="6"/>
      <c r="LMV635" s="6"/>
      <c r="LMW635" s="6"/>
      <c r="LMX635" s="6"/>
      <c r="LMY635" s="6"/>
      <c r="LMZ635" s="6"/>
      <c r="LNA635" s="6"/>
      <c r="LNB635" s="6"/>
      <c r="LNC635" s="6"/>
      <c r="LND635" s="6"/>
      <c r="LNE635" s="6"/>
      <c r="LNF635" s="6"/>
      <c r="LNG635" s="6"/>
      <c r="LNH635" s="6"/>
      <c r="LNI635" s="6"/>
      <c r="LNJ635" s="6"/>
      <c r="LNK635" s="6"/>
      <c r="LNL635" s="6"/>
      <c r="LNM635" s="6"/>
      <c r="LNN635" s="6"/>
      <c r="LNO635" s="6"/>
      <c r="LNP635" s="6"/>
      <c r="LNQ635" s="6"/>
      <c r="LNR635" s="6"/>
      <c r="LNS635" s="6"/>
      <c r="LNT635" s="6"/>
      <c r="LNU635" s="6"/>
      <c r="LNV635" s="6"/>
      <c r="LNW635" s="6"/>
      <c r="LNX635" s="6"/>
      <c r="LNY635" s="6"/>
      <c r="LNZ635" s="6"/>
      <c r="LOA635" s="6"/>
      <c r="LOB635" s="6"/>
      <c r="LOC635" s="6"/>
      <c r="LOD635" s="6"/>
      <c r="LOE635" s="6"/>
      <c r="LOF635" s="6"/>
      <c r="LOG635" s="6"/>
      <c r="LOH635" s="6"/>
      <c r="LOI635" s="6"/>
      <c r="LOJ635" s="6"/>
      <c r="LOK635" s="6"/>
      <c r="LOL635" s="6"/>
      <c r="LOM635" s="6"/>
      <c r="LON635" s="6"/>
      <c r="LOO635" s="6"/>
      <c r="LOP635" s="6"/>
      <c r="LOQ635" s="6"/>
      <c r="LOR635" s="6"/>
      <c r="LOS635" s="6"/>
      <c r="LOT635" s="6"/>
      <c r="LOU635" s="6"/>
      <c r="LOV635" s="6"/>
      <c r="LOW635" s="6"/>
      <c r="LOX635" s="6"/>
      <c r="LOY635" s="6"/>
      <c r="LOZ635" s="6"/>
      <c r="LPA635" s="6"/>
      <c r="LPB635" s="6"/>
      <c r="LPC635" s="6"/>
      <c r="LPD635" s="6"/>
      <c r="LPE635" s="6"/>
      <c r="LPF635" s="6"/>
      <c r="LPG635" s="6"/>
      <c r="LPH635" s="6"/>
      <c r="LPI635" s="6"/>
      <c r="LPJ635" s="6"/>
      <c r="LPK635" s="6"/>
      <c r="LPL635" s="6"/>
      <c r="LPM635" s="6"/>
      <c r="LPN635" s="6"/>
      <c r="LPO635" s="6"/>
      <c r="LPP635" s="6"/>
      <c r="LPQ635" s="6"/>
      <c r="LPR635" s="6"/>
      <c r="LPS635" s="6"/>
      <c r="LPT635" s="6"/>
      <c r="LPU635" s="6"/>
      <c r="LPV635" s="6"/>
      <c r="LPW635" s="6"/>
      <c r="LPX635" s="6"/>
      <c r="LPY635" s="6"/>
      <c r="LPZ635" s="6"/>
      <c r="LQA635" s="6"/>
      <c r="LQB635" s="6"/>
      <c r="LQC635" s="6"/>
      <c r="LQD635" s="6"/>
      <c r="LQE635" s="6"/>
      <c r="LQF635" s="6"/>
      <c r="LQG635" s="6"/>
      <c r="LQH635" s="6"/>
      <c r="LQI635" s="6"/>
      <c r="LQJ635" s="6"/>
      <c r="LQK635" s="6"/>
      <c r="LQL635" s="6"/>
      <c r="LQM635" s="6"/>
      <c r="LQN635" s="6"/>
      <c r="LQO635" s="6"/>
      <c r="LQP635" s="6"/>
      <c r="LQQ635" s="6"/>
      <c r="LQR635" s="6"/>
      <c r="LQS635" s="6"/>
      <c r="LQT635" s="6"/>
      <c r="LQU635" s="6"/>
      <c r="LQV635" s="6"/>
      <c r="LQW635" s="6"/>
      <c r="LQX635" s="6"/>
      <c r="LQY635" s="6"/>
      <c r="LQZ635" s="6"/>
      <c r="LRA635" s="6"/>
      <c r="LRB635" s="6"/>
      <c r="LRC635" s="6"/>
      <c r="LRD635" s="6"/>
      <c r="LRE635" s="6"/>
      <c r="LRF635" s="6"/>
      <c r="LRG635" s="6"/>
      <c r="LRH635" s="6"/>
      <c r="LRI635" s="6"/>
      <c r="LRJ635" s="6"/>
      <c r="LRK635" s="6"/>
      <c r="LRL635" s="6"/>
      <c r="LRM635" s="6"/>
      <c r="LRN635" s="6"/>
      <c r="LRO635" s="6"/>
      <c r="LRP635" s="6"/>
      <c r="LRQ635" s="6"/>
      <c r="LRR635" s="6"/>
      <c r="LRS635" s="6"/>
      <c r="LRT635" s="6"/>
      <c r="LRU635" s="6"/>
      <c r="LRV635" s="6"/>
      <c r="LRW635" s="6"/>
      <c r="LRX635" s="6"/>
      <c r="LRY635" s="6"/>
      <c r="LRZ635" s="6"/>
      <c r="LSA635" s="6"/>
      <c r="LSB635" s="6"/>
      <c r="LSC635" s="6"/>
      <c r="LSD635" s="6"/>
      <c r="LSE635" s="6"/>
      <c r="LSF635" s="6"/>
      <c r="LSG635" s="6"/>
      <c r="LSH635" s="6"/>
      <c r="LSI635" s="6"/>
      <c r="LSJ635" s="6"/>
      <c r="LSK635" s="6"/>
      <c r="LSL635" s="6"/>
      <c r="LSM635" s="6"/>
      <c r="LSN635" s="6"/>
      <c r="LSO635" s="6"/>
      <c r="LSP635" s="6"/>
      <c r="LSQ635" s="6"/>
      <c r="LSR635" s="6"/>
      <c r="LSS635" s="6"/>
      <c r="LST635" s="6"/>
      <c r="LSU635" s="6"/>
      <c r="LSV635" s="6"/>
      <c r="LSW635" s="6"/>
      <c r="LSX635" s="6"/>
      <c r="LSY635" s="6"/>
      <c r="LSZ635" s="6"/>
      <c r="LTA635" s="6"/>
      <c r="LTB635" s="6"/>
      <c r="LTC635" s="6"/>
      <c r="LTD635" s="6"/>
      <c r="LTE635" s="6"/>
      <c r="LTF635" s="6"/>
      <c r="LTG635" s="6"/>
      <c r="LTH635" s="6"/>
      <c r="LTI635" s="6"/>
      <c r="LTJ635" s="6"/>
      <c r="LTK635" s="6"/>
      <c r="LTL635" s="6"/>
      <c r="LTM635" s="6"/>
      <c r="LTN635" s="6"/>
      <c r="LTO635" s="6"/>
      <c r="LTP635" s="6"/>
      <c r="LTQ635" s="6"/>
      <c r="LTR635" s="6"/>
      <c r="LTS635" s="6"/>
      <c r="LTT635" s="6"/>
      <c r="LTU635" s="6"/>
      <c r="LTV635" s="6"/>
      <c r="LTW635" s="6"/>
      <c r="LTX635" s="6"/>
      <c r="LTY635" s="6"/>
      <c r="LTZ635" s="6"/>
      <c r="LUA635" s="6"/>
      <c r="LUB635" s="6"/>
      <c r="LUC635" s="6"/>
      <c r="LUD635" s="6"/>
      <c r="LUE635" s="6"/>
      <c r="LUF635" s="6"/>
      <c r="LUG635" s="6"/>
      <c r="LUH635" s="6"/>
      <c r="LUI635" s="6"/>
      <c r="LUJ635" s="6"/>
      <c r="LUK635" s="6"/>
      <c r="LUL635" s="6"/>
      <c r="LUM635" s="6"/>
      <c r="LUN635" s="6"/>
      <c r="LUO635" s="6"/>
      <c r="LUP635" s="6"/>
      <c r="LUQ635" s="6"/>
      <c r="LUR635" s="6"/>
      <c r="LUS635" s="6"/>
      <c r="LUT635" s="6"/>
      <c r="LUU635" s="6"/>
      <c r="LUV635" s="6"/>
      <c r="LUW635" s="6"/>
      <c r="LUX635" s="6"/>
      <c r="LUY635" s="6"/>
      <c r="LUZ635" s="6"/>
      <c r="LVA635" s="6"/>
      <c r="LVB635" s="6"/>
      <c r="LVC635" s="6"/>
      <c r="LVD635" s="6"/>
      <c r="LVE635" s="6"/>
      <c r="LVF635" s="6"/>
      <c r="LVG635" s="6"/>
      <c r="LVH635" s="6"/>
      <c r="LVI635" s="6"/>
      <c r="LVJ635" s="6"/>
      <c r="LVK635" s="6"/>
      <c r="LVL635" s="6"/>
      <c r="LVM635" s="6"/>
      <c r="LVN635" s="6"/>
      <c r="LVO635" s="6"/>
      <c r="LVP635" s="6"/>
      <c r="LVQ635" s="6"/>
      <c r="LVR635" s="6"/>
      <c r="LVS635" s="6"/>
      <c r="LVT635" s="6"/>
      <c r="LVU635" s="6"/>
      <c r="LVV635" s="6"/>
      <c r="LVW635" s="6"/>
      <c r="LVX635" s="6"/>
      <c r="LVY635" s="6"/>
      <c r="LVZ635" s="6"/>
      <c r="LWA635" s="6"/>
      <c r="LWB635" s="6"/>
      <c r="LWC635" s="6"/>
      <c r="LWD635" s="6"/>
      <c r="LWE635" s="6"/>
      <c r="LWF635" s="6"/>
      <c r="LWG635" s="6"/>
      <c r="LWH635" s="6"/>
      <c r="LWI635" s="6"/>
      <c r="LWJ635" s="6"/>
      <c r="LWK635" s="6"/>
      <c r="LWL635" s="6"/>
      <c r="LWM635" s="6"/>
      <c r="LWN635" s="6"/>
      <c r="LWO635" s="6"/>
      <c r="LWP635" s="6"/>
      <c r="LWQ635" s="6"/>
      <c r="LWR635" s="6"/>
      <c r="LWS635" s="6"/>
      <c r="LWT635" s="6"/>
      <c r="LWU635" s="6"/>
      <c r="LWV635" s="6"/>
      <c r="LWW635" s="6"/>
      <c r="LWX635" s="6"/>
      <c r="LWY635" s="6"/>
      <c r="LWZ635" s="6"/>
      <c r="LXA635" s="6"/>
      <c r="LXB635" s="6"/>
      <c r="LXC635" s="6"/>
      <c r="LXD635" s="6"/>
      <c r="LXE635" s="6"/>
      <c r="LXF635" s="6"/>
      <c r="LXG635" s="6"/>
      <c r="LXH635" s="6"/>
      <c r="LXI635" s="6"/>
      <c r="LXJ635" s="6"/>
      <c r="LXK635" s="6"/>
      <c r="LXL635" s="6"/>
      <c r="LXM635" s="6"/>
      <c r="LXN635" s="6"/>
      <c r="LXO635" s="6"/>
      <c r="LXP635" s="6"/>
      <c r="LXQ635" s="6"/>
      <c r="LXR635" s="6"/>
      <c r="LXS635" s="6"/>
      <c r="LXT635" s="6"/>
      <c r="LXU635" s="6"/>
      <c r="LXV635" s="6"/>
      <c r="LXW635" s="6"/>
      <c r="LXX635" s="6"/>
      <c r="LXY635" s="6"/>
      <c r="LXZ635" s="6"/>
      <c r="LYA635" s="6"/>
      <c r="LYB635" s="6"/>
      <c r="LYC635" s="6"/>
      <c r="LYD635" s="6"/>
      <c r="LYE635" s="6"/>
      <c r="LYF635" s="6"/>
      <c r="LYG635" s="6"/>
      <c r="LYH635" s="6"/>
      <c r="LYI635" s="6"/>
      <c r="LYJ635" s="6"/>
      <c r="LYK635" s="6"/>
      <c r="LYL635" s="6"/>
      <c r="LYM635" s="6"/>
      <c r="LYN635" s="6"/>
      <c r="LYO635" s="6"/>
      <c r="LYP635" s="6"/>
      <c r="LYQ635" s="6"/>
      <c r="LYR635" s="6"/>
      <c r="LYS635" s="6"/>
      <c r="LYT635" s="6"/>
      <c r="LYU635" s="6"/>
      <c r="LYV635" s="6"/>
      <c r="LYW635" s="6"/>
      <c r="LYX635" s="6"/>
      <c r="LYY635" s="6"/>
      <c r="LYZ635" s="6"/>
      <c r="LZA635" s="6"/>
      <c r="LZB635" s="6"/>
      <c r="LZC635" s="6"/>
      <c r="LZD635" s="6"/>
      <c r="LZE635" s="6"/>
      <c r="LZF635" s="6"/>
      <c r="LZG635" s="6"/>
      <c r="LZH635" s="6"/>
      <c r="LZI635" s="6"/>
      <c r="LZJ635" s="6"/>
      <c r="LZK635" s="6"/>
      <c r="LZL635" s="6"/>
      <c r="LZM635" s="6"/>
      <c r="LZN635" s="6"/>
      <c r="LZO635" s="6"/>
      <c r="LZP635" s="6"/>
      <c r="LZQ635" s="6"/>
      <c r="LZR635" s="6"/>
      <c r="LZS635" s="6"/>
      <c r="LZT635" s="6"/>
      <c r="LZU635" s="6"/>
      <c r="LZV635" s="6"/>
      <c r="LZW635" s="6"/>
      <c r="LZX635" s="6"/>
      <c r="LZY635" s="6"/>
      <c r="LZZ635" s="6"/>
      <c r="MAA635" s="6"/>
      <c r="MAB635" s="6"/>
      <c r="MAC635" s="6"/>
      <c r="MAD635" s="6"/>
      <c r="MAE635" s="6"/>
      <c r="MAF635" s="6"/>
      <c r="MAG635" s="6"/>
      <c r="MAH635" s="6"/>
      <c r="MAI635" s="6"/>
      <c r="MAJ635" s="6"/>
      <c r="MAK635" s="6"/>
      <c r="MAL635" s="6"/>
      <c r="MAM635" s="6"/>
      <c r="MAN635" s="6"/>
      <c r="MAO635" s="6"/>
      <c r="MAP635" s="6"/>
      <c r="MAQ635" s="6"/>
      <c r="MAR635" s="6"/>
      <c r="MAS635" s="6"/>
      <c r="MAT635" s="6"/>
      <c r="MAU635" s="6"/>
      <c r="MAV635" s="6"/>
      <c r="MAW635" s="6"/>
      <c r="MAX635" s="6"/>
      <c r="MAY635" s="6"/>
      <c r="MAZ635" s="6"/>
      <c r="MBA635" s="6"/>
      <c r="MBB635" s="6"/>
      <c r="MBC635" s="6"/>
      <c r="MBD635" s="6"/>
      <c r="MBE635" s="6"/>
      <c r="MBF635" s="6"/>
      <c r="MBG635" s="6"/>
      <c r="MBH635" s="6"/>
      <c r="MBI635" s="6"/>
      <c r="MBJ635" s="6"/>
      <c r="MBK635" s="6"/>
      <c r="MBL635" s="6"/>
      <c r="MBM635" s="6"/>
      <c r="MBN635" s="6"/>
      <c r="MBO635" s="6"/>
      <c r="MBP635" s="6"/>
      <c r="MBQ635" s="6"/>
      <c r="MBR635" s="6"/>
      <c r="MBS635" s="6"/>
      <c r="MBT635" s="6"/>
      <c r="MBU635" s="6"/>
      <c r="MBV635" s="6"/>
      <c r="MBW635" s="6"/>
      <c r="MBX635" s="6"/>
      <c r="MBY635" s="6"/>
      <c r="MBZ635" s="6"/>
      <c r="MCA635" s="6"/>
      <c r="MCB635" s="6"/>
      <c r="MCC635" s="6"/>
      <c r="MCD635" s="6"/>
      <c r="MCE635" s="6"/>
      <c r="MCF635" s="6"/>
      <c r="MCG635" s="6"/>
      <c r="MCH635" s="6"/>
      <c r="MCI635" s="6"/>
      <c r="MCJ635" s="6"/>
      <c r="MCK635" s="6"/>
      <c r="MCL635" s="6"/>
      <c r="MCM635" s="6"/>
      <c r="MCN635" s="6"/>
      <c r="MCO635" s="6"/>
      <c r="MCP635" s="6"/>
      <c r="MCQ635" s="6"/>
      <c r="MCR635" s="6"/>
      <c r="MCS635" s="6"/>
      <c r="MCT635" s="6"/>
      <c r="MCU635" s="6"/>
      <c r="MCV635" s="6"/>
      <c r="MCW635" s="6"/>
      <c r="MCX635" s="6"/>
      <c r="MCY635" s="6"/>
      <c r="MCZ635" s="6"/>
      <c r="MDA635" s="6"/>
      <c r="MDB635" s="6"/>
      <c r="MDC635" s="6"/>
      <c r="MDD635" s="6"/>
      <c r="MDE635" s="6"/>
      <c r="MDF635" s="6"/>
      <c r="MDG635" s="6"/>
      <c r="MDH635" s="6"/>
      <c r="MDI635" s="6"/>
      <c r="MDJ635" s="6"/>
      <c r="MDK635" s="6"/>
      <c r="MDL635" s="6"/>
      <c r="MDM635" s="6"/>
      <c r="MDN635" s="6"/>
      <c r="MDO635" s="6"/>
      <c r="MDP635" s="6"/>
      <c r="MDQ635" s="6"/>
      <c r="MDR635" s="6"/>
      <c r="MDS635" s="6"/>
      <c r="MDT635" s="6"/>
      <c r="MDU635" s="6"/>
      <c r="MDV635" s="6"/>
      <c r="MDW635" s="6"/>
      <c r="MDX635" s="6"/>
      <c r="MDY635" s="6"/>
      <c r="MDZ635" s="6"/>
      <c r="MEA635" s="6"/>
      <c r="MEB635" s="6"/>
      <c r="MEC635" s="6"/>
      <c r="MED635" s="6"/>
      <c r="MEE635" s="6"/>
      <c r="MEF635" s="6"/>
      <c r="MEG635" s="6"/>
      <c r="MEH635" s="6"/>
      <c r="MEI635" s="6"/>
      <c r="MEJ635" s="6"/>
      <c r="MEK635" s="6"/>
      <c r="MEL635" s="6"/>
      <c r="MEM635" s="6"/>
      <c r="MEN635" s="6"/>
      <c r="MEO635" s="6"/>
      <c r="MEP635" s="6"/>
      <c r="MEQ635" s="6"/>
      <c r="MER635" s="6"/>
      <c r="MES635" s="6"/>
      <c r="MET635" s="6"/>
      <c r="MEU635" s="6"/>
      <c r="MEV635" s="6"/>
      <c r="MEW635" s="6"/>
      <c r="MEX635" s="6"/>
      <c r="MEY635" s="6"/>
      <c r="MEZ635" s="6"/>
      <c r="MFA635" s="6"/>
      <c r="MFB635" s="6"/>
      <c r="MFC635" s="6"/>
      <c r="MFD635" s="6"/>
      <c r="MFE635" s="6"/>
      <c r="MFF635" s="6"/>
      <c r="MFG635" s="6"/>
      <c r="MFH635" s="6"/>
      <c r="MFI635" s="6"/>
      <c r="MFJ635" s="6"/>
      <c r="MFK635" s="6"/>
      <c r="MFL635" s="6"/>
      <c r="MFM635" s="6"/>
      <c r="MFN635" s="6"/>
      <c r="MFO635" s="6"/>
      <c r="MFP635" s="6"/>
      <c r="MFQ635" s="6"/>
      <c r="MFR635" s="6"/>
      <c r="MFS635" s="6"/>
      <c r="MFT635" s="6"/>
      <c r="MFU635" s="6"/>
      <c r="MFV635" s="6"/>
      <c r="MFW635" s="6"/>
      <c r="MFX635" s="6"/>
      <c r="MFY635" s="6"/>
      <c r="MFZ635" s="6"/>
      <c r="MGA635" s="6"/>
      <c r="MGB635" s="6"/>
      <c r="MGC635" s="6"/>
      <c r="MGD635" s="6"/>
      <c r="MGE635" s="6"/>
      <c r="MGF635" s="6"/>
      <c r="MGG635" s="6"/>
      <c r="MGH635" s="6"/>
      <c r="MGI635" s="6"/>
      <c r="MGJ635" s="6"/>
      <c r="MGK635" s="6"/>
      <c r="MGL635" s="6"/>
      <c r="MGM635" s="6"/>
      <c r="MGN635" s="6"/>
      <c r="MGO635" s="6"/>
      <c r="MGP635" s="6"/>
      <c r="MGQ635" s="6"/>
      <c r="MGR635" s="6"/>
      <c r="MGS635" s="6"/>
      <c r="MGT635" s="6"/>
      <c r="MGU635" s="6"/>
      <c r="MGV635" s="6"/>
      <c r="MGW635" s="6"/>
      <c r="MGX635" s="6"/>
      <c r="MGY635" s="6"/>
      <c r="MGZ635" s="6"/>
      <c r="MHA635" s="6"/>
      <c r="MHB635" s="6"/>
      <c r="MHC635" s="6"/>
      <c r="MHD635" s="6"/>
      <c r="MHE635" s="6"/>
      <c r="MHF635" s="6"/>
      <c r="MHG635" s="6"/>
      <c r="MHH635" s="6"/>
      <c r="MHI635" s="6"/>
      <c r="MHJ635" s="6"/>
      <c r="MHK635" s="6"/>
      <c r="MHL635" s="6"/>
      <c r="MHM635" s="6"/>
      <c r="MHN635" s="6"/>
      <c r="MHO635" s="6"/>
      <c r="MHP635" s="6"/>
      <c r="MHQ635" s="6"/>
      <c r="MHR635" s="6"/>
      <c r="MHS635" s="6"/>
      <c r="MHT635" s="6"/>
      <c r="MHU635" s="6"/>
      <c r="MHV635" s="6"/>
      <c r="MHW635" s="6"/>
      <c r="MHX635" s="6"/>
      <c r="MHY635" s="6"/>
      <c r="MHZ635" s="6"/>
      <c r="MIA635" s="6"/>
      <c r="MIB635" s="6"/>
      <c r="MIC635" s="6"/>
      <c r="MID635" s="6"/>
      <c r="MIE635" s="6"/>
      <c r="MIF635" s="6"/>
      <c r="MIG635" s="6"/>
      <c r="MIH635" s="6"/>
      <c r="MII635" s="6"/>
      <c r="MIJ635" s="6"/>
      <c r="MIK635" s="6"/>
      <c r="MIL635" s="6"/>
      <c r="MIM635" s="6"/>
      <c r="MIN635" s="6"/>
      <c r="MIO635" s="6"/>
      <c r="MIP635" s="6"/>
      <c r="MIQ635" s="6"/>
      <c r="MIR635" s="6"/>
      <c r="MIS635" s="6"/>
      <c r="MIT635" s="6"/>
      <c r="MIU635" s="6"/>
      <c r="MIV635" s="6"/>
      <c r="MIW635" s="6"/>
      <c r="MIX635" s="6"/>
      <c r="MIY635" s="6"/>
      <c r="MIZ635" s="6"/>
      <c r="MJA635" s="6"/>
      <c r="MJB635" s="6"/>
      <c r="MJC635" s="6"/>
      <c r="MJD635" s="6"/>
      <c r="MJE635" s="6"/>
      <c r="MJF635" s="6"/>
      <c r="MJG635" s="6"/>
      <c r="MJH635" s="6"/>
      <c r="MJI635" s="6"/>
      <c r="MJJ635" s="6"/>
      <c r="MJK635" s="6"/>
      <c r="MJL635" s="6"/>
      <c r="MJM635" s="6"/>
      <c r="MJN635" s="6"/>
      <c r="MJO635" s="6"/>
      <c r="MJP635" s="6"/>
      <c r="MJQ635" s="6"/>
      <c r="MJR635" s="6"/>
      <c r="MJS635" s="6"/>
      <c r="MJT635" s="6"/>
      <c r="MJU635" s="6"/>
      <c r="MJV635" s="6"/>
      <c r="MJW635" s="6"/>
      <c r="MJX635" s="6"/>
      <c r="MJY635" s="6"/>
      <c r="MJZ635" s="6"/>
      <c r="MKA635" s="6"/>
      <c r="MKB635" s="6"/>
      <c r="MKC635" s="6"/>
      <c r="MKD635" s="6"/>
      <c r="MKE635" s="6"/>
      <c r="MKF635" s="6"/>
      <c r="MKG635" s="6"/>
      <c r="MKH635" s="6"/>
      <c r="MKI635" s="6"/>
      <c r="MKJ635" s="6"/>
      <c r="MKK635" s="6"/>
      <c r="MKL635" s="6"/>
      <c r="MKM635" s="6"/>
      <c r="MKN635" s="6"/>
      <c r="MKO635" s="6"/>
      <c r="MKP635" s="6"/>
      <c r="MKQ635" s="6"/>
      <c r="MKR635" s="6"/>
      <c r="MKS635" s="6"/>
      <c r="MKT635" s="6"/>
      <c r="MKU635" s="6"/>
      <c r="MKV635" s="6"/>
      <c r="MKW635" s="6"/>
      <c r="MKX635" s="6"/>
      <c r="MKY635" s="6"/>
      <c r="MKZ635" s="6"/>
      <c r="MLA635" s="6"/>
      <c r="MLB635" s="6"/>
      <c r="MLC635" s="6"/>
      <c r="MLD635" s="6"/>
      <c r="MLE635" s="6"/>
      <c r="MLF635" s="6"/>
      <c r="MLG635" s="6"/>
      <c r="MLH635" s="6"/>
      <c r="MLI635" s="6"/>
      <c r="MLJ635" s="6"/>
      <c r="MLK635" s="6"/>
      <c r="MLL635" s="6"/>
      <c r="MLM635" s="6"/>
      <c r="MLN635" s="6"/>
      <c r="MLO635" s="6"/>
      <c r="MLP635" s="6"/>
      <c r="MLQ635" s="6"/>
      <c r="MLR635" s="6"/>
      <c r="MLS635" s="6"/>
      <c r="MLT635" s="6"/>
      <c r="MLU635" s="6"/>
      <c r="MLV635" s="6"/>
      <c r="MLW635" s="6"/>
      <c r="MLX635" s="6"/>
      <c r="MLY635" s="6"/>
      <c r="MLZ635" s="6"/>
      <c r="MMA635" s="6"/>
      <c r="MMB635" s="6"/>
      <c r="MMC635" s="6"/>
      <c r="MMD635" s="6"/>
      <c r="MME635" s="6"/>
      <c r="MMF635" s="6"/>
      <c r="MMG635" s="6"/>
      <c r="MMH635" s="6"/>
      <c r="MMI635" s="6"/>
      <c r="MMJ635" s="6"/>
      <c r="MMK635" s="6"/>
      <c r="MML635" s="6"/>
      <c r="MMM635" s="6"/>
      <c r="MMN635" s="6"/>
      <c r="MMO635" s="6"/>
      <c r="MMP635" s="6"/>
      <c r="MMQ635" s="6"/>
      <c r="MMR635" s="6"/>
      <c r="MMS635" s="6"/>
      <c r="MMT635" s="6"/>
      <c r="MMU635" s="6"/>
      <c r="MMV635" s="6"/>
      <c r="MMW635" s="6"/>
      <c r="MMX635" s="6"/>
      <c r="MMY635" s="6"/>
      <c r="MMZ635" s="6"/>
      <c r="MNA635" s="6"/>
      <c r="MNB635" s="6"/>
      <c r="MNC635" s="6"/>
      <c r="MND635" s="6"/>
      <c r="MNE635" s="6"/>
      <c r="MNF635" s="6"/>
      <c r="MNG635" s="6"/>
      <c r="MNH635" s="6"/>
      <c r="MNI635" s="6"/>
      <c r="MNJ635" s="6"/>
      <c r="MNK635" s="6"/>
      <c r="MNL635" s="6"/>
      <c r="MNM635" s="6"/>
      <c r="MNN635" s="6"/>
      <c r="MNO635" s="6"/>
      <c r="MNP635" s="6"/>
      <c r="MNQ635" s="6"/>
      <c r="MNR635" s="6"/>
      <c r="MNS635" s="6"/>
      <c r="MNT635" s="6"/>
      <c r="MNU635" s="6"/>
      <c r="MNV635" s="6"/>
      <c r="MNW635" s="6"/>
      <c r="MNX635" s="6"/>
      <c r="MNY635" s="6"/>
      <c r="MNZ635" s="6"/>
      <c r="MOA635" s="6"/>
      <c r="MOB635" s="6"/>
      <c r="MOC635" s="6"/>
      <c r="MOD635" s="6"/>
      <c r="MOE635" s="6"/>
      <c r="MOF635" s="6"/>
      <c r="MOG635" s="6"/>
      <c r="MOH635" s="6"/>
      <c r="MOI635" s="6"/>
      <c r="MOJ635" s="6"/>
      <c r="MOK635" s="6"/>
      <c r="MOL635" s="6"/>
      <c r="MOM635" s="6"/>
      <c r="MON635" s="6"/>
      <c r="MOO635" s="6"/>
      <c r="MOP635" s="6"/>
      <c r="MOQ635" s="6"/>
      <c r="MOR635" s="6"/>
      <c r="MOS635" s="6"/>
      <c r="MOT635" s="6"/>
      <c r="MOU635" s="6"/>
      <c r="MOV635" s="6"/>
      <c r="MOW635" s="6"/>
      <c r="MOX635" s="6"/>
      <c r="MOY635" s="6"/>
      <c r="MOZ635" s="6"/>
      <c r="MPA635" s="6"/>
      <c r="MPB635" s="6"/>
      <c r="MPC635" s="6"/>
      <c r="MPD635" s="6"/>
      <c r="MPE635" s="6"/>
      <c r="MPF635" s="6"/>
      <c r="MPG635" s="6"/>
      <c r="MPH635" s="6"/>
      <c r="MPI635" s="6"/>
      <c r="MPJ635" s="6"/>
      <c r="MPK635" s="6"/>
      <c r="MPL635" s="6"/>
      <c r="MPM635" s="6"/>
      <c r="MPN635" s="6"/>
      <c r="MPO635" s="6"/>
      <c r="MPP635" s="6"/>
      <c r="MPQ635" s="6"/>
      <c r="MPR635" s="6"/>
      <c r="MPS635" s="6"/>
      <c r="MPT635" s="6"/>
      <c r="MPU635" s="6"/>
      <c r="MPV635" s="6"/>
      <c r="MPW635" s="6"/>
      <c r="MPX635" s="6"/>
      <c r="MPY635" s="6"/>
      <c r="MPZ635" s="6"/>
      <c r="MQA635" s="6"/>
      <c r="MQB635" s="6"/>
      <c r="MQC635" s="6"/>
      <c r="MQD635" s="6"/>
      <c r="MQE635" s="6"/>
      <c r="MQF635" s="6"/>
      <c r="MQG635" s="6"/>
      <c r="MQH635" s="6"/>
      <c r="MQI635" s="6"/>
      <c r="MQJ635" s="6"/>
      <c r="MQK635" s="6"/>
      <c r="MQL635" s="6"/>
      <c r="MQM635" s="6"/>
      <c r="MQN635" s="6"/>
      <c r="MQO635" s="6"/>
      <c r="MQP635" s="6"/>
      <c r="MQQ635" s="6"/>
      <c r="MQR635" s="6"/>
      <c r="MQS635" s="6"/>
      <c r="MQT635" s="6"/>
      <c r="MQU635" s="6"/>
      <c r="MQV635" s="6"/>
      <c r="MQW635" s="6"/>
      <c r="MQX635" s="6"/>
      <c r="MQY635" s="6"/>
      <c r="MQZ635" s="6"/>
      <c r="MRA635" s="6"/>
      <c r="MRB635" s="6"/>
      <c r="MRC635" s="6"/>
      <c r="MRD635" s="6"/>
      <c r="MRE635" s="6"/>
      <c r="MRF635" s="6"/>
      <c r="MRG635" s="6"/>
      <c r="MRH635" s="6"/>
      <c r="MRI635" s="6"/>
      <c r="MRJ635" s="6"/>
      <c r="MRK635" s="6"/>
      <c r="MRL635" s="6"/>
      <c r="MRM635" s="6"/>
      <c r="MRN635" s="6"/>
      <c r="MRO635" s="6"/>
      <c r="MRP635" s="6"/>
      <c r="MRQ635" s="6"/>
      <c r="MRR635" s="6"/>
      <c r="MRS635" s="6"/>
      <c r="MRT635" s="6"/>
      <c r="MRU635" s="6"/>
      <c r="MRV635" s="6"/>
      <c r="MRW635" s="6"/>
      <c r="MRX635" s="6"/>
      <c r="MRY635" s="6"/>
      <c r="MRZ635" s="6"/>
      <c r="MSA635" s="6"/>
      <c r="MSB635" s="6"/>
      <c r="MSC635" s="6"/>
      <c r="MSD635" s="6"/>
      <c r="MSE635" s="6"/>
      <c r="MSF635" s="6"/>
      <c r="MSG635" s="6"/>
      <c r="MSH635" s="6"/>
      <c r="MSI635" s="6"/>
      <c r="MSJ635" s="6"/>
      <c r="MSK635" s="6"/>
      <c r="MSL635" s="6"/>
      <c r="MSM635" s="6"/>
      <c r="MSN635" s="6"/>
      <c r="MSO635" s="6"/>
      <c r="MSP635" s="6"/>
      <c r="MSQ635" s="6"/>
      <c r="MSR635" s="6"/>
      <c r="MSS635" s="6"/>
      <c r="MST635" s="6"/>
      <c r="MSU635" s="6"/>
      <c r="MSV635" s="6"/>
      <c r="MSW635" s="6"/>
      <c r="MSX635" s="6"/>
      <c r="MSY635" s="6"/>
      <c r="MSZ635" s="6"/>
      <c r="MTA635" s="6"/>
      <c r="MTB635" s="6"/>
      <c r="MTC635" s="6"/>
      <c r="MTD635" s="6"/>
      <c r="MTE635" s="6"/>
      <c r="MTF635" s="6"/>
      <c r="MTG635" s="6"/>
      <c r="MTH635" s="6"/>
      <c r="MTI635" s="6"/>
      <c r="MTJ635" s="6"/>
      <c r="MTK635" s="6"/>
      <c r="MTL635" s="6"/>
      <c r="MTM635" s="6"/>
      <c r="MTN635" s="6"/>
      <c r="MTO635" s="6"/>
      <c r="MTP635" s="6"/>
      <c r="MTQ635" s="6"/>
      <c r="MTR635" s="6"/>
      <c r="MTS635" s="6"/>
      <c r="MTT635" s="6"/>
      <c r="MTU635" s="6"/>
      <c r="MTV635" s="6"/>
      <c r="MTW635" s="6"/>
      <c r="MTX635" s="6"/>
      <c r="MTY635" s="6"/>
      <c r="MTZ635" s="6"/>
      <c r="MUA635" s="6"/>
      <c r="MUB635" s="6"/>
      <c r="MUC635" s="6"/>
      <c r="MUD635" s="6"/>
      <c r="MUE635" s="6"/>
      <c r="MUF635" s="6"/>
      <c r="MUG635" s="6"/>
      <c r="MUH635" s="6"/>
      <c r="MUI635" s="6"/>
      <c r="MUJ635" s="6"/>
      <c r="MUK635" s="6"/>
      <c r="MUL635" s="6"/>
      <c r="MUM635" s="6"/>
      <c r="MUN635" s="6"/>
      <c r="MUO635" s="6"/>
      <c r="MUP635" s="6"/>
      <c r="MUQ635" s="6"/>
      <c r="MUR635" s="6"/>
      <c r="MUS635" s="6"/>
      <c r="MUT635" s="6"/>
      <c r="MUU635" s="6"/>
      <c r="MUV635" s="6"/>
      <c r="MUW635" s="6"/>
      <c r="MUX635" s="6"/>
      <c r="MUY635" s="6"/>
      <c r="MUZ635" s="6"/>
      <c r="MVA635" s="6"/>
      <c r="MVB635" s="6"/>
      <c r="MVC635" s="6"/>
      <c r="MVD635" s="6"/>
      <c r="MVE635" s="6"/>
      <c r="MVF635" s="6"/>
      <c r="MVG635" s="6"/>
      <c r="MVH635" s="6"/>
      <c r="MVI635" s="6"/>
      <c r="MVJ635" s="6"/>
      <c r="MVK635" s="6"/>
      <c r="MVL635" s="6"/>
      <c r="MVM635" s="6"/>
      <c r="MVN635" s="6"/>
      <c r="MVO635" s="6"/>
      <c r="MVP635" s="6"/>
      <c r="MVQ635" s="6"/>
      <c r="MVR635" s="6"/>
      <c r="MVS635" s="6"/>
      <c r="MVT635" s="6"/>
      <c r="MVU635" s="6"/>
      <c r="MVV635" s="6"/>
      <c r="MVW635" s="6"/>
      <c r="MVX635" s="6"/>
      <c r="MVY635" s="6"/>
      <c r="MVZ635" s="6"/>
      <c r="MWA635" s="6"/>
      <c r="MWB635" s="6"/>
      <c r="MWC635" s="6"/>
      <c r="MWD635" s="6"/>
      <c r="MWE635" s="6"/>
      <c r="MWF635" s="6"/>
      <c r="MWG635" s="6"/>
      <c r="MWH635" s="6"/>
      <c r="MWI635" s="6"/>
      <c r="MWJ635" s="6"/>
      <c r="MWK635" s="6"/>
      <c r="MWL635" s="6"/>
      <c r="MWM635" s="6"/>
      <c r="MWN635" s="6"/>
      <c r="MWO635" s="6"/>
      <c r="MWP635" s="6"/>
      <c r="MWQ635" s="6"/>
      <c r="MWR635" s="6"/>
      <c r="MWS635" s="6"/>
      <c r="MWT635" s="6"/>
      <c r="MWU635" s="6"/>
      <c r="MWV635" s="6"/>
      <c r="MWW635" s="6"/>
      <c r="MWX635" s="6"/>
      <c r="MWY635" s="6"/>
      <c r="MWZ635" s="6"/>
      <c r="MXA635" s="6"/>
      <c r="MXB635" s="6"/>
      <c r="MXC635" s="6"/>
      <c r="MXD635" s="6"/>
      <c r="MXE635" s="6"/>
      <c r="MXF635" s="6"/>
      <c r="MXG635" s="6"/>
      <c r="MXH635" s="6"/>
      <c r="MXI635" s="6"/>
      <c r="MXJ635" s="6"/>
      <c r="MXK635" s="6"/>
      <c r="MXL635" s="6"/>
      <c r="MXM635" s="6"/>
      <c r="MXN635" s="6"/>
      <c r="MXO635" s="6"/>
      <c r="MXP635" s="6"/>
      <c r="MXQ635" s="6"/>
      <c r="MXR635" s="6"/>
      <c r="MXS635" s="6"/>
      <c r="MXT635" s="6"/>
      <c r="MXU635" s="6"/>
      <c r="MXV635" s="6"/>
      <c r="MXW635" s="6"/>
      <c r="MXX635" s="6"/>
      <c r="MXY635" s="6"/>
      <c r="MXZ635" s="6"/>
      <c r="MYA635" s="6"/>
      <c r="MYB635" s="6"/>
      <c r="MYC635" s="6"/>
      <c r="MYD635" s="6"/>
      <c r="MYE635" s="6"/>
      <c r="MYF635" s="6"/>
      <c r="MYG635" s="6"/>
      <c r="MYH635" s="6"/>
      <c r="MYI635" s="6"/>
      <c r="MYJ635" s="6"/>
      <c r="MYK635" s="6"/>
      <c r="MYL635" s="6"/>
      <c r="MYM635" s="6"/>
      <c r="MYN635" s="6"/>
      <c r="MYO635" s="6"/>
      <c r="MYP635" s="6"/>
      <c r="MYQ635" s="6"/>
      <c r="MYR635" s="6"/>
      <c r="MYS635" s="6"/>
      <c r="MYT635" s="6"/>
      <c r="MYU635" s="6"/>
      <c r="MYV635" s="6"/>
      <c r="MYW635" s="6"/>
      <c r="MYX635" s="6"/>
      <c r="MYY635" s="6"/>
      <c r="MYZ635" s="6"/>
      <c r="MZA635" s="6"/>
      <c r="MZB635" s="6"/>
      <c r="MZC635" s="6"/>
      <c r="MZD635" s="6"/>
      <c r="MZE635" s="6"/>
      <c r="MZF635" s="6"/>
      <c r="MZG635" s="6"/>
      <c r="MZH635" s="6"/>
      <c r="MZI635" s="6"/>
      <c r="MZJ635" s="6"/>
      <c r="MZK635" s="6"/>
      <c r="MZL635" s="6"/>
      <c r="MZM635" s="6"/>
      <c r="MZN635" s="6"/>
      <c r="MZO635" s="6"/>
      <c r="MZP635" s="6"/>
      <c r="MZQ635" s="6"/>
      <c r="MZR635" s="6"/>
      <c r="MZS635" s="6"/>
      <c r="MZT635" s="6"/>
      <c r="MZU635" s="6"/>
      <c r="MZV635" s="6"/>
      <c r="MZW635" s="6"/>
      <c r="MZX635" s="6"/>
      <c r="MZY635" s="6"/>
      <c r="MZZ635" s="6"/>
      <c r="NAA635" s="6"/>
      <c r="NAB635" s="6"/>
      <c r="NAC635" s="6"/>
      <c r="NAD635" s="6"/>
      <c r="NAE635" s="6"/>
      <c r="NAF635" s="6"/>
      <c r="NAG635" s="6"/>
      <c r="NAH635" s="6"/>
      <c r="NAI635" s="6"/>
      <c r="NAJ635" s="6"/>
      <c r="NAK635" s="6"/>
      <c r="NAL635" s="6"/>
      <c r="NAM635" s="6"/>
      <c r="NAN635" s="6"/>
      <c r="NAO635" s="6"/>
      <c r="NAP635" s="6"/>
      <c r="NAQ635" s="6"/>
      <c r="NAR635" s="6"/>
      <c r="NAS635" s="6"/>
      <c r="NAT635" s="6"/>
      <c r="NAU635" s="6"/>
      <c r="NAV635" s="6"/>
      <c r="NAW635" s="6"/>
      <c r="NAX635" s="6"/>
      <c r="NAY635" s="6"/>
      <c r="NAZ635" s="6"/>
      <c r="NBA635" s="6"/>
      <c r="NBB635" s="6"/>
      <c r="NBC635" s="6"/>
      <c r="NBD635" s="6"/>
      <c r="NBE635" s="6"/>
      <c r="NBF635" s="6"/>
      <c r="NBG635" s="6"/>
      <c r="NBH635" s="6"/>
      <c r="NBI635" s="6"/>
      <c r="NBJ635" s="6"/>
      <c r="NBK635" s="6"/>
      <c r="NBL635" s="6"/>
      <c r="NBM635" s="6"/>
      <c r="NBN635" s="6"/>
      <c r="NBO635" s="6"/>
      <c r="NBP635" s="6"/>
      <c r="NBQ635" s="6"/>
      <c r="NBR635" s="6"/>
      <c r="NBS635" s="6"/>
      <c r="NBT635" s="6"/>
      <c r="NBU635" s="6"/>
      <c r="NBV635" s="6"/>
      <c r="NBW635" s="6"/>
      <c r="NBX635" s="6"/>
      <c r="NBY635" s="6"/>
      <c r="NBZ635" s="6"/>
      <c r="NCA635" s="6"/>
      <c r="NCB635" s="6"/>
      <c r="NCC635" s="6"/>
      <c r="NCD635" s="6"/>
      <c r="NCE635" s="6"/>
      <c r="NCF635" s="6"/>
      <c r="NCG635" s="6"/>
      <c r="NCH635" s="6"/>
      <c r="NCI635" s="6"/>
      <c r="NCJ635" s="6"/>
      <c r="NCK635" s="6"/>
      <c r="NCL635" s="6"/>
      <c r="NCM635" s="6"/>
      <c r="NCN635" s="6"/>
      <c r="NCO635" s="6"/>
      <c r="NCP635" s="6"/>
      <c r="NCQ635" s="6"/>
      <c r="NCR635" s="6"/>
      <c r="NCS635" s="6"/>
      <c r="NCT635" s="6"/>
      <c r="NCU635" s="6"/>
      <c r="NCV635" s="6"/>
      <c r="NCW635" s="6"/>
      <c r="NCX635" s="6"/>
      <c r="NCY635" s="6"/>
      <c r="NCZ635" s="6"/>
      <c r="NDA635" s="6"/>
      <c r="NDB635" s="6"/>
      <c r="NDC635" s="6"/>
      <c r="NDD635" s="6"/>
      <c r="NDE635" s="6"/>
      <c r="NDF635" s="6"/>
      <c r="NDG635" s="6"/>
      <c r="NDH635" s="6"/>
      <c r="NDI635" s="6"/>
      <c r="NDJ635" s="6"/>
      <c r="NDK635" s="6"/>
      <c r="NDL635" s="6"/>
      <c r="NDM635" s="6"/>
      <c r="NDN635" s="6"/>
      <c r="NDO635" s="6"/>
      <c r="NDP635" s="6"/>
      <c r="NDQ635" s="6"/>
      <c r="NDR635" s="6"/>
      <c r="NDS635" s="6"/>
      <c r="NDT635" s="6"/>
      <c r="NDU635" s="6"/>
      <c r="NDV635" s="6"/>
      <c r="NDW635" s="6"/>
      <c r="NDX635" s="6"/>
      <c r="NDY635" s="6"/>
      <c r="NDZ635" s="6"/>
      <c r="NEA635" s="6"/>
      <c r="NEB635" s="6"/>
      <c r="NEC635" s="6"/>
      <c r="NED635" s="6"/>
      <c r="NEE635" s="6"/>
      <c r="NEF635" s="6"/>
      <c r="NEG635" s="6"/>
      <c r="NEH635" s="6"/>
      <c r="NEI635" s="6"/>
      <c r="NEJ635" s="6"/>
      <c r="NEK635" s="6"/>
      <c r="NEL635" s="6"/>
      <c r="NEM635" s="6"/>
      <c r="NEN635" s="6"/>
      <c r="NEO635" s="6"/>
      <c r="NEP635" s="6"/>
      <c r="NEQ635" s="6"/>
      <c r="NER635" s="6"/>
      <c r="NES635" s="6"/>
      <c r="NET635" s="6"/>
      <c r="NEU635" s="6"/>
      <c r="NEV635" s="6"/>
      <c r="NEW635" s="6"/>
      <c r="NEX635" s="6"/>
      <c r="NEY635" s="6"/>
      <c r="NEZ635" s="6"/>
      <c r="NFA635" s="6"/>
      <c r="NFB635" s="6"/>
      <c r="NFC635" s="6"/>
      <c r="NFD635" s="6"/>
      <c r="NFE635" s="6"/>
      <c r="NFF635" s="6"/>
      <c r="NFG635" s="6"/>
      <c r="NFH635" s="6"/>
      <c r="NFI635" s="6"/>
      <c r="NFJ635" s="6"/>
      <c r="NFK635" s="6"/>
      <c r="NFL635" s="6"/>
      <c r="NFM635" s="6"/>
      <c r="NFN635" s="6"/>
      <c r="NFO635" s="6"/>
      <c r="NFP635" s="6"/>
      <c r="NFQ635" s="6"/>
      <c r="NFR635" s="6"/>
      <c r="NFS635" s="6"/>
      <c r="NFT635" s="6"/>
      <c r="NFU635" s="6"/>
      <c r="NFV635" s="6"/>
      <c r="NFW635" s="6"/>
      <c r="NFX635" s="6"/>
      <c r="NFY635" s="6"/>
      <c r="NFZ635" s="6"/>
      <c r="NGA635" s="6"/>
      <c r="NGB635" s="6"/>
      <c r="NGC635" s="6"/>
      <c r="NGD635" s="6"/>
      <c r="NGE635" s="6"/>
      <c r="NGF635" s="6"/>
      <c r="NGG635" s="6"/>
      <c r="NGH635" s="6"/>
      <c r="NGI635" s="6"/>
      <c r="NGJ635" s="6"/>
      <c r="NGK635" s="6"/>
      <c r="NGL635" s="6"/>
      <c r="NGM635" s="6"/>
      <c r="NGN635" s="6"/>
      <c r="NGO635" s="6"/>
      <c r="NGP635" s="6"/>
      <c r="NGQ635" s="6"/>
      <c r="NGR635" s="6"/>
      <c r="NGS635" s="6"/>
      <c r="NGT635" s="6"/>
      <c r="NGU635" s="6"/>
      <c r="NGV635" s="6"/>
      <c r="NGW635" s="6"/>
      <c r="NGX635" s="6"/>
      <c r="NGY635" s="6"/>
      <c r="NGZ635" s="6"/>
      <c r="NHA635" s="6"/>
      <c r="NHB635" s="6"/>
      <c r="NHC635" s="6"/>
      <c r="NHD635" s="6"/>
      <c r="NHE635" s="6"/>
      <c r="NHF635" s="6"/>
      <c r="NHG635" s="6"/>
      <c r="NHH635" s="6"/>
      <c r="NHI635" s="6"/>
      <c r="NHJ635" s="6"/>
      <c r="NHK635" s="6"/>
      <c r="NHL635" s="6"/>
      <c r="NHM635" s="6"/>
      <c r="NHN635" s="6"/>
      <c r="NHO635" s="6"/>
      <c r="NHP635" s="6"/>
      <c r="NHQ635" s="6"/>
      <c r="NHR635" s="6"/>
      <c r="NHS635" s="6"/>
      <c r="NHT635" s="6"/>
      <c r="NHU635" s="6"/>
      <c r="NHV635" s="6"/>
      <c r="NHW635" s="6"/>
      <c r="NHX635" s="6"/>
      <c r="NHY635" s="6"/>
      <c r="NHZ635" s="6"/>
      <c r="NIA635" s="6"/>
      <c r="NIB635" s="6"/>
      <c r="NIC635" s="6"/>
      <c r="NID635" s="6"/>
      <c r="NIE635" s="6"/>
      <c r="NIF635" s="6"/>
      <c r="NIG635" s="6"/>
      <c r="NIH635" s="6"/>
      <c r="NII635" s="6"/>
      <c r="NIJ635" s="6"/>
      <c r="NIK635" s="6"/>
      <c r="NIL635" s="6"/>
      <c r="NIM635" s="6"/>
      <c r="NIN635" s="6"/>
      <c r="NIO635" s="6"/>
      <c r="NIP635" s="6"/>
      <c r="NIQ635" s="6"/>
      <c r="NIR635" s="6"/>
      <c r="NIS635" s="6"/>
      <c r="NIT635" s="6"/>
      <c r="NIU635" s="6"/>
      <c r="NIV635" s="6"/>
      <c r="NIW635" s="6"/>
      <c r="NIX635" s="6"/>
      <c r="NIY635" s="6"/>
      <c r="NIZ635" s="6"/>
      <c r="NJA635" s="6"/>
      <c r="NJB635" s="6"/>
      <c r="NJC635" s="6"/>
      <c r="NJD635" s="6"/>
      <c r="NJE635" s="6"/>
      <c r="NJF635" s="6"/>
      <c r="NJG635" s="6"/>
      <c r="NJH635" s="6"/>
      <c r="NJI635" s="6"/>
      <c r="NJJ635" s="6"/>
      <c r="NJK635" s="6"/>
      <c r="NJL635" s="6"/>
      <c r="NJM635" s="6"/>
      <c r="NJN635" s="6"/>
      <c r="NJO635" s="6"/>
      <c r="NJP635" s="6"/>
      <c r="NJQ635" s="6"/>
      <c r="NJR635" s="6"/>
      <c r="NJS635" s="6"/>
      <c r="NJT635" s="6"/>
      <c r="NJU635" s="6"/>
      <c r="NJV635" s="6"/>
      <c r="NJW635" s="6"/>
      <c r="NJX635" s="6"/>
      <c r="NJY635" s="6"/>
      <c r="NJZ635" s="6"/>
      <c r="NKA635" s="6"/>
      <c r="NKB635" s="6"/>
      <c r="NKC635" s="6"/>
      <c r="NKD635" s="6"/>
      <c r="NKE635" s="6"/>
      <c r="NKF635" s="6"/>
      <c r="NKG635" s="6"/>
      <c r="NKH635" s="6"/>
      <c r="NKI635" s="6"/>
      <c r="NKJ635" s="6"/>
      <c r="NKK635" s="6"/>
      <c r="NKL635" s="6"/>
      <c r="NKM635" s="6"/>
      <c r="NKN635" s="6"/>
      <c r="NKO635" s="6"/>
      <c r="NKP635" s="6"/>
      <c r="NKQ635" s="6"/>
      <c r="NKR635" s="6"/>
      <c r="NKS635" s="6"/>
      <c r="NKT635" s="6"/>
      <c r="NKU635" s="6"/>
      <c r="NKV635" s="6"/>
      <c r="NKW635" s="6"/>
      <c r="NKX635" s="6"/>
      <c r="NKY635" s="6"/>
      <c r="NKZ635" s="6"/>
      <c r="NLA635" s="6"/>
      <c r="NLB635" s="6"/>
      <c r="NLC635" s="6"/>
      <c r="NLD635" s="6"/>
      <c r="NLE635" s="6"/>
      <c r="NLF635" s="6"/>
      <c r="NLG635" s="6"/>
      <c r="NLH635" s="6"/>
      <c r="NLI635" s="6"/>
      <c r="NLJ635" s="6"/>
      <c r="NLK635" s="6"/>
      <c r="NLL635" s="6"/>
      <c r="NLM635" s="6"/>
      <c r="NLN635" s="6"/>
      <c r="NLO635" s="6"/>
      <c r="NLP635" s="6"/>
      <c r="NLQ635" s="6"/>
      <c r="NLR635" s="6"/>
      <c r="NLS635" s="6"/>
      <c r="NLT635" s="6"/>
      <c r="NLU635" s="6"/>
      <c r="NLV635" s="6"/>
      <c r="NLW635" s="6"/>
      <c r="NLX635" s="6"/>
      <c r="NLY635" s="6"/>
      <c r="NLZ635" s="6"/>
      <c r="NMA635" s="6"/>
      <c r="NMB635" s="6"/>
      <c r="NMC635" s="6"/>
      <c r="NMD635" s="6"/>
      <c r="NME635" s="6"/>
      <c r="NMF635" s="6"/>
      <c r="NMG635" s="6"/>
      <c r="NMH635" s="6"/>
      <c r="NMI635" s="6"/>
      <c r="NMJ635" s="6"/>
      <c r="NMK635" s="6"/>
      <c r="NML635" s="6"/>
      <c r="NMM635" s="6"/>
      <c r="NMN635" s="6"/>
      <c r="NMO635" s="6"/>
      <c r="NMP635" s="6"/>
      <c r="NMQ635" s="6"/>
      <c r="NMR635" s="6"/>
      <c r="NMS635" s="6"/>
      <c r="NMT635" s="6"/>
      <c r="NMU635" s="6"/>
      <c r="NMV635" s="6"/>
      <c r="NMW635" s="6"/>
      <c r="NMX635" s="6"/>
      <c r="NMY635" s="6"/>
      <c r="NMZ635" s="6"/>
      <c r="NNA635" s="6"/>
      <c r="NNB635" s="6"/>
      <c r="NNC635" s="6"/>
      <c r="NND635" s="6"/>
      <c r="NNE635" s="6"/>
      <c r="NNF635" s="6"/>
      <c r="NNG635" s="6"/>
      <c r="NNH635" s="6"/>
      <c r="NNI635" s="6"/>
      <c r="NNJ635" s="6"/>
      <c r="NNK635" s="6"/>
      <c r="NNL635" s="6"/>
      <c r="NNM635" s="6"/>
      <c r="NNN635" s="6"/>
      <c r="NNO635" s="6"/>
      <c r="NNP635" s="6"/>
      <c r="NNQ635" s="6"/>
      <c r="NNR635" s="6"/>
      <c r="NNS635" s="6"/>
      <c r="NNT635" s="6"/>
      <c r="NNU635" s="6"/>
      <c r="NNV635" s="6"/>
      <c r="NNW635" s="6"/>
      <c r="NNX635" s="6"/>
      <c r="NNY635" s="6"/>
      <c r="NNZ635" s="6"/>
      <c r="NOA635" s="6"/>
      <c r="NOB635" s="6"/>
      <c r="NOC635" s="6"/>
      <c r="NOD635" s="6"/>
      <c r="NOE635" s="6"/>
      <c r="NOF635" s="6"/>
      <c r="NOG635" s="6"/>
      <c r="NOH635" s="6"/>
      <c r="NOI635" s="6"/>
      <c r="NOJ635" s="6"/>
      <c r="NOK635" s="6"/>
      <c r="NOL635" s="6"/>
      <c r="NOM635" s="6"/>
      <c r="NON635" s="6"/>
      <c r="NOO635" s="6"/>
      <c r="NOP635" s="6"/>
      <c r="NOQ635" s="6"/>
      <c r="NOR635" s="6"/>
      <c r="NOS635" s="6"/>
      <c r="NOT635" s="6"/>
      <c r="NOU635" s="6"/>
      <c r="NOV635" s="6"/>
      <c r="NOW635" s="6"/>
      <c r="NOX635" s="6"/>
      <c r="NOY635" s="6"/>
      <c r="NOZ635" s="6"/>
      <c r="NPA635" s="6"/>
      <c r="NPB635" s="6"/>
      <c r="NPC635" s="6"/>
      <c r="NPD635" s="6"/>
      <c r="NPE635" s="6"/>
      <c r="NPF635" s="6"/>
      <c r="NPG635" s="6"/>
      <c r="NPH635" s="6"/>
      <c r="NPI635" s="6"/>
      <c r="NPJ635" s="6"/>
      <c r="NPK635" s="6"/>
      <c r="NPL635" s="6"/>
      <c r="NPM635" s="6"/>
      <c r="NPN635" s="6"/>
      <c r="NPO635" s="6"/>
      <c r="NPP635" s="6"/>
      <c r="NPQ635" s="6"/>
      <c r="NPR635" s="6"/>
      <c r="NPS635" s="6"/>
      <c r="NPT635" s="6"/>
      <c r="NPU635" s="6"/>
      <c r="NPV635" s="6"/>
      <c r="NPW635" s="6"/>
      <c r="NPX635" s="6"/>
      <c r="NPY635" s="6"/>
      <c r="NPZ635" s="6"/>
      <c r="NQA635" s="6"/>
      <c r="NQB635" s="6"/>
      <c r="NQC635" s="6"/>
      <c r="NQD635" s="6"/>
      <c r="NQE635" s="6"/>
      <c r="NQF635" s="6"/>
      <c r="NQG635" s="6"/>
      <c r="NQH635" s="6"/>
      <c r="NQI635" s="6"/>
      <c r="NQJ635" s="6"/>
      <c r="NQK635" s="6"/>
      <c r="NQL635" s="6"/>
      <c r="NQM635" s="6"/>
      <c r="NQN635" s="6"/>
      <c r="NQO635" s="6"/>
      <c r="NQP635" s="6"/>
      <c r="NQQ635" s="6"/>
      <c r="NQR635" s="6"/>
      <c r="NQS635" s="6"/>
      <c r="NQT635" s="6"/>
      <c r="NQU635" s="6"/>
      <c r="NQV635" s="6"/>
      <c r="NQW635" s="6"/>
      <c r="NQX635" s="6"/>
      <c r="NQY635" s="6"/>
      <c r="NQZ635" s="6"/>
      <c r="NRA635" s="6"/>
      <c r="NRB635" s="6"/>
      <c r="NRC635" s="6"/>
      <c r="NRD635" s="6"/>
      <c r="NRE635" s="6"/>
      <c r="NRF635" s="6"/>
      <c r="NRG635" s="6"/>
      <c r="NRH635" s="6"/>
      <c r="NRI635" s="6"/>
      <c r="NRJ635" s="6"/>
      <c r="NRK635" s="6"/>
      <c r="NRL635" s="6"/>
      <c r="NRM635" s="6"/>
      <c r="NRN635" s="6"/>
      <c r="NRO635" s="6"/>
      <c r="NRP635" s="6"/>
      <c r="NRQ635" s="6"/>
      <c r="NRR635" s="6"/>
      <c r="NRS635" s="6"/>
      <c r="NRT635" s="6"/>
      <c r="NRU635" s="6"/>
      <c r="NRV635" s="6"/>
      <c r="NRW635" s="6"/>
      <c r="NRX635" s="6"/>
      <c r="NRY635" s="6"/>
      <c r="NRZ635" s="6"/>
      <c r="NSA635" s="6"/>
      <c r="NSB635" s="6"/>
      <c r="NSC635" s="6"/>
      <c r="NSD635" s="6"/>
      <c r="NSE635" s="6"/>
      <c r="NSF635" s="6"/>
      <c r="NSG635" s="6"/>
      <c r="NSH635" s="6"/>
      <c r="NSI635" s="6"/>
      <c r="NSJ635" s="6"/>
      <c r="NSK635" s="6"/>
      <c r="NSL635" s="6"/>
      <c r="NSM635" s="6"/>
      <c r="NSN635" s="6"/>
      <c r="NSO635" s="6"/>
      <c r="NSP635" s="6"/>
      <c r="NSQ635" s="6"/>
      <c r="NSR635" s="6"/>
      <c r="NSS635" s="6"/>
      <c r="NST635" s="6"/>
      <c r="NSU635" s="6"/>
      <c r="NSV635" s="6"/>
      <c r="NSW635" s="6"/>
      <c r="NSX635" s="6"/>
      <c r="NSY635" s="6"/>
      <c r="NSZ635" s="6"/>
      <c r="NTA635" s="6"/>
      <c r="NTB635" s="6"/>
      <c r="NTC635" s="6"/>
      <c r="NTD635" s="6"/>
      <c r="NTE635" s="6"/>
      <c r="NTF635" s="6"/>
      <c r="NTG635" s="6"/>
      <c r="NTH635" s="6"/>
      <c r="NTI635" s="6"/>
      <c r="NTJ635" s="6"/>
      <c r="NTK635" s="6"/>
      <c r="NTL635" s="6"/>
      <c r="NTM635" s="6"/>
      <c r="NTN635" s="6"/>
      <c r="NTO635" s="6"/>
      <c r="NTP635" s="6"/>
      <c r="NTQ635" s="6"/>
      <c r="NTR635" s="6"/>
      <c r="NTS635" s="6"/>
      <c r="NTT635" s="6"/>
      <c r="NTU635" s="6"/>
      <c r="NTV635" s="6"/>
      <c r="NTW635" s="6"/>
      <c r="NTX635" s="6"/>
      <c r="NTY635" s="6"/>
      <c r="NTZ635" s="6"/>
      <c r="NUA635" s="6"/>
      <c r="NUB635" s="6"/>
      <c r="NUC635" s="6"/>
      <c r="NUD635" s="6"/>
      <c r="NUE635" s="6"/>
      <c r="NUF635" s="6"/>
      <c r="NUG635" s="6"/>
      <c r="NUH635" s="6"/>
      <c r="NUI635" s="6"/>
      <c r="NUJ635" s="6"/>
      <c r="NUK635" s="6"/>
      <c r="NUL635" s="6"/>
      <c r="NUM635" s="6"/>
      <c r="NUN635" s="6"/>
      <c r="NUO635" s="6"/>
      <c r="NUP635" s="6"/>
      <c r="NUQ635" s="6"/>
      <c r="NUR635" s="6"/>
      <c r="NUS635" s="6"/>
      <c r="NUT635" s="6"/>
      <c r="NUU635" s="6"/>
      <c r="NUV635" s="6"/>
      <c r="NUW635" s="6"/>
      <c r="NUX635" s="6"/>
      <c r="NUY635" s="6"/>
      <c r="NUZ635" s="6"/>
      <c r="NVA635" s="6"/>
      <c r="NVB635" s="6"/>
      <c r="NVC635" s="6"/>
      <c r="NVD635" s="6"/>
      <c r="NVE635" s="6"/>
      <c r="NVF635" s="6"/>
      <c r="NVG635" s="6"/>
      <c r="NVH635" s="6"/>
      <c r="NVI635" s="6"/>
      <c r="NVJ635" s="6"/>
      <c r="NVK635" s="6"/>
      <c r="NVL635" s="6"/>
      <c r="NVM635" s="6"/>
      <c r="NVN635" s="6"/>
      <c r="NVO635" s="6"/>
      <c r="NVP635" s="6"/>
      <c r="NVQ635" s="6"/>
      <c r="NVR635" s="6"/>
      <c r="NVS635" s="6"/>
      <c r="NVT635" s="6"/>
      <c r="NVU635" s="6"/>
      <c r="NVV635" s="6"/>
      <c r="NVW635" s="6"/>
      <c r="NVX635" s="6"/>
      <c r="NVY635" s="6"/>
      <c r="NVZ635" s="6"/>
      <c r="NWA635" s="6"/>
      <c r="NWB635" s="6"/>
      <c r="NWC635" s="6"/>
      <c r="NWD635" s="6"/>
      <c r="NWE635" s="6"/>
      <c r="NWF635" s="6"/>
      <c r="NWG635" s="6"/>
      <c r="NWH635" s="6"/>
      <c r="NWI635" s="6"/>
      <c r="NWJ635" s="6"/>
      <c r="NWK635" s="6"/>
      <c r="NWL635" s="6"/>
      <c r="NWM635" s="6"/>
      <c r="NWN635" s="6"/>
      <c r="NWO635" s="6"/>
      <c r="NWP635" s="6"/>
      <c r="NWQ635" s="6"/>
      <c r="NWR635" s="6"/>
      <c r="NWS635" s="6"/>
      <c r="NWT635" s="6"/>
      <c r="NWU635" s="6"/>
      <c r="NWV635" s="6"/>
      <c r="NWW635" s="6"/>
      <c r="NWX635" s="6"/>
      <c r="NWY635" s="6"/>
      <c r="NWZ635" s="6"/>
      <c r="NXA635" s="6"/>
      <c r="NXB635" s="6"/>
      <c r="NXC635" s="6"/>
      <c r="NXD635" s="6"/>
      <c r="NXE635" s="6"/>
      <c r="NXF635" s="6"/>
      <c r="NXG635" s="6"/>
      <c r="NXH635" s="6"/>
      <c r="NXI635" s="6"/>
      <c r="NXJ635" s="6"/>
      <c r="NXK635" s="6"/>
      <c r="NXL635" s="6"/>
      <c r="NXM635" s="6"/>
      <c r="NXN635" s="6"/>
      <c r="NXO635" s="6"/>
      <c r="NXP635" s="6"/>
      <c r="NXQ635" s="6"/>
      <c r="NXR635" s="6"/>
      <c r="NXS635" s="6"/>
      <c r="NXT635" s="6"/>
      <c r="NXU635" s="6"/>
      <c r="NXV635" s="6"/>
      <c r="NXW635" s="6"/>
      <c r="NXX635" s="6"/>
      <c r="NXY635" s="6"/>
      <c r="NXZ635" s="6"/>
      <c r="NYA635" s="6"/>
      <c r="NYB635" s="6"/>
      <c r="NYC635" s="6"/>
      <c r="NYD635" s="6"/>
      <c r="NYE635" s="6"/>
      <c r="NYF635" s="6"/>
      <c r="NYG635" s="6"/>
      <c r="NYH635" s="6"/>
      <c r="NYI635" s="6"/>
      <c r="NYJ635" s="6"/>
      <c r="NYK635" s="6"/>
      <c r="NYL635" s="6"/>
      <c r="NYM635" s="6"/>
      <c r="NYN635" s="6"/>
      <c r="NYO635" s="6"/>
      <c r="NYP635" s="6"/>
      <c r="NYQ635" s="6"/>
      <c r="NYR635" s="6"/>
      <c r="NYS635" s="6"/>
      <c r="NYT635" s="6"/>
      <c r="NYU635" s="6"/>
      <c r="NYV635" s="6"/>
      <c r="NYW635" s="6"/>
      <c r="NYX635" s="6"/>
      <c r="NYY635" s="6"/>
      <c r="NYZ635" s="6"/>
      <c r="NZA635" s="6"/>
      <c r="NZB635" s="6"/>
      <c r="NZC635" s="6"/>
      <c r="NZD635" s="6"/>
      <c r="NZE635" s="6"/>
      <c r="NZF635" s="6"/>
      <c r="NZG635" s="6"/>
      <c r="NZH635" s="6"/>
      <c r="NZI635" s="6"/>
      <c r="NZJ635" s="6"/>
      <c r="NZK635" s="6"/>
      <c r="NZL635" s="6"/>
      <c r="NZM635" s="6"/>
      <c r="NZN635" s="6"/>
      <c r="NZO635" s="6"/>
      <c r="NZP635" s="6"/>
      <c r="NZQ635" s="6"/>
      <c r="NZR635" s="6"/>
      <c r="NZS635" s="6"/>
      <c r="NZT635" s="6"/>
      <c r="NZU635" s="6"/>
      <c r="NZV635" s="6"/>
      <c r="NZW635" s="6"/>
      <c r="NZX635" s="6"/>
      <c r="NZY635" s="6"/>
      <c r="NZZ635" s="6"/>
      <c r="OAA635" s="6"/>
      <c r="OAB635" s="6"/>
      <c r="OAC635" s="6"/>
      <c r="OAD635" s="6"/>
      <c r="OAE635" s="6"/>
      <c r="OAF635" s="6"/>
      <c r="OAG635" s="6"/>
      <c r="OAH635" s="6"/>
      <c r="OAI635" s="6"/>
      <c r="OAJ635" s="6"/>
      <c r="OAK635" s="6"/>
      <c r="OAL635" s="6"/>
      <c r="OAM635" s="6"/>
      <c r="OAN635" s="6"/>
      <c r="OAO635" s="6"/>
      <c r="OAP635" s="6"/>
      <c r="OAQ635" s="6"/>
      <c r="OAR635" s="6"/>
      <c r="OAS635" s="6"/>
      <c r="OAT635" s="6"/>
      <c r="OAU635" s="6"/>
      <c r="OAV635" s="6"/>
      <c r="OAW635" s="6"/>
      <c r="OAX635" s="6"/>
      <c r="OAY635" s="6"/>
      <c r="OAZ635" s="6"/>
      <c r="OBA635" s="6"/>
      <c r="OBB635" s="6"/>
      <c r="OBC635" s="6"/>
      <c r="OBD635" s="6"/>
      <c r="OBE635" s="6"/>
      <c r="OBF635" s="6"/>
      <c r="OBG635" s="6"/>
      <c r="OBH635" s="6"/>
      <c r="OBI635" s="6"/>
      <c r="OBJ635" s="6"/>
      <c r="OBK635" s="6"/>
      <c r="OBL635" s="6"/>
      <c r="OBM635" s="6"/>
      <c r="OBN635" s="6"/>
      <c r="OBO635" s="6"/>
      <c r="OBP635" s="6"/>
      <c r="OBQ635" s="6"/>
      <c r="OBR635" s="6"/>
      <c r="OBS635" s="6"/>
      <c r="OBT635" s="6"/>
      <c r="OBU635" s="6"/>
      <c r="OBV635" s="6"/>
      <c r="OBW635" s="6"/>
      <c r="OBX635" s="6"/>
      <c r="OBY635" s="6"/>
      <c r="OBZ635" s="6"/>
      <c r="OCA635" s="6"/>
      <c r="OCB635" s="6"/>
      <c r="OCC635" s="6"/>
      <c r="OCD635" s="6"/>
      <c r="OCE635" s="6"/>
      <c r="OCF635" s="6"/>
      <c r="OCG635" s="6"/>
      <c r="OCH635" s="6"/>
      <c r="OCI635" s="6"/>
      <c r="OCJ635" s="6"/>
      <c r="OCK635" s="6"/>
      <c r="OCL635" s="6"/>
      <c r="OCM635" s="6"/>
      <c r="OCN635" s="6"/>
      <c r="OCO635" s="6"/>
      <c r="OCP635" s="6"/>
      <c r="OCQ635" s="6"/>
      <c r="OCR635" s="6"/>
      <c r="OCS635" s="6"/>
      <c r="OCT635" s="6"/>
      <c r="OCU635" s="6"/>
      <c r="OCV635" s="6"/>
      <c r="OCW635" s="6"/>
      <c r="OCX635" s="6"/>
      <c r="OCY635" s="6"/>
      <c r="OCZ635" s="6"/>
      <c r="ODA635" s="6"/>
      <c r="ODB635" s="6"/>
      <c r="ODC635" s="6"/>
      <c r="ODD635" s="6"/>
      <c r="ODE635" s="6"/>
      <c r="ODF635" s="6"/>
      <c r="ODG635" s="6"/>
      <c r="ODH635" s="6"/>
      <c r="ODI635" s="6"/>
      <c r="ODJ635" s="6"/>
      <c r="ODK635" s="6"/>
      <c r="ODL635" s="6"/>
      <c r="ODM635" s="6"/>
      <c r="ODN635" s="6"/>
      <c r="ODO635" s="6"/>
      <c r="ODP635" s="6"/>
      <c r="ODQ635" s="6"/>
      <c r="ODR635" s="6"/>
      <c r="ODS635" s="6"/>
      <c r="ODT635" s="6"/>
      <c r="ODU635" s="6"/>
      <c r="ODV635" s="6"/>
      <c r="ODW635" s="6"/>
      <c r="ODX635" s="6"/>
      <c r="ODY635" s="6"/>
      <c r="ODZ635" s="6"/>
      <c r="OEA635" s="6"/>
      <c r="OEB635" s="6"/>
      <c r="OEC635" s="6"/>
      <c r="OED635" s="6"/>
      <c r="OEE635" s="6"/>
      <c r="OEF635" s="6"/>
      <c r="OEG635" s="6"/>
      <c r="OEH635" s="6"/>
      <c r="OEI635" s="6"/>
      <c r="OEJ635" s="6"/>
      <c r="OEK635" s="6"/>
      <c r="OEL635" s="6"/>
      <c r="OEM635" s="6"/>
      <c r="OEN635" s="6"/>
      <c r="OEO635" s="6"/>
      <c r="OEP635" s="6"/>
      <c r="OEQ635" s="6"/>
      <c r="OER635" s="6"/>
      <c r="OES635" s="6"/>
      <c r="OET635" s="6"/>
      <c r="OEU635" s="6"/>
      <c r="OEV635" s="6"/>
      <c r="OEW635" s="6"/>
      <c r="OEX635" s="6"/>
      <c r="OEY635" s="6"/>
      <c r="OEZ635" s="6"/>
      <c r="OFA635" s="6"/>
      <c r="OFB635" s="6"/>
      <c r="OFC635" s="6"/>
      <c r="OFD635" s="6"/>
      <c r="OFE635" s="6"/>
      <c r="OFF635" s="6"/>
      <c r="OFG635" s="6"/>
      <c r="OFH635" s="6"/>
      <c r="OFI635" s="6"/>
      <c r="OFJ635" s="6"/>
      <c r="OFK635" s="6"/>
      <c r="OFL635" s="6"/>
      <c r="OFM635" s="6"/>
      <c r="OFN635" s="6"/>
      <c r="OFO635" s="6"/>
      <c r="OFP635" s="6"/>
      <c r="OFQ635" s="6"/>
      <c r="OFR635" s="6"/>
      <c r="OFS635" s="6"/>
      <c r="OFT635" s="6"/>
      <c r="OFU635" s="6"/>
      <c r="OFV635" s="6"/>
      <c r="OFW635" s="6"/>
      <c r="OFX635" s="6"/>
      <c r="OFY635" s="6"/>
      <c r="OFZ635" s="6"/>
      <c r="OGA635" s="6"/>
      <c r="OGB635" s="6"/>
      <c r="OGC635" s="6"/>
      <c r="OGD635" s="6"/>
      <c r="OGE635" s="6"/>
      <c r="OGF635" s="6"/>
      <c r="OGG635" s="6"/>
      <c r="OGH635" s="6"/>
      <c r="OGI635" s="6"/>
      <c r="OGJ635" s="6"/>
      <c r="OGK635" s="6"/>
      <c r="OGL635" s="6"/>
      <c r="OGM635" s="6"/>
      <c r="OGN635" s="6"/>
      <c r="OGO635" s="6"/>
      <c r="OGP635" s="6"/>
      <c r="OGQ635" s="6"/>
      <c r="OGR635" s="6"/>
      <c r="OGS635" s="6"/>
      <c r="OGT635" s="6"/>
      <c r="OGU635" s="6"/>
      <c r="OGV635" s="6"/>
      <c r="OGW635" s="6"/>
      <c r="OGX635" s="6"/>
      <c r="OGY635" s="6"/>
      <c r="OGZ635" s="6"/>
      <c r="OHA635" s="6"/>
      <c r="OHB635" s="6"/>
      <c r="OHC635" s="6"/>
      <c r="OHD635" s="6"/>
      <c r="OHE635" s="6"/>
      <c r="OHF635" s="6"/>
      <c r="OHG635" s="6"/>
      <c r="OHH635" s="6"/>
      <c r="OHI635" s="6"/>
      <c r="OHJ635" s="6"/>
      <c r="OHK635" s="6"/>
      <c r="OHL635" s="6"/>
      <c r="OHM635" s="6"/>
      <c r="OHN635" s="6"/>
      <c r="OHO635" s="6"/>
      <c r="OHP635" s="6"/>
      <c r="OHQ635" s="6"/>
      <c r="OHR635" s="6"/>
      <c r="OHS635" s="6"/>
      <c r="OHT635" s="6"/>
      <c r="OHU635" s="6"/>
      <c r="OHV635" s="6"/>
      <c r="OHW635" s="6"/>
      <c r="OHX635" s="6"/>
      <c r="OHY635" s="6"/>
      <c r="OHZ635" s="6"/>
      <c r="OIA635" s="6"/>
      <c r="OIB635" s="6"/>
      <c r="OIC635" s="6"/>
      <c r="OID635" s="6"/>
      <c r="OIE635" s="6"/>
      <c r="OIF635" s="6"/>
      <c r="OIG635" s="6"/>
      <c r="OIH635" s="6"/>
      <c r="OII635" s="6"/>
      <c r="OIJ635" s="6"/>
      <c r="OIK635" s="6"/>
      <c r="OIL635" s="6"/>
      <c r="OIM635" s="6"/>
      <c r="OIN635" s="6"/>
      <c r="OIO635" s="6"/>
      <c r="OIP635" s="6"/>
      <c r="OIQ635" s="6"/>
      <c r="OIR635" s="6"/>
      <c r="OIS635" s="6"/>
      <c r="OIT635" s="6"/>
      <c r="OIU635" s="6"/>
      <c r="OIV635" s="6"/>
      <c r="OIW635" s="6"/>
      <c r="OIX635" s="6"/>
      <c r="OIY635" s="6"/>
      <c r="OIZ635" s="6"/>
      <c r="OJA635" s="6"/>
      <c r="OJB635" s="6"/>
      <c r="OJC635" s="6"/>
      <c r="OJD635" s="6"/>
      <c r="OJE635" s="6"/>
      <c r="OJF635" s="6"/>
      <c r="OJG635" s="6"/>
      <c r="OJH635" s="6"/>
      <c r="OJI635" s="6"/>
      <c r="OJJ635" s="6"/>
      <c r="OJK635" s="6"/>
      <c r="OJL635" s="6"/>
      <c r="OJM635" s="6"/>
      <c r="OJN635" s="6"/>
      <c r="OJO635" s="6"/>
      <c r="OJP635" s="6"/>
      <c r="OJQ635" s="6"/>
      <c r="OJR635" s="6"/>
      <c r="OJS635" s="6"/>
      <c r="OJT635" s="6"/>
      <c r="OJU635" s="6"/>
      <c r="OJV635" s="6"/>
      <c r="OJW635" s="6"/>
      <c r="OJX635" s="6"/>
      <c r="OJY635" s="6"/>
      <c r="OJZ635" s="6"/>
      <c r="OKA635" s="6"/>
      <c r="OKB635" s="6"/>
      <c r="OKC635" s="6"/>
      <c r="OKD635" s="6"/>
      <c r="OKE635" s="6"/>
      <c r="OKF635" s="6"/>
      <c r="OKG635" s="6"/>
      <c r="OKH635" s="6"/>
      <c r="OKI635" s="6"/>
      <c r="OKJ635" s="6"/>
      <c r="OKK635" s="6"/>
      <c r="OKL635" s="6"/>
      <c r="OKM635" s="6"/>
      <c r="OKN635" s="6"/>
      <c r="OKO635" s="6"/>
      <c r="OKP635" s="6"/>
      <c r="OKQ635" s="6"/>
      <c r="OKR635" s="6"/>
      <c r="OKS635" s="6"/>
      <c r="OKT635" s="6"/>
      <c r="OKU635" s="6"/>
      <c r="OKV635" s="6"/>
      <c r="OKW635" s="6"/>
      <c r="OKX635" s="6"/>
      <c r="OKY635" s="6"/>
      <c r="OKZ635" s="6"/>
      <c r="OLA635" s="6"/>
      <c r="OLB635" s="6"/>
      <c r="OLC635" s="6"/>
      <c r="OLD635" s="6"/>
      <c r="OLE635" s="6"/>
      <c r="OLF635" s="6"/>
      <c r="OLG635" s="6"/>
      <c r="OLH635" s="6"/>
      <c r="OLI635" s="6"/>
      <c r="OLJ635" s="6"/>
      <c r="OLK635" s="6"/>
      <c r="OLL635" s="6"/>
      <c r="OLM635" s="6"/>
      <c r="OLN635" s="6"/>
      <c r="OLO635" s="6"/>
      <c r="OLP635" s="6"/>
      <c r="OLQ635" s="6"/>
      <c r="OLR635" s="6"/>
      <c r="OLS635" s="6"/>
      <c r="OLT635" s="6"/>
      <c r="OLU635" s="6"/>
      <c r="OLV635" s="6"/>
      <c r="OLW635" s="6"/>
      <c r="OLX635" s="6"/>
      <c r="OLY635" s="6"/>
      <c r="OLZ635" s="6"/>
      <c r="OMA635" s="6"/>
      <c r="OMB635" s="6"/>
      <c r="OMC635" s="6"/>
      <c r="OMD635" s="6"/>
      <c r="OME635" s="6"/>
      <c r="OMF635" s="6"/>
      <c r="OMG635" s="6"/>
      <c r="OMH635" s="6"/>
      <c r="OMI635" s="6"/>
      <c r="OMJ635" s="6"/>
      <c r="OMK635" s="6"/>
      <c r="OML635" s="6"/>
      <c r="OMM635" s="6"/>
      <c r="OMN635" s="6"/>
      <c r="OMO635" s="6"/>
      <c r="OMP635" s="6"/>
      <c r="OMQ635" s="6"/>
      <c r="OMR635" s="6"/>
      <c r="OMS635" s="6"/>
      <c r="OMT635" s="6"/>
      <c r="OMU635" s="6"/>
      <c r="OMV635" s="6"/>
      <c r="OMW635" s="6"/>
      <c r="OMX635" s="6"/>
      <c r="OMY635" s="6"/>
      <c r="OMZ635" s="6"/>
      <c r="ONA635" s="6"/>
      <c r="ONB635" s="6"/>
      <c r="ONC635" s="6"/>
      <c r="OND635" s="6"/>
      <c r="ONE635" s="6"/>
      <c r="ONF635" s="6"/>
      <c r="ONG635" s="6"/>
      <c r="ONH635" s="6"/>
      <c r="ONI635" s="6"/>
      <c r="ONJ635" s="6"/>
      <c r="ONK635" s="6"/>
      <c r="ONL635" s="6"/>
      <c r="ONM635" s="6"/>
      <c r="ONN635" s="6"/>
      <c r="ONO635" s="6"/>
      <c r="ONP635" s="6"/>
      <c r="ONQ635" s="6"/>
      <c r="ONR635" s="6"/>
      <c r="ONS635" s="6"/>
      <c r="ONT635" s="6"/>
      <c r="ONU635" s="6"/>
      <c r="ONV635" s="6"/>
      <c r="ONW635" s="6"/>
      <c r="ONX635" s="6"/>
      <c r="ONY635" s="6"/>
      <c r="ONZ635" s="6"/>
      <c r="OOA635" s="6"/>
      <c r="OOB635" s="6"/>
      <c r="OOC635" s="6"/>
      <c r="OOD635" s="6"/>
      <c r="OOE635" s="6"/>
      <c r="OOF635" s="6"/>
      <c r="OOG635" s="6"/>
      <c r="OOH635" s="6"/>
      <c r="OOI635" s="6"/>
      <c r="OOJ635" s="6"/>
      <c r="OOK635" s="6"/>
      <c r="OOL635" s="6"/>
      <c r="OOM635" s="6"/>
      <c r="OON635" s="6"/>
      <c r="OOO635" s="6"/>
      <c r="OOP635" s="6"/>
      <c r="OOQ635" s="6"/>
      <c r="OOR635" s="6"/>
      <c r="OOS635" s="6"/>
      <c r="OOT635" s="6"/>
      <c r="OOU635" s="6"/>
      <c r="OOV635" s="6"/>
      <c r="OOW635" s="6"/>
      <c r="OOX635" s="6"/>
      <c r="OOY635" s="6"/>
      <c r="OOZ635" s="6"/>
      <c r="OPA635" s="6"/>
      <c r="OPB635" s="6"/>
      <c r="OPC635" s="6"/>
      <c r="OPD635" s="6"/>
      <c r="OPE635" s="6"/>
      <c r="OPF635" s="6"/>
      <c r="OPG635" s="6"/>
      <c r="OPH635" s="6"/>
      <c r="OPI635" s="6"/>
      <c r="OPJ635" s="6"/>
      <c r="OPK635" s="6"/>
      <c r="OPL635" s="6"/>
      <c r="OPM635" s="6"/>
      <c r="OPN635" s="6"/>
      <c r="OPO635" s="6"/>
      <c r="OPP635" s="6"/>
      <c r="OPQ635" s="6"/>
      <c r="OPR635" s="6"/>
      <c r="OPS635" s="6"/>
      <c r="OPT635" s="6"/>
      <c r="OPU635" s="6"/>
      <c r="OPV635" s="6"/>
      <c r="OPW635" s="6"/>
      <c r="OPX635" s="6"/>
      <c r="OPY635" s="6"/>
      <c r="OPZ635" s="6"/>
      <c r="OQA635" s="6"/>
      <c r="OQB635" s="6"/>
      <c r="OQC635" s="6"/>
      <c r="OQD635" s="6"/>
      <c r="OQE635" s="6"/>
      <c r="OQF635" s="6"/>
      <c r="OQG635" s="6"/>
      <c r="OQH635" s="6"/>
      <c r="OQI635" s="6"/>
      <c r="OQJ635" s="6"/>
      <c r="OQK635" s="6"/>
      <c r="OQL635" s="6"/>
      <c r="OQM635" s="6"/>
      <c r="OQN635" s="6"/>
      <c r="OQO635" s="6"/>
      <c r="OQP635" s="6"/>
      <c r="OQQ635" s="6"/>
      <c r="OQR635" s="6"/>
      <c r="OQS635" s="6"/>
      <c r="OQT635" s="6"/>
      <c r="OQU635" s="6"/>
      <c r="OQV635" s="6"/>
      <c r="OQW635" s="6"/>
      <c r="OQX635" s="6"/>
      <c r="OQY635" s="6"/>
      <c r="OQZ635" s="6"/>
      <c r="ORA635" s="6"/>
      <c r="ORB635" s="6"/>
      <c r="ORC635" s="6"/>
      <c r="ORD635" s="6"/>
      <c r="ORE635" s="6"/>
      <c r="ORF635" s="6"/>
      <c r="ORG635" s="6"/>
      <c r="ORH635" s="6"/>
      <c r="ORI635" s="6"/>
      <c r="ORJ635" s="6"/>
      <c r="ORK635" s="6"/>
      <c r="ORL635" s="6"/>
      <c r="ORM635" s="6"/>
      <c r="ORN635" s="6"/>
      <c r="ORO635" s="6"/>
      <c r="ORP635" s="6"/>
      <c r="ORQ635" s="6"/>
      <c r="ORR635" s="6"/>
      <c r="ORS635" s="6"/>
      <c r="ORT635" s="6"/>
      <c r="ORU635" s="6"/>
      <c r="ORV635" s="6"/>
      <c r="ORW635" s="6"/>
      <c r="ORX635" s="6"/>
      <c r="ORY635" s="6"/>
      <c r="ORZ635" s="6"/>
      <c r="OSA635" s="6"/>
      <c r="OSB635" s="6"/>
      <c r="OSC635" s="6"/>
      <c r="OSD635" s="6"/>
      <c r="OSE635" s="6"/>
      <c r="OSF635" s="6"/>
      <c r="OSG635" s="6"/>
      <c r="OSH635" s="6"/>
      <c r="OSI635" s="6"/>
      <c r="OSJ635" s="6"/>
      <c r="OSK635" s="6"/>
      <c r="OSL635" s="6"/>
      <c r="OSM635" s="6"/>
      <c r="OSN635" s="6"/>
      <c r="OSO635" s="6"/>
      <c r="OSP635" s="6"/>
      <c r="OSQ635" s="6"/>
      <c r="OSR635" s="6"/>
      <c r="OSS635" s="6"/>
      <c r="OST635" s="6"/>
      <c r="OSU635" s="6"/>
      <c r="OSV635" s="6"/>
      <c r="OSW635" s="6"/>
      <c r="OSX635" s="6"/>
      <c r="OSY635" s="6"/>
      <c r="OSZ635" s="6"/>
      <c r="OTA635" s="6"/>
      <c r="OTB635" s="6"/>
      <c r="OTC635" s="6"/>
      <c r="OTD635" s="6"/>
      <c r="OTE635" s="6"/>
      <c r="OTF635" s="6"/>
      <c r="OTG635" s="6"/>
      <c r="OTH635" s="6"/>
      <c r="OTI635" s="6"/>
      <c r="OTJ635" s="6"/>
      <c r="OTK635" s="6"/>
      <c r="OTL635" s="6"/>
      <c r="OTM635" s="6"/>
      <c r="OTN635" s="6"/>
      <c r="OTO635" s="6"/>
      <c r="OTP635" s="6"/>
      <c r="OTQ635" s="6"/>
      <c r="OTR635" s="6"/>
      <c r="OTS635" s="6"/>
      <c r="OTT635" s="6"/>
      <c r="OTU635" s="6"/>
      <c r="OTV635" s="6"/>
      <c r="OTW635" s="6"/>
      <c r="OTX635" s="6"/>
      <c r="OTY635" s="6"/>
      <c r="OTZ635" s="6"/>
      <c r="OUA635" s="6"/>
      <c r="OUB635" s="6"/>
      <c r="OUC635" s="6"/>
      <c r="OUD635" s="6"/>
      <c r="OUE635" s="6"/>
      <c r="OUF635" s="6"/>
      <c r="OUG635" s="6"/>
      <c r="OUH635" s="6"/>
      <c r="OUI635" s="6"/>
      <c r="OUJ635" s="6"/>
      <c r="OUK635" s="6"/>
      <c r="OUL635" s="6"/>
      <c r="OUM635" s="6"/>
      <c r="OUN635" s="6"/>
      <c r="OUO635" s="6"/>
      <c r="OUP635" s="6"/>
      <c r="OUQ635" s="6"/>
      <c r="OUR635" s="6"/>
      <c r="OUS635" s="6"/>
      <c r="OUT635" s="6"/>
      <c r="OUU635" s="6"/>
      <c r="OUV635" s="6"/>
      <c r="OUW635" s="6"/>
      <c r="OUX635" s="6"/>
      <c r="OUY635" s="6"/>
      <c r="OUZ635" s="6"/>
      <c r="OVA635" s="6"/>
      <c r="OVB635" s="6"/>
      <c r="OVC635" s="6"/>
      <c r="OVD635" s="6"/>
      <c r="OVE635" s="6"/>
      <c r="OVF635" s="6"/>
      <c r="OVG635" s="6"/>
      <c r="OVH635" s="6"/>
      <c r="OVI635" s="6"/>
      <c r="OVJ635" s="6"/>
      <c r="OVK635" s="6"/>
      <c r="OVL635" s="6"/>
      <c r="OVM635" s="6"/>
      <c r="OVN635" s="6"/>
      <c r="OVO635" s="6"/>
      <c r="OVP635" s="6"/>
      <c r="OVQ635" s="6"/>
      <c r="OVR635" s="6"/>
      <c r="OVS635" s="6"/>
      <c r="OVT635" s="6"/>
      <c r="OVU635" s="6"/>
      <c r="OVV635" s="6"/>
      <c r="OVW635" s="6"/>
      <c r="OVX635" s="6"/>
      <c r="OVY635" s="6"/>
      <c r="OVZ635" s="6"/>
      <c r="OWA635" s="6"/>
      <c r="OWB635" s="6"/>
      <c r="OWC635" s="6"/>
      <c r="OWD635" s="6"/>
      <c r="OWE635" s="6"/>
      <c r="OWF635" s="6"/>
      <c r="OWG635" s="6"/>
      <c r="OWH635" s="6"/>
      <c r="OWI635" s="6"/>
      <c r="OWJ635" s="6"/>
      <c r="OWK635" s="6"/>
      <c r="OWL635" s="6"/>
      <c r="OWM635" s="6"/>
      <c r="OWN635" s="6"/>
      <c r="OWO635" s="6"/>
      <c r="OWP635" s="6"/>
      <c r="OWQ635" s="6"/>
      <c r="OWR635" s="6"/>
      <c r="OWS635" s="6"/>
      <c r="OWT635" s="6"/>
      <c r="OWU635" s="6"/>
      <c r="OWV635" s="6"/>
      <c r="OWW635" s="6"/>
      <c r="OWX635" s="6"/>
      <c r="OWY635" s="6"/>
      <c r="OWZ635" s="6"/>
      <c r="OXA635" s="6"/>
      <c r="OXB635" s="6"/>
      <c r="OXC635" s="6"/>
      <c r="OXD635" s="6"/>
      <c r="OXE635" s="6"/>
      <c r="OXF635" s="6"/>
      <c r="OXG635" s="6"/>
      <c r="OXH635" s="6"/>
      <c r="OXI635" s="6"/>
      <c r="OXJ635" s="6"/>
      <c r="OXK635" s="6"/>
      <c r="OXL635" s="6"/>
      <c r="OXM635" s="6"/>
      <c r="OXN635" s="6"/>
      <c r="OXO635" s="6"/>
      <c r="OXP635" s="6"/>
      <c r="OXQ635" s="6"/>
      <c r="OXR635" s="6"/>
      <c r="OXS635" s="6"/>
      <c r="OXT635" s="6"/>
      <c r="OXU635" s="6"/>
      <c r="OXV635" s="6"/>
      <c r="OXW635" s="6"/>
      <c r="OXX635" s="6"/>
      <c r="OXY635" s="6"/>
      <c r="OXZ635" s="6"/>
      <c r="OYA635" s="6"/>
      <c r="OYB635" s="6"/>
      <c r="OYC635" s="6"/>
      <c r="OYD635" s="6"/>
      <c r="OYE635" s="6"/>
      <c r="OYF635" s="6"/>
      <c r="OYG635" s="6"/>
      <c r="OYH635" s="6"/>
      <c r="OYI635" s="6"/>
      <c r="OYJ635" s="6"/>
      <c r="OYK635" s="6"/>
      <c r="OYL635" s="6"/>
      <c r="OYM635" s="6"/>
      <c r="OYN635" s="6"/>
      <c r="OYO635" s="6"/>
      <c r="OYP635" s="6"/>
      <c r="OYQ635" s="6"/>
      <c r="OYR635" s="6"/>
      <c r="OYS635" s="6"/>
      <c r="OYT635" s="6"/>
      <c r="OYU635" s="6"/>
      <c r="OYV635" s="6"/>
      <c r="OYW635" s="6"/>
      <c r="OYX635" s="6"/>
      <c r="OYY635" s="6"/>
      <c r="OYZ635" s="6"/>
      <c r="OZA635" s="6"/>
      <c r="OZB635" s="6"/>
      <c r="OZC635" s="6"/>
      <c r="OZD635" s="6"/>
      <c r="OZE635" s="6"/>
      <c r="OZF635" s="6"/>
      <c r="OZG635" s="6"/>
      <c r="OZH635" s="6"/>
      <c r="OZI635" s="6"/>
      <c r="OZJ635" s="6"/>
      <c r="OZK635" s="6"/>
      <c r="OZL635" s="6"/>
      <c r="OZM635" s="6"/>
      <c r="OZN635" s="6"/>
      <c r="OZO635" s="6"/>
      <c r="OZP635" s="6"/>
      <c r="OZQ635" s="6"/>
      <c r="OZR635" s="6"/>
      <c r="OZS635" s="6"/>
      <c r="OZT635" s="6"/>
      <c r="OZU635" s="6"/>
      <c r="OZV635" s="6"/>
      <c r="OZW635" s="6"/>
      <c r="OZX635" s="6"/>
      <c r="OZY635" s="6"/>
      <c r="OZZ635" s="6"/>
      <c r="PAA635" s="6"/>
      <c r="PAB635" s="6"/>
      <c r="PAC635" s="6"/>
      <c r="PAD635" s="6"/>
      <c r="PAE635" s="6"/>
      <c r="PAF635" s="6"/>
      <c r="PAG635" s="6"/>
      <c r="PAH635" s="6"/>
      <c r="PAI635" s="6"/>
      <c r="PAJ635" s="6"/>
      <c r="PAK635" s="6"/>
      <c r="PAL635" s="6"/>
      <c r="PAM635" s="6"/>
      <c r="PAN635" s="6"/>
      <c r="PAO635" s="6"/>
      <c r="PAP635" s="6"/>
      <c r="PAQ635" s="6"/>
      <c r="PAR635" s="6"/>
      <c r="PAS635" s="6"/>
      <c r="PAT635" s="6"/>
      <c r="PAU635" s="6"/>
      <c r="PAV635" s="6"/>
      <c r="PAW635" s="6"/>
      <c r="PAX635" s="6"/>
      <c r="PAY635" s="6"/>
      <c r="PAZ635" s="6"/>
      <c r="PBA635" s="6"/>
      <c r="PBB635" s="6"/>
      <c r="PBC635" s="6"/>
      <c r="PBD635" s="6"/>
      <c r="PBE635" s="6"/>
      <c r="PBF635" s="6"/>
      <c r="PBG635" s="6"/>
      <c r="PBH635" s="6"/>
      <c r="PBI635" s="6"/>
      <c r="PBJ635" s="6"/>
      <c r="PBK635" s="6"/>
      <c r="PBL635" s="6"/>
      <c r="PBM635" s="6"/>
      <c r="PBN635" s="6"/>
      <c r="PBO635" s="6"/>
      <c r="PBP635" s="6"/>
      <c r="PBQ635" s="6"/>
      <c r="PBR635" s="6"/>
      <c r="PBS635" s="6"/>
      <c r="PBT635" s="6"/>
      <c r="PBU635" s="6"/>
      <c r="PBV635" s="6"/>
      <c r="PBW635" s="6"/>
      <c r="PBX635" s="6"/>
      <c r="PBY635" s="6"/>
      <c r="PBZ635" s="6"/>
      <c r="PCA635" s="6"/>
      <c r="PCB635" s="6"/>
      <c r="PCC635" s="6"/>
      <c r="PCD635" s="6"/>
      <c r="PCE635" s="6"/>
      <c r="PCF635" s="6"/>
      <c r="PCG635" s="6"/>
      <c r="PCH635" s="6"/>
      <c r="PCI635" s="6"/>
      <c r="PCJ635" s="6"/>
      <c r="PCK635" s="6"/>
      <c r="PCL635" s="6"/>
      <c r="PCM635" s="6"/>
      <c r="PCN635" s="6"/>
      <c r="PCO635" s="6"/>
      <c r="PCP635" s="6"/>
      <c r="PCQ635" s="6"/>
      <c r="PCR635" s="6"/>
      <c r="PCS635" s="6"/>
      <c r="PCT635" s="6"/>
      <c r="PCU635" s="6"/>
      <c r="PCV635" s="6"/>
      <c r="PCW635" s="6"/>
      <c r="PCX635" s="6"/>
      <c r="PCY635" s="6"/>
      <c r="PCZ635" s="6"/>
      <c r="PDA635" s="6"/>
      <c r="PDB635" s="6"/>
      <c r="PDC635" s="6"/>
      <c r="PDD635" s="6"/>
      <c r="PDE635" s="6"/>
      <c r="PDF635" s="6"/>
      <c r="PDG635" s="6"/>
      <c r="PDH635" s="6"/>
      <c r="PDI635" s="6"/>
      <c r="PDJ635" s="6"/>
      <c r="PDK635" s="6"/>
      <c r="PDL635" s="6"/>
      <c r="PDM635" s="6"/>
      <c r="PDN635" s="6"/>
      <c r="PDO635" s="6"/>
      <c r="PDP635" s="6"/>
      <c r="PDQ635" s="6"/>
      <c r="PDR635" s="6"/>
      <c r="PDS635" s="6"/>
      <c r="PDT635" s="6"/>
      <c r="PDU635" s="6"/>
      <c r="PDV635" s="6"/>
      <c r="PDW635" s="6"/>
      <c r="PDX635" s="6"/>
      <c r="PDY635" s="6"/>
      <c r="PDZ635" s="6"/>
      <c r="PEA635" s="6"/>
      <c r="PEB635" s="6"/>
      <c r="PEC635" s="6"/>
      <c r="PED635" s="6"/>
      <c r="PEE635" s="6"/>
      <c r="PEF635" s="6"/>
      <c r="PEG635" s="6"/>
      <c r="PEH635" s="6"/>
      <c r="PEI635" s="6"/>
      <c r="PEJ635" s="6"/>
      <c r="PEK635" s="6"/>
      <c r="PEL635" s="6"/>
      <c r="PEM635" s="6"/>
      <c r="PEN635" s="6"/>
      <c r="PEO635" s="6"/>
      <c r="PEP635" s="6"/>
      <c r="PEQ635" s="6"/>
      <c r="PER635" s="6"/>
      <c r="PES635" s="6"/>
      <c r="PET635" s="6"/>
      <c r="PEU635" s="6"/>
      <c r="PEV635" s="6"/>
      <c r="PEW635" s="6"/>
      <c r="PEX635" s="6"/>
      <c r="PEY635" s="6"/>
      <c r="PEZ635" s="6"/>
      <c r="PFA635" s="6"/>
      <c r="PFB635" s="6"/>
      <c r="PFC635" s="6"/>
      <c r="PFD635" s="6"/>
      <c r="PFE635" s="6"/>
      <c r="PFF635" s="6"/>
      <c r="PFG635" s="6"/>
      <c r="PFH635" s="6"/>
      <c r="PFI635" s="6"/>
      <c r="PFJ635" s="6"/>
      <c r="PFK635" s="6"/>
      <c r="PFL635" s="6"/>
      <c r="PFM635" s="6"/>
      <c r="PFN635" s="6"/>
      <c r="PFO635" s="6"/>
      <c r="PFP635" s="6"/>
      <c r="PFQ635" s="6"/>
      <c r="PFR635" s="6"/>
      <c r="PFS635" s="6"/>
      <c r="PFT635" s="6"/>
      <c r="PFU635" s="6"/>
      <c r="PFV635" s="6"/>
      <c r="PFW635" s="6"/>
      <c r="PFX635" s="6"/>
      <c r="PFY635" s="6"/>
      <c r="PFZ635" s="6"/>
      <c r="PGA635" s="6"/>
      <c r="PGB635" s="6"/>
      <c r="PGC635" s="6"/>
      <c r="PGD635" s="6"/>
      <c r="PGE635" s="6"/>
      <c r="PGF635" s="6"/>
      <c r="PGG635" s="6"/>
      <c r="PGH635" s="6"/>
      <c r="PGI635" s="6"/>
      <c r="PGJ635" s="6"/>
      <c r="PGK635" s="6"/>
      <c r="PGL635" s="6"/>
      <c r="PGM635" s="6"/>
      <c r="PGN635" s="6"/>
      <c r="PGO635" s="6"/>
      <c r="PGP635" s="6"/>
      <c r="PGQ635" s="6"/>
      <c r="PGR635" s="6"/>
      <c r="PGS635" s="6"/>
      <c r="PGT635" s="6"/>
      <c r="PGU635" s="6"/>
      <c r="PGV635" s="6"/>
      <c r="PGW635" s="6"/>
      <c r="PGX635" s="6"/>
      <c r="PGY635" s="6"/>
      <c r="PGZ635" s="6"/>
      <c r="PHA635" s="6"/>
      <c r="PHB635" s="6"/>
      <c r="PHC635" s="6"/>
      <c r="PHD635" s="6"/>
      <c r="PHE635" s="6"/>
      <c r="PHF635" s="6"/>
      <c r="PHG635" s="6"/>
      <c r="PHH635" s="6"/>
      <c r="PHI635" s="6"/>
      <c r="PHJ635" s="6"/>
      <c r="PHK635" s="6"/>
      <c r="PHL635" s="6"/>
      <c r="PHM635" s="6"/>
      <c r="PHN635" s="6"/>
      <c r="PHO635" s="6"/>
      <c r="PHP635" s="6"/>
      <c r="PHQ635" s="6"/>
      <c r="PHR635" s="6"/>
      <c r="PHS635" s="6"/>
      <c r="PHT635" s="6"/>
      <c r="PHU635" s="6"/>
      <c r="PHV635" s="6"/>
      <c r="PHW635" s="6"/>
      <c r="PHX635" s="6"/>
      <c r="PHY635" s="6"/>
      <c r="PHZ635" s="6"/>
      <c r="PIA635" s="6"/>
      <c r="PIB635" s="6"/>
      <c r="PIC635" s="6"/>
      <c r="PID635" s="6"/>
      <c r="PIE635" s="6"/>
      <c r="PIF635" s="6"/>
      <c r="PIG635" s="6"/>
      <c r="PIH635" s="6"/>
      <c r="PII635" s="6"/>
      <c r="PIJ635" s="6"/>
      <c r="PIK635" s="6"/>
      <c r="PIL635" s="6"/>
      <c r="PIM635" s="6"/>
      <c r="PIN635" s="6"/>
      <c r="PIO635" s="6"/>
      <c r="PIP635" s="6"/>
      <c r="PIQ635" s="6"/>
      <c r="PIR635" s="6"/>
      <c r="PIS635" s="6"/>
      <c r="PIT635" s="6"/>
      <c r="PIU635" s="6"/>
      <c r="PIV635" s="6"/>
      <c r="PIW635" s="6"/>
      <c r="PIX635" s="6"/>
      <c r="PIY635" s="6"/>
      <c r="PIZ635" s="6"/>
      <c r="PJA635" s="6"/>
      <c r="PJB635" s="6"/>
      <c r="PJC635" s="6"/>
      <c r="PJD635" s="6"/>
      <c r="PJE635" s="6"/>
      <c r="PJF635" s="6"/>
      <c r="PJG635" s="6"/>
      <c r="PJH635" s="6"/>
      <c r="PJI635" s="6"/>
      <c r="PJJ635" s="6"/>
      <c r="PJK635" s="6"/>
      <c r="PJL635" s="6"/>
      <c r="PJM635" s="6"/>
      <c r="PJN635" s="6"/>
      <c r="PJO635" s="6"/>
      <c r="PJP635" s="6"/>
      <c r="PJQ635" s="6"/>
      <c r="PJR635" s="6"/>
      <c r="PJS635" s="6"/>
      <c r="PJT635" s="6"/>
      <c r="PJU635" s="6"/>
      <c r="PJV635" s="6"/>
      <c r="PJW635" s="6"/>
      <c r="PJX635" s="6"/>
      <c r="PJY635" s="6"/>
      <c r="PJZ635" s="6"/>
      <c r="PKA635" s="6"/>
      <c r="PKB635" s="6"/>
      <c r="PKC635" s="6"/>
      <c r="PKD635" s="6"/>
      <c r="PKE635" s="6"/>
      <c r="PKF635" s="6"/>
      <c r="PKG635" s="6"/>
      <c r="PKH635" s="6"/>
      <c r="PKI635" s="6"/>
      <c r="PKJ635" s="6"/>
      <c r="PKK635" s="6"/>
      <c r="PKL635" s="6"/>
      <c r="PKM635" s="6"/>
      <c r="PKN635" s="6"/>
      <c r="PKO635" s="6"/>
      <c r="PKP635" s="6"/>
      <c r="PKQ635" s="6"/>
      <c r="PKR635" s="6"/>
      <c r="PKS635" s="6"/>
      <c r="PKT635" s="6"/>
      <c r="PKU635" s="6"/>
      <c r="PKV635" s="6"/>
      <c r="PKW635" s="6"/>
      <c r="PKX635" s="6"/>
      <c r="PKY635" s="6"/>
      <c r="PKZ635" s="6"/>
      <c r="PLA635" s="6"/>
      <c r="PLB635" s="6"/>
      <c r="PLC635" s="6"/>
      <c r="PLD635" s="6"/>
      <c r="PLE635" s="6"/>
      <c r="PLF635" s="6"/>
      <c r="PLG635" s="6"/>
      <c r="PLH635" s="6"/>
      <c r="PLI635" s="6"/>
      <c r="PLJ635" s="6"/>
      <c r="PLK635" s="6"/>
      <c r="PLL635" s="6"/>
      <c r="PLM635" s="6"/>
      <c r="PLN635" s="6"/>
      <c r="PLO635" s="6"/>
      <c r="PLP635" s="6"/>
      <c r="PLQ635" s="6"/>
      <c r="PLR635" s="6"/>
      <c r="PLS635" s="6"/>
      <c r="PLT635" s="6"/>
      <c r="PLU635" s="6"/>
      <c r="PLV635" s="6"/>
      <c r="PLW635" s="6"/>
      <c r="PLX635" s="6"/>
      <c r="PLY635" s="6"/>
      <c r="PLZ635" s="6"/>
      <c r="PMA635" s="6"/>
      <c r="PMB635" s="6"/>
      <c r="PMC635" s="6"/>
      <c r="PMD635" s="6"/>
      <c r="PME635" s="6"/>
      <c r="PMF635" s="6"/>
      <c r="PMG635" s="6"/>
      <c r="PMH635" s="6"/>
      <c r="PMI635" s="6"/>
      <c r="PMJ635" s="6"/>
      <c r="PMK635" s="6"/>
      <c r="PML635" s="6"/>
      <c r="PMM635" s="6"/>
      <c r="PMN635" s="6"/>
      <c r="PMO635" s="6"/>
      <c r="PMP635" s="6"/>
      <c r="PMQ635" s="6"/>
      <c r="PMR635" s="6"/>
      <c r="PMS635" s="6"/>
      <c r="PMT635" s="6"/>
      <c r="PMU635" s="6"/>
      <c r="PMV635" s="6"/>
      <c r="PMW635" s="6"/>
      <c r="PMX635" s="6"/>
      <c r="PMY635" s="6"/>
      <c r="PMZ635" s="6"/>
      <c r="PNA635" s="6"/>
      <c r="PNB635" s="6"/>
      <c r="PNC635" s="6"/>
      <c r="PND635" s="6"/>
      <c r="PNE635" s="6"/>
      <c r="PNF635" s="6"/>
      <c r="PNG635" s="6"/>
      <c r="PNH635" s="6"/>
      <c r="PNI635" s="6"/>
      <c r="PNJ635" s="6"/>
      <c r="PNK635" s="6"/>
      <c r="PNL635" s="6"/>
      <c r="PNM635" s="6"/>
      <c r="PNN635" s="6"/>
      <c r="PNO635" s="6"/>
      <c r="PNP635" s="6"/>
      <c r="PNQ635" s="6"/>
      <c r="PNR635" s="6"/>
      <c r="PNS635" s="6"/>
      <c r="PNT635" s="6"/>
      <c r="PNU635" s="6"/>
      <c r="PNV635" s="6"/>
      <c r="PNW635" s="6"/>
      <c r="PNX635" s="6"/>
      <c r="PNY635" s="6"/>
      <c r="PNZ635" s="6"/>
      <c r="POA635" s="6"/>
      <c r="POB635" s="6"/>
      <c r="POC635" s="6"/>
      <c r="POD635" s="6"/>
      <c r="POE635" s="6"/>
      <c r="POF635" s="6"/>
      <c r="POG635" s="6"/>
      <c r="POH635" s="6"/>
      <c r="POI635" s="6"/>
      <c r="POJ635" s="6"/>
      <c r="POK635" s="6"/>
      <c r="POL635" s="6"/>
      <c r="POM635" s="6"/>
      <c r="PON635" s="6"/>
      <c r="POO635" s="6"/>
      <c r="POP635" s="6"/>
      <c r="POQ635" s="6"/>
      <c r="POR635" s="6"/>
      <c r="POS635" s="6"/>
      <c r="POT635" s="6"/>
      <c r="POU635" s="6"/>
      <c r="POV635" s="6"/>
      <c r="POW635" s="6"/>
      <c r="POX635" s="6"/>
      <c r="POY635" s="6"/>
      <c r="POZ635" s="6"/>
      <c r="PPA635" s="6"/>
      <c r="PPB635" s="6"/>
      <c r="PPC635" s="6"/>
      <c r="PPD635" s="6"/>
      <c r="PPE635" s="6"/>
      <c r="PPF635" s="6"/>
      <c r="PPG635" s="6"/>
      <c r="PPH635" s="6"/>
      <c r="PPI635" s="6"/>
      <c r="PPJ635" s="6"/>
      <c r="PPK635" s="6"/>
      <c r="PPL635" s="6"/>
      <c r="PPM635" s="6"/>
      <c r="PPN635" s="6"/>
      <c r="PPO635" s="6"/>
      <c r="PPP635" s="6"/>
      <c r="PPQ635" s="6"/>
      <c r="PPR635" s="6"/>
      <c r="PPS635" s="6"/>
      <c r="PPT635" s="6"/>
      <c r="PPU635" s="6"/>
      <c r="PPV635" s="6"/>
      <c r="PPW635" s="6"/>
      <c r="PPX635" s="6"/>
      <c r="PPY635" s="6"/>
      <c r="PPZ635" s="6"/>
      <c r="PQA635" s="6"/>
      <c r="PQB635" s="6"/>
      <c r="PQC635" s="6"/>
      <c r="PQD635" s="6"/>
      <c r="PQE635" s="6"/>
      <c r="PQF635" s="6"/>
      <c r="PQG635" s="6"/>
      <c r="PQH635" s="6"/>
      <c r="PQI635" s="6"/>
      <c r="PQJ635" s="6"/>
      <c r="PQK635" s="6"/>
      <c r="PQL635" s="6"/>
      <c r="PQM635" s="6"/>
      <c r="PQN635" s="6"/>
      <c r="PQO635" s="6"/>
      <c r="PQP635" s="6"/>
      <c r="PQQ635" s="6"/>
      <c r="PQR635" s="6"/>
      <c r="PQS635" s="6"/>
      <c r="PQT635" s="6"/>
      <c r="PQU635" s="6"/>
      <c r="PQV635" s="6"/>
      <c r="PQW635" s="6"/>
      <c r="PQX635" s="6"/>
      <c r="PQY635" s="6"/>
      <c r="PQZ635" s="6"/>
      <c r="PRA635" s="6"/>
      <c r="PRB635" s="6"/>
      <c r="PRC635" s="6"/>
      <c r="PRD635" s="6"/>
      <c r="PRE635" s="6"/>
      <c r="PRF635" s="6"/>
      <c r="PRG635" s="6"/>
      <c r="PRH635" s="6"/>
      <c r="PRI635" s="6"/>
      <c r="PRJ635" s="6"/>
      <c r="PRK635" s="6"/>
      <c r="PRL635" s="6"/>
      <c r="PRM635" s="6"/>
      <c r="PRN635" s="6"/>
      <c r="PRO635" s="6"/>
      <c r="PRP635" s="6"/>
      <c r="PRQ635" s="6"/>
      <c r="PRR635" s="6"/>
      <c r="PRS635" s="6"/>
      <c r="PRT635" s="6"/>
      <c r="PRU635" s="6"/>
      <c r="PRV635" s="6"/>
      <c r="PRW635" s="6"/>
      <c r="PRX635" s="6"/>
      <c r="PRY635" s="6"/>
      <c r="PRZ635" s="6"/>
      <c r="PSA635" s="6"/>
      <c r="PSB635" s="6"/>
      <c r="PSC635" s="6"/>
      <c r="PSD635" s="6"/>
      <c r="PSE635" s="6"/>
      <c r="PSF635" s="6"/>
      <c r="PSG635" s="6"/>
      <c r="PSH635" s="6"/>
      <c r="PSI635" s="6"/>
      <c r="PSJ635" s="6"/>
      <c r="PSK635" s="6"/>
      <c r="PSL635" s="6"/>
      <c r="PSM635" s="6"/>
      <c r="PSN635" s="6"/>
      <c r="PSO635" s="6"/>
      <c r="PSP635" s="6"/>
      <c r="PSQ635" s="6"/>
      <c r="PSR635" s="6"/>
      <c r="PSS635" s="6"/>
      <c r="PST635" s="6"/>
      <c r="PSU635" s="6"/>
      <c r="PSV635" s="6"/>
      <c r="PSW635" s="6"/>
      <c r="PSX635" s="6"/>
      <c r="PSY635" s="6"/>
      <c r="PSZ635" s="6"/>
      <c r="PTA635" s="6"/>
      <c r="PTB635" s="6"/>
      <c r="PTC635" s="6"/>
      <c r="PTD635" s="6"/>
      <c r="PTE635" s="6"/>
      <c r="PTF635" s="6"/>
      <c r="PTG635" s="6"/>
      <c r="PTH635" s="6"/>
      <c r="PTI635" s="6"/>
      <c r="PTJ635" s="6"/>
      <c r="PTK635" s="6"/>
      <c r="PTL635" s="6"/>
      <c r="PTM635" s="6"/>
      <c r="PTN635" s="6"/>
      <c r="PTO635" s="6"/>
      <c r="PTP635" s="6"/>
      <c r="PTQ635" s="6"/>
      <c r="PTR635" s="6"/>
      <c r="PTS635" s="6"/>
      <c r="PTT635" s="6"/>
      <c r="PTU635" s="6"/>
      <c r="PTV635" s="6"/>
      <c r="PTW635" s="6"/>
      <c r="PTX635" s="6"/>
      <c r="PTY635" s="6"/>
      <c r="PTZ635" s="6"/>
      <c r="PUA635" s="6"/>
      <c r="PUB635" s="6"/>
      <c r="PUC635" s="6"/>
      <c r="PUD635" s="6"/>
      <c r="PUE635" s="6"/>
      <c r="PUF635" s="6"/>
      <c r="PUG635" s="6"/>
      <c r="PUH635" s="6"/>
      <c r="PUI635" s="6"/>
      <c r="PUJ635" s="6"/>
      <c r="PUK635" s="6"/>
      <c r="PUL635" s="6"/>
      <c r="PUM635" s="6"/>
      <c r="PUN635" s="6"/>
      <c r="PUO635" s="6"/>
      <c r="PUP635" s="6"/>
      <c r="PUQ635" s="6"/>
      <c r="PUR635" s="6"/>
      <c r="PUS635" s="6"/>
      <c r="PUT635" s="6"/>
      <c r="PUU635" s="6"/>
      <c r="PUV635" s="6"/>
      <c r="PUW635" s="6"/>
      <c r="PUX635" s="6"/>
      <c r="PUY635" s="6"/>
      <c r="PUZ635" s="6"/>
      <c r="PVA635" s="6"/>
      <c r="PVB635" s="6"/>
      <c r="PVC635" s="6"/>
      <c r="PVD635" s="6"/>
      <c r="PVE635" s="6"/>
      <c r="PVF635" s="6"/>
      <c r="PVG635" s="6"/>
      <c r="PVH635" s="6"/>
      <c r="PVI635" s="6"/>
      <c r="PVJ635" s="6"/>
      <c r="PVK635" s="6"/>
      <c r="PVL635" s="6"/>
      <c r="PVM635" s="6"/>
      <c r="PVN635" s="6"/>
      <c r="PVO635" s="6"/>
      <c r="PVP635" s="6"/>
      <c r="PVQ635" s="6"/>
      <c r="PVR635" s="6"/>
      <c r="PVS635" s="6"/>
      <c r="PVT635" s="6"/>
      <c r="PVU635" s="6"/>
      <c r="PVV635" s="6"/>
      <c r="PVW635" s="6"/>
      <c r="PVX635" s="6"/>
      <c r="PVY635" s="6"/>
      <c r="PVZ635" s="6"/>
      <c r="PWA635" s="6"/>
      <c r="PWB635" s="6"/>
      <c r="PWC635" s="6"/>
      <c r="PWD635" s="6"/>
      <c r="PWE635" s="6"/>
      <c r="PWF635" s="6"/>
      <c r="PWG635" s="6"/>
      <c r="PWH635" s="6"/>
      <c r="PWI635" s="6"/>
      <c r="PWJ635" s="6"/>
      <c r="PWK635" s="6"/>
      <c r="PWL635" s="6"/>
      <c r="PWM635" s="6"/>
      <c r="PWN635" s="6"/>
      <c r="PWO635" s="6"/>
      <c r="PWP635" s="6"/>
      <c r="PWQ635" s="6"/>
      <c r="PWR635" s="6"/>
      <c r="PWS635" s="6"/>
      <c r="PWT635" s="6"/>
      <c r="PWU635" s="6"/>
      <c r="PWV635" s="6"/>
      <c r="PWW635" s="6"/>
      <c r="PWX635" s="6"/>
      <c r="PWY635" s="6"/>
      <c r="PWZ635" s="6"/>
      <c r="PXA635" s="6"/>
      <c r="PXB635" s="6"/>
      <c r="PXC635" s="6"/>
      <c r="PXD635" s="6"/>
      <c r="PXE635" s="6"/>
      <c r="PXF635" s="6"/>
      <c r="PXG635" s="6"/>
      <c r="PXH635" s="6"/>
      <c r="PXI635" s="6"/>
      <c r="PXJ635" s="6"/>
      <c r="PXK635" s="6"/>
      <c r="PXL635" s="6"/>
      <c r="PXM635" s="6"/>
      <c r="PXN635" s="6"/>
      <c r="PXO635" s="6"/>
      <c r="PXP635" s="6"/>
      <c r="PXQ635" s="6"/>
      <c r="PXR635" s="6"/>
      <c r="PXS635" s="6"/>
      <c r="PXT635" s="6"/>
      <c r="PXU635" s="6"/>
      <c r="PXV635" s="6"/>
      <c r="PXW635" s="6"/>
      <c r="PXX635" s="6"/>
      <c r="PXY635" s="6"/>
      <c r="PXZ635" s="6"/>
      <c r="PYA635" s="6"/>
      <c r="PYB635" s="6"/>
      <c r="PYC635" s="6"/>
      <c r="PYD635" s="6"/>
      <c r="PYE635" s="6"/>
      <c r="PYF635" s="6"/>
      <c r="PYG635" s="6"/>
      <c r="PYH635" s="6"/>
      <c r="PYI635" s="6"/>
      <c r="PYJ635" s="6"/>
      <c r="PYK635" s="6"/>
      <c r="PYL635" s="6"/>
      <c r="PYM635" s="6"/>
      <c r="PYN635" s="6"/>
      <c r="PYO635" s="6"/>
      <c r="PYP635" s="6"/>
      <c r="PYQ635" s="6"/>
      <c r="PYR635" s="6"/>
      <c r="PYS635" s="6"/>
      <c r="PYT635" s="6"/>
      <c r="PYU635" s="6"/>
      <c r="PYV635" s="6"/>
      <c r="PYW635" s="6"/>
      <c r="PYX635" s="6"/>
      <c r="PYY635" s="6"/>
      <c r="PYZ635" s="6"/>
      <c r="PZA635" s="6"/>
      <c r="PZB635" s="6"/>
      <c r="PZC635" s="6"/>
      <c r="PZD635" s="6"/>
      <c r="PZE635" s="6"/>
      <c r="PZF635" s="6"/>
      <c r="PZG635" s="6"/>
      <c r="PZH635" s="6"/>
      <c r="PZI635" s="6"/>
      <c r="PZJ635" s="6"/>
      <c r="PZK635" s="6"/>
      <c r="PZL635" s="6"/>
      <c r="PZM635" s="6"/>
      <c r="PZN635" s="6"/>
      <c r="PZO635" s="6"/>
      <c r="PZP635" s="6"/>
      <c r="PZQ635" s="6"/>
      <c r="PZR635" s="6"/>
      <c r="PZS635" s="6"/>
      <c r="PZT635" s="6"/>
      <c r="PZU635" s="6"/>
      <c r="PZV635" s="6"/>
      <c r="PZW635" s="6"/>
      <c r="PZX635" s="6"/>
      <c r="PZY635" s="6"/>
      <c r="PZZ635" s="6"/>
      <c r="QAA635" s="6"/>
      <c r="QAB635" s="6"/>
      <c r="QAC635" s="6"/>
      <c r="QAD635" s="6"/>
      <c r="QAE635" s="6"/>
      <c r="QAF635" s="6"/>
      <c r="QAG635" s="6"/>
      <c r="QAH635" s="6"/>
      <c r="QAI635" s="6"/>
      <c r="QAJ635" s="6"/>
      <c r="QAK635" s="6"/>
      <c r="QAL635" s="6"/>
      <c r="QAM635" s="6"/>
      <c r="QAN635" s="6"/>
      <c r="QAO635" s="6"/>
      <c r="QAP635" s="6"/>
      <c r="QAQ635" s="6"/>
      <c r="QAR635" s="6"/>
      <c r="QAS635" s="6"/>
      <c r="QAT635" s="6"/>
      <c r="QAU635" s="6"/>
      <c r="QAV635" s="6"/>
      <c r="QAW635" s="6"/>
      <c r="QAX635" s="6"/>
      <c r="QAY635" s="6"/>
      <c r="QAZ635" s="6"/>
      <c r="QBA635" s="6"/>
      <c r="QBB635" s="6"/>
      <c r="QBC635" s="6"/>
      <c r="QBD635" s="6"/>
      <c r="QBE635" s="6"/>
      <c r="QBF635" s="6"/>
      <c r="QBG635" s="6"/>
      <c r="QBH635" s="6"/>
      <c r="QBI635" s="6"/>
      <c r="QBJ635" s="6"/>
      <c r="QBK635" s="6"/>
      <c r="QBL635" s="6"/>
      <c r="QBM635" s="6"/>
      <c r="QBN635" s="6"/>
      <c r="QBO635" s="6"/>
      <c r="QBP635" s="6"/>
      <c r="QBQ635" s="6"/>
      <c r="QBR635" s="6"/>
      <c r="QBS635" s="6"/>
      <c r="QBT635" s="6"/>
      <c r="QBU635" s="6"/>
      <c r="QBV635" s="6"/>
      <c r="QBW635" s="6"/>
      <c r="QBX635" s="6"/>
      <c r="QBY635" s="6"/>
      <c r="QBZ635" s="6"/>
      <c r="QCA635" s="6"/>
      <c r="QCB635" s="6"/>
      <c r="QCC635" s="6"/>
      <c r="QCD635" s="6"/>
      <c r="QCE635" s="6"/>
      <c r="QCF635" s="6"/>
      <c r="QCG635" s="6"/>
      <c r="QCH635" s="6"/>
      <c r="QCI635" s="6"/>
      <c r="QCJ635" s="6"/>
      <c r="QCK635" s="6"/>
      <c r="QCL635" s="6"/>
      <c r="QCM635" s="6"/>
      <c r="QCN635" s="6"/>
      <c r="QCO635" s="6"/>
      <c r="QCP635" s="6"/>
      <c r="QCQ635" s="6"/>
      <c r="QCR635" s="6"/>
      <c r="QCS635" s="6"/>
      <c r="QCT635" s="6"/>
      <c r="QCU635" s="6"/>
      <c r="QCV635" s="6"/>
      <c r="QCW635" s="6"/>
      <c r="QCX635" s="6"/>
      <c r="QCY635" s="6"/>
      <c r="QCZ635" s="6"/>
      <c r="QDA635" s="6"/>
      <c r="QDB635" s="6"/>
      <c r="QDC635" s="6"/>
      <c r="QDD635" s="6"/>
      <c r="QDE635" s="6"/>
      <c r="QDF635" s="6"/>
      <c r="QDG635" s="6"/>
      <c r="QDH635" s="6"/>
      <c r="QDI635" s="6"/>
      <c r="QDJ635" s="6"/>
      <c r="QDK635" s="6"/>
      <c r="QDL635" s="6"/>
      <c r="QDM635" s="6"/>
      <c r="QDN635" s="6"/>
      <c r="QDO635" s="6"/>
      <c r="QDP635" s="6"/>
      <c r="QDQ635" s="6"/>
      <c r="QDR635" s="6"/>
      <c r="QDS635" s="6"/>
      <c r="QDT635" s="6"/>
      <c r="QDU635" s="6"/>
      <c r="QDV635" s="6"/>
      <c r="QDW635" s="6"/>
      <c r="QDX635" s="6"/>
      <c r="QDY635" s="6"/>
      <c r="QDZ635" s="6"/>
      <c r="QEA635" s="6"/>
      <c r="QEB635" s="6"/>
      <c r="QEC635" s="6"/>
      <c r="QED635" s="6"/>
      <c r="QEE635" s="6"/>
      <c r="QEF635" s="6"/>
      <c r="QEG635" s="6"/>
      <c r="QEH635" s="6"/>
      <c r="QEI635" s="6"/>
      <c r="QEJ635" s="6"/>
      <c r="QEK635" s="6"/>
      <c r="QEL635" s="6"/>
      <c r="QEM635" s="6"/>
      <c r="QEN635" s="6"/>
      <c r="QEO635" s="6"/>
      <c r="QEP635" s="6"/>
      <c r="QEQ635" s="6"/>
      <c r="QER635" s="6"/>
      <c r="QES635" s="6"/>
      <c r="QET635" s="6"/>
      <c r="QEU635" s="6"/>
      <c r="QEV635" s="6"/>
      <c r="QEW635" s="6"/>
      <c r="QEX635" s="6"/>
      <c r="QEY635" s="6"/>
      <c r="QEZ635" s="6"/>
      <c r="QFA635" s="6"/>
      <c r="QFB635" s="6"/>
      <c r="QFC635" s="6"/>
      <c r="QFD635" s="6"/>
      <c r="QFE635" s="6"/>
      <c r="QFF635" s="6"/>
      <c r="QFG635" s="6"/>
      <c r="QFH635" s="6"/>
      <c r="QFI635" s="6"/>
      <c r="QFJ635" s="6"/>
      <c r="QFK635" s="6"/>
      <c r="QFL635" s="6"/>
      <c r="QFM635" s="6"/>
      <c r="QFN635" s="6"/>
      <c r="QFO635" s="6"/>
      <c r="QFP635" s="6"/>
      <c r="QFQ635" s="6"/>
      <c r="QFR635" s="6"/>
      <c r="QFS635" s="6"/>
      <c r="QFT635" s="6"/>
      <c r="QFU635" s="6"/>
      <c r="QFV635" s="6"/>
      <c r="QFW635" s="6"/>
      <c r="QFX635" s="6"/>
      <c r="QFY635" s="6"/>
      <c r="QFZ635" s="6"/>
      <c r="QGA635" s="6"/>
      <c r="QGB635" s="6"/>
      <c r="QGC635" s="6"/>
      <c r="QGD635" s="6"/>
      <c r="QGE635" s="6"/>
      <c r="QGF635" s="6"/>
      <c r="QGG635" s="6"/>
      <c r="QGH635" s="6"/>
      <c r="QGI635" s="6"/>
      <c r="QGJ635" s="6"/>
      <c r="QGK635" s="6"/>
      <c r="QGL635" s="6"/>
      <c r="QGM635" s="6"/>
      <c r="QGN635" s="6"/>
      <c r="QGO635" s="6"/>
      <c r="QGP635" s="6"/>
      <c r="QGQ635" s="6"/>
      <c r="QGR635" s="6"/>
      <c r="QGS635" s="6"/>
      <c r="QGT635" s="6"/>
      <c r="QGU635" s="6"/>
      <c r="QGV635" s="6"/>
      <c r="QGW635" s="6"/>
      <c r="QGX635" s="6"/>
      <c r="QGY635" s="6"/>
      <c r="QGZ635" s="6"/>
      <c r="QHA635" s="6"/>
      <c r="QHB635" s="6"/>
      <c r="QHC635" s="6"/>
      <c r="QHD635" s="6"/>
      <c r="QHE635" s="6"/>
      <c r="QHF635" s="6"/>
      <c r="QHG635" s="6"/>
      <c r="QHH635" s="6"/>
      <c r="QHI635" s="6"/>
      <c r="QHJ635" s="6"/>
      <c r="QHK635" s="6"/>
      <c r="QHL635" s="6"/>
      <c r="QHM635" s="6"/>
      <c r="QHN635" s="6"/>
      <c r="QHO635" s="6"/>
      <c r="QHP635" s="6"/>
      <c r="QHQ635" s="6"/>
      <c r="QHR635" s="6"/>
      <c r="QHS635" s="6"/>
      <c r="QHT635" s="6"/>
      <c r="QHU635" s="6"/>
      <c r="QHV635" s="6"/>
      <c r="QHW635" s="6"/>
      <c r="QHX635" s="6"/>
      <c r="QHY635" s="6"/>
      <c r="QHZ635" s="6"/>
      <c r="QIA635" s="6"/>
      <c r="QIB635" s="6"/>
      <c r="QIC635" s="6"/>
      <c r="QID635" s="6"/>
      <c r="QIE635" s="6"/>
      <c r="QIF635" s="6"/>
      <c r="QIG635" s="6"/>
      <c r="QIH635" s="6"/>
      <c r="QII635" s="6"/>
      <c r="QIJ635" s="6"/>
      <c r="QIK635" s="6"/>
      <c r="QIL635" s="6"/>
      <c r="QIM635" s="6"/>
      <c r="QIN635" s="6"/>
      <c r="QIO635" s="6"/>
      <c r="QIP635" s="6"/>
      <c r="QIQ635" s="6"/>
      <c r="QIR635" s="6"/>
      <c r="QIS635" s="6"/>
      <c r="QIT635" s="6"/>
      <c r="QIU635" s="6"/>
      <c r="QIV635" s="6"/>
      <c r="QIW635" s="6"/>
      <c r="QIX635" s="6"/>
      <c r="QIY635" s="6"/>
      <c r="QIZ635" s="6"/>
      <c r="QJA635" s="6"/>
      <c r="QJB635" s="6"/>
      <c r="QJC635" s="6"/>
      <c r="QJD635" s="6"/>
      <c r="QJE635" s="6"/>
      <c r="QJF635" s="6"/>
      <c r="QJG635" s="6"/>
      <c r="QJH635" s="6"/>
      <c r="QJI635" s="6"/>
      <c r="QJJ635" s="6"/>
      <c r="QJK635" s="6"/>
      <c r="QJL635" s="6"/>
      <c r="QJM635" s="6"/>
      <c r="QJN635" s="6"/>
      <c r="QJO635" s="6"/>
      <c r="QJP635" s="6"/>
      <c r="QJQ635" s="6"/>
      <c r="QJR635" s="6"/>
      <c r="QJS635" s="6"/>
      <c r="QJT635" s="6"/>
      <c r="QJU635" s="6"/>
      <c r="QJV635" s="6"/>
      <c r="QJW635" s="6"/>
      <c r="QJX635" s="6"/>
      <c r="QJY635" s="6"/>
      <c r="QJZ635" s="6"/>
      <c r="QKA635" s="6"/>
      <c r="QKB635" s="6"/>
      <c r="QKC635" s="6"/>
      <c r="QKD635" s="6"/>
      <c r="QKE635" s="6"/>
      <c r="QKF635" s="6"/>
      <c r="QKG635" s="6"/>
      <c r="QKH635" s="6"/>
      <c r="QKI635" s="6"/>
      <c r="QKJ635" s="6"/>
      <c r="QKK635" s="6"/>
      <c r="QKL635" s="6"/>
      <c r="QKM635" s="6"/>
      <c r="QKN635" s="6"/>
      <c r="QKO635" s="6"/>
      <c r="QKP635" s="6"/>
      <c r="QKQ635" s="6"/>
      <c r="QKR635" s="6"/>
      <c r="QKS635" s="6"/>
      <c r="QKT635" s="6"/>
      <c r="QKU635" s="6"/>
      <c r="QKV635" s="6"/>
      <c r="QKW635" s="6"/>
      <c r="QKX635" s="6"/>
      <c r="QKY635" s="6"/>
      <c r="QKZ635" s="6"/>
      <c r="QLA635" s="6"/>
      <c r="QLB635" s="6"/>
      <c r="QLC635" s="6"/>
      <c r="QLD635" s="6"/>
      <c r="QLE635" s="6"/>
      <c r="QLF635" s="6"/>
      <c r="QLG635" s="6"/>
      <c r="QLH635" s="6"/>
      <c r="QLI635" s="6"/>
      <c r="QLJ635" s="6"/>
      <c r="QLK635" s="6"/>
      <c r="QLL635" s="6"/>
      <c r="QLM635" s="6"/>
      <c r="QLN635" s="6"/>
      <c r="QLO635" s="6"/>
      <c r="QLP635" s="6"/>
      <c r="QLQ635" s="6"/>
      <c r="QLR635" s="6"/>
      <c r="QLS635" s="6"/>
      <c r="QLT635" s="6"/>
      <c r="QLU635" s="6"/>
      <c r="QLV635" s="6"/>
      <c r="QLW635" s="6"/>
      <c r="QLX635" s="6"/>
      <c r="QLY635" s="6"/>
      <c r="QLZ635" s="6"/>
      <c r="QMA635" s="6"/>
      <c r="QMB635" s="6"/>
      <c r="QMC635" s="6"/>
      <c r="QMD635" s="6"/>
      <c r="QME635" s="6"/>
      <c r="QMF635" s="6"/>
      <c r="QMG635" s="6"/>
      <c r="QMH635" s="6"/>
      <c r="QMI635" s="6"/>
      <c r="QMJ635" s="6"/>
      <c r="QMK635" s="6"/>
      <c r="QML635" s="6"/>
      <c r="QMM635" s="6"/>
      <c r="QMN635" s="6"/>
      <c r="QMO635" s="6"/>
      <c r="QMP635" s="6"/>
      <c r="QMQ635" s="6"/>
      <c r="QMR635" s="6"/>
      <c r="QMS635" s="6"/>
      <c r="QMT635" s="6"/>
      <c r="QMU635" s="6"/>
      <c r="QMV635" s="6"/>
      <c r="QMW635" s="6"/>
      <c r="QMX635" s="6"/>
      <c r="QMY635" s="6"/>
      <c r="QMZ635" s="6"/>
      <c r="QNA635" s="6"/>
      <c r="QNB635" s="6"/>
      <c r="QNC635" s="6"/>
      <c r="QND635" s="6"/>
      <c r="QNE635" s="6"/>
      <c r="QNF635" s="6"/>
      <c r="QNG635" s="6"/>
      <c r="QNH635" s="6"/>
      <c r="QNI635" s="6"/>
      <c r="QNJ635" s="6"/>
      <c r="QNK635" s="6"/>
      <c r="QNL635" s="6"/>
      <c r="QNM635" s="6"/>
      <c r="QNN635" s="6"/>
      <c r="QNO635" s="6"/>
      <c r="QNP635" s="6"/>
      <c r="QNQ635" s="6"/>
      <c r="QNR635" s="6"/>
      <c r="QNS635" s="6"/>
      <c r="QNT635" s="6"/>
      <c r="QNU635" s="6"/>
      <c r="QNV635" s="6"/>
      <c r="QNW635" s="6"/>
      <c r="QNX635" s="6"/>
      <c r="QNY635" s="6"/>
      <c r="QNZ635" s="6"/>
      <c r="QOA635" s="6"/>
      <c r="QOB635" s="6"/>
      <c r="QOC635" s="6"/>
      <c r="QOD635" s="6"/>
      <c r="QOE635" s="6"/>
      <c r="QOF635" s="6"/>
      <c r="QOG635" s="6"/>
      <c r="QOH635" s="6"/>
      <c r="QOI635" s="6"/>
      <c r="QOJ635" s="6"/>
      <c r="QOK635" s="6"/>
      <c r="QOL635" s="6"/>
      <c r="QOM635" s="6"/>
      <c r="QON635" s="6"/>
      <c r="QOO635" s="6"/>
      <c r="QOP635" s="6"/>
      <c r="QOQ635" s="6"/>
      <c r="QOR635" s="6"/>
      <c r="QOS635" s="6"/>
      <c r="QOT635" s="6"/>
      <c r="QOU635" s="6"/>
      <c r="QOV635" s="6"/>
      <c r="QOW635" s="6"/>
      <c r="QOX635" s="6"/>
      <c r="QOY635" s="6"/>
      <c r="QOZ635" s="6"/>
      <c r="QPA635" s="6"/>
      <c r="QPB635" s="6"/>
      <c r="QPC635" s="6"/>
      <c r="QPD635" s="6"/>
      <c r="QPE635" s="6"/>
      <c r="QPF635" s="6"/>
      <c r="QPG635" s="6"/>
      <c r="QPH635" s="6"/>
      <c r="QPI635" s="6"/>
      <c r="QPJ635" s="6"/>
      <c r="QPK635" s="6"/>
      <c r="QPL635" s="6"/>
      <c r="QPM635" s="6"/>
      <c r="QPN635" s="6"/>
      <c r="QPO635" s="6"/>
      <c r="QPP635" s="6"/>
      <c r="QPQ635" s="6"/>
      <c r="QPR635" s="6"/>
      <c r="QPS635" s="6"/>
      <c r="QPT635" s="6"/>
      <c r="QPU635" s="6"/>
      <c r="QPV635" s="6"/>
      <c r="QPW635" s="6"/>
      <c r="QPX635" s="6"/>
      <c r="QPY635" s="6"/>
      <c r="QPZ635" s="6"/>
      <c r="QQA635" s="6"/>
      <c r="QQB635" s="6"/>
      <c r="QQC635" s="6"/>
      <c r="QQD635" s="6"/>
      <c r="QQE635" s="6"/>
      <c r="QQF635" s="6"/>
      <c r="QQG635" s="6"/>
      <c r="QQH635" s="6"/>
      <c r="QQI635" s="6"/>
      <c r="QQJ635" s="6"/>
      <c r="QQK635" s="6"/>
      <c r="QQL635" s="6"/>
      <c r="QQM635" s="6"/>
      <c r="QQN635" s="6"/>
      <c r="QQO635" s="6"/>
      <c r="QQP635" s="6"/>
      <c r="QQQ635" s="6"/>
      <c r="QQR635" s="6"/>
      <c r="QQS635" s="6"/>
      <c r="QQT635" s="6"/>
      <c r="QQU635" s="6"/>
      <c r="QQV635" s="6"/>
      <c r="QQW635" s="6"/>
      <c r="QQX635" s="6"/>
      <c r="QQY635" s="6"/>
      <c r="QQZ635" s="6"/>
      <c r="QRA635" s="6"/>
      <c r="QRB635" s="6"/>
      <c r="QRC635" s="6"/>
      <c r="QRD635" s="6"/>
      <c r="QRE635" s="6"/>
      <c r="QRF635" s="6"/>
      <c r="QRG635" s="6"/>
      <c r="QRH635" s="6"/>
      <c r="QRI635" s="6"/>
      <c r="QRJ635" s="6"/>
      <c r="QRK635" s="6"/>
      <c r="QRL635" s="6"/>
      <c r="QRM635" s="6"/>
      <c r="QRN635" s="6"/>
      <c r="QRO635" s="6"/>
      <c r="QRP635" s="6"/>
      <c r="QRQ635" s="6"/>
      <c r="QRR635" s="6"/>
      <c r="QRS635" s="6"/>
      <c r="QRT635" s="6"/>
      <c r="QRU635" s="6"/>
      <c r="QRV635" s="6"/>
      <c r="QRW635" s="6"/>
      <c r="QRX635" s="6"/>
      <c r="QRY635" s="6"/>
      <c r="QRZ635" s="6"/>
      <c r="QSA635" s="6"/>
      <c r="QSB635" s="6"/>
      <c r="QSC635" s="6"/>
      <c r="QSD635" s="6"/>
      <c r="QSE635" s="6"/>
      <c r="QSF635" s="6"/>
      <c r="QSG635" s="6"/>
      <c r="QSH635" s="6"/>
      <c r="QSI635" s="6"/>
      <c r="QSJ635" s="6"/>
      <c r="QSK635" s="6"/>
      <c r="QSL635" s="6"/>
      <c r="QSM635" s="6"/>
      <c r="QSN635" s="6"/>
      <c r="QSO635" s="6"/>
      <c r="QSP635" s="6"/>
      <c r="QSQ635" s="6"/>
      <c r="QSR635" s="6"/>
      <c r="QSS635" s="6"/>
      <c r="QST635" s="6"/>
      <c r="QSU635" s="6"/>
      <c r="QSV635" s="6"/>
      <c r="QSW635" s="6"/>
      <c r="QSX635" s="6"/>
      <c r="QSY635" s="6"/>
      <c r="QSZ635" s="6"/>
      <c r="QTA635" s="6"/>
      <c r="QTB635" s="6"/>
      <c r="QTC635" s="6"/>
      <c r="QTD635" s="6"/>
      <c r="QTE635" s="6"/>
      <c r="QTF635" s="6"/>
      <c r="QTG635" s="6"/>
      <c r="QTH635" s="6"/>
      <c r="QTI635" s="6"/>
      <c r="QTJ635" s="6"/>
      <c r="QTK635" s="6"/>
      <c r="QTL635" s="6"/>
      <c r="QTM635" s="6"/>
      <c r="QTN635" s="6"/>
      <c r="QTO635" s="6"/>
      <c r="QTP635" s="6"/>
      <c r="QTQ635" s="6"/>
      <c r="QTR635" s="6"/>
      <c r="QTS635" s="6"/>
      <c r="QTT635" s="6"/>
      <c r="QTU635" s="6"/>
      <c r="QTV635" s="6"/>
      <c r="QTW635" s="6"/>
      <c r="QTX635" s="6"/>
      <c r="QTY635" s="6"/>
      <c r="QTZ635" s="6"/>
      <c r="QUA635" s="6"/>
      <c r="QUB635" s="6"/>
      <c r="QUC635" s="6"/>
      <c r="QUD635" s="6"/>
      <c r="QUE635" s="6"/>
      <c r="QUF635" s="6"/>
      <c r="QUG635" s="6"/>
      <c r="QUH635" s="6"/>
      <c r="QUI635" s="6"/>
      <c r="QUJ635" s="6"/>
      <c r="QUK635" s="6"/>
      <c r="QUL635" s="6"/>
      <c r="QUM635" s="6"/>
      <c r="QUN635" s="6"/>
      <c r="QUO635" s="6"/>
      <c r="QUP635" s="6"/>
      <c r="QUQ635" s="6"/>
      <c r="QUR635" s="6"/>
      <c r="QUS635" s="6"/>
      <c r="QUT635" s="6"/>
      <c r="QUU635" s="6"/>
      <c r="QUV635" s="6"/>
      <c r="QUW635" s="6"/>
      <c r="QUX635" s="6"/>
      <c r="QUY635" s="6"/>
      <c r="QUZ635" s="6"/>
      <c r="QVA635" s="6"/>
      <c r="QVB635" s="6"/>
      <c r="QVC635" s="6"/>
      <c r="QVD635" s="6"/>
      <c r="QVE635" s="6"/>
      <c r="QVF635" s="6"/>
      <c r="QVG635" s="6"/>
      <c r="QVH635" s="6"/>
      <c r="QVI635" s="6"/>
      <c r="QVJ635" s="6"/>
      <c r="QVK635" s="6"/>
      <c r="QVL635" s="6"/>
      <c r="QVM635" s="6"/>
      <c r="QVN635" s="6"/>
      <c r="QVO635" s="6"/>
      <c r="QVP635" s="6"/>
      <c r="QVQ635" s="6"/>
      <c r="QVR635" s="6"/>
      <c r="QVS635" s="6"/>
      <c r="QVT635" s="6"/>
      <c r="QVU635" s="6"/>
      <c r="QVV635" s="6"/>
      <c r="QVW635" s="6"/>
      <c r="QVX635" s="6"/>
      <c r="QVY635" s="6"/>
      <c r="QVZ635" s="6"/>
      <c r="QWA635" s="6"/>
      <c r="QWB635" s="6"/>
      <c r="QWC635" s="6"/>
      <c r="QWD635" s="6"/>
      <c r="QWE635" s="6"/>
      <c r="QWF635" s="6"/>
      <c r="QWG635" s="6"/>
      <c r="QWH635" s="6"/>
      <c r="QWI635" s="6"/>
      <c r="QWJ635" s="6"/>
      <c r="QWK635" s="6"/>
      <c r="QWL635" s="6"/>
      <c r="QWM635" s="6"/>
      <c r="QWN635" s="6"/>
      <c r="QWO635" s="6"/>
      <c r="QWP635" s="6"/>
      <c r="QWQ635" s="6"/>
      <c r="QWR635" s="6"/>
      <c r="QWS635" s="6"/>
      <c r="QWT635" s="6"/>
      <c r="QWU635" s="6"/>
      <c r="QWV635" s="6"/>
      <c r="QWW635" s="6"/>
      <c r="QWX635" s="6"/>
      <c r="QWY635" s="6"/>
      <c r="QWZ635" s="6"/>
      <c r="QXA635" s="6"/>
      <c r="QXB635" s="6"/>
      <c r="QXC635" s="6"/>
      <c r="QXD635" s="6"/>
      <c r="QXE635" s="6"/>
      <c r="QXF635" s="6"/>
      <c r="QXG635" s="6"/>
      <c r="QXH635" s="6"/>
      <c r="QXI635" s="6"/>
      <c r="QXJ635" s="6"/>
      <c r="QXK635" s="6"/>
      <c r="QXL635" s="6"/>
      <c r="QXM635" s="6"/>
      <c r="QXN635" s="6"/>
      <c r="QXO635" s="6"/>
      <c r="QXP635" s="6"/>
      <c r="QXQ635" s="6"/>
      <c r="QXR635" s="6"/>
      <c r="QXS635" s="6"/>
      <c r="QXT635" s="6"/>
      <c r="QXU635" s="6"/>
      <c r="QXV635" s="6"/>
      <c r="QXW635" s="6"/>
      <c r="QXX635" s="6"/>
      <c r="QXY635" s="6"/>
      <c r="QXZ635" s="6"/>
      <c r="QYA635" s="6"/>
      <c r="QYB635" s="6"/>
      <c r="QYC635" s="6"/>
      <c r="QYD635" s="6"/>
      <c r="QYE635" s="6"/>
      <c r="QYF635" s="6"/>
      <c r="QYG635" s="6"/>
      <c r="QYH635" s="6"/>
      <c r="QYI635" s="6"/>
      <c r="QYJ635" s="6"/>
      <c r="QYK635" s="6"/>
      <c r="QYL635" s="6"/>
      <c r="QYM635" s="6"/>
      <c r="QYN635" s="6"/>
      <c r="QYO635" s="6"/>
      <c r="QYP635" s="6"/>
      <c r="QYQ635" s="6"/>
      <c r="QYR635" s="6"/>
      <c r="QYS635" s="6"/>
      <c r="QYT635" s="6"/>
      <c r="QYU635" s="6"/>
      <c r="QYV635" s="6"/>
      <c r="QYW635" s="6"/>
      <c r="QYX635" s="6"/>
      <c r="QYY635" s="6"/>
      <c r="QYZ635" s="6"/>
      <c r="QZA635" s="6"/>
      <c r="QZB635" s="6"/>
      <c r="QZC635" s="6"/>
      <c r="QZD635" s="6"/>
      <c r="QZE635" s="6"/>
      <c r="QZF635" s="6"/>
      <c r="QZG635" s="6"/>
      <c r="QZH635" s="6"/>
      <c r="QZI635" s="6"/>
      <c r="QZJ635" s="6"/>
      <c r="QZK635" s="6"/>
      <c r="QZL635" s="6"/>
      <c r="QZM635" s="6"/>
      <c r="QZN635" s="6"/>
      <c r="QZO635" s="6"/>
      <c r="QZP635" s="6"/>
      <c r="QZQ635" s="6"/>
      <c r="QZR635" s="6"/>
      <c r="QZS635" s="6"/>
      <c r="QZT635" s="6"/>
      <c r="QZU635" s="6"/>
      <c r="QZV635" s="6"/>
      <c r="QZW635" s="6"/>
      <c r="QZX635" s="6"/>
      <c r="QZY635" s="6"/>
      <c r="QZZ635" s="6"/>
      <c r="RAA635" s="6"/>
      <c r="RAB635" s="6"/>
      <c r="RAC635" s="6"/>
      <c r="RAD635" s="6"/>
      <c r="RAE635" s="6"/>
      <c r="RAF635" s="6"/>
      <c r="RAG635" s="6"/>
      <c r="RAH635" s="6"/>
      <c r="RAI635" s="6"/>
      <c r="RAJ635" s="6"/>
      <c r="RAK635" s="6"/>
      <c r="RAL635" s="6"/>
      <c r="RAM635" s="6"/>
      <c r="RAN635" s="6"/>
      <c r="RAO635" s="6"/>
      <c r="RAP635" s="6"/>
      <c r="RAQ635" s="6"/>
      <c r="RAR635" s="6"/>
      <c r="RAS635" s="6"/>
      <c r="RAT635" s="6"/>
      <c r="RAU635" s="6"/>
      <c r="RAV635" s="6"/>
      <c r="RAW635" s="6"/>
      <c r="RAX635" s="6"/>
      <c r="RAY635" s="6"/>
      <c r="RAZ635" s="6"/>
      <c r="RBA635" s="6"/>
      <c r="RBB635" s="6"/>
      <c r="RBC635" s="6"/>
      <c r="RBD635" s="6"/>
      <c r="RBE635" s="6"/>
      <c r="RBF635" s="6"/>
      <c r="RBG635" s="6"/>
      <c r="RBH635" s="6"/>
      <c r="RBI635" s="6"/>
      <c r="RBJ635" s="6"/>
      <c r="RBK635" s="6"/>
      <c r="RBL635" s="6"/>
      <c r="RBM635" s="6"/>
      <c r="RBN635" s="6"/>
      <c r="RBO635" s="6"/>
      <c r="RBP635" s="6"/>
      <c r="RBQ635" s="6"/>
      <c r="RBR635" s="6"/>
      <c r="RBS635" s="6"/>
      <c r="RBT635" s="6"/>
      <c r="RBU635" s="6"/>
      <c r="RBV635" s="6"/>
      <c r="RBW635" s="6"/>
      <c r="RBX635" s="6"/>
      <c r="RBY635" s="6"/>
      <c r="RBZ635" s="6"/>
      <c r="RCA635" s="6"/>
      <c r="RCB635" s="6"/>
      <c r="RCC635" s="6"/>
      <c r="RCD635" s="6"/>
      <c r="RCE635" s="6"/>
      <c r="RCF635" s="6"/>
      <c r="RCG635" s="6"/>
      <c r="RCH635" s="6"/>
      <c r="RCI635" s="6"/>
      <c r="RCJ635" s="6"/>
      <c r="RCK635" s="6"/>
      <c r="RCL635" s="6"/>
      <c r="RCM635" s="6"/>
      <c r="RCN635" s="6"/>
      <c r="RCO635" s="6"/>
      <c r="RCP635" s="6"/>
      <c r="RCQ635" s="6"/>
      <c r="RCR635" s="6"/>
      <c r="RCS635" s="6"/>
      <c r="RCT635" s="6"/>
      <c r="RCU635" s="6"/>
      <c r="RCV635" s="6"/>
      <c r="RCW635" s="6"/>
      <c r="RCX635" s="6"/>
      <c r="RCY635" s="6"/>
      <c r="RCZ635" s="6"/>
      <c r="RDA635" s="6"/>
      <c r="RDB635" s="6"/>
      <c r="RDC635" s="6"/>
      <c r="RDD635" s="6"/>
      <c r="RDE635" s="6"/>
      <c r="RDF635" s="6"/>
      <c r="RDG635" s="6"/>
      <c r="RDH635" s="6"/>
      <c r="RDI635" s="6"/>
      <c r="RDJ635" s="6"/>
      <c r="RDK635" s="6"/>
      <c r="RDL635" s="6"/>
      <c r="RDM635" s="6"/>
      <c r="RDN635" s="6"/>
      <c r="RDO635" s="6"/>
      <c r="RDP635" s="6"/>
      <c r="RDQ635" s="6"/>
      <c r="RDR635" s="6"/>
      <c r="RDS635" s="6"/>
      <c r="RDT635" s="6"/>
      <c r="RDU635" s="6"/>
      <c r="RDV635" s="6"/>
      <c r="RDW635" s="6"/>
      <c r="RDX635" s="6"/>
      <c r="RDY635" s="6"/>
      <c r="RDZ635" s="6"/>
      <c r="REA635" s="6"/>
      <c r="REB635" s="6"/>
      <c r="REC635" s="6"/>
      <c r="RED635" s="6"/>
      <c r="REE635" s="6"/>
      <c r="REF635" s="6"/>
      <c r="REG635" s="6"/>
      <c r="REH635" s="6"/>
      <c r="REI635" s="6"/>
      <c r="REJ635" s="6"/>
      <c r="REK635" s="6"/>
      <c r="REL635" s="6"/>
      <c r="REM635" s="6"/>
      <c r="REN635" s="6"/>
      <c r="REO635" s="6"/>
      <c r="REP635" s="6"/>
      <c r="REQ635" s="6"/>
      <c r="RER635" s="6"/>
      <c r="RES635" s="6"/>
      <c r="RET635" s="6"/>
      <c r="REU635" s="6"/>
      <c r="REV635" s="6"/>
      <c r="REW635" s="6"/>
      <c r="REX635" s="6"/>
      <c r="REY635" s="6"/>
      <c r="REZ635" s="6"/>
      <c r="RFA635" s="6"/>
      <c r="RFB635" s="6"/>
      <c r="RFC635" s="6"/>
      <c r="RFD635" s="6"/>
      <c r="RFE635" s="6"/>
      <c r="RFF635" s="6"/>
      <c r="RFG635" s="6"/>
      <c r="RFH635" s="6"/>
      <c r="RFI635" s="6"/>
      <c r="RFJ635" s="6"/>
      <c r="RFK635" s="6"/>
      <c r="RFL635" s="6"/>
      <c r="RFM635" s="6"/>
      <c r="RFN635" s="6"/>
      <c r="RFO635" s="6"/>
      <c r="RFP635" s="6"/>
      <c r="RFQ635" s="6"/>
      <c r="RFR635" s="6"/>
      <c r="RFS635" s="6"/>
      <c r="RFT635" s="6"/>
      <c r="RFU635" s="6"/>
      <c r="RFV635" s="6"/>
      <c r="RFW635" s="6"/>
      <c r="RFX635" s="6"/>
      <c r="RFY635" s="6"/>
      <c r="RFZ635" s="6"/>
      <c r="RGA635" s="6"/>
      <c r="RGB635" s="6"/>
      <c r="RGC635" s="6"/>
      <c r="RGD635" s="6"/>
      <c r="RGE635" s="6"/>
      <c r="RGF635" s="6"/>
      <c r="RGG635" s="6"/>
      <c r="RGH635" s="6"/>
      <c r="RGI635" s="6"/>
      <c r="RGJ635" s="6"/>
      <c r="RGK635" s="6"/>
      <c r="RGL635" s="6"/>
      <c r="RGM635" s="6"/>
      <c r="RGN635" s="6"/>
      <c r="RGO635" s="6"/>
      <c r="RGP635" s="6"/>
      <c r="RGQ635" s="6"/>
      <c r="RGR635" s="6"/>
      <c r="RGS635" s="6"/>
      <c r="RGT635" s="6"/>
      <c r="RGU635" s="6"/>
      <c r="RGV635" s="6"/>
      <c r="RGW635" s="6"/>
      <c r="RGX635" s="6"/>
      <c r="RGY635" s="6"/>
      <c r="RGZ635" s="6"/>
      <c r="RHA635" s="6"/>
      <c r="RHB635" s="6"/>
      <c r="RHC635" s="6"/>
      <c r="RHD635" s="6"/>
      <c r="RHE635" s="6"/>
      <c r="RHF635" s="6"/>
      <c r="RHG635" s="6"/>
      <c r="RHH635" s="6"/>
      <c r="RHI635" s="6"/>
      <c r="RHJ635" s="6"/>
      <c r="RHK635" s="6"/>
      <c r="RHL635" s="6"/>
      <c r="RHM635" s="6"/>
      <c r="RHN635" s="6"/>
      <c r="RHO635" s="6"/>
      <c r="RHP635" s="6"/>
      <c r="RHQ635" s="6"/>
      <c r="RHR635" s="6"/>
      <c r="RHS635" s="6"/>
      <c r="RHT635" s="6"/>
      <c r="RHU635" s="6"/>
      <c r="RHV635" s="6"/>
      <c r="RHW635" s="6"/>
      <c r="RHX635" s="6"/>
      <c r="RHY635" s="6"/>
      <c r="RHZ635" s="6"/>
      <c r="RIA635" s="6"/>
      <c r="RIB635" s="6"/>
      <c r="RIC635" s="6"/>
      <c r="RID635" s="6"/>
      <c r="RIE635" s="6"/>
      <c r="RIF635" s="6"/>
      <c r="RIG635" s="6"/>
      <c r="RIH635" s="6"/>
      <c r="RII635" s="6"/>
      <c r="RIJ635" s="6"/>
      <c r="RIK635" s="6"/>
      <c r="RIL635" s="6"/>
      <c r="RIM635" s="6"/>
      <c r="RIN635" s="6"/>
      <c r="RIO635" s="6"/>
      <c r="RIP635" s="6"/>
      <c r="RIQ635" s="6"/>
      <c r="RIR635" s="6"/>
      <c r="RIS635" s="6"/>
      <c r="RIT635" s="6"/>
      <c r="RIU635" s="6"/>
      <c r="RIV635" s="6"/>
      <c r="RIW635" s="6"/>
      <c r="RIX635" s="6"/>
      <c r="RIY635" s="6"/>
      <c r="RIZ635" s="6"/>
      <c r="RJA635" s="6"/>
      <c r="RJB635" s="6"/>
      <c r="RJC635" s="6"/>
      <c r="RJD635" s="6"/>
      <c r="RJE635" s="6"/>
      <c r="RJF635" s="6"/>
      <c r="RJG635" s="6"/>
      <c r="RJH635" s="6"/>
      <c r="RJI635" s="6"/>
      <c r="RJJ635" s="6"/>
      <c r="RJK635" s="6"/>
      <c r="RJL635" s="6"/>
      <c r="RJM635" s="6"/>
      <c r="RJN635" s="6"/>
      <c r="RJO635" s="6"/>
      <c r="RJP635" s="6"/>
      <c r="RJQ635" s="6"/>
      <c r="RJR635" s="6"/>
      <c r="RJS635" s="6"/>
      <c r="RJT635" s="6"/>
      <c r="RJU635" s="6"/>
      <c r="RJV635" s="6"/>
      <c r="RJW635" s="6"/>
      <c r="RJX635" s="6"/>
      <c r="RJY635" s="6"/>
      <c r="RJZ635" s="6"/>
      <c r="RKA635" s="6"/>
      <c r="RKB635" s="6"/>
      <c r="RKC635" s="6"/>
      <c r="RKD635" s="6"/>
      <c r="RKE635" s="6"/>
      <c r="RKF635" s="6"/>
      <c r="RKG635" s="6"/>
      <c r="RKH635" s="6"/>
      <c r="RKI635" s="6"/>
      <c r="RKJ635" s="6"/>
      <c r="RKK635" s="6"/>
      <c r="RKL635" s="6"/>
      <c r="RKM635" s="6"/>
      <c r="RKN635" s="6"/>
      <c r="RKO635" s="6"/>
      <c r="RKP635" s="6"/>
      <c r="RKQ635" s="6"/>
      <c r="RKR635" s="6"/>
      <c r="RKS635" s="6"/>
      <c r="RKT635" s="6"/>
      <c r="RKU635" s="6"/>
      <c r="RKV635" s="6"/>
      <c r="RKW635" s="6"/>
      <c r="RKX635" s="6"/>
      <c r="RKY635" s="6"/>
      <c r="RKZ635" s="6"/>
      <c r="RLA635" s="6"/>
      <c r="RLB635" s="6"/>
      <c r="RLC635" s="6"/>
      <c r="RLD635" s="6"/>
      <c r="RLE635" s="6"/>
      <c r="RLF635" s="6"/>
      <c r="RLG635" s="6"/>
      <c r="RLH635" s="6"/>
      <c r="RLI635" s="6"/>
      <c r="RLJ635" s="6"/>
      <c r="RLK635" s="6"/>
      <c r="RLL635" s="6"/>
      <c r="RLM635" s="6"/>
      <c r="RLN635" s="6"/>
      <c r="RLO635" s="6"/>
      <c r="RLP635" s="6"/>
      <c r="RLQ635" s="6"/>
      <c r="RLR635" s="6"/>
      <c r="RLS635" s="6"/>
      <c r="RLT635" s="6"/>
      <c r="RLU635" s="6"/>
      <c r="RLV635" s="6"/>
      <c r="RLW635" s="6"/>
      <c r="RLX635" s="6"/>
      <c r="RLY635" s="6"/>
      <c r="RLZ635" s="6"/>
      <c r="RMA635" s="6"/>
      <c r="RMB635" s="6"/>
      <c r="RMC635" s="6"/>
      <c r="RMD635" s="6"/>
      <c r="RME635" s="6"/>
      <c r="RMF635" s="6"/>
      <c r="RMG635" s="6"/>
      <c r="RMH635" s="6"/>
      <c r="RMI635" s="6"/>
      <c r="RMJ635" s="6"/>
      <c r="RMK635" s="6"/>
      <c r="RML635" s="6"/>
      <c r="RMM635" s="6"/>
      <c r="RMN635" s="6"/>
      <c r="RMO635" s="6"/>
      <c r="RMP635" s="6"/>
      <c r="RMQ635" s="6"/>
      <c r="RMR635" s="6"/>
      <c r="RMS635" s="6"/>
      <c r="RMT635" s="6"/>
      <c r="RMU635" s="6"/>
      <c r="RMV635" s="6"/>
      <c r="RMW635" s="6"/>
      <c r="RMX635" s="6"/>
      <c r="RMY635" s="6"/>
      <c r="RMZ635" s="6"/>
      <c r="RNA635" s="6"/>
      <c r="RNB635" s="6"/>
      <c r="RNC635" s="6"/>
      <c r="RND635" s="6"/>
      <c r="RNE635" s="6"/>
      <c r="RNF635" s="6"/>
      <c r="RNG635" s="6"/>
      <c r="RNH635" s="6"/>
      <c r="RNI635" s="6"/>
      <c r="RNJ635" s="6"/>
      <c r="RNK635" s="6"/>
      <c r="RNL635" s="6"/>
      <c r="RNM635" s="6"/>
      <c r="RNN635" s="6"/>
      <c r="RNO635" s="6"/>
      <c r="RNP635" s="6"/>
      <c r="RNQ635" s="6"/>
      <c r="RNR635" s="6"/>
      <c r="RNS635" s="6"/>
      <c r="RNT635" s="6"/>
      <c r="RNU635" s="6"/>
      <c r="RNV635" s="6"/>
      <c r="RNW635" s="6"/>
      <c r="RNX635" s="6"/>
      <c r="RNY635" s="6"/>
      <c r="RNZ635" s="6"/>
      <c r="ROA635" s="6"/>
      <c r="ROB635" s="6"/>
      <c r="ROC635" s="6"/>
      <c r="ROD635" s="6"/>
      <c r="ROE635" s="6"/>
      <c r="ROF635" s="6"/>
      <c r="ROG635" s="6"/>
      <c r="ROH635" s="6"/>
      <c r="ROI635" s="6"/>
      <c r="ROJ635" s="6"/>
      <c r="ROK635" s="6"/>
      <c r="ROL635" s="6"/>
      <c r="ROM635" s="6"/>
      <c r="RON635" s="6"/>
      <c r="ROO635" s="6"/>
      <c r="ROP635" s="6"/>
      <c r="ROQ635" s="6"/>
      <c r="ROR635" s="6"/>
      <c r="ROS635" s="6"/>
      <c r="ROT635" s="6"/>
      <c r="ROU635" s="6"/>
      <c r="ROV635" s="6"/>
      <c r="ROW635" s="6"/>
      <c r="ROX635" s="6"/>
      <c r="ROY635" s="6"/>
      <c r="ROZ635" s="6"/>
      <c r="RPA635" s="6"/>
      <c r="RPB635" s="6"/>
      <c r="RPC635" s="6"/>
      <c r="RPD635" s="6"/>
      <c r="RPE635" s="6"/>
      <c r="RPF635" s="6"/>
      <c r="RPG635" s="6"/>
      <c r="RPH635" s="6"/>
      <c r="RPI635" s="6"/>
      <c r="RPJ635" s="6"/>
      <c r="RPK635" s="6"/>
      <c r="RPL635" s="6"/>
      <c r="RPM635" s="6"/>
      <c r="RPN635" s="6"/>
      <c r="RPO635" s="6"/>
      <c r="RPP635" s="6"/>
      <c r="RPQ635" s="6"/>
      <c r="RPR635" s="6"/>
      <c r="RPS635" s="6"/>
      <c r="RPT635" s="6"/>
      <c r="RPU635" s="6"/>
      <c r="RPV635" s="6"/>
      <c r="RPW635" s="6"/>
      <c r="RPX635" s="6"/>
      <c r="RPY635" s="6"/>
      <c r="RPZ635" s="6"/>
      <c r="RQA635" s="6"/>
      <c r="RQB635" s="6"/>
      <c r="RQC635" s="6"/>
      <c r="RQD635" s="6"/>
      <c r="RQE635" s="6"/>
      <c r="RQF635" s="6"/>
      <c r="RQG635" s="6"/>
      <c r="RQH635" s="6"/>
      <c r="RQI635" s="6"/>
      <c r="RQJ635" s="6"/>
      <c r="RQK635" s="6"/>
      <c r="RQL635" s="6"/>
      <c r="RQM635" s="6"/>
      <c r="RQN635" s="6"/>
      <c r="RQO635" s="6"/>
      <c r="RQP635" s="6"/>
      <c r="RQQ635" s="6"/>
      <c r="RQR635" s="6"/>
      <c r="RQS635" s="6"/>
      <c r="RQT635" s="6"/>
      <c r="RQU635" s="6"/>
      <c r="RQV635" s="6"/>
      <c r="RQW635" s="6"/>
      <c r="RQX635" s="6"/>
      <c r="RQY635" s="6"/>
      <c r="RQZ635" s="6"/>
      <c r="RRA635" s="6"/>
      <c r="RRB635" s="6"/>
      <c r="RRC635" s="6"/>
      <c r="RRD635" s="6"/>
      <c r="RRE635" s="6"/>
      <c r="RRF635" s="6"/>
      <c r="RRG635" s="6"/>
      <c r="RRH635" s="6"/>
      <c r="RRI635" s="6"/>
      <c r="RRJ635" s="6"/>
      <c r="RRK635" s="6"/>
      <c r="RRL635" s="6"/>
      <c r="RRM635" s="6"/>
      <c r="RRN635" s="6"/>
      <c r="RRO635" s="6"/>
      <c r="RRP635" s="6"/>
      <c r="RRQ635" s="6"/>
      <c r="RRR635" s="6"/>
      <c r="RRS635" s="6"/>
      <c r="RRT635" s="6"/>
      <c r="RRU635" s="6"/>
      <c r="RRV635" s="6"/>
      <c r="RRW635" s="6"/>
      <c r="RRX635" s="6"/>
      <c r="RRY635" s="6"/>
      <c r="RRZ635" s="6"/>
      <c r="RSA635" s="6"/>
      <c r="RSB635" s="6"/>
      <c r="RSC635" s="6"/>
      <c r="RSD635" s="6"/>
      <c r="RSE635" s="6"/>
      <c r="RSF635" s="6"/>
      <c r="RSG635" s="6"/>
      <c r="RSH635" s="6"/>
      <c r="RSI635" s="6"/>
      <c r="RSJ635" s="6"/>
      <c r="RSK635" s="6"/>
      <c r="RSL635" s="6"/>
      <c r="RSM635" s="6"/>
      <c r="RSN635" s="6"/>
      <c r="RSO635" s="6"/>
      <c r="RSP635" s="6"/>
      <c r="RSQ635" s="6"/>
      <c r="RSR635" s="6"/>
      <c r="RSS635" s="6"/>
      <c r="RST635" s="6"/>
      <c r="RSU635" s="6"/>
      <c r="RSV635" s="6"/>
      <c r="RSW635" s="6"/>
      <c r="RSX635" s="6"/>
      <c r="RSY635" s="6"/>
      <c r="RSZ635" s="6"/>
      <c r="RTA635" s="6"/>
      <c r="RTB635" s="6"/>
      <c r="RTC635" s="6"/>
      <c r="RTD635" s="6"/>
      <c r="RTE635" s="6"/>
      <c r="RTF635" s="6"/>
      <c r="RTG635" s="6"/>
      <c r="RTH635" s="6"/>
      <c r="RTI635" s="6"/>
      <c r="RTJ635" s="6"/>
      <c r="RTK635" s="6"/>
      <c r="RTL635" s="6"/>
      <c r="RTM635" s="6"/>
      <c r="RTN635" s="6"/>
      <c r="RTO635" s="6"/>
      <c r="RTP635" s="6"/>
      <c r="RTQ635" s="6"/>
      <c r="RTR635" s="6"/>
      <c r="RTS635" s="6"/>
      <c r="RTT635" s="6"/>
      <c r="RTU635" s="6"/>
      <c r="RTV635" s="6"/>
      <c r="RTW635" s="6"/>
      <c r="RTX635" s="6"/>
      <c r="RTY635" s="6"/>
      <c r="RTZ635" s="6"/>
      <c r="RUA635" s="6"/>
      <c r="RUB635" s="6"/>
      <c r="RUC635" s="6"/>
      <c r="RUD635" s="6"/>
      <c r="RUE635" s="6"/>
      <c r="RUF635" s="6"/>
      <c r="RUG635" s="6"/>
      <c r="RUH635" s="6"/>
      <c r="RUI635" s="6"/>
      <c r="RUJ635" s="6"/>
      <c r="RUK635" s="6"/>
      <c r="RUL635" s="6"/>
      <c r="RUM635" s="6"/>
      <c r="RUN635" s="6"/>
      <c r="RUO635" s="6"/>
      <c r="RUP635" s="6"/>
      <c r="RUQ635" s="6"/>
      <c r="RUR635" s="6"/>
      <c r="RUS635" s="6"/>
      <c r="RUT635" s="6"/>
      <c r="RUU635" s="6"/>
      <c r="RUV635" s="6"/>
      <c r="RUW635" s="6"/>
      <c r="RUX635" s="6"/>
      <c r="RUY635" s="6"/>
      <c r="RUZ635" s="6"/>
      <c r="RVA635" s="6"/>
      <c r="RVB635" s="6"/>
      <c r="RVC635" s="6"/>
      <c r="RVD635" s="6"/>
      <c r="RVE635" s="6"/>
      <c r="RVF635" s="6"/>
      <c r="RVG635" s="6"/>
      <c r="RVH635" s="6"/>
      <c r="RVI635" s="6"/>
      <c r="RVJ635" s="6"/>
      <c r="RVK635" s="6"/>
      <c r="RVL635" s="6"/>
      <c r="RVM635" s="6"/>
      <c r="RVN635" s="6"/>
      <c r="RVO635" s="6"/>
      <c r="RVP635" s="6"/>
      <c r="RVQ635" s="6"/>
      <c r="RVR635" s="6"/>
      <c r="RVS635" s="6"/>
      <c r="RVT635" s="6"/>
      <c r="RVU635" s="6"/>
      <c r="RVV635" s="6"/>
      <c r="RVW635" s="6"/>
      <c r="RVX635" s="6"/>
      <c r="RVY635" s="6"/>
      <c r="RVZ635" s="6"/>
      <c r="RWA635" s="6"/>
      <c r="RWB635" s="6"/>
      <c r="RWC635" s="6"/>
      <c r="RWD635" s="6"/>
      <c r="RWE635" s="6"/>
      <c r="RWF635" s="6"/>
      <c r="RWG635" s="6"/>
      <c r="RWH635" s="6"/>
      <c r="RWI635" s="6"/>
      <c r="RWJ635" s="6"/>
      <c r="RWK635" s="6"/>
      <c r="RWL635" s="6"/>
      <c r="RWM635" s="6"/>
      <c r="RWN635" s="6"/>
      <c r="RWO635" s="6"/>
      <c r="RWP635" s="6"/>
      <c r="RWQ635" s="6"/>
      <c r="RWR635" s="6"/>
      <c r="RWS635" s="6"/>
      <c r="RWT635" s="6"/>
      <c r="RWU635" s="6"/>
      <c r="RWV635" s="6"/>
      <c r="RWW635" s="6"/>
      <c r="RWX635" s="6"/>
      <c r="RWY635" s="6"/>
      <c r="RWZ635" s="6"/>
      <c r="RXA635" s="6"/>
      <c r="RXB635" s="6"/>
      <c r="RXC635" s="6"/>
      <c r="RXD635" s="6"/>
      <c r="RXE635" s="6"/>
      <c r="RXF635" s="6"/>
      <c r="RXG635" s="6"/>
      <c r="RXH635" s="6"/>
      <c r="RXI635" s="6"/>
      <c r="RXJ635" s="6"/>
      <c r="RXK635" s="6"/>
      <c r="RXL635" s="6"/>
      <c r="RXM635" s="6"/>
      <c r="RXN635" s="6"/>
      <c r="RXO635" s="6"/>
      <c r="RXP635" s="6"/>
      <c r="RXQ635" s="6"/>
      <c r="RXR635" s="6"/>
      <c r="RXS635" s="6"/>
      <c r="RXT635" s="6"/>
      <c r="RXU635" s="6"/>
      <c r="RXV635" s="6"/>
      <c r="RXW635" s="6"/>
      <c r="RXX635" s="6"/>
      <c r="RXY635" s="6"/>
      <c r="RXZ635" s="6"/>
      <c r="RYA635" s="6"/>
      <c r="RYB635" s="6"/>
      <c r="RYC635" s="6"/>
      <c r="RYD635" s="6"/>
      <c r="RYE635" s="6"/>
      <c r="RYF635" s="6"/>
      <c r="RYG635" s="6"/>
      <c r="RYH635" s="6"/>
      <c r="RYI635" s="6"/>
      <c r="RYJ635" s="6"/>
      <c r="RYK635" s="6"/>
      <c r="RYL635" s="6"/>
      <c r="RYM635" s="6"/>
      <c r="RYN635" s="6"/>
      <c r="RYO635" s="6"/>
      <c r="RYP635" s="6"/>
      <c r="RYQ635" s="6"/>
      <c r="RYR635" s="6"/>
      <c r="RYS635" s="6"/>
      <c r="RYT635" s="6"/>
      <c r="RYU635" s="6"/>
      <c r="RYV635" s="6"/>
      <c r="RYW635" s="6"/>
      <c r="RYX635" s="6"/>
      <c r="RYY635" s="6"/>
      <c r="RYZ635" s="6"/>
      <c r="RZA635" s="6"/>
      <c r="RZB635" s="6"/>
      <c r="RZC635" s="6"/>
      <c r="RZD635" s="6"/>
      <c r="RZE635" s="6"/>
      <c r="RZF635" s="6"/>
      <c r="RZG635" s="6"/>
      <c r="RZH635" s="6"/>
      <c r="RZI635" s="6"/>
      <c r="RZJ635" s="6"/>
      <c r="RZK635" s="6"/>
      <c r="RZL635" s="6"/>
      <c r="RZM635" s="6"/>
      <c r="RZN635" s="6"/>
      <c r="RZO635" s="6"/>
      <c r="RZP635" s="6"/>
      <c r="RZQ635" s="6"/>
      <c r="RZR635" s="6"/>
      <c r="RZS635" s="6"/>
      <c r="RZT635" s="6"/>
      <c r="RZU635" s="6"/>
      <c r="RZV635" s="6"/>
      <c r="RZW635" s="6"/>
      <c r="RZX635" s="6"/>
      <c r="RZY635" s="6"/>
      <c r="RZZ635" s="6"/>
      <c r="SAA635" s="6"/>
      <c r="SAB635" s="6"/>
      <c r="SAC635" s="6"/>
      <c r="SAD635" s="6"/>
      <c r="SAE635" s="6"/>
      <c r="SAF635" s="6"/>
      <c r="SAG635" s="6"/>
      <c r="SAH635" s="6"/>
      <c r="SAI635" s="6"/>
      <c r="SAJ635" s="6"/>
      <c r="SAK635" s="6"/>
      <c r="SAL635" s="6"/>
      <c r="SAM635" s="6"/>
      <c r="SAN635" s="6"/>
      <c r="SAO635" s="6"/>
      <c r="SAP635" s="6"/>
      <c r="SAQ635" s="6"/>
      <c r="SAR635" s="6"/>
      <c r="SAS635" s="6"/>
      <c r="SAT635" s="6"/>
      <c r="SAU635" s="6"/>
      <c r="SAV635" s="6"/>
      <c r="SAW635" s="6"/>
      <c r="SAX635" s="6"/>
      <c r="SAY635" s="6"/>
      <c r="SAZ635" s="6"/>
      <c r="SBA635" s="6"/>
      <c r="SBB635" s="6"/>
      <c r="SBC635" s="6"/>
      <c r="SBD635" s="6"/>
      <c r="SBE635" s="6"/>
      <c r="SBF635" s="6"/>
      <c r="SBG635" s="6"/>
      <c r="SBH635" s="6"/>
      <c r="SBI635" s="6"/>
      <c r="SBJ635" s="6"/>
      <c r="SBK635" s="6"/>
      <c r="SBL635" s="6"/>
      <c r="SBM635" s="6"/>
      <c r="SBN635" s="6"/>
      <c r="SBO635" s="6"/>
      <c r="SBP635" s="6"/>
      <c r="SBQ635" s="6"/>
      <c r="SBR635" s="6"/>
      <c r="SBS635" s="6"/>
      <c r="SBT635" s="6"/>
      <c r="SBU635" s="6"/>
      <c r="SBV635" s="6"/>
      <c r="SBW635" s="6"/>
      <c r="SBX635" s="6"/>
      <c r="SBY635" s="6"/>
      <c r="SBZ635" s="6"/>
      <c r="SCA635" s="6"/>
      <c r="SCB635" s="6"/>
      <c r="SCC635" s="6"/>
      <c r="SCD635" s="6"/>
      <c r="SCE635" s="6"/>
      <c r="SCF635" s="6"/>
      <c r="SCG635" s="6"/>
      <c r="SCH635" s="6"/>
      <c r="SCI635" s="6"/>
      <c r="SCJ635" s="6"/>
      <c r="SCK635" s="6"/>
      <c r="SCL635" s="6"/>
      <c r="SCM635" s="6"/>
      <c r="SCN635" s="6"/>
      <c r="SCO635" s="6"/>
      <c r="SCP635" s="6"/>
      <c r="SCQ635" s="6"/>
      <c r="SCR635" s="6"/>
      <c r="SCS635" s="6"/>
      <c r="SCT635" s="6"/>
      <c r="SCU635" s="6"/>
      <c r="SCV635" s="6"/>
      <c r="SCW635" s="6"/>
      <c r="SCX635" s="6"/>
      <c r="SCY635" s="6"/>
      <c r="SCZ635" s="6"/>
      <c r="SDA635" s="6"/>
      <c r="SDB635" s="6"/>
      <c r="SDC635" s="6"/>
      <c r="SDD635" s="6"/>
      <c r="SDE635" s="6"/>
      <c r="SDF635" s="6"/>
      <c r="SDG635" s="6"/>
      <c r="SDH635" s="6"/>
      <c r="SDI635" s="6"/>
      <c r="SDJ635" s="6"/>
      <c r="SDK635" s="6"/>
      <c r="SDL635" s="6"/>
      <c r="SDM635" s="6"/>
      <c r="SDN635" s="6"/>
      <c r="SDO635" s="6"/>
      <c r="SDP635" s="6"/>
      <c r="SDQ635" s="6"/>
      <c r="SDR635" s="6"/>
      <c r="SDS635" s="6"/>
      <c r="SDT635" s="6"/>
      <c r="SDU635" s="6"/>
      <c r="SDV635" s="6"/>
      <c r="SDW635" s="6"/>
      <c r="SDX635" s="6"/>
      <c r="SDY635" s="6"/>
      <c r="SDZ635" s="6"/>
      <c r="SEA635" s="6"/>
      <c r="SEB635" s="6"/>
      <c r="SEC635" s="6"/>
      <c r="SED635" s="6"/>
      <c r="SEE635" s="6"/>
      <c r="SEF635" s="6"/>
      <c r="SEG635" s="6"/>
      <c r="SEH635" s="6"/>
      <c r="SEI635" s="6"/>
      <c r="SEJ635" s="6"/>
      <c r="SEK635" s="6"/>
      <c r="SEL635" s="6"/>
      <c r="SEM635" s="6"/>
      <c r="SEN635" s="6"/>
      <c r="SEO635" s="6"/>
      <c r="SEP635" s="6"/>
      <c r="SEQ635" s="6"/>
      <c r="SER635" s="6"/>
      <c r="SES635" s="6"/>
      <c r="SET635" s="6"/>
      <c r="SEU635" s="6"/>
      <c r="SEV635" s="6"/>
      <c r="SEW635" s="6"/>
      <c r="SEX635" s="6"/>
      <c r="SEY635" s="6"/>
      <c r="SEZ635" s="6"/>
      <c r="SFA635" s="6"/>
      <c r="SFB635" s="6"/>
      <c r="SFC635" s="6"/>
      <c r="SFD635" s="6"/>
      <c r="SFE635" s="6"/>
      <c r="SFF635" s="6"/>
      <c r="SFG635" s="6"/>
      <c r="SFH635" s="6"/>
      <c r="SFI635" s="6"/>
      <c r="SFJ635" s="6"/>
      <c r="SFK635" s="6"/>
      <c r="SFL635" s="6"/>
      <c r="SFM635" s="6"/>
      <c r="SFN635" s="6"/>
      <c r="SFO635" s="6"/>
      <c r="SFP635" s="6"/>
      <c r="SFQ635" s="6"/>
      <c r="SFR635" s="6"/>
      <c r="SFS635" s="6"/>
      <c r="SFT635" s="6"/>
      <c r="SFU635" s="6"/>
      <c r="SFV635" s="6"/>
      <c r="SFW635" s="6"/>
      <c r="SFX635" s="6"/>
      <c r="SFY635" s="6"/>
      <c r="SFZ635" s="6"/>
      <c r="SGA635" s="6"/>
      <c r="SGB635" s="6"/>
      <c r="SGC635" s="6"/>
      <c r="SGD635" s="6"/>
      <c r="SGE635" s="6"/>
      <c r="SGF635" s="6"/>
      <c r="SGG635" s="6"/>
      <c r="SGH635" s="6"/>
      <c r="SGI635" s="6"/>
      <c r="SGJ635" s="6"/>
      <c r="SGK635" s="6"/>
      <c r="SGL635" s="6"/>
      <c r="SGM635" s="6"/>
      <c r="SGN635" s="6"/>
      <c r="SGO635" s="6"/>
      <c r="SGP635" s="6"/>
      <c r="SGQ635" s="6"/>
      <c r="SGR635" s="6"/>
      <c r="SGS635" s="6"/>
      <c r="SGT635" s="6"/>
      <c r="SGU635" s="6"/>
      <c r="SGV635" s="6"/>
      <c r="SGW635" s="6"/>
      <c r="SGX635" s="6"/>
      <c r="SGY635" s="6"/>
      <c r="SGZ635" s="6"/>
      <c r="SHA635" s="6"/>
      <c r="SHB635" s="6"/>
      <c r="SHC635" s="6"/>
      <c r="SHD635" s="6"/>
      <c r="SHE635" s="6"/>
      <c r="SHF635" s="6"/>
      <c r="SHG635" s="6"/>
      <c r="SHH635" s="6"/>
      <c r="SHI635" s="6"/>
      <c r="SHJ635" s="6"/>
      <c r="SHK635" s="6"/>
      <c r="SHL635" s="6"/>
      <c r="SHM635" s="6"/>
      <c r="SHN635" s="6"/>
      <c r="SHO635" s="6"/>
      <c r="SHP635" s="6"/>
      <c r="SHQ635" s="6"/>
      <c r="SHR635" s="6"/>
      <c r="SHS635" s="6"/>
      <c r="SHT635" s="6"/>
      <c r="SHU635" s="6"/>
      <c r="SHV635" s="6"/>
      <c r="SHW635" s="6"/>
      <c r="SHX635" s="6"/>
      <c r="SHY635" s="6"/>
      <c r="SHZ635" s="6"/>
      <c r="SIA635" s="6"/>
      <c r="SIB635" s="6"/>
      <c r="SIC635" s="6"/>
      <c r="SID635" s="6"/>
      <c r="SIE635" s="6"/>
      <c r="SIF635" s="6"/>
      <c r="SIG635" s="6"/>
      <c r="SIH635" s="6"/>
      <c r="SII635" s="6"/>
      <c r="SIJ635" s="6"/>
      <c r="SIK635" s="6"/>
      <c r="SIL635" s="6"/>
      <c r="SIM635" s="6"/>
      <c r="SIN635" s="6"/>
      <c r="SIO635" s="6"/>
      <c r="SIP635" s="6"/>
      <c r="SIQ635" s="6"/>
      <c r="SIR635" s="6"/>
      <c r="SIS635" s="6"/>
      <c r="SIT635" s="6"/>
      <c r="SIU635" s="6"/>
      <c r="SIV635" s="6"/>
      <c r="SIW635" s="6"/>
      <c r="SIX635" s="6"/>
      <c r="SIY635" s="6"/>
      <c r="SIZ635" s="6"/>
      <c r="SJA635" s="6"/>
      <c r="SJB635" s="6"/>
      <c r="SJC635" s="6"/>
      <c r="SJD635" s="6"/>
      <c r="SJE635" s="6"/>
      <c r="SJF635" s="6"/>
      <c r="SJG635" s="6"/>
      <c r="SJH635" s="6"/>
      <c r="SJI635" s="6"/>
      <c r="SJJ635" s="6"/>
      <c r="SJK635" s="6"/>
      <c r="SJL635" s="6"/>
      <c r="SJM635" s="6"/>
      <c r="SJN635" s="6"/>
      <c r="SJO635" s="6"/>
      <c r="SJP635" s="6"/>
      <c r="SJQ635" s="6"/>
      <c r="SJR635" s="6"/>
      <c r="SJS635" s="6"/>
      <c r="SJT635" s="6"/>
      <c r="SJU635" s="6"/>
      <c r="SJV635" s="6"/>
      <c r="SJW635" s="6"/>
      <c r="SJX635" s="6"/>
      <c r="SJY635" s="6"/>
      <c r="SJZ635" s="6"/>
      <c r="SKA635" s="6"/>
      <c r="SKB635" s="6"/>
      <c r="SKC635" s="6"/>
      <c r="SKD635" s="6"/>
      <c r="SKE635" s="6"/>
      <c r="SKF635" s="6"/>
      <c r="SKG635" s="6"/>
      <c r="SKH635" s="6"/>
      <c r="SKI635" s="6"/>
      <c r="SKJ635" s="6"/>
      <c r="SKK635" s="6"/>
      <c r="SKL635" s="6"/>
      <c r="SKM635" s="6"/>
      <c r="SKN635" s="6"/>
      <c r="SKO635" s="6"/>
      <c r="SKP635" s="6"/>
      <c r="SKQ635" s="6"/>
      <c r="SKR635" s="6"/>
      <c r="SKS635" s="6"/>
      <c r="SKT635" s="6"/>
      <c r="SKU635" s="6"/>
      <c r="SKV635" s="6"/>
      <c r="SKW635" s="6"/>
      <c r="SKX635" s="6"/>
      <c r="SKY635" s="6"/>
      <c r="SKZ635" s="6"/>
      <c r="SLA635" s="6"/>
      <c r="SLB635" s="6"/>
      <c r="SLC635" s="6"/>
      <c r="SLD635" s="6"/>
      <c r="SLE635" s="6"/>
      <c r="SLF635" s="6"/>
      <c r="SLG635" s="6"/>
      <c r="SLH635" s="6"/>
      <c r="SLI635" s="6"/>
      <c r="SLJ635" s="6"/>
      <c r="SLK635" s="6"/>
      <c r="SLL635" s="6"/>
      <c r="SLM635" s="6"/>
      <c r="SLN635" s="6"/>
      <c r="SLO635" s="6"/>
      <c r="SLP635" s="6"/>
      <c r="SLQ635" s="6"/>
      <c r="SLR635" s="6"/>
      <c r="SLS635" s="6"/>
      <c r="SLT635" s="6"/>
      <c r="SLU635" s="6"/>
      <c r="SLV635" s="6"/>
      <c r="SLW635" s="6"/>
      <c r="SLX635" s="6"/>
      <c r="SLY635" s="6"/>
      <c r="SLZ635" s="6"/>
      <c r="SMA635" s="6"/>
      <c r="SMB635" s="6"/>
      <c r="SMC635" s="6"/>
      <c r="SMD635" s="6"/>
      <c r="SME635" s="6"/>
      <c r="SMF635" s="6"/>
      <c r="SMG635" s="6"/>
      <c r="SMH635" s="6"/>
      <c r="SMI635" s="6"/>
      <c r="SMJ635" s="6"/>
      <c r="SMK635" s="6"/>
      <c r="SML635" s="6"/>
      <c r="SMM635" s="6"/>
      <c r="SMN635" s="6"/>
      <c r="SMO635" s="6"/>
      <c r="SMP635" s="6"/>
      <c r="SMQ635" s="6"/>
      <c r="SMR635" s="6"/>
      <c r="SMS635" s="6"/>
      <c r="SMT635" s="6"/>
      <c r="SMU635" s="6"/>
      <c r="SMV635" s="6"/>
      <c r="SMW635" s="6"/>
      <c r="SMX635" s="6"/>
      <c r="SMY635" s="6"/>
      <c r="SMZ635" s="6"/>
      <c r="SNA635" s="6"/>
      <c r="SNB635" s="6"/>
      <c r="SNC635" s="6"/>
      <c r="SND635" s="6"/>
      <c r="SNE635" s="6"/>
      <c r="SNF635" s="6"/>
      <c r="SNG635" s="6"/>
      <c r="SNH635" s="6"/>
      <c r="SNI635" s="6"/>
      <c r="SNJ635" s="6"/>
      <c r="SNK635" s="6"/>
      <c r="SNL635" s="6"/>
      <c r="SNM635" s="6"/>
      <c r="SNN635" s="6"/>
      <c r="SNO635" s="6"/>
      <c r="SNP635" s="6"/>
      <c r="SNQ635" s="6"/>
      <c r="SNR635" s="6"/>
      <c r="SNS635" s="6"/>
      <c r="SNT635" s="6"/>
      <c r="SNU635" s="6"/>
      <c r="SNV635" s="6"/>
      <c r="SNW635" s="6"/>
      <c r="SNX635" s="6"/>
      <c r="SNY635" s="6"/>
      <c r="SNZ635" s="6"/>
      <c r="SOA635" s="6"/>
      <c r="SOB635" s="6"/>
      <c r="SOC635" s="6"/>
      <c r="SOD635" s="6"/>
      <c r="SOE635" s="6"/>
      <c r="SOF635" s="6"/>
      <c r="SOG635" s="6"/>
      <c r="SOH635" s="6"/>
      <c r="SOI635" s="6"/>
      <c r="SOJ635" s="6"/>
      <c r="SOK635" s="6"/>
      <c r="SOL635" s="6"/>
      <c r="SOM635" s="6"/>
      <c r="SON635" s="6"/>
      <c r="SOO635" s="6"/>
      <c r="SOP635" s="6"/>
      <c r="SOQ635" s="6"/>
      <c r="SOR635" s="6"/>
      <c r="SOS635" s="6"/>
      <c r="SOT635" s="6"/>
      <c r="SOU635" s="6"/>
      <c r="SOV635" s="6"/>
      <c r="SOW635" s="6"/>
      <c r="SOX635" s="6"/>
      <c r="SOY635" s="6"/>
      <c r="SOZ635" s="6"/>
      <c r="SPA635" s="6"/>
      <c r="SPB635" s="6"/>
      <c r="SPC635" s="6"/>
      <c r="SPD635" s="6"/>
      <c r="SPE635" s="6"/>
      <c r="SPF635" s="6"/>
      <c r="SPG635" s="6"/>
      <c r="SPH635" s="6"/>
      <c r="SPI635" s="6"/>
      <c r="SPJ635" s="6"/>
      <c r="SPK635" s="6"/>
      <c r="SPL635" s="6"/>
      <c r="SPM635" s="6"/>
      <c r="SPN635" s="6"/>
      <c r="SPO635" s="6"/>
      <c r="SPP635" s="6"/>
      <c r="SPQ635" s="6"/>
      <c r="SPR635" s="6"/>
      <c r="SPS635" s="6"/>
      <c r="SPT635" s="6"/>
      <c r="SPU635" s="6"/>
      <c r="SPV635" s="6"/>
      <c r="SPW635" s="6"/>
      <c r="SPX635" s="6"/>
      <c r="SPY635" s="6"/>
      <c r="SPZ635" s="6"/>
      <c r="SQA635" s="6"/>
      <c r="SQB635" s="6"/>
      <c r="SQC635" s="6"/>
      <c r="SQD635" s="6"/>
      <c r="SQE635" s="6"/>
      <c r="SQF635" s="6"/>
      <c r="SQG635" s="6"/>
      <c r="SQH635" s="6"/>
      <c r="SQI635" s="6"/>
      <c r="SQJ635" s="6"/>
      <c r="SQK635" s="6"/>
      <c r="SQL635" s="6"/>
      <c r="SQM635" s="6"/>
      <c r="SQN635" s="6"/>
      <c r="SQO635" s="6"/>
      <c r="SQP635" s="6"/>
      <c r="SQQ635" s="6"/>
      <c r="SQR635" s="6"/>
      <c r="SQS635" s="6"/>
      <c r="SQT635" s="6"/>
      <c r="SQU635" s="6"/>
      <c r="SQV635" s="6"/>
      <c r="SQW635" s="6"/>
      <c r="SQX635" s="6"/>
      <c r="SQY635" s="6"/>
      <c r="SQZ635" s="6"/>
      <c r="SRA635" s="6"/>
      <c r="SRB635" s="6"/>
      <c r="SRC635" s="6"/>
      <c r="SRD635" s="6"/>
      <c r="SRE635" s="6"/>
      <c r="SRF635" s="6"/>
      <c r="SRG635" s="6"/>
      <c r="SRH635" s="6"/>
      <c r="SRI635" s="6"/>
      <c r="SRJ635" s="6"/>
      <c r="SRK635" s="6"/>
      <c r="SRL635" s="6"/>
      <c r="SRM635" s="6"/>
      <c r="SRN635" s="6"/>
      <c r="SRO635" s="6"/>
      <c r="SRP635" s="6"/>
      <c r="SRQ635" s="6"/>
      <c r="SRR635" s="6"/>
      <c r="SRS635" s="6"/>
      <c r="SRT635" s="6"/>
      <c r="SRU635" s="6"/>
      <c r="SRV635" s="6"/>
      <c r="SRW635" s="6"/>
      <c r="SRX635" s="6"/>
      <c r="SRY635" s="6"/>
      <c r="SRZ635" s="6"/>
      <c r="SSA635" s="6"/>
      <c r="SSB635" s="6"/>
      <c r="SSC635" s="6"/>
      <c r="SSD635" s="6"/>
      <c r="SSE635" s="6"/>
      <c r="SSF635" s="6"/>
      <c r="SSG635" s="6"/>
      <c r="SSH635" s="6"/>
      <c r="SSI635" s="6"/>
      <c r="SSJ635" s="6"/>
      <c r="SSK635" s="6"/>
      <c r="SSL635" s="6"/>
      <c r="SSM635" s="6"/>
      <c r="SSN635" s="6"/>
      <c r="SSO635" s="6"/>
      <c r="SSP635" s="6"/>
      <c r="SSQ635" s="6"/>
      <c r="SSR635" s="6"/>
      <c r="SSS635" s="6"/>
      <c r="SST635" s="6"/>
      <c r="SSU635" s="6"/>
      <c r="SSV635" s="6"/>
      <c r="SSW635" s="6"/>
      <c r="SSX635" s="6"/>
      <c r="SSY635" s="6"/>
      <c r="SSZ635" s="6"/>
      <c r="STA635" s="6"/>
      <c r="STB635" s="6"/>
      <c r="STC635" s="6"/>
      <c r="STD635" s="6"/>
      <c r="STE635" s="6"/>
      <c r="STF635" s="6"/>
      <c r="STG635" s="6"/>
      <c r="STH635" s="6"/>
      <c r="STI635" s="6"/>
      <c r="STJ635" s="6"/>
      <c r="STK635" s="6"/>
      <c r="STL635" s="6"/>
      <c r="STM635" s="6"/>
      <c r="STN635" s="6"/>
      <c r="STO635" s="6"/>
      <c r="STP635" s="6"/>
      <c r="STQ635" s="6"/>
      <c r="STR635" s="6"/>
      <c r="STS635" s="6"/>
      <c r="STT635" s="6"/>
      <c r="STU635" s="6"/>
      <c r="STV635" s="6"/>
      <c r="STW635" s="6"/>
      <c r="STX635" s="6"/>
      <c r="STY635" s="6"/>
      <c r="STZ635" s="6"/>
      <c r="SUA635" s="6"/>
      <c r="SUB635" s="6"/>
      <c r="SUC635" s="6"/>
      <c r="SUD635" s="6"/>
      <c r="SUE635" s="6"/>
      <c r="SUF635" s="6"/>
      <c r="SUG635" s="6"/>
      <c r="SUH635" s="6"/>
      <c r="SUI635" s="6"/>
      <c r="SUJ635" s="6"/>
      <c r="SUK635" s="6"/>
      <c r="SUL635" s="6"/>
      <c r="SUM635" s="6"/>
      <c r="SUN635" s="6"/>
      <c r="SUO635" s="6"/>
      <c r="SUP635" s="6"/>
      <c r="SUQ635" s="6"/>
      <c r="SUR635" s="6"/>
      <c r="SUS635" s="6"/>
      <c r="SUT635" s="6"/>
      <c r="SUU635" s="6"/>
      <c r="SUV635" s="6"/>
      <c r="SUW635" s="6"/>
      <c r="SUX635" s="6"/>
      <c r="SUY635" s="6"/>
      <c r="SUZ635" s="6"/>
      <c r="SVA635" s="6"/>
      <c r="SVB635" s="6"/>
      <c r="SVC635" s="6"/>
      <c r="SVD635" s="6"/>
      <c r="SVE635" s="6"/>
      <c r="SVF635" s="6"/>
      <c r="SVG635" s="6"/>
      <c r="SVH635" s="6"/>
      <c r="SVI635" s="6"/>
      <c r="SVJ635" s="6"/>
      <c r="SVK635" s="6"/>
      <c r="SVL635" s="6"/>
      <c r="SVM635" s="6"/>
      <c r="SVN635" s="6"/>
      <c r="SVO635" s="6"/>
      <c r="SVP635" s="6"/>
      <c r="SVQ635" s="6"/>
      <c r="SVR635" s="6"/>
      <c r="SVS635" s="6"/>
      <c r="SVT635" s="6"/>
      <c r="SVU635" s="6"/>
      <c r="SVV635" s="6"/>
      <c r="SVW635" s="6"/>
      <c r="SVX635" s="6"/>
      <c r="SVY635" s="6"/>
      <c r="SVZ635" s="6"/>
      <c r="SWA635" s="6"/>
      <c r="SWB635" s="6"/>
      <c r="SWC635" s="6"/>
      <c r="SWD635" s="6"/>
      <c r="SWE635" s="6"/>
      <c r="SWF635" s="6"/>
      <c r="SWG635" s="6"/>
      <c r="SWH635" s="6"/>
      <c r="SWI635" s="6"/>
      <c r="SWJ635" s="6"/>
      <c r="SWK635" s="6"/>
      <c r="SWL635" s="6"/>
      <c r="SWM635" s="6"/>
      <c r="SWN635" s="6"/>
      <c r="SWO635" s="6"/>
      <c r="SWP635" s="6"/>
      <c r="SWQ635" s="6"/>
      <c r="SWR635" s="6"/>
      <c r="SWS635" s="6"/>
      <c r="SWT635" s="6"/>
      <c r="SWU635" s="6"/>
      <c r="SWV635" s="6"/>
      <c r="SWW635" s="6"/>
      <c r="SWX635" s="6"/>
      <c r="SWY635" s="6"/>
      <c r="SWZ635" s="6"/>
      <c r="SXA635" s="6"/>
      <c r="SXB635" s="6"/>
      <c r="SXC635" s="6"/>
      <c r="SXD635" s="6"/>
      <c r="SXE635" s="6"/>
      <c r="SXF635" s="6"/>
      <c r="SXG635" s="6"/>
      <c r="SXH635" s="6"/>
      <c r="SXI635" s="6"/>
      <c r="SXJ635" s="6"/>
      <c r="SXK635" s="6"/>
      <c r="SXL635" s="6"/>
      <c r="SXM635" s="6"/>
      <c r="SXN635" s="6"/>
      <c r="SXO635" s="6"/>
      <c r="SXP635" s="6"/>
      <c r="SXQ635" s="6"/>
      <c r="SXR635" s="6"/>
      <c r="SXS635" s="6"/>
      <c r="SXT635" s="6"/>
      <c r="SXU635" s="6"/>
      <c r="SXV635" s="6"/>
      <c r="SXW635" s="6"/>
      <c r="SXX635" s="6"/>
      <c r="SXY635" s="6"/>
      <c r="SXZ635" s="6"/>
      <c r="SYA635" s="6"/>
      <c r="SYB635" s="6"/>
      <c r="SYC635" s="6"/>
      <c r="SYD635" s="6"/>
      <c r="SYE635" s="6"/>
      <c r="SYF635" s="6"/>
      <c r="SYG635" s="6"/>
      <c r="SYH635" s="6"/>
      <c r="SYI635" s="6"/>
      <c r="SYJ635" s="6"/>
      <c r="SYK635" s="6"/>
      <c r="SYL635" s="6"/>
      <c r="SYM635" s="6"/>
      <c r="SYN635" s="6"/>
      <c r="SYO635" s="6"/>
      <c r="SYP635" s="6"/>
      <c r="SYQ635" s="6"/>
      <c r="SYR635" s="6"/>
      <c r="SYS635" s="6"/>
      <c r="SYT635" s="6"/>
      <c r="SYU635" s="6"/>
      <c r="SYV635" s="6"/>
      <c r="SYW635" s="6"/>
      <c r="SYX635" s="6"/>
      <c r="SYY635" s="6"/>
      <c r="SYZ635" s="6"/>
      <c r="SZA635" s="6"/>
      <c r="SZB635" s="6"/>
      <c r="SZC635" s="6"/>
      <c r="SZD635" s="6"/>
      <c r="SZE635" s="6"/>
      <c r="SZF635" s="6"/>
      <c r="SZG635" s="6"/>
      <c r="SZH635" s="6"/>
      <c r="SZI635" s="6"/>
      <c r="SZJ635" s="6"/>
      <c r="SZK635" s="6"/>
      <c r="SZL635" s="6"/>
      <c r="SZM635" s="6"/>
      <c r="SZN635" s="6"/>
      <c r="SZO635" s="6"/>
      <c r="SZP635" s="6"/>
      <c r="SZQ635" s="6"/>
      <c r="SZR635" s="6"/>
      <c r="SZS635" s="6"/>
      <c r="SZT635" s="6"/>
      <c r="SZU635" s="6"/>
      <c r="SZV635" s="6"/>
      <c r="SZW635" s="6"/>
      <c r="SZX635" s="6"/>
      <c r="SZY635" s="6"/>
      <c r="SZZ635" s="6"/>
      <c r="TAA635" s="6"/>
      <c r="TAB635" s="6"/>
      <c r="TAC635" s="6"/>
      <c r="TAD635" s="6"/>
      <c r="TAE635" s="6"/>
      <c r="TAF635" s="6"/>
      <c r="TAG635" s="6"/>
      <c r="TAH635" s="6"/>
      <c r="TAI635" s="6"/>
      <c r="TAJ635" s="6"/>
      <c r="TAK635" s="6"/>
      <c r="TAL635" s="6"/>
      <c r="TAM635" s="6"/>
      <c r="TAN635" s="6"/>
      <c r="TAO635" s="6"/>
      <c r="TAP635" s="6"/>
      <c r="TAQ635" s="6"/>
      <c r="TAR635" s="6"/>
      <c r="TAS635" s="6"/>
      <c r="TAT635" s="6"/>
      <c r="TAU635" s="6"/>
      <c r="TAV635" s="6"/>
      <c r="TAW635" s="6"/>
      <c r="TAX635" s="6"/>
      <c r="TAY635" s="6"/>
      <c r="TAZ635" s="6"/>
      <c r="TBA635" s="6"/>
      <c r="TBB635" s="6"/>
      <c r="TBC635" s="6"/>
      <c r="TBD635" s="6"/>
      <c r="TBE635" s="6"/>
      <c r="TBF635" s="6"/>
      <c r="TBG635" s="6"/>
      <c r="TBH635" s="6"/>
      <c r="TBI635" s="6"/>
      <c r="TBJ635" s="6"/>
      <c r="TBK635" s="6"/>
      <c r="TBL635" s="6"/>
      <c r="TBM635" s="6"/>
      <c r="TBN635" s="6"/>
      <c r="TBO635" s="6"/>
      <c r="TBP635" s="6"/>
      <c r="TBQ635" s="6"/>
      <c r="TBR635" s="6"/>
      <c r="TBS635" s="6"/>
      <c r="TBT635" s="6"/>
      <c r="TBU635" s="6"/>
      <c r="TBV635" s="6"/>
      <c r="TBW635" s="6"/>
      <c r="TBX635" s="6"/>
      <c r="TBY635" s="6"/>
      <c r="TBZ635" s="6"/>
      <c r="TCA635" s="6"/>
      <c r="TCB635" s="6"/>
      <c r="TCC635" s="6"/>
      <c r="TCD635" s="6"/>
      <c r="TCE635" s="6"/>
      <c r="TCF635" s="6"/>
      <c r="TCG635" s="6"/>
      <c r="TCH635" s="6"/>
      <c r="TCI635" s="6"/>
      <c r="TCJ635" s="6"/>
      <c r="TCK635" s="6"/>
      <c r="TCL635" s="6"/>
      <c r="TCM635" s="6"/>
      <c r="TCN635" s="6"/>
      <c r="TCO635" s="6"/>
      <c r="TCP635" s="6"/>
      <c r="TCQ635" s="6"/>
      <c r="TCR635" s="6"/>
      <c r="TCS635" s="6"/>
      <c r="TCT635" s="6"/>
      <c r="TCU635" s="6"/>
      <c r="TCV635" s="6"/>
      <c r="TCW635" s="6"/>
      <c r="TCX635" s="6"/>
      <c r="TCY635" s="6"/>
      <c r="TCZ635" s="6"/>
      <c r="TDA635" s="6"/>
      <c r="TDB635" s="6"/>
      <c r="TDC635" s="6"/>
      <c r="TDD635" s="6"/>
      <c r="TDE635" s="6"/>
      <c r="TDF635" s="6"/>
      <c r="TDG635" s="6"/>
      <c r="TDH635" s="6"/>
      <c r="TDI635" s="6"/>
      <c r="TDJ635" s="6"/>
      <c r="TDK635" s="6"/>
      <c r="TDL635" s="6"/>
      <c r="TDM635" s="6"/>
      <c r="TDN635" s="6"/>
      <c r="TDO635" s="6"/>
      <c r="TDP635" s="6"/>
      <c r="TDQ635" s="6"/>
      <c r="TDR635" s="6"/>
      <c r="TDS635" s="6"/>
      <c r="TDT635" s="6"/>
      <c r="TDU635" s="6"/>
      <c r="TDV635" s="6"/>
      <c r="TDW635" s="6"/>
      <c r="TDX635" s="6"/>
      <c r="TDY635" s="6"/>
      <c r="TDZ635" s="6"/>
      <c r="TEA635" s="6"/>
      <c r="TEB635" s="6"/>
      <c r="TEC635" s="6"/>
      <c r="TED635" s="6"/>
      <c r="TEE635" s="6"/>
      <c r="TEF635" s="6"/>
      <c r="TEG635" s="6"/>
      <c r="TEH635" s="6"/>
      <c r="TEI635" s="6"/>
      <c r="TEJ635" s="6"/>
      <c r="TEK635" s="6"/>
      <c r="TEL635" s="6"/>
      <c r="TEM635" s="6"/>
      <c r="TEN635" s="6"/>
      <c r="TEO635" s="6"/>
      <c r="TEP635" s="6"/>
      <c r="TEQ635" s="6"/>
      <c r="TER635" s="6"/>
      <c r="TES635" s="6"/>
      <c r="TET635" s="6"/>
      <c r="TEU635" s="6"/>
      <c r="TEV635" s="6"/>
      <c r="TEW635" s="6"/>
      <c r="TEX635" s="6"/>
      <c r="TEY635" s="6"/>
      <c r="TEZ635" s="6"/>
      <c r="TFA635" s="6"/>
      <c r="TFB635" s="6"/>
      <c r="TFC635" s="6"/>
      <c r="TFD635" s="6"/>
      <c r="TFE635" s="6"/>
      <c r="TFF635" s="6"/>
      <c r="TFG635" s="6"/>
      <c r="TFH635" s="6"/>
      <c r="TFI635" s="6"/>
      <c r="TFJ635" s="6"/>
      <c r="TFK635" s="6"/>
      <c r="TFL635" s="6"/>
      <c r="TFM635" s="6"/>
      <c r="TFN635" s="6"/>
      <c r="TFO635" s="6"/>
      <c r="TFP635" s="6"/>
      <c r="TFQ635" s="6"/>
      <c r="TFR635" s="6"/>
      <c r="TFS635" s="6"/>
      <c r="TFT635" s="6"/>
      <c r="TFU635" s="6"/>
      <c r="TFV635" s="6"/>
      <c r="TFW635" s="6"/>
      <c r="TFX635" s="6"/>
      <c r="TFY635" s="6"/>
      <c r="TFZ635" s="6"/>
      <c r="TGA635" s="6"/>
      <c r="TGB635" s="6"/>
      <c r="TGC635" s="6"/>
      <c r="TGD635" s="6"/>
      <c r="TGE635" s="6"/>
      <c r="TGF635" s="6"/>
      <c r="TGG635" s="6"/>
      <c r="TGH635" s="6"/>
      <c r="TGI635" s="6"/>
      <c r="TGJ635" s="6"/>
      <c r="TGK635" s="6"/>
      <c r="TGL635" s="6"/>
      <c r="TGM635" s="6"/>
      <c r="TGN635" s="6"/>
      <c r="TGO635" s="6"/>
      <c r="TGP635" s="6"/>
      <c r="TGQ635" s="6"/>
      <c r="TGR635" s="6"/>
      <c r="TGS635" s="6"/>
      <c r="TGT635" s="6"/>
      <c r="TGU635" s="6"/>
      <c r="TGV635" s="6"/>
      <c r="TGW635" s="6"/>
      <c r="TGX635" s="6"/>
      <c r="TGY635" s="6"/>
      <c r="TGZ635" s="6"/>
      <c r="THA635" s="6"/>
      <c r="THB635" s="6"/>
      <c r="THC635" s="6"/>
      <c r="THD635" s="6"/>
      <c r="THE635" s="6"/>
      <c r="THF635" s="6"/>
      <c r="THG635" s="6"/>
      <c r="THH635" s="6"/>
      <c r="THI635" s="6"/>
      <c r="THJ635" s="6"/>
      <c r="THK635" s="6"/>
      <c r="THL635" s="6"/>
      <c r="THM635" s="6"/>
      <c r="THN635" s="6"/>
      <c r="THO635" s="6"/>
      <c r="THP635" s="6"/>
      <c r="THQ635" s="6"/>
      <c r="THR635" s="6"/>
      <c r="THS635" s="6"/>
      <c r="THT635" s="6"/>
      <c r="THU635" s="6"/>
      <c r="THV635" s="6"/>
      <c r="THW635" s="6"/>
      <c r="THX635" s="6"/>
      <c r="THY635" s="6"/>
      <c r="THZ635" s="6"/>
      <c r="TIA635" s="6"/>
      <c r="TIB635" s="6"/>
      <c r="TIC635" s="6"/>
      <c r="TID635" s="6"/>
      <c r="TIE635" s="6"/>
      <c r="TIF635" s="6"/>
      <c r="TIG635" s="6"/>
      <c r="TIH635" s="6"/>
      <c r="TII635" s="6"/>
      <c r="TIJ635" s="6"/>
      <c r="TIK635" s="6"/>
      <c r="TIL635" s="6"/>
      <c r="TIM635" s="6"/>
      <c r="TIN635" s="6"/>
      <c r="TIO635" s="6"/>
      <c r="TIP635" s="6"/>
      <c r="TIQ635" s="6"/>
      <c r="TIR635" s="6"/>
      <c r="TIS635" s="6"/>
      <c r="TIT635" s="6"/>
      <c r="TIU635" s="6"/>
      <c r="TIV635" s="6"/>
      <c r="TIW635" s="6"/>
      <c r="TIX635" s="6"/>
      <c r="TIY635" s="6"/>
      <c r="TIZ635" s="6"/>
      <c r="TJA635" s="6"/>
      <c r="TJB635" s="6"/>
      <c r="TJC635" s="6"/>
      <c r="TJD635" s="6"/>
      <c r="TJE635" s="6"/>
      <c r="TJF635" s="6"/>
      <c r="TJG635" s="6"/>
      <c r="TJH635" s="6"/>
      <c r="TJI635" s="6"/>
      <c r="TJJ635" s="6"/>
      <c r="TJK635" s="6"/>
      <c r="TJL635" s="6"/>
      <c r="TJM635" s="6"/>
      <c r="TJN635" s="6"/>
      <c r="TJO635" s="6"/>
      <c r="TJP635" s="6"/>
      <c r="TJQ635" s="6"/>
      <c r="TJR635" s="6"/>
      <c r="TJS635" s="6"/>
      <c r="TJT635" s="6"/>
      <c r="TJU635" s="6"/>
      <c r="TJV635" s="6"/>
      <c r="TJW635" s="6"/>
      <c r="TJX635" s="6"/>
      <c r="TJY635" s="6"/>
      <c r="TJZ635" s="6"/>
      <c r="TKA635" s="6"/>
      <c r="TKB635" s="6"/>
      <c r="TKC635" s="6"/>
      <c r="TKD635" s="6"/>
      <c r="TKE635" s="6"/>
      <c r="TKF635" s="6"/>
      <c r="TKG635" s="6"/>
      <c r="TKH635" s="6"/>
      <c r="TKI635" s="6"/>
      <c r="TKJ635" s="6"/>
      <c r="TKK635" s="6"/>
      <c r="TKL635" s="6"/>
      <c r="TKM635" s="6"/>
      <c r="TKN635" s="6"/>
      <c r="TKO635" s="6"/>
      <c r="TKP635" s="6"/>
      <c r="TKQ635" s="6"/>
      <c r="TKR635" s="6"/>
      <c r="TKS635" s="6"/>
      <c r="TKT635" s="6"/>
      <c r="TKU635" s="6"/>
      <c r="TKV635" s="6"/>
      <c r="TKW635" s="6"/>
      <c r="TKX635" s="6"/>
      <c r="TKY635" s="6"/>
      <c r="TKZ635" s="6"/>
      <c r="TLA635" s="6"/>
      <c r="TLB635" s="6"/>
      <c r="TLC635" s="6"/>
      <c r="TLD635" s="6"/>
      <c r="TLE635" s="6"/>
      <c r="TLF635" s="6"/>
      <c r="TLG635" s="6"/>
      <c r="TLH635" s="6"/>
      <c r="TLI635" s="6"/>
      <c r="TLJ635" s="6"/>
      <c r="TLK635" s="6"/>
      <c r="TLL635" s="6"/>
      <c r="TLM635" s="6"/>
      <c r="TLN635" s="6"/>
      <c r="TLO635" s="6"/>
      <c r="TLP635" s="6"/>
      <c r="TLQ635" s="6"/>
      <c r="TLR635" s="6"/>
      <c r="TLS635" s="6"/>
      <c r="TLT635" s="6"/>
      <c r="TLU635" s="6"/>
      <c r="TLV635" s="6"/>
      <c r="TLW635" s="6"/>
      <c r="TLX635" s="6"/>
      <c r="TLY635" s="6"/>
      <c r="TLZ635" s="6"/>
      <c r="TMA635" s="6"/>
      <c r="TMB635" s="6"/>
      <c r="TMC635" s="6"/>
      <c r="TMD635" s="6"/>
      <c r="TME635" s="6"/>
      <c r="TMF635" s="6"/>
      <c r="TMG635" s="6"/>
      <c r="TMH635" s="6"/>
      <c r="TMI635" s="6"/>
      <c r="TMJ635" s="6"/>
      <c r="TMK635" s="6"/>
      <c r="TML635" s="6"/>
      <c r="TMM635" s="6"/>
      <c r="TMN635" s="6"/>
      <c r="TMO635" s="6"/>
      <c r="TMP635" s="6"/>
      <c r="TMQ635" s="6"/>
      <c r="TMR635" s="6"/>
      <c r="TMS635" s="6"/>
      <c r="TMT635" s="6"/>
      <c r="TMU635" s="6"/>
      <c r="TMV635" s="6"/>
      <c r="TMW635" s="6"/>
      <c r="TMX635" s="6"/>
      <c r="TMY635" s="6"/>
      <c r="TMZ635" s="6"/>
      <c r="TNA635" s="6"/>
      <c r="TNB635" s="6"/>
      <c r="TNC635" s="6"/>
      <c r="TND635" s="6"/>
      <c r="TNE635" s="6"/>
      <c r="TNF635" s="6"/>
      <c r="TNG635" s="6"/>
      <c r="TNH635" s="6"/>
      <c r="TNI635" s="6"/>
      <c r="TNJ635" s="6"/>
      <c r="TNK635" s="6"/>
      <c r="TNL635" s="6"/>
      <c r="TNM635" s="6"/>
      <c r="TNN635" s="6"/>
      <c r="TNO635" s="6"/>
      <c r="TNP635" s="6"/>
      <c r="TNQ635" s="6"/>
      <c r="TNR635" s="6"/>
      <c r="TNS635" s="6"/>
      <c r="TNT635" s="6"/>
      <c r="TNU635" s="6"/>
      <c r="TNV635" s="6"/>
      <c r="TNW635" s="6"/>
      <c r="TNX635" s="6"/>
      <c r="TNY635" s="6"/>
      <c r="TNZ635" s="6"/>
      <c r="TOA635" s="6"/>
      <c r="TOB635" s="6"/>
      <c r="TOC635" s="6"/>
      <c r="TOD635" s="6"/>
      <c r="TOE635" s="6"/>
      <c r="TOF635" s="6"/>
      <c r="TOG635" s="6"/>
      <c r="TOH635" s="6"/>
      <c r="TOI635" s="6"/>
      <c r="TOJ635" s="6"/>
      <c r="TOK635" s="6"/>
      <c r="TOL635" s="6"/>
      <c r="TOM635" s="6"/>
      <c r="TON635" s="6"/>
      <c r="TOO635" s="6"/>
      <c r="TOP635" s="6"/>
      <c r="TOQ635" s="6"/>
      <c r="TOR635" s="6"/>
      <c r="TOS635" s="6"/>
      <c r="TOT635" s="6"/>
      <c r="TOU635" s="6"/>
      <c r="TOV635" s="6"/>
      <c r="TOW635" s="6"/>
      <c r="TOX635" s="6"/>
      <c r="TOY635" s="6"/>
      <c r="TOZ635" s="6"/>
      <c r="TPA635" s="6"/>
      <c r="TPB635" s="6"/>
      <c r="TPC635" s="6"/>
      <c r="TPD635" s="6"/>
      <c r="TPE635" s="6"/>
      <c r="TPF635" s="6"/>
      <c r="TPG635" s="6"/>
      <c r="TPH635" s="6"/>
      <c r="TPI635" s="6"/>
      <c r="TPJ635" s="6"/>
      <c r="TPK635" s="6"/>
      <c r="TPL635" s="6"/>
      <c r="TPM635" s="6"/>
      <c r="TPN635" s="6"/>
      <c r="TPO635" s="6"/>
      <c r="TPP635" s="6"/>
      <c r="TPQ635" s="6"/>
      <c r="TPR635" s="6"/>
      <c r="TPS635" s="6"/>
      <c r="TPT635" s="6"/>
      <c r="TPU635" s="6"/>
      <c r="TPV635" s="6"/>
      <c r="TPW635" s="6"/>
      <c r="TPX635" s="6"/>
      <c r="TPY635" s="6"/>
      <c r="TPZ635" s="6"/>
      <c r="TQA635" s="6"/>
      <c r="TQB635" s="6"/>
      <c r="TQC635" s="6"/>
      <c r="TQD635" s="6"/>
      <c r="TQE635" s="6"/>
      <c r="TQF635" s="6"/>
      <c r="TQG635" s="6"/>
      <c r="TQH635" s="6"/>
      <c r="TQI635" s="6"/>
      <c r="TQJ635" s="6"/>
      <c r="TQK635" s="6"/>
      <c r="TQL635" s="6"/>
      <c r="TQM635" s="6"/>
      <c r="TQN635" s="6"/>
      <c r="TQO635" s="6"/>
      <c r="TQP635" s="6"/>
      <c r="TQQ635" s="6"/>
      <c r="TQR635" s="6"/>
      <c r="TQS635" s="6"/>
      <c r="TQT635" s="6"/>
      <c r="TQU635" s="6"/>
      <c r="TQV635" s="6"/>
      <c r="TQW635" s="6"/>
      <c r="TQX635" s="6"/>
      <c r="TQY635" s="6"/>
      <c r="TQZ635" s="6"/>
      <c r="TRA635" s="6"/>
      <c r="TRB635" s="6"/>
      <c r="TRC635" s="6"/>
      <c r="TRD635" s="6"/>
      <c r="TRE635" s="6"/>
      <c r="TRF635" s="6"/>
      <c r="TRG635" s="6"/>
      <c r="TRH635" s="6"/>
      <c r="TRI635" s="6"/>
      <c r="TRJ635" s="6"/>
      <c r="TRK635" s="6"/>
      <c r="TRL635" s="6"/>
      <c r="TRM635" s="6"/>
      <c r="TRN635" s="6"/>
      <c r="TRO635" s="6"/>
      <c r="TRP635" s="6"/>
      <c r="TRQ635" s="6"/>
      <c r="TRR635" s="6"/>
      <c r="TRS635" s="6"/>
      <c r="TRT635" s="6"/>
      <c r="TRU635" s="6"/>
      <c r="TRV635" s="6"/>
      <c r="TRW635" s="6"/>
      <c r="TRX635" s="6"/>
      <c r="TRY635" s="6"/>
      <c r="TRZ635" s="6"/>
      <c r="TSA635" s="6"/>
      <c r="TSB635" s="6"/>
      <c r="TSC635" s="6"/>
      <c r="TSD635" s="6"/>
      <c r="TSE635" s="6"/>
      <c r="TSF635" s="6"/>
      <c r="TSG635" s="6"/>
      <c r="TSH635" s="6"/>
      <c r="TSI635" s="6"/>
      <c r="TSJ635" s="6"/>
      <c r="TSK635" s="6"/>
      <c r="TSL635" s="6"/>
      <c r="TSM635" s="6"/>
      <c r="TSN635" s="6"/>
      <c r="TSO635" s="6"/>
      <c r="TSP635" s="6"/>
      <c r="TSQ635" s="6"/>
      <c r="TSR635" s="6"/>
      <c r="TSS635" s="6"/>
      <c r="TST635" s="6"/>
      <c r="TSU635" s="6"/>
      <c r="TSV635" s="6"/>
      <c r="TSW635" s="6"/>
      <c r="TSX635" s="6"/>
      <c r="TSY635" s="6"/>
      <c r="TSZ635" s="6"/>
      <c r="TTA635" s="6"/>
      <c r="TTB635" s="6"/>
      <c r="TTC635" s="6"/>
      <c r="TTD635" s="6"/>
      <c r="TTE635" s="6"/>
      <c r="TTF635" s="6"/>
      <c r="TTG635" s="6"/>
      <c r="TTH635" s="6"/>
      <c r="TTI635" s="6"/>
      <c r="TTJ635" s="6"/>
      <c r="TTK635" s="6"/>
      <c r="TTL635" s="6"/>
      <c r="TTM635" s="6"/>
      <c r="TTN635" s="6"/>
      <c r="TTO635" s="6"/>
      <c r="TTP635" s="6"/>
      <c r="TTQ635" s="6"/>
      <c r="TTR635" s="6"/>
      <c r="TTS635" s="6"/>
      <c r="TTT635" s="6"/>
      <c r="TTU635" s="6"/>
      <c r="TTV635" s="6"/>
      <c r="TTW635" s="6"/>
      <c r="TTX635" s="6"/>
      <c r="TTY635" s="6"/>
      <c r="TTZ635" s="6"/>
      <c r="TUA635" s="6"/>
      <c r="TUB635" s="6"/>
      <c r="TUC635" s="6"/>
      <c r="TUD635" s="6"/>
      <c r="TUE635" s="6"/>
      <c r="TUF635" s="6"/>
      <c r="TUG635" s="6"/>
      <c r="TUH635" s="6"/>
      <c r="TUI635" s="6"/>
      <c r="TUJ635" s="6"/>
      <c r="TUK635" s="6"/>
      <c r="TUL635" s="6"/>
      <c r="TUM635" s="6"/>
      <c r="TUN635" s="6"/>
      <c r="TUO635" s="6"/>
      <c r="TUP635" s="6"/>
      <c r="TUQ635" s="6"/>
      <c r="TUR635" s="6"/>
      <c r="TUS635" s="6"/>
      <c r="TUT635" s="6"/>
      <c r="TUU635" s="6"/>
      <c r="TUV635" s="6"/>
      <c r="TUW635" s="6"/>
      <c r="TUX635" s="6"/>
      <c r="TUY635" s="6"/>
      <c r="TUZ635" s="6"/>
      <c r="TVA635" s="6"/>
      <c r="TVB635" s="6"/>
      <c r="TVC635" s="6"/>
      <c r="TVD635" s="6"/>
      <c r="TVE635" s="6"/>
      <c r="TVF635" s="6"/>
      <c r="TVG635" s="6"/>
      <c r="TVH635" s="6"/>
      <c r="TVI635" s="6"/>
      <c r="TVJ635" s="6"/>
      <c r="TVK635" s="6"/>
      <c r="TVL635" s="6"/>
      <c r="TVM635" s="6"/>
      <c r="TVN635" s="6"/>
      <c r="TVO635" s="6"/>
      <c r="TVP635" s="6"/>
      <c r="TVQ635" s="6"/>
      <c r="TVR635" s="6"/>
      <c r="TVS635" s="6"/>
      <c r="TVT635" s="6"/>
      <c r="TVU635" s="6"/>
      <c r="TVV635" s="6"/>
      <c r="TVW635" s="6"/>
      <c r="TVX635" s="6"/>
      <c r="TVY635" s="6"/>
      <c r="TVZ635" s="6"/>
      <c r="TWA635" s="6"/>
      <c r="TWB635" s="6"/>
      <c r="TWC635" s="6"/>
      <c r="TWD635" s="6"/>
      <c r="TWE635" s="6"/>
      <c r="TWF635" s="6"/>
      <c r="TWG635" s="6"/>
      <c r="TWH635" s="6"/>
      <c r="TWI635" s="6"/>
      <c r="TWJ635" s="6"/>
      <c r="TWK635" s="6"/>
      <c r="TWL635" s="6"/>
      <c r="TWM635" s="6"/>
      <c r="TWN635" s="6"/>
      <c r="TWO635" s="6"/>
      <c r="TWP635" s="6"/>
      <c r="TWQ635" s="6"/>
      <c r="TWR635" s="6"/>
      <c r="TWS635" s="6"/>
      <c r="TWT635" s="6"/>
      <c r="TWU635" s="6"/>
      <c r="TWV635" s="6"/>
      <c r="TWW635" s="6"/>
      <c r="TWX635" s="6"/>
      <c r="TWY635" s="6"/>
      <c r="TWZ635" s="6"/>
      <c r="TXA635" s="6"/>
      <c r="TXB635" s="6"/>
      <c r="TXC635" s="6"/>
      <c r="TXD635" s="6"/>
      <c r="TXE635" s="6"/>
      <c r="TXF635" s="6"/>
      <c r="TXG635" s="6"/>
      <c r="TXH635" s="6"/>
      <c r="TXI635" s="6"/>
      <c r="TXJ635" s="6"/>
      <c r="TXK635" s="6"/>
      <c r="TXL635" s="6"/>
      <c r="TXM635" s="6"/>
      <c r="TXN635" s="6"/>
      <c r="TXO635" s="6"/>
      <c r="TXP635" s="6"/>
      <c r="TXQ635" s="6"/>
      <c r="TXR635" s="6"/>
      <c r="TXS635" s="6"/>
      <c r="TXT635" s="6"/>
      <c r="TXU635" s="6"/>
      <c r="TXV635" s="6"/>
      <c r="TXW635" s="6"/>
      <c r="TXX635" s="6"/>
      <c r="TXY635" s="6"/>
      <c r="TXZ635" s="6"/>
      <c r="TYA635" s="6"/>
      <c r="TYB635" s="6"/>
      <c r="TYC635" s="6"/>
      <c r="TYD635" s="6"/>
      <c r="TYE635" s="6"/>
      <c r="TYF635" s="6"/>
      <c r="TYG635" s="6"/>
      <c r="TYH635" s="6"/>
      <c r="TYI635" s="6"/>
      <c r="TYJ635" s="6"/>
      <c r="TYK635" s="6"/>
      <c r="TYL635" s="6"/>
      <c r="TYM635" s="6"/>
      <c r="TYN635" s="6"/>
      <c r="TYO635" s="6"/>
      <c r="TYP635" s="6"/>
      <c r="TYQ635" s="6"/>
      <c r="TYR635" s="6"/>
      <c r="TYS635" s="6"/>
      <c r="TYT635" s="6"/>
      <c r="TYU635" s="6"/>
      <c r="TYV635" s="6"/>
      <c r="TYW635" s="6"/>
      <c r="TYX635" s="6"/>
      <c r="TYY635" s="6"/>
      <c r="TYZ635" s="6"/>
      <c r="TZA635" s="6"/>
      <c r="TZB635" s="6"/>
      <c r="TZC635" s="6"/>
      <c r="TZD635" s="6"/>
      <c r="TZE635" s="6"/>
      <c r="TZF635" s="6"/>
      <c r="TZG635" s="6"/>
      <c r="TZH635" s="6"/>
      <c r="TZI635" s="6"/>
      <c r="TZJ635" s="6"/>
      <c r="TZK635" s="6"/>
      <c r="TZL635" s="6"/>
      <c r="TZM635" s="6"/>
      <c r="TZN635" s="6"/>
      <c r="TZO635" s="6"/>
      <c r="TZP635" s="6"/>
      <c r="TZQ635" s="6"/>
      <c r="TZR635" s="6"/>
      <c r="TZS635" s="6"/>
      <c r="TZT635" s="6"/>
      <c r="TZU635" s="6"/>
      <c r="TZV635" s="6"/>
      <c r="TZW635" s="6"/>
      <c r="TZX635" s="6"/>
      <c r="TZY635" s="6"/>
      <c r="TZZ635" s="6"/>
      <c r="UAA635" s="6"/>
      <c r="UAB635" s="6"/>
      <c r="UAC635" s="6"/>
      <c r="UAD635" s="6"/>
      <c r="UAE635" s="6"/>
      <c r="UAF635" s="6"/>
      <c r="UAG635" s="6"/>
      <c r="UAH635" s="6"/>
      <c r="UAI635" s="6"/>
      <c r="UAJ635" s="6"/>
      <c r="UAK635" s="6"/>
      <c r="UAL635" s="6"/>
      <c r="UAM635" s="6"/>
      <c r="UAN635" s="6"/>
      <c r="UAO635" s="6"/>
      <c r="UAP635" s="6"/>
      <c r="UAQ635" s="6"/>
      <c r="UAR635" s="6"/>
      <c r="UAS635" s="6"/>
      <c r="UAT635" s="6"/>
      <c r="UAU635" s="6"/>
      <c r="UAV635" s="6"/>
      <c r="UAW635" s="6"/>
      <c r="UAX635" s="6"/>
      <c r="UAY635" s="6"/>
      <c r="UAZ635" s="6"/>
      <c r="UBA635" s="6"/>
      <c r="UBB635" s="6"/>
      <c r="UBC635" s="6"/>
      <c r="UBD635" s="6"/>
      <c r="UBE635" s="6"/>
      <c r="UBF635" s="6"/>
      <c r="UBG635" s="6"/>
      <c r="UBH635" s="6"/>
      <c r="UBI635" s="6"/>
      <c r="UBJ635" s="6"/>
      <c r="UBK635" s="6"/>
      <c r="UBL635" s="6"/>
      <c r="UBM635" s="6"/>
      <c r="UBN635" s="6"/>
      <c r="UBO635" s="6"/>
      <c r="UBP635" s="6"/>
      <c r="UBQ635" s="6"/>
      <c r="UBR635" s="6"/>
      <c r="UBS635" s="6"/>
      <c r="UBT635" s="6"/>
      <c r="UBU635" s="6"/>
      <c r="UBV635" s="6"/>
      <c r="UBW635" s="6"/>
      <c r="UBX635" s="6"/>
      <c r="UBY635" s="6"/>
      <c r="UBZ635" s="6"/>
      <c r="UCA635" s="6"/>
      <c r="UCB635" s="6"/>
      <c r="UCC635" s="6"/>
      <c r="UCD635" s="6"/>
      <c r="UCE635" s="6"/>
      <c r="UCF635" s="6"/>
      <c r="UCG635" s="6"/>
      <c r="UCH635" s="6"/>
      <c r="UCI635" s="6"/>
      <c r="UCJ635" s="6"/>
      <c r="UCK635" s="6"/>
      <c r="UCL635" s="6"/>
      <c r="UCM635" s="6"/>
      <c r="UCN635" s="6"/>
      <c r="UCO635" s="6"/>
      <c r="UCP635" s="6"/>
      <c r="UCQ635" s="6"/>
      <c r="UCR635" s="6"/>
      <c r="UCS635" s="6"/>
      <c r="UCT635" s="6"/>
      <c r="UCU635" s="6"/>
      <c r="UCV635" s="6"/>
      <c r="UCW635" s="6"/>
      <c r="UCX635" s="6"/>
      <c r="UCY635" s="6"/>
      <c r="UCZ635" s="6"/>
      <c r="UDA635" s="6"/>
      <c r="UDB635" s="6"/>
      <c r="UDC635" s="6"/>
      <c r="UDD635" s="6"/>
      <c r="UDE635" s="6"/>
      <c r="UDF635" s="6"/>
      <c r="UDG635" s="6"/>
      <c r="UDH635" s="6"/>
      <c r="UDI635" s="6"/>
      <c r="UDJ635" s="6"/>
      <c r="UDK635" s="6"/>
      <c r="UDL635" s="6"/>
      <c r="UDM635" s="6"/>
      <c r="UDN635" s="6"/>
      <c r="UDO635" s="6"/>
      <c r="UDP635" s="6"/>
      <c r="UDQ635" s="6"/>
      <c r="UDR635" s="6"/>
      <c r="UDS635" s="6"/>
      <c r="UDT635" s="6"/>
      <c r="UDU635" s="6"/>
      <c r="UDV635" s="6"/>
      <c r="UDW635" s="6"/>
      <c r="UDX635" s="6"/>
      <c r="UDY635" s="6"/>
      <c r="UDZ635" s="6"/>
      <c r="UEA635" s="6"/>
      <c r="UEB635" s="6"/>
      <c r="UEC635" s="6"/>
      <c r="UED635" s="6"/>
      <c r="UEE635" s="6"/>
      <c r="UEF635" s="6"/>
      <c r="UEG635" s="6"/>
      <c r="UEH635" s="6"/>
      <c r="UEI635" s="6"/>
      <c r="UEJ635" s="6"/>
      <c r="UEK635" s="6"/>
      <c r="UEL635" s="6"/>
      <c r="UEM635" s="6"/>
      <c r="UEN635" s="6"/>
      <c r="UEO635" s="6"/>
      <c r="UEP635" s="6"/>
      <c r="UEQ635" s="6"/>
      <c r="UER635" s="6"/>
      <c r="UES635" s="6"/>
      <c r="UET635" s="6"/>
      <c r="UEU635" s="6"/>
      <c r="UEV635" s="6"/>
      <c r="UEW635" s="6"/>
      <c r="UEX635" s="6"/>
      <c r="UEY635" s="6"/>
      <c r="UEZ635" s="6"/>
      <c r="UFA635" s="6"/>
      <c r="UFB635" s="6"/>
      <c r="UFC635" s="6"/>
      <c r="UFD635" s="6"/>
      <c r="UFE635" s="6"/>
      <c r="UFF635" s="6"/>
      <c r="UFG635" s="6"/>
      <c r="UFH635" s="6"/>
      <c r="UFI635" s="6"/>
      <c r="UFJ635" s="6"/>
      <c r="UFK635" s="6"/>
      <c r="UFL635" s="6"/>
      <c r="UFM635" s="6"/>
      <c r="UFN635" s="6"/>
      <c r="UFO635" s="6"/>
      <c r="UFP635" s="6"/>
      <c r="UFQ635" s="6"/>
      <c r="UFR635" s="6"/>
      <c r="UFS635" s="6"/>
      <c r="UFT635" s="6"/>
      <c r="UFU635" s="6"/>
      <c r="UFV635" s="6"/>
      <c r="UFW635" s="6"/>
      <c r="UFX635" s="6"/>
      <c r="UFY635" s="6"/>
      <c r="UFZ635" s="6"/>
      <c r="UGA635" s="6"/>
      <c r="UGB635" s="6"/>
      <c r="UGC635" s="6"/>
      <c r="UGD635" s="6"/>
      <c r="UGE635" s="6"/>
      <c r="UGF635" s="6"/>
      <c r="UGG635" s="6"/>
      <c r="UGH635" s="6"/>
      <c r="UGI635" s="6"/>
      <c r="UGJ635" s="6"/>
      <c r="UGK635" s="6"/>
      <c r="UGL635" s="6"/>
      <c r="UGM635" s="6"/>
      <c r="UGN635" s="6"/>
      <c r="UGO635" s="6"/>
      <c r="UGP635" s="6"/>
      <c r="UGQ635" s="6"/>
      <c r="UGR635" s="6"/>
      <c r="UGS635" s="6"/>
      <c r="UGT635" s="6"/>
      <c r="UGU635" s="6"/>
      <c r="UGV635" s="6"/>
      <c r="UGW635" s="6"/>
      <c r="UGX635" s="6"/>
      <c r="UGY635" s="6"/>
      <c r="UGZ635" s="6"/>
      <c r="UHA635" s="6"/>
      <c r="UHB635" s="6"/>
      <c r="UHC635" s="6"/>
      <c r="UHD635" s="6"/>
      <c r="UHE635" s="6"/>
      <c r="UHF635" s="6"/>
      <c r="UHG635" s="6"/>
      <c r="UHH635" s="6"/>
      <c r="UHI635" s="6"/>
      <c r="UHJ635" s="6"/>
      <c r="UHK635" s="6"/>
      <c r="UHL635" s="6"/>
      <c r="UHM635" s="6"/>
      <c r="UHN635" s="6"/>
      <c r="UHO635" s="6"/>
      <c r="UHP635" s="6"/>
      <c r="UHQ635" s="6"/>
      <c r="UHR635" s="6"/>
      <c r="UHS635" s="6"/>
      <c r="UHT635" s="6"/>
      <c r="UHU635" s="6"/>
      <c r="UHV635" s="6"/>
      <c r="UHW635" s="6"/>
      <c r="UHX635" s="6"/>
      <c r="UHY635" s="6"/>
      <c r="UHZ635" s="6"/>
      <c r="UIA635" s="6"/>
      <c r="UIB635" s="6"/>
      <c r="UIC635" s="6"/>
      <c r="UID635" s="6"/>
      <c r="UIE635" s="6"/>
      <c r="UIF635" s="6"/>
      <c r="UIG635" s="6"/>
      <c r="UIH635" s="6"/>
      <c r="UII635" s="6"/>
      <c r="UIJ635" s="6"/>
      <c r="UIK635" s="6"/>
      <c r="UIL635" s="6"/>
      <c r="UIM635" s="6"/>
      <c r="UIN635" s="6"/>
      <c r="UIO635" s="6"/>
      <c r="UIP635" s="6"/>
      <c r="UIQ635" s="6"/>
      <c r="UIR635" s="6"/>
      <c r="UIS635" s="6"/>
      <c r="UIT635" s="6"/>
      <c r="UIU635" s="6"/>
      <c r="UIV635" s="6"/>
      <c r="UIW635" s="6"/>
      <c r="UIX635" s="6"/>
      <c r="UIY635" s="6"/>
      <c r="UIZ635" s="6"/>
      <c r="UJA635" s="6"/>
      <c r="UJB635" s="6"/>
      <c r="UJC635" s="6"/>
      <c r="UJD635" s="6"/>
      <c r="UJE635" s="6"/>
      <c r="UJF635" s="6"/>
      <c r="UJG635" s="6"/>
      <c r="UJH635" s="6"/>
      <c r="UJI635" s="6"/>
      <c r="UJJ635" s="6"/>
      <c r="UJK635" s="6"/>
      <c r="UJL635" s="6"/>
      <c r="UJM635" s="6"/>
      <c r="UJN635" s="6"/>
      <c r="UJO635" s="6"/>
      <c r="UJP635" s="6"/>
      <c r="UJQ635" s="6"/>
      <c r="UJR635" s="6"/>
      <c r="UJS635" s="6"/>
      <c r="UJT635" s="6"/>
      <c r="UJU635" s="6"/>
      <c r="UJV635" s="6"/>
      <c r="UJW635" s="6"/>
      <c r="UJX635" s="6"/>
      <c r="UJY635" s="6"/>
      <c r="UJZ635" s="6"/>
      <c r="UKA635" s="6"/>
      <c r="UKB635" s="6"/>
      <c r="UKC635" s="6"/>
      <c r="UKD635" s="6"/>
      <c r="UKE635" s="6"/>
      <c r="UKF635" s="6"/>
      <c r="UKG635" s="6"/>
      <c r="UKH635" s="6"/>
      <c r="UKI635" s="6"/>
      <c r="UKJ635" s="6"/>
      <c r="UKK635" s="6"/>
      <c r="UKL635" s="6"/>
      <c r="UKM635" s="6"/>
      <c r="UKN635" s="6"/>
      <c r="UKO635" s="6"/>
      <c r="UKP635" s="6"/>
      <c r="UKQ635" s="6"/>
      <c r="UKR635" s="6"/>
      <c r="UKS635" s="6"/>
      <c r="UKT635" s="6"/>
      <c r="UKU635" s="6"/>
      <c r="UKV635" s="6"/>
      <c r="UKW635" s="6"/>
      <c r="UKX635" s="6"/>
      <c r="UKY635" s="6"/>
      <c r="UKZ635" s="6"/>
      <c r="ULA635" s="6"/>
      <c r="ULB635" s="6"/>
      <c r="ULC635" s="6"/>
      <c r="ULD635" s="6"/>
      <c r="ULE635" s="6"/>
      <c r="ULF635" s="6"/>
      <c r="ULG635" s="6"/>
      <c r="ULH635" s="6"/>
      <c r="ULI635" s="6"/>
      <c r="ULJ635" s="6"/>
      <c r="ULK635" s="6"/>
      <c r="ULL635" s="6"/>
      <c r="ULM635" s="6"/>
      <c r="ULN635" s="6"/>
      <c r="ULO635" s="6"/>
      <c r="ULP635" s="6"/>
      <c r="ULQ635" s="6"/>
      <c r="ULR635" s="6"/>
      <c r="ULS635" s="6"/>
      <c r="ULT635" s="6"/>
      <c r="ULU635" s="6"/>
      <c r="ULV635" s="6"/>
      <c r="ULW635" s="6"/>
      <c r="ULX635" s="6"/>
      <c r="ULY635" s="6"/>
      <c r="ULZ635" s="6"/>
      <c r="UMA635" s="6"/>
      <c r="UMB635" s="6"/>
      <c r="UMC635" s="6"/>
      <c r="UMD635" s="6"/>
      <c r="UME635" s="6"/>
      <c r="UMF635" s="6"/>
      <c r="UMG635" s="6"/>
      <c r="UMH635" s="6"/>
      <c r="UMI635" s="6"/>
      <c r="UMJ635" s="6"/>
      <c r="UMK635" s="6"/>
      <c r="UML635" s="6"/>
      <c r="UMM635" s="6"/>
      <c r="UMN635" s="6"/>
      <c r="UMO635" s="6"/>
      <c r="UMP635" s="6"/>
      <c r="UMQ635" s="6"/>
      <c r="UMR635" s="6"/>
      <c r="UMS635" s="6"/>
      <c r="UMT635" s="6"/>
      <c r="UMU635" s="6"/>
      <c r="UMV635" s="6"/>
      <c r="UMW635" s="6"/>
      <c r="UMX635" s="6"/>
      <c r="UMY635" s="6"/>
      <c r="UMZ635" s="6"/>
      <c r="UNA635" s="6"/>
      <c r="UNB635" s="6"/>
      <c r="UNC635" s="6"/>
      <c r="UND635" s="6"/>
      <c r="UNE635" s="6"/>
      <c r="UNF635" s="6"/>
      <c r="UNG635" s="6"/>
      <c r="UNH635" s="6"/>
      <c r="UNI635" s="6"/>
      <c r="UNJ635" s="6"/>
      <c r="UNK635" s="6"/>
      <c r="UNL635" s="6"/>
      <c r="UNM635" s="6"/>
      <c r="UNN635" s="6"/>
      <c r="UNO635" s="6"/>
      <c r="UNP635" s="6"/>
      <c r="UNQ635" s="6"/>
      <c r="UNR635" s="6"/>
      <c r="UNS635" s="6"/>
      <c r="UNT635" s="6"/>
      <c r="UNU635" s="6"/>
      <c r="UNV635" s="6"/>
      <c r="UNW635" s="6"/>
      <c r="UNX635" s="6"/>
      <c r="UNY635" s="6"/>
      <c r="UNZ635" s="6"/>
      <c r="UOA635" s="6"/>
      <c r="UOB635" s="6"/>
      <c r="UOC635" s="6"/>
      <c r="UOD635" s="6"/>
      <c r="UOE635" s="6"/>
      <c r="UOF635" s="6"/>
      <c r="UOG635" s="6"/>
      <c r="UOH635" s="6"/>
      <c r="UOI635" s="6"/>
      <c r="UOJ635" s="6"/>
      <c r="UOK635" s="6"/>
      <c r="UOL635" s="6"/>
      <c r="UOM635" s="6"/>
      <c r="UON635" s="6"/>
      <c r="UOO635" s="6"/>
      <c r="UOP635" s="6"/>
      <c r="UOQ635" s="6"/>
      <c r="UOR635" s="6"/>
      <c r="UOS635" s="6"/>
      <c r="UOT635" s="6"/>
      <c r="UOU635" s="6"/>
      <c r="UOV635" s="6"/>
      <c r="UOW635" s="6"/>
      <c r="UOX635" s="6"/>
      <c r="UOY635" s="6"/>
      <c r="UOZ635" s="6"/>
      <c r="UPA635" s="6"/>
      <c r="UPB635" s="6"/>
      <c r="UPC635" s="6"/>
      <c r="UPD635" s="6"/>
      <c r="UPE635" s="6"/>
      <c r="UPF635" s="6"/>
      <c r="UPG635" s="6"/>
      <c r="UPH635" s="6"/>
      <c r="UPI635" s="6"/>
      <c r="UPJ635" s="6"/>
      <c r="UPK635" s="6"/>
      <c r="UPL635" s="6"/>
      <c r="UPM635" s="6"/>
      <c r="UPN635" s="6"/>
      <c r="UPO635" s="6"/>
      <c r="UPP635" s="6"/>
      <c r="UPQ635" s="6"/>
      <c r="UPR635" s="6"/>
      <c r="UPS635" s="6"/>
      <c r="UPT635" s="6"/>
      <c r="UPU635" s="6"/>
      <c r="UPV635" s="6"/>
      <c r="UPW635" s="6"/>
      <c r="UPX635" s="6"/>
      <c r="UPY635" s="6"/>
      <c r="UPZ635" s="6"/>
      <c r="UQA635" s="6"/>
      <c r="UQB635" s="6"/>
      <c r="UQC635" s="6"/>
      <c r="UQD635" s="6"/>
      <c r="UQE635" s="6"/>
      <c r="UQF635" s="6"/>
      <c r="UQG635" s="6"/>
      <c r="UQH635" s="6"/>
      <c r="UQI635" s="6"/>
      <c r="UQJ635" s="6"/>
      <c r="UQK635" s="6"/>
      <c r="UQL635" s="6"/>
      <c r="UQM635" s="6"/>
      <c r="UQN635" s="6"/>
      <c r="UQO635" s="6"/>
      <c r="UQP635" s="6"/>
      <c r="UQQ635" s="6"/>
      <c r="UQR635" s="6"/>
      <c r="UQS635" s="6"/>
      <c r="UQT635" s="6"/>
      <c r="UQU635" s="6"/>
      <c r="UQV635" s="6"/>
      <c r="UQW635" s="6"/>
      <c r="UQX635" s="6"/>
      <c r="UQY635" s="6"/>
      <c r="UQZ635" s="6"/>
      <c r="URA635" s="6"/>
      <c r="URB635" s="6"/>
      <c r="URC635" s="6"/>
      <c r="URD635" s="6"/>
      <c r="URE635" s="6"/>
      <c r="URF635" s="6"/>
      <c r="URG635" s="6"/>
      <c r="URH635" s="6"/>
      <c r="URI635" s="6"/>
      <c r="URJ635" s="6"/>
      <c r="URK635" s="6"/>
      <c r="URL635" s="6"/>
      <c r="URM635" s="6"/>
      <c r="URN635" s="6"/>
      <c r="URO635" s="6"/>
      <c r="URP635" s="6"/>
      <c r="URQ635" s="6"/>
      <c r="URR635" s="6"/>
      <c r="URS635" s="6"/>
      <c r="URT635" s="6"/>
      <c r="URU635" s="6"/>
      <c r="URV635" s="6"/>
      <c r="URW635" s="6"/>
      <c r="URX635" s="6"/>
      <c r="URY635" s="6"/>
      <c r="URZ635" s="6"/>
      <c r="USA635" s="6"/>
      <c r="USB635" s="6"/>
      <c r="USC635" s="6"/>
      <c r="USD635" s="6"/>
      <c r="USE635" s="6"/>
      <c r="USF635" s="6"/>
      <c r="USG635" s="6"/>
      <c r="USH635" s="6"/>
      <c r="USI635" s="6"/>
      <c r="USJ635" s="6"/>
      <c r="USK635" s="6"/>
      <c r="USL635" s="6"/>
      <c r="USM635" s="6"/>
      <c r="USN635" s="6"/>
      <c r="USO635" s="6"/>
      <c r="USP635" s="6"/>
      <c r="USQ635" s="6"/>
      <c r="USR635" s="6"/>
      <c r="USS635" s="6"/>
      <c r="UST635" s="6"/>
      <c r="USU635" s="6"/>
      <c r="USV635" s="6"/>
      <c r="USW635" s="6"/>
      <c r="USX635" s="6"/>
      <c r="USY635" s="6"/>
      <c r="USZ635" s="6"/>
      <c r="UTA635" s="6"/>
      <c r="UTB635" s="6"/>
      <c r="UTC635" s="6"/>
      <c r="UTD635" s="6"/>
      <c r="UTE635" s="6"/>
      <c r="UTF635" s="6"/>
      <c r="UTG635" s="6"/>
      <c r="UTH635" s="6"/>
      <c r="UTI635" s="6"/>
      <c r="UTJ635" s="6"/>
      <c r="UTK635" s="6"/>
      <c r="UTL635" s="6"/>
      <c r="UTM635" s="6"/>
      <c r="UTN635" s="6"/>
      <c r="UTO635" s="6"/>
      <c r="UTP635" s="6"/>
      <c r="UTQ635" s="6"/>
      <c r="UTR635" s="6"/>
      <c r="UTS635" s="6"/>
      <c r="UTT635" s="6"/>
      <c r="UTU635" s="6"/>
      <c r="UTV635" s="6"/>
      <c r="UTW635" s="6"/>
      <c r="UTX635" s="6"/>
      <c r="UTY635" s="6"/>
      <c r="UTZ635" s="6"/>
      <c r="UUA635" s="6"/>
      <c r="UUB635" s="6"/>
      <c r="UUC635" s="6"/>
      <c r="UUD635" s="6"/>
      <c r="UUE635" s="6"/>
      <c r="UUF635" s="6"/>
      <c r="UUG635" s="6"/>
      <c r="UUH635" s="6"/>
      <c r="UUI635" s="6"/>
      <c r="UUJ635" s="6"/>
      <c r="UUK635" s="6"/>
      <c r="UUL635" s="6"/>
      <c r="UUM635" s="6"/>
      <c r="UUN635" s="6"/>
      <c r="UUO635" s="6"/>
      <c r="UUP635" s="6"/>
      <c r="UUQ635" s="6"/>
      <c r="UUR635" s="6"/>
      <c r="UUS635" s="6"/>
      <c r="UUT635" s="6"/>
      <c r="UUU635" s="6"/>
      <c r="UUV635" s="6"/>
      <c r="UUW635" s="6"/>
      <c r="UUX635" s="6"/>
      <c r="UUY635" s="6"/>
      <c r="UUZ635" s="6"/>
      <c r="UVA635" s="6"/>
      <c r="UVB635" s="6"/>
      <c r="UVC635" s="6"/>
      <c r="UVD635" s="6"/>
      <c r="UVE635" s="6"/>
      <c r="UVF635" s="6"/>
      <c r="UVG635" s="6"/>
      <c r="UVH635" s="6"/>
      <c r="UVI635" s="6"/>
      <c r="UVJ635" s="6"/>
      <c r="UVK635" s="6"/>
      <c r="UVL635" s="6"/>
      <c r="UVM635" s="6"/>
      <c r="UVN635" s="6"/>
      <c r="UVO635" s="6"/>
      <c r="UVP635" s="6"/>
      <c r="UVQ635" s="6"/>
      <c r="UVR635" s="6"/>
      <c r="UVS635" s="6"/>
      <c r="UVT635" s="6"/>
      <c r="UVU635" s="6"/>
      <c r="UVV635" s="6"/>
      <c r="UVW635" s="6"/>
      <c r="UVX635" s="6"/>
      <c r="UVY635" s="6"/>
      <c r="UVZ635" s="6"/>
      <c r="UWA635" s="6"/>
      <c r="UWB635" s="6"/>
      <c r="UWC635" s="6"/>
      <c r="UWD635" s="6"/>
      <c r="UWE635" s="6"/>
      <c r="UWF635" s="6"/>
      <c r="UWG635" s="6"/>
      <c r="UWH635" s="6"/>
      <c r="UWI635" s="6"/>
      <c r="UWJ635" s="6"/>
      <c r="UWK635" s="6"/>
      <c r="UWL635" s="6"/>
      <c r="UWM635" s="6"/>
      <c r="UWN635" s="6"/>
      <c r="UWO635" s="6"/>
      <c r="UWP635" s="6"/>
      <c r="UWQ635" s="6"/>
      <c r="UWR635" s="6"/>
      <c r="UWS635" s="6"/>
      <c r="UWT635" s="6"/>
      <c r="UWU635" s="6"/>
      <c r="UWV635" s="6"/>
      <c r="UWW635" s="6"/>
      <c r="UWX635" s="6"/>
      <c r="UWY635" s="6"/>
      <c r="UWZ635" s="6"/>
      <c r="UXA635" s="6"/>
      <c r="UXB635" s="6"/>
      <c r="UXC635" s="6"/>
      <c r="UXD635" s="6"/>
      <c r="UXE635" s="6"/>
      <c r="UXF635" s="6"/>
      <c r="UXG635" s="6"/>
      <c r="UXH635" s="6"/>
      <c r="UXI635" s="6"/>
      <c r="UXJ635" s="6"/>
      <c r="UXK635" s="6"/>
      <c r="UXL635" s="6"/>
      <c r="UXM635" s="6"/>
      <c r="UXN635" s="6"/>
      <c r="UXO635" s="6"/>
      <c r="UXP635" s="6"/>
      <c r="UXQ635" s="6"/>
      <c r="UXR635" s="6"/>
      <c r="UXS635" s="6"/>
      <c r="UXT635" s="6"/>
      <c r="UXU635" s="6"/>
      <c r="UXV635" s="6"/>
      <c r="UXW635" s="6"/>
      <c r="UXX635" s="6"/>
      <c r="UXY635" s="6"/>
      <c r="UXZ635" s="6"/>
      <c r="UYA635" s="6"/>
      <c r="UYB635" s="6"/>
      <c r="UYC635" s="6"/>
      <c r="UYD635" s="6"/>
      <c r="UYE635" s="6"/>
      <c r="UYF635" s="6"/>
      <c r="UYG635" s="6"/>
      <c r="UYH635" s="6"/>
      <c r="UYI635" s="6"/>
      <c r="UYJ635" s="6"/>
      <c r="UYK635" s="6"/>
      <c r="UYL635" s="6"/>
      <c r="UYM635" s="6"/>
      <c r="UYN635" s="6"/>
      <c r="UYO635" s="6"/>
      <c r="UYP635" s="6"/>
      <c r="UYQ635" s="6"/>
      <c r="UYR635" s="6"/>
      <c r="UYS635" s="6"/>
      <c r="UYT635" s="6"/>
      <c r="UYU635" s="6"/>
      <c r="UYV635" s="6"/>
      <c r="UYW635" s="6"/>
      <c r="UYX635" s="6"/>
      <c r="UYY635" s="6"/>
      <c r="UYZ635" s="6"/>
      <c r="UZA635" s="6"/>
      <c r="UZB635" s="6"/>
      <c r="UZC635" s="6"/>
      <c r="UZD635" s="6"/>
      <c r="UZE635" s="6"/>
      <c r="UZF635" s="6"/>
      <c r="UZG635" s="6"/>
      <c r="UZH635" s="6"/>
      <c r="UZI635" s="6"/>
      <c r="UZJ635" s="6"/>
      <c r="UZK635" s="6"/>
      <c r="UZL635" s="6"/>
      <c r="UZM635" s="6"/>
      <c r="UZN635" s="6"/>
      <c r="UZO635" s="6"/>
      <c r="UZP635" s="6"/>
      <c r="UZQ635" s="6"/>
      <c r="UZR635" s="6"/>
      <c r="UZS635" s="6"/>
      <c r="UZT635" s="6"/>
      <c r="UZU635" s="6"/>
      <c r="UZV635" s="6"/>
      <c r="UZW635" s="6"/>
      <c r="UZX635" s="6"/>
      <c r="UZY635" s="6"/>
      <c r="UZZ635" s="6"/>
      <c r="VAA635" s="6"/>
      <c r="VAB635" s="6"/>
      <c r="VAC635" s="6"/>
      <c r="VAD635" s="6"/>
      <c r="VAE635" s="6"/>
      <c r="VAF635" s="6"/>
      <c r="VAG635" s="6"/>
      <c r="VAH635" s="6"/>
      <c r="VAI635" s="6"/>
      <c r="VAJ635" s="6"/>
      <c r="VAK635" s="6"/>
      <c r="VAL635" s="6"/>
      <c r="VAM635" s="6"/>
      <c r="VAN635" s="6"/>
      <c r="VAO635" s="6"/>
      <c r="VAP635" s="6"/>
      <c r="VAQ635" s="6"/>
      <c r="VAR635" s="6"/>
      <c r="VAS635" s="6"/>
      <c r="VAT635" s="6"/>
      <c r="VAU635" s="6"/>
      <c r="VAV635" s="6"/>
      <c r="VAW635" s="6"/>
      <c r="VAX635" s="6"/>
      <c r="VAY635" s="6"/>
      <c r="VAZ635" s="6"/>
      <c r="VBA635" s="6"/>
      <c r="VBB635" s="6"/>
      <c r="VBC635" s="6"/>
      <c r="VBD635" s="6"/>
      <c r="VBE635" s="6"/>
      <c r="VBF635" s="6"/>
      <c r="VBG635" s="6"/>
      <c r="VBH635" s="6"/>
      <c r="VBI635" s="6"/>
      <c r="VBJ635" s="6"/>
      <c r="VBK635" s="6"/>
      <c r="VBL635" s="6"/>
      <c r="VBM635" s="6"/>
      <c r="VBN635" s="6"/>
      <c r="VBO635" s="6"/>
      <c r="VBP635" s="6"/>
      <c r="VBQ635" s="6"/>
      <c r="VBR635" s="6"/>
      <c r="VBS635" s="6"/>
      <c r="VBT635" s="6"/>
      <c r="VBU635" s="6"/>
      <c r="VBV635" s="6"/>
      <c r="VBW635" s="6"/>
      <c r="VBX635" s="6"/>
      <c r="VBY635" s="6"/>
      <c r="VBZ635" s="6"/>
      <c r="VCA635" s="6"/>
      <c r="VCB635" s="6"/>
      <c r="VCC635" s="6"/>
      <c r="VCD635" s="6"/>
      <c r="VCE635" s="6"/>
      <c r="VCF635" s="6"/>
      <c r="VCG635" s="6"/>
      <c r="VCH635" s="6"/>
      <c r="VCI635" s="6"/>
      <c r="VCJ635" s="6"/>
      <c r="VCK635" s="6"/>
      <c r="VCL635" s="6"/>
      <c r="VCM635" s="6"/>
      <c r="VCN635" s="6"/>
      <c r="VCO635" s="6"/>
      <c r="VCP635" s="6"/>
      <c r="VCQ635" s="6"/>
      <c r="VCR635" s="6"/>
      <c r="VCS635" s="6"/>
      <c r="VCT635" s="6"/>
      <c r="VCU635" s="6"/>
      <c r="VCV635" s="6"/>
      <c r="VCW635" s="6"/>
      <c r="VCX635" s="6"/>
      <c r="VCY635" s="6"/>
      <c r="VCZ635" s="6"/>
      <c r="VDA635" s="6"/>
      <c r="VDB635" s="6"/>
      <c r="VDC635" s="6"/>
      <c r="VDD635" s="6"/>
      <c r="VDE635" s="6"/>
      <c r="VDF635" s="6"/>
      <c r="VDG635" s="6"/>
      <c r="VDH635" s="6"/>
      <c r="VDI635" s="6"/>
      <c r="VDJ635" s="6"/>
      <c r="VDK635" s="6"/>
      <c r="VDL635" s="6"/>
      <c r="VDM635" s="6"/>
      <c r="VDN635" s="6"/>
      <c r="VDO635" s="6"/>
      <c r="VDP635" s="6"/>
      <c r="VDQ635" s="6"/>
      <c r="VDR635" s="6"/>
      <c r="VDS635" s="6"/>
      <c r="VDT635" s="6"/>
      <c r="VDU635" s="6"/>
      <c r="VDV635" s="6"/>
      <c r="VDW635" s="6"/>
      <c r="VDX635" s="6"/>
      <c r="VDY635" s="6"/>
      <c r="VDZ635" s="6"/>
      <c r="VEA635" s="6"/>
      <c r="VEB635" s="6"/>
      <c r="VEC635" s="6"/>
      <c r="VED635" s="6"/>
      <c r="VEE635" s="6"/>
      <c r="VEF635" s="6"/>
      <c r="VEG635" s="6"/>
      <c r="VEH635" s="6"/>
      <c r="VEI635" s="6"/>
      <c r="VEJ635" s="6"/>
      <c r="VEK635" s="6"/>
      <c r="VEL635" s="6"/>
      <c r="VEM635" s="6"/>
      <c r="VEN635" s="6"/>
      <c r="VEO635" s="6"/>
      <c r="VEP635" s="6"/>
      <c r="VEQ635" s="6"/>
      <c r="VER635" s="6"/>
      <c r="VES635" s="6"/>
      <c r="VET635" s="6"/>
      <c r="VEU635" s="6"/>
      <c r="VEV635" s="6"/>
      <c r="VEW635" s="6"/>
      <c r="VEX635" s="6"/>
      <c r="VEY635" s="6"/>
      <c r="VEZ635" s="6"/>
      <c r="VFA635" s="6"/>
      <c r="VFB635" s="6"/>
      <c r="VFC635" s="6"/>
      <c r="VFD635" s="6"/>
      <c r="VFE635" s="6"/>
      <c r="VFF635" s="6"/>
      <c r="VFG635" s="6"/>
      <c r="VFH635" s="6"/>
      <c r="VFI635" s="6"/>
      <c r="VFJ635" s="6"/>
      <c r="VFK635" s="6"/>
      <c r="VFL635" s="6"/>
      <c r="VFM635" s="6"/>
      <c r="VFN635" s="6"/>
      <c r="VFO635" s="6"/>
      <c r="VFP635" s="6"/>
      <c r="VFQ635" s="6"/>
      <c r="VFR635" s="6"/>
      <c r="VFS635" s="6"/>
      <c r="VFT635" s="6"/>
      <c r="VFU635" s="6"/>
      <c r="VFV635" s="6"/>
      <c r="VFW635" s="6"/>
      <c r="VFX635" s="6"/>
      <c r="VFY635" s="6"/>
      <c r="VFZ635" s="6"/>
      <c r="VGA635" s="6"/>
      <c r="VGB635" s="6"/>
      <c r="VGC635" s="6"/>
      <c r="VGD635" s="6"/>
      <c r="VGE635" s="6"/>
      <c r="VGF635" s="6"/>
      <c r="VGG635" s="6"/>
      <c r="VGH635" s="6"/>
      <c r="VGI635" s="6"/>
      <c r="VGJ635" s="6"/>
      <c r="VGK635" s="6"/>
      <c r="VGL635" s="6"/>
      <c r="VGM635" s="6"/>
      <c r="VGN635" s="6"/>
      <c r="VGO635" s="6"/>
      <c r="VGP635" s="6"/>
      <c r="VGQ635" s="6"/>
      <c r="VGR635" s="6"/>
      <c r="VGS635" s="6"/>
      <c r="VGT635" s="6"/>
      <c r="VGU635" s="6"/>
      <c r="VGV635" s="6"/>
      <c r="VGW635" s="6"/>
      <c r="VGX635" s="6"/>
      <c r="VGY635" s="6"/>
      <c r="VGZ635" s="6"/>
      <c r="VHA635" s="6"/>
      <c r="VHB635" s="6"/>
      <c r="VHC635" s="6"/>
      <c r="VHD635" s="6"/>
      <c r="VHE635" s="6"/>
      <c r="VHF635" s="6"/>
      <c r="VHG635" s="6"/>
      <c r="VHH635" s="6"/>
      <c r="VHI635" s="6"/>
      <c r="VHJ635" s="6"/>
      <c r="VHK635" s="6"/>
      <c r="VHL635" s="6"/>
      <c r="VHM635" s="6"/>
      <c r="VHN635" s="6"/>
      <c r="VHO635" s="6"/>
      <c r="VHP635" s="6"/>
      <c r="VHQ635" s="6"/>
      <c r="VHR635" s="6"/>
      <c r="VHS635" s="6"/>
      <c r="VHT635" s="6"/>
      <c r="VHU635" s="6"/>
      <c r="VHV635" s="6"/>
      <c r="VHW635" s="6"/>
      <c r="VHX635" s="6"/>
      <c r="VHY635" s="6"/>
      <c r="VHZ635" s="6"/>
      <c r="VIA635" s="6"/>
      <c r="VIB635" s="6"/>
      <c r="VIC635" s="6"/>
      <c r="VID635" s="6"/>
      <c r="VIE635" s="6"/>
      <c r="VIF635" s="6"/>
      <c r="VIG635" s="6"/>
      <c r="VIH635" s="6"/>
      <c r="VII635" s="6"/>
      <c r="VIJ635" s="6"/>
      <c r="VIK635" s="6"/>
      <c r="VIL635" s="6"/>
      <c r="VIM635" s="6"/>
      <c r="VIN635" s="6"/>
      <c r="VIO635" s="6"/>
      <c r="VIP635" s="6"/>
      <c r="VIQ635" s="6"/>
      <c r="VIR635" s="6"/>
      <c r="VIS635" s="6"/>
      <c r="VIT635" s="6"/>
      <c r="VIU635" s="6"/>
      <c r="VIV635" s="6"/>
      <c r="VIW635" s="6"/>
      <c r="VIX635" s="6"/>
      <c r="VIY635" s="6"/>
      <c r="VIZ635" s="6"/>
      <c r="VJA635" s="6"/>
      <c r="VJB635" s="6"/>
      <c r="VJC635" s="6"/>
      <c r="VJD635" s="6"/>
      <c r="VJE635" s="6"/>
      <c r="VJF635" s="6"/>
      <c r="VJG635" s="6"/>
      <c r="VJH635" s="6"/>
      <c r="VJI635" s="6"/>
      <c r="VJJ635" s="6"/>
      <c r="VJK635" s="6"/>
      <c r="VJL635" s="6"/>
      <c r="VJM635" s="6"/>
      <c r="VJN635" s="6"/>
      <c r="VJO635" s="6"/>
      <c r="VJP635" s="6"/>
      <c r="VJQ635" s="6"/>
      <c r="VJR635" s="6"/>
      <c r="VJS635" s="6"/>
      <c r="VJT635" s="6"/>
      <c r="VJU635" s="6"/>
      <c r="VJV635" s="6"/>
      <c r="VJW635" s="6"/>
      <c r="VJX635" s="6"/>
      <c r="VJY635" s="6"/>
      <c r="VJZ635" s="6"/>
      <c r="VKA635" s="6"/>
      <c r="VKB635" s="6"/>
      <c r="VKC635" s="6"/>
      <c r="VKD635" s="6"/>
      <c r="VKE635" s="6"/>
      <c r="VKF635" s="6"/>
      <c r="VKG635" s="6"/>
      <c r="VKH635" s="6"/>
      <c r="VKI635" s="6"/>
      <c r="VKJ635" s="6"/>
      <c r="VKK635" s="6"/>
      <c r="VKL635" s="6"/>
      <c r="VKM635" s="6"/>
      <c r="VKN635" s="6"/>
      <c r="VKO635" s="6"/>
      <c r="VKP635" s="6"/>
      <c r="VKQ635" s="6"/>
      <c r="VKR635" s="6"/>
      <c r="VKS635" s="6"/>
      <c r="VKT635" s="6"/>
      <c r="VKU635" s="6"/>
      <c r="VKV635" s="6"/>
      <c r="VKW635" s="6"/>
      <c r="VKX635" s="6"/>
      <c r="VKY635" s="6"/>
      <c r="VKZ635" s="6"/>
      <c r="VLA635" s="6"/>
      <c r="VLB635" s="6"/>
      <c r="VLC635" s="6"/>
      <c r="VLD635" s="6"/>
      <c r="VLE635" s="6"/>
      <c r="VLF635" s="6"/>
      <c r="VLG635" s="6"/>
      <c r="VLH635" s="6"/>
      <c r="VLI635" s="6"/>
      <c r="VLJ635" s="6"/>
      <c r="VLK635" s="6"/>
      <c r="VLL635" s="6"/>
      <c r="VLM635" s="6"/>
      <c r="VLN635" s="6"/>
      <c r="VLO635" s="6"/>
      <c r="VLP635" s="6"/>
      <c r="VLQ635" s="6"/>
      <c r="VLR635" s="6"/>
      <c r="VLS635" s="6"/>
      <c r="VLT635" s="6"/>
      <c r="VLU635" s="6"/>
      <c r="VLV635" s="6"/>
      <c r="VLW635" s="6"/>
      <c r="VLX635" s="6"/>
      <c r="VLY635" s="6"/>
      <c r="VLZ635" s="6"/>
      <c r="VMA635" s="6"/>
      <c r="VMB635" s="6"/>
      <c r="VMC635" s="6"/>
      <c r="VMD635" s="6"/>
      <c r="VME635" s="6"/>
      <c r="VMF635" s="6"/>
      <c r="VMG635" s="6"/>
      <c r="VMH635" s="6"/>
      <c r="VMI635" s="6"/>
      <c r="VMJ635" s="6"/>
      <c r="VMK635" s="6"/>
      <c r="VML635" s="6"/>
      <c r="VMM635" s="6"/>
      <c r="VMN635" s="6"/>
      <c r="VMO635" s="6"/>
      <c r="VMP635" s="6"/>
      <c r="VMQ635" s="6"/>
      <c r="VMR635" s="6"/>
      <c r="VMS635" s="6"/>
      <c r="VMT635" s="6"/>
      <c r="VMU635" s="6"/>
      <c r="VMV635" s="6"/>
      <c r="VMW635" s="6"/>
      <c r="VMX635" s="6"/>
      <c r="VMY635" s="6"/>
      <c r="VMZ635" s="6"/>
      <c r="VNA635" s="6"/>
      <c r="VNB635" s="6"/>
      <c r="VNC635" s="6"/>
      <c r="VND635" s="6"/>
      <c r="VNE635" s="6"/>
      <c r="VNF635" s="6"/>
      <c r="VNG635" s="6"/>
      <c r="VNH635" s="6"/>
      <c r="VNI635" s="6"/>
      <c r="VNJ635" s="6"/>
      <c r="VNK635" s="6"/>
      <c r="VNL635" s="6"/>
      <c r="VNM635" s="6"/>
      <c r="VNN635" s="6"/>
      <c r="VNO635" s="6"/>
      <c r="VNP635" s="6"/>
      <c r="VNQ635" s="6"/>
      <c r="VNR635" s="6"/>
      <c r="VNS635" s="6"/>
      <c r="VNT635" s="6"/>
      <c r="VNU635" s="6"/>
      <c r="VNV635" s="6"/>
      <c r="VNW635" s="6"/>
      <c r="VNX635" s="6"/>
      <c r="VNY635" s="6"/>
      <c r="VNZ635" s="6"/>
      <c r="VOA635" s="6"/>
      <c r="VOB635" s="6"/>
      <c r="VOC635" s="6"/>
      <c r="VOD635" s="6"/>
      <c r="VOE635" s="6"/>
      <c r="VOF635" s="6"/>
      <c r="VOG635" s="6"/>
      <c r="VOH635" s="6"/>
      <c r="VOI635" s="6"/>
      <c r="VOJ635" s="6"/>
      <c r="VOK635" s="6"/>
      <c r="VOL635" s="6"/>
      <c r="VOM635" s="6"/>
      <c r="VON635" s="6"/>
      <c r="VOO635" s="6"/>
      <c r="VOP635" s="6"/>
      <c r="VOQ635" s="6"/>
      <c r="VOR635" s="6"/>
      <c r="VOS635" s="6"/>
      <c r="VOT635" s="6"/>
      <c r="VOU635" s="6"/>
      <c r="VOV635" s="6"/>
      <c r="VOW635" s="6"/>
      <c r="VOX635" s="6"/>
      <c r="VOY635" s="6"/>
      <c r="VOZ635" s="6"/>
      <c r="VPA635" s="6"/>
      <c r="VPB635" s="6"/>
      <c r="VPC635" s="6"/>
      <c r="VPD635" s="6"/>
      <c r="VPE635" s="6"/>
      <c r="VPF635" s="6"/>
      <c r="VPG635" s="6"/>
      <c r="VPH635" s="6"/>
      <c r="VPI635" s="6"/>
      <c r="VPJ635" s="6"/>
      <c r="VPK635" s="6"/>
      <c r="VPL635" s="6"/>
      <c r="VPM635" s="6"/>
      <c r="VPN635" s="6"/>
      <c r="VPO635" s="6"/>
      <c r="VPP635" s="6"/>
      <c r="VPQ635" s="6"/>
      <c r="VPR635" s="6"/>
      <c r="VPS635" s="6"/>
      <c r="VPT635" s="6"/>
      <c r="VPU635" s="6"/>
      <c r="VPV635" s="6"/>
      <c r="VPW635" s="6"/>
      <c r="VPX635" s="6"/>
      <c r="VPY635" s="6"/>
      <c r="VPZ635" s="6"/>
      <c r="VQA635" s="6"/>
      <c r="VQB635" s="6"/>
      <c r="VQC635" s="6"/>
      <c r="VQD635" s="6"/>
      <c r="VQE635" s="6"/>
      <c r="VQF635" s="6"/>
      <c r="VQG635" s="6"/>
      <c r="VQH635" s="6"/>
      <c r="VQI635" s="6"/>
      <c r="VQJ635" s="6"/>
      <c r="VQK635" s="6"/>
      <c r="VQL635" s="6"/>
      <c r="VQM635" s="6"/>
      <c r="VQN635" s="6"/>
      <c r="VQO635" s="6"/>
      <c r="VQP635" s="6"/>
      <c r="VQQ635" s="6"/>
      <c r="VQR635" s="6"/>
      <c r="VQS635" s="6"/>
      <c r="VQT635" s="6"/>
      <c r="VQU635" s="6"/>
      <c r="VQV635" s="6"/>
      <c r="VQW635" s="6"/>
      <c r="VQX635" s="6"/>
      <c r="VQY635" s="6"/>
      <c r="VQZ635" s="6"/>
      <c r="VRA635" s="6"/>
      <c r="VRB635" s="6"/>
      <c r="VRC635" s="6"/>
      <c r="VRD635" s="6"/>
      <c r="VRE635" s="6"/>
      <c r="VRF635" s="6"/>
      <c r="VRG635" s="6"/>
      <c r="VRH635" s="6"/>
      <c r="VRI635" s="6"/>
      <c r="VRJ635" s="6"/>
      <c r="VRK635" s="6"/>
      <c r="VRL635" s="6"/>
      <c r="VRM635" s="6"/>
      <c r="VRN635" s="6"/>
      <c r="VRO635" s="6"/>
      <c r="VRP635" s="6"/>
      <c r="VRQ635" s="6"/>
      <c r="VRR635" s="6"/>
      <c r="VRS635" s="6"/>
      <c r="VRT635" s="6"/>
      <c r="VRU635" s="6"/>
      <c r="VRV635" s="6"/>
      <c r="VRW635" s="6"/>
      <c r="VRX635" s="6"/>
      <c r="VRY635" s="6"/>
      <c r="VRZ635" s="6"/>
      <c r="VSA635" s="6"/>
      <c r="VSB635" s="6"/>
      <c r="VSC635" s="6"/>
      <c r="VSD635" s="6"/>
      <c r="VSE635" s="6"/>
      <c r="VSF635" s="6"/>
      <c r="VSG635" s="6"/>
      <c r="VSH635" s="6"/>
      <c r="VSI635" s="6"/>
      <c r="VSJ635" s="6"/>
      <c r="VSK635" s="6"/>
      <c r="VSL635" s="6"/>
      <c r="VSM635" s="6"/>
      <c r="VSN635" s="6"/>
      <c r="VSO635" s="6"/>
      <c r="VSP635" s="6"/>
      <c r="VSQ635" s="6"/>
      <c r="VSR635" s="6"/>
      <c r="VSS635" s="6"/>
      <c r="VST635" s="6"/>
      <c r="VSU635" s="6"/>
      <c r="VSV635" s="6"/>
      <c r="VSW635" s="6"/>
      <c r="VSX635" s="6"/>
      <c r="VSY635" s="6"/>
      <c r="VSZ635" s="6"/>
      <c r="VTA635" s="6"/>
      <c r="VTB635" s="6"/>
      <c r="VTC635" s="6"/>
      <c r="VTD635" s="6"/>
      <c r="VTE635" s="6"/>
      <c r="VTF635" s="6"/>
      <c r="VTG635" s="6"/>
      <c r="VTH635" s="6"/>
      <c r="VTI635" s="6"/>
      <c r="VTJ635" s="6"/>
      <c r="VTK635" s="6"/>
      <c r="VTL635" s="6"/>
      <c r="VTM635" s="6"/>
      <c r="VTN635" s="6"/>
      <c r="VTO635" s="6"/>
      <c r="VTP635" s="6"/>
      <c r="VTQ635" s="6"/>
      <c r="VTR635" s="6"/>
      <c r="VTS635" s="6"/>
      <c r="VTT635" s="6"/>
      <c r="VTU635" s="6"/>
      <c r="VTV635" s="6"/>
      <c r="VTW635" s="6"/>
      <c r="VTX635" s="6"/>
      <c r="VTY635" s="6"/>
      <c r="VTZ635" s="6"/>
      <c r="VUA635" s="6"/>
      <c r="VUB635" s="6"/>
      <c r="VUC635" s="6"/>
      <c r="VUD635" s="6"/>
      <c r="VUE635" s="6"/>
      <c r="VUF635" s="6"/>
      <c r="VUG635" s="6"/>
      <c r="VUH635" s="6"/>
      <c r="VUI635" s="6"/>
      <c r="VUJ635" s="6"/>
      <c r="VUK635" s="6"/>
      <c r="VUL635" s="6"/>
      <c r="VUM635" s="6"/>
      <c r="VUN635" s="6"/>
      <c r="VUO635" s="6"/>
      <c r="VUP635" s="6"/>
      <c r="VUQ635" s="6"/>
      <c r="VUR635" s="6"/>
      <c r="VUS635" s="6"/>
      <c r="VUT635" s="6"/>
      <c r="VUU635" s="6"/>
      <c r="VUV635" s="6"/>
      <c r="VUW635" s="6"/>
      <c r="VUX635" s="6"/>
      <c r="VUY635" s="6"/>
      <c r="VUZ635" s="6"/>
      <c r="VVA635" s="6"/>
      <c r="VVB635" s="6"/>
      <c r="VVC635" s="6"/>
      <c r="VVD635" s="6"/>
      <c r="VVE635" s="6"/>
      <c r="VVF635" s="6"/>
      <c r="VVG635" s="6"/>
      <c r="VVH635" s="6"/>
      <c r="VVI635" s="6"/>
      <c r="VVJ635" s="6"/>
      <c r="VVK635" s="6"/>
      <c r="VVL635" s="6"/>
      <c r="VVM635" s="6"/>
      <c r="VVN635" s="6"/>
      <c r="VVO635" s="6"/>
      <c r="VVP635" s="6"/>
      <c r="VVQ635" s="6"/>
      <c r="VVR635" s="6"/>
      <c r="VVS635" s="6"/>
      <c r="VVT635" s="6"/>
      <c r="VVU635" s="6"/>
      <c r="VVV635" s="6"/>
      <c r="VVW635" s="6"/>
      <c r="VVX635" s="6"/>
      <c r="VVY635" s="6"/>
      <c r="VVZ635" s="6"/>
      <c r="VWA635" s="6"/>
      <c r="VWB635" s="6"/>
      <c r="VWC635" s="6"/>
      <c r="VWD635" s="6"/>
      <c r="VWE635" s="6"/>
      <c r="VWF635" s="6"/>
      <c r="VWG635" s="6"/>
      <c r="VWH635" s="6"/>
      <c r="VWI635" s="6"/>
      <c r="VWJ635" s="6"/>
      <c r="VWK635" s="6"/>
      <c r="VWL635" s="6"/>
      <c r="VWM635" s="6"/>
      <c r="VWN635" s="6"/>
      <c r="VWO635" s="6"/>
      <c r="VWP635" s="6"/>
      <c r="VWQ635" s="6"/>
      <c r="VWR635" s="6"/>
      <c r="VWS635" s="6"/>
      <c r="VWT635" s="6"/>
      <c r="VWU635" s="6"/>
      <c r="VWV635" s="6"/>
      <c r="VWW635" s="6"/>
      <c r="VWX635" s="6"/>
      <c r="VWY635" s="6"/>
      <c r="VWZ635" s="6"/>
      <c r="VXA635" s="6"/>
      <c r="VXB635" s="6"/>
      <c r="VXC635" s="6"/>
      <c r="VXD635" s="6"/>
      <c r="VXE635" s="6"/>
      <c r="VXF635" s="6"/>
      <c r="VXG635" s="6"/>
      <c r="VXH635" s="6"/>
      <c r="VXI635" s="6"/>
      <c r="VXJ635" s="6"/>
      <c r="VXK635" s="6"/>
      <c r="VXL635" s="6"/>
      <c r="VXM635" s="6"/>
      <c r="VXN635" s="6"/>
      <c r="VXO635" s="6"/>
      <c r="VXP635" s="6"/>
      <c r="VXQ635" s="6"/>
      <c r="VXR635" s="6"/>
      <c r="VXS635" s="6"/>
      <c r="VXT635" s="6"/>
      <c r="VXU635" s="6"/>
      <c r="VXV635" s="6"/>
      <c r="VXW635" s="6"/>
      <c r="VXX635" s="6"/>
      <c r="VXY635" s="6"/>
      <c r="VXZ635" s="6"/>
      <c r="VYA635" s="6"/>
      <c r="VYB635" s="6"/>
      <c r="VYC635" s="6"/>
      <c r="VYD635" s="6"/>
      <c r="VYE635" s="6"/>
      <c r="VYF635" s="6"/>
      <c r="VYG635" s="6"/>
      <c r="VYH635" s="6"/>
      <c r="VYI635" s="6"/>
      <c r="VYJ635" s="6"/>
      <c r="VYK635" s="6"/>
      <c r="VYL635" s="6"/>
      <c r="VYM635" s="6"/>
      <c r="VYN635" s="6"/>
      <c r="VYO635" s="6"/>
      <c r="VYP635" s="6"/>
      <c r="VYQ635" s="6"/>
      <c r="VYR635" s="6"/>
      <c r="VYS635" s="6"/>
      <c r="VYT635" s="6"/>
      <c r="VYU635" s="6"/>
      <c r="VYV635" s="6"/>
      <c r="VYW635" s="6"/>
      <c r="VYX635" s="6"/>
      <c r="VYY635" s="6"/>
      <c r="VYZ635" s="6"/>
      <c r="VZA635" s="6"/>
      <c r="VZB635" s="6"/>
      <c r="VZC635" s="6"/>
      <c r="VZD635" s="6"/>
      <c r="VZE635" s="6"/>
      <c r="VZF635" s="6"/>
      <c r="VZG635" s="6"/>
      <c r="VZH635" s="6"/>
      <c r="VZI635" s="6"/>
      <c r="VZJ635" s="6"/>
      <c r="VZK635" s="6"/>
      <c r="VZL635" s="6"/>
      <c r="VZM635" s="6"/>
      <c r="VZN635" s="6"/>
      <c r="VZO635" s="6"/>
      <c r="VZP635" s="6"/>
      <c r="VZQ635" s="6"/>
      <c r="VZR635" s="6"/>
      <c r="VZS635" s="6"/>
      <c r="VZT635" s="6"/>
      <c r="VZU635" s="6"/>
      <c r="VZV635" s="6"/>
      <c r="VZW635" s="6"/>
      <c r="VZX635" s="6"/>
      <c r="VZY635" s="6"/>
      <c r="VZZ635" s="6"/>
      <c r="WAA635" s="6"/>
      <c r="WAB635" s="6"/>
      <c r="WAC635" s="6"/>
      <c r="WAD635" s="6"/>
      <c r="WAE635" s="6"/>
      <c r="WAF635" s="6"/>
      <c r="WAG635" s="6"/>
      <c r="WAH635" s="6"/>
      <c r="WAI635" s="6"/>
      <c r="WAJ635" s="6"/>
      <c r="WAK635" s="6"/>
      <c r="WAL635" s="6"/>
      <c r="WAM635" s="6"/>
      <c r="WAN635" s="6"/>
      <c r="WAO635" s="6"/>
      <c r="WAP635" s="6"/>
      <c r="WAQ635" s="6"/>
      <c r="WAR635" s="6"/>
      <c r="WAS635" s="6"/>
      <c r="WAT635" s="6"/>
      <c r="WAU635" s="6"/>
      <c r="WAV635" s="6"/>
      <c r="WAW635" s="6"/>
      <c r="WAX635" s="6"/>
      <c r="WAY635" s="6"/>
      <c r="WAZ635" s="6"/>
      <c r="WBA635" s="6"/>
      <c r="WBB635" s="6"/>
      <c r="WBC635" s="6"/>
      <c r="WBD635" s="6"/>
      <c r="WBE635" s="6"/>
      <c r="WBF635" s="6"/>
      <c r="WBG635" s="6"/>
      <c r="WBH635" s="6"/>
      <c r="WBI635" s="6"/>
      <c r="WBJ635" s="6"/>
      <c r="WBK635" s="6"/>
      <c r="WBL635" s="6"/>
      <c r="WBM635" s="6"/>
      <c r="WBN635" s="6"/>
      <c r="WBO635" s="6"/>
      <c r="WBP635" s="6"/>
      <c r="WBQ635" s="6"/>
      <c r="WBR635" s="6"/>
      <c r="WBS635" s="6"/>
      <c r="WBT635" s="6"/>
      <c r="WBU635" s="6"/>
      <c r="WBV635" s="6"/>
      <c r="WBW635" s="6"/>
      <c r="WBX635" s="6"/>
      <c r="WBY635" s="6"/>
      <c r="WBZ635" s="6"/>
      <c r="WCA635" s="6"/>
      <c r="WCB635" s="6"/>
      <c r="WCC635" s="6"/>
      <c r="WCD635" s="6"/>
      <c r="WCE635" s="6"/>
      <c r="WCF635" s="6"/>
      <c r="WCG635" s="6"/>
      <c r="WCH635" s="6"/>
      <c r="WCI635" s="6"/>
      <c r="WCJ635" s="6"/>
      <c r="WCK635" s="6"/>
      <c r="WCL635" s="6"/>
      <c r="WCM635" s="6"/>
      <c r="WCN635" s="6"/>
      <c r="WCO635" s="6"/>
      <c r="WCP635" s="6"/>
      <c r="WCQ635" s="6"/>
      <c r="WCR635" s="6"/>
      <c r="WCS635" s="6"/>
      <c r="WCT635" s="6"/>
      <c r="WCU635" s="6"/>
      <c r="WCV635" s="6"/>
      <c r="WCW635" s="6"/>
      <c r="WCX635" s="6"/>
      <c r="WCY635" s="6"/>
      <c r="WCZ635" s="6"/>
      <c r="WDA635" s="6"/>
      <c r="WDB635" s="6"/>
      <c r="WDC635" s="6"/>
      <c r="WDD635" s="6"/>
      <c r="WDE635" s="6"/>
      <c r="WDF635" s="6"/>
      <c r="WDG635" s="6"/>
      <c r="WDH635" s="6"/>
      <c r="WDI635" s="6"/>
      <c r="WDJ635" s="6"/>
      <c r="WDK635" s="6"/>
      <c r="WDL635" s="6"/>
      <c r="WDM635" s="6"/>
      <c r="WDN635" s="6"/>
      <c r="WDO635" s="6"/>
      <c r="WDP635" s="6"/>
      <c r="WDQ635" s="6"/>
      <c r="WDR635" s="6"/>
      <c r="WDS635" s="6"/>
      <c r="WDT635" s="6"/>
      <c r="WDU635" s="6"/>
      <c r="WDV635" s="6"/>
      <c r="WDW635" s="6"/>
      <c r="WDX635" s="6"/>
      <c r="WDY635" s="6"/>
      <c r="WDZ635" s="6"/>
      <c r="WEA635" s="6"/>
      <c r="WEB635" s="6"/>
      <c r="WEC635" s="6"/>
      <c r="WED635" s="6"/>
      <c r="WEE635" s="6"/>
      <c r="WEF635" s="6"/>
      <c r="WEG635" s="6"/>
      <c r="WEH635" s="6"/>
      <c r="WEI635" s="6"/>
      <c r="WEJ635" s="6"/>
      <c r="WEK635" s="6"/>
      <c r="WEL635" s="6"/>
      <c r="WEM635" s="6"/>
      <c r="WEN635" s="6"/>
      <c r="WEO635" s="6"/>
      <c r="WEP635" s="6"/>
      <c r="WEQ635" s="6"/>
      <c r="WER635" s="6"/>
      <c r="WES635" s="6"/>
      <c r="WET635" s="6"/>
      <c r="WEU635" s="6"/>
      <c r="WEV635" s="6"/>
      <c r="WEW635" s="6"/>
      <c r="WEX635" s="6"/>
      <c r="WEY635" s="6"/>
      <c r="WEZ635" s="6"/>
      <c r="WFA635" s="6"/>
      <c r="WFB635" s="6"/>
      <c r="WFC635" s="6"/>
      <c r="WFD635" s="6"/>
      <c r="WFE635" s="6"/>
      <c r="WFF635" s="6"/>
      <c r="WFG635" s="6"/>
      <c r="WFH635" s="6"/>
      <c r="WFI635" s="6"/>
      <c r="WFJ635" s="6"/>
      <c r="WFK635" s="6"/>
      <c r="WFL635" s="6"/>
      <c r="WFM635" s="6"/>
      <c r="WFN635" s="6"/>
      <c r="WFO635" s="6"/>
      <c r="WFP635" s="6"/>
      <c r="WFQ635" s="6"/>
      <c r="WFR635" s="6"/>
      <c r="WFS635" s="6"/>
      <c r="WFT635" s="6"/>
      <c r="WFU635" s="6"/>
      <c r="WFV635" s="6"/>
      <c r="WFW635" s="6"/>
      <c r="WFX635" s="6"/>
      <c r="WFY635" s="6"/>
      <c r="WFZ635" s="6"/>
      <c r="WGA635" s="6"/>
      <c r="WGB635" s="6"/>
      <c r="WGC635" s="6"/>
      <c r="WGD635" s="6"/>
      <c r="WGE635" s="6"/>
      <c r="WGF635" s="6"/>
      <c r="WGG635" s="6"/>
      <c r="WGH635" s="6"/>
      <c r="WGI635" s="6"/>
      <c r="WGJ635" s="6"/>
      <c r="WGK635" s="6"/>
      <c r="WGL635" s="6"/>
      <c r="WGM635" s="6"/>
      <c r="WGN635" s="6"/>
      <c r="WGO635" s="6"/>
      <c r="WGP635" s="6"/>
      <c r="WGQ635" s="6"/>
      <c r="WGR635" s="6"/>
      <c r="WGS635" s="6"/>
      <c r="WGT635" s="6"/>
      <c r="WGU635" s="6"/>
      <c r="WGV635" s="6"/>
      <c r="WGW635" s="6"/>
      <c r="WGX635" s="6"/>
      <c r="WGY635" s="6"/>
      <c r="WGZ635" s="6"/>
      <c r="WHA635" s="6"/>
      <c r="WHB635" s="6"/>
      <c r="WHC635" s="6"/>
      <c r="WHD635" s="6"/>
      <c r="WHE635" s="6"/>
      <c r="WHF635" s="6"/>
      <c r="WHG635" s="6"/>
      <c r="WHH635" s="6"/>
      <c r="WHI635" s="6"/>
      <c r="WHJ635" s="6"/>
      <c r="WHK635" s="6"/>
      <c r="WHL635" s="6"/>
      <c r="WHM635" s="6"/>
      <c r="WHN635" s="6"/>
      <c r="WHO635" s="6"/>
      <c r="WHP635" s="6"/>
      <c r="WHQ635" s="6"/>
      <c r="WHR635" s="6"/>
      <c r="WHS635" s="6"/>
      <c r="WHT635" s="6"/>
      <c r="WHU635" s="6"/>
      <c r="WHV635" s="6"/>
      <c r="WHW635" s="6"/>
      <c r="WHX635" s="6"/>
      <c r="WHY635" s="6"/>
      <c r="WHZ635" s="6"/>
      <c r="WIA635" s="6"/>
      <c r="WIB635" s="6"/>
      <c r="WIC635" s="6"/>
      <c r="WID635" s="6"/>
      <c r="WIE635" s="6"/>
      <c r="WIF635" s="6"/>
      <c r="WIG635" s="6"/>
      <c r="WIH635" s="6"/>
      <c r="WII635" s="6"/>
      <c r="WIJ635" s="6"/>
      <c r="WIK635" s="6"/>
      <c r="WIL635" s="6"/>
      <c r="WIM635" s="6"/>
      <c r="WIN635" s="6"/>
      <c r="WIO635" s="6"/>
      <c r="WIP635" s="6"/>
      <c r="WIQ635" s="6"/>
      <c r="WIR635" s="6"/>
      <c r="WIS635" s="6"/>
      <c r="WIT635" s="6"/>
      <c r="WIU635" s="6"/>
      <c r="WIV635" s="6"/>
      <c r="WIW635" s="6"/>
      <c r="WIX635" s="6"/>
      <c r="WIY635" s="6"/>
      <c r="WIZ635" s="6"/>
      <c r="WJA635" s="6"/>
      <c r="WJB635" s="6"/>
      <c r="WJC635" s="6"/>
      <c r="WJD635" s="6"/>
      <c r="WJE635" s="6"/>
      <c r="WJF635" s="6"/>
      <c r="WJG635" s="6"/>
      <c r="WJH635" s="6"/>
      <c r="WJI635" s="6"/>
      <c r="WJJ635" s="6"/>
      <c r="WJK635" s="6"/>
      <c r="WJL635" s="6"/>
      <c r="WJM635" s="6"/>
      <c r="WJN635" s="6"/>
      <c r="WJO635" s="6"/>
      <c r="WJP635" s="6"/>
      <c r="WJQ635" s="6"/>
      <c r="WJR635" s="6"/>
      <c r="WJS635" s="6"/>
      <c r="WJT635" s="6"/>
      <c r="WJU635" s="6"/>
      <c r="WJV635" s="6"/>
      <c r="WJW635" s="6"/>
      <c r="WJX635" s="6"/>
      <c r="WJY635" s="6"/>
      <c r="WJZ635" s="6"/>
      <c r="WKA635" s="6"/>
      <c r="WKB635" s="6"/>
      <c r="WKC635" s="6"/>
      <c r="WKD635" s="6"/>
      <c r="WKE635" s="6"/>
      <c r="WKF635" s="6"/>
      <c r="WKG635" s="6"/>
      <c r="WKH635" s="6"/>
      <c r="WKI635" s="6"/>
      <c r="WKJ635" s="6"/>
      <c r="WKK635" s="6"/>
      <c r="WKL635" s="6"/>
      <c r="WKM635" s="6"/>
      <c r="WKN635" s="6"/>
      <c r="WKO635" s="6"/>
      <c r="WKP635" s="6"/>
      <c r="WKQ635" s="6"/>
      <c r="WKR635" s="6"/>
      <c r="WKS635" s="6"/>
      <c r="WKT635" s="6"/>
      <c r="WKU635" s="6"/>
      <c r="WKV635" s="6"/>
      <c r="WKW635" s="6"/>
      <c r="WKX635" s="6"/>
      <c r="WKY635" s="6"/>
      <c r="WKZ635" s="6"/>
      <c r="WLA635" s="6"/>
      <c r="WLB635" s="6"/>
      <c r="WLC635" s="6"/>
      <c r="WLD635" s="6"/>
      <c r="WLE635" s="6"/>
      <c r="WLF635" s="6"/>
      <c r="WLG635" s="6"/>
      <c r="WLH635" s="6"/>
      <c r="WLI635" s="6"/>
      <c r="WLJ635" s="6"/>
      <c r="WLK635" s="6"/>
      <c r="WLL635" s="6"/>
      <c r="WLM635" s="6"/>
      <c r="WLN635" s="6"/>
      <c r="WLO635" s="6"/>
      <c r="WLP635" s="6"/>
      <c r="WLQ635" s="6"/>
      <c r="WLR635" s="6"/>
      <c r="WLS635" s="6"/>
      <c r="WLT635" s="6"/>
      <c r="WLU635" s="6"/>
      <c r="WLV635" s="6"/>
      <c r="WLW635" s="6"/>
      <c r="WLX635" s="6"/>
      <c r="WLY635" s="6"/>
      <c r="WLZ635" s="6"/>
      <c r="WMA635" s="6"/>
      <c r="WMB635" s="6"/>
      <c r="WMC635" s="6"/>
      <c r="WMD635" s="6"/>
      <c r="WME635" s="6"/>
      <c r="WMF635" s="6"/>
      <c r="WMG635" s="6"/>
      <c r="WMH635" s="6"/>
      <c r="WMI635" s="6"/>
      <c r="WMJ635" s="6"/>
      <c r="WMK635" s="6"/>
      <c r="WML635" s="6"/>
      <c r="WMM635" s="6"/>
      <c r="WMN635" s="6"/>
      <c r="WMO635" s="6"/>
      <c r="WMP635" s="6"/>
      <c r="WMQ635" s="6"/>
      <c r="WMR635" s="6"/>
      <c r="WMS635" s="6"/>
      <c r="WMT635" s="6"/>
      <c r="WMU635" s="6"/>
      <c r="WMV635" s="6"/>
      <c r="WMW635" s="6"/>
      <c r="WMX635" s="6"/>
      <c r="WMY635" s="6"/>
      <c r="WMZ635" s="6"/>
      <c r="WNA635" s="6"/>
      <c r="WNB635" s="6"/>
      <c r="WNC635" s="6"/>
      <c r="WND635" s="6"/>
      <c r="WNE635" s="6"/>
      <c r="WNF635" s="6"/>
      <c r="WNG635" s="6"/>
      <c r="WNH635" s="6"/>
      <c r="WNI635" s="6"/>
      <c r="WNJ635" s="6"/>
      <c r="WNK635" s="6"/>
      <c r="WNL635" s="6"/>
      <c r="WNM635" s="6"/>
      <c r="WNN635" s="6"/>
      <c r="WNO635" s="6"/>
      <c r="WNP635" s="6"/>
      <c r="WNQ635" s="6"/>
      <c r="WNR635" s="6"/>
      <c r="WNS635" s="6"/>
      <c r="WNT635" s="6"/>
      <c r="WNU635" s="6"/>
      <c r="WNV635" s="6"/>
      <c r="WNW635" s="6"/>
      <c r="WNX635" s="6"/>
      <c r="WNY635" s="6"/>
      <c r="WNZ635" s="6"/>
      <c r="WOA635" s="6"/>
      <c r="WOB635" s="6"/>
      <c r="WOC635" s="6"/>
      <c r="WOD635" s="6"/>
      <c r="WOE635" s="6"/>
      <c r="WOF635" s="6"/>
      <c r="WOG635" s="6"/>
      <c r="WOH635" s="6"/>
      <c r="WOI635" s="6"/>
      <c r="WOJ635" s="6"/>
      <c r="WOK635" s="6"/>
      <c r="WOL635" s="6"/>
      <c r="WOM635" s="6"/>
      <c r="WON635" s="6"/>
      <c r="WOO635" s="6"/>
      <c r="WOP635" s="6"/>
      <c r="WOQ635" s="6"/>
      <c r="WOR635" s="6"/>
      <c r="WOS635" s="6"/>
      <c r="WOT635" s="6"/>
      <c r="WOU635" s="6"/>
      <c r="WOV635" s="6"/>
      <c r="WOW635" s="6"/>
      <c r="WOX635" s="6"/>
      <c r="WOY635" s="6"/>
      <c r="WOZ635" s="6"/>
      <c r="WPA635" s="6"/>
      <c r="WPB635" s="6"/>
      <c r="WPC635" s="6"/>
      <c r="WPD635" s="6"/>
      <c r="WPE635" s="6"/>
      <c r="WPF635" s="6"/>
      <c r="WPG635" s="6"/>
      <c r="WPH635" s="6"/>
      <c r="WPI635" s="6"/>
      <c r="WPJ635" s="6"/>
      <c r="WPK635" s="6"/>
      <c r="WPL635" s="6"/>
      <c r="WPM635" s="6"/>
      <c r="WPN635" s="6"/>
      <c r="WPO635" s="6"/>
      <c r="WPP635" s="6"/>
      <c r="WPQ635" s="6"/>
      <c r="WPR635" s="6"/>
      <c r="WPS635" s="6"/>
      <c r="WPT635" s="6"/>
      <c r="WPU635" s="6"/>
      <c r="WPV635" s="6"/>
      <c r="WPW635" s="6"/>
      <c r="WPX635" s="6"/>
      <c r="WPY635" s="6"/>
      <c r="WPZ635" s="6"/>
      <c r="WQA635" s="6"/>
      <c r="WQB635" s="6"/>
      <c r="WQC635" s="6"/>
      <c r="WQD635" s="6"/>
      <c r="WQE635" s="6"/>
      <c r="WQF635" s="6"/>
      <c r="WQG635" s="6"/>
      <c r="WQH635" s="6"/>
      <c r="WQI635" s="6"/>
      <c r="WQJ635" s="6"/>
      <c r="WQK635" s="6"/>
      <c r="WQL635" s="6"/>
      <c r="WQM635" s="6"/>
      <c r="WQN635" s="6"/>
      <c r="WQO635" s="6"/>
      <c r="WQP635" s="6"/>
      <c r="WQQ635" s="6"/>
      <c r="WQR635" s="6"/>
      <c r="WQS635" s="6"/>
      <c r="WQT635" s="6"/>
      <c r="WQU635" s="6"/>
      <c r="WQV635" s="6"/>
      <c r="WQW635" s="6"/>
      <c r="WQX635" s="6"/>
      <c r="WQY635" s="6"/>
      <c r="WQZ635" s="6"/>
      <c r="WRA635" s="6"/>
      <c r="WRB635" s="6"/>
      <c r="WRC635" s="6"/>
      <c r="WRD635" s="6"/>
      <c r="WRE635" s="6"/>
      <c r="WRF635" s="6"/>
      <c r="WRG635" s="6"/>
      <c r="WRH635" s="6"/>
      <c r="WRI635" s="6"/>
      <c r="WRJ635" s="6"/>
      <c r="WRK635" s="6"/>
      <c r="WRL635" s="6"/>
      <c r="WRM635" s="6"/>
      <c r="WRN635" s="6"/>
      <c r="WRO635" s="6"/>
      <c r="WRP635" s="6"/>
      <c r="WRQ635" s="6"/>
      <c r="WRR635" s="6"/>
      <c r="WRS635" s="6"/>
      <c r="WRT635" s="6"/>
      <c r="WRU635" s="6"/>
      <c r="WRV635" s="6"/>
      <c r="WRW635" s="6"/>
      <c r="WRX635" s="6"/>
      <c r="WRY635" s="6"/>
      <c r="WRZ635" s="6"/>
      <c r="WSA635" s="6"/>
      <c r="WSB635" s="6"/>
      <c r="WSC635" s="6"/>
      <c r="WSD635" s="6"/>
      <c r="WSE635" s="6"/>
      <c r="WSF635" s="6"/>
      <c r="WSG635" s="6"/>
      <c r="WSH635" s="6"/>
      <c r="WSI635" s="6"/>
      <c r="WSJ635" s="6"/>
      <c r="WSK635" s="6"/>
      <c r="WSL635" s="6"/>
      <c r="WSM635" s="6"/>
      <c r="WSN635" s="6"/>
      <c r="WSO635" s="6"/>
      <c r="WSP635" s="6"/>
      <c r="WSQ635" s="6"/>
      <c r="WSR635" s="6"/>
      <c r="WSS635" s="6"/>
      <c r="WST635" s="6"/>
      <c r="WSU635" s="6"/>
      <c r="WSV635" s="6"/>
      <c r="WSW635" s="6"/>
      <c r="WSX635" s="6"/>
      <c r="WSY635" s="6"/>
      <c r="WSZ635" s="6"/>
      <c r="WTA635" s="6"/>
      <c r="WTB635" s="6"/>
      <c r="WTC635" s="6"/>
      <c r="WTD635" s="6"/>
      <c r="WTE635" s="6"/>
      <c r="WTF635" s="6"/>
      <c r="WTG635" s="6"/>
      <c r="WTH635" s="6"/>
      <c r="WTI635" s="6"/>
      <c r="WTJ635" s="6"/>
      <c r="WTK635" s="6"/>
      <c r="WTL635" s="6"/>
      <c r="WTM635" s="6"/>
      <c r="WTN635" s="6"/>
      <c r="WTO635" s="6"/>
      <c r="WTP635" s="6"/>
      <c r="WTQ635" s="6"/>
      <c r="WTR635" s="6"/>
      <c r="WTS635" s="6"/>
      <c r="WTT635" s="6"/>
      <c r="WTU635" s="6"/>
      <c r="WTV635" s="6"/>
      <c r="WTW635" s="6"/>
      <c r="WTX635" s="6"/>
      <c r="WTY635" s="6"/>
      <c r="WTZ635" s="6"/>
      <c r="WUA635" s="6"/>
      <c r="WUB635" s="6"/>
      <c r="WUC635" s="6"/>
      <c r="WUD635" s="6"/>
      <c r="WUE635" s="6"/>
      <c r="WUF635" s="6"/>
      <c r="WUG635" s="6"/>
      <c r="WUH635" s="6"/>
      <c r="WUI635" s="6"/>
      <c r="WUJ635" s="6"/>
      <c r="WUK635" s="6"/>
      <c r="WUL635" s="6"/>
      <c r="WUM635" s="6"/>
      <c r="WUN635" s="6"/>
      <c r="WUO635" s="6"/>
      <c r="WUP635" s="6"/>
      <c r="WUQ635" s="6"/>
      <c r="WUR635" s="6"/>
      <c r="WUS635" s="6"/>
      <c r="WUT635" s="6"/>
      <c r="WUU635" s="6"/>
      <c r="WUV635" s="6"/>
      <c r="WUW635" s="6"/>
      <c r="WUX635" s="6"/>
      <c r="WUY635" s="6"/>
      <c r="WUZ635" s="6"/>
      <c r="WVA635" s="6"/>
      <c r="WVB635" s="6"/>
      <c r="WVC635" s="6"/>
      <c r="WVD635" s="6"/>
      <c r="WVE635" s="6"/>
      <c r="WVF635" s="6"/>
      <c r="WVG635" s="6"/>
      <c r="WVH635" s="6"/>
      <c r="WVI635" s="6"/>
      <c r="WVJ635" s="6"/>
      <c r="WVK635" s="6"/>
      <c r="WVL635" s="6"/>
      <c r="WVM635" s="6"/>
      <c r="WVN635" s="6"/>
      <c r="WVO635" s="6"/>
      <c r="WVP635" s="6"/>
      <c r="WVQ635" s="6"/>
      <c r="WVR635" s="6"/>
      <c r="WVS635" s="6"/>
      <c r="WVT635" s="6"/>
      <c r="WVU635" s="6"/>
      <c r="WVV635" s="6"/>
      <c r="WVW635" s="6"/>
      <c r="WVX635" s="6"/>
      <c r="WVY635" s="6"/>
      <c r="WVZ635" s="6"/>
      <c r="WWA635" s="6"/>
      <c r="WWB635" s="6"/>
      <c r="WWC635" s="6"/>
      <c r="WWD635" s="6"/>
      <c r="WWE635" s="6"/>
      <c r="WWF635" s="6"/>
      <c r="WWG635" s="6"/>
      <c r="WWH635" s="6"/>
      <c r="WWI635" s="6"/>
      <c r="WWJ635" s="6"/>
      <c r="WWK635" s="6"/>
      <c r="WWL635" s="6"/>
      <c r="WWM635" s="6"/>
      <c r="WWN635" s="6"/>
      <c r="WWO635" s="6"/>
      <c r="WWP635" s="6"/>
      <c r="WWQ635" s="6"/>
      <c r="WWR635" s="6"/>
      <c r="WWS635" s="6"/>
      <c r="WWT635" s="6"/>
      <c r="WWU635" s="6"/>
      <c r="WWV635" s="6"/>
      <c r="WWW635" s="6"/>
      <c r="WWX635" s="6"/>
      <c r="WWY635" s="6"/>
      <c r="WWZ635" s="6"/>
      <c r="WXA635" s="6"/>
      <c r="WXB635" s="6"/>
      <c r="WXC635" s="6"/>
      <c r="WXD635" s="6"/>
      <c r="WXE635" s="6"/>
      <c r="WXF635" s="6"/>
      <c r="WXG635" s="6"/>
      <c r="WXH635" s="6"/>
      <c r="WXI635" s="6"/>
      <c r="WXJ635" s="6"/>
      <c r="WXK635" s="6"/>
      <c r="WXL635" s="6"/>
      <c r="WXM635" s="6"/>
      <c r="WXN635" s="6"/>
      <c r="WXO635" s="6"/>
      <c r="WXP635" s="6"/>
      <c r="WXQ635" s="6"/>
    </row>
    <row r="636" spans="1:16189" s="2" customFormat="1">
      <c r="A636" s="936" t="s">
        <v>64</v>
      </c>
      <c r="B636" s="196" t="s">
        <v>65</v>
      </c>
      <c r="C636" s="196"/>
      <c r="D636" s="857"/>
      <c r="E636" s="857"/>
      <c r="F636" s="857"/>
      <c r="G636" s="857"/>
      <c r="H636" s="546"/>
      <c r="I636" s="883"/>
      <c r="J636" s="196"/>
      <c r="K636" s="196"/>
      <c r="L636" s="196"/>
      <c r="M636" s="196"/>
      <c r="N636" s="196"/>
      <c r="O636" s="884"/>
      <c r="P636" s="196"/>
      <c r="Q636" s="196"/>
      <c r="R636" s="884"/>
      <c r="S636" s="196"/>
      <c r="T636" s="196"/>
      <c r="U636" s="196"/>
      <c r="V636" s="196"/>
      <c r="W636" s="196"/>
      <c r="X636" s="196"/>
      <c r="Y636" s="196"/>
      <c r="Z636" s="196"/>
      <c r="AA636" s="196"/>
      <c r="AB636" s="196"/>
      <c r="AC636" s="196"/>
      <c r="AD636" s="196"/>
      <c r="AE636" s="196"/>
      <c r="AF636" s="196"/>
      <c r="AG636" s="196"/>
      <c r="AH636" s="196"/>
      <c r="AI636" s="196"/>
      <c r="AJ636" s="196"/>
      <c r="AK636" s="196"/>
      <c r="AL636" s="196"/>
      <c r="AM636" s="196"/>
      <c r="AN636" s="196"/>
      <c r="AO636" s="196"/>
      <c r="AP636" s="196"/>
      <c r="AQ636" s="196"/>
      <c r="AR636" s="196"/>
      <c r="AS636" s="196"/>
      <c r="AT636" s="196"/>
      <c r="AU636" s="196"/>
      <c r="AV636" s="196"/>
      <c r="AW636" s="196"/>
      <c r="AX636" s="196"/>
      <c r="AY636" s="196"/>
      <c r="AZ636" s="196"/>
      <c r="BA636" s="196"/>
      <c r="BB636" s="196"/>
      <c r="BC636" s="196"/>
      <c r="BD636" s="196"/>
      <c r="BE636" s="935"/>
      <c r="BF636" s="14"/>
      <c r="BG636" s="14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  <c r="EZ636" s="6"/>
      <c r="FA636" s="6"/>
      <c r="FB636" s="6"/>
      <c r="FC636" s="6"/>
      <c r="FD636" s="6"/>
      <c r="FE636" s="6"/>
      <c r="FF636" s="6"/>
      <c r="FG636" s="6"/>
      <c r="FH636" s="6"/>
      <c r="FI636" s="6"/>
      <c r="FJ636" s="6"/>
      <c r="FK636" s="6"/>
      <c r="FL636" s="6"/>
      <c r="FM636" s="6"/>
      <c r="FN636" s="6"/>
      <c r="FO636" s="6"/>
      <c r="FP636" s="6"/>
      <c r="FQ636" s="6"/>
      <c r="FR636" s="6"/>
      <c r="FS636" s="6"/>
      <c r="FT636" s="6"/>
      <c r="FU636" s="6"/>
      <c r="FV636" s="6"/>
      <c r="FW636" s="6"/>
      <c r="FX636" s="6"/>
      <c r="FY636" s="6"/>
      <c r="FZ636" s="6"/>
      <c r="GA636" s="6"/>
      <c r="GB636" s="6"/>
      <c r="GC636" s="6"/>
      <c r="GD636" s="6"/>
      <c r="GE636" s="6"/>
      <c r="GF636" s="6"/>
      <c r="GG636" s="6"/>
      <c r="GH636" s="6"/>
      <c r="GI636" s="6"/>
      <c r="GJ636" s="6"/>
      <c r="GK636" s="6"/>
      <c r="GL636" s="6"/>
      <c r="GM636" s="6"/>
      <c r="GN636" s="6"/>
      <c r="GO636" s="6"/>
      <c r="GP636" s="6"/>
      <c r="GQ636" s="6"/>
      <c r="GR636" s="6"/>
      <c r="GS636" s="6"/>
      <c r="GT636" s="6"/>
      <c r="GU636" s="6"/>
      <c r="GV636" s="6"/>
      <c r="GW636" s="6"/>
      <c r="GX636" s="6"/>
      <c r="GY636" s="6"/>
      <c r="GZ636" s="6"/>
      <c r="HA636" s="6"/>
      <c r="HB636" s="6"/>
      <c r="HC636" s="6"/>
      <c r="HD636" s="6"/>
      <c r="HE636" s="6"/>
      <c r="HF636" s="6"/>
      <c r="HG636" s="6"/>
      <c r="HH636" s="6"/>
      <c r="HI636" s="6"/>
      <c r="HJ636" s="6"/>
      <c r="HK636" s="6"/>
      <c r="HL636" s="6"/>
      <c r="HM636" s="6"/>
      <c r="HN636" s="6"/>
      <c r="HO636" s="6"/>
      <c r="HP636" s="6"/>
      <c r="HQ636" s="6"/>
      <c r="HR636" s="6"/>
      <c r="HS636" s="6"/>
      <c r="HT636" s="6"/>
      <c r="HU636" s="6"/>
      <c r="HV636" s="6"/>
      <c r="HW636" s="6"/>
      <c r="HX636" s="6"/>
      <c r="HY636" s="6"/>
      <c r="HZ636" s="6"/>
      <c r="IA636" s="6"/>
      <c r="IB636" s="6"/>
      <c r="IC636" s="6"/>
      <c r="ID636" s="6"/>
      <c r="IE636" s="6"/>
      <c r="IF636" s="6"/>
      <c r="IG636" s="6"/>
      <c r="IH636" s="6"/>
      <c r="II636" s="6"/>
      <c r="IJ636" s="6"/>
      <c r="IK636" s="6"/>
      <c r="IL636" s="6"/>
      <c r="IM636" s="6"/>
      <c r="IN636" s="6"/>
      <c r="IO636" s="6"/>
      <c r="IP636" s="6"/>
      <c r="IQ636" s="6"/>
      <c r="IR636" s="6"/>
      <c r="IS636" s="6"/>
      <c r="IT636" s="6"/>
      <c r="IU636" s="6"/>
      <c r="IV636" s="6"/>
      <c r="IW636" s="6"/>
      <c r="IX636" s="6"/>
      <c r="IY636" s="6"/>
      <c r="IZ636" s="6"/>
      <c r="JA636" s="6"/>
      <c r="JB636" s="6"/>
      <c r="JC636" s="6"/>
      <c r="JD636" s="6"/>
      <c r="JE636" s="6"/>
      <c r="JF636" s="6"/>
      <c r="JG636" s="6"/>
      <c r="JH636" s="6"/>
      <c r="JI636" s="6"/>
      <c r="JJ636" s="6"/>
      <c r="JK636" s="6"/>
      <c r="JL636" s="6"/>
      <c r="JM636" s="6"/>
      <c r="JN636" s="6"/>
      <c r="JO636" s="6"/>
      <c r="JP636" s="6"/>
      <c r="JQ636" s="6"/>
      <c r="JR636" s="6"/>
      <c r="JS636" s="6"/>
      <c r="JT636" s="6"/>
      <c r="JU636" s="6"/>
      <c r="JV636" s="6"/>
      <c r="JW636" s="6"/>
      <c r="JX636" s="6"/>
      <c r="JY636" s="6"/>
      <c r="JZ636" s="6"/>
      <c r="KA636" s="6"/>
      <c r="KB636" s="6"/>
      <c r="KC636" s="6"/>
      <c r="KD636" s="6"/>
      <c r="KE636" s="6"/>
      <c r="KF636" s="6"/>
      <c r="KG636" s="6"/>
      <c r="KH636" s="6"/>
      <c r="KI636" s="6"/>
      <c r="KJ636" s="6"/>
      <c r="KK636" s="6"/>
      <c r="KL636" s="6"/>
      <c r="KM636" s="6"/>
      <c r="KN636" s="6"/>
      <c r="KO636" s="6"/>
      <c r="KP636" s="6"/>
      <c r="KQ636" s="6"/>
      <c r="KR636" s="6"/>
      <c r="KS636" s="6"/>
      <c r="KT636" s="6"/>
      <c r="KU636" s="6"/>
      <c r="KV636" s="6"/>
      <c r="KW636" s="6"/>
      <c r="KX636" s="6"/>
      <c r="KY636" s="6"/>
      <c r="KZ636" s="6"/>
      <c r="LA636" s="6"/>
      <c r="LB636" s="6"/>
      <c r="LC636" s="6"/>
      <c r="LD636" s="6"/>
      <c r="LE636" s="6"/>
      <c r="LF636" s="6"/>
      <c r="LG636" s="6"/>
      <c r="LH636" s="6"/>
      <c r="LI636" s="6"/>
      <c r="LJ636" s="6"/>
      <c r="LK636" s="6"/>
      <c r="LL636" s="6"/>
      <c r="LM636" s="6"/>
      <c r="LN636" s="6"/>
      <c r="LO636" s="6"/>
      <c r="LP636" s="6"/>
      <c r="LQ636" s="6"/>
      <c r="LR636" s="6"/>
      <c r="LS636" s="6"/>
      <c r="LT636" s="6"/>
      <c r="LU636" s="6"/>
      <c r="LV636" s="6"/>
      <c r="LW636" s="6"/>
      <c r="LX636" s="6"/>
      <c r="LY636" s="6"/>
      <c r="LZ636" s="6"/>
      <c r="MA636" s="6"/>
      <c r="MB636" s="6"/>
      <c r="MC636" s="6"/>
      <c r="MD636" s="6"/>
      <c r="ME636" s="6"/>
      <c r="MF636" s="6"/>
      <c r="MG636" s="6"/>
      <c r="MH636" s="6"/>
      <c r="MI636" s="6"/>
      <c r="MJ636" s="6"/>
      <c r="MK636" s="6"/>
      <c r="ML636" s="6"/>
      <c r="MM636" s="6"/>
      <c r="MN636" s="6"/>
      <c r="MO636" s="6"/>
      <c r="MP636" s="6"/>
      <c r="MQ636" s="6"/>
      <c r="MR636" s="6"/>
      <c r="MS636" s="6"/>
      <c r="MT636" s="6"/>
      <c r="MU636" s="6"/>
      <c r="MV636" s="6"/>
      <c r="MW636" s="6"/>
      <c r="MX636" s="6"/>
      <c r="MY636" s="6"/>
      <c r="MZ636" s="6"/>
      <c r="NA636" s="6"/>
      <c r="NB636" s="6"/>
      <c r="NC636" s="6"/>
      <c r="ND636" s="6"/>
      <c r="NE636" s="6"/>
      <c r="NF636" s="6"/>
      <c r="NG636" s="6"/>
      <c r="NH636" s="6"/>
      <c r="NI636" s="6"/>
      <c r="NJ636" s="6"/>
      <c r="NK636" s="6"/>
      <c r="NL636" s="6"/>
      <c r="NM636" s="6"/>
      <c r="NN636" s="6"/>
      <c r="NO636" s="6"/>
      <c r="NP636" s="6"/>
      <c r="NQ636" s="6"/>
      <c r="NR636" s="6"/>
      <c r="NS636" s="6"/>
      <c r="NT636" s="6"/>
      <c r="NU636" s="6"/>
      <c r="NV636" s="6"/>
      <c r="NW636" s="6"/>
      <c r="NX636" s="6"/>
      <c r="NY636" s="6"/>
      <c r="NZ636" s="6"/>
      <c r="OA636" s="6"/>
      <c r="OB636" s="6"/>
      <c r="OC636" s="6"/>
      <c r="OD636" s="6"/>
      <c r="OE636" s="6"/>
      <c r="OF636" s="6"/>
      <c r="OG636" s="6"/>
      <c r="OH636" s="6"/>
      <c r="OI636" s="6"/>
      <c r="OJ636" s="6"/>
      <c r="OK636" s="6"/>
      <c r="OL636" s="6"/>
      <c r="OM636" s="6"/>
      <c r="ON636" s="6"/>
      <c r="OO636" s="6"/>
      <c r="OP636" s="6"/>
      <c r="OQ636" s="6"/>
      <c r="OR636" s="6"/>
      <c r="OS636" s="6"/>
      <c r="OT636" s="6"/>
      <c r="OU636" s="6"/>
      <c r="OV636" s="6"/>
      <c r="OW636" s="6"/>
      <c r="OX636" s="6"/>
      <c r="OY636" s="6"/>
      <c r="OZ636" s="6"/>
      <c r="PA636" s="6"/>
      <c r="PB636" s="6"/>
      <c r="PC636" s="6"/>
      <c r="PD636" s="6"/>
      <c r="PE636" s="6"/>
      <c r="PF636" s="6"/>
      <c r="PG636" s="6"/>
      <c r="PH636" s="6"/>
      <c r="PI636" s="6"/>
      <c r="PJ636" s="6"/>
      <c r="PK636" s="6"/>
      <c r="PL636" s="6"/>
      <c r="PM636" s="6"/>
      <c r="PN636" s="6"/>
      <c r="PO636" s="6"/>
      <c r="PP636" s="6"/>
      <c r="PQ636" s="6"/>
      <c r="PR636" s="6"/>
      <c r="PS636" s="6"/>
      <c r="PT636" s="6"/>
      <c r="PU636" s="6"/>
      <c r="PV636" s="6"/>
      <c r="PW636" s="6"/>
      <c r="PX636" s="6"/>
      <c r="PY636" s="6"/>
      <c r="PZ636" s="6"/>
      <c r="QA636" s="6"/>
      <c r="QB636" s="6"/>
      <c r="QC636" s="6"/>
      <c r="QD636" s="6"/>
      <c r="QE636" s="6"/>
      <c r="QF636" s="6"/>
      <c r="QG636" s="6"/>
      <c r="QH636" s="6"/>
      <c r="QI636" s="6"/>
      <c r="QJ636" s="6"/>
      <c r="QK636" s="6"/>
      <c r="QL636" s="6"/>
      <c r="QM636" s="6"/>
      <c r="QN636" s="6"/>
      <c r="QO636" s="6"/>
      <c r="QP636" s="6"/>
      <c r="QQ636" s="6"/>
      <c r="QR636" s="6"/>
      <c r="QS636" s="6"/>
      <c r="QT636" s="6"/>
      <c r="QU636" s="6"/>
      <c r="QV636" s="6"/>
      <c r="QW636" s="6"/>
      <c r="QX636" s="6"/>
      <c r="QY636" s="6"/>
      <c r="QZ636" s="6"/>
      <c r="RA636" s="6"/>
      <c r="RB636" s="6"/>
      <c r="RC636" s="6"/>
      <c r="RD636" s="6"/>
      <c r="RE636" s="6"/>
      <c r="RF636" s="6"/>
      <c r="RG636" s="6"/>
      <c r="RH636" s="6"/>
      <c r="RI636" s="6"/>
      <c r="RJ636" s="6"/>
      <c r="RK636" s="6"/>
      <c r="RL636" s="6"/>
      <c r="RM636" s="6"/>
      <c r="RN636" s="6"/>
      <c r="RO636" s="6"/>
      <c r="RP636" s="6"/>
      <c r="RQ636" s="6"/>
      <c r="RR636" s="6"/>
      <c r="RS636" s="6"/>
      <c r="RT636" s="6"/>
      <c r="RU636" s="6"/>
      <c r="RV636" s="6"/>
      <c r="RW636" s="6"/>
      <c r="RX636" s="6"/>
      <c r="RY636" s="6"/>
      <c r="RZ636" s="6"/>
      <c r="SA636" s="6"/>
      <c r="SB636" s="6"/>
      <c r="SC636" s="6"/>
      <c r="SD636" s="6"/>
      <c r="SE636" s="6"/>
      <c r="SF636" s="6"/>
      <c r="SG636" s="6"/>
      <c r="SH636" s="6"/>
      <c r="SI636" s="6"/>
      <c r="SJ636" s="6"/>
      <c r="SK636" s="6"/>
      <c r="SL636" s="6"/>
      <c r="SM636" s="6"/>
      <c r="SN636" s="6"/>
      <c r="SO636" s="6"/>
      <c r="SP636" s="6"/>
      <c r="SQ636" s="6"/>
      <c r="SR636" s="6"/>
      <c r="SS636" s="6"/>
      <c r="ST636" s="6"/>
      <c r="SU636" s="6"/>
      <c r="SV636" s="6"/>
      <c r="SW636" s="6"/>
      <c r="SX636" s="6"/>
      <c r="SY636" s="6"/>
      <c r="SZ636" s="6"/>
      <c r="TA636" s="6"/>
      <c r="TB636" s="6"/>
      <c r="TC636" s="6"/>
      <c r="TD636" s="6"/>
      <c r="TE636" s="6"/>
      <c r="TF636" s="6"/>
      <c r="TG636" s="6"/>
      <c r="TH636" s="6"/>
      <c r="TI636" s="6"/>
      <c r="TJ636" s="6"/>
      <c r="TK636" s="6"/>
      <c r="TL636" s="6"/>
      <c r="TM636" s="6"/>
      <c r="TN636" s="6"/>
      <c r="TO636" s="6"/>
      <c r="TP636" s="6"/>
      <c r="TQ636" s="6"/>
      <c r="TR636" s="6"/>
      <c r="TS636" s="6"/>
      <c r="TT636" s="6"/>
      <c r="TU636" s="6"/>
      <c r="TV636" s="6"/>
      <c r="TW636" s="6"/>
      <c r="TX636" s="6"/>
      <c r="TY636" s="6"/>
      <c r="TZ636" s="6"/>
      <c r="UA636" s="6"/>
      <c r="UB636" s="6"/>
      <c r="UC636" s="6"/>
      <c r="UD636" s="6"/>
      <c r="UE636" s="6"/>
      <c r="UF636" s="6"/>
      <c r="UG636" s="6"/>
      <c r="UH636" s="6"/>
      <c r="UI636" s="6"/>
      <c r="UJ636" s="6"/>
      <c r="UK636" s="6"/>
      <c r="UL636" s="6"/>
      <c r="UM636" s="6"/>
      <c r="UN636" s="6"/>
      <c r="UO636" s="6"/>
      <c r="UP636" s="6"/>
      <c r="UQ636" s="6"/>
      <c r="UR636" s="6"/>
      <c r="US636" s="6"/>
      <c r="UT636" s="6"/>
      <c r="UU636" s="6"/>
      <c r="UV636" s="6"/>
      <c r="UW636" s="6"/>
      <c r="UX636" s="6"/>
      <c r="UY636" s="6"/>
      <c r="UZ636" s="6"/>
      <c r="VA636" s="6"/>
      <c r="VB636" s="6"/>
      <c r="VC636" s="6"/>
      <c r="VD636" s="6"/>
      <c r="VE636" s="6"/>
      <c r="VF636" s="6"/>
      <c r="VG636" s="6"/>
      <c r="VH636" s="6"/>
      <c r="VI636" s="6"/>
      <c r="VJ636" s="6"/>
      <c r="VK636" s="6"/>
      <c r="VL636" s="6"/>
      <c r="VM636" s="6"/>
      <c r="VN636" s="6"/>
      <c r="VO636" s="6"/>
      <c r="VP636" s="6"/>
      <c r="VQ636" s="6"/>
      <c r="VR636" s="6"/>
      <c r="VS636" s="6"/>
      <c r="VT636" s="6"/>
      <c r="VU636" s="6"/>
      <c r="VV636" s="6"/>
      <c r="VW636" s="6"/>
      <c r="VX636" s="6"/>
      <c r="VY636" s="6"/>
      <c r="VZ636" s="6"/>
      <c r="WA636" s="6"/>
      <c r="WB636" s="6"/>
      <c r="WC636" s="6"/>
      <c r="WD636" s="6"/>
      <c r="WE636" s="6"/>
      <c r="WF636" s="6"/>
      <c r="WG636" s="6"/>
      <c r="WH636" s="6"/>
      <c r="WI636" s="6"/>
      <c r="WJ636" s="6"/>
      <c r="WK636" s="6"/>
      <c r="WL636" s="6"/>
      <c r="WM636" s="6"/>
      <c r="WN636" s="6"/>
      <c r="WO636" s="6"/>
      <c r="WP636" s="6"/>
      <c r="WQ636" s="6"/>
      <c r="WR636" s="6"/>
      <c r="WS636" s="6"/>
      <c r="WT636" s="6"/>
      <c r="WU636" s="6"/>
      <c r="WV636" s="6"/>
      <c r="WW636" s="6"/>
      <c r="WX636" s="6"/>
      <c r="WY636" s="6"/>
      <c r="WZ636" s="6"/>
      <c r="XA636" s="6"/>
      <c r="XB636" s="6"/>
      <c r="XC636" s="6"/>
      <c r="XD636" s="6"/>
      <c r="XE636" s="6"/>
      <c r="XF636" s="6"/>
      <c r="XG636" s="6"/>
      <c r="XH636" s="6"/>
      <c r="XI636" s="6"/>
      <c r="XJ636" s="6"/>
      <c r="XK636" s="6"/>
      <c r="XL636" s="6"/>
      <c r="XM636" s="6"/>
      <c r="XN636" s="6"/>
      <c r="XO636" s="6"/>
      <c r="XP636" s="6"/>
      <c r="XQ636" s="6"/>
      <c r="XR636" s="6"/>
      <c r="XS636" s="6"/>
      <c r="XT636" s="6"/>
      <c r="XU636" s="6"/>
      <c r="XV636" s="6"/>
      <c r="XW636" s="6"/>
      <c r="XX636" s="6"/>
      <c r="XY636" s="6"/>
      <c r="XZ636" s="6"/>
      <c r="YA636" s="6"/>
      <c r="YB636" s="6"/>
      <c r="YC636" s="6"/>
      <c r="YD636" s="6"/>
      <c r="YE636" s="6"/>
      <c r="YF636" s="6"/>
      <c r="YG636" s="6"/>
      <c r="YH636" s="6"/>
      <c r="YI636" s="6"/>
      <c r="YJ636" s="6"/>
      <c r="YK636" s="6"/>
      <c r="YL636" s="6"/>
      <c r="YM636" s="6"/>
      <c r="YN636" s="6"/>
      <c r="YO636" s="6"/>
      <c r="YP636" s="6"/>
      <c r="YQ636" s="6"/>
      <c r="YR636" s="6"/>
      <c r="YS636" s="6"/>
      <c r="YT636" s="6"/>
      <c r="YU636" s="6"/>
      <c r="YV636" s="6"/>
      <c r="YW636" s="6"/>
      <c r="YX636" s="6"/>
      <c r="YY636" s="6"/>
      <c r="YZ636" s="6"/>
      <c r="ZA636" s="6"/>
      <c r="ZB636" s="6"/>
      <c r="ZC636" s="6"/>
      <c r="ZD636" s="6"/>
      <c r="ZE636" s="6"/>
      <c r="ZF636" s="6"/>
      <c r="ZG636" s="6"/>
      <c r="ZH636" s="6"/>
      <c r="ZI636" s="6"/>
      <c r="ZJ636" s="6"/>
      <c r="ZK636" s="6"/>
      <c r="ZL636" s="6"/>
      <c r="ZM636" s="6"/>
      <c r="ZN636" s="6"/>
      <c r="ZO636" s="6"/>
      <c r="ZP636" s="6"/>
      <c r="ZQ636" s="6"/>
      <c r="ZR636" s="6"/>
      <c r="ZS636" s="6"/>
      <c r="ZT636" s="6"/>
      <c r="ZU636" s="6"/>
      <c r="ZV636" s="6"/>
      <c r="ZW636" s="6"/>
      <c r="ZX636" s="6"/>
      <c r="ZY636" s="6"/>
      <c r="ZZ636" s="6"/>
      <c r="AAA636" s="6"/>
      <c r="AAB636" s="6"/>
      <c r="AAC636" s="6"/>
      <c r="AAD636" s="6"/>
      <c r="AAE636" s="6"/>
      <c r="AAF636" s="6"/>
      <c r="AAG636" s="6"/>
      <c r="AAH636" s="6"/>
      <c r="AAI636" s="6"/>
      <c r="AAJ636" s="6"/>
      <c r="AAK636" s="6"/>
      <c r="AAL636" s="6"/>
      <c r="AAM636" s="6"/>
      <c r="AAN636" s="6"/>
      <c r="AAO636" s="6"/>
      <c r="AAP636" s="6"/>
      <c r="AAQ636" s="6"/>
      <c r="AAR636" s="6"/>
      <c r="AAS636" s="6"/>
      <c r="AAT636" s="6"/>
      <c r="AAU636" s="6"/>
      <c r="AAV636" s="6"/>
      <c r="AAW636" s="6"/>
      <c r="AAX636" s="6"/>
      <c r="AAY636" s="6"/>
      <c r="AAZ636" s="6"/>
      <c r="ABA636" s="6"/>
      <c r="ABB636" s="6"/>
      <c r="ABC636" s="6"/>
      <c r="ABD636" s="6"/>
      <c r="ABE636" s="6"/>
      <c r="ABF636" s="6"/>
      <c r="ABG636" s="6"/>
      <c r="ABH636" s="6"/>
      <c r="ABI636" s="6"/>
      <c r="ABJ636" s="6"/>
      <c r="ABK636" s="6"/>
      <c r="ABL636" s="6"/>
      <c r="ABM636" s="6"/>
      <c r="ABN636" s="6"/>
      <c r="ABO636" s="6"/>
      <c r="ABP636" s="6"/>
      <c r="ABQ636" s="6"/>
      <c r="ABR636" s="6"/>
      <c r="ABS636" s="6"/>
      <c r="ABT636" s="6"/>
      <c r="ABU636" s="6"/>
      <c r="ABV636" s="6"/>
      <c r="ABW636" s="6"/>
      <c r="ABX636" s="6"/>
      <c r="ABY636" s="6"/>
      <c r="ABZ636" s="6"/>
      <c r="ACA636" s="6"/>
      <c r="ACB636" s="6"/>
      <c r="ACC636" s="6"/>
      <c r="ACD636" s="6"/>
      <c r="ACE636" s="6"/>
      <c r="ACF636" s="6"/>
      <c r="ACG636" s="6"/>
      <c r="ACH636" s="6"/>
      <c r="ACI636" s="6"/>
      <c r="ACJ636" s="6"/>
      <c r="ACK636" s="6"/>
      <c r="ACL636" s="6"/>
      <c r="ACM636" s="6"/>
      <c r="ACN636" s="6"/>
      <c r="ACO636" s="6"/>
      <c r="ACP636" s="6"/>
      <c r="ACQ636" s="6"/>
      <c r="ACR636" s="6"/>
      <c r="ACS636" s="6"/>
      <c r="ACT636" s="6"/>
      <c r="ACU636" s="6"/>
      <c r="ACV636" s="6"/>
      <c r="ACW636" s="6"/>
      <c r="ACX636" s="6"/>
      <c r="ACY636" s="6"/>
      <c r="ACZ636" s="6"/>
      <c r="ADA636" s="6"/>
      <c r="ADB636" s="6"/>
      <c r="ADC636" s="6"/>
      <c r="ADD636" s="6"/>
      <c r="ADE636" s="6"/>
      <c r="ADF636" s="6"/>
      <c r="ADG636" s="6"/>
      <c r="ADH636" s="6"/>
      <c r="ADI636" s="6"/>
      <c r="ADJ636" s="6"/>
      <c r="ADK636" s="6"/>
      <c r="ADL636" s="6"/>
      <c r="ADM636" s="6"/>
      <c r="ADN636" s="6"/>
      <c r="ADO636" s="6"/>
      <c r="ADP636" s="6"/>
      <c r="ADQ636" s="6"/>
      <c r="ADR636" s="6"/>
      <c r="ADS636" s="6"/>
      <c r="ADT636" s="6"/>
      <c r="ADU636" s="6"/>
      <c r="ADV636" s="6"/>
      <c r="ADW636" s="6"/>
      <c r="ADX636" s="6"/>
      <c r="ADY636" s="6"/>
      <c r="ADZ636" s="6"/>
      <c r="AEA636" s="6"/>
      <c r="AEB636" s="6"/>
      <c r="AEC636" s="6"/>
      <c r="AED636" s="6"/>
      <c r="AEE636" s="6"/>
      <c r="AEF636" s="6"/>
      <c r="AEG636" s="6"/>
      <c r="AEH636" s="6"/>
      <c r="AEI636" s="6"/>
      <c r="AEJ636" s="6"/>
      <c r="AEK636" s="6"/>
      <c r="AEL636" s="6"/>
      <c r="AEM636" s="6"/>
      <c r="AEN636" s="6"/>
      <c r="AEO636" s="6"/>
      <c r="AEP636" s="6"/>
      <c r="AEQ636" s="6"/>
      <c r="AER636" s="6"/>
      <c r="AES636" s="6"/>
      <c r="AET636" s="6"/>
      <c r="AEU636" s="6"/>
      <c r="AEV636" s="6"/>
      <c r="AEW636" s="6"/>
      <c r="AEX636" s="6"/>
      <c r="AEY636" s="6"/>
      <c r="AEZ636" s="6"/>
      <c r="AFA636" s="6"/>
      <c r="AFB636" s="6"/>
      <c r="AFC636" s="6"/>
      <c r="AFD636" s="6"/>
      <c r="AFE636" s="6"/>
      <c r="AFF636" s="6"/>
      <c r="AFG636" s="6"/>
      <c r="AFH636" s="6"/>
      <c r="AFI636" s="6"/>
      <c r="AFJ636" s="6"/>
      <c r="AFK636" s="6"/>
      <c r="AFL636" s="6"/>
      <c r="AFM636" s="6"/>
      <c r="AFN636" s="6"/>
      <c r="AFO636" s="6"/>
      <c r="AFP636" s="6"/>
      <c r="AFQ636" s="6"/>
      <c r="AFR636" s="6"/>
      <c r="AFS636" s="6"/>
      <c r="AFT636" s="6"/>
      <c r="AFU636" s="6"/>
      <c r="AFV636" s="6"/>
      <c r="AFW636" s="6"/>
      <c r="AFX636" s="6"/>
      <c r="AFY636" s="6"/>
      <c r="AFZ636" s="6"/>
      <c r="AGA636" s="6"/>
      <c r="AGB636" s="6"/>
      <c r="AGC636" s="6"/>
      <c r="AGD636" s="6"/>
      <c r="AGE636" s="6"/>
      <c r="AGF636" s="6"/>
      <c r="AGG636" s="6"/>
      <c r="AGH636" s="6"/>
      <c r="AGI636" s="6"/>
      <c r="AGJ636" s="6"/>
      <c r="AGK636" s="6"/>
      <c r="AGL636" s="6"/>
      <c r="AGM636" s="6"/>
      <c r="AGN636" s="6"/>
      <c r="AGO636" s="6"/>
      <c r="AGP636" s="6"/>
      <c r="AGQ636" s="6"/>
      <c r="AGR636" s="6"/>
      <c r="AGS636" s="6"/>
      <c r="AGT636" s="6"/>
      <c r="AGU636" s="6"/>
      <c r="AGV636" s="6"/>
      <c r="AGW636" s="6"/>
      <c r="AGX636" s="6"/>
      <c r="AGY636" s="6"/>
      <c r="AGZ636" s="6"/>
      <c r="AHA636" s="6"/>
      <c r="AHB636" s="6"/>
      <c r="AHC636" s="6"/>
      <c r="AHD636" s="6"/>
      <c r="AHE636" s="6"/>
      <c r="AHF636" s="6"/>
      <c r="AHG636" s="6"/>
      <c r="AHH636" s="6"/>
      <c r="AHI636" s="6"/>
      <c r="AHJ636" s="6"/>
      <c r="AHK636" s="6"/>
      <c r="AHL636" s="6"/>
      <c r="AHM636" s="6"/>
      <c r="AHN636" s="6"/>
      <c r="AHO636" s="6"/>
      <c r="AHP636" s="6"/>
      <c r="AHQ636" s="6"/>
      <c r="AHR636" s="6"/>
      <c r="AHS636" s="6"/>
      <c r="AHT636" s="6"/>
      <c r="AHU636" s="6"/>
      <c r="AHV636" s="6"/>
      <c r="AHW636" s="6"/>
      <c r="AHX636" s="6"/>
      <c r="AHY636" s="6"/>
      <c r="AHZ636" s="6"/>
      <c r="AIA636" s="6"/>
      <c r="AIB636" s="6"/>
      <c r="AIC636" s="6"/>
      <c r="AID636" s="6"/>
      <c r="AIE636" s="6"/>
      <c r="AIF636" s="6"/>
      <c r="AIG636" s="6"/>
      <c r="AIH636" s="6"/>
      <c r="AII636" s="6"/>
      <c r="AIJ636" s="6"/>
      <c r="AIK636" s="6"/>
      <c r="AIL636" s="6"/>
      <c r="AIM636" s="6"/>
      <c r="AIN636" s="6"/>
      <c r="AIO636" s="6"/>
      <c r="AIP636" s="6"/>
      <c r="AIQ636" s="6"/>
      <c r="AIR636" s="6"/>
      <c r="AIS636" s="6"/>
      <c r="AIT636" s="6"/>
      <c r="AIU636" s="6"/>
      <c r="AIV636" s="6"/>
      <c r="AIW636" s="6"/>
      <c r="AIX636" s="6"/>
      <c r="AIY636" s="6"/>
      <c r="AIZ636" s="6"/>
      <c r="AJA636" s="6"/>
      <c r="AJB636" s="6"/>
      <c r="AJC636" s="6"/>
      <c r="AJD636" s="6"/>
      <c r="AJE636" s="6"/>
      <c r="AJF636" s="6"/>
      <c r="AJG636" s="6"/>
      <c r="AJH636" s="6"/>
      <c r="AJI636" s="6"/>
      <c r="AJJ636" s="6"/>
      <c r="AJK636" s="6"/>
      <c r="AJL636" s="6"/>
      <c r="AJM636" s="6"/>
      <c r="AJN636" s="6"/>
      <c r="AJO636" s="6"/>
      <c r="AJP636" s="6"/>
      <c r="AJQ636" s="6"/>
      <c r="AJR636" s="6"/>
      <c r="AJS636" s="6"/>
      <c r="AJT636" s="6"/>
      <c r="AJU636" s="6"/>
      <c r="AJV636" s="6"/>
      <c r="AJW636" s="6"/>
      <c r="AJX636" s="6"/>
      <c r="AJY636" s="6"/>
      <c r="AJZ636" s="6"/>
      <c r="AKA636" s="6"/>
      <c r="AKB636" s="6"/>
      <c r="AKC636" s="6"/>
      <c r="AKD636" s="6"/>
      <c r="AKE636" s="6"/>
      <c r="AKF636" s="6"/>
      <c r="AKG636" s="6"/>
      <c r="AKH636" s="6"/>
      <c r="AKI636" s="6"/>
      <c r="AKJ636" s="6"/>
      <c r="AKK636" s="6"/>
      <c r="AKL636" s="6"/>
      <c r="AKM636" s="6"/>
      <c r="AKN636" s="6"/>
      <c r="AKO636" s="6"/>
      <c r="AKP636" s="6"/>
      <c r="AKQ636" s="6"/>
      <c r="AKR636" s="6"/>
      <c r="AKS636" s="6"/>
      <c r="AKT636" s="6"/>
      <c r="AKU636" s="6"/>
      <c r="AKV636" s="6"/>
      <c r="AKW636" s="6"/>
      <c r="AKX636" s="6"/>
      <c r="AKY636" s="6"/>
      <c r="AKZ636" s="6"/>
      <c r="ALA636" s="6"/>
      <c r="ALB636" s="6"/>
      <c r="ALC636" s="6"/>
      <c r="ALD636" s="6"/>
      <c r="ALE636" s="6"/>
      <c r="ALF636" s="6"/>
      <c r="ALG636" s="6"/>
      <c r="ALH636" s="6"/>
      <c r="ALI636" s="6"/>
      <c r="ALJ636" s="6"/>
      <c r="ALK636" s="6"/>
      <c r="ALL636" s="6"/>
      <c r="ALM636" s="6"/>
      <c r="ALN636" s="6"/>
      <c r="ALO636" s="6"/>
      <c r="ALP636" s="6"/>
      <c r="ALQ636" s="6"/>
      <c r="ALR636" s="6"/>
      <c r="ALS636" s="6"/>
      <c r="ALT636" s="6"/>
      <c r="ALU636" s="6"/>
      <c r="ALV636" s="6"/>
      <c r="ALW636" s="6"/>
      <c r="ALX636" s="6"/>
      <c r="ALY636" s="6"/>
      <c r="ALZ636" s="6"/>
      <c r="AMA636" s="6"/>
      <c r="AMB636" s="6"/>
      <c r="AMC636" s="6"/>
      <c r="AMD636" s="6"/>
      <c r="AME636" s="6"/>
      <c r="AMF636" s="6"/>
      <c r="AMG636" s="6"/>
      <c r="AMH636" s="6"/>
      <c r="AMI636" s="6"/>
      <c r="AMJ636" s="6"/>
      <c r="AMK636" s="6"/>
      <c r="AML636" s="6"/>
      <c r="AMM636" s="6"/>
      <c r="AMN636" s="6"/>
      <c r="AMO636" s="6"/>
      <c r="AMP636" s="6"/>
      <c r="AMQ636" s="6"/>
      <c r="AMR636" s="6"/>
      <c r="AMS636" s="6"/>
      <c r="AMT636" s="6"/>
      <c r="AMU636" s="6"/>
      <c r="AMV636" s="6"/>
      <c r="AMW636" s="6"/>
      <c r="AMX636" s="6"/>
      <c r="AMY636" s="6"/>
      <c r="AMZ636" s="6"/>
      <c r="ANA636" s="6"/>
      <c r="ANB636" s="6"/>
      <c r="ANC636" s="6"/>
      <c r="AND636" s="6"/>
      <c r="ANE636" s="6"/>
      <c r="ANF636" s="6"/>
      <c r="ANG636" s="6"/>
      <c r="ANH636" s="6"/>
      <c r="ANI636" s="6"/>
      <c r="ANJ636" s="6"/>
      <c r="ANK636" s="6"/>
      <c r="ANL636" s="6"/>
      <c r="ANM636" s="6"/>
      <c r="ANN636" s="6"/>
      <c r="ANO636" s="6"/>
      <c r="ANP636" s="6"/>
      <c r="ANQ636" s="6"/>
      <c r="ANR636" s="6"/>
      <c r="ANS636" s="6"/>
      <c r="ANT636" s="6"/>
      <c r="ANU636" s="6"/>
      <c r="ANV636" s="6"/>
      <c r="ANW636" s="6"/>
      <c r="ANX636" s="6"/>
      <c r="ANY636" s="6"/>
      <c r="ANZ636" s="6"/>
      <c r="AOA636" s="6"/>
      <c r="AOB636" s="6"/>
      <c r="AOC636" s="6"/>
      <c r="AOD636" s="6"/>
      <c r="AOE636" s="6"/>
      <c r="AOF636" s="6"/>
      <c r="AOG636" s="6"/>
      <c r="AOH636" s="6"/>
      <c r="AOI636" s="6"/>
      <c r="AOJ636" s="6"/>
      <c r="AOK636" s="6"/>
      <c r="AOL636" s="6"/>
      <c r="AOM636" s="6"/>
      <c r="AON636" s="6"/>
      <c r="AOO636" s="6"/>
      <c r="AOP636" s="6"/>
      <c r="AOQ636" s="6"/>
      <c r="AOR636" s="6"/>
      <c r="AOS636" s="6"/>
      <c r="AOT636" s="6"/>
      <c r="AOU636" s="6"/>
      <c r="AOV636" s="6"/>
      <c r="AOW636" s="6"/>
      <c r="AOX636" s="6"/>
      <c r="AOY636" s="6"/>
      <c r="AOZ636" s="6"/>
      <c r="APA636" s="6"/>
      <c r="APB636" s="6"/>
      <c r="APC636" s="6"/>
      <c r="APD636" s="6"/>
      <c r="APE636" s="6"/>
      <c r="APF636" s="6"/>
      <c r="APG636" s="6"/>
      <c r="APH636" s="6"/>
      <c r="API636" s="6"/>
      <c r="APJ636" s="6"/>
      <c r="APK636" s="6"/>
      <c r="APL636" s="6"/>
      <c r="APM636" s="6"/>
      <c r="APN636" s="6"/>
      <c r="APO636" s="6"/>
      <c r="APP636" s="6"/>
      <c r="APQ636" s="6"/>
      <c r="APR636" s="6"/>
      <c r="APS636" s="6"/>
      <c r="APT636" s="6"/>
      <c r="APU636" s="6"/>
      <c r="APV636" s="6"/>
      <c r="APW636" s="6"/>
      <c r="APX636" s="6"/>
      <c r="APY636" s="6"/>
      <c r="APZ636" s="6"/>
      <c r="AQA636" s="6"/>
      <c r="AQB636" s="6"/>
      <c r="AQC636" s="6"/>
      <c r="AQD636" s="6"/>
      <c r="AQE636" s="6"/>
      <c r="AQF636" s="6"/>
      <c r="AQG636" s="6"/>
      <c r="AQH636" s="6"/>
      <c r="AQI636" s="6"/>
      <c r="AQJ636" s="6"/>
      <c r="AQK636" s="6"/>
      <c r="AQL636" s="6"/>
      <c r="AQM636" s="6"/>
      <c r="AQN636" s="6"/>
      <c r="AQO636" s="6"/>
      <c r="AQP636" s="6"/>
      <c r="AQQ636" s="6"/>
      <c r="AQR636" s="6"/>
      <c r="AQS636" s="6"/>
      <c r="AQT636" s="6"/>
      <c r="AQU636" s="6"/>
      <c r="AQV636" s="6"/>
      <c r="AQW636" s="6"/>
      <c r="AQX636" s="6"/>
      <c r="AQY636" s="6"/>
      <c r="AQZ636" s="6"/>
      <c r="ARA636" s="6"/>
      <c r="ARB636" s="6"/>
      <c r="ARC636" s="6"/>
      <c r="ARD636" s="6"/>
      <c r="ARE636" s="6"/>
      <c r="ARF636" s="6"/>
      <c r="ARG636" s="6"/>
      <c r="ARH636" s="6"/>
      <c r="ARI636" s="6"/>
      <c r="ARJ636" s="6"/>
      <c r="ARK636" s="6"/>
      <c r="ARL636" s="6"/>
      <c r="ARM636" s="6"/>
      <c r="ARN636" s="6"/>
      <c r="ARO636" s="6"/>
      <c r="ARP636" s="6"/>
      <c r="ARQ636" s="6"/>
      <c r="ARR636" s="6"/>
      <c r="ARS636" s="6"/>
      <c r="ART636" s="6"/>
      <c r="ARU636" s="6"/>
      <c r="ARV636" s="6"/>
      <c r="ARW636" s="6"/>
      <c r="ARX636" s="6"/>
      <c r="ARY636" s="6"/>
      <c r="ARZ636" s="6"/>
      <c r="ASA636" s="6"/>
      <c r="ASB636" s="6"/>
      <c r="ASC636" s="6"/>
      <c r="ASD636" s="6"/>
      <c r="ASE636" s="6"/>
      <c r="ASF636" s="6"/>
      <c r="ASG636" s="6"/>
      <c r="ASH636" s="6"/>
      <c r="ASI636" s="6"/>
      <c r="ASJ636" s="6"/>
      <c r="ASK636" s="6"/>
      <c r="ASL636" s="6"/>
      <c r="ASM636" s="6"/>
      <c r="ASN636" s="6"/>
      <c r="ASO636" s="6"/>
      <c r="ASP636" s="6"/>
      <c r="ASQ636" s="6"/>
      <c r="ASR636" s="6"/>
      <c r="ASS636" s="6"/>
      <c r="AST636" s="6"/>
      <c r="ASU636" s="6"/>
      <c r="ASV636" s="6"/>
      <c r="ASW636" s="6"/>
      <c r="ASX636" s="6"/>
      <c r="ASY636" s="6"/>
      <c r="ASZ636" s="6"/>
      <c r="ATA636" s="6"/>
      <c r="ATB636" s="6"/>
      <c r="ATC636" s="6"/>
      <c r="ATD636" s="6"/>
      <c r="ATE636" s="6"/>
      <c r="ATF636" s="6"/>
      <c r="ATG636" s="6"/>
      <c r="ATH636" s="6"/>
      <c r="ATI636" s="6"/>
      <c r="ATJ636" s="6"/>
      <c r="ATK636" s="6"/>
      <c r="ATL636" s="6"/>
      <c r="ATM636" s="6"/>
      <c r="ATN636" s="6"/>
      <c r="ATO636" s="6"/>
      <c r="ATP636" s="6"/>
      <c r="ATQ636" s="6"/>
      <c r="ATR636" s="6"/>
      <c r="ATS636" s="6"/>
      <c r="ATT636" s="6"/>
      <c r="ATU636" s="6"/>
      <c r="ATV636" s="6"/>
      <c r="ATW636" s="6"/>
      <c r="ATX636" s="6"/>
      <c r="ATY636" s="6"/>
      <c r="ATZ636" s="6"/>
      <c r="AUA636" s="6"/>
      <c r="AUB636" s="6"/>
      <c r="AUC636" s="6"/>
      <c r="AUD636" s="6"/>
      <c r="AUE636" s="6"/>
      <c r="AUF636" s="6"/>
      <c r="AUG636" s="6"/>
      <c r="AUH636" s="6"/>
      <c r="AUI636" s="6"/>
      <c r="AUJ636" s="6"/>
      <c r="AUK636" s="6"/>
      <c r="AUL636" s="6"/>
      <c r="AUM636" s="6"/>
      <c r="AUN636" s="6"/>
      <c r="AUO636" s="6"/>
      <c r="AUP636" s="6"/>
      <c r="AUQ636" s="6"/>
      <c r="AUR636" s="6"/>
      <c r="AUS636" s="6"/>
      <c r="AUT636" s="6"/>
      <c r="AUU636" s="6"/>
      <c r="AUV636" s="6"/>
      <c r="AUW636" s="6"/>
      <c r="AUX636" s="6"/>
      <c r="AUY636" s="6"/>
      <c r="AUZ636" s="6"/>
      <c r="AVA636" s="6"/>
      <c r="AVB636" s="6"/>
      <c r="AVC636" s="6"/>
      <c r="AVD636" s="6"/>
      <c r="AVE636" s="6"/>
      <c r="AVF636" s="6"/>
      <c r="AVG636" s="6"/>
      <c r="AVH636" s="6"/>
      <c r="AVI636" s="6"/>
      <c r="AVJ636" s="6"/>
      <c r="AVK636" s="6"/>
      <c r="AVL636" s="6"/>
      <c r="AVM636" s="6"/>
      <c r="AVN636" s="6"/>
      <c r="AVO636" s="6"/>
      <c r="AVP636" s="6"/>
      <c r="AVQ636" s="6"/>
      <c r="AVR636" s="6"/>
      <c r="AVS636" s="6"/>
      <c r="AVT636" s="6"/>
      <c r="AVU636" s="6"/>
      <c r="AVV636" s="6"/>
      <c r="AVW636" s="6"/>
      <c r="AVX636" s="6"/>
      <c r="AVY636" s="6"/>
      <c r="AVZ636" s="6"/>
      <c r="AWA636" s="6"/>
      <c r="AWB636" s="6"/>
      <c r="AWC636" s="6"/>
      <c r="AWD636" s="6"/>
      <c r="AWE636" s="6"/>
      <c r="AWF636" s="6"/>
      <c r="AWG636" s="6"/>
      <c r="AWH636" s="6"/>
      <c r="AWI636" s="6"/>
      <c r="AWJ636" s="6"/>
      <c r="AWK636" s="6"/>
      <c r="AWL636" s="6"/>
      <c r="AWM636" s="6"/>
      <c r="AWN636" s="6"/>
      <c r="AWO636" s="6"/>
      <c r="AWP636" s="6"/>
      <c r="AWQ636" s="6"/>
      <c r="AWR636" s="6"/>
      <c r="AWS636" s="6"/>
      <c r="AWT636" s="6"/>
      <c r="AWU636" s="6"/>
      <c r="AWV636" s="6"/>
      <c r="AWW636" s="6"/>
      <c r="AWX636" s="6"/>
      <c r="AWY636" s="6"/>
      <c r="AWZ636" s="6"/>
      <c r="AXA636" s="6"/>
      <c r="AXB636" s="6"/>
      <c r="AXC636" s="6"/>
      <c r="AXD636" s="6"/>
      <c r="AXE636" s="6"/>
      <c r="AXF636" s="6"/>
      <c r="AXG636" s="6"/>
      <c r="AXH636" s="6"/>
      <c r="AXI636" s="6"/>
      <c r="AXJ636" s="6"/>
      <c r="AXK636" s="6"/>
      <c r="AXL636" s="6"/>
      <c r="AXM636" s="6"/>
      <c r="AXN636" s="6"/>
      <c r="AXO636" s="6"/>
      <c r="AXP636" s="6"/>
      <c r="AXQ636" s="6"/>
      <c r="AXR636" s="6"/>
      <c r="AXS636" s="6"/>
      <c r="AXT636" s="6"/>
      <c r="AXU636" s="6"/>
      <c r="AXV636" s="6"/>
      <c r="AXW636" s="6"/>
      <c r="AXX636" s="6"/>
      <c r="AXY636" s="6"/>
      <c r="AXZ636" s="6"/>
      <c r="AYA636" s="6"/>
      <c r="AYB636" s="6"/>
      <c r="AYC636" s="6"/>
      <c r="AYD636" s="6"/>
      <c r="AYE636" s="6"/>
      <c r="AYF636" s="6"/>
      <c r="AYG636" s="6"/>
      <c r="AYH636" s="6"/>
      <c r="AYI636" s="6"/>
      <c r="AYJ636" s="6"/>
      <c r="AYK636" s="6"/>
      <c r="AYL636" s="6"/>
      <c r="AYM636" s="6"/>
      <c r="AYN636" s="6"/>
      <c r="AYO636" s="6"/>
      <c r="AYP636" s="6"/>
      <c r="AYQ636" s="6"/>
      <c r="AYR636" s="6"/>
      <c r="AYS636" s="6"/>
      <c r="AYT636" s="6"/>
      <c r="AYU636" s="6"/>
      <c r="AYV636" s="6"/>
      <c r="AYW636" s="6"/>
      <c r="AYX636" s="6"/>
      <c r="AYY636" s="6"/>
      <c r="AYZ636" s="6"/>
      <c r="AZA636" s="6"/>
      <c r="AZB636" s="6"/>
      <c r="AZC636" s="6"/>
      <c r="AZD636" s="6"/>
      <c r="AZE636" s="6"/>
      <c r="AZF636" s="6"/>
      <c r="AZG636" s="6"/>
      <c r="AZH636" s="6"/>
      <c r="AZI636" s="6"/>
      <c r="AZJ636" s="6"/>
      <c r="AZK636" s="6"/>
      <c r="AZL636" s="6"/>
      <c r="AZM636" s="6"/>
      <c r="AZN636" s="6"/>
      <c r="AZO636" s="6"/>
      <c r="AZP636" s="6"/>
      <c r="AZQ636" s="6"/>
      <c r="AZR636" s="6"/>
      <c r="AZS636" s="6"/>
      <c r="AZT636" s="6"/>
      <c r="AZU636" s="6"/>
      <c r="AZV636" s="6"/>
      <c r="AZW636" s="6"/>
      <c r="AZX636" s="6"/>
      <c r="AZY636" s="6"/>
      <c r="AZZ636" s="6"/>
      <c r="BAA636" s="6"/>
      <c r="BAB636" s="6"/>
      <c r="BAC636" s="6"/>
      <c r="BAD636" s="6"/>
      <c r="BAE636" s="6"/>
      <c r="BAF636" s="6"/>
      <c r="BAG636" s="6"/>
      <c r="BAH636" s="6"/>
      <c r="BAI636" s="6"/>
      <c r="BAJ636" s="6"/>
      <c r="BAK636" s="6"/>
      <c r="BAL636" s="6"/>
      <c r="BAM636" s="6"/>
      <c r="BAN636" s="6"/>
      <c r="BAO636" s="6"/>
      <c r="BAP636" s="6"/>
      <c r="BAQ636" s="6"/>
      <c r="BAR636" s="6"/>
      <c r="BAS636" s="6"/>
      <c r="BAT636" s="6"/>
      <c r="BAU636" s="6"/>
      <c r="BAV636" s="6"/>
      <c r="BAW636" s="6"/>
      <c r="BAX636" s="6"/>
      <c r="BAY636" s="6"/>
      <c r="BAZ636" s="6"/>
      <c r="BBA636" s="6"/>
      <c r="BBB636" s="6"/>
      <c r="BBC636" s="6"/>
      <c r="BBD636" s="6"/>
      <c r="BBE636" s="6"/>
      <c r="BBF636" s="6"/>
      <c r="BBG636" s="6"/>
      <c r="BBH636" s="6"/>
      <c r="BBI636" s="6"/>
      <c r="BBJ636" s="6"/>
      <c r="BBK636" s="6"/>
      <c r="BBL636" s="6"/>
      <c r="BBM636" s="6"/>
      <c r="BBN636" s="6"/>
      <c r="BBO636" s="6"/>
      <c r="BBP636" s="6"/>
      <c r="BBQ636" s="6"/>
      <c r="BBR636" s="6"/>
      <c r="BBS636" s="6"/>
      <c r="BBT636" s="6"/>
      <c r="BBU636" s="6"/>
      <c r="BBV636" s="6"/>
      <c r="BBW636" s="6"/>
      <c r="BBX636" s="6"/>
      <c r="BBY636" s="6"/>
      <c r="BBZ636" s="6"/>
      <c r="BCA636" s="6"/>
      <c r="BCB636" s="6"/>
      <c r="BCC636" s="6"/>
      <c r="BCD636" s="6"/>
      <c r="BCE636" s="6"/>
      <c r="BCF636" s="6"/>
      <c r="BCG636" s="6"/>
      <c r="BCH636" s="6"/>
      <c r="BCI636" s="6"/>
      <c r="BCJ636" s="6"/>
      <c r="BCK636" s="6"/>
      <c r="BCL636" s="6"/>
      <c r="BCM636" s="6"/>
      <c r="BCN636" s="6"/>
      <c r="BCO636" s="6"/>
      <c r="BCP636" s="6"/>
      <c r="BCQ636" s="6"/>
      <c r="BCR636" s="6"/>
      <c r="BCS636" s="6"/>
      <c r="BCT636" s="6"/>
      <c r="BCU636" s="6"/>
      <c r="BCV636" s="6"/>
      <c r="BCW636" s="6"/>
      <c r="BCX636" s="6"/>
      <c r="BCY636" s="6"/>
      <c r="BCZ636" s="6"/>
      <c r="BDA636" s="6"/>
      <c r="BDB636" s="6"/>
      <c r="BDC636" s="6"/>
      <c r="BDD636" s="6"/>
      <c r="BDE636" s="6"/>
      <c r="BDF636" s="6"/>
      <c r="BDG636" s="6"/>
      <c r="BDH636" s="6"/>
      <c r="BDI636" s="6"/>
      <c r="BDJ636" s="6"/>
      <c r="BDK636" s="6"/>
      <c r="BDL636" s="6"/>
      <c r="BDM636" s="6"/>
      <c r="BDN636" s="6"/>
      <c r="BDO636" s="6"/>
      <c r="BDP636" s="6"/>
      <c r="BDQ636" s="6"/>
      <c r="BDR636" s="6"/>
      <c r="BDS636" s="6"/>
      <c r="BDT636" s="6"/>
      <c r="BDU636" s="6"/>
      <c r="BDV636" s="6"/>
      <c r="BDW636" s="6"/>
      <c r="BDX636" s="6"/>
      <c r="BDY636" s="6"/>
      <c r="BDZ636" s="6"/>
      <c r="BEA636" s="6"/>
      <c r="BEB636" s="6"/>
      <c r="BEC636" s="6"/>
      <c r="BED636" s="6"/>
      <c r="BEE636" s="6"/>
      <c r="BEF636" s="6"/>
      <c r="BEG636" s="6"/>
      <c r="BEH636" s="6"/>
      <c r="BEI636" s="6"/>
      <c r="BEJ636" s="6"/>
      <c r="BEK636" s="6"/>
      <c r="BEL636" s="6"/>
      <c r="BEM636" s="6"/>
      <c r="BEN636" s="6"/>
      <c r="BEO636" s="6"/>
      <c r="BEP636" s="6"/>
      <c r="BEQ636" s="6"/>
      <c r="BER636" s="6"/>
      <c r="BES636" s="6"/>
      <c r="BET636" s="6"/>
      <c r="BEU636" s="6"/>
      <c r="BEV636" s="6"/>
      <c r="BEW636" s="6"/>
      <c r="BEX636" s="6"/>
      <c r="BEY636" s="6"/>
      <c r="BEZ636" s="6"/>
      <c r="BFA636" s="6"/>
      <c r="BFB636" s="6"/>
      <c r="BFC636" s="6"/>
      <c r="BFD636" s="6"/>
      <c r="BFE636" s="6"/>
      <c r="BFF636" s="6"/>
      <c r="BFG636" s="6"/>
      <c r="BFH636" s="6"/>
      <c r="BFI636" s="6"/>
      <c r="BFJ636" s="6"/>
      <c r="BFK636" s="6"/>
      <c r="BFL636" s="6"/>
      <c r="BFM636" s="6"/>
      <c r="BFN636" s="6"/>
      <c r="BFO636" s="6"/>
      <c r="BFP636" s="6"/>
      <c r="BFQ636" s="6"/>
      <c r="BFR636" s="6"/>
      <c r="BFS636" s="6"/>
      <c r="BFT636" s="6"/>
      <c r="BFU636" s="6"/>
      <c r="BFV636" s="6"/>
      <c r="BFW636" s="6"/>
      <c r="BFX636" s="6"/>
      <c r="BFY636" s="6"/>
      <c r="BFZ636" s="6"/>
      <c r="BGA636" s="6"/>
      <c r="BGB636" s="6"/>
      <c r="BGC636" s="6"/>
      <c r="BGD636" s="6"/>
      <c r="BGE636" s="6"/>
      <c r="BGF636" s="6"/>
      <c r="BGG636" s="6"/>
      <c r="BGH636" s="6"/>
      <c r="BGI636" s="6"/>
      <c r="BGJ636" s="6"/>
      <c r="BGK636" s="6"/>
      <c r="BGL636" s="6"/>
      <c r="BGM636" s="6"/>
      <c r="BGN636" s="6"/>
      <c r="BGO636" s="6"/>
      <c r="BGP636" s="6"/>
      <c r="BGQ636" s="6"/>
      <c r="BGR636" s="6"/>
      <c r="BGS636" s="6"/>
      <c r="BGT636" s="6"/>
      <c r="BGU636" s="6"/>
      <c r="BGV636" s="6"/>
      <c r="BGW636" s="6"/>
      <c r="BGX636" s="6"/>
      <c r="BGY636" s="6"/>
      <c r="BGZ636" s="6"/>
      <c r="BHA636" s="6"/>
      <c r="BHB636" s="6"/>
      <c r="BHC636" s="6"/>
      <c r="BHD636" s="6"/>
      <c r="BHE636" s="6"/>
      <c r="BHF636" s="6"/>
      <c r="BHG636" s="6"/>
      <c r="BHH636" s="6"/>
      <c r="BHI636" s="6"/>
      <c r="BHJ636" s="6"/>
      <c r="BHK636" s="6"/>
      <c r="BHL636" s="6"/>
      <c r="BHM636" s="6"/>
      <c r="BHN636" s="6"/>
      <c r="BHO636" s="6"/>
      <c r="BHP636" s="6"/>
      <c r="BHQ636" s="6"/>
      <c r="BHR636" s="6"/>
      <c r="BHS636" s="6"/>
      <c r="BHT636" s="6"/>
      <c r="BHU636" s="6"/>
      <c r="BHV636" s="6"/>
      <c r="BHW636" s="6"/>
      <c r="BHX636" s="6"/>
      <c r="BHY636" s="6"/>
      <c r="BHZ636" s="6"/>
      <c r="BIA636" s="6"/>
      <c r="BIB636" s="6"/>
      <c r="BIC636" s="6"/>
      <c r="BID636" s="6"/>
      <c r="BIE636" s="6"/>
      <c r="BIF636" s="6"/>
      <c r="BIG636" s="6"/>
      <c r="BIH636" s="6"/>
      <c r="BII636" s="6"/>
      <c r="BIJ636" s="6"/>
      <c r="BIK636" s="6"/>
      <c r="BIL636" s="6"/>
      <c r="BIM636" s="6"/>
      <c r="BIN636" s="6"/>
      <c r="BIO636" s="6"/>
      <c r="BIP636" s="6"/>
      <c r="BIQ636" s="6"/>
      <c r="BIR636" s="6"/>
      <c r="BIS636" s="6"/>
      <c r="BIT636" s="6"/>
      <c r="BIU636" s="6"/>
      <c r="BIV636" s="6"/>
      <c r="BIW636" s="6"/>
      <c r="BIX636" s="6"/>
      <c r="BIY636" s="6"/>
      <c r="BIZ636" s="6"/>
      <c r="BJA636" s="6"/>
      <c r="BJB636" s="6"/>
      <c r="BJC636" s="6"/>
      <c r="BJD636" s="6"/>
      <c r="BJE636" s="6"/>
      <c r="BJF636" s="6"/>
      <c r="BJG636" s="6"/>
      <c r="BJH636" s="6"/>
      <c r="BJI636" s="6"/>
      <c r="BJJ636" s="6"/>
      <c r="BJK636" s="6"/>
      <c r="BJL636" s="6"/>
      <c r="BJM636" s="6"/>
      <c r="BJN636" s="6"/>
      <c r="BJO636" s="6"/>
      <c r="BJP636" s="6"/>
      <c r="BJQ636" s="6"/>
      <c r="BJR636" s="6"/>
      <c r="BJS636" s="6"/>
      <c r="BJT636" s="6"/>
      <c r="BJU636" s="6"/>
      <c r="BJV636" s="6"/>
      <c r="BJW636" s="6"/>
      <c r="BJX636" s="6"/>
      <c r="BJY636" s="6"/>
      <c r="BJZ636" s="6"/>
      <c r="BKA636" s="6"/>
      <c r="BKB636" s="6"/>
      <c r="BKC636" s="6"/>
      <c r="BKD636" s="6"/>
      <c r="BKE636" s="6"/>
      <c r="BKF636" s="6"/>
      <c r="BKG636" s="6"/>
      <c r="BKH636" s="6"/>
      <c r="BKI636" s="6"/>
      <c r="BKJ636" s="6"/>
      <c r="BKK636" s="6"/>
      <c r="BKL636" s="6"/>
      <c r="BKM636" s="6"/>
      <c r="BKN636" s="6"/>
      <c r="BKO636" s="6"/>
      <c r="BKP636" s="6"/>
      <c r="BKQ636" s="6"/>
      <c r="BKR636" s="6"/>
      <c r="BKS636" s="6"/>
      <c r="BKT636" s="6"/>
      <c r="BKU636" s="6"/>
      <c r="BKV636" s="6"/>
      <c r="BKW636" s="6"/>
      <c r="BKX636" s="6"/>
      <c r="BKY636" s="6"/>
      <c r="BKZ636" s="6"/>
      <c r="BLA636" s="6"/>
      <c r="BLB636" s="6"/>
      <c r="BLC636" s="6"/>
      <c r="BLD636" s="6"/>
      <c r="BLE636" s="6"/>
      <c r="BLF636" s="6"/>
      <c r="BLG636" s="6"/>
      <c r="BLH636" s="6"/>
      <c r="BLI636" s="6"/>
      <c r="BLJ636" s="6"/>
      <c r="BLK636" s="6"/>
      <c r="BLL636" s="6"/>
      <c r="BLM636" s="6"/>
      <c r="BLN636" s="6"/>
      <c r="BLO636" s="6"/>
      <c r="BLP636" s="6"/>
      <c r="BLQ636" s="6"/>
      <c r="BLR636" s="6"/>
      <c r="BLS636" s="6"/>
      <c r="BLT636" s="6"/>
      <c r="BLU636" s="6"/>
      <c r="BLV636" s="6"/>
      <c r="BLW636" s="6"/>
      <c r="BLX636" s="6"/>
      <c r="BLY636" s="6"/>
      <c r="BLZ636" s="6"/>
      <c r="BMA636" s="6"/>
      <c r="BMB636" s="6"/>
      <c r="BMC636" s="6"/>
      <c r="BMD636" s="6"/>
      <c r="BME636" s="6"/>
      <c r="BMF636" s="6"/>
      <c r="BMG636" s="6"/>
      <c r="BMH636" s="6"/>
      <c r="BMI636" s="6"/>
      <c r="BMJ636" s="6"/>
      <c r="BMK636" s="6"/>
      <c r="BML636" s="6"/>
      <c r="BMM636" s="6"/>
      <c r="BMN636" s="6"/>
      <c r="BMO636" s="6"/>
      <c r="BMP636" s="6"/>
      <c r="BMQ636" s="6"/>
      <c r="BMR636" s="6"/>
      <c r="BMS636" s="6"/>
      <c r="BMT636" s="6"/>
      <c r="BMU636" s="6"/>
      <c r="BMV636" s="6"/>
      <c r="BMW636" s="6"/>
      <c r="BMX636" s="6"/>
      <c r="BMY636" s="6"/>
      <c r="BMZ636" s="6"/>
      <c r="BNA636" s="6"/>
      <c r="BNB636" s="6"/>
      <c r="BNC636" s="6"/>
      <c r="BND636" s="6"/>
      <c r="BNE636" s="6"/>
      <c r="BNF636" s="6"/>
      <c r="BNG636" s="6"/>
      <c r="BNH636" s="6"/>
      <c r="BNI636" s="6"/>
      <c r="BNJ636" s="6"/>
      <c r="BNK636" s="6"/>
      <c r="BNL636" s="6"/>
      <c r="BNM636" s="6"/>
      <c r="BNN636" s="6"/>
      <c r="BNO636" s="6"/>
      <c r="BNP636" s="6"/>
      <c r="BNQ636" s="6"/>
      <c r="BNR636" s="6"/>
      <c r="BNS636" s="6"/>
      <c r="BNT636" s="6"/>
      <c r="BNU636" s="6"/>
      <c r="BNV636" s="6"/>
      <c r="BNW636" s="6"/>
      <c r="BNX636" s="6"/>
      <c r="BNY636" s="6"/>
      <c r="BNZ636" s="6"/>
      <c r="BOA636" s="6"/>
      <c r="BOB636" s="6"/>
      <c r="BOC636" s="6"/>
      <c r="BOD636" s="6"/>
      <c r="BOE636" s="6"/>
      <c r="BOF636" s="6"/>
      <c r="BOG636" s="6"/>
      <c r="BOH636" s="6"/>
      <c r="BOI636" s="6"/>
      <c r="BOJ636" s="6"/>
      <c r="BOK636" s="6"/>
      <c r="BOL636" s="6"/>
      <c r="BOM636" s="6"/>
      <c r="BON636" s="6"/>
      <c r="BOO636" s="6"/>
      <c r="BOP636" s="6"/>
      <c r="BOQ636" s="6"/>
      <c r="BOR636" s="6"/>
      <c r="BOS636" s="6"/>
      <c r="BOT636" s="6"/>
      <c r="BOU636" s="6"/>
      <c r="BOV636" s="6"/>
      <c r="BOW636" s="6"/>
      <c r="BOX636" s="6"/>
      <c r="BOY636" s="6"/>
      <c r="BOZ636" s="6"/>
      <c r="BPA636" s="6"/>
      <c r="BPB636" s="6"/>
      <c r="BPC636" s="6"/>
      <c r="BPD636" s="6"/>
      <c r="BPE636" s="6"/>
      <c r="BPF636" s="6"/>
      <c r="BPG636" s="6"/>
      <c r="BPH636" s="6"/>
      <c r="BPI636" s="6"/>
      <c r="BPJ636" s="6"/>
      <c r="BPK636" s="6"/>
      <c r="BPL636" s="6"/>
      <c r="BPM636" s="6"/>
      <c r="BPN636" s="6"/>
      <c r="BPO636" s="6"/>
      <c r="BPP636" s="6"/>
      <c r="BPQ636" s="6"/>
      <c r="BPR636" s="6"/>
      <c r="BPS636" s="6"/>
      <c r="BPT636" s="6"/>
      <c r="BPU636" s="6"/>
      <c r="BPV636" s="6"/>
      <c r="BPW636" s="6"/>
      <c r="BPX636" s="6"/>
      <c r="BPY636" s="6"/>
      <c r="BPZ636" s="6"/>
      <c r="BQA636" s="6"/>
      <c r="BQB636" s="6"/>
      <c r="BQC636" s="6"/>
      <c r="BQD636" s="6"/>
      <c r="BQE636" s="6"/>
      <c r="BQF636" s="6"/>
      <c r="BQG636" s="6"/>
      <c r="BQH636" s="6"/>
      <c r="BQI636" s="6"/>
      <c r="BQJ636" s="6"/>
      <c r="BQK636" s="6"/>
      <c r="BQL636" s="6"/>
      <c r="BQM636" s="6"/>
      <c r="BQN636" s="6"/>
      <c r="BQO636" s="6"/>
      <c r="BQP636" s="6"/>
      <c r="BQQ636" s="6"/>
      <c r="BQR636" s="6"/>
      <c r="BQS636" s="6"/>
      <c r="BQT636" s="6"/>
      <c r="BQU636" s="6"/>
      <c r="BQV636" s="6"/>
      <c r="BQW636" s="6"/>
      <c r="BQX636" s="6"/>
      <c r="BQY636" s="6"/>
      <c r="BQZ636" s="6"/>
      <c r="BRA636" s="6"/>
      <c r="BRB636" s="6"/>
      <c r="BRC636" s="6"/>
      <c r="BRD636" s="6"/>
      <c r="BRE636" s="6"/>
      <c r="BRF636" s="6"/>
      <c r="BRG636" s="6"/>
      <c r="BRH636" s="6"/>
      <c r="BRI636" s="6"/>
      <c r="BRJ636" s="6"/>
      <c r="BRK636" s="6"/>
      <c r="BRL636" s="6"/>
      <c r="BRM636" s="6"/>
      <c r="BRN636" s="6"/>
      <c r="BRO636" s="6"/>
      <c r="BRP636" s="6"/>
      <c r="BRQ636" s="6"/>
      <c r="BRR636" s="6"/>
      <c r="BRS636" s="6"/>
      <c r="BRT636" s="6"/>
      <c r="BRU636" s="6"/>
      <c r="BRV636" s="6"/>
      <c r="BRW636" s="6"/>
      <c r="BRX636" s="6"/>
      <c r="BRY636" s="6"/>
      <c r="BRZ636" s="6"/>
      <c r="BSA636" s="6"/>
      <c r="BSB636" s="6"/>
      <c r="BSC636" s="6"/>
      <c r="BSD636" s="6"/>
      <c r="BSE636" s="6"/>
      <c r="BSF636" s="6"/>
      <c r="BSG636" s="6"/>
      <c r="BSH636" s="6"/>
      <c r="BSI636" s="6"/>
      <c r="BSJ636" s="6"/>
      <c r="BSK636" s="6"/>
      <c r="BSL636" s="6"/>
      <c r="BSM636" s="6"/>
      <c r="BSN636" s="6"/>
      <c r="BSO636" s="6"/>
      <c r="BSP636" s="6"/>
      <c r="BSQ636" s="6"/>
      <c r="BSR636" s="6"/>
      <c r="BSS636" s="6"/>
      <c r="BST636" s="6"/>
      <c r="BSU636" s="6"/>
      <c r="BSV636" s="6"/>
      <c r="BSW636" s="6"/>
      <c r="BSX636" s="6"/>
      <c r="BSY636" s="6"/>
      <c r="BSZ636" s="6"/>
      <c r="BTA636" s="6"/>
      <c r="BTB636" s="6"/>
      <c r="BTC636" s="6"/>
      <c r="BTD636" s="6"/>
      <c r="BTE636" s="6"/>
      <c r="BTF636" s="6"/>
      <c r="BTG636" s="6"/>
      <c r="BTH636" s="6"/>
      <c r="BTI636" s="6"/>
      <c r="BTJ636" s="6"/>
      <c r="BTK636" s="6"/>
      <c r="BTL636" s="6"/>
      <c r="BTM636" s="6"/>
      <c r="BTN636" s="6"/>
      <c r="BTO636" s="6"/>
      <c r="BTP636" s="6"/>
      <c r="BTQ636" s="6"/>
      <c r="BTR636" s="6"/>
      <c r="BTS636" s="6"/>
      <c r="BTT636" s="6"/>
      <c r="BTU636" s="6"/>
      <c r="BTV636" s="6"/>
      <c r="BTW636" s="6"/>
      <c r="BTX636" s="6"/>
      <c r="BTY636" s="6"/>
      <c r="BTZ636" s="6"/>
      <c r="BUA636" s="6"/>
      <c r="BUB636" s="6"/>
      <c r="BUC636" s="6"/>
      <c r="BUD636" s="6"/>
      <c r="BUE636" s="6"/>
      <c r="BUF636" s="6"/>
      <c r="BUG636" s="6"/>
      <c r="BUH636" s="6"/>
      <c r="BUI636" s="6"/>
      <c r="BUJ636" s="6"/>
      <c r="BUK636" s="6"/>
      <c r="BUL636" s="6"/>
      <c r="BUM636" s="6"/>
      <c r="BUN636" s="6"/>
      <c r="BUO636" s="6"/>
      <c r="BUP636" s="6"/>
      <c r="BUQ636" s="6"/>
      <c r="BUR636" s="6"/>
      <c r="BUS636" s="6"/>
      <c r="BUT636" s="6"/>
      <c r="BUU636" s="6"/>
      <c r="BUV636" s="6"/>
      <c r="BUW636" s="6"/>
      <c r="BUX636" s="6"/>
      <c r="BUY636" s="6"/>
      <c r="BUZ636" s="6"/>
      <c r="BVA636" s="6"/>
      <c r="BVB636" s="6"/>
      <c r="BVC636" s="6"/>
      <c r="BVD636" s="6"/>
      <c r="BVE636" s="6"/>
      <c r="BVF636" s="6"/>
      <c r="BVG636" s="6"/>
      <c r="BVH636" s="6"/>
      <c r="BVI636" s="6"/>
      <c r="BVJ636" s="6"/>
      <c r="BVK636" s="6"/>
      <c r="BVL636" s="6"/>
      <c r="BVM636" s="6"/>
      <c r="BVN636" s="6"/>
      <c r="BVO636" s="6"/>
      <c r="BVP636" s="6"/>
      <c r="BVQ636" s="6"/>
      <c r="BVR636" s="6"/>
      <c r="BVS636" s="6"/>
      <c r="BVT636" s="6"/>
      <c r="BVU636" s="6"/>
      <c r="BVV636" s="6"/>
      <c r="BVW636" s="6"/>
      <c r="BVX636" s="6"/>
      <c r="BVY636" s="6"/>
      <c r="BVZ636" s="6"/>
      <c r="BWA636" s="6"/>
      <c r="BWB636" s="6"/>
      <c r="BWC636" s="6"/>
      <c r="BWD636" s="6"/>
      <c r="BWE636" s="6"/>
      <c r="BWF636" s="6"/>
      <c r="BWG636" s="6"/>
      <c r="BWH636" s="6"/>
      <c r="BWI636" s="6"/>
      <c r="BWJ636" s="6"/>
      <c r="BWK636" s="6"/>
      <c r="BWL636" s="6"/>
      <c r="BWM636" s="6"/>
      <c r="BWN636" s="6"/>
      <c r="BWO636" s="6"/>
      <c r="BWP636" s="6"/>
      <c r="BWQ636" s="6"/>
      <c r="BWR636" s="6"/>
      <c r="BWS636" s="6"/>
      <c r="BWT636" s="6"/>
      <c r="BWU636" s="6"/>
      <c r="BWV636" s="6"/>
      <c r="BWW636" s="6"/>
      <c r="BWX636" s="6"/>
      <c r="BWY636" s="6"/>
      <c r="BWZ636" s="6"/>
      <c r="BXA636" s="6"/>
      <c r="BXB636" s="6"/>
      <c r="BXC636" s="6"/>
      <c r="BXD636" s="6"/>
      <c r="BXE636" s="6"/>
      <c r="BXF636" s="6"/>
      <c r="BXG636" s="6"/>
      <c r="BXH636" s="6"/>
      <c r="BXI636" s="6"/>
      <c r="BXJ636" s="6"/>
      <c r="BXK636" s="6"/>
      <c r="BXL636" s="6"/>
      <c r="BXM636" s="6"/>
      <c r="BXN636" s="6"/>
      <c r="BXO636" s="6"/>
      <c r="BXP636" s="6"/>
      <c r="BXQ636" s="6"/>
      <c r="BXR636" s="6"/>
      <c r="BXS636" s="6"/>
      <c r="BXT636" s="6"/>
      <c r="BXU636" s="6"/>
      <c r="BXV636" s="6"/>
      <c r="BXW636" s="6"/>
      <c r="BXX636" s="6"/>
      <c r="BXY636" s="6"/>
      <c r="BXZ636" s="6"/>
      <c r="BYA636" s="6"/>
      <c r="BYB636" s="6"/>
      <c r="BYC636" s="6"/>
      <c r="BYD636" s="6"/>
      <c r="BYE636" s="6"/>
      <c r="BYF636" s="6"/>
      <c r="BYG636" s="6"/>
      <c r="BYH636" s="6"/>
      <c r="BYI636" s="6"/>
      <c r="BYJ636" s="6"/>
      <c r="BYK636" s="6"/>
      <c r="BYL636" s="6"/>
      <c r="BYM636" s="6"/>
      <c r="BYN636" s="6"/>
      <c r="BYO636" s="6"/>
      <c r="BYP636" s="6"/>
      <c r="BYQ636" s="6"/>
      <c r="BYR636" s="6"/>
      <c r="BYS636" s="6"/>
      <c r="BYT636" s="6"/>
      <c r="BYU636" s="6"/>
      <c r="BYV636" s="6"/>
      <c r="BYW636" s="6"/>
      <c r="BYX636" s="6"/>
      <c r="BYY636" s="6"/>
      <c r="BYZ636" s="6"/>
      <c r="BZA636" s="6"/>
      <c r="BZB636" s="6"/>
      <c r="BZC636" s="6"/>
      <c r="BZD636" s="6"/>
      <c r="BZE636" s="6"/>
      <c r="BZF636" s="6"/>
      <c r="BZG636" s="6"/>
      <c r="BZH636" s="6"/>
      <c r="BZI636" s="6"/>
      <c r="BZJ636" s="6"/>
      <c r="BZK636" s="6"/>
      <c r="BZL636" s="6"/>
      <c r="BZM636" s="6"/>
      <c r="BZN636" s="6"/>
      <c r="BZO636" s="6"/>
      <c r="BZP636" s="6"/>
      <c r="BZQ636" s="6"/>
      <c r="BZR636" s="6"/>
      <c r="BZS636" s="6"/>
      <c r="BZT636" s="6"/>
      <c r="BZU636" s="6"/>
      <c r="BZV636" s="6"/>
      <c r="BZW636" s="6"/>
      <c r="BZX636" s="6"/>
      <c r="BZY636" s="6"/>
      <c r="BZZ636" s="6"/>
      <c r="CAA636" s="6"/>
      <c r="CAB636" s="6"/>
      <c r="CAC636" s="6"/>
      <c r="CAD636" s="6"/>
      <c r="CAE636" s="6"/>
      <c r="CAF636" s="6"/>
      <c r="CAG636" s="6"/>
      <c r="CAH636" s="6"/>
      <c r="CAI636" s="6"/>
      <c r="CAJ636" s="6"/>
      <c r="CAK636" s="6"/>
      <c r="CAL636" s="6"/>
      <c r="CAM636" s="6"/>
      <c r="CAN636" s="6"/>
      <c r="CAO636" s="6"/>
      <c r="CAP636" s="6"/>
      <c r="CAQ636" s="6"/>
      <c r="CAR636" s="6"/>
      <c r="CAS636" s="6"/>
      <c r="CAT636" s="6"/>
      <c r="CAU636" s="6"/>
      <c r="CAV636" s="6"/>
      <c r="CAW636" s="6"/>
      <c r="CAX636" s="6"/>
      <c r="CAY636" s="6"/>
      <c r="CAZ636" s="6"/>
      <c r="CBA636" s="6"/>
      <c r="CBB636" s="6"/>
      <c r="CBC636" s="6"/>
      <c r="CBD636" s="6"/>
      <c r="CBE636" s="6"/>
      <c r="CBF636" s="6"/>
      <c r="CBG636" s="6"/>
      <c r="CBH636" s="6"/>
      <c r="CBI636" s="6"/>
      <c r="CBJ636" s="6"/>
      <c r="CBK636" s="6"/>
      <c r="CBL636" s="6"/>
      <c r="CBM636" s="6"/>
      <c r="CBN636" s="6"/>
      <c r="CBO636" s="6"/>
      <c r="CBP636" s="6"/>
      <c r="CBQ636" s="6"/>
      <c r="CBR636" s="6"/>
      <c r="CBS636" s="6"/>
      <c r="CBT636" s="6"/>
      <c r="CBU636" s="6"/>
      <c r="CBV636" s="6"/>
      <c r="CBW636" s="6"/>
      <c r="CBX636" s="6"/>
      <c r="CBY636" s="6"/>
      <c r="CBZ636" s="6"/>
      <c r="CCA636" s="6"/>
      <c r="CCB636" s="6"/>
      <c r="CCC636" s="6"/>
      <c r="CCD636" s="6"/>
      <c r="CCE636" s="6"/>
      <c r="CCF636" s="6"/>
      <c r="CCG636" s="6"/>
      <c r="CCH636" s="6"/>
      <c r="CCI636" s="6"/>
      <c r="CCJ636" s="6"/>
      <c r="CCK636" s="6"/>
      <c r="CCL636" s="6"/>
      <c r="CCM636" s="6"/>
      <c r="CCN636" s="6"/>
      <c r="CCO636" s="6"/>
      <c r="CCP636" s="6"/>
      <c r="CCQ636" s="6"/>
      <c r="CCR636" s="6"/>
      <c r="CCS636" s="6"/>
      <c r="CCT636" s="6"/>
      <c r="CCU636" s="6"/>
      <c r="CCV636" s="6"/>
      <c r="CCW636" s="6"/>
      <c r="CCX636" s="6"/>
      <c r="CCY636" s="6"/>
      <c r="CCZ636" s="6"/>
      <c r="CDA636" s="6"/>
      <c r="CDB636" s="6"/>
      <c r="CDC636" s="6"/>
      <c r="CDD636" s="6"/>
      <c r="CDE636" s="6"/>
      <c r="CDF636" s="6"/>
      <c r="CDG636" s="6"/>
      <c r="CDH636" s="6"/>
      <c r="CDI636" s="6"/>
      <c r="CDJ636" s="6"/>
      <c r="CDK636" s="6"/>
      <c r="CDL636" s="6"/>
      <c r="CDM636" s="6"/>
      <c r="CDN636" s="6"/>
      <c r="CDO636" s="6"/>
      <c r="CDP636" s="6"/>
      <c r="CDQ636" s="6"/>
      <c r="CDR636" s="6"/>
      <c r="CDS636" s="6"/>
      <c r="CDT636" s="6"/>
      <c r="CDU636" s="6"/>
      <c r="CDV636" s="6"/>
      <c r="CDW636" s="6"/>
      <c r="CDX636" s="6"/>
      <c r="CDY636" s="6"/>
      <c r="CDZ636" s="6"/>
      <c r="CEA636" s="6"/>
      <c r="CEB636" s="6"/>
      <c r="CEC636" s="6"/>
      <c r="CED636" s="6"/>
      <c r="CEE636" s="6"/>
      <c r="CEF636" s="6"/>
      <c r="CEG636" s="6"/>
      <c r="CEH636" s="6"/>
      <c r="CEI636" s="6"/>
      <c r="CEJ636" s="6"/>
      <c r="CEK636" s="6"/>
      <c r="CEL636" s="6"/>
      <c r="CEM636" s="6"/>
      <c r="CEN636" s="6"/>
      <c r="CEO636" s="6"/>
      <c r="CEP636" s="6"/>
      <c r="CEQ636" s="6"/>
      <c r="CER636" s="6"/>
      <c r="CES636" s="6"/>
      <c r="CET636" s="6"/>
      <c r="CEU636" s="6"/>
      <c r="CEV636" s="6"/>
      <c r="CEW636" s="6"/>
      <c r="CEX636" s="6"/>
      <c r="CEY636" s="6"/>
      <c r="CEZ636" s="6"/>
      <c r="CFA636" s="6"/>
      <c r="CFB636" s="6"/>
      <c r="CFC636" s="6"/>
      <c r="CFD636" s="6"/>
      <c r="CFE636" s="6"/>
      <c r="CFF636" s="6"/>
      <c r="CFG636" s="6"/>
      <c r="CFH636" s="6"/>
      <c r="CFI636" s="6"/>
      <c r="CFJ636" s="6"/>
      <c r="CFK636" s="6"/>
      <c r="CFL636" s="6"/>
      <c r="CFM636" s="6"/>
      <c r="CFN636" s="6"/>
      <c r="CFO636" s="6"/>
      <c r="CFP636" s="6"/>
      <c r="CFQ636" s="6"/>
      <c r="CFR636" s="6"/>
      <c r="CFS636" s="6"/>
      <c r="CFT636" s="6"/>
      <c r="CFU636" s="6"/>
      <c r="CFV636" s="6"/>
      <c r="CFW636" s="6"/>
      <c r="CFX636" s="6"/>
      <c r="CFY636" s="6"/>
      <c r="CFZ636" s="6"/>
      <c r="CGA636" s="6"/>
      <c r="CGB636" s="6"/>
      <c r="CGC636" s="6"/>
      <c r="CGD636" s="6"/>
      <c r="CGE636" s="6"/>
      <c r="CGF636" s="6"/>
      <c r="CGG636" s="6"/>
      <c r="CGH636" s="6"/>
      <c r="CGI636" s="6"/>
      <c r="CGJ636" s="6"/>
      <c r="CGK636" s="6"/>
      <c r="CGL636" s="6"/>
      <c r="CGM636" s="6"/>
      <c r="CGN636" s="6"/>
      <c r="CGO636" s="6"/>
      <c r="CGP636" s="6"/>
      <c r="CGQ636" s="6"/>
      <c r="CGR636" s="6"/>
      <c r="CGS636" s="6"/>
      <c r="CGT636" s="6"/>
      <c r="CGU636" s="6"/>
      <c r="CGV636" s="6"/>
      <c r="CGW636" s="6"/>
      <c r="CGX636" s="6"/>
      <c r="CGY636" s="6"/>
      <c r="CGZ636" s="6"/>
      <c r="CHA636" s="6"/>
      <c r="CHB636" s="6"/>
      <c r="CHC636" s="6"/>
      <c r="CHD636" s="6"/>
      <c r="CHE636" s="6"/>
      <c r="CHF636" s="6"/>
      <c r="CHG636" s="6"/>
      <c r="CHH636" s="6"/>
      <c r="CHI636" s="6"/>
      <c r="CHJ636" s="6"/>
      <c r="CHK636" s="6"/>
      <c r="CHL636" s="6"/>
      <c r="CHM636" s="6"/>
      <c r="CHN636" s="6"/>
      <c r="CHO636" s="6"/>
      <c r="CHP636" s="6"/>
      <c r="CHQ636" s="6"/>
      <c r="CHR636" s="6"/>
      <c r="CHS636" s="6"/>
      <c r="CHT636" s="6"/>
      <c r="CHU636" s="6"/>
      <c r="CHV636" s="6"/>
      <c r="CHW636" s="6"/>
      <c r="CHX636" s="6"/>
      <c r="CHY636" s="6"/>
      <c r="CHZ636" s="6"/>
      <c r="CIA636" s="6"/>
      <c r="CIB636" s="6"/>
      <c r="CIC636" s="6"/>
      <c r="CID636" s="6"/>
      <c r="CIE636" s="6"/>
      <c r="CIF636" s="6"/>
      <c r="CIG636" s="6"/>
      <c r="CIH636" s="6"/>
      <c r="CII636" s="6"/>
      <c r="CIJ636" s="6"/>
      <c r="CIK636" s="6"/>
      <c r="CIL636" s="6"/>
      <c r="CIM636" s="6"/>
      <c r="CIN636" s="6"/>
      <c r="CIO636" s="6"/>
      <c r="CIP636" s="6"/>
      <c r="CIQ636" s="6"/>
      <c r="CIR636" s="6"/>
      <c r="CIS636" s="6"/>
      <c r="CIT636" s="6"/>
      <c r="CIU636" s="6"/>
      <c r="CIV636" s="6"/>
      <c r="CIW636" s="6"/>
      <c r="CIX636" s="6"/>
      <c r="CIY636" s="6"/>
      <c r="CIZ636" s="6"/>
      <c r="CJA636" s="6"/>
      <c r="CJB636" s="6"/>
      <c r="CJC636" s="6"/>
      <c r="CJD636" s="6"/>
      <c r="CJE636" s="6"/>
      <c r="CJF636" s="6"/>
      <c r="CJG636" s="6"/>
      <c r="CJH636" s="6"/>
      <c r="CJI636" s="6"/>
      <c r="CJJ636" s="6"/>
      <c r="CJK636" s="6"/>
      <c r="CJL636" s="6"/>
      <c r="CJM636" s="6"/>
      <c r="CJN636" s="6"/>
      <c r="CJO636" s="6"/>
      <c r="CJP636" s="6"/>
      <c r="CJQ636" s="6"/>
      <c r="CJR636" s="6"/>
      <c r="CJS636" s="6"/>
      <c r="CJT636" s="6"/>
      <c r="CJU636" s="6"/>
      <c r="CJV636" s="6"/>
      <c r="CJW636" s="6"/>
      <c r="CJX636" s="6"/>
      <c r="CJY636" s="6"/>
      <c r="CJZ636" s="6"/>
      <c r="CKA636" s="6"/>
      <c r="CKB636" s="6"/>
      <c r="CKC636" s="6"/>
      <c r="CKD636" s="6"/>
      <c r="CKE636" s="6"/>
      <c r="CKF636" s="6"/>
      <c r="CKG636" s="6"/>
      <c r="CKH636" s="6"/>
      <c r="CKI636" s="6"/>
      <c r="CKJ636" s="6"/>
      <c r="CKK636" s="6"/>
      <c r="CKL636" s="6"/>
      <c r="CKM636" s="6"/>
      <c r="CKN636" s="6"/>
      <c r="CKO636" s="6"/>
      <c r="CKP636" s="6"/>
      <c r="CKQ636" s="6"/>
      <c r="CKR636" s="6"/>
      <c r="CKS636" s="6"/>
      <c r="CKT636" s="6"/>
      <c r="CKU636" s="6"/>
      <c r="CKV636" s="6"/>
      <c r="CKW636" s="6"/>
      <c r="CKX636" s="6"/>
      <c r="CKY636" s="6"/>
      <c r="CKZ636" s="6"/>
      <c r="CLA636" s="6"/>
      <c r="CLB636" s="6"/>
      <c r="CLC636" s="6"/>
      <c r="CLD636" s="6"/>
      <c r="CLE636" s="6"/>
      <c r="CLF636" s="6"/>
      <c r="CLG636" s="6"/>
      <c r="CLH636" s="6"/>
      <c r="CLI636" s="6"/>
      <c r="CLJ636" s="6"/>
      <c r="CLK636" s="6"/>
      <c r="CLL636" s="6"/>
      <c r="CLM636" s="6"/>
      <c r="CLN636" s="6"/>
      <c r="CLO636" s="6"/>
      <c r="CLP636" s="6"/>
      <c r="CLQ636" s="6"/>
      <c r="CLR636" s="6"/>
      <c r="CLS636" s="6"/>
      <c r="CLT636" s="6"/>
      <c r="CLU636" s="6"/>
      <c r="CLV636" s="6"/>
      <c r="CLW636" s="6"/>
      <c r="CLX636" s="6"/>
      <c r="CLY636" s="6"/>
      <c r="CLZ636" s="6"/>
      <c r="CMA636" s="6"/>
      <c r="CMB636" s="6"/>
      <c r="CMC636" s="6"/>
      <c r="CMD636" s="6"/>
      <c r="CME636" s="6"/>
      <c r="CMF636" s="6"/>
      <c r="CMG636" s="6"/>
      <c r="CMH636" s="6"/>
      <c r="CMI636" s="6"/>
      <c r="CMJ636" s="6"/>
      <c r="CMK636" s="6"/>
      <c r="CML636" s="6"/>
      <c r="CMM636" s="6"/>
      <c r="CMN636" s="6"/>
      <c r="CMO636" s="6"/>
      <c r="CMP636" s="6"/>
      <c r="CMQ636" s="6"/>
      <c r="CMR636" s="6"/>
      <c r="CMS636" s="6"/>
      <c r="CMT636" s="6"/>
      <c r="CMU636" s="6"/>
      <c r="CMV636" s="6"/>
      <c r="CMW636" s="6"/>
      <c r="CMX636" s="6"/>
      <c r="CMY636" s="6"/>
      <c r="CMZ636" s="6"/>
      <c r="CNA636" s="6"/>
      <c r="CNB636" s="6"/>
      <c r="CNC636" s="6"/>
      <c r="CND636" s="6"/>
      <c r="CNE636" s="6"/>
      <c r="CNF636" s="6"/>
      <c r="CNG636" s="6"/>
      <c r="CNH636" s="6"/>
      <c r="CNI636" s="6"/>
      <c r="CNJ636" s="6"/>
      <c r="CNK636" s="6"/>
      <c r="CNL636" s="6"/>
      <c r="CNM636" s="6"/>
      <c r="CNN636" s="6"/>
      <c r="CNO636" s="6"/>
      <c r="CNP636" s="6"/>
      <c r="CNQ636" s="6"/>
      <c r="CNR636" s="6"/>
      <c r="CNS636" s="6"/>
      <c r="CNT636" s="6"/>
      <c r="CNU636" s="6"/>
      <c r="CNV636" s="6"/>
      <c r="CNW636" s="6"/>
      <c r="CNX636" s="6"/>
      <c r="CNY636" s="6"/>
      <c r="CNZ636" s="6"/>
      <c r="COA636" s="6"/>
      <c r="COB636" s="6"/>
      <c r="COC636" s="6"/>
      <c r="COD636" s="6"/>
      <c r="COE636" s="6"/>
      <c r="COF636" s="6"/>
      <c r="COG636" s="6"/>
      <c r="COH636" s="6"/>
      <c r="COI636" s="6"/>
      <c r="COJ636" s="6"/>
      <c r="COK636" s="6"/>
      <c r="COL636" s="6"/>
      <c r="COM636" s="6"/>
      <c r="CON636" s="6"/>
      <c r="COO636" s="6"/>
      <c r="COP636" s="6"/>
      <c r="COQ636" s="6"/>
      <c r="COR636" s="6"/>
      <c r="COS636" s="6"/>
      <c r="COT636" s="6"/>
      <c r="COU636" s="6"/>
      <c r="COV636" s="6"/>
      <c r="COW636" s="6"/>
      <c r="COX636" s="6"/>
      <c r="COY636" s="6"/>
      <c r="COZ636" s="6"/>
      <c r="CPA636" s="6"/>
      <c r="CPB636" s="6"/>
      <c r="CPC636" s="6"/>
      <c r="CPD636" s="6"/>
      <c r="CPE636" s="6"/>
      <c r="CPF636" s="6"/>
      <c r="CPG636" s="6"/>
      <c r="CPH636" s="6"/>
      <c r="CPI636" s="6"/>
      <c r="CPJ636" s="6"/>
      <c r="CPK636" s="6"/>
      <c r="CPL636" s="6"/>
      <c r="CPM636" s="6"/>
      <c r="CPN636" s="6"/>
      <c r="CPO636" s="6"/>
      <c r="CPP636" s="6"/>
      <c r="CPQ636" s="6"/>
      <c r="CPR636" s="6"/>
      <c r="CPS636" s="6"/>
      <c r="CPT636" s="6"/>
      <c r="CPU636" s="6"/>
      <c r="CPV636" s="6"/>
      <c r="CPW636" s="6"/>
      <c r="CPX636" s="6"/>
      <c r="CPY636" s="6"/>
      <c r="CPZ636" s="6"/>
      <c r="CQA636" s="6"/>
      <c r="CQB636" s="6"/>
      <c r="CQC636" s="6"/>
      <c r="CQD636" s="6"/>
      <c r="CQE636" s="6"/>
      <c r="CQF636" s="6"/>
      <c r="CQG636" s="6"/>
      <c r="CQH636" s="6"/>
      <c r="CQI636" s="6"/>
      <c r="CQJ636" s="6"/>
      <c r="CQK636" s="6"/>
      <c r="CQL636" s="6"/>
      <c r="CQM636" s="6"/>
      <c r="CQN636" s="6"/>
      <c r="CQO636" s="6"/>
      <c r="CQP636" s="6"/>
      <c r="CQQ636" s="6"/>
      <c r="CQR636" s="6"/>
      <c r="CQS636" s="6"/>
      <c r="CQT636" s="6"/>
      <c r="CQU636" s="6"/>
      <c r="CQV636" s="6"/>
      <c r="CQW636" s="6"/>
      <c r="CQX636" s="6"/>
      <c r="CQY636" s="6"/>
      <c r="CQZ636" s="6"/>
      <c r="CRA636" s="6"/>
      <c r="CRB636" s="6"/>
      <c r="CRC636" s="6"/>
      <c r="CRD636" s="6"/>
      <c r="CRE636" s="6"/>
      <c r="CRF636" s="6"/>
      <c r="CRG636" s="6"/>
      <c r="CRH636" s="6"/>
      <c r="CRI636" s="6"/>
      <c r="CRJ636" s="6"/>
      <c r="CRK636" s="6"/>
      <c r="CRL636" s="6"/>
      <c r="CRM636" s="6"/>
      <c r="CRN636" s="6"/>
      <c r="CRO636" s="6"/>
      <c r="CRP636" s="6"/>
      <c r="CRQ636" s="6"/>
      <c r="CRR636" s="6"/>
      <c r="CRS636" s="6"/>
      <c r="CRT636" s="6"/>
      <c r="CRU636" s="6"/>
      <c r="CRV636" s="6"/>
      <c r="CRW636" s="6"/>
      <c r="CRX636" s="6"/>
      <c r="CRY636" s="6"/>
      <c r="CRZ636" s="6"/>
      <c r="CSA636" s="6"/>
      <c r="CSB636" s="6"/>
      <c r="CSC636" s="6"/>
      <c r="CSD636" s="6"/>
      <c r="CSE636" s="6"/>
      <c r="CSF636" s="6"/>
      <c r="CSG636" s="6"/>
      <c r="CSH636" s="6"/>
      <c r="CSI636" s="6"/>
      <c r="CSJ636" s="6"/>
      <c r="CSK636" s="6"/>
      <c r="CSL636" s="6"/>
      <c r="CSM636" s="6"/>
      <c r="CSN636" s="6"/>
      <c r="CSO636" s="6"/>
      <c r="CSP636" s="6"/>
      <c r="CSQ636" s="6"/>
      <c r="CSR636" s="6"/>
      <c r="CSS636" s="6"/>
      <c r="CST636" s="6"/>
      <c r="CSU636" s="6"/>
      <c r="CSV636" s="6"/>
      <c r="CSW636" s="6"/>
      <c r="CSX636" s="6"/>
      <c r="CSY636" s="6"/>
      <c r="CSZ636" s="6"/>
      <c r="CTA636" s="6"/>
      <c r="CTB636" s="6"/>
      <c r="CTC636" s="6"/>
      <c r="CTD636" s="6"/>
      <c r="CTE636" s="6"/>
      <c r="CTF636" s="6"/>
      <c r="CTG636" s="6"/>
      <c r="CTH636" s="6"/>
      <c r="CTI636" s="6"/>
      <c r="CTJ636" s="6"/>
      <c r="CTK636" s="6"/>
      <c r="CTL636" s="6"/>
      <c r="CTM636" s="6"/>
      <c r="CTN636" s="6"/>
      <c r="CTO636" s="6"/>
      <c r="CTP636" s="6"/>
      <c r="CTQ636" s="6"/>
      <c r="CTR636" s="6"/>
      <c r="CTS636" s="6"/>
      <c r="CTT636" s="6"/>
      <c r="CTU636" s="6"/>
      <c r="CTV636" s="6"/>
      <c r="CTW636" s="6"/>
      <c r="CTX636" s="6"/>
      <c r="CTY636" s="6"/>
      <c r="CTZ636" s="6"/>
      <c r="CUA636" s="6"/>
      <c r="CUB636" s="6"/>
      <c r="CUC636" s="6"/>
      <c r="CUD636" s="6"/>
      <c r="CUE636" s="6"/>
      <c r="CUF636" s="6"/>
      <c r="CUG636" s="6"/>
      <c r="CUH636" s="6"/>
      <c r="CUI636" s="6"/>
      <c r="CUJ636" s="6"/>
      <c r="CUK636" s="6"/>
      <c r="CUL636" s="6"/>
      <c r="CUM636" s="6"/>
      <c r="CUN636" s="6"/>
      <c r="CUO636" s="6"/>
      <c r="CUP636" s="6"/>
      <c r="CUQ636" s="6"/>
      <c r="CUR636" s="6"/>
      <c r="CUS636" s="6"/>
      <c r="CUT636" s="6"/>
      <c r="CUU636" s="6"/>
      <c r="CUV636" s="6"/>
      <c r="CUW636" s="6"/>
      <c r="CUX636" s="6"/>
      <c r="CUY636" s="6"/>
      <c r="CUZ636" s="6"/>
      <c r="CVA636" s="6"/>
      <c r="CVB636" s="6"/>
      <c r="CVC636" s="6"/>
      <c r="CVD636" s="6"/>
      <c r="CVE636" s="6"/>
      <c r="CVF636" s="6"/>
      <c r="CVG636" s="6"/>
      <c r="CVH636" s="6"/>
      <c r="CVI636" s="6"/>
      <c r="CVJ636" s="6"/>
      <c r="CVK636" s="6"/>
      <c r="CVL636" s="6"/>
      <c r="CVM636" s="6"/>
      <c r="CVN636" s="6"/>
      <c r="CVO636" s="6"/>
      <c r="CVP636" s="6"/>
      <c r="CVQ636" s="6"/>
      <c r="CVR636" s="6"/>
      <c r="CVS636" s="6"/>
      <c r="CVT636" s="6"/>
      <c r="CVU636" s="6"/>
      <c r="CVV636" s="6"/>
      <c r="CVW636" s="6"/>
      <c r="CVX636" s="6"/>
      <c r="CVY636" s="6"/>
      <c r="CVZ636" s="6"/>
      <c r="CWA636" s="6"/>
      <c r="CWB636" s="6"/>
      <c r="CWC636" s="6"/>
      <c r="CWD636" s="6"/>
      <c r="CWE636" s="6"/>
      <c r="CWF636" s="6"/>
      <c r="CWG636" s="6"/>
      <c r="CWH636" s="6"/>
      <c r="CWI636" s="6"/>
      <c r="CWJ636" s="6"/>
      <c r="CWK636" s="6"/>
      <c r="CWL636" s="6"/>
      <c r="CWM636" s="6"/>
      <c r="CWN636" s="6"/>
      <c r="CWO636" s="6"/>
      <c r="CWP636" s="6"/>
      <c r="CWQ636" s="6"/>
      <c r="CWR636" s="6"/>
      <c r="CWS636" s="6"/>
      <c r="CWT636" s="6"/>
      <c r="CWU636" s="6"/>
      <c r="CWV636" s="6"/>
      <c r="CWW636" s="6"/>
      <c r="CWX636" s="6"/>
      <c r="CWY636" s="6"/>
      <c r="CWZ636" s="6"/>
      <c r="CXA636" s="6"/>
      <c r="CXB636" s="6"/>
      <c r="CXC636" s="6"/>
      <c r="CXD636" s="6"/>
      <c r="CXE636" s="6"/>
      <c r="CXF636" s="6"/>
      <c r="CXG636" s="6"/>
      <c r="CXH636" s="6"/>
      <c r="CXI636" s="6"/>
      <c r="CXJ636" s="6"/>
      <c r="CXK636" s="6"/>
      <c r="CXL636" s="6"/>
      <c r="CXM636" s="6"/>
      <c r="CXN636" s="6"/>
      <c r="CXO636" s="6"/>
      <c r="CXP636" s="6"/>
      <c r="CXQ636" s="6"/>
      <c r="CXR636" s="6"/>
      <c r="CXS636" s="6"/>
      <c r="CXT636" s="6"/>
      <c r="CXU636" s="6"/>
      <c r="CXV636" s="6"/>
      <c r="CXW636" s="6"/>
      <c r="CXX636" s="6"/>
      <c r="CXY636" s="6"/>
      <c r="CXZ636" s="6"/>
      <c r="CYA636" s="6"/>
      <c r="CYB636" s="6"/>
      <c r="CYC636" s="6"/>
      <c r="CYD636" s="6"/>
      <c r="CYE636" s="6"/>
      <c r="CYF636" s="6"/>
      <c r="CYG636" s="6"/>
      <c r="CYH636" s="6"/>
      <c r="CYI636" s="6"/>
      <c r="CYJ636" s="6"/>
      <c r="CYK636" s="6"/>
      <c r="CYL636" s="6"/>
      <c r="CYM636" s="6"/>
      <c r="CYN636" s="6"/>
      <c r="CYO636" s="6"/>
      <c r="CYP636" s="6"/>
      <c r="CYQ636" s="6"/>
      <c r="CYR636" s="6"/>
      <c r="CYS636" s="6"/>
      <c r="CYT636" s="6"/>
      <c r="CYU636" s="6"/>
      <c r="CYV636" s="6"/>
      <c r="CYW636" s="6"/>
      <c r="CYX636" s="6"/>
      <c r="CYY636" s="6"/>
      <c r="CYZ636" s="6"/>
      <c r="CZA636" s="6"/>
      <c r="CZB636" s="6"/>
      <c r="CZC636" s="6"/>
      <c r="CZD636" s="6"/>
      <c r="CZE636" s="6"/>
      <c r="CZF636" s="6"/>
      <c r="CZG636" s="6"/>
      <c r="CZH636" s="6"/>
      <c r="CZI636" s="6"/>
      <c r="CZJ636" s="6"/>
      <c r="CZK636" s="6"/>
      <c r="CZL636" s="6"/>
      <c r="CZM636" s="6"/>
      <c r="CZN636" s="6"/>
      <c r="CZO636" s="6"/>
      <c r="CZP636" s="6"/>
      <c r="CZQ636" s="6"/>
      <c r="CZR636" s="6"/>
      <c r="CZS636" s="6"/>
      <c r="CZT636" s="6"/>
      <c r="CZU636" s="6"/>
      <c r="CZV636" s="6"/>
      <c r="CZW636" s="6"/>
      <c r="CZX636" s="6"/>
      <c r="CZY636" s="6"/>
      <c r="CZZ636" s="6"/>
      <c r="DAA636" s="6"/>
      <c r="DAB636" s="6"/>
      <c r="DAC636" s="6"/>
      <c r="DAD636" s="6"/>
      <c r="DAE636" s="6"/>
      <c r="DAF636" s="6"/>
      <c r="DAG636" s="6"/>
      <c r="DAH636" s="6"/>
      <c r="DAI636" s="6"/>
      <c r="DAJ636" s="6"/>
      <c r="DAK636" s="6"/>
      <c r="DAL636" s="6"/>
      <c r="DAM636" s="6"/>
      <c r="DAN636" s="6"/>
      <c r="DAO636" s="6"/>
      <c r="DAP636" s="6"/>
      <c r="DAQ636" s="6"/>
      <c r="DAR636" s="6"/>
      <c r="DAS636" s="6"/>
      <c r="DAT636" s="6"/>
      <c r="DAU636" s="6"/>
      <c r="DAV636" s="6"/>
      <c r="DAW636" s="6"/>
      <c r="DAX636" s="6"/>
      <c r="DAY636" s="6"/>
      <c r="DAZ636" s="6"/>
      <c r="DBA636" s="6"/>
      <c r="DBB636" s="6"/>
      <c r="DBC636" s="6"/>
      <c r="DBD636" s="6"/>
      <c r="DBE636" s="6"/>
      <c r="DBF636" s="6"/>
      <c r="DBG636" s="6"/>
      <c r="DBH636" s="6"/>
      <c r="DBI636" s="6"/>
      <c r="DBJ636" s="6"/>
      <c r="DBK636" s="6"/>
      <c r="DBL636" s="6"/>
      <c r="DBM636" s="6"/>
      <c r="DBN636" s="6"/>
      <c r="DBO636" s="6"/>
      <c r="DBP636" s="6"/>
      <c r="DBQ636" s="6"/>
      <c r="DBR636" s="6"/>
      <c r="DBS636" s="6"/>
      <c r="DBT636" s="6"/>
      <c r="DBU636" s="6"/>
      <c r="DBV636" s="6"/>
      <c r="DBW636" s="6"/>
      <c r="DBX636" s="6"/>
      <c r="DBY636" s="6"/>
      <c r="DBZ636" s="6"/>
      <c r="DCA636" s="6"/>
      <c r="DCB636" s="6"/>
      <c r="DCC636" s="6"/>
      <c r="DCD636" s="6"/>
      <c r="DCE636" s="6"/>
      <c r="DCF636" s="6"/>
      <c r="DCG636" s="6"/>
      <c r="DCH636" s="6"/>
      <c r="DCI636" s="6"/>
      <c r="DCJ636" s="6"/>
      <c r="DCK636" s="6"/>
      <c r="DCL636" s="6"/>
      <c r="DCM636" s="6"/>
      <c r="DCN636" s="6"/>
      <c r="DCO636" s="6"/>
      <c r="DCP636" s="6"/>
      <c r="DCQ636" s="6"/>
      <c r="DCR636" s="6"/>
      <c r="DCS636" s="6"/>
      <c r="DCT636" s="6"/>
      <c r="DCU636" s="6"/>
      <c r="DCV636" s="6"/>
      <c r="DCW636" s="6"/>
      <c r="DCX636" s="6"/>
      <c r="DCY636" s="6"/>
      <c r="DCZ636" s="6"/>
      <c r="DDA636" s="6"/>
      <c r="DDB636" s="6"/>
      <c r="DDC636" s="6"/>
      <c r="DDD636" s="6"/>
      <c r="DDE636" s="6"/>
      <c r="DDF636" s="6"/>
      <c r="DDG636" s="6"/>
      <c r="DDH636" s="6"/>
      <c r="DDI636" s="6"/>
      <c r="DDJ636" s="6"/>
      <c r="DDK636" s="6"/>
      <c r="DDL636" s="6"/>
      <c r="DDM636" s="6"/>
      <c r="DDN636" s="6"/>
      <c r="DDO636" s="6"/>
      <c r="DDP636" s="6"/>
      <c r="DDQ636" s="6"/>
      <c r="DDR636" s="6"/>
      <c r="DDS636" s="6"/>
      <c r="DDT636" s="6"/>
      <c r="DDU636" s="6"/>
      <c r="DDV636" s="6"/>
      <c r="DDW636" s="6"/>
      <c r="DDX636" s="6"/>
      <c r="DDY636" s="6"/>
      <c r="DDZ636" s="6"/>
      <c r="DEA636" s="6"/>
      <c r="DEB636" s="6"/>
      <c r="DEC636" s="6"/>
      <c r="DED636" s="6"/>
      <c r="DEE636" s="6"/>
      <c r="DEF636" s="6"/>
      <c r="DEG636" s="6"/>
      <c r="DEH636" s="6"/>
      <c r="DEI636" s="6"/>
      <c r="DEJ636" s="6"/>
      <c r="DEK636" s="6"/>
      <c r="DEL636" s="6"/>
      <c r="DEM636" s="6"/>
      <c r="DEN636" s="6"/>
      <c r="DEO636" s="6"/>
      <c r="DEP636" s="6"/>
      <c r="DEQ636" s="6"/>
      <c r="DER636" s="6"/>
      <c r="DES636" s="6"/>
      <c r="DET636" s="6"/>
      <c r="DEU636" s="6"/>
      <c r="DEV636" s="6"/>
      <c r="DEW636" s="6"/>
      <c r="DEX636" s="6"/>
      <c r="DEY636" s="6"/>
      <c r="DEZ636" s="6"/>
      <c r="DFA636" s="6"/>
      <c r="DFB636" s="6"/>
      <c r="DFC636" s="6"/>
      <c r="DFD636" s="6"/>
      <c r="DFE636" s="6"/>
      <c r="DFF636" s="6"/>
      <c r="DFG636" s="6"/>
      <c r="DFH636" s="6"/>
      <c r="DFI636" s="6"/>
      <c r="DFJ636" s="6"/>
      <c r="DFK636" s="6"/>
      <c r="DFL636" s="6"/>
      <c r="DFM636" s="6"/>
      <c r="DFN636" s="6"/>
      <c r="DFO636" s="6"/>
      <c r="DFP636" s="6"/>
      <c r="DFQ636" s="6"/>
      <c r="DFR636" s="6"/>
      <c r="DFS636" s="6"/>
      <c r="DFT636" s="6"/>
      <c r="DFU636" s="6"/>
      <c r="DFV636" s="6"/>
      <c r="DFW636" s="6"/>
      <c r="DFX636" s="6"/>
      <c r="DFY636" s="6"/>
      <c r="DFZ636" s="6"/>
      <c r="DGA636" s="6"/>
      <c r="DGB636" s="6"/>
      <c r="DGC636" s="6"/>
      <c r="DGD636" s="6"/>
      <c r="DGE636" s="6"/>
      <c r="DGF636" s="6"/>
      <c r="DGG636" s="6"/>
      <c r="DGH636" s="6"/>
      <c r="DGI636" s="6"/>
      <c r="DGJ636" s="6"/>
      <c r="DGK636" s="6"/>
      <c r="DGL636" s="6"/>
      <c r="DGM636" s="6"/>
      <c r="DGN636" s="6"/>
      <c r="DGO636" s="6"/>
      <c r="DGP636" s="6"/>
      <c r="DGQ636" s="6"/>
      <c r="DGR636" s="6"/>
      <c r="DGS636" s="6"/>
      <c r="DGT636" s="6"/>
      <c r="DGU636" s="6"/>
      <c r="DGV636" s="6"/>
      <c r="DGW636" s="6"/>
      <c r="DGX636" s="6"/>
      <c r="DGY636" s="6"/>
      <c r="DGZ636" s="6"/>
      <c r="DHA636" s="6"/>
      <c r="DHB636" s="6"/>
      <c r="DHC636" s="6"/>
      <c r="DHD636" s="6"/>
      <c r="DHE636" s="6"/>
      <c r="DHF636" s="6"/>
      <c r="DHG636" s="6"/>
      <c r="DHH636" s="6"/>
      <c r="DHI636" s="6"/>
      <c r="DHJ636" s="6"/>
      <c r="DHK636" s="6"/>
      <c r="DHL636" s="6"/>
      <c r="DHM636" s="6"/>
      <c r="DHN636" s="6"/>
      <c r="DHO636" s="6"/>
      <c r="DHP636" s="6"/>
      <c r="DHQ636" s="6"/>
      <c r="DHR636" s="6"/>
      <c r="DHS636" s="6"/>
      <c r="DHT636" s="6"/>
      <c r="DHU636" s="6"/>
      <c r="DHV636" s="6"/>
      <c r="DHW636" s="6"/>
      <c r="DHX636" s="6"/>
      <c r="DHY636" s="6"/>
      <c r="DHZ636" s="6"/>
      <c r="DIA636" s="6"/>
      <c r="DIB636" s="6"/>
      <c r="DIC636" s="6"/>
      <c r="DID636" s="6"/>
      <c r="DIE636" s="6"/>
      <c r="DIF636" s="6"/>
      <c r="DIG636" s="6"/>
      <c r="DIH636" s="6"/>
      <c r="DII636" s="6"/>
      <c r="DIJ636" s="6"/>
      <c r="DIK636" s="6"/>
      <c r="DIL636" s="6"/>
      <c r="DIM636" s="6"/>
      <c r="DIN636" s="6"/>
      <c r="DIO636" s="6"/>
      <c r="DIP636" s="6"/>
      <c r="DIQ636" s="6"/>
      <c r="DIR636" s="6"/>
      <c r="DIS636" s="6"/>
      <c r="DIT636" s="6"/>
      <c r="DIU636" s="6"/>
      <c r="DIV636" s="6"/>
      <c r="DIW636" s="6"/>
      <c r="DIX636" s="6"/>
      <c r="DIY636" s="6"/>
      <c r="DIZ636" s="6"/>
      <c r="DJA636" s="6"/>
      <c r="DJB636" s="6"/>
      <c r="DJC636" s="6"/>
      <c r="DJD636" s="6"/>
      <c r="DJE636" s="6"/>
      <c r="DJF636" s="6"/>
      <c r="DJG636" s="6"/>
      <c r="DJH636" s="6"/>
      <c r="DJI636" s="6"/>
      <c r="DJJ636" s="6"/>
      <c r="DJK636" s="6"/>
      <c r="DJL636" s="6"/>
      <c r="DJM636" s="6"/>
      <c r="DJN636" s="6"/>
      <c r="DJO636" s="6"/>
      <c r="DJP636" s="6"/>
      <c r="DJQ636" s="6"/>
      <c r="DJR636" s="6"/>
      <c r="DJS636" s="6"/>
      <c r="DJT636" s="6"/>
      <c r="DJU636" s="6"/>
      <c r="DJV636" s="6"/>
      <c r="DJW636" s="6"/>
      <c r="DJX636" s="6"/>
      <c r="DJY636" s="6"/>
      <c r="DJZ636" s="6"/>
      <c r="DKA636" s="6"/>
      <c r="DKB636" s="6"/>
      <c r="DKC636" s="6"/>
      <c r="DKD636" s="6"/>
      <c r="DKE636" s="6"/>
      <c r="DKF636" s="6"/>
      <c r="DKG636" s="6"/>
      <c r="DKH636" s="6"/>
      <c r="DKI636" s="6"/>
      <c r="DKJ636" s="6"/>
      <c r="DKK636" s="6"/>
      <c r="DKL636" s="6"/>
      <c r="DKM636" s="6"/>
      <c r="DKN636" s="6"/>
      <c r="DKO636" s="6"/>
      <c r="DKP636" s="6"/>
      <c r="DKQ636" s="6"/>
      <c r="DKR636" s="6"/>
      <c r="DKS636" s="6"/>
      <c r="DKT636" s="6"/>
      <c r="DKU636" s="6"/>
      <c r="DKV636" s="6"/>
      <c r="DKW636" s="6"/>
      <c r="DKX636" s="6"/>
      <c r="DKY636" s="6"/>
      <c r="DKZ636" s="6"/>
      <c r="DLA636" s="6"/>
      <c r="DLB636" s="6"/>
      <c r="DLC636" s="6"/>
      <c r="DLD636" s="6"/>
      <c r="DLE636" s="6"/>
      <c r="DLF636" s="6"/>
      <c r="DLG636" s="6"/>
      <c r="DLH636" s="6"/>
      <c r="DLI636" s="6"/>
      <c r="DLJ636" s="6"/>
      <c r="DLK636" s="6"/>
      <c r="DLL636" s="6"/>
      <c r="DLM636" s="6"/>
      <c r="DLN636" s="6"/>
      <c r="DLO636" s="6"/>
      <c r="DLP636" s="6"/>
      <c r="DLQ636" s="6"/>
      <c r="DLR636" s="6"/>
      <c r="DLS636" s="6"/>
      <c r="DLT636" s="6"/>
      <c r="DLU636" s="6"/>
      <c r="DLV636" s="6"/>
      <c r="DLW636" s="6"/>
      <c r="DLX636" s="6"/>
      <c r="DLY636" s="6"/>
      <c r="DLZ636" s="6"/>
      <c r="DMA636" s="6"/>
      <c r="DMB636" s="6"/>
      <c r="DMC636" s="6"/>
      <c r="DMD636" s="6"/>
      <c r="DME636" s="6"/>
      <c r="DMF636" s="6"/>
      <c r="DMG636" s="6"/>
      <c r="DMH636" s="6"/>
      <c r="DMI636" s="6"/>
      <c r="DMJ636" s="6"/>
      <c r="DMK636" s="6"/>
      <c r="DML636" s="6"/>
      <c r="DMM636" s="6"/>
      <c r="DMN636" s="6"/>
      <c r="DMO636" s="6"/>
      <c r="DMP636" s="6"/>
      <c r="DMQ636" s="6"/>
      <c r="DMR636" s="6"/>
      <c r="DMS636" s="6"/>
      <c r="DMT636" s="6"/>
      <c r="DMU636" s="6"/>
      <c r="DMV636" s="6"/>
      <c r="DMW636" s="6"/>
      <c r="DMX636" s="6"/>
      <c r="DMY636" s="6"/>
      <c r="DMZ636" s="6"/>
      <c r="DNA636" s="6"/>
      <c r="DNB636" s="6"/>
      <c r="DNC636" s="6"/>
      <c r="DND636" s="6"/>
      <c r="DNE636" s="6"/>
      <c r="DNF636" s="6"/>
      <c r="DNG636" s="6"/>
      <c r="DNH636" s="6"/>
      <c r="DNI636" s="6"/>
      <c r="DNJ636" s="6"/>
      <c r="DNK636" s="6"/>
      <c r="DNL636" s="6"/>
      <c r="DNM636" s="6"/>
      <c r="DNN636" s="6"/>
      <c r="DNO636" s="6"/>
      <c r="DNP636" s="6"/>
      <c r="DNQ636" s="6"/>
      <c r="DNR636" s="6"/>
      <c r="DNS636" s="6"/>
      <c r="DNT636" s="6"/>
      <c r="DNU636" s="6"/>
      <c r="DNV636" s="6"/>
      <c r="DNW636" s="6"/>
      <c r="DNX636" s="6"/>
      <c r="DNY636" s="6"/>
      <c r="DNZ636" s="6"/>
      <c r="DOA636" s="6"/>
      <c r="DOB636" s="6"/>
      <c r="DOC636" s="6"/>
      <c r="DOD636" s="6"/>
      <c r="DOE636" s="6"/>
      <c r="DOF636" s="6"/>
      <c r="DOG636" s="6"/>
      <c r="DOH636" s="6"/>
      <c r="DOI636" s="6"/>
      <c r="DOJ636" s="6"/>
      <c r="DOK636" s="6"/>
      <c r="DOL636" s="6"/>
      <c r="DOM636" s="6"/>
      <c r="DON636" s="6"/>
      <c r="DOO636" s="6"/>
      <c r="DOP636" s="6"/>
      <c r="DOQ636" s="6"/>
      <c r="DOR636" s="6"/>
      <c r="DOS636" s="6"/>
      <c r="DOT636" s="6"/>
      <c r="DOU636" s="6"/>
      <c r="DOV636" s="6"/>
      <c r="DOW636" s="6"/>
      <c r="DOX636" s="6"/>
      <c r="DOY636" s="6"/>
      <c r="DOZ636" s="6"/>
      <c r="DPA636" s="6"/>
      <c r="DPB636" s="6"/>
      <c r="DPC636" s="6"/>
      <c r="DPD636" s="6"/>
      <c r="DPE636" s="6"/>
      <c r="DPF636" s="6"/>
      <c r="DPG636" s="6"/>
      <c r="DPH636" s="6"/>
      <c r="DPI636" s="6"/>
      <c r="DPJ636" s="6"/>
      <c r="DPK636" s="6"/>
      <c r="DPL636" s="6"/>
      <c r="DPM636" s="6"/>
      <c r="DPN636" s="6"/>
      <c r="DPO636" s="6"/>
      <c r="DPP636" s="6"/>
      <c r="DPQ636" s="6"/>
      <c r="DPR636" s="6"/>
      <c r="DPS636" s="6"/>
      <c r="DPT636" s="6"/>
      <c r="DPU636" s="6"/>
      <c r="DPV636" s="6"/>
      <c r="DPW636" s="6"/>
      <c r="DPX636" s="6"/>
      <c r="DPY636" s="6"/>
      <c r="DPZ636" s="6"/>
      <c r="DQA636" s="6"/>
      <c r="DQB636" s="6"/>
      <c r="DQC636" s="6"/>
      <c r="DQD636" s="6"/>
      <c r="DQE636" s="6"/>
      <c r="DQF636" s="6"/>
      <c r="DQG636" s="6"/>
      <c r="DQH636" s="6"/>
      <c r="DQI636" s="6"/>
      <c r="DQJ636" s="6"/>
      <c r="DQK636" s="6"/>
      <c r="DQL636" s="6"/>
      <c r="DQM636" s="6"/>
      <c r="DQN636" s="6"/>
      <c r="DQO636" s="6"/>
      <c r="DQP636" s="6"/>
      <c r="DQQ636" s="6"/>
      <c r="DQR636" s="6"/>
      <c r="DQS636" s="6"/>
      <c r="DQT636" s="6"/>
      <c r="DQU636" s="6"/>
      <c r="DQV636" s="6"/>
      <c r="DQW636" s="6"/>
      <c r="DQX636" s="6"/>
      <c r="DQY636" s="6"/>
      <c r="DQZ636" s="6"/>
      <c r="DRA636" s="6"/>
      <c r="DRB636" s="6"/>
      <c r="DRC636" s="6"/>
      <c r="DRD636" s="6"/>
      <c r="DRE636" s="6"/>
      <c r="DRF636" s="6"/>
      <c r="DRG636" s="6"/>
      <c r="DRH636" s="6"/>
      <c r="DRI636" s="6"/>
      <c r="DRJ636" s="6"/>
      <c r="DRK636" s="6"/>
      <c r="DRL636" s="6"/>
      <c r="DRM636" s="6"/>
      <c r="DRN636" s="6"/>
      <c r="DRO636" s="6"/>
      <c r="DRP636" s="6"/>
      <c r="DRQ636" s="6"/>
      <c r="DRR636" s="6"/>
      <c r="DRS636" s="6"/>
      <c r="DRT636" s="6"/>
      <c r="DRU636" s="6"/>
      <c r="DRV636" s="6"/>
      <c r="DRW636" s="6"/>
      <c r="DRX636" s="6"/>
      <c r="DRY636" s="6"/>
      <c r="DRZ636" s="6"/>
      <c r="DSA636" s="6"/>
      <c r="DSB636" s="6"/>
      <c r="DSC636" s="6"/>
      <c r="DSD636" s="6"/>
      <c r="DSE636" s="6"/>
      <c r="DSF636" s="6"/>
      <c r="DSG636" s="6"/>
      <c r="DSH636" s="6"/>
      <c r="DSI636" s="6"/>
      <c r="DSJ636" s="6"/>
      <c r="DSK636" s="6"/>
      <c r="DSL636" s="6"/>
      <c r="DSM636" s="6"/>
      <c r="DSN636" s="6"/>
      <c r="DSO636" s="6"/>
      <c r="DSP636" s="6"/>
      <c r="DSQ636" s="6"/>
      <c r="DSR636" s="6"/>
      <c r="DSS636" s="6"/>
      <c r="DST636" s="6"/>
      <c r="DSU636" s="6"/>
      <c r="DSV636" s="6"/>
      <c r="DSW636" s="6"/>
      <c r="DSX636" s="6"/>
      <c r="DSY636" s="6"/>
      <c r="DSZ636" s="6"/>
      <c r="DTA636" s="6"/>
      <c r="DTB636" s="6"/>
      <c r="DTC636" s="6"/>
      <c r="DTD636" s="6"/>
      <c r="DTE636" s="6"/>
      <c r="DTF636" s="6"/>
      <c r="DTG636" s="6"/>
      <c r="DTH636" s="6"/>
      <c r="DTI636" s="6"/>
      <c r="DTJ636" s="6"/>
      <c r="DTK636" s="6"/>
      <c r="DTL636" s="6"/>
      <c r="DTM636" s="6"/>
      <c r="DTN636" s="6"/>
      <c r="DTO636" s="6"/>
      <c r="DTP636" s="6"/>
      <c r="DTQ636" s="6"/>
      <c r="DTR636" s="6"/>
      <c r="DTS636" s="6"/>
      <c r="DTT636" s="6"/>
      <c r="DTU636" s="6"/>
      <c r="DTV636" s="6"/>
      <c r="DTW636" s="6"/>
      <c r="DTX636" s="6"/>
      <c r="DTY636" s="6"/>
      <c r="DTZ636" s="6"/>
      <c r="DUA636" s="6"/>
      <c r="DUB636" s="6"/>
      <c r="DUC636" s="6"/>
      <c r="DUD636" s="6"/>
      <c r="DUE636" s="6"/>
      <c r="DUF636" s="6"/>
      <c r="DUG636" s="6"/>
      <c r="DUH636" s="6"/>
      <c r="DUI636" s="6"/>
      <c r="DUJ636" s="6"/>
      <c r="DUK636" s="6"/>
      <c r="DUL636" s="6"/>
      <c r="DUM636" s="6"/>
      <c r="DUN636" s="6"/>
      <c r="DUO636" s="6"/>
      <c r="DUP636" s="6"/>
      <c r="DUQ636" s="6"/>
      <c r="DUR636" s="6"/>
      <c r="DUS636" s="6"/>
      <c r="DUT636" s="6"/>
      <c r="DUU636" s="6"/>
      <c r="DUV636" s="6"/>
      <c r="DUW636" s="6"/>
      <c r="DUX636" s="6"/>
      <c r="DUY636" s="6"/>
      <c r="DUZ636" s="6"/>
      <c r="DVA636" s="6"/>
      <c r="DVB636" s="6"/>
      <c r="DVC636" s="6"/>
      <c r="DVD636" s="6"/>
      <c r="DVE636" s="6"/>
      <c r="DVF636" s="6"/>
      <c r="DVG636" s="6"/>
      <c r="DVH636" s="6"/>
      <c r="DVI636" s="6"/>
      <c r="DVJ636" s="6"/>
      <c r="DVK636" s="6"/>
      <c r="DVL636" s="6"/>
      <c r="DVM636" s="6"/>
      <c r="DVN636" s="6"/>
      <c r="DVO636" s="6"/>
      <c r="DVP636" s="6"/>
      <c r="DVQ636" s="6"/>
      <c r="DVR636" s="6"/>
      <c r="DVS636" s="6"/>
      <c r="DVT636" s="6"/>
      <c r="DVU636" s="6"/>
      <c r="DVV636" s="6"/>
      <c r="DVW636" s="6"/>
      <c r="DVX636" s="6"/>
      <c r="DVY636" s="6"/>
      <c r="DVZ636" s="6"/>
      <c r="DWA636" s="6"/>
      <c r="DWB636" s="6"/>
      <c r="DWC636" s="6"/>
      <c r="DWD636" s="6"/>
      <c r="DWE636" s="6"/>
      <c r="DWF636" s="6"/>
      <c r="DWG636" s="6"/>
      <c r="DWH636" s="6"/>
      <c r="DWI636" s="6"/>
      <c r="DWJ636" s="6"/>
      <c r="DWK636" s="6"/>
      <c r="DWL636" s="6"/>
      <c r="DWM636" s="6"/>
      <c r="DWN636" s="6"/>
      <c r="DWO636" s="6"/>
      <c r="DWP636" s="6"/>
      <c r="DWQ636" s="6"/>
      <c r="DWR636" s="6"/>
      <c r="DWS636" s="6"/>
      <c r="DWT636" s="6"/>
      <c r="DWU636" s="6"/>
      <c r="DWV636" s="6"/>
      <c r="DWW636" s="6"/>
      <c r="DWX636" s="6"/>
      <c r="DWY636" s="6"/>
      <c r="DWZ636" s="6"/>
      <c r="DXA636" s="6"/>
      <c r="DXB636" s="6"/>
      <c r="DXC636" s="6"/>
      <c r="DXD636" s="6"/>
      <c r="DXE636" s="6"/>
      <c r="DXF636" s="6"/>
      <c r="DXG636" s="6"/>
      <c r="DXH636" s="6"/>
      <c r="DXI636" s="6"/>
      <c r="DXJ636" s="6"/>
      <c r="DXK636" s="6"/>
      <c r="DXL636" s="6"/>
      <c r="DXM636" s="6"/>
      <c r="DXN636" s="6"/>
      <c r="DXO636" s="6"/>
      <c r="DXP636" s="6"/>
      <c r="DXQ636" s="6"/>
      <c r="DXR636" s="6"/>
      <c r="DXS636" s="6"/>
      <c r="DXT636" s="6"/>
      <c r="DXU636" s="6"/>
      <c r="DXV636" s="6"/>
      <c r="DXW636" s="6"/>
      <c r="DXX636" s="6"/>
      <c r="DXY636" s="6"/>
      <c r="DXZ636" s="6"/>
      <c r="DYA636" s="6"/>
      <c r="DYB636" s="6"/>
      <c r="DYC636" s="6"/>
      <c r="DYD636" s="6"/>
      <c r="DYE636" s="6"/>
      <c r="DYF636" s="6"/>
      <c r="DYG636" s="6"/>
      <c r="DYH636" s="6"/>
      <c r="DYI636" s="6"/>
      <c r="DYJ636" s="6"/>
      <c r="DYK636" s="6"/>
      <c r="DYL636" s="6"/>
      <c r="DYM636" s="6"/>
      <c r="DYN636" s="6"/>
      <c r="DYO636" s="6"/>
      <c r="DYP636" s="6"/>
      <c r="DYQ636" s="6"/>
      <c r="DYR636" s="6"/>
      <c r="DYS636" s="6"/>
      <c r="DYT636" s="6"/>
      <c r="DYU636" s="6"/>
      <c r="DYV636" s="6"/>
      <c r="DYW636" s="6"/>
      <c r="DYX636" s="6"/>
      <c r="DYY636" s="6"/>
      <c r="DYZ636" s="6"/>
      <c r="DZA636" s="6"/>
      <c r="DZB636" s="6"/>
      <c r="DZC636" s="6"/>
      <c r="DZD636" s="6"/>
      <c r="DZE636" s="6"/>
      <c r="DZF636" s="6"/>
      <c r="DZG636" s="6"/>
      <c r="DZH636" s="6"/>
      <c r="DZI636" s="6"/>
      <c r="DZJ636" s="6"/>
      <c r="DZK636" s="6"/>
      <c r="DZL636" s="6"/>
      <c r="DZM636" s="6"/>
      <c r="DZN636" s="6"/>
      <c r="DZO636" s="6"/>
      <c r="DZP636" s="6"/>
      <c r="DZQ636" s="6"/>
      <c r="DZR636" s="6"/>
      <c r="DZS636" s="6"/>
      <c r="DZT636" s="6"/>
      <c r="DZU636" s="6"/>
      <c r="DZV636" s="6"/>
      <c r="DZW636" s="6"/>
      <c r="DZX636" s="6"/>
      <c r="DZY636" s="6"/>
      <c r="DZZ636" s="6"/>
      <c r="EAA636" s="6"/>
      <c r="EAB636" s="6"/>
      <c r="EAC636" s="6"/>
      <c r="EAD636" s="6"/>
      <c r="EAE636" s="6"/>
      <c r="EAF636" s="6"/>
      <c r="EAG636" s="6"/>
      <c r="EAH636" s="6"/>
      <c r="EAI636" s="6"/>
      <c r="EAJ636" s="6"/>
      <c r="EAK636" s="6"/>
      <c r="EAL636" s="6"/>
      <c r="EAM636" s="6"/>
      <c r="EAN636" s="6"/>
      <c r="EAO636" s="6"/>
      <c r="EAP636" s="6"/>
      <c r="EAQ636" s="6"/>
      <c r="EAR636" s="6"/>
      <c r="EAS636" s="6"/>
      <c r="EAT636" s="6"/>
      <c r="EAU636" s="6"/>
      <c r="EAV636" s="6"/>
      <c r="EAW636" s="6"/>
      <c r="EAX636" s="6"/>
      <c r="EAY636" s="6"/>
      <c r="EAZ636" s="6"/>
      <c r="EBA636" s="6"/>
      <c r="EBB636" s="6"/>
      <c r="EBC636" s="6"/>
      <c r="EBD636" s="6"/>
      <c r="EBE636" s="6"/>
      <c r="EBF636" s="6"/>
      <c r="EBG636" s="6"/>
      <c r="EBH636" s="6"/>
      <c r="EBI636" s="6"/>
      <c r="EBJ636" s="6"/>
      <c r="EBK636" s="6"/>
      <c r="EBL636" s="6"/>
      <c r="EBM636" s="6"/>
      <c r="EBN636" s="6"/>
      <c r="EBO636" s="6"/>
      <c r="EBP636" s="6"/>
      <c r="EBQ636" s="6"/>
      <c r="EBR636" s="6"/>
      <c r="EBS636" s="6"/>
      <c r="EBT636" s="6"/>
      <c r="EBU636" s="6"/>
      <c r="EBV636" s="6"/>
      <c r="EBW636" s="6"/>
      <c r="EBX636" s="6"/>
      <c r="EBY636" s="6"/>
      <c r="EBZ636" s="6"/>
      <c r="ECA636" s="6"/>
      <c r="ECB636" s="6"/>
      <c r="ECC636" s="6"/>
      <c r="ECD636" s="6"/>
      <c r="ECE636" s="6"/>
      <c r="ECF636" s="6"/>
      <c r="ECG636" s="6"/>
      <c r="ECH636" s="6"/>
      <c r="ECI636" s="6"/>
      <c r="ECJ636" s="6"/>
      <c r="ECK636" s="6"/>
      <c r="ECL636" s="6"/>
      <c r="ECM636" s="6"/>
      <c r="ECN636" s="6"/>
      <c r="ECO636" s="6"/>
      <c r="ECP636" s="6"/>
      <c r="ECQ636" s="6"/>
      <c r="ECR636" s="6"/>
      <c r="ECS636" s="6"/>
      <c r="ECT636" s="6"/>
      <c r="ECU636" s="6"/>
      <c r="ECV636" s="6"/>
      <c r="ECW636" s="6"/>
      <c r="ECX636" s="6"/>
      <c r="ECY636" s="6"/>
      <c r="ECZ636" s="6"/>
      <c r="EDA636" s="6"/>
      <c r="EDB636" s="6"/>
      <c r="EDC636" s="6"/>
      <c r="EDD636" s="6"/>
      <c r="EDE636" s="6"/>
      <c r="EDF636" s="6"/>
      <c r="EDG636" s="6"/>
      <c r="EDH636" s="6"/>
      <c r="EDI636" s="6"/>
      <c r="EDJ636" s="6"/>
      <c r="EDK636" s="6"/>
      <c r="EDL636" s="6"/>
      <c r="EDM636" s="6"/>
      <c r="EDN636" s="6"/>
      <c r="EDO636" s="6"/>
      <c r="EDP636" s="6"/>
      <c r="EDQ636" s="6"/>
      <c r="EDR636" s="6"/>
      <c r="EDS636" s="6"/>
      <c r="EDT636" s="6"/>
      <c r="EDU636" s="6"/>
      <c r="EDV636" s="6"/>
      <c r="EDW636" s="6"/>
      <c r="EDX636" s="6"/>
      <c r="EDY636" s="6"/>
      <c r="EDZ636" s="6"/>
      <c r="EEA636" s="6"/>
      <c r="EEB636" s="6"/>
      <c r="EEC636" s="6"/>
      <c r="EED636" s="6"/>
      <c r="EEE636" s="6"/>
      <c r="EEF636" s="6"/>
      <c r="EEG636" s="6"/>
      <c r="EEH636" s="6"/>
      <c r="EEI636" s="6"/>
      <c r="EEJ636" s="6"/>
      <c r="EEK636" s="6"/>
      <c r="EEL636" s="6"/>
      <c r="EEM636" s="6"/>
      <c r="EEN636" s="6"/>
      <c r="EEO636" s="6"/>
      <c r="EEP636" s="6"/>
      <c r="EEQ636" s="6"/>
      <c r="EER636" s="6"/>
      <c r="EES636" s="6"/>
      <c r="EET636" s="6"/>
      <c r="EEU636" s="6"/>
      <c r="EEV636" s="6"/>
      <c r="EEW636" s="6"/>
      <c r="EEX636" s="6"/>
      <c r="EEY636" s="6"/>
      <c r="EEZ636" s="6"/>
      <c r="EFA636" s="6"/>
      <c r="EFB636" s="6"/>
      <c r="EFC636" s="6"/>
      <c r="EFD636" s="6"/>
      <c r="EFE636" s="6"/>
      <c r="EFF636" s="6"/>
      <c r="EFG636" s="6"/>
      <c r="EFH636" s="6"/>
      <c r="EFI636" s="6"/>
      <c r="EFJ636" s="6"/>
      <c r="EFK636" s="6"/>
      <c r="EFL636" s="6"/>
      <c r="EFM636" s="6"/>
      <c r="EFN636" s="6"/>
      <c r="EFO636" s="6"/>
      <c r="EFP636" s="6"/>
      <c r="EFQ636" s="6"/>
      <c r="EFR636" s="6"/>
      <c r="EFS636" s="6"/>
      <c r="EFT636" s="6"/>
      <c r="EFU636" s="6"/>
      <c r="EFV636" s="6"/>
      <c r="EFW636" s="6"/>
      <c r="EFX636" s="6"/>
      <c r="EFY636" s="6"/>
      <c r="EFZ636" s="6"/>
      <c r="EGA636" s="6"/>
      <c r="EGB636" s="6"/>
      <c r="EGC636" s="6"/>
      <c r="EGD636" s="6"/>
      <c r="EGE636" s="6"/>
      <c r="EGF636" s="6"/>
      <c r="EGG636" s="6"/>
      <c r="EGH636" s="6"/>
      <c r="EGI636" s="6"/>
      <c r="EGJ636" s="6"/>
      <c r="EGK636" s="6"/>
      <c r="EGL636" s="6"/>
      <c r="EGM636" s="6"/>
      <c r="EGN636" s="6"/>
      <c r="EGO636" s="6"/>
      <c r="EGP636" s="6"/>
      <c r="EGQ636" s="6"/>
      <c r="EGR636" s="6"/>
      <c r="EGS636" s="6"/>
      <c r="EGT636" s="6"/>
      <c r="EGU636" s="6"/>
      <c r="EGV636" s="6"/>
      <c r="EGW636" s="6"/>
      <c r="EGX636" s="6"/>
      <c r="EGY636" s="6"/>
      <c r="EGZ636" s="6"/>
      <c r="EHA636" s="6"/>
      <c r="EHB636" s="6"/>
      <c r="EHC636" s="6"/>
      <c r="EHD636" s="6"/>
      <c r="EHE636" s="6"/>
      <c r="EHF636" s="6"/>
      <c r="EHG636" s="6"/>
      <c r="EHH636" s="6"/>
      <c r="EHI636" s="6"/>
      <c r="EHJ636" s="6"/>
      <c r="EHK636" s="6"/>
      <c r="EHL636" s="6"/>
      <c r="EHM636" s="6"/>
      <c r="EHN636" s="6"/>
      <c r="EHO636" s="6"/>
      <c r="EHP636" s="6"/>
      <c r="EHQ636" s="6"/>
      <c r="EHR636" s="6"/>
      <c r="EHS636" s="6"/>
      <c r="EHT636" s="6"/>
      <c r="EHU636" s="6"/>
      <c r="EHV636" s="6"/>
      <c r="EHW636" s="6"/>
      <c r="EHX636" s="6"/>
      <c r="EHY636" s="6"/>
      <c r="EHZ636" s="6"/>
      <c r="EIA636" s="6"/>
      <c r="EIB636" s="6"/>
      <c r="EIC636" s="6"/>
      <c r="EID636" s="6"/>
      <c r="EIE636" s="6"/>
      <c r="EIF636" s="6"/>
      <c r="EIG636" s="6"/>
      <c r="EIH636" s="6"/>
      <c r="EII636" s="6"/>
      <c r="EIJ636" s="6"/>
      <c r="EIK636" s="6"/>
      <c r="EIL636" s="6"/>
      <c r="EIM636" s="6"/>
      <c r="EIN636" s="6"/>
      <c r="EIO636" s="6"/>
      <c r="EIP636" s="6"/>
      <c r="EIQ636" s="6"/>
      <c r="EIR636" s="6"/>
      <c r="EIS636" s="6"/>
      <c r="EIT636" s="6"/>
      <c r="EIU636" s="6"/>
      <c r="EIV636" s="6"/>
      <c r="EIW636" s="6"/>
      <c r="EIX636" s="6"/>
      <c r="EIY636" s="6"/>
      <c r="EIZ636" s="6"/>
      <c r="EJA636" s="6"/>
      <c r="EJB636" s="6"/>
      <c r="EJC636" s="6"/>
      <c r="EJD636" s="6"/>
      <c r="EJE636" s="6"/>
      <c r="EJF636" s="6"/>
      <c r="EJG636" s="6"/>
      <c r="EJH636" s="6"/>
      <c r="EJI636" s="6"/>
      <c r="EJJ636" s="6"/>
      <c r="EJK636" s="6"/>
      <c r="EJL636" s="6"/>
      <c r="EJM636" s="6"/>
      <c r="EJN636" s="6"/>
      <c r="EJO636" s="6"/>
      <c r="EJP636" s="6"/>
      <c r="EJQ636" s="6"/>
      <c r="EJR636" s="6"/>
      <c r="EJS636" s="6"/>
      <c r="EJT636" s="6"/>
      <c r="EJU636" s="6"/>
      <c r="EJV636" s="6"/>
      <c r="EJW636" s="6"/>
      <c r="EJX636" s="6"/>
      <c r="EJY636" s="6"/>
      <c r="EJZ636" s="6"/>
      <c r="EKA636" s="6"/>
      <c r="EKB636" s="6"/>
      <c r="EKC636" s="6"/>
      <c r="EKD636" s="6"/>
      <c r="EKE636" s="6"/>
      <c r="EKF636" s="6"/>
      <c r="EKG636" s="6"/>
      <c r="EKH636" s="6"/>
      <c r="EKI636" s="6"/>
      <c r="EKJ636" s="6"/>
      <c r="EKK636" s="6"/>
      <c r="EKL636" s="6"/>
      <c r="EKM636" s="6"/>
      <c r="EKN636" s="6"/>
      <c r="EKO636" s="6"/>
      <c r="EKP636" s="6"/>
      <c r="EKQ636" s="6"/>
      <c r="EKR636" s="6"/>
      <c r="EKS636" s="6"/>
      <c r="EKT636" s="6"/>
      <c r="EKU636" s="6"/>
      <c r="EKV636" s="6"/>
      <c r="EKW636" s="6"/>
      <c r="EKX636" s="6"/>
      <c r="EKY636" s="6"/>
      <c r="EKZ636" s="6"/>
      <c r="ELA636" s="6"/>
      <c r="ELB636" s="6"/>
      <c r="ELC636" s="6"/>
      <c r="ELD636" s="6"/>
      <c r="ELE636" s="6"/>
      <c r="ELF636" s="6"/>
      <c r="ELG636" s="6"/>
      <c r="ELH636" s="6"/>
      <c r="ELI636" s="6"/>
      <c r="ELJ636" s="6"/>
      <c r="ELK636" s="6"/>
      <c r="ELL636" s="6"/>
      <c r="ELM636" s="6"/>
      <c r="ELN636" s="6"/>
      <c r="ELO636" s="6"/>
      <c r="ELP636" s="6"/>
      <c r="ELQ636" s="6"/>
      <c r="ELR636" s="6"/>
      <c r="ELS636" s="6"/>
      <c r="ELT636" s="6"/>
      <c r="ELU636" s="6"/>
      <c r="ELV636" s="6"/>
      <c r="ELW636" s="6"/>
      <c r="ELX636" s="6"/>
      <c r="ELY636" s="6"/>
      <c r="ELZ636" s="6"/>
      <c r="EMA636" s="6"/>
      <c r="EMB636" s="6"/>
      <c r="EMC636" s="6"/>
      <c r="EMD636" s="6"/>
      <c r="EME636" s="6"/>
      <c r="EMF636" s="6"/>
      <c r="EMG636" s="6"/>
      <c r="EMH636" s="6"/>
      <c r="EMI636" s="6"/>
      <c r="EMJ636" s="6"/>
      <c r="EMK636" s="6"/>
      <c r="EML636" s="6"/>
      <c r="EMM636" s="6"/>
      <c r="EMN636" s="6"/>
      <c r="EMO636" s="6"/>
      <c r="EMP636" s="6"/>
      <c r="EMQ636" s="6"/>
      <c r="EMR636" s="6"/>
      <c r="EMS636" s="6"/>
      <c r="EMT636" s="6"/>
      <c r="EMU636" s="6"/>
      <c r="EMV636" s="6"/>
      <c r="EMW636" s="6"/>
      <c r="EMX636" s="6"/>
      <c r="EMY636" s="6"/>
      <c r="EMZ636" s="6"/>
      <c r="ENA636" s="6"/>
      <c r="ENB636" s="6"/>
      <c r="ENC636" s="6"/>
      <c r="END636" s="6"/>
      <c r="ENE636" s="6"/>
      <c r="ENF636" s="6"/>
      <c r="ENG636" s="6"/>
      <c r="ENH636" s="6"/>
      <c r="ENI636" s="6"/>
      <c r="ENJ636" s="6"/>
      <c r="ENK636" s="6"/>
      <c r="ENL636" s="6"/>
      <c r="ENM636" s="6"/>
      <c r="ENN636" s="6"/>
      <c r="ENO636" s="6"/>
      <c r="ENP636" s="6"/>
      <c r="ENQ636" s="6"/>
      <c r="ENR636" s="6"/>
      <c r="ENS636" s="6"/>
      <c r="ENT636" s="6"/>
      <c r="ENU636" s="6"/>
      <c r="ENV636" s="6"/>
      <c r="ENW636" s="6"/>
      <c r="ENX636" s="6"/>
      <c r="ENY636" s="6"/>
      <c r="ENZ636" s="6"/>
      <c r="EOA636" s="6"/>
      <c r="EOB636" s="6"/>
      <c r="EOC636" s="6"/>
      <c r="EOD636" s="6"/>
      <c r="EOE636" s="6"/>
      <c r="EOF636" s="6"/>
      <c r="EOG636" s="6"/>
      <c r="EOH636" s="6"/>
      <c r="EOI636" s="6"/>
      <c r="EOJ636" s="6"/>
      <c r="EOK636" s="6"/>
      <c r="EOL636" s="6"/>
      <c r="EOM636" s="6"/>
      <c r="EON636" s="6"/>
      <c r="EOO636" s="6"/>
      <c r="EOP636" s="6"/>
      <c r="EOQ636" s="6"/>
      <c r="EOR636" s="6"/>
      <c r="EOS636" s="6"/>
      <c r="EOT636" s="6"/>
      <c r="EOU636" s="6"/>
      <c r="EOV636" s="6"/>
      <c r="EOW636" s="6"/>
      <c r="EOX636" s="6"/>
      <c r="EOY636" s="6"/>
      <c r="EOZ636" s="6"/>
      <c r="EPA636" s="6"/>
      <c r="EPB636" s="6"/>
      <c r="EPC636" s="6"/>
      <c r="EPD636" s="6"/>
      <c r="EPE636" s="6"/>
      <c r="EPF636" s="6"/>
      <c r="EPG636" s="6"/>
      <c r="EPH636" s="6"/>
      <c r="EPI636" s="6"/>
      <c r="EPJ636" s="6"/>
      <c r="EPK636" s="6"/>
      <c r="EPL636" s="6"/>
      <c r="EPM636" s="6"/>
      <c r="EPN636" s="6"/>
      <c r="EPO636" s="6"/>
      <c r="EPP636" s="6"/>
      <c r="EPQ636" s="6"/>
      <c r="EPR636" s="6"/>
      <c r="EPS636" s="6"/>
      <c r="EPT636" s="6"/>
      <c r="EPU636" s="6"/>
      <c r="EPV636" s="6"/>
      <c r="EPW636" s="6"/>
      <c r="EPX636" s="6"/>
      <c r="EPY636" s="6"/>
      <c r="EPZ636" s="6"/>
      <c r="EQA636" s="6"/>
      <c r="EQB636" s="6"/>
      <c r="EQC636" s="6"/>
      <c r="EQD636" s="6"/>
      <c r="EQE636" s="6"/>
      <c r="EQF636" s="6"/>
      <c r="EQG636" s="6"/>
      <c r="EQH636" s="6"/>
      <c r="EQI636" s="6"/>
      <c r="EQJ636" s="6"/>
      <c r="EQK636" s="6"/>
      <c r="EQL636" s="6"/>
      <c r="EQM636" s="6"/>
      <c r="EQN636" s="6"/>
      <c r="EQO636" s="6"/>
      <c r="EQP636" s="6"/>
      <c r="EQQ636" s="6"/>
      <c r="EQR636" s="6"/>
      <c r="EQS636" s="6"/>
      <c r="EQT636" s="6"/>
      <c r="EQU636" s="6"/>
      <c r="EQV636" s="6"/>
      <c r="EQW636" s="6"/>
      <c r="EQX636" s="6"/>
      <c r="EQY636" s="6"/>
      <c r="EQZ636" s="6"/>
      <c r="ERA636" s="6"/>
      <c r="ERB636" s="6"/>
      <c r="ERC636" s="6"/>
      <c r="ERD636" s="6"/>
      <c r="ERE636" s="6"/>
      <c r="ERF636" s="6"/>
      <c r="ERG636" s="6"/>
      <c r="ERH636" s="6"/>
      <c r="ERI636" s="6"/>
      <c r="ERJ636" s="6"/>
      <c r="ERK636" s="6"/>
      <c r="ERL636" s="6"/>
      <c r="ERM636" s="6"/>
      <c r="ERN636" s="6"/>
      <c r="ERO636" s="6"/>
      <c r="ERP636" s="6"/>
      <c r="ERQ636" s="6"/>
      <c r="ERR636" s="6"/>
      <c r="ERS636" s="6"/>
      <c r="ERT636" s="6"/>
      <c r="ERU636" s="6"/>
      <c r="ERV636" s="6"/>
      <c r="ERW636" s="6"/>
      <c r="ERX636" s="6"/>
      <c r="ERY636" s="6"/>
      <c r="ERZ636" s="6"/>
      <c r="ESA636" s="6"/>
      <c r="ESB636" s="6"/>
      <c r="ESC636" s="6"/>
      <c r="ESD636" s="6"/>
      <c r="ESE636" s="6"/>
      <c r="ESF636" s="6"/>
      <c r="ESG636" s="6"/>
      <c r="ESH636" s="6"/>
      <c r="ESI636" s="6"/>
      <c r="ESJ636" s="6"/>
      <c r="ESK636" s="6"/>
      <c r="ESL636" s="6"/>
      <c r="ESM636" s="6"/>
      <c r="ESN636" s="6"/>
      <c r="ESO636" s="6"/>
      <c r="ESP636" s="6"/>
      <c r="ESQ636" s="6"/>
      <c r="ESR636" s="6"/>
      <c r="ESS636" s="6"/>
      <c r="EST636" s="6"/>
      <c r="ESU636" s="6"/>
      <c r="ESV636" s="6"/>
      <c r="ESW636" s="6"/>
      <c r="ESX636" s="6"/>
      <c r="ESY636" s="6"/>
      <c r="ESZ636" s="6"/>
      <c r="ETA636" s="6"/>
      <c r="ETB636" s="6"/>
      <c r="ETC636" s="6"/>
      <c r="ETD636" s="6"/>
      <c r="ETE636" s="6"/>
      <c r="ETF636" s="6"/>
      <c r="ETG636" s="6"/>
      <c r="ETH636" s="6"/>
      <c r="ETI636" s="6"/>
      <c r="ETJ636" s="6"/>
      <c r="ETK636" s="6"/>
      <c r="ETL636" s="6"/>
      <c r="ETM636" s="6"/>
      <c r="ETN636" s="6"/>
      <c r="ETO636" s="6"/>
      <c r="ETP636" s="6"/>
      <c r="ETQ636" s="6"/>
      <c r="ETR636" s="6"/>
      <c r="ETS636" s="6"/>
      <c r="ETT636" s="6"/>
      <c r="ETU636" s="6"/>
      <c r="ETV636" s="6"/>
      <c r="ETW636" s="6"/>
      <c r="ETX636" s="6"/>
      <c r="ETY636" s="6"/>
      <c r="ETZ636" s="6"/>
      <c r="EUA636" s="6"/>
      <c r="EUB636" s="6"/>
      <c r="EUC636" s="6"/>
      <c r="EUD636" s="6"/>
      <c r="EUE636" s="6"/>
      <c r="EUF636" s="6"/>
      <c r="EUG636" s="6"/>
      <c r="EUH636" s="6"/>
      <c r="EUI636" s="6"/>
      <c r="EUJ636" s="6"/>
      <c r="EUK636" s="6"/>
      <c r="EUL636" s="6"/>
      <c r="EUM636" s="6"/>
      <c r="EUN636" s="6"/>
      <c r="EUO636" s="6"/>
      <c r="EUP636" s="6"/>
      <c r="EUQ636" s="6"/>
      <c r="EUR636" s="6"/>
      <c r="EUS636" s="6"/>
      <c r="EUT636" s="6"/>
      <c r="EUU636" s="6"/>
      <c r="EUV636" s="6"/>
      <c r="EUW636" s="6"/>
      <c r="EUX636" s="6"/>
      <c r="EUY636" s="6"/>
      <c r="EUZ636" s="6"/>
      <c r="EVA636" s="6"/>
      <c r="EVB636" s="6"/>
      <c r="EVC636" s="6"/>
      <c r="EVD636" s="6"/>
      <c r="EVE636" s="6"/>
      <c r="EVF636" s="6"/>
      <c r="EVG636" s="6"/>
      <c r="EVH636" s="6"/>
      <c r="EVI636" s="6"/>
      <c r="EVJ636" s="6"/>
      <c r="EVK636" s="6"/>
      <c r="EVL636" s="6"/>
      <c r="EVM636" s="6"/>
      <c r="EVN636" s="6"/>
      <c r="EVO636" s="6"/>
      <c r="EVP636" s="6"/>
      <c r="EVQ636" s="6"/>
      <c r="EVR636" s="6"/>
      <c r="EVS636" s="6"/>
      <c r="EVT636" s="6"/>
      <c r="EVU636" s="6"/>
      <c r="EVV636" s="6"/>
      <c r="EVW636" s="6"/>
      <c r="EVX636" s="6"/>
      <c r="EVY636" s="6"/>
      <c r="EVZ636" s="6"/>
      <c r="EWA636" s="6"/>
      <c r="EWB636" s="6"/>
      <c r="EWC636" s="6"/>
      <c r="EWD636" s="6"/>
      <c r="EWE636" s="6"/>
      <c r="EWF636" s="6"/>
      <c r="EWG636" s="6"/>
      <c r="EWH636" s="6"/>
      <c r="EWI636" s="6"/>
      <c r="EWJ636" s="6"/>
      <c r="EWK636" s="6"/>
      <c r="EWL636" s="6"/>
      <c r="EWM636" s="6"/>
      <c r="EWN636" s="6"/>
      <c r="EWO636" s="6"/>
      <c r="EWP636" s="6"/>
      <c r="EWQ636" s="6"/>
      <c r="EWR636" s="6"/>
      <c r="EWS636" s="6"/>
      <c r="EWT636" s="6"/>
      <c r="EWU636" s="6"/>
      <c r="EWV636" s="6"/>
      <c r="EWW636" s="6"/>
      <c r="EWX636" s="6"/>
      <c r="EWY636" s="6"/>
      <c r="EWZ636" s="6"/>
      <c r="EXA636" s="6"/>
      <c r="EXB636" s="6"/>
      <c r="EXC636" s="6"/>
      <c r="EXD636" s="6"/>
      <c r="EXE636" s="6"/>
      <c r="EXF636" s="6"/>
      <c r="EXG636" s="6"/>
      <c r="EXH636" s="6"/>
      <c r="EXI636" s="6"/>
      <c r="EXJ636" s="6"/>
      <c r="EXK636" s="6"/>
      <c r="EXL636" s="6"/>
      <c r="EXM636" s="6"/>
      <c r="EXN636" s="6"/>
      <c r="EXO636" s="6"/>
      <c r="EXP636" s="6"/>
      <c r="EXQ636" s="6"/>
      <c r="EXR636" s="6"/>
      <c r="EXS636" s="6"/>
      <c r="EXT636" s="6"/>
      <c r="EXU636" s="6"/>
      <c r="EXV636" s="6"/>
      <c r="EXW636" s="6"/>
      <c r="EXX636" s="6"/>
      <c r="EXY636" s="6"/>
      <c r="EXZ636" s="6"/>
      <c r="EYA636" s="6"/>
      <c r="EYB636" s="6"/>
      <c r="EYC636" s="6"/>
      <c r="EYD636" s="6"/>
      <c r="EYE636" s="6"/>
      <c r="EYF636" s="6"/>
      <c r="EYG636" s="6"/>
      <c r="EYH636" s="6"/>
      <c r="EYI636" s="6"/>
      <c r="EYJ636" s="6"/>
      <c r="EYK636" s="6"/>
      <c r="EYL636" s="6"/>
      <c r="EYM636" s="6"/>
      <c r="EYN636" s="6"/>
      <c r="EYO636" s="6"/>
      <c r="EYP636" s="6"/>
      <c r="EYQ636" s="6"/>
      <c r="EYR636" s="6"/>
      <c r="EYS636" s="6"/>
      <c r="EYT636" s="6"/>
      <c r="EYU636" s="6"/>
      <c r="EYV636" s="6"/>
      <c r="EYW636" s="6"/>
      <c r="EYX636" s="6"/>
      <c r="EYY636" s="6"/>
      <c r="EYZ636" s="6"/>
      <c r="EZA636" s="6"/>
      <c r="EZB636" s="6"/>
      <c r="EZC636" s="6"/>
      <c r="EZD636" s="6"/>
      <c r="EZE636" s="6"/>
      <c r="EZF636" s="6"/>
      <c r="EZG636" s="6"/>
      <c r="EZH636" s="6"/>
      <c r="EZI636" s="6"/>
      <c r="EZJ636" s="6"/>
      <c r="EZK636" s="6"/>
      <c r="EZL636" s="6"/>
      <c r="EZM636" s="6"/>
      <c r="EZN636" s="6"/>
      <c r="EZO636" s="6"/>
      <c r="EZP636" s="6"/>
      <c r="EZQ636" s="6"/>
      <c r="EZR636" s="6"/>
      <c r="EZS636" s="6"/>
      <c r="EZT636" s="6"/>
      <c r="EZU636" s="6"/>
      <c r="EZV636" s="6"/>
      <c r="EZW636" s="6"/>
      <c r="EZX636" s="6"/>
      <c r="EZY636" s="6"/>
      <c r="EZZ636" s="6"/>
      <c r="FAA636" s="6"/>
      <c r="FAB636" s="6"/>
      <c r="FAC636" s="6"/>
      <c r="FAD636" s="6"/>
      <c r="FAE636" s="6"/>
      <c r="FAF636" s="6"/>
      <c r="FAG636" s="6"/>
      <c r="FAH636" s="6"/>
      <c r="FAI636" s="6"/>
      <c r="FAJ636" s="6"/>
      <c r="FAK636" s="6"/>
      <c r="FAL636" s="6"/>
      <c r="FAM636" s="6"/>
      <c r="FAN636" s="6"/>
      <c r="FAO636" s="6"/>
      <c r="FAP636" s="6"/>
      <c r="FAQ636" s="6"/>
      <c r="FAR636" s="6"/>
      <c r="FAS636" s="6"/>
      <c r="FAT636" s="6"/>
      <c r="FAU636" s="6"/>
      <c r="FAV636" s="6"/>
      <c r="FAW636" s="6"/>
      <c r="FAX636" s="6"/>
      <c r="FAY636" s="6"/>
      <c r="FAZ636" s="6"/>
      <c r="FBA636" s="6"/>
      <c r="FBB636" s="6"/>
      <c r="FBC636" s="6"/>
      <c r="FBD636" s="6"/>
      <c r="FBE636" s="6"/>
      <c r="FBF636" s="6"/>
      <c r="FBG636" s="6"/>
      <c r="FBH636" s="6"/>
      <c r="FBI636" s="6"/>
      <c r="FBJ636" s="6"/>
      <c r="FBK636" s="6"/>
      <c r="FBL636" s="6"/>
      <c r="FBM636" s="6"/>
      <c r="FBN636" s="6"/>
      <c r="FBO636" s="6"/>
      <c r="FBP636" s="6"/>
      <c r="FBQ636" s="6"/>
      <c r="FBR636" s="6"/>
      <c r="FBS636" s="6"/>
      <c r="FBT636" s="6"/>
      <c r="FBU636" s="6"/>
      <c r="FBV636" s="6"/>
      <c r="FBW636" s="6"/>
      <c r="FBX636" s="6"/>
      <c r="FBY636" s="6"/>
      <c r="FBZ636" s="6"/>
      <c r="FCA636" s="6"/>
      <c r="FCB636" s="6"/>
      <c r="FCC636" s="6"/>
      <c r="FCD636" s="6"/>
      <c r="FCE636" s="6"/>
      <c r="FCF636" s="6"/>
      <c r="FCG636" s="6"/>
      <c r="FCH636" s="6"/>
      <c r="FCI636" s="6"/>
      <c r="FCJ636" s="6"/>
      <c r="FCK636" s="6"/>
      <c r="FCL636" s="6"/>
      <c r="FCM636" s="6"/>
      <c r="FCN636" s="6"/>
      <c r="FCO636" s="6"/>
      <c r="FCP636" s="6"/>
      <c r="FCQ636" s="6"/>
      <c r="FCR636" s="6"/>
      <c r="FCS636" s="6"/>
      <c r="FCT636" s="6"/>
      <c r="FCU636" s="6"/>
      <c r="FCV636" s="6"/>
      <c r="FCW636" s="6"/>
      <c r="FCX636" s="6"/>
      <c r="FCY636" s="6"/>
      <c r="FCZ636" s="6"/>
      <c r="FDA636" s="6"/>
      <c r="FDB636" s="6"/>
      <c r="FDC636" s="6"/>
      <c r="FDD636" s="6"/>
      <c r="FDE636" s="6"/>
      <c r="FDF636" s="6"/>
      <c r="FDG636" s="6"/>
      <c r="FDH636" s="6"/>
      <c r="FDI636" s="6"/>
      <c r="FDJ636" s="6"/>
      <c r="FDK636" s="6"/>
      <c r="FDL636" s="6"/>
      <c r="FDM636" s="6"/>
      <c r="FDN636" s="6"/>
      <c r="FDO636" s="6"/>
      <c r="FDP636" s="6"/>
      <c r="FDQ636" s="6"/>
      <c r="FDR636" s="6"/>
      <c r="FDS636" s="6"/>
      <c r="FDT636" s="6"/>
      <c r="FDU636" s="6"/>
      <c r="FDV636" s="6"/>
      <c r="FDW636" s="6"/>
      <c r="FDX636" s="6"/>
      <c r="FDY636" s="6"/>
      <c r="FDZ636" s="6"/>
      <c r="FEA636" s="6"/>
      <c r="FEB636" s="6"/>
      <c r="FEC636" s="6"/>
      <c r="FED636" s="6"/>
      <c r="FEE636" s="6"/>
      <c r="FEF636" s="6"/>
      <c r="FEG636" s="6"/>
      <c r="FEH636" s="6"/>
      <c r="FEI636" s="6"/>
      <c r="FEJ636" s="6"/>
      <c r="FEK636" s="6"/>
      <c r="FEL636" s="6"/>
      <c r="FEM636" s="6"/>
      <c r="FEN636" s="6"/>
      <c r="FEO636" s="6"/>
      <c r="FEP636" s="6"/>
      <c r="FEQ636" s="6"/>
      <c r="FER636" s="6"/>
      <c r="FES636" s="6"/>
      <c r="FET636" s="6"/>
      <c r="FEU636" s="6"/>
      <c r="FEV636" s="6"/>
      <c r="FEW636" s="6"/>
      <c r="FEX636" s="6"/>
      <c r="FEY636" s="6"/>
      <c r="FEZ636" s="6"/>
      <c r="FFA636" s="6"/>
      <c r="FFB636" s="6"/>
      <c r="FFC636" s="6"/>
      <c r="FFD636" s="6"/>
      <c r="FFE636" s="6"/>
      <c r="FFF636" s="6"/>
      <c r="FFG636" s="6"/>
      <c r="FFH636" s="6"/>
      <c r="FFI636" s="6"/>
      <c r="FFJ636" s="6"/>
      <c r="FFK636" s="6"/>
      <c r="FFL636" s="6"/>
      <c r="FFM636" s="6"/>
      <c r="FFN636" s="6"/>
      <c r="FFO636" s="6"/>
      <c r="FFP636" s="6"/>
      <c r="FFQ636" s="6"/>
      <c r="FFR636" s="6"/>
      <c r="FFS636" s="6"/>
      <c r="FFT636" s="6"/>
      <c r="FFU636" s="6"/>
      <c r="FFV636" s="6"/>
      <c r="FFW636" s="6"/>
      <c r="FFX636" s="6"/>
      <c r="FFY636" s="6"/>
      <c r="FFZ636" s="6"/>
      <c r="FGA636" s="6"/>
      <c r="FGB636" s="6"/>
      <c r="FGC636" s="6"/>
      <c r="FGD636" s="6"/>
      <c r="FGE636" s="6"/>
      <c r="FGF636" s="6"/>
      <c r="FGG636" s="6"/>
      <c r="FGH636" s="6"/>
      <c r="FGI636" s="6"/>
      <c r="FGJ636" s="6"/>
      <c r="FGK636" s="6"/>
      <c r="FGL636" s="6"/>
      <c r="FGM636" s="6"/>
      <c r="FGN636" s="6"/>
      <c r="FGO636" s="6"/>
      <c r="FGP636" s="6"/>
      <c r="FGQ636" s="6"/>
      <c r="FGR636" s="6"/>
      <c r="FGS636" s="6"/>
      <c r="FGT636" s="6"/>
      <c r="FGU636" s="6"/>
      <c r="FGV636" s="6"/>
      <c r="FGW636" s="6"/>
      <c r="FGX636" s="6"/>
      <c r="FGY636" s="6"/>
      <c r="FGZ636" s="6"/>
      <c r="FHA636" s="6"/>
      <c r="FHB636" s="6"/>
      <c r="FHC636" s="6"/>
      <c r="FHD636" s="6"/>
      <c r="FHE636" s="6"/>
      <c r="FHF636" s="6"/>
      <c r="FHG636" s="6"/>
      <c r="FHH636" s="6"/>
      <c r="FHI636" s="6"/>
      <c r="FHJ636" s="6"/>
      <c r="FHK636" s="6"/>
      <c r="FHL636" s="6"/>
      <c r="FHM636" s="6"/>
      <c r="FHN636" s="6"/>
      <c r="FHO636" s="6"/>
      <c r="FHP636" s="6"/>
      <c r="FHQ636" s="6"/>
      <c r="FHR636" s="6"/>
      <c r="FHS636" s="6"/>
      <c r="FHT636" s="6"/>
      <c r="FHU636" s="6"/>
      <c r="FHV636" s="6"/>
      <c r="FHW636" s="6"/>
      <c r="FHX636" s="6"/>
      <c r="FHY636" s="6"/>
      <c r="FHZ636" s="6"/>
      <c r="FIA636" s="6"/>
      <c r="FIB636" s="6"/>
      <c r="FIC636" s="6"/>
      <c r="FID636" s="6"/>
      <c r="FIE636" s="6"/>
      <c r="FIF636" s="6"/>
      <c r="FIG636" s="6"/>
      <c r="FIH636" s="6"/>
      <c r="FII636" s="6"/>
      <c r="FIJ636" s="6"/>
      <c r="FIK636" s="6"/>
      <c r="FIL636" s="6"/>
      <c r="FIM636" s="6"/>
      <c r="FIN636" s="6"/>
      <c r="FIO636" s="6"/>
      <c r="FIP636" s="6"/>
      <c r="FIQ636" s="6"/>
      <c r="FIR636" s="6"/>
      <c r="FIS636" s="6"/>
      <c r="FIT636" s="6"/>
      <c r="FIU636" s="6"/>
      <c r="FIV636" s="6"/>
      <c r="FIW636" s="6"/>
      <c r="FIX636" s="6"/>
      <c r="FIY636" s="6"/>
      <c r="FIZ636" s="6"/>
      <c r="FJA636" s="6"/>
      <c r="FJB636" s="6"/>
      <c r="FJC636" s="6"/>
      <c r="FJD636" s="6"/>
      <c r="FJE636" s="6"/>
      <c r="FJF636" s="6"/>
      <c r="FJG636" s="6"/>
      <c r="FJH636" s="6"/>
      <c r="FJI636" s="6"/>
      <c r="FJJ636" s="6"/>
      <c r="FJK636" s="6"/>
      <c r="FJL636" s="6"/>
      <c r="FJM636" s="6"/>
      <c r="FJN636" s="6"/>
      <c r="FJO636" s="6"/>
      <c r="FJP636" s="6"/>
      <c r="FJQ636" s="6"/>
      <c r="FJR636" s="6"/>
      <c r="FJS636" s="6"/>
      <c r="FJT636" s="6"/>
      <c r="FJU636" s="6"/>
      <c r="FJV636" s="6"/>
      <c r="FJW636" s="6"/>
      <c r="FJX636" s="6"/>
      <c r="FJY636" s="6"/>
      <c r="FJZ636" s="6"/>
      <c r="FKA636" s="6"/>
      <c r="FKB636" s="6"/>
      <c r="FKC636" s="6"/>
      <c r="FKD636" s="6"/>
      <c r="FKE636" s="6"/>
      <c r="FKF636" s="6"/>
      <c r="FKG636" s="6"/>
      <c r="FKH636" s="6"/>
      <c r="FKI636" s="6"/>
      <c r="FKJ636" s="6"/>
      <c r="FKK636" s="6"/>
      <c r="FKL636" s="6"/>
      <c r="FKM636" s="6"/>
      <c r="FKN636" s="6"/>
      <c r="FKO636" s="6"/>
      <c r="FKP636" s="6"/>
      <c r="FKQ636" s="6"/>
      <c r="FKR636" s="6"/>
      <c r="FKS636" s="6"/>
      <c r="FKT636" s="6"/>
      <c r="FKU636" s="6"/>
      <c r="FKV636" s="6"/>
      <c r="FKW636" s="6"/>
      <c r="FKX636" s="6"/>
      <c r="FKY636" s="6"/>
      <c r="FKZ636" s="6"/>
      <c r="FLA636" s="6"/>
      <c r="FLB636" s="6"/>
      <c r="FLC636" s="6"/>
      <c r="FLD636" s="6"/>
      <c r="FLE636" s="6"/>
      <c r="FLF636" s="6"/>
      <c r="FLG636" s="6"/>
      <c r="FLH636" s="6"/>
      <c r="FLI636" s="6"/>
      <c r="FLJ636" s="6"/>
      <c r="FLK636" s="6"/>
      <c r="FLL636" s="6"/>
      <c r="FLM636" s="6"/>
      <c r="FLN636" s="6"/>
      <c r="FLO636" s="6"/>
      <c r="FLP636" s="6"/>
      <c r="FLQ636" s="6"/>
      <c r="FLR636" s="6"/>
      <c r="FLS636" s="6"/>
      <c r="FLT636" s="6"/>
      <c r="FLU636" s="6"/>
      <c r="FLV636" s="6"/>
      <c r="FLW636" s="6"/>
      <c r="FLX636" s="6"/>
      <c r="FLY636" s="6"/>
      <c r="FLZ636" s="6"/>
      <c r="FMA636" s="6"/>
      <c r="FMB636" s="6"/>
      <c r="FMC636" s="6"/>
      <c r="FMD636" s="6"/>
      <c r="FME636" s="6"/>
      <c r="FMF636" s="6"/>
      <c r="FMG636" s="6"/>
      <c r="FMH636" s="6"/>
      <c r="FMI636" s="6"/>
      <c r="FMJ636" s="6"/>
      <c r="FMK636" s="6"/>
      <c r="FML636" s="6"/>
      <c r="FMM636" s="6"/>
      <c r="FMN636" s="6"/>
      <c r="FMO636" s="6"/>
      <c r="FMP636" s="6"/>
      <c r="FMQ636" s="6"/>
      <c r="FMR636" s="6"/>
      <c r="FMS636" s="6"/>
      <c r="FMT636" s="6"/>
      <c r="FMU636" s="6"/>
      <c r="FMV636" s="6"/>
      <c r="FMW636" s="6"/>
      <c r="FMX636" s="6"/>
      <c r="FMY636" s="6"/>
      <c r="FMZ636" s="6"/>
      <c r="FNA636" s="6"/>
      <c r="FNB636" s="6"/>
      <c r="FNC636" s="6"/>
      <c r="FND636" s="6"/>
      <c r="FNE636" s="6"/>
      <c r="FNF636" s="6"/>
      <c r="FNG636" s="6"/>
      <c r="FNH636" s="6"/>
      <c r="FNI636" s="6"/>
      <c r="FNJ636" s="6"/>
      <c r="FNK636" s="6"/>
      <c r="FNL636" s="6"/>
      <c r="FNM636" s="6"/>
      <c r="FNN636" s="6"/>
      <c r="FNO636" s="6"/>
      <c r="FNP636" s="6"/>
      <c r="FNQ636" s="6"/>
      <c r="FNR636" s="6"/>
      <c r="FNS636" s="6"/>
      <c r="FNT636" s="6"/>
      <c r="FNU636" s="6"/>
      <c r="FNV636" s="6"/>
      <c r="FNW636" s="6"/>
      <c r="FNX636" s="6"/>
      <c r="FNY636" s="6"/>
      <c r="FNZ636" s="6"/>
      <c r="FOA636" s="6"/>
      <c r="FOB636" s="6"/>
      <c r="FOC636" s="6"/>
      <c r="FOD636" s="6"/>
      <c r="FOE636" s="6"/>
      <c r="FOF636" s="6"/>
      <c r="FOG636" s="6"/>
      <c r="FOH636" s="6"/>
      <c r="FOI636" s="6"/>
      <c r="FOJ636" s="6"/>
      <c r="FOK636" s="6"/>
      <c r="FOL636" s="6"/>
      <c r="FOM636" s="6"/>
      <c r="FON636" s="6"/>
      <c r="FOO636" s="6"/>
      <c r="FOP636" s="6"/>
      <c r="FOQ636" s="6"/>
      <c r="FOR636" s="6"/>
      <c r="FOS636" s="6"/>
      <c r="FOT636" s="6"/>
      <c r="FOU636" s="6"/>
      <c r="FOV636" s="6"/>
      <c r="FOW636" s="6"/>
      <c r="FOX636" s="6"/>
      <c r="FOY636" s="6"/>
      <c r="FOZ636" s="6"/>
      <c r="FPA636" s="6"/>
      <c r="FPB636" s="6"/>
      <c r="FPC636" s="6"/>
      <c r="FPD636" s="6"/>
      <c r="FPE636" s="6"/>
      <c r="FPF636" s="6"/>
      <c r="FPG636" s="6"/>
      <c r="FPH636" s="6"/>
      <c r="FPI636" s="6"/>
      <c r="FPJ636" s="6"/>
      <c r="FPK636" s="6"/>
      <c r="FPL636" s="6"/>
      <c r="FPM636" s="6"/>
      <c r="FPN636" s="6"/>
      <c r="FPO636" s="6"/>
      <c r="FPP636" s="6"/>
      <c r="FPQ636" s="6"/>
      <c r="FPR636" s="6"/>
      <c r="FPS636" s="6"/>
      <c r="FPT636" s="6"/>
      <c r="FPU636" s="6"/>
      <c r="FPV636" s="6"/>
      <c r="FPW636" s="6"/>
      <c r="FPX636" s="6"/>
      <c r="FPY636" s="6"/>
      <c r="FPZ636" s="6"/>
      <c r="FQA636" s="6"/>
      <c r="FQB636" s="6"/>
      <c r="FQC636" s="6"/>
      <c r="FQD636" s="6"/>
      <c r="FQE636" s="6"/>
      <c r="FQF636" s="6"/>
      <c r="FQG636" s="6"/>
      <c r="FQH636" s="6"/>
      <c r="FQI636" s="6"/>
      <c r="FQJ636" s="6"/>
      <c r="FQK636" s="6"/>
      <c r="FQL636" s="6"/>
      <c r="FQM636" s="6"/>
      <c r="FQN636" s="6"/>
      <c r="FQO636" s="6"/>
      <c r="FQP636" s="6"/>
      <c r="FQQ636" s="6"/>
      <c r="FQR636" s="6"/>
      <c r="FQS636" s="6"/>
      <c r="FQT636" s="6"/>
      <c r="FQU636" s="6"/>
      <c r="FQV636" s="6"/>
      <c r="FQW636" s="6"/>
      <c r="FQX636" s="6"/>
      <c r="FQY636" s="6"/>
      <c r="FQZ636" s="6"/>
      <c r="FRA636" s="6"/>
      <c r="FRB636" s="6"/>
      <c r="FRC636" s="6"/>
      <c r="FRD636" s="6"/>
      <c r="FRE636" s="6"/>
      <c r="FRF636" s="6"/>
      <c r="FRG636" s="6"/>
      <c r="FRH636" s="6"/>
      <c r="FRI636" s="6"/>
      <c r="FRJ636" s="6"/>
      <c r="FRK636" s="6"/>
      <c r="FRL636" s="6"/>
      <c r="FRM636" s="6"/>
      <c r="FRN636" s="6"/>
      <c r="FRO636" s="6"/>
      <c r="FRP636" s="6"/>
      <c r="FRQ636" s="6"/>
      <c r="FRR636" s="6"/>
      <c r="FRS636" s="6"/>
      <c r="FRT636" s="6"/>
      <c r="FRU636" s="6"/>
      <c r="FRV636" s="6"/>
      <c r="FRW636" s="6"/>
      <c r="FRX636" s="6"/>
      <c r="FRY636" s="6"/>
      <c r="FRZ636" s="6"/>
      <c r="FSA636" s="6"/>
      <c r="FSB636" s="6"/>
      <c r="FSC636" s="6"/>
      <c r="FSD636" s="6"/>
      <c r="FSE636" s="6"/>
      <c r="FSF636" s="6"/>
      <c r="FSG636" s="6"/>
      <c r="FSH636" s="6"/>
      <c r="FSI636" s="6"/>
      <c r="FSJ636" s="6"/>
      <c r="FSK636" s="6"/>
      <c r="FSL636" s="6"/>
      <c r="FSM636" s="6"/>
      <c r="FSN636" s="6"/>
      <c r="FSO636" s="6"/>
      <c r="FSP636" s="6"/>
      <c r="FSQ636" s="6"/>
      <c r="FSR636" s="6"/>
      <c r="FSS636" s="6"/>
      <c r="FST636" s="6"/>
      <c r="FSU636" s="6"/>
      <c r="FSV636" s="6"/>
      <c r="FSW636" s="6"/>
      <c r="FSX636" s="6"/>
      <c r="FSY636" s="6"/>
      <c r="FSZ636" s="6"/>
      <c r="FTA636" s="6"/>
      <c r="FTB636" s="6"/>
      <c r="FTC636" s="6"/>
      <c r="FTD636" s="6"/>
      <c r="FTE636" s="6"/>
      <c r="FTF636" s="6"/>
      <c r="FTG636" s="6"/>
      <c r="FTH636" s="6"/>
      <c r="FTI636" s="6"/>
      <c r="FTJ636" s="6"/>
      <c r="FTK636" s="6"/>
      <c r="FTL636" s="6"/>
      <c r="FTM636" s="6"/>
      <c r="FTN636" s="6"/>
      <c r="FTO636" s="6"/>
      <c r="FTP636" s="6"/>
      <c r="FTQ636" s="6"/>
      <c r="FTR636" s="6"/>
      <c r="FTS636" s="6"/>
      <c r="FTT636" s="6"/>
      <c r="FTU636" s="6"/>
      <c r="FTV636" s="6"/>
      <c r="FTW636" s="6"/>
      <c r="FTX636" s="6"/>
      <c r="FTY636" s="6"/>
      <c r="FTZ636" s="6"/>
      <c r="FUA636" s="6"/>
      <c r="FUB636" s="6"/>
      <c r="FUC636" s="6"/>
      <c r="FUD636" s="6"/>
      <c r="FUE636" s="6"/>
      <c r="FUF636" s="6"/>
      <c r="FUG636" s="6"/>
      <c r="FUH636" s="6"/>
      <c r="FUI636" s="6"/>
      <c r="FUJ636" s="6"/>
      <c r="FUK636" s="6"/>
      <c r="FUL636" s="6"/>
      <c r="FUM636" s="6"/>
      <c r="FUN636" s="6"/>
      <c r="FUO636" s="6"/>
      <c r="FUP636" s="6"/>
      <c r="FUQ636" s="6"/>
      <c r="FUR636" s="6"/>
      <c r="FUS636" s="6"/>
      <c r="FUT636" s="6"/>
      <c r="FUU636" s="6"/>
      <c r="FUV636" s="6"/>
      <c r="FUW636" s="6"/>
      <c r="FUX636" s="6"/>
      <c r="FUY636" s="6"/>
      <c r="FUZ636" s="6"/>
      <c r="FVA636" s="6"/>
      <c r="FVB636" s="6"/>
      <c r="FVC636" s="6"/>
      <c r="FVD636" s="6"/>
      <c r="FVE636" s="6"/>
      <c r="FVF636" s="6"/>
      <c r="FVG636" s="6"/>
      <c r="FVH636" s="6"/>
      <c r="FVI636" s="6"/>
      <c r="FVJ636" s="6"/>
      <c r="FVK636" s="6"/>
      <c r="FVL636" s="6"/>
      <c r="FVM636" s="6"/>
      <c r="FVN636" s="6"/>
      <c r="FVO636" s="6"/>
      <c r="FVP636" s="6"/>
      <c r="FVQ636" s="6"/>
      <c r="FVR636" s="6"/>
      <c r="FVS636" s="6"/>
      <c r="FVT636" s="6"/>
      <c r="FVU636" s="6"/>
      <c r="FVV636" s="6"/>
      <c r="FVW636" s="6"/>
      <c r="FVX636" s="6"/>
      <c r="FVY636" s="6"/>
      <c r="FVZ636" s="6"/>
      <c r="FWA636" s="6"/>
      <c r="FWB636" s="6"/>
      <c r="FWC636" s="6"/>
      <c r="FWD636" s="6"/>
      <c r="FWE636" s="6"/>
      <c r="FWF636" s="6"/>
      <c r="FWG636" s="6"/>
      <c r="FWH636" s="6"/>
      <c r="FWI636" s="6"/>
      <c r="FWJ636" s="6"/>
      <c r="FWK636" s="6"/>
      <c r="FWL636" s="6"/>
      <c r="FWM636" s="6"/>
      <c r="FWN636" s="6"/>
      <c r="FWO636" s="6"/>
      <c r="FWP636" s="6"/>
      <c r="FWQ636" s="6"/>
      <c r="FWR636" s="6"/>
      <c r="FWS636" s="6"/>
      <c r="FWT636" s="6"/>
      <c r="FWU636" s="6"/>
      <c r="FWV636" s="6"/>
      <c r="FWW636" s="6"/>
      <c r="FWX636" s="6"/>
      <c r="FWY636" s="6"/>
      <c r="FWZ636" s="6"/>
      <c r="FXA636" s="6"/>
      <c r="FXB636" s="6"/>
      <c r="FXC636" s="6"/>
      <c r="FXD636" s="6"/>
      <c r="FXE636" s="6"/>
      <c r="FXF636" s="6"/>
      <c r="FXG636" s="6"/>
      <c r="FXH636" s="6"/>
      <c r="FXI636" s="6"/>
      <c r="FXJ636" s="6"/>
      <c r="FXK636" s="6"/>
      <c r="FXL636" s="6"/>
      <c r="FXM636" s="6"/>
      <c r="FXN636" s="6"/>
      <c r="FXO636" s="6"/>
      <c r="FXP636" s="6"/>
      <c r="FXQ636" s="6"/>
      <c r="FXR636" s="6"/>
      <c r="FXS636" s="6"/>
      <c r="FXT636" s="6"/>
      <c r="FXU636" s="6"/>
      <c r="FXV636" s="6"/>
      <c r="FXW636" s="6"/>
      <c r="FXX636" s="6"/>
      <c r="FXY636" s="6"/>
      <c r="FXZ636" s="6"/>
      <c r="FYA636" s="6"/>
      <c r="FYB636" s="6"/>
      <c r="FYC636" s="6"/>
      <c r="FYD636" s="6"/>
      <c r="FYE636" s="6"/>
      <c r="FYF636" s="6"/>
      <c r="FYG636" s="6"/>
      <c r="FYH636" s="6"/>
      <c r="FYI636" s="6"/>
      <c r="FYJ636" s="6"/>
      <c r="FYK636" s="6"/>
      <c r="FYL636" s="6"/>
      <c r="FYM636" s="6"/>
      <c r="FYN636" s="6"/>
      <c r="FYO636" s="6"/>
      <c r="FYP636" s="6"/>
      <c r="FYQ636" s="6"/>
      <c r="FYR636" s="6"/>
      <c r="FYS636" s="6"/>
      <c r="FYT636" s="6"/>
      <c r="FYU636" s="6"/>
      <c r="FYV636" s="6"/>
      <c r="FYW636" s="6"/>
      <c r="FYX636" s="6"/>
      <c r="FYY636" s="6"/>
      <c r="FYZ636" s="6"/>
      <c r="FZA636" s="6"/>
      <c r="FZB636" s="6"/>
      <c r="FZC636" s="6"/>
      <c r="FZD636" s="6"/>
      <c r="FZE636" s="6"/>
      <c r="FZF636" s="6"/>
      <c r="FZG636" s="6"/>
      <c r="FZH636" s="6"/>
      <c r="FZI636" s="6"/>
      <c r="FZJ636" s="6"/>
      <c r="FZK636" s="6"/>
      <c r="FZL636" s="6"/>
      <c r="FZM636" s="6"/>
      <c r="FZN636" s="6"/>
      <c r="FZO636" s="6"/>
      <c r="FZP636" s="6"/>
      <c r="FZQ636" s="6"/>
      <c r="FZR636" s="6"/>
      <c r="FZS636" s="6"/>
      <c r="FZT636" s="6"/>
      <c r="FZU636" s="6"/>
      <c r="FZV636" s="6"/>
      <c r="FZW636" s="6"/>
      <c r="FZX636" s="6"/>
      <c r="FZY636" s="6"/>
      <c r="FZZ636" s="6"/>
      <c r="GAA636" s="6"/>
      <c r="GAB636" s="6"/>
      <c r="GAC636" s="6"/>
      <c r="GAD636" s="6"/>
      <c r="GAE636" s="6"/>
      <c r="GAF636" s="6"/>
      <c r="GAG636" s="6"/>
      <c r="GAH636" s="6"/>
      <c r="GAI636" s="6"/>
      <c r="GAJ636" s="6"/>
      <c r="GAK636" s="6"/>
      <c r="GAL636" s="6"/>
      <c r="GAM636" s="6"/>
      <c r="GAN636" s="6"/>
      <c r="GAO636" s="6"/>
      <c r="GAP636" s="6"/>
      <c r="GAQ636" s="6"/>
      <c r="GAR636" s="6"/>
      <c r="GAS636" s="6"/>
      <c r="GAT636" s="6"/>
      <c r="GAU636" s="6"/>
      <c r="GAV636" s="6"/>
      <c r="GAW636" s="6"/>
      <c r="GAX636" s="6"/>
      <c r="GAY636" s="6"/>
      <c r="GAZ636" s="6"/>
      <c r="GBA636" s="6"/>
      <c r="GBB636" s="6"/>
      <c r="GBC636" s="6"/>
      <c r="GBD636" s="6"/>
      <c r="GBE636" s="6"/>
      <c r="GBF636" s="6"/>
      <c r="GBG636" s="6"/>
      <c r="GBH636" s="6"/>
      <c r="GBI636" s="6"/>
      <c r="GBJ636" s="6"/>
      <c r="GBK636" s="6"/>
      <c r="GBL636" s="6"/>
      <c r="GBM636" s="6"/>
      <c r="GBN636" s="6"/>
      <c r="GBO636" s="6"/>
      <c r="GBP636" s="6"/>
      <c r="GBQ636" s="6"/>
      <c r="GBR636" s="6"/>
      <c r="GBS636" s="6"/>
      <c r="GBT636" s="6"/>
      <c r="GBU636" s="6"/>
      <c r="GBV636" s="6"/>
      <c r="GBW636" s="6"/>
      <c r="GBX636" s="6"/>
      <c r="GBY636" s="6"/>
      <c r="GBZ636" s="6"/>
      <c r="GCA636" s="6"/>
      <c r="GCB636" s="6"/>
      <c r="GCC636" s="6"/>
      <c r="GCD636" s="6"/>
      <c r="GCE636" s="6"/>
      <c r="GCF636" s="6"/>
      <c r="GCG636" s="6"/>
      <c r="GCH636" s="6"/>
      <c r="GCI636" s="6"/>
      <c r="GCJ636" s="6"/>
      <c r="GCK636" s="6"/>
      <c r="GCL636" s="6"/>
      <c r="GCM636" s="6"/>
      <c r="GCN636" s="6"/>
      <c r="GCO636" s="6"/>
      <c r="GCP636" s="6"/>
      <c r="GCQ636" s="6"/>
      <c r="GCR636" s="6"/>
      <c r="GCS636" s="6"/>
      <c r="GCT636" s="6"/>
      <c r="GCU636" s="6"/>
      <c r="GCV636" s="6"/>
      <c r="GCW636" s="6"/>
      <c r="GCX636" s="6"/>
      <c r="GCY636" s="6"/>
      <c r="GCZ636" s="6"/>
      <c r="GDA636" s="6"/>
      <c r="GDB636" s="6"/>
      <c r="GDC636" s="6"/>
      <c r="GDD636" s="6"/>
      <c r="GDE636" s="6"/>
      <c r="GDF636" s="6"/>
      <c r="GDG636" s="6"/>
      <c r="GDH636" s="6"/>
      <c r="GDI636" s="6"/>
      <c r="GDJ636" s="6"/>
      <c r="GDK636" s="6"/>
      <c r="GDL636" s="6"/>
      <c r="GDM636" s="6"/>
      <c r="GDN636" s="6"/>
      <c r="GDO636" s="6"/>
      <c r="GDP636" s="6"/>
      <c r="GDQ636" s="6"/>
      <c r="GDR636" s="6"/>
      <c r="GDS636" s="6"/>
      <c r="GDT636" s="6"/>
      <c r="GDU636" s="6"/>
      <c r="GDV636" s="6"/>
      <c r="GDW636" s="6"/>
      <c r="GDX636" s="6"/>
      <c r="GDY636" s="6"/>
      <c r="GDZ636" s="6"/>
      <c r="GEA636" s="6"/>
      <c r="GEB636" s="6"/>
      <c r="GEC636" s="6"/>
      <c r="GED636" s="6"/>
      <c r="GEE636" s="6"/>
      <c r="GEF636" s="6"/>
      <c r="GEG636" s="6"/>
      <c r="GEH636" s="6"/>
      <c r="GEI636" s="6"/>
      <c r="GEJ636" s="6"/>
      <c r="GEK636" s="6"/>
      <c r="GEL636" s="6"/>
      <c r="GEM636" s="6"/>
      <c r="GEN636" s="6"/>
      <c r="GEO636" s="6"/>
      <c r="GEP636" s="6"/>
      <c r="GEQ636" s="6"/>
      <c r="GER636" s="6"/>
      <c r="GES636" s="6"/>
      <c r="GET636" s="6"/>
      <c r="GEU636" s="6"/>
      <c r="GEV636" s="6"/>
      <c r="GEW636" s="6"/>
      <c r="GEX636" s="6"/>
      <c r="GEY636" s="6"/>
      <c r="GEZ636" s="6"/>
      <c r="GFA636" s="6"/>
      <c r="GFB636" s="6"/>
      <c r="GFC636" s="6"/>
      <c r="GFD636" s="6"/>
      <c r="GFE636" s="6"/>
      <c r="GFF636" s="6"/>
      <c r="GFG636" s="6"/>
      <c r="GFH636" s="6"/>
      <c r="GFI636" s="6"/>
      <c r="GFJ636" s="6"/>
      <c r="GFK636" s="6"/>
      <c r="GFL636" s="6"/>
      <c r="GFM636" s="6"/>
      <c r="GFN636" s="6"/>
      <c r="GFO636" s="6"/>
      <c r="GFP636" s="6"/>
      <c r="GFQ636" s="6"/>
      <c r="GFR636" s="6"/>
      <c r="GFS636" s="6"/>
      <c r="GFT636" s="6"/>
      <c r="GFU636" s="6"/>
      <c r="GFV636" s="6"/>
      <c r="GFW636" s="6"/>
      <c r="GFX636" s="6"/>
      <c r="GFY636" s="6"/>
      <c r="GFZ636" s="6"/>
      <c r="GGA636" s="6"/>
      <c r="GGB636" s="6"/>
      <c r="GGC636" s="6"/>
      <c r="GGD636" s="6"/>
      <c r="GGE636" s="6"/>
      <c r="GGF636" s="6"/>
      <c r="GGG636" s="6"/>
      <c r="GGH636" s="6"/>
      <c r="GGI636" s="6"/>
      <c r="GGJ636" s="6"/>
      <c r="GGK636" s="6"/>
      <c r="GGL636" s="6"/>
      <c r="GGM636" s="6"/>
      <c r="GGN636" s="6"/>
      <c r="GGO636" s="6"/>
      <c r="GGP636" s="6"/>
      <c r="GGQ636" s="6"/>
      <c r="GGR636" s="6"/>
      <c r="GGS636" s="6"/>
      <c r="GGT636" s="6"/>
      <c r="GGU636" s="6"/>
      <c r="GGV636" s="6"/>
      <c r="GGW636" s="6"/>
      <c r="GGX636" s="6"/>
      <c r="GGY636" s="6"/>
      <c r="GGZ636" s="6"/>
      <c r="GHA636" s="6"/>
      <c r="GHB636" s="6"/>
      <c r="GHC636" s="6"/>
      <c r="GHD636" s="6"/>
      <c r="GHE636" s="6"/>
      <c r="GHF636" s="6"/>
      <c r="GHG636" s="6"/>
      <c r="GHH636" s="6"/>
      <c r="GHI636" s="6"/>
      <c r="GHJ636" s="6"/>
      <c r="GHK636" s="6"/>
      <c r="GHL636" s="6"/>
      <c r="GHM636" s="6"/>
      <c r="GHN636" s="6"/>
      <c r="GHO636" s="6"/>
      <c r="GHP636" s="6"/>
      <c r="GHQ636" s="6"/>
      <c r="GHR636" s="6"/>
      <c r="GHS636" s="6"/>
      <c r="GHT636" s="6"/>
      <c r="GHU636" s="6"/>
      <c r="GHV636" s="6"/>
      <c r="GHW636" s="6"/>
      <c r="GHX636" s="6"/>
      <c r="GHY636" s="6"/>
      <c r="GHZ636" s="6"/>
      <c r="GIA636" s="6"/>
      <c r="GIB636" s="6"/>
      <c r="GIC636" s="6"/>
      <c r="GID636" s="6"/>
      <c r="GIE636" s="6"/>
      <c r="GIF636" s="6"/>
      <c r="GIG636" s="6"/>
      <c r="GIH636" s="6"/>
      <c r="GII636" s="6"/>
      <c r="GIJ636" s="6"/>
      <c r="GIK636" s="6"/>
      <c r="GIL636" s="6"/>
      <c r="GIM636" s="6"/>
      <c r="GIN636" s="6"/>
      <c r="GIO636" s="6"/>
      <c r="GIP636" s="6"/>
      <c r="GIQ636" s="6"/>
      <c r="GIR636" s="6"/>
      <c r="GIS636" s="6"/>
      <c r="GIT636" s="6"/>
      <c r="GIU636" s="6"/>
      <c r="GIV636" s="6"/>
      <c r="GIW636" s="6"/>
      <c r="GIX636" s="6"/>
      <c r="GIY636" s="6"/>
      <c r="GIZ636" s="6"/>
      <c r="GJA636" s="6"/>
      <c r="GJB636" s="6"/>
      <c r="GJC636" s="6"/>
      <c r="GJD636" s="6"/>
      <c r="GJE636" s="6"/>
      <c r="GJF636" s="6"/>
      <c r="GJG636" s="6"/>
      <c r="GJH636" s="6"/>
      <c r="GJI636" s="6"/>
      <c r="GJJ636" s="6"/>
      <c r="GJK636" s="6"/>
      <c r="GJL636" s="6"/>
      <c r="GJM636" s="6"/>
      <c r="GJN636" s="6"/>
      <c r="GJO636" s="6"/>
      <c r="GJP636" s="6"/>
      <c r="GJQ636" s="6"/>
      <c r="GJR636" s="6"/>
      <c r="GJS636" s="6"/>
      <c r="GJT636" s="6"/>
      <c r="GJU636" s="6"/>
      <c r="GJV636" s="6"/>
      <c r="GJW636" s="6"/>
      <c r="GJX636" s="6"/>
      <c r="GJY636" s="6"/>
      <c r="GJZ636" s="6"/>
      <c r="GKA636" s="6"/>
      <c r="GKB636" s="6"/>
      <c r="GKC636" s="6"/>
      <c r="GKD636" s="6"/>
      <c r="GKE636" s="6"/>
      <c r="GKF636" s="6"/>
      <c r="GKG636" s="6"/>
      <c r="GKH636" s="6"/>
      <c r="GKI636" s="6"/>
      <c r="GKJ636" s="6"/>
      <c r="GKK636" s="6"/>
      <c r="GKL636" s="6"/>
      <c r="GKM636" s="6"/>
      <c r="GKN636" s="6"/>
      <c r="GKO636" s="6"/>
      <c r="GKP636" s="6"/>
      <c r="GKQ636" s="6"/>
      <c r="GKR636" s="6"/>
      <c r="GKS636" s="6"/>
      <c r="GKT636" s="6"/>
      <c r="GKU636" s="6"/>
      <c r="GKV636" s="6"/>
      <c r="GKW636" s="6"/>
      <c r="GKX636" s="6"/>
      <c r="GKY636" s="6"/>
      <c r="GKZ636" s="6"/>
      <c r="GLA636" s="6"/>
      <c r="GLB636" s="6"/>
      <c r="GLC636" s="6"/>
      <c r="GLD636" s="6"/>
      <c r="GLE636" s="6"/>
      <c r="GLF636" s="6"/>
      <c r="GLG636" s="6"/>
      <c r="GLH636" s="6"/>
      <c r="GLI636" s="6"/>
      <c r="GLJ636" s="6"/>
      <c r="GLK636" s="6"/>
      <c r="GLL636" s="6"/>
      <c r="GLM636" s="6"/>
      <c r="GLN636" s="6"/>
      <c r="GLO636" s="6"/>
      <c r="GLP636" s="6"/>
      <c r="GLQ636" s="6"/>
      <c r="GLR636" s="6"/>
      <c r="GLS636" s="6"/>
      <c r="GLT636" s="6"/>
      <c r="GLU636" s="6"/>
      <c r="GLV636" s="6"/>
      <c r="GLW636" s="6"/>
      <c r="GLX636" s="6"/>
      <c r="GLY636" s="6"/>
      <c r="GLZ636" s="6"/>
      <c r="GMA636" s="6"/>
      <c r="GMB636" s="6"/>
      <c r="GMC636" s="6"/>
      <c r="GMD636" s="6"/>
      <c r="GME636" s="6"/>
      <c r="GMF636" s="6"/>
      <c r="GMG636" s="6"/>
      <c r="GMH636" s="6"/>
      <c r="GMI636" s="6"/>
      <c r="GMJ636" s="6"/>
      <c r="GMK636" s="6"/>
      <c r="GML636" s="6"/>
      <c r="GMM636" s="6"/>
      <c r="GMN636" s="6"/>
      <c r="GMO636" s="6"/>
      <c r="GMP636" s="6"/>
      <c r="GMQ636" s="6"/>
      <c r="GMR636" s="6"/>
      <c r="GMS636" s="6"/>
      <c r="GMT636" s="6"/>
      <c r="GMU636" s="6"/>
      <c r="GMV636" s="6"/>
      <c r="GMW636" s="6"/>
      <c r="GMX636" s="6"/>
      <c r="GMY636" s="6"/>
      <c r="GMZ636" s="6"/>
      <c r="GNA636" s="6"/>
      <c r="GNB636" s="6"/>
      <c r="GNC636" s="6"/>
      <c r="GND636" s="6"/>
      <c r="GNE636" s="6"/>
      <c r="GNF636" s="6"/>
      <c r="GNG636" s="6"/>
      <c r="GNH636" s="6"/>
      <c r="GNI636" s="6"/>
      <c r="GNJ636" s="6"/>
      <c r="GNK636" s="6"/>
      <c r="GNL636" s="6"/>
      <c r="GNM636" s="6"/>
      <c r="GNN636" s="6"/>
      <c r="GNO636" s="6"/>
      <c r="GNP636" s="6"/>
      <c r="GNQ636" s="6"/>
      <c r="GNR636" s="6"/>
      <c r="GNS636" s="6"/>
      <c r="GNT636" s="6"/>
      <c r="GNU636" s="6"/>
      <c r="GNV636" s="6"/>
      <c r="GNW636" s="6"/>
      <c r="GNX636" s="6"/>
      <c r="GNY636" s="6"/>
      <c r="GNZ636" s="6"/>
      <c r="GOA636" s="6"/>
      <c r="GOB636" s="6"/>
      <c r="GOC636" s="6"/>
      <c r="GOD636" s="6"/>
      <c r="GOE636" s="6"/>
      <c r="GOF636" s="6"/>
      <c r="GOG636" s="6"/>
      <c r="GOH636" s="6"/>
      <c r="GOI636" s="6"/>
      <c r="GOJ636" s="6"/>
      <c r="GOK636" s="6"/>
      <c r="GOL636" s="6"/>
      <c r="GOM636" s="6"/>
      <c r="GON636" s="6"/>
      <c r="GOO636" s="6"/>
      <c r="GOP636" s="6"/>
      <c r="GOQ636" s="6"/>
      <c r="GOR636" s="6"/>
      <c r="GOS636" s="6"/>
      <c r="GOT636" s="6"/>
      <c r="GOU636" s="6"/>
      <c r="GOV636" s="6"/>
      <c r="GOW636" s="6"/>
      <c r="GOX636" s="6"/>
      <c r="GOY636" s="6"/>
      <c r="GOZ636" s="6"/>
      <c r="GPA636" s="6"/>
      <c r="GPB636" s="6"/>
      <c r="GPC636" s="6"/>
      <c r="GPD636" s="6"/>
      <c r="GPE636" s="6"/>
      <c r="GPF636" s="6"/>
      <c r="GPG636" s="6"/>
      <c r="GPH636" s="6"/>
      <c r="GPI636" s="6"/>
      <c r="GPJ636" s="6"/>
      <c r="GPK636" s="6"/>
      <c r="GPL636" s="6"/>
      <c r="GPM636" s="6"/>
      <c r="GPN636" s="6"/>
      <c r="GPO636" s="6"/>
      <c r="GPP636" s="6"/>
      <c r="GPQ636" s="6"/>
      <c r="GPR636" s="6"/>
      <c r="GPS636" s="6"/>
      <c r="GPT636" s="6"/>
      <c r="GPU636" s="6"/>
      <c r="GPV636" s="6"/>
      <c r="GPW636" s="6"/>
      <c r="GPX636" s="6"/>
      <c r="GPY636" s="6"/>
      <c r="GPZ636" s="6"/>
      <c r="GQA636" s="6"/>
      <c r="GQB636" s="6"/>
      <c r="GQC636" s="6"/>
      <c r="GQD636" s="6"/>
      <c r="GQE636" s="6"/>
      <c r="GQF636" s="6"/>
      <c r="GQG636" s="6"/>
      <c r="GQH636" s="6"/>
      <c r="GQI636" s="6"/>
      <c r="GQJ636" s="6"/>
      <c r="GQK636" s="6"/>
      <c r="GQL636" s="6"/>
      <c r="GQM636" s="6"/>
      <c r="GQN636" s="6"/>
      <c r="GQO636" s="6"/>
      <c r="GQP636" s="6"/>
      <c r="GQQ636" s="6"/>
      <c r="GQR636" s="6"/>
      <c r="GQS636" s="6"/>
      <c r="GQT636" s="6"/>
      <c r="GQU636" s="6"/>
      <c r="GQV636" s="6"/>
      <c r="GQW636" s="6"/>
      <c r="GQX636" s="6"/>
      <c r="GQY636" s="6"/>
      <c r="GQZ636" s="6"/>
      <c r="GRA636" s="6"/>
      <c r="GRB636" s="6"/>
      <c r="GRC636" s="6"/>
      <c r="GRD636" s="6"/>
      <c r="GRE636" s="6"/>
      <c r="GRF636" s="6"/>
      <c r="GRG636" s="6"/>
      <c r="GRH636" s="6"/>
      <c r="GRI636" s="6"/>
      <c r="GRJ636" s="6"/>
      <c r="GRK636" s="6"/>
      <c r="GRL636" s="6"/>
      <c r="GRM636" s="6"/>
      <c r="GRN636" s="6"/>
      <c r="GRO636" s="6"/>
      <c r="GRP636" s="6"/>
      <c r="GRQ636" s="6"/>
      <c r="GRR636" s="6"/>
      <c r="GRS636" s="6"/>
      <c r="GRT636" s="6"/>
      <c r="GRU636" s="6"/>
      <c r="GRV636" s="6"/>
      <c r="GRW636" s="6"/>
      <c r="GRX636" s="6"/>
      <c r="GRY636" s="6"/>
      <c r="GRZ636" s="6"/>
      <c r="GSA636" s="6"/>
      <c r="GSB636" s="6"/>
      <c r="GSC636" s="6"/>
      <c r="GSD636" s="6"/>
      <c r="GSE636" s="6"/>
      <c r="GSF636" s="6"/>
      <c r="GSG636" s="6"/>
      <c r="GSH636" s="6"/>
      <c r="GSI636" s="6"/>
      <c r="GSJ636" s="6"/>
      <c r="GSK636" s="6"/>
      <c r="GSL636" s="6"/>
      <c r="GSM636" s="6"/>
      <c r="GSN636" s="6"/>
      <c r="GSO636" s="6"/>
      <c r="GSP636" s="6"/>
      <c r="GSQ636" s="6"/>
      <c r="GSR636" s="6"/>
      <c r="GSS636" s="6"/>
      <c r="GST636" s="6"/>
      <c r="GSU636" s="6"/>
      <c r="GSV636" s="6"/>
      <c r="GSW636" s="6"/>
      <c r="GSX636" s="6"/>
      <c r="GSY636" s="6"/>
      <c r="GSZ636" s="6"/>
      <c r="GTA636" s="6"/>
      <c r="GTB636" s="6"/>
      <c r="GTC636" s="6"/>
      <c r="GTD636" s="6"/>
      <c r="GTE636" s="6"/>
      <c r="GTF636" s="6"/>
      <c r="GTG636" s="6"/>
      <c r="GTH636" s="6"/>
      <c r="GTI636" s="6"/>
      <c r="GTJ636" s="6"/>
      <c r="GTK636" s="6"/>
      <c r="GTL636" s="6"/>
      <c r="GTM636" s="6"/>
      <c r="GTN636" s="6"/>
      <c r="GTO636" s="6"/>
      <c r="GTP636" s="6"/>
      <c r="GTQ636" s="6"/>
      <c r="GTR636" s="6"/>
      <c r="GTS636" s="6"/>
      <c r="GTT636" s="6"/>
      <c r="GTU636" s="6"/>
      <c r="GTV636" s="6"/>
      <c r="GTW636" s="6"/>
      <c r="GTX636" s="6"/>
      <c r="GTY636" s="6"/>
      <c r="GTZ636" s="6"/>
      <c r="GUA636" s="6"/>
      <c r="GUB636" s="6"/>
      <c r="GUC636" s="6"/>
      <c r="GUD636" s="6"/>
      <c r="GUE636" s="6"/>
      <c r="GUF636" s="6"/>
      <c r="GUG636" s="6"/>
      <c r="GUH636" s="6"/>
      <c r="GUI636" s="6"/>
      <c r="GUJ636" s="6"/>
      <c r="GUK636" s="6"/>
      <c r="GUL636" s="6"/>
      <c r="GUM636" s="6"/>
      <c r="GUN636" s="6"/>
      <c r="GUO636" s="6"/>
      <c r="GUP636" s="6"/>
      <c r="GUQ636" s="6"/>
      <c r="GUR636" s="6"/>
      <c r="GUS636" s="6"/>
      <c r="GUT636" s="6"/>
      <c r="GUU636" s="6"/>
      <c r="GUV636" s="6"/>
      <c r="GUW636" s="6"/>
      <c r="GUX636" s="6"/>
      <c r="GUY636" s="6"/>
      <c r="GUZ636" s="6"/>
      <c r="GVA636" s="6"/>
      <c r="GVB636" s="6"/>
      <c r="GVC636" s="6"/>
      <c r="GVD636" s="6"/>
      <c r="GVE636" s="6"/>
      <c r="GVF636" s="6"/>
      <c r="GVG636" s="6"/>
      <c r="GVH636" s="6"/>
      <c r="GVI636" s="6"/>
      <c r="GVJ636" s="6"/>
      <c r="GVK636" s="6"/>
      <c r="GVL636" s="6"/>
      <c r="GVM636" s="6"/>
      <c r="GVN636" s="6"/>
      <c r="GVO636" s="6"/>
      <c r="GVP636" s="6"/>
      <c r="GVQ636" s="6"/>
      <c r="GVR636" s="6"/>
      <c r="GVS636" s="6"/>
      <c r="GVT636" s="6"/>
      <c r="GVU636" s="6"/>
      <c r="GVV636" s="6"/>
      <c r="GVW636" s="6"/>
      <c r="GVX636" s="6"/>
      <c r="GVY636" s="6"/>
      <c r="GVZ636" s="6"/>
      <c r="GWA636" s="6"/>
      <c r="GWB636" s="6"/>
      <c r="GWC636" s="6"/>
      <c r="GWD636" s="6"/>
      <c r="GWE636" s="6"/>
      <c r="GWF636" s="6"/>
      <c r="GWG636" s="6"/>
      <c r="GWH636" s="6"/>
      <c r="GWI636" s="6"/>
      <c r="GWJ636" s="6"/>
      <c r="GWK636" s="6"/>
      <c r="GWL636" s="6"/>
      <c r="GWM636" s="6"/>
      <c r="GWN636" s="6"/>
      <c r="GWO636" s="6"/>
      <c r="GWP636" s="6"/>
      <c r="GWQ636" s="6"/>
      <c r="GWR636" s="6"/>
      <c r="GWS636" s="6"/>
      <c r="GWT636" s="6"/>
      <c r="GWU636" s="6"/>
      <c r="GWV636" s="6"/>
      <c r="GWW636" s="6"/>
      <c r="GWX636" s="6"/>
      <c r="GWY636" s="6"/>
      <c r="GWZ636" s="6"/>
      <c r="GXA636" s="6"/>
      <c r="GXB636" s="6"/>
      <c r="GXC636" s="6"/>
      <c r="GXD636" s="6"/>
      <c r="GXE636" s="6"/>
      <c r="GXF636" s="6"/>
      <c r="GXG636" s="6"/>
      <c r="GXH636" s="6"/>
      <c r="GXI636" s="6"/>
      <c r="GXJ636" s="6"/>
      <c r="GXK636" s="6"/>
      <c r="GXL636" s="6"/>
      <c r="GXM636" s="6"/>
      <c r="GXN636" s="6"/>
      <c r="GXO636" s="6"/>
      <c r="GXP636" s="6"/>
      <c r="GXQ636" s="6"/>
      <c r="GXR636" s="6"/>
      <c r="GXS636" s="6"/>
      <c r="GXT636" s="6"/>
      <c r="GXU636" s="6"/>
      <c r="GXV636" s="6"/>
      <c r="GXW636" s="6"/>
      <c r="GXX636" s="6"/>
      <c r="GXY636" s="6"/>
      <c r="GXZ636" s="6"/>
      <c r="GYA636" s="6"/>
      <c r="GYB636" s="6"/>
      <c r="GYC636" s="6"/>
      <c r="GYD636" s="6"/>
      <c r="GYE636" s="6"/>
      <c r="GYF636" s="6"/>
      <c r="GYG636" s="6"/>
      <c r="GYH636" s="6"/>
      <c r="GYI636" s="6"/>
      <c r="GYJ636" s="6"/>
      <c r="GYK636" s="6"/>
      <c r="GYL636" s="6"/>
      <c r="GYM636" s="6"/>
      <c r="GYN636" s="6"/>
      <c r="GYO636" s="6"/>
      <c r="GYP636" s="6"/>
      <c r="GYQ636" s="6"/>
      <c r="GYR636" s="6"/>
      <c r="GYS636" s="6"/>
      <c r="GYT636" s="6"/>
      <c r="GYU636" s="6"/>
      <c r="GYV636" s="6"/>
      <c r="GYW636" s="6"/>
      <c r="GYX636" s="6"/>
      <c r="GYY636" s="6"/>
      <c r="GYZ636" s="6"/>
      <c r="GZA636" s="6"/>
      <c r="GZB636" s="6"/>
      <c r="GZC636" s="6"/>
      <c r="GZD636" s="6"/>
      <c r="GZE636" s="6"/>
      <c r="GZF636" s="6"/>
      <c r="GZG636" s="6"/>
      <c r="GZH636" s="6"/>
      <c r="GZI636" s="6"/>
      <c r="GZJ636" s="6"/>
      <c r="GZK636" s="6"/>
      <c r="GZL636" s="6"/>
      <c r="GZM636" s="6"/>
      <c r="GZN636" s="6"/>
      <c r="GZO636" s="6"/>
      <c r="GZP636" s="6"/>
      <c r="GZQ636" s="6"/>
      <c r="GZR636" s="6"/>
      <c r="GZS636" s="6"/>
      <c r="GZT636" s="6"/>
      <c r="GZU636" s="6"/>
      <c r="GZV636" s="6"/>
      <c r="GZW636" s="6"/>
      <c r="GZX636" s="6"/>
      <c r="GZY636" s="6"/>
      <c r="GZZ636" s="6"/>
      <c r="HAA636" s="6"/>
      <c r="HAB636" s="6"/>
      <c r="HAC636" s="6"/>
      <c r="HAD636" s="6"/>
      <c r="HAE636" s="6"/>
      <c r="HAF636" s="6"/>
      <c r="HAG636" s="6"/>
      <c r="HAH636" s="6"/>
      <c r="HAI636" s="6"/>
      <c r="HAJ636" s="6"/>
      <c r="HAK636" s="6"/>
      <c r="HAL636" s="6"/>
      <c r="HAM636" s="6"/>
      <c r="HAN636" s="6"/>
      <c r="HAO636" s="6"/>
      <c r="HAP636" s="6"/>
      <c r="HAQ636" s="6"/>
      <c r="HAR636" s="6"/>
      <c r="HAS636" s="6"/>
      <c r="HAT636" s="6"/>
      <c r="HAU636" s="6"/>
      <c r="HAV636" s="6"/>
      <c r="HAW636" s="6"/>
      <c r="HAX636" s="6"/>
      <c r="HAY636" s="6"/>
      <c r="HAZ636" s="6"/>
      <c r="HBA636" s="6"/>
      <c r="HBB636" s="6"/>
      <c r="HBC636" s="6"/>
      <c r="HBD636" s="6"/>
      <c r="HBE636" s="6"/>
      <c r="HBF636" s="6"/>
      <c r="HBG636" s="6"/>
      <c r="HBH636" s="6"/>
      <c r="HBI636" s="6"/>
      <c r="HBJ636" s="6"/>
      <c r="HBK636" s="6"/>
      <c r="HBL636" s="6"/>
      <c r="HBM636" s="6"/>
      <c r="HBN636" s="6"/>
      <c r="HBO636" s="6"/>
      <c r="HBP636" s="6"/>
      <c r="HBQ636" s="6"/>
      <c r="HBR636" s="6"/>
      <c r="HBS636" s="6"/>
      <c r="HBT636" s="6"/>
      <c r="HBU636" s="6"/>
      <c r="HBV636" s="6"/>
      <c r="HBW636" s="6"/>
      <c r="HBX636" s="6"/>
      <c r="HBY636" s="6"/>
      <c r="HBZ636" s="6"/>
      <c r="HCA636" s="6"/>
      <c r="HCB636" s="6"/>
      <c r="HCC636" s="6"/>
      <c r="HCD636" s="6"/>
      <c r="HCE636" s="6"/>
      <c r="HCF636" s="6"/>
      <c r="HCG636" s="6"/>
      <c r="HCH636" s="6"/>
      <c r="HCI636" s="6"/>
      <c r="HCJ636" s="6"/>
      <c r="HCK636" s="6"/>
      <c r="HCL636" s="6"/>
      <c r="HCM636" s="6"/>
      <c r="HCN636" s="6"/>
      <c r="HCO636" s="6"/>
      <c r="HCP636" s="6"/>
      <c r="HCQ636" s="6"/>
      <c r="HCR636" s="6"/>
      <c r="HCS636" s="6"/>
      <c r="HCT636" s="6"/>
      <c r="HCU636" s="6"/>
      <c r="HCV636" s="6"/>
      <c r="HCW636" s="6"/>
      <c r="HCX636" s="6"/>
      <c r="HCY636" s="6"/>
      <c r="HCZ636" s="6"/>
      <c r="HDA636" s="6"/>
      <c r="HDB636" s="6"/>
      <c r="HDC636" s="6"/>
      <c r="HDD636" s="6"/>
      <c r="HDE636" s="6"/>
      <c r="HDF636" s="6"/>
      <c r="HDG636" s="6"/>
      <c r="HDH636" s="6"/>
      <c r="HDI636" s="6"/>
      <c r="HDJ636" s="6"/>
      <c r="HDK636" s="6"/>
      <c r="HDL636" s="6"/>
      <c r="HDM636" s="6"/>
      <c r="HDN636" s="6"/>
      <c r="HDO636" s="6"/>
      <c r="HDP636" s="6"/>
      <c r="HDQ636" s="6"/>
      <c r="HDR636" s="6"/>
      <c r="HDS636" s="6"/>
      <c r="HDT636" s="6"/>
      <c r="HDU636" s="6"/>
      <c r="HDV636" s="6"/>
      <c r="HDW636" s="6"/>
      <c r="HDX636" s="6"/>
      <c r="HDY636" s="6"/>
      <c r="HDZ636" s="6"/>
      <c r="HEA636" s="6"/>
      <c r="HEB636" s="6"/>
      <c r="HEC636" s="6"/>
      <c r="HED636" s="6"/>
      <c r="HEE636" s="6"/>
      <c r="HEF636" s="6"/>
      <c r="HEG636" s="6"/>
      <c r="HEH636" s="6"/>
      <c r="HEI636" s="6"/>
      <c r="HEJ636" s="6"/>
      <c r="HEK636" s="6"/>
      <c r="HEL636" s="6"/>
      <c r="HEM636" s="6"/>
      <c r="HEN636" s="6"/>
      <c r="HEO636" s="6"/>
      <c r="HEP636" s="6"/>
      <c r="HEQ636" s="6"/>
      <c r="HER636" s="6"/>
      <c r="HES636" s="6"/>
      <c r="HET636" s="6"/>
      <c r="HEU636" s="6"/>
      <c r="HEV636" s="6"/>
      <c r="HEW636" s="6"/>
      <c r="HEX636" s="6"/>
      <c r="HEY636" s="6"/>
      <c r="HEZ636" s="6"/>
      <c r="HFA636" s="6"/>
      <c r="HFB636" s="6"/>
      <c r="HFC636" s="6"/>
      <c r="HFD636" s="6"/>
      <c r="HFE636" s="6"/>
      <c r="HFF636" s="6"/>
      <c r="HFG636" s="6"/>
      <c r="HFH636" s="6"/>
      <c r="HFI636" s="6"/>
      <c r="HFJ636" s="6"/>
      <c r="HFK636" s="6"/>
      <c r="HFL636" s="6"/>
      <c r="HFM636" s="6"/>
      <c r="HFN636" s="6"/>
      <c r="HFO636" s="6"/>
      <c r="HFP636" s="6"/>
      <c r="HFQ636" s="6"/>
      <c r="HFR636" s="6"/>
      <c r="HFS636" s="6"/>
      <c r="HFT636" s="6"/>
      <c r="HFU636" s="6"/>
      <c r="HFV636" s="6"/>
      <c r="HFW636" s="6"/>
      <c r="HFX636" s="6"/>
      <c r="HFY636" s="6"/>
      <c r="HFZ636" s="6"/>
      <c r="HGA636" s="6"/>
      <c r="HGB636" s="6"/>
      <c r="HGC636" s="6"/>
      <c r="HGD636" s="6"/>
      <c r="HGE636" s="6"/>
      <c r="HGF636" s="6"/>
      <c r="HGG636" s="6"/>
      <c r="HGH636" s="6"/>
      <c r="HGI636" s="6"/>
      <c r="HGJ636" s="6"/>
      <c r="HGK636" s="6"/>
      <c r="HGL636" s="6"/>
      <c r="HGM636" s="6"/>
      <c r="HGN636" s="6"/>
      <c r="HGO636" s="6"/>
      <c r="HGP636" s="6"/>
      <c r="HGQ636" s="6"/>
      <c r="HGR636" s="6"/>
      <c r="HGS636" s="6"/>
      <c r="HGT636" s="6"/>
      <c r="HGU636" s="6"/>
      <c r="HGV636" s="6"/>
      <c r="HGW636" s="6"/>
      <c r="HGX636" s="6"/>
      <c r="HGY636" s="6"/>
      <c r="HGZ636" s="6"/>
      <c r="HHA636" s="6"/>
      <c r="HHB636" s="6"/>
      <c r="HHC636" s="6"/>
      <c r="HHD636" s="6"/>
      <c r="HHE636" s="6"/>
      <c r="HHF636" s="6"/>
      <c r="HHG636" s="6"/>
      <c r="HHH636" s="6"/>
      <c r="HHI636" s="6"/>
      <c r="HHJ636" s="6"/>
      <c r="HHK636" s="6"/>
      <c r="HHL636" s="6"/>
      <c r="HHM636" s="6"/>
      <c r="HHN636" s="6"/>
      <c r="HHO636" s="6"/>
      <c r="HHP636" s="6"/>
      <c r="HHQ636" s="6"/>
      <c r="HHR636" s="6"/>
      <c r="HHS636" s="6"/>
      <c r="HHT636" s="6"/>
      <c r="HHU636" s="6"/>
      <c r="HHV636" s="6"/>
      <c r="HHW636" s="6"/>
      <c r="HHX636" s="6"/>
      <c r="HHY636" s="6"/>
      <c r="HHZ636" s="6"/>
      <c r="HIA636" s="6"/>
      <c r="HIB636" s="6"/>
      <c r="HIC636" s="6"/>
      <c r="HID636" s="6"/>
      <c r="HIE636" s="6"/>
      <c r="HIF636" s="6"/>
      <c r="HIG636" s="6"/>
      <c r="HIH636" s="6"/>
      <c r="HII636" s="6"/>
      <c r="HIJ636" s="6"/>
      <c r="HIK636" s="6"/>
      <c r="HIL636" s="6"/>
      <c r="HIM636" s="6"/>
      <c r="HIN636" s="6"/>
      <c r="HIO636" s="6"/>
      <c r="HIP636" s="6"/>
      <c r="HIQ636" s="6"/>
      <c r="HIR636" s="6"/>
      <c r="HIS636" s="6"/>
      <c r="HIT636" s="6"/>
      <c r="HIU636" s="6"/>
      <c r="HIV636" s="6"/>
      <c r="HIW636" s="6"/>
      <c r="HIX636" s="6"/>
      <c r="HIY636" s="6"/>
      <c r="HIZ636" s="6"/>
      <c r="HJA636" s="6"/>
      <c r="HJB636" s="6"/>
      <c r="HJC636" s="6"/>
      <c r="HJD636" s="6"/>
      <c r="HJE636" s="6"/>
      <c r="HJF636" s="6"/>
      <c r="HJG636" s="6"/>
      <c r="HJH636" s="6"/>
      <c r="HJI636" s="6"/>
      <c r="HJJ636" s="6"/>
      <c r="HJK636" s="6"/>
      <c r="HJL636" s="6"/>
      <c r="HJM636" s="6"/>
      <c r="HJN636" s="6"/>
      <c r="HJO636" s="6"/>
      <c r="HJP636" s="6"/>
      <c r="HJQ636" s="6"/>
      <c r="HJR636" s="6"/>
      <c r="HJS636" s="6"/>
      <c r="HJT636" s="6"/>
      <c r="HJU636" s="6"/>
      <c r="HJV636" s="6"/>
      <c r="HJW636" s="6"/>
      <c r="HJX636" s="6"/>
      <c r="HJY636" s="6"/>
      <c r="HJZ636" s="6"/>
      <c r="HKA636" s="6"/>
      <c r="HKB636" s="6"/>
      <c r="HKC636" s="6"/>
      <c r="HKD636" s="6"/>
      <c r="HKE636" s="6"/>
      <c r="HKF636" s="6"/>
      <c r="HKG636" s="6"/>
      <c r="HKH636" s="6"/>
      <c r="HKI636" s="6"/>
      <c r="HKJ636" s="6"/>
      <c r="HKK636" s="6"/>
      <c r="HKL636" s="6"/>
      <c r="HKM636" s="6"/>
      <c r="HKN636" s="6"/>
      <c r="HKO636" s="6"/>
      <c r="HKP636" s="6"/>
      <c r="HKQ636" s="6"/>
      <c r="HKR636" s="6"/>
      <c r="HKS636" s="6"/>
      <c r="HKT636" s="6"/>
      <c r="HKU636" s="6"/>
      <c r="HKV636" s="6"/>
      <c r="HKW636" s="6"/>
      <c r="HKX636" s="6"/>
      <c r="HKY636" s="6"/>
      <c r="HKZ636" s="6"/>
      <c r="HLA636" s="6"/>
      <c r="HLB636" s="6"/>
      <c r="HLC636" s="6"/>
      <c r="HLD636" s="6"/>
      <c r="HLE636" s="6"/>
      <c r="HLF636" s="6"/>
      <c r="HLG636" s="6"/>
      <c r="HLH636" s="6"/>
      <c r="HLI636" s="6"/>
      <c r="HLJ636" s="6"/>
      <c r="HLK636" s="6"/>
      <c r="HLL636" s="6"/>
      <c r="HLM636" s="6"/>
      <c r="HLN636" s="6"/>
      <c r="HLO636" s="6"/>
      <c r="HLP636" s="6"/>
      <c r="HLQ636" s="6"/>
      <c r="HLR636" s="6"/>
      <c r="HLS636" s="6"/>
      <c r="HLT636" s="6"/>
      <c r="HLU636" s="6"/>
      <c r="HLV636" s="6"/>
      <c r="HLW636" s="6"/>
      <c r="HLX636" s="6"/>
      <c r="HLY636" s="6"/>
      <c r="HLZ636" s="6"/>
      <c r="HMA636" s="6"/>
      <c r="HMB636" s="6"/>
      <c r="HMC636" s="6"/>
      <c r="HMD636" s="6"/>
      <c r="HME636" s="6"/>
      <c r="HMF636" s="6"/>
      <c r="HMG636" s="6"/>
      <c r="HMH636" s="6"/>
      <c r="HMI636" s="6"/>
      <c r="HMJ636" s="6"/>
      <c r="HMK636" s="6"/>
      <c r="HML636" s="6"/>
      <c r="HMM636" s="6"/>
      <c r="HMN636" s="6"/>
      <c r="HMO636" s="6"/>
      <c r="HMP636" s="6"/>
      <c r="HMQ636" s="6"/>
      <c r="HMR636" s="6"/>
      <c r="HMS636" s="6"/>
      <c r="HMT636" s="6"/>
      <c r="HMU636" s="6"/>
      <c r="HMV636" s="6"/>
      <c r="HMW636" s="6"/>
      <c r="HMX636" s="6"/>
      <c r="HMY636" s="6"/>
      <c r="HMZ636" s="6"/>
      <c r="HNA636" s="6"/>
      <c r="HNB636" s="6"/>
      <c r="HNC636" s="6"/>
      <c r="HND636" s="6"/>
      <c r="HNE636" s="6"/>
      <c r="HNF636" s="6"/>
      <c r="HNG636" s="6"/>
      <c r="HNH636" s="6"/>
      <c r="HNI636" s="6"/>
      <c r="HNJ636" s="6"/>
      <c r="HNK636" s="6"/>
      <c r="HNL636" s="6"/>
      <c r="HNM636" s="6"/>
      <c r="HNN636" s="6"/>
      <c r="HNO636" s="6"/>
      <c r="HNP636" s="6"/>
      <c r="HNQ636" s="6"/>
      <c r="HNR636" s="6"/>
      <c r="HNS636" s="6"/>
      <c r="HNT636" s="6"/>
      <c r="HNU636" s="6"/>
      <c r="HNV636" s="6"/>
      <c r="HNW636" s="6"/>
      <c r="HNX636" s="6"/>
      <c r="HNY636" s="6"/>
      <c r="HNZ636" s="6"/>
      <c r="HOA636" s="6"/>
      <c r="HOB636" s="6"/>
      <c r="HOC636" s="6"/>
      <c r="HOD636" s="6"/>
      <c r="HOE636" s="6"/>
      <c r="HOF636" s="6"/>
      <c r="HOG636" s="6"/>
      <c r="HOH636" s="6"/>
      <c r="HOI636" s="6"/>
      <c r="HOJ636" s="6"/>
      <c r="HOK636" s="6"/>
      <c r="HOL636" s="6"/>
      <c r="HOM636" s="6"/>
      <c r="HON636" s="6"/>
      <c r="HOO636" s="6"/>
      <c r="HOP636" s="6"/>
      <c r="HOQ636" s="6"/>
      <c r="HOR636" s="6"/>
      <c r="HOS636" s="6"/>
      <c r="HOT636" s="6"/>
      <c r="HOU636" s="6"/>
      <c r="HOV636" s="6"/>
      <c r="HOW636" s="6"/>
      <c r="HOX636" s="6"/>
      <c r="HOY636" s="6"/>
      <c r="HOZ636" s="6"/>
      <c r="HPA636" s="6"/>
      <c r="HPB636" s="6"/>
      <c r="HPC636" s="6"/>
      <c r="HPD636" s="6"/>
      <c r="HPE636" s="6"/>
      <c r="HPF636" s="6"/>
      <c r="HPG636" s="6"/>
      <c r="HPH636" s="6"/>
      <c r="HPI636" s="6"/>
      <c r="HPJ636" s="6"/>
      <c r="HPK636" s="6"/>
      <c r="HPL636" s="6"/>
      <c r="HPM636" s="6"/>
      <c r="HPN636" s="6"/>
      <c r="HPO636" s="6"/>
      <c r="HPP636" s="6"/>
      <c r="HPQ636" s="6"/>
      <c r="HPR636" s="6"/>
      <c r="HPS636" s="6"/>
      <c r="HPT636" s="6"/>
      <c r="HPU636" s="6"/>
      <c r="HPV636" s="6"/>
      <c r="HPW636" s="6"/>
      <c r="HPX636" s="6"/>
      <c r="HPY636" s="6"/>
      <c r="HPZ636" s="6"/>
      <c r="HQA636" s="6"/>
      <c r="HQB636" s="6"/>
      <c r="HQC636" s="6"/>
      <c r="HQD636" s="6"/>
      <c r="HQE636" s="6"/>
      <c r="HQF636" s="6"/>
      <c r="HQG636" s="6"/>
      <c r="HQH636" s="6"/>
      <c r="HQI636" s="6"/>
      <c r="HQJ636" s="6"/>
      <c r="HQK636" s="6"/>
      <c r="HQL636" s="6"/>
      <c r="HQM636" s="6"/>
      <c r="HQN636" s="6"/>
      <c r="HQO636" s="6"/>
      <c r="HQP636" s="6"/>
      <c r="HQQ636" s="6"/>
      <c r="HQR636" s="6"/>
      <c r="HQS636" s="6"/>
      <c r="HQT636" s="6"/>
      <c r="HQU636" s="6"/>
      <c r="HQV636" s="6"/>
      <c r="HQW636" s="6"/>
      <c r="HQX636" s="6"/>
      <c r="HQY636" s="6"/>
      <c r="HQZ636" s="6"/>
      <c r="HRA636" s="6"/>
      <c r="HRB636" s="6"/>
      <c r="HRC636" s="6"/>
      <c r="HRD636" s="6"/>
      <c r="HRE636" s="6"/>
      <c r="HRF636" s="6"/>
      <c r="HRG636" s="6"/>
      <c r="HRH636" s="6"/>
      <c r="HRI636" s="6"/>
      <c r="HRJ636" s="6"/>
      <c r="HRK636" s="6"/>
      <c r="HRL636" s="6"/>
      <c r="HRM636" s="6"/>
      <c r="HRN636" s="6"/>
      <c r="HRO636" s="6"/>
      <c r="HRP636" s="6"/>
      <c r="HRQ636" s="6"/>
      <c r="HRR636" s="6"/>
      <c r="HRS636" s="6"/>
      <c r="HRT636" s="6"/>
      <c r="HRU636" s="6"/>
      <c r="HRV636" s="6"/>
      <c r="HRW636" s="6"/>
      <c r="HRX636" s="6"/>
      <c r="HRY636" s="6"/>
      <c r="HRZ636" s="6"/>
      <c r="HSA636" s="6"/>
      <c r="HSB636" s="6"/>
      <c r="HSC636" s="6"/>
      <c r="HSD636" s="6"/>
      <c r="HSE636" s="6"/>
      <c r="HSF636" s="6"/>
      <c r="HSG636" s="6"/>
      <c r="HSH636" s="6"/>
      <c r="HSI636" s="6"/>
      <c r="HSJ636" s="6"/>
      <c r="HSK636" s="6"/>
      <c r="HSL636" s="6"/>
      <c r="HSM636" s="6"/>
      <c r="HSN636" s="6"/>
      <c r="HSO636" s="6"/>
      <c r="HSP636" s="6"/>
      <c r="HSQ636" s="6"/>
      <c r="HSR636" s="6"/>
      <c r="HSS636" s="6"/>
      <c r="HST636" s="6"/>
      <c r="HSU636" s="6"/>
      <c r="HSV636" s="6"/>
      <c r="HSW636" s="6"/>
      <c r="HSX636" s="6"/>
      <c r="HSY636" s="6"/>
      <c r="HSZ636" s="6"/>
      <c r="HTA636" s="6"/>
      <c r="HTB636" s="6"/>
      <c r="HTC636" s="6"/>
      <c r="HTD636" s="6"/>
      <c r="HTE636" s="6"/>
      <c r="HTF636" s="6"/>
      <c r="HTG636" s="6"/>
      <c r="HTH636" s="6"/>
      <c r="HTI636" s="6"/>
      <c r="HTJ636" s="6"/>
      <c r="HTK636" s="6"/>
      <c r="HTL636" s="6"/>
      <c r="HTM636" s="6"/>
      <c r="HTN636" s="6"/>
      <c r="HTO636" s="6"/>
      <c r="HTP636" s="6"/>
      <c r="HTQ636" s="6"/>
      <c r="HTR636" s="6"/>
      <c r="HTS636" s="6"/>
      <c r="HTT636" s="6"/>
      <c r="HTU636" s="6"/>
      <c r="HTV636" s="6"/>
      <c r="HTW636" s="6"/>
      <c r="HTX636" s="6"/>
      <c r="HTY636" s="6"/>
      <c r="HTZ636" s="6"/>
      <c r="HUA636" s="6"/>
      <c r="HUB636" s="6"/>
      <c r="HUC636" s="6"/>
      <c r="HUD636" s="6"/>
      <c r="HUE636" s="6"/>
      <c r="HUF636" s="6"/>
      <c r="HUG636" s="6"/>
      <c r="HUH636" s="6"/>
      <c r="HUI636" s="6"/>
      <c r="HUJ636" s="6"/>
      <c r="HUK636" s="6"/>
      <c r="HUL636" s="6"/>
      <c r="HUM636" s="6"/>
      <c r="HUN636" s="6"/>
      <c r="HUO636" s="6"/>
      <c r="HUP636" s="6"/>
      <c r="HUQ636" s="6"/>
      <c r="HUR636" s="6"/>
      <c r="HUS636" s="6"/>
      <c r="HUT636" s="6"/>
      <c r="HUU636" s="6"/>
      <c r="HUV636" s="6"/>
      <c r="HUW636" s="6"/>
      <c r="HUX636" s="6"/>
      <c r="HUY636" s="6"/>
      <c r="HUZ636" s="6"/>
      <c r="HVA636" s="6"/>
      <c r="HVB636" s="6"/>
      <c r="HVC636" s="6"/>
      <c r="HVD636" s="6"/>
      <c r="HVE636" s="6"/>
      <c r="HVF636" s="6"/>
      <c r="HVG636" s="6"/>
      <c r="HVH636" s="6"/>
      <c r="HVI636" s="6"/>
      <c r="HVJ636" s="6"/>
      <c r="HVK636" s="6"/>
      <c r="HVL636" s="6"/>
      <c r="HVM636" s="6"/>
      <c r="HVN636" s="6"/>
      <c r="HVO636" s="6"/>
      <c r="HVP636" s="6"/>
      <c r="HVQ636" s="6"/>
      <c r="HVR636" s="6"/>
      <c r="HVS636" s="6"/>
      <c r="HVT636" s="6"/>
      <c r="HVU636" s="6"/>
      <c r="HVV636" s="6"/>
      <c r="HVW636" s="6"/>
      <c r="HVX636" s="6"/>
      <c r="HVY636" s="6"/>
      <c r="HVZ636" s="6"/>
      <c r="HWA636" s="6"/>
      <c r="HWB636" s="6"/>
      <c r="HWC636" s="6"/>
      <c r="HWD636" s="6"/>
      <c r="HWE636" s="6"/>
      <c r="HWF636" s="6"/>
      <c r="HWG636" s="6"/>
      <c r="HWH636" s="6"/>
      <c r="HWI636" s="6"/>
      <c r="HWJ636" s="6"/>
      <c r="HWK636" s="6"/>
      <c r="HWL636" s="6"/>
      <c r="HWM636" s="6"/>
      <c r="HWN636" s="6"/>
      <c r="HWO636" s="6"/>
      <c r="HWP636" s="6"/>
      <c r="HWQ636" s="6"/>
      <c r="HWR636" s="6"/>
      <c r="HWS636" s="6"/>
      <c r="HWT636" s="6"/>
      <c r="HWU636" s="6"/>
      <c r="HWV636" s="6"/>
      <c r="HWW636" s="6"/>
      <c r="HWX636" s="6"/>
      <c r="HWY636" s="6"/>
      <c r="HWZ636" s="6"/>
      <c r="HXA636" s="6"/>
      <c r="HXB636" s="6"/>
      <c r="HXC636" s="6"/>
      <c r="HXD636" s="6"/>
      <c r="HXE636" s="6"/>
      <c r="HXF636" s="6"/>
      <c r="HXG636" s="6"/>
      <c r="HXH636" s="6"/>
      <c r="HXI636" s="6"/>
      <c r="HXJ636" s="6"/>
      <c r="HXK636" s="6"/>
      <c r="HXL636" s="6"/>
      <c r="HXM636" s="6"/>
      <c r="HXN636" s="6"/>
      <c r="HXO636" s="6"/>
      <c r="HXP636" s="6"/>
      <c r="HXQ636" s="6"/>
      <c r="HXR636" s="6"/>
      <c r="HXS636" s="6"/>
      <c r="HXT636" s="6"/>
      <c r="HXU636" s="6"/>
      <c r="HXV636" s="6"/>
      <c r="HXW636" s="6"/>
      <c r="HXX636" s="6"/>
      <c r="HXY636" s="6"/>
      <c r="HXZ636" s="6"/>
      <c r="HYA636" s="6"/>
      <c r="HYB636" s="6"/>
      <c r="HYC636" s="6"/>
      <c r="HYD636" s="6"/>
      <c r="HYE636" s="6"/>
      <c r="HYF636" s="6"/>
      <c r="HYG636" s="6"/>
      <c r="HYH636" s="6"/>
      <c r="HYI636" s="6"/>
      <c r="HYJ636" s="6"/>
      <c r="HYK636" s="6"/>
      <c r="HYL636" s="6"/>
      <c r="HYM636" s="6"/>
      <c r="HYN636" s="6"/>
      <c r="HYO636" s="6"/>
      <c r="HYP636" s="6"/>
      <c r="HYQ636" s="6"/>
      <c r="HYR636" s="6"/>
      <c r="HYS636" s="6"/>
      <c r="HYT636" s="6"/>
      <c r="HYU636" s="6"/>
      <c r="HYV636" s="6"/>
      <c r="HYW636" s="6"/>
      <c r="HYX636" s="6"/>
      <c r="HYY636" s="6"/>
      <c r="HYZ636" s="6"/>
      <c r="HZA636" s="6"/>
      <c r="HZB636" s="6"/>
      <c r="HZC636" s="6"/>
      <c r="HZD636" s="6"/>
      <c r="HZE636" s="6"/>
      <c r="HZF636" s="6"/>
      <c r="HZG636" s="6"/>
      <c r="HZH636" s="6"/>
      <c r="HZI636" s="6"/>
      <c r="HZJ636" s="6"/>
      <c r="HZK636" s="6"/>
      <c r="HZL636" s="6"/>
      <c r="HZM636" s="6"/>
      <c r="HZN636" s="6"/>
      <c r="HZO636" s="6"/>
      <c r="HZP636" s="6"/>
      <c r="HZQ636" s="6"/>
      <c r="HZR636" s="6"/>
      <c r="HZS636" s="6"/>
      <c r="HZT636" s="6"/>
      <c r="HZU636" s="6"/>
      <c r="HZV636" s="6"/>
      <c r="HZW636" s="6"/>
      <c r="HZX636" s="6"/>
      <c r="HZY636" s="6"/>
      <c r="HZZ636" s="6"/>
      <c r="IAA636" s="6"/>
      <c r="IAB636" s="6"/>
      <c r="IAC636" s="6"/>
      <c r="IAD636" s="6"/>
      <c r="IAE636" s="6"/>
      <c r="IAF636" s="6"/>
      <c r="IAG636" s="6"/>
      <c r="IAH636" s="6"/>
      <c r="IAI636" s="6"/>
      <c r="IAJ636" s="6"/>
      <c r="IAK636" s="6"/>
      <c r="IAL636" s="6"/>
      <c r="IAM636" s="6"/>
      <c r="IAN636" s="6"/>
      <c r="IAO636" s="6"/>
      <c r="IAP636" s="6"/>
      <c r="IAQ636" s="6"/>
      <c r="IAR636" s="6"/>
      <c r="IAS636" s="6"/>
      <c r="IAT636" s="6"/>
      <c r="IAU636" s="6"/>
      <c r="IAV636" s="6"/>
      <c r="IAW636" s="6"/>
      <c r="IAX636" s="6"/>
      <c r="IAY636" s="6"/>
      <c r="IAZ636" s="6"/>
      <c r="IBA636" s="6"/>
      <c r="IBB636" s="6"/>
      <c r="IBC636" s="6"/>
      <c r="IBD636" s="6"/>
      <c r="IBE636" s="6"/>
      <c r="IBF636" s="6"/>
      <c r="IBG636" s="6"/>
      <c r="IBH636" s="6"/>
      <c r="IBI636" s="6"/>
      <c r="IBJ636" s="6"/>
      <c r="IBK636" s="6"/>
      <c r="IBL636" s="6"/>
      <c r="IBM636" s="6"/>
      <c r="IBN636" s="6"/>
      <c r="IBO636" s="6"/>
      <c r="IBP636" s="6"/>
      <c r="IBQ636" s="6"/>
      <c r="IBR636" s="6"/>
      <c r="IBS636" s="6"/>
      <c r="IBT636" s="6"/>
      <c r="IBU636" s="6"/>
      <c r="IBV636" s="6"/>
      <c r="IBW636" s="6"/>
      <c r="IBX636" s="6"/>
      <c r="IBY636" s="6"/>
      <c r="IBZ636" s="6"/>
      <c r="ICA636" s="6"/>
      <c r="ICB636" s="6"/>
      <c r="ICC636" s="6"/>
      <c r="ICD636" s="6"/>
      <c r="ICE636" s="6"/>
      <c r="ICF636" s="6"/>
      <c r="ICG636" s="6"/>
      <c r="ICH636" s="6"/>
      <c r="ICI636" s="6"/>
      <c r="ICJ636" s="6"/>
      <c r="ICK636" s="6"/>
      <c r="ICL636" s="6"/>
      <c r="ICM636" s="6"/>
      <c r="ICN636" s="6"/>
      <c r="ICO636" s="6"/>
      <c r="ICP636" s="6"/>
      <c r="ICQ636" s="6"/>
      <c r="ICR636" s="6"/>
      <c r="ICS636" s="6"/>
      <c r="ICT636" s="6"/>
      <c r="ICU636" s="6"/>
      <c r="ICV636" s="6"/>
      <c r="ICW636" s="6"/>
      <c r="ICX636" s="6"/>
      <c r="ICY636" s="6"/>
      <c r="ICZ636" s="6"/>
      <c r="IDA636" s="6"/>
      <c r="IDB636" s="6"/>
      <c r="IDC636" s="6"/>
      <c r="IDD636" s="6"/>
      <c r="IDE636" s="6"/>
      <c r="IDF636" s="6"/>
      <c r="IDG636" s="6"/>
      <c r="IDH636" s="6"/>
      <c r="IDI636" s="6"/>
      <c r="IDJ636" s="6"/>
      <c r="IDK636" s="6"/>
      <c r="IDL636" s="6"/>
      <c r="IDM636" s="6"/>
      <c r="IDN636" s="6"/>
      <c r="IDO636" s="6"/>
      <c r="IDP636" s="6"/>
      <c r="IDQ636" s="6"/>
      <c r="IDR636" s="6"/>
      <c r="IDS636" s="6"/>
      <c r="IDT636" s="6"/>
      <c r="IDU636" s="6"/>
      <c r="IDV636" s="6"/>
      <c r="IDW636" s="6"/>
      <c r="IDX636" s="6"/>
      <c r="IDY636" s="6"/>
      <c r="IDZ636" s="6"/>
      <c r="IEA636" s="6"/>
      <c r="IEB636" s="6"/>
      <c r="IEC636" s="6"/>
      <c r="IED636" s="6"/>
      <c r="IEE636" s="6"/>
      <c r="IEF636" s="6"/>
      <c r="IEG636" s="6"/>
      <c r="IEH636" s="6"/>
      <c r="IEI636" s="6"/>
      <c r="IEJ636" s="6"/>
      <c r="IEK636" s="6"/>
      <c r="IEL636" s="6"/>
      <c r="IEM636" s="6"/>
      <c r="IEN636" s="6"/>
      <c r="IEO636" s="6"/>
      <c r="IEP636" s="6"/>
      <c r="IEQ636" s="6"/>
      <c r="IER636" s="6"/>
      <c r="IES636" s="6"/>
      <c r="IET636" s="6"/>
      <c r="IEU636" s="6"/>
      <c r="IEV636" s="6"/>
      <c r="IEW636" s="6"/>
      <c r="IEX636" s="6"/>
      <c r="IEY636" s="6"/>
      <c r="IEZ636" s="6"/>
      <c r="IFA636" s="6"/>
      <c r="IFB636" s="6"/>
      <c r="IFC636" s="6"/>
      <c r="IFD636" s="6"/>
      <c r="IFE636" s="6"/>
      <c r="IFF636" s="6"/>
      <c r="IFG636" s="6"/>
      <c r="IFH636" s="6"/>
      <c r="IFI636" s="6"/>
      <c r="IFJ636" s="6"/>
      <c r="IFK636" s="6"/>
      <c r="IFL636" s="6"/>
      <c r="IFM636" s="6"/>
      <c r="IFN636" s="6"/>
      <c r="IFO636" s="6"/>
      <c r="IFP636" s="6"/>
      <c r="IFQ636" s="6"/>
      <c r="IFR636" s="6"/>
      <c r="IFS636" s="6"/>
      <c r="IFT636" s="6"/>
      <c r="IFU636" s="6"/>
      <c r="IFV636" s="6"/>
      <c r="IFW636" s="6"/>
      <c r="IFX636" s="6"/>
      <c r="IFY636" s="6"/>
      <c r="IFZ636" s="6"/>
      <c r="IGA636" s="6"/>
      <c r="IGB636" s="6"/>
      <c r="IGC636" s="6"/>
      <c r="IGD636" s="6"/>
      <c r="IGE636" s="6"/>
      <c r="IGF636" s="6"/>
      <c r="IGG636" s="6"/>
      <c r="IGH636" s="6"/>
      <c r="IGI636" s="6"/>
      <c r="IGJ636" s="6"/>
      <c r="IGK636" s="6"/>
      <c r="IGL636" s="6"/>
      <c r="IGM636" s="6"/>
      <c r="IGN636" s="6"/>
      <c r="IGO636" s="6"/>
      <c r="IGP636" s="6"/>
      <c r="IGQ636" s="6"/>
      <c r="IGR636" s="6"/>
      <c r="IGS636" s="6"/>
      <c r="IGT636" s="6"/>
      <c r="IGU636" s="6"/>
      <c r="IGV636" s="6"/>
      <c r="IGW636" s="6"/>
      <c r="IGX636" s="6"/>
      <c r="IGY636" s="6"/>
      <c r="IGZ636" s="6"/>
      <c r="IHA636" s="6"/>
      <c r="IHB636" s="6"/>
      <c r="IHC636" s="6"/>
      <c r="IHD636" s="6"/>
      <c r="IHE636" s="6"/>
      <c r="IHF636" s="6"/>
      <c r="IHG636" s="6"/>
      <c r="IHH636" s="6"/>
      <c r="IHI636" s="6"/>
      <c r="IHJ636" s="6"/>
      <c r="IHK636" s="6"/>
      <c r="IHL636" s="6"/>
      <c r="IHM636" s="6"/>
      <c r="IHN636" s="6"/>
      <c r="IHO636" s="6"/>
      <c r="IHP636" s="6"/>
      <c r="IHQ636" s="6"/>
      <c r="IHR636" s="6"/>
      <c r="IHS636" s="6"/>
      <c r="IHT636" s="6"/>
      <c r="IHU636" s="6"/>
      <c r="IHV636" s="6"/>
      <c r="IHW636" s="6"/>
      <c r="IHX636" s="6"/>
      <c r="IHY636" s="6"/>
      <c r="IHZ636" s="6"/>
      <c r="IIA636" s="6"/>
      <c r="IIB636" s="6"/>
      <c r="IIC636" s="6"/>
      <c r="IID636" s="6"/>
      <c r="IIE636" s="6"/>
      <c r="IIF636" s="6"/>
      <c r="IIG636" s="6"/>
      <c r="IIH636" s="6"/>
      <c r="III636" s="6"/>
      <c r="IIJ636" s="6"/>
      <c r="IIK636" s="6"/>
      <c r="IIL636" s="6"/>
      <c r="IIM636" s="6"/>
      <c r="IIN636" s="6"/>
      <c r="IIO636" s="6"/>
      <c r="IIP636" s="6"/>
      <c r="IIQ636" s="6"/>
      <c r="IIR636" s="6"/>
      <c r="IIS636" s="6"/>
      <c r="IIT636" s="6"/>
      <c r="IIU636" s="6"/>
      <c r="IIV636" s="6"/>
      <c r="IIW636" s="6"/>
      <c r="IIX636" s="6"/>
      <c r="IIY636" s="6"/>
      <c r="IIZ636" s="6"/>
      <c r="IJA636" s="6"/>
      <c r="IJB636" s="6"/>
      <c r="IJC636" s="6"/>
      <c r="IJD636" s="6"/>
      <c r="IJE636" s="6"/>
      <c r="IJF636" s="6"/>
      <c r="IJG636" s="6"/>
      <c r="IJH636" s="6"/>
      <c r="IJI636" s="6"/>
      <c r="IJJ636" s="6"/>
      <c r="IJK636" s="6"/>
      <c r="IJL636" s="6"/>
      <c r="IJM636" s="6"/>
      <c r="IJN636" s="6"/>
      <c r="IJO636" s="6"/>
      <c r="IJP636" s="6"/>
      <c r="IJQ636" s="6"/>
      <c r="IJR636" s="6"/>
      <c r="IJS636" s="6"/>
      <c r="IJT636" s="6"/>
      <c r="IJU636" s="6"/>
      <c r="IJV636" s="6"/>
      <c r="IJW636" s="6"/>
      <c r="IJX636" s="6"/>
      <c r="IJY636" s="6"/>
      <c r="IJZ636" s="6"/>
      <c r="IKA636" s="6"/>
      <c r="IKB636" s="6"/>
      <c r="IKC636" s="6"/>
      <c r="IKD636" s="6"/>
      <c r="IKE636" s="6"/>
      <c r="IKF636" s="6"/>
      <c r="IKG636" s="6"/>
      <c r="IKH636" s="6"/>
      <c r="IKI636" s="6"/>
      <c r="IKJ636" s="6"/>
      <c r="IKK636" s="6"/>
      <c r="IKL636" s="6"/>
      <c r="IKM636" s="6"/>
      <c r="IKN636" s="6"/>
      <c r="IKO636" s="6"/>
      <c r="IKP636" s="6"/>
      <c r="IKQ636" s="6"/>
      <c r="IKR636" s="6"/>
      <c r="IKS636" s="6"/>
      <c r="IKT636" s="6"/>
      <c r="IKU636" s="6"/>
      <c r="IKV636" s="6"/>
      <c r="IKW636" s="6"/>
      <c r="IKX636" s="6"/>
      <c r="IKY636" s="6"/>
      <c r="IKZ636" s="6"/>
      <c r="ILA636" s="6"/>
      <c r="ILB636" s="6"/>
      <c r="ILC636" s="6"/>
      <c r="ILD636" s="6"/>
      <c r="ILE636" s="6"/>
      <c r="ILF636" s="6"/>
      <c r="ILG636" s="6"/>
      <c r="ILH636" s="6"/>
      <c r="ILI636" s="6"/>
      <c r="ILJ636" s="6"/>
      <c r="ILK636" s="6"/>
      <c r="ILL636" s="6"/>
      <c r="ILM636" s="6"/>
      <c r="ILN636" s="6"/>
      <c r="ILO636" s="6"/>
      <c r="ILP636" s="6"/>
      <c r="ILQ636" s="6"/>
      <c r="ILR636" s="6"/>
      <c r="ILS636" s="6"/>
      <c r="ILT636" s="6"/>
      <c r="ILU636" s="6"/>
      <c r="ILV636" s="6"/>
      <c r="ILW636" s="6"/>
      <c r="ILX636" s="6"/>
      <c r="ILY636" s="6"/>
      <c r="ILZ636" s="6"/>
      <c r="IMA636" s="6"/>
      <c r="IMB636" s="6"/>
      <c r="IMC636" s="6"/>
      <c r="IMD636" s="6"/>
      <c r="IME636" s="6"/>
      <c r="IMF636" s="6"/>
      <c r="IMG636" s="6"/>
      <c r="IMH636" s="6"/>
      <c r="IMI636" s="6"/>
      <c r="IMJ636" s="6"/>
      <c r="IMK636" s="6"/>
      <c r="IML636" s="6"/>
      <c r="IMM636" s="6"/>
      <c r="IMN636" s="6"/>
      <c r="IMO636" s="6"/>
      <c r="IMP636" s="6"/>
      <c r="IMQ636" s="6"/>
      <c r="IMR636" s="6"/>
      <c r="IMS636" s="6"/>
      <c r="IMT636" s="6"/>
      <c r="IMU636" s="6"/>
      <c r="IMV636" s="6"/>
      <c r="IMW636" s="6"/>
      <c r="IMX636" s="6"/>
      <c r="IMY636" s="6"/>
      <c r="IMZ636" s="6"/>
      <c r="INA636" s="6"/>
      <c r="INB636" s="6"/>
      <c r="INC636" s="6"/>
      <c r="IND636" s="6"/>
      <c r="INE636" s="6"/>
      <c r="INF636" s="6"/>
      <c r="ING636" s="6"/>
      <c r="INH636" s="6"/>
      <c r="INI636" s="6"/>
      <c r="INJ636" s="6"/>
      <c r="INK636" s="6"/>
      <c r="INL636" s="6"/>
      <c r="INM636" s="6"/>
      <c r="INN636" s="6"/>
      <c r="INO636" s="6"/>
      <c r="INP636" s="6"/>
      <c r="INQ636" s="6"/>
      <c r="INR636" s="6"/>
      <c r="INS636" s="6"/>
      <c r="INT636" s="6"/>
      <c r="INU636" s="6"/>
      <c r="INV636" s="6"/>
      <c r="INW636" s="6"/>
      <c r="INX636" s="6"/>
      <c r="INY636" s="6"/>
      <c r="INZ636" s="6"/>
      <c r="IOA636" s="6"/>
      <c r="IOB636" s="6"/>
      <c r="IOC636" s="6"/>
      <c r="IOD636" s="6"/>
      <c r="IOE636" s="6"/>
      <c r="IOF636" s="6"/>
      <c r="IOG636" s="6"/>
      <c r="IOH636" s="6"/>
      <c r="IOI636" s="6"/>
      <c r="IOJ636" s="6"/>
      <c r="IOK636" s="6"/>
      <c r="IOL636" s="6"/>
      <c r="IOM636" s="6"/>
      <c r="ION636" s="6"/>
      <c r="IOO636" s="6"/>
      <c r="IOP636" s="6"/>
      <c r="IOQ636" s="6"/>
      <c r="IOR636" s="6"/>
      <c r="IOS636" s="6"/>
      <c r="IOT636" s="6"/>
      <c r="IOU636" s="6"/>
      <c r="IOV636" s="6"/>
      <c r="IOW636" s="6"/>
      <c r="IOX636" s="6"/>
      <c r="IOY636" s="6"/>
      <c r="IOZ636" s="6"/>
      <c r="IPA636" s="6"/>
      <c r="IPB636" s="6"/>
      <c r="IPC636" s="6"/>
      <c r="IPD636" s="6"/>
      <c r="IPE636" s="6"/>
      <c r="IPF636" s="6"/>
      <c r="IPG636" s="6"/>
      <c r="IPH636" s="6"/>
      <c r="IPI636" s="6"/>
      <c r="IPJ636" s="6"/>
      <c r="IPK636" s="6"/>
      <c r="IPL636" s="6"/>
      <c r="IPM636" s="6"/>
      <c r="IPN636" s="6"/>
      <c r="IPO636" s="6"/>
      <c r="IPP636" s="6"/>
      <c r="IPQ636" s="6"/>
      <c r="IPR636" s="6"/>
      <c r="IPS636" s="6"/>
      <c r="IPT636" s="6"/>
      <c r="IPU636" s="6"/>
      <c r="IPV636" s="6"/>
      <c r="IPW636" s="6"/>
      <c r="IPX636" s="6"/>
      <c r="IPY636" s="6"/>
      <c r="IPZ636" s="6"/>
      <c r="IQA636" s="6"/>
      <c r="IQB636" s="6"/>
      <c r="IQC636" s="6"/>
      <c r="IQD636" s="6"/>
      <c r="IQE636" s="6"/>
      <c r="IQF636" s="6"/>
      <c r="IQG636" s="6"/>
      <c r="IQH636" s="6"/>
      <c r="IQI636" s="6"/>
      <c r="IQJ636" s="6"/>
      <c r="IQK636" s="6"/>
      <c r="IQL636" s="6"/>
      <c r="IQM636" s="6"/>
      <c r="IQN636" s="6"/>
      <c r="IQO636" s="6"/>
      <c r="IQP636" s="6"/>
      <c r="IQQ636" s="6"/>
      <c r="IQR636" s="6"/>
      <c r="IQS636" s="6"/>
      <c r="IQT636" s="6"/>
      <c r="IQU636" s="6"/>
      <c r="IQV636" s="6"/>
      <c r="IQW636" s="6"/>
      <c r="IQX636" s="6"/>
      <c r="IQY636" s="6"/>
      <c r="IQZ636" s="6"/>
      <c r="IRA636" s="6"/>
      <c r="IRB636" s="6"/>
      <c r="IRC636" s="6"/>
      <c r="IRD636" s="6"/>
      <c r="IRE636" s="6"/>
      <c r="IRF636" s="6"/>
      <c r="IRG636" s="6"/>
      <c r="IRH636" s="6"/>
      <c r="IRI636" s="6"/>
      <c r="IRJ636" s="6"/>
      <c r="IRK636" s="6"/>
      <c r="IRL636" s="6"/>
      <c r="IRM636" s="6"/>
      <c r="IRN636" s="6"/>
      <c r="IRO636" s="6"/>
      <c r="IRP636" s="6"/>
      <c r="IRQ636" s="6"/>
      <c r="IRR636" s="6"/>
      <c r="IRS636" s="6"/>
      <c r="IRT636" s="6"/>
      <c r="IRU636" s="6"/>
      <c r="IRV636" s="6"/>
      <c r="IRW636" s="6"/>
      <c r="IRX636" s="6"/>
      <c r="IRY636" s="6"/>
      <c r="IRZ636" s="6"/>
      <c r="ISA636" s="6"/>
      <c r="ISB636" s="6"/>
      <c r="ISC636" s="6"/>
      <c r="ISD636" s="6"/>
      <c r="ISE636" s="6"/>
      <c r="ISF636" s="6"/>
      <c r="ISG636" s="6"/>
      <c r="ISH636" s="6"/>
      <c r="ISI636" s="6"/>
      <c r="ISJ636" s="6"/>
      <c r="ISK636" s="6"/>
      <c r="ISL636" s="6"/>
      <c r="ISM636" s="6"/>
      <c r="ISN636" s="6"/>
      <c r="ISO636" s="6"/>
      <c r="ISP636" s="6"/>
      <c r="ISQ636" s="6"/>
      <c r="ISR636" s="6"/>
      <c r="ISS636" s="6"/>
      <c r="IST636" s="6"/>
      <c r="ISU636" s="6"/>
      <c r="ISV636" s="6"/>
      <c r="ISW636" s="6"/>
      <c r="ISX636" s="6"/>
      <c r="ISY636" s="6"/>
      <c r="ISZ636" s="6"/>
      <c r="ITA636" s="6"/>
      <c r="ITB636" s="6"/>
      <c r="ITC636" s="6"/>
      <c r="ITD636" s="6"/>
      <c r="ITE636" s="6"/>
      <c r="ITF636" s="6"/>
      <c r="ITG636" s="6"/>
      <c r="ITH636" s="6"/>
      <c r="ITI636" s="6"/>
      <c r="ITJ636" s="6"/>
      <c r="ITK636" s="6"/>
      <c r="ITL636" s="6"/>
      <c r="ITM636" s="6"/>
      <c r="ITN636" s="6"/>
      <c r="ITO636" s="6"/>
      <c r="ITP636" s="6"/>
      <c r="ITQ636" s="6"/>
      <c r="ITR636" s="6"/>
      <c r="ITS636" s="6"/>
      <c r="ITT636" s="6"/>
      <c r="ITU636" s="6"/>
      <c r="ITV636" s="6"/>
      <c r="ITW636" s="6"/>
      <c r="ITX636" s="6"/>
      <c r="ITY636" s="6"/>
      <c r="ITZ636" s="6"/>
      <c r="IUA636" s="6"/>
      <c r="IUB636" s="6"/>
      <c r="IUC636" s="6"/>
      <c r="IUD636" s="6"/>
      <c r="IUE636" s="6"/>
      <c r="IUF636" s="6"/>
      <c r="IUG636" s="6"/>
      <c r="IUH636" s="6"/>
      <c r="IUI636" s="6"/>
      <c r="IUJ636" s="6"/>
      <c r="IUK636" s="6"/>
      <c r="IUL636" s="6"/>
      <c r="IUM636" s="6"/>
      <c r="IUN636" s="6"/>
      <c r="IUO636" s="6"/>
      <c r="IUP636" s="6"/>
      <c r="IUQ636" s="6"/>
      <c r="IUR636" s="6"/>
      <c r="IUS636" s="6"/>
      <c r="IUT636" s="6"/>
      <c r="IUU636" s="6"/>
      <c r="IUV636" s="6"/>
      <c r="IUW636" s="6"/>
      <c r="IUX636" s="6"/>
      <c r="IUY636" s="6"/>
      <c r="IUZ636" s="6"/>
      <c r="IVA636" s="6"/>
      <c r="IVB636" s="6"/>
      <c r="IVC636" s="6"/>
      <c r="IVD636" s="6"/>
      <c r="IVE636" s="6"/>
      <c r="IVF636" s="6"/>
      <c r="IVG636" s="6"/>
      <c r="IVH636" s="6"/>
      <c r="IVI636" s="6"/>
      <c r="IVJ636" s="6"/>
      <c r="IVK636" s="6"/>
      <c r="IVL636" s="6"/>
      <c r="IVM636" s="6"/>
      <c r="IVN636" s="6"/>
      <c r="IVO636" s="6"/>
      <c r="IVP636" s="6"/>
      <c r="IVQ636" s="6"/>
      <c r="IVR636" s="6"/>
      <c r="IVS636" s="6"/>
      <c r="IVT636" s="6"/>
      <c r="IVU636" s="6"/>
      <c r="IVV636" s="6"/>
      <c r="IVW636" s="6"/>
      <c r="IVX636" s="6"/>
      <c r="IVY636" s="6"/>
      <c r="IVZ636" s="6"/>
      <c r="IWA636" s="6"/>
      <c r="IWB636" s="6"/>
      <c r="IWC636" s="6"/>
      <c r="IWD636" s="6"/>
      <c r="IWE636" s="6"/>
      <c r="IWF636" s="6"/>
      <c r="IWG636" s="6"/>
      <c r="IWH636" s="6"/>
      <c r="IWI636" s="6"/>
      <c r="IWJ636" s="6"/>
      <c r="IWK636" s="6"/>
      <c r="IWL636" s="6"/>
      <c r="IWM636" s="6"/>
      <c r="IWN636" s="6"/>
      <c r="IWO636" s="6"/>
      <c r="IWP636" s="6"/>
      <c r="IWQ636" s="6"/>
      <c r="IWR636" s="6"/>
      <c r="IWS636" s="6"/>
      <c r="IWT636" s="6"/>
      <c r="IWU636" s="6"/>
      <c r="IWV636" s="6"/>
      <c r="IWW636" s="6"/>
      <c r="IWX636" s="6"/>
      <c r="IWY636" s="6"/>
      <c r="IWZ636" s="6"/>
      <c r="IXA636" s="6"/>
      <c r="IXB636" s="6"/>
      <c r="IXC636" s="6"/>
      <c r="IXD636" s="6"/>
      <c r="IXE636" s="6"/>
      <c r="IXF636" s="6"/>
      <c r="IXG636" s="6"/>
      <c r="IXH636" s="6"/>
      <c r="IXI636" s="6"/>
      <c r="IXJ636" s="6"/>
      <c r="IXK636" s="6"/>
      <c r="IXL636" s="6"/>
      <c r="IXM636" s="6"/>
      <c r="IXN636" s="6"/>
      <c r="IXO636" s="6"/>
      <c r="IXP636" s="6"/>
      <c r="IXQ636" s="6"/>
      <c r="IXR636" s="6"/>
      <c r="IXS636" s="6"/>
      <c r="IXT636" s="6"/>
      <c r="IXU636" s="6"/>
      <c r="IXV636" s="6"/>
      <c r="IXW636" s="6"/>
      <c r="IXX636" s="6"/>
      <c r="IXY636" s="6"/>
      <c r="IXZ636" s="6"/>
      <c r="IYA636" s="6"/>
      <c r="IYB636" s="6"/>
      <c r="IYC636" s="6"/>
      <c r="IYD636" s="6"/>
      <c r="IYE636" s="6"/>
      <c r="IYF636" s="6"/>
      <c r="IYG636" s="6"/>
      <c r="IYH636" s="6"/>
      <c r="IYI636" s="6"/>
      <c r="IYJ636" s="6"/>
      <c r="IYK636" s="6"/>
      <c r="IYL636" s="6"/>
      <c r="IYM636" s="6"/>
      <c r="IYN636" s="6"/>
      <c r="IYO636" s="6"/>
      <c r="IYP636" s="6"/>
      <c r="IYQ636" s="6"/>
      <c r="IYR636" s="6"/>
      <c r="IYS636" s="6"/>
      <c r="IYT636" s="6"/>
      <c r="IYU636" s="6"/>
      <c r="IYV636" s="6"/>
      <c r="IYW636" s="6"/>
      <c r="IYX636" s="6"/>
      <c r="IYY636" s="6"/>
      <c r="IYZ636" s="6"/>
      <c r="IZA636" s="6"/>
      <c r="IZB636" s="6"/>
      <c r="IZC636" s="6"/>
      <c r="IZD636" s="6"/>
      <c r="IZE636" s="6"/>
      <c r="IZF636" s="6"/>
      <c r="IZG636" s="6"/>
      <c r="IZH636" s="6"/>
      <c r="IZI636" s="6"/>
      <c r="IZJ636" s="6"/>
      <c r="IZK636" s="6"/>
      <c r="IZL636" s="6"/>
      <c r="IZM636" s="6"/>
      <c r="IZN636" s="6"/>
      <c r="IZO636" s="6"/>
      <c r="IZP636" s="6"/>
      <c r="IZQ636" s="6"/>
      <c r="IZR636" s="6"/>
      <c r="IZS636" s="6"/>
      <c r="IZT636" s="6"/>
      <c r="IZU636" s="6"/>
      <c r="IZV636" s="6"/>
      <c r="IZW636" s="6"/>
      <c r="IZX636" s="6"/>
      <c r="IZY636" s="6"/>
      <c r="IZZ636" s="6"/>
      <c r="JAA636" s="6"/>
      <c r="JAB636" s="6"/>
      <c r="JAC636" s="6"/>
      <c r="JAD636" s="6"/>
      <c r="JAE636" s="6"/>
      <c r="JAF636" s="6"/>
      <c r="JAG636" s="6"/>
      <c r="JAH636" s="6"/>
      <c r="JAI636" s="6"/>
      <c r="JAJ636" s="6"/>
      <c r="JAK636" s="6"/>
      <c r="JAL636" s="6"/>
      <c r="JAM636" s="6"/>
      <c r="JAN636" s="6"/>
      <c r="JAO636" s="6"/>
      <c r="JAP636" s="6"/>
      <c r="JAQ636" s="6"/>
      <c r="JAR636" s="6"/>
      <c r="JAS636" s="6"/>
      <c r="JAT636" s="6"/>
      <c r="JAU636" s="6"/>
      <c r="JAV636" s="6"/>
      <c r="JAW636" s="6"/>
      <c r="JAX636" s="6"/>
      <c r="JAY636" s="6"/>
      <c r="JAZ636" s="6"/>
      <c r="JBA636" s="6"/>
      <c r="JBB636" s="6"/>
      <c r="JBC636" s="6"/>
      <c r="JBD636" s="6"/>
      <c r="JBE636" s="6"/>
      <c r="JBF636" s="6"/>
      <c r="JBG636" s="6"/>
      <c r="JBH636" s="6"/>
      <c r="JBI636" s="6"/>
      <c r="JBJ636" s="6"/>
      <c r="JBK636" s="6"/>
      <c r="JBL636" s="6"/>
      <c r="JBM636" s="6"/>
      <c r="JBN636" s="6"/>
      <c r="JBO636" s="6"/>
      <c r="JBP636" s="6"/>
      <c r="JBQ636" s="6"/>
      <c r="JBR636" s="6"/>
      <c r="JBS636" s="6"/>
      <c r="JBT636" s="6"/>
      <c r="JBU636" s="6"/>
      <c r="JBV636" s="6"/>
      <c r="JBW636" s="6"/>
      <c r="JBX636" s="6"/>
      <c r="JBY636" s="6"/>
      <c r="JBZ636" s="6"/>
      <c r="JCA636" s="6"/>
      <c r="JCB636" s="6"/>
      <c r="JCC636" s="6"/>
      <c r="JCD636" s="6"/>
      <c r="JCE636" s="6"/>
      <c r="JCF636" s="6"/>
      <c r="JCG636" s="6"/>
      <c r="JCH636" s="6"/>
      <c r="JCI636" s="6"/>
      <c r="JCJ636" s="6"/>
      <c r="JCK636" s="6"/>
      <c r="JCL636" s="6"/>
      <c r="JCM636" s="6"/>
      <c r="JCN636" s="6"/>
      <c r="JCO636" s="6"/>
      <c r="JCP636" s="6"/>
      <c r="JCQ636" s="6"/>
      <c r="JCR636" s="6"/>
      <c r="JCS636" s="6"/>
      <c r="JCT636" s="6"/>
      <c r="JCU636" s="6"/>
      <c r="JCV636" s="6"/>
      <c r="JCW636" s="6"/>
      <c r="JCX636" s="6"/>
      <c r="JCY636" s="6"/>
      <c r="JCZ636" s="6"/>
      <c r="JDA636" s="6"/>
      <c r="JDB636" s="6"/>
      <c r="JDC636" s="6"/>
      <c r="JDD636" s="6"/>
      <c r="JDE636" s="6"/>
      <c r="JDF636" s="6"/>
      <c r="JDG636" s="6"/>
      <c r="JDH636" s="6"/>
      <c r="JDI636" s="6"/>
      <c r="JDJ636" s="6"/>
      <c r="JDK636" s="6"/>
      <c r="JDL636" s="6"/>
      <c r="JDM636" s="6"/>
      <c r="JDN636" s="6"/>
      <c r="JDO636" s="6"/>
      <c r="JDP636" s="6"/>
      <c r="JDQ636" s="6"/>
      <c r="JDR636" s="6"/>
      <c r="JDS636" s="6"/>
      <c r="JDT636" s="6"/>
      <c r="JDU636" s="6"/>
      <c r="JDV636" s="6"/>
      <c r="JDW636" s="6"/>
      <c r="JDX636" s="6"/>
      <c r="JDY636" s="6"/>
      <c r="JDZ636" s="6"/>
      <c r="JEA636" s="6"/>
      <c r="JEB636" s="6"/>
      <c r="JEC636" s="6"/>
      <c r="JED636" s="6"/>
      <c r="JEE636" s="6"/>
      <c r="JEF636" s="6"/>
      <c r="JEG636" s="6"/>
      <c r="JEH636" s="6"/>
      <c r="JEI636" s="6"/>
      <c r="JEJ636" s="6"/>
      <c r="JEK636" s="6"/>
      <c r="JEL636" s="6"/>
      <c r="JEM636" s="6"/>
      <c r="JEN636" s="6"/>
      <c r="JEO636" s="6"/>
      <c r="JEP636" s="6"/>
      <c r="JEQ636" s="6"/>
      <c r="JER636" s="6"/>
      <c r="JES636" s="6"/>
      <c r="JET636" s="6"/>
      <c r="JEU636" s="6"/>
      <c r="JEV636" s="6"/>
      <c r="JEW636" s="6"/>
      <c r="JEX636" s="6"/>
      <c r="JEY636" s="6"/>
      <c r="JEZ636" s="6"/>
      <c r="JFA636" s="6"/>
      <c r="JFB636" s="6"/>
      <c r="JFC636" s="6"/>
      <c r="JFD636" s="6"/>
      <c r="JFE636" s="6"/>
      <c r="JFF636" s="6"/>
      <c r="JFG636" s="6"/>
      <c r="JFH636" s="6"/>
      <c r="JFI636" s="6"/>
      <c r="JFJ636" s="6"/>
      <c r="JFK636" s="6"/>
      <c r="JFL636" s="6"/>
      <c r="JFM636" s="6"/>
      <c r="JFN636" s="6"/>
      <c r="JFO636" s="6"/>
      <c r="JFP636" s="6"/>
      <c r="JFQ636" s="6"/>
      <c r="JFR636" s="6"/>
      <c r="JFS636" s="6"/>
      <c r="JFT636" s="6"/>
      <c r="JFU636" s="6"/>
      <c r="JFV636" s="6"/>
      <c r="JFW636" s="6"/>
      <c r="JFX636" s="6"/>
      <c r="JFY636" s="6"/>
      <c r="JFZ636" s="6"/>
      <c r="JGA636" s="6"/>
      <c r="JGB636" s="6"/>
      <c r="JGC636" s="6"/>
      <c r="JGD636" s="6"/>
      <c r="JGE636" s="6"/>
      <c r="JGF636" s="6"/>
      <c r="JGG636" s="6"/>
      <c r="JGH636" s="6"/>
      <c r="JGI636" s="6"/>
      <c r="JGJ636" s="6"/>
      <c r="JGK636" s="6"/>
      <c r="JGL636" s="6"/>
      <c r="JGM636" s="6"/>
      <c r="JGN636" s="6"/>
      <c r="JGO636" s="6"/>
      <c r="JGP636" s="6"/>
      <c r="JGQ636" s="6"/>
      <c r="JGR636" s="6"/>
      <c r="JGS636" s="6"/>
      <c r="JGT636" s="6"/>
      <c r="JGU636" s="6"/>
      <c r="JGV636" s="6"/>
      <c r="JGW636" s="6"/>
      <c r="JGX636" s="6"/>
      <c r="JGY636" s="6"/>
      <c r="JGZ636" s="6"/>
      <c r="JHA636" s="6"/>
      <c r="JHB636" s="6"/>
      <c r="JHC636" s="6"/>
      <c r="JHD636" s="6"/>
      <c r="JHE636" s="6"/>
      <c r="JHF636" s="6"/>
      <c r="JHG636" s="6"/>
      <c r="JHH636" s="6"/>
      <c r="JHI636" s="6"/>
      <c r="JHJ636" s="6"/>
      <c r="JHK636" s="6"/>
      <c r="JHL636" s="6"/>
      <c r="JHM636" s="6"/>
      <c r="JHN636" s="6"/>
      <c r="JHO636" s="6"/>
      <c r="JHP636" s="6"/>
      <c r="JHQ636" s="6"/>
      <c r="JHR636" s="6"/>
      <c r="JHS636" s="6"/>
      <c r="JHT636" s="6"/>
      <c r="JHU636" s="6"/>
      <c r="JHV636" s="6"/>
      <c r="JHW636" s="6"/>
      <c r="JHX636" s="6"/>
      <c r="JHY636" s="6"/>
      <c r="JHZ636" s="6"/>
      <c r="JIA636" s="6"/>
      <c r="JIB636" s="6"/>
      <c r="JIC636" s="6"/>
      <c r="JID636" s="6"/>
      <c r="JIE636" s="6"/>
      <c r="JIF636" s="6"/>
      <c r="JIG636" s="6"/>
      <c r="JIH636" s="6"/>
      <c r="JII636" s="6"/>
      <c r="JIJ636" s="6"/>
      <c r="JIK636" s="6"/>
      <c r="JIL636" s="6"/>
      <c r="JIM636" s="6"/>
      <c r="JIN636" s="6"/>
      <c r="JIO636" s="6"/>
      <c r="JIP636" s="6"/>
      <c r="JIQ636" s="6"/>
      <c r="JIR636" s="6"/>
      <c r="JIS636" s="6"/>
      <c r="JIT636" s="6"/>
      <c r="JIU636" s="6"/>
      <c r="JIV636" s="6"/>
      <c r="JIW636" s="6"/>
      <c r="JIX636" s="6"/>
      <c r="JIY636" s="6"/>
      <c r="JIZ636" s="6"/>
      <c r="JJA636" s="6"/>
      <c r="JJB636" s="6"/>
      <c r="JJC636" s="6"/>
      <c r="JJD636" s="6"/>
      <c r="JJE636" s="6"/>
      <c r="JJF636" s="6"/>
      <c r="JJG636" s="6"/>
      <c r="JJH636" s="6"/>
      <c r="JJI636" s="6"/>
      <c r="JJJ636" s="6"/>
      <c r="JJK636" s="6"/>
      <c r="JJL636" s="6"/>
      <c r="JJM636" s="6"/>
      <c r="JJN636" s="6"/>
      <c r="JJO636" s="6"/>
      <c r="JJP636" s="6"/>
      <c r="JJQ636" s="6"/>
      <c r="JJR636" s="6"/>
      <c r="JJS636" s="6"/>
      <c r="JJT636" s="6"/>
      <c r="JJU636" s="6"/>
      <c r="JJV636" s="6"/>
      <c r="JJW636" s="6"/>
      <c r="JJX636" s="6"/>
      <c r="JJY636" s="6"/>
      <c r="JJZ636" s="6"/>
      <c r="JKA636" s="6"/>
      <c r="JKB636" s="6"/>
      <c r="JKC636" s="6"/>
      <c r="JKD636" s="6"/>
      <c r="JKE636" s="6"/>
      <c r="JKF636" s="6"/>
      <c r="JKG636" s="6"/>
      <c r="JKH636" s="6"/>
      <c r="JKI636" s="6"/>
      <c r="JKJ636" s="6"/>
      <c r="JKK636" s="6"/>
      <c r="JKL636" s="6"/>
      <c r="JKM636" s="6"/>
      <c r="JKN636" s="6"/>
      <c r="JKO636" s="6"/>
      <c r="JKP636" s="6"/>
      <c r="JKQ636" s="6"/>
      <c r="JKR636" s="6"/>
      <c r="JKS636" s="6"/>
      <c r="JKT636" s="6"/>
      <c r="JKU636" s="6"/>
      <c r="JKV636" s="6"/>
      <c r="JKW636" s="6"/>
      <c r="JKX636" s="6"/>
      <c r="JKY636" s="6"/>
      <c r="JKZ636" s="6"/>
      <c r="JLA636" s="6"/>
      <c r="JLB636" s="6"/>
      <c r="JLC636" s="6"/>
      <c r="JLD636" s="6"/>
      <c r="JLE636" s="6"/>
      <c r="JLF636" s="6"/>
      <c r="JLG636" s="6"/>
      <c r="JLH636" s="6"/>
      <c r="JLI636" s="6"/>
      <c r="JLJ636" s="6"/>
      <c r="JLK636" s="6"/>
      <c r="JLL636" s="6"/>
      <c r="JLM636" s="6"/>
      <c r="JLN636" s="6"/>
      <c r="JLO636" s="6"/>
      <c r="JLP636" s="6"/>
      <c r="JLQ636" s="6"/>
      <c r="JLR636" s="6"/>
      <c r="JLS636" s="6"/>
      <c r="JLT636" s="6"/>
      <c r="JLU636" s="6"/>
      <c r="JLV636" s="6"/>
      <c r="JLW636" s="6"/>
      <c r="JLX636" s="6"/>
      <c r="JLY636" s="6"/>
      <c r="JLZ636" s="6"/>
      <c r="JMA636" s="6"/>
      <c r="JMB636" s="6"/>
      <c r="JMC636" s="6"/>
      <c r="JMD636" s="6"/>
      <c r="JME636" s="6"/>
      <c r="JMF636" s="6"/>
      <c r="JMG636" s="6"/>
      <c r="JMH636" s="6"/>
      <c r="JMI636" s="6"/>
      <c r="JMJ636" s="6"/>
      <c r="JMK636" s="6"/>
      <c r="JML636" s="6"/>
      <c r="JMM636" s="6"/>
      <c r="JMN636" s="6"/>
      <c r="JMO636" s="6"/>
      <c r="JMP636" s="6"/>
      <c r="JMQ636" s="6"/>
      <c r="JMR636" s="6"/>
      <c r="JMS636" s="6"/>
      <c r="JMT636" s="6"/>
      <c r="JMU636" s="6"/>
      <c r="JMV636" s="6"/>
      <c r="JMW636" s="6"/>
      <c r="JMX636" s="6"/>
      <c r="JMY636" s="6"/>
      <c r="JMZ636" s="6"/>
      <c r="JNA636" s="6"/>
      <c r="JNB636" s="6"/>
      <c r="JNC636" s="6"/>
      <c r="JND636" s="6"/>
      <c r="JNE636" s="6"/>
      <c r="JNF636" s="6"/>
      <c r="JNG636" s="6"/>
      <c r="JNH636" s="6"/>
      <c r="JNI636" s="6"/>
      <c r="JNJ636" s="6"/>
      <c r="JNK636" s="6"/>
      <c r="JNL636" s="6"/>
      <c r="JNM636" s="6"/>
      <c r="JNN636" s="6"/>
      <c r="JNO636" s="6"/>
      <c r="JNP636" s="6"/>
      <c r="JNQ636" s="6"/>
      <c r="JNR636" s="6"/>
      <c r="JNS636" s="6"/>
      <c r="JNT636" s="6"/>
      <c r="JNU636" s="6"/>
      <c r="JNV636" s="6"/>
      <c r="JNW636" s="6"/>
      <c r="JNX636" s="6"/>
      <c r="JNY636" s="6"/>
      <c r="JNZ636" s="6"/>
      <c r="JOA636" s="6"/>
      <c r="JOB636" s="6"/>
      <c r="JOC636" s="6"/>
      <c r="JOD636" s="6"/>
      <c r="JOE636" s="6"/>
      <c r="JOF636" s="6"/>
      <c r="JOG636" s="6"/>
      <c r="JOH636" s="6"/>
      <c r="JOI636" s="6"/>
      <c r="JOJ636" s="6"/>
      <c r="JOK636" s="6"/>
      <c r="JOL636" s="6"/>
      <c r="JOM636" s="6"/>
      <c r="JON636" s="6"/>
      <c r="JOO636" s="6"/>
      <c r="JOP636" s="6"/>
      <c r="JOQ636" s="6"/>
      <c r="JOR636" s="6"/>
      <c r="JOS636" s="6"/>
      <c r="JOT636" s="6"/>
      <c r="JOU636" s="6"/>
      <c r="JOV636" s="6"/>
      <c r="JOW636" s="6"/>
      <c r="JOX636" s="6"/>
      <c r="JOY636" s="6"/>
      <c r="JOZ636" s="6"/>
      <c r="JPA636" s="6"/>
      <c r="JPB636" s="6"/>
      <c r="JPC636" s="6"/>
      <c r="JPD636" s="6"/>
      <c r="JPE636" s="6"/>
      <c r="JPF636" s="6"/>
      <c r="JPG636" s="6"/>
      <c r="JPH636" s="6"/>
      <c r="JPI636" s="6"/>
      <c r="JPJ636" s="6"/>
      <c r="JPK636" s="6"/>
      <c r="JPL636" s="6"/>
      <c r="JPM636" s="6"/>
      <c r="JPN636" s="6"/>
      <c r="JPO636" s="6"/>
      <c r="JPP636" s="6"/>
      <c r="JPQ636" s="6"/>
      <c r="JPR636" s="6"/>
      <c r="JPS636" s="6"/>
      <c r="JPT636" s="6"/>
      <c r="JPU636" s="6"/>
      <c r="JPV636" s="6"/>
      <c r="JPW636" s="6"/>
      <c r="JPX636" s="6"/>
      <c r="JPY636" s="6"/>
      <c r="JPZ636" s="6"/>
      <c r="JQA636" s="6"/>
      <c r="JQB636" s="6"/>
      <c r="JQC636" s="6"/>
      <c r="JQD636" s="6"/>
      <c r="JQE636" s="6"/>
      <c r="JQF636" s="6"/>
      <c r="JQG636" s="6"/>
      <c r="JQH636" s="6"/>
      <c r="JQI636" s="6"/>
      <c r="JQJ636" s="6"/>
      <c r="JQK636" s="6"/>
      <c r="JQL636" s="6"/>
      <c r="JQM636" s="6"/>
      <c r="JQN636" s="6"/>
      <c r="JQO636" s="6"/>
      <c r="JQP636" s="6"/>
      <c r="JQQ636" s="6"/>
      <c r="JQR636" s="6"/>
      <c r="JQS636" s="6"/>
      <c r="JQT636" s="6"/>
      <c r="JQU636" s="6"/>
      <c r="JQV636" s="6"/>
      <c r="JQW636" s="6"/>
      <c r="JQX636" s="6"/>
      <c r="JQY636" s="6"/>
      <c r="JQZ636" s="6"/>
      <c r="JRA636" s="6"/>
      <c r="JRB636" s="6"/>
      <c r="JRC636" s="6"/>
      <c r="JRD636" s="6"/>
      <c r="JRE636" s="6"/>
      <c r="JRF636" s="6"/>
      <c r="JRG636" s="6"/>
      <c r="JRH636" s="6"/>
      <c r="JRI636" s="6"/>
      <c r="JRJ636" s="6"/>
      <c r="JRK636" s="6"/>
      <c r="JRL636" s="6"/>
      <c r="JRM636" s="6"/>
      <c r="JRN636" s="6"/>
      <c r="JRO636" s="6"/>
      <c r="JRP636" s="6"/>
      <c r="JRQ636" s="6"/>
      <c r="JRR636" s="6"/>
      <c r="JRS636" s="6"/>
      <c r="JRT636" s="6"/>
      <c r="JRU636" s="6"/>
      <c r="JRV636" s="6"/>
      <c r="JRW636" s="6"/>
      <c r="JRX636" s="6"/>
      <c r="JRY636" s="6"/>
      <c r="JRZ636" s="6"/>
      <c r="JSA636" s="6"/>
      <c r="JSB636" s="6"/>
      <c r="JSC636" s="6"/>
      <c r="JSD636" s="6"/>
      <c r="JSE636" s="6"/>
      <c r="JSF636" s="6"/>
      <c r="JSG636" s="6"/>
      <c r="JSH636" s="6"/>
      <c r="JSI636" s="6"/>
      <c r="JSJ636" s="6"/>
      <c r="JSK636" s="6"/>
      <c r="JSL636" s="6"/>
      <c r="JSM636" s="6"/>
      <c r="JSN636" s="6"/>
      <c r="JSO636" s="6"/>
      <c r="JSP636" s="6"/>
      <c r="JSQ636" s="6"/>
      <c r="JSR636" s="6"/>
      <c r="JSS636" s="6"/>
      <c r="JST636" s="6"/>
      <c r="JSU636" s="6"/>
      <c r="JSV636" s="6"/>
      <c r="JSW636" s="6"/>
      <c r="JSX636" s="6"/>
      <c r="JSY636" s="6"/>
      <c r="JSZ636" s="6"/>
      <c r="JTA636" s="6"/>
      <c r="JTB636" s="6"/>
      <c r="JTC636" s="6"/>
      <c r="JTD636" s="6"/>
      <c r="JTE636" s="6"/>
      <c r="JTF636" s="6"/>
      <c r="JTG636" s="6"/>
      <c r="JTH636" s="6"/>
      <c r="JTI636" s="6"/>
      <c r="JTJ636" s="6"/>
      <c r="JTK636" s="6"/>
      <c r="JTL636" s="6"/>
      <c r="JTM636" s="6"/>
      <c r="JTN636" s="6"/>
      <c r="JTO636" s="6"/>
      <c r="JTP636" s="6"/>
      <c r="JTQ636" s="6"/>
      <c r="JTR636" s="6"/>
      <c r="JTS636" s="6"/>
      <c r="JTT636" s="6"/>
      <c r="JTU636" s="6"/>
      <c r="JTV636" s="6"/>
      <c r="JTW636" s="6"/>
      <c r="JTX636" s="6"/>
      <c r="JTY636" s="6"/>
      <c r="JTZ636" s="6"/>
      <c r="JUA636" s="6"/>
      <c r="JUB636" s="6"/>
      <c r="JUC636" s="6"/>
      <c r="JUD636" s="6"/>
      <c r="JUE636" s="6"/>
      <c r="JUF636" s="6"/>
      <c r="JUG636" s="6"/>
      <c r="JUH636" s="6"/>
      <c r="JUI636" s="6"/>
      <c r="JUJ636" s="6"/>
      <c r="JUK636" s="6"/>
      <c r="JUL636" s="6"/>
      <c r="JUM636" s="6"/>
      <c r="JUN636" s="6"/>
      <c r="JUO636" s="6"/>
      <c r="JUP636" s="6"/>
      <c r="JUQ636" s="6"/>
      <c r="JUR636" s="6"/>
      <c r="JUS636" s="6"/>
      <c r="JUT636" s="6"/>
      <c r="JUU636" s="6"/>
      <c r="JUV636" s="6"/>
      <c r="JUW636" s="6"/>
      <c r="JUX636" s="6"/>
      <c r="JUY636" s="6"/>
      <c r="JUZ636" s="6"/>
      <c r="JVA636" s="6"/>
      <c r="JVB636" s="6"/>
      <c r="JVC636" s="6"/>
      <c r="JVD636" s="6"/>
      <c r="JVE636" s="6"/>
      <c r="JVF636" s="6"/>
      <c r="JVG636" s="6"/>
      <c r="JVH636" s="6"/>
      <c r="JVI636" s="6"/>
      <c r="JVJ636" s="6"/>
      <c r="JVK636" s="6"/>
      <c r="JVL636" s="6"/>
      <c r="JVM636" s="6"/>
      <c r="JVN636" s="6"/>
      <c r="JVO636" s="6"/>
      <c r="JVP636" s="6"/>
      <c r="JVQ636" s="6"/>
      <c r="JVR636" s="6"/>
      <c r="JVS636" s="6"/>
      <c r="JVT636" s="6"/>
      <c r="JVU636" s="6"/>
      <c r="JVV636" s="6"/>
      <c r="JVW636" s="6"/>
      <c r="JVX636" s="6"/>
      <c r="JVY636" s="6"/>
      <c r="JVZ636" s="6"/>
      <c r="JWA636" s="6"/>
      <c r="JWB636" s="6"/>
      <c r="JWC636" s="6"/>
      <c r="JWD636" s="6"/>
      <c r="JWE636" s="6"/>
      <c r="JWF636" s="6"/>
      <c r="JWG636" s="6"/>
      <c r="JWH636" s="6"/>
      <c r="JWI636" s="6"/>
      <c r="JWJ636" s="6"/>
      <c r="JWK636" s="6"/>
      <c r="JWL636" s="6"/>
      <c r="JWM636" s="6"/>
      <c r="JWN636" s="6"/>
      <c r="JWO636" s="6"/>
      <c r="JWP636" s="6"/>
      <c r="JWQ636" s="6"/>
      <c r="JWR636" s="6"/>
      <c r="JWS636" s="6"/>
      <c r="JWT636" s="6"/>
      <c r="JWU636" s="6"/>
      <c r="JWV636" s="6"/>
      <c r="JWW636" s="6"/>
      <c r="JWX636" s="6"/>
      <c r="JWY636" s="6"/>
      <c r="JWZ636" s="6"/>
      <c r="JXA636" s="6"/>
      <c r="JXB636" s="6"/>
      <c r="JXC636" s="6"/>
      <c r="JXD636" s="6"/>
      <c r="JXE636" s="6"/>
      <c r="JXF636" s="6"/>
      <c r="JXG636" s="6"/>
      <c r="JXH636" s="6"/>
      <c r="JXI636" s="6"/>
      <c r="JXJ636" s="6"/>
      <c r="JXK636" s="6"/>
      <c r="JXL636" s="6"/>
      <c r="JXM636" s="6"/>
      <c r="JXN636" s="6"/>
      <c r="JXO636" s="6"/>
      <c r="JXP636" s="6"/>
      <c r="JXQ636" s="6"/>
      <c r="JXR636" s="6"/>
      <c r="JXS636" s="6"/>
      <c r="JXT636" s="6"/>
      <c r="JXU636" s="6"/>
      <c r="JXV636" s="6"/>
      <c r="JXW636" s="6"/>
      <c r="JXX636" s="6"/>
      <c r="JXY636" s="6"/>
      <c r="JXZ636" s="6"/>
      <c r="JYA636" s="6"/>
      <c r="JYB636" s="6"/>
      <c r="JYC636" s="6"/>
      <c r="JYD636" s="6"/>
      <c r="JYE636" s="6"/>
      <c r="JYF636" s="6"/>
      <c r="JYG636" s="6"/>
      <c r="JYH636" s="6"/>
      <c r="JYI636" s="6"/>
      <c r="JYJ636" s="6"/>
      <c r="JYK636" s="6"/>
      <c r="JYL636" s="6"/>
      <c r="JYM636" s="6"/>
      <c r="JYN636" s="6"/>
      <c r="JYO636" s="6"/>
      <c r="JYP636" s="6"/>
      <c r="JYQ636" s="6"/>
      <c r="JYR636" s="6"/>
      <c r="JYS636" s="6"/>
      <c r="JYT636" s="6"/>
      <c r="JYU636" s="6"/>
      <c r="JYV636" s="6"/>
      <c r="JYW636" s="6"/>
      <c r="JYX636" s="6"/>
      <c r="JYY636" s="6"/>
      <c r="JYZ636" s="6"/>
      <c r="JZA636" s="6"/>
      <c r="JZB636" s="6"/>
      <c r="JZC636" s="6"/>
      <c r="JZD636" s="6"/>
      <c r="JZE636" s="6"/>
      <c r="JZF636" s="6"/>
      <c r="JZG636" s="6"/>
      <c r="JZH636" s="6"/>
      <c r="JZI636" s="6"/>
      <c r="JZJ636" s="6"/>
      <c r="JZK636" s="6"/>
      <c r="JZL636" s="6"/>
      <c r="JZM636" s="6"/>
      <c r="JZN636" s="6"/>
      <c r="JZO636" s="6"/>
      <c r="JZP636" s="6"/>
      <c r="JZQ636" s="6"/>
      <c r="JZR636" s="6"/>
      <c r="JZS636" s="6"/>
      <c r="JZT636" s="6"/>
      <c r="JZU636" s="6"/>
      <c r="JZV636" s="6"/>
      <c r="JZW636" s="6"/>
      <c r="JZX636" s="6"/>
      <c r="JZY636" s="6"/>
      <c r="JZZ636" s="6"/>
      <c r="KAA636" s="6"/>
      <c r="KAB636" s="6"/>
      <c r="KAC636" s="6"/>
      <c r="KAD636" s="6"/>
      <c r="KAE636" s="6"/>
      <c r="KAF636" s="6"/>
      <c r="KAG636" s="6"/>
      <c r="KAH636" s="6"/>
      <c r="KAI636" s="6"/>
      <c r="KAJ636" s="6"/>
      <c r="KAK636" s="6"/>
      <c r="KAL636" s="6"/>
      <c r="KAM636" s="6"/>
      <c r="KAN636" s="6"/>
      <c r="KAO636" s="6"/>
      <c r="KAP636" s="6"/>
      <c r="KAQ636" s="6"/>
      <c r="KAR636" s="6"/>
      <c r="KAS636" s="6"/>
      <c r="KAT636" s="6"/>
      <c r="KAU636" s="6"/>
      <c r="KAV636" s="6"/>
      <c r="KAW636" s="6"/>
      <c r="KAX636" s="6"/>
      <c r="KAY636" s="6"/>
      <c r="KAZ636" s="6"/>
      <c r="KBA636" s="6"/>
      <c r="KBB636" s="6"/>
      <c r="KBC636" s="6"/>
      <c r="KBD636" s="6"/>
      <c r="KBE636" s="6"/>
      <c r="KBF636" s="6"/>
      <c r="KBG636" s="6"/>
      <c r="KBH636" s="6"/>
      <c r="KBI636" s="6"/>
      <c r="KBJ636" s="6"/>
      <c r="KBK636" s="6"/>
      <c r="KBL636" s="6"/>
      <c r="KBM636" s="6"/>
      <c r="KBN636" s="6"/>
      <c r="KBO636" s="6"/>
      <c r="KBP636" s="6"/>
      <c r="KBQ636" s="6"/>
      <c r="KBR636" s="6"/>
      <c r="KBS636" s="6"/>
      <c r="KBT636" s="6"/>
      <c r="KBU636" s="6"/>
      <c r="KBV636" s="6"/>
      <c r="KBW636" s="6"/>
      <c r="KBX636" s="6"/>
      <c r="KBY636" s="6"/>
      <c r="KBZ636" s="6"/>
      <c r="KCA636" s="6"/>
      <c r="KCB636" s="6"/>
      <c r="KCC636" s="6"/>
      <c r="KCD636" s="6"/>
      <c r="KCE636" s="6"/>
      <c r="KCF636" s="6"/>
      <c r="KCG636" s="6"/>
      <c r="KCH636" s="6"/>
      <c r="KCI636" s="6"/>
      <c r="KCJ636" s="6"/>
      <c r="KCK636" s="6"/>
      <c r="KCL636" s="6"/>
      <c r="KCM636" s="6"/>
      <c r="KCN636" s="6"/>
      <c r="KCO636" s="6"/>
      <c r="KCP636" s="6"/>
      <c r="KCQ636" s="6"/>
      <c r="KCR636" s="6"/>
      <c r="KCS636" s="6"/>
      <c r="KCT636" s="6"/>
      <c r="KCU636" s="6"/>
      <c r="KCV636" s="6"/>
      <c r="KCW636" s="6"/>
      <c r="KCX636" s="6"/>
      <c r="KCY636" s="6"/>
      <c r="KCZ636" s="6"/>
      <c r="KDA636" s="6"/>
      <c r="KDB636" s="6"/>
      <c r="KDC636" s="6"/>
      <c r="KDD636" s="6"/>
      <c r="KDE636" s="6"/>
      <c r="KDF636" s="6"/>
      <c r="KDG636" s="6"/>
      <c r="KDH636" s="6"/>
      <c r="KDI636" s="6"/>
      <c r="KDJ636" s="6"/>
      <c r="KDK636" s="6"/>
      <c r="KDL636" s="6"/>
      <c r="KDM636" s="6"/>
      <c r="KDN636" s="6"/>
      <c r="KDO636" s="6"/>
      <c r="KDP636" s="6"/>
      <c r="KDQ636" s="6"/>
      <c r="KDR636" s="6"/>
      <c r="KDS636" s="6"/>
      <c r="KDT636" s="6"/>
      <c r="KDU636" s="6"/>
      <c r="KDV636" s="6"/>
      <c r="KDW636" s="6"/>
      <c r="KDX636" s="6"/>
      <c r="KDY636" s="6"/>
      <c r="KDZ636" s="6"/>
      <c r="KEA636" s="6"/>
      <c r="KEB636" s="6"/>
      <c r="KEC636" s="6"/>
      <c r="KED636" s="6"/>
      <c r="KEE636" s="6"/>
      <c r="KEF636" s="6"/>
      <c r="KEG636" s="6"/>
      <c r="KEH636" s="6"/>
      <c r="KEI636" s="6"/>
      <c r="KEJ636" s="6"/>
      <c r="KEK636" s="6"/>
      <c r="KEL636" s="6"/>
      <c r="KEM636" s="6"/>
      <c r="KEN636" s="6"/>
      <c r="KEO636" s="6"/>
      <c r="KEP636" s="6"/>
      <c r="KEQ636" s="6"/>
      <c r="KER636" s="6"/>
      <c r="KES636" s="6"/>
      <c r="KET636" s="6"/>
      <c r="KEU636" s="6"/>
      <c r="KEV636" s="6"/>
      <c r="KEW636" s="6"/>
      <c r="KEX636" s="6"/>
      <c r="KEY636" s="6"/>
      <c r="KEZ636" s="6"/>
      <c r="KFA636" s="6"/>
      <c r="KFB636" s="6"/>
      <c r="KFC636" s="6"/>
      <c r="KFD636" s="6"/>
      <c r="KFE636" s="6"/>
      <c r="KFF636" s="6"/>
      <c r="KFG636" s="6"/>
      <c r="KFH636" s="6"/>
      <c r="KFI636" s="6"/>
      <c r="KFJ636" s="6"/>
      <c r="KFK636" s="6"/>
      <c r="KFL636" s="6"/>
      <c r="KFM636" s="6"/>
      <c r="KFN636" s="6"/>
      <c r="KFO636" s="6"/>
      <c r="KFP636" s="6"/>
      <c r="KFQ636" s="6"/>
      <c r="KFR636" s="6"/>
      <c r="KFS636" s="6"/>
      <c r="KFT636" s="6"/>
      <c r="KFU636" s="6"/>
      <c r="KFV636" s="6"/>
      <c r="KFW636" s="6"/>
      <c r="KFX636" s="6"/>
      <c r="KFY636" s="6"/>
      <c r="KFZ636" s="6"/>
      <c r="KGA636" s="6"/>
      <c r="KGB636" s="6"/>
      <c r="KGC636" s="6"/>
      <c r="KGD636" s="6"/>
      <c r="KGE636" s="6"/>
      <c r="KGF636" s="6"/>
      <c r="KGG636" s="6"/>
      <c r="KGH636" s="6"/>
      <c r="KGI636" s="6"/>
      <c r="KGJ636" s="6"/>
      <c r="KGK636" s="6"/>
      <c r="KGL636" s="6"/>
      <c r="KGM636" s="6"/>
      <c r="KGN636" s="6"/>
      <c r="KGO636" s="6"/>
      <c r="KGP636" s="6"/>
      <c r="KGQ636" s="6"/>
      <c r="KGR636" s="6"/>
      <c r="KGS636" s="6"/>
      <c r="KGT636" s="6"/>
      <c r="KGU636" s="6"/>
      <c r="KGV636" s="6"/>
      <c r="KGW636" s="6"/>
      <c r="KGX636" s="6"/>
      <c r="KGY636" s="6"/>
      <c r="KGZ636" s="6"/>
      <c r="KHA636" s="6"/>
      <c r="KHB636" s="6"/>
      <c r="KHC636" s="6"/>
      <c r="KHD636" s="6"/>
      <c r="KHE636" s="6"/>
      <c r="KHF636" s="6"/>
      <c r="KHG636" s="6"/>
      <c r="KHH636" s="6"/>
      <c r="KHI636" s="6"/>
      <c r="KHJ636" s="6"/>
      <c r="KHK636" s="6"/>
      <c r="KHL636" s="6"/>
      <c r="KHM636" s="6"/>
      <c r="KHN636" s="6"/>
      <c r="KHO636" s="6"/>
      <c r="KHP636" s="6"/>
      <c r="KHQ636" s="6"/>
      <c r="KHR636" s="6"/>
      <c r="KHS636" s="6"/>
      <c r="KHT636" s="6"/>
      <c r="KHU636" s="6"/>
      <c r="KHV636" s="6"/>
      <c r="KHW636" s="6"/>
      <c r="KHX636" s="6"/>
      <c r="KHY636" s="6"/>
      <c r="KHZ636" s="6"/>
      <c r="KIA636" s="6"/>
      <c r="KIB636" s="6"/>
      <c r="KIC636" s="6"/>
      <c r="KID636" s="6"/>
      <c r="KIE636" s="6"/>
      <c r="KIF636" s="6"/>
      <c r="KIG636" s="6"/>
      <c r="KIH636" s="6"/>
      <c r="KII636" s="6"/>
      <c r="KIJ636" s="6"/>
      <c r="KIK636" s="6"/>
      <c r="KIL636" s="6"/>
      <c r="KIM636" s="6"/>
      <c r="KIN636" s="6"/>
      <c r="KIO636" s="6"/>
      <c r="KIP636" s="6"/>
      <c r="KIQ636" s="6"/>
      <c r="KIR636" s="6"/>
      <c r="KIS636" s="6"/>
      <c r="KIT636" s="6"/>
      <c r="KIU636" s="6"/>
      <c r="KIV636" s="6"/>
      <c r="KIW636" s="6"/>
      <c r="KIX636" s="6"/>
      <c r="KIY636" s="6"/>
      <c r="KIZ636" s="6"/>
      <c r="KJA636" s="6"/>
      <c r="KJB636" s="6"/>
      <c r="KJC636" s="6"/>
      <c r="KJD636" s="6"/>
      <c r="KJE636" s="6"/>
      <c r="KJF636" s="6"/>
      <c r="KJG636" s="6"/>
      <c r="KJH636" s="6"/>
      <c r="KJI636" s="6"/>
      <c r="KJJ636" s="6"/>
      <c r="KJK636" s="6"/>
      <c r="KJL636" s="6"/>
      <c r="KJM636" s="6"/>
      <c r="KJN636" s="6"/>
      <c r="KJO636" s="6"/>
      <c r="KJP636" s="6"/>
      <c r="KJQ636" s="6"/>
      <c r="KJR636" s="6"/>
      <c r="KJS636" s="6"/>
      <c r="KJT636" s="6"/>
      <c r="KJU636" s="6"/>
      <c r="KJV636" s="6"/>
      <c r="KJW636" s="6"/>
      <c r="KJX636" s="6"/>
      <c r="KJY636" s="6"/>
      <c r="KJZ636" s="6"/>
      <c r="KKA636" s="6"/>
      <c r="KKB636" s="6"/>
      <c r="KKC636" s="6"/>
      <c r="KKD636" s="6"/>
      <c r="KKE636" s="6"/>
      <c r="KKF636" s="6"/>
      <c r="KKG636" s="6"/>
      <c r="KKH636" s="6"/>
      <c r="KKI636" s="6"/>
      <c r="KKJ636" s="6"/>
      <c r="KKK636" s="6"/>
      <c r="KKL636" s="6"/>
      <c r="KKM636" s="6"/>
      <c r="KKN636" s="6"/>
      <c r="KKO636" s="6"/>
      <c r="KKP636" s="6"/>
      <c r="KKQ636" s="6"/>
      <c r="KKR636" s="6"/>
      <c r="KKS636" s="6"/>
      <c r="KKT636" s="6"/>
      <c r="KKU636" s="6"/>
      <c r="KKV636" s="6"/>
      <c r="KKW636" s="6"/>
      <c r="KKX636" s="6"/>
      <c r="KKY636" s="6"/>
      <c r="KKZ636" s="6"/>
      <c r="KLA636" s="6"/>
      <c r="KLB636" s="6"/>
      <c r="KLC636" s="6"/>
      <c r="KLD636" s="6"/>
      <c r="KLE636" s="6"/>
      <c r="KLF636" s="6"/>
      <c r="KLG636" s="6"/>
      <c r="KLH636" s="6"/>
      <c r="KLI636" s="6"/>
      <c r="KLJ636" s="6"/>
      <c r="KLK636" s="6"/>
      <c r="KLL636" s="6"/>
      <c r="KLM636" s="6"/>
      <c r="KLN636" s="6"/>
      <c r="KLO636" s="6"/>
      <c r="KLP636" s="6"/>
      <c r="KLQ636" s="6"/>
      <c r="KLR636" s="6"/>
      <c r="KLS636" s="6"/>
      <c r="KLT636" s="6"/>
      <c r="KLU636" s="6"/>
      <c r="KLV636" s="6"/>
      <c r="KLW636" s="6"/>
      <c r="KLX636" s="6"/>
      <c r="KLY636" s="6"/>
      <c r="KLZ636" s="6"/>
      <c r="KMA636" s="6"/>
      <c r="KMB636" s="6"/>
      <c r="KMC636" s="6"/>
      <c r="KMD636" s="6"/>
      <c r="KME636" s="6"/>
      <c r="KMF636" s="6"/>
      <c r="KMG636" s="6"/>
      <c r="KMH636" s="6"/>
      <c r="KMI636" s="6"/>
      <c r="KMJ636" s="6"/>
      <c r="KMK636" s="6"/>
      <c r="KML636" s="6"/>
      <c r="KMM636" s="6"/>
      <c r="KMN636" s="6"/>
      <c r="KMO636" s="6"/>
      <c r="KMP636" s="6"/>
      <c r="KMQ636" s="6"/>
      <c r="KMR636" s="6"/>
      <c r="KMS636" s="6"/>
      <c r="KMT636" s="6"/>
      <c r="KMU636" s="6"/>
      <c r="KMV636" s="6"/>
      <c r="KMW636" s="6"/>
      <c r="KMX636" s="6"/>
      <c r="KMY636" s="6"/>
      <c r="KMZ636" s="6"/>
      <c r="KNA636" s="6"/>
      <c r="KNB636" s="6"/>
      <c r="KNC636" s="6"/>
      <c r="KND636" s="6"/>
      <c r="KNE636" s="6"/>
      <c r="KNF636" s="6"/>
      <c r="KNG636" s="6"/>
      <c r="KNH636" s="6"/>
      <c r="KNI636" s="6"/>
      <c r="KNJ636" s="6"/>
      <c r="KNK636" s="6"/>
      <c r="KNL636" s="6"/>
      <c r="KNM636" s="6"/>
      <c r="KNN636" s="6"/>
      <c r="KNO636" s="6"/>
      <c r="KNP636" s="6"/>
      <c r="KNQ636" s="6"/>
      <c r="KNR636" s="6"/>
      <c r="KNS636" s="6"/>
      <c r="KNT636" s="6"/>
      <c r="KNU636" s="6"/>
      <c r="KNV636" s="6"/>
      <c r="KNW636" s="6"/>
      <c r="KNX636" s="6"/>
      <c r="KNY636" s="6"/>
      <c r="KNZ636" s="6"/>
      <c r="KOA636" s="6"/>
      <c r="KOB636" s="6"/>
      <c r="KOC636" s="6"/>
      <c r="KOD636" s="6"/>
      <c r="KOE636" s="6"/>
      <c r="KOF636" s="6"/>
      <c r="KOG636" s="6"/>
      <c r="KOH636" s="6"/>
      <c r="KOI636" s="6"/>
      <c r="KOJ636" s="6"/>
      <c r="KOK636" s="6"/>
      <c r="KOL636" s="6"/>
      <c r="KOM636" s="6"/>
      <c r="KON636" s="6"/>
      <c r="KOO636" s="6"/>
      <c r="KOP636" s="6"/>
      <c r="KOQ636" s="6"/>
      <c r="KOR636" s="6"/>
      <c r="KOS636" s="6"/>
      <c r="KOT636" s="6"/>
      <c r="KOU636" s="6"/>
      <c r="KOV636" s="6"/>
      <c r="KOW636" s="6"/>
      <c r="KOX636" s="6"/>
      <c r="KOY636" s="6"/>
      <c r="KOZ636" s="6"/>
      <c r="KPA636" s="6"/>
      <c r="KPB636" s="6"/>
      <c r="KPC636" s="6"/>
      <c r="KPD636" s="6"/>
      <c r="KPE636" s="6"/>
      <c r="KPF636" s="6"/>
      <c r="KPG636" s="6"/>
      <c r="KPH636" s="6"/>
      <c r="KPI636" s="6"/>
      <c r="KPJ636" s="6"/>
      <c r="KPK636" s="6"/>
      <c r="KPL636" s="6"/>
      <c r="KPM636" s="6"/>
      <c r="KPN636" s="6"/>
      <c r="KPO636" s="6"/>
      <c r="KPP636" s="6"/>
      <c r="KPQ636" s="6"/>
      <c r="KPR636" s="6"/>
      <c r="KPS636" s="6"/>
      <c r="KPT636" s="6"/>
      <c r="KPU636" s="6"/>
      <c r="KPV636" s="6"/>
      <c r="KPW636" s="6"/>
      <c r="KPX636" s="6"/>
      <c r="KPY636" s="6"/>
      <c r="KPZ636" s="6"/>
      <c r="KQA636" s="6"/>
      <c r="KQB636" s="6"/>
      <c r="KQC636" s="6"/>
      <c r="KQD636" s="6"/>
      <c r="KQE636" s="6"/>
      <c r="KQF636" s="6"/>
      <c r="KQG636" s="6"/>
      <c r="KQH636" s="6"/>
      <c r="KQI636" s="6"/>
      <c r="KQJ636" s="6"/>
      <c r="KQK636" s="6"/>
      <c r="KQL636" s="6"/>
      <c r="KQM636" s="6"/>
      <c r="KQN636" s="6"/>
      <c r="KQO636" s="6"/>
      <c r="KQP636" s="6"/>
      <c r="KQQ636" s="6"/>
      <c r="KQR636" s="6"/>
      <c r="KQS636" s="6"/>
      <c r="KQT636" s="6"/>
      <c r="KQU636" s="6"/>
      <c r="KQV636" s="6"/>
      <c r="KQW636" s="6"/>
      <c r="KQX636" s="6"/>
      <c r="KQY636" s="6"/>
      <c r="KQZ636" s="6"/>
      <c r="KRA636" s="6"/>
      <c r="KRB636" s="6"/>
      <c r="KRC636" s="6"/>
      <c r="KRD636" s="6"/>
      <c r="KRE636" s="6"/>
      <c r="KRF636" s="6"/>
      <c r="KRG636" s="6"/>
      <c r="KRH636" s="6"/>
      <c r="KRI636" s="6"/>
      <c r="KRJ636" s="6"/>
      <c r="KRK636" s="6"/>
      <c r="KRL636" s="6"/>
      <c r="KRM636" s="6"/>
      <c r="KRN636" s="6"/>
      <c r="KRO636" s="6"/>
      <c r="KRP636" s="6"/>
      <c r="KRQ636" s="6"/>
      <c r="KRR636" s="6"/>
      <c r="KRS636" s="6"/>
      <c r="KRT636" s="6"/>
      <c r="KRU636" s="6"/>
      <c r="KRV636" s="6"/>
      <c r="KRW636" s="6"/>
      <c r="KRX636" s="6"/>
      <c r="KRY636" s="6"/>
      <c r="KRZ636" s="6"/>
      <c r="KSA636" s="6"/>
      <c r="KSB636" s="6"/>
      <c r="KSC636" s="6"/>
      <c r="KSD636" s="6"/>
      <c r="KSE636" s="6"/>
      <c r="KSF636" s="6"/>
      <c r="KSG636" s="6"/>
      <c r="KSH636" s="6"/>
      <c r="KSI636" s="6"/>
      <c r="KSJ636" s="6"/>
      <c r="KSK636" s="6"/>
      <c r="KSL636" s="6"/>
      <c r="KSM636" s="6"/>
      <c r="KSN636" s="6"/>
      <c r="KSO636" s="6"/>
      <c r="KSP636" s="6"/>
      <c r="KSQ636" s="6"/>
      <c r="KSR636" s="6"/>
      <c r="KSS636" s="6"/>
      <c r="KST636" s="6"/>
      <c r="KSU636" s="6"/>
      <c r="KSV636" s="6"/>
      <c r="KSW636" s="6"/>
      <c r="KSX636" s="6"/>
      <c r="KSY636" s="6"/>
      <c r="KSZ636" s="6"/>
      <c r="KTA636" s="6"/>
      <c r="KTB636" s="6"/>
      <c r="KTC636" s="6"/>
      <c r="KTD636" s="6"/>
      <c r="KTE636" s="6"/>
      <c r="KTF636" s="6"/>
      <c r="KTG636" s="6"/>
      <c r="KTH636" s="6"/>
      <c r="KTI636" s="6"/>
      <c r="KTJ636" s="6"/>
      <c r="KTK636" s="6"/>
      <c r="KTL636" s="6"/>
      <c r="KTM636" s="6"/>
      <c r="KTN636" s="6"/>
      <c r="KTO636" s="6"/>
      <c r="KTP636" s="6"/>
      <c r="KTQ636" s="6"/>
      <c r="KTR636" s="6"/>
      <c r="KTS636" s="6"/>
      <c r="KTT636" s="6"/>
      <c r="KTU636" s="6"/>
      <c r="KTV636" s="6"/>
      <c r="KTW636" s="6"/>
      <c r="KTX636" s="6"/>
      <c r="KTY636" s="6"/>
      <c r="KTZ636" s="6"/>
      <c r="KUA636" s="6"/>
      <c r="KUB636" s="6"/>
      <c r="KUC636" s="6"/>
      <c r="KUD636" s="6"/>
      <c r="KUE636" s="6"/>
      <c r="KUF636" s="6"/>
      <c r="KUG636" s="6"/>
      <c r="KUH636" s="6"/>
      <c r="KUI636" s="6"/>
      <c r="KUJ636" s="6"/>
      <c r="KUK636" s="6"/>
      <c r="KUL636" s="6"/>
      <c r="KUM636" s="6"/>
      <c r="KUN636" s="6"/>
      <c r="KUO636" s="6"/>
      <c r="KUP636" s="6"/>
      <c r="KUQ636" s="6"/>
      <c r="KUR636" s="6"/>
      <c r="KUS636" s="6"/>
      <c r="KUT636" s="6"/>
      <c r="KUU636" s="6"/>
      <c r="KUV636" s="6"/>
      <c r="KUW636" s="6"/>
      <c r="KUX636" s="6"/>
      <c r="KUY636" s="6"/>
      <c r="KUZ636" s="6"/>
      <c r="KVA636" s="6"/>
      <c r="KVB636" s="6"/>
      <c r="KVC636" s="6"/>
      <c r="KVD636" s="6"/>
      <c r="KVE636" s="6"/>
      <c r="KVF636" s="6"/>
      <c r="KVG636" s="6"/>
      <c r="KVH636" s="6"/>
      <c r="KVI636" s="6"/>
      <c r="KVJ636" s="6"/>
      <c r="KVK636" s="6"/>
      <c r="KVL636" s="6"/>
      <c r="KVM636" s="6"/>
      <c r="KVN636" s="6"/>
      <c r="KVO636" s="6"/>
      <c r="KVP636" s="6"/>
      <c r="KVQ636" s="6"/>
      <c r="KVR636" s="6"/>
      <c r="KVS636" s="6"/>
      <c r="KVT636" s="6"/>
      <c r="KVU636" s="6"/>
      <c r="KVV636" s="6"/>
      <c r="KVW636" s="6"/>
      <c r="KVX636" s="6"/>
      <c r="KVY636" s="6"/>
      <c r="KVZ636" s="6"/>
      <c r="KWA636" s="6"/>
      <c r="KWB636" s="6"/>
      <c r="KWC636" s="6"/>
      <c r="KWD636" s="6"/>
      <c r="KWE636" s="6"/>
      <c r="KWF636" s="6"/>
      <c r="KWG636" s="6"/>
      <c r="KWH636" s="6"/>
      <c r="KWI636" s="6"/>
      <c r="KWJ636" s="6"/>
      <c r="KWK636" s="6"/>
      <c r="KWL636" s="6"/>
      <c r="KWM636" s="6"/>
      <c r="KWN636" s="6"/>
      <c r="KWO636" s="6"/>
      <c r="KWP636" s="6"/>
      <c r="KWQ636" s="6"/>
      <c r="KWR636" s="6"/>
      <c r="KWS636" s="6"/>
      <c r="KWT636" s="6"/>
      <c r="KWU636" s="6"/>
      <c r="KWV636" s="6"/>
      <c r="KWW636" s="6"/>
      <c r="KWX636" s="6"/>
      <c r="KWY636" s="6"/>
      <c r="KWZ636" s="6"/>
      <c r="KXA636" s="6"/>
      <c r="KXB636" s="6"/>
      <c r="KXC636" s="6"/>
      <c r="KXD636" s="6"/>
      <c r="KXE636" s="6"/>
      <c r="KXF636" s="6"/>
      <c r="KXG636" s="6"/>
      <c r="KXH636" s="6"/>
      <c r="KXI636" s="6"/>
      <c r="KXJ636" s="6"/>
      <c r="KXK636" s="6"/>
      <c r="KXL636" s="6"/>
      <c r="KXM636" s="6"/>
      <c r="KXN636" s="6"/>
      <c r="KXO636" s="6"/>
      <c r="KXP636" s="6"/>
      <c r="KXQ636" s="6"/>
      <c r="KXR636" s="6"/>
      <c r="KXS636" s="6"/>
      <c r="KXT636" s="6"/>
      <c r="KXU636" s="6"/>
      <c r="KXV636" s="6"/>
      <c r="KXW636" s="6"/>
      <c r="KXX636" s="6"/>
      <c r="KXY636" s="6"/>
      <c r="KXZ636" s="6"/>
      <c r="KYA636" s="6"/>
      <c r="KYB636" s="6"/>
      <c r="KYC636" s="6"/>
      <c r="KYD636" s="6"/>
      <c r="KYE636" s="6"/>
      <c r="KYF636" s="6"/>
      <c r="KYG636" s="6"/>
      <c r="KYH636" s="6"/>
      <c r="KYI636" s="6"/>
      <c r="KYJ636" s="6"/>
      <c r="KYK636" s="6"/>
      <c r="KYL636" s="6"/>
      <c r="KYM636" s="6"/>
      <c r="KYN636" s="6"/>
      <c r="KYO636" s="6"/>
      <c r="KYP636" s="6"/>
      <c r="KYQ636" s="6"/>
      <c r="KYR636" s="6"/>
      <c r="KYS636" s="6"/>
      <c r="KYT636" s="6"/>
      <c r="KYU636" s="6"/>
      <c r="KYV636" s="6"/>
      <c r="KYW636" s="6"/>
      <c r="KYX636" s="6"/>
      <c r="KYY636" s="6"/>
      <c r="KYZ636" s="6"/>
      <c r="KZA636" s="6"/>
      <c r="KZB636" s="6"/>
      <c r="KZC636" s="6"/>
      <c r="KZD636" s="6"/>
      <c r="KZE636" s="6"/>
      <c r="KZF636" s="6"/>
      <c r="KZG636" s="6"/>
      <c r="KZH636" s="6"/>
      <c r="KZI636" s="6"/>
      <c r="KZJ636" s="6"/>
      <c r="KZK636" s="6"/>
      <c r="KZL636" s="6"/>
      <c r="KZM636" s="6"/>
      <c r="KZN636" s="6"/>
      <c r="KZO636" s="6"/>
      <c r="KZP636" s="6"/>
      <c r="KZQ636" s="6"/>
      <c r="KZR636" s="6"/>
      <c r="KZS636" s="6"/>
      <c r="KZT636" s="6"/>
      <c r="KZU636" s="6"/>
      <c r="KZV636" s="6"/>
      <c r="KZW636" s="6"/>
      <c r="KZX636" s="6"/>
      <c r="KZY636" s="6"/>
      <c r="KZZ636" s="6"/>
      <c r="LAA636" s="6"/>
      <c r="LAB636" s="6"/>
      <c r="LAC636" s="6"/>
      <c r="LAD636" s="6"/>
      <c r="LAE636" s="6"/>
      <c r="LAF636" s="6"/>
      <c r="LAG636" s="6"/>
      <c r="LAH636" s="6"/>
      <c r="LAI636" s="6"/>
      <c r="LAJ636" s="6"/>
      <c r="LAK636" s="6"/>
      <c r="LAL636" s="6"/>
      <c r="LAM636" s="6"/>
      <c r="LAN636" s="6"/>
      <c r="LAO636" s="6"/>
      <c r="LAP636" s="6"/>
      <c r="LAQ636" s="6"/>
      <c r="LAR636" s="6"/>
      <c r="LAS636" s="6"/>
      <c r="LAT636" s="6"/>
      <c r="LAU636" s="6"/>
      <c r="LAV636" s="6"/>
      <c r="LAW636" s="6"/>
      <c r="LAX636" s="6"/>
      <c r="LAY636" s="6"/>
      <c r="LAZ636" s="6"/>
      <c r="LBA636" s="6"/>
      <c r="LBB636" s="6"/>
      <c r="LBC636" s="6"/>
      <c r="LBD636" s="6"/>
      <c r="LBE636" s="6"/>
      <c r="LBF636" s="6"/>
      <c r="LBG636" s="6"/>
      <c r="LBH636" s="6"/>
      <c r="LBI636" s="6"/>
      <c r="LBJ636" s="6"/>
      <c r="LBK636" s="6"/>
      <c r="LBL636" s="6"/>
      <c r="LBM636" s="6"/>
      <c r="LBN636" s="6"/>
      <c r="LBO636" s="6"/>
      <c r="LBP636" s="6"/>
      <c r="LBQ636" s="6"/>
      <c r="LBR636" s="6"/>
      <c r="LBS636" s="6"/>
      <c r="LBT636" s="6"/>
      <c r="LBU636" s="6"/>
      <c r="LBV636" s="6"/>
      <c r="LBW636" s="6"/>
      <c r="LBX636" s="6"/>
      <c r="LBY636" s="6"/>
      <c r="LBZ636" s="6"/>
      <c r="LCA636" s="6"/>
      <c r="LCB636" s="6"/>
      <c r="LCC636" s="6"/>
      <c r="LCD636" s="6"/>
      <c r="LCE636" s="6"/>
      <c r="LCF636" s="6"/>
      <c r="LCG636" s="6"/>
      <c r="LCH636" s="6"/>
      <c r="LCI636" s="6"/>
      <c r="LCJ636" s="6"/>
      <c r="LCK636" s="6"/>
      <c r="LCL636" s="6"/>
      <c r="LCM636" s="6"/>
      <c r="LCN636" s="6"/>
      <c r="LCO636" s="6"/>
      <c r="LCP636" s="6"/>
      <c r="LCQ636" s="6"/>
      <c r="LCR636" s="6"/>
      <c r="LCS636" s="6"/>
      <c r="LCT636" s="6"/>
      <c r="LCU636" s="6"/>
      <c r="LCV636" s="6"/>
      <c r="LCW636" s="6"/>
      <c r="LCX636" s="6"/>
      <c r="LCY636" s="6"/>
      <c r="LCZ636" s="6"/>
      <c r="LDA636" s="6"/>
      <c r="LDB636" s="6"/>
      <c r="LDC636" s="6"/>
      <c r="LDD636" s="6"/>
      <c r="LDE636" s="6"/>
      <c r="LDF636" s="6"/>
      <c r="LDG636" s="6"/>
      <c r="LDH636" s="6"/>
      <c r="LDI636" s="6"/>
      <c r="LDJ636" s="6"/>
      <c r="LDK636" s="6"/>
      <c r="LDL636" s="6"/>
      <c r="LDM636" s="6"/>
      <c r="LDN636" s="6"/>
      <c r="LDO636" s="6"/>
      <c r="LDP636" s="6"/>
      <c r="LDQ636" s="6"/>
      <c r="LDR636" s="6"/>
      <c r="LDS636" s="6"/>
      <c r="LDT636" s="6"/>
      <c r="LDU636" s="6"/>
      <c r="LDV636" s="6"/>
      <c r="LDW636" s="6"/>
      <c r="LDX636" s="6"/>
      <c r="LDY636" s="6"/>
      <c r="LDZ636" s="6"/>
      <c r="LEA636" s="6"/>
      <c r="LEB636" s="6"/>
      <c r="LEC636" s="6"/>
      <c r="LED636" s="6"/>
      <c r="LEE636" s="6"/>
      <c r="LEF636" s="6"/>
      <c r="LEG636" s="6"/>
      <c r="LEH636" s="6"/>
      <c r="LEI636" s="6"/>
      <c r="LEJ636" s="6"/>
      <c r="LEK636" s="6"/>
      <c r="LEL636" s="6"/>
      <c r="LEM636" s="6"/>
      <c r="LEN636" s="6"/>
      <c r="LEO636" s="6"/>
      <c r="LEP636" s="6"/>
      <c r="LEQ636" s="6"/>
      <c r="LER636" s="6"/>
      <c r="LES636" s="6"/>
      <c r="LET636" s="6"/>
      <c r="LEU636" s="6"/>
      <c r="LEV636" s="6"/>
      <c r="LEW636" s="6"/>
      <c r="LEX636" s="6"/>
      <c r="LEY636" s="6"/>
      <c r="LEZ636" s="6"/>
      <c r="LFA636" s="6"/>
      <c r="LFB636" s="6"/>
      <c r="LFC636" s="6"/>
      <c r="LFD636" s="6"/>
      <c r="LFE636" s="6"/>
      <c r="LFF636" s="6"/>
      <c r="LFG636" s="6"/>
      <c r="LFH636" s="6"/>
      <c r="LFI636" s="6"/>
      <c r="LFJ636" s="6"/>
      <c r="LFK636" s="6"/>
      <c r="LFL636" s="6"/>
      <c r="LFM636" s="6"/>
      <c r="LFN636" s="6"/>
      <c r="LFO636" s="6"/>
      <c r="LFP636" s="6"/>
      <c r="LFQ636" s="6"/>
      <c r="LFR636" s="6"/>
      <c r="LFS636" s="6"/>
      <c r="LFT636" s="6"/>
      <c r="LFU636" s="6"/>
      <c r="LFV636" s="6"/>
      <c r="LFW636" s="6"/>
      <c r="LFX636" s="6"/>
      <c r="LFY636" s="6"/>
      <c r="LFZ636" s="6"/>
      <c r="LGA636" s="6"/>
      <c r="LGB636" s="6"/>
      <c r="LGC636" s="6"/>
      <c r="LGD636" s="6"/>
      <c r="LGE636" s="6"/>
      <c r="LGF636" s="6"/>
      <c r="LGG636" s="6"/>
      <c r="LGH636" s="6"/>
      <c r="LGI636" s="6"/>
      <c r="LGJ636" s="6"/>
      <c r="LGK636" s="6"/>
      <c r="LGL636" s="6"/>
      <c r="LGM636" s="6"/>
      <c r="LGN636" s="6"/>
      <c r="LGO636" s="6"/>
      <c r="LGP636" s="6"/>
      <c r="LGQ636" s="6"/>
      <c r="LGR636" s="6"/>
      <c r="LGS636" s="6"/>
      <c r="LGT636" s="6"/>
      <c r="LGU636" s="6"/>
      <c r="LGV636" s="6"/>
      <c r="LGW636" s="6"/>
      <c r="LGX636" s="6"/>
      <c r="LGY636" s="6"/>
      <c r="LGZ636" s="6"/>
      <c r="LHA636" s="6"/>
      <c r="LHB636" s="6"/>
      <c r="LHC636" s="6"/>
      <c r="LHD636" s="6"/>
      <c r="LHE636" s="6"/>
      <c r="LHF636" s="6"/>
      <c r="LHG636" s="6"/>
      <c r="LHH636" s="6"/>
      <c r="LHI636" s="6"/>
      <c r="LHJ636" s="6"/>
      <c r="LHK636" s="6"/>
      <c r="LHL636" s="6"/>
      <c r="LHM636" s="6"/>
      <c r="LHN636" s="6"/>
      <c r="LHO636" s="6"/>
      <c r="LHP636" s="6"/>
      <c r="LHQ636" s="6"/>
      <c r="LHR636" s="6"/>
      <c r="LHS636" s="6"/>
      <c r="LHT636" s="6"/>
      <c r="LHU636" s="6"/>
      <c r="LHV636" s="6"/>
      <c r="LHW636" s="6"/>
      <c r="LHX636" s="6"/>
      <c r="LHY636" s="6"/>
      <c r="LHZ636" s="6"/>
      <c r="LIA636" s="6"/>
      <c r="LIB636" s="6"/>
      <c r="LIC636" s="6"/>
      <c r="LID636" s="6"/>
      <c r="LIE636" s="6"/>
      <c r="LIF636" s="6"/>
      <c r="LIG636" s="6"/>
      <c r="LIH636" s="6"/>
      <c r="LII636" s="6"/>
      <c r="LIJ636" s="6"/>
      <c r="LIK636" s="6"/>
      <c r="LIL636" s="6"/>
      <c r="LIM636" s="6"/>
      <c r="LIN636" s="6"/>
      <c r="LIO636" s="6"/>
      <c r="LIP636" s="6"/>
      <c r="LIQ636" s="6"/>
      <c r="LIR636" s="6"/>
      <c r="LIS636" s="6"/>
      <c r="LIT636" s="6"/>
      <c r="LIU636" s="6"/>
      <c r="LIV636" s="6"/>
      <c r="LIW636" s="6"/>
      <c r="LIX636" s="6"/>
      <c r="LIY636" s="6"/>
      <c r="LIZ636" s="6"/>
      <c r="LJA636" s="6"/>
      <c r="LJB636" s="6"/>
      <c r="LJC636" s="6"/>
      <c r="LJD636" s="6"/>
      <c r="LJE636" s="6"/>
      <c r="LJF636" s="6"/>
      <c r="LJG636" s="6"/>
      <c r="LJH636" s="6"/>
      <c r="LJI636" s="6"/>
      <c r="LJJ636" s="6"/>
      <c r="LJK636" s="6"/>
      <c r="LJL636" s="6"/>
      <c r="LJM636" s="6"/>
      <c r="LJN636" s="6"/>
      <c r="LJO636" s="6"/>
      <c r="LJP636" s="6"/>
      <c r="LJQ636" s="6"/>
      <c r="LJR636" s="6"/>
      <c r="LJS636" s="6"/>
      <c r="LJT636" s="6"/>
      <c r="LJU636" s="6"/>
      <c r="LJV636" s="6"/>
      <c r="LJW636" s="6"/>
      <c r="LJX636" s="6"/>
      <c r="LJY636" s="6"/>
      <c r="LJZ636" s="6"/>
      <c r="LKA636" s="6"/>
      <c r="LKB636" s="6"/>
      <c r="LKC636" s="6"/>
      <c r="LKD636" s="6"/>
      <c r="LKE636" s="6"/>
      <c r="LKF636" s="6"/>
      <c r="LKG636" s="6"/>
      <c r="LKH636" s="6"/>
      <c r="LKI636" s="6"/>
      <c r="LKJ636" s="6"/>
      <c r="LKK636" s="6"/>
      <c r="LKL636" s="6"/>
      <c r="LKM636" s="6"/>
      <c r="LKN636" s="6"/>
      <c r="LKO636" s="6"/>
      <c r="LKP636" s="6"/>
      <c r="LKQ636" s="6"/>
      <c r="LKR636" s="6"/>
      <c r="LKS636" s="6"/>
      <c r="LKT636" s="6"/>
      <c r="LKU636" s="6"/>
      <c r="LKV636" s="6"/>
      <c r="LKW636" s="6"/>
      <c r="LKX636" s="6"/>
      <c r="LKY636" s="6"/>
      <c r="LKZ636" s="6"/>
      <c r="LLA636" s="6"/>
      <c r="LLB636" s="6"/>
      <c r="LLC636" s="6"/>
      <c r="LLD636" s="6"/>
      <c r="LLE636" s="6"/>
      <c r="LLF636" s="6"/>
      <c r="LLG636" s="6"/>
      <c r="LLH636" s="6"/>
      <c r="LLI636" s="6"/>
      <c r="LLJ636" s="6"/>
      <c r="LLK636" s="6"/>
      <c r="LLL636" s="6"/>
      <c r="LLM636" s="6"/>
      <c r="LLN636" s="6"/>
      <c r="LLO636" s="6"/>
      <c r="LLP636" s="6"/>
      <c r="LLQ636" s="6"/>
      <c r="LLR636" s="6"/>
      <c r="LLS636" s="6"/>
      <c r="LLT636" s="6"/>
      <c r="LLU636" s="6"/>
      <c r="LLV636" s="6"/>
      <c r="LLW636" s="6"/>
      <c r="LLX636" s="6"/>
      <c r="LLY636" s="6"/>
      <c r="LLZ636" s="6"/>
      <c r="LMA636" s="6"/>
      <c r="LMB636" s="6"/>
      <c r="LMC636" s="6"/>
      <c r="LMD636" s="6"/>
      <c r="LME636" s="6"/>
      <c r="LMF636" s="6"/>
      <c r="LMG636" s="6"/>
      <c r="LMH636" s="6"/>
      <c r="LMI636" s="6"/>
      <c r="LMJ636" s="6"/>
      <c r="LMK636" s="6"/>
      <c r="LML636" s="6"/>
      <c r="LMM636" s="6"/>
      <c r="LMN636" s="6"/>
      <c r="LMO636" s="6"/>
      <c r="LMP636" s="6"/>
      <c r="LMQ636" s="6"/>
      <c r="LMR636" s="6"/>
      <c r="LMS636" s="6"/>
      <c r="LMT636" s="6"/>
      <c r="LMU636" s="6"/>
      <c r="LMV636" s="6"/>
      <c r="LMW636" s="6"/>
      <c r="LMX636" s="6"/>
      <c r="LMY636" s="6"/>
      <c r="LMZ636" s="6"/>
      <c r="LNA636" s="6"/>
      <c r="LNB636" s="6"/>
      <c r="LNC636" s="6"/>
      <c r="LND636" s="6"/>
      <c r="LNE636" s="6"/>
      <c r="LNF636" s="6"/>
      <c r="LNG636" s="6"/>
      <c r="LNH636" s="6"/>
      <c r="LNI636" s="6"/>
      <c r="LNJ636" s="6"/>
      <c r="LNK636" s="6"/>
      <c r="LNL636" s="6"/>
      <c r="LNM636" s="6"/>
      <c r="LNN636" s="6"/>
      <c r="LNO636" s="6"/>
      <c r="LNP636" s="6"/>
      <c r="LNQ636" s="6"/>
      <c r="LNR636" s="6"/>
      <c r="LNS636" s="6"/>
      <c r="LNT636" s="6"/>
      <c r="LNU636" s="6"/>
      <c r="LNV636" s="6"/>
      <c r="LNW636" s="6"/>
      <c r="LNX636" s="6"/>
      <c r="LNY636" s="6"/>
      <c r="LNZ636" s="6"/>
      <c r="LOA636" s="6"/>
      <c r="LOB636" s="6"/>
      <c r="LOC636" s="6"/>
      <c r="LOD636" s="6"/>
      <c r="LOE636" s="6"/>
      <c r="LOF636" s="6"/>
      <c r="LOG636" s="6"/>
      <c r="LOH636" s="6"/>
      <c r="LOI636" s="6"/>
      <c r="LOJ636" s="6"/>
      <c r="LOK636" s="6"/>
      <c r="LOL636" s="6"/>
      <c r="LOM636" s="6"/>
      <c r="LON636" s="6"/>
      <c r="LOO636" s="6"/>
      <c r="LOP636" s="6"/>
      <c r="LOQ636" s="6"/>
      <c r="LOR636" s="6"/>
      <c r="LOS636" s="6"/>
      <c r="LOT636" s="6"/>
      <c r="LOU636" s="6"/>
      <c r="LOV636" s="6"/>
      <c r="LOW636" s="6"/>
      <c r="LOX636" s="6"/>
      <c r="LOY636" s="6"/>
      <c r="LOZ636" s="6"/>
      <c r="LPA636" s="6"/>
      <c r="LPB636" s="6"/>
      <c r="LPC636" s="6"/>
      <c r="LPD636" s="6"/>
      <c r="LPE636" s="6"/>
      <c r="LPF636" s="6"/>
      <c r="LPG636" s="6"/>
      <c r="LPH636" s="6"/>
      <c r="LPI636" s="6"/>
      <c r="LPJ636" s="6"/>
      <c r="LPK636" s="6"/>
      <c r="LPL636" s="6"/>
      <c r="LPM636" s="6"/>
      <c r="LPN636" s="6"/>
      <c r="LPO636" s="6"/>
      <c r="LPP636" s="6"/>
      <c r="LPQ636" s="6"/>
      <c r="LPR636" s="6"/>
      <c r="LPS636" s="6"/>
      <c r="LPT636" s="6"/>
      <c r="LPU636" s="6"/>
      <c r="LPV636" s="6"/>
      <c r="LPW636" s="6"/>
      <c r="LPX636" s="6"/>
      <c r="LPY636" s="6"/>
      <c r="LPZ636" s="6"/>
      <c r="LQA636" s="6"/>
      <c r="LQB636" s="6"/>
      <c r="LQC636" s="6"/>
      <c r="LQD636" s="6"/>
      <c r="LQE636" s="6"/>
      <c r="LQF636" s="6"/>
      <c r="LQG636" s="6"/>
      <c r="LQH636" s="6"/>
      <c r="LQI636" s="6"/>
      <c r="LQJ636" s="6"/>
      <c r="LQK636" s="6"/>
      <c r="LQL636" s="6"/>
      <c r="LQM636" s="6"/>
      <c r="LQN636" s="6"/>
      <c r="LQO636" s="6"/>
      <c r="LQP636" s="6"/>
      <c r="LQQ636" s="6"/>
      <c r="LQR636" s="6"/>
      <c r="LQS636" s="6"/>
      <c r="LQT636" s="6"/>
      <c r="LQU636" s="6"/>
      <c r="LQV636" s="6"/>
      <c r="LQW636" s="6"/>
      <c r="LQX636" s="6"/>
      <c r="LQY636" s="6"/>
      <c r="LQZ636" s="6"/>
      <c r="LRA636" s="6"/>
      <c r="LRB636" s="6"/>
      <c r="LRC636" s="6"/>
      <c r="LRD636" s="6"/>
      <c r="LRE636" s="6"/>
      <c r="LRF636" s="6"/>
      <c r="LRG636" s="6"/>
      <c r="LRH636" s="6"/>
      <c r="LRI636" s="6"/>
      <c r="LRJ636" s="6"/>
      <c r="LRK636" s="6"/>
      <c r="LRL636" s="6"/>
      <c r="LRM636" s="6"/>
      <c r="LRN636" s="6"/>
      <c r="LRO636" s="6"/>
      <c r="LRP636" s="6"/>
      <c r="LRQ636" s="6"/>
      <c r="LRR636" s="6"/>
      <c r="LRS636" s="6"/>
      <c r="LRT636" s="6"/>
      <c r="LRU636" s="6"/>
      <c r="LRV636" s="6"/>
      <c r="LRW636" s="6"/>
      <c r="LRX636" s="6"/>
      <c r="LRY636" s="6"/>
      <c r="LRZ636" s="6"/>
      <c r="LSA636" s="6"/>
      <c r="LSB636" s="6"/>
      <c r="LSC636" s="6"/>
      <c r="LSD636" s="6"/>
      <c r="LSE636" s="6"/>
      <c r="LSF636" s="6"/>
      <c r="LSG636" s="6"/>
      <c r="LSH636" s="6"/>
      <c r="LSI636" s="6"/>
      <c r="LSJ636" s="6"/>
      <c r="LSK636" s="6"/>
      <c r="LSL636" s="6"/>
      <c r="LSM636" s="6"/>
      <c r="LSN636" s="6"/>
      <c r="LSO636" s="6"/>
      <c r="LSP636" s="6"/>
      <c r="LSQ636" s="6"/>
      <c r="LSR636" s="6"/>
      <c r="LSS636" s="6"/>
      <c r="LST636" s="6"/>
      <c r="LSU636" s="6"/>
      <c r="LSV636" s="6"/>
      <c r="LSW636" s="6"/>
      <c r="LSX636" s="6"/>
      <c r="LSY636" s="6"/>
      <c r="LSZ636" s="6"/>
      <c r="LTA636" s="6"/>
      <c r="LTB636" s="6"/>
      <c r="LTC636" s="6"/>
      <c r="LTD636" s="6"/>
      <c r="LTE636" s="6"/>
      <c r="LTF636" s="6"/>
      <c r="LTG636" s="6"/>
      <c r="LTH636" s="6"/>
      <c r="LTI636" s="6"/>
      <c r="LTJ636" s="6"/>
      <c r="LTK636" s="6"/>
      <c r="LTL636" s="6"/>
      <c r="LTM636" s="6"/>
      <c r="LTN636" s="6"/>
      <c r="LTO636" s="6"/>
      <c r="LTP636" s="6"/>
      <c r="LTQ636" s="6"/>
      <c r="LTR636" s="6"/>
      <c r="LTS636" s="6"/>
      <c r="LTT636" s="6"/>
      <c r="LTU636" s="6"/>
      <c r="LTV636" s="6"/>
      <c r="LTW636" s="6"/>
      <c r="LTX636" s="6"/>
      <c r="LTY636" s="6"/>
      <c r="LTZ636" s="6"/>
      <c r="LUA636" s="6"/>
      <c r="LUB636" s="6"/>
      <c r="LUC636" s="6"/>
      <c r="LUD636" s="6"/>
      <c r="LUE636" s="6"/>
      <c r="LUF636" s="6"/>
      <c r="LUG636" s="6"/>
      <c r="LUH636" s="6"/>
      <c r="LUI636" s="6"/>
      <c r="LUJ636" s="6"/>
      <c r="LUK636" s="6"/>
      <c r="LUL636" s="6"/>
      <c r="LUM636" s="6"/>
      <c r="LUN636" s="6"/>
      <c r="LUO636" s="6"/>
      <c r="LUP636" s="6"/>
      <c r="LUQ636" s="6"/>
      <c r="LUR636" s="6"/>
      <c r="LUS636" s="6"/>
      <c r="LUT636" s="6"/>
      <c r="LUU636" s="6"/>
      <c r="LUV636" s="6"/>
      <c r="LUW636" s="6"/>
      <c r="LUX636" s="6"/>
      <c r="LUY636" s="6"/>
      <c r="LUZ636" s="6"/>
      <c r="LVA636" s="6"/>
      <c r="LVB636" s="6"/>
      <c r="LVC636" s="6"/>
      <c r="LVD636" s="6"/>
      <c r="LVE636" s="6"/>
      <c r="LVF636" s="6"/>
      <c r="LVG636" s="6"/>
      <c r="LVH636" s="6"/>
      <c r="LVI636" s="6"/>
      <c r="LVJ636" s="6"/>
      <c r="LVK636" s="6"/>
      <c r="LVL636" s="6"/>
      <c r="LVM636" s="6"/>
      <c r="LVN636" s="6"/>
      <c r="LVO636" s="6"/>
      <c r="LVP636" s="6"/>
      <c r="LVQ636" s="6"/>
      <c r="LVR636" s="6"/>
      <c r="LVS636" s="6"/>
      <c r="LVT636" s="6"/>
      <c r="LVU636" s="6"/>
      <c r="LVV636" s="6"/>
      <c r="LVW636" s="6"/>
      <c r="LVX636" s="6"/>
      <c r="LVY636" s="6"/>
      <c r="LVZ636" s="6"/>
      <c r="LWA636" s="6"/>
      <c r="LWB636" s="6"/>
      <c r="LWC636" s="6"/>
      <c r="LWD636" s="6"/>
      <c r="LWE636" s="6"/>
      <c r="LWF636" s="6"/>
      <c r="LWG636" s="6"/>
      <c r="LWH636" s="6"/>
      <c r="LWI636" s="6"/>
      <c r="LWJ636" s="6"/>
      <c r="LWK636" s="6"/>
      <c r="LWL636" s="6"/>
      <c r="LWM636" s="6"/>
      <c r="LWN636" s="6"/>
      <c r="LWO636" s="6"/>
      <c r="LWP636" s="6"/>
      <c r="LWQ636" s="6"/>
      <c r="LWR636" s="6"/>
      <c r="LWS636" s="6"/>
      <c r="LWT636" s="6"/>
      <c r="LWU636" s="6"/>
      <c r="LWV636" s="6"/>
      <c r="LWW636" s="6"/>
      <c r="LWX636" s="6"/>
      <c r="LWY636" s="6"/>
      <c r="LWZ636" s="6"/>
      <c r="LXA636" s="6"/>
      <c r="LXB636" s="6"/>
      <c r="LXC636" s="6"/>
      <c r="LXD636" s="6"/>
      <c r="LXE636" s="6"/>
      <c r="LXF636" s="6"/>
      <c r="LXG636" s="6"/>
      <c r="LXH636" s="6"/>
      <c r="LXI636" s="6"/>
      <c r="LXJ636" s="6"/>
      <c r="LXK636" s="6"/>
      <c r="LXL636" s="6"/>
      <c r="LXM636" s="6"/>
      <c r="LXN636" s="6"/>
      <c r="LXO636" s="6"/>
      <c r="LXP636" s="6"/>
      <c r="LXQ636" s="6"/>
      <c r="LXR636" s="6"/>
      <c r="LXS636" s="6"/>
      <c r="LXT636" s="6"/>
      <c r="LXU636" s="6"/>
      <c r="LXV636" s="6"/>
      <c r="LXW636" s="6"/>
      <c r="LXX636" s="6"/>
      <c r="LXY636" s="6"/>
      <c r="LXZ636" s="6"/>
      <c r="LYA636" s="6"/>
      <c r="LYB636" s="6"/>
      <c r="LYC636" s="6"/>
      <c r="LYD636" s="6"/>
      <c r="LYE636" s="6"/>
      <c r="LYF636" s="6"/>
      <c r="LYG636" s="6"/>
      <c r="LYH636" s="6"/>
      <c r="LYI636" s="6"/>
      <c r="LYJ636" s="6"/>
      <c r="LYK636" s="6"/>
      <c r="LYL636" s="6"/>
      <c r="LYM636" s="6"/>
      <c r="LYN636" s="6"/>
      <c r="LYO636" s="6"/>
      <c r="LYP636" s="6"/>
      <c r="LYQ636" s="6"/>
      <c r="LYR636" s="6"/>
      <c r="LYS636" s="6"/>
      <c r="LYT636" s="6"/>
      <c r="LYU636" s="6"/>
      <c r="LYV636" s="6"/>
      <c r="LYW636" s="6"/>
      <c r="LYX636" s="6"/>
      <c r="LYY636" s="6"/>
      <c r="LYZ636" s="6"/>
      <c r="LZA636" s="6"/>
      <c r="LZB636" s="6"/>
      <c r="LZC636" s="6"/>
      <c r="LZD636" s="6"/>
      <c r="LZE636" s="6"/>
      <c r="LZF636" s="6"/>
      <c r="LZG636" s="6"/>
      <c r="LZH636" s="6"/>
      <c r="LZI636" s="6"/>
      <c r="LZJ636" s="6"/>
      <c r="LZK636" s="6"/>
      <c r="LZL636" s="6"/>
      <c r="LZM636" s="6"/>
      <c r="LZN636" s="6"/>
      <c r="LZO636" s="6"/>
      <c r="LZP636" s="6"/>
      <c r="LZQ636" s="6"/>
      <c r="LZR636" s="6"/>
      <c r="LZS636" s="6"/>
      <c r="LZT636" s="6"/>
      <c r="LZU636" s="6"/>
      <c r="LZV636" s="6"/>
      <c r="LZW636" s="6"/>
      <c r="LZX636" s="6"/>
      <c r="LZY636" s="6"/>
      <c r="LZZ636" s="6"/>
      <c r="MAA636" s="6"/>
      <c r="MAB636" s="6"/>
      <c r="MAC636" s="6"/>
      <c r="MAD636" s="6"/>
      <c r="MAE636" s="6"/>
      <c r="MAF636" s="6"/>
      <c r="MAG636" s="6"/>
      <c r="MAH636" s="6"/>
      <c r="MAI636" s="6"/>
      <c r="MAJ636" s="6"/>
      <c r="MAK636" s="6"/>
      <c r="MAL636" s="6"/>
      <c r="MAM636" s="6"/>
      <c r="MAN636" s="6"/>
      <c r="MAO636" s="6"/>
      <c r="MAP636" s="6"/>
      <c r="MAQ636" s="6"/>
      <c r="MAR636" s="6"/>
      <c r="MAS636" s="6"/>
      <c r="MAT636" s="6"/>
      <c r="MAU636" s="6"/>
      <c r="MAV636" s="6"/>
      <c r="MAW636" s="6"/>
      <c r="MAX636" s="6"/>
      <c r="MAY636" s="6"/>
      <c r="MAZ636" s="6"/>
      <c r="MBA636" s="6"/>
      <c r="MBB636" s="6"/>
      <c r="MBC636" s="6"/>
      <c r="MBD636" s="6"/>
      <c r="MBE636" s="6"/>
      <c r="MBF636" s="6"/>
      <c r="MBG636" s="6"/>
      <c r="MBH636" s="6"/>
      <c r="MBI636" s="6"/>
      <c r="MBJ636" s="6"/>
      <c r="MBK636" s="6"/>
      <c r="MBL636" s="6"/>
      <c r="MBM636" s="6"/>
      <c r="MBN636" s="6"/>
      <c r="MBO636" s="6"/>
      <c r="MBP636" s="6"/>
      <c r="MBQ636" s="6"/>
      <c r="MBR636" s="6"/>
      <c r="MBS636" s="6"/>
      <c r="MBT636" s="6"/>
      <c r="MBU636" s="6"/>
      <c r="MBV636" s="6"/>
      <c r="MBW636" s="6"/>
      <c r="MBX636" s="6"/>
      <c r="MBY636" s="6"/>
      <c r="MBZ636" s="6"/>
      <c r="MCA636" s="6"/>
      <c r="MCB636" s="6"/>
      <c r="MCC636" s="6"/>
      <c r="MCD636" s="6"/>
      <c r="MCE636" s="6"/>
      <c r="MCF636" s="6"/>
      <c r="MCG636" s="6"/>
      <c r="MCH636" s="6"/>
      <c r="MCI636" s="6"/>
      <c r="MCJ636" s="6"/>
      <c r="MCK636" s="6"/>
      <c r="MCL636" s="6"/>
      <c r="MCM636" s="6"/>
      <c r="MCN636" s="6"/>
      <c r="MCO636" s="6"/>
      <c r="MCP636" s="6"/>
      <c r="MCQ636" s="6"/>
      <c r="MCR636" s="6"/>
      <c r="MCS636" s="6"/>
      <c r="MCT636" s="6"/>
      <c r="MCU636" s="6"/>
      <c r="MCV636" s="6"/>
      <c r="MCW636" s="6"/>
      <c r="MCX636" s="6"/>
      <c r="MCY636" s="6"/>
      <c r="MCZ636" s="6"/>
      <c r="MDA636" s="6"/>
      <c r="MDB636" s="6"/>
      <c r="MDC636" s="6"/>
      <c r="MDD636" s="6"/>
      <c r="MDE636" s="6"/>
      <c r="MDF636" s="6"/>
      <c r="MDG636" s="6"/>
      <c r="MDH636" s="6"/>
      <c r="MDI636" s="6"/>
      <c r="MDJ636" s="6"/>
      <c r="MDK636" s="6"/>
      <c r="MDL636" s="6"/>
      <c r="MDM636" s="6"/>
      <c r="MDN636" s="6"/>
      <c r="MDO636" s="6"/>
      <c r="MDP636" s="6"/>
      <c r="MDQ636" s="6"/>
      <c r="MDR636" s="6"/>
      <c r="MDS636" s="6"/>
      <c r="MDT636" s="6"/>
      <c r="MDU636" s="6"/>
      <c r="MDV636" s="6"/>
      <c r="MDW636" s="6"/>
      <c r="MDX636" s="6"/>
      <c r="MDY636" s="6"/>
      <c r="MDZ636" s="6"/>
      <c r="MEA636" s="6"/>
      <c r="MEB636" s="6"/>
      <c r="MEC636" s="6"/>
      <c r="MED636" s="6"/>
      <c r="MEE636" s="6"/>
      <c r="MEF636" s="6"/>
      <c r="MEG636" s="6"/>
      <c r="MEH636" s="6"/>
      <c r="MEI636" s="6"/>
      <c r="MEJ636" s="6"/>
      <c r="MEK636" s="6"/>
      <c r="MEL636" s="6"/>
      <c r="MEM636" s="6"/>
      <c r="MEN636" s="6"/>
      <c r="MEO636" s="6"/>
      <c r="MEP636" s="6"/>
      <c r="MEQ636" s="6"/>
      <c r="MER636" s="6"/>
      <c r="MES636" s="6"/>
      <c r="MET636" s="6"/>
      <c r="MEU636" s="6"/>
      <c r="MEV636" s="6"/>
      <c r="MEW636" s="6"/>
      <c r="MEX636" s="6"/>
      <c r="MEY636" s="6"/>
      <c r="MEZ636" s="6"/>
      <c r="MFA636" s="6"/>
      <c r="MFB636" s="6"/>
      <c r="MFC636" s="6"/>
      <c r="MFD636" s="6"/>
      <c r="MFE636" s="6"/>
      <c r="MFF636" s="6"/>
      <c r="MFG636" s="6"/>
      <c r="MFH636" s="6"/>
      <c r="MFI636" s="6"/>
      <c r="MFJ636" s="6"/>
      <c r="MFK636" s="6"/>
      <c r="MFL636" s="6"/>
      <c r="MFM636" s="6"/>
      <c r="MFN636" s="6"/>
      <c r="MFO636" s="6"/>
      <c r="MFP636" s="6"/>
      <c r="MFQ636" s="6"/>
      <c r="MFR636" s="6"/>
      <c r="MFS636" s="6"/>
      <c r="MFT636" s="6"/>
      <c r="MFU636" s="6"/>
      <c r="MFV636" s="6"/>
      <c r="MFW636" s="6"/>
      <c r="MFX636" s="6"/>
      <c r="MFY636" s="6"/>
      <c r="MFZ636" s="6"/>
      <c r="MGA636" s="6"/>
      <c r="MGB636" s="6"/>
      <c r="MGC636" s="6"/>
      <c r="MGD636" s="6"/>
      <c r="MGE636" s="6"/>
      <c r="MGF636" s="6"/>
      <c r="MGG636" s="6"/>
      <c r="MGH636" s="6"/>
      <c r="MGI636" s="6"/>
      <c r="MGJ636" s="6"/>
      <c r="MGK636" s="6"/>
      <c r="MGL636" s="6"/>
      <c r="MGM636" s="6"/>
      <c r="MGN636" s="6"/>
      <c r="MGO636" s="6"/>
      <c r="MGP636" s="6"/>
      <c r="MGQ636" s="6"/>
      <c r="MGR636" s="6"/>
      <c r="MGS636" s="6"/>
      <c r="MGT636" s="6"/>
      <c r="MGU636" s="6"/>
      <c r="MGV636" s="6"/>
      <c r="MGW636" s="6"/>
      <c r="MGX636" s="6"/>
      <c r="MGY636" s="6"/>
      <c r="MGZ636" s="6"/>
      <c r="MHA636" s="6"/>
      <c r="MHB636" s="6"/>
      <c r="MHC636" s="6"/>
      <c r="MHD636" s="6"/>
      <c r="MHE636" s="6"/>
      <c r="MHF636" s="6"/>
      <c r="MHG636" s="6"/>
      <c r="MHH636" s="6"/>
      <c r="MHI636" s="6"/>
      <c r="MHJ636" s="6"/>
      <c r="MHK636" s="6"/>
      <c r="MHL636" s="6"/>
      <c r="MHM636" s="6"/>
      <c r="MHN636" s="6"/>
      <c r="MHO636" s="6"/>
      <c r="MHP636" s="6"/>
      <c r="MHQ636" s="6"/>
      <c r="MHR636" s="6"/>
      <c r="MHS636" s="6"/>
      <c r="MHT636" s="6"/>
      <c r="MHU636" s="6"/>
      <c r="MHV636" s="6"/>
      <c r="MHW636" s="6"/>
      <c r="MHX636" s="6"/>
      <c r="MHY636" s="6"/>
      <c r="MHZ636" s="6"/>
      <c r="MIA636" s="6"/>
      <c r="MIB636" s="6"/>
      <c r="MIC636" s="6"/>
      <c r="MID636" s="6"/>
      <c r="MIE636" s="6"/>
      <c r="MIF636" s="6"/>
      <c r="MIG636" s="6"/>
      <c r="MIH636" s="6"/>
      <c r="MII636" s="6"/>
      <c r="MIJ636" s="6"/>
      <c r="MIK636" s="6"/>
      <c r="MIL636" s="6"/>
      <c r="MIM636" s="6"/>
      <c r="MIN636" s="6"/>
      <c r="MIO636" s="6"/>
      <c r="MIP636" s="6"/>
      <c r="MIQ636" s="6"/>
      <c r="MIR636" s="6"/>
      <c r="MIS636" s="6"/>
      <c r="MIT636" s="6"/>
      <c r="MIU636" s="6"/>
      <c r="MIV636" s="6"/>
      <c r="MIW636" s="6"/>
      <c r="MIX636" s="6"/>
      <c r="MIY636" s="6"/>
      <c r="MIZ636" s="6"/>
      <c r="MJA636" s="6"/>
      <c r="MJB636" s="6"/>
      <c r="MJC636" s="6"/>
      <c r="MJD636" s="6"/>
      <c r="MJE636" s="6"/>
      <c r="MJF636" s="6"/>
      <c r="MJG636" s="6"/>
      <c r="MJH636" s="6"/>
      <c r="MJI636" s="6"/>
      <c r="MJJ636" s="6"/>
      <c r="MJK636" s="6"/>
      <c r="MJL636" s="6"/>
      <c r="MJM636" s="6"/>
      <c r="MJN636" s="6"/>
      <c r="MJO636" s="6"/>
      <c r="MJP636" s="6"/>
      <c r="MJQ636" s="6"/>
      <c r="MJR636" s="6"/>
      <c r="MJS636" s="6"/>
      <c r="MJT636" s="6"/>
      <c r="MJU636" s="6"/>
      <c r="MJV636" s="6"/>
      <c r="MJW636" s="6"/>
      <c r="MJX636" s="6"/>
      <c r="MJY636" s="6"/>
      <c r="MJZ636" s="6"/>
      <c r="MKA636" s="6"/>
      <c r="MKB636" s="6"/>
      <c r="MKC636" s="6"/>
      <c r="MKD636" s="6"/>
      <c r="MKE636" s="6"/>
      <c r="MKF636" s="6"/>
      <c r="MKG636" s="6"/>
      <c r="MKH636" s="6"/>
      <c r="MKI636" s="6"/>
      <c r="MKJ636" s="6"/>
      <c r="MKK636" s="6"/>
      <c r="MKL636" s="6"/>
      <c r="MKM636" s="6"/>
      <c r="MKN636" s="6"/>
      <c r="MKO636" s="6"/>
      <c r="MKP636" s="6"/>
      <c r="MKQ636" s="6"/>
      <c r="MKR636" s="6"/>
      <c r="MKS636" s="6"/>
      <c r="MKT636" s="6"/>
      <c r="MKU636" s="6"/>
      <c r="MKV636" s="6"/>
      <c r="MKW636" s="6"/>
      <c r="MKX636" s="6"/>
      <c r="MKY636" s="6"/>
      <c r="MKZ636" s="6"/>
      <c r="MLA636" s="6"/>
      <c r="MLB636" s="6"/>
      <c r="MLC636" s="6"/>
      <c r="MLD636" s="6"/>
      <c r="MLE636" s="6"/>
      <c r="MLF636" s="6"/>
      <c r="MLG636" s="6"/>
      <c r="MLH636" s="6"/>
      <c r="MLI636" s="6"/>
      <c r="MLJ636" s="6"/>
      <c r="MLK636" s="6"/>
      <c r="MLL636" s="6"/>
      <c r="MLM636" s="6"/>
      <c r="MLN636" s="6"/>
      <c r="MLO636" s="6"/>
      <c r="MLP636" s="6"/>
      <c r="MLQ636" s="6"/>
      <c r="MLR636" s="6"/>
      <c r="MLS636" s="6"/>
      <c r="MLT636" s="6"/>
      <c r="MLU636" s="6"/>
      <c r="MLV636" s="6"/>
      <c r="MLW636" s="6"/>
      <c r="MLX636" s="6"/>
      <c r="MLY636" s="6"/>
      <c r="MLZ636" s="6"/>
      <c r="MMA636" s="6"/>
      <c r="MMB636" s="6"/>
      <c r="MMC636" s="6"/>
      <c r="MMD636" s="6"/>
      <c r="MME636" s="6"/>
      <c r="MMF636" s="6"/>
      <c r="MMG636" s="6"/>
      <c r="MMH636" s="6"/>
      <c r="MMI636" s="6"/>
      <c r="MMJ636" s="6"/>
      <c r="MMK636" s="6"/>
      <c r="MML636" s="6"/>
      <c r="MMM636" s="6"/>
      <c r="MMN636" s="6"/>
      <c r="MMO636" s="6"/>
      <c r="MMP636" s="6"/>
      <c r="MMQ636" s="6"/>
      <c r="MMR636" s="6"/>
      <c r="MMS636" s="6"/>
      <c r="MMT636" s="6"/>
      <c r="MMU636" s="6"/>
      <c r="MMV636" s="6"/>
      <c r="MMW636" s="6"/>
      <c r="MMX636" s="6"/>
      <c r="MMY636" s="6"/>
      <c r="MMZ636" s="6"/>
      <c r="MNA636" s="6"/>
      <c r="MNB636" s="6"/>
      <c r="MNC636" s="6"/>
      <c r="MND636" s="6"/>
      <c r="MNE636" s="6"/>
      <c r="MNF636" s="6"/>
      <c r="MNG636" s="6"/>
      <c r="MNH636" s="6"/>
      <c r="MNI636" s="6"/>
      <c r="MNJ636" s="6"/>
      <c r="MNK636" s="6"/>
      <c r="MNL636" s="6"/>
      <c r="MNM636" s="6"/>
      <c r="MNN636" s="6"/>
      <c r="MNO636" s="6"/>
      <c r="MNP636" s="6"/>
      <c r="MNQ636" s="6"/>
      <c r="MNR636" s="6"/>
      <c r="MNS636" s="6"/>
      <c r="MNT636" s="6"/>
      <c r="MNU636" s="6"/>
      <c r="MNV636" s="6"/>
      <c r="MNW636" s="6"/>
      <c r="MNX636" s="6"/>
      <c r="MNY636" s="6"/>
      <c r="MNZ636" s="6"/>
      <c r="MOA636" s="6"/>
      <c r="MOB636" s="6"/>
      <c r="MOC636" s="6"/>
      <c r="MOD636" s="6"/>
      <c r="MOE636" s="6"/>
      <c r="MOF636" s="6"/>
      <c r="MOG636" s="6"/>
      <c r="MOH636" s="6"/>
      <c r="MOI636" s="6"/>
      <c r="MOJ636" s="6"/>
      <c r="MOK636" s="6"/>
      <c r="MOL636" s="6"/>
      <c r="MOM636" s="6"/>
      <c r="MON636" s="6"/>
      <c r="MOO636" s="6"/>
      <c r="MOP636" s="6"/>
      <c r="MOQ636" s="6"/>
      <c r="MOR636" s="6"/>
      <c r="MOS636" s="6"/>
      <c r="MOT636" s="6"/>
      <c r="MOU636" s="6"/>
      <c r="MOV636" s="6"/>
      <c r="MOW636" s="6"/>
      <c r="MOX636" s="6"/>
      <c r="MOY636" s="6"/>
      <c r="MOZ636" s="6"/>
      <c r="MPA636" s="6"/>
      <c r="MPB636" s="6"/>
      <c r="MPC636" s="6"/>
      <c r="MPD636" s="6"/>
      <c r="MPE636" s="6"/>
      <c r="MPF636" s="6"/>
      <c r="MPG636" s="6"/>
      <c r="MPH636" s="6"/>
      <c r="MPI636" s="6"/>
      <c r="MPJ636" s="6"/>
      <c r="MPK636" s="6"/>
      <c r="MPL636" s="6"/>
      <c r="MPM636" s="6"/>
      <c r="MPN636" s="6"/>
      <c r="MPO636" s="6"/>
      <c r="MPP636" s="6"/>
      <c r="MPQ636" s="6"/>
      <c r="MPR636" s="6"/>
      <c r="MPS636" s="6"/>
      <c r="MPT636" s="6"/>
      <c r="MPU636" s="6"/>
      <c r="MPV636" s="6"/>
      <c r="MPW636" s="6"/>
      <c r="MPX636" s="6"/>
      <c r="MPY636" s="6"/>
      <c r="MPZ636" s="6"/>
      <c r="MQA636" s="6"/>
      <c r="MQB636" s="6"/>
      <c r="MQC636" s="6"/>
      <c r="MQD636" s="6"/>
      <c r="MQE636" s="6"/>
      <c r="MQF636" s="6"/>
      <c r="MQG636" s="6"/>
      <c r="MQH636" s="6"/>
      <c r="MQI636" s="6"/>
      <c r="MQJ636" s="6"/>
      <c r="MQK636" s="6"/>
      <c r="MQL636" s="6"/>
      <c r="MQM636" s="6"/>
      <c r="MQN636" s="6"/>
      <c r="MQO636" s="6"/>
      <c r="MQP636" s="6"/>
      <c r="MQQ636" s="6"/>
      <c r="MQR636" s="6"/>
      <c r="MQS636" s="6"/>
      <c r="MQT636" s="6"/>
      <c r="MQU636" s="6"/>
      <c r="MQV636" s="6"/>
      <c r="MQW636" s="6"/>
      <c r="MQX636" s="6"/>
      <c r="MQY636" s="6"/>
      <c r="MQZ636" s="6"/>
      <c r="MRA636" s="6"/>
      <c r="MRB636" s="6"/>
      <c r="MRC636" s="6"/>
      <c r="MRD636" s="6"/>
      <c r="MRE636" s="6"/>
      <c r="MRF636" s="6"/>
      <c r="MRG636" s="6"/>
      <c r="MRH636" s="6"/>
      <c r="MRI636" s="6"/>
      <c r="MRJ636" s="6"/>
      <c r="MRK636" s="6"/>
      <c r="MRL636" s="6"/>
      <c r="MRM636" s="6"/>
      <c r="MRN636" s="6"/>
      <c r="MRO636" s="6"/>
      <c r="MRP636" s="6"/>
      <c r="MRQ636" s="6"/>
      <c r="MRR636" s="6"/>
      <c r="MRS636" s="6"/>
      <c r="MRT636" s="6"/>
      <c r="MRU636" s="6"/>
      <c r="MRV636" s="6"/>
      <c r="MRW636" s="6"/>
      <c r="MRX636" s="6"/>
      <c r="MRY636" s="6"/>
      <c r="MRZ636" s="6"/>
      <c r="MSA636" s="6"/>
      <c r="MSB636" s="6"/>
      <c r="MSC636" s="6"/>
      <c r="MSD636" s="6"/>
      <c r="MSE636" s="6"/>
      <c r="MSF636" s="6"/>
      <c r="MSG636" s="6"/>
      <c r="MSH636" s="6"/>
      <c r="MSI636" s="6"/>
      <c r="MSJ636" s="6"/>
      <c r="MSK636" s="6"/>
      <c r="MSL636" s="6"/>
      <c r="MSM636" s="6"/>
      <c r="MSN636" s="6"/>
      <c r="MSO636" s="6"/>
      <c r="MSP636" s="6"/>
      <c r="MSQ636" s="6"/>
      <c r="MSR636" s="6"/>
      <c r="MSS636" s="6"/>
      <c r="MST636" s="6"/>
      <c r="MSU636" s="6"/>
      <c r="MSV636" s="6"/>
      <c r="MSW636" s="6"/>
      <c r="MSX636" s="6"/>
      <c r="MSY636" s="6"/>
      <c r="MSZ636" s="6"/>
      <c r="MTA636" s="6"/>
      <c r="MTB636" s="6"/>
      <c r="MTC636" s="6"/>
      <c r="MTD636" s="6"/>
      <c r="MTE636" s="6"/>
      <c r="MTF636" s="6"/>
      <c r="MTG636" s="6"/>
      <c r="MTH636" s="6"/>
      <c r="MTI636" s="6"/>
      <c r="MTJ636" s="6"/>
      <c r="MTK636" s="6"/>
      <c r="MTL636" s="6"/>
      <c r="MTM636" s="6"/>
      <c r="MTN636" s="6"/>
      <c r="MTO636" s="6"/>
      <c r="MTP636" s="6"/>
      <c r="MTQ636" s="6"/>
      <c r="MTR636" s="6"/>
      <c r="MTS636" s="6"/>
      <c r="MTT636" s="6"/>
      <c r="MTU636" s="6"/>
      <c r="MTV636" s="6"/>
      <c r="MTW636" s="6"/>
      <c r="MTX636" s="6"/>
      <c r="MTY636" s="6"/>
      <c r="MTZ636" s="6"/>
      <c r="MUA636" s="6"/>
      <c r="MUB636" s="6"/>
      <c r="MUC636" s="6"/>
      <c r="MUD636" s="6"/>
      <c r="MUE636" s="6"/>
      <c r="MUF636" s="6"/>
      <c r="MUG636" s="6"/>
      <c r="MUH636" s="6"/>
      <c r="MUI636" s="6"/>
      <c r="MUJ636" s="6"/>
      <c r="MUK636" s="6"/>
      <c r="MUL636" s="6"/>
      <c r="MUM636" s="6"/>
      <c r="MUN636" s="6"/>
      <c r="MUO636" s="6"/>
      <c r="MUP636" s="6"/>
      <c r="MUQ636" s="6"/>
      <c r="MUR636" s="6"/>
      <c r="MUS636" s="6"/>
      <c r="MUT636" s="6"/>
      <c r="MUU636" s="6"/>
      <c r="MUV636" s="6"/>
      <c r="MUW636" s="6"/>
      <c r="MUX636" s="6"/>
      <c r="MUY636" s="6"/>
      <c r="MUZ636" s="6"/>
      <c r="MVA636" s="6"/>
      <c r="MVB636" s="6"/>
      <c r="MVC636" s="6"/>
      <c r="MVD636" s="6"/>
      <c r="MVE636" s="6"/>
      <c r="MVF636" s="6"/>
      <c r="MVG636" s="6"/>
      <c r="MVH636" s="6"/>
      <c r="MVI636" s="6"/>
      <c r="MVJ636" s="6"/>
      <c r="MVK636" s="6"/>
      <c r="MVL636" s="6"/>
      <c r="MVM636" s="6"/>
      <c r="MVN636" s="6"/>
      <c r="MVO636" s="6"/>
      <c r="MVP636" s="6"/>
      <c r="MVQ636" s="6"/>
      <c r="MVR636" s="6"/>
      <c r="MVS636" s="6"/>
      <c r="MVT636" s="6"/>
      <c r="MVU636" s="6"/>
      <c r="MVV636" s="6"/>
      <c r="MVW636" s="6"/>
      <c r="MVX636" s="6"/>
      <c r="MVY636" s="6"/>
      <c r="MVZ636" s="6"/>
      <c r="MWA636" s="6"/>
      <c r="MWB636" s="6"/>
      <c r="MWC636" s="6"/>
      <c r="MWD636" s="6"/>
      <c r="MWE636" s="6"/>
      <c r="MWF636" s="6"/>
      <c r="MWG636" s="6"/>
      <c r="MWH636" s="6"/>
      <c r="MWI636" s="6"/>
      <c r="MWJ636" s="6"/>
      <c r="MWK636" s="6"/>
      <c r="MWL636" s="6"/>
      <c r="MWM636" s="6"/>
      <c r="MWN636" s="6"/>
      <c r="MWO636" s="6"/>
      <c r="MWP636" s="6"/>
      <c r="MWQ636" s="6"/>
      <c r="MWR636" s="6"/>
      <c r="MWS636" s="6"/>
      <c r="MWT636" s="6"/>
      <c r="MWU636" s="6"/>
      <c r="MWV636" s="6"/>
      <c r="MWW636" s="6"/>
      <c r="MWX636" s="6"/>
      <c r="MWY636" s="6"/>
      <c r="MWZ636" s="6"/>
      <c r="MXA636" s="6"/>
      <c r="MXB636" s="6"/>
      <c r="MXC636" s="6"/>
      <c r="MXD636" s="6"/>
      <c r="MXE636" s="6"/>
      <c r="MXF636" s="6"/>
      <c r="MXG636" s="6"/>
      <c r="MXH636" s="6"/>
      <c r="MXI636" s="6"/>
      <c r="MXJ636" s="6"/>
      <c r="MXK636" s="6"/>
      <c r="MXL636" s="6"/>
      <c r="MXM636" s="6"/>
      <c r="MXN636" s="6"/>
      <c r="MXO636" s="6"/>
      <c r="MXP636" s="6"/>
      <c r="MXQ636" s="6"/>
      <c r="MXR636" s="6"/>
      <c r="MXS636" s="6"/>
      <c r="MXT636" s="6"/>
      <c r="MXU636" s="6"/>
      <c r="MXV636" s="6"/>
      <c r="MXW636" s="6"/>
      <c r="MXX636" s="6"/>
      <c r="MXY636" s="6"/>
      <c r="MXZ636" s="6"/>
      <c r="MYA636" s="6"/>
      <c r="MYB636" s="6"/>
      <c r="MYC636" s="6"/>
      <c r="MYD636" s="6"/>
      <c r="MYE636" s="6"/>
      <c r="MYF636" s="6"/>
      <c r="MYG636" s="6"/>
      <c r="MYH636" s="6"/>
      <c r="MYI636" s="6"/>
      <c r="MYJ636" s="6"/>
      <c r="MYK636" s="6"/>
      <c r="MYL636" s="6"/>
      <c r="MYM636" s="6"/>
      <c r="MYN636" s="6"/>
      <c r="MYO636" s="6"/>
      <c r="MYP636" s="6"/>
      <c r="MYQ636" s="6"/>
      <c r="MYR636" s="6"/>
      <c r="MYS636" s="6"/>
      <c r="MYT636" s="6"/>
      <c r="MYU636" s="6"/>
      <c r="MYV636" s="6"/>
      <c r="MYW636" s="6"/>
      <c r="MYX636" s="6"/>
      <c r="MYY636" s="6"/>
      <c r="MYZ636" s="6"/>
      <c r="MZA636" s="6"/>
      <c r="MZB636" s="6"/>
      <c r="MZC636" s="6"/>
      <c r="MZD636" s="6"/>
      <c r="MZE636" s="6"/>
      <c r="MZF636" s="6"/>
      <c r="MZG636" s="6"/>
      <c r="MZH636" s="6"/>
      <c r="MZI636" s="6"/>
      <c r="MZJ636" s="6"/>
      <c r="MZK636" s="6"/>
      <c r="MZL636" s="6"/>
      <c r="MZM636" s="6"/>
      <c r="MZN636" s="6"/>
      <c r="MZO636" s="6"/>
      <c r="MZP636" s="6"/>
      <c r="MZQ636" s="6"/>
      <c r="MZR636" s="6"/>
      <c r="MZS636" s="6"/>
      <c r="MZT636" s="6"/>
      <c r="MZU636" s="6"/>
      <c r="MZV636" s="6"/>
      <c r="MZW636" s="6"/>
      <c r="MZX636" s="6"/>
      <c r="MZY636" s="6"/>
      <c r="MZZ636" s="6"/>
      <c r="NAA636" s="6"/>
      <c r="NAB636" s="6"/>
      <c r="NAC636" s="6"/>
      <c r="NAD636" s="6"/>
      <c r="NAE636" s="6"/>
      <c r="NAF636" s="6"/>
      <c r="NAG636" s="6"/>
      <c r="NAH636" s="6"/>
      <c r="NAI636" s="6"/>
      <c r="NAJ636" s="6"/>
      <c r="NAK636" s="6"/>
      <c r="NAL636" s="6"/>
      <c r="NAM636" s="6"/>
      <c r="NAN636" s="6"/>
      <c r="NAO636" s="6"/>
      <c r="NAP636" s="6"/>
      <c r="NAQ636" s="6"/>
      <c r="NAR636" s="6"/>
      <c r="NAS636" s="6"/>
      <c r="NAT636" s="6"/>
      <c r="NAU636" s="6"/>
      <c r="NAV636" s="6"/>
      <c r="NAW636" s="6"/>
      <c r="NAX636" s="6"/>
      <c r="NAY636" s="6"/>
      <c r="NAZ636" s="6"/>
      <c r="NBA636" s="6"/>
      <c r="NBB636" s="6"/>
      <c r="NBC636" s="6"/>
      <c r="NBD636" s="6"/>
      <c r="NBE636" s="6"/>
      <c r="NBF636" s="6"/>
      <c r="NBG636" s="6"/>
      <c r="NBH636" s="6"/>
      <c r="NBI636" s="6"/>
      <c r="NBJ636" s="6"/>
      <c r="NBK636" s="6"/>
      <c r="NBL636" s="6"/>
      <c r="NBM636" s="6"/>
      <c r="NBN636" s="6"/>
      <c r="NBO636" s="6"/>
      <c r="NBP636" s="6"/>
      <c r="NBQ636" s="6"/>
      <c r="NBR636" s="6"/>
      <c r="NBS636" s="6"/>
      <c r="NBT636" s="6"/>
      <c r="NBU636" s="6"/>
      <c r="NBV636" s="6"/>
      <c r="NBW636" s="6"/>
      <c r="NBX636" s="6"/>
      <c r="NBY636" s="6"/>
      <c r="NBZ636" s="6"/>
      <c r="NCA636" s="6"/>
      <c r="NCB636" s="6"/>
      <c r="NCC636" s="6"/>
      <c r="NCD636" s="6"/>
      <c r="NCE636" s="6"/>
      <c r="NCF636" s="6"/>
      <c r="NCG636" s="6"/>
      <c r="NCH636" s="6"/>
      <c r="NCI636" s="6"/>
      <c r="NCJ636" s="6"/>
      <c r="NCK636" s="6"/>
      <c r="NCL636" s="6"/>
      <c r="NCM636" s="6"/>
      <c r="NCN636" s="6"/>
      <c r="NCO636" s="6"/>
      <c r="NCP636" s="6"/>
      <c r="NCQ636" s="6"/>
      <c r="NCR636" s="6"/>
      <c r="NCS636" s="6"/>
      <c r="NCT636" s="6"/>
      <c r="NCU636" s="6"/>
      <c r="NCV636" s="6"/>
      <c r="NCW636" s="6"/>
      <c r="NCX636" s="6"/>
      <c r="NCY636" s="6"/>
      <c r="NCZ636" s="6"/>
      <c r="NDA636" s="6"/>
      <c r="NDB636" s="6"/>
      <c r="NDC636" s="6"/>
      <c r="NDD636" s="6"/>
      <c r="NDE636" s="6"/>
      <c r="NDF636" s="6"/>
      <c r="NDG636" s="6"/>
      <c r="NDH636" s="6"/>
      <c r="NDI636" s="6"/>
      <c r="NDJ636" s="6"/>
      <c r="NDK636" s="6"/>
      <c r="NDL636" s="6"/>
      <c r="NDM636" s="6"/>
      <c r="NDN636" s="6"/>
      <c r="NDO636" s="6"/>
      <c r="NDP636" s="6"/>
      <c r="NDQ636" s="6"/>
      <c r="NDR636" s="6"/>
      <c r="NDS636" s="6"/>
      <c r="NDT636" s="6"/>
      <c r="NDU636" s="6"/>
      <c r="NDV636" s="6"/>
      <c r="NDW636" s="6"/>
      <c r="NDX636" s="6"/>
      <c r="NDY636" s="6"/>
      <c r="NDZ636" s="6"/>
      <c r="NEA636" s="6"/>
      <c r="NEB636" s="6"/>
      <c r="NEC636" s="6"/>
      <c r="NED636" s="6"/>
      <c r="NEE636" s="6"/>
      <c r="NEF636" s="6"/>
      <c r="NEG636" s="6"/>
      <c r="NEH636" s="6"/>
      <c r="NEI636" s="6"/>
      <c r="NEJ636" s="6"/>
      <c r="NEK636" s="6"/>
      <c r="NEL636" s="6"/>
      <c r="NEM636" s="6"/>
      <c r="NEN636" s="6"/>
      <c r="NEO636" s="6"/>
      <c r="NEP636" s="6"/>
      <c r="NEQ636" s="6"/>
      <c r="NER636" s="6"/>
      <c r="NES636" s="6"/>
      <c r="NET636" s="6"/>
      <c r="NEU636" s="6"/>
      <c r="NEV636" s="6"/>
      <c r="NEW636" s="6"/>
      <c r="NEX636" s="6"/>
      <c r="NEY636" s="6"/>
      <c r="NEZ636" s="6"/>
      <c r="NFA636" s="6"/>
      <c r="NFB636" s="6"/>
      <c r="NFC636" s="6"/>
      <c r="NFD636" s="6"/>
      <c r="NFE636" s="6"/>
      <c r="NFF636" s="6"/>
      <c r="NFG636" s="6"/>
      <c r="NFH636" s="6"/>
      <c r="NFI636" s="6"/>
      <c r="NFJ636" s="6"/>
      <c r="NFK636" s="6"/>
      <c r="NFL636" s="6"/>
      <c r="NFM636" s="6"/>
      <c r="NFN636" s="6"/>
      <c r="NFO636" s="6"/>
      <c r="NFP636" s="6"/>
      <c r="NFQ636" s="6"/>
      <c r="NFR636" s="6"/>
      <c r="NFS636" s="6"/>
      <c r="NFT636" s="6"/>
      <c r="NFU636" s="6"/>
      <c r="NFV636" s="6"/>
      <c r="NFW636" s="6"/>
      <c r="NFX636" s="6"/>
      <c r="NFY636" s="6"/>
      <c r="NFZ636" s="6"/>
      <c r="NGA636" s="6"/>
      <c r="NGB636" s="6"/>
      <c r="NGC636" s="6"/>
      <c r="NGD636" s="6"/>
      <c r="NGE636" s="6"/>
      <c r="NGF636" s="6"/>
      <c r="NGG636" s="6"/>
      <c r="NGH636" s="6"/>
      <c r="NGI636" s="6"/>
      <c r="NGJ636" s="6"/>
      <c r="NGK636" s="6"/>
      <c r="NGL636" s="6"/>
      <c r="NGM636" s="6"/>
      <c r="NGN636" s="6"/>
      <c r="NGO636" s="6"/>
      <c r="NGP636" s="6"/>
      <c r="NGQ636" s="6"/>
      <c r="NGR636" s="6"/>
      <c r="NGS636" s="6"/>
      <c r="NGT636" s="6"/>
      <c r="NGU636" s="6"/>
      <c r="NGV636" s="6"/>
      <c r="NGW636" s="6"/>
      <c r="NGX636" s="6"/>
      <c r="NGY636" s="6"/>
      <c r="NGZ636" s="6"/>
      <c r="NHA636" s="6"/>
      <c r="NHB636" s="6"/>
      <c r="NHC636" s="6"/>
      <c r="NHD636" s="6"/>
      <c r="NHE636" s="6"/>
      <c r="NHF636" s="6"/>
      <c r="NHG636" s="6"/>
      <c r="NHH636" s="6"/>
      <c r="NHI636" s="6"/>
      <c r="NHJ636" s="6"/>
      <c r="NHK636" s="6"/>
      <c r="NHL636" s="6"/>
      <c r="NHM636" s="6"/>
      <c r="NHN636" s="6"/>
      <c r="NHO636" s="6"/>
      <c r="NHP636" s="6"/>
      <c r="NHQ636" s="6"/>
      <c r="NHR636" s="6"/>
      <c r="NHS636" s="6"/>
      <c r="NHT636" s="6"/>
      <c r="NHU636" s="6"/>
      <c r="NHV636" s="6"/>
      <c r="NHW636" s="6"/>
      <c r="NHX636" s="6"/>
      <c r="NHY636" s="6"/>
      <c r="NHZ636" s="6"/>
      <c r="NIA636" s="6"/>
      <c r="NIB636" s="6"/>
      <c r="NIC636" s="6"/>
      <c r="NID636" s="6"/>
      <c r="NIE636" s="6"/>
      <c r="NIF636" s="6"/>
      <c r="NIG636" s="6"/>
      <c r="NIH636" s="6"/>
      <c r="NII636" s="6"/>
      <c r="NIJ636" s="6"/>
      <c r="NIK636" s="6"/>
      <c r="NIL636" s="6"/>
      <c r="NIM636" s="6"/>
      <c r="NIN636" s="6"/>
      <c r="NIO636" s="6"/>
      <c r="NIP636" s="6"/>
      <c r="NIQ636" s="6"/>
      <c r="NIR636" s="6"/>
      <c r="NIS636" s="6"/>
      <c r="NIT636" s="6"/>
      <c r="NIU636" s="6"/>
      <c r="NIV636" s="6"/>
      <c r="NIW636" s="6"/>
      <c r="NIX636" s="6"/>
      <c r="NIY636" s="6"/>
      <c r="NIZ636" s="6"/>
      <c r="NJA636" s="6"/>
      <c r="NJB636" s="6"/>
      <c r="NJC636" s="6"/>
      <c r="NJD636" s="6"/>
      <c r="NJE636" s="6"/>
      <c r="NJF636" s="6"/>
      <c r="NJG636" s="6"/>
      <c r="NJH636" s="6"/>
      <c r="NJI636" s="6"/>
      <c r="NJJ636" s="6"/>
      <c r="NJK636" s="6"/>
      <c r="NJL636" s="6"/>
      <c r="NJM636" s="6"/>
      <c r="NJN636" s="6"/>
      <c r="NJO636" s="6"/>
      <c r="NJP636" s="6"/>
      <c r="NJQ636" s="6"/>
      <c r="NJR636" s="6"/>
      <c r="NJS636" s="6"/>
      <c r="NJT636" s="6"/>
      <c r="NJU636" s="6"/>
      <c r="NJV636" s="6"/>
      <c r="NJW636" s="6"/>
      <c r="NJX636" s="6"/>
      <c r="NJY636" s="6"/>
      <c r="NJZ636" s="6"/>
      <c r="NKA636" s="6"/>
      <c r="NKB636" s="6"/>
      <c r="NKC636" s="6"/>
      <c r="NKD636" s="6"/>
      <c r="NKE636" s="6"/>
      <c r="NKF636" s="6"/>
      <c r="NKG636" s="6"/>
      <c r="NKH636" s="6"/>
      <c r="NKI636" s="6"/>
      <c r="NKJ636" s="6"/>
      <c r="NKK636" s="6"/>
      <c r="NKL636" s="6"/>
      <c r="NKM636" s="6"/>
      <c r="NKN636" s="6"/>
      <c r="NKO636" s="6"/>
      <c r="NKP636" s="6"/>
      <c r="NKQ636" s="6"/>
      <c r="NKR636" s="6"/>
      <c r="NKS636" s="6"/>
      <c r="NKT636" s="6"/>
      <c r="NKU636" s="6"/>
      <c r="NKV636" s="6"/>
      <c r="NKW636" s="6"/>
      <c r="NKX636" s="6"/>
      <c r="NKY636" s="6"/>
      <c r="NKZ636" s="6"/>
      <c r="NLA636" s="6"/>
      <c r="NLB636" s="6"/>
      <c r="NLC636" s="6"/>
      <c r="NLD636" s="6"/>
      <c r="NLE636" s="6"/>
      <c r="NLF636" s="6"/>
      <c r="NLG636" s="6"/>
      <c r="NLH636" s="6"/>
      <c r="NLI636" s="6"/>
      <c r="NLJ636" s="6"/>
      <c r="NLK636" s="6"/>
      <c r="NLL636" s="6"/>
      <c r="NLM636" s="6"/>
      <c r="NLN636" s="6"/>
      <c r="NLO636" s="6"/>
      <c r="NLP636" s="6"/>
      <c r="NLQ636" s="6"/>
      <c r="NLR636" s="6"/>
      <c r="NLS636" s="6"/>
      <c r="NLT636" s="6"/>
      <c r="NLU636" s="6"/>
      <c r="NLV636" s="6"/>
      <c r="NLW636" s="6"/>
      <c r="NLX636" s="6"/>
      <c r="NLY636" s="6"/>
      <c r="NLZ636" s="6"/>
      <c r="NMA636" s="6"/>
      <c r="NMB636" s="6"/>
      <c r="NMC636" s="6"/>
      <c r="NMD636" s="6"/>
      <c r="NME636" s="6"/>
      <c r="NMF636" s="6"/>
      <c r="NMG636" s="6"/>
      <c r="NMH636" s="6"/>
      <c r="NMI636" s="6"/>
      <c r="NMJ636" s="6"/>
      <c r="NMK636" s="6"/>
      <c r="NML636" s="6"/>
      <c r="NMM636" s="6"/>
      <c r="NMN636" s="6"/>
      <c r="NMO636" s="6"/>
      <c r="NMP636" s="6"/>
      <c r="NMQ636" s="6"/>
      <c r="NMR636" s="6"/>
      <c r="NMS636" s="6"/>
      <c r="NMT636" s="6"/>
      <c r="NMU636" s="6"/>
      <c r="NMV636" s="6"/>
      <c r="NMW636" s="6"/>
      <c r="NMX636" s="6"/>
      <c r="NMY636" s="6"/>
      <c r="NMZ636" s="6"/>
      <c r="NNA636" s="6"/>
      <c r="NNB636" s="6"/>
      <c r="NNC636" s="6"/>
      <c r="NND636" s="6"/>
      <c r="NNE636" s="6"/>
      <c r="NNF636" s="6"/>
      <c r="NNG636" s="6"/>
      <c r="NNH636" s="6"/>
      <c r="NNI636" s="6"/>
      <c r="NNJ636" s="6"/>
      <c r="NNK636" s="6"/>
      <c r="NNL636" s="6"/>
      <c r="NNM636" s="6"/>
      <c r="NNN636" s="6"/>
      <c r="NNO636" s="6"/>
      <c r="NNP636" s="6"/>
      <c r="NNQ636" s="6"/>
      <c r="NNR636" s="6"/>
      <c r="NNS636" s="6"/>
      <c r="NNT636" s="6"/>
      <c r="NNU636" s="6"/>
      <c r="NNV636" s="6"/>
      <c r="NNW636" s="6"/>
      <c r="NNX636" s="6"/>
      <c r="NNY636" s="6"/>
      <c r="NNZ636" s="6"/>
      <c r="NOA636" s="6"/>
      <c r="NOB636" s="6"/>
      <c r="NOC636" s="6"/>
      <c r="NOD636" s="6"/>
      <c r="NOE636" s="6"/>
      <c r="NOF636" s="6"/>
      <c r="NOG636" s="6"/>
      <c r="NOH636" s="6"/>
      <c r="NOI636" s="6"/>
      <c r="NOJ636" s="6"/>
      <c r="NOK636" s="6"/>
      <c r="NOL636" s="6"/>
      <c r="NOM636" s="6"/>
      <c r="NON636" s="6"/>
      <c r="NOO636" s="6"/>
      <c r="NOP636" s="6"/>
      <c r="NOQ636" s="6"/>
      <c r="NOR636" s="6"/>
      <c r="NOS636" s="6"/>
      <c r="NOT636" s="6"/>
      <c r="NOU636" s="6"/>
      <c r="NOV636" s="6"/>
      <c r="NOW636" s="6"/>
      <c r="NOX636" s="6"/>
      <c r="NOY636" s="6"/>
      <c r="NOZ636" s="6"/>
      <c r="NPA636" s="6"/>
      <c r="NPB636" s="6"/>
      <c r="NPC636" s="6"/>
      <c r="NPD636" s="6"/>
      <c r="NPE636" s="6"/>
      <c r="NPF636" s="6"/>
      <c r="NPG636" s="6"/>
      <c r="NPH636" s="6"/>
      <c r="NPI636" s="6"/>
      <c r="NPJ636" s="6"/>
      <c r="NPK636" s="6"/>
      <c r="NPL636" s="6"/>
      <c r="NPM636" s="6"/>
      <c r="NPN636" s="6"/>
      <c r="NPO636" s="6"/>
      <c r="NPP636" s="6"/>
      <c r="NPQ636" s="6"/>
      <c r="NPR636" s="6"/>
      <c r="NPS636" s="6"/>
      <c r="NPT636" s="6"/>
      <c r="NPU636" s="6"/>
      <c r="NPV636" s="6"/>
      <c r="NPW636" s="6"/>
      <c r="NPX636" s="6"/>
      <c r="NPY636" s="6"/>
      <c r="NPZ636" s="6"/>
      <c r="NQA636" s="6"/>
      <c r="NQB636" s="6"/>
      <c r="NQC636" s="6"/>
      <c r="NQD636" s="6"/>
      <c r="NQE636" s="6"/>
      <c r="NQF636" s="6"/>
      <c r="NQG636" s="6"/>
      <c r="NQH636" s="6"/>
      <c r="NQI636" s="6"/>
      <c r="NQJ636" s="6"/>
      <c r="NQK636" s="6"/>
      <c r="NQL636" s="6"/>
      <c r="NQM636" s="6"/>
      <c r="NQN636" s="6"/>
      <c r="NQO636" s="6"/>
      <c r="NQP636" s="6"/>
      <c r="NQQ636" s="6"/>
      <c r="NQR636" s="6"/>
      <c r="NQS636" s="6"/>
      <c r="NQT636" s="6"/>
      <c r="NQU636" s="6"/>
      <c r="NQV636" s="6"/>
      <c r="NQW636" s="6"/>
      <c r="NQX636" s="6"/>
      <c r="NQY636" s="6"/>
      <c r="NQZ636" s="6"/>
      <c r="NRA636" s="6"/>
      <c r="NRB636" s="6"/>
      <c r="NRC636" s="6"/>
      <c r="NRD636" s="6"/>
      <c r="NRE636" s="6"/>
      <c r="NRF636" s="6"/>
      <c r="NRG636" s="6"/>
      <c r="NRH636" s="6"/>
      <c r="NRI636" s="6"/>
      <c r="NRJ636" s="6"/>
      <c r="NRK636" s="6"/>
      <c r="NRL636" s="6"/>
      <c r="NRM636" s="6"/>
      <c r="NRN636" s="6"/>
      <c r="NRO636" s="6"/>
      <c r="NRP636" s="6"/>
      <c r="NRQ636" s="6"/>
      <c r="NRR636" s="6"/>
      <c r="NRS636" s="6"/>
      <c r="NRT636" s="6"/>
      <c r="NRU636" s="6"/>
      <c r="NRV636" s="6"/>
      <c r="NRW636" s="6"/>
      <c r="NRX636" s="6"/>
      <c r="NRY636" s="6"/>
      <c r="NRZ636" s="6"/>
      <c r="NSA636" s="6"/>
      <c r="NSB636" s="6"/>
      <c r="NSC636" s="6"/>
      <c r="NSD636" s="6"/>
      <c r="NSE636" s="6"/>
      <c r="NSF636" s="6"/>
      <c r="NSG636" s="6"/>
      <c r="NSH636" s="6"/>
      <c r="NSI636" s="6"/>
      <c r="NSJ636" s="6"/>
      <c r="NSK636" s="6"/>
      <c r="NSL636" s="6"/>
      <c r="NSM636" s="6"/>
      <c r="NSN636" s="6"/>
      <c r="NSO636" s="6"/>
      <c r="NSP636" s="6"/>
      <c r="NSQ636" s="6"/>
      <c r="NSR636" s="6"/>
      <c r="NSS636" s="6"/>
      <c r="NST636" s="6"/>
      <c r="NSU636" s="6"/>
      <c r="NSV636" s="6"/>
      <c r="NSW636" s="6"/>
      <c r="NSX636" s="6"/>
      <c r="NSY636" s="6"/>
      <c r="NSZ636" s="6"/>
      <c r="NTA636" s="6"/>
      <c r="NTB636" s="6"/>
      <c r="NTC636" s="6"/>
      <c r="NTD636" s="6"/>
      <c r="NTE636" s="6"/>
      <c r="NTF636" s="6"/>
      <c r="NTG636" s="6"/>
      <c r="NTH636" s="6"/>
      <c r="NTI636" s="6"/>
      <c r="NTJ636" s="6"/>
      <c r="NTK636" s="6"/>
      <c r="NTL636" s="6"/>
      <c r="NTM636" s="6"/>
      <c r="NTN636" s="6"/>
      <c r="NTO636" s="6"/>
      <c r="NTP636" s="6"/>
      <c r="NTQ636" s="6"/>
      <c r="NTR636" s="6"/>
      <c r="NTS636" s="6"/>
      <c r="NTT636" s="6"/>
      <c r="NTU636" s="6"/>
      <c r="NTV636" s="6"/>
      <c r="NTW636" s="6"/>
      <c r="NTX636" s="6"/>
      <c r="NTY636" s="6"/>
      <c r="NTZ636" s="6"/>
      <c r="NUA636" s="6"/>
      <c r="NUB636" s="6"/>
      <c r="NUC636" s="6"/>
      <c r="NUD636" s="6"/>
      <c r="NUE636" s="6"/>
      <c r="NUF636" s="6"/>
      <c r="NUG636" s="6"/>
      <c r="NUH636" s="6"/>
      <c r="NUI636" s="6"/>
      <c r="NUJ636" s="6"/>
      <c r="NUK636" s="6"/>
      <c r="NUL636" s="6"/>
      <c r="NUM636" s="6"/>
      <c r="NUN636" s="6"/>
      <c r="NUO636" s="6"/>
      <c r="NUP636" s="6"/>
      <c r="NUQ636" s="6"/>
      <c r="NUR636" s="6"/>
      <c r="NUS636" s="6"/>
      <c r="NUT636" s="6"/>
      <c r="NUU636" s="6"/>
      <c r="NUV636" s="6"/>
      <c r="NUW636" s="6"/>
      <c r="NUX636" s="6"/>
      <c r="NUY636" s="6"/>
      <c r="NUZ636" s="6"/>
      <c r="NVA636" s="6"/>
      <c r="NVB636" s="6"/>
      <c r="NVC636" s="6"/>
      <c r="NVD636" s="6"/>
      <c r="NVE636" s="6"/>
      <c r="NVF636" s="6"/>
      <c r="NVG636" s="6"/>
      <c r="NVH636" s="6"/>
      <c r="NVI636" s="6"/>
      <c r="NVJ636" s="6"/>
      <c r="NVK636" s="6"/>
      <c r="NVL636" s="6"/>
      <c r="NVM636" s="6"/>
      <c r="NVN636" s="6"/>
      <c r="NVO636" s="6"/>
      <c r="NVP636" s="6"/>
      <c r="NVQ636" s="6"/>
      <c r="NVR636" s="6"/>
      <c r="NVS636" s="6"/>
      <c r="NVT636" s="6"/>
      <c r="NVU636" s="6"/>
      <c r="NVV636" s="6"/>
      <c r="NVW636" s="6"/>
      <c r="NVX636" s="6"/>
      <c r="NVY636" s="6"/>
      <c r="NVZ636" s="6"/>
      <c r="NWA636" s="6"/>
      <c r="NWB636" s="6"/>
      <c r="NWC636" s="6"/>
      <c r="NWD636" s="6"/>
      <c r="NWE636" s="6"/>
      <c r="NWF636" s="6"/>
      <c r="NWG636" s="6"/>
      <c r="NWH636" s="6"/>
      <c r="NWI636" s="6"/>
      <c r="NWJ636" s="6"/>
      <c r="NWK636" s="6"/>
      <c r="NWL636" s="6"/>
      <c r="NWM636" s="6"/>
      <c r="NWN636" s="6"/>
      <c r="NWO636" s="6"/>
      <c r="NWP636" s="6"/>
      <c r="NWQ636" s="6"/>
      <c r="NWR636" s="6"/>
      <c r="NWS636" s="6"/>
      <c r="NWT636" s="6"/>
      <c r="NWU636" s="6"/>
      <c r="NWV636" s="6"/>
      <c r="NWW636" s="6"/>
      <c r="NWX636" s="6"/>
      <c r="NWY636" s="6"/>
      <c r="NWZ636" s="6"/>
      <c r="NXA636" s="6"/>
      <c r="NXB636" s="6"/>
      <c r="NXC636" s="6"/>
      <c r="NXD636" s="6"/>
      <c r="NXE636" s="6"/>
      <c r="NXF636" s="6"/>
      <c r="NXG636" s="6"/>
      <c r="NXH636" s="6"/>
      <c r="NXI636" s="6"/>
      <c r="NXJ636" s="6"/>
      <c r="NXK636" s="6"/>
      <c r="NXL636" s="6"/>
      <c r="NXM636" s="6"/>
      <c r="NXN636" s="6"/>
      <c r="NXO636" s="6"/>
      <c r="NXP636" s="6"/>
      <c r="NXQ636" s="6"/>
      <c r="NXR636" s="6"/>
      <c r="NXS636" s="6"/>
      <c r="NXT636" s="6"/>
      <c r="NXU636" s="6"/>
      <c r="NXV636" s="6"/>
      <c r="NXW636" s="6"/>
      <c r="NXX636" s="6"/>
      <c r="NXY636" s="6"/>
      <c r="NXZ636" s="6"/>
      <c r="NYA636" s="6"/>
      <c r="NYB636" s="6"/>
      <c r="NYC636" s="6"/>
      <c r="NYD636" s="6"/>
      <c r="NYE636" s="6"/>
      <c r="NYF636" s="6"/>
      <c r="NYG636" s="6"/>
      <c r="NYH636" s="6"/>
      <c r="NYI636" s="6"/>
      <c r="NYJ636" s="6"/>
      <c r="NYK636" s="6"/>
      <c r="NYL636" s="6"/>
      <c r="NYM636" s="6"/>
      <c r="NYN636" s="6"/>
      <c r="NYO636" s="6"/>
      <c r="NYP636" s="6"/>
      <c r="NYQ636" s="6"/>
      <c r="NYR636" s="6"/>
      <c r="NYS636" s="6"/>
      <c r="NYT636" s="6"/>
      <c r="NYU636" s="6"/>
      <c r="NYV636" s="6"/>
      <c r="NYW636" s="6"/>
      <c r="NYX636" s="6"/>
      <c r="NYY636" s="6"/>
      <c r="NYZ636" s="6"/>
      <c r="NZA636" s="6"/>
      <c r="NZB636" s="6"/>
      <c r="NZC636" s="6"/>
      <c r="NZD636" s="6"/>
      <c r="NZE636" s="6"/>
      <c r="NZF636" s="6"/>
      <c r="NZG636" s="6"/>
      <c r="NZH636" s="6"/>
      <c r="NZI636" s="6"/>
      <c r="NZJ636" s="6"/>
      <c r="NZK636" s="6"/>
      <c r="NZL636" s="6"/>
      <c r="NZM636" s="6"/>
      <c r="NZN636" s="6"/>
      <c r="NZO636" s="6"/>
      <c r="NZP636" s="6"/>
      <c r="NZQ636" s="6"/>
      <c r="NZR636" s="6"/>
      <c r="NZS636" s="6"/>
      <c r="NZT636" s="6"/>
      <c r="NZU636" s="6"/>
      <c r="NZV636" s="6"/>
      <c r="NZW636" s="6"/>
      <c r="NZX636" s="6"/>
      <c r="NZY636" s="6"/>
      <c r="NZZ636" s="6"/>
      <c r="OAA636" s="6"/>
      <c r="OAB636" s="6"/>
      <c r="OAC636" s="6"/>
      <c r="OAD636" s="6"/>
      <c r="OAE636" s="6"/>
      <c r="OAF636" s="6"/>
      <c r="OAG636" s="6"/>
      <c r="OAH636" s="6"/>
      <c r="OAI636" s="6"/>
      <c r="OAJ636" s="6"/>
      <c r="OAK636" s="6"/>
      <c r="OAL636" s="6"/>
      <c r="OAM636" s="6"/>
      <c r="OAN636" s="6"/>
      <c r="OAO636" s="6"/>
      <c r="OAP636" s="6"/>
      <c r="OAQ636" s="6"/>
      <c r="OAR636" s="6"/>
      <c r="OAS636" s="6"/>
      <c r="OAT636" s="6"/>
      <c r="OAU636" s="6"/>
      <c r="OAV636" s="6"/>
      <c r="OAW636" s="6"/>
      <c r="OAX636" s="6"/>
      <c r="OAY636" s="6"/>
      <c r="OAZ636" s="6"/>
      <c r="OBA636" s="6"/>
      <c r="OBB636" s="6"/>
      <c r="OBC636" s="6"/>
      <c r="OBD636" s="6"/>
      <c r="OBE636" s="6"/>
      <c r="OBF636" s="6"/>
      <c r="OBG636" s="6"/>
      <c r="OBH636" s="6"/>
      <c r="OBI636" s="6"/>
      <c r="OBJ636" s="6"/>
      <c r="OBK636" s="6"/>
      <c r="OBL636" s="6"/>
      <c r="OBM636" s="6"/>
      <c r="OBN636" s="6"/>
      <c r="OBO636" s="6"/>
      <c r="OBP636" s="6"/>
      <c r="OBQ636" s="6"/>
      <c r="OBR636" s="6"/>
      <c r="OBS636" s="6"/>
      <c r="OBT636" s="6"/>
      <c r="OBU636" s="6"/>
      <c r="OBV636" s="6"/>
      <c r="OBW636" s="6"/>
      <c r="OBX636" s="6"/>
      <c r="OBY636" s="6"/>
      <c r="OBZ636" s="6"/>
      <c r="OCA636" s="6"/>
      <c r="OCB636" s="6"/>
      <c r="OCC636" s="6"/>
      <c r="OCD636" s="6"/>
      <c r="OCE636" s="6"/>
      <c r="OCF636" s="6"/>
      <c r="OCG636" s="6"/>
      <c r="OCH636" s="6"/>
      <c r="OCI636" s="6"/>
      <c r="OCJ636" s="6"/>
      <c r="OCK636" s="6"/>
      <c r="OCL636" s="6"/>
      <c r="OCM636" s="6"/>
      <c r="OCN636" s="6"/>
      <c r="OCO636" s="6"/>
      <c r="OCP636" s="6"/>
      <c r="OCQ636" s="6"/>
      <c r="OCR636" s="6"/>
      <c r="OCS636" s="6"/>
      <c r="OCT636" s="6"/>
      <c r="OCU636" s="6"/>
      <c r="OCV636" s="6"/>
      <c r="OCW636" s="6"/>
      <c r="OCX636" s="6"/>
      <c r="OCY636" s="6"/>
      <c r="OCZ636" s="6"/>
      <c r="ODA636" s="6"/>
      <c r="ODB636" s="6"/>
      <c r="ODC636" s="6"/>
      <c r="ODD636" s="6"/>
      <c r="ODE636" s="6"/>
      <c r="ODF636" s="6"/>
      <c r="ODG636" s="6"/>
      <c r="ODH636" s="6"/>
      <c r="ODI636" s="6"/>
      <c r="ODJ636" s="6"/>
      <c r="ODK636" s="6"/>
      <c r="ODL636" s="6"/>
      <c r="ODM636" s="6"/>
      <c r="ODN636" s="6"/>
      <c r="ODO636" s="6"/>
      <c r="ODP636" s="6"/>
      <c r="ODQ636" s="6"/>
      <c r="ODR636" s="6"/>
      <c r="ODS636" s="6"/>
      <c r="ODT636" s="6"/>
      <c r="ODU636" s="6"/>
      <c r="ODV636" s="6"/>
      <c r="ODW636" s="6"/>
      <c r="ODX636" s="6"/>
      <c r="ODY636" s="6"/>
      <c r="ODZ636" s="6"/>
      <c r="OEA636" s="6"/>
      <c r="OEB636" s="6"/>
      <c r="OEC636" s="6"/>
      <c r="OED636" s="6"/>
      <c r="OEE636" s="6"/>
      <c r="OEF636" s="6"/>
      <c r="OEG636" s="6"/>
      <c r="OEH636" s="6"/>
      <c r="OEI636" s="6"/>
      <c r="OEJ636" s="6"/>
      <c r="OEK636" s="6"/>
      <c r="OEL636" s="6"/>
      <c r="OEM636" s="6"/>
      <c r="OEN636" s="6"/>
      <c r="OEO636" s="6"/>
      <c r="OEP636" s="6"/>
      <c r="OEQ636" s="6"/>
      <c r="OER636" s="6"/>
      <c r="OES636" s="6"/>
      <c r="OET636" s="6"/>
      <c r="OEU636" s="6"/>
      <c r="OEV636" s="6"/>
      <c r="OEW636" s="6"/>
      <c r="OEX636" s="6"/>
      <c r="OEY636" s="6"/>
      <c r="OEZ636" s="6"/>
      <c r="OFA636" s="6"/>
      <c r="OFB636" s="6"/>
      <c r="OFC636" s="6"/>
      <c r="OFD636" s="6"/>
      <c r="OFE636" s="6"/>
      <c r="OFF636" s="6"/>
      <c r="OFG636" s="6"/>
      <c r="OFH636" s="6"/>
      <c r="OFI636" s="6"/>
      <c r="OFJ636" s="6"/>
      <c r="OFK636" s="6"/>
      <c r="OFL636" s="6"/>
      <c r="OFM636" s="6"/>
      <c r="OFN636" s="6"/>
      <c r="OFO636" s="6"/>
      <c r="OFP636" s="6"/>
      <c r="OFQ636" s="6"/>
      <c r="OFR636" s="6"/>
      <c r="OFS636" s="6"/>
      <c r="OFT636" s="6"/>
      <c r="OFU636" s="6"/>
      <c r="OFV636" s="6"/>
      <c r="OFW636" s="6"/>
      <c r="OFX636" s="6"/>
      <c r="OFY636" s="6"/>
      <c r="OFZ636" s="6"/>
      <c r="OGA636" s="6"/>
      <c r="OGB636" s="6"/>
      <c r="OGC636" s="6"/>
      <c r="OGD636" s="6"/>
      <c r="OGE636" s="6"/>
      <c r="OGF636" s="6"/>
      <c r="OGG636" s="6"/>
      <c r="OGH636" s="6"/>
      <c r="OGI636" s="6"/>
      <c r="OGJ636" s="6"/>
      <c r="OGK636" s="6"/>
      <c r="OGL636" s="6"/>
      <c r="OGM636" s="6"/>
      <c r="OGN636" s="6"/>
      <c r="OGO636" s="6"/>
      <c r="OGP636" s="6"/>
      <c r="OGQ636" s="6"/>
      <c r="OGR636" s="6"/>
      <c r="OGS636" s="6"/>
      <c r="OGT636" s="6"/>
      <c r="OGU636" s="6"/>
      <c r="OGV636" s="6"/>
      <c r="OGW636" s="6"/>
      <c r="OGX636" s="6"/>
      <c r="OGY636" s="6"/>
      <c r="OGZ636" s="6"/>
      <c r="OHA636" s="6"/>
      <c r="OHB636" s="6"/>
      <c r="OHC636" s="6"/>
      <c r="OHD636" s="6"/>
      <c r="OHE636" s="6"/>
      <c r="OHF636" s="6"/>
      <c r="OHG636" s="6"/>
      <c r="OHH636" s="6"/>
      <c r="OHI636" s="6"/>
      <c r="OHJ636" s="6"/>
      <c r="OHK636" s="6"/>
      <c r="OHL636" s="6"/>
      <c r="OHM636" s="6"/>
      <c r="OHN636" s="6"/>
      <c r="OHO636" s="6"/>
      <c r="OHP636" s="6"/>
      <c r="OHQ636" s="6"/>
      <c r="OHR636" s="6"/>
      <c r="OHS636" s="6"/>
      <c r="OHT636" s="6"/>
      <c r="OHU636" s="6"/>
      <c r="OHV636" s="6"/>
      <c r="OHW636" s="6"/>
      <c r="OHX636" s="6"/>
      <c r="OHY636" s="6"/>
      <c r="OHZ636" s="6"/>
      <c r="OIA636" s="6"/>
      <c r="OIB636" s="6"/>
      <c r="OIC636" s="6"/>
      <c r="OID636" s="6"/>
      <c r="OIE636" s="6"/>
      <c r="OIF636" s="6"/>
      <c r="OIG636" s="6"/>
      <c r="OIH636" s="6"/>
      <c r="OII636" s="6"/>
      <c r="OIJ636" s="6"/>
      <c r="OIK636" s="6"/>
      <c r="OIL636" s="6"/>
      <c r="OIM636" s="6"/>
      <c r="OIN636" s="6"/>
      <c r="OIO636" s="6"/>
      <c r="OIP636" s="6"/>
      <c r="OIQ636" s="6"/>
      <c r="OIR636" s="6"/>
      <c r="OIS636" s="6"/>
      <c r="OIT636" s="6"/>
      <c r="OIU636" s="6"/>
      <c r="OIV636" s="6"/>
      <c r="OIW636" s="6"/>
      <c r="OIX636" s="6"/>
      <c r="OIY636" s="6"/>
      <c r="OIZ636" s="6"/>
      <c r="OJA636" s="6"/>
      <c r="OJB636" s="6"/>
      <c r="OJC636" s="6"/>
      <c r="OJD636" s="6"/>
      <c r="OJE636" s="6"/>
      <c r="OJF636" s="6"/>
      <c r="OJG636" s="6"/>
      <c r="OJH636" s="6"/>
      <c r="OJI636" s="6"/>
      <c r="OJJ636" s="6"/>
      <c r="OJK636" s="6"/>
      <c r="OJL636" s="6"/>
      <c r="OJM636" s="6"/>
      <c r="OJN636" s="6"/>
      <c r="OJO636" s="6"/>
      <c r="OJP636" s="6"/>
      <c r="OJQ636" s="6"/>
      <c r="OJR636" s="6"/>
      <c r="OJS636" s="6"/>
      <c r="OJT636" s="6"/>
      <c r="OJU636" s="6"/>
      <c r="OJV636" s="6"/>
      <c r="OJW636" s="6"/>
      <c r="OJX636" s="6"/>
      <c r="OJY636" s="6"/>
      <c r="OJZ636" s="6"/>
      <c r="OKA636" s="6"/>
      <c r="OKB636" s="6"/>
      <c r="OKC636" s="6"/>
      <c r="OKD636" s="6"/>
      <c r="OKE636" s="6"/>
      <c r="OKF636" s="6"/>
      <c r="OKG636" s="6"/>
      <c r="OKH636" s="6"/>
      <c r="OKI636" s="6"/>
      <c r="OKJ636" s="6"/>
      <c r="OKK636" s="6"/>
      <c r="OKL636" s="6"/>
      <c r="OKM636" s="6"/>
      <c r="OKN636" s="6"/>
      <c r="OKO636" s="6"/>
      <c r="OKP636" s="6"/>
      <c r="OKQ636" s="6"/>
      <c r="OKR636" s="6"/>
      <c r="OKS636" s="6"/>
      <c r="OKT636" s="6"/>
      <c r="OKU636" s="6"/>
      <c r="OKV636" s="6"/>
      <c r="OKW636" s="6"/>
      <c r="OKX636" s="6"/>
      <c r="OKY636" s="6"/>
      <c r="OKZ636" s="6"/>
      <c r="OLA636" s="6"/>
      <c r="OLB636" s="6"/>
      <c r="OLC636" s="6"/>
      <c r="OLD636" s="6"/>
      <c r="OLE636" s="6"/>
      <c r="OLF636" s="6"/>
      <c r="OLG636" s="6"/>
      <c r="OLH636" s="6"/>
      <c r="OLI636" s="6"/>
      <c r="OLJ636" s="6"/>
      <c r="OLK636" s="6"/>
      <c r="OLL636" s="6"/>
      <c r="OLM636" s="6"/>
      <c r="OLN636" s="6"/>
      <c r="OLO636" s="6"/>
      <c r="OLP636" s="6"/>
      <c r="OLQ636" s="6"/>
      <c r="OLR636" s="6"/>
      <c r="OLS636" s="6"/>
      <c r="OLT636" s="6"/>
      <c r="OLU636" s="6"/>
      <c r="OLV636" s="6"/>
      <c r="OLW636" s="6"/>
      <c r="OLX636" s="6"/>
      <c r="OLY636" s="6"/>
      <c r="OLZ636" s="6"/>
      <c r="OMA636" s="6"/>
      <c r="OMB636" s="6"/>
      <c r="OMC636" s="6"/>
      <c r="OMD636" s="6"/>
      <c r="OME636" s="6"/>
      <c r="OMF636" s="6"/>
      <c r="OMG636" s="6"/>
      <c r="OMH636" s="6"/>
      <c r="OMI636" s="6"/>
      <c r="OMJ636" s="6"/>
      <c r="OMK636" s="6"/>
      <c r="OML636" s="6"/>
      <c r="OMM636" s="6"/>
      <c r="OMN636" s="6"/>
      <c r="OMO636" s="6"/>
      <c r="OMP636" s="6"/>
      <c r="OMQ636" s="6"/>
      <c r="OMR636" s="6"/>
      <c r="OMS636" s="6"/>
      <c r="OMT636" s="6"/>
      <c r="OMU636" s="6"/>
      <c r="OMV636" s="6"/>
      <c r="OMW636" s="6"/>
      <c r="OMX636" s="6"/>
      <c r="OMY636" s="6"/>
      <c r="OMZ636" s="6"/>
      <c r="ONA636" s="6"/>
      <c r="ONB636" s="6"/>
      <c r="ONC636" s="6"/>
      <c r="OND636" s="6"/>
      <c r="ONE636" s="6"/>
      <c r="ONF636" s="6"/>
      <c r="ONG636" s="6"/>
      <c r="ONH636" s="6"/>
      <c r="ONI636" s="6"/>
      <c r="ONJ636" s="6"/>
      <c r="ONK636" s="6"/>
      <c r="ONL636" s="6"/>
      <c r="ONM636" s="6"/>
      <c r="ONN636" s="6"/>
      <c r="ONO636" s="6"/>
      <c r="ONP636" s="6"/>
      <c r="ONQ636" s="6"/>
      <c r="ONR636" s="6"/>
      <c r="ONS636" s="6"/>
      <c r="ONT636" s="6"/>
      <c r="ONU636" s="6"/>
      <c r="ONV636" s="6"/>
      <c r="ONW636" s="6"/>
      <c r="ONX636" s="6"/>
      <c r="ONY636" s="6"/>
      <c r="ONZ636" s="6"/>
      <c r="OOA636" s="6"/>
      <c r="OOB636" s="6"/>
      <c r="OOC636" s="6"/>
      <c r="OOD636" s="6"/>
      <c r="OOE636" s="6"/>
      <c r="OOF636" s="6"/>
      <c r="OOG636" s="6"/>
      <c r="OOH636" s="6"/>
      <c r="OOI636" s="6"/>
      <c r="OOJ636" s="6"/>
      <c r="OOK636" s="6"/>
      <c r="OOL636" s="6"/>
      <c r="OOM636" s="6"/>
      <c r="OON636" s="6"/>
      <c r="OOO636" s="6"/>
      <c r="OOP636" s="6"/>
      <c r="OOQ636" s="6"/>
      <c r="OOR636" s="6"/>
      <c r="OOS636" s="6"/>
      <c r="OOT636" s="6"/>
      <c r="OOU636" s="6"/>
      <c r="OOV636" s="6"/>
      <c r="OOW636" s="6"/>
      <c r="OOX636" s="6"/>
      <c r="OOY636" s="6"/>
      <c r="OOZ636" s="6"/>
      <c r="OPA636" s="6"/>
      <c r="OPB636" s="6"/>
      <c r="OPC636" s="6"/>
      <c r="OPD636" s="6"/>
      <c r="OPE636" s="6"/>
      <c r="OPF636" s="6"/>
      <c r="OPG636" s="6"/>
      <c r="OPH636" s="6"/>
      <c r="OPI636" s="6"/>
      <c r="OPJ636" s="6"/>
      <c r="OPK636" s="6"/>
      <c r="OPL636" s="6"/>
      <c r="OPM636" s="6"/>
      <c r="OPN636" s="6"/>
      <c r="OPO636" s="6"/>
      <c r="OPP636" s="6"/>
      <c r="OPQ636" s="6"/>
      <c r="OPR636" s="6"/>
      <c r="OPS636" s="6"/>
      <c r="OPT636" s="6"/>
      <c r="OPU636" s="6"/>
      <c r="OPV636" s="6"/>
      <c r="OPW636" s="6"/>
      <c r="OPX636" s="6"/>
      <c r="OPY636" s="6"/>
      <c r="OPZ636" s="6"/>
      <c r="OQA636" s="6"/>
      <c r="OQB636" s="6"/>
      <c r="OQC636" s="6"/>
      <c r="OQD636" s="6"/>
      <c r="OQE636" s="6"/>
      <c r="OQF636" s="6"/>
      <c r="OQG636" s="6"/>
      <c r="OQH636" s="6"/>
      <c r="OQI636" s="6"/>
      <c r="OQJ636" s="6"/>
      <c r="OQK636" s="6"/>
      <c r="OQL636" s="6"/>
      <c r="OQM636" s="6"/>
      <c r="OQN636" s="6"/>
      <c r="OQO636" s="6"/>
      <c r="OQP636" s="6"/>
      <c r="OQQ636" s="6"/>
      <c r="OQR636" s="6"/>
      <c r="OQS636" s="6"/>
      <c r="OQT636" s="6"/>
      <c r="OQU636" s="6"/>
      <c r="OQV636" s="6"/>
      <c r="OQW636" s="6"/>
      <c r="OQX636" s="6"/>
      <c r="OQY636" s="6"/>
      <c r="OQZ636" s="6"/>
      <c r="ORA636" s="6"/>
      <c r="ORB636" s="6"/>
      <c r="ORC636" s="6"/>
      <c r="ORD636" s="6"/>
      <c r="ORE636" s="6"/>
      <c r="ORF636" s="6"/>
      <c r="ORG636" s="6"/>
      <c r="ORH636" s="6"/>
      <c r="ORI636" s="6"/>
      <c r="ORJ636" s="6"/>
      <c r="ORK636" s="6"/>
      <c r="ORL636" s="6"/>
      <c r="ORM636" s="6"/>
      <c r="ORN636" s="6"/>
      <c r="ORO636" s="6"/>
      <c r="ORP636" s="6"/>
      <c r="ORQ636" s="6"/>
      <c r="ORR636" s="6"/>
      <c r="ORS636" s="6"/>
      <c r="ORT636" s="6"/>
      <c r="ORU636" s="6"/>
      <c r="ORV636" s="6"/>
      <c r="ORW636" s="6"/>
      <c r="ORX636" s="6"/>
      <c r="ORY636" s="6"/>
      <c r="ORZ636" s="6"/>
      <c r="OSA636" s="6"/>
      <c r="OSB636" s="6"/>
      <c r="OSC636" s="6"/>
      <c r="OSD636" s="6"/>
      <c r="OSE636" s="6"/>
      <c r="OSF636" s="6"/>
      <c r="OSG636" s="6"/>
      <c r="OSH636" s="6"/>
      <c r="OSI636" s="6"/>
      <c r="OSJ636" s="6"/>
      <c r="OSK636" s="6"/>
      <c r="OSL636" s="6"/>
      <c r="OSM636" s="6"/>
      <c r="OSN636" s="6"/>
      <c r="OSO636" s="6"/>
      <c r="OSP636" s="6"/>
      <c r="OSQ636" s="6"/>
      <c r="OSR636" s="6"/>
      <c r="OSS636" s="6"/>
      <c r="OST636" s="6"/>
      <c r="OSU636" s="6"/>
      <c r="OSV636" s="6"/>
      <c r="OSW636" s="6"/>
      <c r="OSX636" s="6"/>
      <c r="OSY636" s="6"/>
      <c r="OSZ636" s="6"/>
      <c r="OTA636" s="6"/>
      <c r="OTB636" s="6"/>
      <c r="OTC636" s="6"/>
      <c r="OTD636" s="6"/>
      <c r="OTE636" s="6"/>
      <c r="OTF636" s="6"/>
      <c r="OTG636" s="6"/>
      <c r="OTH636" s="6"/>
      <c r="OTI636" s="6"/>
      <c r="OTJ636" s="6"/>
      <c r="OTK636" s="6"/>
      <c r="OTL636" s="6"/>
      <c r="OTM636" s="6"/>
      <c r="OTN636" s="6"/>
      <c r="OTO636" s="6"/>
      <c r="OTP636" s="6"/>
      <c r="OTQ636" s="6"/>
      <c r="OTR636" s="6"/>
      <c r="OTS636" s="6"/>
      <c r="OTT636" s="6"/>
      <c r="OTU636" s="6"/>
      <c r="OTV636" s="6"/>
      <c r="OTW636" s="6"/>
      <c r="OTX636" s="6"/>
      <c r="OTY636" s="6"/>
      <c r="OTZ636" s="6"/>
      <c r="OUA636" s="6"/>
      <c r="OUB636" s="6"/>
      <c r="OUC636" s="6"/>
      <c r="OUD636" s="6"/>
      <c r="OUE636" s="6"/>
      <c r="OUF636" s="6"/>
      <c r="OUG636" s="6"/>
      <c r="OUH636" s="6"/>
      <c r="OUI636" s="6"/>
      <c r="OUJ636" s="6"/>
      <c r="OUK636" s="6"/>
      <c r="OUL636" s="6"/>
      <c r="OUM636" s="6"/>
      <c r="OUN636" s="6"/>
      <c r="OUO636" s="6"/>
      <c r="OUP636" s="6"/>
      <c r="OUQ636" s="6"/>
      <c r="OUR636" s="6"/>
      <c r="OUS636" s="6"/>
      <c r="OUT636" s="6"/>
      <c r="OUU636" s="6"/>
      <c r="OUV636" s="6"/>
      <c r="OUW636" s="6"/>
      <c r="OUX636" s="6"/>
      <c r="OUY636" s="6"/>
      <c r="OUZ636" s="6"/>
      <c r="OVA636" s="6"/>
      <c r="OVB636" s="6"/>
      <c r="OVC636" s="6"/>
      <c r="OVD636" s="6"/>
      <c r="OVE636" s="6"/>
      <c r="OVF636" s="6"/>
      <c r="OVG636" s="6"/>
      <c r="OVH636" s="6"/>
      <c r="OVI636" s="6"/>
      <c r="OVJ636" s="6"/>
      <c r="OVK636" s="6"/>
      <c r="OVL636" s="6"/>
      <c r="OVM636" s="6"/>
      <c r="OVN636" s="6"/>
      <c r="OVO636" s="6"/>
      <c r="OVP636" s="6"/>
      <c r="OVQ636" s="6"/>
      <c r="OVR636" s="6"/>
      <c r="OVS636" s="6"/>
      <c r="OVT636" s="6"/>
      <c r="OVU636" s="6"/>
      <c r="OVV636" s="6"/>
      <c r="OVW636" s="6"/>
      <c r="OVX636" s="6"/>
      <c r="OVY636" s="6"/>
      <c r="OVZ636" s="6"/>
      <c r="OWA636" s="6"/>
      <c r="OWB636" s="6"/>
      <c r="OWC636" s="6"/>
      <c r="OWD636" s="6"/>
      <c r="OWE636" s="6"/>
      <c r="OWF636" s="6"/>
      <c r="OWG636" s="6"/>
      <c r="OWH636" s="6"/>
      <c r="OWI636" s="6"/>
      <c r="OWJ636" s="6"/>
      <c r="OWK636" s="6"/>
      <c r="OWL636" s="6"/>
      <c r="OWM636" s="6"/>
      <c r="OWN636" s="6"/>
      <c r="OWO636" s="6"/>
      <c r="OWP636" s="6"/>
      <c r="OWQ636" s="6"/>
      <c r="OWR636" s="6"/>
      <c r="OWS636" s="6"/>
      <c r="OWT636" s="6"/>
      <c r="OWU636" s="6"/>
      <c r="OWV636" s="6"/>
      <c r="OWW636" s="6"/>
      <c r="OWX636" s="6"/>
      <c r="OWY636" s="6"/>
      <c r="OWZ636" s="6"/>
      <c r="OXA636" s="6"/>
      <c r="OXB636" s="6"/>
      <c r="OXC636" s="6"/>
      <c r="OXD636" s="6"/>
      <c r="OXE636" s="6"/>
      <c r="OXF636" s="6"/>
      <c r="OXG636" s="6"/>
      <c r="OXH636" s="6"/>
      <c r="OXI636" s="6"/>
      <c r="OXJ636" s="6"/>
      <c r="OXK636" s="6"/>
      <c r="OXL636" s="6"/>
      <c r="OXM636" s="6"/>
      <c r="OXN636" s="6"/>
      <c r="OXO636" s="6"/>
      <c r="OXP636" s="6"/>
      <c r="OXQ636" s="6"/>
      <c r="OXR636" s="6"/>
      <c r="OXS636" s="6"/>
      <c r="OXT636" s="6"/>
      <c r="OXU636" s="6"/>
      <c r="OXV636" s="6"/>
      <c r="OXW636" s="6"/>
      <c r="OXX636" s="6"/>
      <c r="OXY636" s="6"/>
      <c r="OXZ636" s="6"/>
      <c r="OYA636" s="6"/>
      <c r="OYB636" s="6"/>
      <c r="OYC636" s="6"/>
      <c r="OYD636" s="6"/>
      <c r="OYE636" s="6"/>
      <c r="OYF636" s="6"/>
      <c r="OYG636" s="6"/>
      <c r="OYH636" s="6"/>
      <c r="OYI636" s="6"/>
      <c r="OYJ636" s="6"/>
      <c r="OYK636" s="6"/>
      <c r="OYL636" s="6"/>
      <c r="OYM636" s="6"/>
      <c r="OYN636" s="6"/>
      <c r="OYO636" s="6"/>
      <c r="OYP636" s="6"/>
      <c r="OYQ636" s="6"/>
      <c r="OYR636" s="6"/>
      <c r="OYS636" s="6"/>
      <c r="OYT636" s="6"/>
      <c r="OYU636" s="6"/>
      <c r="OYV636" s="6"/>
      <c r="OYW636" s="6"/>
      <c r="OYX636" s="6"/>
      <c r="OYY636" s="6"/>
      <c r="OYZ636" s="6"/>
      <c r="OZA636" s="6"/>
      <c r="OZB636" s="6"/>
      <c r="OZC636" s="6"/>
      <c r="OZD636" s="6"/>
      <c r="OZE636" s="6"/>
      <c r="OZF636" s="6"/>
      <c r="OZG636" s="6"/>
      <c r="OZH636" s="6"/>
      <c r="OZI636" s="6"/>
      <c r="OZJ636" s="6"/>
      <c r="OZK636" s="6"/>
      <c r="OZL636" s="6"/>
      <c r="OZM636" s="6"/>
      <c r="OZN636" s="6"/>
      <c r="OZO636" s="6"/>
      <c r="OZP636" s="6"/>
      <c r="OZQ636" s="6"/>
      <c r="OZR636" s="6"/>
      <c r="OZS636" s="6"/>
      <c r="OZT636" s="6"/>
      <c r="OZU636" s="6"/>
      <c r="OZV636" s="6"/>
      <c r="OZW636" s="6"/>
      <c r="OZX636" s="6"/>
      <c r="OZY636" s="6"/>
      <c r="OZZ636" s="6"/>
      <c r="PAA636" s="6"/>
      <c r="PAB636" s="6"/>
      <c r="PAC636" s="6"/>
      <c r="PAD636" s="6"/>
      <c r="PAE636" s="6"/>
      <c r="PAF636" s="6"/>
      <c r="PAG636" s="6"/>
      <c r="PAH636" s="6"/>
      <c r="PAI636" s="6"/>
      <c r="PAJ636" s="6"/>
      <c r="PAK636" s="6"/>
      <c r="PAL636" s="6"/>
      <c r="PAM636" s="6"/>
      <c r="PAN636" s="6"/>
      <c r="PAO636" s="6"/>
      <c r="PAP636" s="6"/>
      <c r="PAQ636" s="6"/>
      <c r="PAR636" s="6"/>
      <c r="PAS636" s="6"/>
      <c r="PAT636" s="6"/>
      <c r="PAU636" s="6"/>
      <c r="PAV636" s="6"/>
      <c r="PAW636" s="6"/>
      <c r="PAX636" s="6"/>
      <c r="PAY636" s="6"/>
      <c r="PAZ636" s="6"/>
      <c r="PBA636" s="6"/>
      <c r="PBB636" s="6"/>
      <c r="PBC636" s="6"/>
      <c r="PBD636" s="6"/>
      <c r="PBE636" s="6"/>
      <c r="PBF636" s="6"/>
      <c r="PBG636" s="6"/>
      <c r="PBH636" s="6"/>
      <c r="PBI636" s="6"/>
      <c r="PBJ636" s="6"/>
      <c r="PBK636" s="6"/>
      <c r="PBL636" s="6"/>
      <c r="PBM636" s="6"/>
      <c r="PBN636" s="6"/>
      <c r="PBO636" s="6"/>
      <c r="PBP636" s="6"/>
      <c r="PBQ636" s="6"/>
      <c r="PBR636" s="6"/>
      <c r="PBS636" s="6"/>
      <c r="PBT636" s="6"/>
      <c r="PBU636" s="6"/>
      <c r="PBV636" s="6"/>
      <c r="PBW636" s="6"/>
      <c r="PBX636" s="6"/>
      <c r="PBY636" s="6"/>
      <c r="PBZ636" s="6"/>
      <c r="PCA636" s="6"/>
      <c r="PCB636" s="6"/>
      <c r="PCC636" s="6"/>
      <c r="PCD636" s="6"/>
      <c r="PCE636" s="6"/>
      <c r="PCF636" s="6"/>
      <c r="PCG636" s="6"/>
      <c r="PCH636" s="6"/>
      <c r="PCI636" s="6"/>
      <c r="PCJ636" s="6"/>
      <c r="PCK636" s="6"/>
      <c r="PCL636" s="6"/>
      <c r="PCM636" s="6"/>
      <c r="PCN636" s="6"/>
      <c r="PCO636" s="6"/>
      <c r="PCP636" s="6"/>
      <c r="PCQ636" s="6"/>
      <c r="PCR636" s="6"/>
      <c r="PCS636" s="6"/>
      <c r="PCT636" s="6"/>
      <c r="PCU636" s="6"/>
      <c r="PCV636" s="6"/>
      <c r="PCW636" s="6"/>
      <c r="PCX636" s="6"/>
      <c r="PCY636" s="6"/>
      <c r="PCZ636" s="6"/>
      <c r="PDA636" s="6"/>
      <c r="PDB636" s="6"/>
      <c r="PDC636" s="6"/>
      <c r="PDD636" s="6"/>
      <c r="PDE636" s="6"/>
      <c r="PDF636" s="6"/>
      <c r="PDG636" s="6"/>
      <c r="PDH636" s="6"/>
      <c r="PDI636" s="6"/>
      <c r="PDJ636" s="6"/>
      <c r="PDK636" s="6"/>
      <c r="PDL636" s="6"/>
      <c r="PDM636" s="6"/>
      <c r="PDN636" s="6"/>
      <c r="PDO636" s="6"/>
      <c r="PDP636" s="6"/>
      <c r="PDQ636" s="6"/>
      <c r="PDR636" s="6"/>
      <c r="PDS636" s="6"/>
      <c r="PDT636" s="6"/>
      <c r="PDU636" s="6"/>
      <c r="PDV636" s="6"/>
      <c r="PDW636" s="6"/>
      <c r="PDX636" s="6"/>
      <c r="PDY636" s="6"/>
      <c r="PDZ636" s="6"/>
      <c r="PEA636" s="6"/>
      <c r="PEB636" s="6"/>
      <c r="PEC636" s="6"/>
      <c r="PED636" s="6"/>
      <c r="PEE636" s="6"/>
      <c r="PEF636" s="6"/>
      <c r="PEG636" s="6"/>
      <c r="PEH636" s="6"/>
      <c r="PEI636" s="6"/>
      <c r="PEJ636" s="6"/>
      <c r="PEK636" s="6"/>
      <c r="PEL636" s="6"/>
      <c r="PEM636" s="6"/>
      <c r="PEN636" s="6"/>
      <c r="PEO636" s="6"/>
      <c r="PEP636" s="6"/>
      <c r="PEQ636" s="6"/>
      <c r="PER636" s="6"/>
      <c r="PES636" s="6"/>
      <c r="PET636" s="6"/>
      <c r="PEU636" s="6"/>
      <c r="PEV636" s="6"/>
      <c r="PEW636" s="6"/>
      <c r="PEX636" s="6"/>
      <c r="PEY636" s="6"/>
      <c r="PEZ636" s="6"/>
      <c r="PFA636" s="6"/>
      <c r="PFB636" s="6"/>
      <c r="PFC636" s="6"/>
      <c r="PFD636" s="6"/>
      <c r="PFE636" s="6"/>
      <c r="PFF636" s="6"/>
      <c r="PFG636" s="6"/>
      <c r="PFH636" s="6"/>
      <c r="PFI636" s="6"/>
      <c r="PFJ636" s="6"/>
      <c r="PFK636" s="6"/>
      <c r="PFL636" s="6"/>
      <c r="PFM636" s="6"/>
      <c r="PFN636" s="6"/>
      <c r="PFO636" s="6"/>
      <c r="PFP636" s="6"/>
      <c r="PFQ636" s="6"/>
      <c r="PFR636" s="6"/>
      <c r="PFS636" s="6"/>
      <c r="PFT636" s="6"/>
      <c r="PFU636" s="6"/>
      <c r="PFV636" s="6"/>
      <c r="PFW636" s="6"/>
      <c r="PFX636" s="6"/>
      <c r="PFY636" s="6"/>
      <c r="PFZ636" s="6"/>
      <c r="PGA636" s="6"/>
      <c r="PGB636" s="6"/>
      <c r="PGC636" s="6"/>
      <c r="PGD636" s="6"/>
      <c r="PGE636" s="6"/>
      <c r="PGF636" s="6"/>
      <c r="PGG636" s="6"/>
      <c r="PGH636" s="6"/>
      <c r="PGI636" s="6"/>
      <c r="PGJ636" s="6"/>
      <c r="PGK636" s="6"/>
      <c r="PGL636" s="6"/>
      <c r="PGM636" s="6"/>
      <c r="PGN636" s="6"/>
      <c r="PGO636" s="6"/>
      <c r="PGP636" s="6"/>
      <c r="PGQ636" s="6"/>
      <c r="PGR636" s="6"/>
      <c r="PGS636" s="6"/>
      <c r="PGT636" s="6"/>
      <c r="PGU636" s="6"/>
      <c r="PGV636" s="6"/>
      <c r="PGW636" s="6"/>
      <c r="PGX636" s="6"/>
      <c r="PGY636" s="6"/>
      <c r="PGZ636" s="6"/>
      <c r="PHA636" s="6"/>
      <c r="PHB636" s="6"/>
      <c r="PHC636" s="6"/>
      <c r="PHD636" s="6"/>
      <c r="PHE636" s="6"/>
      <c r="PHF636" s="6"/>
      <c r="PHG636" s="6"/>
      <c r="PHH636" s="6"/>
      <c r="PHI636" s="6"/>
      <c r="PHJ636" s="6"/>
      <c r="PHK636" s="6"/>
      <c r="PHL636" s="6"/>
      <c r="PHM636" s="6"/>
      <c r="PHN636" s="6"/>
      <c r="PHO636" s="6"/>
      <c r="PHP636" s="6"/>
      <c r="PHQ636" s="6"/>
      <c r="PHR636" s="6"/>
      <c r="PHS636" s="6"/>
      <c r="PHT636" s="6"/>
      <c r="PHU636" s="6"/>
      <c r="PHV636" s="6"/>
      <c r="PHW636" s="6"/>
      <c r="PHX636" s="6"/>
      <c r="PHY636" s="6"/>
      <c r="PHZ636" s="6"/>
      <c r="PIA636" s="6"/>
      <c r="PIB636" s="6"/>
      <c r="PIC636" s="6"/>
      <c r="PID636" s="6"/>
      <c r="PIE636" s="6"/>
      <c r="PIF636" s="6"/>
      <c r="PIG636" s="6"/>
      <c r="PIH636" s="6"/>
      <c r="PII636" s="6"/>
      <c r="PIJ636" s="6"/>
      <c r="PIK636" s="6"/>
      <c r="PIL636" s="6"/>
      <c r="PIM636" s="6"/>
      <c r="PIN636" s="6"/>
      <c r="PIO636" s="6"/>
      <c r="PIP636" s="6"/>
      <c r="PIQ636" s="6"/>
      <c r="PIR636" s="6"/>
      <c r="PIS636" s="6"/>
      <c r="PIT636" s="6"/>
      <c r="PIU636" s="6"/>
      <c r="PIV636" s="6"/>
      <c r="PIW636" s="6"/>
      <c r="PIX636" s="6"/>
      <c r="PIY636" s="6"/>
      <c r="PIZ636" s="6"/>
      <c r="PJA636" s="6"/>
      <c r="PJB636" s="6"/>
      <c r="PJC636" s="6"/>
      <c r="PJD636" s="6"/>
      <c r="PJE636" s="6"/>
      <c r="PJF636" s="6"/>
      <c r="PJG636" s="6"/>
      <c r="PJH636" s="6"/>
      <c r="PJI636" s="6"/>
      <c r="PJJ636" s="6"/>
      <c r="PJK636" s="6"/>
      <c r="PJL636" s="6"/>
      <c r="PJM636" s="6"/>
      <c r="PJN636" s="6"/>
      <c r="PJO636" s="6"/>
      <c r="PJP636" s="6"/>
      <c r="PJQ636" s="6"/>
      <c r="PJR636" s="6"/>
      <c r="PJS636" s="6"/>
      <c r="PJT636" s="6"/>
      <c r="PJU636" s="6"/>
      <c r="PJV636" s="6"/>
      <c r="PJW636" s="6"/>
      <c r="PJX636" s="6"/>
      <c r="PJY636" s="6"/>
      <c r="PJZ636" s="6"/>
      <c r="PKA636" s="6"/>
      <c r="PKB636" s="6"/>
      <c r="PKC636" s="6"/>
      <c r="PKD636" s="6"/>
      <c r="PKE636" s="6"/>
      <c r="PKF636" s="6"/>
      <c r="PKG636" s="6"/>
      <c r="PKH636" s="6"/>
      <c r="PKI636" s="6"/>
      <c r="PKJ636" s="6"/>
      <c r="PKK636" s="6"/>
      <c r="PKL636" s="6"/>
      <c r="PKM636" s="6"/>
      <c r="PKN636" s="6"/>
      <c r="PKO636" s="6"/>
      <c r="PKP636" s="6"/>
      <c r="PKQ636" s="6"/>
      <c r="PKR636" s="6"/>
      <c r="PKS636" s="6"/>
      <c r="PKT636" s="6"/>
      <c r="PKU636" s="6"/>
      <c r="PKV636" s="6"/>
      <c r="PKW636" s="6"/>
      <c r="PKX636" s="6"/>
      <c r="PKY636" s="6"/>
      <c r="PKZ636" s="6"/>
      <c r="PLA636" s="6"/>
      <c r="PLB636" s="6"/>
      <c r="PLC636" s="6"/>
      <c r="PLD636" s="6"/>
      <c r="PLE636" s="6"/>
      <c r="PLF636" s="6"/>
      <c r="PLG636" s="6"/>
      <c r="PLH636" s="6"/>
      <c r="PLI636" s="6"/>
      <c r="PLJ636" s="6"/>
      <c r="PLK636" s="6"/>
      <c r="PLL636" s="6"/>
      <c r="PLM636" s="6"/>
      <c r="PLN636" s="6"/>
      <c r="PLO636" s="6"/>
      <c r="PLP636" s="6"/>
      <c r="PLQ636" s="6"/>
      <c r="PLR636" s="6"/>
      <c r="PLS636" s="6"/>
      <c r="PLT636" s="6"/>
      <c r="PLU636" s="6"/>
      <c r="PLV636" s="6"/>
      <c r="PLW636" s="6"/>
      <c r="PLX636" s="6"/>
      <c r="PLY636" s="6"/>
      <c r="PLZ636" s="6"/>
      <c r="PMA636" s="6"/>
      <c r="PMB636" s="6"/>
      <c r="PMC636" s="6"/>
      <c r="PMD636" s="6"/>
      <c r="PME636" s="6"/>
      <c r="PMF636" s="6"/>
      <c r="PMG636" s="6"/>
      <c r="PMH636" s="6"/>
      <c r="PMI636" s="6"/>
      <c r="PMJ636" s="6"/>
      <c r="PMK636" s="6"/>
      <c r="PML636" s="6"/>
      <c r="PMM636" s="6"/>
      <c r="PMN636" s="6"/>
      <c r="PMO636" s="6"/>
      <c r="PMP636" s="6"/>
      <c r="PMQ636" s="6"/>
      <c r="PMR636" s="6"/>
      <c r="PMS636" s="6"/>
      <c r="PMT636" s="6"/>
      <c r="PMU636" s="6"/>
      <c r="PMV636" s="6"/>
      <c r="PMW636" s="6"/>
      <c r="PMX636" s="6"/>
      <c r="PMY636" s="6"/>
      <c r="PMZ636" s="6"/>
      <c r="PNA636" s="6"/>
      <c r="PNB636" s="6"/>
      <c r="PNC636" s="6"/>
      <c r="PND636" s="6"/>
      <c r="PNE636" s="6"/>
      <c r="PNF636" s="6"/>
      <c r="PNG636" s="6"/>
      <c r="PNH636" s="6"/>
      <c r="PNI636" s="6"/>
      <c r="PNJ636" s="6"/>
      <c r="PNK636" s="6"/>
      <c r="PNL636" s="6"/>
      <c r="PNM636" s="6"/>
      <c r="PNN636" s="6"/>
      <c r="PNO636" s="6"/>
      <c r="PNP636" s="6"/>
      <c r="PNQ636" s="6"/>
      <c r="PNR636" s="6"/>
      <c r="PNS636" s="6"/>
      <c r="PNT636" s="6"/>
      <c r="PNU636" s="6"/>
      <c r="PNV636" s="6"/>
      <c r="PNW636" s="6"/>
      <c r="PNX636" s="6"/>
      <c r="PNY636" s="6"/>
      <c r="PNZ636" s="6"/>
      <c r="POA636" s="6"/>
      <c r="POB636" s="6"/>
      <c r="POC636" s="6"/>
      <c r="POD636" s="6"/>
      <c r="POE636" s="6"/>
      <c r="POF636" s="6"/>
      <c r="POG636" s="6"/>
      <c r="POH636" s="6"/>
      <c r="POI636" s="6"/>
      <c r="POJ636" s="6"/>
      <c r="POK636" s="6"/>
      <c r="POL636" s="6"/>
      <c r="POM636" s="6"/>
      <c r="PON636" s="6"/>
      <c r="POO636" s="6"/>
      <c r="POP636" s="6"/>
      <c r="POQ636" s="6"/>
      <c r="POR636" s="6"/>
      <c r="POS636" s="6"/>
      <c r="POT636" s="6"/>
      <c r="POU636" s="6"/>
      <c r="POV636" s="6"/>
      <c r="POW636" s="6"/>
      <c r="POX636" s="6"/>
      <c r="POY636" s="6"/>
      <c r="POZ636" s="6"/>
      <c r="PPA636" s="6"/>
      <c r="PPB636" s="6"/>
      <c r="PPC636" s="6"/>
      <c r="PPD636" s="6"/>
      <c r="PPE636" s="6"/>
      <c r="PPF636" s="6"/>
      <c r="PPG636" s="6"/>
      <c r="PPH636" s="6"/>
      <c r="PPI636" s="6"/>
      <c r="PPJ636" s="6"/>
      <c r="PPK636" s="6"/>
      <c r="PPL636" s="6"/>
      <c r="PPM636" s="6"/>
      <c r="PPN636" s="6"/>
      <c r="PPO636" s="6"/>
      <c r="PPP636" s="6"/>
      <c r="PPQ636" s="6"/>
      <c r="PPR636" s="6"/>
      <c r="PPS636" s="6"/>
      <c r="PPT636" s="6"/>
      <c r="PPU636" s="6"/>
      <c r="PPV636" s="6"/>
      <c r="PPW636" s="6"/>
      <c r="PPX636" s="6"/>
      <c r="PPY636" s="6"/>
      <c r="PPZ636" s="6"/>
      <c r="PQA636" s="6"/>
      <c r="PQB636" s="6"/>
      <c r="PQC636" s="6"/>
      <c r="PQD636" s="6"/>
      <c r="PQE636" s="6"/>
      <c r="PQF636" s="6"/>
      <c r="PQG636" s="6"/>
      <c r="PQH636" s="6"/>
      <c r="PQI636" s="6"/>
      <c r="PQJ636" s="6"/>
      <c r="PQK636" s="6"/>
      <c r="PQL636" s="6"/>
      <c r="PQM636" s="6"/>
      <c r="PQN636" s="6"/>
      <c r="PQO636" s="6"/>
      <c r="PQP636" s="6"/>
      <c r="PQQ636" s="6"/>
      <c r="PQR636" s="6"/>
      <c r="PQS636" s="6"/>
      <c r="PQT636" s="6"/>
      <c r="PQU636" s="6"/>
      <c r="PQV636" s="6"/>
      <c r="PQW636" s="6"/>
      <c r="PQX636" s="6"/>
      <c r="PQY636" s="6"/>
      <c r="PQZ636" s="6"/>
      <c r="PRA636" s="6"/>
      <c r="PRB636" s="6"/>
      <c r="PRC636" s="6"/>
      <c r="PRD636" s="6"/>
      <c r="PRE636" s="6"/>
      <c r="PRF636" s="6"/>
      <c r="PRG636" s="6"/>
      <c r="PRH636" s="6"/>
      <c r="PRI636" s="6"/>
      <c r="PRJ636" s="6"/>
      <c r="PRK636" s="6"/>
      <c r="PRL636" s="6"/>
      <c r="PRM636" s="6"/>
      <c r="PRN636" s="6"/>
      <c r="PRO636" s="6"/>
      <c r="PRP636" s="6"/>
      <c r="PRQ636" s="6"/>
      <c r="PRR636" s="6"/>
      <c r="PRS636" s="6"/>
      <c r="PRT636" s="6"/>
      <c r="PRU636" s="6"/>
      <c r="PRV636" s="6"/>
      <c r="PRW636" s="6"/>
      <c r="PRX636" s="6"/>
      <c r="PRY636" s="6"/>
      <c r="PRZ636" s="6"/>
      <c r="PSA636" s="6"/>
      <c r="PSB636" s="6"/>
      <c r="PSC636" s="6"/>
      <c r="PSD636" s="6"/>
      <c r="PSE636" s="6"/>
      <c r="PSF636" s="6"/>
      <c r="PSG636" s="6"/>
      <c r="PSH636" s="6"/>
      <c r="PSI636" s="6"/>
      <c r="PSJ636" s="6"/>
      <c r="PSK636" s="6"/>
      <c r="PSL636" s="6"/>
      <c r="PSM636" s="6"/>
      <c r="PSN636" s="6"/>
      <c r="PSO636" s="6"/>
      <c r="PSP636" s="6"/>
      <c r="PSQ636" s="6"/>
      <c r="PSR636" s="6"/>
      <c r="PSS636" s="6"/>
      <c r="PST636" s="6"/>
      <c r="PSU636" s="6"/>
      <c r="PSV636" s="6"/>
      <c r="PSW636" s="6"/>
      <c r="PSX636" s="6"/>
      <c r="PSY636" s="6"/>
      <c r="PSZ636" s="6"/>
      <c r="PTA636" s="6"/>
      <c r="PTB636" s="6"/>
      <c r="PTC636" s="6"/>
      <c r="PTD636" s="6"/>
      <c r="PTE636" s="6"/>
      <c r="PTF636" s="6"/>
      <c r="PTG636" s="6"/>
      <c r="PTH636" s="6"/>
      <c r="PTI636" s="6"/>
      <c r="PTJ636" s="6"/>
      <c r="PTK636" s="6"/>
      <c r="PTL636" s="6"/>
      <c r="PTM636" s="6"/>
      <c r="PTN636" s="6"/>
      <c r="PTO636" s="6"/>
      <c r="PTP636" s="6"/>
      <c r="PTQ636" s="6"/>
      <c r="PTR636" s="6"/>
      <c r="PTS636" s="6"/>
      <c r="PTT636" s="6"/>
      <c r="PTU636" s="6"/>
      <c r="PTV636" s="6"/>
      <c r="PTW636" s="6"/>
      <c r="PTX636" s="6"/>
      <c r="PTY636" s="6"/>
      <c r="PTZ636" s="6"/>
      <c r="PUA636" s="6"/>
      <c r="PUB636" s="6"/>
      <c r="PUC636" s="6"/>
      <c r="PUD636" s="6"/>
      <c r="PUE636" s="6"/>
      <c r="PUF636" s="6"/>
      <c r="PUG636" s="6"/>
      <c r="PUH636" s="6"/>
      <c r="PUI636" s="6"/>
      <c r="PUJ636" s="6"/>
      <c r="PUK636" s="6"/>
      <c r="PUL636" s="6"/>
      <c r="PUM636" s="6"/>
      <c r="PUN636" s="6"/>
      <c r="PUO636" s="6"/>
      <c r="PUP636" s="6"/>
      <c r="PUQ636" s="6"/>
      <c r="PUR636" s="6"/>
      <c r="PUS636" s="6"/>
      <c r="PUT636" s="6"/>
      <c r="PUU636" s="6"/>
      <c r="PUV636" s="6"/>
      <c r="PUW636" s="6"/>
      <c r="PUX636" s="6"/>
      <c r="PUY636" s="6"/>
      <c r="PUZ636" s="6"/>
      <c r="PVA636" s="6"/>
      <c r="PVB636" s="6"/>
      <c r="PVC636" s="6"/>
      <c r="PVD636" s="6"/>
      <c r="PVE636" s="6"/>
      <c r="PVF636" s="6"/>
      <c r="PVG636" s="6"/>
      <c r="PVH636" s="6"/>
      <c r="PVI636" s="6"/>
      <c r="PVJ636" s="6"/>
      <c r="PVK636" s="6"/>
      <c r="PVL636" s="6"/>
      <c r="PVM636" s="6"/>
      <c r="PVN636" s="6"/>
      <c r="PVO636" s="6"/>
      <c r="PVP636" s="6"/>
      <c r="PVQ636" s="6"/>
      <c r="PVR636" s="6"/>
      <c r="PVS636" s="6"/>
      <c r="PVT636" s="6"/>
      <c r="PVU636" s="6"/>
      <c r="PVV636" s="6"/>
      <c r="PVW636" s="6"/>
      <c r="PVX636" s="6"/>
      <c r="PVY636" s="6"/>
      <c r="PVZ636" s="6"/>
      <c r="PWA636" s="6"/>
      <c r="PWB636" s="6"/>
      <c r="PWC636" s="6"/>
      <c r="PWD636" s="6"/>
      <c r="PWE636" s="6"/>
      <c r="PWF636" s="6"/>
      <c r="PWG636" s="6"/>
      <c r="PWH636" s="6"/>
      <c r="PWI636" s="6"/>
      <c r="PWJ636" s="6"/>
      <c r="PWK636" s="6"/>
      <c r="PWL636" s="6"/>
      <c r="PWM636" s="6"/>
      <c r="PWN636" s="6"/>
      <c r="PWO636" s="6"/>
      <c r="PWP636" s="6"/>
      <c r="PWQ636" s="6"/>
      <c r="PWR636" s="6"/>
      <c r="PWS636" s="6"/>
      <c r="PWT636" s="6"/>
      <c r="PWU636" s="6"/>
      <c r="PWV636" s="6"/>
      <c r="PWW636" s="6"/>
      <c r="PWX636" s="6"/>
      <c r="PWY636" s="6"/>
      <c r="PWZ636" s="6"/>
      <c r="PXA636" s="6"/>
      <c r="PXB636" s="6"/>
      <c r="PXC636" s="6"/>
      <c r="PXD636" s="6"/>
      <c r="PXE636" s="6"/>
      <c r="PXF636" s="6"/>
      <c r="PXG636" s="6"/>
      <c r="PXH636" s="6"/>
      <c r="PXI636" s="6"/>
      <c r="PXJ636" s="6"/>
      <c r="PXK636" s="6"/>
      <c r="PXL636" s="6"/>
      <c r="PXM636" s="6"/>
      <c r="PXN636" s="6"/>
      <c r="PXO636" s="6"/>
      <c r="PXP636" s="6"/>
      <c r="PXQ636" s="6"/>
      <c r="PXR636" s="6"/>
      <c r="PXS636" s="6"/>
      <c r="PXT636" s="6"/>
      <c r="PXU636" s="6"/>
      <c r="PXV636" s="6"/>
      <c r="PXW636" s="6"/>
      <c r="PXX636" s="6"/>
      <c r="PXY636" s="6"/>
      <c r="PXZ636" s="6"/>
      <c r="PYA636" s="6"/>
      <c r="PYB636" s="6"/>
      <c r="PYC636" s="6"/>
      <c r="PYD636" s="6"/>
      <c r="PYE636" s="6"/>
      <c r="PYF636" s="6"/>
      <c r="PYG636" s="6"/>
      <c r="PYH636" s="6"/>
      <c r="PYI636" s="6"/>
      <c r="PYJ636" s="6"/>
      <c r="PYK636" s="6"/>
      <c r="PYL636" s="6"/>
      <c r="PYM636" s="6"/>
      <c r="PYN636" s="6"/>
      <c r="PYO636" s="6"/>
      <c r="PYP636" s="6"/>
      <c r="PYQ636" s="6"/>
      <c r="PYR636" s="6"/>
      <c r="PYS636" s="6"/>
      <c r="PYT636" s="6"/>
      <c r="PYU636" s="6"/>
      <c r="PYV636" s="6"/>
      <c r="PYW636" s="6"/>
      <c r="PYX636" s="6"/>
      <c r="PYY636" s="6"/>
      <c r="PYZ636" s="6"/>
      <c r="PZA636" s="6"/>
      <c r="PZB636" s="6"/>
      <c r="PZC636" s="6"/>
      <c r="PZD636" s="6"/>
      <c r="PZE636" s="6"/>
      <c r="PZF636" s="6"/>
      <c r="PZG636" s="6"/>
      <c r="PZH636" s="6"/>
      <c r="PZI636" s="6"/>
      <c r="PZJ636" s="6"/>
      <c r="PZK636" s="6"/>
      <c r="PZL636" s="6"/>
      <c r="PZM636" s="6"/>
      <c r="PZN636" s="6"/>
      <c r="PZO636" s="6"/>
      <c r="PZP636" s="6"/>
      <c r="PZQ636" s="6"/>
      <c r="PZR636" s="6"/>
      <c r="PZS636" s="6"/>
      <c r="PZT636" s="6"/>
      <c r="PZU636" s="6"/>
      <c r="PZV636" s="6"/>
      <c r="PZW636" s="6"/>
      <c r="PZX636" s="6"/>
      <c r="PZY636" s="6"/>
      <c r="PZZ636" s="6"/>
      <c r="QAA636" s="6"/>
      <c r="QAB636" s="6"/>
      <c r="QAC636" s="6"/>
      <c r="QAD636" s="6"/>
      <c r="QAE636" s="6"/>
      <c r="QAF636" s="6"/>
      <c r="QAG636" s="6"/>
      <c r="QAH636" s="6"/>
      <c r="QAI636" s="6"/>
      <c r="QAJ636" s="6"/>
      <c r="QAK636" s="6"/>
      <c r="QAL636" s="6"/>
      <c r="QAM636" s="6"/>
      <c r="QAN636" s="6"/>
      <c r="QAO636" s="6"/>
      <c r="QAP636" s="6"/>
      <c r="QAQ636" s="6"/>
      <c r="QAR636" s="6"/>
      <c r="QAS636" s="6"/>
      <c r="QAT636" s="6"/>
      <c r="QAU636" s="6"/>
      <c r="QAV636" s="6"/>
      <c r="QAW636" s="6"/>
      <c r="QAX636" s="6"/>
      <c r="QAY636" s="6"/>
      <c r="QAZ636" s="6"/>
      <c r="QBA636" s="6"/>
      <c r="QBB636" s="6"/>
      <c r="QBC636" s="6"/>
      <c r="QBD636" s="6"/>
      <c r="QBE636" s="6"/>
      <c r="QBF636" s="6"/>
      <c r="QBG636" s="6"/>
      <c r="QBH636" s="6"/>
      <c r="QBI636" s="6"/>
      <c r="QBJ636" s="6"/>
      <c r="QBK636" s="6"/>
      <c r="QBL636" s="6"/>
      <c r="QBM636" s="6"/>
      <c r="QBN636" s="6"/>
      <c r="QBO636" s="6"/>
      <c r="QBP636" s="6"/>
      <c r="QBQ636" s="6"/>
      <c r="QBR636" s="6"/>
      <c r="QBS636" s="6"/>
      <c r="QBT636" s="6"/>
      <c r="QBU636" s="6"/>
      <c r="QBV636" s="6"/>
      <c r="QBW636" s="6"/>
      <c r="QBX636" s="6"/>
      <c r="QBY636" s="6"/>
      <c r="QBZ636" s="6"/>
      <c r="QCA636" s="6"/>
      <c r="QCB636" s="6"/>
      <c r="QCC636" s="6"/>
      <c r="QCD636" s="6"/>
      <c r="QCE636" s="6"/>
      <c r="QCF636" s="6"/>
      <c r="QCG636" s="6"/>
      <c r="QCH636" s="6"/>
      <c r="QCI636" s="6"/>
      <c r="QCJ636" s="6"/>
      <c r="QCK636" s="6"/>
      <c r="QCL636" s="6"/>
      <c r="QCM636" s="6"/>
      <c r="QCN636" s="6"/>
      <c r="QCO636" s="6"/>
      <c r="QCP636" s="6"/>
      <c r="QCQ636" s="6"/>
      <c r="QCR636" s="6"/>
      <c r="QCS636" s="6"/>
      <c r="QCT636" s="6"/>
      <c r="QCU636" s="6"/>
      <c r="QCV636" s="6"/>
      <c r="QCW636" s="6"/>
      <c r="QCX636" s="6"/>
      <c r="QCY636" s="6"/>
      <c r="QCZ636" s="6"/>
      <c r="QDA636" s="6"/>
      <c r="QDB636" s="6"/>
      <c r="QDC636" s="6"/>
      <c r="QDD636" s="6"/>
      <c r="QDE636" s="6"/>
      <c r="QDF636" s="6"/>
      <c r="QDG636" s="6"/>
      <c r="QDH636" s="6"/>
      <c r="QDI636" s="6"/>
      <c r="QDJ636" s="6"/>
      <c r="QDK636" s="6"/>
      <c r="QDL636" s="6"/>
      <c r="QDM636" s="6"/>
      <c r="QDN636" s="6"/>
      <c r="QDO636" s="6"/>
      <c r="QDP636" s="6"/>
      <c r="QDQ636" s="6"/>
      <c r="QDR636" s="6"/>
      <c r="QDS636" s="6"/>
      <c r="QDT636" s="6"/>
      <c r="QDU636" s="6"/>
      <c r="QDV636" s="6"/>
      <c r="QDW636" s="6"/>
      <c r="QDX636" s="6"/>
      <c r="QDY636" s="6"/>
      <c r="QDZ636" s="6"/>
      <c r="QEA636" s="6"/>
      <c r="QEB636" s="6"/>
      <c r="QEC636" s="6"/>
      <c r="QED636" s="6"/>
      <c r="QEE636" s="6"/>
      <c r="QEF636" s="6"/>
      <c r="QEG636" s="6"/>
      <c r="QEH636" s="6"/>
      <c r="QEI636" s="6"/>
      <c r="QEJ636" s="6"/>
      <c r="QEK636" s="6"/>
      <c r="QEL636" s="6"/>
      <c r="QEM636" s="6"/>
      <c r="QEN636" s="6"/>
      <c r="QEO636" s="6"/>
      <c r="QEP636" s="6"/>
      <c r="QEQ636" s="6"/>
      <c r="QER636" s="6"/>
      <c r="QES636" s="6"/>
      <c r="QET636" s="6"/>
      <c r="QEU636" s="6"/>
      <c r="QEV636" s="6"/>
      <c r="QEW636" s="6"/>
      <c r="QEX636" s="6"/>
      <c r="QEY636" s="6"/>
      <c r="QEZ636" s="6"/>
      <c r="QFA636" s="6"/>
      <c r="QFB636" s="6"/>
      <c r="QFC636" s="6"/>
      <c r="QFD636" s="6"/>
      <c r="QFE636" s="6"/>
      <c r="QFF636" s="6"/>
      <c r="QFG636" s="6"/>
      <c r="QFH636" s="6"/>
      <c r="QFI636" s="6"/>
      <c r="QFJ636" s="6"/>
      <c r="QFK636" s="6"/>
      <c r="QFL636" s="6"/>
      <c r="QFM636" s="6"/>
      <c r="QFN636" s="6"/>
      <c r="QFO636" s="6"/>
      <c r="QFP636" s="6"/>
      <c r="QFQ636" s="6"/>
      <c r="QFR636" s="6"/>
      <c r="QFS636" s="6"/>
      <c r="QFT636" s="6"/>
      <c r="QFU636" s="6"/>
      <c r="QFV636" s="6"/>
      <c r="QFW636" s="6"/>
      <c r="QFX636" s="6"/>
      <c r="QFY636" s="6"/>
      <c r="QFZ636" s="6"/>
      <c r="QGA636" s="6"/>
      <c r="QGB636" s="6"/>
      <c r="QGC636" s="6"/>
      <c r="QGD636" s="6"/>
      <c r="QGE636" s="6"/>
      <c r="QGF636" s="6"/>
      <c r="QGG636" s="6"/>
      <c r="QGH636" s="6"/>
      <c r="QGI636" s="6"/>
      <c r="QGJ636" s="6"/>
      <c r="QGK636" s="6"/>
      <c r="QGL636" s="6"/>
      <c r="QGM636" s="6"/>
      <c r="QGN636" s="6"/>
      <c r="QGO636" s="6"/>
      <c r="QGP636" s="6"/>
      <c r="QGQ636" s="6"/>
      <c r="QGR636" s="6"/>
      <c r="QGS636" s="6"/>
      <c r="QGT636" s="6"/>
      <c r="QGU636" s="6"/>
      <c r="QGV636" s="6"/>
      <c r="QGW636" s="6"/>
      <c r="QGX636" s="6"/>
      <c r="QGY636" s="6"/>
      <c r="QGZ636" s="6"/>
      <c r="QHA636" s="6"/>
      <c r="QHB636" s="6"/>
      <c r="QHC636" s="6"/>
      <c r="QHD636" s="6"/>
      <c r="QHE636" s="6"/>
      <c r="QHF636" s="6"/>
      <c r="QHG636" s="6"/>
      <c r="QHH636" s="6"/>
      <c r="QHI636" s="6"/>
      <c r="QHJ636" s="6"/>
      <c r="QHK636" s="6"/>
      <c r="QHL636" s="6"/>
      <c r="QHM636" s="6"/>
      <c r="QHN636" s="6"/>
      <c r="QHO636" s="6"/>
      <c r="QHP636" s="6"/>
      <c r="QHQ636" s="6"/>
      <c r="QHR636" s="6"/>
      <c r="QHS636" s="6"/>
      <c r="QHT636" s="6"/>
      <c r="QHU636" s="6"/>
      <c r="QHV636" s="6"/>
      <c r="QHW636" s="6"/>
      <c r="QHX636" s="6"/>
      <c r="QHY636" s="6"/>
      <c r="QHZ636" s="6"/>
      <c r="QIA636" s="6"/>
      <c r="QIB636" s="6"/>
      <c r="QIC636" s="6"/>
      <c r="QID636" s="6"/>
      <c r="QIE636" s="6"/>
      <c r="QIF636" s="6"/>
      <c r="QIG636" s="6"/>
      <c r="QIH636" s="6"/>
      <c r="QII636" s="6"/>
      <c r="QIJ636" s="6"/>
      <c r="QIK636" s="6"/>
      <c r="QIL636" s="6"/>
      <c r="QIM636" s="6"/>
      <c r="QIN636" s="6"/>
      <c r="QIO636" s="6"/>
      <c r="QIP636" s="6"/>
      <c r="QIQ636" s="6"/>
      <c r="QIR636" s="6"/>
      <c r="QIS636" s="6"/>
      <c r="QIT636" s="6"/>
      <c r="QIU636" s="6"/>
      <c r="QIV636" s="6"/>
      <c r="QIW636" s="6"/>
      <c r="QIX636" s="6"/>
      <c r="QIY636" s="6"/>
      <c r="QIZ636" s="6"/>
      <c r="QJA636" s="6"/>
      <c r="QJB636" s="6"/>
      <c r="QJC636" s="6"/>
      <c r="QJD636" s="6"/>
      <c r="QJE636" s="6"/>
      <c r="QJF636" s="6"/>
      <c r="QJG636" s="6"/>
      <c r="QJH636" s="6"/>
      <c r="QJI636" s="6"/>
      <c r="QJJ636" s="6"/>
      <c r="QJK636" s="6"/>
      <c r="QJL636" s="6"/>
      <c r="QJM636" s="6"/>
      <c r="QJN636" s="6"/>
      <c r="QJO636" s="6"/>
      <c r="QJP636" s="6"/>
      <c r="QJQ636" s="6"/>
      <c r="QJR636" s="6"/>
      <c r="QJS636" s="6"/>
      <c r="QJT636" s="6"/>
      <c r="QJU636" s="6"/>
      <c r="QJV636" s="6"/>
      <c r="QJW636" s="6"/>
      <c r="QJX636" s="6"/>
      <c r="QJY636" s="6"/>
      <c r="QJZ636" s="6"/>
      <c r="QKA636" s="6"/>
      <c r="QKB636" s="6"/>
      <c r="QKC636" s="6"/>
      <c r="QKD636" s="6"/>
      <c r="QKE636" s="6"/>
      <c r="QKF636" s="6"/>
      <c r="QKG636" s="6"/>
      <c r="QKH636" s="6"/>
      <c r="QKI636" s="6"/>
      <c r="QKJ636" s="6"/>
      <c r="QKK636" s="6"/>
      <c r="QKL636" s="6"/>
      <c r="QKM636" s="6"/>
      <c r="QKN636" s="6"/>
      <c r="QKO636" s="6"/>
      <c r="QKP636" s="6"/>
      <c r="QKQ636" s="6"/>
      <c r="QKR636" s="6"/>
      <c r="QKS636" s="6"/>
      <c r="QKT636" s="6"/>
      <c r="QKU636" s="6"/>
      <c r="QKV636" s="6"/>
      <c r="QKW636" s="6"/>
      <c r="QKX636" s="6"/>
      <c r="QKY636" s="6"/>
      <c r="QKZ636" s="6"/>
      <c r="QLA636" s="6"/>
      <c r="QLB636" s="6"/>
      <c r="QLC636" s="6"/>
      <c r="QLD636" s="6"/>
      <c r="QLE636" s="6"/>
      <c r="QLF636" s="6"/>
      <c r="QLG636" s="6"/>
      <c r="QLH636" s="6"/>
      <c r="QLI636" s="6"/>
      <c r="QLJ636" s="6"/>
      <c r="QLK636" s="6"/>
      <c r="QLL636" s="6"/>
      <c r="QLM636" s="6"/>
      <c r="QLN636" s="6"/>
      <c r="QLO636" s="6"/>
      <c r="QLP636" s="6"/>
      <c r="QLQ636" s="6"/>
      <c r="QLR636" s="6"/>
      <c r="QLS636" s="6"/>
      <c r="QLT636" s="6"/>
      <c r="QLU636" s="6"/>
      <c r="QLV636" s="6"/>
      <c r="QLW636" s="6"/>
      <c r="QLX636" s="6"/>
      <c r="QLY636" s="6"/>
      <c r="QLZ636" s="6"/>
      <c r="QMA636" s="6"/>
      <c r="QMB636" s="6"/>
      <c r="QMC636" s="6"/>
      <c r="QMD636" s="6"/>
      <c r="QME636" s="6"/>
      <c r="QMF636" s="6"/>
      <c r="QMG636" s="6"/>
      <c r="QMH636" s="6"/>
      <c r="QMI636" s="6"/>
      <c r="QMJ636" s="6"/>
      <c r="QMK636" s="6"/>
      <c r="QML636" s="6"/>
      <c r="QMM636" s="6"/>
      <c r="QMN636" s="6"/>
      <c r="QMO636" s="6"/>
      <c r="QMP636" s="6"/>
      <c r="QMQ636" s="6"/>
      <c r="QMR636" s="6"/>
      <c r="QMS636" s="6"/>
      <c r="QMT636" s="6"/>
      <c r="QMU636" s="6"/>
      <c r="QMV636" s="6"/>
      <c r="QMW636" s="6"/>
      <c r="QMX636" s="6"/>
      <c r="QMY636" s="6"/>
      <c r="QMZ636" s="6"/>
      <c r="QNA636" s="6"/>
      <c r="QNB636" s="6"/>
      <c r="QNC636" s="6"/>
      <c r="QND636" s="6"/>
      <c r="QNE636" s="6"/>
      <c r="QNF636" s="6"/>
      <c r="QNG636" s="6"/>
      <c r="QNH636" s="6"/>
      <c r="QNI636" s="6"/>
      <c r="QNJ636" s="6"/>
      <c r="QNK636" s="6"/>
      <c r="QNL636" s="6"/>
      <c r="QNM636" s="6"/>
      <c r="QNN636" s="6"/>
      <c r="QNO636" s="6"/>
      <c r="QNP636" s="6"/>
      <c r="QNQ636" s="6"/>
      <c r="QNR636" s="6"/>
      <c r="QNS636" s="6"/>
      <c r="QNT636" s="6"/>
      <c r="QNU636" s="6"/>
      <c r="QNV636" s="6"/>
      <c r="QNW636" s="6"/>
      <c r="QNX636" s="6"/>
      <c r="QNY636" s="6"/>
      <c r="QNZ636" s="6"/>
      <c r="QOA636" s="6"/>
      <c r="QOB636" s="6"/>
      <c r="QOC636" s="6"/>
      <c r="QOD636" s="6"/>
      <c r="QOE636" s="6"/>
      <c r="QOF636" s="6"/>
      <c r="QOG636" s="6"/>
      <c r="QOH636" s="6"/>
      <c r="QOI636" s="6"/>
      <c r="QOJ636" s="6"/>
      <c r="QOK636" s="6"/>
      <c r="QOL636" s="6"/>
      <c r="QOM636" s="6"/>
      <c r="QON636" s="6"/>
      <c r="QOO636" s="6"/>
      <c r="QOP636" s="6"/>
      <c r="QOQ636" s="6"/>
      <c r="QOR636" s="6"/>
      <c r="QOS636" s="6"/>
      <c r="QOT636" s="6"/>
      <c r="QOU636" s="6"/>
      <c r="QOV636" s="6"/>
      <c r="QOW636" s="6"/>
      <c r="QOX636" s="6"/>
      <c r="QOY636" s="6"/>
      <c r="QOZ636" s="6"/>
      <c r="QPA636" s="6"/>
      <c r="QPB636" s="6"/>
      <c r="QPC636" s="6"/>
      <c r="QPD636" s="6"/>
      <c r="QPE636" s="6"/>
      <c r="QPF636" s="6"/>
      <c r="QPG636" s="6"/>
      <c r="QPH636" s="6"/>
      <c r="QPI636" s="6"/>
      <c r="QPJ636" s="6"/>
      <c r="QPK636" s="6"/>
      <c r="QPL636" s="6"/>
      <c r="QPM636" s="6"/>
      <c r="QPN636" s="6"/>
      <c r="QPO636" s="6"/>
      <c r="QPP636" s="6"/>
      <c r="QPQ636" s="6"/>
      <c r="QPR636" s="6"/>
      <c r="QPS636" s="6"/>
      <c r="QPT636" s="6"/>
      <c r="QPU636" s="6"/>
      <c r="QPV636" s="6"/>
      <c r="QPW636" s="6"/>
      <c r="QPX636" s="6"/>
      <c r="QPY636" s="6"/>
      <c r="QPZ636" s="6"/>
      <c r="QQA636" s="6"/>
      <c r="QQB636" s="6"/>
      <c r="QQC636" s="6"/>
      <c r="QQD636" s="6"/>
      <c r="QQE636" s="6"/>
      <c r="QQF636" s="6"/>
      <c r="QQG636" s="6"/>
      <c r="QQH636" s="6"/>
      <c r="QQI636" s="6"/>
      <c r="QQJ636" s="6"/>
      <c r="QQK636" s="6"/>
      <c r="QQL636" s="6"/>
      <c r="QQM636" s="6"/>
      <c r="QQN636" s="6"/>
      <c r="QQO636" s="6"/>
      <c r="QQP636" s="6"/>
      <c r="QQQ636" s="6"/>
      <c r="QQR636" s="6"/>
      <c r="QQS636" s="6"/>
      <c r="QQT636" s="6"/>
      <c r="QQU636" s="6"/>
      <c r="QQV636" s="6"/>
      <c r="QQW636" s="6"/>
      <c r="QQX636" s="6"/>
      <c r="QQY636" s="6"/>
      <c r="QQZ636" s="6"/>
      <c r="QRA636" s="6"/>
      <c r="QRB636" s="6"/>
      <c r="QRC636" s="6"/>
      <c r="QRD636" s="6"/>
      <c r="QRE636" s="6"/>
      <c r="QRF636" s="6"/>
      <c r="QRG636" s="6"/>
      <c r="QRH636" s="6"/>
      <c r="QRI636" s="6"/>
      <c r="QRJ636" s="6"/>
      <c r="QRK636" s="6"/>
      <c r="QRL636" s="6"/>
      <c r="QRM636" s="6"/>
      <c r="QRN636" s="6"/>
      <c r="QRO636" s="6"/>
      <c r="QRP636" s="6"/>
      <c r="QRQ636" s="6"/>
      <c r="QRR636" s="6"/>
      <c r="QRS636" s="6"/>
      <c r="QRT636" s="6"/>
      <c r="QRU636" s="6"/>
      <c r="QRV636" s="6"/>
      <c r="QRW636" s="6"/>
      <c r="QRX636" s="6"/>
      <c r="QRY636" s="6"/>
      <c r="QRZ636" s="6"/>
      <c r="QSA636" s="6"/>
      <c r="QSB636" s="6"/>
      <c r="QSC636" s="6"/>
      <c r="QSD636" s="6"/>
      <c r="QSE636" s="6"/>
      <c r="QSF636" s="6"/>
      <c r="QSG636" s="6"/>
      <c r="QSH636" s="6"/>
      <c r="QSI636" s="6"/>
      <c r="QSJ636" s="6"/>
      <c r="QSK636" s="6"/>
      <c r="QSL636" s="6"/>
      <c r="QSM636" s="6"/>
      <c r="QSN636" s="6"/>
      <c r="QSO636" s="6"/>
      <c r="QSP636" s="6"/>
      <c r="QSQ636" s="6"/>
      <c r="QSR636" s="6"/>
      <c r="QSS636" s="6"/>
      <c r="QST636" s="6"/>
      <c r="QSU636" s="6"/>
      <c r="QSV636" s="6"/>
      <c r="QSW636" s="6"/>
      <c r="QSX636" s="6"/>
      <c r="QSY636" s="6"/>
      <c r="QSZ636" s="6"/>
      <c r="QTA636" s="6"/>
      <c r="QTB636" s="6"/>
      <c r="QTC636" s="6"/>
      <c r="QTD636" s="6"/>
      <c r="QTE636" s="6"/>
      <c r="QTF636" s="6"/>
      <c r="QTG636" s="6"/>
      <c r="QTH636" s="6"/>
      <c r="QTI636" s="6"/>
      <c r="QTJ636" s="6"/>
      <c r="QTK636" s="6"/>
      <c r="QTL636" s="6"/>
      <c r="QTM636" s="6"/>
      <c r="QTN636" s="6"/>
      <c r="QTO636" s="6"/>
      <c r="QTP636" s="6"/>
      <c r="QTQ636" s="6"/>
      <c r="QTR636" s="6"/>
      <c r="QTS636" s="6"/>
      <c r="QTT636" s="6"/>
      <c r="QTU636" s="6"/>
      <c r="QTV636" s="6"/>
      <c r="QTW636" s="6"/>
      <c r="QTX636" s="6"/>
      <c r="QTY636" s="6"/>
      <c r="QTZ636" s="6"/>
      <c r="QUA636" s="6"/>
      <c r="QUB636" s="6"/>
      <c r="QUC636" s="6"/>
      <c r="QUD636" s="6"/>
      <c r="QUE636" s="6"/>
      <c r="QUF636" s="6"/>
      <c r="QUG636" s="6"/>
      <c r="QUH636" s="6"/>
      <c r="QUI636" s="6"/>
      <c r="QUJ636" s="6"/>
      <c r="QUK636" s="6"/>
      <c r="QUL636" s="6"/>
      <c r="QUM636" s="6"/>
      <c r="QUN636" s="6"/>
      <c r="QUO636" s="6"/>
      <c r="QUP636" s="6"/>
      <c r="QUQ636" s="6"/>
      <c r="QUR636" s="6"/>
      <c r="QUS636" s="6"/>
      <c r="QUT636" s="6"/>
      <c r="QUU636" s="6"/>
      <c r="QUV636" s="6"/>
      <c r="QUW636" s="6"/>
      <c r="QUX636" s="6"/>
      <c r="QUY636" s="6"/>
      <c r="QUZ636" s="6"/>
      <c r="QVA636" s="6"/>
      <c r="QVB636" s="6"/>
      <c r="QVC636" s="6"/>
      <c r="QVD636" s="6"/>
      <c r="QVE636" s="6"/>
      <c r="QVF636" s="6"/>
      <c r="QVG636" s="6"/>
      <c r="QVH636" s="6"/>
      <c r="QVI636" s="6"/>
      <c r="QVJ636" s="6"/>
      <c r="QVK636" s="6"/>
      <c r="QVL636" s="6"/>
      <c r="QVM636" s="6"/>
      <c r="QVN636" s="6"/>
      <c r="QVO636" s="6"/>
      <c r="QVP636" s="6"/>
      <c r="QVQ636" s="6"/>
      <c r="QVR636" s="6"/>
      <c r="QVS636" s="6"/>
      <c r="QVT636" s="6"/>
      <c r="QVU636" s="6"/>
      <c r="QVV636" s="6"/>
      <c r="QVW636" s="6"/>
      <c r="QVX636" s="6"/>
      <c r="QVY636" s="6"/>
      <c r="QVZ636" s="6"/>
      <c r="QWA636" s="6"/>
      <c r="QWB636" s="6"/>
      <c r="QWC636" s="6"/>
      <c r="QWD636" s="6"/>
      <c r="QWE636" s="6"/>
      <c r="QWF636" s="6"/>
      <c r="QWG636" s="6"/>
      <c r="QWH636" s="6"/>
      <c r="QWI636" s="6"/>
      <c r="QWJ636" s="6"/>
      <c r="QWK636" s="6"/>
      <c r="QWL636" s="6"/>
      <c r="QWM636" s="6"/>
      <c r="QWN636" s="6"/>
      <c r="QWO636" s="6"/>
      <c r="QWP636" s="6"/>
      <c r="QWQ636" s="6"/>
      <c r="QWR636" s="6"/>
      <c r="QWS636" s="6"/>
      <c r="QWT636" s="6"/>
      <c r="QWU636" s="6"/>
      <c r="QWV636" s="6"/>
      <c r="QWW636" s="6"/>
      <c r="QWX636" s="6"/>
      <c r="QWY636" s="6"/>
      <c r="QWZ636" s="6"/>
      <c r="QXA636" s="6"/>
      <c r="QXB636" s="6"/>
      <c r="QXC636" s="6"/>
      <c r="QXD636" s="6"/>
      <c r="QXE636" s="6"/>
      <c r="QXF636" s="6"/>
      <c r="QXG636" s="6"/>
      <c r="QXH636" s="6"/>
      <c r="QXI636" s="6"/>
      <c r="QXJ636" s="6"/>
      <c r="QXK636" s="6"/>
      <c r="QXL636" s="6"/>
      <c r="QXM636" s="6"/>
      <c r="QXN636" s="6"/>
      <c r="QXO636" s="6"/>
      <c r="QXP636" s="6"/>
      <c r="QXQ636" s="6"/>
      <c r="QXR636" s="6"/>
      <c r="QXS636" s="6"/>
      <c r="QXT636" s="6"/>
      <c r="QXU636" s="6"/>
      <c r="QXV636" s="6"/>
      <c r="QXW636" s="6"/>
      <c r="QXX636" s="6"/>
      <c r="QXY636" s="6"/>
      <c r="QXZ636" s="6"/>
      <c r="QYA636" s="6"/>
      <c r="QYB636" s="6"/>
      <c r="QYC636" s="6"/>
      <c r="QYD636" s="6"/>
      <c r="QYE636" s="6"/>
      <c r="QYF636" s="6"/>
      <c r="QYG636" s="6"/>
      <c r="QYH636" s="6"/>
      <c r="QYI636" s="6"/>
      <c r="QYJ636" s="6"/>
      <c r="QYK636" s="6"/>
      <c r="QYL636" s="6"/>
      <c r="QYM636" s="6"/>
      <c r="QYN636" s="6"/>
      <c r="QYO636" s="6"/>
      <c r="QYP636" s="6"/>
      <c r="QYQ636" s="6"/>
      <c r="QYR636" s="6"/>
      <c r="QYS636" s="6"/>
      <c r="QYT636" s="6"/>
      <c r="QYU636" s="6"/>
      <c r="QYV636" s="6"/>
      <c r="QYW636" s="6"/>
      <c r="QYX636" s="6"/>
      <c r="QYY636" s="6"/>
      <c r="QYZ636" s="6"/>
      <c r="QZA636" s="6"/>
      <c r="QZB636" s="6"/>
      <c r="QZC636" s="6"/>
      <c r="QZD636" s="6"/>
      <c r="QZE636" s="6"/>
      <c r="QZF636" s="6"/>
      <c r="QZG636" s="6"/>
      <c r="QZH636" s="6"/>
      <c r="QZI636" s="6"/>
      <c r="QZJ636" s="6"/>
      <c r="QZK636" s="6"/>
      <c r="QZL636" s="6"/>
      <c r="QZM636" s="6"/>
      <c r="QZN636" s="6"/>
      <c r="QZO636" s="6"/>
      <c r="QZP636" s="6"/>
      <c r="QZQ636" s="6"/>
      <c r="QZR636" s="6"/>
      <c r="QZS636" s="6"/>
      <c r="QZT636" s="6"/>
      <c r="QZU636" s="6"/>
      <c r="QZV636" s="6"/>
      <c r="QZW636" s="6"/>
      <c r="QZX636" s="6"/>
      <c r="QZY636" s="6"/>
      <c r="QZZ636" s="6"/>
      <c r="RAA636" s="6"/>
      <c r="RAB636" s="6"/>
      <c r="RAC636" s="6"/>
      <c r="RAD636" s="6"/>
      <c r="RAE636" s="6"/>
      <c r="RAF636" s="6"/>
      <c r="RAG636" s="6"/>
      <c r="RAH636" s="6"/>
      <c r="RAI636" s="6"/>
      <c r="RAJ636" s="6"/>
      <c r="RAK636" s="6"/>
      <c r="RAL636" s="6"/>
      <c r="RAM636" s="6"/>
      <c r="RAN636" s="6"/>
      <c r="RAO636" s="6"/>
      <c r="RAP636" s="6"/>
      <c r="RAQ636" s="6"/>
      <c r="RAR636" s="6"/>
      <c r="RAS636" s="6"/>
      <c r="RAT636" s="6"/>
      <c r="RAU636" s="6"/>
      <c r="RAV636" s="6"/>
      <c r="RAW636" s="6"/>
      <c r="RAX636" s="6"/>
      <c r="RAY636" s="6"/>
      <c r="RAZ636" s="6"/>
      <c r="RBA636" s="6"/>
      <c r="RBB636" s="6"/>
      <c r="RBC636" s="6"/>
      <c r="RBD636" s="6"/>
      <c r="RBE636" s="6"/>
      <c r="RBF636" s="6"/>
      <c r="RBG636" s="6"/>
      <c r="RBH636" s="6"/>
      <c r="RBI636" s="6"/>
      <c r="RBJ636" s="6"/>
      <c r="RBK636" s="6"/>
      <c r="RBL636" s="6"/>
      <c r="RBM636" s="6"/>
      <c r="RBN636" s="6"/>
      <c r="RBO636" s="6"/>
      <c r="RBP636" s="6"/>
      <c r="RBQ636" s="6"/>
      <c r="RBR636" s="6"/>
      <c r="RBS636" s="6"/>
      <c r="RBT636" s="6"/>
      <c r="RBU636" s="6"/>
      <c r="RBV636" s="6"/>
      <c r="RBW636" s="6"/>
      <c r="RBX636" s="6"/>
      <c r="RBY636" s="6"/>
      <c r="RBZ636" s="6"/>
      <c r="RCA636" s="6"/>
      <c r="RCB636" s="6"/>
      <c r="RCC636" s="6"/>
      <c r="RCD636" s="6"/>
      <c r="RCE636" s="6"/>
      <c r="RCF636" s="6"/>
      <c r="RCG636" s="6"/>
      <c r="RCH636" s="6"/>
      <c r="RCI636" s="6"/>
      <c r="RCJ636" s="6"/>
      <c r="RCK636" s="6"/>
      <c r="RCL636" s="6"/>
      <c r="RCM636" s="6"/>
      <c r="RCN636" s="6"/>
      <c r="RCO636" s="6"/>
      <c r="RCP636" s="6"/>
      <c r="RCQ636" s="6"/>
      <c r="RCR636" s="6"/>
      <c r="RCS636" s="6"/>
      <c r="RCT636" s="6"/>
      <c r="RCU636" s="6"/>
      <c r="RCV636" s="6"/>
      <c r="RCW636" s="6"/>
      <c r="RCX636" s="6"/>
      <c r="RCY636" s="6"/>
      <c r="RCZ636" s="6"/>
      <c r="RDA636" s="6"/>
      <c r="RDB636" s="6"/>
      <c r="RDC636" s="6"/>
      <c r="RDD636" s="6"/>
      <c r="RDE636" s="6"/>
      <c r="RDF636" s="6"/>
      <c r="RDG636" s="6"/>
      <c r="RDH636" s="6"/>
      <c r="RDI636" s="6"/>
      <c r="RDJ636" s="6"/>
      <c r="RDK636" s="6"/>
      <c r="RDL636" s="6"/>
      <c r="RDM636" s="6"/>
      <c r="RDN636" s="6"/>
      <c r="RDO636" s="6"/>
      <c r="RDP636" s="6"/>
      <c r="RDQ636" s="6"/>
      <c r="RDR636" s="6"/>
      <c r="RDS636" s="6"/>
      <c r="RDT636" s="6"/>
      <c r="RDU636" s="6"/>
      <c r="RDV636" s="6"/>
      <c r="RDW636" s="6"/>
      <c r="RDX636" s="6"/>
      <c r="RDY636" s="6"/>
      <c r="RDZ636" s="6"/>
      <c r="REA636" s="6"/>
      <c r="REB636" s="6"/>
      <c r="REC636" s="6"/>
      <c r="RED636" s="6"/>
      <c r="REE636" s="6"/>
      <c r="REF636" s="6"/>
      <c r="REG636" s="6"/>
      <c r="REH636" s="6"/>
      <c r="REI636" s="6"/>
      <c r="REJ636" s="6"/>
      <c r="REK636" s="6"/>
      <c r="REL636" s="6"/>
      <c r="REM636" s="6"/>
      <c r="REN636" s="6"/>
      <c r="REO636" s="6"/>
      <c r="REP636" s="6"/>
      <c r="REQ636" s="6"/>
      <c r="RER636" s="6"/>
      <c r="RES636" s="6"/>
      <c r="RET636" s="6"/>
      <c r="REU636" s="6"/>
      <c r="REV636" s="6"/>
      <c r="REW636" s="6"/>
      <c r="REX636" s="6"/>
      <c r="REY636" s="6"/>
      <c r="REZ636" s="6"/>
      <c r="RFA636" s="6"/>
      <c r="RFB636" s="6"/>
      <c r="RFC636" s="6"/>
      <c r="RFD636" s="6"/>
      <c r="RFE636" s="6"/>
      <c r="RFF636" s="6"/>
      <c r="RFG636" s="6"/>
      <c r="RFH636" s="6"/>
      <c r="RFI636" s="6"/>
      <c r="RFJ636" s="6"/>
      <c r="RFK636" s="6"/>
      <c r="RFL636" s="6"/>
      <c r="RFM636" s="6"/>
      <c r="RFN636" s="6"/>
      <c r="RFO636" s="6"/>
      <c r="RFP636" s="6"/>
      <c r="RFQ636" s="6"/>
      <c r="RFR636" s="6"/>
      <c r="RFS636" s="6"/>
      <c r="RFT636" s="6"/>
      <c r="RFU636" s="6"/>
      <c r="RFV636" s="6"/>
      <c r="RFW636" s="6"/>
      <c r="RFX636" s="6"/>
      <c r="RFY636" s="6"/>
      <c r="RFZ636" s="6"/>
      <c r="RGA636" s="6"/>
      <c r="RGB636" s="6"/>
      <c r="RGC636" s="6"/>
      <c r="RGD636" s="6"/>
      <c r="RGE636" s="6"/>
      <c r="RGF636" s="6"/>
      <c r="RGG636" s="6"/>
      <c r="RGH636" s="6"/>
      <c r="RGI636" s="6"/>
      <c r="RGJ636" s="6"/>
      <c r="RGK636" s="6"/>
      <c r="RGL636" s="6"/>
      <c r="RGM636" s="6"/>
      <c r="RGN636" s="6"/>
      <c r="RGO636" s="6"/>
      <c r="RGP636" s="6"/>
      <c r="RGQ636" s="6"/>
      <c r="RGR636" s="6"/>
      <c r="RGS636" s="6"/>
      <c r="RGT636" s="6"/>
      <c r="RGU636" s="6"/>
      <c r="RGV636" s="6"/>
      <c r="RGW636" s="6"/>
      <c r="RGX636" s="6"/>
      <c r="RGY636" s="6"/>
      <c r="RGZ636" s="6"/>
      <c r="RHA636" s="6"/>
      <c r="RHB636" s="6"/>
      <c r="RHC636" s="6"/>
      <c r="RHD636" s="6"/>
      <c r="RHE636" s="6"/>
      <c r="RHF636" s="6"/>
      <c r="RHG636" s="6"/>
      <c r="RHH636" s="6"/>
      <c r="RHI636" s="6"/>
      <c r="RHJ636" s="6"/>
      <c r="RHK636" s="6"/>
      <c r="RHL636" s="6"/>
      <c r="RHM636" s="6"/>
      <c r="RHN636" s="6"/>
      <c r="RHO636" s="6"/>
      <c r="RHP636" s="6"/>
      <c r="RHQ636" s="6"/>
      <c r="RHR636" s="6"/>
      <c r="RHS636" s="6"/>
      <c r="RHT636" s="6"/>
      <c r="RHU636" s="6"/>
      <c r="RHV636" s="6"/>
      <c r="RHW636" s="6"/>
      <c r="RHX636" s="6"/>
      <c r="RHY636" s="6"/>
      <c r="RHZ636" s="6"/>
      <c r="RIA636" s="6"/>
      <c r="RIB636" s="6"/>
      <c r="RIC636" s="6"/>
      <c r="RID636" s="6"/>
      <c r="RIE636" s="6"/>
      <c r="RIF636" s="6"/>
      <c r="RIG636" s="6"/>
      <c r="RIH636" s="6"/>
      <c r="RII636" s="6"/>
      <c r="RIJ636" s="6"/>
      <c r="RIK636" s="6"/>
      <c r="RIL636" s="6"/>
      <c r="RIM636" s="6"/>
      <c r="RIN636" s="6"/>
      <c r="RIO636" s="6"/>
      <c r="RIP636" s="6"/>
      <c r="RIQ636" s="6"/>
      <c r="RIR636" s="6"/>
      <c r="RIS636" s="6"/>
      <c r="RIT636" s="6"/>
      <c r="RIU636" s="6"/>
      <c r="RIV636" s="6"/>
      <c r="RIW636" s="6"/>
      <c r="RIX636" s="6"/>
      <c r="RIY636" s="6"/>
      <c r="RIZ636" s="6"/>
      <c r="RJA636" s="6"/>
      <c r="RJB636" s="6"/>
      <c r="RJC636" s="6"/>
      <c r="RJD636" s="6"/>
      <c r="RJE636" s="6"/>
      <c r="RJF636" s="6"/>
      <c r="RJG636" s="6"/>
      <c r="RJH636" s="6"/>
      <c r="RJI636" s="6"/>
      <c r="RJJ636" s="6"/>
      <c r="RJK636" s="6"/>
      <c r="RJL636" s="6"/>
      <c r="RJM636" s="6"/>
      <c r="RJN636" s="6"/>
      <c r="RJO636" s="6"/>
      <c r="RJP636" s="6"/>
      <c r="RJQ636" s="6"/>
      <c r="RJR636" s="6"/>
      <c r="RJS636" s="6"/>
      <c r="RJT636" s="6"/>
      <c r="RJU636" s="6"/>
      <c r="RJV636" s="6"/>
      <c r="RJW636" s="6"/>
      <c r="RJX636" s="6"/>
      <c r="RJY636" s="6"/>
      <c r="RJZ636" s="6"/>
      <c r="RKA636" s="6"/>
      <c r="RKB636" s="6"/>
      <c r="RKC636" s="6"/>
      <c r="RKD636" s="6"/>
      <c r="RKE636" s="6"/>
      <c r="RKF636" s="6"/>
      <c r="RKG636" s="6"/>
      <c r="RKH636" s="6"/>
      <c r="RKI636" s="6"/>
      <c r="RKJ636" s="6"/>
      <c r="RKK636" s="6"/>
      <c r="RKL636" s="6"/>
      <c r="RKM636" s="6"/>
      <c r="RKN636" s="6"/>
      <c r="RKO636" s="6"/>
      <c r="RKP636" s="6"/>
      <c r="RKQ636" s="6"/>
      <c r="RKR636" s="6"/>
      <c r="RKS636" s="6"/>
      <c r="RKT636" s="6"/>
      <c r="RKU636" s="6"/>
      <c r="RKV636" s="6"/>
      <c r="RKW636" s="6"/>
      <c r="RKX636" s="6"/>
      <c r="RKY636" s="6"/>
      <c r="RKZ636" s="6"/>
      <c r="RLA636" s="6"/>
      <c r="RLB636" s="6"/>
      <c r="RLC636" s="6"/>
      <c r="RLD636" s="6"/>
      <c r="RLE636" s="6"/>
      <c r="RLF636" s="6"/>
      <c r="RLG636" s="6"/>
      <c r="RLH636" s="6"/>
      <c r="RLI636" s="6"/>
      <c r="RLJ636" s="6"/>
      <c r="RLK636" s="6"/>
      <c r="RLL636" s="6"/>
      <c r="RLM636" s="6"/>
      <c r="RLN636" s="6"/>
      <c r="RLO636" s="6"/>
      <c r="RLP636" s="6"/>
      <c r="RLQ636" s="6"/>
      <c r="RLR636" s="6"/>
      <c r="RLS636" s="6"/>
      <c r="RLT636" s="6"/>
      <c r="RLU636" s="6"/>
      <c r="RLV636" s="6"/>
      <c r="RLW636" s="6"/>
      <c r="RLX636" s="6"/>
      <c r="RLY636" s="6"/>
      <c r="RLZ636" s="6"/>
      <c r="RMA636" s="6"/>
      <c r="RMB636" s="6"/>
      <c r="RMC636" s="6"/>
      <c r="RMD636" s="6"/>
      <c r="RME636" s="6"/>
      <c r="RMF636" s="6"/>
      <c r="RMG636" s="6"/>
      <c r="RMH636" s="6"/>
      <c r="RMI636" s="6"/>
      <c r="RMJ636" s="6"/>
      <c r="RMK636" s="6"/>
      <c r="RML636" s="6"/>
      <c r="RMM636" s="6"/>
      <c r="RMN636" s="6"/>
      <c r="RMO636" s="6"/>
      <c r="RMP636" s="6"/>
      <c r="RMQ636" s="6"/>
      <c r="RMR636" s="6"/>
      <c r="RMS636" s="6"/>
      <c r="RMT636" s="6"/>
      <c r="RMU636" s="6"/>
      <c r="RMV636" s="6"/>
      <c r="RMW636" s="6"/>
      <c r="RMX636" s="6"/>
      <c r="RMY636" s="6"/>
      <c r="RMZ636" s="6"/>
      <c r="RNA636" s="6"/>
      <c r="RNB636" s="6"/>
      <c r="RNC636" s="6"/>
      <c r="RND636" s="6"/>
      <c r="RNE636" s="6"/>
      <c r="RNF636" s="6"/>
      <c r="RNG636" s="6"/>
      <c r="RNH636" s="6"/>
      <c r="RNI636" s="6"/>
      <c r="RNJ636" s="6"/>
      <c r="RNK636" s="6"/>
      <c r="RNL636" s="6"/>
      <c r="RNM636" s="6"/>
      <c r="RNN636" s="6"/>
      <c r="RNO636" s="6"/>
      <c r="RNP636" s="6"/>
      <c r="RNQ636" s="6"/>
      <c r="RNR636" s="6"/>
      <c r="RNS636" s="6"/>
      <c r="RNT636" s="6"/>
      <c r="RNU636" s="6"/>
      <c r="RNV636" s="6"/>
      <c r="RNW636" s="6"/>
      <c r="RNX636" s="6"/>
      <c r="RNY636" s="6"/>
      <c r="RNZ636" s="6"/>
      <c r="ROA636" s="6"/>
      <c r="ROB636" s="6"/>
      <c r="ROC636" s="6"/>
      <c r="ROD636" s="6"/>
      <c r="ROE636" s="6"/>
      <c r="ROF636" s="6"/>
      <c r="ROG636" s="6"/>
      <c r="ROH636" s="6"/>
      <c r="ROI636" s="6"/>
      <c r="ROJ636" s="6"/>
      <c r="ROK636" s="6"/>
      <c r="ROL636" s="6"/>
      <c r="ROM636" s="6"/>
      <c r="RON636" s="6"/>
      <c r="ROO636" s="6"/>
      <c r="ROP636" s="6"/>
      <c r="ROQ636" s="6"/>
      <c r="ROR636" s="6"/>
      <c r="ROS636" s="6"/>
      <c r="ROT636" s="6"/>
      <c r="ROU636" s="6"/>
      <c r="ROV636" s="6"/>
      <c r="ROW636" s="6"/>
      <c r="ROX636" s="6"/>
      <c r="ROY636" s="6"/>
      <c r="ROZ636" s="6"/>
      <c r="RPA636" s="6"/>
      <c r="RPB636" s="6"/>
      <c r="RPC636" s="6"/>
      <c r="RPD636" s="6"/>
      <c r="RPE636" s="6"/>
      <c r="RPF636" s="6"/>
      <c r="RPG636" s="6"/>
      <c r="RPH636" s="6"/>
      <c r="RPI636" s="6"/>
      <c r="RPJ636" s="6"/>
      <c r="RPK636" s="6"/>
      <c r="RPL636" s="6"/>
      <c r="RPM636" s="6"/>
      <c r="RPN636" s="6"/>
      <c r="RPO636" s="6"/>
      <c r="RPP636" s="6"/>
      <c r="RPQ636" s="6"/>
      <c r="RPR636" s="6"/>
      <c r="RPS636" s="6"/>
      <c r="RPT636" s="6"/>
      <c r="RPU636" s="6"/>
      <c r="RPV636" s="6"/>
      <c r="RPW636" s="6"/>
      <c r="RPX636" s="6"/>
      <c r="RPY636" s="6"/>
      <c r="RPZ636" s="6"/>
      <c r="RQA636" s="6"/>
      <c r="RQB636" s="6"/>
      <c r="RQC636" s="6"/>
      <c r="RQD636" s="6"/>
      <c r="RQE636" s="6"/>
      <c r="RQF636" s="6"/>
      <c r="RQG636" s="6"/>
      <c r="RQH636" s="6"/>
      <c r="RQI636" s="6"/>
      <c r="RQJ636" s="6"/>
      <c r="RQK636" s="6"/>
      <c r="RQL636" s="6"/>
      <c r="RQM636" s="6"/>
      <c r="RQN636" s="6"/>
      <c r="RQO636" s="6"/>
      <c r="RQP636" s="6"/>
      <c r="RQQ636" s="6"/>
      <c r="RQR636" s="6"/>
      <c r="RQS636" s="6"/>
      <c r="RQT636" s="6"/>
      <c r="RQU636" s="6"/>
      <c r="RQV636" s="6"/>
      <c r="RQW636" s="6"/>
      <c r="RQX636" s="6"/>
      <c r="RQY636" s="6"/>
      <c r="RQZ636" s="6"/>
      <c r="RRA636" s="6"/>
      <c r="RRB636" s="6"/>
      <c r="RRC636" s="6"/>
      <c r="RRD636" s="6"/>
      <c r="RRE636" s="6"/>
      <c r="RRF636" s="6"/>
      <c r="RRG636" s="6"/>
      <c r="RRH636" s="6"/>
      <c r="RRI636" s="6"/>
      <c r="RRJ636" s="6"/>
      <c r="RRK636" s="6"/>
      <c r="RRL636" s="6"/>
      <c r="RRM636" s="6"/>
      <c r="RRN636" s="6"/>
      <c r="RRO636" s="6"/>
      <c r="RRP636" s="6"/>
      <c r="RRQ636" s="6"/>
      <c r="RRR636" s="6"/>
      <c r="RRS636" s="6"/>
      <c r="RRT636" s="6"/>
      <c r="RRU636" s="6"/>
      <c r="RRV636" s="6"/>
      <c r="RRW636" s="6"/>
      <c r="RRX636" s="6"/>
      <c r="RRY636" s="6"/>
      <c r="RRZ636" s="6"/>
      <c r="RSA636" s="6"/>
      <c r="RSB636" s="6"/>
      <c r="RSC636" s="6"/>
      <c r="RSD636" s="6"/>
      <c r="RSE636" s="6"/>
      <c r="RSF636" s="6"/>
      <c r="RSG636" s="6"/>
      <c r="RSH636" s="6"/>
      <c r="RSI636" s="6"/>
      <c r="RSJ636" s="6"/>
      <c r="RSK636" s="6"/>
      <c r="RSL636" s="6"/>
      <c r="RSM636" s="6"/>
      <c r="RSN636" s="6"/>
      <c r="RSO636" s="6"/>
      <c r="RSP636" s="6"/>
      <c r="RSQ636" s="6"/>
      <c r="RSR636" s="6"/>
      <c r="RSS636" s="6"/>
      <c r="RST636" s="6"/>
      <c r="RSU636" s="6"/>
      <c r="RSV636" s="6"/>
      <c r="RSW636" s="6"/>
      <c r="RSX636" s="6"/>
      <c r="RSY636" s="6"/>
      <c r="RSZ636" s="6"/>
      <c r="RTA636" s="6"/>
      <c r="RTB636" s="6"/>
      <c r="RTC636" s="6"/>
      <c r="RTD636" s="6"/>
      <c r="RTE636" s="6"/>
      <c r="RTF636" s="6"/>
      <c r="RTG636" s="6"/>
      <c r="RTH636" s="6"/>
      <c r="RTI636" s="6"/>
      <c r="RTJ636" s="6"/>
      <c r="RTK636" s="6"/>
      <c r="RTL636" s="6"/>
      <c r="RTM636" s="6"/>
      <c r="RTN636" s="6"/>
      <c r="RTO636" s="6"/>
      <c r="RTP636" s="6"/>
      <c r="RTQ636" s="6"/>
      <c r="RTR636" s="6"/>
      <c r="RTS636" s="6"/>
      <c r="RTT636" s="6"/>
      <c r="RTU636" s="6"/>
      <c r="RTV636" s="6"/>
      <c r="RTW636" s="6"/>
      <c r="RTX636" s="6"/>
      <c r="RTY636" s="6"/>
      <c r="RTZ636" s="6"/>
      <c r="RUA636" s="6"/>
      <c r="RUB636" s="6"/>
      <c r="RUC636" s="6"/>
      <c r="RUD636" s="6"/>
      <c r="RUE636" s="6"/>
      <c r="RUF636" s="6"/>
      <c r="RUG636" s="6"/>
      <c r="RUH636" s="6"/>
      <c r="RUI636" s="6"/>
      <c r="RUJ636" s="6"/>
      <c r="RUK636" s="6"/>
      <c r="RUL636" s="6"/>
      <c r="RUM636" s="6"/>
      <c r="RUN636" s="6"/>
      <c r="RUO636" s="6"/>
      <c r="RUP636" s="6"/>
      <c r="RUQ636" s="6"/>
      <c r="RUR636" s="6"/>
      <c r="RUS636" s="6"/>
      <c r="RUT636" s="6"/>
      <c r="RUU636" s="6"/>
      <c r="RUV636" s="6"/>
      <c r="RUW636" s="6"/>
      <c r="RUX636" s="6"/>
      <c r="RUY636" s="6"/>
      <c r="RUZ636" s="6"/>
      <c r="RVA636" s="6"/>
      <c r="RVB636" s="6"/>
      <c r="RVC636" s="6"/>
      <c r="RVD636" s="6"/>
      <c r="RVE636" s="6"/>
      <c r="RVF636" s="6"/>
      <c r="RVG636" s="6"/>
      <c r="RVH636" s="6"/>
      <c r="RVI636" s="6"/>
      <c r="RVJ636" s="6"/>
      <c r="RVK636" s="6"/>
      <c r="RVL636" s="6"/>
      <c r="RVM636" s="6"/>
      <c r="RVN636" s="6"/>
      <c r="RVO636" s="6"/>
      <c r="RVP636" s="6"/>
      <c r="RVQ636" s="6"/>
      <c r="RVR636" s="6"/>
      <c r="RVS636" s="6"/>
      <c r="RVT636" s="6"/>
      <c r="RVU636" s="6"/>
      <c r="RVV636" s="6"/>
      <c r="RVW636" s="6"/>
      <c r="RVX636" s="6"/>
      <c r="RVY636" s="6"/>
      <c r="RVZ636" s="6"/>
      <c r="RWA636" s="6"/>
      <c r="RWB636" s="6"/>
      <c r="RWC636" s="6"/>
      <c r="RWD636" s="6"/>
      <c r="RWE636" s="6"/>
      <c r="RWF636" s="6"/>
      <c r="RWG636" s="6"/>
      <c r="RWH636" s="6"/>
      <c r="RWI636" s="6"/>
      <c r="RWJ636" s="6"/>
      <c r="RWK636" s="6"/>
      <c r="RWL636" s="6"/>
      <c r="RWM636" s="6"/>
      <c r="RWN636" s="6"/>
      <c r="RWO636" s="6"/>
      <c r="RWP636" s="6"/>
      <c r="RWQ636" s="6"/>
      <c r="RWR636" s="6"/>
      <c r="RWS636" s="6"/>
      <c r="RWT636" s="6"/>
      <c r="RWU636" s="6"/>
      <c r="RWV636" s="6"/>
      <c r="RWW636" s="6"/>
      <c r="RWX636" s="6"/>
      <c r="RWY636" s="6"/>
      <c r="RWZ636" s="6"/>
      <c r="RXA636" s="6"/>
      <c r="RXB636" s="6"/>
      <c r="RXC636" s="6"/>
      <c r="RXD636" s="6"/>
      <c r="RXE636" s="6"/>
      <c r="RXF636" s="6"/>
      <c r="RXG636" s="6"/>
      <c r="RXH636" s="6"/>
      <c r="RXI636" s="6"/>
      <c r="RXJ636" s="6"/>
      <c r="RXK636" s="6"/>
      <c r="RXL636" s="6"/>
      <c r="RXM636" s="6"/>
      <c r="RXN636" s="6"/>
      <c r="RXO636" s="6"/>
      <c r="RXP636" s="6"/>
      <c r="RXQ636" s="6"/>
      <c r="RXR636" s="6"/>
      <c r="RXS636" s="6"/>
      <c r="RXT636" s="6"/>
      <c r="RXU636" s="6"/>
      <c r="RXV636" s="6"/>
      <c r="RXW636" s="6"/>
      <c r="RXX636" s="6"/>
      <c r="RXY636" s="6"/>
      <c r="RXZ636" s="6"/>
      <c r="RYA636" s="6"/>
      <c r="RYB636" s="6"/>
      <c r="RYC636" s="6"/>
      <c r="RYD636" s="6"/>
      <c r="RYE636" s="6"/>
      <c r="RYF636" s="6"/>
      <c r="RYG636" s="6"/>
      <c r="RYH636" s="6"/>
      <c r="RYI636" s="6"/>
      <c r="RYJ636" s="6"/>
      <c r="RYK636" s="6"/>
      <c r="RYL636" s="6"/>
      <c r="RYM636" s="6"/>
      <c r="RYN636" s="6"/>
      <c r="RYO636" s="6"/>
      <c r="RYP636" s="6"/>
      <c r="RYQ636" s="6"/>
      <c r="RYR636" s="6"/>
      <c r="RYS636" s="6"/>
      <c r="RYT636" s="6"/>
      <c r="RYU636" s="6"/>
      <c r="RYV636" s="6"/>
      <c r="RYW636" s="6"/>
      <c r="RYX636" s="6"/>
      <c r="RYY636" s="6"/>
      <c r="RYZ636" s="6"/>
      <c r="RZA636" s="6"/>
      <c r="RZB636" s="6"/>
      <c r="RZC636" s="6"/>
      <c r="RZD636" s="6"/>
      <c r="RZE636" s="6"/>
      <c r="RZF636" s="6"/>
      <c r="RZG636" s="6"/>
      <c r="RZH636" s="6"/>
      <c r="RZI636" s="6"/>
      <c r="RZJ636" s="6"/>
      <c r="RZK636" s="6"/>
      <c r="RZL636" s="6"/>
      <c r="RZM636" s="6"/>
      <c r="RZN636" s="6"/>
      <c r="RZO636" s="6"/>
      <c r="RZP636" s="6"/>
      <c r="RZQ636" s="6"/>
      <c r="RZR636" s="6"/>
      <c r="RZS636" s="6"/>
      <c r="RZT636" s="6"/>
      <c r="RZU636" s="6"/>
      <c r="RZV636" s="6"/>
      <c r="RZW636" s="6"/>
      <c r="RZX636" s="6"/>
      <c r="RZY636" s="6"/>
      <c r="RZZ636" s="6"/>
      <c r="SAA636" s="6"/>
      <c r="SAB636" s="6"/>
      <c r="SAC636" s="6"/>
      <c r="SAD636" s="6"/>
      <c r="SAE636" s="6"/>
      <c r="SAF636" s="6"/>
      <c r="SAG636" s="6"/>
      <c r="SAH636" s="6"/>
      <c r="SAI636" s="6"/>
      <c r="SAJ636" s="6"/>
      <c r="SAK636" s="6"/>
      <c r="SAL636" s="6"/>
      <c r="SAM636" s="6"/>
      <c r="SAN636" s="6"/>
      <c r="SAO636" s="6"/>
      <c r="SAP636" s="6"/>
      <c r="SAQ636" s="6"/>
      <c r="SAR636" s="6"/>
      <c r="SAS636" s="6"/>
      <c r="SAT636" s="6"/>
      <c r="SAU636" s="6"/>
      <c r="SAV636" s="6"/>
      <c r="SAW636" s="6"/>
      <c r="SAX636" s="6"/>
      <c r="SAY636" s="6"/>
      <c r="SAZ636" s="6"/>
      <c r="SBA636" s="6"/>
      <c r="SBB636" s="6"/>
      <c r="SBC636" s="6"/>
      <c r="SBD636" s="6"/>
      <c r="SBE636" s="6"/>
      <c r="SBF636" s="6"/>
      <c r="SBG636" s="6"/>
      <c r="SBH636" s="6"/>
      <c r="SBI636" s="6"/>
      <c r="SBJ636" s="6"/>
      <c r="SBK636" s="6"/>
      <c r="SBL636" s="6"/>
      <c r="SBM636" s="6"/>
      <c r="SBN636" s="6"/>
      <c r="SBO636" s="6"/>
      <c r="SBP636" s="6"/>
      <c r="SBQ636" s="6"/>
      <c r="SBR636" s="6"/>
      <c r="SBS636" s="6"/>
      <c r="SBT636" s="6"/>
      <c r="SBU636" s="6"/>
      <c r="SBV636" s="6"/>
      <c r="SBW636" s="6"/>
      <c r="SBX636" s="6"/>
      <c r="SBY636" s="6"/>
      <c r="SBZ636" s="6"/>
      <c r="SCA636" s="6"/>
      <c r="SCB636" s="6"/>
      <c r="SCC636" s="6"/>
      <c r="SCD636" s="6"/>
      <c r="SCE636" s="6"/>
      <c r="SCF636" s="6"/>
      <c r="SCG636" s="6"/>
      <c r="SCH636" s="6"/>
      <c r="SCI636" s="6"/>
      <c r="SCJ636" s="6"/>
      <c r="SCK636" s="6"/>
      <c r="SCL636" s="6"/>
      <c r="SCM636" s="6"/>
      <c r="SCN636" s="6"/>
      <c r="SCO636" s="6"/>
      <c r="SCP636" s="6"/>
      <c r="SCQ636" s="6"/>
      <c r="SCR636" s="6"/>
      <c r="SCS636" s="6"/>
      <c r="SCT636" s="6"/>
      <c r="SCU636" s="6"/>
      <c r="SCV636" s="6"/>
      <c r="SCW636" s="6"/>
      <c r="SCX636" s="6"/>
      <c r="SCY636" s="6"/>
      <c r="SCZ636" s="6"/>
      <c r="SDA636" s="6"/>
      <c r="SDB636" s="6"/>
      <c r="SDC636" s="6"/>
      <c r="SDD636" s="6"/>
      <c r="SDE636" s="6"/>
      <c r="SDF636" s="6"/>
      <c r="SDG636" s="6"/>
      <c r="SDH636" s="6"/>
      <c r="SDI636" s="6"/>
      <c r="SDJ636" s="6"/>
      <c r="SDK636" s="6"/>
      <c r="SDL636" s="6"/>
      <c r="SDM636" s="6"/>
      <c r="SDN636" s="6"/>
      <c r="SDO636" s="6"/>
      <c r="SDP636" s="6"/>
      <c r="SDQ636" s="6"/>
      <c r="SDR636" s="6"/>
      <c r="SDS636" s="6"/>
      <c r="SDT636" s="6"/>
      <c r="SDU636" s="6"/>
      <c r="SDV636" s="6"/>
      <c r="SDW636" s="6"/>
      <c r="SDX636" s="6"/>
      <c r="SDY636" s="6"/>
      <c r="SDZ636" s="6"/>
      <c r="SEA636" s="6"/>
      <c r="SEB636" s="6"/>
      <c r="SEC636" s="6"/>
      <c r="SED636" s="6"/>
      <c r="SEE636" s="6"/>
      <c r="SEF636" s="6"/>
      <c r="SEG636" s="6"/>
      <c r="SEH636" s="6"/>
      <c r="SEI636" s="6"/>
      <c r="SEJ636" s="6"/>
      <c r="SEK636" s="6"/>
      <c r="SEL636" s="6"/>
      <c r="SEM636" s="6"/>
      <c r="SEN636" s="6"/>
      <c r="SEO636" s="6"/>
      <c r="SEP636" s="6"/>
      <c r="SEQ636" s="6"/>
      <c r="SER636" s="6"/>
      <c r="SES636" s="6"/>
      <c r="SET636" s="6"/>
      <c r="SEU636" s="6"/>
      <c r="SEV636" s="6"/>
      <c r="SEW636" s="6"/>
      <c r="SEX636" s="6"/>
      <c r="SEY636" s="6"/>
      <c r="SEZ636" s="6"/>
      <c r="SFA636" s="6"/>
      <c r="SFB636" s="6"/>
      <c r="SFC636" s="6"/>
      <c r="SFD636" s="6"/>
      <c r="SFE636" s="6"/>
      <c r="SFF636" s="6"/>
      <c r="SFG636" s="6"/>
      <c r="SFH636" s="6"/>
      <c r="SFI636" s="6"/>
      <c r="SFJ636" s="6"/>
      <c r="SFK636" s="6"/>
      <c r="SFL636" s="6"/>
      <c r="SFM636" s="6"/>
      <c r="SFN636" s="6"/>
      <c r="SFO636" s="6"/>
      <c r="SFP636" s="6"/>
      <c r="SFQ636" s="6"/>
      <c r="SFR636" s="6"/>
      <c r="SFS636" s="6"/>
      <c r="SFT636" s="6"/>
      <c r="SFU636" s="6"/>
      <c r="SFV636" s="6"/>
      <c r="SFW636" s="6"/>
      <c r="SFX636" s="6"/>
      <c r="SFY636" s="6"/>
      <c r="SFZ636" s="6"/>
      <c r="SGA636" s="6"/>
      <c r="SGB636" s="6"/>
      <c r="SGC636" s="6"/>
      <c r="SGD636" s="6"/>
      <c r="SGE636" s="6"/>
      <c r="SGF636" s="6"/>
      <c r="SGG636" s="6"/>
      <c r="SGH636" s="6"/>
      <c r="SGI636" s="6"/>
      <c r="SGJ636" s="6"/>
      <c r="SGK636" s="6"/>
      <c r="SGL636" s="6"/>
      <c r="SGM636" s="6"/>
      <c r="SGN636" s="6"/>
      <c r="SGO636" s="6"/>
      <c r="SGP636" s="6"/>
      <c r="SGQ636" s="6"/>
      <c r="SGR636" s="6"/>
      <c r="SGS636" s="6"/>
      <c r="SGT636" s="6"/>
      <c r="SGU636" s="6"/>
      <c r="SGV636" s="6"/>
      <c r="SGW636" s="6"/>
      <c r="SGX636" s="6"/>
      <c r="SGY636" s="6"/>
      <c r="SGZ636" s="6"/>
      <c r="SHA636" s="6"/>
      <c r="SHB636" s="6"/>
      <c r="SHC636" s="6"/>
      <c r="SHD636" s="6"/>
      <c r="SHE636" s="6"/>
      <c r="SHF636" s="6"/>
      <c r="SHG636" s="6"/>
      <c r="SHH636" s="6"/>
      <c r="SHI636" s="6"/>
      <c r="SHJ636" s="6"/>
      <c r="SHK636" s="6"/>
      <c r="SHL636" s="6"/>
      <c r="SHM636" s="6"/>
      <c r="SHN636" s="6"/>
      <c r="SHO636" s="6"/>
      <c r="SHP636" s="6"/>
      <c r="SHQ636" s="6"/>
      <c r="SHR636" s="6"/>
      <c r="SHS636" s="6"/>
      <c r="SHT636" s="6"/>
      <c r="SHU636" s="6"/>
      <c r="SHV636" s="6"/>
      <c r="SHW636" s="6"/>
      <c r="SHX636" s="6"/>
      <c r="SHY636" s="6"/>
      <c r="SHZ636" s="6"/>
      <c r="SIA636" s="6"/>
      <c r="SIB636" s="6"/>
      <c r="SIC636" s="6"/>
      <c r="SID636" s="6"/>
      <c r="SIE636" s="6"/>
      <c r="SIF636" s="6"/>
      <c r="SIG636" s="6"/>
      <c r="SIH636" s="6"/>
      <c r="SII636" s="6"/>
      <c r="SIJ636" s="6"/>
      <c r="SIK636" s="6"/>
      <c r="SIL636" s="6"/>
      <c r="SIM636" s="6"/>
      <c r="SIN636" s="6"/>
      <c r="SIO636" s="6"/>
      <c r="SIP636" s="6"/>
      <c r="SIQ636" s="6"/>
      <c r="SIR636" s="6"/>
      <c r="SIS636" s="6"/>
      <c r="SIT636" s="6"/>
      <c r="SIU636" s="6"/>
      <c r="SIV636" s="6"/>
      <c r="SIW636" s="6"/>
      <c r="SIX636" s="6"/>
      <c r="SIY636" s="6"/>
      <c r="SIZ636" s="6"/>
      <c r="SJA636" s="6"/>
      <c r="SJB636" s="6"/>
      <c r="SJC636" s="6"/>
      <c r="SJD636" s="6"/>
      <c r="SJE636" s="6"/>
      <c r="SJF636" s="6"/>
      <c r="SJG636" s="6"/>
      <c r="SJH636" s="6"/>
      <c r="SJI636" s="6"/>
      <c r="SJJ636" s="6"/>
      <c r="SJK636" s="6"/>
      <c r="SJL636" s="6"/>
      <c r="SJM636" s="6"/>
      <c r="SJN636" s="6"/>
      <c r="SJO636" s="6"/>
      <c r="SJP636" s="6"/>
      <c r="SJQ636" s="6"/>
      <c r="SJR636" s="6"/>
      <c r="SJS636" s="6"/>
      <c r="SJT636" s="6"/>
      <c r="SJU636" s="6"/>
      <c r="SJV636" s="6"/>
      <c r="SJW636" s="6"/>
      <c r="SJX636" s="6"/>
      <c r="SJY636" s="6"/>
      <c r="SJZ636" s="6"/>
      <c r="SKA636" s="6"/>
      <c r="SKB636" s="6"/>
      <c r="SKC636" s="6"/>
      <c r="SKD636" s="6"/>
      <c r="SKE636" s="6"/>
      <c r="SKF636" s="6"/>
      <c r="SKG636" s="6"/>
      <c r="SKH636" s="6"/>
      <c r="SKI636" s="6"/>
      <c r="SKJ636" s="6"/>
      <c r="SKK636" s="6"/>
      <c r="SKL636" s="6"/>
      <c r="SKM636" s="6"/>
      <c r="SKN636" s="6"/>
      <c r="SKO636" s="6"/>
      <c r="SKP636" s="6"/>
      <c r="SKQ636" s="6"/>
      <c r="SKR636" s="6"/>
      <c r="SKS636" s="6"/>
      <c r="SKT636" s="6"/>
      <c r="SKU636" s="6"/>
      <c r="SKV636" s="6"/>
      <c r="SKW636" s="6"/>
      <c r="SKX636" s="6"/>
      <c r="SKY636" s="6"/>
      <c r="SKZ636" s="6"/>
      <c r="SLA636" s="6"/>
      <c r="SLB636" s="6"/>
      <c r="SLC636" s="6"/>
      <c r="SLD636" s="6"/>
      <c r="SLE636" s="6"/>
      <c r="SLF636" s="6"/>
      <c r="SLG636" s="6"/>
      <c r="SLH636" s="6"/>
      <c r="SLI636" s="6"/>
      <c r="SLJ636" s="6"/>
      <c r="SLK636" s="6"/>
      <c r="SLL636" s="6"/>
      <c r="SLM636" s="6"/>
      <c r="SLN636" s="6"/>
      <c r="SLO636" s="6"/>
      <c r="SLP636" s="6"/>
      <c r="SLQ636" s="6"/>
      <c r="SLR636" s="6"/>
      <c r="SLS636" s="6"/>
      <c r="SLT636" s="6"/>
      <c r="SLU636" s="6"/>
      <c r="SLV636" s="6"/>
      <c r="SLW636" s="6"/>
      <c r="SLX636" s="6"/>
      <c r="SLY636" s="6"/>
      <c r="SLZ636" s="6"/>
      <c r="SMA636" s="6"/>
      <c r="SMB636" s="6"/>
      <c r="SMC636" s="6"/>
      <c r="SMD636" s="6"/>
      <c r="SME636" s="6"/>
      <c r="SMF636" s="6"/>
      <c r="SMG636" s="6"/>
      <c r="SMH636" s="6"/>
      <c r="SMI636" s="6"/>
      <c r="SMJ636" s="6"/>
      <c r="SMK636" s="6"/>
      <c r="SML636" s="6"/>
      <c r="SMM636" s="6"/>
      <c r="SMN636" s="6"/>
      <c r="SMO636" s="6"/>
      <c r="SMP636" s="6"/>
      <c r="SMQ636" s="6"/>
      <c r="SMR636" s="6"/>
      <c r="SMS636" s="6"/>
      <c r="SMT636" s="6"/>
      <c r="SMU636" s="6"/>
      <c r="SMV636" s="6"/>
      <c r="SMW636" s="6"/>
      <c r="SMX636" s="6"/>
      <c r="SMY636" s="6"/>
      <c r="SMZ636" s="6"/>
      <c r="SNA636" s="6"/>
      <c r="SNB636" s="6"/>
      <c r="SNC636" s="6"/>
      <c r="SND636" s="6"/>
      <c r="SNE636" s="6"/>
      <c r="SNF636" s="6"/>
      <c r="SNG636" s="6"/>
      <c r="SNH636" s="6"/>
      <c r="SNI636" s="6"/>
      <c r="SNJ636" s="6"/>
      <c r="SNK636" s="6"/>
      <c r="SNL636" s="6"/>
      <c r="SNM636" s="6"/>
      <c r="SNN636" s="6"/>
      <c r="SNO636" s="6"/>
      <c r="SNP636" s="6"/>
      <c r="SNQ636" s="6"/>
      <c r="SNR636" s="6"/>
      <c r="SNS636" s="6"/>
      <c r="SNT636" s="6"/>
      <c r="SNU636" s="6"/>
      <c r="SNV636" s="6"/>
      <c r="SNW636" s="6"/>
      <c r="SNX636" s="6"/>
      <c r="SNY636" s="6"/>
      <c r="SNZ636" s="6"/>
      <c r="SOA636" s="6"/>
      <c r="SOB636" s="6"/>
      <c r="SOC636" s="6"/>
      <c r="SOD636" s="6"/>
      <c r="SOE636" s="6"/>
      <c r="SOF636" s="6"/>
      <c r="SOG636" s="6"/>
      <c r="SOH636" s="6"/>
      <c r="SOI636" s="6"/>
      <c r="SOJ636" s="6"/>
      <c r="SOK636" s="6"/>
      <c r="SOL636" s="6"/>
      <c r="SOM636" s="6"/>
      <c r="SON636" s="6"/>
      <c r="SOO636" s="6"/>
      <c r="SOP636" s="6"/>
      <c r="SOQ636" s="6"/>
      <c r="SOR636" s="6"/>
      <c r="SOS636" s="6"/>
      <c r="SOT636" s="6"/>
      <c r="SOU636" s="6"/>
      <c r="SOV636" s="6"/>
      <c r="SOW636" s="6"/>
      <c r="SOX636" s="6"/>
      <c r="SOY636" s="6"/>
      <c r="SOZ636" s="6"/>
      <c r="SPA636" s="6"/>
      <c r="SPB636" s="6"/>
      <c r="SPC636" s="6"/>
      <c r="SPD636" s="6"/>
      <c r="SPE636" s="6"/>
      <c r="SPF636" s="6"/>
      <c r="SPG636" s="6"/>
      <c r="SPH636" s="6"/>
      <c r="SPI636" s="6"/>
      <c r="SPJ636" s="6"/>
      <c r="SPK636" s="6"/>
      <c r="SPL636" s="6"/>
      <c r="SPM636" s="6"/>
      <c r="SPN636" s="6"/>
      <c r="SPO636" s="6"/>
      <c r="SPP636" s="6"/>
      <c r="SPQ636" s="6"/>
      <c r="SPR636" s="6"/>
      <c r="SPS636" s="6"/>
      <c r="SPT636" s="6"/>
      <c r="SPU636" s="6"/>
      <c r="SPV636" s="6"/>
      <c r="SPW636" s="6"/>
      <c r="SPX636" s="6"/>
      <c r="SPY636" s="6"/>
      <c r="SPZ636" s="6"/>
      <c r="SQA636" s="6"/>
      <c r="SQB636" s="6"/>
      <c r="SQC636" s="6"/>
      <c r="SQD636" s="6"/>
      <c r="SQE636" s="6"/>
      <c r="SQF636" s="6"/>
      <c r="SQG636" s="6"/>
      <c r="SQH636" s="6"/>
      <c r="SQI636" s="6"/>
      <c r="SQJ636" s="6"/>
      <c r="SQK636" s="6"/>
      <c r="SQL636" s="6"/>
      <c r="SQM636" s="6"/>
      <c r="SQN636" s="6"/>
      <c r="SQO636" s="6"/>
      <c r="SQP636" s="6"/>
      <c r="SQQ636" s="6"/>
      <c r="SQR636" s="6"/>
      <c r="SQS636" s="6"/>
      <c r="SQT636" s="6"/>
      <c r="SQU636" s="6"/>
      <c r="SQV636" s="6"/>
      <c r="SQW636" s="6"/>
      <c r="SQX636" s="6"/>
      <c r="SQY636" s="6"/>
      <c r="SQZ636" s="6"/>
      <c r="SRA636" s="6"/>
      <c r="SRB636" s="6"/>
      <c r="SRC636" s="6"/>
      <c r="SRD636" s="6"/>
      <c r="SRE636" s="6"/>
      <c r="SRF636" s="6"/>
      <c r="SRG636" s="6"/>
      <c r="SRH636" s="6"/>
      <c r="SRI636" s="6"/>
      <c r="SRJ636" s="6"/>
      <c r="SRK636" s="6"/>
      <c r="SRL636" s="6"/>
      <c r="SRM636" s="6"/>
      <c r="SRN636" s="6"/>
      <c r="SRO636" s="6"/>
      <c r="SRP636" s="6"/>
      <c r="SRQ636" s="6"/>
      <c r="SRR636" s="6"/>
      <c r="SRS636" s="6"/>
      <c r="SRT636" s="6"/>
      <c r="SRU636" s="6"/>
      <c r="SRV636" s="6"/>
      <c r="SRW636" s="6"/>
      <c r="SRX636" s="6"/>
      <c r="SRY636" s="6"/>
      <c r="SRZ636" s="6"/>
      <c r="SSA636" s="6"/>
      <c r="SSB636" s="6"/>
      <c r="SSC636" s="6"/>
      <c r="SSD636" s="6"/>
      <c r="SSE636" s="6"/>
      <c r="SSF636" s="6"/>
      <c r="SSG636" s="6"/>
      <c r="SSH636" s="6"/>
      <c r="SSI636" s="6"/>
      <c r="SSJ636" s="6"/>
      <c r="SSK636" s="6"/>
      <c r="SSL636" s="6"/>
      <c r="SSM636" s="6"/>
      <c r="SSN636" s="6"/>
      <c r="SSO636" s="6"/>
      <c r="SSP636" s="6"/>
      <c r="SSQ636" s="6"/>
      <c r="SSR636" s="6"/>
      <c r="SSS636" s="6"/>
      <c r="SST636" s="6"/>
      <c r="SSU636" s="6"/>
      <c r="SSV636" s="6"/>
      <c r="SSW636" s="6"/>
      <c r="SSX636" s="6"/>
      <c r="SSY636" s="6"/>
      <c r="SSZ636" s="6"/>
      <c r="STA636" s="6"/>
      <c r="STB636" s="6"/>
      <c r="STC636" s="6"/>
      <c r="STD636" s="6"/>
      <c r="STE636" s="6"/>
      <c r="STF636" s="6"/>
      <c r="STG636" s="6"/>
      <c r="STH636" s="6"/>
      <c r="STI636" s="6"/>
      <c r="STJ636" s="6"/>
      <c r="STK636" s="6"/>
      <c r="STL636" s="6"/>
      <c r="STM636" s="6"/>
      <c r="STN636" s="6"/>
      <c r="STO636" s="6"/>
      <c r="STP636" s="6"/>
      <c r="STQ636" s="6"/>
      <c r="STR636" s="6"/>
      <c r="STS636" s="6"/>
      <c r="STT636" s="6"/>
      <c r="STU636" s="6"/>
      <c r="STV636" s="6"/>
      <c r="STW636" s="6"/>
      <c r="STX636" s="6"/>
      <c r="STY636" s="6"/>
      <c r="STZ636" s="6"/>
      <c r="SUA636" s="6"/>
      <c r="SUB636" s="6"/>
      <c r="SUC636" s="6"/>
      <c r="SUD636" s="6"/>
      <c r="SUE636" s="6"/>
      <c r="SUF636" s="6"/>
      <c r="SUG636" s="6"/>
      <c r="SUH636" s="6"/>
      <c r="SUI636" s="6"/>
      <c r="SUJ636" s="6"/>
      <c r="SUK636" s="6"/>
      <c r="SUL636" s="6"/>
      <c r="SUM636" s="6"/>
      <c r="SUN636" s="6"/>
      <c r="SUO636" s="6"/>
      <c r="SUP636" s="6"/>
      <c r="SUQ636" s="6"/>
      <c r="SUR636" s="6"/>
      <c r="SUS636" s="6"/>
      <c r="SUT636" s="6"/>
      <c r="SUU636" s="6"/>
      <c r="SUV636" s="6"/>
      <c r="SUW636" s="6"/>
      <c r="SUX636" s="6"/>
      <c r="SUY636" s="6"/>
      <c r="SUZ636" s="6"/>
      <c r="SVA636" s="6"/>
      <c r="SVB636" s="6"/>
      <c r="SVC636" s="6"/>
      <c r="SVD636" s="6"/>
      <c r="SVE636" s="6"/>
      <c r="SVF636" s="6"/>
      <c r="SVG636" s="6"/>
      <c r="SVH636" s="6"/>
      <c r="SVI636" s="6"/>
      <c r="SVJ636" s="6"/>
      <c r="SVK636" s="6"/>
      <c r="SVL636" s="6"/>
      <c r="SVM636" s="6"/>
      <c r="SVN636" s="6"/>
      <c r="SVO636" s="6"/>
      <c r="SVP636" s="6"/>
      <c r="SVQ636" s="6"/>
      <c r="SVR636" s="6"/>
      <c r="SVS636" s="6"/>
      <c r="SVT636" s="6"/>
      <c r="SVU636" s="6"/>
      <c r="SVV636" s="6"/>
      <c r="SVW636" s="6"/>
      <c r="SVX636" s="6"/>
      <c r="SVY636" s="6"/>
      <c r="SVZ636" s="6"/>
      <c r="SWA636" s="6"/>
      <c r="SWB636" s="6"/>
      <c r="SWC636" s="6"/>
      <c r="SWD636" s="6"/>
      <c r="SWE636" s="6"/>
      <c r="SWF636" s="6"/>
      <c r="SWG636" s="6"/>
      <c r="SWH636" s="6"/>
      <c r="SWI636" s="6"/>
      <c r="SWJ636" s="6"/>
      <c r="SWK636" s="6"/>
      <c r="SWL636" s="6"/>
      <c r="SWM636" s="6"/>
      <c r="SWN636" s="6"/>
      <c r="SWO636" s="6"/>
      <c r="SWP636" s="6"/>
      <c r="SWQ636" s="6"/>
      <c r="SWR636" s="6"/>
      <c r="SWS636" s="6"/>
      <c r="SWT636" s="6"/>
      <c r="SWU636" s="6"/>
      <c r="SWV636" s="6"/>
      <c r="SWW636" s="6"/>
      <c r="SWX636" s="6"/>
      <c r="SWY636" s="6"/>
      <c r="SWZ636" s="6"/>
      <c r="SXA636" s="6"/>
      <c r="SXB636" s="6"/>
      <c r="SXC636" s="6"/>
      <c r="SXD636" s="6"/>
      <c r="SXE636" s="6"/>
      <c r="SXF636" s="6"/>
      <c r="SXG636" s="6"/>
      <c r="SXH636" s="6"/>
      <c r="SXI636" s="6"/>
      <c r="SXJ636" s="6"/>
      <c r="SXK636" s="6"/>
      <c r="SXL636" s="6"/>
      <c r="SXM636" s="6"/>
      <c r="SXN636" s="6"/>
      <c r="SXO636" s="6"/>
      <c r="SXP636" s="6"/>
      <c r="SXQ636" s="6"/>
      <c r="SXR636" s="6"/>
      <c r="SXS636" s="6"/>
      <c r="SXT636" s="6"/>
      <c r="SXU636" s="6"/>
      <c r="SXV636" s="6"/>
      <c r="SXW636" s="6"/>
      <c r="SXX636" s="6"/>
      <c r="SXY636" s="6"/>
      <c r="SXZ636" s="6"/>
      <c r="SYA636" s="6"/>
      <c r="SYB636" s="6"/>
      <c r="SYC636" s="6"/>
      <c r="SYD636" s="6"/>
      <c r="SYE636" s="6"/>
      <c r="SYF636" s="6"/>
      <c r="SYG636" s="6"/>
      <c r="SYH636" s="6"/>
      <c r="SYI636" s="6"/>
      <c r="SYJ636" s="6"/>
      <c r="SYK636" s="6"/>
      <c r="SYL636" s="6"/>
      <c r="SYM636" s="6"/>
      <c r="SYN636" s="6"/>
      <c r="SYO636" s="6"/>
      <c r="SYP636" s="6"/>
      <c r="SYQ636" s="6"/>
      <c r="SYR636" s="6"/>
      <c r="SYS636" s="6"/>
      <c r="SYT636" s="6"/>
      <c r="SYU636" s="6"/>
      <c r="SYV636" s="6"/>
      <c r="SYW636" s="6"/>
      <c r="SYX636" s="6"/>
      <c r="SYY636" s="6"/>
      <c r="SYZ636" s="6"/>
      <c r="SZA636" s="6"/>
      <c r="SZB636" s="6"/>
      <c r="SZC636" s="6"/>
      <c r="SZD636" s="6"/>
      <c r="SZE636" s="6"/>
      <c r="SZF636" s="6"/>
      <c r="SZG636" s="6"/>
      <c r="SZH636" s="6"/>
      <c r="SZI636" s="6"/>
      <c r="SZJ636" s="6"/>
      <c r="SZK636" s="6"/>
      <c r="SZL636" s="6"/>
      <c r="SZM636" s="6"/>
      <c r="SZN636" s="6"/>
      <c r="SZO636" s="6"/>
      <c r="SZP636" s="6"/>
      <c r="SZQ636" s="6"/>
      <c r="SZR636" s="6"/>
      <c r="SZS636" s="6"/>
      <c r="SZT636" s="6"/>
      <c r="SZU636" s="6"/>
      <c r="SZV636" s="6"/>
      <c r="SZW636" s="6"/>
      <c r="SZX636" s="6"/>
      <c r="SZY636" s="6"/>
      <c r="SZZ636" s="6"/>
      <c r="TAA636" s="6"/>
      <c r="TAB636" s="6"/>
      <c r="TAC636" s="6"/>
      <c r="TAD636" s="6"/>
      <c r="TAE636" s="6"/>
      <c r="TAF636" s="6"/>
      <c r="TAG636" s="6"/>
      <c r="TAH636" s="6"/>
      <c r="TAI636" s="6"/>
      <c r="TAJ636" s="6"/>
      <c r="TAK636" s="6"/>
      <c r="TAL636" s="6"/>
      <c r="TAM636" s="6"/>
      <c r="TAN636" s="6"/>
      <c r="TAO636" s="6"/>
      <c r="TAP636" s="6"/>
      <c r="TAQ636" s="6"/>
      <c r="TAR636" s="6"/>
      <c r="TAS636" s="6"/>
      <c r="TAT636" s="6"/>
      <c r="TAU636" s="6"/>
      <c r="TAV636" s="6"/>
      <c r="TAW636" s="6"/>
      <c r="TAX636" s="6"/>
      <c r="TAY636" s="6"/>
      <c r="TAZ636" s="6"/>
      <c r="TBA636" s="6"/>
      <c r="TBB636" s="6"/>
      <c r="TBC636" s="6"/>
      <c r="TBD636" s="6"/>
      <c r="TBE636" s="6"/>
      <c r="TBF636" s="6"/>
      <c r="TBG636" s="6"/>
      <c r="TBH636" s="6"/>
      <c r="TBI636" s="6"/>
      <c r="TBJ636" s="6"/>
      <c r="TBK636" s="6"/>
      <c r="TBL636" s="6"/>
      <c r="TBM636" s="6"/>
      <c r="TBN636" s="6"/>
      <c r="TBO636" s="6"/>
      <c r="TBP636" s="6"/>
      <c r="TBQ636" s="6"/>
      <c r="TBR636" s="6"/>
      <c r="TBS636" s="6"/>
      <c r="TBT636" s="6"/>
      <c r="TBU636" s="6"/>
      <c r="TBV636" s="6"/>
      <c r="TBW636" s="6"/>
      <c r="TBX636" s="6"/>
      <c r="TBY636" s="6"/>
      <c r="TBZ636" s="6"/>
      <c r="TCA636" s="6"/>
      <c r="TCB636" s="6"/>
      <c r="TCC636" s="6"/>
      <c r="TCD636" s="6"/>
      <c r="TCE636" s="6"/>
      <c r="TCF636" s="6"/>
      <c r="TCG636" s="6"/>
      <c r="TCH636" s="6"/>
      <c r="TCI636" s="6"/>
      <c r="TCJ636" s="6"/>
      <c r="TCK636" s="6"/>
      <c r="TCL636" s="6"/>
      <c r="TCM636" s="6"/>
      <c r="TCN636" s="6"/>
      <c r="TCO636" s="6"/>
      <c r="TCP636" s="6"/>
      <c r="TCQ636" s="6"/>
      <c r="TCR636" s="6"/>
      <c r="TCS636" s="6"/>
      <c r="TCT636" s="6"/>
      <c r="TCU636" s="6"/>
      <c r="TCV636" s="6"/>
      <c r="TCW636" s="6"/>
      <c r="TCX636" s="6"/>
      <c r="TCY636" s="6"/>
      <c r="TCZ636" s="6"/>
      <c r="TDA636" s="6"/>
      <c r="TDB636" s="6"/>
      <c r="TDC636" s="6"/>
      <c r="TDD636" s="6"/>
      <c r="TDE636" s="6"/>
      <c r="TDF636" s="6"/>
      <c r="TDG636" s="6"/>
      <c r="TDH636" s="6"/>
      <c r="TDI636" s="6"/>
      <c r="TDJ636" s="6"/>
      <c r="TDK636" s="6"/>
      <c r="TDL636" s="6"/>
      <c r="TDM636" s="6"/>
      <c r="TDN636" s="6"/>
      <c r="TDO636" s="6"/>
      <c r="TDP636" s="6"/>
      <c r="TDQ636" s="6"/>
      <c r="TDR636" s="6"/>
      <c r="TDS636" s="6"/>
      <c r="TDT636" s="6"/>
      <c r="TDU636" s="6"/>
      <c r="TDV636" s="6"/>
      <c r="TDW636" s="6"/>
      <c r="TDX636" s="6"/>
      <c r="TDY636" s="6"/>
      <c r="TDZ636" s="6"/>
      <c r="TEA636" s="6"/>
      <c r="TEB636" s="6"/>
      <c r="TEC636" s="6"/>
      <c r="TED636" s="6"/>
      <c r="TEE636" s="6"/>
      <c r="TEF636" s="6"/>
      <c r="TEG636" s="6"/>
      <c r="TEH636" s="6"/>
      <c r="TEI636" s="6"/>
      <c r="TEJ636" s="6"/>
      <c r="TEK636" s="6"/>
      <c r="TEL636" s="6"/>
      <c r="TEM636" s="6"/>
      <c r="TEN636" s="6"/>
      <c r="TEO636" s="6"/>
      <c r="TEP636" s="6"/>
      <c r="TEQ636" s="6"/>
      <c r="TER636" s="6"/>
      <c r="TES636" s="6"/>
      <c r="TET636" s="6"/>
      <c r="TEU636" s="6"/>
      <c r="TEV636" s="6"/>
      <c r="TEW636" s="6"/>
      <c r="TEX636" s="6"/>
      <c r="TEY636" s="6"/>
      <c r="TEZ636" s="6"/>
      <c r="TFA636" s="6"/>
      <c r="TFB636" s="6"/>
      <c r="TFC636" s="6"/>
      <c r="TFD636" s="6"/>
      <c r="TFE636" s="6"/>
      <c r="TFF636" s="6"/>
      <c r="TFG636" s="6"/>
      <c r="TFH636" s="6"/>
      <c r="TFI636" s="6"/>
      <c r="TFJ636" s="6"/>
      <c r="TFK636" s="6"/>
      <c r="TFL636" s="6"/>
      <c r="TFM636" s="6"/>
      <c r="TFN636" s="6"/>
      <c r="TFO636" s="6"/>
      <c r="TFP636" s="6"/>
      <c r="TFQ636" s="6"/>
      <c r="TFR636" s="6"/>
      <c r="TFS636" s="6"/>
      <c r="TFT636" s="6"/>
      <c r="TFU636" s="6"/>
      <c r="TFV636" s="6"/>
      <c r="TFW636" s="6"/>
      <c r="TFX636" s="6"/>
      <c r="TFY636" s="6"/>
      <c r="TFZ636" s="6"/>
      <c r="TGA636" s="6"/>
      <c r="TGB636" s="6"/>
      <c r="TGC636" s="6"/>
      <c r="TGD636" s="6"/>
      <c r="TGE636" s="6"/>
      <c r="TGF636" s="6"/>
      <c r="TGG636" s="6"/>
      <c r="TGH636" s="6"/>
      <c r="TGI636" s="6"/>
      <c r="TGJ636" s="6"/>
      <c r="TGK636" s="6"/>
      <c r="TGL636" s="6"/>
      <c r="TGM636" s="6"/>
      <c r="TGN636" s="6"/>
      <c r="TGO636" s="6"/>
      <c r="TGP636" s="6"/>
      <c r="TGQ636" s="6"/>
      <c r="TGR636" s="6"/>
      <c r="TGS636" s="6"/>
      <c r="TGT636" s="6"/>
      <c r="TGU636" s="6"/>
      <c r="TGV636" s="6"/>
      <c r="TGW636" s="6"/>
      <c r="TGX636" s="6"/>
      <c r="TGY636" s="6"/>
      <c r="TGZ636" s="6"/>
      <c r="THA636" s="6"/>
      <c r="THB636" s="6"/>
      <c r="THC636" s="6"/>
      <c r="THD636" s="6"/>
      <c r="THE636" s="6"/>
      <c r="THF636" s="6"/>
      <c r="THG636" s="6"/>
      <c r="THH636" s="6"/>
      <c r="THI636" s="6"/>
      <c r="THJ636" s="6"/>
      <c r="THK636" s="6"/>
      <c r="THL636" s="6"/>
      <c r="THM636" s="6"/>
      <c r="THN636" s="6"/>
      <c r="THO636" s="6"/>
      <c r="THP636" s="6"/>
      <c r="THQ636" s="6"/>
      <c r="THR636" s="6"/>
      <c r="THS636" s="6"/>
      <c r="THT636" s="6"/>
      <c r="THU636" s="6"/>
      <c r="THV636" s="6"/>
      <c r="THW636" s="6"/>
      <c r="THX636" s="6"/>
      <c r="THY636" s="6"/>
      <c r="THZ636" s="6"/>
      <c r="TIA636" s="6"/>
      <c r="TIB636" s="6"/>
      <c r="TIC636" s="6"/>
      <c r="TID636" s="6"/>
      <c r="TIE636" s="6"/>
      <c r="TIF636" s="6"/>
      <c r="TIG636" s="6"/>
      <c r="TIH636" s="6"/>
      <c r="TII636" s="6"/>
      <c r="TIJ636" s="6"/>
      <c r="TIK636" s="6"/>
      <c r="TIL636" s="6"/>
      <c r="TIM636" s="6"/>
      <c r="TIN636" s="6"/>
      <c r="TIO636" s="6"/>
      <c r="TIP636" s="6"/>
      <c r="TIQ636" s="6"/>
      <c r="TIR636" s="6"/>
      <c r="TIS636" s="6"/>
      <c r="TIT636" s="6"/>
      <c r="TIU636" s="6"/>
      <c r="TIV636" s="6"/>
      <c r="TIW636" s="6"/>
      <c r="TIX636" s="6"/>
      <c r="TIY636" s="6"/>
      <c r="TIZ636" s="6"/>
      <c r="TJA636" s="6"/>
      <c r="TJB636" s="6"/>
      <c r="TJC636" s="6"/>
      <c r="TJD636" s="6"/>
      <c r="TJE636" s="6"/>
      <c r="TJF636" s="6"/>
      <c r="TJG636" s="6"/>
      <c r="TJH636" s="6"/>
      <c r="TJI636" s="6"/>
      <c r="TJJ636" s="6"/>
      <c r="TJK636" s="6"/>
      <c r="TJL636" s="6"/>
      <c r="TJM636" s="6"/>
      <c r="TJN636" s="6"/>
      <c r="TJO636" s="6"/>
      <c r="TJP636" s="6"/>
      <c r="TJQ636" s="6"/>
      <c r="TJR636" s="6"/>
      <c r="TJS636" s="6"/>
      <c r="TJT636" s="6"/>
      <c r="TJU636" s="6"/>
      <c r="TJV636" s="6"/>
      <c r="TJW636" s="6"/>
      <c r="TJX636" s="6"/>
      <c r="TJY636" s="6"/>
      <c r="TJZ636" s="6"/>
      <c r="TKA636" s="6"/>
      <c r="TKB636" s="6"/>
      <c r="TKC636" s="6"/>
      <c r="TKD636" s="6"/>
      <c r="TKE636" s="6"/>
      <c r="TKF636" s="6"/>
      <c r="TKG636" s="6"/>
      <c r="TKH636" s="6"/>
      <c r="TKI636" s="6"/>
      <c r="TKJ636" s="6"/>
      <c r="TKK636" s="6"/>
      <c r="TKL636" s="6"/>
      <c r="TKM636" s="6"/>
      <c r="TKN636" s="6"/>
      <c r="TKO636" s="6"/>
      <c r="TKP636" s="6"/>
      <c r="TKQ636" s="6"/>
      <c r="TKR636" s="6"/>
      <c r="TKS636" s="6"/>
      <c r="TKT636" s="6"/>
      <c r="TKU636" s="6"/>
      <c r="TKV636" s="6"/>
      <c r="TKW636" s="6"/>
      <c r="TKX636" s="6"/>
      <c r="TKY636" s="6"/>
      <c r="TKZ636" s="6"/>
      <c r="TLA636" s="6"/>
      <c r="TLB636" s="6"/>
      <c r="TLC636" s="6"/>
      <c r="TLD636" s="6"/>
      <c r="TLE636" s="6"/>
      <c r="TLF636" s="6"/>
      <c r="TLG636" s="6"/>
      <c r="TLH636" s="6"/>
      <c r="TLI636" s="6"/>
      <c r="TLJ636" s="6"/>
      <c r="TLK636" s="6"/>
      <c r="TLL636" s="6"/>
      <c r="TLM636" s="6"/>
      <c r="TLN636" s="6"/>
      <c r="TLO636" s="6"/>
      <c r="TLP636" s="6"/>
      <c r="TLQ636" s="6"/>
      <c r="TLR636" s="6"/>
      <c r="TLS636" s="6"/>
      <c r="TLT636" s="6"/>
      <c r="TLU636" s="6"/>
      <c r="TLV636" s="6"/>
      <c r="TLW636" s="6"/>
      <c r="TLX636" s="6"/>
      <c r="TLY636" s="6"/>
      <c r="TLZ636" s="6"/>
      <c r="TMA636" s="6"/>
      <c r="TMB636" s="6"/>
      <c r="TMC636" s="6"/>
      <c r="TMD636" s="6"/>
      <c r="TME636" s="6"/>
      <c r="TMF636" s="6"/>
      <c r="TMG636" s="6"/>
      <c r="TMH636" s="6"/>
      <c r="TMI636" s="6"/>
      <c r="TMJ636" s="6"/>
      <c r="TMK636" s="6"/>
      <c r="TML636" s="6"/>
      <c r="TMM636" s="6"/>
      <c r="TMN636" s="6"/>
      <c r="TMO636" s="6"/>
      <c r="TMP636" s="6"/>
      <c r="TMQ636" s="6"/>
      <c r="TMR636" s="6"/>
      <c r="TMS636" s="6"/>
      <c r="TMT636" s="6"/>
      <c r="TMU636" s="6"/>
      <c r="TMV636" s="6"/>
      <c r="TMW636" s="6"/>
      <c r="TMX636" s="6"/>
      <c r="TMY636" s="6"/>
      <c r="TMZ636" s="6"/>
      <c r="TNA636" s="6"/>
      <c r="TNB636" s="6"/>
      <c r="TNC636" s="6"/>
      <c r="TND636" s="6"/>
      <c r="TNE636" s="6"/>
      <c r="TNF636" s="6"/>
      <c r="TNG636" s="6"/>
      <c r="TNH636" s="6"/>
      <c r="TNI636" s="6"/>
      <c r="TNJ636" s="6"/>
      <c r="TNK636" s="6"/>
      <c r="TNL636" s="6"/>
      <c r="TNM636" s="6"/>
      <c r="TNN636" s="6"/>
      <c r="TNO636" s="6"/>
      <c r="TNP636" s="6"/>
      <c r="TNQ636" s="6"/>
      <c r="TNR636" s="6"/>
      <c r="TNS636" s="6"/>
      <c r="TNT636" s="6"/>
      <c r="TNU636" s="6"/>
      <c r="TNV636" s="6"/>
      <c r="TNW636" s="6"/>
      <c r="TNX636" s="6"/>
      <c r="TNY636" s="6"/>
      <c r="TNZ636" s="6"/>
      <c r="TOA636" s="6"/>
      <c r="TOB636" s="6"/>
      <c r="TOC636" s="6"/>
      <c r="TOD636" s="6"/>
      <c r="TOE636" s="6"/>
      <c r="TOF636" s="6"/>
      <c r="TOG636" s="6"/>
      <c r="TOH636" s="6"/>
      <c r="TOI636" s="6"/>
      <c r="TOJ636" s="6"/>
      <c r="TOK636" s="6"/>
      <c r="TOL636" s="6"/>
      <c r="TOM636" s="6"/>
      <c r="TON636" s="6"/>
      <c r="TOO636" s="6"/>
      <c r="TOP636" s="6"/>
      <c r="TOQ636" s="6"/>
      <c r="TOR636" s="6"/>
      <c r="TOS636" s="6"/>
      <c r="TOT636" s="6"/>
      <c r="TOU636" s="6"/>
      <c r="TOV636" s="6"/>
      <c r="TOW636" s="6"/>
      <c r="TOX636" s="6"/>
      <c r="TOY636" s="6"/>
      <c r="TOZ636" s="6"/>
      <c r="TPA636" s="6"/>
      <c r="TPB636" s="6"/>
      <c r="TPC636" s="6"/>
      <c r="TPD636" s="6"/>
      <c r="TPE636" s="6"/>
      <c r="TPF636" s="6"/>
      <c r="TPG636" s="6"/>
      <c r="TPH636" s="6"/>
      <c r="TPI636" s="6"/>
      <c r="TPJ636" s="6"/>
      <c r="TPK636" s="6"/>
      <c r="TPL636" s="6"/>
      <c r="TPM636" s="6"/>
      <c r="TPN636" s="6"/>
      <c r="TPO636" s="6"/>
      <c r="TPP636" s="6"/>
      <c r="TPQ636" s="6"/>
      <c r="TPR636" s="6"/>
      <c r="TPS636" s="6"/>
      <c r="TPT636" s="6"/>
      <c r="TPU636" s="6"/>
      <c r="TPV636" s="6"/>
      <c r="TPW636" s="6"/>
      <c r="TPX636" s="6"/>
      <c r="TPY636" s="6"/>
      <c r="TPZ636" s="6"/>
      <c r="TQA636" s="6"/>
      <c r="TQB636" s="6"/>
      <c r="TQC636" s="6"/>
      <c r="TQD636" s="6"/>
      <c r="TQE636" s="6"/>
      <c r="TQF636" s="6"/>
      <c r="TQG636" s="6"/>
      <c r="TQH636" s="6"/>
      <c r="TQI636" s="6"/>
      <c r="TQJ636" s="6"/>
      <c r="TQK636" s="6"/>
      <c r="TQL636" s="6"/>
      <c r="TQM636" s="6"/>
      <c r="TQN636" s="6"/>
      <c r="TQO636" s="6"/>
      <c r="TQP636" s="6"/>
      <c r="TQQ636" s="6"/>
      <c r="TQR636" s="6"/>
      <c r="TQS636" s="6"/>
      <c r="TQT636" s="6"/>
      <c r="TQU636" s="6"/>
      <c r="TQV636" s="6"/>
      <c r="TQW636" s="6"/>
      <c r="TQX636" s="6"/>
      <c r="TQY636" s="6"/>
      <c r="TQZ636" s="6"/>
      <c r="TRA636" s="6"/>
      <c r="TRB636" s="6"/>
      <c r="TRC636" s="6"/>
      <c r="TRD636" s="6"/>
      <c r="TRE636" s="6"/>
      <c r="TRF636" s="6"/>
      <c r="TRG636" s="6"/>
      <c r="TRH636" s="6"/>
      <c r="TRI636" s="6"/>
      <c r="TRJ636" s="6"/>
      <c r="TRK636" s="6"/>
      <c r="TRL636" s="6"/>
      <c r="TRM636" s="6"/>
      <c r="TRN636" s="6"/>
      <c r="TRO636" s="6"/>
      <c r="TRP636" s="6"/>
      <c r="TRQ636" s="6"/>
      <c r="TRR636" s="6"/>
      <c r="TRS636" s="6"/>
      <c r="TRT636" s="6"/>
      <c r="TRU636" s="6"/>
      <c r="TRV636" s="6"/>
      <c r="TRW636" s="6"/>
      <c r="TRX636" s="6"/>
      <c r="TRY636" s="6"/>
      <c r="TRZ636" s="6"/>
      <c r="TSA636" s="6"/>
      <c r="TSB636" s="6"/>
      <c r="TSC636" s="6"/>
      <c r="TSD636" s="6"/>
      <c r="TSE636" s="6"/>
      <c r="TSF636" s="6"/>
      <c r="TSG636" s="6"/>
      <c r="TSH636" s="6"/>
      <c r="TSI636" s="6"/>
      <c r="TSJ636" s="6"/>
      <c r="TSK636" s="6"/>
      <c r="TSL636" s="6"/>
      <c r="TSM636" s="6"/>
      <c r="TSN636" s="6"/>
      <c r="TSO636" s="6"/>
      <c r="TSP636" s="6"/>
      <c r="TSQ636" s="6"/>
      <c r="TSR636" s="6"/>
      <c r="TSS636" s="6"/>
      <c r="TST636" s="6"/>
      <c r="TSU636" s="6"/>
      <c r="TSV636" s="6"/>
      <c r="TSW636" s="6"/>
      <c r="TSX636" s="6"/>
      <c r="TSY636" s="6"/>
      <c r="TSZ636" s="6"/>
      <c r="TTA636" s="6"/>
      <c r="TTB636" s="6"/>
      <c r="TTC636" s="6"/>
      <c r="TTD636" s="6"/>
      <c r="TTE636" s="6"/>
      <c r="TTF636" s="6"/>
      <c r="TTG636" s="6"/>
      <c r="TTH636" s="6"/>
      <c r="TTI636" s="6"/>
      <c r="TTJ636" s="6"/>
      <c r="TTK636" s="6"/>
      <c r="TTL636" s="6"/>
      <c r="TTM636" s="6"/>
      <c r="TTN636" s="6"/>
      <c r="TTO636" s="6"/>
      <c r="TTP636" s="6"/>
      <c r="TTQ636" s="6"/>
      <c r="TTR636" s="6"/>
      <c r="TTS636" s="6"/>
      <c r="TTT636" s="6"/>
      <c r="TTU636" s="6"/>
      <c r="TTV636" s="6"/>
      <c r="TTW636" s="6"/>
      <c r="TTX636" s="6"/>
      <c r="TTY636" s="6"/>
      <c r="TTZ636" s="6"/>
      <c r="TUA636" s="6"/>
      <c r="TUB636" s="6"/>
      <c r="TUC636" s="6"/>
      <c r="TUD636" s="6"/>
      <c r="TUE636" s="6"/>
      <c r="TUF636" s="6"/>
      <c r="TUG636" s="6"/>
      <c r="TUH636" s="6"/>
      <c r="TUI636" s="6"/>
      <c r="TUJ636" s="6"/>
      <c r="TUK636" s="6"/>
      <c r="TUL636" s="6"/>
      <c r="TUM636" s="6"/>
      <c r="TUN636" s="6"/>
      <c r="TUO636" s="6"/>
      <c r="TUP636" s="6"/>
      <c r="TUQ636" s="6"/>
      <c r="TUR636" s="6"/>
      <c r="TUS636" s="6"/>
      <c r="TUT636" s="6"/>
      <c r="TUU636" s="6"/>
      <c r="TUV636" s="6"/>
      <c r="TUW636" s="6"/>
      <c r="TUX636" s="6"/>
      <c r="TUY636" s="6"/>
      <c r="TUZ636" s="6"/>
      <c r="TVA636" s="6"/>
      <c r="TVB636" s="6"/>
      <c r="TVC636" s="6"/>
      <c r="TVD636" s="6"/>
      <c r="TVE636" s="6"/>
      <c r="TVF636" s="6"/>
      <c r="TVG636" s="6"/>
      <c r="TVH636" s="6"/>
      <c r="TVI636" s="6"/>
      <c r="TVJ636" s="6"/>
      <c r="TVK636" s="6"/>
      <c r="TVL636" s="6"/>
      <c r="TVM636" s="6"/>
      <c r="TVN636" s="6"/>
      <c r="TVO636" s="6"/>
      <c r="TVP636" s="6"/>
      <c r="TVQ636" s="6"/>
      <c r="TVR636" s="6"/>
      <c r="TVS636" s="6"/>
      <c r="TVT636" s="6"/>
      <c r="TVU636" s="6"/>
      <c r="TVV636" s="6"/>
      <c r="TVW636" s="6"/>
      <c r="TVX636" s="6"/>
      <c r="TVY636" s="6"/>
      <c r="TVZ636" s="6"/>
      <c r="TWA636" s="6"/>
      <c r="TWB636" s="6"/>
      <c r="TWC636" s="6"/>
      <c r="TWD636" s="6"/>
      <c r="TWE636" s="6"/>
      <c r="TWF636" s="6"/>
      <c r="TWG636" s="6"/>
      <c r="TWH636" s="6"/>
      <c r="TWI636" s="6"/>
      <c r="TWJ636" s="6"/>
      <c r="TWK636" s="6"/>
      <c r="TWL636" s="6"/>
      <c r="TWM636" s="6"/>
      <c r="TWN636" s="6"/>
      <c r="TWO636" s="6"/>
      <c r="TWP636" s="6"/>
      <c r="TWQ636" s="6"/>
      <c r="TWR636" s="6"/>
      <c r="TWS636" s="6"/>
      <c r="TWT636" s="6"/>
      <c r="TWU636" s="6"/>
      <c r="TWV636" s="6"/>
      <c r="TWW636" s="6"/>
      <c r="TWX636" s="6"/>
      <c r="TWY636" s="6"/>
      <c r="TWZ636" s="6"/>
      <c r="TXA636" s="6"/>
      <c r="TXB636" s="6"/>
      <c r="TXC636" s="6"/>
      <c r="TXD636" s="6"/>
      <c r="TXE636" s="6"/>
      <c r="TXF636" s="6"/>
      <c r="TXG636" s="6"/>
      <c r="TXH636" s="6"/>
      <c r="TXI636" s="6"/>
      <c r="TXJ636" s="6"/>
      <c r="TXK636" s="6"/>
      <c r="TXL636" s="6"/>
      <c r="TXM636" s="6"/>
      <c r="TXN636" s="6"/>
      <c r="TXO636" s="6"/>
      <c r="TXP636" s="6"/>
      <c r="TXQ636" s="6"/>
      <c r="TXR636" s="6"/>
      <c r="TXS636" s="6"/>
      <c r="TXT636" s="6"/>
      <c r="TXU636" s="6"/>
      <c r="TXV636" s="6"/>
      <c r="TXW636" s="6"/>
      <c r="TXX636" s="6"/>
      <c r="TXY636" s="6"/>
      <c r="TXZ636" s="6"/>
      <c r="TYA636" s="6"/>
      <c r="TYB636" s="6"/>
      <c r="TYC636" s="6"/>
      <c r="TYD636" s="6"/>
      <c r="TYE636" s="6"/>
      <c r="TYF636" s="6"/>
      <c r="TYG636" s="6"/>
      <c r="TYH636" s="6"/>
      <c r="TYI636" s="6"/>
      <c r="TYJ636" s="6"/>
      <c r="TYK636" s="6"/>
      <c r="TYL636" s="6"/>
      <c r="TYM636" s="6"/>
      <c r="TYN636" s="6"/>
      <c r="TYO636" s="6"/>
      <c r="TYP636" s="6"/>
      <c r="TYQ636" s="6"/>
      <c r="TYR636" s="6"/>
      <c r="TYS636" s="6"/>
      <c r="TYT636" s="6"/>
      <c r="TYU636" s="6"/>
      <c r="TYV636" s="6"/>
      <c r="TYW636" s="6"/>
      <c r="TYX636" s="6"/>
      <c r="TYY636" s="6"/>
      <c r="TYZ636" s="6"/>
      <c r="TZA636" s="6"/>
      <c r="TZB636" s="6"/>
      <c r="TZC636" s="6"/>
      <c r="TZD636" s="6"/>
      <c r="TZE636" s="6"/>
      <c r="TZF636" s="6"/>
      <c r="TZG636" s="6"/>
      <c r="TZH636" s="6"/>
      <c r="TZI636" s="6"/>
      <c r="TZJ636" s="6"/>
      <c r="TZK636" s="6"/>
      <c r="TZL636" s="6"/>
      <c r="TZM636" s="6"/>
      <c r="TZN636" s="6"/>
      <c r="TZO636" s="6"/>
      <c r="TZP636" s="6"/>
      <c r="TZQ636" s="6"/>
      <c r="TZR636" s="6"/>
      <c r="TZS636" s="6"/>
      <c r="TZT636" s="6"/>
      <c r="TZU636" s="6"/>
      <c r="TZV636" s="6"/>
      <c r="TZW636" s="6"/>
      <c r="TZX636" s="6"/>
      <c r="TZY636" s="6"/>
      <c r="TZZ636" s="6"/>
      <c r="UAA636" s="6"/>
      <c r="UAB636" s="6"/>
      <c r="UAC636" s="6"/>
      <c r="UAD636" s="6"/>
      <c r="UAE636" s="6"/>
      <c r="UAF636" s="6"/>
      <c r="UAG636" s="6"/>
      <c r="UAH636" s="6"/>
      <c r="UAI636" s="6"/>
      <c r="UAJ636" s="6"/>
      <c r="UAK636" s="6"/>
      <c r="UAL636" s="6"/>
      <c r="UAM636" s="6"/>
      <c r="UAN636" s="6"/>
      <c r="UAO636" s="6"/>
      <c r="UAP636" s="6"/>
      <c r="UAQ636" s="6"/>
      <c r="UAR636" s="6"/>
      <c r="UAS636" s="6"/>
      <c r="UAT636" s="6"/>
      <c r="UAU636" s="6"/>
      <c r="UAV636" s="6"/>
      <c r="UAW636" s="6"/>
      <c r="UAX636" s="6"/>
      <c r="UAY636" s="6"/>
      <c r="UAZ636" s="6"/>
      <c r="UBA636" s="6"/>
      <c r="UBB636" s="6"/>
      <c r="UBC636" s="6"/>
      <c r="UBD636" s="6"/>
      <c r="UBE636" s="6"/>
      <c r="UBF636" s="6"/>
      <c r="UBG636" s="6"/>
      <c r="UBH636" s="6"/>
      <c r="UBI636" s="6"/>
      <c r="UBJ636" s="6"/>
      <c r="UBK636" s="6"/>
      <c r="UBL636" s="6"/>
      <c r="UBM636" s="6"/>
      <c r="UBN636" s="6"/>
      <c r="UBO636" s="6"/>
      <c r="UBP636" s="6"/>
      <c r="UBQ636" s="6"/>
      <c r="UBR636" s="6"/>
      <c r="UBS636" s="6"/>
      <c r="UBT636" s="6"/>
      <c r="UBU636" s="6"/>
      <c r="UBV636" s="6"/>
      <c r="UBW636" s="6"/>
      <c r="UBX636" s="6"/>
      <c r="UBY636" s="6"/>
      <c r="UBZ636" s="6"/>
      <c r="UCA636" s="6"/>
      <c r="UCB636" s="6"/>
      <c r="UCC636" s="6"/>
      <c r="UCD636" s="6"/>
      <c r="UCE636" s="6"/>
      <c r="UCF636" s="6"/>
      <c r="UCG636" s="6"/>
      <c r="UCH636" s="6"/>
      <c r="UCI636" s="6"/>
      <c r="UCJ636" s="6"/>
      <c r="UCK636" s="6"/>
      <c r="UCL636" s="6"/>
      <c r="UCM636" s="6"/>
      <c r="UCN636" s="6"/>
      <c r="UCO636" s="6"/>
      <c r="UCP636" s="6"/>
      <c r="UCQ636" s="6"/>
      <c r="UCR636" s="6"/>
      <c r="UCS636" s="6"/>
      <c r="UCT636" s="6"/>
      <c r="UCU636" s="6"/>
      <c r="UCV636" s="6"/>
      <c r="UCW636" s="6"/>
      <c r="UCX636" s="6"/>
      <c r="UCY636" s="6"/>
      <c r="UCZ636" s="6"/>
      <c r="UDA636" s="6"/>
      <c r="UDB636" s="6"/>
      <c r="UDC636" s="6"/>
      <c r="UDD636" s="6"/>
      <c r="UDE636" s="6"/>
      <c r="UDF636" s="6"/>
      <c r="UDG636" s="6"/>
      <c r="UDH636" s="6"/>
      <c r="UDI636" s="6"/>
      <c r="UDJ636" s="6"/>
      <c r="UDK636" s="6"/>
      <c r="UDL636" s="6"/>
      <c r="UDM636" s="6"/>
      <c r="UDN636" s="6"/>
      <c r="UDO636" s="6"/>
      <c r="UDP636" s="6"/>
      <c r="UDQ636" s="6"/>
      <c r="UDR636" s="6"/>
      <c r="UDS636" s="6"/>
      <c r="UDT636" s="6"/>
      <c r="UDU636" s="6"/>
      <c r="UDV636" s="6"/>
      <c r="UDW636" s="6"/>
      <c r="UDX636" s="6"/>
      <c r="UDY636" s="6"/>
      <c r="UDZ636" s="6"/>
      <c r="UEA636" s="6"/>
      <c r="UEB636" s="6"/>
      <c r="UEC636" s="6"/>
      <c r="UED636" s="6"/>
      <c r="UEE636" s="6"/>
      <c r="UEF636" s="6"/>
      <c r="UEG636" s="6"/>
      <c r="UEH636" s="6"/>
      <c r="UEI636" s="6"/>
      <c r="UEJ636" s="6"/>
      <c r="UEK636" s="6"/>
      <c r="UEL636" s="6"/>
      <c r="UEM636" s="6"/>
      <c r="UEN636" s="6"/>
      <c r="UEO636" s="6"/>
      <c r="UEP636" s="6"/>
      <c r="UEQ636" s="6"/>
      <c r="UER636" s="6"/>
      <c r="UES636" s="6"/>
      <c r="UET636" s="6"/>
      <c r="UEU636" s="6"/>
      <c r="UEV636" s="6"/>
      <c r="UEW636" s="6"/>
      <c r="UEX636" s="6"/>
      <c r="UEY636" s="6"/>
      <c r="UEZ636" s="6"/>
      <c r="UFA636" s="6"/>
      <c r="UFB636" s="6"/>
      <c r="UFC636" s="6"/>
      <c r="UFD636" s="6"/>
      <c r="UFE636" s="6"/>
      <c r="UFF636" s="6"/>
      <c r="UFG636" s="6"/>
      <c r="UFH636" s="6"/>
      <c r="UFI636" s="6"/>
      <c r="UFJ636" s="6"/>
      <c r="UFK636" s="6"/>
      <c r="UFL636" s="6"/>
      <c r="UFM636" s="6"/>
      <c r="UFN636" s="6"/>
      <c r="UFO636" s="6"/>
      <c r="UFP636" s="6"/>
      <c r="UFQ636" s="6"/>
      <c r="UFR636" s="6"/>
      <c r="UFS636" s="6"/>
      <c r="UFT636" s="6"/>
      <c r="UFU636" s="6"/>
      <c r="UFV636" s="6"/>
      <c r="UFW636" s="6"/>
      <c r="UFX636" s="6"/>
      <c r="UFY636" s="6"/>
      <c r="UFZ636" s="6"/>
      <c r="UGA636" s="6"/>
      <c r="UGB636" s="6"/>
      <c r="UGC636" s="6"/>
      <c r="UGD636" s="6"/>
      <c r="UGE636" s="6"/>
      <c r="UGF636" s="6"/>
      <c r="UGG636" s="6"/>
      <c r="UGH636" s="6"/>
      <c r="UGI636" s="6"/>
      <c r="UGJ636" s="6"/>
      <c r="UGK636" s="6"/>
      <c r="UGL636" s="6"/>
      <c r="UGM636" s="6"/>
      <c r="UGN636" s="6"/>
      <c r="UGO636" s="6"/>
      <c r="UGP636" s="6"/>
      <c r="UGQ636" s="6"/>
      <c r="UGR636" s="6"/>
      <c r="UGS636" s="6"/>
      <c r="UGT636" s="6"/>
      <c r="UGU636" s="6"/>
      <c r="UGV636" s="6"/>
      <c r="UGW636" s="6"/>
      <c r="UGX636" s="6"/>
      <c r="UGY636" s="6"/>
      <c r="UGZ636" s="6"/>
      <c r="UHA636" s="6"/>
      <c r="UHB636" s="6"/>
      <c r="UHC636" s="6"/>
      <c r="UHD636" s="6"/>
      <c r="UHE636" s="6"/>
      <c r="UHF636" s="6"/>
      <c r="UHG636" s="6"/>
      <c r="UHH636" s="6"/>
      <c r="UHI636" s="6"/>
      <c r="UHJ636" s="6"/>
      <c r="UHK636" s="6"/>
      <c r="UHL636" s="6"/>
      <c r="UHM636" s="6"/>
      <c r="UHN636" s="6"/>
      <c r="UHO636" s="6"/>
      <c r="UHP636" s="6"/>
      <c r="UHQ636" s="6"/>
      <c r="UHR636" s="6"/>
      <c r="UHS636" s="6"/>
      <c r="UHT636" s="6"/>
      <c r="UHU636" s="6"/>
      <c r="UHV636" s="6"/>
      <c r="UHW636" s="6"/>
      <c r="UHX636" s="6"/>
      <c r="UHY636" s="6"/>
      <c r="UHZ636" s="6"/>
      <c r="UIA636" s="6"/>
      <c r="UIB636" s="6"/>
      <c r="UIC636" s="6"/>
      <c r="UID636" s="6"/>
      <c r="UIE636" s="6"/>
      <c r="UIF636" s="6"/>
      <c r="UIG636" s="6"/>
      <c r="UIH636" s="6"/>
      <c r="UII636" s="6"/>
      <c r="UIJ636" s="6"/>
      <c r="UIK636" s="6"/>
      <c r="UIL636" s="6"/>
      <c r="UIM636" s="6"/>
      <c r="UIN636" s="6"/>
      <c r="UIO636" s="6"/>
      <c r="UIP636" s="6"/>
      <c r="UIQ636" s="6"/>
      <c r="UIR636" s="6"/>
      <c r="UIS636" s="6"/>
      <c r="UIT636" s="6"/>
      <c r="UIU636" s="6"/>
      <c r="UIV636" s="6"/>
      <c r="UIW636" s="6"/>
      <c r="UIX636" s="6"/>
      <c r="UIY636" s="6"/>
      <c r="UIZ636" s="6"/>
      <c r="UJA636" s="6"/>
      <c r="UJB636" s="6"/>
      <c r="UJC636" s="6"/>
      <c r="UJD636" s="6"/>
      <c r="UJE636" s="6"/>
      <c r="UJF636" s="6"/>
      <c r="UJG636" s="6"/>
      <c r="UJH636" s="6"/>
      <c r="UJI636" s="6"/>
      <c r="UJJ636" s="6"/>
      <c r="UJK636" s="6"/>
      <c r="UJL636" s="6"/>
      <c r="UJM636" s="6"/>
      <c r="UJN636" s="6"/>
      <c r="UJO636" s="6"/>
      <c r="UJP636" s="6"/>
      <c r="UJQ636" s="6"/>
      <c r="UJR636" s="6"/>
      <c r="UJS636" s="6"/>
      <c r="UJT636" s="6"/>
      <c r="UJU636" s="6"/>
      <c r="UJV636" s="6"/>
      <c r="UJW636" s="6"/>
      <c r="UJX636" s="6"/>
      <c r="UJY636" s="6"/>
      <c r="UJZ636" s="6"/>
      <c r="UKA636" s="6"/>
      <c r="UKB636" s="6"/>
      <c r="UKC636" s="6"/>
      <c r="UKD636" s="6"/>
      <c r="UKE636" s="6"/>
      <c r="UKF636" s="6"/>
      <c r="UKG636" s="6"/>
      <c r="UKH636" s="6"/>
      <c r="UKI636" s="6"/>
      <c r="UKJ636" s="6"/>
      <c r="UKK636" s="6"/>
      <c r="UKL636" s="6"/>
      <c r="UKM636" s="6"/>
      <c r="UKN636" s="6"/>
      <c r="UKO636" s="6"/>
      <c r="UKP636" s="6"/>
      <c r="UKQ636" s="6"/>
      <c r="UKR636" s="6"/>
      <c r="UKS636" s="6"/>
      <c r="UKT636" s="6"/>
      <c r="UKU636" s="6"/>
      <c r="UKV636" s="6"/>
      <c r="UKW636" s="6"/>
      <c r="UKX636" s="6"/>
      <c r="UKY636" s="6"/>
      <c r="UKZ636" s="6"/>
      <c r="ULA636" s="6"/>
      <c r="ULB636" s="6"/>
      <c r="ULC636" s="6"/>
      <c r="ULD636" s="6"/>
      <c r="ULE636" s="6"/>
      <c r="ULF636" s="6"/>
      <c r="ULG636" s="6"/>
      <c r="ULH636" s="6"/>
      <c r="ULI636" s="6"/>
      <c r="ULJ636" s="6"/>
      <c r="ULK636" s="6"/>
      <c r="ULL636" s="6"/>
      <c r="ULM636" s="6"/>
      <c r="ULN636" s="6"/>
      <c r="ULO636" s="6"/>
      <c r="ULP636" s="6"/>
      <c r="ULQ636" s="6"/>
      <c r="ULR636" s="6"/>
      <c r="ULS636" s="6"/>
      <c r="ULT636" s="6"/>
      <c r="ULU636" s="6"/>
      <c r="ULV636" s="6"/>
      <c r="ULW636" s="6"/>
      <c r="ULX636" s="6"/>
      <c r="ULY636" s="6"/>
      <c r="ULZ636" s="6"/>
      <c r="UMA636" s="6"/>
      <c r="UMB636" s="6"/>
      <c r="UMC636" s="6"/>
      <c r="UMD636" s="6"/>
      <c r="UME636" s="6"/>
      <c r="UMF636" s="6"/>
      <c r="UMG636" s="6"/>
      <c r="UMH636" s="6"/>
      <c r="UMI636" s="6"/>
      <c r="UMJ636" s="6"/>
      <c r="UMK636" s="6"/>
      <c r="UML636" s="6"/>
      <c r="UMM636" s="6"/>
      <c r="UMN636" s="6"/>
      <c r="UMO636" s="6"/>
      <c r="UMP636" s="6"/>
      <c r="UMQ636" s="6"/>
      <c r="UMR636" s="6"/>
      <c r="UMS636" s="6"/>
      <c r="UMT636" s="6"/>
      <c r="UMU636" s="6"/>
      <c r="UMV636" s="6"/>
      <c r="UMW636" s="6"/>
      <c r="UMX636" s="6"/>
      <c r="UMY636" s="6"/>
      <c r="UMZ636" s="6"/>
      <c r="UNA636" s="6"/>
      <c r="UNB636" s="6"/>
      <c r="UNC636" s="6"/>
      <c r="UND636" s="6"/>
      <c r="UNE636" s="6"/>
      <c r="UNF636" s="6"/>
      <c r="UNG636" s="6"/>
      <c r="UNH636" s="6"/>
      <c r="UNI636" s="6"/>
      <c r="UNJ636" s="6"/>
      <c r="UNK636" s="6"/>
      <c r="UNL636" s="6"/>
      <c r="UNM636" s="6"/>
      <c r="UNN636" s="6"/>
      <c r="UNO636" s="6"/>
      <c r="UNP636" s="6"/>
      <c r="UNQ636" s="6"/>
      <c r="UNR636" s="6"/>
      <c r="UNS636" s="6"/>
      <c r="UNT636" s="6"/>
      <c r="UNU636" s="6"/>
      <c r="UNV636" s="6"/>
      <c r="UNW636" s="6"/>
      <c r="UNX636" s="6"/>
      <c r="UNY636" s="6"/>
      <c r="UNZ636" s="6"/>
      <c r="UOA636" s="6"/>
      <c r="UOB636" s="6"/>
      <c r="UOC636" s="6"/>
      <c r="UOD636" s="6"/>
      <c r="UOE636" s="6"/>
      <c r="UOF636" s="6"/>
      <c r="UOG636" s="6"/>
      <c r="UOH636" s="6"/>
      <c r="UOI636" s="6"/>
      <c r="UOJ636" s="6"/>
      <c r="UOK636" s="6"/>
      <c r="UOL636" s="6"/>
      <c r="UOM636" s="6"/>
      <c r="UON636" s="6"/>
      <c r="UOO636" s="6"/>
      <c r="UOP636" s="6"/>
      <c r="UOQ636" s="6"/>
      <c r="UOR636" s="6"/>
      <c r="UOS636" s="6"/>
      <c r="UOT636" s="6"/>
      <c r="UOU636" s="6"/>
      <c r="UOV636" s="6"/>
      <c r="UOW636" s="6"/>
      <c r="UOX636" s="6"/>
      <c r="UOY636" s="6"/>
      <c r="UOZ636" s="6"/>
      <c r="UPA636" s="6"/>
      <c r="UPB636" s="6"/>
      <c r="UPC636" s="6"/>
      <c r="UPD636" s="6"/>
      <c r="UPE636" s="6"/>
      <c r="UPF636" s="6"/>
      <c r="UPG636" s="6"/>
      <c r="UPH636" s="6"/>
      <c r="UPI636" s="6"/>
      <c r="UPJ636" s="6"/>
      <c r="UPK636" s="6"/>
      <c r="UPL636" s="6"/>
      <c r="UPM636" s="6"/>
      <c r="UPN636" s="6"/>
      <c r="UPO636" s="6"/>
      <c r="UPP636" s="6"/>
      <c r="UPQ636" s="6"/>
      <c r="UPR636" s="6"/>
      <c r="UPS636" s="6"/>
      <c r="UPT636" s="6"/>
      <c r="UPU636" s="6"/>
      <c r="UPV636" s="6"/>
      <c r="UPW636" s="6"/>
      <c r="UPX636" s="6"/>
      <c r="UPY636" s="6"/>
      <c r="UPZ636" s="6"/>
      <c r="UQA636" s="6"/>
      <c r="UQB636" s="6"/>
      <c r="UQC636" s="6"/>
      <c r="UQD636" s="6"/>
      <c r="UQE636" s="6"/>
      <c r="UQF636" s="6"/>
      <c r="UQG636" s="6"/>
      <c r="UQH636" s="6"/>
      <c r="UQI636" s="6"/>
      <c r="UQJ636" s="6"/>
      <c r="UQK636" s="6"/>
      <c r="UQL636" s="6"/>
      <c r="UQM636" s="6"/>
      <c r="UQN636" s="6"/>
      <c r="UQO636" s="6"/>
      <c r="UQP636" s="6"/>
      <c r="UQQ636" s="6"/>
      <c r="UQR636" s="6"/>
      <c r="UQS636" s="6"/>
      <c r="UQT636" s="6"/>
      <c r="UQU636" s="6"/>
      <c r="UQV636" s="6"/>
      <c r="UQW636" s="6"/>
      <c r="UQX636" s="6"/>
      <c r="UQY636" s="6"/>
      <c r="UQZ636" s="6"/>
      <c r="URA636" s="6"/>
      <c r="URB636" s="6"/>
      <c r="URC636" s="6"/>
      <c r="URD636" s="6"/>
      <c r="URE636" s="6"/>
      <c r="URF636" s="6"/>
      <c r="URG636" s="6"/>
      <c r="URH636" s="6"/>
      <c r="URI636" s="6"/>
      <c r="URJ636" s="6"/>
      <c r="URK636" s="6"/>
      <c r="URL636" s="6"/>
      <c r="URM636" s="6"/>
      <c r="URN636" s="6"/>
      <c r="URO636" s="6"/>
      <c r="URP636" s="6"/>
      <c r="URQ636" s="6"/>
      <c r="URR636" s="6"/>
      <c r="URS636" s="6"/>
      <c r="URT636" s="6"/>
      <c r="URU636" s="6"/>
      <c r="URV636" s="6"/>
      <c r="URW636" s="6"/>
      <c r="URX636" s="6"/>
      <c r="URY636" s="6"/>
      <c r="URZ636" s="6"/>
      <c r="USA636" s="6"/>
      <c r="USB636" s="6"/>
      <c r="USC636" s="6"/>
      <c r="USD636" s="6"/>
      <c r="USE636" s="6"/>
      <c r="USF636" s="6"/>
      <c r="USG636" s="6"/>
      <c r="USH636" s="6"/>
      <c r="USI636" s="6"/>
      <c r="USJ636" s="6"/>
      <c r="USK636" s="6"/>
      <c r="USL636" s="6"/>
      <c r="USM636" s="6"/>
      <c r="USN636" s="6"/>
      <c r="USO636" s="6"/>
      <c r="USP636" s="6"/>
      <c r="USQ636" s="6"/>
      <c r="USR636" s="6"/>
      <c r="USS636" s="6"/>
      <c r="UST636" s="6"/>
      <c r="USU636" s="6"/>
      <c r="USV636" s="6"/>
      <c r="USW636" s="6"/>
      <c r="USX636" s="6"/>
      <c r="USY636" s="6"/>
      <c r="USZ636" s="6"/>
      <c r="UTA636" s="6"/>
      <c r="UTB636" s="6"/>
      <c r="UTC636" s="6"/>
      <c r="UTD636" s="6"/>
      <c r="UTE636" s="6"/>
      <c r="UTF636" s="6"/>
      <c r="UTG636" s="6"/>
      <c r="UTH636" s="6"/>
      <c r="UTI636" s="6"/>
      <c r="UTJ636" s="6"/>
      <c r="UTK636" s="6"/>
      <c r="UTL636" s="6"/>
      <c r="UTM636" s="6"/>
      <c r="UTN636" s="6"/>
      <c r="UTO636" s="6"/>
      <c r="UTP636" s="6"/>
      <c r="UTQ636" s="6"/>
      <c r="UTR636" s="6"/>
      <c r="UTS636" s="6"/>
      <c r="UTT636" s="6"/>
      <c r="UTU636" s="6"/>
      <c r="UTV636" s="6"/>
      <c r="UTW636" s="6"/>
      <c r="UTX636" s="6"/>
      <c r="UTY636" s="6"/>
      <c r="UTZ636" s="6"/>
      <c r="UUA636" s="6"/>
      <c r="UUB636" s="6"/>
      <c r="UUC636" s="6"/>
      <c r="UUD636" s="6"/>
      <c r="UUE636" s="6"/>
      <c r="UUF636" s="6"/>
      <c r="UUG636" s="6"/>
      <c r="UUH636" s="6"/>
      <c r="UUI636" s="6"/>
      <c r="UUJ636" s="6"/>
      <c r="UUK636" s="6"/>
      <c r="UUL636" s="6"/>
      <c r="UUM636" s="6"/>
      <c r="UUN636" s="6"/>
      <c r="UUO636" s="6"/>
      <c r="UUP636" s="6"/>
      <c r="UUQ636" s="6"/>
      <c r="UUR636" s="6"/>
      <c r="UUS636" s="6"/>
      <c r="UUT636" s="6"/>
      <c r="UUU636" s="6"/>
      <c r="UUV636" s="6"/>
      <c r="UUW636" s="6"/>
      <c r="UUX636" s="6"/>
      <c r="UUY636" s="6"/>
      <c r="UUZ636" s="6"/>
      <c r="UVA636" s="6"/>
      <c r="UVB636" s="6"/>
      <c r="UVC636" s="6"/>
      <c r="UVD636" s="6"/>
      <c r="UVE636" s="6"/>
      <c r="UVF636" s="6"/>
      <c r="UVG636" s="6"/>
      <c r="UVH636" s="6"/>
      <c r="UVI636" s="6"/>
      <c r="UVJ636" s="6"/>
      <c r="UVK636" s="6"/>
      <c r="UVL636" s="6"/>
      <c r="UVM636" s="6"/>
      <c r="UVN636" s="6"/>
      <c r="UVO636" s="6"/>
      <c r="UVP636" s="6"/>
      <c r="UVQ636" s="6"/>
      <c r="UVR636" s="6"/>
      <c r="UVS636" s="6"/>
      <c r="UVT636" s="6"/>
      <c r="UVU636" s="6"/>
      <c r="UVV636" s="6"/>
      <c r="UVW636" s="6"/>
      <c r="UVX636" s="6"/>
      <c r="UVY636" s="6"/>
      <c r="UVZ636" s="6"/>
      <c r="UWA636" s="6"/>
      <c r="UWB636" s="6"/>
      <c r="UWC636" s="6"/>
      <c r="UWD636" s="6"/>
      <c r="UWE636" s="6"/>
      <c r="UWF636" s="6"/>
      <c r="UWG636" s="6"/>
      <c r="UWH636" s="6"/>
      <c r="UWI636" s="6"/>
      <c r="UWJ636" s="6"/>
      <c r="UWK636" s="6"/>
      <c r="UWL636" s="6"/>
      <c r="UWM636" s="6"/>
      <c r="UWN636" s="6"/>
      <c r="UWO636" s="6"/>
      <c r="UWP636" s="6"/>
      <c r="UWQ636" s="6"/>
      <c r="UWR636" s="6"/>
      <c r="UWS636" s="6"/>
      <c r="UWT636" s="6"/>
      <c r="UWU636" s="6"/>
      <c r="UWV636" s="6"/>
      <c r="UWW636" s="6"/>
      <c r="UWX636" s="6"/>
      <c r="UWY636" s="6"/>
      <c r="UWZ636" s="6"/>
      <c r="UXA636" s="6"/>
      <c r="UXB636" s="6"/>
      <c r="UXC636" s="6"/>
      <c r="UXD636" s="6"/>
      <c r="UXE636" s="6"/>
      <c r="UXF636" s="6"/>
      <c r="UXG636" s="6"/>
      <c r="UXH636" s="6"/>
      <c r="UXI636" s="6"/>
      <c r="UXJ636" s="6"/>
      <c r="UXK636" s="6"/>
      <c r="UXL636" s="6"/>
      <c r="UXM636" s="6"/>
      <c r="UXN636" s="6"/>
      <c r="UXO636" s="6"/>
      <c r="UXP636" s="6"/>
      <c r="UXQ636" s="6"/>
      <c r="UXR636" s="6"/>
      <c r="UXS636" s="6"/>
      <c r="UXT636" s="6"/>
      <c r="UXU636" s="6"/>
      <c r="UXV636" s="6"/>
      <c r="UXW636" s="6"/>
      <c r="UXX636" s="6"/>
      <c r="UXY636" s="6"/>
      <c r="UXZ636" s="6"/>
      <c r="UYA636" s="6"/>
      <c r="UYB636" s="6"/>
      <c r="UYC636" s="6"/>
      <c r="UYD636" s="6"/>
      <c r="UYE636" s="6"/>
      <c r="UYF636" s="6"/>
      <c r="UYG636" s="6"/>
      <c r="UYH636" s="6"/>
      <c r="UYI636" s="6"/>
      <c r="UYJ636" s="6"/>
      <c r="UYK636" s="6"/>
      <c r="UYL636" s="6"/>
      <c r="UYM636" s="6"/>
      <c r="UYN636" s="6"/>
      <c r="UYO636" s="6"/>
      <c r="UYP636" s="6"/>
      <c r="UYQ636" s="6"/>
      <c r="UYR636" s="6"/>
      <c r="UYS636" s="6"/>
      <c r="UYT636" s="6"/>
      <c r="UYU636" s="6"/>
      <c r="UYV636" s="6"/>
      <c r="UYW636" s="6"/>
      <c r="UYX636" s="6"/>
      <c r="UYY636" s="6"/>
      <c r="UYZ636" s="6"/>
      <c r="UZA636" s="6"/>
      <c r="UZB636" s="6"/>
      <c r="UZC636" s="6"/>
      <c r="UZD636" s="6"/>
      <c r="UZE636" s="6"/>
      <c r="UZF636" s="6"/>
      <c r="UZG636" s="6"/>
      <c r="UZH636" s="6"/>
      <c r="UZI636" s="6"/>
      <c r="UZJ636" s="6"/>
      <c r="UZK636" s="6"/>
      <c r="UZL636" s="6"/>
      <c r="UZM636" s="6"/>
      <c r="UZN636" s="6"/>
      <c r="UZO636" s="6"/>
      <c r="UZP636" s="6"/>
      <c r="UZQ636" s="6"/>
      <c r="UZR636" s="6"/>
      <c r="UZS636" s="6"/>
      <c r="UZT636" s="6"/>
      <c r="UZU636" s="6"/>
      <c r="UZV636" s="6"/>
      <c r="UZW636" s="6"/>
      <c r="UZX636" s="6"/>
      <c r="UZY636" s="6"/>
      <c r="UZZ636" s="6"/>
      <c r="VAA636" s="6"/>
      <c r="VAB636" s="6"/>
      <c r="VAC636" s="6"/>
      <c r="VAD636" s="6"/>
      <c r="VAE636" s="6"/>
      <c r="VAF636" s="6"/>
      <c r="VAG636" s="6"/>
      <c r="VAH636" s="6"/>
      <c r="VAI636" s="6"/>
      <c r="VAJ636" s="6"/>
      <c r="VAK636" s="6"/>
      <c r="VAL636" s="6"/>
      <c r="VAM636" s="6"/>
      <c r="VAN636" s="6"/>
      <c r="VAO636" s="6"/>
      <c r="VAP636" s="6"/>
      <c r="VAQ636" s="6"/>
      <c r="VAR636" s="6"/>
      <c r="VAS636" s="6"/>
      <c r="VAT636" s="6"/>
      <c r="VAU636" s="6"/>
      <c r="VAV636" s="6"/>
      <c r="VAW636" s="6"/>
      <c r="VAX636" s="6"/>
      <c r="VAY636" s="6"/>
      <c r="VAZ636" s="6"/>
      <c r="VBA636" s="6"/>
      <c r="VBB636" s="6"/>
      <c r="VBC636" s="6"/>
      <c r="VBD636" s="6"/>
      <c r="VBE636" s="6"/>
      <c r="VBF636" s="6"/>
      <c r="VBG636" s="6"/>
      <c r="VBH636" s="6"/>
      <c r="VBI636" s="6"/>
      <c r="VBJ636" s="6"/>
      <c r="VBK636" s="6"/>
      <c r="VBL636" s="6"/>
      <c r="VBM636" s="6"/>
      <c r="VBN636" s="6"/>
      <c r="VBO636" s="6"/>
      <c r="VBP636" s="6"/>
      <c r="VBQ636" s="6"/>
      <c r="VBR636" s="6"/>
      <c r="VBS636" s="6"/>
      <c r="VBT636" s="6"/>
      <c r="VBU636" s="6"/>
      <c r="VBV636" s="6"/>
      <c r="VBW636" s="6"/>
      <c r="VBX636" s="6"/>
      <c r="VBY636" s="6"/>
      <c r="VBZ636" s="6"/>
      <c r="VCA636" s="6"/>
      <c r="VCB636" s="6"/>
      <c r="VCC636" s="6"/>
      <c r="VCD636" s="6"/>
      <c r="VCE636" s="6"/>
      <c r="VCF636" s="6"/>
      <c r="VCG636" s="6"/>
      <c r="VCH636" s="6"/>
      <c r="VCI636" s="6"/>
      <c r="VCJ636" s="6"/>
      <c r="VCK636" s="6"/>
      <c r="VCL636" s="6"/>
      <c r="VCM636" s="6"/>
      <c r="VCN636" s="6"/>
      <c r="VCO636" s="6"/>
      <c r="VCP636" s="6"/>
      <c r="VCQ636" s="6"/>
      <c r="VCR636" s="6"/>
      <c r="VCS636" s="6"/>
      <c r="VCT636" s="6"/>
      <c r="VCU636" s="6"/>
      <c r="VCV636" s="6"/>
      <c r="VCW636" s="6"/>
      <c r="VCX636" s="6"/>
      <c r="VCY636" s="6"/>
      <c r="VCZ636" s="6"/>
      <c r="VDA636" s="6"/>
      <c r="VDB636" s="6"/>
      <c r="VDC636" s="6"/>
      <c r="VDD636" s="6"/>
      <c r="VDE636" s="6"/>
      <c r="VDF636" s="6"/>
      <c r="VDG636" s="6"/>
      <c r="VDH636" s="6"/>
      <c r="VDI636" s="6"/>
      <c r="VDJ636" s="6"/>
      <c r="VDK636" s="6"/>
      <c r="VDL636" s="6"/>
      <c r="VDM636" s="6"/>
      <c r="VDN636" s="6"/>
      <c r="VDO636" s="6"/>
      <c r="VDP636" s="6"/>
      <c r="VDQ636" s="6"/>
      <c r="VDR636" s="6"/>
      <c r="VDS636" s="6"/>
      <c r="VDT636" s="6"/>
      <c r="VDU636" s="6"/>
      <c r="VDV636" s="6"/>
      <c r="VDW636" s="6"/>
      <c r="VDX636" s="6"/>
      <c r="VDY636" s="6"/>
      <c r="VDZ636" s="6"/>
      <c r="VEA636" s="6"/>
      <c r="VEB636" s="6"/>
      <c r="VEC636" s="6"/>
      <c r="VED636" s="6"/>
      <c r="VEE636" s="6"/>
      <c r="VEF636" s="6"/>
      <c r="VEG636" s="6"/>
      <c r="VEH636" s="6"/>
      <c r="VEI636" s="6"/>
      <c r="VEJ636" s="6"/>
      <c r="VEK636" s="6"/>
      <c r="VEL636" s="6"/>
      <c r="VEM636" s="6"/>
      <c r="VEN636" s="6"/>
      <c r="VEO636" s="6"/>
      <c r="VEP636" s="6"/>
      <c r="VEQ636" s="6"/>
      <c r="VER636" s="6"/>
      <c r="VES636" s="6"/>
      <c r="VET636" s="6"/>
      <c r="VEU636" s="6"/>
      <c r="VEV636" s="6"/>
      <c r="VEW636" s="6"/>
      <c r="VEX636" s="6"/>
      <c r="VEY636" s="6"/>
      <c r="VEZ636" s="6"/>
      <c r="VFA636" s="6"/>
      <c r="VFB636" s="6"/>
      <c r="VFC636" s="6"/>
      <c r="VFD636" s="6"/>
      <c r="VFE636" s="6"/>
      <c r="VFF636" s="6"/>
      <c r="VFG636" s="6"/>
      <c r="VFH636" s="6"/>
      <c r="VFI636" s="6"/>
      <c r="VFJ636" s="6"/>
      <c r="VFK636" s="6"/>
      <c r="VFL636" s="6"/>
      <c r="VFM636" s="6"/>
      <c r="VFN636" s="6"/>
      <c r="VFO636" s="6"/>
      <c r="VFP636" s="6"/>
      <c r="VFQ636" s="6"/>
      <c r="VFR636" s="6"/>
      <c r="VFS636" s="6"/>
      <c r="VFT636" s="6"/>
      <c r="VFU636" s="6"/>
      <c r="VFV636" s="6"/>
      <c r="VFW636" s="6"/>
      <c r="VFX636" s="6"/>
      <c r="VFY636" s="6"/>
      <c r="VFZ636" s="6"/>
      <c r="VGA636" s="6"/>
      <c r="VGB636" s="6"/>
      <c r="VGC636" s="6"/>
      <c r="VGD636" s="6"/>
      <c r="VGE636" s="6"/>
      <c r="VGF636" s="6"/>
      <c r="VGG636" s="6"/>
      <c r="VGH636" s="6"/>
      <c r="VGI636" s="6"/>
      <c r="VGJ636" s="6"/>
      <c r="VGK636" s="6"/>
      <c r="VGL636" s="6"/>
      <c r="VGM636" s="6"/>
      <c r="VGN636" s="6"/>
      <c r="VGO636" s="6"/>
      <c r="VGP636" s="6"/>
      <c r="VGQ636" s="6"/>
      <c r="VGR636" s="6"/>
      <c r="VGS636" s="6"/>
      <c r="VGT636" s="6"/>
      <c r="VGU636" s="6"/>
      <c r="VGV636" s="6"/>
      <c r="VGW636" s="6"/>
      <c r="VGX636" s="6"/>
      <c r="VGY636" s="6"/>
      <c r="VGZ636" s="6"/>
      <c r="VHA636" s="6"/>
      <c r="VHB636" s="6"/>
      <c r="VHC636" s="6"/>
      <c r="VHD636" s="6"/>
      <c r="VHE636" s="6"/>
      <c r="VHF636" s="6"/>
      <c r="VHG636" s="6"/>
      <c r="VHH636" s="6"/>
      <c r="VHI636" s="6"/>
      <c r="VHJ636" s="6"/>
      <c r="VHK636" s="6"/>
      <c r="VHL636" s="6"/>
      <c r="VHM636" s="6"/>
      <c r="VHN636" s="6"/>
      <c r="VHO636" s="6"/>
      <c r="VHP636" s="6"/>
      <c r="VHQ636" s="6"/>
      <c r="VHR636" s="6"/>
      <c r="VHS636" s="6"/>
      <c r="VHT636" s="6"/>
      <c r="VHU636" s="6"/>
      <c r="VHV636" s="6"/>
      <c r="VHW636" s="6"/>
      <c r="VHX636" s="6"/>
      <c r="VHY636" s="6"/>
      <c r="VHZ636" s="6"/>
      <c r="VIA636" s="6"/>
      <c r="VIB636" s="6"/>
      <c r="VIC636" s="6"/>
      <c r="VID636" s="6"/>
      <c r="VIE636" s="6"/>
      <c r="VIF636" s="6"/>
      <c r="VIG636" s="6"/>
      <c r="VIH636" s="6"/>
      <c r="VII636" s="6"/>
      <c r="VIJ636" s="6"/>
      <c r="VIK636" s="6"/>
      <c r="VIL636" s="6"/>
      <c r="VIM636" s="6"/>
      <c r="VIN636" s="6"/>
      <c r="VIO636" s="6"/>
      <c r="VIP636" s="6"/>
      <c r="VIQ636" s="6"/>
      <c r="VIR636" s="6"/>
      <c r="VIS636" s="6"/>
      <c r="VIT636" s="6"/>
      <c r="VIU636" s="6"/>
      <c r="VIV636" s="6"/>
      <c r="VIW636" s="6"/>
      <c r="VIX636" s="6"/>
      <c r="VIY636" s="6"/>
      <c r="VIZ636" s="6"/>
      <c r="VJA636" s="6"/>
      <c r="VJB636" s="6"/>
      <c r="VJC636" s="6"/>
      <c r="VJD636" s="6"/>
      <c r="VJE636" s="6"/>
      <c r="VJF636" s="6"/>
      <c r="VJG636" s="6"/>
      <c r="VJH636" s="6"/>
      <c r="VJI636" s="6"/>
      <c r="VJJ636" s="6"/>
      <c r="VJK636" s="6"/>
      <c r="VJL636" s="6"/>
      <c r="VJM636" s="6"/>
      <c r="VJN636" s="6"/>
      <c r="VJO636" s="6"/>
      <c r="VJP636" s="6"/>
      <c r="VJQ636" s="6"/>
      <c r="VJR636" s="6"/>
      <c r="VJS636" s="6"/>
      <c r="VJT636" s="6"/>
      <c r="VJU636" s="6"/>
      <c r="VJV636" s="6"/>
      <c r="VJW636" s="6"/>
      <c r="VJX636" s="6"/>
      <c r="VJY636" s="6"/>
      <c r="VJZ636" s="6"/>
      <c r="VKA636" s="6"/>
      <c r="VKB636" s="6"/>
      <c r="VKC636" s="6"/>
      <c r="VKD636" s="6"/>
      <c r="VKE636" s="6"/>
      <c r="VKF636" s="6"/>
      <c r="VKG636" s="6"/>
      <c r="VKH636" s="6"/>
      <c r="VKI636" s="6"/>
      <c r="VKJ636" s="6"/>
      <c r="VKK636" s="6"/>
      <c r="VKL636" s="6"/>
      <c r="VKM636" s="6"/>
      <c r="VKN636" s="6"/>
      <c r="VKO636" s="6"/>
      <c r="VKP636" s="6"/>
      <c r="VKQ636" s="6"/>
      <c r="VKR636" s="6"/>
      <c r="VKS636" s="6"/>
      <c r="VKT636" s="6"/>
      <c r="VKU636" s="6"/>
      <c r="VKV636" s="6"/>
      <c r="VKW636" s="6"/>
      <c r="VKX636" s="6"/>
      <c r="VKY636" s="6"/>
      <c r="VKZ636" s="6"/>
      <c r="VLA636" s="6"/>
      <c r="VLB636" s="6"/>
      <c r="VLC636" s="6"/>
      <c r="VLD636" s="6"/>
      <c r="VLE636" s="6"/>
      <c r="VLF636" s="6"/>
      <c r="VLG636" s="6"/>
      <c r="VLH636" s="6"/>
      <c r="VLI636" s="6"/>
      <c r="VLJ636" s="6"/>
      <c r="VLK636" s="6"/>
      <c r="VLL636" s="6"/>
      <c r="VLM636" s="6"/>
      <c r="VLN636" s="6"/>
      <c r="VLO636" s="6"/>
      <c r="VLP636" s="6"/>
      <c r="VLQ636" s="6"/>
      <c r="VLR636" s="6"/>
      <c r="VLS636" s="6"/>
      <c r="VLT636" s="6"/>
      <c r="VLU636" s="6"/>
      <c r="VLV636" s="6"/>
      <c r="VLW636" s="6"/>
      <c r="VLX636" s="6"/>
      <c r="VLY636" s="6"/>
      <c r="VLZ636" s="6"/>
      <c r="VMA636" s="6"/>
      <c r="VMB636" s="6"/>
      <c r="VMC636" s="6"/>
      <c r="VMD636" s="6"/>
      <c r="VME636" s="6"/>
      <c r="VMF636" s="6"/>
      <c r="VMG636" s="6"/>
      <c r="VMH636" s="6"/>
      <c r="VMI636" s="6"/>
      <c r="VMJ636" s="6"/>
      <c r="VMK636" s="6"/>
      <c r="VML636" s="6"/>
      <c r="VMM636" s="6"/>
      <c r="VMN636" s="6"/>
      <c r="VMO636" s="6"/>
      <c r="VMP636" s="6"/>
      <c r="VMQ636" s="6"/>
      <c r="VMR636" s="6"/>
      <c r="VMS636" s="6"/>
      <c r="VMT636" s="6"/>
      <c r="VMU636" s="6"/>
      <c r="VMV636" s="6"/>
      <c r="VMW636" s="6"/>
      <c r="VMX636" s="6"/>
      <c r="VMY636" s="6"/>
      <c r="VMZ636" s="6"/>
      <c r="VNA636" s="6"/>
      <c r="VNB636" s="6"/>
      <c r="VNC636" s="6"/>
      <c r="VND636" s="6"/>
      <c r="VNE636" s="6"/>
      <c r="VNF636" s="6"/>
      <c r="VNG636" s="6"/>
      <c r="VNH636" s="6"/>
      <c r="VNI636" s="6"/>
      <c r="VNJ636" s="6"/>
      <c r="VNK636" s="6"/>
      <c r="VNL636" s="6"/>
      <c r="VNM636" s="6"/>
      <c r="VNN636" s="6"/>
      <c r="VNO636" s="6"/>
      <c r="VNP636" s="6"/>
      <c r="VNQ636" s="6"/>
      <c r="VNR636" s="6"/>
      <c r="VNS636" s="6"/>
      <c r="VNT636" s="6"/>
      <c r="VNU636" s="6"/>
      <c r="VNV636" s="6"/>
      <c r="VNW636" s="6"/>
      <c r="VNX636" s="6"/>
      <c r="VNY636" s="6"/>
      <c r="VNZ636" s="6"/>
      <c r="VOA636" s="6"/>
      <c r="VOB636" s="6"/>
      <c r="VOC636" s="6"/>
      <c r="VOD636" s="6"/>
      <c r="VOE636" s="6"/>
      <c r="VOF636" s="6"/>
      <c r="VOG636" s="6"/>
      <c r="VOH636" s="6"/>
      <c r="VOI636" s="6"/>
      <c r="VOJ636" s="6"/>
      <c r="VOK636" s="6"/>
      <c r="VOL636" s="6"/>
      <c r="VOM636" s="6"/>
      <c r="VON636" s="6"/>
      <c r="VOO636" s="6"/>
      <c r="VOP636" s="6"/>
      <c r="VOQ636" s="6"/>
      <c r="VOR636" s="6"/>
      <c r="VOS636" s="6"/>
      <c r="VOT636" s="6"/>
      <c r="VOU636" s="6"/>
      <c r="VOV636" s="6"/>
      <c r="VOW636" s="6"/>
      <c r="VOX636" s="6"/>
      <c r="VOY636" s="6"/>
      <c r="VOZ636" s="6"/>
      <c r="VPA636" s="6"/>
      <c r="VPB636" s="6"/>
      <c r="VPC636" s="6"/>
      <c r="VPD636" s="6"/>
      <c r="VPE636" s="6"/>
      <c r="VPF636" s="6"/>
      <c r="VPG636" s="6"/>
      <c r="VPH636" s="6"/>
      <c r="VPI636" s="6"/>
      <c r="VPJ636" s="6"/>
      <c r="VPK636" s="6"/>
      <c r="VPL636" s="6"/>
      <c r="VPM636" s="6"/>
      <c r="VPN636" s="6"/>
      <c r="VPO636" s="6"/>
      <c r="VPP636" s="6"/>
      <c r="VPQ636" s="6"/>
      <c r="VPR636" s="6"/>
      <c r="VPS636" s="6"/>
      <c r="VPT636" s="6"/>
      <c r="VPU636" s="6"/>
      <c r="VPV636" s="6"/>
      <c r="VPW636" s="6"/>
      <c r="VPX636" s="6"/>
      <c r="VPY636" s="6"/>
      <c r="VPZ636" s="6"/>
      <c r="VQA636" s="6"/>
      <c r="VQB636" s="6"/>
      <c r="VQC636" s="6"/>
      <c r="VQD636" s="6"/>
      <c r="VQE636" s="6"/>
      <c r="VQF636" s="6"/>
      <c r="VQG636" s="6"/>
      <c r="VQH636" s="6"/>
      <c r="VQI636" s="6"/>
      <c r="VQJ636" s="6"/>
      <c r="VQK636" s="6"/>
      <c r="VQL636" s="6"/>
      <c r="VQM636" s="6"/>
      <c r="VQN636" s="6"/>
      <c r="VQO636" s="6"/>
      <c r="VQP636" s="6"/>
      <c r="VQQ636" s="6"/>
      <c r="VQR636" s="6"/>
      <c r="VQS636" s="6"/>
      <c r="VQT636" s="6"/>
      <c r="VQU636" s="6"/>
      <c r="VQV636" s="6"/>
      <c r="VQW636" s="6"/>
      <c r="VQX636" s="6"/>
      <c r="VQY636" s="6"/>
      <c r="VQZ636" s="6"/>
      <c r="VRA636" s="6"/>
      <c r="VRB636" s="6"/>
      <c r="VRC636" s="6"/>
      <c r="VRD636" s="6"/>
      <c r="VRE636" s="6"/>
      <c r="VRF636" s="6"/>
      <c r="VRG636" s="6"/>
      <c r="VRH636" s="6"/>
      <c r="VRI636" s="6"/>
      <c r="VRJ636" s="6"/>
      <c r="VRK636" s="6"/>
      <c r="VRL636" s="6"/>
      <c r="VRM636" s="6"/>
      <c r="VRN636" s="6"/>
      <c r="VRO636" s="6"/>
      <c r="VRP636" s="6"/>
      <c r="VRQ636" s="6"/>
      <c r="VRR636" s="6"/>
      <c r="VRS636" s="6"/>
      <c r="VRT636" s="6"/>
      <c r="VRU636" s="6"/>
      <c r="VRV636" s="6"/>
      <c r="VRW636" s="6"/>
      <c r="VRX636" s="6"/>
      <c r="VRY636" s="6"/>
      <c r="VRZ636" s="6"/>
      <c r="VSA636" s="6"/>
      <c r="VSB636" s="6"/>
      <c r="VSC636" s="6"/>
      <c r="VSD636" s="6"/>
      <c r="VSE636" s="6"/>
      <c r="VSF636" s="6"/>
      <c r="VSG636" s="6"/>
      <c r="VSH636" s="6"/>
      <c r="VSI636" s="6"/>
      <c r="VSJ636" s="6"/>
      <c r="VSK636" s="6"/>
      <c r="VSL636" s="6"/>
      <c r="VSM636" s="6"/>
      <c r="VSN636" s="6"/>
      <c r="VSO636" s="6"/>
      <c r="VSP636" s="6"/>
      <c r="VSQ636" s="6"/>
      <c r="VSR636" s="6"/>
      <c r="VSS636" s="6"/>
      <c r="VST636" s="6"/>
      <c r="VSU636" s="6"/>
      <c r="VSV636" s="6"/>
      <c r="VSW636" s="6"/>
      <c r="VSX636" s="6"/>
      <c r="VSY636" s="6"/>
      <c r="VSZ636" s="6"/>
      <c r="VTA636" s="6"/>
      <c r="VTB636" s="6"/>
      <c r="VTC636" s="6"/>
      <c r="VTD636" s="6"/>
      <c r="VTE636" s="6"/>
      <c r="VTF636" s="6"/>
      <c r="VTG636" s="6"/>
      <c r="VTH636" s="6"/>
      <c r="VTI636" s="6"/>
      <c r="VTJ636" s="6"/>
      <c r="VTK636" s="6"/>
      <c r="VTL636" s="6"/>
      <c r="VTM636" s="6"/>
      <c r="VTN636" s="6"/>
      <c r="VTO636" s="6"/>
      <c r="VTP636" s="6"/>
      <c r="VTQ636" s="6"/>
      <c r="VTR636" s="6"/>
      <c r="VTS636" s="6"/>
      <c r="VTT636" s="6"/>
      <c r="VTU636" s="6"/>
      <c r="VTV636" s="6"/>
      <c r="VTW636" s="6"/>
      <c r="VTX636" s="6"/>
      <c r="VTY636" s="6"/>
      <c r="VTZ636" s="6"/>
      <c r="VUA636" s="6"/>
      <c r="VUB636" s="6"/>
      <c r="VUC636" s="6"/>
      <c r="VUD636" s="6"/>
      <c r="VUE636" s="6"/>
      <c r="VUF636" s="6"/>
      <c r="VUG636" s="6"/>
      <c r="VUH636" s="6"/>
      <c r="VUI636" s="6"/>
      <c r="VUJ636" s="6"/>
      <c r="VUK636" s="6"/>
      <c r="VUL636" s="6"/>
      <c r="VUM636" s="6"/>
      <c r="VUN636" s="6"/>
      <c r="VUO636" s="6"/>
      <c r="VUP636" s="6"/>
      <c r="VUQ636" s="6"/>
      <c r="VUR636" s="6"/>
      <c r="VUS636" s="6"/>
      <c r="VUT636" s="6"/>
      <c r="VUU636" s="6"/>
      <c r="VUV636" s="6"/>
      <c r="VUW636" s="6"/>
      <c r="VUX636" s="6"/>
      <c r="VUY636" s="6"/>
      <c r="VUZ636" s="6"/>
      <c r="VVA636" s="6"/>
      <c r="VVB636" s="6"/>
      <c r="VVC636" s="6"/>
      <c r="VVD636" s="6"/>
      <c r="VVE636" s="6"/>
      <c r="VVF636" s="6"/>
      <c r="VVG636" s="6"/>
      <c r="VVH636" s="6"/>
      <c r="VVI636" s="6"/>
      <c r="VVJ636" s="6"/>
      <c r="VVK636" s="6"/>
      <c r="VVL636" s="6"/>
      <c r="VVM636" s="6"/>
      <c r="VVN636" s="6"/>
      <c r="VVO636" s="6"/>
      <c r="VVP636" s="6"/>
      <c r="VVQ636" s="6"/>
      <c r="VVR636" s="6"/>
      <c r="VVS636" s="6"/>
      <c r="VVT636" s="6"/>
      <c r="VVU636" s="6"/>
      <c r="VVV636" s="6"/>
      <c r="VVW636" s="6"/>
      <c r="VVX636" s="6"/>
      <c r="VVY636" s="6"/>
      <c r="VVZ636" s="6"/>
      <c r="VWA636" s="6"/>
      <c r="VWB636" s="6"/>
      <c r="VWC636" s="6"/>
      <c r="VWD636" s="6"/>
      <c r="VWE636" s="6"/>
      <c r="VWF636" s="6"/>
      <c r="VWG636" s="6"/>
      <c r="VWH636" s="6"/>
      <c r="VWI636" s="6"/>
      <c r="VWJ636" s="6"/>
      <c r="VWK636" s="6"/>
      <c r="VWL636" s="6"/>
      <c r="VWM636" s="6"/>
      <c r="VWN636" s="6"/>
      <c r="VWO636" s="6"/>
      <c r="VWP636" s="6"/>
      <c r="VWQ636" s="6"/>
      <c r="VWR636" s="6"/>
      <c r="VWS636" s="6"/>
      <c r="VWT636" s="6"/>
      <c r="VWU636" s="6"/>
      <c r="VWV636" s="6"/>
      <c r="VWW636" s="6"/>
      <c r="VWX636" s="6"/>
      <c r="VWY636" s="6"/>
      <c r="VWZ636" s="6"/>
      <c r="VXA636" s="6"/>
      <c r="VXB636" s="6"/>
      <c r="VXC636" s="6"/>
      <c r="VXD636" s="6"/>
      <c r="VXE636" s="6"/>
      <c r="VXF636" s="6"/>
      <c r="VXG636" s="6"/>
      <c r="VXH636" s="6"/>
      <c r="VXI636" s="6"/>
      <c r="VXJ636" s="6"/>
      <c r="VXK636" s="6"/>
      <c r="VXL636" s="6"/>
      <c r="VXM636" s="6"/>
      <c r="VXN636" s="6"/>
      <c r="VXO636" s="6"/>
      <c r="VXP636" s="6"/>
      <c r="VXQ636" s="6"/>
      <c r="VXR636" s="6"/>
      <c r="VXS636" s="6"/>
      <c r="VXT636" s="6"/>
      <c r="VXU636" s="6"/>
      <c r="VXV636" s="6"/>
      <c r="VXW636" s="6"/>
      <c r="VXX636" s="6"/>
      <c r="VXY636" s="6"/>
      <c r="VXZ636" s="6"/>
      <c r="VYA636" s="6"/>
      <c r="VYB636" s="6"/>
      <c r="VYC636" s="6"/>
      <c r="VYD636" s="6"/>
      <c r="VYE636" s="6"/>
      <c r="VYF636" s="6"/>
      <c r="VYG636" s="6"/>
      <c r="VYH636" s="6"/>
      <c r="VYI636" s="6"/>
      <c r="VYJ636" s="6"/>
      <c r="VYK636" s="6"/>
      <c r="VYL636" s="6"/>
      <c r="VYM636" s="6"/>
      <c r="VYN636" s="6"/>
      <c r="VYO636" s="6"/>
      <c r="VYP636" s="6"/>
      <c r="VYQ636" s="6"/>
      <c r="VYR636" s="6"/>
      <c r="VYS636" s="6"/>
      <c r="VYT636" s="6"/>
      <c r="VYU636" s="6"/>
      <c r="VYV636" s="6"/>
      <c r="VYW636" s="6"/>
      <c r="VYX636" s="6"/>
      <c r="VYY636" s="6"/>
      <c r="VYZ636" s="6"/>
      <c r="VZA636" s="6"/>
      <c r="VZB636" s="6"/>
      <c r="VZC636" s="6"/>
      <c r="VZD636" s="6"/>
      <c r="VZE636" s="6"/>
      <c r="VZF636" s="6"/>
      <c r="VZG636" s="6"/>
      <c r="VZH636" s="6"/>
      <c r="VZI636" s="6"/>
      <c r="VZJ636" s="6"/>
      <c r="VZK636" s="6"/>
      <c r="VZL636" s="6"/>
      <c r="VZM636" s="6"/>
      <c r="VZN636" s="6"/>
      <c r="VZO636" s="6"/>
      <c r="VZP636" s="6"/>
      <c r="VZQ636" s="6"/>
      <c r="VZR636" s="6"/>
      <c r="VZS636" s="6"/>
      <c r="VZT636" s="6"/>
      <c r="VZU636" s="6"/>
      <c r="VZV636" s="6"/>
      <c r="VZW636" s="6"/>
      <c r="VZX636" s="6"/>
      <c r="VZY636" s="6"/>
      <c r="VZZ636" s="6"/>
      <c r="WAA636" s="6"/>
      <c r="WAB636" s="6"/>
      <c r="WAC636" s="6"/>
      <c r="WAD636" s="6"/>
      <c r="WAE636" s="6"/>
      <c r="WAF636" s="6"/>
      <c r="WAG636" s="6"/>
      <c r="WAH636" s="6"/>
      <c r="WAI636" s="6"/>
      <c r="WAJ636" s="6"/>
      <c r="WAK636" s="6"/>
      <c r="WAL636" s="6"/>
      <c r="WAM636" s="6"/>
      <c r="WAN636" s="6"/>
      <c r="WAO636" s="6"/>
      <c r="WAP636" s="6"/>
      <c r="WAQ636" s="6"/>
      <c r="WAR636" s="6"/>
      <c r="WAS636" s="6"/>
      <c r="WAT636" s="6"/>
      <c r="WAU636" s="6"/>
      <c r="WAV636" s="6"/>
      <c r="WAW636" s="6"/>
      <c r="WAX636" s="6"/>
      <c r="WAY636" s="6"/>
      <c r="WAZ636" s="6"/>
      <c r="WBA636" s="6"/>
      <c r="WBB636" s="6"/>
      <c r="WBC636" s="6"/>
      <c r="WBD636" s="6"/>
      <c r="WBE636" s="6"/>
      <c r="WBF636" s="6"/>
      <c r="WBG636" s="6"/>
      <c r="WBH636" s="6"/>
      <c r="WBI636" s="6"/>
      <c r="WBJ636" s="6"/>
      <c r="WBK636" s="6"/>
      <c r="WBL636" s="6"/>
      <c r="WBM636" s="6"/>
      <c r="WBN636" s="6"/>
      <c r="WBO636" s="6"/>
      <c r="WBP636" s="6"/>
      <c r="WBQ636" s="6"/>
      <c r="WBR636" s="6"/>
      <c r="WBS636" s="6"/>
      <c r="WBT636" s="6"/>
      <c r="WBU636" s="6"/>
      <c r="WBV636" s="6"/>
      <c r="WBW636" s="6"/>
      <c r="WBX636" s="6"/>
      <c r="WBY636" s="6"/>
      <c r="WBZ636" s="6"/>
      <c r="WCA636" s="6"/>
      <c r="WCB636" s="6"/>
      <c r="WCC636" s="6"/>
      <c r="WCD636" s="6"/>
      <c r="WCE636" s="6"/>
      <c r="WCF636" s="6"/>
      <c r="WCG636" s="6"/>
      <c r="WCH636" s="6"/>
      <c r="WCI636" s="6"/>
      <c r="WCJ636" s="6"/>
      <c r="WCK636" s="6"/>
      <c r="WCL636" s="6"/>
      <c r="WCM636" s="6"/>
      <c r="WCN636" s="6"/>
      <c r="WCO636" s="6"/>
      <c r="WCP636" s="6"/>
      <c r="WCQ636" s="6"/>
      <c r="WCR636" s="6"/>
      <c r="WCS636" s="6"/>
      <c r="WCT636" s="6"/>
      <c r="WCU636" s="6"/>
      <c r="WCV636" s="6"/>
      <c r="WCW636" s="6"/>
      <c r="WCX636" s="6"/>
      <c r="WCY636" s="6"/>
      <c r="WCZ636" s="6"/>
      <c r="WDA636" s="6"/>
      <c r="WDB636" s="6"/>
      <c r="WDC636" s="6"/>
      <c r="WDD636" s="6"/>
      <c r="WDE636" s="6"/>
      <c r="WDF636" s="6"/>
      <c r="WDG636" s="6"/>
      <c r="WDH636" s="6"/>
      <c r="WDI636" s="6"/>
      <c r="WDJ636" s="6"/>
      <c r="WDK636" s="6"/>
      <c r="WDL636" s="6"/>
      <c r="WDM636" s="6"/>
      <c r="WDN636" s="6"/>
      <c r="WDO636" s="6"/>
      <c r="WDP636" s="6"/>
      <c r="WDQ636" s="6"/>
      <c r="WDR636" s="6"/>
      <c r="WDS636" s="6"/>
      <c r="WDT636" s="6"/>
      <c r="WDU636" s="6"/>
      <c r="WDV636" s="6"/>
      <c r="WDW636" s="6"/>
      <c r="WDX636" s="6"/>
      <c r="WDY636" s="6"/>
      <c r="WDZ636" s="6"/>
      <c r="WEA636" s="6"/>
      <c r="WEB636" s="6"/>
      <c r="WEC636" s="6"/>
      <c r="WED636" s="6"/>
      <c r="WEE636" s="6"/>
      <c r="WEF636" s="6"/>
      <c r="WEG636" s="6"/>
      <c r="WEH636" s="6"/>
      <c r="WEI636" s="6"/>
      <c r="WEJ636" s="6"/>
      <c r="WEK636" s="6"/>
      <c r="WEL636" s="6"/>
      <c r="WEM636" s="6"/>
      <c r="WEN636" s="6"/>
      <c r="WEO636" s="6"/>
      <c r="WEP636" s="6"/>
      <c r="WEQ636" s="6"/>
      <c r="WER636" s="6"/>
      <c r="WES636" s="6"/>
      <c r="WET636" s="6"/>
      <c r="WEU636" s="6"/>
      <c r="WEV636" s="6"/>
      <c r="WEW636" s="6"/>
      <c r="WEX636" s="6"/>
      <c r="WEY636" s="6"/>
      <c r="WEZ636" s="6"/>
      <c r="WFA636" s="6"/>
      <c r="WFB636" s="6"/>
      <c r="WFC636" s="6"/>
      <c r="WFD636" s="6"/>
      <c r="WFE636" s="6"/>
      <c r="WFF636" s="6"/>
      <c r="WFG636" s="6"/>
      <c r="WFH636" s="6"/>
      <c r="WFI636" s="6"/>
      <c r="WFJ636" s="6"/>
      <c r="WFK636" s="6"/>
      <c r="WFL636" s="6"/>
      <c r="WFM636" s="6"/>
      <c r="WFN636" s="6"/>
      <c r="WFO636" s="6"/>
      <c r="WFP636" s="6"/>
      <c r="WFQ636" s="6"/>
      <c r="WFR636" s="6"/>
      <c r="WFS636" s="6"/>
      <c r="WFT636" s="6"/>
      <c r="WFU636" s="6"/>
      <c r="WFV636" s="6"/>
      <c r="WFW636" s="6"/>
      <c r="WFX636" s="6"/>
      <c r="WFY636" s="6"/>
      <c r="WFZ636" s="6"/>
      <c r="WGA636" s="6"/>
      <c r="WGB636" s="6"/>
      <c r="WGC636" s="6"/>
      <c r="WGD636" s="6"/>
      <c r="WGE636" s="6"/>
      <c r="WGF636" s="6"/>
      <c r="WGG636" s="6"/>
      <c r="WGH636" s="6"/>
      <c r="WGI636" s="6"/>
      <c r="WGJ636" s="6"/>
      <c r="WGK636" s="6"/>
      <c r="WGL636" s="6"/>
      <c r="WGM636" s="6"/>
      <c r="WGN636" s="6"/>
      <c r="WGO636" s="6"/>
      <c r="WGP636" s="6"/>
      <c r="WGQ636" s="6"/>
      <c r="WGR636" s="6"/>
      <c r="WGS636" s="6"/>
      <c r="WGT636" s="6"/>
      <c r="WGU636" s="6"/>
      <c r="WGV636" s="6"/>
      <c r="WGW636" s="6"/>
      <c r="WGX636" s="6"/>
      <c r="WGY636" s="6"/>
      <c r="WGZ636" s="6"/>
      <c r="WHA636" s="6"/>
      <c r="WHB636" s="6"/>
      <c r="WHC636" s="6"/>
      <c r="WHD636" s="6"/>
      <c r="WHE636" s="6"/>
      <c r="WHF636" s="6"/>
      <c r="WHG636" s="6"/>
      <c r="WHH636" s="6"/>
      <c r="WHI636" s="6"/>
      <c r="WHJ636" s="6"/>
      <c r="WHK636" s="6"/>
      <c r="WHL636" s="6"/>
      <c r="WHM636" s="6"/>
      <c r="WHN636" s="6"/>
      <c r="WHO636" s="6"/>
      <c r="WHP636" s="6"/>
      <c r="WHQ636" s="6"/>
      <c r="WHR636" s="6"/>
      <c r="WHS636" s="6"/>
      <c r="WHT636" s="6"/>
      <c r="WHU636" s="6"/>
      <c r="WHV636" s="6"/>
      <c r="WHW636" s="6"/>
      <c r="WHX636" s="6"/>
      <c r="WHY636" s="6"/>
      <c r="WHZ636" s="6"/>
      <c r="WIA636" s="6"/>
      <c r="WIB636" s="6"/>
      <c r="WIC636" s="6"/>
      <c r="WID636" s="6"/>
      <c r="WIE636" s="6"/>
      <c r="WIF636" s="6"/>
      <c r="WIG636" s="6"/>
      <c r="WIH636" s="6"/>
      <c r="WII636" s="6"/>
      <c r="WIJ636" s="6"/>
      <c r="WIK636" s="6"/>
      <c r="WIL636" s="6"/>
      <c r="WIM636" s="6"/>
      <c r="WIN636" s="6"/>
      <c r="WIO636" s="6"/>
      <c r="WIP636" s="6"/>
      <c r="WIQ636" s="6"/>
      <c r="WIR636" s="6"/>
      <c r="WIS636" s="6"/>
      <c r="WIT636" s="6"/>
      <c r="WIU636" s="6"/>
      <c r="WIV636" s="6"/>
      <c r="WIW636" s="6"/>
      <c r="WIX636" s="6"/>
      <c r="WIY636" s="6"/>
      <c r="WIZ636" s="6"/>
      <c r="WJA636" s="6"/>
      <c r="WJB636" s="6"/>
      <c r="WJC636" s="6"/>
      <c r="WJD636" s="6"/>
      <c r="WJE636" s="6"/>
      <c r="WJF636" s="6"/>
      <c r="WJG636" s="6"/>
      <c r="WJH636" s="6"/>
      <c r="WJI636" s="6"/>
      <c r="WJJ636" s="6"/>
      <c r="WJK636" s="6"/>
      <c r="WJL636" s="6"/>
      <c r="WJM636" s="6"/>
      <c r="WJN636" s="6"/>
      <c r="WJO636" s="6"/>
      <c r="WJP636" s="6"/>
      <c r="WJQ636" s="6"/>
      <c r="WJR636" s="6"/>
      <c r="WJS636" s="6"/>
      <c r="WJT636" s="6"/>
      <c r="WJU636" s="6"/>
      <c r="WJV636" s="6"/>
      <c r="WJW636" s="6"/>
      <c r="WJX636" s="6"/>
      <c r="WJY636" s="6"/>
      <c r="WJZ636" s="6"/>
      <c r="WKA636" s="6"/>
      <c r="WKB636" s="6"/>
      <c r="WKC636" s="6"/>
      <c r="WKD636" s="6"/>
      <c r="WKE636" s="6"/>
      <c r="WKF636" s="6"/>
      <c r="WKG636" s="6"/>
      <c r="WKH636" s="6"/>
      <c r="WKI636" s="6"/>
      <c r="WKJ636" s="6"/>
      <c r="WKK636" s="6"/>
      <c r="WKL636" s="6"/>
      <c r="WKM636" s="6"/>
      <c r="WKN636" s="6"/>
      <c r="WKO636" s="6"/>
      <c r="WKP636" s="6"/>
      <c r="WKQ636" s="6"/>
      <c r="WKR636" s="6"/>
      <c r="WKS636" s="6"/>
      <c r="WKT636" s="6"/>
      <c r="WKU636" s="6"/>
      <c r="WKV636" s="6"/>
      <c r="WKW636" s="6"/>
      <c r="WKX636" s="6"/>
      <c r="WKY636" s="6"/>
      <c r="WKZ636" s="6"/>
      <c r="WLA636" s="6"/>
      <c r="WLB636" s="6"/>
      <c r="WLC636" s="6"/>
      <c r="WLD636" s="6"/>
      <c r="WLE636" s="6"/>
      <c r="WLF636" s="6"/>
      <c r="WLG636" s="6"/>
      <c r="WLH636" s="6"/>
      <c r="WLI636" s="6"/>
      <c r="WLJ636" s="6"/>
      <c r="WLK636" s="6"/>
      <c r="WLL636" s="6"/>
      <c r="WLM636" s="6"/>
      <c r="WLN636" s="6"/>
      <c r="WLO636" s="6"/>
      <c r="WLP636" s="6"/>
      <c r="WLQ636" s="6"/>
      <c r="WLR636" s="6"/>
      <c r="WLS636" s="6"/>
      <c r="WLT636" s="6"/>
      <c r="WLU636" s="6"/>
      <c r="WLV636" s="6"/>
      <c r="WLW636" s="6"/>
      <c r="WLX636" s="6"/>
      <c r="WLY636" s="6"/>
      <c r="WLZ636" s="6"/>
      <c r="WMA636" s="6"/>
      <c r="WMB636" s="6"/>
      <c r="WMC636" s="6"/>
      <c r="WMD636" s="6"/>
      <c r="WME636" s="6"/>
      <c r="WMF636" s="6"/>
      <c r="WMG636" s="6"/>
      <c r="WMH636" s="6"/>
      <c r="WMI636" s="6"/>
      <c r="WMJ636" s="6"/>
      <c r="WMK636" s="6"/>
      <c r="WML636" s="6"/>
      <c r="WMM636" s="6"/>
      <c r="WMN636" s="6"/>
      <c r="WMO636" s="6"/>
      <c r="WMP636" s="6"/>
      <c r="WMQ636" s="6"/>
      <c r="WMR636" s="6"/>
      <c r="WMS636" s="6"/>
      <c r="WMT636" s="6"/>
      <c r="WMU636" s="6"/>
      <c r="WMV636" s="6"/>
      <c r="WMW636" s="6"/>
      <c r="WMX636" s="6"/>
      <c r="WMY636" s="6"/>
      <c r="WMZ636" s="6"/>
      <c r="WNA636" s="6"/>
      <c r="WNB636" s="6"/>
      <c r="WNC636" s="6"/>
      <c r="WND636" s="6"/>
      <c r="WNE636" s="6"/>
      <c r="WNF636" s="6"/>
      <c r="WNG636" s="6"/>
      <c r="WNH636" s="6"/>
      <c r="WNI636" s="6"/>
      <c r="WNJ636" s="6"/>
      <c r="WNK636" s="6"/>
      <c r="WNL636" s="6"/>
      <c r="WNM636" s="6"/>
      <c r="WNN636" s="6"/>
      <c r="WNO636" s="6"/>
      <c r="WNP636" s="6"/>
      <c r="WNQ636" s="6"/>
      <c r="WNR636" s="6"/>
      <c r="WNS636" s="6"/>
      <c r="WNT636" s="6"/>
      <c r="WNU636" s="6"/>
      <c r="WNV636" s="6"/>
      <c r="WNW636" s="6"/>
      <c r="WNX636" s="6"/>
      <c r="WNY636" s="6"/>
      <c r="WNZ636" s="6"/>
      <c r="WOA636" s="6"/>
      <c r="WOB636" s="6"/>
      <c r="WOC636" s="6"/>
      <c r="WOD636" s="6"/>
      <c r="WOE636" s="6"/>
      <c r="WOF636" s="6"/>
      <c r="WOG636" s="6"/>
      <c r="WOH636" s="6"/>
      <c r="WOI636" s="6"/>
      <c r="WOJ636" s="6"/>
      <c r="WOK636" s="6"/>
      <c r="WOL636" s="6"/>
      <c r="WOM636" s="6"/>
      <c r="WON636" s="6"/>
      <c r="WOO636" s="6"/>
      <c r="WOP636" s="6"/>
      <c r="WOQ636" s="6"/>
      <c r="WOR636" s="6"/>
      <c r="WOS636" s="6"/>
      <c r="WOT636" s="6"/>
      <c r="WOU636" s="6"/>
      <c r="WOV636" s="6"/>
      <c r="WOW636" s="6"/>
      <c r="WOX636" s="6"/>
      <c r="WOY636" s="6"/>
      <c r="WOZ636" s="6"/>
      <c r="WPA636" s="6"/>
      <c r="WPB636" s="6"/>
      <c r="WPC636" s="6"/>
      <c r="WPD636" s="6"/>
      <c r="WPE636" s="6"/>
      <c r="WPF636" s="6"/>
      <c r="WPG636" s="6"/>
      <c r="WPH636" s="6"/>
      <c r="WPI636" s="6"/>
      <c r="WPJ636" s="6"/>
      <c r="WPK636" s="6"/>
      <c r="WPL636" s="6"/>
      <c r="WPM636" s="6"/>
      <c r="WPN636" s="6"/>
      <c r="WPO636" s="6"/>
      <c r="WPP636" s="6"/>
      <c r="WPQ636" s="6"/>
      <c r="WPR636" s="6"/>
      <c r="WPS636" s="6"/>
      <c r="WPT636" s="6"/>
      <c r="WPU636" s="6"/>
      <c r="WPV636" s="6"/>
      <c r="WPW636" s="6"/>
      <c r="WPX636" s="6"/>
      <c r="WPY636" s="6"/>
      <c r="WPZ636" s="6"/>
      <c r="WQA636" s="6"/>
      <c r="WQB636" s="6"/>
      <c r="WQC636" s="6"/>
      <c r="WQD636" s="6"/>
      <c r="WQE636" s="6"/>
      <c r="WQF636" s="6"/>
      <c r="WQG636" s="6"/>
      <c r="WQH636" s="6"/>
      <c r="WQI636" s="6"/>
      <c r="WQJ636" s="6"/>
      <c r="WQK636" s="6"/>
      <c r="WQL636" s="6"/>
      <c r="WQM636" s="6"/>
      <c r="WQN636" s="6"/>
      <c r="WQO636" s="6"/>
      <c r="WQP636" s="6"/>
      <c r="WQQ636" s="6"/>
      <c r="WQR636" s="6"/>
      <c r="WQS636" s="6"/>
      <c r="WQT636" s="6"/>
      <c r="WQU636" s="6"/>
      <c r="WQV636" s="6"/>
      <c r="WQW636" s="6"/>
      <c r="WQX636" s="6"/>
      <c r="WQY636" s="6"/>
      <c r="WQZ636" s="6"/>
      <c r="WRA636" s="6"/>
      <c r="WRB636" s="6"/>
      <c r="WRC636" s="6"/>
      <c r="WRD636" s="6"/>
      <c r="WRE636" s="6"/>
      <c r="WRF636" s="6"/>
      <c r="WRG636" s="6"/>
      <c r="WRH636" s="6"/>
      <c r="WRI636" s="6"/>
      <c r="WRJ636" s="6"/>
      <c r="WRK636" s="6"/>
      <c r="WRL636" s="6"/>
      <c r="WRM636" s="6"/>
      <c r="WRN636" s="6"/>
      <c r="WRO636" s="6"/>
      <c r="WRP636" s="6"/>
      <c r="WRQ636" s="6"/>
      <c r="WRR636" s="6"/>
      <c r="WRS636" s="6"/>
      <c r="WRT636" s="6"/>
      <c r="WRU636" s="6"/>
      <c r="WRV636" s="6"/>
      <c r="WRW636" s="6"/>
      <c r="WRX636" s="6"/>
      <c r="WRY636" s="6"/>
      <c r="WRZ636" s="6"/>
      <c r="WSA636" s="6"/>
      <c r="WSB636" s="6"/>
      <c r="WSC636" s="6"/>
      <c r="WSD636" s="6"/>
      <c r="WSE636" s="6"/>
      <c r="WSF636" s="6"/>
      <c r="WSG636" s="6"/>
      <c r="WSH636" s="6"/>
      <c r="WSI636" s="6"/>
      <c r="WSJ636" s="6"/>
      <c r="WSK636" s="6"/>
      <c r="WSL636" s="6"/>
      <c r="WSM636" s="6"/>
      <c r="WSN636" s="6"/>
      <c r="WSO636" s="6"/>
      <c r="WSP636" s="6"/>
      <c r="WSQ636" s="6"/>
      <c r="WSR636" s="6"/>
      <c r="WSS636" s="6"/>
      <c r="WST636" s="6"/>
      <c r="WSU636" s="6"/>
      <c r="WSV636" s="6"/>
      <c r="WSW636" s="6"/>
      <c r="WSX636" s="6"/>
      <c r="WSY636" s="6"/>
      <c r="WSZ636" s="6"/>
      <c r="WTA636" s="6"/>
      <c r="WTB636" s="6"/>
      <c r="WTC636" s="6"/>
      <c r="WTD636" s="6"/>
      <c r="WTE636" s="6"/>
      <c r="WTF636" s="6"/>
      <c r="WTG636" s="6"/>
      <c r="WTH636" s="6"/>
      <c r="WTI636" s="6"/>
      <c r="WTJ636" s="6"/>
      <c r="WTK636" s="6"/>
      <c r="WTL636" s="6"/>
      <c r="WTM636" s="6"/>
      <c r="WTN636" s="6"/>
      <c r="WTO636" s="6"/>
      <c r="WTP636" s="6"/>
      <c r="WTQ636" s="6"/>
      <c r="WTR636" s="6"/>
      <c r="WTS636" s="6"/>
      <c r="WTT636" s="6"/>
      <c r="WTU636" s="6"/>
      <c r="WTV636" s="6"/>
      <c r="WTW636" s="6"/>
      <c r="WTX636" s="6"/>
      <c r="WTY636" s="6"/>
      <c r="WTZ636" s="6"/>
      <c r="WUA636" s="6"/>
      <c r="WUB636" s="6"/>
      <c r="WUC636" s="6"/>
      <c r="WUD636" s="6"/>
      <c r="WUE636" s="6"/>
      <c r="WUF636" s="6"/>
      <c r="WUG636" s="6"/>
      <c r="WUH636" s="6"/>
      <c r="WUI636" s="6"/>
      <c r="WUJ636" s="6"/>
      <c r="WUK636" s="6"/>
      <c r="WUL636" s="6"/>
      <c r="WUM636" s="6"/>
      <c r="WUN636" s="6"/>
      <c r="WUO636" s="6"/>
      <c r="WUP636" s="6"/>
      <c r="WUQ636" s="6"/>
      <c r="WUR636" s="6"/>
      <c r="WUS636" s="6"/>
      <c r="WUT636" s="6"/>
      <c r="WUU636" s="6"/>
      <c r="WUV636" s="6"/>
      <c r="WUW636" s="6"/>
      <c r="WUX636" s="6"/>
      <c r="WUY636" s="6"/>
      <c r="WUZ636" s="6"/>
      <c r="WVA636" s="6"/>
      <c r="WVB636" s="6"/>
      <c r="WVC636" s="6"/>
      <c r="WVD636" s="6"/>
      <c r="WVE636" s="6"/>
      <c r="WVF636" s="6"/>
      <c r="WVG636" s="6"/>
      <c r="WVH636" s="6"/>
      <c r="WVI636" s="6"/>
      <c r="WVJ636" s="6"/>
      <c r="WVK636" s="6"/>
      <c r="WVL636" s="6"/>
      <c r="WVM636" s="6"/>
      <c r="WVN636" s="6"/>
      <c r="WVO636" s="6"/>
      <c r="WVP636" s="6"/>
      <c r="WVQ636" s="6"/>
      <c r="WVR636" s="6"/>
      <c r="WVS636" s="6"/>
      <c r="WVT636" s="6"/>
      <c r="WVU636" s="6"/>
      <c r="WVV636" s="6"/>
      <c r="WVW636" s="6"/>
      <c r="WVX636" s="6"/>
      <c r="WVY636" s="6"/>
      <c r="WVZ636" s="6"/>
      <c r="WWA636" s="6"/>
      <c r="WWB636" s="6"/>
      <c r="WWC636" s="6"/>
      <c r="WWD636" s="6"/>
      <c r="WWE636" s="6"/>
      <c r="WWF636" s="6"/>
      <c r="WWG636" s="6"/>
      <c r="WWH636" s="6"/>
      <c r="WWI636" s="6"/>
      <c r="WWJ636" s="6"/>
      <c r="WWK636" s="6"/>
      <c r="WWL636" s="6"/>
      <c r="WWM636" s="6"/>
      <c r="WWN636" s="6"/>
      <c r="WWO636" s="6"/>
      <c r="WWP636" s="6"/>
      <c r="WWQ636" s="6"/>
      <c r="WWR636" s="6"/>
      <c r="WWS636" s="6"/>
      <c r="WWT636" s="6"/>
      <c r="WWU636" s="6"/>
      <c r="WWV636" s="6"/>
      <c r="WWW636" s="6"/>
      <c r="WWX636" s="6"/>
      <c r="WWY636" s="6"/>
      <c r="WWZ636" s="6"/>
      <c r="WXA636" s="6"/>
      <c r="WXB636" s="6"/>
      <c r="WXC636" s="6"/>
      <c r="WXD636" s="6"/>
      <c r="WXE636" s="6"/>
      <c r="WXF636" s="6"/>
      <c r="WXG636" s="6"/>
      <c r="WXH636" s="6"/>
      <c r="WXI636" s="6"/>
      <c r="WXJ636" s="6"/>
      <c r="WXK636" s="6"/>
      <c r="WXL636" s="6"/>
      <c r="WXM636" s="6"/>
      <c r="WXN636" s="6"/>
      <c r="WXO636" s="6"/>
      <c r="WXP636" s="6"/>
      <c r="WXQ636" s="6"/>
    </row>
    <row r="637" spans="1:16189" s="2" customFormat="1">
      <c r="A637" s="196"/>
      <c r="B637" s="196"/>
      <c r="C637" s="196"/>
      <c r="D637" s="857"/>
      <c r="E637" s="857"/>
      <c r="F637" s="857"/>
      <c r="G637" s="857"/>
      <c r="H637" s="546"/>
      <c r="I637" s="883"/>
      <c r="J637" s="196"/>
      <c r="K637" s="196"/>
      <c r="L637" s="196"/>
      <c r="M637" s="196"/>
      <c r="N637" s="196"/>
      <c r="O637" s="884"/>
      <c r="P637" s="196"/>
      <c r="Q637" s="196"/>
      <c r="R637" s="884"/>
      <c r="S637" s="196"/>
      <c r="T637" s="196"/>
      <c r="U637" s="196"/>
      <c r="V637" s="196"/>
      <c r="W637" s="196"/>
      <c r="X637" s="196"/>
      <c r="Y637" s="196"/>
      <c r="Z637" s="196"/>
      <c r="AA637" s="196"/>
      <c r="AB637" s="196"/>
      <c r="AC637" s="196"/>
      <c r="AD637" s="196"/>
      <c r="AE637" s="196"/>
      <c r="AF637" s="196"/>
      <c r="AG637" s="196"/>
      <c r="AH637" s="196"/>
      <c r="AI637" s="196"/>
      <c r="AJ637" s="196"/>
      <c r="AK637" s="196"/>
      <c r="AL637" s="196"/>
      <c r="AM637" s="196"/>
      <c r="AN637" s="196"/>
      <c r="AO637" s="196"/>
      <c r="AP637" s="196"/>
      <c r="AQ637" s="196"/>
      <c r="AR637" s="196"/>
      <c r="AS637" s="196"/>
      <c r="AT637" s="196"/>
      <c r="AU637" s="196"/>
      <c r="AV637" s="196"/>
      <c r="AW637" s="196"/>
      <c r="AX637" s="196"/>
      <c r="AY637" s="196"/>
      <c r="AZ637" s="196"/>
      <c r="BA637" s="196"/>
      <c r="BB637" s="196"/>
      <c r="BC637" s="196"/>
      <c r="BD637" s="196"/>
      <c r="BE637" s="935"/>
      <c r="BF637" s="14"/>
      <c r="BG637" s="14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  <c r="EZ637" s="6"/>
      <c r="FA637" s="6"/>
      <c r="FB637" s="6"/>
      <c r="FC637" s="6"/>
      <c r="FD637" s="6"/>
      <c r="FE637" s="6"/>
      <c r="FF637" s="6"/>
      <c r="FG637" s="6"/>
      <c r="FH637" s="6"/>
      <c r="FI637" s="6"/>
      <c r="FJ637" s="6"/>
      <c r="FK637" s="6"/>
      <c r="FL637" s="6"/>
      <c r="FM637" s="6"/>
      <c r="FN637" s="6"/>
      <c r="FO637" s="6"/>
      <c r="FP637" s="6"/>
      <c r="FQ637" s="6"/>
      <c r="FR637" s="6"/>
      <c r="FS637" s="6"/>
      <c r="FT637" s="6"/>
      <c r="FU637" s="6"/>
      <c r="FV637" s="6"/>
      <c r="FW637" s="6"/>
      <c r="FX637" s="6"/>
      <c r="FY637" s="6"/>
      <c r="FZ637" s="6"/>
      <c r="GA637" s="6"/>
      <c r="GB637" s="6"/>
      <c r="GC637" s="6"/>
      <c r="GD637" s="6"/>
      <c r="GE637" s="6"/>
      <c r="GF637" s="6"/>
      <c r="GG637" s="6"/>
      <c r="GH637" s="6"/>
      <c r="GI637" s="6"/>
      <c r="GJ637" s="6"/>
      <c r="GK637" s="6"/>
      <c r="GL637" s="6"/>
      <c r="GM637" s="6"/>
      <c r="GN637" s="6"/>
      <c r="GO637" s="6"/>
      <c r="GP637" s="6"/>
      <c r="GQ637" s="6"/>
      <c r="GR637" s="6"/>
      <c r="GS637" s="6"/>
      <c r="GT637" s="6"/>
      <c r="GU637" s="6"/>
      <c r="GV637" s="6"/>
      <c r="GW637" s="6"/>
      <c r="GX637" s="6"/>
      <c r="GY637" s="6"/>
      <c r="GZ637" s="6"/>
      <c r="HA637" s="6"/>
      <c r="HB637" s="6"/>
      <c r="HC637" s="6"/>
      <c r="HD637" s="6"/>
      <c r="HE637" s="6"/>
      <c r="HF637" s="6"/>
      <c r="HG637" s="6"/>
      <c r="HH637" s="6"/>
      <c r="HI637" s="6"/>
      <c r="HJ637" s="6"/>
      <c r="HK637" s="6"/>
      <c r="HL637" s="6"/>
      <c r="HM637" s="6"/>
      <c r="HN637" s="6"/>
      <c r="HO637" s="6"/>
      <c r="HP637" s="6"/>
      <c r="HQ637" s="6"/>
      <c r="HR637" s="6"/>
      <c r="HS637" s="6"/>
      <c r="HT637" s="6"/>
      <c r="HU637" s="6"/>
      <c r="HV637" s="6"/>
      <c r="HW637" s="6"/>
      <c r="HX637" s="6"/>
      <c r="HY637" s="6"/>
      <c r="HZ637" s="6"/>
      <c r="IA637" s="6"/>
      <c r="IB637" s="6"/>
      <c r="IC637" s="6"/>
      <c r="ID637" s="6"/>
      <c r="IE637" s="6"/>
      <c r="IF637" s="6"/>
      <c r="IG637" s="6"/>
      <c r="IH637" s="6"/>
      <c r="II637" s="6"/>
      <c r="IJ637" s="6"/>
      <c r="IK637" s="6"/>
      <c r="IL637" s="6"/>
      <c r="IM637" s="6"/>
      <c r="IN637" s="6"/>
      <c r="IO637" s="6"/>
      <c r="IP637" s="6"/>
      <c r="IQ637" s="6"/>
      <c r="IR637" s="6"/>
      <c r="IS637" s="6"/>
      <c r="IT637" s="6"/>
      <c r="IU637" s="6"/>
      <c r="IV637" s="6"/>
      <c r="IW637" s="6"/>
      <c r="IX637" s="6"/>
      <c r="IY637" s="6"/>
      <c r="IZ637" s="6"/>
      <c r="JA637" s="6"/>
      <c r="JB637" s="6"/>
      <c r="JC637" s="6"/>
      <c r="JD637" s="6"/>
      <c r="JE637" s="6"/>
      <c r="JF637" s="6"/>
      <c r="JG637" s="6"/>
      <c r="JH637" s="6"/>
      <c r="JI637" s="6"/>
      <c r="JJ637" s="6"/>
      <c r="JK637" s="6"/>
      <c r="JL637" s="6"/>
      <c r="JM637" s="6"/>
      <c r="JN637" s="6"/>
      <c r="JO637" s="6"/>
      <c r="JP637" s="6"/>
      <c r="JQ637" s="6"/>
      <c r="JR637" s="6"/>
      <c r="JS637" s="6"/>
      <c r="JT637" s="6"/>
      <c r="JU637" s="6"/>
      <c r="JV637" s="6"/>
      <c r="JW637" s="6"/>
      <c r="JX637" s="6"/>
      <c r="JY637" s="6"/>
      <c r="JZ637" s="6"/>
      <c r="KA637" s="6"/>
      <c r="KB637" s="6"/>
      <c r="KC637" s="6"/>
      <c r="KD637" s="6"/>
      <c r="KE637" s="6"/>
      <c r="KF637" s="6"/>
      <c r="KG637" s="6"/>
      <c r="KH637" s="6"/>
      <c r="KI637" s="6"/>
      <c r="KJ637" s="6"/>
      <c r="KK637" s="6"/>
      <c r="KL637" s="6"/>
      <c r="KM637" s="6"/>
      <c r="KN637" s="6"/>
      <c r="KO637" s="6"/>
      <c r="KP637" s="6"/>
      <c r="KQ637" s="6"/>
      <c r="KR637" s="6"/>
      <c r="KS637" s="6"/>
      <c r="KT637" s="6"/>
      <c r="KU637" s="6"/>
      <c r="KV637" s="6"/>
      <c r="KW637" s="6"/>
      <c r="KX637" s="6"/>
      <c r="KY637" s="6"/>
      <c r="KZ637" s="6"/>
      <c r="LA637" s="6"/>
      <c r="LB637" s="6"/>
      <c r="LC637" s="6"/>
      <c r="LD637" s="6"/>
      <c r="LE637" s="6"/>
      <c r="LF637" s="6"/>
      <c r="LG637" s="6"/>
      <c r="LH637" s="6"/>
      <c r="LI637" s="6"/>
      <c r="LJ637" s="6"/>
      <c r="LK637" s="6"/>
      <c r="LL637" s="6"/>
      <c r="LM637" s="6"/>
      <c r="LN637" s="6"/>
      <c r="LO637" s="6"/>
      <c r="LP637" s="6"/>
      <c r="LQ637" s="6"/>
      <c r="LR637" s="6"/>
      <c r="LS637" s="6"/>
      <c r="LT637" s="6"/>
      <c r="LU637" s="6"/>
      <c r="LV637" s="6"/>
      <c r="LW637" s="6"/>
      <c r="LX637" s="6"/>
      <c r="LY637" s="6"/>
      <c r="LZ637" s="6"/>
      <c r="MA637" s="6"/>
      <c r="MB637" s="6"/>
      <c r="MC637" s="6"/>
      <c r="MD637" s="6"/>
      <c r="ME637" s="6"/>
      <c r="MF637" s="6"/>
      <c r="MG637" s="6"/>
      <c r="MH637" s="6"/>
      <c r="MI637" s="6"/>
      <c r="MJ637" s="6"/>
      <c r="MK637" s="6"/>
      <c r="ML637" s="6"/>
      <c r="MM637" s="6"/>
      <c r="MN637" s="6"/>
      <c r="MO637" s="6"/>
      <c r="MP637" s="6"/>
      <c r="MQ637" s="6"/>
      <c r="MR637" s="6"/>
      <c r="MS637" s="6"/>
      <c r="MT637" s="6"/>
      <c r="MU637" s="6"/>
      <c r="MV637" s="6"/>
      <c r="MW637" s="6"/>
      <c r="MX637" s="6"/>
      <c r="MY637" s="6"/>
      <c r="MZ637" s="6"/>
      <c r="NA637" s="6"/>
      <c r="NB637" s="6"/>
      <c r="NC637" s="6"/>
      <c r="ND637" s="6"/>
      <c r="NE637" s="6"/>
      <c r="NF637" s="6"/>
      <c r="NG637" s="6"/>
      <c r="NH637" s="6"/>
      <c r="NI637" s="6"/>
      <c r="NJ637" s="6"/>
      <c r="NK637" s="6"/>
      <c r="NL637" s="6"/>
      <c r="NM637" s="6"/>
      <c r="NN637" s="6"/>
      <c r="NO637" s="6"/>
      <c r="NP637" s="6"/>
      <c r="NQ637" s="6"/>
      <c r="NR637" s="6"/>
      <c r="NS637" s="6"/>
      <c r="NT637" s="6"/>
      <c r="NU637" s="6"/>
      <c r="NV637" s="6"/>
      <c r="NW637" s="6"/>
      <c r="NX637" s="6"/>
      <c r="NY637" s="6"/>
      <c r="NZ637" s="6"/>
      <c r="OA637" s="6"/>
      <c r="OB637" s="6"/>
      <c r="OC637" s="6"/>
      <c r="OD637" s="6"/>
      <c r="OE637" s="6"/>
      <c r="OF637" s="6"/>
      <c r="OG637" s="6"/>
      <c r="OH637" s="6"/>
      <c r="OI637" s="6"/>
      <c r="OJ637" s="6"/>
      <c r="OK637" s="6"/>
      <c r="OL637" s="6"/>
      <c r="OM637" s="6"/>
      <c r="ON637" s="6"/>
      <c r="OO637" s="6"/>
      <c r="OP637" s="6"/>
      <c r="OQ637" s="6"/>
      <c r="OR637" s="6"/>
      <c r="OS637" s="6"/>
      <c r="OT637" s="6"/>
      <c r="OU637" s="6"/>
      <c r="OV637" s="6"/>
      <c r="OW637" s="6"/>
      <c r="OX637" s="6"/>
      <c r="OY637" s="6"/>
      <c r="OZ637" s="6"/>
      <c r="PA637" s="6"/>
      <c r="PB637" s="6"/>
      <c r="PC637" s="6"/>
      <c r="PD637" s="6"/>
      <c r="PE637" s="6"/>
      <c r="PF637" s="6"/>
      <c r="PG637" s="6"/>
      <c r="PH637" s="6"/>
      <c r="PI637" s="6"/>
      <c r="PJ637" s="6"/>
      <c r="PK637" s="6"/>
      <c r="PL637" s="6"/>
      <c r="PM637" s="6"/>
      <c r="PN637" s="6"/>
      <c r="PO637" s="6"/>
      <c r="PP637" s="6"/>
      <c r="PQ637" s="6"/>
      <c r="PR637" s="6"/>
      <c r="PS637" s="6"/>
      <c r="PT637" s="6"/>
      <c r="PU637" s="6"/>
      <c r="PV637" s="6"/>
      <c r="PW637" s="6"/>
      <c r="PX637" s="6"/>
      <c r="PY637" s="6"/>
      <c r="PZ637" s="6"/>
      <c r="QA637" s="6"/>
      <c r="QB637" s="6"/>
      <c r="QC637" s="6"/>
      <c r="QD637" s="6"/>
      <c r="QE637" s="6"/>
      <c r="QF637" s="6"/>
      <c r="QG637" s="6"/>
      <c r="QH637" s="6"/>
      <c r="QI637" s="6"/>
      <c r="QJ637" s="6"/>
      <c r="QK637" s="6"/>
      <c r="QL637" s="6"/>
      <c r="QM637" s="6"/>
      <c r="QN637" s="6"/>
      <c r="QO637" s="6"/>
      <c r="QP637" s="6"/>
      <c r="QQ637" s="6"/>
      <c r="QR637" s="6"/>
      <c r="QS637" s="6"/>
      <c r="QT637" s="6"/>
      <c r="QU637" s="6"/>
      <c r="QV637" s="6"/>
      <c r="QW637" s="6"/>
      <c r="QX637" s="6"/>
      <c r="QY637" s="6"/>
      <c r="QZ637" s="6"/>
      <c r="RA637" s="6"/>
      <c r="RB637" s="6"/>
      <c r="RC637" s="6"/>
      <c r="RD637" s="6"/>
      <c r="RE637" s="6"/>
      <c r="RF637" s="6"/>
      <c r="RG637" s="6"/>
      <c r="RH637" s="6"/>
      <c r="RI637" s="6"/>
      <c r="RJ637" s="6"/>
      <c r="RK637" s="6"/>
      <c r="RL637" s="6"/>
      <c r="RM637" s="6"/>
      <c r="RN637" s="6"/>
      <c r="RO637" s="6"/>
      <c r="RP637" s="6"/>
      <c r="RQ637" s="6"/>
      <c r="RR637" s="6"/>
      <c r="RS637" s="6"/>
      <c r="RT637" s="6"/>
      <c r="RU637" s="6"/>
      <c r="RV637" s="6"/>
      <c r="RW637" s="6"/>
      <c r="RX637" s="6"/>
      <c r="RY637" s="6"/>
      <c r="RZ637" s="6"/>
      <c r="SA637" s="6"/>
      <c r="SB637" s="6"/>
      <c r="SC637" s="6"/>
      <c r="SD637" s="6"/>
      <c r="SE637" s="6"/>
      <c r="SF637" s="6"/>
      <c r="SG637" s="6"/>
      <c r="SH637" s="6"/>
      <c r="SI637" s="6"/>
      <c r="SJ637" s="6"/>
      <c r="SK637" s="6"/>
      <c r="SL637" s="6"/>
      <c r="SM637" s="6"/>
      <c r="SN637" s="6"/>
      <c r="SO637" s="6"/>
      <c r="SP637" s="6"/>
      <c r="SQ637" s="6"/>
      <c r="SR637" s="6"/>
      <c r="SS637" s="6"/>
      <c r="ST637" s="6"/>
      <c r="SU637" s="6"/>
      <c r="SV637" s="6"/>
      <c r="SW637" s="6"/>
      <c r="SX637" s="6"/>
      <c r="SY637" s="6"/>
      <c r="SZ637" s="6"/>
      <c r="TA637" s="6"/>
      <c r="TB637" s="6"/>
      <c r="TC637" s="6"/>
      <c r="TD637" s="6"/>
      <c r="TE637" s="6"/>
      <c r="TF637" s="6"/>
      <c r="TG637" s="6"/>
      <c r="TH637" s="6"/>
      <c r="TI637" s="6"/>
      <c r="TJ637" s="6"/>
      <c r="TK637" s="6"/>
      <c r="TL637" s="6"/>
      <c r="TM637" s="6"/>
      <c r="TN637" s="6"/>
      <c r="TO637" s="6"/>
      <c r="TP637" s="6"/>
      <c r="TQ637" s="6"/>
      <c r="TR637" s="6"/>
      <c r="TS637" s="6"/>
      <c r="TT637" s="6"/>
      <c r="TU637" s="6"/>
      <c r="TV637" s="6"/>
      <c r="TW637" s="6"/>
      <c r="TX637" s="6"/>
      <c r="TY637" s="6"/>
      <c r="TZ637" s="6"/>
      <c r="UA637" s="6"/>
      <c r="UB637" s="6"/>
      <c r="UC637" s="6"/>
      <c r="UD637" s="6"/>
      <c r="UE637" s="6"/>
      <c r="UF637" s="6"/>
      <c r="UG637" s="6"/>
      <c r="UH637" s="6"/>
      <c r="UI637" s="6"/>
      <c r="UJ637" s="6"/>
      <c r="UK637" s="6"/>
      <c r="UL637" s="6"/>
      <c r="UM637" s="6"/>
      <c r="UN637" s="6"/>
      <c r="UO637" s="6"/>
      <c r="UP637" s="6"/>
      <c r="UQ637" s="6"/>
      <c r="UR637" s="6"/>
      <c r="US637" s="6"/>
      <c r="UT637" s="6"/>
      <c r="UU637" s="6"/>
      <c r="UV637" s="6"/>
      <c r="UW637" s="6"/>
      <c r="UX637" s="6"/>
      <c r="UY637" s="6"/>
      <c r="UZ637" s="6"/>
      <c r="VA637" s="6"/>
      <c r="VB637" s="6"/>
      <c r="VC637" s="6"/>
      <c r="VD637" s="6"/>
      <c r="VE637" s="6"/>
      <c r="VF637" s="6"/>
      <c r="VG637" s="6"/>
      <c r="VH637" s="6"/>
      <c r="VI637" s="6"/>
      <c r="VJ637" s="6"/>
      <c r="VK637" s="6"/>
      <c r="VL637" s="6"/>
      <c r="VM637" s="6"/>
      <c r="VN637" s="6"/>
      <c r="VO637" s="6"/>
      <c r="VP637" s="6"/>
      <c r="VQ637" s="6"/>
      <c r="VR637" s="6"/>
      <c r="VS637" s="6"/>
      <c r="VT637" s="6"/>
      <c r="VU637" s="6"/>
      <c r="VV637" s="6"/>
      <c r="VW637" s="6"/>
      <c r="VX637" s="6"/>
      <c r="VY637" s="6"/>
      <c r="VZ637" s="6"/>
      <c r="WA637" s="6"/>
      <c r="WB637" s="6"/>
      <c r="WC637" s="6"/>
      <c r="WD637" s="6"/>
      <c r="WE637" s="6"/>
      <c r="WF637" s="6"/>
      <c r="WG637" s="6"/>
      <c r="WH637" s="6"/>
      <c r="WI637" s="6"/>
      <c r="WJ637" s="6"/>
      <c r="WK637" s="6"/>
      <c r="WL637" s="6"/>
      <c r="WM637" s="6"/>
      <c r="WN637" s="6"/>
      <c r="WO637" s="6"/>
      <c r="WP637" s="6"/>
      <c r="WQ637" s="6"/>
      <c r="WR637" s="6"/>
      <c r="WS637" s="6"/>
      <c r="WT637" s="6"/>
      <c r="WU637" s="6"/>
      <c r="WV637" s="6"/>
      <c r="WW637" s="6"/>
      <c r="WX637" s="6"/>
      <c r="WY637" s="6"/>
      <c r="WZ637" s="6"/>
      <c r="XA637" s="6"/>
      <c r="XB637" s="6"/>
      <c r="XC637" s="6"/>
      <c r="XD637" s="6"/>
      <c r="XE637" s="6"/>
      <c r="XF637" s="6"/>
      <c r="XG637" s="6"/>
      <c r="XH637" s="6"/>
      <c r="XI637" s="6"/>
      <c r="XJ637" s="6"/>
      <c r="XK637" s="6"/>
      <c r="XL637" s="6"/>
      <c r="XM637" s="6"/>
      <c r="XN637" s="6"/>
      <c r="XO637" s="6"/>
      <c r="XP637" s="6"/>
      <c r="XQ637" s="6"/>
      <c r="XR637" s="6"/>
      <c r="XS637" s="6"/>
      <c r="XT637" s="6"/>
      <c r="XU637" s="6"/>
      <c r="XV637" s="6"/>
      <c r="XW637" s="6"/>
      <c r="XX637" s="6"/>
      <c r="XY637" s="6"/>
      <c r="XZ637" s="6"/>
      <c r="YA637" s="6"/>
      <c r="YB637" s="6"/>
      <c r="YC637" s="6"/>
      <c r="YD637" s="6"/>
      <c r="YE637" s="6"/>
      <c r="YF637" s="6"/>
      <c r="YG637" s="6"/>
      <c r="YH637" s="6"/>
      <c r="YI637" s="6"/>
      <c r="YJ637" s="6"/>
      <c r="YK637" s="6"/>
      <c r="YL637" s="6"/>
      <c r="YM637" s="6"/>
      <c r="YN637" s="6"/>
      <c r="YO637" s="6"/>
      <c r="YP637" s="6"/>
      <c r="YQ637" s="6"/>
      <c r="YR637" s="6"/>
      <c r="YS637" s="6"/>
      <c r="YT637" s="6"/>
      <c r="YU637" s="6"/>
      <c r="YV637" s="6"/>
      <c r="YW637" s="6"/>
      <c r="YX637" s="6"/>
      <c r="YY637" s="6"/>
      <c r="YZ637" s="6"/>
      <c r="ZA637" s="6"/>
      <c r="ZB637" s="6"/>
      <c r="ZC637" s="6"/>
      <c r="ZD637" s="6"/>
      <c r="ZE637" s="6"/>
      <c r="ZF637" s="6"/>
      <c r="ZG637" s="6"/>
      <c r="ZH637" s="6"/>
      <c r="ZI637" s="6"/>
      <c r="ZJ637" s="6"/>
      <c r="ZK637" s="6"/>
      <c r="ZL637" s="6"/>
      <c r="ZM637" s="6"/>
      <c r="ZN637" s="6"/>
      <c r="ZO637" s="6"/>
      <c r="ZP637" s="6"/>
      <c r="ZQ637" s="6"/>
      <c r="ZR637" s="6"/>
      <c r="ZS637" s="6"/>
      <c r="ZT637" s="6"/>
      <c r="ZU637" s="6"/>
      <c r="ZV637" s="6"/>
      <c r="ZW637" s="6"/>
      <c r="ZX637" s="6"/>
      <c r="ZY637" s="6"/>
      <c r="ZZ637" s="6"/>
      <c r="AAA637" s="6"/>
      <c r="AAB637" s="6"/>
      <c r="AAC637" s="6"/>
      <c r="AAD637" s="6"/>
      <c r="AAE637" s="6"/>
      <c r="AAF637" s="6"/>
      <c r="AAG637" s="6"/>
      <c r="AAH637" s="6"/>
      <c r="AAI637" s="6"/>
      <c r="AAJ637" s="6"/>
      <c r="AAK637" s="6"/>
      <c r="AAL637" s="6"/>
      <c r="AAM637" s="6"/>
      <c r="AAN637" s="6"/>
      <c r="AAO637" s="6"/>
      <c r="AAP637" s="6"/>
      <c r="AAQ637" s="6"/>
      <c r="AAR637" s="6"/>
      <c r="AAS637" s="6"/>
      <c r="AAT637" s="6"/>
      <c r="AAU637" s="6"/>
      <c r="AAV637" s="6"/>
      <c r="AAW637" s="6"/>
      <c r="AAX637" s="6"/>
      <c r="AAY637" s="6"/>
      <c r="AAZ637" s="6"/>
      <c r="ABA637" s="6"/>
      <c r="ABB637" s="6"/>
      <c r="ABC637" s="6"/>
      <c r="ABD637" s="6"/>
      <c r="ABE637" s="6"/>
      <c r="ABF637" s="6"/>
      <c r="ABG637" s="6"/>
      <c r="ABH637" s="6"/>
      <c r="ABI637" s="6"/>
      <c r="ABJ637" s="6"/>
      <c r="ABK637" s="6"/>
      <c r="ABL637" s="6"/>
      <c r="ABM637" s="6"/>
      <c r="ABN637" s="6"/>
      <c r="ABO637" s="6"/>
      <c r="ABP637" s="6"/>
      <c r="ABQ637" s="6"/>
      <c r="ABR637" s="6"/>
      <c r="ABS637" s="6"/>
      <c r="ABT637" s="6"/>
      <c r="ABU637" s="6"/>
      <c r="ABV637" s="6"/>
      <c r="ABW637" s="6"/>
      <c r="ABX637" s="6"/>
      <c r="ABY637" s="6"/>
      <c r="ABZ637" s="6"/>
      <c r="ACA637" s="6"/>
      <c r="ACB637" s="6"/>
      <c r="ACC637" s="6"/>
      <c r="ACD637" s="6"/>
      <c r="ACE637" s="6"/>
      <c r="ACF637" s="6"/>
      <c r="ACG637" s="6"/>
      <c r="ACH637" s="6"/>
      <c r="ACI637" s="6"/>
      <c r="ACJ637" s="6"/>
      <c r="ACK637" s="6"/>
      <c r="ACL637" s="6"/>
      <c r="ACM637" s="6"/>
      <c r="ACN637" s="6"/>
      <c r="ACO637" s="6"/>
      <c r="ACP637" s="6"/>
      <c r="ACQ637" s="6"/>
      <c r="ACR637" s="6"/>
      <c r="ACS637" s="6"/>
      <c r="ACT637" s="6"/>
      <c r="ACU637" s="6"/>
      <c r="ACV637" s="6"/>
      <c r="ACW637" s="6"/>
      <c r="ACX637" s="6"/>
      <c r="ACY637" s="6"/>
      <c r="ACZ637" s="6"/>
      <c r="ADA637" s="6"/>
      <c r="ADB637" s="6"/>
      <c r="ADC637" s="6"/>
      <c r="ADD637" s="6"/>
      <c r="ADE637" s="6"/>
      <c r="ADF637" s="6"/>
      <c r="ADG637" s="6"/>
      <c r="ADH637" s="6"/>
      <c r="ADI637" s="6"/>
      <c r="ADJ637" s="6"/>
      <c r="ADK637" s="6"/>
      <c r="ADL637" s="6"/>
      <c r="ADM637" s="6"/>
      <c r="ADN637" s="6"/>
      <c r="ADO637" s="6"/>
      <c r="ADP637" s="6"/>
      <c r="ADQ637" s="6"/>
      <c r="ADR637" s="6"/>
      <c r="ADS637" s="6"/>
      <c r="ADT637" s="6"/>
      <c r="ADU637" s="6"/>
      <c r="ADV637" s="6"/>
      <c r="ADW637" s="6"/>
      <c r="ADX637" s="6"/>
      <c r="ADY637" s="6"/>
      <c r="ADZ637" s="6"/>
      <c r="AEA637" s="6"/>
      <c r="AEB637" s="6"/>
      <c r="AEC637" s="6"/>
      <c r="AED637" s="6"/>
      <c r="AEE637" s="6"/>
      <c r="AEF637" s="6"/>
      <c r="AEG637" s="6"/>
      <c r="AEH637" s="6"/>
      <c r="AEI637" s="6"/>
      <c r="AEJ637" s="6"/>
      <c r="AEK637" s="6"/>
      <c r="AEL637" s="6"/>
      <c r="AEM637" s="6"/>
      <c r="AEN637" s="6"/>
      <c r="AEO637" s="6"/>
      <c r="AEP637" s="6"/>
      <c r="AEQ637" s="6"/>
      <c r="AER637" s="6"/>
      <c r="AES637" s="6"/>
      <c r="AET637" s="6"/>
      <c r="AEU637" s="6"/>
      <c r="AEV637" s="6"/>
      <c r="AEW637" s="6"/>
      <c r="AEX637" s="6"/>
      <c r="AEY637" s="6"/>
      <c r="AEZ637" s="6"/>
      <c r="AFA637" s="6"/>
      <c r="AFB637" s="6"/>
      <c r="AFC637" s="6"/>
      <c r="AFD637" s="6"/>
      <c r="AFE637" s="6"/>
      <c r="AFF637" s="6"/>
      <c r="AFG637" s="6"/>
      <c r="AFH637" s="6"/>
      <c r="AFI637" s="6"/>
      <c r="AFJ637" s="6"/>
      <c r="AFK637" s="6"/>
      <c r="AFL637" s="6"/>
      <c r="AFM637" s="6"/>
      <c r="AFN637" s="6"/>
      <c r="AFO637" s="6"/>
      <c r="AFP637" s="6"/>
      <c r="AFQ637" s="6"/>
      <c r="AFR637" s="6"/>
      <c r="AFS637" s="6"/>
      <c r="AFT637" s="6"/>
      <c r="AFU637" s="6"/>
      <c r="AFV637" s="6"/>
      <c r="AFW637" s="6"/>
      <c r="AFX637" s="6"/>
      <c r="AFY637" s="6"/>
      <c r="AFZ637" s="6"/>
      <c r="AGA637" s="6"/>
      <c r="AGB637" s="6"/>
      <c r="AGC637" s="6"/>
      <c r="AGD637" s="6"/>
      <c r="AGE637" s="6"/>
      <c r="AGF637" s="6"/>
      <c r="AGG637" s="6"/>
      <c r="AGH637" s="6"/>
      <c r="AGI637" s="6"/>
      <c r="AGJ637" s="6"/>
      <c r="AGK637" s="6"/>
      <c r="AGL637" s="6"/>
      <c r="AGM637" s="6"/>
      <c r="AGN637" s="6"/>
      <c r="AGO637" s="6"/>
      <c r="AGP637" s="6"/>
      <c r="AGQ637" s="6"/>
      <c r="AGR637" s="6"/>
      <c r="AGS637" s="6"/>
      <c r="AGT637" s="6"/>
      <c r="AGU637" s="6"/>
      <c r="AGV637" s="6"/>
      <c r="AGW637" s="6"/>
      <c r="AGX637" s="6"/>
      <c r="AGY637" s="6"/>
      <c r="AGZ637" s="6"/>
      <c r="AHA637" s="6"/>
      <c r="AHB637" s="6"/>
      <c r="AHC637" s="6"/>
      <c r="AHD637" s="6"/>
      <c r="AHE637" s="6"/>
      <c r="AHF637" s="6"/>
      <c r="AHG637" s="6"/>
      <c r="AHH637" s="6"/>
      <c r="AHI637" s="6"/>
      <c r="AHJ637" s="6"/>
      <c r="AHK637" s="6"/>
      <c r="AHL637" s="6"/>
      <c r="AHM637" s="6"/>
      <c r="AHN637" s="6"/>
      <c r="AHO637" s="6"/>
      <c r="AHP637" s="6"/>
      <c r="AHQ637" s="6"/>
      <c r="AHR637" s="6"/>
      <c r="AHS637" s="6"/>
      <c r="AHT637" s="6"/>
      <c r="AHU637" s="6"/>
      <c r="AHV637" s="6"/>
      <c r="AHW637" s="6"/>
      <c r="AHX637" s="6"/>
      <c r="AHY637" s="6"/>
      <c r="AHZ637" s="6"/>
      <c r="AIA637" s="6"/>
      <c r="AIB637" s="6"/>
      <c r="AIC637" s="6"/>
      <c r="AID637" s="6"/>
      <c r="AIE637" s="6"/>
      <c r="AIF637" s="6"/>
      <c r="AIG637" s="6"/>
      <c r="AIH637" s="6"/>
      <c r="AII637" s="6"/>
      <c r="AIJ637" s="6"/>
      <c r="AIK637" s="6"/>
      <c r="AIL637" s="6"/>
      <c r="AIM637" s="6"/>
      <c r="AIN637" s="6"/>
      <c r="AIO637" s="6"/>
      <c r="AIP637" s="6"/>
      <c r="AIQ637" s="6"/>
      <c r="AIR637" s="6"/>
      <c r="AIS637" s="6"/>
      <c r="AIT637" s="6"/>
      <c r="AIU637" s="6"/>
      <c r="AIV637" s="6"/>
      <c r="AIW637" s="6"/>
      <c r="AIX637" s="6"/>
      <c r="AIY637" s="6"/>
      <c r="AIZ637" s="6"/>
      <c r="AJA637" s="6"/>
      <c r="AJB637" s="6"/>
      <c r="AJC637" s="6"/>
      <c r="AJD637" s="6"/>
      <c r="AJE637" s="6"/>
      <c r="AJF637" s="6"/>
      <c r="AJG637" s="6"/>
      <c r="AJH637" s="6"/>
      <c r="AJI637" s="6"/>
      <c r="AJJ637" s="6"/>
      <c r="AJK637" s="6"/>
      <c r="AJL637" s="6"/>
      <c r="AJM637" s="6"/>
      <c r="AJN637" s="6"/>
      <c r="AJO637" s="6"/>
      <c r="AJP637" s="6"/>
      <c r="AJQ637" s="6"/>
      <c r="AJR637" s="6"/>
      <c r="AJS637" s="6"/>
      <c r="AJT637" s="6"/>
      <c r="AJU637" s="6"/>
      <c r="AJV637" s="6"/>
      <c r="AJW637" s="6"/>
      <c r="AJX637" s="6"/>
      <c r="AJY637" s="6"/>
      <c r="AJZ637" s="6"/>
      <c r="AKA637" s="6"/>
      <c r="AKB637" s="6"/>
      <c r="AKC637" s="6"/>
      <c r="AKD637" s="6"/>
      <c r="AKE637" s="6"/>
      <c r="AKF637" s="6"/>
      <c r="AKG637" s="6"/>
      <c r="AKH637" s="6"/>
      <c r="AKI637" s="6"/>
      <c r="AKJ637" s="6"/>
      <c r="AKK637" s="6"/>
      <c r="AKL637" s="6"/>
      <c r="AKM637" s="6"/>
      <c r="AKN637" s="6"/>
      <c r="AKO637" s="6"/>
      <c r="AKP637" s="6"/>
      <c r="AKQ637" s="6"/>
      <c r="AKR637" s="6"/>
      <c r="AKS637" s="6"/>
      <c r="AKT637" s="6"/>
      <c r="AKU637" s="6"/>
      <c r="AKV637" s="6"/>
      <c r="AKW637" s="6"/>
      <c r="AKX637" s="6"/>
      <c r="AKY637" s="6"/>
      <c r="AKZ637" s="6"/>
      <c r="ALA637" s="6"/>
      <c r="ALB637" s="6"/>
      <c r="ALC637" s="6"/>
      <c r="ALD637" s="6"/>
      <c r="ALE637" s="6"/>
      <c r="ALF637" s="6"/>
      <c r="ALG637" s="6"/>
      <c r="ALH637" s="6"/>
      <c r="ALI637" s="6"/>
      <c r="ALJ637" s="6"/>
      <c r="ALK637" s="6"/>
      <c r="ALL637" s="6"/>
      <c r="ALM637" s="6"/>
      <c r="ALN637" s="6"/>
      <c r="ALO637" s="6"/>
      <c r="ALP637" s="6"/>
      <c r="ALQ637" s="6"/>
      <c r="ALR637" s="6"/>
      <c r="ALS637" s="6"/>
      <c r="ALT637" s="6"/>
      <c r="ALU637" s="6"/>
      <c r="ALV637" s="6"/>
      <c r="ALW637" s="6"/>
      <c r="ALX637" s="6"/>
      <c r="ALY637" s="6"/>
      <c r="ALZ637" s="6"/>
      <c r="AMA637" s="6"/>
      <c r="AMB637" s="6"/>
      <c r="AMC637" s="6"/>
      <c r="AMD637" s="6"/>
      <c r="AME637" s="6"/>
      <c r="AMF637" s="6"/>
      <c r="AMG637" s="6"/>
      <c r="AMH637" s="6"/>
      <c r="AMI637" s="6"/>
      <c r="AMJ637" s="6"/>
      <c r="AMK637" s="6"/>
      <c r="AML637" s="6"/>
      <c r="AMM637" s="6"/>
      <c r="AMN637" s="6"/>
      <c r="AMO637" s="6"/>
      <c r="AMP637" s="6"/>
      <c r="AMQ637" s="6"/>
      <c r="AMR637" s="6"/>
      <c r="AMS637" s="6"/>
      <c r="AMT637" s="6"/>
      <c r="AMU637" s="6"/>
      <c r="AMV637" s="6"/>
      <c r="AMW637" s="6"/>
      <c r="AMX637" s="6"/>
      <c r="AMY637" s="6"/>
      <c r="AMZ637" s="6"/>
      <c r="ANA637" s="6"/>
      <c r="ANB637" s="6"/>
      <c r="ANC637" s="6"/>
      <c r="AND637" s="6"/>
      <c r="ANE637" s="6"/>
      <c r="ANF637" s="6"/>
      <c r="ANG637" s="6"/>
      <c r="ANH637" s="6"/>
      <c r="ANI637" s="6"/>
      <c r="ANJ637" s="6"/>
      <c r="ANK637" s="6"/>
      <c r="ANL637" s="6"/>
      <c r="ANM637" s="6"/>
      <c r="ANN637" s="6"/>
      <c r="ANO637" s="6"/>
      <c r="ANP637" s="6"/>
      <c r="ANQ637" s="6"/>
      <c r="ANR637" s="6"/>
      <c r="ANS637" s="6"/>
      <c r="ANT637" s="6"/>
      <c r="ANU637" s="6"/>
      <c r="ANV637" s="6"/>
      <c r="ANW637" s="6"/>
      <c r="ANX637" s="6"/>
      <c r="ANY637" s="6"/>
      <c r="ANZ637" s="6"/>
      <c r="AOA637" s="6"/>
      <c r="AOB637" s="6"/>
      <c r="AOC637" s="6"/>
      <c r="AOD637" s="6"/>
      <c r="AOE637" s="6"/>
      <c r="AOF637" s="6"/>
      <c r="AOG637" s="6"/>
      <c r="AOH637" s="6"/>
      <c r="AOI637" s="6"/>
      <c r="AOJ637" s="6"/>
      <c r="AOK637" s="6"/>
      <c r="AOL637" s="6"/>
      <c r="AOM637" s="6"/>
      <c r="AON637" s="6"/>
      <c r="AOO637" s="6"/>
      <c r="AOP637" s="6"/>
      <c r="AOQ637" s="6"/>
      <c r="AOR637" s="6"/>
      <c r="AOS637" s="6"/>
      <c r="AOT637" s="6"/>
      <c r="AOU637" s="6"/>
      <c r="AOV637" s="6"/>
      <c r="AOW637" s="6"/>
      <c r="AOX637" s="6"/>
      <c r="AOY637" s="6"/>
      <c r="AOZ637" s="6"/>
      <c r="APA637" s="6"/>
      <c r="APB637" s="6"/>
      <c r="APC637" s="6"/>
      <c r="APD637" s="6"/>
      <c r="APE637" s="6"/>
      <c r="APF637" s="6"/>
      <c r="APG637" s="6"/>
      <c r="APH637" s="6"/>
      <c r="API637" s="6"/>
      <c r="APJ637" s="6"/>
      <c r="APK637" s="6"/>
      <c r="APL637" s="6"/>
      <c r="APM637" s="6"/>
      <c r="APN637" s="6"/>
      <c r="APO637" s="6"/>
      <c r="APP637" s="6"/>
      <c r="APQ637" s="6"/>
      <c r="APR637" s="6"/>
      <c r="APS637" s="6"/>
      <c r="APT637" s="6"/>
      <c r="APU637" s="6"/>
      <c r="APV637" s="6"/>
      <c r="APW637" s="6"/>
      <c r="APX637" s="6"/>
      <c r="APY637" s="6"/>
      <c r="APZ637" s="6"/>
      <c r="AQA637" s="6"/>
      <c r="AQB637" s="6"/>
      <c r="AQC637" s="6"/>
      <c r="AQD637" s="6"/>
      <c r="AQE637" s="6"/>
      <c r="AQF637" s="6"/>
      <c r="AQG637" s="6"/>
      <c r="AQH637" s="6"/>
      <c r="AQI637" s="6"/>
      <c r="AQJ637" s="6"/>
      <c r="AQK637" s="6"/>
      <c r="AQL637" s="6"/>
      <c r="AQM637" s="6"/>
      <c r="AQN637" s="6"/>
      <c r="AQO637" s="6"/>
      <c r="AQP637" s="6"/>
      <c r="AQQ637" s="6"/>
      <c r="AQR637" s="6"/>
      <c r="AQS637" s="6"/>
      <c r="AQT637" s="6"/>
      <c r="AQU637" s="6"/>
      <c r="AQV637" s="6"/>
      <c r="AQW637" s="6"/>
      <c r="AQX637" s="6"/>
      <c r="AQY637" s="6"/>
      <c r="AQZ637" s="6"/>
      <c r="ARA637" s="6"/>
      <c r="ARB637" s="6"/>
      <c r="ARC637" s="6"/>
      <c r="ARD637" s="6"/>
      <c r="ARE637" s="6"/>
      <c r="ARF637" s="6"/>
      <c r="ARG637" s="6"/>
      <c r="ARH637" s="6"/>
      <c r="ARI637" s="6"/>
      <c r="ARJ637" s="6"/>
      <c r="ARK637" s="6"/>
      <c r="ARL637" s="6"/>
      <c r="ARM637" s="6"/>
      <c r="ARN637" s="6"/>
      <c r="ARO637" s="6"/>
      <c r="ARP637" s="6"/>
      <c r="ARQ637" s="6"/>
      <c r="ARR637" s="6"/>
      <c r="ARS637" s="6"/>
      <c r="ART637" s="6"/>
      <c r="ARU637" s="6"/>
      <c r="ARV637" s="6"/>
      <c r="ARW637" s="6"/>
      <c r="ARX637" s="6"/>
      <c r="ARY637" s="6"/>
      <c r="ARZ637" s="6"/>
      <c r="ASA637" s="6"/>
      <c r="ASB637" s="6"/>
      <c r="ASC637" s="6"/>
      <c r="ASD637" s="6"/>
      <c r="ASE637" s="6"/>
      <c r="ASF637" s="6"/>
      <c r="ASG637" s="6"/>
      <c r="ASH637" s="6"/>
      <c r="ASI637" s="6"/>
      <c r="ASJ637" s="6"/>
      <c r="ASK637" s="6"/>
      <c r="ASL637" s="6"/>
      <c r="ASM637" s="6"/>
      <c r="ASN637" s="6"/>
      <c r="ASO637" s="6"/>
      <c r="ASP637" s="6"/>
      <c r="ASQ637" s="6"/>
      <c r="ASR637" s="6"/>
      <c r="ASS637" s="6"/>
      <c r="AST637" s="6"/>
      <c r="ASU637" s="6"/>
      <c r="ASV637" s="6"/>
      <c r="ASW637" s="6"/>
      <c r="ASX637" s="6"/>
      <c r="ASY637" s="6"/>
      <c r="ASZ637" s="6"/>
      <c r="ATA637" s="6"/>
      <c r="ATB637" s="6"/>
      <c r="ATC637" s="6"/>
      <c r="ATD637" s="6"/>
      <c r="ATE637" s="6"/>
      <c r="ATF637" s="6"/>
      <c r="ATG637" s="6"/>
      <c r="ATH637" s="6"/>
      <c r="ATI637" s="6"/>
      <c r="ATJ637" s="6"/>
      <c r="ATK637" s="6"/>
      <c r="ATL637" s="6"/>
      <c r="ATM637" s="6"/>
      <c r="ATN637" s="6"/>
      <c r="ATO637" s="6"/>
      <c r="ATP637" s="6"/>
      <c r="ATQ637" s="6"/>
      <c r="ATR637" s="6"/>
      <c r="ATS637" s="6"/>
      <c r="ATT637" s="6"/>
      <c r="ATU637" s="6"/>
      <c r="ATV637" s="6"/>
      <c r="ATW637" s="6"/>
      <c r="ATX637" s="6"/>
      <c r="ATY637" s="6"/>
      <c r="ATZ637" s="6"/>
      <c r="AUA637" s="6"/>
      <c r="AUB637" s="6"/>
      <c r="AUC637" s="6"/>
      <c r="AUD637" s="6"/>
      <c r="AUE637" s="6"/>
      <c r="AUF637" s="6"/>
      <c r="AUG637" s="6"/>
      <c r="AUH637" s="6"/>
      <c r="AUI637" s="6"/>
      <c r="AUJ637" s="6"/>
      <c r="AUK637" s="6"/>
      <c r="AUL637" s="6"/>
      <c r="AUM637" s="6"/>
      <c r="AUN637" s="6"/>
      <c r="AUO637" s="6"/>
      <c r="AUP637" s="6"/>
      <c r="AUQ637" s="6"/>
      <c r="AUR637" s="6"/>
      <c r="AUS637" s="6"/>
      <c r="AUT637" s="6"/>
      <c r="AUU637" s="6"/>
      <c r="AUV637" s="6"/>
      <c r="AUW637" s="6"/>
      <c r="AUX637" s="6"/>
      <c r="AUY637" s="6"/>
      <c r="AUZ637" s="6"/>
      <c r="AVA637" s="6"/>
      <c r="AVB637" s="6"/>
      <c r="AVC637" s="6"/>
      <c r="AVD637" s="6"/>
      <c r="AVE637" s="6"/>
      <c r="AVF637" s="6"/>
      <c r="AVG637" s="6"/>
      <c r="AVH637" s="6"/>
      <c r="AVI637" s="6"/>
      <c r="AVJ637" s="6"/>
      <c r="AVK637" s="6"/>
      <c r="AVL637" s="6"/>
      <c r="AVM637" s="6"/>
      <c r="AVN637" s="6"/>
      <c r="AVO637" s="6"/>
      <c r="AVP637" s="6"/>
      <c r="AVQ637" s="6"/>
      <c r="AVR637" s="6"/>
      <c r="AVS637" s="6"/>
      <c r="AVT637" s="6"/>
      <c r="AVU637" s="6"/>
      <c r="AVV637" s="6"/>
      <c r="AVW637" s="6"/>
      <c r="AVX637" s="6"/>
      <c r="AVY637" s="6"/>
      <c r="AVZ637" s="6"/>
      <c r="AWA637" s="6"/>
      <c r="AWB637" s="6"/>
      <c r="AWC637" s="6"/>
      <c r="AWD637" s="6"/>
      <c r="AWE637" s="6"/>
      <c r="AWF637" s="6"/>
      <c r="AWG637" s="6"/>
      <c r="AWH637" s="6"/>
      <c r="AWI637" s="6"/>
      <c r="AWJ637" s="6"/>
      <c r="AWK637" s="6"/>
      <c r="AWL637" s="6"/>
      <c r="AWM637" s="6"/>
      <c r="AWN637" s="6"/>
      <c r="AWO637" s="6"/>
      <c r="AWP637" s="6"/>
      <c r="AWQ637" s="6"/>
      <c r="AWR637" s="6"/>
      <c r="AWS637" s="6"/>
      <c r="AWT637" s="6"/>
      <c r="AWU637" s="6"/>
      <c r="AWV637" s="6"/>
      <c r="AWW637" s="6"/>
      <c r="AWX637" s="6"/>
      <c r="AWY637" s="6"/>
      <c r="AWZ637" s="6"/>
      <c r="AXA637" s="6"/>
      <c r="AXB637" s="6"/>
      <c r="AXC637" s="6"/>
      <c r="AXD637" s="6"/>
      <c r="AXE637" s="6"/>
      <c r="AXF637" s="6"/>
      <c r="AXG637" s="6"/>
      <c r="AXH637" s="6"/>
      <c r="AXI637" s="6"/>
      <c r="AXJ637" s="6"/>
      <c r="AXK637" s="6"/>
      <c r="AXL637" s="6"/>
      <c r="AXM637" s="6"/>
      <c r="AXN637" s="6"/>
      <c r="AXO637" s="6"/>
      <c r="AXP637" s="6"/>
      <c r="AXQ637" s="6"/>
      <c r="AXR637" s="6"/>
      <c r="AXS637" s="6"/>
      <c r="AXT637" s="6"/>
      <c r="AXU637" s="6"/>
      <c r="AXV637" s="6"/>
      <c r="AXW637" s="6"/>
      <c r="AXX637" s="6"/>
      <c r="AXY637" s="6"/>
      <c r="AXZ637" s="6"/>
      <c r="AYA637" s="6"/>
      <c r="AYB637" s="6"/>
      <c r="AYC637" s="6"/>
      <c r="AYD637" s="6"/>
      <c r="AYE637" s="6"/>
      <c r="AYF637" s="6"/>
      <c r="AYG637" s="6"/>
      <c r="AYH637" s="6"/>
      <c r="AYI637" s="6"/>
      <c r="AYJ637" s="6"/>
      <c r="AYK637" s="6"/>
      <c r="AYL637" s="6"/>
      <c r="AYM637" s="6"/>
      <c r="AYN637" s="6"/>
      <c r="AYO637" s="6"/>
      <c r="AYP637" s="6"/>
      <c r="AYQ637" s="6"/>
      <c r="AYR637" s="6"/>
      <c r="AYS637" s="6"/>
      <c r="AYT637" s="6"/>
      <c r="AYU637" s="6"/>
      <c r="AYV637" s="6"/>
      <c r="AYW637" s="6"/>
      <c r="AYX637" s="6"/>
      <c r="AYY637" s="6"/>
      <c r="AYZ637" s="6"/>
      <c r="AZA637" s="6"/>
      <c r="AZB637" s="6"/>
      <c r="AZC637" s="6"/>
      <c r="AZD637" s="6"/>
      <c r="AZE637" s="6"/>
      <c r="AZF637" s="6"/>
      <c r="AZG637" s="6"/>
      <c r="AZH637" s="6"/>
      <c r="AZI637" s="6"/>
      <c r="AZJ637" s="6"/>
      <c r="AZK637" s="6"/>
      <c r="AZL637" s="6"/>
      <c r="AZM637" s="6"/>
      <c r="AZN637" s="6"/>
      <c r="AZO637" s="6"/>
      <c r="AZP637" s="6"/>
      <c r="AZQ637" s="6"/>
      <c r="AZR637" s="6"/>
      <c r="AZS637" s="6"/>
      <c r="AZT637" s="6"/>
      <c r="AZU637" s="6"/>
      <c r="AZV637" s="6"/>
      <c r="AZW637" s="6"/>
      <c r="AZX637" s="6"/>
      <c r="AZY637" s="6"/>
      <c r="AZZ637" s="6"/>
      <c r="BAA637" s="6"/>
      <c r="BAB637" s="6"/>
      <c r="BAC637" s="6"/>
      <c r="BAD637" s="6"/>
      <c r="BAE637" s="6"/>
      <c r="BAF637" s="6"/>
      <c r="BAG637" s="6"/>
      <c r="BAH637" s="6"/>
      <c r="BAI637" s="6"/>
      <c r="BAJ637" s="6"/>
      <c r="BAK637" s="6"/>
      <c r="BAL637" s="6"/>
      <c r="BAM637" s="6"/>
      <c r="BAN637" s="6"/>
      <c r="BAO637" s="6"/>
      <c r="BAP637" s="6"/>
      <c r="BAQ637" s="6"/>
      <c r="BAR637" s="6"/>
      <c r="BAS637" s="6"/>
      <c r="BAT637" s="6"/>
      <c r="BAU637" s="6"/>
      <c r="BAV637" s="6"/>
      <c r="BAW637" s="6"/>
      <c r="BAX637" s="6"/>
      <c r="BAY637" s="6"/>
      <c r="BAZ637" s="6"/>
      <c r="BBA637" s="6"/>
      <c r="BBB637" s="6"/>
      <c r="BBC637" s="6"/>
      <c r="BBD637" s="6"/>
      <c r="BBE637" s="6"/>
      <c r="BBF637" s="6"/>
      <c r="BBG637" s="6"/>
      <c r="BBH637" s="6"/>
      <c r="BBI637" s="6"/>
      <c r="BBJ637" s="6"/>
      <c r="BBK637" s="6"/>
      <c r="BBL637" s="6"/>
      <c r="BBM637" s="6"/>
      <c r="BBN637" s="6"/>
      <c r="BBO637" s="6"/>
      <c r="BBP637" s="6"/>
      <c r="BBQ637" s="6"/>
      <c r="BBR637" s="6"/>
      <c r="BBS637" s="6"/>
      <c r="BBT637" s="6"/>
      <c r="BBU637" s="6"/>
      <c r="BBV637" s="6"/>
      <c r="BBW637" s="6"/>
      <c r="BBX637" s="6"/>
      <c r="BBY637" s="6"/>
      <c r="BBZ637" s="6"/>
      <c r="BCA637" s="6"/>
      <c r="BCB637" s="6"/>
      <c r="BCC637" s="6"/>
      <c r="BCD637" s="6"/>
      <c r="BCE637" s="6"/>
      <c r="BCF637" s="6"/>
      <c r="BCG637" s="6"/>
      <c r="BCH637" s="6"/>
      <c r="BCI637" s="6"/>
      <c r="BCJ637" s="6"/>
      <c r="BCK637" s="6"/>
      <c r="BCL637" s="6"/>
      <c r="BCM637" s="6"/>
      <c r="BCN637" s="6"/>
      <c r="BCO637" s="6"/>
      <c r="BCP637" s="6"/>
      <c r="BCQ637" s="6"/>
      <c r="BCR637" s="6"/>
      <c r="BCS637" s="6"/>
      <c r="BCT637" s="6"/>
      <c r="BCU637" s="6"/>
      <c r="BCV637" s="6"/>
      <c r="BCW637" s="6"/>
      <c r="BCX637" s="6"/>
      <c r="BCY637" s="6"/>
      <c r="BCZ637" s="6"/>
      <c r="BDA637" s="6"/>
      <c r="BDB637" s="6"/>
      <c r="BDC637" s="6"/>
      <c r="BDD637" s="6"/>
      <c r="BDE637" s="6"/>
      <c r="BDF637" s="6"/>
      <c r="BDG637" s="6"/>
      <c r="BDH637" s="6"/>
      <c r="BDI637" s="6"/>
      <c r="BDJ637" s="6"/>
      <c r="BDK637" s="6"/>
      <c r="BDL637" s="6"/>
      <c r="BDM637" s="6"/>
      <c r="BDN637" s="6"/>
      <c r="BDO637" s="6"/>
      <c r="BDP637" s="6"/>
      <c r="BDQ637" s="6"/>
      <c r="BDR637" s="6"/>
      <c r="BDS637" s="6"/>
      <c r="BDT637" s="6"/>
      <c r="BDU637" s="6"/>
      <c r="BDV637" s="6"/>
      <c r="BDW637" s="6"/>
      <c r="BDX637" s="6"/>
      <c r="BDY637" s="6"/>
      <c r="BDZ637" s="6"/>
      <c r="BEA637" s="6"/>
      <c r="BEB637" s="6"/>
      <c r="BEC637" s="6"/>
      <c r="BED637" s="6"/>
      <c r="BEE637" s="6"/>
      <c r="BEF637" s="6"/>
      <c r="BEG637" s="6"/>
      <c r="BEH637" s="6"/>
      <c r="BEI637" s="6"/>
      <c r="BEJ637" s="6"/>
      <c r="BEK637" s="6"/>
      <c r="BEL637" s="6"/>
      <c r="BEM637" s="6"/>
      <c r="BEN637" s="6"/>
      <c r="BEO637" s="6"/>
      <c r="BEP637" s="6"/>
      <c r="BEQ637" s="6"/>
      <c r="BER637" s="6"/>
      <c r="BES637" s="6"/>
      <c r="BET637" s="6"/>
      <c r="BEU637" s="6"/>
      <c r="BEV637" s="6"/>
      <c r="BEW637" s="6"/>
      <c r="BEX637" s="6"/>
      <c r="BEY637" s="6"/>
      <c r="BEZ637" s="6"/>
      <c r="BFA637" s="6"/>
      <c r="BFB637" s="6"/>
      <c r="BFC637" s="6"/>
      <c r="BFD637" s="6"/>
      <c r="BFE637" s="6"/>
      <c r="BFF637" s="6"/>
      <c r="BFG637" s="6"/>
      <c r="BFH637" s="6"/>
      <c r="BFI637" s="6"/>
      <c r="BFJ637" s="6"/>
      <c r="BFK637" s="6"/>
      <c r="BFL637" s="6"/>
      <c r="BFM637" s="6"/>
      <c r="BFN637" s="6"/>
      <c r="BFO637" s="6"/>
      <c r="BFP637" s="6"/>
      <c r="BFQ637" s="6"/>
      <c r="BFR637" s="6"/>
      <c r="BFS637" s="6"/>
      <c r="BFT637" s="6"/>
      <c r="BFU637" s="6"/>
      <c r="BFV637" s="6"/>
      <c r="BFW637" s="6"/>
      <c r="BFX637" s="6"/>
      <c r="BFY637" s="6"/>
      <c r="BFZ637" s="6"/>
      <c r="BGA637" s="6"/>
      <c r="BGB637" s="6"/>
      <c r="BGC637" s="6"/>
      <c r="BGD637" s="6"/>
      <c r="BGE637" s="6"/>
      <c r="BGF637" s="6"/>
      <c r="BGG637" s="6"/>
      <c r="BGH637" s="6"/>
      <c r="BGI637" s="6"/>
      <c r="BGJ637" s="6"/>
      <c r="BGK637" s="6"/>
      <c r="BGL637" s="6"/>
      <c r="BGM637" s="6"/>
      <c r="BGN637" s="6"/>
      <c r="BGO637" s="6"/>
      <c r="BGP637" s="6"/>
      <c r="BGQ637" s="6"/>
      <c r="BGR637" s="6"/>
      <c r="BGS637" s="6"/>
      <c r="BGT637" s="6"/>
      <c r="BGU637" s="6"/>
      <c r="BGV637" s="6"/>
      <c r="BGW637" s="6"/>
      <c r="BGX637" s="6"/>
      <c r="BGY637" s="6"/>
      <c r="BGZ637" s="6"/>
      <c r="BHA637" s="6"/>
      <c r="BHB637" s="6"/>
      <c r="BHC637" s="6"/>
      <c r="BHD637" s="6"/>
      <c r="BHE637" s="6"/>
      <c r="BHF637" s="6"/>
      <c r="BHG637" s="6"/>
      <c r="BHH637" s="6"/>
      <c r="BHI637" s="6"/>
      <c r="BHJ637" s="6"/>
      <c r="BHK637" s="6"/>
      <c r="BHL637" s="6"/>
      <c r="BHM637" s="6"/>
      <c r="BHN637" s="6"/>
      <c r="BHO637" s="6"/>
      <c r="BHP637" s="6"/>
      <c r="BHQ637" s="6"/>
      <c r="BHR637" s="6"/>
      <c r="BHS637" s="6"/>
      <c r="BHT637" s="6"/>
      <c r="BHU637" s="6"/>
      <c r="BHV637" s="6"/>
      <c r="BHW637" s="6"/>
      <c r="BHX637" s="6"/>
      <c r="BHY637" s="6"/>
      <c r="BHZ637" s="6"/>
      <c r="BIA637" s="6"/>
      <c r="BIB637" s="6"/>
      <c r="BIC637" s="6"/>
      <c r="BID637" s="6"/>
      <c r="BIE637" s="6"/>
      <c r="BIF637" s="6"/>
      <c r="BIG637" s="6"/>
      <c r="BIH637" s="6"/>
      <c r="BII637" s="6"/>
      <c r="BIJ637" s="6"/>
      <c r="BIK637" s="6"/>
      <c r="BIL637" s="6"/>
      <c r="BIM637" s="6"/>
      <c r="BIN637" s="6"/>
      <c r="BIO637" s="6"/>
      <c r="BIP637" s="6"/>
      <c r="BIQ637" s="6"/>
      <c r="BIR637" s="6"/>
      <c r="BIS637" s="6"/>
      <c r="BIT637" s="6"/>
      <c r="BIU637" s="6"/>
      <c r="BIV637" s="6"/>
      <c r="BIW637" s="6"/>
      <c r="BIX637" s="6"/>
      <c r="BIY637" s="6"/>
      <c r="BIZ637" s="6"/>
      <c r="BJA637" s="6"/>
      <c r="BJB637" s="6"/>
      <c r="BJC637" s="6"/>
      <c r="BJD637" s="6"/>
      <c r="BJE637" s="6"/>
      <c r="BJF637" s="6"/>
      <c r="BJG637" s="6"/>
      <c r="BJH637" s="6"/>
      <c r="BJI637" s="6"/>
      <c r="BJJ637" s="6"/>
      <c r="BJK637" s="6"/>
      <c r="BJL637" s="6"/>
      <c r="BJM637" s="6"/>
      <c r="BJN637" s="6"/>
      <c r="BJO637" s="6"/>
      <c r="BJP637" s="6"/>
      <c r="BJQ637" s="6"/>
      <c r="BJR637" s="6"/>
      <c r="BJS637" s="6"/>
      <c r="BJT637" s="6"/>
      <c r="BJU637" s="6"/>
      <c r="BJV637" s="6"/>
      <c r="BJW637" s="6"/>
      <c r="BJX637" s="6"/>
      <c r="BJY637" s="6"/>
      <c r="BJZ637" s="6"/>
      <c r="BKA637" s="6"/>
      <c r="BKB637" s="6"/>
      <c r="BKC637" s="6"/>
      <c r="BKD637" s="6"/>
      <c r="BKE637" s="6"/>
      <c r="BKF637" s="6"/>
      <c r="BKG637" s="6"/>
      <c r="BKH637" s="6"/>
      <c r="BKI637" s="6"/>
      <c r="BKJ637" s="6"/>
      <c r="BKK637" s="6"/>
      <c r="BKL637" s="6"/>
      <c r="BKM637" s="6"/>
      <c r="BKN637" s="6"/>
      <c r="BKO637" s="6"/>
      <c r="BKP637" s="6"/>
      <c r="BKQ637" s="6"/>
      <c r="BKR637" s="6"/>
      <c r="BKS637" s="6"/>
      <c r="BKT637" s="6"/>
      <c r="BKU637" s="6"/>
      <c r="BKV637" s="6"/>
      <c r="BKW637" s="6"/>
      <c r="BKX637" s="6"/>
      <c r="BKY637" s="6"/>
      <c r="BKZ637" s="6"/>
      <c r="BLA637" s="6"/>
      <c r="BLB637" s="6"/>
      <c r="BLC637" s="6"/>
      <c r="BLD637" s="6"/>
      <c r="BLE637" s="6"/>
      <c r="BLF637" s="6"/>
      <c r="BLG637" s="6"/>
      <c r="BLH637" s="6"/>
      <c r="BLI637" s="6"/>
      <c r="BLJ637" s="6"/>
      <c r="BLK637" s="6"/>
      <c r="BLL637" s="6"/>
      <c r="BLM637" s="6"/>
      <c r="BLN637" s="6"/>
      <c r="BLO637" s="6"/>
      <c r="BLP637" s="6"/>
      <c r="BLQ637" s="6"/>
      <c r="BLR637" s="6"/>
      <c r="BLS637" s="6"/>
      <c r="BLT637" s="6"/>
      <c r="BLU637" s="6"/>
      <c r="BLV637" s="6"/>
      <c r="BLW637" s="6"/>
      <c r="BLX637" s="6"/>
      <c r="BLY637" s="6"/>
      <c r="BLZ637" s="6"/>
      <c r="BMA637" s="6"/>
      <c r="BMB637" s="6"/>
      <c r="BMC637" s="6"/>
      <c r="BMD637" s="6"/>
      <c r="BME637" s="6"/>
      <c r="BMF637" s="6"/>
      <c r="BMG637" s="6"/>
      <c r="BMH637" s="6"/>
      <c r="BMI637" s="6"/>
      <c r="BMJ637" s="6"/>
      <c r="BMK637" s="6"/>
      <c r="BML637" s="6"/>
      <c r="BMM637" s="6"/>
      <c r="BMN637" s="6"/>
      <c r="BMO637" s="6"/>
      <c r="BMP637" s="6"/>
      <c r="BMQ637" s="6"/>
      <c r="BMR637" s="6"/>
      <c r="BMS637" s="6"/>
      <c r="BMT637" s="6"/>
      <c r="BMU637" s="6"/>
      <c r="BMV637" s="6"/>
      <c r="BMW637" s="6"/>
      <c r="BMX637" s="6"/>
      <c r="BMY637" s="6"/>
      <c r="BMZ637" s="6"/>
      <c r="BNA637" s="6"/>
      <c r="BNB637" s="6"/>
      <c r="BNC637" s="6"/>
      <c r="BND637" s="6"/>
      <c r="BNE637" s="6"/>
      <c r="BNF637" s="6"/>
      <c r="BNG637" s="6"/>
      <c r="BNH637" s="6"/>
      <c r="BNI637" s="6"/>
      <c r="BNJ637" s="6"/>
      <c r="BNK637" s="6"/>
      <c r="BNL637" s="6"/>
      <c r="BNM637" s="6"/>
      <c r="BNN637" s="6"/>
      <c r="BNO637" s="6"/>
      <c r="BNP637" s="6"/>
      <c r="BNQ637" s="6"/>
      <c r="BNR637" s="6"/>
      <c r="BNS637" s="6"/>
      <c r="BNT637" s="6"/>
      <c r="BNU637" s="6"/>
      <c r="BNV637" s="6"/>
      <c r="BNW637" s="6"/>
      <c r="BNX637" s="6"/>
      <c r="BNY637" s="6"/>
      <c r="BNZ637" s="6"/>
      <c r="BOA637" s="6"/>
      <c r="BOB637" s="6"/>
      <c r="BOC637" s="6"/>
      <c r="BOD637" s="6"/>
      <c r="BOE637" s="6"/>
      <c r="BOF637" s="6"/>
      <c r="BOG637" s="6"/>
      <c r="BOH637" s="6"/>
      <c r="BOI637" s="6"/>
      <c r="BOJ637" s="6"/>
      <c r="BOK637" s="6"/>
      <c r="BOL637" s="6"/>
      <c r="BOM637" s="6"/>
      <c r="BON637" s="6"/>
      <c r="BOO637" s="6"/>
      <c r="BOP637" s="6"/>
      <c r="BOQ637" s="6"/>
      <c r="BOR637" s="6"/>
      <c r="BOS637" s="6"/>
      <c r="BOT637" s="6"/>
      <c r="BOU637" s="6"/>
      <c r="BOV637" s="6"/>
      <c r="BOW637" s="6"/>
      <c r="BOX637" s="6"/>
      <c r="BOY637" s="6"/>
      <c r="BOZ637" s="6"/>
      <c r="BPA637" s="6"/>
      <c r="BPB637" s="6"/>
      <c r="BPC637" s="6"/>
      <c r="BPD637" s="6"/>
      <c r="BPE637" s="6"/>
      <c r="BPF637" s="6"/>
      <c r="BPG637" s="6"/>
      <c r="BPH637" s="6"/>
      <c r="BPI637" s="6"/>
      <c r="BPJ637" s="6"/>
      <c r="BPK637" s="6"/>
      <c r="BPL637" s="6"/>
      <c r="BPM637" s="6"/>
      <c r="BPN637" s="6"/>
      <c r="BPO637" s="6"/>
      <c r="BPP637" s="6"/>
      <c r="BPQ637" s="6"/>
      <c r="BPR637" s="6"/>
      <c r="BPS637" s="6"/>
      <c r="BPT637" s="6"/>
      <c r="BPU637" s="6"/>
      <c r="BPV637" s="6"/>
      <c r="BPW637" s="6"/>
      <c r="BPX637" s="6"/>
      <c r="BPY637" s="6"/>
      <c r="BPZ637" s="6"/>
      <c r="BQA637" s="6"/>
      <c r="BQB637" s="6"/>
      <c r="BQC637" s="6"/>
      <c r="BQD637" s="6"/>
      <c r="BQE637" s="6"/>
      <c r="BQF637" s="6"/>
      <c r="BQG637" s="6"/>
      <c r="BQH637" s="6"/>
      <c r="BQI637" s="6"/>
      <c r="BQJ637" s="6"/>
      <c r="BQK637" s="6"/>
      <c r="BQL637" s="6"/>
      <c r="BQM637" s="6"/>
      <c r="BQN637" s="6"/>
      <c r="BQO637" s="6"/>
      <c r="BQP637" s="6"/>
      <c r="BQQ637" s="6"/>
      <c r="BQR637" s="6"/>
      <c r="BQS637" s="6"/>
      <c r="BQT637" s="6"/>
      <c r="BQU637" s="6"/>
      <c r="BQV637" s="6"/>
      <c r="BQW637" s="6"/>
      <c r="BQX637" s="6"/>
      <c r="BQY637" s="6"/>
      <c r="BQZ637" s="6"/>
      <c r="BRA637" s="6"/>
      <c r="BRB637" s="6"/>
      <c r="BRC637" s="6"/>
      <c r="BRD637" s="6"/>
      <c r="BRE637" s="6"/>
      <c r="BRF637" s="6"/>
      <c r="BRG637" s="6"/>
      <c r="BRH637" s="6"/>
      <c r="BRI637" s="6"/>
      <c r="BRJ637" s="6"/>
      <c r="BRK637" s="6"/>
      <c r="BRL637" s="6"/>
      <c r="BRM637" s="6"/>
      <c r="BRN637" s="6"/>
      <c r="BRO637" s="6"/>
      <c r="BRP637" s="6"/>
      <c r="BRQ637" s="6"/>
      <c r="BRR637" s="6"/>
      <c r="BRS637" s="6"/>
      <c r="BRT637" s="6"/>
      <c r="BRU637" s="6"/>
      <c r="BRV637" s="6"/>
      <c r="BRW637" s="6"/>
      <c r="BRX637" s="6"/>
      <c r="BRY637" s="6"/>
      <c r="BRZ637" s="6"/>
      <c r="BSA637" s="6"/>
      <c r="BSB637" s="6"/>
      <c r="BSC637" s="6"/>
      <c r="BSD637" s="6"/>
      <c r="BSE637" s="6"/>
      <c r="BSF637" s="6"/>
      <c r="BSG637" s="6"/>
      <c r="BSH637" s="6"/>
      <c r="BSI637" s="6"/>
      <c r="BSJ637" s="6"/>
      <c r="BSK637" s="6"/>
      <c r="BSL637" s="6"/>
      <c r="BSM637" s="6"/>
      <c r="BSN637" s="6"/>
      <c r="BSO637" s="6"/>
      <c r="BSP637" s="6"/>
      <c r="BSQ637" s="6"/>
      <c r="BSR637" s="6"/>
      <c r="BSS637" s="6"/>
      <c r="BST637" s="6"/>
      <c r="BSU637" s="6"/>
      <c r="BSV637" s="6"/>
      <c r="BSW637" s="6"/>
      <c r="BSX637" s="6"/>
      <c r="BSY637" s="6"/>
      <c r="BSZ637" s="6"/>
      <c r="BTA637" s="6"/>
      <c r="BTB637" s="6"/>
      <c r="BTC637" s="6"/>
      <c r="BTD637" s="6"/>
      <c r="BTE637" s="6"/>
      <c r="BTF637" s="6"/>
      <c r="BTG637" s="6"/>
      <c r="BTH637" s="6"/>
      <c r="BTI637" s="6"/>
      <c r="BTJ637" s="6"/>
      <c r="BTK637" s="6"/>
      <c r="BTL637" s="6"/>
      <c r="BTM637" s="6"/>
      <c r="BTN637" s="6"/>
      <c r="BTO637" s="6"/>
      <c r="BTP637" s="6"/>
      <c r="BTQ637" s="6"/>
      <c r="BTR637" s="6"/>
      <c r="BTS637" s="6"/>
      <c r="BTT637" s="6"/>
      <c r="BTU637" s="6"/>
      <c r="BTV637" s="6"/>
      <c r="BTW637" s="6"/>
      <c r="BTX637" s="6"/>
      <c r="BTY637" s="6"/>
      <c r="BTZ637" s="6"/>
      <c r="BUA637" s="6"/>
      <c r="BUB637" s="6"/>
      <c r="BUC637" s="6"/>
      <c r="BUD637" s="6"/>
      <c r="BUE637" s="6"/>
      <c r="BUF637" s="6"/>
      <c r="BUG637" s="6"/>
      <c r="BUH637" s="6"/>
      <c r="BUI637" s="6"/>
      <c r="BUJ637" s="6"/>
      <c r="BUK637" s="6"/>
      <c r="BUL637" s="6"/>
      <c r="BUM637" s="6"/>
      <c r="BUN637" s="6"/>
      <c r="BUO637" s="6"/>
      <c r="BUP637" s="6"/>
      <c r="BUQ637" s="6"/>
      <c r="BUR637" s="6"/>
      <c r="BUS637" s="6"/>
      <c r="BUT637" s="6"/>
      <c r="BUU637" s="6"/>
      <c r="BUV637" s="6"/>
      <c r="BUW637" s="6"/>
      <c r="BUX637" s="6"/>
      <c r="BUY637" s="6"/>
      <c r="BUZ637" s="6"/>
      <c r="BVA637" s="6"/>
      <c r="BVB637" s="6"/>
      <c r="BVC637" s="6"/>
      <c r="BVD637" s="6"/>
      <c r="BVE637" s="6"/>
      <c r="BVF637" s="6"/>
      <c r="BVG637" s="6"/>
      <c r="BVH637" s="6"/>
      <c r="BVI637" s="6"/>
      <c r="BVJ637" s="6"/>
      <c r="BVK637" s="6"/>
      <c r="BVL637" s="6"/>
      <c r="BVM637" s="6"/>
      <c r="BVN637" s="6"/>
      <c r="BVO637" s="6"/>
      <c r="BVP637" s="6"/>
      <c r="BVQ637" s="6"/>
      <c r="BVR637" s="6"/>
      <c r="BVS637" s="6"/>
      <c r="BVT637" s="6"/>
      <c r="BVU637" s="6"/>
      <c r="BVV637" s="6"/>
      <c r="BVW637" s="6"/>
      <c r="BVX637" s="6"/>
      <c r="BVY637" s="6"/>
      <c r="BVZ637" s="6"/>
      <c r="BWA637" s="6"/>
      <c r="BWB637" s="6"/>
      <c r="BWC637" s="6"/>
      <c r="BWD637" s="6"/>
      <c r="BWE637" s="6"/>
      <c r="BWF637" s="6"/>
      <c r="BWG637" s="6"/>
      <c r="BWH637" s="6"/>
      <c r="BWI637" s="6"/>
      <c r="BWJ637" s="6"/>
      <c r="BWK637" s="6"/>
      <c r="BWL637" s="6"/>
      <c r="BWM637" s="6"/>
      <c r="BWN637" s="6"/>
      <c r="BWO637" s="6"/>
      <c r="BWP637" s="6"/>
      <c r="BWQ637" s="6"/>
      <c r="BWR637" s="6"/>
      <c r="BWS637" s="6"/>
      <c r="BWT637" s="6"/>
      <c r="BWU637" s="6"/>
      <c r="BWV637" s="6"/>
      <c r="BWW637" s="6"/>
      <c r="BWX637" s="6"/>
      <c r="BWY637" s="6"/>
      <c r="BWZ637" s="6"/>
      <c r="BXA637" s="6"/>
      <c r="BXB637" s="6"/>
      <c r="BXC637" s="6"/>
      <c r="BXD637" s="6"/>
      <c r="BXE637" s="6"/>
      <c r="BXF637" s="6"/>
      <c r="BXG637" s="6"/>
      <c r="BXH637" s="6"/>
      <c r="BXI637" s="6"/>
      <c r="BXJ637" s="6"/>
      <c r="BXK637" s="6"/>
      <c r="BXL637" s="6"/>
      <c r="BXM637" s="6"/>
      <c r="BXN637" s="6"/>
      <c r="BXO637" s="6"/>
      <c r="BXP637" s="6"/>
      <c r="BXQ637" s="6"/>
      <c r="BXR637" s="6"/>
      <c r="BXS637" s="6"/>
      <c r="BXT637" s="6"/>
      <c r="BXU637" s="6"/>
      <c r="BXV637" s="6"/>
      <c r="BXW637" s="6"/>
      <c r="BXX637" s="6"/>
      <c r="BXY637" s="6"/>
      <c r="BXZ637" s="6"/>
      <c r="BYA637" s="6"/>
      <c r="BYB637" s="6"/>
      <c r="BYC637" s="6"/>
      <c r="BYD637" s="6"/>
      <c r="BYE637" s="6"/>
      <c r="BYF637" s="6"/>
      <c r="BYG637" s="6"/>
      <c r="BYH637" s="6"/>
      <c r="BYI637" s="6"/>
      <c r="BYJ637" s="6"/>
      <c r="BYK637" s="6"/>
      <c r="BYL637" s="6"/>
      <c r="BYM637" s="6"/>
      <c r="BYN637" s="6"/>
      <c r="BYO637" s="6"/>
      <c r="BYP637" s="6"/>
      <c r="BYQ637" s="6"/>
      <c r="BYR637" s="6"/>
      <c r="BYS637" s="6"/>
      <c r="BYT637" s="6"/>
      <c r="BYU637" s="6"/>
      <c r="BYV637" s="6"/>
      <c r="BYW637" s="6"/>
      <c r="BYX637" s="6"/>
      <c r="BYY637" s="6"/>
      <c r="BYZ637" s="6"/>
      <c r="BZA637" s="6"/>
      <c r="BZB637" s="6"/>
      <c r="BZC637" s="6"/>
      <c r="BZD637" s="6"/>
      <c r="BZE637" s="6"/>
      <c r="BZF637" s="6"/>
      <c r="BZG637" s="6"/>
      <c r="BZH637" s="6"/>
      <c r="BZI637" s="6"/>
      <c r="BZJ637" s="6"/>
      <c r="BZK637" s="6"/>
      <c r="BZL637" s="6"/>
      <c r="BZM637" s="6"/>
      <c r="BZN637" s="6"/>
      <c r="BZO637" s="6"/>
      <c r="BZP637" s="6"/>
      <c r="BZQ637" s="6"/>
      <c r="BZR637" s="6"/>
      <c r="BZS637" s="6"/>
      <c r="BZT637" s="6"/>
      <c r="BZU637" s="6"/>
      <c r="BZV637" s="6"/>
      <c r="BZW637" s="6"/>
      <c r="BZX637" s="6"/>
      <c r="BZY637" s="6"/>
      <c r="BZZ637" s="6"/>
      <c r="CAA637" s="6"/>
      <c r="CAB637" s="6"/>
      <c r="CAC637" s="6"/>
      <c r="CAD637" s="6"/>
      <c r="CAE637" s="6"/>
      <c r="CAF637" s="6"/>
      <c r="CAG637" s="6"/>
      <c r="CAH637" s="6"/>
      <c r="CAI637" s="6"/>
      <c r="CAJ637" s="6"/>
      <c r="CAK637" s="6"/>
      <c r="CAL637" s="6"/>
      <c r="CAM637" s="6"/>
      <c r="CAN637" s="6"/>
      <c r="CAO637" s="6"/>
      <c r="CAP637" s="6"/>
      <c r="CAQ637" s="6"/>
      <c r="CAR637" s="6"/>
      <c r="CAS637" s="6"/>
      <c r="CAT637" s="6"/>
      <c r="CAU637" s="6"/>
      <c r="CAV637" s="6"/>
      <c r="CAW637" s="6"/>
      <c r="CAX637" s="6"/>
      <c r="CAY637" s="6"/>
      <c r="CAZ637" s="6"/>
      <c r="CBA637" s="6"/>
      <c r="CBB637" s="6"/>
      <c r="CBC637" s="6"/>
      <c r="CBD637" s="6"/>
      <c r="CBE637" s="6"/>
      <c r="CBF637" s="6"/>
      <c r="CBG637" s="6"/>
      <c r="CBH637" s="6"/>
      <c r="CBI637" s="6"/>
      <c r="CBJ637" s="6"/>
      <c r="CBK637" s="6"/>
      <c r="CBL637" s="6"/>
      <c r="CBM637" s="6"/>
      <c r="CBN637" s="6"/>
      <c r="CBO637" s="6"/>
      <c r="CBP637" s="6"/>
      <c r="CBQ637" s="6"/>
      <c r="CBR637" s="6"/>
      <c r="CBS637" s="6"/>
      <c r="CBT637" s="6"/>
      <c r="CBU637" s="6"/>
      <c r="CBV637" s="6"/>
      <c r="CBW637" s="6"/>
      <c r="CBX637" s="6"/>
      <c r="CBY637" s="6"/>
      <c r="CBZ637" s="6"/>
      <c r="CCA637" s="6"/>
      <c r="CCB637" s="6"/>
      <c r="CCC637" s="6"/>
      <c r="CCD637" s="6"/>
      <c r="CCE637" s="6"/>
      <c r="CCF637" s="6"/>
      <c r="CCG637" s="6"/>
      <c r="CCH637" s="6"/>
      <c r="CCI637" s="6"/>
      <c r="CCJ637" s="6"/>
      <c r="CCK637" s="6"/>
      <c r="CCL637" s="6"/>
      <c r="CCM637" s="6"/>
      <c r="CCN637" s="6"/>
      <c r="CCO637" s="6"/>
      <c r="CCP637" s="6"/>
      <c r="CCQ637" s="6"/>
      <c r="CCR637" s="6"/>
      <c r="CCS637" s="6"/>
      <c r="CCT637" s="6"/>
      <c r="CCU637" s="6"/>
      <c r="CCV637" s="6"/>
      <c r="CCW637" s="6"/>
      <c r="CCX637" s="6"/>
      <c r="CCY637" s="6"/>
      <c r="CCZ637" s="6"/>
      <c r="CDA637" s="6"/>
      <c r="CDB637" s="6"/>
      <c r="CDC637" s="6"/>
      <c r="CDD637" s="6"/>
      <c r="CDE637" s="6"/>
      <c r="CDF637" s="6"/>
      <c r="CDG637" s="6"/>
      <c r="CDH637" s="6"/>
      <c r="CDI637" s="6"/>
      <c r="CDJ637" s="6"/>
      <c r="CDK637" s="6"/>
      <c r="CDL637" s="6"/>
      <c r="CDM637" s="6"/>
      <c r="CDN637" s="6"/>
      <c r="CDO637" s="6"/>
      <c r="CDP637" s="6"/>
      <c r="CDQ637" s="6"/>
      <c r="CDR637" s="6"/>
      <c r="CDS637" s="6"/>
      <c r="CDT637" s="6"/>
      <c r="CDU637" s="6"/>
      <c r="CDV637" s="6"/>
      <c r="CDW637" s="6"/>
      <c r="CDX637" s="6"/>
      <c r="CDY637" s="6"/>
      <c r="CDZ637" s="6"/>
      <c r="CEA637" s="6"/>
      <c r="CEB637" s="6"/>
      <c r="CEC637" s="6"/>
      <c r="CED637" s="6"/>
      <c r="CEE637" s="6"/>
      <c r="CEF637" s="6"/>
      <c r="CEG637" s="6"/>
      <c r="CEH637" s="6"/>
      <c r="CEI637" s="6"/>
      <c r="CEJ637" s="6"/>
      <c r="CEK637" s="6"/>
      <c r="CEL637" s="6"/>
      <c r="CEM637" s="6"/>
      <c r="CEN637" s="6"/>
      <c r="CEO637" s="6"/>
      <c r="CEP637" s="6"/>
      <c r="CEQ637" s="6"/>
      <c r="CER637" s="6"/>
      <c r="CES637" s="6"/>
      <c r="CET637" s="6"/>
      <c r="CEU637" s="6"/>
      <c r="CEV637" s="6"/>
      <c r="CEW637" s="6"/>
      <c r="CEX637" s="6"/>
      <c r="CEY637" s="6"/>
      <c r="CEZ637" s="6"/>
      <c r="CFA637" s="6"/>
      <c r="CFB637" s="6"/>
      <c r="CFC637" s="6"/>
      <c r="CFD637" s="6"/>
      <c r="CFE637" s="6"/>
      <c r="CFF637" s="6"/>
      <c r="CFG637" s="6"/>
      <c r="CFH637" s="6"/>
      <c r="CFI637" s="6"/>
      <c r="CFJ637" s="6"/>
      <c r="CFK637" s="6"/>
      <c r="CFL637" s="6"/>
      <c r="CFM637" s="6"/>
      <c r="CFN637" s="6"/>
      <c r="CFO637" s="6"/>
      <c r="CFP637" s="6"/>
      <c r="CFQ637" s="6"/>
      <c r="CFR637" s="6"/>
      <c r="CFS637" s="6"/>
      <c r="CFT637" s="6"/>
      <c r="CFU637" s="6"/>
      <c r="CFV637" s="6"/>
      <c r="CFW637" s="6"/>
      <c r="CFX637" s="6"/>
      <c r="CFY637" s="6"/>
      <c r="CFZ637" s="6"/>
      <c r="CGA637" s="6"/>
      <c r="CGB637" s="6"/>
      <c r="CGC637" s="6"/>
      <c r="CGD637" s="6"/>
      <c r="CGE637" s="6"/>
      <c r="CGF637" s="6"/>
      <c r="CGG637" s="6"/>
      <c r="CGH637" s="6"/>
      <c r="CGI637" s="6"/>
      <c r="CGJ637" s="6"/>
      <c r="CGK637" s="6"/>
      <c r="CGL637" s="6"/>
      <c r="CGM637" s="6"/>
      <c r="CGN637" s="6"/>
      <c r="CGO637" s="6"/>
      <c r="CGP637" s="6"/>
      <c r="CGQ637" s="6"/>
      <c r="CGR637" s="6"/>
      <c r="CGS637" s="6"/>
      <c r="CGT637" s="6"/>
      <c r="CGU637" s="6"/>
      <c r="CGV637" s="6"/>
      <c r="CGW637" s="6"/>
      <c r="CGX637" s="6"/>
      <c r="CGY637" s="6"/>
      <c r="CGZ637" s="6"/>
      <c r="CHA637" s="6"/>
      <c r="CHB637" s="6"/>
      <c r="CHC637" s="6"/>
      <c r="CHD637" s="6"/>
      <c r="CHE637" s="6"/>
      <c r="CHF637" s="6"/>
      <c r="CHG637" s="6"/>
      <c r="CHH637" s="6"/>
      <c r="CHI637" s="6"/>
      <c r="CHJ637" s="6"/>
      <c r="CHK637" s="6"/>
      <c r="CHL637" s="6"/>
      <c r="CHM637" s="6"/>
      <c r="CHN637" s="6"/>
      <c r="CHO637" s="6"/>
      <c r="CHP637" s="6"/>
      <c r="CHQ637" s="6"/>
      <c r="CHR637" s="6"/>
      <c r="CHS637" s="6"/>
      <c r="CHT637" s="6"/>
      <c r="CHU637" s="6"/>
      <c r="CHV637" s="6"/>
      <c r="CHW637" s="6"/>
      <c r="CHX637" s="6"/>
      <c r="CHY637" s="6"/>
      <c r="CHZ637" s="6"/>
      <c r="CIA637" s="6"/>
      <c r="CIB637" s="6"/>
      <c r="CIC637" s="6"/>
      <c r="CID637" s="6"/>
      <c r="CIE637" s="6"/>
      <c r="CIF637" s="6"/>
      <c r="CIG637" s="6"/>
      <c r="CIH637" s="6"/>
      <c r="CII637" s="6"/>
      <c r="CIJ637" s="6"/>
      <c r="CIK637" s="6"/>
      <c r="CIL637" s="6"/>
      <c r="CIM637" s="6"/>
      <c r="CIN637" s="6"/>
      <c r="CIO637" s="6"/>
      <c r="CIP637" s="6"/>
      <c r="CIQ637" s="6"/>
      <c r="CIR637" s="6"/>
      <c r="CIS637" s="6"/>
      <c r="CIT637" s="6"/>
      <c r="CIU637" s="6"/>
      <c r="CIV637" s="6"/>
      <c r="CIW637" s="6"/>
      <c r="CIX637" s="6"/>
      <c r="CIY637" s="6"/>
      <c r="CIZ637" s="6"/>
      <c r="CJA637" s="6"/>
      <c r="CJB637" s="6"/>
      <c r="CJC637" s="6"/>
      <c r="CJD637" s="6"/>
      <c r="CJE637" s="6"/>
      <c r="CJF637" s="6"/>
      <c r="CJG637" s="6"/>
      <c r="CJH637" s="6"/>
      <c r="CJI637" s="6"/>
      <c r="CJJ637" s="6"/>
      <c r="CJK637" s="6"/>
      <c r="CJL637" s="6"/>
      <c r="CJM637" s="6"/>
      <c r="CJN637" s="6"/>
      <c r="CJO637" s="6"/>
      <c r="CJP637" s="6"/>
      <c r="CJQ637" s="6"/>
      <c r="CJR637" s="6"/>
      <c r="CJS637" s="6"/>
      <c r="CJT637" s="6"/>
      <c r="CJU637" s="6"/>
      <c r="CJV637" s="6"/>
      <c r="CJW637" s="6"/>
      <c r="CJX637" s="6"/>
      <c r="CJY637" s="6"/>
      <c r="CJZ637" s="6"/>
      <c r="CKA637" s="6"/>
      <c r="CKB637" s="6"/>
      <c r="CKC637" s="6"/>
      <c r="CKD637" s="6"/>
      <c r="CKE637" s="6"/>
      <c r="CKF637" s="6"/>
      <c r="CKG637" s="6"/>
      <c r="CKH637" s="6"/>
      <c r="CKI637" s="6"/>
      <c r="CKJ637" s="6"/>
      <c r="CKK637" s="6"/>
      <c r="CKL637" s="6"/>
      <c r="CKM637" s="6"/>
      <c r="CKN637" s="6"/>
      <c r="CKO637" s="6"/>
      <c r="CKP637" s="6"/>
      <c r="CKQ637" s="6"/>
      <c r="CKR637" s="6"/>
      <c r="CKS637" s="6"/>
      <c r="CKT637" s="6"/>
      <c r="CKU637" s="6"/>
      <c r="CKV637" s="6"/>
      <c r="CKW637" s="6"/>
      <c r="CKX637" s="6"/>
      <c r="CKY637" s="6"/>
      <c r="CKZ637" s="6"/>
      <c r="CLA637" s="6"/>
      <c r="CLB637" s="6"/>
      <c r="CLC637" s="6"/>
      <c r="CLD637" s="6"/>
      <c r="CLE637" s="6"/>
      <c r="CLF637" s="6"/>
      <c r="CLG637" s="6"/>
      <c r="CLH637" s="6"/>
      <c r="CLI637" s="6"/>
      <c r="CLJ637" s="6"/>
      <c r="CLK637" s="6"/>
      <c r="CLL637" s="6"/>
      <c r="CLM637" s="6"/>
      <c r="CLN637" s="6"/>
      <c r="CLO637" s="6"/>
      <c r="CLP637" s="6"/>
      <c r="CLQ637" s="6"/>
      <c r="CLR637" s="6"/>
      <c r="CLS637" s="6"/>
      <c r="CLT637" s="6"/>
      <c r="CLU637" s="6"/>
      <c r="CLV637" s="6"/>
      <c r="CLW637" s="6"/>
      <c r="CLX637" s="6"/>
      <c r="CLY637" s="6"/>
      <c r="CLZ637" s="6"/>
      <c r="CMA637" s="6"/>
      <c r="CMB637" s="6"/>
      <c r="CMC637" s="6"/>
      <c r="CMD637" s="6"/>
      <c r="CME637" s="6"/>
      <c r="CMF637" s="6"/>
      <c r="CMG637" s="6"/>
      <c r="CMH637" s="6"/>
      <c r="CMI637" s="6"/>
      <c r="CMJ637" s="6"/>
      <c r="CMK637" s="6"/>
      <c r="CML637" s="6"/>
      <c r="CMM637" s="6"/>
      <c r="CMN637" s="6"/>
      <c r="CMO637" s="6"/>
      <c r="CMP637" s="6"/>
      <c r="CMQ637" s="6"/>
      <c r="CMR637" s="6"/>
      <c r="CMS637" s="6"/>
      <c r="CMT637" s="6"/>
      <c r="CMU637" s="6"/>
      <c r="CMV637" s="6"/>
      <c r="CMW637" s="6"/>
      <c r="CMX637" s="6"/>
      <c r="CMY637" s="6"/>
      <c r="CMZ637" s="6"/>
      <c r="CNA637" s="6"/>
      <c r="CNB637" s="6"/>
      <c r="CNC637" s="6"/>
      <c r="CND637" s="6"/>
      <c r="CNE637" s="6"/>
      <c r="CNF637" s="6"/>
      <c r="CNG637" s="6"/>
      <c r="CNH637" s="6"/>
      <c r="CNI637" s="6"/>
      <c r="CNJ637" s="6"/>
      <c r="CNK637" s="6"/>
      <c r="CNL637" s="6"/>
      <c r="CNM637" s="6"/>
      <c r="CNN637" s="6"/>
      <c r="CNO637" s="6"/>
      <c r="CNP637" s="6"/>
      <c r="CNQ637" s="6"/>
      <c r="CNR637" s="6"/>
      <c r="CNS637" s="6"/>
      <c r="CNT637" s="6"/>
      <c r="CNU637" s="6"/>
      <c r="CNV637" s="6"/>
      <c r="CNW637" s="6"/>
      <c r="CNX637" s="6"/>
      <c r="CNY637" s="6"/>
      <c r="CNZ637" s="6"/>
      <c r="COA637" s="6"/>
      <c r="COB637" s="6"/>
      <c r="COC637" s="6"/>
      <c r="COD637" s="6"/>
      <c r="COE637" s="6"/>
      <c r="COF637" s="6"/>
      <c r="COG637" s="6"/>
      <c r="COH637" s="6"/>
      <c r="COI637" s="6"/>
      <c r="COJ637" s="6"/>
      <c r="COK637" s="6"/>
      <c r="COL637" s="6"/>
      <c r="COM637" s="6"/>
      <c r="CON637" s="6"/>
      <c r="COO637" s="6"/>
      <c r="COP637" s="6"/>
      <c r="COQ637" s="6"/>
      <c r="COR637" s="6"/>
      <c r="COS637" s="6"/>
      <c r="COT637" s="6"/>
      <c r="COU637" s="6"/>
      <c r="COV637" s="6"/>
      <c r="COW637" s="6"/>
      <c r="COX637" s="6"/>
      <c r="COY637" s="6"/>
      <c r="COZ637" s="6"/>
      <c r="CPA637" s="6"/>
      <c r="CPB637" s="6"/>
      <c r="CPC637" s="6"/>
      <c r="CPD637" s="6"/>
      <c r="CPE637" s="6"/>
      <c r="CPF637" s="6"/>
      <c r="CPG637" s="6"/>
      <c r="CPH637" s="6"/>
      <c r="CPI637" s="6"/>
      <c r="CPJ637" s="6"/>
      <c r="CPK637" s="6"/>
      <c r="CPL637" s="6"/>
      <c r="CPM637" s="6"/>
      <c r="CPN637" s="6"/>
      <c r="CPO637" s="6"/>
      <c r="CPP637" s="6"/>
      <c r="CPQ637" s="6"/>
      <c r="CPR637" s="6"/>
      <c r="CPS637" s="6"/>
      <c r="CPT637" s="6"/>
      <c r="CPU637" s="6"/>
      <c r="CPV637" s="6"/>
      <c r="CPW637" s="6"/>
      <c r="CPX637" s="6"/>
      <c r="CPY637" s="6"/>
      <c r="CPZ637" s="6"/>
      <c r="CQA637" s="6"/>
      <c r="CQB637" s="6"/>
      <c r="CQC637" s="6"/>
      <c r="CQD637" s="6"/>
      <c r="CQE637" s="6"/>
      <c r="CQF637" s="6"/>
      <c r="CQG637" s="6"/>
      <c r="CQH637" s="6"/>
      <c r="CQI637" s="6"/>
      <c r="CQJ637" s="6"/>
      <c r="CQK637" s="6"/>
      <c r="CQL637" s="6"/>
      <c r="CQM637" s="6"/>
      <c r="CQN637" s="6"/>
      <c r="CQO637" s="6"/>
      <c r="CQP637" s="6"/>
      <c r="CQQ637" s="6"/>
      <c r="CQR637" s="6"/>
      <c r="CQS637" s="6"/>
      <c r="CQT637" s="6"/>
      <c r="CQU637" s="6"/>
      <c r="CQV637" s="6"/>
      <c r="CQW637" s="6"/>
      <c r="CQX637" s="6"/>
      <c r="CQY637" s="6"/>
      <c r="CQZ637" s="6"/>
      <c r="CRA637" s="6"/>
      <c r="CRB637" s="6"/>
      <c r="CRC637" s="6"/>
      <c r="CRD637" s="6"/>
      <c r="CRE637" s="6"/>
      <c r="CRF637" s="6"/>
      <c r="CRG637" s="6"/>
      <c r="CRH637" s="6"/>
      <c r="CRI637" s="6"/>
      <c r="CRJ637" s="6"/>
      <c r="CRK637" s="6"/>
      <c r="CRL637" s="6"/>
      <c r="CRM637" s="6"/>
      <c r="CRN637" s="6"/>
      <c r="CRO637" s="6"/>
      <c r="CRP637" s="6"/>
      <c r="CRQ637" s="6"/>
      <c r="CRR637" s="6"/>
      <c r="CRS637" s="6"/>
      <c r="CRT637" s="6"/>
      <c r="CRU637" s="6"/>
      <c r="CRV637" s="6"/>
      <c r="CRW637" s="6"/>
      <c r="CRX637" s="6"/>
      <c r="CRY637" s="6"/>
      <c r="CRZ637" s="6"/>
      <c r="CSA637" s="6"/>
      <c r="CSB637" s="6"/>
      <c r="CSC637" s="6"/>
      <c r="CSD637" s="6"/>
      <c r="CSE637" s="6"/>
      <c r="CSF637" s="6"/>
      <c r="CSG637" s="6"/>
      <c r="CSH637" s="6"/>
      <c r="CSI637" s="6"/>
      <c r="CSJ637" s="6"/>
      <c r="CSK637" s="6"/>
      <c r="CSL637" s="6"/>
      <c r="CSM637" s="6"/>
      <c r="CSN637" s="6"/>
      <c r="CSO637" s="6"/>
      <c r="CSP637" s="6"/>
      <c r="CSQ637" s="6"/>
      <c r="CSR637" s="6"/>
      <c r="CSS637" s="6"/>
      <c r="CST637" s="6"/>
      <c r="CSU637" s="6"/>
      <c r="CSV637" s="6"/>
      <c r="CSW637" s="6"/>
      <c r="CSX637" s="6"/>
      <c r="CSY637" s="6"/>
      <c r="CSZ637" s="6"/>
      <c r="CTA637" s="6"/>
      <c r="CTB637" s="6"/>
      <c r="CTC637" s="6"/>
      <c r="CTD637" s="6"/>
      <c r="CTE637" s="6"/>
      <c r="CTF637" s="6"/>
      <c r="CTG637" s="6"/>
      <c r="CTH637" s="6"/>
      <c r="CTI637" s="6"/>
      <c r="CTJ637" s="6"/>
      <c r="CTK637" s="6"/>
      <c r="CTL637" s="6"/>
      <c r="CTM637" s="6"/>
      <c r="CTN637" s="6"/>
      <c r="CTO637" s="6"/>
      <c r="CTP637" s="6"/>
      <c r="CTQ637" s="6"/>
      <c r="CTR637" s="6"/>
      <c r="CTS637" s="6"/>
      <c r="CTT637" s="6"/>
      <c r="CTU637" s="6"/>
      <c r="CTV637" s="6"/>
      <c r="CTW637" s="6"/>
      <c r="CTX637" s="6"/>
      <c r="CTY637" s="6"/>
      <c r="CTZ637" s="6"/>
      <c r="CUA637" s="6"/>
      <c r="CUB637" s="6"/>
      <c r="CUC637" s="6"/>
      <c r="CUD637" s="6"/>
      <c r="CUE637" s="6"/>
      <c r="CUF637" s="6"/>
      <c r="CUG637" s="6"/>
      <c r="CUH637" s="6"/>
      <c r="CUI637" s="6"/>
      <c r="CUJ637" s="6"/>
      <c r="CUK637" s="6"/>
      <c r="CUL637" s="6"/>
      <c r="CUM637" s="6"/>
      <c r="CUN637" s="6"/>
      <c r="CUO637" s="6"/>
      <c r="CUP637" s="6"/>
      <c r="CUQ637" s="6"/>
      <c r="CUR637" s="6"/>
      <c r="CUS637" s="6"/>
      <c r="CUT637" s="6"/>
      <c r="CUU637" s="6"/>
      <c r="CUV637" s="6"/>
      <c r="CUW637" s="6"/>
      <c r="CUX637" s="6"/>
      <c r="CUY637" s="6"/>
      <c r="CUZ637" s="6"/>
      <c r="CVA637" s="6"/>
      <c r="CVB637" s="6"/>
      <c r="CVC637" s="6"/>
      <c r="CVD637" s="6"/>
      <c r="CVE637" s="6"/>
      <c r="CVF637" s="6"/>
      <c r="CVG637" s="6"/>
      <c r="CVH637" s="6"/>
      <c r="CVI637" s="6"/>
      <c r="CVJ637" s="6"/>
      <c r="CVK637" s="6"/>
      <c r="CVL637" s="6"/>
      <c r="CVM637" s="6"/>
      <c r="CVN637" s="6"/>
      <c r="CVO637" s="6"/>
      <c r="CVP637" s="6"/>
      <c r="CVQ637" s="6"/>
      <c r="CVR637" s="6"/>
      <c r="CVS637" s="6"/>
      <c r="CVT637" s="6"/>
      <c r="CVU637" s="6"/>
      <c r="CVV637" s="6"/>
      <c r="CVW637" s="6"/>
      <c r="CVX637" s="6"/>
      <c r="CVY637" s="6"/>
      <c r="CVZ637" s="6"/>
      <c r="CWA637" s="6"/>
      <c r="CWB637" s="6"/>
      <c r="CWC637" s="6"/>
      <c r="CWD637" s="6"/>
      <c r="CWE637" s="6"/>
      <c r="CWF637" s="6"/>
      <c r="CWG637" s="6"/>
      <c r="CWH637" s="6"/>
      <c r="CWI637" s="6"/>
      <c r="CWJ637" s="6"/>
      <c r="CWK637" s="6"/>
      <c r="CWL637" s="6"/>
      <c r="CWM637" s="6"/>
      <c r="CWN637" s="6"/>
      <c r="CWO637" s="6"/>
      <c r="CWP637" s="6"/>
      <c r="CWQ637" s="6"/>
      <c r="CWR637" s="6"/>
      <c r="CWS637" s="6"/>
      <c r="CWT637" s="6"/>
      <c r="CWU637" s="6"/>
      <c r="CWV637" s="6"/>
      <c r="CWW637" s="6"/>
      <c r="CWX637" s="6"/>
      <c r="CWY637" s="6"/>
      <c r="CWZ637" s="6"/>
      <c r="CXA637" s="6"/>
      <c r="CXB637" s="6"/>
      <c r="CXC637" s="6"/>
      <c r="CXD637" s="6"/>
      <c r="CXE637" s="6"/>
      <c r="CXF637" s="6"/>
      <c r="CXG637" s="6"/>
      <c r="CXH637" s="6"/>
      <c r="CXI637" s="6"/>
      <c r="CXJ637" s="6"/>
      <c r="CXK637" s="6"/>
      <c r="CXL637" s="6"/>
      <c r="CXM637" s="6"/>
      <c r="CXN637" s="6"/>
      <c r="CXO637" s="6"/>
      <c r="CXP637" s="6"/>
      <c r="CXQ637" s="6"/>
      <c r="CXR637" s="6"/>
      <c r="CXS637" s="6"/>
      <c r="CXT637" s="6"/>
      <c r="CXU637" s="6"/>
      <c r="CXV637" s="6"/>
      <c r="CXW637" s="6"/>
      <c r="CXX637" s="6"/>
      <c r="CXY637" s="6"/>
      <c r="CXZ637" s="6"/>
      <c r="CYA637" s="6"/>
      <c r="CYB637" s="6"/>
      <c r="CYC637" s="6"/>
      <c r="CYD637" s="6"/>
      <c r="CYE637" s="6"/>
      <c r="CYF637" s="6"/>
      <c r="CYG637" s="6"/>
      <c r="CYH637" s="6"/>
      <c r="CYI637" s="6"/>
      <c r="CYJ637" s="6"/>
      <c r="CYK637" s="6"/>
      <c r="CYL637" s="6"/>
      <c r="CYM637" s="6"/>
      <c r="CYN637" s="6"/>
      <c r="CYO637" s="6"/>
      <c r="CYP637" s="6"/>
      <c r="CYQ637" s="6"/>
      <c r="CYR637" s="6"/>
      <c r="CYS637" s="6"/>
      <c r="CYT637" s="6"/>
      <c r="CYU637" s="6"/>
      <c r="CYV637" s="6"/>
      <c r="CYW637" s="6"/>
      <c r="CYX637" s="6"/>
      <c r="CYY637" s="6"/>
      <c r="CYZ637" s="6"/>
      <c r="CZA637" s="6"/>
      <c r="CZB637" s="6"/>
      <c r="CZC637" s="6"/>
      <c r="CZD637" s="6"/>
      <c r="CZE637" s="6"/>
      <c r="CZF637" s="6"/>
      <c r="CZG637" s="6"/>
      <c r="CZH637" s="6"/>
      <c r="CZI637" s="6"/>
      <c r="CZJ637" s="6"/>
      <c r="CZK637" s="6"/>
      <c r="CZL637" s="6"/>
      <c r="CZM637" s="6"/>
      <c r="CZN637" s="6"/>
      <c r="CZO637" s="6"/>
      <c r="CZP637" s="6"/>
      <c r="CZQ637" s="6"/>
      <c r="CZR637" s="6"/>
      <c r="CZS637" s="6"/>
      <c r="CZT637" s="6"/>
      <c r="CZU637" s="6"/>
      <c r="CZV637" s="6"/>
      <c r="CZW637" s="6"/>
      <c r="CZX637" s="6"/>
      <c r="CZY637" s="6"/>
      <c r="CZZ637" s="6"/>
      <c r="DAA637" s="6"/>
      <c r="DAB637" s="6"/>
      <c r="DAC637" s="6"/>
      <c r="DAD637" s="6"/>
      <c r="DAE637" s="6"/>
      <c r="DAF637" s="6"/>
      <c r="DAG637" s="6"/>
      <c r="DAH637" s="6"/>
      <c r="DAI637" s="6"/>
      <c r="DAJ637" s="6"/>
      <c r="DAK637" s="6"/>
      <c r="DAL637" s="6"/>
      <c r="DAM637" s="6"/>
      <c r="DAN637" s="6"/>
      <c r="DAO637" s="6"/>
      <c r="DAP637" s="6"/>
      <c r="DAQ637" s="6"/>
      <c r="DAR637" s="6"/>
      <c r="DAS637" s="6"/>
      <c r="DAT637" s="6"/>
      <c r="DAU637" s="6"/>
      <c r="DAV637" s="6"/>
      <c r="DAW637" s="6"/>
      <c r="DAX637" s="6"/>
      <c r="DAY637" s="6"/>
      <c r="DAZ637" s="6"/>
      <c r="DBA637" s="6"/>
      <c r="DBB637" s="6"/>
      <c r="DBC637" s="6"/>
      <c r="DBD637" s="6"/>
      <c r="DBE637" s="6"/>
      <c r="DBF637" s="6"/>
      <c r="DBG637" s="6"/>
      <c r="DBH637" s="6"/>
      <c r="DBI637" s="6"/>
      <c r="DBJ637" s="6"/>
      <c r="DBK637" s="6"/>
      <c r="DBL637" s="6"/>
      <c r="DBM637" s="6"/>
      <c r="DBN637" s="6"/>
      <c r="DBO637" s="6"/>
      <c r="DBP637" s="6"/>
      <c r="DBQ637" s="6"/>
      <c r="DBR637" s="6"/>
      <c r="DBS637" s="6"/>
      <c r="DBT637" s="6"/>
      <c r="DBU637" s="6"/>
      <c r="DBV637" s="6"/>
      <c r="DBW637" s="6"/>
      <c r="DBX637" s="6"/>
      <c r="DBY637" s="6"/>
      <c r="DBZ637" s="6"/>
      <c r="DCA637" s="6"/>
      <c r="DCB637" s="6"/>
      <c r="DCC637" s="6"/>
      <c r="DCD637" s="6"/>
      <c r="DCE637" s="6"/>
      <c r="DCF637" s="6"/>
      <c r="DCG637" s="6"/>
      <c r="DCH637" s="6"/>
      <c r="DCI637" s="6"/>
      <c r="DCJ637" s="6"/>
      <c r="DCK637" s="6"/>
      <c r="DCL637" s="6"/>
      <c r="DCM637" s="6"/>
      <c r="DCN637" s="6"/>
      <c r="DCO637" s="6"/>
      <c r="DCP637" s="6"/>
      <c r="DCQ637" s="6"/>
      <c r="DCR637" s="6"/>
      <c r="DCS637" s="6"/>
      <c r="DCT637" s="6"/>
      <c r="DCU637" s="6"/>
      <c r="DCV637" s="6"/>
      <c r="DCW637" s="6"/>
      <c r="DCX637" s="6"/>
      <c r="DCY637" s="6"/>
      <c r="DCZ637" s="6"/>
      <c r="DDA637" s="6"/>
      <c r="DDB637" s="6"/>
      <c r="DDC637" s="6"/>
      <c r="DDD637" s="6"/>
      <c r="DDE637" s="6"/>
      <c r="DDF637" s="6"/>
      <c r="DDG637" s="6"/>
      <c r="DDH637" s="6"/>
      <c r="DDI637" s="6"/>
      <c r="DDJ637" s="6"/>
      <c r="DDK637" s="6"/>
      <c r="DDL637" s="6"/>
      <c r="DDM637" s="6"/>
      <c r="DDN637" s="6"/>
      <c r="DDO637" s="6"/>
      <c r="DDP637" s="6"/>
      <c r="DDQ637" s="6"/>
      <c r="DDR637" s="6"/>
      <c r="DDS637" s="6"/>
      <c r="DDT637" s="6"/>
      <c r="DDU637" s="6"/>
      <c r="DDV637" s="6"/>
      <c r="DDW637" s="6"/>
      <c r="DDX637" s="6"/>
      <c r="DDY637" s="6"/>
      <c r="DDZ637" s="6"/>
      <c r="DEA637" s="6"/>
      <c r="DEB637" s="6"/>
      <c r="DEC637" s="6"/>
      <c r="DED637" s="6"/>
      <c r="DEE637" s="6"/>
      <c r="DEF637" s="6"/>
      <c r="DEG637" s="6"/>
      <c r="DEH637" s="6"/>
      <c r="DEI637" s="6"/>
      <c r="DEJ637" s="6"/>
      <c r="DEK637" s="6"/>
      <c r="DEL637" s="6"/>
      <c r="DEM637" s="6"/>
      <c r="DEN637" s="6"/>
      <c r="DEO637" s="6"/>
      <c r="DEP637" s="6"/>
      <c r="DEQ637" s="6"/>
      <c r="DER637" s="6"/>
      <c r="DES637" s="6"/>
      <c r="DET637" s="6"/>
      <c r="DEU637" s="6"/>
      <c r="DEV637" s="6"/>
      <c r="DEW637" s="6"/>
      <c r="DEX637" s="6"/>
      <c r="DEY637" s="6"/>
      <c r="DEZ637" s="6"/>
      <c r="DFA637" s="6"/>
      <c r="DFB637" s="6"/>
      <c r="DFC637" s="6"/>
      <c r="DFD637" s="6"/>
      <c r="DFE637" s="6"/>
      <c r="DFF637" s="6"/>
      <c r="DFG637" s="6"/>
      <c r="DFH637" s="6"/>
      <c r="DFI637" s="6"/>
      <c r="DFJ637" s="6"/>
      <c r="DFK637" s="6"/>
      <c r="DFL637" s="6"/>
      <c r="DFM637" s="6"/>
      <c r="DFN637" s="6"/>
      <c r="DFO637" s="6"/>
      <c r="DFP637" s="6"/>
      <c r="DFQ637" s="6"/>
      <c r="DFR637" s="6"/>
      <c r="DFS637" s="6"/>
      <c r="DFT637" s="6"/>
      <c r="DFU637" s="6"/>
      <c r="DFV637" s="6"/>
      <c r="DFW637" s="6"/>
      <c r="DFX637" s="6"/>
      <c r="DFY637" s="6"/>
      <c r="DFZ637" s="6"/>
      <c r="DGA637" s="6"/>
      <c r="DGB637" s="6"/>
      <c r="DGC637" s="6"/>
      <c r="DGD637" s="6"/>
      <c r="DGE637" s="6"/>
      <c r="DGF637" s="6"/>
      <c r="DGG637" s="6"/>
      <c r="DGH637" s="6"/>
      <c r="DGI637" s="6"/>
      <c r="DGJ637" s="6"/>
      <c r="DGK637" s="6"/>
      <c r="DGL637" s="6"/>
      <c r="DGM637" s="6"/>
      <c r="DGN637" s="6"/>
      <c r="DGO637" s="6"/>
      <c r="DGP637" s="6"/>
      <c r="DGQ637" s="6"/>
      <c r="DGR637" s="6"/>
      <c r="DGS637" s="6"/>
      <c r="DGT637" s="6"/>
      <c r="DGU637" s="6"/>
      <c r="DGV637" s="6"/>
      <c r="DGW637" s="6"/>
      <c r="DGX637" s="6"/>
      <c r="DGY637" s="6"/>
      <c r="DGZ637" s="6"/>
      <c r="DHA637" s="6"/>
      <c r="DHB637" s="6"/>
      <c r="DHC637" s="6"/>
      <c r="DHD637" s="6"/>
      <c r="DHE637" s="6"/>
      <c r="DHF637" s="6"/>
      <c r="DHG637" s="6"/>
      <c r="DHH637" s="6"/>
      <c r="DHI637" s="6"/>
      <c r="DHJ637" s="6"/>
      <c r="DHK637" s="6"/>
      <c r="DHL637" s="6"/>
      <c r="DHM637" s="6"/>
      <c r="DHN637" s="6"/>
      <c r="DHO637" s="6"/>
      <c r="DHP637" s="6"/>
      <c r="DHQ637" s="6"/>
      <c r="DHR637" s="6"/>
      <c r="DHS637" s="6"/>
      <c r="DHT637" s="6"/>
      <c r="DHU637" s="6"/>
      <c r="DHV637" s="6"/>
      <c r="DHW637" s="6"/>
      <c r="DHX637" s="6"/>
      <c r="DHY637" s="6"/>
      <c r="DHZ637" s="6"/>
      <c r="DIA637" s="6"/>
      <c r="DIB637" s="6"/>
      <c r="DIC637" s="6"/>
      <c r="DID637" s="6"/>
      <c r="DIE637" s="6"/>
      <c r="DIF637" s="6"/>
      <c r="DIG637" s="6"/>
      <c r="DIH637" s="6"/>
      <c r="DII637" s="6"/>
      <c r="DIJ637" s="6"/>
      <c r="DIK637" s="6"/>
      <c r="DIL637" s="6"/>
      <c r="DIM637" s="6"/>
      <c r="DIN637" s="6"/>
      <c r="DIO637" s="6"/>
      <c r="DIP637" s="6"/>
      <c r="DIQ637" s="6"/>
      <c r="DIR637" s="6"/>
      <c r="DIS637" s="6"/>
      <c r="DIT637" s="6"/>
      <c r="DIU637" s="6"/>
      <c r="DIV637" s="6"/>
      <c r="DIW637" s="6"/>
      <c r="DIX637" s="6"/>
      <c r="DIY637" s="6"/>
      <c r="DIZ637" s="6"/>
      <c r="DJA637" s="6"/>
      <c r="DJB637" s="6"/>
      <c r="DJC637" s="6"/>
      <c r="DJD637" s="6"/>
      <c r="DJE637" s="6"/>
      <c r="DJF637" s="6"/>
      <c r="DJG637" s="6"/>
      <c r="DJH637" s="6"/>
      <c r="DJI637" s="6"/>
      <c r="DJJ637" s="6"/>
      <c r="DJK637" s="6"/>
      <c r="DJL637" s="6"/>
      <c r="DJM637" s="6"/>
      <c r="DJN637" s="6"/>
      <c r="DJO637" s="6"/>
      <c r="DJP637" s="6"/>
      <c r="DJQ637" s="6"/>
      <c r="DJR637" s="6"/>
      <c r="DJS637" s="6"/>
      <c r="DJT637" s="6"/>
      <c r="DJU637" s="6"/>
      <c r="DJV637" s="6"/>
      <c r="DJW637" s="6"/>
      <c r="DJX637" s="6"/>
      <c r="DJY637" s="6"/>
      <c r="DJZ637" s="6"/>
      <c r="DKA637" s="6"/>
      <c r="DKB637" s="6"/>
      <c r="DKC637" s="6"/>
      <c r="DKD637" s="6"/>
      <c r="DKE637" s="6"/>
      <c r="DKF637" s="6"/>
      <c r="DKG637" s="6"/>
      <c r="DKH637" s="6"/>
      <c r="DKI637" s="6"/>
      <c r="DKJ637" s="6"/>
      <c r="DKK637" s="6"/>
      <c r="DKL637" s="6"/>
      <c r="DKM637" s="6"/>
      <c r="DKN637" s="6"/>
      <c r="DKO637" s="6"/>
      <c r="DKP637" s="6"/>
      <c r="DKQ637" s="6"/>
      <c r="DKR637" s="6"/>
      <c r="DKS637" s="6"/>
      <c r="DKT637" s="6"/>
      <c r="DKU637" s="6"/>
      <c r="DKV637" s="6"/>
      <c r="DKW637" s="6"/>
      <c r="DKX637" s="6"/>
      <c r="DKY637" s="6"/>
      <c r="DKZ637" s="6"/>
      <c r="DLA637" s="6"/>
      <c r="DLB637" s="6"/>
      <c r="DLC637" s="6"/>
      <c r="DLD637" s="6"/>
      <c r="DLE637" s="6"/>
      <c r="DLF637" s="6"/>
      <c r="DLG637" s="6"/>
      <c r="DLH637" s="6"/>
      <c r="DLI637" s="6"/>
      <c r="DLJ637" s="6"/>
      <c r="DLK637" s="6"/>
      <c r="DLL637" s="6"/>
      <c r="DLM637" s="6"/>
      <c r="DLN637" s="6"/>
      <c r="DLO637" s="6"/>
      <c r="DLP637" s="6"/>
      <c r="DLQ637" s="6"/>
      <c r="DLR637" s="6"/>
      <c r="DLS637" s="6"/>
      <c r="DLT637" s="6"/>
      <c r="DLU637" s="6"/>
      <c r="DLV637" s="6"/>
      <c r="DLW637" s="6"/>
      <c r="DLX637" s="6"/>
      <c r="DLY637" s="6"/>
      <c r="DLZ637" s="6"/>
      <c r="DMA637" s="6"/>
      <c r="DMB637" s="6"/>
      <c r="DMC637" s="6"/>
      <c r="DMD637" s="6"/>
      <c r="DME637" s="6"/>
      <c r="DMF637" s="6"/>
      <c r="DMG637" s="6"/>
      <c r="DMH637" s="6"/>
      <c r="DMI637" s="6"/>
      <c r="DMJ637" s="6"/>
      <c r="DMK637" s="6"/>
      <c r="DML637" s="6"/>
      <c r="DMM637" s="6"/>
      <c r="DMN637" s="6"/>
      <c r="DMO637" s="6"/>
      <c r="DMP637" s="6"/>
      <c r="DMQ637" s="6"/>
      <c r="DMR637" s="6"/>
      <c r="DMS637" s="6"/>
      <c r="DMT637" s="6"/>
      <c r="DMU637" s="6"/>
      <c r="DMV637" s="6"/>
      <c r="DMW637" s="6"/>
      <c r="DMX637" s="6"/>
      <c r="DMY637" s="6"/>
      <c r="DMZ637" s="6"/>
      <c r="DNA637" s="6"/>
      <c r="DNB637" s="6"/>
      <c r="DNC637" s="6"/>
      <c r="DND637" s="6"/>
      <c r="DNE637" s="6"/>
      <c r="DNF637" s="6"/>
      <c r="DNG637" s="6"/>
      <c r="DNH637" s="6"/>
      <c r="DNI637" s="6"/>
      <c r="DNJ637" s="6"/>
      <c r="DNK637" s="6"/>
      <c r="DNL637" s="6"/>
      <c r="DNM637" s="6"/>
      <c r="DNN637" s="6"/>
      <c r="DNO637" s="6"/>
      <c r="DNP637" s="6"/>
      <c r="DNQ637" s="6"/>
      <c r="DNR637" s="6"/>
      <c r="DNS637" s="6"/>
      <c r="DNT637" s="6"/>
      <c r="DNU637" s="6"/>
      <c r="DNV637" s="6"/>
      <c r="DNW637" s="6"/>
      <c r="DNX637" s="6"/>
      <c r="DNY637" s="6"/>
      <c r="DNZ637" s="6"/>
      <c r="DOA637" s="6"/>
      <c r="DOB637" s="6"/>
      <c r="DOC637" s="6"/>
      <c r="DOD637" s="6"/>
      <c r="DOE637" s="6"/>
      <c r="DOF637" s="6"/>
      <c r="DOG637" s="6"/>
      <c r="DOH637" s="6"/>
      <c r="DOI637" s="6"/>
      <c r="DOJ637" s="6"/>
      <c r="DOK637" s="6"/>
      <c r="DOL637" s="6"/>
      <c r="DOM637" s="6"/>
      <c r="DON637" s="6"/>
      <c r="DOO637" s="6"/>
      <c r="DOP637" s="6"/>
      <c r="DOQ637" s="6"/>
      <c r="DOR637" s="6"/>
      <c r="DOS637" s="6"/>
      <c r="DOT637" s="6"/>
      <c r="DOU637" s="6"/>
      <c r="DOV637" s="6"/>
      <c r="DOW637" s="6"/>
      <c r="DOX637" s="6"/>
      <c r="DOY637" s="6"/>
      <c r="DOZ637" s="6"/>
      <c r="DPA637" s="6"/>
      <c r="DPB637" s="6"/>
      <c r="DPC637" s="6"/>
      <c r="DPD637" s="6"/>
      <c r="DPE637" s="6"/>
      <c r="DPF637" s="6"/>
      <c r="DPG637" s="6"/>
      <c r="DPH637" s="6"/>
      <c r="DPI637" s="6"/>
      <c r="DPJ637" s="6"/>
      <c r="DPK637" s="6"/>
      <c r="DPL637" s="6"/>
      <c r="DPM637" s="6"/>
      <c r="DPN637" s="6"/>
      <c r="DPO637" s="6"/>
      <c r="DPP637" s="6"/>
      <c r="DPQ637" s="6"/>
      <c r="DPR637" s="6"/>
      <c r="DPS637" s="6"/>
      <c r="DPT637" s="6"/>
      <c r="DPU637" s="6"/>
      <c r="DPV637" s="6"/>
      <c r="DPW637" s="6"/>
      <c r="DPX637" s="6"/>
      <c r="DPY637" s="6"/>
      <c r="DPZ637" s="6"/>
      <c r="DQA637" s="6"/>
      <c r="DQB637" s="6"/>
      <c r="DQC637" s="6"/>
      <c r="DQD637" s="6"/>
      <c r="DQE637" s="6"/>
      <c r="DQF637" s="6"/>
      <c r="DQG637" s="6"/>
      <c r="DQH637" s="6"/>
      <c r="DQI637" s="6"/>
      <c r="DQJ637" s="6"/>
      <c r="DQK637" s="6"/>
      <c r="DQL637" s="6"/>
      <c r="DQM637" s="6"/>
      <c r="DQN637" s="6"/>
      <c r="DQO637" s="6"/>
      <c r="DQP637" s="6"/>
      <c r="DQQ637" s="6"/>
      <c r="DQR637" s="6"/>
      <c r="DQS637" s="6"/>
      <c r="DQT637" s="6"/>
      <c r="DQU637" s="6"/>
      <c r="DQV637" s="6"/>
      <c r="DQW637" s="6"/>
      <c r="DQX637" s="6"/>
      <c r="DQY637" s="6"/>
      <c r="DQZ637" s="6"/>
      <c r="DRA637" s="6"/>
      <c r="DRB637" s="6"/>
      <c r="DRC637" s="6"/>
      <c r="DRD637" s="6"/>
      <c r="DRE637" s="6"/>
      <c r="DRF637" s="6"/>
      <c r="DRG637" s="6"/>
      <c r="DRH637" s="6"/>
      <c r="DRI637" s="6"/>
      <c r="DRJ637" s="6"/>
      <c r="DRK637" s="6"/>
      <c r="DRL637" s="6"/>
      <c r="DRM637" s="6"/>
      <c r="DRN637" s="6"/>
      <c r="DRO637" s="6"/>
      <c r="DRP637" s="6"/>
      <c r="DRQ637" s="6"/>
      <c r="DRR637" s="6"/>
      <c r="DRS637" s="6"/>
      <c r="DRT637" s="6"/>
      <c r="DRU637" s="6"/>
      <c r="DRV637" s="6"/>
      <c r="DRW637" s="6"/>
      <c r="DRX637" s="6"/>
      <c r="DRY637" s="6"/>
      <c r="DRZ637" s="6"/>
      <c r="DSA637" s="6"/>
      <c r="DSB637" s="6"/>
      <c r="DSC637" s="6"/>
      <c r="DSD637" s="6"/>
      <c r="DSE637" s="6"/>
      <c r="DSF637" s="6"/>
      <c r="DSG637" s="6"/>
      <c r="DSH637" s="6"/>
      <c r="DSI637" s="6"/>
      <c r="DSJ637" s="6"/>
      <c r="DSK637" s="6"/>
      <c r="DSL637" s="6"/>
      <c r="DSM637" s="6"/>
      <c r="DSN637" s="6"/>
      <c r="DSO637" s="6"/>
      <c r="DSP637" s="6"/>
      <c r="DSQ637" s="6"/>
      <c r="DSR637" s="6"/>
      <c r="DSS637" s="6"/>
      <c r="DST637" s="6"/>
      <c r="DSU637" s="6"/>
      <c r="DSV637" s="6"/>
      <c r="DSW637" s="6"/>
      <c r="DSX637" s="6"/>
      <c r="DSY637" s="6"/>
      <c r="DSZ637" s="6"/>
      <c r="DTA637" s="6"/>
      <c r="DTB637" s="6"/>
      <c r="DTC637" s="6"/>
      <c r="DTD637" s="6"/>
      <c r="DTE637" s="6"/>
      <c r="DTF637" s="6"/>
      <c r="DTG637" s="6"/>
      <c r="DTH637" s="6"/>
      <c r="DTI637" s="6"/>
      <c r="DTJ637" s="6"/>
      <c r="DTK637" s="6"/>
      <c r="DTL637" s="6"/>
      <c r="DTM637" s="6"/>
      <c r="DTN637" s="6"/>
      <c r="DTO637" s="6"/>
      <c r="DTP637" s="6"/>
      <c r="DTQ637" s="6"/>
      <c r="DTR637" s="6"/>
      <c r="DTS637" s="6"/>
      <c r="DTT637" s="6"/>
      <c r="DTU637" s="6"/>
      <c r="DTV637" s="6"/>
      <c r="DTW637" s="6"/>
      <c r="DTX637" s="6"/>
      <c r="DTY637" s="6"/>
      <c r="DTZ637" s="6"/>
      <c r="DUA637" s="6"/>
      <c r="DUB637" s="6"/>
      <c r="DUC637" s="6"/>
      <c r="DUD637" s="6"/>
      <c r="DUE637" s="6"/>
      <c r="DUF637" s="6"/>
      <c r="DUG637" s="6"/>
      <c r="DUH637" s="6"/>
      <c r="DUI637" s="6"/>
      <c r="DUJ637" s="6"/>
      <c r="DUK637" s="6"/>
      <c r="DUL637" s="6"/>
      <c r="DUM637" s="6"/>
      <c r="DUN637" s="6"/>
      <c r="DUO637" s="6"/>
      <c r="DUP637" s="6"/>
      <c r="DUQ637" s="6"/>
      <c r="DUR637" s="6"/>
      <c r="DUS637" s="6"/>
      <c r="DUT637" s="6"/>
      <c r="DUU637" s="6"/>
      <c r="DUV637" s="6"/>
      <c r="DUW637" s="6"/>
      <c r="DUX637" s="6"/>
      <c r="DUY637" s="6"/>
      <c r="DUZ637" s="6"/>
      <c r="DVA637" s="6"/>
      <c r="DVB637" s="6"/>
      <c r="DVC637" s="6"/>
      <c r="DVD637" s="6"/>
      <c r="DVE637" s="6"/>
      <c r="DVF637" s="6"/>
      <c r="DVG637" s="6"/>
      <c r="DVH637" s="6"/>
      <c r="DVI637" s="6"/>
      <c r="DVJ637" s="6"/>
      <c r="DVK637" s="6"/>
      <c r="DVL637" s="6"/>
      <c r="DVM637" s="6"/>
      <c r="DVN637" s="6"/>
      <c r="DVO637" s="6"/>
      <c r="DVP637" s="6"/>
      <c r="DVQ637" s="6"/>
      <c r="DVR637" s="6"/>
      <c r="DVS637" s="6"/>
      <c r="DVT637" s="6"/>
      <c r="DVU637" s="6"/>
      <c r="DVV637" s="6"/>
      <c r="DVW637" s="6"/>
      <c r="DVX637" s="6"/>
      <c r="DVY637" s="6"/>
      <c r="DVZ637" s="6"/>
      <c r="DWA637" s="6"/>
      <c r="DWB637" s="6"/>
      <c r="DWC637" s="6"/>
      <c r="DWD637" s="6"/>
      <c r="DWE637" s="6"/>
      <c r="DWF637" s="6"/>
      <c r="DWG637" s="6"/>
      <c r="DWH637" s="6"/>
      <c r="DWI637" s="6"/>
      <c r="DWJ637" s="6"/>
      <c r="DWK637" s="6"/>
      <c r="DWL637" s="6"/>
      <c r="DWM637" s="6"/>
      <c r="DWN637" s="6"/>
      <c r="DWO637" s="6"/>
      <c r="DWP637" s="6"/>
      <c r="DWQ637" s="6"/>
      <c r="DWR637" s="6"/>
      <c r="DWS637" s="6"/>
      <c r="DWT637" s="6"/>
      <c r="DWU637" s="6"/>
      <c r="DWV637" s="6"/>
      <c r="DWW637" s="6"/>
      <c r="DWX637" s="6"/>
      <c r="DWY637" s="6"/>
      <c r="DWZ637" s="6"/>
      <c r="DXA637" s="6"/>
      <c r="DXB637" s="6"/>
      <c r="DXC637" s="6"/>
      <c r="DXD637" s="6"/>
      <c r="DXE637" s="6"/>
      <c r="DXF637" s="6"/>
      <c r="DXG637" s="6"/>
      <c r="DXH637" s="6"/>
      <c r="DXI637" s="6"/>
      <c r="DXJ637" s="6"/>
      <c r="DXK637" s="6"/>
      <c r="DXL637" s="6"/>
      <c r="DXM637" s="6"/>
      <c r="DXN637" s="6"/>
      <c r="DXO637" s="6"/>
      <c r="DXP637" s="6"/>
      <c r="DXQ637" s="6"/>
      <c r="DXR637" s="6"/>
      <c r="DXS637" s="6"/>
      <c r="DXT637" s="6"/>
      <c r="DXU637" s="6"/>
      <c r="DXV637" s="6"/>
      <c r="DXW637" s="6"/>
      <c r="DXX637" s="6"/>
      <c r="DXY637" s="6"/>
      <c r="DXZ637" s="6"/>
      <c r="DYA637" s="6"/>
      <c r="DYB637" s="6"/>
      <c r="DYC637" s="6"/>
      <c r="DYD637" s="6"/>
      <c r="DYE637" s="6"/>
      <c r="DYF637" s="6"/>
      <c r="DYG637" s="6"/>
      <c r="DYH637" s="6"/>
      <c r="DYI637" s="6"/>
      <c r="DYJ637" s="6"/>
      <c r="DYK637" s="6"/>
      <c r="DYL637" s="6"/>
      <c r="DYM637" s="6"/>
      <c r="DYN637" s="6"/>
      <c r="DYO637" s="6"/>
      <c r="DYP637" s="6"/>
      <c r="DYQ637" s="6"/>
      <c r="DYR637" s="6"/>
      <c r="DYS637" s="6"/>
      <c r="DYT637" s="6"/>
      <c r="DYU637" s="6"/>
      <c r="DYV637" s="6"/>
      <c r="DYW637" s="6"/>
      <c r="DYX637" s="6"/>
      <c r="DYY637" s="6"/>
      <c r="DYZ637" s="6"/>
      <c r="DZA637" s="6"/>
      <c r="DZB637" s="6"/>
      <c r="DZC637" s="6"/>
      <c r="DZD637" s="6"/>
      <c r="DZE637" s="6"/>
      <c r="DZF637" s="6"/>
      <c r="DZG637" s="6"/>
      <c r="DZH637" s="6"/>
      <c r="DZI637" s="6"/>
      <c r="DZJ637" s="6"/>
      <c r="DZK637" s="6"/>
      <c r="DZL637" s="6"/>
      <c r="DZM637" s="6"/>
      <c r="DZN637" s="6"/>
      <c r="DZO637" s="6"/>
      <c r="DZP637" s="6"/>
      <c r="DZQ637" s="6"/>
      <c r="DZR637" s="6"/>
      <c r="DZS637" s="6"/>
      <c r="DZT637" s="6"/>
      <c r="DZU637" s="6"/>
      <c r="DZV637" s="6"/>
      <c r="DZW637" s="6"/>
      <c r="DZX637" s="6"/>
      <c r="DZY637" s="6"/>
      <c r="DZZ637" s="6"/>
      <c r="EAA637" s="6"/>
      <c r="EAB637" s="6"/>
      <c r="EAC637" s="6"/>
      <c r="EAD637" s="6"/>
      <c r="EAE637" s="6"/>
      <c r="EAF637" s="6"/>
      <c r="EAG637" s="6"/>
      <c r="EAH637" s="6"/>
      <c r="EAI637" s="6"/>
      <c r="EAJ637" s="6"/>
      <c r="EAK637" s="6"/>
      <c r="EAL637" s="6"/>
      <c r="EAM637" s="6"/>
      <c r="EAN637" s="6"/>
      <c r="EAO637" s="6"/>
      <c r="EAP637" s="6"/>
      <c r="EAQ637" s="6"/>
      <c r="EAR637" s="6"/>
      <c r="EAS637" s="6"/>
      <c r="EAT637" s="6"/>
      <c r="EAU637" s="6"/>
      <c r="EAV637" s="6"/>
      <c r="EAW637" s="6"/>
      <c r="EAX637" s="6"/>
      <c r="EAY637" s="6"/>
      <c r="EAZ637" s="6"/>
      <c r="EBA637" s="6"/>
      <c r="EBB637" s="6"/>
      <c r="EBC637" s="6"/>
      <c r="EBD637" s="6"/>
      <c r="EBE637" s="6"/>
      <c r="EBF637" s="6"/>
      <c r="EBG637" s="6"/>
      <c r="EBH637" s="6"/>
      <c r="EBI637" s="6"/>
      <c r="EBJ637" s="6"/>
      <c r="EBK637" s="6"/>
      <c r="EBL637" s="6"/>
      <c r="EBM637" s="6"/>
      <c r="EBN637" s="6"/>
      <c r="EBO637" s="6"/>
      <c r="EBP637" s="6"/>
      <c r="EBQ637" s="6"/>
      <c r="EBR637" s="6"/>
      <c r="EBS637" s="6"/>
      <c r="EBT637" s="6"/>
      <c r="EBU637" s="6"/>
      <c r="EBV637" s="6"/>
      <c r="EBW637" s="6"/>
      <c r="EBX637" s="6"/>
      <c r="EBY637" s="6"/>
      <c r="EBZ637" s="6"/>
      <c r="ECA637" s="6"/>
      <c r="ECB637" s="6"/>
      <c r="ECC637" s="6"/>
      <c r="ECD637" s="6"/>
      <c r="ECE637" s="6"/>
      <c r="ECF637" s="6"/>
      <c r="ECG637" s="6"/>
      <c r="ECH637" s="6"/>
      <c r="ECI637" s="6"/>
      <c r="ECJ637" s="6"/>
      <c r="ECK637" s="6"/>
      <c r="ECL637" s="6"/>
      <c r="ECM637" s="6"/>
      <c r="ECN637" s="6"/>
      <c r="ECO637" s="6"/>
      <c r="ECP637" s="6"/>
      <c r="ECQ637" s="6"/>
      <c r="ECR637" s="6"/>
      <c r="ECS637" s="6"/>
      <c r="ECT637" s="6"/>
      <c r="ECU637" s="6"/>
      <c r="ECV637" s="6"/>
      <c r="ECW637" s="6"/>
      <c r="ECX637" s="6"/>
      <c r="ECY637" s="6"/>
      <c r="ECZ637" s="6"/>
      <c r="EDA637" s="6"/>
      <c r="EDB637" s="6"/>
      <c r="EDC637" s="6"/>
      <c r="EDD637" s="6"/>
      <c r="EDE637" s="6"/>
      <c r="EDF637" s="6"/>
      <c r="EDG637" s="6"/>
      <c r="EDH637" s="6"/>
      <c r="EDI637" s="6"/>
      <c r="EDJ637" s="6"/>
      <c r="EDK637" s="6"/>
      <c r="EDL637" s="6"/>
      <c r="EDM637" s="6"/>
      <c r="EDN637" s="6"/>
      <c r="EDO637" s="6"/>
      <c r="EDP637" s="6"/>
      <c r="EDQ637" s="6"/>
      <c r="EDR637" s="6"/>
      <c r="EDS637" s="6"/>
      <c r="EDT637" s="6"/>
      <c r="EDU637" s="6"/>
      <c r="EDV637" s="6"/>
      <c r="EDW637" s="6"/>
      <c r="EDX637" s="6"/>
      <c r="EDY637" s="6"/>
      <c r="EDZ637" s="6"/>
      <c r="EEA637" s="6"/>
      <c r="EEB637" s="6"/>
      <c r="EEC637" s="6"/>
      <c r="EED637" s="6"/>
      <c r="EEE637" s="6"/>
      <c r="EEF637" s="6"/>
      <c r="EEG637" s="6"/>
      <c r="EEH637" s="6"/>
      <c r="EEI637" s="6"/>
      <c r="EEJ637" s="6"/>
      <c r="EEK637" s="6"/>
      <c r="EEL637" s="6"/>
      <c r="EEM637" s="6"/>
      <c r="EEN637" s="6"/>
      <c r="EEO637" s="6"/>
      <c r="EEP637" s="6"/>
      <c r="EEQ637" s="6"/>
      <c r="EER637" s="6"/>
      <c r="EES637" s="6"/>
      <c r="EET637" s="6"/>
      <c r="EEU637" s="6"/>
      <c r="EEV637" s="6"/>
      <c r="EEW637" s="6"/>
      <c r="EEX637" s="6"/>
      <c r="EEY637" s="6"/>
      <c r="EEZ637" s="6"/>
      <c r="EFA637" s="6"/>
      <c r="EFB637" s="6"/>
      <c r="EFC637" s="6"/>
      <c r="EFD637" s="6"/>
      <c r="EFE637" s="6"/>
      <c r="EFF637" s="6"/>
      <c r="EFG637" s="6"/>
      <c r="EFH637" s="6"/>
      <c r="EFI637" s="6"/>
      <c r="EFJ637" s="6"/>
      <c r="EFK637" s="6"/>
      <c r="EFL637" s="6"/>
      <c r="EFM637" s="6"/>
      <c r="EFN637" s="6"/>
      <c r="EFO637" s="6"/>
      <c r="EFP637" s="6"/>
      <c r="EFQ637" s="6"/>
      <c r="EFR637" s="6"/>
      <c r="EFS637" s="6"/>
      <c r="EFT637" s="6"/>
      <c r="EFU637" s="6"/>
      <c r="EFV637" s="6"/>
      <c r="EFW637" s="6"/>
      <c r="EFX637" s="6"/>
      <c r="EFY637" s="6"/>
      <c r="EFZ637" s="6"/>
      <c r="EGA637" s="6"/>
      <c r="EGB637" s="6"/>
      <c r="EGC637" s="6"/>
      <c r="EGD637" s="6"/>
      <c r="EGE637" s="6"/>
      <c r="EGF637" s="6"/>
      <c r="EGG637" s="6"/>
      <c r="EGH637" s="6"/>
      <c r="EGI637" s="6"/>
      <c r="EGJ637" s="6"/>
      <c r="EGK637" s="6"/>
      <c r="EGL637" s="6"/>
      <c r="EGM637" s="6"/>
      <c r="EGN637" s="6"/>
      <c r="EGO637" s="6"/>
      <c r="EGP637" s="6"/>
      <c r="EGQ637" s="6"/>
      <c r="EGR637" s="6"/>
      <c r="EGS637" s="6"/>
      <c r="EGT637" s="6"/>
      <c r="EGU637" s="6"/>
      <c r="EGV637" s="6"/>
      <c r="EGW637" s="6"/>
      <c r="EGX637" s="6"/>
      <c r="EGY637" s="6"/>
      <c r="EGZ637" s="6"/>
      <c r="EHA637" s="6"/>
      <c r="EHB637" s="6"/>
      <c r="EHC637" s="6"/>
      <c r="EHD637" s="6"/>
      <c r="EHE637" s="6"/>
      <c r="EHF637" s="6"/>
      <c r="EHG637" s="6"/>
      <c r="EHH637" s="6"/>
      <c r="EHI637" s="6"/>
      <c r="EHJ637" s="6"/>
      <c r="EHK637" s="6"/>
      <c r="EHL637" s="6"/>
      <c r="EHM637" s="6"/>
      <c r="EHN637" s="6"/>
      <c r="EHO637" s="6"/>
      <c r="EHP637" s="6"/>
      <c r="EHQ637" s="6"/>
      <c r="EHR637" s="6"/>
      <c r="EHS637" s="6"/>
      <c r="EHT637" s="6"/>
      <c r="EHU637" s="6"/>
      <c r="EHV637" s="6"/>
      <c r="EHW637" s="6"/>
      <c r="EHX637" s="6"/>
      <c r="EHY637" s="6"/>
      <c r="EHZ637" s="6"/>
      <c r="EIA637" s="6"/>
      <c r="EIB637" s="6"/>
      <c r="EIC637" s="6"/>
      <c r="EID637" s="6"/>
      <c r="EIE637" s="6"/>
      <c r="EIF637" s="6"/>
      <c r="EIG637" s="6"/>
      <c r="EIH637" s="6"/>
      <c r="EII637" s="6"/>
      <c r="EIJ637" s="6"/>
      <c r="EIK637" s="6"/>
      <c r="EIL637" s="6"/>
      <c r="EIM637" s="6"/>
      <c r="EIN637" s="6"/>
      <c r="EIO637" s="6"/>
      <c r="EIP637" s="6"/>
      <c r="EIQ637" s="6"/>
      <c r="EIR637" s="6"/>
      <c r="EIS637" s="6"/>
      <c r="EIT637" s="6"/>
      <c r="EIU637" s="6"/>
      <c r="EIV637" s="6"/>
      <c r="EIW637" s="6"/>
      <c r="EIX637" s="6"/>
      <c r="EIY637" s="6"/>
      <c r="EIZ637" s="6"/>
      <c r="EJA637" s="6"/>
      <c r="EJB637" s="6"/>
      <c r="EJC637" s="6"/>
      <c r="EJD637" s="6"/>
      <c r="EJE637" s="6"/>
      <c r="EJF637" s="6"/>
      <c r="EJG637" s="6"/>
      <c r="EJH637" s="6"/>
      <c r="EJI637" s="6"/>
      <c r="EJJ637" s="6"/>
      <c r="EJK637" s="6"/>
      <c r="EJL637" s="6"/>
      <c r="EJM637" s="6"/>
      <c r="EJN637" s="6"/>
      <c r="EJO637" s="6"/>
      <c r="EJP637" s="6"/>
      <c r="EJQ637" s="6"/>
      <c r="EJR637" s="6"/>
      <c r="EJS637" s="6"/>
      <c r="EJT637" s="6"/>
      <c r="EJU637" s="6"/>
      <c r="EJV637" s="6"/>
      <c r="EJW637" s="6"/>
      <c r="EJX637" s="6"/>
      <c r="EJY637" s="6"/>
      <c r="EJZ637" s="6"/>
      <c r="EKA637" s="6"/>
      <c r="EKB637" s="6"/>
      <c r="EKC637" s="6"/>
      <c r="EKD637" s="6"/>
      <c r="EKE637" s="6"/>
      <c r="EKF637" s="6"/>
      <c r="EKG637" s="6"/>
      <c r="EKH637" s="6"/>
      <c r="EKI637" s="6"/>
      <c r="EKJ637" s="6"/>
      <c r="EKK637" s="6"/>
      <c r="EKL637" s="6"/>
      <c r="EKM637" s="6"/>
      <c r="EKN637" s="6"/>
      <c r="EKO637" s="6"/>
      <c r="EKP637" s="6"/>
      <c r="EKQ637" s="6"/>
      <c r="EKR637" s="6"/>
      <c r="EKS637" s="6"/>
      <c r="EKT637" s="6"/>
      <c r="EKU637" s="6"/>
      <c r="EKV637" s="6"/>
      <c r="EKW637" s="6"/>
      <c r="EKX637" s="6"/>
      <c r="EKY637" s="6"/>
      <c r="EKZ637" s="6"/>
      <c r="ELA637" s="6"/>
      <c r="ELB637" s="6"/>
      <c r="ELC637" s="6"/>
      <c r="ELD637" s="6"/>
      <c r="ELE637" s="6"/>
      <c r="ELF637" s="6"/>
      <c r="ELG637" s="6"/>
      <c r="ELH637" s="6"/>
      <c r="ELI637" s="6"/>
      <c r="ELJ637" s="6"/>
      <c r="ELK637" s="6"/>
      <c r="ELL637" s="6"/>
      <c r="ELM637" s="6"/>
      <c r="ELN637" s="6"/>
      <c r="ELO637" s="6"/>
      <c r="ELP637" s="6"/>
      <c r="ELQ637" s="6"/>
      <c r="ELR637" s="6"/>
      <c r="ELS637" s="6"/>
      <c r="ELT637" s="6"/>
      <c r="ELU637" s="6"/>
      <c r="ELV637" s="6"/>
      <c r="ELW637" s="6"/>
      <c r="ELX637" s="6"/>
      <c r="ELY637" s="6"/>
      <c r="ELZ637" s="6"/>
      <c r="EMA637" s="6"/>
      <c r="EMB637" s="6"/>
      <c r="EMC637" s="6"/>
      <c r="EMD637" s="6"/>
      <c r="EME637" s="6"/>
      <c r="EMF637" s="6"/>
      <c r="EMG637" s="6"/>
      <c r="EMH637" s="6"/>
      <c r="EMI637" s="6"/>
      <c r="EMJ637" s="6"/>
      <c r="EMK637" s="6"/>
      <c r="EML637" s="6"/>
      <c r="EMM637" s="6"/>
      <c r="EMN637" s="6"/>
      <c r="EMO637" s="6"/>
      <c r="EMP637" s="6"/>
      <c r="EMQ637" s="6"/>
      <c r="EMR637" s="6"/>
      <c r="EMS637" s="6"/>
      <c r="EMT637" s="6"/>
      <c r="EMU637" s="6"/>
      <c r="EMV637" s="6"/>
      <c r="EMW637" s="6"/>
      <c r="EMX637" s="6"/>
      <c r="EMY637" s="6"/>
      <c r="EMZ637" s="6"/>
      <c r="ENA637" s="6"/>
      <c r="ENB637" s="6"/>
      <c r="ENC637" s="6"/>
      <c r="END637" s="6"/>
      <c r="ENE637" s="6"/>
      <c r="ENF637" s="6"/>
      <c r="ENG637" s="6"/>
      <c r="ENH637" s="6"/>
      <c r="ENI637" s="6"/>
      <c r="ENJ637" s="6"/>
      <c r="ENK637" s="6"/>
      <c r="ENL637" s="6"/>
      <c r="ENM637" s="6"/>
      <c r="ENN637" s="6"/>
      <c r="ENO637" s="6"/>
      <c r="ENP637" s="6"/>
      <c r="ENQ637" s="6"/>
      <c r="ENR637" s="6"/>
      <c r="ENS637" s="6"/>
      <c r="ENT637" s="6"/>
      <c r="ENU637" s="6"/>
      <c r="ENV637" s="6"/>
      <c r="ENW637" s="6"/>
      <c r="ENX637" s="6"/>
      <c r="ENY637" s="6"/>
      <c r="ENZ637" s="6"/>
      <c r="EOA637" s="6"/>
      <c r="EOB637" s="6"/>
      <c r="EOC637" s="6"/>
      <c r="EOD637" s="6"/>
      <c r="EOE637" s="6"/>
      <c r="EOF637" s="6"/>
      <c r="EOG637" s="6"/>
      <c r="EOH637" s="6"/>
      <c r="EOI637" s="6"/>
      <c r="EOJ637" s="6"/>
      <c r="EOK637" s="6"/>
      <c r="EOL637" s="6"/>
      <c r="EOM637" s="6"/>
      <c r="EON637" s="6"/>
      <c r="EOO637" s="6"/>
      <c r="EOP637" s="6"/>
      <c r="EOQ637" s="6"/>
      <c r="EOR637" s="6"/>
      <c r="EOS637" s="6"/>
      <c r="EOT637" s="6"/>
      <c r="EOU637" s="6"/>
      <c r="EOV637" s="6"/>
      <c r="EOW637" s="6"/>
      <c r="EOX637" s="6"/>
      <c r="EOY637" s="6"/>
      <c r="EOZ637" s="6"/>
      <c r="EPA637" s="6"/>
      <c r="EPB637" s="6"/>
      <c r="EPC637" s="6"/>
      <c r="EPD637" s="6"/>
      <c r="EPE637" s="6"/>
      <c r="EPF637" s="6"/>
      <c r="EPG637" s="6"/>
      <c r="EPH637" s="6"/>
      <c r="EPI637" s="6"/>
      <c r="EPJ637" s="6"/>
      <c r="EPK637" s="6"/>
      <c r="EPL637" s="6"/>
      <c r="EPM637" s="6"/>
      <c r="EPN637" s="6"/>
      <c r="EPO637" s="6"/>
      <c r="EPP637" s="6"/>
      <c r="EPQ637" s="6"/>
      <c r="EPR637" s="6"/>
      <c r="EPS637" s="6"/>
      <c r="EPT637" s="6"/>
      <c r="EPU637" s="6"/>
      <c r="EPV637" s="6"/>
      <c r="EPW637" s="6"/>
      <c r="EPX637" s="6"/>
      <c r="EPY637" s="6"/>
      <c r="EPZ637" s="6"/>
      <c r="EQA637" s="6"/>
      <c r="EQB637" s="6"/>
      <c r="EQC637" s="6"/>
      <c r="EQD637" s="6"/>
      <c r="EQE637" s="6"/>
      <c r="EQF637" s="6"/>
      <c r="EQG637" s="6"/>
      <c r="EQH637" s="6"/>
      <c r="EQI637" s="6"/>
      <c r="EQJ637" s="6"/>
      <c r="EQK637" s="6"/>
      <c r="EQL637" s="6"/>
      <c r="EQM637" s="6"/>
      <c r="EQN637" s="6"/>
      <c r="EQO637" s="6"/>
      <c r="EQP637" s="6"/>
      <c r="EQQ637" s="6"/>
      <c r="EQR637" s="6"/>
      <c r="EQS637" s="6"/>
      <c r="EQT637" s="6"/>
      <c r="EQU637" s="6"/>
      <c r="EQV637" s="6"/>
      <c r="EQW637" s="6"/>
      <c r="EQX637" s="6"/>
      <c r="EQY637" s="6"/>
      <c r="EQZ637" s="6"/>
      <c r="ERA637" s="6"/>
      <c r="ERB637" s="6"/>
      <c r="ERC637" s="6"/>
      <c r="ERD637" s="6"/>
      <c r="ERE637" s="6"/>
      <c r="ERF637" s="6"/>
      <c r="ERG637" s="6"/>
      <c r="ERH637" s="6"/>
      <c r="ERI637" s="6"/>
      <c r="ERJ637" s="6"/>
      <c r="ERK637" s="6"/>
      <c r="ERL637" s="6"/>
      <c r="ERM637" s="6"/>
      <c r="ERN637" s="6"/>
      <c r="ERO637" s="6"/>
      <c r="ERP637" s="6"/>
      <c r="ERQ637" s="6"/>
      <c r="ERR637" s="6"/>
      <c r="ERS637" s="6"/>
      <c r="ERT637" s="6"/>
      <c r="ERU637" s="6"/>
      <c r="ERV637" s="6"/>
      <c r="ERW637" s="6"/>
      <c r="ERX637" s="6"/>
      <c r="ERY637" s="6"/>
      <c r="ERZ637" s="6"/>
      <c r="ESA637" s="6"/>
      <c r="ESB637" s="6"/>
      <c r="ESC637" s="6"/>
      <c r="ESD637" s="6"/>
      <c r="ESE637" s="6"/>
      <c r="ESF637" s="6"/>
      <c r="ESG637" s="6"/>
      <c r="ESH637" s="6"/>
      <c r="ESI637" s="6"/>
      <c r="ESJ637" s="6"/>
      <c r="ESK637" s="6"/>
      <c r="ESL637" s="6"/>
      <c r="ESM637" s="6"/>
      <c r="ESN637" s="6"/>
      <c r="ESO637" s="6"/>
      <c r="ESP637" s="6"/>
      <c r="ESQ637" s="6"/>
      <c r="ESR637" s="6"/>
      <c r="ESS637" s="6"/>
      <c r="EST637" s="6"/>
      <c r="ESU637" s="6"/>
      <c r="ESV637" s="6"/>
      <c r="ESW637" s="6"/>
      <c r="ESX637" s="6"/>
      <c r="ESY637" s="6"/>
      <c r="ESZ637" s="6"/>
      <c r="ETA637" s="6"/>
      <c r="ETB637" s="6"/>
      <c r="ETC637" s="6"/>
      <c r="ETD637" s="6"/>
      <c r="ETE637" s="6"/>
      <c r="ETF637" s="6"/>
      <c r="ETG637" s="6"/>
      <c r="ETH637" s="6"/>
      <c r="ETI637" s="6"/>
      <c r="ETJ637" s="6"/>
      <c r="ETK637" s="6"/>
      <c r="ETL637" s="6"/>
      <c r="ETM637" s="6"/>
      <c r="ETN637" s="6"/>
      <c r="ETO637" s="6"/>
      <c r="ETP637" s="6"/>
      <c r="ETQ637" s="6"/>
      <c r="ETR637" s="6"/>
      <c r="ETS637" s="6"/>
      <c r="ETT637" s="6"/>
      <c r="ETU637" s="6"/>
      <c r="ETV637" s="6"/>
      <c r="ETW637" s="6"/>
      <c r="ETX637" s="6"/>
      <c r="ETY637" s="6"/>
      <c r="ETZ637" s="6"/>
      <c r="EUA637" s="6"/>
      <c r="EUB637" s="6"/>
      <c r="EUC637" s="6"/>
      <c r="EUD637" s="6"/>
      <c r="EUE637" s="6"/>
      <c r="EUF637" s="6"/>
      <c r="EUG637" s="6"/>
      <c r="EUH637" s="6"/>
      <c r="EUI637" s="6"/>
      <c r="EUJ637" s="6"/>
      <c r="EUK637" s="6"/>
      <c r="EUL637" s="6"/>
      <c r="EUM637" s="6"/>
      <c r="EUN637" s="6"/>
      <c r="EUO637" s="6"/>
      <c r="EUP637" s="6"/>
      <c r="EUQ637" s="6"/>
      <c r="EUR637" s="6"/>
      <c r="EUS637" s="6"/>
      <c r="EUT637" s="6"/>
      <c r="EUU637" s="6"/>
      <c r="EUV637" s="6"/>
      <c r="EUW637" s="6"/>
      <c r="EUX637" s="6"/>
      <c r="EUY637" s="6"/>
      <c r="EUZ637" s="6"/>
      <c r="EVA637" s="6"/>
      <c r="EVB637" s="6"/>
      <c r="EVC637" s="6"/>
      <c r="EVD637" s="6"/>
      <c r="EVE637" s="6"/>
      <c r="EVF637" s="6"/>
      <c r="EVG637" s="6"/>
      <c r="EVH637" s="6"/>
      <c r="EVI637" s="6"/>
      <c r="EVJ637" s="6"/>
      <c r="EVK637" s="6"/>
      <c r="EVL637" s="6"/>
      <c r="EVM637" s="6"/>
      <c r="EVN637" s="6"/>
      <c r="EVO637" s="6"/>
      <c r="EVP637" s="6"/>
      <c r="EVQ637" s="6"/>
      <c r="EVR637" s="6"/>
      <c r="EVS637" s="6"/>
      <c r="EVT637" s="6"/>
      <c r="EVU637" s="6"/>
      <c r="EVV637" s="6"/>
      <c r="EVW637" s="6"/>
      <c r="EVX637" s="6"/>
      <c r="EVY637" s="6"/>
      <c r="EVZ637" s="6"/>
      <c r="EWA637" s="6"/>
      <c r="EWB637" s="6"/>
      <c r="EWC637" s="6"/>
      <c r="EWD637" s="6"/>
      <c r="EWE637" s="6"/>
      <c r="EWF637" s="6"/>
      <c r="EWG637" s="6"/>
      <c r="EWH637" s="6"/>
      <c r="EWI637" s="6"/>
      <c r="EWJ637" s="6"/>
      <c r="EWK637" s="6"/>
      <c r="EWL637" s="6"/>
      <c r="EWM637" s="6"/>
      <c r="EWN637" s="6"/>
      <c r="EWO637" s="6"/>
      <c r="EWP637" s="6"/>
      <c r="EWQ637" s="6"/>
      <c r="EWR637" s="6"/>
      <c r="EWS637" s="6"/>
      <c r="EWT637" s="6"/>
      <c r="EWU637" s="6"/>
      <c r="EWV637" s="6"/>
      <c r="EWW637" s="6"/>
      <c r="EWX637" s="6"/>
      <c r="EWY637" s="6"/>
      <c r="EWZ637" s="6"/>
      <c r="EXA637" s="6"/>
      <c r="EXB637" s="6"/>
      <c r="EXC637" s="6"/>
      <c r="EXD637" s="6"/>
      <c r="EXE637" s="6"/>
      <c r="EXF637" s="6"/>
      <c r="EXG637" s="6"/>
      <c r="EXH637" s="6"/>
      <c r="EXI637" s="6"/>
      <c r="EXJ637" s="6"/>
      <c r="EXK637" s="6"/>
      <c r="EXL637" s="6"/>
      <c r="EXM637" s="6"/>
      <c r="EXN637" s="6"/>
      <c r="EXO637" s="6"/>
      <c r="EXP637" s="6"/>
      <c r="EXQ637" s="6"/>
      <c r="EXR637" s="6"/>
      <c r="EXS637" s="6"/>
      <c r="EXT637" s="6"/>
      <c r="EXU637" s="6"/>
      <c r="EXV637" s="6"/>
      <c r="EXW637" s="6"/>
      <c r="EXX637" s="6"/>
      <c r="EXY637" s="6"/>
      <c r="EXZ637" s="6"/>
      <c r="EYA637" s="6"/>
      <c r="EYB637" s="6"/>
      <c r="EYC637" s="6"/>
      <c r="EYD637" s="6"/>
      <c r="EYE637" s="6"/>
      <c r="EYF637" s="6"/>
      <c r="EYG637" s="6"/>
      <c r="EYH637" s="6"/>
      <c r="EYI637" s="6"/>
      <c r="EYJ637" s="6"/>
      <c r="EYK637" s="6"/>
      <c r="EYL637" s="6"/>
      <c r="EYM637" s="6"/>
      <c r="EYN637" s="6"/>
      <c r="EYO637" s="6"/>
      <c r="EYP637" s="6"/>
      <c r="EYQ637" s="6"/>
      <c r="EYR637" s="6"/>
      <c r="EYS637" s="6"/>
      <c r="EYT637" s="6"/>
      <c r="EYU637" s="6"/>
      <c r="EYV637" s="6"/>
      <c r="EYW637" s="6"/>
      <c r="EYX637" s="6"/>
      <c r="EYY637" s="6"/>
      <c r="EYZ637" s="6"/>
      <c r="EZA637" s="6"/>
      <c r="EZB637" s="6"/>
      <c r="EZC637" s="6"/>
      <c r="EZD637" s="6"/>
      <c r="EZE637" s="6"/>
      <c r="EZF637" s="6"/>
      <c r="EZG637" s="6"/>
      <c r="EZH637" s="6"/>
      <c r="EZI637" s="6"/>
      <c r="EZJ637" s="6"/>
      <c r="EZK637" s="6"/>
      <c r="EZL637" s="6"/>
      <c r="EZM637" s="6"/>
      <c r="EZN637" s="6"/>
      <c r="EZO637" s="6"/>
      <c r="EZP637" s="6"/>
      <c r="EZQ637" s="6"/>
      <c r="EZR637" s="6"/>
      <c r="EZS637" s="6"/>
      <c r="EZT637" s="6"/>
      <c r="EZU637" s="6"/>
      <c r="EZV637" s="6"/>
      <c r="EZW637" s="6"/>
      <c r="EZX637" s="6"/>
      <c r="EZY637" s="6"/>
      <c r="EZZ637" s="6"/>
      <c r="FAA637" s="6"/>
      <c r="FAB637" s="6"/>
      <c r="FAC637" s="6"/>
      <c r="FAD637" s="6"/>
      <c r="FAE637" s="6"/>
      <c r="FAF637" s="6"/>
      <c r="FAG637" s="6"/>
      <c r="FAH637" s="6"/>
      <c r="FAI637" s="6"/>
      <c r="FAJ637" s="6"/>
      <c r="FAK637" s="6"/>
      <c r="FAL637" s="6"/>
      <c r="FAM637" s="6"/>
      <c r="FAN637" s="6"/>
      <c r="FAO637" s="6"/>
      <c r="FAP637" s="6"/>
      <c r="FAQ637" s="6"/>
      <c r="FAR637" s="6"/>
      <c r="FAS637" s="6"/>
      <c r="FAT637" s="6"/>
      <c r="FAU637" s="6"/>
      <c r="FAV637" s="6"/>
      <c r="FAW637" s="6"/>
      <c r="FAX637" s="6"/>
      <c r="FAY637" s="6"/>
      <c r="FAZ637" s="6"/>
      <c r="FBA637" s="6"/>
      <c r="FBB637" s="6"/>
      <c r="FBC637" s="6"/>
      <c r="FBD637" s="6"/>
      <c r="FBE637" s="6"/>
      <c r="FBF637" s="6"/>
      <c r="FBG637" s="6"/>
      <c r="FBH637" s="6"/>
      <c r="FBI637" s="6"/>
      <c r="FBJ637" s="6"/>
      <c r="FBK637" s="6"/>
      <c r="FBL637" s="6"/>
      <c r="FBM637" s="6"/>
      <c r="FBN637" s="6"/>
      <c r="FBO637" s="6"/>
      <c r="FBP637" s="6"/>
      <c r="FBQ637" s="6"/>
      <c r="FBR637" s="6"/>
      <c r="FBS637" s="6"/>
      <c r="FBT637" s="6"/>
      <c r="FBU637" s="6"/>
      <c r="FBV637" s="6"/>
      <c r="FBW637" s="6"/>
      <c r="FBX637" s="6"/>
      <c r="FBY637" s="6"/>
      <c r="FBZ637" s="6"/>
      <c r="FCA637" s="6"/>
      <c r="FCB637" s="6"/>
      <c r="FCC637" s="6"/>
      <c r="FCD637" s="6"/>
      <c r="FCE637" s="6"/>
      <c r="FCF637" s="6"/>
      <c r="FCG637" s="6"/>
      <c r="FCH637" s="6"/>
      <c r="FCI637" s="6"/>
      <c r="FCJ637" s="6"/>
      <c r="FCK637" s="6"/>
      <c r="FCL637" s="6"/>
      <c r="FCM637" s="6"/>
      <c r="FCN637" s="6"/>
      <c r="FCO637" s="6"/>
      <c r="FCP637" s="6"/>
      <c r="FCQ637" s="6"/>
      <c r="FCR637" s="6"/>
      <c r="FCS637" s="6"/>
      <c r="FCT637" s="6"/>
      <c r="FCU637" s="6"/>
      <c r="FCV637" s="6"/>
      <c r="FCW637" s="6"/>
      <c r="FCX637" s="6"/>
      <c r="FCY637" s="6"/>
      <c r="FCZ637" s="6"/>
      <c r="FDA637" s="6"/>
      <c r="FDB637" s="6"/>
      <c r="FDC637" s="6"/>
      <c r="FDD637" s="6"/>
      <c r="FDE637" s="6"/>
      <c r="FDF637" s="6"/>
      <c r="FDG637" s="6"/>
      <c r="FDH637" s="6"/>
      <c r="FDI637" s="6"/>
      <c r="FDJ637" s="6"/>
      <c r="FDK637" s="6"/>
      <c r="FDL637" s="6"/>
      <c r="FDM637" s="6"/>
      <c r="FDN637" s="6"/>
      <c r="FDO637" s="6"/>
      <c r="FDP637" s="6"/>
      <c r="FDQ637" s="6"/>
      <c r="FDR637" s="6"/>
      <c r="FDS637" s="6"/>
      <c r="FDT637" s="6"/>
      <c r="FDU637" s="6"/>
      <c r="FDV637" s="6"/>
      <c r="FDW637" s="6"/>
      <c r="FDX637" s="6"/>
      <c r="FDY637" s="6"/>
      <c r="FDZ637" s="6"/>
      <c r="FEA637" s="6"/>
      <c r="FEB637" s="6"/>
      <c r="FEC637" s="6"/>
      <c r="FED637" s="6"/>
      <c r="FEE637" s="6"/>
      <c r="FEF637" s="6"/>
      <c r="FEG637" s="6"/>
      <c r="FEH637" s="6"/>
      <c r="FEI637" s="6"/>
      <c r="FEJ637" s="6"/>
      <c r="FEK637" s="6"/>
      <c r="FEL637" s="6"/>
      <c r="FEM637" s="6"/>
      <c r="FEN637" s="6"/>
      <c r="FEO637" s="6"/>
      <c r="FEP637" s="6"/>
      <c r="FEQ637" s="6"/>
      <c r="FER637" s="6"/>
      <c r="FES637" s="6"/>
      <c r="FET637" s="6"/>
      <c r="FEU637" s="6"/>
      <c r="FEV637" s="6"/>
      <c r="FEW637" s="6"/>
      <c r="FEX637" s="6"/>
      <c r="FEY637" s="6"/>
      <c r="FEZ637" s="6"/>
      <c r="FFA637" s="6"/>
      <c r="FFB637" s="6"/>
      <c r="FFC637" s="6"/>
      <c r="FFD637" s="6"/>
      <c r="FFE637" s="6"/>
      <c r="FFF637" s="6"/>
      <c r="FFG637" s="6"/>
      <c r="FFH637" s="6"/>
      <c r="FFI637" s="6"/>
      <c r="FFJ637" s="6"/>
      <c r="FFK637" s="6"/>
      <c r="FFL637" s="6"/>
      <c r="FFM637" s="6"/>
      <c r="FFN637" s="6"/>
      <c r="FFO637" s="6"/>
      <c r="FFP637" s="6"/>
      <c r="FFQ637" s="6"/>
      <c r="FFR637" s="6"/>
      <c r="FFS637" s="6"/>
      <c r="FFT637" s="6"/>
      <c r="FFU637" s="6"/>
      <c r="FFV637" s="6"/>
      <c r="FFW637" s="6"/>
      <c r="FFX637" s="6"/>
      <c r="FFY637" s="6"/>
      <c r="FFZ637" s="6"/>
      <c r="FGA637" s="6"/>
      <c r="FGB637" s="6"/>
      <c r="FGC637" s="6"/>
      <c r="FGD637" s="6"/>
      <c r="FGE637" s="6"/>
      <c r="FGF637" s="6"/>
      <c r="FGG637" s="6"/>
      <c r="FGH637" s="6"/>
      <c r="FGI637" s="6"/>
      <c r="FGJ637" s="6"/>
      <c r="FGK637" s="6"/>
      <c r="FGL637" s="6"/>
      <c r="FGM637" s="6"/>
      <c r="FGN637" s="6"/>
      <c r="FGO637" s="6"/>
      <c r="FGP637" s="6"/>
      <c r="FGQ637" s="6"/>
      <c r="FGR637" s="6"/>
      <c r="FGS637" s="6"/>
      <c r="FGT637" s="6"/>
      <c r="FGU637" s="6"/>
      <c r="FGV637" s="6"/>
      <c r="FGW637" s="6"/>
      <c r="FGX637" s="6"/>
      <c r="FGY637" s="6"/>
      <c r="FGZ637" s="6"/>
      <c r="FHA637" s="6"/>
      <c r="FHB637" s="6"/>
      <c r="FHC637" s="6"/>
      <c r="FHD637" s="6"/>
      <c r="FHE637" s="6"/>
      <c r="FHF637" s="6"/>
      <c r="FHG637" s="6"/>
      <c r="FHH637" s="6"/>
      <c r="FHI637" s="6"/>
      <c r="FHJ637" s="6"/>
      <c r="FHK637" s="6"/>
      <c r="FHL637" s="6"/>
      <c r="FHM637" s="6"/>
      <c r="FHN637" s="6"/>
      <c r="FHO637" s="6"/>
      <c r="FHP637" s="6"/>
      <c r="FHQ637" s="6"/>
      <c r="FHR637" s="6"/>
      <c r="FHS637" s="6"/>
      <c r="FHT637" s="6"/>
      <c r="FHU637" s="6"/>
      <c r="FHV637" s="6"/>
      <c r="FHW637" s="6"/>
      <c r="FHX637" s="6"/>
      <c r="FHY637" s="6"/>
      <c r="FHZ637" s="6"/>
      <c r="FIA637" s="6"/>
      <c r="FIB637" s="6"/>
      <c r="FIC637" s="6"/>
      <c r="FID637" s="6"/>
      <c r="FIE637" s="6"/>
      <c r="FIF637" s="6"/>
      <c r="FIG637" s="6"/>
      <c r="FIH637" s="6"/>
      <c r="FII637" s="6"/>
      <c r="FIJ637" s="6"/>
      <c r="FIK637" s="6"/>
      <c r="FIL637" s="6"/>
      <c r="FIM637" s="6"/>
      <c r="FIN637" s="6"/>
      <c r="FIO637" s="6"/>
      <c r="FIP637" s="6"/>
      <c r="FIQ637" s="6"/>
      <c r="FIR637" s="6"/>
      <c r="FIS637" s="6"/>
      <c r="FIT637" s="6"/>
      <c r="FIU637" s="6"/>
      <c r="FIV637" s="6"/>
      <c r="FIW637" s="6"/>
      <c r="FIX637" s="6"/>
      <c r="FIY637" s="6"/>
      <c r="FIZ637" s="6"/>
      <c r="FJA637" s="6"/>
      <c r="FJB637" s="6"/>
      <c r="FJC637" s="6"/>
      <c r="FJD637" s="6"/>
      <c r="FJE637" s="6"/>
      <c r="FJF637" s="6"/>
      <c r="FJG637" s="6"/>
      <c r="FJH637" s="6"/>
      <c r="FJI637" s="6"/>
      <c r="FJJ637" s="6"/>
      <c r="FJK637" s="6"/>
      <c r="FJL637" s="6"/>
      <c r="FJM637" s="6"/>
      <c r="FJN637" s="6"/>
      <c r="FJO637" s="6"/>
      <c r="FJP637" s="6"/>
      <c r="FJQ637" s="6"/>
      <c r="FJR637" s="6"/>
      <c r="FJS637" s="6"/>
      <c r="FJT637" s="6"/>
      <c r="FJU637" s="6"/>
      <c r="FJV637" s="6"/>
      <c r="FJW637" s="6"/>
      <c r="FJX637" s="6"/>
      <c r="FJY637" s="6"/>
      <c r="FJZ637" s="6"/>
      <c r="FKA637" s="6"/>
      <c r="FKB637" s="6"/>
      <c r="FKC637" s="6"/>
      <c r="FKD637" s="6"/>
      <c r="FKE637" s="6"/>
      <c r="FKF637" s="6"/>
      <c r="FKG637" s="6"/>
      <c r="FKH637" s="6"/>
      <c r="FKI637" s="6"/>
      <c r="FKJ637" s="6"/>
      <c r="FKK637" s="6"/>
      <c r="FKL637" s="6"/>
      <c r="FKM637" s="6"/>
      <c r="FKN637" s="6"/>
      <c r="FKO637" s="6"/>
      <c r="FKP637" s="6"/>
      <c r="FKQ637" s="6"/>
      <c r="FKR637" s="6"/>
      <c r="FKS637" s="6"/>
      <c r="FKT637" s="6"/>
      <c r="FKU637" s="6"/>
      <c r="FKV637" s="6"/>
      <c r="FKW637" s="6"/>
      <c r="FKX637" s="6"/>
      <c r="FKY637" s="6"/>
      <c r="FKZ637" s="6"/>
      <c r="FLA637" s="6"/>
      <c r="FLB637" s="6"/>
      <c r="FLC637" s="6"/>
      <c r="FLD637" s="6"/>
      <c r="FLE637" s="6"/>
      <c r="FLF637" s="6"/>
      <c r="FLG637" s="6"/>
      <c r="FLH637" s="6"/>
      <c r="FLI637" s="6"/>
      <c r="FLJ637" s="6"/>
      <c r="FLK637" s="6"/>
      <c r="FLL637" s="6"/>
      <c r="FLM637" s="6"/>
      <c r="FLN637" s="6"/>
      <c r="FLO637" s="6"/>
      <c r="FLP637" s="6"/>
      <c r="FLQ637" s="6"/>
      <c r="FLR637" s="6"/>
      <c r="FLS637" s="6"/>
      <c r="FLT637" s="6"/>
      <c r="FLU637" s="6"/>
      <c r="FLV637" s="6"/>
      <c r="FLW637" s="6"/>
      <c r="FLX637" s="6"/>
      <c r="FLY637" s="6"/>
      <c r="FLZ637" s="6"/>
      <c r="FMA637" s="6"/>
      <c r="FMB637" s="6"/>
      <c r="FMC637" s="6"/>
      <c r="FMD637" s="6"/>
      <c r="FME637" s="6"/>
      <c r="FMF637" s="6"/>
      <c r="FMG637" s="6"/>
      <c r="FMH637" s="6"/>
      <c r="FMI637" s="6"/>
      <c r="FMJ637" s="6"/>
      <c r="FMK637" s="6"/>
      <c r="FML637" s="6"/>
      <c r="FMM637" s="6"/>
      <c r="FMN637" s="6"/>
      <c r="FMO637" s="6"/>
      <c r="FMP637" s="6"/>
      <c r="FMQ637" s="6"/>
      <c r="FMR637" s="6"/>
      <c r="FMS637" s="6"/>
      <c r="FMT637" s="6"/>
      <c r="FMU637" s="6"/>
      <c r="FMV637" s="6"/>
      <c r="FMW637" s="6"/>
      <c r="FMX637" s="6"/>
      <c r="FMY637" s="6"/>
      <c r="FMZ637" s="6"/>
      <c r="FNA637" s="6"/>
      <c r="FNB637" s="6"/>
      <c r="FNC637" s="6"/>
      <c r="FND637" s="6"/>
      <c r="FNE637" s="6"/>
      <c r="FNF637" s="6"/>
      <c r="FNG637" s="6"/>
      <c r="FNH637" s="6"/>
      <c r="FNI637" s="6"/>
      <c r="FNJ637" s="6"/>
      <c r="FNK637" s="6"/>
      <c r="FNL637" s="6"/>
      <c r="FNM637" s="6"/>
      <c r="FNN637" s="6"/>
      <c r="FNO637" s="6"/>
      <c r="FNP637" s="6"/>
      <c r="FNQ637" s="6"/>
      <c r="FNR637" s="6"/>
      <c r="FNS637" s="6"/>
      <c r="FNT637" s="6"/>
      <c r="FNU637" s="6"/>
      <c r="FNV637" s="6"/>
      <c r="FNW637" s="6"/>
      <c r="FNX637" s="6"/>
      <c r="FNY637" s="6"/>
      <c r="FNZ637" s="6"/>
      <c r="FOA637" s="6"/>
      <c r="FOB637" s="6"/>
      <c r="FOC637" s="6"/>
      <c r="FOD637" s="6"/>
      <c r="FOE637" s="6"/>
      <c r="FOF637" s="6"/>
      <c r="FOG637" s="6"/>
      <c r="FOH637" s="6"/>
      <c r="FOI637" s="6"/>
      <c r="FOJ637" s="6"/>
      <c r="FOK637" s="6"/>
      <c r="FOL637" s="6"/>
      <c r="FOM637" s="6"/>
      <c r="FON637" s="6"/>
      <c r="FOO637" s="6"/>
      <c r="FOP637" s="6"/>
      <c r="FOQ637" s="6"/>
      <c r="FOR637" s="6"/>
      <c r="FOS637" s="6"/>
      <c r="FOT637" s="6"/>
      <c r="FOU637" s="6"/>
      <c r="FOV637" s="6"/>
      <c r="FOW637" s="6"/>
      <c r="FOX637" s="6"/>
      <c r="FOY637" s="6"/>
      <c r="FOZ637" s="6"/>
      <c r="FPA637" s="6"/>
      <c r="FPB637" s="6"/>
      <c r="FPC637" s="6"/>
      <c r="FPD637" s="6"/>
      <c r="FPE637" s="6"/>
      <c r="FPF637" s="6"/>
      <c r="FPG637" s="6"/>
      <c r="FPH637" s="6"/>
      <c r="FPI637" s="6"/>
      <c r="FPJ637" s="6"/>
      <c r="FPK637" s="6"/>
      <c r="FPL637" s="6"/>
      <c r="FPM637" s="6"/>
      <c r="FPN637" s="6"/>
      <c r="FPO637" s="6"/>
      <c r="FPP637" s="6"/>
      <c r="FPQ637" s="6"/>
      <c r="FPR637" s="6"/>
      <c r="FPS637" s="6"/>
      <c r="FPT637" s="6"/>
      <c r="FPU637" s="6"/>
      <c r="FPV637" s="6"/>
      <c r="FPW637" s="6"/>
      <c r="FPX637" s="6"/>
      <c r="FPY637" s="6"/>
      <c r="FPZ637" s="6"/>
      <c r="FQA637" s="6"/>
      <c r="FQB637" s="6"/>
      <c r="FQC637" s="6"/>
      <c r="FQD637" s="6"/>
      <c r="FQE637" s="6"/>
      <c r="FQF637" s="6"/>
      <c r="FQG637" s="6"/>
      <c r="FQH637" s="6"/>
      <c r="FQI637" s="6"/>
      <c r="FQJ637" s="6"/>
      <c r="FQK637" s="6"/>
      <c r="FQL637" s="6"/>
      <c r="FQM637" s="6"/>
      <c r="FQN637" s="6"/>
      <c r="FQO637" s="6"/>
      <c r="FQP637" s="6"/>
      <c r="FQQ637" s="6"/>
      <c r="FQR637" s="6"/>
      <c r="FQS637" s="6"/>
      <c r="FQT637" s="6"/>
      <c r="FQU637" s="6"/>
      <c r="FQV637" s="6"/>
      <c r="FQW637" s="6"/>
      <c r="FQX637" s="6"/>
      <c r="FQY637" s="6"/>
      <c r="FQZ637" s="6"/>
      <c r="FRA637" s="6"/>
      <c r="FRB637" s="6"/>
      <c r="FRC637" s="6"/>
      <c r="FRD637" s="6"/>
      <c r="FRE637" s="6"/>
      <c r="FRF637" s="6"/>
      <c r="FRG637" s="6"/>
      <c r="FRH637" s="6"/>
      <c r="FRI637" s="6"/>
      <c r="FRJ637" s="6"/>
      <c r="FRK637" s="6"/>
      <c r="FRL637" s="6"/>
      <c r="FRM637" s="6"/>
      <c r="FRN637" s="6"/>
      <c r="FRO637" s="6"/>
      <c r="FRP637" s="6"/>
      <c r="FRQ637" s="6"/>
      <c r="FRR637" s="6"/>
      <c r="FRS637" s="6"/>
      <c r="FRT637" s="6"/>
      <c r="FRU637" s="6"/>
      <c r="FRV637" s="6"/>
      <c r="FRW637" s="6"/>
      <c r="FRX637" s="6"/>
      <c r="FRY637" s="6"/>
      <c r="FRZ637" s="6"/>
      <c r="FSA637" s="6"/>
      <c r="FSB637" s="6"/>
      <c r="FSC637" s="6"/>
      <c r="FSD637" s="6"/>
      <c r="FSE637" s="6"/>
      <c r="FSF637" s="6"/>
      <c r="FSG637" s="6"/>
      <c r="FSH637" s="6"/>
      <c r="FSI637" s="6"/>
      <c r="FSJ637" s="6"/>
      <c r="FSK637" s="6"/>
      <c r="FSL637" s="6"/>
      <c r="FSM637" s="6"/>
      <c r="FSN637" s="6"/>
      <c r="FSO637" s="6"/>
      <c r="FSP637" s="6"/>
      <c r="FSQ637" s="6"/>
      <c r="FSR637" s="6"/>
      <c r="FSS637" s="6"/>
      <c r="FST637" s="6"/>
      <c r="FSU637" s="6"/>
      <c r="FSV637" s="6"/>
      <c r="FSW637" s="6"/>
      <c r="FSX637" s="6"/>
      <c r="FSY637" s="6"/>
      <c r="FSZ637" s="6"/>
      <c r="FTA637" s="6"/>
      <c r="FTB637" s="6"/>
      <c r="FTC637" s="6"/>
      <c r="FTD637" s="6"/>
      <c r="FTE637" s="6"/>
      <c r="FTF637" s="6"/>
      <c r="FTG637" s="6"/>
      <c r="FTH637" s="6"/>
      <c r="FTI637" s="6"/>
      <c r="FTJ637" s="6"/>
      <c r="FTK637" s="6"/>
      <c r="FTL637" s="6"/>
      <c r="FTM637" s="6"/>
      <c r="FTN637" s="6"/>
      <c r="FTO637" s="6"/>
      <c r="FTP637" s="6"/>
      <c r="FTQ637" s="6"/>
      <c r="FTR637" s="6"/>
      <c r="FTS637" s="6"/>
      <c r="FTT637" s="6"/>
      <c r="FTU637" s="6"/>
      <c r="FTV637" s="6"/>
      <c r="FTW637" s="6"/>
      <c r="FTX637" s="6"/>
      <c r="FTY637" s="6"/>
      <c r="FTZ637" s="6"/>
      <c r="FUA637" s="6"/>
      <c r="FUB637" s="6"/>
      <c r="FUC637" s="6"/>
      <c r="FUD637" s="6"/>
      <c r="FUE637" s="6"/>
      <c r="FUF637" s="6"/>
      <c r="FUG637" s="6"/>
      <c r="FUH637" s="6"/>
      <c r="FUI637" s="6"/>
      <c r="FUJ637" s="6"/>
      <c r="FUK637" s="6"/>
      <c r="FUL637" s="6"/>
      <c r="FUM637" s="6"/>
      <c r="FUN637" s="6"/>
      <c r="FUO637" s="6"/>
      <c r="FUP637" s="6"/>
      <c r="FUQ637" s="6"/>
      <c r="FUR637" s="6"/>
      <c r="FUS637" s="6"/>
      <c r="FUT637" s="6"/>
      <c r="FUU637" s="6"/>
      <c r="FUV637" s="6"/>
      <c r="FUW637" s="6"/>
      <c r="FUX637" s="6"/>
      <c r="FUY637" s="6"/>
      <c r="FUZ637" s="6"/>
      <c r="FVA637" s="6"/>
      <c r="FVB637" s="6"/>
      <c r="FVC637" s="6"/>
      <c r="FVD637" s="6"/>
      <c r="FVE637" s="6"/>
      <c r="FVF637" s="6"/>
      <c r="FVG637" s="6"/>
      <c r="FVH637" s="6"/>
      <c r="FVI637" s="6"/>
      <c r="FVJ637" s="6"/>
      <c r="FVK637" s="6"/>
      <c r="FVL637" s="6"/>
      <c r="FVM637" s="6"/>
      <c r="FVN637" s="6"/>
      <c r="FVO637" s="6"/>
      <c r="FVP637" s="6"/>
      <c r="FVQ637" s="6"/>
      <c r="FVR637" s="6"/>
      <c r="FVS637" s="6"/>
      <c r="FVT637" s="6"/>
      <c r="FVU637" s="6"/>
      <c r="FVV637" s="6"/>
      <c r="FVW637" s="6"/>
      <c r="FVX637" s="6"/>
      <c r="FVY637" s="6"/>
      <c r="FVZ637" s="6"/>
      <c r="FWA637" s="6"/>
      <c r="FWB637" s="6"/>
      <c r="FWC637" s="6"/>
      <c r="FWD637" s="6"/>
      <c r="FWE637" s="6"/>
      <c r="FWF637" s="6"/>
      <c r="FWG637" s="6"/>
      <c r="FWH637" s="6"/>
      <c r="FWI637" s="6"/>
      <c r="FWJ637" s="6"/>
      <c r="FWK637" s="6"/>
      <c r="FWL637" s="6"/>
      <c r="FWM637" s="6"/>
      <c r="FWN637" s="6"/>
      <c r="FWO637" s="6"/>
      <c r="FWP637" s="6"/>
      <c r="FWQ637" s="6"/>
      <c r="FWR637" s="6"/>
      <c r="FWS637" s="6"/>
      <c r="FWT637" s="6"/>
      <c r="FWU637" s="6"/>
      <c r="FWV637" s="6"/>
      <c r="FWW637" s="6"/>
      <c r="FWX637" s="6"/>
      <c r="FWY637" s="6"/>
      <c r="FWZ637" s="6"/>
      <c r="FXA637" s="6"/>
      <c r="FXB637" s="6"/>
      <c r="FXC637" s="6"/>
      <c r="FXD637" s="6"/>
      <c r="FXE637" s="6"/>
      <c r="FXF637" s="6"/>
      <c r="FXG637" s="6"/>
      <c r="FXH637" s="6"/>
      <c r="FXI637" s="6"/>
      <c r="FXJ637" s="6"/>
      <c r="FXK637" s="6"/>
      <c r="FXL637" s="6"/>
      <c r="FXM637" s="6"/>
      <c r="FXN637" s="6"/>
      <c r="FXO637" s="6"/>
      <c r="FXP637" s="6"/>
      <c r="FXQ637" s="6"/>
      <c r="FXR637" s="6"/>
      <c r="FXS637" s="6"/>
      <c r="FXT637" s="6"/>
      <c r="FXU637" s="6"/>
      <c r="FXV637" s="6"/>
      <c r="FXW637" s="6"/>
      <c r="FXX637" s="6"/>
      <c r="FXY637" s="6"/>
      <c r="FXZ637" s="6"/>
      <c r="FYA637" s="6"/>
      <c r="FYB637" s="6"/>
      <c r="FYC637" s="6"/>
      <c r="FYD637" s="6"/>
      <c r="FYE637" s="6"/>
      <c r="FYF637" s="6"/>
      <c r="FYG637" s="6"/>
      <c r="FYH637" s="6"/>
      <c r="FYI637" s="6"/>
      <c r="FYJ637" s="6"/>
      <c r="FYK637" s="6"/>
      <c r="FYL637" s="6"/>
      <c r="FYM637" s="6"/>
      <c r="FYN637" s="6"/>
      <c r="FYO637" s="6"/>
      <c r="FYP637" s="6"/>
      <c r="FYQ637" s="6"/>
      <c r="FYR637" s="6"/>
      <c r="FYS637" s="6"/>
      <c r="FYT637" s="6"/>
      <c r="FYU637" s="6"/>
      <c r="FYV637" s="6"/>
      <c r="FYW637" s="6"/>
      <c r="FYX637" s="6"/>
      <c r="FYY637" s="6"/>
      <c r="FYZ637" s="6"/>
      <c r="FZA637" s="6"/>
      <c r="FZB637" s="6"/>
      <c r="FZC637" s="6"/>
      <c r="FZD637" s="6"/>
      <c r="FZE637" s="6"/>
      <c r="FZF637" s="6"/>
      <c r="FZG637" s="6"/>
      <c r="FZH637" s="6"/>
      <c r="FZI637" s="6"/>
      <c r="FZJ637" s="6"/>
      <c r="FZK637" s="6"/>
      <c r="FZL637" s="6"/>
      <c r="FZM637" s="6"/>
      <c r="FZN637" s="6"/>
      <c r="FZO637" s="6"/>
      <c r="FZP637" s="6"/>
      <c r="FZQ637" s="6"/>
      <c r="FZR637" s="6"/>
      <c r="FZS637" s="6"/>
      <c r="FZT637" s="6"/>
      <c r="FZU637" s="6"/>
      <c r="FZV637" s="6"/>
      <c r="FZW637" s="6"/>
      <c r="FZX637" s="6"/>
      <c r="FZY637" s="6"/>
      <c r="FZZ637" s="6"/>
      <c r="GAA637" s="6"/>
      <c r="GAB637" s="6"/>
      <c r="GAC637" s="6"/>
      <c r="GAD637" s="6"/>
      <c r="GAE637" s="6"/>
      <c r="GAF637" s="6"/>
      <c r="GAG637" s="6"/>
      <c r="GAH637" s="6"/>
      <c r="GAI637" s="6"/>
      <c r="GAJ637" s="6"/>
      <c r="GAK637" s="6"/>
      <c r="GAL637" s="6"/>
      <c r="GAM637" s="6"/>
      <c r="GAN637" s="6"/>
      <c r="GAO637" s="6"/>
      <c r="GAP637" s="6"/>
      <c r="GAQ637" s="6"/>
      <c r="GAR637" s="6"/>
      <c r="GAS637" s="6"/>
      <c r="GAT637" s="6"/>
      <c r="GAU637" s="6"/>
      <c r="GAV637" s="6"/>
      <c r="GAW637" s="6"/>
      <c r="GAX637" s="6"/>
      <c r="GAY637" s="6"/>
      <c r="GAZ637" s="6"/>
      <c r="GBA637" s="6"/>
      <c r="GBB637" s="6"/>
      <c r="GBC637" s="6"/>
      <c r="GBD637" s="6"/>
      <c r="GBE637" s="6"/>
      <c r="GBF637" s="6"/>
      <c r="GBG637" s="6"/>
      <c r="GBH637" s="6"/>
      <c r="GBI637" s="6"/>
      <c r="GBJ637" s="6"/>
      <c r="GBK637" s="6"/>
      <c r="GBL637" s="6"/>
      <c r="GBM637" s="6"/>
      <c r="GBN637" s="6"/>
      <c r="GBO637" s="6"/>
      <c r="GBP637" s="6"/>
      <c r="GBQ637" s="6"/>
      <c r="GBR637" s="6"/>
      <c r="GBS637" s="6"/>
      <c r="GBT637" s="6"/>
      <c r="GBU637" s="6"/>
      <c r="GBV637" s="6"/>
      <c r="GBW637" s="6"/>
      <c r="GBX637" s="6"/>
      <c r="GBY637" s="6"/>
      <c r="GBZ637" s="6"/>
      <c r="GCA637" s="6"/>
      <c r="GCB637" s="6"/>
      <c r="GCC637" s="6"/>
      <c r="GCD637" s="6"/>
      <c r="GCE637" s="6"/>
      <c r="GCF637" s="6"/>
      <c r="GCG637" s="6"/>
      <c r="GCH637" s="6"/>
      <c r="GCI637" s="6"/>
      <c r="GCJ637" s="6"/>
      <c r="GCK637" s="6"/>
      <c r="GCL637" s="6"/>
      <c r="GCM637" s="6"/>
      <c r="GCN637" s="6"/>
      <c r="GCO637" s="6"/>
      <c r="GCP637" s="6"/>
      <c r="GCQ637" s="6"/>
      <c r="GCR637" s="6"/>
      <c r="GCS637" s="6"/>
      <c r="GCT637" s="6"/>
      <c r="GCU637" s="6"/>
      <c r="GCV637" s="6"/>
      <c r="GCW637" s="6"/>
      <c r="GCX637" s="6"/>
      <c r="GCY637" s="6"/>
      <c r="GCZ637" s="6"/>
      <c r="GDA637" s="6"/>
      <c r="GDB637" s="6"/>
      <c r="GDC637" s="6"/>
      <c r="GDD637" s="6"/>
      <c r="GDE637" s="6"/>
      <c r="GDF637" s="6"/>
      <c r="GDG637" s="6"/>
      <c r="GDH637" s="6"/>
      <c r="GDI637" s="6"/>
      <c r="GDJ637" s="6"/>
      <c r="GDK637" s="6"/>
      <c r="GDL637" s="6"/>
      <c r="GDM637" s="6"/>
      <c r="GDN637" s="6"/>
      <c r="GDO637" s="6"/>
      <c r="GDP637" s="6"/>
      <c r="GDQ637" s="6"/>
      <c r="GDR637" s="6"/>
      <c r="GDS637" s="6"/>
      <c r="GDT637" s="6"/>
      <c r="GDU637" s="6"/>
      <c r="GDV637" s="6"/>
      <c r="GDW637" s="6"/>
      <c r="GDX637" s="6"/>
      <c r="GDY637" s="6"/>
      <c r="GDZ637" s="6"/>
      <c r="GEA637" s="6"/>
      <c r="GEB637" s="6"/>
      <c r="GEC637" s="6"/>
      <c r="GED637" s="6"/>
      <c r="GEE637" s="6"/>
      <c r="GEF637" s="6"/>
      <c r="GEG637" s="6"/>
      <c r="GEH637" s="6"/>
      <c r="GEI637" s="6"/>
      <c r="GEJ637" s="6"/>
      <c r="GEK637" s="6"/>
      <c r="GEL637" s="6"/>
      <c r="GEM637" s="6"/>
      <c r="GEN637" s="6"/>
      <c r="GEO637" s="6"/>
      <c r="GEP637" s="6"/>
      <c r="GEQ637" s="6"/>
      <c r="GER637" s="6"/>
      <c r="GES637" s="6"/>
      <c r="GET637" s="6"/>
      <c r="GEU637" s="6"/>
      <c r="GEV637" s="6"/>
      <c r="GEW637" s="6"/>
      <c r="GEX637" s="6"/>
      <c r="GEY637" s="6"/>
      <c r="GEZ637" s="6"/>
      <c r="GFA637" s="6"/>
      <c r="GFB637" s="6"/>
      <c r="GFC637" s="6"/>
      <c r="GFD637" s="6"/>
      <c r="GFE637" s="6"/>
      <c r="GFF637" s="6"/>
      <c r="GFG637" s="6"/>
      <c r="GFH637" s="6"/>
      <c r="GFI637" s="6"/>
      <c r="GFJ637" s="6"/>
      <c r="GFK637" s="6"/>
      <c r="GFL637" s="6"/>
      <c r="GFM637" s="6"/>
      <c r="GFN637" s="6"/>
      <c r="GFO637" s="6"/>
      <c r="GFP637" s="6"/>
      <c r="GFQ637" s="6"/>
      <c r="GFR637" s="6"/>
      <c r="GFS637" s="6"/>
      <c r="GFT637" s="6"/>
      <c r="GFU637" s="6"/>
      <c r="GFV637" s="6"/>
      <c r="GFW637" s="6"/>
      <c r="GFX637" s="6"/>
      <c r="GFY637" s="6"/>
      <c r="GFZ637" s="6"/>
      <c r="GGA637" s="6"/>
      <c r="GGB637" s="6"/>
      <c r="GGC637" s="6"/>
      <c r="GGD637" s="6"/>
      <c r="GGE637" s="6"/>
      <c r="GGF637" s="6"/>
      <c r="GGG637" s="6"/>
      <c r="GGH637" s="6"/>
      <c r="GGI637" s="6"/>
      <c r="GGJ637" s="6"/>
      <c r="GGK637" s="6"/>
      <c r="GGL637" s="6"/>
      <c r="GGM637" s="6"/>
      <c r="GGN637" s="6"/>
      <c r="GGO637" s="6"/>
      <c r="GGP637" s="6"/>
      <c r="GGQ637" s="6"/>
      <c r="GGR637" s="6"/>
      <c r="GGS637" s="6"/>
      <c r="GGT637" s="6"/>
      <c r="GGU637" s="6"/>
      <c r="GGV637" s="6"/>
      <c r="GGW637" s="6"/>
      <c r="GGX637" s="6"/>
      <c r="GGY637" s="6"/>
      <c r="GGZ637" s="6"/>
      <c r="GHA637" s="6"/>
      <c r="GHB637" s="6"/>
      <c r="GHC637" s="6"/>
      <c r="GHD637" s="6"/>
      <c r="GHE637" s="6"/>
      <c r="GHF637" s="6"/>
      <c r="GHG637" s="6"/>
      <c r="GHH637" s="6"/>
      <c r="GHI637" s="6"/>
      <c r="GHJ637" s="6"/>
      <c r="GHK637" s="6"/>
      <c r="GHL637" s="6"/>
      <c r="GHM637" s="6"/>
      <c r="GHN637" s="6"/>
      <c r="GHO637" s="6"/>
      <c r="GHP637" s="6"/>
      <c r="GHQ637" s="6"/>
      <c r="GHR637" s="6"/>
      <c r="GHS637" s="6"/>
      <c r="GHT637" s="6"/>
      <c r="GHU637" s="6"/>
      <c r="GHV637" s="6"/>
      <c r="GHW637" s="6"/>
      <c r="GHX637" s="6"/>
      <c r="GHY637" s="6"/>
      <c r="GHZ637" s="6"/>
      <c r="GIA637" s="6"/>
      <c r="GIB637" s="6"/>
      <c r="GIC637" s="6"/>
      <c r="GID637" s="6"/>
      <c r="GIE637" s="6"/>
      <c r="GIF637" s="6"/>
      <c r="GIG637" s="6"/>
      <c r="GIH637" s="6"/>
      <c r="GII637" s="6"/>
      <c r="GIJ637" s="6"/>
      <c r="GIK637" s="6"/>
      <c r="GIL637" s="6"/>
      <c r="GIM637" s="6"/>
      <c r="GIN637" s="6"/>
      <c r="GIO637" s="6"/>
      <c r="GIP637" s="6"/>
      <c r="GIQ637" s="6"/>
      <c r="GIR637" s="6"/>
      <c r="GIS637" s="6"/>
      <c r="GIT637" s="6"/>
      <c r="GIU637" s="6"/>
      <c r="GIV637" s="6"/>
      <c r="GIW637" s="6"/>
      <c r="GIX637" s="6"/>
      <c r="GIY637" s="6"/>
      <c r="GIZ637" s="6"/>
      <c r="GJA637" s="6"/>
      <c r="GJB637" s="6"/>
      <c r="GJC637" s="6"/>
      <c r="GJD637" s="6"/>
      <c r="GJE637" s="6"/>
      <c r="GJF637" s="6"/>
      <c r="GJG637" s="6"/>
      <c r="GJH637" s="6"/>
      <c r="GJI637" s="6"/>
      <c r="GJJ637" s="6"/>
      <c r="GJK637" s="6"/>
      <c r="GJL637" s="6"/>
      <c r="GJM637" s="6"/>
      <c r="GJN637" s="6"/>
      <c r="GJO637" s="6"/>
      <c r="GJP637" s="6"/>
      <c r="GJQ637" s="6"/>
      <c r="GJR637" s="6"/>
      <c r="GJS637" s="6"/>
      <c r="GJT637" s="6"/>
      <c r="GJU637" s="6"/>
      <c r="GJV637" s="6"/>
      <c r="GJW637" s="6"/>
      <c r="GJX637" s="6"/>
      <c r="GJY637" s="6"/>
      <c r="GJZ637" s="6"/>
      <c r="GKA637" s="6"/>
      <c r="GKB637" s="6"/>
      <c r="GKC637" s="6"/>
      <c r="GKD637" s="6"/>
      <c r="GKE637" s="6"/>
      <c r="GKF637" s="6"/>
      <c r="GKG637" s="6"/>
      <c r="GKH637" s="6"/>
      <c r="GKI637" s="6"/>
      <c r="GKJ637" s="6"/>
      <c r="GKK637" s="6"/>
      <c r="GKL637" s="6"/>
      <c r="GKM637" s="6"/>
      <c r="GKN637" s="6"/>
      <c r="GKO637" s="6"/>
      <c r="GKP637" s="6"/>
      <c r="GKQ637" s="6"/>
      <c r="GKR637" s="6"/>
      <c r="GKS637" s="6"/>
      <c r="GKT637" s="6"/>
      <c r="GKU637" s="6"/>
      <c r="GKV637" s="6"/>
      <c r="GKW637" s="6"/>
      <c r="GKX637" s="6"/>
      <c r="GKY637" s="6"/>
      <c r="GKZ637" s="6"/>
      <c r="GLA637" s="6"/>
      <c r="GLB637" s="6"/>
      <c r="GLC637" s="6"/>
      <c r="GLD637" s="6"/>
      <c r="GLE637" s="6"/>
      <c r="GLF637" s="6"/>
      <c r="GLG637" s="6"/>
      <c r="GLH637" s="6"/>
      <c r="GLI637" s="6"/>
      <c r="GLJ637" s="6"/>
      <c r="GLK637" s="6"/>
      <c r="GLL637" s="6"/>
      <c r="GLM637" s="6"/>
      <c r="GLN637" s="6"/>
      <c r="GLO637" s="6"/>
      <c r="GLP637" s="6"/>
      <c r="GLQ637" s="6"/>
      <c r="GLR637" s="6"/>
      <c r="GLS637" s="6"/>
      <c r="GLT637" s="6"/>
      <c r="GLU637" s="6"/>
      <c r="GLV637" s="6"/>
      <c r="GLW637" s="6"/>
      <c r="GLX637" s="6"/>
      <c r="GLY637" s="6"/>
      <c r="GLZ637" s="6"/>
      <c r="GMA637" s="6"/>
      <c r="GMB637" s="6"/>
      <c r="GMC637" s="6"/>
      <c r="GMD637" s="6"/>
      <c r="GME637" s="6"/>
      <c r="GMF637" s="6"/>
      <c r="GMG637" s="6"/>
      <c r="GMH637" s="6"/>
      <c r="GMI637" s="6"/>
      <c r="GMJ637" s="6"/>
      <c r="GMK637" s="6"/>
      <c r="GML637" s="6"/>
      <c r="GMM637" s="6"/>
      <c r="GMN637" s="6"/>
      <c r="GMO637" s="6"/>
      <c r="GMP637" s="6"/>
      <c r="GMQ637" s="6"/>
      <c r="GMR637" s="6"/>
      <c r="GMS637" s="6"/>
      <c r="GMT637" s="6"/>
      <c r="GMU637" s="6"/>
      <c r="GMV637" s="6"/>
      <c r="GMW637" s="6"/>
      <c r="GMX637" s="6"/>
      <c r="GMY637" s="6"/>
      <c r="GMZ637" s="6"/>
      <c r="GNA637" s="6"/>
      <c r="GNB637" s="6"/>
      <c r="GNC637" s="6"/>
      <c r="GND637" s="6"/>
      <c r="GNE637" s="6"/>
      <c r="GNF637" s="6"/>
      <c r="GNG637" s="6"/>
      <c r="GNH637" s="6"/>
      <c r="GNI637" s="6"/>
      <c r="GNJ637" s="6"/>
      <c r="GNK637" s="6"/>
      <c r="GNL637" s="6"/>
      <c r="GNM637" s="6"/>
      <c r="GNN637" s="6"/>
      <c r="GNO637" s="6"/>
      <c r="GNP637" s="6"/>
      <c r="GNQ637" s="6"/>
      <c r="GNR637" s="6"/>
      <c r="GNS637" s="6"/>
      <c r="GNT637" s="6"/>
      <c r="GNU637" s="6"/>
      <c r="GNV637" s="6"/>
      <c r="GNW637" s="6"/>
      <c r="GNX637" s="6"/>
      <c r="GNY637" s="6"/>
      <c r="GNZ637" s="6"/>
      <c r="GOA637" s="6"/>
      <c r="GOB637" s="6"/>
      <c r="GOC637" s="6"/>
      <c r="GOD637" s="6"/>
      <c r="GOE637" s="6"/>
      <c r="GOF637" s="6"/>
      <c r="GOG637" s="6"/>
      <c r="GOH637" s="6"/>
      <c r="GOI637" s="6"/>
      <c r="GOJ637" s="6"/>
      <c r="GOK637" s="6"/>
      <c r="GOL637" s="6"/>
      <c r="GOM637" s="6"/>
      <c r="GON637" s="6"/>
      <c r="GOO637" s="6"/>
      <c r="GOP637" s="6"/>
      <c r="GOQ637" s="6"/>
      <c r="GOR637" s="6"/>
      <c r="GOS637" s="6"/>
      <c r="GOT637" s="6"/>
      <c r="GOU637" s="6"/>
      <c r="GOV637" s="6"/>
      <c r="GOW637" s="6"/>
      <c r="GOX637" s="6"/>
      <c r="GOY637" s="6"/>
      <c r="GOZ637" s="6"/>
      <c r="GPA637" s="6"/>
      <c r="GPB637" s="6"/>
      <c r="GPC637" s="6"/>
      <c r="GPD637" s="6"/>
      <c r="GPE637" s="6"/>
      <c r="GPF637" s="6"/>
      <c r="GPG637" s="6"/>
      <c r="GPH637" s="6"/>
      <c r="GPI637" s="6"/>
      <c r="GPJ637" s="6"/>
      <c r="GPK637" s="6"/>
      <c r="GPL637" s="6"/>
      <c r="GPM637" s="6"/>
      <c r="GPN637" s="6"/>
      <c r="GPO637" s="6"/>
      <c r="GPP637" s="6"/>
      <c r="GPQ637" s="6"/>
      <c r="GPR637" s="6"/>
      <c r="GPS637" s="6"/>
      <c r="GPT637" s="6"/>
      <c r="GPU637" s="6"/>
      <c r="GPV637" s="6"/>
      <c r="GPW637" s="6"/>
      <c r="GPX637" s="6"/>
      <c r="GPY637" s="6"/>
      <c r="GPZ637" s="6"/>
      <c r="GQA637" s="6"/>
      <c r="GQB637" s="6"/>
      <c r="GQC637" s="6"/>
      <c r="GQD637" s="6"/>
      <c r="GQE637" s="6"/>
      <c r="GQF637" s="6"/>
      <c r="GQG637" s="6"/>
      <c r="GQH637" s="6"/>
      <c r="GQI637" s="6"/>
      <c r="GQJ637" s="6"/>
      <c r="GQK637" s="6"/>
      <c r="GQL637" s="6"/>
      <c r="GQM637" s="6"/>
      <c r="GQN637" s="6"/>
      <c r="GQO637" s="6"/>
      <c r="GQP637" s="6"/>
      <c r="GQQ637" s="6"/>
      <c r="GQR637" s="6"/>
      <c r="GQS637" s="6"/>
      <c r="GQT637" s="6"/>
      <c r="GQU637" s="6"/>
      <c r="GQV637" s="6"/>
      <c r="GQW637" s="6"/>
      <c r="GQX637" s="6"/>
      <c r="GQY637" s="6"/>
      <c r="GQZ637" s="6"/>
      <c r="GRA637" s="6"/>
      <c r="GRB637" s="6"/>
      <c r="GRC637" s="6"/>
      <c r="GRD637" s="6"/>
      <c r="GRE637" s="6"/>
      <c r="GRF637" s="6"/>
      <c r="GRG637" s="6"/>
      <c r="GRH637" s="6"/>
      <c r="GRI637" s="6"/>
      <c r="GRJ637" s="6"/>
      <c r="GRK637" s="6"/>
      <c r="GRL637" s="6"/>
      <c r="GRM637" s="6"/>
      <c r="GRN637" s="6"/>
      <c r="GRO637" s="6"/>
      <c r="GRP637" s="6"/>
      <c r="GRQ637" s="6"/>
      <c r="GRR637" s="6"/>
      <c r="GRS637" s="6"/>
      <c r="GRT637" s="6"/>
      <c r="GRU637" s="6"/>
      <c r="GRV637" s="6"/>
      <c r="GRW637" s="6"/>
      <c r="GRX637" s="6"/>
      <c r="GRY637" s="6"/>
      <c r="GRZ637" s="6"/>
      <c r="GSA637" s="6"/>
      <c r="GSB637" s="6"/>
      <c r="GSC637" s="6"/>
      <c r="GSD637" s="6"/>
      <c r="GSE637" s="6"/>
      <c r="GSF637" s="6"/>
      <c r="GSG637" s="6"/>
      <c r="GSH637" s="6"/>
      <c r="GSI637" s="6"/>
      <c r="GSJ637" s="6"/>
      <c r="GSK637" s="6"/>
      <c r="GSL637" s="6"/>
      <c r="GSM637" s="6"/>
      <c r="GSN637" s="6"/>
      <c r="GSO637" s="6"/>
      <c r="GSP637" s="6"/>
      <c r="GSQ637" s="6"/>
      <c r="GSR637" s="6"/>
      <c r="GSS637" s="6"/>
      <c r="GST637" s="6"/>
      <c r="GSU637" s="6"/>
      <c r="GSV637" s="6"/>
      <c r="GSW637" s="6"/>
      <c r="GSX637" s="6"/>
      <c r="GSY637" s="6"/>
      <c r="GSZ637" s="6"/>
      <c r="GTA637" s="6"/>
      <c r="GTB637" s="6"/>
      <c r="GTC637" s="6"/>
      <c r="GTD637" s="6"/>
      <c r="GTE637" s="6"/>
      <c r="GTF637" s="6"/>
      <c r="GTG637" s="6"/>
      <c r="GTH637" s="6"/>
      <c r="GTI637" s="6"/>
      <c r="GTJ637" s="6"/>
      <c r="GTK637" s="6"/>
      <c r="GTL637" s="6"/>
      <c r="GTM637" s="6"/>
      <c r="GTN637" s="6"/>
      <c r="GTO637" s="6"/>
      <c r="GTP637" s="6"/>
      <c r="GTQ637" s="6"/>
      <c r="GTR637" s="6"/>
      <c r="GTS637" s="6"/>
      <c r="GTT637" s="6"/>
      <c r="GTU637" s="6"/>
      <c r="GTV637" s="6"/>
      <c r="GTW637" s="6"/>
      <c r="GTX637" s="6"/>
      <c r="GTY637" s="6"/>
      <c r="GTZ637" s="6"/>
      <c r="GUA637" s="6"/>
      <c r="GUB637" s="6"/>
      <c r="GUC637" s="6"/>
      <c r="GUD637" s="6"/>
      <c r="GUE637" s="6"/>
      <c r="GUF637" s="6"/>
      <c r="GUG637" s="6"/>
      <c r="GUH637" s="6"/>
      <c r="GUI637" s="6"/>
      <c r="GUJ637" s="6"/>
      <c r="GUK637" s="6"/>
      <c r="GUL637" s="6"/>
      <c r="GUM637" s="6"/>
      <c r="GUN637" s="6"/>
      <c r="GUO637" s="6"/>
      <c r="GUP637" s="6"/>
      <c r="GUQ637" s="6"/>
      <c r="GUR637" s="6"/>
      <c r="GUS637" s="6"/>
      <c r="GUT637" s="6"/>
      <c r="GUU637" s="6"/>
      <c r="GUV637" s="6"/>
      <c r="GUW637" s="6"/>
      <c r="GUX637" s="6"/>
      <c r="GUY637" s="6"/>
      <c r="GUZ637" s="6"/>
      <c r="GVA637" s="6"/>
      <c r="GVB637" s="6"/>
      <c r="GVC637" s="6"/>
      <c r="GVD637" s="6"/>
      <c r="GVE637" s="6"/>
      <c r="GVF637" s="6"/>
      <c r="GVG637" s="6"/>
      <c r="GVH637" s="6"/>
      <c r="GVI637" s="6"/>
      <c r="GVJ637" s="6"/>
      <c r="GVK637" s="6"/>
      <c r="GVL637" s="6"/>
      <c r="GVM637" s="6"/>
      <c r="GVN637" s="6"/>
      <c r="GVO637" s="6"/>
      <c r="GVP637" s="6"/>
      <c r="GVQ637" s="6"/>
      <c r="GVR637" s="6"/>
      <c r="GVS637" s="6"/>
      <c r="GVT637" s="6"/>
      <c r="GVU637" s="6"/>
      <c r="GVV637" s="6"/>
      <c r="GVW637" s="6"/>
      <c r="GVX637" s="6"/>
      <c r="GVY637" s="6"/>
      <c r="GVZ637" s="6"/>
      <c r="GWA637" s="6"/>
      <c r="GWB637" s="6"/>
      <c r="GWC637" s="6"/>
      <c r="GWD637" s="6"/>
      <c r="GWE637" s="6"/>
      <c r="GWF637" s="6"/>
      <c r="GWG637" s="6"/>
      <c r="GWH637" s="6"/>
      <c r="GWI637" s="6"/>
      <c r="GWJ637" s="6"/>
      <c r="GWK637" s="6"/>
      <c r="GWL637" s="6"/>
      <c r="GWM637" s="6"/>
      <c r="GWN637" s="6"/>
      <c r="GWO637" s="6"/>
      <c r="GWP637" s="6"/>
      <c r="GWQ637" s="6"/>
      <c r="GWR637" s="6"/>
      <c r="GWS637" s="6"/>
      <c r="GWT637" s="6"/>
      <c r="GWU637" s="6"/>
      <c r="GWV637" s="6"/>
      <c r="GWW637" s="6"/>
      <c r="GWX637" s="6"/>
      <c r="GWY637" s="6"/>
      <c r="GWZ637" s="6"/>
      <c r="GXA637" s="6"/>
      <c r="GXB637" s="6"/>
      <c r="GXC637" s="6"/>
      <c r="GXD637" s="6"/>
      <c r="GXE637" s="6"/>
      <c r="GXF637" s="6"/>
      <c r="GXG637" s="6"/>
      <c r="GXH637" s="6"/>
      <c r="GXI637" s="6"/>
      <c r="GXJ637" s="6"/>
      <c r="GXK637" s="6"/>
      <c r="GXL637" s="6"/>
      <c r="GXM637" s="6"/>
      <c r="GXN637" s="6"/>
      <c r="GXO637" s="6"/>
      <c r="GXP637" s="6"/>
      <c r="GXQ637" s="6"/>
      <c r="GXR637" s="6"/>
      <c r="GXS637" s="6"/>
      <c r="GXT637" s="6"/>
      <c r="GXU637" s="6"/>
      <c r="GXV637" s="6"/>
      <c r="GXW637" s="6"/>
      <c r="GXX637" s="6"/>
      <c r="GXY637" s="6"/>
      <c r="GXZ637" s="6"/>
      <c r="GYA637" s="6"/>
      <c r="GYB637" s="6"/>
      <c r="GYC637" s="6"/>
      <c r="GYD637" s="6"/>
      <c r="GYE637" s="6"/>
      <c r="GYF637" s="6"/>
      <c r="GYG637" s="6"/>
      <c r="GYH637" s="6"/>
      <c r="GYI637" s="6"/>
      <c r="GYJ637" s="6"/>
      <c r="GYK637" s="6"/>
      <c r="GYL637" s="6"/>
      <c r="GYM637" s="6"/>
      <c r="GYN637" s="6"/>
      <c r="GYO637" s="6"/>
      <c r="GYP637" s="6"/>
      <c r="GYQ637" s="6"/>
      <c r="GYR637" s="6"/>
      <c r="GYS637" s="6"/>
      <c r="GYT637" s="6"/>
      <c r="GYU637" s="6"/>
      <c r="GYV637" s="6"/>
      <c r="GYW637" s="6"/>
      <c r="GYX637" s="6"/>
      <c r="GYY637" s="6"/>
      <c r="GYZ637" s="6"/>
      <c r="GZA637" s="6"/>
      <c r="GZB637" s="6"/>
      <c r="GZC637" s="6"/>
      <c r="GZD637" s="6"/>
      <c r="GZE637" s="6"/>
      <c r="GZF637" s="6"/>
      <c r="GZG637" s="6"/>
      <c r="GZH637" s="6"/>
      <c r="GZI637" s="6"/>
      <c r="GZJ637" s="6"/>
      <c r="GZK637" s="6"/>
      <c r="GZL637" s="6"/>
      <c r="GZM637" s="6"/>
      <c r="GZN637" s="6"/>
      <c r="GZO637" s="6"/>
      <c r="GZP637" s="6"/>
      <c r="GZQ637" s="6"/>
      <c r="GZR637" s="6"/>
      <c r="GZS637" s="6"/>
      <c r="GZT637" s="6"/>
      <c r="GZU637" s="6"/>
      <c r="GZV637" s="6"/>
      <c r="GZW637" s="6"/>
      <c r="GZX637" s="6"/>
      <c r="GZY637" s="6"/>
      <c r="GZZ637" s="6"/>
      <c r="HAA637" s="6"/>
      <c r="HAB637" s="6"/>
      <c r="HAC637" s="6"/>
      <c r="HAD637" s="6"/>
      <c r="HAE637" s="6"/>
      <c r="HAF637" s="6"/>
      <c r="HAG637" s="6"/>
      <c r="HAH637" s="6"/>
      <c r="HAI637" s="6"/>
      <c r="HAJ637" s="6"/>
      <c r="HAK637" s="6"/>
      <c r="HAL637" s="6"/>
      <c r="HAM637" s="6"/>
      <c r="HAN637" s="6"/>
      <c r="HAO637" s="6"/>
      <c r="HAP637" s="6"/>
      <c r="HAQ637" s="6"/>
      <c r="HAR637" s="6"/>
      <c r="HAS637" s="6"/>
      <c r="HAT637" s="6"/>
      <c r="HAU637" s="6"/>
      <c r="HAV637" s="6"/>
      <c r="HAW637" s="6"/>
      <c r="HAX637" s="6"/>
      <c r="HAY637" s="6"/>
      <c r="HAZ637" s="6"/>
      <c r="HBA637" s="6"/>
      <c r="HBB637" s="6"/>
      <c r="HBC637" s="6"/>
      <c r="HBD637" s="6"/>
      <c r="HBE637" s="6"/>
      <c r="HBF637" s="6"/>
      <c r="HBG637" s="6"/>
      <c r="HBH637" s="6"/>
      <c r="HBI637" s="6"/>
      <c r="HBJ637" s="6"/>
      <c r="HBK637" s="6"/>
      <c r="HBL637" s="6"/>
      <c r="HBM637" s="6"/>
      <c r="HBN637" s="6"/>
      <c r="HBO637" s="6"/>
      <c r="HBP637" s="6"/>
      <c r="HBQ637" s="6"/>
      <c r="HBR637" s="6"/>
      <c r="HBS637" s="6"/>
      <c r="HBT637" s="6"/>
      <c r="HBU637" s="6"/>
      <c r="HBV637" s="6"/>
      <c r="HBW637" s="6"/>
      <c r="HBX637" s="6"/>
      <c r="HBY637" s="6"/>
      <c r="HBZ637" s="6"/>
      <c r="HCA637" s="6"/>
      <c r="HCB637" s="6"/>
      <c r="HCC637" s="6"/>
      <c r="HCD637" s="6"/>
      <c r="HCE637" s="6"/>
      <c r="HCF637" s="6"/>
      <c r="HCG637" s="6"/>
      <c r="HCH637" s="6"/>
      <c r="HCI637" s="6"/>
      <c r="HCJ637" s="6"/>
      <c r="HCK637" s="6"/>
      <c r="HCL637" s="6"/>
      <c r="HCM637" s="6"/>
      <c r="HCN637" s="6"/>
      <c r="HCO637" s="6"/>
      <c r="HCP637" s="6"/>
      <c r="HCQ637" s="6"/>
      <c r="HCR637" s="6"/>
      <c r="HCS637" s="6"/>
      <c r="HCT637" s="6"/>
      <c r="HCU637" s="6"/>
      <c r="HCV637" s="6"/>
      <c r="HCW637" s="6"/>
      <c r="HCX637" s="6"/>
      <c r="HCY637" s="6"/>
      <c r="HCZ637" s="6"/>
      <c r="HDA637" s="6"/>
      <c r="HDB637" s="6"/>
      <c r="HDC637" s="6"/>
      <c r="HDD637" s="6"/>
      <c r="HDE637" s="6"/>
      <c r="HDF637" s="6"/>
      <c r="HDG637" s="6"/>
      <c r="HDH637" s="6"/>
      <c r="HDI637" s="6"/>
      <c r="HDJ637" s="6"/>
      <c r="HDK637" s="6"/>
      <c r="HDL637" s="6"/>
      <c r="HDM637" s="6"/>
      <c r="HDN637" s="6"/>
      <c r="HDO637" s="6"/>
      <c r="HDP637" s="6"/>
      <c r="HDQ637" s="6"/>
      <c r="HDR637" s="6"/>
      <c r="HDS637" s="6"/>
      <c r="HDT637" s="6"/>
      <c r="HDU637" s="6"/>
      <c r="HDV637" s="6"/>
      <c r="HDW637" s="6"/>
      <c r="HDX637" s="6"/>
      <c r="HDY637" s="6"/>
      <c r="HDZ637" s="6"/>
      <c r="HEA637" s="6"/>
      <c r="HEB637" s="6"/>
      <c r="HEC637" s="6"/>
      <c r="HED637" s="6"/>
      <c r="HEE637" s="6"/>
      <c r="HEF637" s="6"/>
      <c r="HEG637" s="6"/>
      <c r="HEH637" s="6"/>
      <c r="HEI637" s="6"/>
      <c r="HEJ637" s="6"/>
      <c r="HEK637" s="6"/>
      <c r="HEL637" s="6"/>
      <c r="HEM637" s="6"/>
      <c r="HEN637" s="6"/>
      <c r="HEO637" s="6"/>
      <c r="HEP637" s="6"/>
      <c r="HEQ637" s="6"/>
      <c r="HER637" s="6"/>
      <c r="HES637" s="6"/>
      <c r="HET637" s="6"/>
      <c r="HEU637" s="6"/>
      <c r="HEV637" s="6"/>
      <c r="HEW637" s="6"/>
      <c r="HEX637" s="6"/>
      <c r="HEY637" s="6"/>
      <c r="HEZ637" s="6"/>
      <c r="HFA637" s="6"/>
      <c r="HFB637" s="6"/>
      <c r="HFC637" s="6"/>
      <c r="HFD637" s="6"/>
      <c r="HFE637" s="6"/>
      <c r="HFF637" s="6"/>
      <c r="HFG637" s="6"/>
      <c r="HFH637" s="6"/>
      <c r="HFI637" s="6"/>
      <c r="HFJ637" s="6"/>
      <c r="HFK637" s="6"/>
      <c r="HFL637" s="6"/>
      <c r="HFM637" s="6"/>
      <c r="HFN637" s="6"/>
      <c r="HFO637" s="6"/>
      <c r="HFP637" s="6"/>
      <c r="HFQ637" s="6"/>
      <c r="HFR637" s="6"/>
      <c r="HFS637" s="6"/>
      <c r="HFT637" s="6"/>
      <c r="HFU637" s="6"/>
      <c r="HFV637" s="6"/>
      <c r="HFW637" s="6"/>
      <c r="HFX637" s="6"/>
      <c r="HFY637" s="6"/>
      <c r="HFZ637" s="6"/>
      <c r="HGA637" s="6"/>
      <c r="HGB637" s="6"/>
      <c r="HGC637" s="6"/>
      <c r="HGD637" s="6"/>
      <c r="HGE637" s="6"/>
      <c r="HGF637" s="6"/>
      <c r="HGG637" s="6"/>
      <c r="HGH637" s="6"/>
      <c r="HGI637" s="6"/>
      <c r="HGJ637" s="6"/>
      <c r="HGK637" s="6"/>
      <c r="HGL637" s="6"/>
      <c r="HGM637" s="6"/>
      <c r="HGN637" s="6"/>
      <c r="HGO637" s="6"/>
      <c r="HGP637" s="6"/>
      <c r="HGQ637" s="6"/>
      <c r="HGR637" s="6"/>
      <c r="HGS637" s="6"/>
      <c r="HGT637" s="6"/>
      <c r="HGU637" s="6"/>
      <c r="HGV637" s="6"/>
      <c r="HGW637" s="6"/>
      <c r="HGX637" s="6"/>
      <c r="HGY637" s="6"/>
      <c r="HGZ637" s="6"/>
      <c r="HHA637" s="6"/>
      <c r="HHB637" s="6"/>
      <c r="HHC637" s="6"/>
      <c r="HHD637" s="6"/>
      <c r="HHE637" s="6"/>
      <c r="HHF637" s="6"/>
      <c r="HHG637" s="6"/>
      <c r="HHH637" s="6"/>
      <c r="HHI637" s="6"/>
      <c r="HHJ637" s="6"/>
      <c r="HHK637" s="6"/>
      <c r="HHL637" s="6"/>
      <c r="HHM637" s="6"/>
      <c r="HHN637" s="6"/>
      <c r="HHO637" s="6"/>
      <c r="HHP637" s="6"/>
      <c r="HHQ637" s="6"/>
      <c r="HHR637" s="6"/>
      <c r="HHS637" s="6"/>
      <c r="HHT637" s="6"/>
      <c r="HHU637" s="6"/>
      <c r="HHV637" s="6"/>
      <c r="HHW637" s="6"/>
      <c r="HHX637" s="6"/>
      <c r="HHY637" s="6"/>
      <c r="HHZ637" s="6"/>
      <c r="HIA637" s="6"/>
      <c r="HIB637" s="6"/>
      <c r="HIC637" s="6"/>
      <c r="HID637" s="6"/>
      <c r="HIE637" s="6"/>
      <c r="HIF637" s="6"/>
      <c r="HIG637" s="6"/>
      <c r="HIH637" s="6"/>
      <c r="HII637" s="6"/>
      <c r="HIJ637" s="6"/>
      <c r="HIK637" s="6"/>
      <c r="HIL637" s="6"/>
      <c r="HIM637" s="6"/>
      <c r="HIN637" s="6"/>
      <c r="HIO637" s="6"/>
      <c r="HIP637" s="6"/>
      <c r="HIQ637" s="6"/>
      <c r="HIR637" s="6"/>
      <c r="HIS637" s="6"/>
      <c r="HIT637" s="6"/>
      <c r="HIU637" s="6"/>
      <c r="HIV637" s="6"/>
      <c r="HIW637" s="6"/>
      <c r="HIX637" s="6"/>
      <c r="HIY637" s="6"/>
      <c r="HIZ637" s="6"/>
      <c r="HJA637" s="6"/>
      <c r="HJB637" s="6"/>
      <c r="HJC637" s="6"/>
      <c r="HJD637" s="6"/>
      <c r="HJE637" s="6"/>
      <c r="HJF637" s="6"/>
      <c r="HJG637" s="6"/>
      <c r="HJH637" s="6"/>
      <c r="HJI637" s="6"/>
      <c r="HJJ637" s="6"/>
      <c r="HJK637" s="6"/>
      <c r="HJL637" s="6"/>
      <c r="HJM637" s="6"/>
      <c r="HJN637" s="6"/>
      <c r="HJO637" s="6"/>
      <c r="HJP637" s="6"/>
      <c r="HJQ637" s="6"/>
      <c r="HJR637" s="6"/>
      <c r="HJS637" s="6"/>
      <c r="HJT637" s="6"/>
      <c r="HJU637" s="6"/>
      <c r="HJV637" s="6"/>
      <c r="HJW637" s="6"/>
      <c r="HJX637" s="6"/>
      <c r="HJY637" s="6"/>
      <c r="HJZ637" s="6"/>
      <c r="HKA637" s="6"/>
      <c r="HKB637" s="6"/>
      <c r="HKC637" s="6"/>
      <c r="HKD637" s="6"/>
      <c r="HKE637" s="6"/>
      <c r="HKF637" s="6"/>
      <c r="HKG637" s="6"/>
      <c r="HKH637" s="6"/>
      <c r="HKI637" s="6"/>
      <c r="HKJ637" s="6"/>
      <c r="HKK637" s="6"/>
      <c r="HKL637" s="6"/>
      <c r="HKM637" s="6"/>
      <c r="HKN637" s="6"/>
      <c r="HKO637" s="6"/>
      <c r="HKP637" s="6"/>
      <c r="HKQ637" s="6"/>
      <c r="HKR637" s="6"/>
      <c r="HKS637" s="6"/>
      <c r="HKT637" s="6"/>
      <c r="HKU637" s="6"/>
      <c r="HKV637" s="6"/>
      <c r="HKW637" s="6"/>
      <c r="HKX637" s="6"/>
      <c r="HKY637" s="6"/>
      <c r="HKZ637" s="6"/>
      <c r="HLA637" s="6"/>
      <c r="HLB637" s="6"/>
      <c r="HLC637" s="6"/>
      <c r="HLD637" s="6"/>
      <c r="HLE637" s="6"/>
      <c r="HLF637" s="6"/>
      <c r="HLG637" s="6"/>
      <c r="HLH637" s="6"/>
      <c r="HLI637" s="6"/>
      <c r="HLJ637" s="6"/>
      <c r="HLK637" s="6"/>
      <c r="HLL637" s="6"/>
      <c r="HLM637" s="6"/>
      <c r="HLN637" s="6"/>
      <c r="HLO637" s="6"/>
      <c r="HLP637" s="6"/>
      <c r="HLQ637" s="6"/>
      <c r="HLR637" s="6"/>
      <c r="HLS637" s="6"/>
      <c r="HLT637" s="6"/>
      <c r="HLU637" s="6"/>
      <c r="HLV637" s="6"/>
      <c r="HLW637" s="6"/>
      <c r="HLX637" s="6"/>
      <c r="HLY637" s="6"/>
      <c r="HLZ637" s="6"/>
      <c r="HMA637" s="6"/>
      <c r="HMB637" s="6"/>
      <c r="HMC637" s="6"/>
      <c r="HMD637" s="6"/>
      <c r="HME637" s="6"/>
      <c r="HMF637" s="6"/>
      <c r="HMG637" s="6"/>
      <c r="HMH637" s="6"/>
      <c r="HMI637" s="6"/>
      <c r="HMJ637" s="6"/>
      <c r="HMK637" s="6"/>
      <c r="HML637" s="6"/>
      <c r="HMM637" s="6"/>
      <c r="HMN637" s="6"/>
      <c r="HMO637" s="6"/>
      <c r="HMP637" s="6"/>
      <c r="HMQ637" s="6"/>
      <c r="HMR637" s="6"/>
      <c r="HMS637" s="6"/>
      <c r="HMT637" s="6"/>
      <c r="HMU637" s="6"/>
      <c r="HMV637" s="6"/>
      <c r="HMW637" s="6"/>
      <c r="HMX637" s="6"/>
      <c r="HMY637" s="6"/>
      <c r="HMZ637" s="6"/>
      <c r="HNA637" s="6"/>
      <c r="HNB637" s="6"/>
      <c r="HNC637" s="6"/>
      <c r="HND637" s="6"/>
      <c r="HNE637" s="6"/>
      <c r="HNF637" s="6"/>
      <c r="HNG637" s="6"/>
      <c r="HNH637" s="6"/>
      <c r="HNI637" s="6"/>
      <c r="HNJ637" s="6"/>
      <c r="HNK637" s="6"/>
      <c r="HNL637" s="6"/>
      <c r="HNM637" s="6"/>
      <c r="HNN637" s="6"/>
      <c r="HNO637" s="6"/>
      <c r="HNP637" s="6"/>
      <c r="HNQ637" s="6"/>
      <c r="HNR637" s="6"/>
      <c r="HNS637" s="6"/>
      <c r="HNT637" s="6"/>
      <c r="HNU637" s="6"/>
      <c r="HNV637" s="6"/>
      <c r="HNW637" s="6"/>
      <c r="HNX637" s="6"/>
      <c r="HNY637" s="6"/>
      <c r="HNZ637" s="6"/>
      <c r="HOA637" s="6"/>
      <c r="HOB637" s="6"/>
      <c r="HOC637" s="6"/>
      <c r="HOD637" s="6"/>
      <c r="HOE637" s="6"/>
      <c r="HOF637" s="6"/>
      <c r="HOG637" s="6"/>
      <c r="HOH637" s="6"/>
      <c r="HOI637" s="6"/>
      <c r="HOJ637" s="6"/>
      <c r="HOK637" s="6"/>
      <c r="HOL637" s="6"/>
      <c r="HOM637" s="6"/>
      <c r="HON637" s="6"/>
      <c r="HOO637" s="6"/>
      <c r="HOP637" s="6"/>
      <c r="HOQ637" s="6"/>
      <c r="HOR637" s="6"/>
      <c r="HOS637" s="6"/>
      <c r="HOT637" s="6"/>
      <c r="HOU637" s="6"/>
      <c r="HOV637" s="6"/>
      <c r="HOW637" s="6"/>
      <c r="HOX637" s="6"/>
      <c r="HOY637" s="6"/>
      <c r="HOZ637" s="6"/>
      <c r="HPA637" s="6"/>
      <c r="HPB637" s="6"/>
      <c r="HPC637" s="6"/>
      <c r="HPD637" s="6"/>
      <c r="HPE637" s="6"/>
      <c r="HPF637" s="6"/>
      <c r="HPG637" s="6"/>
      <c r="HPH637" s="6"/>
      <c r="HPI637" s="6"/>
      <c r="HPJ637" s="6"/>
      <c r="HPK637" s="6"/>
      <c r="HPL637" s="6"/>
      <c r="HPM637" s="6"/>
      <c r="HPN637" s="6"/>
      <c r="HPO637" s="6"/>
      <c r="HPP637" s="6"/>
      <c r="HPQ637" s="6"/>
      <c r="HPR637" s="6"/>
      <c r="HPS637" s="6"/>
      <c r="HPT637" s="6"/>
      <c r="HPU637" s="6"/>
      <c r="HPV637" s="6"/>
      <c r="HPW637" s="6"/>
      <c r="HPX637" s="6"/>
      <c r="HPY637" s="6"/>
      <c r="HPZ637" s="6"/>
      <c r="HQA637" s="6"/>
      <c r="HQB637" s="6"/>
      <c r="HQC637" s="6"/>
      <c r="HQD637" s="6"/>
      <c r="HQE637" s="6"/>
      <c r="HQF637" s="6"/>
      <c r="HQG637" s="6"/>
      <c r="HQH637" s="6"/>
      <c r="HQI637" s="6"/>
      <c r="HQJ637" s="6"/>
      <c r="HQK637" s="6"/>
      <c r="HQL637" s="6"/>
      <c r="HQM637" s="6"/>
      <c r="HQN637" s="6"/>
      <c r="HQO637" s="6"/>
      <c r="HQP637" s="6"/>
      <c r="HQQ637" s="6"/>
      <c r="HQR637" s="6"/>
      <c r="HQS637" s="6"/>
      <c r="HQT637" s="6"/>
      <c r="HQU637" s="6"/>
      <c r="HQV637" s="6"/>
      <c r="HQW637" s="6"/>
      <c r="HQX637" s="6"/>
      <c r="HQY637" s="6"/>
      <c r="HQZ637" s="6"/>
      <c r="HRA637" s="6"/>
      <c r="HRB637" s="6"/>
      <c r="HRC637" s="6"/>
      <c r="HRD637" s="6"/>
      <c r="HRE637" s="6"/>
      <c r="HRF637" s="6"/>
      <c r="HRG637" s="6"/>
      <c r="HRH637" s="6"/>
      <c r="HRI637" s="6"/>
      <c r="HRJ637" s="6"/>
      <c r="HRK637" s="6"/>
      <c r="HRL637" s="6"/>
      <c r="HRM637" s="6"/>
      <c r="HRN637" s="6"/>
      <c r="HRO637" s="6"/>
      <c r="HRP637" s="6"/>
      <c r="HRQ637" s="6"/>
      <c r="HRR637" s="6"/>
      <c r="HRS637" s="6"/>
      <c r="HRT637" s="6"/>
      <c r="HRU637" s="6"/>
      <c r="HRV637" s="6"/>
      <c r="HRW637" s="6"/>
      <c r="HRX637" s="6"/>
      <c r="HRY637" s="6"/>
      <c r="HRZ637" s="6"/>
      <c r="HSA637" s="6"/>
      <c r="HSB637" s="6"/>
      <c r="HSC637" s="6"/>
      <c r="HSD637" s="6"/>
      <c r="HSE637" s="6"/>
      <c r="HSF637" s="6"/>
      <c r="HSG637" s="6"/>
      <c r="HSH637" s="6"/>
      <c r="HSI637" s="6"/>
      <c r="HSJ637" s="6"/>
      <c r="HSK637" s="6"/>
      <c r="HSL637" s="6"/>
      <c r="HSM637" s="6"/>
      <c r="HSN637" s="6"/>
      <c r="HSO637" s="6"/>
      <c r="HSP637" s="6"/>
      <c r="HSQ637" s="6"/>
      <c r="HSR637" s="6"/>
      <c r="HSS637" s="6"/>
      <c r="HST637" s="6"/>
      <c r="HSU637" s="6"/>
      <c r="HSV637" s="6"/>
      <c r="HSW637" s="6"/>
      <c r="HSX637" s="6"/>
      <c r="HSY637" s="6"/>
      <c r="HSZ637" s="6"/>
      <c r="HTA637" s="6"/>
      <c r="HTB637" s="6"/>
      <c r="HTC637" s="6"/>
      <c r="HTD637" s="6"/>
      <c r="HTE637" s="6"/>
      <c r="HTF637" s="6"/>
      <c r="HTG637" s="6"/>
      <c r="HTH637" s="6"/>
      <c r="HTI637" s="6"/>
      <c r="HTJ637" s="6"/>
      <c r="HTK637" s="6"/>
      <c r="HTL637" s="6"/>
      <c r="HTM637" s="6"/>
      <c r="HTN637" s="6"/>
      <c r="HTO637" s="6"/>
      <c r="HTP637" s="6"/>
      <c r="HTQ637" s="6"/>
      <c r="HTR637" s="6"/>
      <c r="HTS637" s="6"/>
      <c r="HTT637" s="6"/>
      <c r="HTU637" s="6"/>
      <c r="HTV637" s="6"/>
      <c r="HTW637" s="6"/>
      <c r="HTX637" s="6"/>
      <c r="HTY637" s="6"/>
      <c r="HTZ637" s="6"/>
      <c r="HUA637" s="6"/>
      <c r="HUB637" s="6"/>
      <c r="HUC637" s="6"/>
      <c r="HUD637" s="6"/>
      <c r="HUE637" s="6"/>
      <c r="HUF637" s="6"/>
      <c r="HUG637" s="6"/>
      <c r="HUH637" s="6"/>
      <c r="HUI637" s="6"/>
      <c r="HUJ637" s="6"/>
      <c r="HUK637" s="6"/>
      <c r="HUL637" s="6"/>
      <c r="HUM637" s="6"/>
      <c r="HUN637" s="6"/>
      <c r="HUO637" s="6"/>
      <c r="HUP637" s="6"/>
      <c r="HUQ637" s="6"/>
      <c r="HUR637" s="6"/>
      <c r="HUS637" s="6"/>
      <c r="HUT637" s="6"/>
      <c r="HUU637" s="6"/>
      <c r="HUV637" s="6"/>
      <c r="HUW637" s="6"/>
      <c r="HUX637" s="6"/>
      <c r="HUY637" s="6"/>
      <c r="HUZ637" s="6"/>
      <c r="HVA637" s="6"/>
      <c r="HVB637" s="6"/>
      <c r="HVC637" s="6"/>
      <c r="HVD637" s="6"/>
      <c r="HVE637" s="6"/>
      <c r="HVF637" s="6"/>
      <c r="HVG637" s="6"/>
      <c r="HVH637" s="6"/>
      <c r="HVI637" s="6"/>
      <c r="HVJ637" s="6"/>
      <c r="HVK637" s="6"/>
      <c r="HVL637" s="6"/>
      <c r="HVM637" s="6"/>
      <c r="HVN637" s="6"/>
      <c r="HVO637" s="6"/>
      <c r="HVP637" s="6"/>
      <c r="HVQ637" s="6"/>
      <c r="HVR637" s="6"/>
      <c r="HVS637" s="6"/>
      <c r="HVT637" s="6"/>
      <c r="HVU637" s="6"/>
      <c r="HVV637" s="6"/>
      <c r="HVW637" s="6"/>
      <c r="HVX637" s="6"/>
      <c r="HVY637" s="6"/>
      <c r="HVZ637" s="6"/>
      <c r="HWA637" s="6"/>
      <c r="HWB637" s="6"/>
      <c r="HWC637" s="6"/>
      <c r="HWD637" s="6"/>
      <c r="HWE637" s="6"/>
      <c r="HWF637" s="6"/>
      <c r="HWG637" s="6"/>
      <c r="HWH637" s="6"/>
      <c r="HWI637" s="6"/>
      <c r="HWJ637" s="6"/>
      <c r="HWK637" s="6"/>
      <c r="HWL637" s="6"/>
      <c r="HWM637" s="6"/>
      <c r="HWN637" s="6"/>
      <c r="HWO637" s="6"/>
      <c r="HWP637" s="6"/>
      <c r="HWQ637" s="6"/>
      <c r="HWR637" s="6"/>
      <c r="HWS637" s="6"/>
      <c r="HWT637" s="6"/>
      <c r="HWU637" s="6"/>
      <c r="HWV637" s="6"/>
      <c r="HWW637" s="6"/>
      <c r="HWX637" s="6"/>
      <c r="HWY637" s="6"/>
      <c r="HWZ637" s="6"/>
      <c r="HXA637" s="6"/>
      <c r="HXB637" s="6"/>
      <c r="HXC637" s="6"/>
      <c r="HXD637" s="6"/>
      <c r="HXE637" s="6"/>
      <c r="HXF637" s="6"/>
      <c r="HXG637" s="6"/>
      <c r="HXH637" s="6"/>
      <c r="HXI637" s="6"/>
      <c r="HXJ637" s="6"/>
      <c r="HXK637" s="6"/>
      <c r="HXL637" s="6"/>
      <c r="HXM637" s="6"/>
      <c r="HXN637" s="6"/>
      <c r="HXO637" s="6"/>
      <c r="HXP637" s="6"/>
      <c r="HXQ637" s="6"/>
      <c r="HXR637" s="6"/>
      <c r="HXS637" s="6"/>
      <c r="HXT637" s="6"/>
      <c r="HXU637" s="6"/>
      <c r="HXV637" s="6"/>
      <c r="HXW637" s="6"/>
      <c r="HXX637" s="6"/>
      <c r="HXY637" s="6"/>
      <c r="HXZ637" s="6"/>
      <c r="HYA637" s="6"/>
      <c r="HYB637" s="6"/>
      <c r="HYC637" s="6"/>
      <c r="HYD637" s="6"/>
      <c r="HYE637" s="6"/>
      <c r="HYF637" s="6"/>
      <c r="HYG637" s="6"/>
      <c r="HYH637" s="6"/>
      <c r="HYI637" s="6"/>
      <c r="HYJ637" s="6"/>
      <c r="HYK637" s="6"/>
      <c r="HYL637" s="6"/>
      <c r="HYM637" s="6"/>
      <c r="HYN637" s="6"/>
      <c r="HYO637" s="6"/>
      <c r="HYP637" s="6"/>
      <c r="HYQ637" s="6"/>
      <c r="HYR637" s="6"/>
      <c r="HYS637" s="6"/>
      <c r="HYT637" s="6"/>
      <c r="HYU637" s="6"/>
      <c r="HYV637" s="6"/>
      <c r="HYW637" s="6"/>
      <c r="HYX637" s="6"/>
      <c r="HYY637" s="6"/>
      <c r="HYZ637" s="6"/>
      <c r="HZA637" s="6"/>
      <c r="HZB637" s="6"/>
      <c r="HZC637" s="6"/>
      <c r="HZD637" s="6"/>
      <c r="HZE637" s="6"/>
      <c r="HZF637" s="6"/>
      <c r="HZG637" s="6"/>
      <c r="HZH637" s="6"/>
      <c r="HZI637" s="6"/>
      <c r="HZJ637" s="6"/>
      <c r="HZK637" s="6"/>
      <c r="HZL637" s="6"/>
      <c r="HZM637" s="6"/>
      <c r="HZN637" s="6"/>
      <c r="HZO637" s="6"/>
      <c r="HZP637" s="6"/>
      <c r="HZQ637" s="6"/>
      <c r="HZR637" s="6"/>
      <c r="HZS637" s="6"/>
      <c r="HZT637" s="6"/>
      <c r="HZU637" s="6"/>
      <c r="HZV637" s="6"/>
      <c r="HZW637" s="6"/>
      <c r="HZX637" s="6"/>
      <c r="HZY637" s="6"/>
      <c r="HZZ637" s="6"/>
      <c r="IAA637" s="6"/>
      <c r="IAB637" s="6"/>
      <c r="IAC637" s="6"/>
      <c r="IAD637" s="6"/>
      <c r="IAE637" s="6"/>
      <c r="IAF637" s="6"/>
      <c r="IAG637" s="6"/>
      <c r="IAH637" s="6"/>
      <c r="IAI637" s="6"/>
      <c r="IAJ637" s="6"/>
      <c r="IAK637" s="6"/>
      <c r="IAL637" s="6"/>
      <c r="IAM637" s="6"/>
      <c r="IAN637" s="6"/>
      <c r="IAO637" s="6"/>
      <c r="IAP637" s="6"/>
      <c r="IAQ637" s="6"/>
      <c r="IAR637" s="6"/>
      <c r="IAS637" s="6"/>
      <c r="IAT637" s="6"/>
      <c r="IAU637" s="6"/>
      <c r="IAV637" s="6"/>
      <c r="IAW637" s="6"/>
      <c r="IAX637" s="6"/>
      <c r="IAY637" s="6"/>
      <c r="IAZ637" s="6"/>
      <c r="IBA637" s="6"/>
      <c r="IBB637" s="6"/>
      <c r="IBC637" s="6"/>
      <c r="IBD637" s="6"/>
      <c r="IBE637" s="6"/>
      <c r="IBF637" s="6"/>
      <c r="IBG637" s="6"/>
      <c r="IBH637" s="6"/>
      <c r="IBI637" s="6"/>
      <c r="IBJ637" s="6"/>
      <c r="IBK637" s="6"/>
      <c r="IBL637" s="6"/>
      <c r="IBM637" s="6"/>
      <c r="IBN637" s="6"/>
      <c r="IBO637" s="6"/>
      <c r="IBP637" s="6"/>
      <c r="IBQ637" s="6"/>
      <c r="IBR637" s="6"/>
      <c r="IBS637" s="6"/>
      <c r="IBT637" s="6"/>
      <c r="IBU637" s="6"/>
      <c r="IBV637" s="6"/>
      <c r="IBW637" s="6"/>
      <c r="IBX637" s="6"/>
      <c r="IBY637" s="6"/>
      <c r="IBZ637" s="6"/>
      <c r="ICA637" s="6"/>
      <c r="ICB637" s="6"/>
      <c r="ICC637" s="6"/>
      <c r="ICD637" s="6"/>
      <c r="ICE637" s="6"/>
      <c r="ICF637" s="6"/>
      <c r="ICG637" s="6"/>
      <c r="ICH637" s="6"/>
      <c r="ICI637" s="6"/>
      <c r="ICJ637" s="6"/>
      <c r="ICK637" s="6"/>
      <c r="ICL637" s="6"/>
      <c r="ICM637" s="6"/>
      <c r="ICN637" s="6"/>
      <c r="ICO637" s="6"/>
      <c r="ICP637" s="6"/>
      <c r="ICQ637" s="6"/>
      <c r="ICR637" s="6"/>
      <c r="ICS637" s="6"/>
      <c r="ICT637" s="6"/>
      <c r="ICU637" s="6"/>
      <c r="ICV637" s="6"/>
      <c r="ICW637" s="6"/>
      <c r="ICX637" s="6"/>
      <c r="ICY637" s="6"/>
      <c r="ICZ637" s="6"/>
      <c r="IDA637" s="6"/>
      <c r="IDB637" s="6"/>
      <c r="IDC637" s="6"/>
      <c r="IDD637" s="6"/>
      <c r="IDE637" s="6"/>
      <c r="IDF637" s="6"/>
      <c r="IDG637" s="6"/>
      <c r="IDH637" s="6"/>
      <c r="IDI637" s="6"/>
      <c r="IDJ637" s="6"/>
      <c r="IDK637" s="6"/>
      <c r="IDL637" s="6"/>
      <c r="IDM637" s="6"/>
      <c r="IDN637" s="6"/>
      <c r="IDO637" s="6"/>
      <c r="IDP637" s="6"/>
      <c r="IDQ637" s="6"/>
      <c r="IDR637" s="6"/>
      <c r="IDS637" s="6"/>
      <c r="IDT637" s="6"/>
      <c r="IDU637" s="6"/>
      <c r="IDV637" s="6"/>
      <c r="IDW637" s="6"/>
      <c r="IDX637" s="6"/>
      <c r="IDY637" s="6"/>
      <c r="IDZ637" s="6"/>
      <c r="IEA637" s="6"/>
      <c r="IEB637" s="6"/>
      <c r="IEC637" s="6"/>
      <c r="IED637" s="6"/>
      <c r="IEE637" s="6"/>
      <c r="IEF637" s="6"/>
      <c r="IEG637" s="6"/>
      <c r="IEH637" s="6"/>
      <c r="IEI637" s="6"/>
      <c r="IEJ637" s="6"/>
      <c r="IEK637" s="6"/>
      <c r="IEL637" s="6"/>
      <c r="IEM637" s="6"/>
      <c r="IEN637" s="6"/>
      <c r="IEO637" s="6"/>
      <c r="IEP637" s="6"/>
      <c r="IEQ637" s="6"/>
      <c r="IER637" s="6"/>
      <c r="IES637" s="6"/>
      <c r="IET637" s="6"/>
      <c r="IEU637" s="6"/>
      <c r="IEV637" s="6"/>
      <c r="IEW637" s="6"/>
      <c r="IEX637" s="6"/>
      <c r="IEY637" s="6"/>
      <c r="IEZ637" s="6"/>
      <c r="IFA637" s="6"/>
      <c r="IFB637" s="6"/>
      <c r="IFC637" s="6"/>
      <c r="IFD637" s="6"/>
      <c r="IFE637" s="6"/>
      <c r="IFF637" s="6"/>
      <c r="IFG637" s="6"/>
      <c r="IFH637" s="6"/>
      <c r="IFI637" s="6"/>
      <c r="IFJ637" s="6"/>
      <c r="IFK637" s="6"/>
      <c r="IFL637" s="6"/>
      <c r="IFM637" s="6"/>
      <c r="IFN637" s="6"/>
      <c r="IFO637" s="6"/>
      <c r="IFP637" s="6"/>
      <c r="IFQ637" s="6"/>
      <c r="IFR637" s="6"/>
      <c r="IFS637" s="6"/>
      <c r="IFT637" s="6"/>
      <c r="IFU637" s="6"/>
      <c r="IFV637" s="6"/>
      <c r="IFW637" s="6"/>
      <c r="IFX637" s="6"/>
      <c r="IFY637" s="6"/>
      <c r="IFZ637" s="6"/>
      <c r="IGA637" s="6"/>
      <c r="IGB637" s="6"/>
      <c r="IGC637" s="6"/>
      <c r="IGD637" s="6"/>
      <c r="IGE637" s="6"/>
      <c r="IGF637" s="6"/>
      <c r="IGG637" s="6"/>
      <c r="IGH637" s="6"/>
      <c r="IGI637" s="6"/>
      <c r="IGJ637" s="6"/>
      <c r="IGK637" s="6"/>
      <c r="IGL637" s="6"/>
      <c r="IGM637" s="6"/>
      <c r="IGN637" s="6"/>
      <c r="IGO637" s="6"/>
      <c r="IGP637" s="6"/>
      <c r="IGQ637" s="6"/>
      <c r="IGR637" s="6"/>
      <c r="IGS637" s="6"/>
      <c r="IGT637" s="6"/>
      <c r="IGU637" s="6"/>
      <c r="IGV637" s="6"/>
      <c r="IGW637" s="6"/>
      <c r="IGX637" s="6"/>
      <c r="IGY637" s="6"/>
      <c r="IGZ637" s="6"/>
      <c r="IHA637" s="6"/>
      <c r="IHB637" s="6"/>
      <c r="IHC637" s="6"/>
      <c r="IHD637" s="6"/>
      <c r="IHE637" s="6"/>
      <c r="IHF637" s="6"/>
      <c r="IHG637" s="6"/>
      <c r="IHH637" s="6"/>
      <c r="IHI637" s="6"/>
      <c r="IHJ637" s="6"/>
      <c r="IHK637" s="6"/>
      <c r="IHL637" s="6"/>
      <c r="IHM637" s="6"/>
      <c r="IHN637" s="6"/>
      <c r="IHO637" s="6"/>
      <c r="IHP637" s="6"/>
      <c r="IHQ637" s="6"/>
      <c r="IHR637" s="6"/>
      <c r="IHS637" s="6"/>
      <c r="IHT637" s="6"/>
      <c r="IHU637" s="6"/>
      <c r="IHV637" s="6"/>
      <c r="IHW637" s="6"/>
      <c r="IHX637" s="6"/>
      <c r="IHY637" s="6"/>
      <c r="IHZ637" s="6"/>
      <c r="IIA637" s="6"/>
      <c r="IIB637" s="6"/>
      <c r="IIC637" s="6"/>
      <c r="IID637" s="6"/>
      <c r="IIE637" s="6"/>
      <c r="IIF637" s="6"/>
      <c r="IIG637" s="6"/>
      <c r="IIH637" s="6"/>
      <c r="III637" s="6"/>
      <c r="IIJ637" s="6"/>
      <c r="IIK637" s="6"/>
      <c r="IIL637" s="6"/>
      <c r="IIM637" s="6"/>
      <c r="IIN637" s="6"/>
      <c r="IIO637" s="6"/>
      <c r="IIP637" s="6"/>
      <c r="IIQ637" s="6"/>
      <c r="IIR637" s="6"/>
      <c r="IIS637" s="6"/>
      <c r="IIT637" s="6"/>
      <c r="IIU637" s="6"/>
      <c r="IIV637" s="6"/>
      <c r="IIW637" s="6"/>
      <c r="IIX637" s="6"/>
      <c r="IIY637" s="6"/>
      <c r="IIZ637" s="6"/>
      <c r="IJA637" s="6"/>
      <c r="IJB637" s="6"/>
      <c r="IJC637" s="6"/>
      <c r="IJD637" s="6"/>
      <c r="IJE637" s="6"/>
      <c r="IJF637" s="6"/>
      <c r="IJG637" s="6"/>
      <c r="IJH637" s="6"/>
      <c r="IJI637" s="6"/>
      <c r="IJJ637" s="6"/>
      <c r="IJK637" s="6"/>
      <c r="IJL637" s="6"/>
      <c r="IJM637" s="6"/>
      <c r="IJN637" s="6"/>
      <c r="IJO637" s="6"/>
      <c r="IJP637" s="6"/>
      <c r="IJQ637" s="6"/>
      <c r="IJR637" s="6"/>
      <c r="IJS637" s="6"/>
      <c r="IJT637" s="6"/>
      <c r="IJU637" s="6"/>
      <c r="IJV637" s="6"/>
      <c r="IJW637" s="6"/>
      <c r="IJX637" s="6"/>
      <c r="IJY637" s="6"/>
      <c r="IJZ637" s="6"/>
      <c r="IKA637" s="6"/>
      <c r="IKB637" s="6"/>
      <c r="IKC637" s="6"/>
      <c r="IKD637" s="6"/>
      <c r="IKE637" s="6"/>
      <c r="IKF637" s="6"/>
      <c r="IKG637" s="6"/>
      <c r="IKH637" s="6"/>
      <c r="IKI637" s="6"/>
      <c r="IKJ637" s="6"/>
      <c r="IKK637" s="6"/>
      <c r="IKL637" s="6"/>
      <c r="IKM637" s="6"/>
      <c r="IKN637" s="6"/>
      <c r="IKO637" s="6"/>
      <c r="IKP637" s="6"/>
      <c r="IKQ637" s="6"/>
      <c r="IKR637" s="6"/>
      <c r="IKS637" s="6"/>
      <c r="IKT637" s="6"/>
      <c r="IKU637" s="6"/>
      <c r="IKV637" s="6"/>
      <c r="IKW637" s="6"/>
      <c r="IKX637" s="6"/>
      <c r="IKY637" s="6"/>
      <c r="IKZ637" s="6"/>
      <c r="ILA637" s="6"/>
      <c r="ILB637" s="6"/>
      <c r="ILC637" s="6"/>
      <c r="ILD637" s="6"/>
      <c r="ILE637" s="6"/>
      <c r="ILF637" s="6"/>
      <c r="ILG637" s="6"/>
      <c r="ILH637" s="6"/>
      <c r="ILI637" s="6"/>
      <c r="ILJ637" s="6"/>
      <c r="ILK637" s="6"/>
      <c r="ILL637" s="6"/>
      <c r="ILM637" s="6"/>
      <c r="ILN637" s="6"/>
      <c r="ILO637" s="6"/>
      <c r="ILP637" s="6"/>
      <c r="ILQ637" s="6"/>
      <c r="ILR637" s="6"/>
      <c r="ILS637" s="6"/>
      <c r="ILT637" s="6"/>
      <c r="ILU637" s="6"/>
      <c r="ILV637" s="6"/>
      <c r="ILW637" s="6"/>
      <c r="ILX637" s="6"/>
      <c r="ILY637" s="6"/>
      <c r="ILZ637" s="6"/>
      <c r="IMA637" s="6"/>
      <c r="IMB637" s="6"/>
      <c r="IMC637" s="6"/>
      <c r="IMD637" s="6"/>
      <c r="IME637" s="6"/>
      <c r="IMF637" s="6"/>
      <c r="IMG637" s="6"/>
      <c r="IMH637" s="6"/>
      <c r="IMI637" s="6"/>
      <c r="IMJ637" s="6"/>
      <c r="IMK637" s="6"/>
      <c r="IML637" s="6"/>
      <c r="IMM637" s="6"/>
      <c r="IMN637" s="6"/>
      <c r="IMO637" s="6"/>
      <c r="IMP637" s="6"/>
      <c r="IMQ637" s="6"/>
      <c r="IMR637" s="6"/>
      <c r="IMS637" s="6"/>
      <c r="IMT637" s="6"/>
      <c r="IMU637" s="6"/>
      <c r="IMV637" s="6"/>
      <c r="IMW637" s="6"/>
      <c r="IMX637" s="6"/>
      <c r="IMY637" s="6"/>
      <c r="IMZ637" s="6"/>
      <c r="INA637" s="6"/>
      <c r="INB637" s="6"/>
      <c r="INC637" s="6"/>
      <c r="IND637" s="6"/>
      <c r="INE637" s="6"/>
      <c r="INF637" s="6"/>
      <c r="ING637" s="6"/>
      <c r="INH637" s="6"/>
      <c r="INI637" s="6"/>
      <c r="INJ637" s="6"/>
      <c r="INK637" s="6"/>
      <c r="INL637" s="6"/>
      <c r="INM637" s="6"/>
      <c r="INN637" s="6"/>
      <c r="INO637" s="6"/>
      <c r="INP637" s="6"/>
      <c r="INQ637" s="6"/>
      <c r="INR637" s="6"/>
      <c r="INS637" s="6"/>
      <c r="INT637" s="6"/>
      <c r="INU637" s="6"/>
      <c r="INV637" s="6"/>
      <c r="INW637" s="6"/>
      <c r="INX637" s="6"/>
      <c r="INY637" s="6"/>
      <c r="INZ637" s="6"/>
      <c r="IOA637" s="6"/>
      <c r="IOB637" s="6"/>
      <c r="IOC637" s="6"/>
      <c r="IOD637" s="6"/>
      <c r="IOE637" s="6"/>
      <c r="IOF637" s="6"/>
      <c r="IOG637" s="6"/>
      <c r="IOH637" s="6"/>
      <c r="IOI637" s="6"/>
      <c r="IOJ637" s="6"/>
      <c r="IOK637" s="6"/>
      <c r="IOL637" s="6"/>
      <c r="IOM637" s="6"/>
      <c r="ION637" s="6"/>
      <c r="IOO637" s="6"/>
      <c r="IOP637" s="6"/>
      <c r="IOQ637" s="6"/>
      <c r="IOR637" s="6"/>
      <c r="IOS637" s="6"/>
      <c r="IOT637" s="6"/>
      <c r="IOU637" s="6"/>
      <c r="IOV637" s="6"/>
      <c r="IOW637" s="6"/>
      <c r="IOX637" s="6"/>
      <c r="IOY637" s="6"/>
      <c r="IOZ637" s="6"/>
      <c r="IPA637" s="6"/>
      <c r="IPB637" s="6"/>
      <c r="IPC637" s="6"/>
      <c r="IPD637" s="6"/>
      <c r="IPE637" s="6"/>
      <c r="IPF637" s="6"/>
      <c r="IPG637" s="6"/>
      <c r="IPH637" s="6"/>
      <c r="IPI637" s="6"/>
      <c r="IPJ637" s="6"/>
      <c r="IPK637" s="6"/>
      <c r="IPL637" s="6"/>
      <c r="IPM637" s="6"/>
      <c r="IPN637" s="6"/>
      <c r="IPO637" s="6"/>
      <c r="IPP637" s="6"/>
      <c r="IPQ637" s="6"/>
      <c r="IPR637" s="6"/>
      <c r="IPS637" s="6"/>
      <c r="IPT637" s="6"/>
      <c r="IPU637" s="6"/>
      <c r="IPV637" s="6"/>
      <c r="IPW637" s="6"/>
      <c r="IPX637" s="6"/>
      <c r="IPY637" s="6"/>
      <c r="IPZ637" s="6"/>
      <c r="IQA637" s="6"/>
      <c r="IQB637" s="6"/>
      <c r="IQC637" s="6"/>
      <c r="IQD637" s="6"/>
      <c r="IQE637" s="6"/>
      <c r="IQF637" s="6"/>
      <c r="IQG637" s="6"/>
      <c r="IQH637" s="6"/>
      <c r="IQI637" s="6"/>
      <c r="IQJ637" s="6"/>
      <c r="IQK637" s="6"/>
      <c r="IQL637" s="6"/>
      <c r="IQM637" s="6"/>
      <c r="IQN637" s="6"/>
      <c r="IQO637" s="6"/>
      <c r="IQP637" s="6"/>
      <c r="IQQ637" s="6"/>
      <c r="IQR637" s="6"/>
      <c r="IQS637" s="6"/>
      <c r="IQT637" s="6"/>
      <c r="IQU637" s="6"/>
      <c r="IQV637" s="6"/>
      <c r="IQW637" s="6"/>
      <c r="IQX637" s="6"/>
      <c r="IQY637" s="6"/>
      <c r="IQZ637" s="6"/>
      <c r="IRA637" s="6"/>
      <c r="IRB637" s="6"/>
      <c r="IRC637" s="6"/>
      <c r="IRD637" s="6"/>
      <c r="IRE637" s="6"/>
      <c r="IRF637" s="6"/>
      <c r="IRG637" s="6"/>
      <c r="IRH637" s="6"/>
      <c r="IRI637" s="6"/>
      <c r="IRJ637" s="6"/>
      <c r="IRK637" s="6"/>
      <c r="IRL637" s="6"/>
      <c r="IRM637" s="6"/>
      <c r="IRN637" s="6"/>
      <c r="IRO637" s="6"/>
      <c r="IRP637" s="6"/>
      <c r="IRQ637" s="6"/>
      <c r="IRR637" s="6"/>
      <c r="IRS637" s="6"/>
      <c r="IRT637" s="6"/>
      <c r="IRU637" s="6"/>
      <c r="IRV637" s="6"/>
      <c r="IRW637" s="6"/>
      <c r="IRX637" s="6"/>
      <c r="IRY637" s="6"/>
      <c r="IRZ637" s="6"/>
      <c r="ISA637" s="6"/>
      <c r="ISB637" s="6"/>
      <c r="ISC637" s="6"/>
      <c r="ISD637" s="6"/>
      <c r="ISE637" s="6"/>
      <c r="ISF637" s="6"/>
      <c r="ISG637" s="6"/>
      <c r="ISH637" s="6"/>
      <c r="ISI637" s="6"/>
      <c r="ISJ637" s="6"/>
      <c r="ISK637" s="6"/>
      <c r="ISL637" s="6"/>
      <c r="ISM637" s="6"/>
      <c r="ISN637" s="6"/>
      <c r="ISO637" s="6"/>
      <c r="ISP637" s="6"/>
      <c r="ISQ637" s="6"/>
      <c r="ISR637" s="6"/>
      <c r="ISS637" s="6"/>
      <c r="IST637" s="6"/>
      <c r="ISU637" s="6"/>
      <c r="ISV637" s="6"/>
      <c r="ISW637" s="6"/>
      <c r="ISX637" s="6"/>
      <c r="ISY637" s="6"/>
      <c r="ISZ637" s="6"/>
      <c r="ITA637" s="6"/>
      <c r="ITB637" s="6"/>
      <c r="ITC637" s="6"/>
      <c r="ITD637" s="6"/>
      <c r="ITE637" s="6"/>
      <c r="ITF637" s="6"/>
      <c r="ITG637" s="6"/>
      <c r="ITH637" s="6"/>
      <c r="ITI637" s="6"/>
      <c r="ITJ637" s="6"/>
      <c r="ITK637" s="6"/>
      <c r="ITL637" s="6"/>
      <c r="ITM637" s="6"/>
      <c r="ITN637" s="6"/>
      <c r="ITO637" s="6"/>
      <c r="ITP637" s="6"/>
      <c r="ITQ637" s="6"/>
      <c r="ITR637" s="6"/>
      <c r="ITS637" s="6"/>
      <c r="ITT637" s="6"/>
      <c r="ITU637" s="6"/>
      <c r="ITV637" s="6"/>
      <c r="ITW637" s="6"/>
      <c r="ITX637" s="6"/>
      <c r="ITY637" s="6"/>
      <c r="ITZ637" s="6"/>
      <c r="IUA637" s="6"/>
      <c r="IUB637" s="6"/>
      <c r="IUC637" s="6"/>
      <c r="IUD637" s="6"/>
      <c r="IUE637" s="6"/>
      <c r="IUF637" s="6"/>
      <c r="IUG637" s="6"/>
      <c r="IUH637" s="6"/>
      <c r="IUI637" s="6"/>
      <c r="IUJ637" s="6"/>
      <c r="IUK637" s="6"/>
      <c r="IUL637" s="6"/>
      <c r="IUM637" s="6"/>
      <c r="IUN637" s="6"/>
      <c r="IUO637" s="6"/>
      <c r="IUP637" s="6"/>
      <c r="IUQ637" s="6"/>
      <c r="IUR637" s="6"/>
      <c r="IUS637" s="6"/>
      <c r="IUT637" s="6"/>
      <c r="IUU637" s="6"/>
      <c r="IUV637" s="6"/>
      <c r="IUW637" s="6"/>
      <c r="IUX637" s="6"/>
      <c r="IUY637" s="6"/>
      <c r="IUZ637" s="6"/>
      <c r="IVA637" s="6"/>
      <c r="IVB637" s="6"/>
      <c r="IVC637" s="6"/>
      <c r="IVD637" s="6"/>
      <c r="IVE637" s="6"/>
      <c r="IVF637" s="6"/>
      <c r="IVG637" s="6"/>
      <c r="IVH637" s="6"/>
      <c r="IVI637" s="6"/>
      <c r="IVJ637" s="6"/>
      <c r="IVK637" s="6"/>
      <c r="IVL637" s="6"/>
      <c r="IVM637" s="6"/>
      <c r="IVN637" s="6"/>
      <c r="IVO637" s="6"/>
      <c r="IVP637" s="6"/>
      <c r="IVQ637" s="6"/>
      <c r="IVR637" s="6"/>
      <c r="IVS637" s="6"/>
      <c r="IVT637" s="6"/>
      <c r="IVU637" s="6"/>
      <c r="IVV637" s="6"/>
      <c r="IVW637" s="6"/>
      <c r="IVX637" s="6"/>
      <c r="IVY637" s="6"/>
      <c r="IVZ637" s="6"/>
      <c r="IWA637" s="6"/>
      <c r="IWB637" s="6"/>
      <c r="IWC637" s="6"/>
      <c r="IWD637" s="6"/>
      <c r="IWE637" s="6"/>
      <c r="IWF637" s="6"/>
      <c r="IWG637" s="6"/>
      <c r="IWH637" s="6"/>
      <c r="IWI637" s="6"/>
      <c r="IWJ637" s="6"/>
      <c r="IWK637" s="6"/>
      <c r="IWL637" s="6"/>
      <c r="IWM637" s="6"/>
      <c r="IWN637" s="6"/>
      <c r="IWO637" s="6"/>
      <c r="IWP637" s="6"/>
      <c r="IWQ637" s="6"/>
      <c r="IWR637" s="6"/>
      <c r="IWS637" s="6"/>
      <c r="IWT637" s="6"/>
      <c r="IWU637" s="6"/>
      <c r="IWV637" s="6"/>
      <c r="IWW637" s="6"/>
      <c r="IWX637" s="6"/>
      <c r="IWY637" s="6"/>
      <c r="IWZ637" s="6"/>
      <c r="IXA637" s="6"/>
      <c r="IXB637" s="6"/>
      <c r="IXC637" s="6"/>
      <c r="IXD637" s="6"/>
      <c r="IXE637" s="6"/>
      <c r="IXF637" s="6"/>
      <c r="IXG637" s="6"/>
      <c r="IXH637" s="6"/>
      <c r="IXI637" s="6"/>
      <c r="IXJ637" s="6"/>
      <c r="IXK637" s="6"/>
      <c r="IXL637" s="6"/>
      <c r="IXM637" s="6"/>
      <c r="IXN637" s="6"/>
      <c r="IXO637" s="6"/>
      <c r="IXP637" s="6"/>
      <c r="IXQ637" s="6"/>
      <c r="IXR637" s="6"/>
      <c r="IXS637" s="6"/>
      <c r="IXT637" s="6"/>
      <c r="IXU637" s="6"/>
      <c r="IXV637" s="6"/>
      <c r="IXW637" s="6"/>
      <c r="IXX637" s="6"/>
      <c r="IXY637" s="6"/>
      <c r="IXZ637" s="6"/>
      <c r="IYA637" s="6"/>
      <c r="IYB637" s="6"/>
      <c r="IYC637" s="6"/>
      <c r="IYD637" s="6"/>
      <c r="IYE637" s="6"/>
      <c r="IYF637" s="6"/>
      <c r="IYG637" s="6"/>
      <c r="IYH637" s="6"/>
      <c r="IYI637" s="6"/>
      <c r="IYJ637" s="6"/>
      <c r="IYK637" s="6"/>
      <c r="IYL637" s="6"/>
      <c r="IYM637" s="6"/>
      <c r="IYN637" s="6"/>
      <c r="IYO637" s="6"/>
      <c r="IYP637" s="6"/>
      <c r="IYQ637" s="6"/>
      <c r="IYR637" s="6"/>
      <c r="IYS637" s="6"/>
      <c r="IYT637" s="6"/>
      <c r="IYU637" s="6"/>
      <c r="IYV637" s="6"/>
      <c r="IYW637" s="6"/>
      <c r="IYX637" s="6"/>
      <c r="IYY637" s="6"/>
      <c r="IYZ637" s="6"/>
      <c r="IZA637" s="6"/>
      <c r="IZB637" s="6"/>
      <c r="IZC637" s="6"/>
      <c r="IZD637" s="6"/>
      <c r="IZE637" s="6"/>
      <c r="IZF637" s="6"/>
      <c r="IZG637" s="6"/>
      <c r="IZH637" s="6"/>
      <c r="IZI637" s="6"/>
      <c r="IZJ637" s="6"/>
      <c r="IZK637" s="6"/>
      <c r="IZL637" s="6"/>
      <c r="IZM637" s="6"/>
      <c r="IZN637" s="6"/>
      <c r="IZO637" s="6"/>
      <c r="IZP637" s="6"/>
      <c r="IZQ637" s="6"/>
      <c r="IZR637" s="6"/>
      <c r="IZS637" s="6"/>
      <c r="IZT637" s="6"/>
      <c r="IZU637" s="6"/>
      <c r="IZV637" s="6"/>
      <c r="IZW637" s="6"/>
      <c r="IZX637" s="6"/>
      <c r="IZY637" s="6"/>
      <c r="IZZ637" s="6"/>
      <c r="JAA637" s="6"/>
      <c r="JAB637" s="6"/>
      <c r="JAC637" s="6"/>
      <c r="JAD637" s="6"/>
      <c r="JAE637" s="6"/>
      <c r="JAF637" s="6"/>
      <c r="JAG637" s="6"/>
      <c r="JAH637" s="6"/>
      <c r="JAI637" s="6"/>
      <c r="JAJ637" s="6"/>
      <c r="JAK637" s="6"/>
      <c r="JAL637" s="6"/>
      <c r="JAM637" s="6"/>
      <c r="JAN637" s="6"/>
      <c r="JAO637" s="6"/>
      <c r="JAP637" s="6"/>
      <c r="JAQ637" s="6"/>
      <c r="JAR637" s="6"/>
      <c r="JAS637" s="6"/>
      <c r="JAT637" s="6"/>
      <c r="JAU637" s="6"/>
      <c r="JAV637" s="6"/>
      <c r="JAW637" s="6"/>
      <c r="JAX637" s="6"/>
      <c r="JAY637" s="6"/>
      <c r="JAZ637" s="6"/>
      <c r="JBA637" s="6"/>
      <c r="JBB637" s="6"/>
      <c r="JBC637" s="6"/>
      <c r="JBD637" s="6"/>
      <c r="JBE637" s="6"/>
      <c r="JBF637" s="6"/>
      <c r="JBG637" s="6"/>
      <c r="JBH637" s="6"/>
      <c r="JBI637" s="6"/>
      <c r="JBJ637" s="6"/>
      <c r="JBK637" s="6"/>
      <c r="JBL637" s="6"/>
      <c r="JBM637" s="6"/>
      <c r="JBN637" s="6"/>
      <c r="JBO637" s="6"/>
      <c r="JBP637" s="6"/>
      <c r="JBQ637" s="6"/>
      <c r="JBR637" s="6"/>
      <c r="JBS637" s="6"/>
      <c r="JBT637" s="6"/>
      <c r="JBU637" s="6"/>
      <c r="JBV637" s="6"/>
      <c r="JBW637" s="6"/>
      <c r="JBX637" s="6"/>
      <c r="JBY637" s="6"/>
      <c r="JBZ637" s="6"/>
      <c r="JCA637" s="6"/>
      <c r="JCB637" s="6"/>
      <c r="JCC637" s="6"/>
      <c r="JCD637" s="6"/>
      <c r="JCE637" s="6"/>
      <c r="JCF637" s="6"/>
      <c r="JCG637" s="6"/>
      <c r="JCH637" s="6"/>
      <c r="JCI637" s="6"/>
      <c r="JCJ637" s="6"/>
      <c r="JCK637" s="6"/>
      <c r="JCL637" s="6"/>
      <c r="JCM637" s="6"/>
      <c r="JCN637" s="6"/>
      <c r="JCO637" s="6"/>
      <c r="JCP637" s="6"/>
      <c r="JCQ637" s="6"/>
      <c r="JCR637" s="6"/>
      <c r="JCS637" s="6"/>
      <c r="JCT637" s="6"/>
      <c r="JCU637" s="6"/>
      <c r="JCV637" s="6"/>
      <c r="JCW637" s="6"/>
      <c r="JCX637" s="6"/>
      <c r="JCY637" s="6"/>
      <c r="JCZ637" s="6"/>
      <c r="JDA637" s="6"/>
      <c r="JDB637" s="6"/>
      <c r="JDC637" s="6"/>
      <c r="JDD637" s="6"/>
      <c r="JDE637" s="6"/>
      <c r="JDF637" s="6"/>
      <c r="JDG637" s="6"/>
      <c r="JDH637" s="6"/>
      <c r="JDI637" s="6"/>
      <c r="JDJ637" s="6"/>
      <c r="JDK637" s="6"/>
      <c r="JDL637" s="6"/>
      <c r="JDM637" s="6"/>
      <c r="JDN637" s="6"/>
      <c r="JDO637" s="6"/>
      <c r="JDP637" s="6"/>
      <c r="JDQ637" s="6"/>
      <c r="JDR637" s="6"/>
      <c r="JDS637" s="6"/>
      <c r="JDT637" s="6"/>
      <c r="JDU637" s="6"/>
      <c r="JDV637" s="6"/>
      <c r="JDW637" s="6"/>
      <c r="JDX637" s="6"/>
      <c r="JDY637" s="6"/>
      <c r="JDZ637" s="6"/>
      <c r="JEA637" s="6"/>
      <c r="JEB637" s="6"/>
      <c r="JEC637" s="6"/>
      <c r="JED637" s="6"/>
      <c r="JEE637" s="6"/>
      <c r="JEF637" s="6"/>
      <c r="JEG637" s="6"/>
      <c r="JEH637" s="6"/>
      <c r="JEI637" s="6"/>
      <c r="JEJ637" s="6"/>
      <c r="JEK637" s="6"/>
      <c r="JEL637" s="6"/>
      <c r="JEM637" s="6"/>
      <c r="JEN637" s="6"/>
      <c r="JEO637" s="6"/>
      <c r="JEP637" s="6"/>
      <c r="JEQ637" s="6"/>
      <c r="JER637" s="6"/>
      <c r="JES637" s="6"/>
      <c r="JET637" s="6"/>
      <c r="JEU637" s="6"/>
      <c r="JEV637" s="6"/>
      <c r="JEW637" s="6"/>
      <c r="JEX637" s="6"/>
      <c r="JEY637" s="6"/>
      <c r="JEZ637" s="6"/>
      <c r="JFA637" s="6"/>
      <c r="JFB637" s="6"/>
      <c r="JFC637" s="6"/>
      <c r="JFD637" s="6"/>
      <c r="JFE637" s="6"/>
      <c r="JFF637" s="6"/>
      <c r="JFG637" s="6"/>
      <c r="JFH637" s="6"/>
      <c r="JFI637" s="6"/>
      <c r="JFJ637" s="6"/>
      <c r="JFK637" s="6"/>
      <c r="JFL637" s="6"/>
      <c r="JFM637" s="6"/>
      <c r="JFN637" s="6"/>
      <c r="JFO637" s="6"/>
      <c r="JFP637" s="6"/>
      <c r="JFQ637" s="6"/>
      <c r="JFR637" s="6"/>
      <c r="JFS637" s="6"/>
      <c r="JFT637" s="6"/>
      <c r="JFU637" s="6"/>
      <c r="JFV637" s="6"/>
      <c r="JFW637" s="6"/>
      <c r="JFX637" s="6"/>
      <c r="JFY637" s="6"/>
      <c r="JFZ637" s="6"/>
      <c r="JGA637" s="6"/>
      <c r="JGB637" s="6"/>
      <c r="JGC637" s="6"/>
      <c r="JGD637" s="6"/>
      <c r="JGE637" s="6"/>
      <c r="JGF637" s="6"/>
      <c r="JGG637" s="6"/>
      <c r="JGH637" s="6"/>
      <c r="JGI637" s="6"/>
      <c r="JGJ637" s="6"/>
      <c r="JGK637" s="6"/>
      <c r="JGL637" s="6"/>
      <c r="JGM637" s="6"/>
      <c r="JGN637" s="6"/>
      <c r="JGO637" s="6"/>
      <c r="JGP637" s="6"/>
      <c r="JGQ637" s="6"/>
      <c r="JGR637" s="6"/>
      <c r="JGS637" s="6"/>
      <c r="JGT637" s="6"/>
      <c r="JGU637" s="6"/>
      <c r="JGV637" s="6"/>
      <c r="JGW637" s="6"/>
      <c r="JGX637" s="6"/>
      <c r="JGY637" s="6"/>
      <c r="JGZ637" s="6"/>
      <c r="JHA637" s="6"/>
      <c r="JHB637" s="6"/>
      <c r="JHC637" s="6"/>
      <c r="JHD637" s="6"/>
      <c r="JHE637" s="6"/>
      <c r="JHF637" s="6"/>
      <c r="JHG637" s="6"/>
      <c r="JHH637" s="6"/>
      <c r="JHI637" s="6"/>
      <c r="JHJ637" s="6"/>
      <c r="JHK637" s="6"/>
      <c r="JHL637" s="6"/>
      <c r="JHM637" s="6"/>
      <c r="JHN637" s="6"/>
      <c r="JHO637" s="6"/>
      <c r="JHP637" s="6"/>
      <c r="JHQ637" s="6"/>
      <c r="JHR637" s="6"/>
      <c r="JHS637" s="6"/>
      <c r="JHT637" s="6"/>
      <c r="JHU637" s="6"/>
      <c r="JHV637" s="6"/>
      <c r="JHW637" s="6"/>
      <c r="JHX637" s="6"/>
      <c r="JHY637" s="6"/>
      <c r="JHZ637" s="6"/>
      <c r="JIA637" s="6"/>
      <c r="JIB637" s="6"/>
      <c r="JIC637" s="6"/>
      <c r="JID637" s="6"/>
      <c r="JIE637" s="6"/>
      <c r="JIF637" s="6"/>
      <c r="JIG637" s="6"/>
      <c r="JIH637" s="6"/>
      <c r="JII637" s="6"/>
      <c r="JIJ637" s="6"/>
      <c r="JIK637" s="6"/>
      <c r="JIL637" s="6"/>
      <c r="JIM637" s="6"/>
      <c r="JIN637" s="6"/>
      <c r="JIO637" s="6"/>
      <c r="JIP637" s="6"/>
      <c r="JIQ637" s="6"/>
      <c r="JIR637" s="6"/>
      <c r="JIS637" s="6"/>
      <c r="JIT637" s="6"/>
      <c r="JIU637" s="6"/>
      <c r="JIV637" s="6"/>
      <c r="JIW637" s="6"/>
      <c r="JIX637" s="6"/>
      <c r="JIY637" s="6"/>
      <c r="JIZ637" s="6"/>
      <c r="JJA637" s="6"/>
      <c r="JJB637" s="6"/>
      <c r="JJC637" s="6"/>
      <c r="JJD637" s="6"/>
      <c r="JJE637" s="6"/>
      <c r="JJF637" s="6"/>
      <c r="JJG637" s="6"/>
      <c r="JJH637" s="6"/>
      <c r="JJI637" s="6"/>
      <c r="JJJ637" s="6"/>
      <c r="JJK637" s="6"/>
      <c r="JJL637" s="6"/>
      <c r="JJM637" s="6"/>
      <c r="JJN637" s="6"/>
      <c r="JJO637" s="6"/>
      <c r="JJP637" s="6"/>
      <c r="JJQ637" s="6"/>
      <c r="JJR637" s="6"/>
      <c r="JJS637" s="6"/>
      <c r="JJT637" s="6"/>
      <c r="JJU637" s="6"/>
      <c r="JJV637" s="6"/>
      <c r="JJW637" s="6"/>
      <c r="JJX637" s="6"/>
      <c r="JJY637" s="6"/>
      <c r="JJZ637" s="6"/>
      <c r="JKA637" s="6"/>
      <c r="JKB637" s="6"/>
      <c r="JKC637" s="6"/>
      <c r="JKD637" s="6"/>
      <c r="JKE637" s="6"/>
      <c r="JKF637" s="6"/>
      <c r="JKG637" s="6"/>
      <c r="JKH637" s="6"/>
      <c r="JKI637" s="6"/>
      <c r="JKJ637" s="6"/>
      <c r="JKK637" s="6"/>
      <c r="JKL637" s="6"/>
      <c r="JKM637" s="6"/>
      <c r="JKN637" s="6"/>
      <c r="JKO637" s="6"/>
      <c r="JKP637" s="6"/>
      <c r="JKQ637" s="6"/>
      <c r="JKR637" s="6"/>
      <c r="JKS637" s="6"/>
      <c r="JKT637" s="6"/>
      <c r="JKU637" s="6"/>
      <c r="JKV637" s="6"/>
      <c r="JKW637" s="6"/>
      <c r="JKX637" s="6"/>
      <c r="JKY637" s="6"/>
      <c r="JKZ637" s="6"/>
      <c r="JLA637" s="6"/>
      <c r="JLB637" s="6"/>
      <c r="JLC637" s="6"/>
      <c r="JLD637" s="6"/>
      <c r="JLE637" s="6"/>
      <c r="JLF637" s="6"/>
      <c r="JLG637" s="6"/>
      <c r="JLH637" s="6"/>
      <c r="JLI637" s="6"/>
      <c r="JLJ637" s="6"/>
      <c r="JLK637" s="6"/>
      <c r="JLL637" s="6"/>
      <c r="JLM637" s="6"/>
      <c r="JLN637" s="6"/>
      <c r="JLO637" s="6"/>
      <c r="JLP637" s="6"/>
      <c r="JLQ637" s="6"/>
      <c r="JLR637" s="6"/>
      <c r="JLS637" s="6"/>
      <c r="JLT637" s="6"/>
      <c r="JLU637" s="6"/>
      <c r="JLV637" s="6"/>
      <c r="JLW637" s="6"/>
      <c r="JLX637" s="6"/>
      <c r="JLY637" s="6"/>
      <c r="JLZ637" s="6"/>
      <c r="JMA637" s="6"/>
      <c r="JMB637" s="6"/>
      <c r="JMC637" s="6"/>
      <c r="JMD637" s="6"/>
      <c r="JME637" s="6"/>
      <c r="JMF637" s="6"/>
      <c r="JMG637" s="6"/>
      <c r="JMH637" s="6"/>
      <c r="JMI637" s="6"/>
      <c r="JMJ637" s="6"/>
      <c r="JMK637" s="6"/>
      <c r="JML637" s="6"/>
      <c r="JMM637" s="6"/>
      <c r="JMN637" s="6"/>
      <c r="JMO637" s="6"/>
      <c r="JMP637" s="6"/>
      <c r="JMQ637" s="6"/>
      <c r="JMR637" s="6"/>
      <c r="JMS637" s="6"/>
      <c r="JMT637" s="6"/>
      <c r="JMU637" s="6"/>
      <c r="JMV637" s="6"/>
      <c r="JMW637" s="6"/>
      <c r="JMX637" s="6"/>
      <c r="JMY637" s="6"/>
      <c r="JMZ637" s="6"/>
      <c r="JNA637" s="6"/>
      <c r="JNB637" s="6"/>
      <c r="JNC637" s="6"/>
      <c r="JND637" s="6"/>
      <c r="JNE637" s="6"/>
      <c r="JNF637" s="6"/>
      <c r="JNG637" s="6"/>
      <c r="JNH637" s="6"/>
      <c r="JNI637" s="6"/>
      <c r="JNJ637" s="6"/>
      <c r="JNK637" s="6"/>
      <c r="JNL637" s="6"/>
      <c r="JNM637" s="6"/>
      <c r="JNN637" s="6"/>
      <c r="JNO637" s="6"/>
      <c r="JNP637" s="6"/>
      <c r="JNQ637" s="6"/>
      <c r="JNR637" s="6"/>
      <c r="JNS637" s="6"/>
      <c r="JNT637" s="6"/>
      <c r="JNU637" s="6"/>
      <c r="JNV637" s="6"/>
      <c r="JNW637" s="6"/>
      <c r="JNX637" s="6"/>
      <c r="JNY637" s="6"/>
      <c r="JNZ637" s="6"/>
      <c r="JOA637" s="6"/>
      <c r="JOB637" s="6"/>
      <c r="JOC637" s="6"/>
      <c r="JOD637" s="6"/>
      <c r="JOE637" s="6"/>
      <c r="JOF637" s="6"/>
      <c r="JOG637" s="6"/>
      <c r="JOH637" s="6"/>
      <c r="JOI637" s="6"/>
      <c r="JOJ637" s="6"/>
      <c r="JOK637" s="6"/>
      <c r="JOL637" s="6"/>
      <c r="JOM637" s="6"/>
      <c r="JON637" s="6"/>
      <c r="JOO637" s="6"/>
      <c r="JOP637" s="6"/>
      <c r="JOQ637" s="6"/>
      <c r="JOR637" s="6"/>
      <c r="JOS637" s="6"/>
      <c r="JOT637" s="6"/>
      <c r="JOU637" s="6"/>
      <c r="JOV637" s="6"/>
      <c r="JOW637" s="6"/>
      <c r="JOX637" s="6"/>
      <c r="JOY637" s="6"/>
      <c r="JOZ637" s="6"/>
      <c r="JPA637" s="6"/>
      <c r="JPB637" s="6"/>
      <c r="JPC637" s="6"/>
      <c r="JPD637" s="6"/>
      <c r="JPE637" s="6"/>
      <c r="JPF637" s="6"/>
      <c r="JPG637" s="6"/>
      <c r="JPH637" s="6"/>
      <c r="JPI637" s="6"/>
      <c r="JPJ637" s="6"/>
      <c r="JPK637" s="6"/>
      <c r="JPL637" s="6"/>
      <c r="JPM637" s="6"/>
      <c r="JPN637" s="6"/>
      <c r="JPO637" s="6"/>
      <c r="JPP637" s="6"/>
      <c r="JPQ637" s="6"/>
      <c r="JPR637" s="6"/>
      <c r="JPS637" s="6"/>
      <c r="JPT637" s="6"/>
      <c r="JPU637" s="6"/>
      <c r="JPV637" s="6"/>
      <c r="JPW637" s="6"/>
      <c r="JPX637" s="6"/>
      <c r="JPY637" s="6"/>
      <c r="JPZ637" s="6"/>
      <c r="JQA637" s="6"/>
      <c r="JQB637" s="6"/>
      <c r="JQC637" s="6"/>
      <c r="JQD637" s="6"/>
      <c r="JQE637" s="6"/>
      <c r="JQF637" s="6"/>
      <c r="JQG637" s="6"/>
      <c r="JQH637" s="6"/>
      <c r="JQI637" s="6"/>
      <c r="JQJ637" s="6"/>
      <c r="JQK637" s="6"/>
      <c r="JQL637" s="6"/>
      <c r="JQM637" s="6"/>
      <c r="JQN637" s="6"/>
      <c r="JQO637" s="6"/>
      <c r="JQP637" s="6"/>
      <c r="JQQ637" s="6"/>
      <c r="JQR637" s="6"/>
      <c r="JQS637" s="6"/>
      <c r="JQT637" s="6"/>
      <c r="JQU637" s="6"/>
      <c r="JQV637" s="6"/>
      <c r="JQW637" s="6"/>
      <c r="JQX637" s="6"/>
      <c r="JQY637" s="6"/>
      <c r="JQZ637" s="6"/>
      <c r="JRA637" s="6"/>
      <c r="JRB637" s="6"/>
      <c r="JRC637" s="6"/>
      <c r="JRD637" s="6"/>
      <c r="JRE637" s="6"/>
      <c r="JRF637" s="6"/>
      <c r="JRG637" s="6"/>
      <c r="JRH637" s="6"/>
      <c r="JRI637" s="6"/>
      <c r="JRJ637" s="6"/>
      <c r="JRK637" s="6"/>
      <c r="JRL637" s="6"/>
      <c r="JRM637" s="6"/>
      <c r="JRN637" s="6"/>
      <c r="JRO637" s="6"/>
      <c r="JRP637" s="6"/>
      <c r="JRQ637" s="6"/>
      <c r="JRR637" s="6"/>
      <c r="JRS637" s="6"/>
      <c r="JRT637" s="6"/>
      <c r="JRU637" s="6"/>
      <c r="JRV637" s="6"/>
      <c r="JRW637" s="6"/>
      <c r="JRX637" s="6"/>
      <c r="JRY637" s="6"/>
      <c r="JRZ637" s="6"/>
      <c r="JSA637" s="6"/>
      <c r="JSB637" s="6"/>
      <c r="JSC637" s="6"/>
      <c r="JSD637" s="6"/>
      <c r="JSE637" s="6"/>
      <c r="JSF637" s="6"/>
      <c r="JSG637" s="6"/>
      <c r="JSH637" s="6"/>
      <c r="JSI637" s="6"/>
      <c r="JSJ637" s="6"/>
      <c r="JSK637" s="6"/>
      <c r="JSL637" s="6"/>
      <c r="JSM637" s="6"/>
      <c r="JSN637" s="6"/>
      <c r="JSO637" s="6"/>
      <c r="JSP637" s="6"/>
      <c r="JSQ637" s="6"/>
      <c r="JSR637" s="6"/>
      <c r="JSS637" s="6"/>
      <c r="JST637" s="6"/>
      <c r="JSU637" s="6"/>
      <c r="JSV637" s="6"/>
      <c r="JSW637" s="6"/>
      <c r="JSX637" s="6"/>
      <c r="JSY637" s="6"/>
      <c r="JSZ637" s="6"/>
      <c r="JTA637" s="6"/>
      <c r="JTB637" s="6"/>
      <c r="JTC637" s="6"/>
      <c r="JTD637" s="6"/>
      <c r="JTE637" s="6"/>
      <c r="JTF637" s="6"/>
      <c r="JTG637" s="6"/>
      <c r="JTH637" s="6"/>
      <c r="JTI637" s="6"/>
      <c r="JTJ637" s="6"/>
      <c r="JTK637" s="6"/>
      <c r="JTL637" s="6"/>
      <c r="JTM637" s="6"/>
      <c r="JTN637" s="6"/>
      <c r="JTO637" s="6"/>
      <c r="JTP637" s="6"/>
      <c r="JTQ637" s="6"/>
      <c r="JTR637" s="6"/>
      <c r="JTS637" s="6"/>
      <c r="JTT637" s="6"/>
      <c r="JTU637" s="6"/>
      <c r="JTV637" s="6"/>
      <c r="JTW637" s="6"/>
      <c r="JTX637" s="6"/>
      <c r="JTY637" s="6"/>
      <c r="JTZ637" s="6"/>
      <c r="JUA637" s="6"/>
      <c r="JUB637" s="6"/>
      <c r="JUC637" s="6"/>
      <c r="JUD637" s="6"/>
      <c r="JUE637" s="6"/>
      <c r="JUF637" s="6"/>
      <c r="JUG637" s="6"/>
      <c r="JUH637" s="6"/>
      <c r="JUI637" s="6"/>
      <c r="JUJ637" s="6"/>
      <c r="JUK637" s="6"/>
      <c r="JUL637" s="6"/>
      <c r="JUM637" s="6"/>
      <c r="JUN637" s="6"/>
      <c r="JUO637" s="6"/>
      <c r="JUP637" s="6"/>
      <c r="JUQ637" s="6"/>
      <c r="JUR637" s="6"/>
      <c r="JUS637" s="6"/>
      <c r="JUT637" s="6"/>
      <c r="JUU637" s="6"/>
      <c r="JUV637" s="6"/>
      <c r="JUW637" s="6"/>
      <c r="JUX637" s="6"/>
      <c r="JUY637" s="6"/>
      <c r="JUZ637" s="6"/>
      <c r="JVA637" s="6"/>
      <c r="JVB637" s="6"/>
      <c r="JVC637" s="6"/>
      <c r="JVD637" s="6"/>
      <c r="JVE637" s="6"/>
      <c r="JVF637" s="6"/>
      <c r="JVG637" s="6"/>
      <c r="JVH637" s="6"/>
      <c r="JVI637" s="6"/>
      <c r="JVJ637" s="6"/>
      <c r="JVK637" s="6"/>
      <c r="JVL637" s="6"/>
      <c r="JVM637" s="6"/>
      <c r="JVN637" s="6"/>
      <c r="JVO637" s="6"/>
      <c r="JVP637" s="6"/>
      <c r="JVQ637" s="6"/>
      <c r="JVR637" s="6"/>
      <c r="JVS637" s="6"/>
      <c r="JVT637" s="6"/>
      <c r="JVU637" s="6"/>
      <c r="JVV637" s="6"/>
      <c r="JVW637" s="6"/>
      <c r="JVX637" s="6"/>
      <c r="JVY637" s="6"/>
      <c r="JVZ637" s="6"/>
      <c r="JWA637" s="6"/>
      <c r="JWB637" s="6"/>
      <c r="JWC637" s="6"/>
      <c r="JWD637" s="6"/>
      <c r="JWE637" s="6"/>
      <c r="JWF637" s="6"/>
      <c r="JWG637" s="6"/>
      <c r="JWH637" s="6"/>
      <c r="JWI637" s="6"/>
      <c r="JWJ637" s="6"/>
      <c r="JWK637" s="6"/>
      <c r="JWL637" s="6"/>
      <c r="JWM637" s="6"/>
      <c r="JWN637" s="6"/>
      <c r="JWO637" s="6"/>
      <c r="JWP637" s="6"/>
      <c r="JWQ637" s="6"/>
      <c r="JWR637" s="6"/>
      <c r="JWS637" s="6"/>
      <c r="JWT637" s="6"/>
      <c r="JWU637" s="6"/>
      <c r="JWV637" s="6"/>
      <c r="JWW637" s="6"/>
      <c r="JWX637" s="6"/>
      <c r="JWY637" s="6"/>
      <c r="JWZ637" s="6"/>
      <c r="JXA637" s="6"/>
      <c r="JXB637" s="6"/>
      <c r="JXC637" s="6"/>
      <c r="JXD637" s="6"/>
      <c r="JXE637" s="6"/>
      <c r="JXF637" s="6"/>
      <c r="JXG637" s="6"/>
      <c r="JXH637" s="6"/>
      <c r="JXI637" s="6"/>
      <c r="JXJ637" s="6"/>
      <c r="JXK637" s="6"/>
      <c r="JXL637" s="6"/>
      <c r="JXM637" s="6"/>
      <c r="JXN637" s="6"/>
      <c r="JXO637" s="6"/>
      <c r="JXP637" s="6"/>
      <c r="JXQ637" s="6"/>
      <c r="JXR637" s="6"/>
      <c r="JXS637" s="6"/>
      <c r="JXT637" s="6"/>
      <c r="JXU637" s="6"/>
      <c r="JXV637" s="6"/>
      <c r="JXW637" s="6"/>
      <c r="JXX637" s="6"/>
      <c r="JXY637" s="6"/>
      <c r="JXZ637" s="6"/>
      <c r="JYA637" s="6"/>
      <c r="JYB637" s="6"/>
      <c r="JYC637" s="6"/>
      <c r="JYD637" s="6"/>
      <c r="JYE637" s="6"/>
      <c r="JYF637" s="6"/>
      <c r="JYG637" s="6"/>
      <c r="JYH637" s="6"/>
      <c r="JYI637" s="6"/>
      <c r="JYJ637" s="6"/>
      <c r="JYK637" s="6"/>
      <c r="JYL637" s="6"/>
      <c r="JYM637" s="6"/>
      <c r="JYN637" s="6"/>
      <c r="JYO637" s="6"/>
      <c r="JYP637" s="6"/>
      <c r="JYQ637" s="6"/>
      <c r="JYR637" s="6"/>
      <c r="JYS637" s="6"/>
      <c r="JYT637" s="6"/>
      <c r="JYU637" s="6"/>
      <c r="JYV637" s="6"/>
      <c r="JYW637" s="6"/>
      <c r="JYX637" s="6"/>
      <c r="JYY637" s="6"/>
      <c r="JYZ637" s="6"/>
      <c r="JZA637" s="6"/>
      <c r="JZB637" s="6"/>
      <c r="JZC637" s="6"/>
      <c r="JZD637" s="6"/>
      <c r="JZE637" s="6"/>
      <c r="JZF637" s="6"/>
      <c r="JZG637" s="6"/>
      <c r="JZH637" s="6"/>
      <c r="JZI637" s="6"/>
      <c r="JZJ637" s="6"/>
      <c r="JZK637" s="6"/>
      <c r="JZL637" s="6"/>
      <c r="JZM637" s="6"/>
      <c r="JZN637" s="6"/>
      <c r="JZO637" s="6"/>
      <c r="JZP637" s="6"/>
      <c r="JZQ637" s="6"/>
      <c r="JZR637" s="6"/>
      <c r="JZS637" s="6"/>
      <c r="JZT637" s="6"/>
      <c r="JZU637" s="6"/>
      <c r="JZV637" s="6"/>
      <c r="JZW637" s="6"/>
      <c r="JZX637" s="6"/>
      <c r="JZY637" s="6"/>
      <c r="JZZ637" s="6"/>
      <c r="KAA637" s="6"/>
      <c r="KAB637" s="6"/>
      <c r="KAC637" s="6"/>
      <c r="KAD637" s="6"/>
      <c r="KAE637" s="6"/>
      <c r="KAF637" s="6"/>
      <c r="KAG637" s="6"/>
      <c r="KAH637" s="6"/>
      <c r="KAI637" s="6"/>
      <c r="KAJ637" s="6"/>
      <c r="KAK637" s="6"/>
      <c r="KAL637" s="6"/>
      <c r="KAM637" s="6"/>
      <c r="KAN637" s="6"/>
      <c r="KAO637" s="6"/>
      <c r="KAP637" s="6"/>
      <c r="KAQ637" s="6"/>
      <c r="KAR637" s="6"/>
      <c r="KAS637" s="6"/>
      <c r="KAT637" s="6"/>
      <c r="KAU637" s="6"/>
      <c r="KAV637" s="6"/>
      <c r="KAW637" s="6"/>
      <c r="KAX637" s="6"/>
      <c r="KAY637" s="6"/>
      <c r="KAZ637" s="6"/>
      <c r="KBA637" s="6"/>
      <c r="KBB637" s="6"/>
      <c r="KBC637" s="6"/>
      <c r="KBD637" s="6"/>
      <c r="KBE637" s="6"/>
      <c r="KBF637" s="6"/>
      <c r="KBG637" s="6"/>
      <c r="KBH637" s="6"/>
      <c r="KBI637" s="6"/>
      <c r="KBJ637" s="6"/>
      <c r="KBK637" s="6"/>
      <c r="KBL637" s="6"/>
      <c r="KBM637" s="6"/>
      <c r="KBN637" s="6"/>
      <c r="KBO637" s="6"/>
      <c r="KBP637" s="6"/>
      <c r="KBQ637" s="6"/>
      <c r="KBR637" s="6"/>
      <c r="KBS637" s="6"/>
      <c r="KBT637" s="6"/>
      <c r="KBU637" s="6"/>
      <c r="KBV637" s="6"/>
      <c r="KBW637" s="6"/>
      <c r="KBX637" s="6"/>
      <c r="KBY637" s="6"/>
      <c r="KBZ637" s="6"/>
      <c r="KCA637" s="6"/>
      <c r="KCB637" s="6"/>
      <c r="KCC637" s="6"/>
      <c r="KCD637" s="6"/>
      <c r="KCE637" s="6"/>
      <c r="KCF637" s="6"/>
      <c r="KCG637" s="6"/>
      <c r="KCH637" s="6"/>
      <c r="KCI637" s="6"/>
      <c r="KCJ637" s="6"/>
      <c r="KCK637" s="6"/>
      <c r="KCL637" s="6"/>
      <c r="KCM637" s="6"/>
      <c r="KCN637" s="6"/>
      <c r="KCO637" s="6"/>
      <c r="KCP637" s="6"/>
      <c r="KCQ637" s="6"/>
      <c r="KCR637" s="6"/>
      <c r="KCS637" s="6"/>
      <c r="KCT637" s="6"/>
      <c r="KCU637" s="6"/>
      <c r="KCV637" s="6"/>
      <c r="KCW637" s="6"/>
      <c r="KCX637" s="6"/>
      <c r="KCY637" s="6"/>
      <c r="KCZ637" s="6"/>
      <c r="KDA637" s="6"/>
      <c r="KDB637" s="6"/>
      <c r="KDC637" s="6"/>
      <c r="KDD637" s="6"/>
      <c r="KDE637" s="6"/>
      <c r="KDF637" s="6"/>
      <c r="KDG637" s="6"/>
      <c r="KDH637" s="6"/>
      <c r="KDI637" s="6"/>
      <c r="KDJ637" s="6"/>
      <c r="KDK637" s="6"/>
      <c r="KDL637" s="6"/>
      <c r="KDM637" s="6"/>
      <c r="KDN637" s="6"/>
      <c r="KDO637" s="6"/>
      <c r="KDP637" s="6"/>
      <c r="KDQ637" s="6"/>
      <c r="KDR637" s="6"/>
      <c r="KDS637" s="6"/>
      <c r="KDT637" s="6"/>
      <c r="KDU637" s="6"/>
      <c r="KDV637" s="6"/>
      <c r="KDW637" s="6"/>
      <c r="KDX637" s="6"/>
      <c r="KDY637" s="6"/>
      <c r="KDZ637" s="6"/>
      <c r="KEA637" s="6"/>
      <c r="KEB637" s="6"/>
      <c r="KEC637" s="6"/>
      <c r="KED637" s="6"/>
      <c r="KEE637" s="6"/>
      <c r="KEF637" s="6"/>
      <c r="KEG637" s="6"/>
      <c r="KEH637" s="6"/>
      <c r="KEI637" s="6"/>
      <c r="KEJ637" s="6"/>
      <c r="KEK637" s="6"/>
      <c r="KEL637" s="6"/>
      <c r="KEM637" s="6"/>
      <c r="KEN637" s="6"/>
      <c r="KEO637" s="6"/>
      <c r="KEP637" s="6"/>
      <c r="KEQ637" s="6"/>
      <c r="KER637" s="6"/>
      <c r="KES637" s="6"/>
      <c r="KET637" s="6"/>
      <c r="KEU637" s="6"/>
      <c r="KEV637" s="6"/>
      <c r="KEW637" s="6"/>
      <c r="KEX637" s="6"/>
      <c r="KEY637" s="6"/>
      <c r="KEZ637" s="6"/>
      <c r="KFA637" s="6"/>
      <c r="KFB637" s="6"/>
      <c r="KFC637" s="6"/>
      <c r="KFD637" s="6"/>
      <c r="KFE637" s="6"/>
      <c r="KFF637" s="6"/>
      <c r="KFG637" s="6"/>
      <c r="KFH637" s="6"/>
      <c r="KFI637" s="6"/>
      <c r="KFJ637" s="6"/>
      <c r="KFK637" s="6"/>
      <c r="KFL637" s="6"/>
      <c r="KFM637" s="6"/>
      <c r="KFN637" s="6"/>
      <c r="KFO637" s="6"/>
      <c r="KFP637" s="6"/>
      <c r="KFQ637" s="6"/>
      <c r="KFR637" s="6"/>
      <c r="KFS637" s="6"/>
      <c r="KFT637" s="6"/>
      <c r="KFU637" s="6"/>
      <c r="KFV637" s="6"/>
      <c r="KFW637" s="6"/>
      <c r="KFX637" s="6"/>
      <c r="KFY637" s="6"/>
      <c r="KFZ637" s="6"/>
      <c r="KGA637" s="6"/>
      <c r="KGB637" s="6"/>
      <c r="KGC637" s="6"/>
      <c r="KGD637" s="6"/>
      <c r="KGE637" s="6"/>
      <c r="KGF637" s="6"/>
      <c r="KGG637" s="6"/>
      <c r="KGH637" s="6"/>
      <c r="KGI637" s="6"/>
      <c r="KGJ637" s="6"/>
      <c r="KGK637" s="6"/>
      <c r="KGL637" s="6"/>
      <c r="KGM637" s="6"/>
      <c r="KGN637" s="6"/>
      <c r="KGO637" s="6"/>
      <c r="KGP637" s="6"/>
      <c r="KGQ637" s="6"/>
      <c r="KGR637" s="6"/>
      <c r="KGS637" s="6"/>
      <c r="KGT637" s="6"/>
      <c r="KGU637" s="6"/>
      <c r="KGV637" s="6"/>
      <c r="KGW637" s="6"/>
      <c r="KGX637" s="6"/>
      <c r="KGY637" s="6"/>
      <c r="KGZ637" s="6"/>
      <c r="KHA637" s="6"/>
      <c r="KHB637" s="6"/>
      <c r="KHC637" s="6"/>
      <c r="KHD637" s="6"/>
      <c r="KHE637" s="6"/>
      <c r="KHF637" s="6"/>
      <c r="KHG637" s="6"/>
      <c r="KHH637" s="6"/>
      <c r="KHI637" s="6"/>
      <c r="KHJ637" s="6"/>
      <c r="KHK637" s="6"/>
      <c r="KHL637" s="6"/>
      <c r="KHM637" s="6"/>
      <c r="KHN637" s="6"/>
      <c r="KHO637" s="6"/>
      <c r="KHP637" s="6"/>
      <c r="KHQ637" s="6"/>
      <c r="KHR637" s="6"/>
      <c r="KHS637" s="6"/>
      <c r="KHT637" s="6"/>
      <c r="KHU637" s="6"/>
      <c r="KHV637" s="6"/>
      <c r="KHW637" s="6"/>
      <c r="KHX637" s="6"/>
      <c r="KHY637" s="6"/>
      <c r="KHZ637" s="6"/>
      <c r="KIA637" s="6"/>
      <c r="KIB637" s="6"/>
      <c r="KIC637" s="6"/>
      <c r="KID637" s="6"/>
      <c r="KIE637" s="6"/>
      <c r="KIF637" s="6"/>
      <c r="KIG637" s="6"/>
      <c r="KIH637" s="6"/>
      <c r="KII637" s="6"/>
      <c r="KIJ637" s="6"/>
      <c r="KIK637" s="6"/>
      <c r="KIL637" s="6"/>
      <c r="KIM637" s="6"/>
      <c r="KIN637" s="6"/>
      <c r="KIO637" s="6"/>
      <c r="KIP637" s="6"/>
      <c r="KIQ637" s="6"/>
      <c r="KIR637" s="6"/>
      <c r="KIS637" s="6"/>
      <c r="KIT637" s="6"/>
      <c r="KIU637" s="6"/>
      <c r="KIV637" s="6"/>
      <c r="KIW637" s="6"/>
      <c r="KIX637" s="6"/>
      <c r="KIY637" s="6"/>
      <c r="KIZ637" s="6"/>
      <c r="KJA637" s="6"/>
      <c r="KJB637" s="6"/>
      <c r="KJC637" s="6"/>
      <c r="KJD637" s="6"/>
      <c r="KJE637" s="6"/>
      <c r="KJF637" s="6"/>
      <c r="KJG637" s="6"/>
      <c r="KJH637" s="6"/>
      <c r="KJI637" s="6"/>
      <c r="KJJ637" s="6"/>
      <c r="KJK637" s="6"/>
      <c r="KJL637" s="6"/>
      <c r="KJM637" s="6"/>
      <c r="KJN637" s="6"/>
      <c r="KJO637" s="6"/>
      <c r="KJP637" s="6"/>
      <c r="KJQ637" s="6"/>
      <c r="KJR637" s="6"/>
      <c r="KJS637" s="6"/>
      <c r="KJT637" s="6"/>
      <c r="KJU637" s="6"/>
      <c r="KJV637" s="6"/>
      <c r="KJW637" s="6"/>
      <c r="KJX637" s="6"/>
      <c r="KJY637" s="6"/>
      <c r="KJZ637" s="6"/>
      <c r="KKA637" s="6"/>
      <c r="KKB637" s="6"/>
      <c r="KKC637" s="6"/>
      <c r="KKD637" s="6"/>
      <c r="KKE637" s="6"/>
      <c r="KKF637" s="6"/>
      <c r="KKG637" s="6"/>
      <c r="KKH637" s="6"/>
      <c r="KKI637" s="6"/>
      <c r="KKJ637" s="6"/>
      <c r="KKK637" s="6"/>
      <c r="KKL637" s="6"/>
      <c r="KKM637" s="6"/>
      <c r="KKN637" s="6"/>
      <c r="KKO637" s="6"/>
      <c r="KKP637" s="6"/>
      <c r="KKQ637" s="6"/>
      <c r="KKR637" s="6"/>
      <c r="KKS637" s="6"/>
      <c r="KKT637" s="6"/>
      <c r="KKU637" s="6"/>
      <c r="KKV637" s="6"/>
      <c r="KKW637" s="6"/>
      <c r="KKX637" s="6"/>
      <c r="KKY637" s="6"/>
      <c r="KKZ637" s="6"/>
      <c r="KLA637" s="6"/>
      <c r="KLB637" s="6"/>
      <c r="KLC637" s="6"/>
      <c r="KLD637" s="6"/>
      <c r="KLE637" s="6"/>
      <c r="KLF637" s="6"/>
      <c r="KLG637" s="6"/>
      <c r="KLH637" s="6"/>
      <c r="KLI637" s="6"/>
      <c r="KLJ637" s="6"/>
      <c r="KLK637" s="6"/>
      <c r="KLL637" s="6"/>
      <c r="KLM637" s="6"/>
      <c r="KLN637" s="6"/>
      <c r="KLO637" s="6"/>
      <c r="KLP637" s="6"/>
      <c r="KLQ637" s="6"/>
      <c r="KLR637" s="6"/>
      <c r="KLS637" s="6"/>
      <c r="KLT637" s="6"/>
      <c r="KLU637" s="6"/>
      <c r="KLV637" s="6"/>
      <c r="KLW637" s="6"/>
      <c r="KLX637" s="6"/>
      <c r="KLY637" s="6"/>
      <c r="KLZ637" s="6"/>
      <c r="KMA637" s="6"/>
      <c r="KMB637" s="6"/>
      <c r="KMC637" s="6"/>
      <c r="KMD637" s="6"/>
      <c r="KME637" s="6"/>
      <c r="KMF637" s="6"/>
      <c r="KMG637" s="6"/>
      <c r="KMH637" s="6"/>
      <c r="KMI637" s="6"/>
      <c r="KMJ637" s="6"/>
      <c r="KMK637" s="6"/>
      <c r="KML637" s="6"/>
      <c r="KMM637" s="6"/>
      <c r="KMN637" s="6"/>
      <c r="KMO637" s="6"/>
      <c r="KMP637" s="6"/>
      <c r="KMQ637" s="6"/>
      <c r="KMR637" s="6"/>
      <c r="KMS637" s="6"/>
      <c r="KMT637" s="6"/>
      <c r="KMU637" s="6"/>
      <c r="KMV637" s="6"/>
      <c r="KMW637" s="6"/>
      <c r="KMX637" s="6"/>
      <c r="KMY637" s="6"/>
      <c r="KMZ637" s="6"/>
      <c r="KNA637" s="6"/>
      <c r="KNB637" s="6"/>
      <c r="KNC637" s="6"/>
      <c r="KND637" s="6"/>
      <c r="KNE637" s="6"/>
      <c r="KNF637" s="6"/>
      <c r="KNG637" s="6"/>
      <c r="KNH637" s="6"/>
      <c r="KNI637" s="6"/>
      <c r="KNJ637" s="6"/>
      <c r="KNK637" s="6"/>
      <c r="KNL637" s="6"/>
      <c r="KNM637" s="6"/>
      <c r="KNN637" s="6"/>
      <c r="KNO637" s="6"/>
      <c r="KNP637" s="6"/>
      <c r="KNQ637" s="6"/>
      <c r="KNR637" s="6"/>
      <c r="KNS637" s="6"/>
      <c r="KNT637" s="6"/>
      <c r="KNU637" s="6"/>
      <c r="KNV637" s="6"/>
      <c r="KNW637" s="6"/>
      <c r="KNX637" s="6"/>
      <c r="KNY637" s="6"/>
      <c r="KNZ637" s="6"/>
      <c r="KOA637" s="6"/>
      <c r="KOB637" s="6"/>
      <c r="KOC637" s="6"/>
      <c r="KOD637" s="6"/>
      <c r="KOE637" s="6"/>
      <c r="KOF637" s="6"/>
      <c r="KOG637" s="6"/>
      <c r="KOH637" s="6"/>
      <c r="KOI637" s="6"/>
      <c r="KOJ637" s="6"/>
      <c r="KOK637" s="6"/>
      <c r="KOL637" s="6"/>
      <c r="KOM637" s="6"/>
      <c r="KON637" s="6"/>
      <c r="KOO637" s="6"/>
      <c r="KOP637" s="6"/>
      <c r="KOQ637" s="6"/>
      <c r="KOR637" s="6"/>
      <c r="KOS637" s="6"/>
      <c r="KOT637" s="6"/>
      <c r="KOU637" s="6"/>
      <c r="KOV637" s="6"/>
      <c r="KOW637" s="6"/>
      <c r="KOX637" s="6"/>
      <c r="KOY637" s="6"/>
      <c r="KOZ637" s="6"/>
      <c r="KPA637" s="6"/>
      <c r="KPB637" s="6"/>
      <c r="KPC637" s="6"/>
      <c r="KPD637" s="6"/>
      <c r="KPE637" s="6"/>
      <c r="KPF637" s="6"/>
      <c r="KPG637" s="6"/>
      <c r="KPH637" s="6"/>
      <c r="KPI637" s="6"/>
      <c r="KPJ637" s="6"/>
      <c r="KPK637" s="6"/>
      <c r="KPL637" s="6"/>
      <c r="KPM637" s="6"/>
      <c r="KPN637" s="6"/>
      <c r="KPO637" s="6"/>
      <c r="KPP637" s="6"/>
      <c r="KPQ637" s="6"/>
      <c r="KPR637" s="6"/>
      <c r="KPS637" s="6"/>
      <c r="KPT637" s="6"/>
      <c r="KPU637" s="6"/>
      <c r="KPV637" s="6"/>
      <c r="KPW637" s="6"/>
      <c r="KPX637" s="6"/>
      <c r="KPY637" s="6"/>
      <c r="KPZ637" s="6"/>
      <c r="KQA637" s="6"/>
      <c r="KQB637" s="6"/>
      <c r="KQC637" s="6"/>
      <c r="KQD637" s="6"/>
      <c r="KQE637" s="6"/>
      <c r="KQF637" s="6"/>
      <c r="KQG637" s="6"/>
      <c r="KQH637" s="6"/>
      <c r="KQI637" s="6"/>
      <c r="KQJ637" s="6"/>
      <c r="KQK637" s="6"/>
      <c r="KQL637" s="6"/>
      <c r="KQM637" s="6"/>
      <c r="KQN637" s="6"/>
      <c r="KQO637" s="6"/>
      <c r="KQP637" s="6"/>
      <c r="KQQ637" s="6"/>
      <c r="KQR637" s="6"/>
      <c r="KQS637" s="6"/>
      <c r="KQT637" s="6"/>
      <c r="KQU637" s="6"/>
      <c r="KQV637" s="6"/>
      <c r="KQW637" s="6"/>
      <c r="KQX637" s="6"/>
      <c r="KQY637" s="6"/>
      <c r="KQZ637" s="6"/>
      <c r="KRA637" s="6"/>
      <c r="KRB637" s="6"/>
      <c r="KRC637" s="6"/>
      <c r="KRD637" s="6"/>
      <c r="KRE637" s="6"/>
      <c r="KRF637" s="6"/>
      <c r="KRG637" s="6"/>
      <c r="KRH637" s="6"/>
      <c r="KRI637" s="6"/>
      <c r="KRJ637" s="6"/>
      <c r="KRK637" s="6"/>
      <c r="KRL637" s="6"/>
      <c r="KRM637" s="6"/>
      <c r="KRN637" s="6"/>
      <c r="KRO637" s="6"/>
      <c r="KRP637" s="6"/>
      <c r="KRQ637" s="6"/>
      <c r="KRR637" s="6"/>
      <c r="KRS637" s="6"/>
      <c r="KRT637" s="6"/>
      <c r="KRU637" s="6"/>
      <c r="KRV637" s="6"/>
      <c r="KRW637" s="6"/>
      <c r="KRX637" s="6"/>
      <c r="KRY637" s="6"/>
      <c r="KRZ637" s="6"/>
      <c r="KSA637" s="6"/>
      <c r="KSB637" s="6"/>
      <c r="KSC637" s="6"/>
      <c r="KSD637" s="6"/>
      <c r="KSE637" s="6"/>
      <c r="KSF637" s="6"/>
      <c r="KSG637" s="6"/>
      <c r="KSH637" s="6"/>
      <c r="KSI637" s="6"/>
      <c r="KSJ637" s="6"/>
      <c r="KSK637" s="6"/>
      <c r="KSL637" s="6"/>
      <c r="KSM637" s="6"/>
      <c r="KSN637" s="6"/>
      <c r="KSO637" s="6"/>
      <c r="KSP637" s="6"/>
      <c r="KSQ637" s="6"/>
      <c r="KSR637" s="6"/>
      <c r="KSS637" s="6"/>
      <c r="KST637" s="6"/>
      <c r="KSU637" s="6"/>
      <c r="KSV637" s="6"/>
      <c r="KSW637" s="6"/>
      <c r="KSX637" s="6"/>
      <c r="KSY637" s="6"/>
      <c r="KSZ637" s="6"/>
      <c r="KTA637" s="6"/>
      <c r="KTB637" s="6"/>
      <c r="KTC637" s="6"/>
      <c r="KTD637" s="6"/>
      <c r="KTE637" s="6"/>
      <c r="KTF637" s="6"/>
      <c r="KTG637" s="6"/>
      <c r="KTH637" s="6"/>
      <c r="KTI637" s="6"/>
      <c r="KTJ637" s="6"/>
      <c r="KTK637" s="6"/>
      <c r="KTL637" s="6"/>
      <c r="KTM637" s="6"/>
      <c r="KTN637" s="6"/>
      <c r="KTO637" s="6"/>
      <c r="KTP637" s="6"/>
      <c r="KTQ637" s="6"/>
      <c r="KTR637" s="6"/>
      <c r="KTS637" s="6"/>
      <c r="KTT637" s="6"/>
      <c r="KTU637" s="6"/>
      <c r="KTV637" s="6"/>
      <c r="KTW637" s="6"/>
      <c r="KTX637" s="6"/>
      <c r="KTY637" s="6"/>
      <c r="KTZ637" s="6"/>
      <c r="KUA637" s="6"/>
      <c r="KUB637" s="6"/>
      <c r="KUC637" s="6"/>
      <c r="KUD637" s="6"/>
      <c r="KUE637" s="6"/>
      <c r="KUF637" s="6"/>
      <c r="KUG637" s="6"/>
      <c r="KUH637" s="6"/>
      <c r="KUI637" s="6"/>
      <c r="KUJ637" s="6"/>
      <c r="KUK637" s="6"/>
      <c r="KUL637" s="6"/>
      <c r="KUM637" s="6"/>
      <c r="KUN637" s="6"/>
      <c r="KUO637" s="6"/>
      <c r="KUP637" s="6"/>
      <c r="KUQ637" s="6"/>
      <c r="KUR637" s="6"/>
      <c r="KUS637" s="6"/>
      <c r="KUT637" s="6"/>
      <c r="KUU637" s="6"/>
      <c r="KUV637" s="6"/>
      <c r="KUW637" s="6"/>
      <c r="KUX637" s="6"/>
      <c r="KUY637" s="6"/>
      <c r="KUZ637" s="6"/>
      <c r="KVA637" s="6"/>
      <c r="KVB637" s="6"/>
      <c r="KVC637" s="6"/>
      <c r="KVD637" s="6"/>
      <c r="KVE637" s="6"/>
      <c r="KVF637" s="6"/>
      <c r="KVG637" s="6"/>
      <c r="KVH637" s="6"/>
      <c r="KVI637" s="6"/>
      <c r="KVJ637" s="6"/>
      <c r="KVK637" s="6"/>
      <c r="KVL637" s="6"/>
      <c r="KVM637" s="6"/>
      <c r="KVN637" s="6"/>
      <c r="KVO637" s="6"/>
      <c r="KVP637" s="6"/>
      <c r="KVQ637" s="6"/>
      <c r="KVR637" s="6"/>
      <c r="KVS637" s="6"/>
      <c r="KVT637" s="6"/>
      <c r="KVU637" s="6"/>
      <c r="KVV637" s="6"/>
      <c r="KVW637" s="6"/>
      <c r="KVX637" s="6"/>
      <c r="KVY637" s="6"/>
      <c r="KVZ637" s="6"/>
      <c r="KWA637" s="6"/>
      <c r="KWB637" s="6"/>
      <c r="KWC637" s="6"/>
      <c r="KWD637" s="6"/>
      <c r="KWE637" s="6"/>
      <c r="KWF637" s="6"/>
      <c r="KWG637" s="6"/>
      <c r="KWH637" s="6"/>
      <c r="KWI637" s="6"/>
      <c r="KWJ637" s="6"/>
      <c r="KWK637" s="6"/>
      <c r="KWL637" s="6"/>
      <c r="KWM637" s="6"/>
      <c r="KWN637" s="6"/>
      <c r="KWO637" s="6"/>
      <c r="KWP637" s="6"/>
      <c r="KWQ637" s="6"/>
      <c r="KWR637" s="6"/>
      <c r="KWS637" s="6"/>
      <c r="KWT637" s="6"/>
      <c r="KWU637" s="6"/>
      <c r="KWV637" s="6"/>
      <c r="KWW637" s="6"/>
      <c r="KWX637" s="6"/>
      <c r="KWY637" s="6"/>
      <c r="KWZ637" s="6"/>
      <c r="KXA637" s="6"/>
      <c r="KXB637" s="6"/>
      <c r="KXC637" s="6"/>
      <c r="KXD637" s="6"/>
      <c r="KXE637" s="6"/>
      <c r="KXF637" s="6"/>
      <c r="KXG637" s="6"/>
      <c r="KXH637" s="6"/>
      <c r="KXI637" s="6"/>
      <c r="KXJ637" s="6"/>
      <c r="KXK637" s="6"/>
      <c r="KXL637" s="6"/>
      <c r="KXM637" s="6"/>
      <c r="KXN637" s="6"/>
      <c r="KXO637" s="6"/>
      <c r="KXP637" s="6"/>
      <c r="KXQ637" s="6"/>
      <c r="KXR637" s="6"/>
      <c r="KXS637" s="6"/>
      <c r="KXT637" s="6"/>
      <c r="KXU637" s="6"/>
      <c r="KXV637" s="6"/>
      <c r="KXW637" s="6"/>
      <c r="KXX637" s="6"/>
      <c r="KXY637" s="6"/>
      <c r="KXZ637" s="6"/>
      <c r="KYA637" s="6"/>
      <c r="KYB637" s="6"/>
      <c r="KYC637" s="6"/>
      <c r="KYD637" s="6"/>
      <c r="KYE637" s="6"/>
      <c r="KYF637" s="6"/>
      <c r="KYG637" s="6"/>
      <c r="KYH637" s="6"/>
      <c r="KYI637" s="6"/>
      <c r="KYJ637" s="6"/>
      <c r="KYK637" s="6"/>
      <c r="KYL637" s="6"/>
      <c r="KYM637" s="6"/>
      <c r="KYN637" s="6"/>
      <c r="KYO637" s="6"/>
      <c r="KYP637" s="6"/>
      <c r="KYQ637" s="6"/>
      <c r="KYR637" s="6"/>
      <c r="KYS637" s="6"/>
      <c r="KYT637" s="6"/>
      <c r="KYU637" s="6"/>
      <c r="KYV637" s="6"/>
      <c r="KYW637" s="6"/>
      <c r="KYX637" s="6"/>
      <c r="KYY637" s="6"/>
      <c r="KYZ637" s="6"/>
      <c r="KZA637" s="6"/>
      <c r="KZB637" s="6"/>
      <c r="KZC637" s="6"/>
      <c r="KZD637" s="6"/>
      <c r="KZE637" s="6"/>
      <c r="KZF637" s="6"/>
      <c r="KZG637" s="6"/>
      <c r="KZH637" s="6"/>
      <c r="KZI637" s="6"/>
      <c r="KZJ637" s="6"/>
      <c r="KZK637" s="6"/>
      <c r="KZL637" s="6"/>
      <c r="KZM637" s="6"/>
      <c r="KZN637" s="6"/>
      <c r="KZO637" s="6"/>
      <c r="KZP637" s="6"/>
      <c r="KZQ637" s="6"/>
      <c r="KZR637" s="6"/>
      <c r="KZS637" s="6"/>
      <c r="KZT637" s="6"/>
      <c r="KZU637" s="6"/>
      <c r="KZV637" s="6"/>
      <c r="KZW637" s="6"/>
      <c r="KZX637" s="6"/>
      <c r="KZY637" s="6"/>
      <c r="KZZ637" s="6"/>
      <c r="LAA637" s="6"/>
      <c r="LAB637" s="6"/>
      <c r="LAC637" s="6"/>
      <c r="LAD637" s="6"/>
      <c r="LAE637" s="6"/>
      <c r="LAF637" s="6"/>
      <c r="LAG637" s="6"/>
      <c r="LAH637" s="6"/>
      <c r="LAI637" s="6"/>
      <c r="LAJ637" s="6"/>
      <c r="LAK637" s="6"/>
      <c r="LAL637" s="6"/>
      <c r="LAM637" s="6"/>
      <c r="LAN637" s="6"/>
      <c r="LAO637" s="6"/>
      <c r="LAP637" s="6"/>
      <c r="LAQ637" s="6"/>
      <c r="LAR637" s="6"/>
      <c r="LAS637" s="6"/>
      <c r="LAT637" s="6"/>
      <c r="LAU637" s="6"/>
      <c r="LAV637" s="6"/>
      <c r="LAW637" s="6"/>
      <c r="LAX637" s="6"/>
      <c r="LAY637" s="6"/>
      <c r="LAZ637" s="6"/>
      <c r="LBA637" s="6"/>
      <c r="LBB637" s="6"/>
      <c r="LBC637" s="6"/>
      <c r="LBD637" s="6"/>
      <c r="LBE637" s="6"/>
      <c r="LBF637" s="6"/>
      <c r="LBG637" s="6"/>
      <c r="LBH637" s="6"/>
      <c r="LBI637" s="6"/>
      <c r="LBJ637" s="6"/>
      <c r="LBK637" s="6"/>
      <c r="LBL637" s="6"/>
      <c r="LBM637" s="6"/>
      <c r="LBN637" s="6"/>
      <c r="LBO637" s="6"/>
      <c r="LBP637" s="6"/>
      <c r="LBQ637" s="6"/>
      <c r="LBR637" s="6"/>
      <c r="LBS637" s="6"/>
      <c r="LBT637" s="6"/>
      <c r="LBU637" s="6"/>
      <c r="LBV637" s="6"/>
      <c r="LBW637" s="6"/>
      <c r="LBX637" s="6"/>
      <c r="LBY637" s="6"/>
      <c r="LBZ637" s="6"/>
      <c r="LCA637" s="6"/>
      <c r="LCB637" s="6"/>
      <c r="LCC637" s="6"/>
      <c r="LCD637" s="6"/>
      <c r="LCE637" s="6"/>
      <c r="LCF637" s="6"/>
      <c r="LCG637" s="6"/>
      <c r="LCH637" s="6"/>
      <c r="LCI637" s="6"/>
      <c r="LCJ637" s="6"/>
      <c r="LCK637" s="6"/>
      <c r="LCL637" s="6"/>
      <c r="LCM637" s="6"/>
      <c r="LCN637" s="6"/>
      <c r="LCO637" s="6"/>
      <c r="LCP637" s="6"/>
      <c r="LCQ637" s="6"/>
      <c r="LCR637" s="6"/>
      <c r="LCS637" s="6"/>
      <c r="LCT637" s="6"/>
      <c r="LCU637" s="6"/>
      <c r="LCV637" s="6"/>
      <c r="LCW637" s="6"/>
      <c r="LCX637" s="6"/>
      <c r="LCY637" s="6"/>
      <c r="LCZ637" s="6"/>
      <c r="LDA637" s="6"/>
      <c r="LDB637" s="6"/>
      <c r="LDC637" s="6"/>
      <c r="LDD637" s="6"/>
      <c r="LDE637" s="6"/>
      <c r="LDF637" s="6"/>
      <c r="LDG637" s="6"/>
      <c r="LDH637" s="6"/>
      <c r="LDI637" s="6"/>
      <c r="LDJ637" s="6"/>
      <c r="LDK637" s="6"/>
      <c r="LDL637" s="6"/>
      <c r="LDM637" s="6"/>
      <c r="LDN637" s="6"/>
      <c r="LDO637" s="6"/>
      <c r="LDP637" s="6"/>
      <c r="LDQ637" s="6"/>
      <c r="LDR637" s="6"/>
      <c r="LDS637" s="6"/>
      <c r="LDT637" s="6"/>
      <c r="LDU637" s="6"/>
      <c r="LDV637" s="6"/>
      <c r="LDW637" s="6"/>
      <c r="LDX637" s="6"/>
      <c r="LDY637" s="6"/>
      <c r="LDZ637" s="6"/>
      <c r="LEA637" s="6"/>
      <c r="LEB637" s="6"/>
      <c r="LEC637" s="6"/>
      <c r="LED637" s="6"/>
      <c r="LEE637" s="6"/>
      <c r="LEF637" s="6"/>
      <c r="LEG637" s="6"/>
      <c r="LEH637" s="6"/>
      <c r="LEI637" s="6"/>
      <c r="LEJ637" s="6"/>
      <c r="LEK637" s="6"/>
      <c r="LEL637" s="6"/>
      <c r="LEM637" s="6"/>
      <c r="LEN637" s="6"/>
      <c r="LEO637" s="6"/>
      <c r="LEP637" s="6"/>
      <c r="LEQ637" s="6"/>
      <c r="LER637" s="6"/>
      <c r="LES637" s="6"/>
      <c r="LET637" s="6"/>
      <c r="LEU637" s="6"/>
      <c r="LEV637" s="6"/>
      <c r="LEW637" s="6"/>
      <c r="LEX637" s="6"/>
      <c r="LEY637" s="6"/>
      <c r="LEZ637" s="6"/>
      <c r="LFA637" s="6"/>
      <c r="LFB637" s="6"/>
      <c r="LFC637" s="6"/>
      <c r="LFD637" s="6"/>
      <c r="LFE637" s="6"/>
      <c r="LFF637" s="6"/>
      <c r="LFG637" s="6"/>
      <c r="LFH637" s="6"/>
      <c r="LFI637" s="6"/>
      <c r="LFJ637" s="6"/>
      <c r="LFK637" s="6"/>
      <c r="LFL637" s="6"/>
      <c r="LFM637" s="6"/>
      <c r="LFN637" s="6"/>
      <c r="LFO637" s="6"/>
      <c r="LFP637" s="6"/>
      <c r="LFQ637" s="6"/>
      <c r="LFR637" s="6"/>
      <c r="LFS637" s="6"/>
      <c r="LFT637" s="6"/>
      <c r="LFU637" s="6"/>
      <c r="LFV637" s="6"/>
      <c r="LFW637" s="6"/>
      <c r="LFX637" s="6"/>
      <c r="LFY637" s="6"/>
      <c r="LFZ637" s="6"/>
      <c r="LGA637" s="6"/>
      <c r="LGB637" s="6"/>
      <c r="LGC637" s="6"/>
      <c r="LGD637" s="6"/>
      <c r="LGE637" s="6"/>
      <c r="LGF637" s="6"/>
      <c r="LGG637" s="6"/>
      <c r="LGH637" s="6"/>
      <c r="LGI637" s="6"/>
      <c r="LGJ637" s="6"/>
      <c r="LGK637" s="6"/>
      <c r="LGL637" s="6"/>
      <c r="LGM637" s="6"/>
      <c r="LGN637" s="6"/>
      <c r="LGO637" s="6"/>
      <c r="LGP637" s="6"/>
      <c r="LGQ637" s="6"/>
      <c r="LGR637" s="6"/>
      <c r="LGS637" s="6"/>
      <c r="LGT637" s="6"/>
      <c r="LGU637" s="6"/>
      <c r="LGV637" s="6"/>
      <c r="LGW637" s="6"/>
      <c r="LGX637" s="6"/>
      <c r="LGY637" s="6"/>
      <c r="LGZ637" s="6"/>
      <c r="LHA637" s="6"/>
      <c r="LHB637" s="6"/>
      <c r="LHC637" s="6"/>
      <c r="LHD637" s="6"/>
      <c r="LHE637" s="6"/>
      <c r="LHF637" s="6"/>
      <c r="LHG637" s="6"/>
      <c r="LHH637" s="6"/>
      <c r="LHI637" s="6"/>
      <c r="LHJ637" s="6"/>
      <c r="LHK637" s="6"/>
      <c r="LHL637" s="6"/>
      <c r="LHM637" s="6"/>
      <c r="LHN637" s="6"/>
      <c r="LHO637" s="6"/>
      <c r="LHP637" s="6"/>
      <c r="LHQ637" s="6"/>
      <c r="LHR637" s="6"/>
      <c r="LHS637" s="6"/>
      <c r="LHT637" s="6"/>
      <c r="LHU637" s="6"/>
      <c r="LHV637" s="6"/>
      <c r="LHW637" s="6"/>
      <c r="LHX637" s="6"/>
      <c r="LHY637" s="6"/>
      <c r="LHZ637" s="6"/>
      <c r="LIA637" s="6"/>
      <c r="LIB637" s="6"/>
      <c r="LIC637" s="6"/>
      <c r="LID637" s="6"/>
      <c r="LIE637" s="6"/>
      <c r="LIF637" s="6"/>
      <c r="LIG637" s="6"/>
      <c r="LIH637" s="6"/>
      <c r="LII637" s="6"/>
      <c r="LIJ637" s="6"/>
      <c r="LIK637" s="6"/>
      <c r="LIL637" s="6"/>
      <c r="LIM637" s="6"/>
      <c r="LIN637" s="6"/>
      <c r="LIO637" s="6"/>
      <c r="LIP637" s="6"/>
      <c r="LIQ637" s="6"/>
      <c r="LIR637" s="6"/>
      <c r="LIS637" s="6"/>
      <c r="LIT637" s="6"/>
      <c r="LIU637" s="6"/>
      <c r="LIV637" s="6"/>
      <c r="LIW637" s="6"/>
      <c r="LIX637" s="6"/>
      <c r="LIY637" s="6"/>
      <c r="LIZ637" s="6"/>
      <c r="LJA637" s="6"/>
      <c r="LJB637" s="6"/>
      <c r="LJC637" s="6"/>
      <c r="LJD637" s="6"/>
      <c r="LJE637" s="6"/>
      <c r="LJF637" s="6"/>
      <c r="LJG637" s="6"/>
      <c r="LJH637" s="6"/>
      <c r="LJI637" s="6"/>
      <c r="LJJ637" s="6"/>
      <c r="LJK637" s="6"/>
      <c r="LJL637" s="6"/>
      <c r="LJM637" s="6"/>
      <c r="LJN637" s="6"/>
      <c r="LJO637" s="6"/>
      <c r="LJP637" s="6"/>
      <c r="LJQ637" s="6"/>
      <c r="LJR637" s="6"/>
      <c r="LJS637" s="6"/>
      <c r="LJT637" s="6"/>
      <c r="LJU637" s="6"/>
      <c r="LJV637" s="6"/>
      <c r="LJW637" s="6"/>
      <c r="LJX637" s="6"/>
      <c r="LJY637" s="6"/>
      <c r="LJZ637" s="6"/>
      <c r="LKA637" s="6"/>
      <c r="LKB637" s="6"/>
      <c r="LKC637" s="6"/>
      <c r="LKD637" s="6"/>
      <c r="LKE637" s="6"/>
      <c r="LKF637" s="6"/>
      <c r="LKG637" s="6"/>
      <c r="LKH637" s="6"/>
      <c r="LKI637" s="6"/>
      <c r="LKJ637" s="6"/>
      <c r="LKK637" s="6"/>
      <c r="LKL637" s="6"/>
      <c r="LKM637" s="6"/>
      <c r="LKN637" s="6"/>
      <c r="LKO637" s="6"/>
      <c r="LKP637" s="6"/>
      <c r="LKQ637" s="6"/>
      <c r="LKR637" s="6"/>
      <c r="LKS637" s="6"/>
      <c r="LKT637" s="6"/>
      <c r="LKU637" s="6"/>
      <c r="LKV637" s="6"/>
      <c r="LKW637" s="6"/>
      <c r="LKX637" s="6"/>
      <c r="LKY637" s="6"/>
      <c r="LKZ637" s="6"/>
      <c r="LLA637" s="6"/>
      <c r="LLB637" s="6"/>
      <c r="LLC637" s="6"/>
      <c r="LLD637" s="6"/>
      <c r="LLE637" s="6"/>
      <c r="LLF637" s="6"/>
      <c r="LLG637" s="6"/>
      <c r="LLH637" s="6"/>
      <c r="LLI637" s="6"/>
      <c r="LLJ637" s="6"/>
      <c r="LLK637" s="6"/>
      <c r="LLL637" s="6"/>
      <c r="LLM637" s="6"/>
      <c r="LLN637" s="6"/>
      <c r="LLO637" s="6"/>
      <c r="LLP637" s="6"/>
      <c r="LLQ637" s="6"/>
      <c r="LLR637" s="6"/>
      <c r="LLS637" s="6"/>
      <c r="LLT637" s="6"/>
      <c r="LLU637" s="6"/>
      <c r="LLV637" s="6"/>
      <c r="LLW637" s="6"/>
      <c r="LLX637" s="6"/>
      <c r="LLY637" s="6"/>
      <c r="LLZ637" s="6"/>
      <c r="LMA637" s="6"/>
      <c r="LMB637" s="6"/>
      <c r="LMC637" s="6"/>
      <c r="LMD637" s="6"/>
      <c r="LME637" s="6"/>
      <c r="LMF637" s="6"/>
      <c r="LMG637" s="6"/>
      <c r="LMH637" s="6"/>
      <c r="LMI637" s="6"/>
      <c r="LMJ637" s="6"/>
      <c r="LMK637" s="6"/>
      <c r="LML637" s="6"/>
      <c r="LMM637" s="6"/>
      <c r="LMN637" s="6"/>
      <c r="LMO637" s="6"/>
      <c r="LMP637" s="6"/>
      <c r="LMQ637" s="6"/>
      <c r="LMR637" s="6"/>
      <c r="LMS637" s="6"/>
      <c r="LMT637" s="6"/>
      <c r="LMU637" s="6"/>
      <c r="LMV637" s="6"/>
      <c r="LMW637" s="6"/>
      <c r="LMX637" s="6"/>
      <c r="LMY637" s="6"/>
      <c r="LMZ637" s="6"/>
      <c r="LNA637" s="6"/>
      <c r="LNB637" s="6"/>
      <c r="LNC637" s="6"/>
      <c r="LND637" s="6"/>
      <c r="LNE637" s="6"/>
      <c r="LNF637" s="6"/>
      <c r="LNG637" s="6"/>
      <c r="LNH637" s="6"/>
      <c r="LNI637" s="6"/>
      <c r="LNJ637" s="6"/>
      <c r="LNK637" s="6"/>
      <c r="LNL637" s="6"/>
      <c r="LNM637" s="6"/>
      <c r="LNN637" s="6"/>
      <c r="LNO637" s="6"/>
      <c r="LNP637" s="6"/>
      <c r="LNQ637" s="6"/>
      <c r="LNR637" s="6"/>
      <c r="LNS637" s="6"/>
      <c r="LNT637" s="6"/>
      <c r="LNU637" s="6"/>
      <c r="LNV637" s="6"/>
      <c r="LNW637" s="6"/>
      <c r="LNX637" s="6"/>
      <c r="LNY637" s="6"/>
      <c r="LNZ637" s="6"/>
      <c r="LOA637" s="6"/>
      <c r="LOB637" s="6"/>
      <c r="LOC637" s="6"/>
      <c r="LOD637" s="6"/>
      <c r="LOE637" s="6"/>
      <c r="LOF637" s="6"/>
      <c r="LOG637" s="6"/>
      <c r="LOH637" s="6"/>
      <c r="LOI637" s="6"/>
      <c r="LOJ637" s="6"/>
      <c r="LOK637" s="6"/>
      <c r="LOL637" s="6"/>
      <c r="LOM637" s="6"/>
      <c r="LON637" s="6"/>
      <c r="LOO637" s="6"/>
      <c r="LOP637" s="6"/>
      <c r="LOQ637" s="6"/>
      <c r="LOR637" s="6"/>
      <c r="LOS637" s="6"/>
      <c r="LOT637" s="6"/>
      <c r="LOU637" s="6"/>
      <c r="LOV637" s="6"/>
      <c r="LOW637" s="6"/>
      <c r="LOX637" s="6"/>
      <c r="LOY637" s="6"/>
      <c r="LOZ637" s="6"/>
      <c r="LPA637" s="6"/>
      <c r="LPB637" s="6"/>
      <c r="LPC637" s="6"/>
      <c r="LPD637" s="6"/>
      <c r="LPE637" s="6"/>
      <c r="LPF637" s="6"/>
      <c r="LPG637" s="6"/>
      <c r="LPH637" s="6"/>
      <c r="LPI637" s="6"/>
      <c r="LPJ637" s="6"/>
      <c r="LPK637" s="6"/>
      <c r="LPL637" s="6"/>
      <c r="LPM637" s="6"/>
      <c r="LPN637" s="6"/>
      <c r="LPO637" s="6"/>
      <c r="LPP637" s="6"/>
      <c r="LPQ637" s="6"/>
      <c r="LPR637" s="6"/>
      <c r="LPS637" s="6"/>
      <c r="LPT637" s="6"/>
      <c r="LPU637" s="6"/>
      <c r="LPV637" s="6"/>
      <c r="LPW637" s="6"/>
      <c r="LPX637" s="6"/>
      <c r="LPY637" s="6"/>
      <c r="LPZ637" s="6"/>
      <c r="LQA637" s="6"/>
      <c r="LQB637" s="6"/>
      <c r="LQC637" s="6"/>
      <c r="LQD637" s="6"/>
      <c r="LQE637" s="6"/>
      <c r="LQF637" s="6"/>
      <c r="LQG637" s="6"/>
      <c r="LQH637" s="6"/>
      <c r="LQI637" s="6"/>
      <c r="LQJ637" s="6"/>
      <c r="LQK637" s="6"/>
      <c r="LQL637" s="6"/>
      <c r="LQM637" s="6"/>
      <c r="LQN637" s="6"/>
      <c r="LQO637" s="6"/>
      <c r="LQP637" s="6"/>
      <c r="LQQ637" s="6"/>
      <c r="LQR637" s="6"/>
      <c r="LQS637" s="6"/>
      <c r="LQT637" s="6"/>
      <c r="LQU637" s="6"/>
      <c r="LQV637" s="6"/>
      <c r="LQW637" s="6"/>
      <c r="LQX637" s="6"/>
      <c r="LQY637" s="6"/>
      <c r="LQZ637" s="6"/>
      <c r="LRA637" s="6"/>
      <c r="LRB637" s="6"/>
      <c r="LRC637" s="6"/>
      <c r="LRD637" s="6"/>
      <c r="LRE637" s="6"/>
      <c r="LRF637" s="6"/>
      <c r="LRG637" s="6"/>
      <c r="LRH637" s="6"/>
      <c r="LRI637" s="6"/>
      <c r="LRJ637" s="6"/>
      <c r="LRK637" s="6"/>
      <c r="LRL637" s="6"/>
      <c r="LRM637" s="6"/>
      <c r="LRN637" s="6"/>
      <c r="LRO637" s="6"/>
      <c r="LRP637" s="6"/>
      <c r="LRQ637" s="6"/>
      <c r="LRR637" s="6"/>
      <c r="LRS637" s="6"/>
      <c r="LRT637" s="6"/>
      <c r="LRU637" s="6"/>
      <c r="LRV637" s="6"/>
      <c r="LRW637" s="6"/>
      <c r="LRX637" s="6"/>
      <c r="LRY637" s="6"/>
      <c r="LRZ637" s="6"/>
      <c r="LSA637" s="6"/>
      <c r="LSB637" s="6"/>
      <c r="LSC637" s="6"/>
      <c r="LSD637" s="6"/>
      <c r="LSE637" s="6"/>
      <c r="LSF637" s="6"/>
      <c r="LSG637" s="6"/>
      <c r="LSH637" s="6"/>
      <c r="LSI637" s="6"/>
      <c r="LSJ637" s="6"/>
      <c r="LSK637" s="6"/>
      <c r="LSL637" s="6"/>
      <c r="LSM637" s="6"/>
      <c r="LSN637" s="6"/>
      <c r="LSO637" s="6"/>
      <c r="LSP637" s="6"/>
      <c r="LSQ637" s="6"/>
      <c r="LSR637" s="6"/>
      <c r="LSS637" s="6"/>
      <c r="LST637" s="6"/>
      <c r="LSU637" s="6"/>
      <c r="LSV637" s="6"/>
      <c r="LSW637" s="6"/>
      <c r="LSX637" s="6"/>
      <c r="LSY637" s="6"/>
      <c r="LSZ637" s="6"/>
      <c r="LTA637" s="6"/>
      <c r="LTB637" s="6"/>
      <c r="LTC637" s="6"/>
      <c r="LTD637" s="6"/>
      <c r="LTE637" s="6"/>
      <c r="LTF637" s="6"/>
      <c r="LTG637" s="6"/>
      <c r="LTH637" s="6"/>
      <c r="LTI637" s="6"/>
      <c r="LTJ637" s="6"/>
      <c r="LTK637" s="6"/>
      <c r="LTL637" s="6"/>
      <c r="LTM637" s="6"/>
      <c r="LTN637" s="6"/>
      <c r="LTO637" s="6"/>
      <c r="LTP637" s="6"/>
      <c r="LTQ637" s="6"/>
      <c r="LTR637" s="6"/>
      <c r="LTS637" s="6"/>
      <c r="LTT637" s="6"/>
      <c r="LTU637" s="6"/>
      <c r="LTV637" s="6"/>
      <c r="LTW637" s="6"/>
      <c r="LTX637" s="6"/>
      <c r="LTY637" s="6"/>
      <c r="LTZ637" s="6"/>
      <c r="LUA637" s="6"/>
      <c r="LUB637" s="6"/>
      <c r="LUC637" s="6"/>
      <c r="LUD637" s="6"/>
      <c r="LUE637" s="6"/>
      <c r="LUF637" s="6"/>
      <c r="LUG637" s="6"/>
      <c r="LUH637" s="6"/>
      <c r="LUI637" s="6"/>
      <c r="LUJ637" s="6"/>
      <c r="LUK637" s="6"/>
      <c r="LUL637" s="6"/>
      <c r="LUM637" s="6"/>
      <c r="LUN637" s="6"/>
      <c r="LUO637" s="6"/>
      <c r="LUP637" s="6"/>
      <c r="LUQ637" s="6"/>
      <c r="LUR637" s="6"/>
      <c r="LUS637" s="6"/>
      <c r="LUT637" s="6"/>
      <c r="LUU637" s="6"/>
      <c r="LUV637" s="6"/>
      <c r="LUW637" s="6"/>
      <c r="LUX637" s="6"/>
      <c r="LUY637" s="6"/>
      <c r="LUZ637" s="6"/>
      <c r="LVA637" s="6"/>
      <c r="LVB637" s="6"/>
      <c r="LVC637" s="6"/>
      <c r="LVD637" s="6"/>
      <c r="LVE637" s="6"/>
      <c r="LVF637" s="6"/>
      <c r="LVG637" s="6"/>
      <c r="LVH637" s="6"/>
      <c r="LVI637" s="6"/>
      <c r="LVJ637" s="6"/>
      <c r="LVK637" s="6"/>
      <c r="LVL637" s="6"/>
      <c r="LVM637" s="6"/>
      <c r="LVN637" s="6"/>
      <c r="LVO637" s="6"/>
      <c r="LVP637" s="6"/>
      <c r="LVQ637" s="6"/>
      <c r="LVR637" s="6"/>
      <c r="LVS637" s="6"/>
      <c r="LVT637" s="6"/>
      <c r="LVU637" s="6"/>
      <c r="LVV637" s="6"/>
      <c r="LVW637" s="6"/>
      <c r="LVX637" s="6"/>
      <c r="LVY637" s="6"/>
      <c r="LVZ637" s="6"/>
      <c r="LWA637" s="6"/>
      <c r="LWB637" s="6"/>
      <c r="LWC637" s="6"/>
      <c r="LWD637" s="6"/>
      <c r="LWE637" s="6"/>
      <c r="LWF637" s="6"/>
      <c r="LWG637" s="6"/>
      <c r="LWH637" s="6"/>
      <c r="LWI637" s="6"/>
      <c r="LWJ637" s="6"/>
      <c r="LWK637" s="6"/>
      <c r="LWL637" s="6"/>
      <c r="LWM637" s="6"/>
      <c r="LWN637" s="6"/>
      <c r="LWO637" s="6"/>
      <c r="LWP637" s="6"/>
      <c r="LWQ637" s="6"/>
      <c r="LWR637" s="6"/>
      <c r="LWS637" s="6"/>
      <c r="LWT637" s="6"/>
      <c r="LWU637" s="6"/>
      <c r="LWV637" s="6"/>
      <c r="LWW637" s="6"/>
      <c r="LWX637" s="6"/>
      <c r="LWY637" s="6"/>
      <c r="LWZ637" s="6"/>
      <c r="LXA637" s="6"/>
      <c r="LXB637" s="6"/>
      <c r="LXC637" s="6"/>
      <c r="LXD637" s="6"/>
      <c r="LXE637" s="6"/>
      <c r="LXF637" s="6"/>
      <c r="LXG637" s="6"/>
      <c r="LXH637" s="6"/>
      <c r="LXI637" s="6"/>
      <c r="LXJ637" s="6"/>
      <c r="LXK637" s="6"/>
      <c r="LXL637" s="6"/>
      <c r="LXM637" s="6"/>
      <c r="LXN637" s="6"/>
      <c r="LXO637" s="6"/>
      <c r="LXP637" s="6"/>
      <c r="LXQ637" s="6"/>
      <c r="LXR637" s="6"/>
      <c r="LXS637" s="6"/>
      <c r="LXT637" s="6"/>
      <c r="LXU637" s="6"/>
      <c r="LXV637" s="6"/>
      <c r="LXW637" s="6"/>
      <c r="LXX637" s="6"/>
      <c r="LXY637" s="6"/>
      <c r="LXZ637" s="6"/>
      <c r="LYA637" s="6"/>
      <c r="LYB637" s="6"/>
      <c r="LYC637" s="6"/>
      <c r="LYD637" s="6"/>
      <c r="LYE637" s="6"/>
      <c r="LYF637" s="6"/>
      <c r="LYG637" s="6"/>
      <c r="LYH637" s="6"/>
      <c r="LYI637" s="6"/>
      <c r="LYJ637" s="6"/>
      <c r="LYK637" s="6"/>
      <c r="LYL637" s="6"/>
      <c r="LYM637" s="6"/>
      <c r="LYN637" s="6"/>
      <c r="LYO637" s="6"/>
      <c r="LYP637" s="6"/>
      <c r="LYQ637" s="6"/>
      <c r="LYR637" s="6"/>
      <c r="LYS637" s="6"/>
      <c r="LYT637" s="6"/>
      <c r="LYU637" s="6"/>
      <c r="LYV637" s="6"/>
      <c r="LYW637" s="6"/>
      <c r="LYX637" s="6"/>
      <c r="LYY637" s="6"/>
      <c r="LYZ637" s="6"/>
      <c r="LZA637" s="6"/>
      <c r="LZB637" s="6"/>
      <c r="LZC637" s="6"/>
      <c r="LZD637" s="6"/>
      <c r="LZE637" s="6"/>
      <c r="LZF637" s="6"/>
      <c r="LZG637" s="6"/>
      <c r="LZH637" s="6"/>
      <c r="LZI637" s="6"/>
      <c r="LZJ637" s="6"/>
      <c r="LZK637" s="6"/>
      <c r="LZL637" s="6"/>
      <c r="LZM637" s="6"/>
      <c r="LZN637" s="6"/>
      <c r="LZO637" s="6"/>
      <c r="LZP637" s="6"/>
      <c r="LZQ637" s="6"/>
      <c r="LZR637" s="6"/>
      <c r="LZS637" s="6"/>
      <c r="LZT637" s="6"/>
      <c r="LZU637" s="6"/>
      <c r="LZV637" s="6"/>
      <c r="LZW637" s="6"/>
      <c r="LZX637" s="6"/>
      <c r="LZY637" s="6"/>
      <c r="LZZ637" s="6"/>
      <c r="MAA637" s="6"/>
      <c r="MAB637" s="6"/>
      <c r="MAC637" s="6"/>
      <c r="MAD637" s="6"/>
      <c r="MAE637" s="6"/>
      <c r="MAF637" s="6"/>
      <c r="MAG637" s="6"/>
      <c r="MAH637" s="6"/>
      <c r="MAI637" s="6"/>
      <c r="MAJ637" s="6"/>
      <c r="MAK637" s="6"/>
      <c r="MAL637" s="6"/>
      <c r="MAM637" s="6"/>
      <c r="MAN637" s="6"/>
      <c r="MAO637" s="6"/>
      <c r="MAP637" s="6"/>
      <c r="MAQ637" s="6"/>
      <c r="MAR637" s="6"/>
      <c r="MAS637" s="6"/>
      <c r="MAT637" s="6"/>
      <c r="MAU637" s="6"/>
      <c r="MAV637" s="6"/>
      <c r="MAW637" s="6"/>
      <c r="MAX637" s="6"/>
      <c r="MAY637" s="6"/>
      <c r="MAZ637" s="6"/>
      <c r="MBA637" s="6"/>
      <c r="MBB637" s="6"/>
      <c r="MBC637" s="6"/>
      <c r="MBD637" s="6"/>
      <c r="MBE637" s="6"/>
      <c r="MBF637" s="6"/>
      <c r="MBG637" s="6"/>
      <c r="MBH637" s="6"/>
      <c r="MBI637" s="6"/>
      <c r="MBJ637" s="6"/>
      <c r="MBK637" s="6"/>
      <c r="MBL637" s="6"/>
      <c r="MBM637" s="6"/>
      <c r="MBN637" s="6"/>
      <c r="MBO637" s="6"/>
      <c r="MBP637" s="6"/>
      <c r="MBQ637" s="6"/>
      <c r="MBR637" s="6"/>
      <c r="MBS637" s="6"/>
      <c r="MBT637" s="6"/>
      <c r="MBU637" s="6"/>
      <c r="MBV637" s="6"/>
      <c r="MBW637" s="6"/>
      <c r="MBX637" s="6"/>
      <c r="MBY637" s="6"/>
      <c r="MBZ637" s="6"/>
      <c r="MCA637" s="6"/>
      <c r="MCB637" s="6"/>
      <c r="MCC637" s="6"/>
      <c r="MCD637" s="6"/>
      <c r="MCE637" s="6"/>
      <c r="MCF637" s="6"/>
      <c r="MCG637" s="6"/>
      <c r="MCH637" s="6"/>
      <c r="MCI637" s="6"/>
      <c r="MCJ637" s="6"/>
      <c r="MCK637" s="6"/>
      <c r="MCL637" s="6"/>
      <c r="MCM637" s="6"/>
      <c r="MCN637" s="6"/>
      <c r="MCO637" s="6"/>
      <c r="MCP637" s="6"/>
      <c r="MCQ637" s="6"/>
      <c r="MCR637" s="6"/>
      <c r="MCS637" s="6"/>
      <c r="MCT637" s="6"/>
      <c r="MCU637" s="6"/>
      <c r="MCV637" s="6"/>
      <c r="MCW637" s="6"/>
      <c r="MCX637" s="6"/>
      <c r="MCY637" s="6"/>
      <c r="MCZ637" s="6"/>
      <c r="MDA637" s="6"/>
      <c r="MDB637" s="6"/>
      <c r="MDC637" s="6"/>
      <c r="MDD637" s="6"/>
      <c r="MDE637" s="6"/>
      <c r="MDF637" s="6"/>
      <c r="MDG637" s="6"/>
      <c r="MDH637" s="6"/>
      <c r="MDI637" s="6"/>
      <c r="MDJ637" s="6"/>
      <c r="MDK637" s="6"/>
      <c r="MDL637" s="6"/>
      <c r="MDM637" s="6"/>
      <c r="MDN637" s="6"/>
      <c r="MDO637" s="6"/>
      <c r="MDP637" s="6"/>
      <c r="MDQ637" s="6"/>
      <c r="MDR637" s="6"/>
      <c r="MDS637" s="6"/>
      <c r="MDT637" s="6"/>
      <c r="MDU637" s="6"/>
      <c r="MDV637" s="6"/>
      <c r="MDW637" s="6"/>
      <c r="MDX637" s="6"/>
      <c r="MDY637" s="6"/>
      <c r="MDZ637" s="6"/>
      <c r="MEA637" s="6"/>
      <c r="MEB637" s="6"/>
      <c r="MEC637" s="6"/>
      <c r="MED637" s="6"/>
      <c r="MEE637" s="6"/>
      <c r="MEF637" s="6"/>
      <c r="MEG637" s="6"/>
      <c r="MEH637" s="6"/>
      <c r="MEI637" s="6"/>
      <c r="MEJ637" s="6"/>
      <c r="MEK637" s="6"/>
      <c r="MEL637" s="6"/>
      <c r="MEM637" s="6"/>
      <c r="MEN637" s="6"/>
      <c r="MEO637" s="6"/>
      <c r="MEP637" s="6"/>
      <c r="MEQ637" s="6"/>
      <c r="MER637" s="6"/>
      <c r="MES637" s="6"/>
      <c r="MET637" s="6"/>
      <c r="MEU637" s="6"/>
      <c r="MEV637" s="6"/>
      <c r="MEW637" s="6"/>
      <c r="MEX637" s="6"/>
      <c r="MEY637" s="6"/>
      <c r="MEZ637" s="6"/>
      <c r="MFA637" s="6"/>
      <c r="MFB637" s="6"/>
      <c r="MFC637" s="6"/>
      <c r="MFD637" s="6"/>
      <c r="MFE637" s="6"/>
      <c r="MFF637" s="6"/>
      <c r="MFG637" s="6"/>
      <c r="MFH637" s="6"/>
      <c r="MFI637" s="6"/>
      <c r="MFJ637" s="6"/>
      <c r="MFK637" s="6"/>
      <c r="MFL637" s="6"/>
      <c r="MFM637" s="6"/>
      <c r="MFN637" s="6"/>
      <c r="MFO637" s="6"/>
      <c r="MFP637" s="6"/>
      <c r="MFQ637" s="6"/>
      <c r="MFR637" s="6"/>
      <c r="MFS637" s="6"/>
      <c r="MFT637" s="6"/>
      <c r="MFU637" s="6"/>
      <c r="MFV637" s="6"/>
      <c r="MFW637" s="6"/>
      <c r="MFX637" s="6"/>
      <c r="MFY637" s="6"/>
      <c r="MFZ637" s="6"/>
      <c r="MGA637" s="6"/>
      <c r="MGB637" s="6"/>
      <c r="MGC637" s="6"/>
      <c r="MGD637" s="6"/>
      <c r="MGE637" s="6"/>
      <c r="MGF637" s="6"/>
      <c r="MGG637" s="6"/>
      <c r="MGH637" s="6"/>
      <c r="MGI637" s="6"/>
      <c r="MGJ637" s="6"/>
      <c r="MGK637" s="6"/>
      <c r="MGL637" s="6"/>
      <c r="MGM637" s="6"/>
      <c r="MGN637" s="6"/>
      <c r="MGO637" s="6"/>
      <c r="MGP637" s="6"/>
      <c r="MGQ637" s="6"/>
      <c r="MGR637" s="6"/>
      <c r="MGS637" s="6"/>
      <c r="MGT637" s="6"/>
      <c r="MGU637" s="6"/>
      <c r="MGV637" s="6"/>
      <c r="MGW637" s="6"/>
      <c r="MGX637" s="6"/>
      <c r="MGY637" s="6"/>
      <c r="MGZ637" s="6"/>
      <c r="MHA637" s="6"/>
      <c r="MHB637" s="6"/>
      <c r="MHC637" s="6"/>
      <c r="MHD637" s="6"/>
      <c r="MHE637" s="6"/>
      <c r="MHF637" s="6"/>
      <c r="MHG637" s="6"/>
      <c r="MHH637" s="6"/>
      <c r="MHI637" s="6"/>
      <c r="MHJ637" s="6"/>
      <c r="MHK637" s="6"/>
      <c r="MHL637" s="6"/>
      <c r="MHM637" s="6"/>
      <c r="MHN637" s="6"/>
      <c r="MHO637" s="6"/>
      <c r="MHP637" s="6"/>
      <c r="MHQ637" s="6"/>
      <c r="MHR637" s="6"/>
      <c r="MHS637" s="6"/>
      <c r="MHT637" s="6"/>
      <c r="MHU637" s="6"/>
      <c r="MHV637" s="6"/>
      <c r="MHW637" s="6"/>
      <c r="MHX637" s="6"/>
      <c r="MHY637" s="6"/>
      <c r="MHZ637" s="6"/>
      <c r="MIA637" s="6"/>
      <c r="MIB637" s="6"/>
      <c r="MIC637" s="6"/>
      <c r="MID637" s="6"/>
      <c r="MIE637" s="6"/>
      <c r="MIF637" s="6"/>
      <c r="MIG637" s="6"/>
      <c r="MIH637" s="6"/>
      <c r="MII637" s="6"/>
      <c r="MIJ637" s="6"/>
      <c r="MIK637" s="6"/>
      <c r="MIL637" s="6"/>
      <c r="MIM637" s="6"/>
      <c r="MIN637" s="6"/>
      <c r="MIO637" s="6"/>
      <c r="MIP637" s="6"/>
      <c r="MIQ637" s="6"/>
      <c r="MIR637" s="6"/>
      <c r="MIS637" s="6"/>
      <c r="MIT637" s="6"/>
      <c r="MIU637" s="6"/>
      <c r="MIV637" s="6"/>
      <c r="MIW637" s="6"/>
      <c r="MIX637" s="6"/>
      <c r="MIY637" s="6"/>
      <c r="MIZ637" s="6"/>
      <c r="MJA637" s="6"/>
      <c r="MJB637" s="6"/>
      <c r="MJC637" s="6"/>
      <c r="MJD637" s="6"/>
      <c r="MJE637" s="6"/>
      <c r="MJF637" s="6"/>
      <c r="MJG637" s="6"/>
      <c r="MJH637" s="6"/>
      <c r="MJI637" s="6"/>
      <c r="MJJ637" s="6"/>
      <c r="MJK637" s="6"/>
      <c r="MJL637" s="6"/>
      <c r="MJM637" s="6"/>
      <c r="MJN637" s="6"/>
      <c r="MJO637" s="6"/>
      <c r="MJP637" s="6"/>
      <c r="MJQ637" s="6"/>
      <c r="MJR637" s="6"/>
      <c r="MJS637" s="6"/>
      <c r="MJT637" s="6"/>
      <c r="MJU637" s="6"/>
      <c r="MJV637" s="6"/>
      <c r="MJW637" s="6"/>
      <c r="MJX637" s="6"/>
      <c r="MJY637" s="6"/>
      <c r="MJZ637" s="6"/>
      <c r="MKA637" s="6"/>
      <c r="MKB637" s="6"/>
      <c r="MKC637" s="6"/>
      <c r="MKD637" s="6"/>
      <c r="MKE637" s="6"/>
      <c r="MKF637" s="6"/>
      <c r="MKG637" s="6"/>
      <c r="MKH637" s="6"/>
      <c r="MKI637" s="6"/>
      <c r="MKJ637" s="6"/>
      <c r="MKK637" s="6"/>
      <c r="MKL637" s="6"/>
      <c r="MKM637" s="6"/>
      <c r="MKN637" s="6"/>
      <c r="MKO637" s="6"/>
      <c r="MKP637" s="6"/>
      <c r="MKQ637" s="6"/>
      <c r="MKR637" s="6"/>
      <c r="MKS637" s="6"/>
      <c r="MKT637" s="6"/>
      <c r="MKU637" s="6"/>
      <c r="MKV637" s="6"/>
      <c r="MKW637" s="6"/>
      <c r="MKX637" s="6"/>
      <c r="MKY637" s="6"/>
      <c r="MKZ637" s="6"/>
      <c r="MLA637" s="6"/>
      <c r="MLB637" s="6"/>
      <c r="MLC637" s="6"/>
      <c r="MLD637" s="6"/>
      <c r="MLE637" s="6"/>
      <c r="MLF637" s="6"/>
      <c r="MLG637" s="6"/>
      <c r="MLH637" s="6"/>
      <c r="MLI637" s="6"/>
      <c r="MLJ637" s="6"/>
      <c r="MLK637" s="6"/>
      <c r="MLL637" s="6"/>
      <c r="MLM637" s="6"/>
      <c r="MLN637" s="6"/>
      <c r="MLO637" s="6"/>
      <c r="MLP637" s="6"/>
      <c r="MLQ637" s="6"/>
      <c r="MLR637" s="6"/>
      <c r="MLS637" s="6"/>
      <c r="MLT637" s="6"/>
      <c r="MLU637" s="6"/>
      <c r="MLV637" s="6"/>
      <c r="MLW637" s="6"/>
      <c r="MLX637" s="6"/>
      <c r="MLY637" s="6"/>
      <c r="MLZ637" s="6"/>
      <c r="MMA637" s="6"/>
      <c r="MMB637" s="6"/>
      <c r="MMC637" s="6"/>
      <c r="MMD637" s="6"/>
      <c r="MME637" s="6"/>
      <c r="MMF637" s="6"/>
      <c r="MMG637" s="6"/>
      <c r="MMH637" s="6"/>
      <c r="MMI637" s="6"/>
      <c r="MMJ637" s="6"/>
      <c r="MMK637" s="6"/>
      <c r="MML637" s="6"/>
      <c r="MMM637" s="6"/>
      <c r="MMN637" s="6"/>
      <c r="MMO637" s="6"/>
      <c r="MMP637" s="6"/>
      <c r="MMQ637" s="6"/>
      <c r="MMR637" s="6"/>
      <c r="MMS637" s="6"/>
      <c r="MMT637" s="6"/>
      <c r="MMU637" s="6"/>
      <c r="MMV637" s="6"/>
      <c r="MMW637" s="6"/>
      <c r="MMX637" s="6"/>
      <c r="MMY637" s="6"/>
      <c r="MMZ637" s="6"/>
      <c r="MNA637" s="6"/>
      <c r="MNB637" s="6"/>
      <c r="MNC637" s="6"/>
      <c r="MND637" s="6"/>
      <c r="MNE637" s="6"/>
      <c r="MNF637" s="6"/>
      <c r="MNG637" s="6"/>
      <c r="MNH637" s="6"/>
      <c r="MNI637" s="6"/>
      <c r="MNJ637" s="6"/>
      <c r="MNK637" s="6"/>
      <c r="MNL637" s="6"/>
      <c r="MNM637" s="6"/>
      <c r="MNN637" s="6"/>
      <c r="MNO637" s="6"/>
      <c r="MNP637" s="6"/>
      <c r="MNQ637" s="6"/>
      <c r="MNR637" s="6"/>
      <c r="MNS637" s="6"/>
      <c r="MNT637" s="6"/>
      <c r="MNU637" s="6"/>
      <c r="MNV637" s="6"/>
      <c r="MNW637" s="6"/>
      <c r="MNX637" s="6"/>
      <c r="MNY637" s="6"/>
      <c r="MNZ637" s="6"/>
      <c r="MOA637" s="6"/>
      <c r="MOB637" s="6"/>
      <c r="MOC637" s="6"/>
      <c r="MOD637" s="6"/>
      <c r="MOE637" s="6"/>
      <c r="MOF637" s="6"/>
      <c r="MOG637" s="6"/>
      <c r="MOH637" s="6"/>
      <c r="MOI637" s="6"/>
      <c r="MOJ637" s="6"/>
      <c r="MOK637" s="6"/>
      <c r="MOL637" s="6"/>
      <c r="MOM637" s="6"/>
      <c r="MON637" s="6"/>
      <c r="MOO637" s="6"/>
      <c r="MOP637" s="6"/>
      <c r="MOQ637" s="6"/>
      <c r="MOR637" s="6"/>
      <c r="MOS637" s="6"/>
      <c r="MOT637" s="6"/>
      <c r="MOU637" s="6"/>
      <c r="MOV637" s="6"/>
      <c r="MOW637" s="6"/>
      <c r="MOX637" s="6"/>
      <c r="MOY637" s="6"/>
      <c r="MOZ637" s="6"/>
      <c r="MPA637" s="6"/>
      <c r="MPB637" s="6"/>
      <c r="MPC637" s="6"/>
      <c r="MPD637" s="6"/>
      <c r="MPE637" s="6"/>
      <c r="MPF637" s="6"/>
      <c r="MPG637" s="6"/>
      <c r="MPH637" s="6"/>
      <c r="MPI637" s="6"/>
      <c r="MPJ637" s="6"/>
      <c r="MPK637" s="6"/>
      <c r="MPL637" s="6"/>
      <c r="MPM637" s="6"/>
      <c r="MPN637" s="6"/>
      <c r="MPO637" s="6"/>
      <c r="MPP637" s="6"/>
      <c r="MPQ637" s="6"/>
      <c r="MPR637" s="6"/>
      <c r="MPS637" s="6"/>
      <c r="MPT637" s="6"/>
      <c r="MPU637" s="6"/>
      <c r="MPV637" s="6"/>
      <c r="MPW637" s="6"/>
      <c r="MPX637" s="6"/>
      <c r="MPY637" s="6"/>
      <c r="MPZ637" s="6"/>
      <c r="MQA637" s="6"/>
      <c r="MQB637" s="6"/>
      <c r="MQC637" s="6"/>
      <c r="MQD637" s="6"/>
      <c r="MQE637" s="6"/>
      <c r="MQF637" s="6"/>
      <c r="MQG637" s="6"/>
      <c r="MQH637" s="6"/>
      <c r="MQI637" s="6"/>
      <c r="MQJ637" s="6"/>
      <c r="MQK637" s="6"/>
      <c r="MQL637" s="6"/>
      <c r="MQM637" s="6"/>
      <c r="MQN637" s="6"/>
      <c r="MQO637" s="6"/>
      <c r="MQP637" s="6"/>
      <c r="MQQ637" s="6"/>
      <c r="MQR637" s="6"/>
      <c r="MQS637" s="6"/>
      <c r="MQT637" s="6"/>
      <c r="MQU637" s="6"/>
      <c r="MQV637" s="6"/>
      <c r="MQW637" s="6"/>
      <c r="MQX637" s="6"/>
      <c r="MQY637" s="6"/>
      <c r="MQZ637" s="6"/>
      <c r="MRA637" s="6"/>
      <c r="MRB637" s="6"/>
      <c r="MRC637" s="6"/>
      <c r="MRD637" s="6"/>
      <c r="MRE637" s="6"/>
      <c r="MRF637" s="6"/>
      <c r="MRG637" s="6"/>
      <c r="MRH637" s="6"/>
      <c r="MRI637" s="6"/>
      <c r="MRJ637" s="6"/>
      <c r="MRK637" s="6"/>
      <c r="MRL637" s="6"/>
      <c r="MRM637" s="6"/>
      <c r="MRN637" s="6"/>
      <c r="MRO637" s="6"/>
      <c r="MRP637" s="6"/>
      <c r="MRQ637" s="6"/>
      <c r="MRR637" s="6"/>
      <c r="MRS637" s="6"/>
      <c r="MRT637" s="6"/>
      <c r="MRU637" s="6"/>
      <c r="MRV637" s="6"/>
      <c r="MRW637" s="6"/>
      <c r="MRX637" s="6"/>
      <c r="MRY637" s="6"/>
      <c r="MRZ637" s="6"/>
      <c r="MSA637" s="6"/>
      <c r="MSB637" s="6"/>
      <c r="MSC637" s="6"/>
      <c r="MSD637" s="6"/>
      <c r="MSE637" s="6"/>
      <c r="MSF637" s="6"/>
      <c r="MSG637" s="6"/>
      <c r="MSH637" s="6"/>
      <c r="MSI637" s="6"/>
      <c r="MSJ637" s="6"/>
      <c r="MSK637" s="6"/>
      <c r="MSL637" s="6"/>
      <c r="MSM637" s="6"/>
      <c r="MSN637" s="6"/>
      <c r="MSO637" s="6"/>
      <c r="MSP637" s="6"/>
      <c r="MSQ637" s="6"/>
      <c r="MSR637" s="6"/>
      <c r="MSS637" s="6"/>
      <c r="MST637" s="6"/>
      <c r="MSU637" s="6"/>
      <c r="MSV637" s="6"/>
      <c r="MSW637" s="6"/>
      <c r="MSX637" s="6"/>
      <c r="MSY637" s="6"/>
      <c r="MSZ637" s="6"/>
      <c r="MTA637" s="6"/>
      <c r="MTB637" s="6"/>
      <c r="MTC637" s="6"/>
      <c r="MTD637" s="6"/>
      <c r="MTE637" s="6"/>
      <c r="MTF637" s="6"/>
      <c r="MTG637" s="6"/>
      <c r="MTH637" s="6"/>
      <c r="MTI637" s="6"/>
      <c r="MTJ637" s="6"/>
      <c r="MTK637" s="6"/>
      <c r="MTL637" s="6"/>
      <c r="MTM637" s="6"/>
      <c r="MTN637" s="6"/>
      <c r="MTO637" s="6"/>
      <c r="MTP637" s="6"/>
      <c r="MTQ637" s="6"/>
      <c r="MTR637" s="6"/>
      <c r="MTS637" s="6"/>
      <c r="MTT637" s="6"/>
      <c r="MTU637" s="6"/>
      <c r="MTV637" s="6"/>
      <c r="MTW637" s="6"/>
      <c r="MTX637" s="6"/>
      <c r="MTY637" s="6"/>
      <c r="MTZ637" s="6"/>
      <c r="MUA637" s="6"/>
      <c r="MUB637" s="6"/>
      <c r="MUC637" s="6"/>
      <c r="MUD637" s="6"/>
      <c r="MUE637" s="6"/>
      <c r="MUF637" s="6"/>
      <c r="MUG637" s="6"/>
      <c r="MUH637" s="6"/>
      <c r="MUI637" s="6"/>
      <c r="MUJ637" s="6"/>
      <c r="MUK637" s="6"/>
      <c r="MUL637" s="6"/>
      <c r="MUM637" s="6"/>
      <c r="MUN637" s="6"/>
      <c r="MUO637" s="6"/>
      <c r="MUP637" s="6"/>
      <c r="MUQ637" s="6"/>
      <c r="MUR637" s="6"/>
      <c r="MUS637" s="6"/>
      <c r="MUT637" s="6"/>
      <c r="MUU637" s="6"/>
      <c r="MUV637" s="6"/>
      <c r="MUW637" s="6"/>
      <c r="MUX637" s="6"/>
      <c r="MUY637" s="6"/>
      <c r="MUZ637" s="6"/>
      <c r="MVA637" s="6"/>
      <c r="MVB637" s="6"/>
      <c r="MVC637" s="6"/>
      <c r="MVD637" s="6"/>
      <c r="MVE637" s="6"/>
      <c r="MVF637" s="6"/>
      <c r="MVG637" s="6"/>
      <c r="MVH637" s="6"/>
      <c r="MVI637" s="6"/>
      <c r="MVJ637" s="6"/>
      <c r="MVK637" s="6"/>
      <c r="MVL637" s="6"/>
      <c r="MVM637" s="6"/>
      <c r="MVN637" s="6"/>
      <c r="MVO637" s="6"/>
      <c r="MVP637" s="6"/>
      <c r="MVQ637" s="6"/>
      <c r="MVR637" s="6"/>
      <c r="MVS637" s="6"/>
      <c r="MVT637" s="6"/>
      <c r="MVU637" s="6"/>
      <c r="MVV637" s="6"/>
      <c r="MVW637" s="6"/>
      <c r="MVX637" s="6"/>
      <c r="MVY637" s="6"/>
      <c r="MVZ637" s="6"/>
      <c r="MWA637" s="6"/>
      <c r="MWB637" s="6"/>
      <c r="MWC637" s="6"/>
      <c r="MWD637" s="6"/>
      <c r="MWE637" s="6"/>
      <c r="MWF637" s="6"/>
      <c r="MWG637" s="6"/>
      <c r="MWH637" s="6"/>
      <c r="MWI637" s="6"/>
      <c r="MWJ637" s="6"/>
      <c r="MWK637" s="6"/>
      <c r="MWL637" s="6"/>
      <c r="MWM637" s="6"/>
      <c r="MWN637" s="6"/>
      <c r="MWO637" s="6"/>
      <c r="MWP637" s="6"/>
      <c r="MWQ637" s="6"/>
      <c r="MWR637" s="6"/>
      <c r="MWS637" s="6"/>
      <c r="MWT637" s="6"/>
      <c r="MWU637" s="6"/>
      <c r="MWV637" s="6"/>
      <c r="MWW637" s="6"/>
      <c r="MWX637" s="6"/>
      <c r="MWY637" s="6"/>
      <c r="MWZ637" s="6"/>
      <c r="MXA637" s="6"/>
      <c r="MXB637" s="6"/>
      <c r="MXC637" s="6"/>
      <c r="MXD637" s="6"/>
      <c r="MXE637" s="6"/>
      <c r="MXF637" s="6"/>
      <c r="MXG637" s="6"/>
      <c r="MXH637" s="6"/>
      <c r="MXI637" s="6"/>
      <c r="MXJ637" s="6"/>
      <c r="MXK637" s="6"/>
      <c r="MXL637" s="6"/>
      <c r="MXM637" s="6"/>
      <c r="MXN637" s="6"/>
      <c r="MXO637" s="6"/>
      <c r="MXP637" s="6"/>
      <c r="MXQ637" s="6"/>
      <c r="MXR637" s="6"/>
      <c r="MXS637" s="6"/>
      <c r="MXT637" s="6"/>
      <c r="MXU637" s="6"/>
      <c r="MXV637" s="6"/>
      <c r="MXW637" s="6"/>
      <c r="MXX637" s="6"/>
      <c r="MXY637" s="6"/>
      <c r="MXZ637" s="6"/>
      <c r="MYA637" s="6"/>
      <c r="MYB637" s="6"/>
      <c r="MYC637" s="6"/>
      <c r="MYD637" s="6"/>
      <c r="MYE637" s="6"/>
      <c r="MYF637" s="6"/>
      <c r="MYG637" s="6"/>
      <c r="MYH637" s="6"/>
      <c r="MYI637" s="6"/>
      <c r="MYJ637" s="6"/>
      <c r="MYK637" s="6"/>
      <c r="MYL637" s="6"/>
      <c r="MYM637" s="6"/>
      <c r="MYN637" s="6"/>
      <c r="MYO637" s="6"/>
      <c r="MYP637" s="6"/>
      <c r="MYQ637" s="6"/>
      <c r="MYR637" s="6"/>
      <c r="MYS637" s="6"/>
      <c r="MYT637" s="6"/>
      <c r="MYU637" s="6"/>
      <c r="MYV637" s="6"/>
      <c r="MYW637" s="6"/>
      <c r="MYX637" s="6"/>
      <c r="MYY637" s="6"/>
      <c r="MYZ637" s="6"/>
      <c r="MZA637" s="6"/>
      <c r="MZB637" s="6"/>
      <c r="MZC637" s="6"/>
      <c r="MZD637" s="6"/>
      <c r="MZE637" s="6"/>
      <c r="MZF637" s="6"/>
      <c r="MZG637" s="6"/>
      <c r="MZH637" s="6"/>
      <c r="MZI637" s="6"/>
      <c r="MZJ637" s="6"/>
      <c r="MZK637" s="6"/>
      <c r="MZL637" s="6"/>
      <c r="MZM637" s="6"/>
      <c r="MZN637" s="6"/>
      <c r="MZO637" s="6"/>
      <c r="MZP637" s="6"/>
      <c r="MZQ637" s="6"/>
      <c r="MZR637" s="6"/>
      <c r="MZS637" s="6"/>
      <c r="MZT637" s="6"/>
      <c r="MZU637" s="6"/>
      <c r="MZV637" s="6"/>
      <c r="MZW637" s="6"/>
      <c r="MZX637" s="6"/>
      <c r="MZY637" s="6"/>
      <c r="MZZ637" s="6"/>
      <c r="NAA637" s="6"/>
      <c r="NAB637" s="6"/>
      <c r="NAC637" s="6"/>
      <c r="NAD637" s="6"/>
      <c r="NAE637" s="6"/>
      <c r="NAF637" s="6"/>
      <c r="NAG637" s="6"/>
      <c r="NAH637" s="6"/>
      <c r="NAI637" s="6"/>
      <c r="NAJ637" s="6"/>
      <c r="NAK637" s="6"/>
      <c r="NAL637" s="6"/>
      <c r="NAM637" s="6"/>
      <c r="NAN637" s="6"/>
      <c r="NAO637" s="6"/>
      <c r="NAP637" s="6"/>
      <c r="NAQ637" s="6"/>
      <c r="NAR637" s="6"/>
      <c r="NAS637" s="6"/>
      <c r="NAT637" s="6"/>
      <c r="NAU637" s="6"/>
      <c r="NAV637" s="6"/>
      <c r="NAW637" s="6"/>
      <c r="NAX637" s="6"/>
      <c r="NAY637" s="6"/>
      <c r="NAZ637" s="6"/>
      <c r="NBA637" s="6"/>
      <c r="NBB637" s="6"/>
      <c r="NBC637" s="6"/>
      <c r="NBD637" s="6"/>
      <c r="NBE637" s="6"/>
      <c r="NBF637" s="6"/>
      <c r="NBG637" s="6"/>
      <c r="NBH637" s="6"/>
      <c r="NBI637" s="6"/>
      <c r="NBJ637" s="6"/>
      <c r="NBK637" s="6"/>
      <c r="NBL637" s="6"/>
      <c r="NBM637" s="6"/>
      <c r="NBN637" s="6"/>
      <c r="NBO637" s="6"/>
      <c r="NBP637" s="6"/>
      <c r="NBQ637" s="6"/>
      <c r="NBR637" s="6"/>
      <c r="NBS637" s="6"/>
      <c r="NBT637" s="6"/>
      <c r="NBU637" s="6"/>
      <c r="NBV637" s="6"/>
      <c r="NBW637" s="6"/>
      <c r="NBX637" s="6"/>
      <c r="NBY637" s="6"/>
      <c r="NBZ637" s="6"/>
      <c r="NCA637" s="6"/>
      <c r="NCB637" s="6"/>
      <c r="NCC637" s="6"/>
      <c r="NCD637" s="6"/>
      <c r="NCE637" s="6"/>
      <c r="NCF637" s="6"/>
      <c r="NCG637" s="6"/>
      <c r="NCH637" s="6"/>
      <c r="NCI637" s="6"/>
      <c r="NCJ637" s="6"/>
      <c r="NCK637" s="6"/>
      <c r="NCL637" s="6"/>
      <c r="NCM637" s="6"/>
      <c r="NCN637" s="6"/>
      <c r="NCO637" s="6"/>
      <c r="NCP637" s="6"/>
      <c r="NCQ637" s="6"/>
      <c r="NCR637" s="6"/>
      <c r="NCS637" s="6"/>
      <c r="NCT637" s="6"/>
      <c r="NCU637" s="6"/>
      <c r="NCV637" s="6"/>
      <c r="NCW637" s="6"/>
      <c r="NCX637" s="6"/>
      <c r="NCY637" s="6"/>
      <c r="NCZ637" s="6"/>
      <c r="NDA637" s="6"/>
      <c r="NDB637" s="6"/>
      <c r="NDC637" s="6"/>
      <c r="NDD637" s="6"/>
      <c r="NDE637" s="6"/>
      <c r="NDF637" s="6"/>
      <c r="NDG637" s="6"/>
      <c r="NDH637" s="6"/>
      <c r="NDI637" s="6"/>
      <c r="NDJ637" s="6"/>
      <c r="NDK637" s="6"/>
      <c r="NDL637" s="6"/>
      <c r="NDM637" s="6"/>
      <c r="NDN637" s="6"/>
      <c r="NDO637" s="6"/>
      <c r="NDP637" s="6"/>
      <c r="NDQ637" s="6"/>
      <c r="NDR637" s="6"/>
      <c r="NDS637" s="6"/>
      <c r="NDT637" s="6"/>
      <c r="NDU637" s="6"/>
      <c r="NDV637" s="6"/>
      <c r="NDW637" s="6"/>
      <c r="NDX637" s="6"/>
      <c r="NDY637" s="6"/>
      <c r="NDZ637" s="6"/>
      <c r="NEA637" s="6"/>
      <c r="NEB637" s="6"/>
      <c r="NEC637" s="6"/>
      <c r="NED637" s="6"/>
      <c r="NEE637" s="6"/>
      <c r="NEF637" s="6"/>
      <c r="NEG637" s="6"/>
      <c r="NEH637" s="6"/>
      <c r="NEI637" s="6"/>
      <c r="NEJ637" s="6"/>
      <c r="NEK637" s="6"/>
      <c r="NEL637" s="6"/>
      <c r="NEM637" s="6"/>
      <c r="NEN637" s="6"/>
      <c r="NEO637" s="6"/>
      <c r="NEP637" s="6"/>
      <c r="NEQ637" s="6"/>
      <c r="NER637" s="6"/>
      <c r="NES637" s="6"/>
      <c r="NET637" s="6"/>
      <c r="NEU637" s="6"/>
      <c r="NEV637" s="6"/>
      <c r="NEW637" s="6"/>
      <c r="NEX637" s="6"/>
      <c r="NEY637" s="6"/>
      <c r="NEZ637" s="6"/>
      <c r="NFA637" s="6"/>
      <c r="NFB637" s="6"/>
      <c r="NFC637" s="6"/>
      <c r="NFD637" s="6"/>
      <c r="NFE637" s="6"/>
      <c r="NFF637" s="6"/>
      <c r="NFG637" s="6"/>
      <c r="NFH637" s="6"/>
      <c r="NFI637" s="6"/>
      <c r="NFJ637" s="6"/>
      <c r="NFK637" s="6"/>
      <c r="NFL637" s="6"/>
      <c r="NFM637" s="6"/>
      <c r="NFN637" s="6"/>
      <c r="NFO637" s="6"/>
      <c r="NFP637" s="6"/>
      <c r="NFQ637" s="6"/>
      <c r="NFR637" s="6"/>
      <c r="NFS637" s="6"/>
      <c r="NFT637" s="6"/>
      <c r="NFU637" s="6"/>
      <c r="NFV637" s="6"/>
      <c r="NFW637" s="6"/>
      <c r="NFX637" s="6"/>
      <c r="NFY637" s="6"/>
      <c r="NFZ637" s="6"/>
      <c r="NGA637" s="6"/>
      <c r="NGB637" s="6"/>
      <c r="NGC637" s="6"/>
      <c r="NGD637" s="6"/>
      <c r="NGE637" s="6"/>
      <c r="NGF637" s="6"/>
      <c r="NGG637" s="6"/>
      <c r="NGH637" s="6"/>
      <c r="NGI637" s="6"/>
      <c r="NGJ637" s="6"/>
      <c r="NGK637" s="6"/>
      <c r="NGL637" s="6"/>
      <c r="NGM637" s="6"/>
      <c r="NGN637" s="6"/>
      <c r="NGO637" s="6"/>
      <c r="NGP637" s="6"/>
      <c r="NGQ637" s="6"/>
      <c r="NGR637" s="6"/>
      <c r="NGS637" s="6"/>
      <c r="NGT637" s="6"/>
      <c r="NGU637" s="6"/>
      <c r="NGV637" s="6"/>
      <c r="NGW637" s="6"/>
      <c r="NGX637" s="6"/>
      <c r="NGY637" s="6"/>
      <c r="NGZ637" s="6"/>
      <c r="NHA637" s="6"/>
      <c r="NHB637" s="6"/>
      <c r="NHC637" s="6"/>
      <c r="NHD637" s="6"/>
      <c r="NHE637" s="6"/>
      <c r="NHF637" s="6"/>
      <c r="NHG637" s="6"/>
      <c r="NHH637" s="6"/>
      <c r="NHI637" s="6"/>
      <c r="NHJ637" s="6"/>
      <c r="NHK637" s="6"/>
      <c r="NHL637" s="6"/>
      <c r="NHM637" s="6"/>
      <c r="NHN637" s="6"/>
      <c r="NHO637" s="6"/>
      <c r="NHP637" s="6"/>
      <c r="NHQ637" s="6"/>
      <c r="NHR637" s="6"/>
      <c r="NHS637" s="6"/>
      <c r="NHT637" s="6"/>
      <c r="NHU637" s="6"/>
      <c r="NHV637" s="6"/>
      <c r="NHW637" s="6"/>
      <c r="NHX637" s="6"/>
      <c r="NHY637" s="6"/>
      <c r="NHZ637" s="6"/>
      <c r="NIA637" s="6"/>
      <c r="NIB637" s="6"/>
      <c r="NIC637" s="6"/>
      <c r="NID637" s="6"/>
      <c r="NIE637" s="6"/>
      <c r="NIF637" s="6"/>
      <c r="NIG637" s="6"/>
      <c r="NIH637" s="6"/>
      <c r="NII637" s="6"/>
      <c r="NIJ637" s="6"/>
      <c r="NIK637" s="6"/>
      <c r="NIL637" s="6"/>
      <c r="NIM637" s="6"/>
      <c r="NIN637" s="6"/>
      <c r="NIO637" s="6"/>
      <c r="NIP637" s="6"/>
      <c r="NIQ637" s="6"/>
      <c r="NIR637" s="6"/>
      <c r="NIS637" s="6"/>
      <c r="NIT637" s="6"/>
      <c r="NIU637" s="6"/>
      <c r="NIV637" s="6"/>
      <c r="NIW637" s="6"/>
      <c r="NIX637" s="6"/>
      <c r="NIY637" s="6"/>
      <c r="NIZ637" s="6"/>
      <c r="NJA637" s="6"/>
      <c r="NJB637" s="6"/>
      <c r="NJC637" s="6"/>
      <c r="NJD637" s="6"/>
      <c r="NJE637" s="6"/>
      <c r="NJF637" s="6"/>
      <c r="NJG637" s="6"/>
      <c r="NJH637" s="6"/>
      <c r="NJI637" s="6"/>
      <c r="NJJ637" s="6"/>
      <c r="NJK637" s="6"/>
      <c r="NJL637" s="6"/>
      <c r="NJM637" s="6"/>
      <c r="NJN637" s="6"/>
      <c r="NJO637" s="6"/>
      <c r="NJP637" s="6"/>
      <c r="NJQ637" s="6"/>
      <c r="NJR637" s="6"/>
      <c r="NJS637" s="6"/>
      <c r="NJT637" s="6"/>
      <c r="NJU637" s="6"/>
      <c r="NJV637" s="6"/>
      <c r="NJW637" s="6"/>
      <c r="NJX637" s="6"/>
      <c r="NJY637" s="6"/>
      <c r="NJZ637" s="6"/>
      <c r="NKA637" s="6"/>
      <c r="NKB637" s="6"/>
      <c r="NKC637" s="6"/>
      <c r="NKD637" s="6"/>
      <c r="NKE637" s="6"/>
      <c r="NKF637" s="6"/>
      <c r="NKG637" s="6"/>
      <c r="NKH637" s="6"/>
      <c r="NKI637" s="6"/>
      <c r="NKJ637" s="6"/>
      <c r="NKK637" s="6"/>
      <c r="NKL637" s="6"/>
      <c r="NKM637" s="6"/>
      <c r="NKN637" s="6"/>
      <c r="NKO637" s="6"/>
      <c r="NKP637" s="6"/>
      <c r="NKQ637" s="6"/>
      <c r="NKR637" s="6"/>
      <c r="NKS637" s="6"/>
      <c r="NKT637" s="6"/>
      <c r="NKU637" s="6"/>
      <c r="NKV637" s="6"/>
      <c r="NKW637" s="6"/>
      <c r="NKX637" s="6"/>
      <c r="NKY637" s="6"/>
      <c r="NKZ637" s="6"/>
      <c r="NLA637" s="6"/>
      <c r="NLB637" s="6"/>
      <c r="NLC637" s="6"/>
      <c r="NLD637" s="6"/>
      <c r="NLE637" s="6"/>
      <c r="NLF637" s="6"/>
      <c r="NLG637" s="6"/>
      <c r="NLH637" s="6"/>
      <c r="NLI637" s="6"/>
      <c r="NLJ637" s="6"/>
      <c r="NLK637" s="6"/>
      <c r="NLL637" s="6"/>
      <c r="NLM637" s="6"/>
      <c r="NLN637" s="6"/>
      <c r="NLO637" s="6"/>
      <c r="NLP637" s="6"/>
      <c r="NLQ637" s="6"/>
      <c r="NLR637" s="6"/>
      <c r="NLS637" s="6"/>
      <c r="NLT637" s="6"/>
      <c r="NLU637" s="6"/>
      <c r="NLV637" s="6"/>
      <c r="NLW637" s="6"/>
      <c r="NLX637" s="6"/>
      <c r="NLY637" s="6"/>
      <c r="NLZ637" s="6"/>
      <c r="NMA637" s="6"/>
      <c r="NMB637" s="6"/>
      <c r="NMC637" s="6"/>
      <c r="NMD637" s="6"/>
      <c r="NME637" s="6"/>
      <c r="NMF637" s="6"/>
      <c r="NMG637" s="6"/>
      <c r="NMH637" s="6"/>
      <c r="NMI637" s="6"/>
      <c r="NMJ637" s="6"/>
      <c r="NMK637" s="6"/>
      <c r="NML637" s="6"/>
      <c r="NMM637" s="6"/>
      <c r="NMN637" s="6"/>
      <c r="NMO637" s="6"/>
      <c r="NMP637" s="6"/>
      <c r="NMQ637" s="6"/>
      <c r="NMR637" s="6"/>
      <c r="NMS637" s="6"/>
      <c r="NMT637" s="6"/>
      <c r="NMU637" s="6"/>
      <c r="NMV637" s="6"/>
      <c r="NMW637" s="6"/>
      <c r="NMX637" s="6"/>
      <c r="NMY637" s="6"/>
      <c r="NMZ637" s="6"/>
      <c r="NNA637" s="6"/>
      <c r="NNB637" s="6"/>
      <c r="NNC637" s="6"/>
      <c r="NND637" s="6"/>
      <c r="NNE637" s="6"/>
      <c r="NNF637" s="6"/>
      <c r="NNG637" s="6"/>
      <c r="NNH637" s="6"/>
      <c r="NNI637" s="6"/>
      <c r="NNJ637" s="6"/>
      <c r="NNK637" s="6"/>
      <c r="NNL637" s="6"/>
      <c r="NNM637" s="6"/>
      <c r="NNN637" s="6"/>
      <c r="NNO637" s="6"/>
      <c r="NNP637" s="6"/>
      <c r="NNQ637" s="6"/>
      <c r="NNR637" s="6"/>
      <c r="NNS637" s="6"/>
      <c r="NNT637" s="6"/>
      <c r="NNU637" s="6"/>
      <c r="NNV637" s="6"/>
      <c r="NNW637" s="6"/>
      <c r="NNX637" s="6"/>
      <c r="NNY637" s="6"/>
      <c r="NNZ637" s="6"/>
      <c r="NOA637" s="6"/>
      <c r="NOB637" s="6"/>
      <c r="NOC637" s="6"/>
      <c r="NOD637" s="6"/>
      <c r="NOE637" s="6"/>
      <c r="NOF637" s="6"/>
      <c r="NOG637" s="6"/>
      <c r="NOH637" s="6"/>
      <c r="NOI637" s="6"/>
      <c r="NOJ637" s="6"/>
      <c r="NOK637" s="6"/>
      <c r="NOL637" s="6"/>
      <c r="NOM637" s="6"/>
      <c r="NON637" s="6"/>
      <c r="NOO637" s="6"/>
      <c r="NOP637" s="6"/>
      <c r="NOQ637" s="6"/>
      <c r="NOR637" s="6"/>
      <c r="NOS637" s="6"/>
      <c r="NOT637" s="6"/>
      <c r="NOU637" s="6"/>
      <c r="NOV637" s="6"/>
      <c r="NOW637" s="6"/>
      <c r="NOX637" s="6"/>
      <c r="NOY637" s="6"/>
      <c r="NOZ637" s="6"/>
      <c r="NPA637" s="6"/>
      <c r="NPB637" s="6"/>
      <c r="NPC637" s="6"/>
      <c r="NPD637" s="6"/>
      <c r="NPE637" s="6"/>
      <c r="NPF637" s="6"/>
      <c r="NPG637" s="6"/>
      <c r="NPH637" s="6"/>
      <c r="NPI637" s="6"/>
      <c r="NPJ637" s="6"/>
      <c r="NPK637" s="6"/>
      <c r="NPL637" s="6"/>
      <c r="NPM637" s="6"/>
      <c r="NPN637" s="6"/>
      <c r="NPO637" s="6"/>
      <c r="NPP637" s="6"/>
      <c r="NPQ637" s="6"/>
      <c r="NPR637" s="6"/>
      <c r="NPS637" s="6"/>
      <c r="NPT637" s="6"/>
      <c r="NPU637" s="6"/>
      <c r="NPV637" s="6"/>
      <c r="NPW637" s="6"/>
      <c r="NPX637" s="6"/>
      <c r="NPY637" s="6"/>
      <c r="NPZ637" s="6"/>
      <c r="NQA637" s="6"/>
      <c r="NQB637" s="6"/>
      <c r="NQC637" s="6"/>
      <c r="NQD637" s="6"/>
      <c r="NQE637" s="6"/>
      <c r="NQF637" s="6"/>
      <c r="NQG637" s="6"/>
      <c r="NQH637" s="6"/>
      <c r="NQI637" s="6"/>
      <c r="NQJ637" s="6"/>
      <c r="NQK637" s="6"/>
      <c r="NQL637" s="6"/>
      <c r="NQM637" s="6"/>
      <c r="NQN637" s="6"/>
      <c r="NQO637" s="6"/>
      <c r="NQP637" s="6"/>
      <c r="NQQ637" s="6"/>
      <c r="NQR637" s="6"/>
      <c r="NQS637" s="6"/>
      <c r="NQT637" s="6"/>
      <c r="NQU637" s="6"/>
      <c r="NQV637" s="6"/>
      <c r="NQW637" s="6"/>
      <c r="NQX637" s="6"/>
      <c r="NQY637" s="6"/>
      <c r="NQZ637" s="6"/>
      <c r="NRA637" s="6"/>
      <c r="NRB637" s="6"/>
      <c r="NRC637" s="6"/>
      <c r="NRD637" s="6"/>
      <c r="NRE637" s="6"/>
      <c r="NRF637" s="6"/>
      <c r="NRG637" s="6"/>
      <c r="NRH637" s="6"/>
      <c r="NRI637" s="6"/>
      <c r="NRJ637" s="6"/>
      <c r="NRK637" s="6"/>
      <c r="NRL637" s="6"/>
      <c r="NRM637" s="6"/>
      <c r="NRN637" s="6"/>
      <c r="NRO637" s="6"/>
      <c r="NRP637" s="6"/>
      <c r="NRQ637" s="6"/>
      <c r="NRR637" s="6"/>
      <c r="NRS637" s="6"/>
      <c r="NRT637" s="6"/>
      <c r="NRU637" s="6"/>
      <c r="NRV637" s="6"/>
      <c r="NRW637" s="6"/>
      <c r="NRX637" s="6"/>
      <c r="NRY637" s="6"/>
      <c r="NRZ637" s="6"/>
      <c r="NSA637" s="6"/>
      <c r="NSB637" s="6"/>
      <c r="NSC637" s="6"/>
      <c r="NSD637" s="6"/>
      <c r="NSE637" s="6"/>
      <c r="NSF637" s="6"/>
      <c r="NSG637" s="6"/>
      <c r="NSH637" s="6"/>
      <c r="NSI637" s="6"/>
      <c r="NSJ637" s="6"/>
      <c r="NSK637" s="6"/>
      <c r="NSL637" s="6"/>
      <c r="NSM637" s="6"/>
      <c r="NSN637" s="6"/>
      <c r="NSO637" s="6"/>
      <c r="NSP637" s="6"/>
      <c r="NSQ637" s="6"/>
      <c r="NSR637" s="6"/>
      <c r="NSS637" s="6"/>
      <c r="NST637" s="6"/>
      <c r="NSU637" s="6"/>
      <c r="NSV637" s="6"/>
      <c r="NSW637" s="6"/>
      <c r="NSX637" s="6"/>
      <c r="NSY637" s="6"/>
      <c r="NSZ637" s="6"/>
      <c r="NTA637" s="6"/>
      <c r="NTB637" s="6"/>
      <c r="NTC637" s="6"/>
      <c r="NTD637" s="6"/>
      <c r="NTE637" s="6"/>
      <c r="NTF637" s="6"/>
      <c r="NTG637" s="6"/>
      <c r="NTH637" s="6"/>
      <c r="NTI637" s="6"/>
      <c r="NTJ637" s="6"/>
      <c r="NTK637" s="6"/>
      <c r="NTL637" s="6"/>
      <c r="NTM637" s="6"/>
      <c r="NTN637" s="6"/>
      <c r="NTO637" s="6"/>
      <c r="NTP637" s="6"/>
      <c r="NTQ637" s="6"/>
      <c r="NTR637" s="6"/>
      <c r="NTS637" s="6"/>
      <c r="NTT637" s="6"/>
      <c r="NTU637" s="6"/>
      <c r="NTV637" s="6"/>
      <c r="NTW637" s="6"/>
      <c r="NTX637" s="6"/>
      <c r="NTY637" s="6"/>
      <c r="NTZ637" s="6"/>
      <c r="NUA637" s="6"/>
      <c r="NUB637" s="6"/>
      <c r="NUC637" s="6"/>
      <c r="NUD637" s="6"/>
      <c r="NUE637" s="6"/>
      <c r="NUF637" s="6"/>
      <c r="NUG637" s="6"/>
      <c r="NUH637" s="6"/>
      <c r="NUI637" s="6"/>
      <c r="NUJ637" s="6"/>
      <c r="NUK637" s="6"/>
      <c r="NUL637" s="6"/>
      <c r="NUM637" s="6"/>
      <c r="NUN637" s="6"/>
      <c r="NUO637" s="6"/>
      <c r="NUP637" s="6"/>
      <c r="NUQ637" s="6"/>
      <c r="NUR637" s="6"/>
      <c r="NUS637" s="6"/>
      <c r="NUT637" s="6"/>
      <c r="NUU637" s="6"/>
      <c r="NUV637" s="6"/>
      <c r="NUW637" s="6"/>
      <c r="NUX637" s="6"/>
      <c r="NUY637" s="6"/>
      <c r="NUZ637" s="6"/>
      <c r="NVA637" s="6"/>
      <c r="NVB637" s="6"/>
      <c r="NVC637" s="6"/>
      <c r="NVD637" s="6"/>
      <c r="NVE637" s="6"/>
      <c r="NVF637" s="6"/>
      <c r="NVG637" s="6"/>
      <c r="NVH637" s="6"/>
      <c r="NVI637" s="6"/>
      <c r="NVJ637" s="6"/>
      <c r="NVK637" s="6"/>
      <c r="NVL637" s="6"/>
      <c r="NVM637" s="6"/>
      <c r="NVN637" s="6"/>
      <c r="NVO637" s="6"/>
      <c r="NVP637" s="6"/>
      <c r="NVQ637" s="6"/>
      <c r="NVR637" s="6"/>
      <c r="NVS637" s="6"/>
      <c r="NVT637" s="6"/>
      <c r="NVU637" s="6"/>
      <c r="NVV637" s="6"/>
      <c r="NVW637" s="6"/>
      <c r="NVX637" s="6"/>
      <c r="NVY637" s="6"/>
      <c r="NVZ637" s="6"/>
      <c r="NWA637" s="6"/>
      <c r="NWB637" s="6"/>
      <c r="NWC637" s="6"/>
      <c r="NWD637" s="6"/>
      <c r="NWE637" s="6"/>
      <c r="NWF637" s="6"/>
      <c r="NWG637" s="6"/>
      <c r="NWH637" s="6"/>
      <c r="NWI637" s="6"/>
      <c r="NWJ637" s="6"/>
      <c r="NWK637" s="6"/>
      <c r="NWL637" s="6"/>
      <c r="NWM637" s="6"/>
      <c r="NWN637" s="6"/>
      <c r="NWO637" s="6"/>
      <c r="NWP637" s="6"/>
      <c r="NWQ637" s="6"/>
      <c r="NWR637" s="6"/>
      <c r="NWS637" s="6"/>
      <c r="NWT637" s="6"/>
      <c r="NWU637" s="6"/>
      <c r="NWV637" s="6"/>
      <c r="NWW637" s="6"/>
      <c r="NWX637" s="6"/>
      <c r="NWY637" s="6"/>
      <c r="NWZ637" s="6"/>
      <c r="NXA637" s="6"/>
      <c r="NXB637" s="6"/>
      <c r="NXC637" s="6"/>
      <c r="NXD637" s="6"/>
      <c r="NXE637" s="6"/>
      <c r="NXF637" s="6"/>
      <c r="NXG637" s="6"/>
      <c r="NXH637" s="6"/>
      <c r="NXI637" s="6"/>
      <c r="NXJ637" s="6"/>
      <c r="NXK637" s="6"/>
      <c r="NXL637" s="6"/>
      <c r="NXM637" s="6"/>
      <c r="NXN637" s="6"/>
      <c r="NXO637" s="6"/>
      <c r="NXP637" s="6"/>
      <c r="NXQ637" s="6"/>
      <c r="NXR637" s="6"/>
      <c r="NXS637" s="6"/>
      <c r="NXT637" s="6"/>
      <c r="NXU637" s="6"/>
      <c r="NXV637" s="6"/>
      <c r="NXW637" s="6"/>
      <c r="NXX637" s="6"/>
      <c r="NXY637" s="6"/>
      <c r="NXZ637" s="6"/>
      <c r="NYA637" s="6"/>
      <c r="NYB637" s="6"/>
      <c r="NYC637" s="6"/>
      <c r="NYD637" s="6"/>
      <c r="NYE637" s="6"/>
      <c r="NYF637" s="6"/>
      <c r="NYG637" s="6"/>
      <c r="NYH637" s="6"/>
      <c r="NYI637" s="6"/>
      <c r="NYJ637" s="6"/>
      <c r="NYK637" s="6"/>
      <c r="NYL637" s="6"/>
      <c r="NYM637" s="6"/>
      <c r="NYN637" s="6"/>
      <c r="NYO637" s="6"/>
      <c r="NYP637" s="6"/>
      <c r="NYQ637" s="6"/>
      <c r="NYR637" s="6"/>
      <c r="NYS637" s="6"/>
      <c r="NYT637" s="6"/>
      <c r="NYU637" s="6"/>
      <c r="NYV637" s="6"/>
      <c r="NYW637" s="6"/>
      <c r="NYX637" s="6"/>
      <c r="NYY637" s="6"/>
      <c r="NYZ637" s="6"/>
      <c r="NZA637" s="6"/>
      <c r="NZB637" s="6"/>
      <c r="NZC637" s="6"/>
      <c r="NZD637" s="6"/>
      <c r="NZE637" s="6"/>
      <c r="NZF637" s="6"/>
      <c r="NZG637" s="6"/>
      <c r="NZH637" s="6"/>
      <c r="NZI637" s="6"/>
      <c r="NZJ637" s="6"/>
      <c r="NZK637" s="6"/>
      <c r="NZL637" s="6"/>
      <c r="NZM637" s="6"/>
      <c r="NZN637" s="6"/>
      <c r="NZO637" s="6"/>
      <c r="NZP637" s="6"/>
      <c r="NZQ637" s="6"/>
      <c r="NZR637" s="6"/>
      <c r="NZS637" s="6"/>
      <c r="NZT637" s="6"/>
      <c r="NZU637" s="6"/>
      <c r="NZV637" s="6"/>
      <c r="NZW637" s="6"/>
      <c r="NZX637" s="6"/>
      <c r="NZY637" s="6"/>
      <c r="NZZ637" s="6"/>
      <c r="OAA637" s="6"/>
      <c r="OAB637" s="6"/>
      <c r="OAC637" s="6"/>
      <c r="OAD637" s="6"/>
      <c r="OAE637" s="6"/>
      <c r="OAF637" s="6"/>
      <c r="OAG637" s="6"/>
      <c r="OAH637" s="6"/>
      <c r="OAI637" s="6"/>
      <c r="OAJ637" s="6"/>
      <c r="OAK637" s="6"/>
      <c r="OAL637" s="6"/>
      <c r="OAM637" s="6"/>
      <c r="OAN637" s="6"/>
      <c r="OAO637" s="6"/>
      <c r="OAP637" s="6"/>
      <c r="OAQ637" s="6"/>
      <c r="OAR637" s="6"/>
      <c r="OAS637" s="6"/>
      <c r="OAT637" s="6"/>
      <c r="OAU637" s="6"/>
      <c r="OAV637" s="6"/>
      <c r="OAW637" s="6"/>
      <c r="OAX637" s="6"/>
      <c r="OAY637" s="6"/>
      <c r="OAZ637" s="6"/>
      <c r="OBA637" s="6"/>
      <c r="OBB637" s="6"/>
      <c r="OBC637" s="6"/>
      <c r="OBD637" s="6"/>
      <c r="OBE637" s="6"/>
      <c r="OBF637" s="6"/>
      <c r="OBG637" s="6"/>
      <c r="OBH637" s="6"/>
      <c r="OBI637" s="6"/>
      <c r="OBJ637" s="6"/>
      <c r="OBK637" s="6"/>
      <c r="OBL637" s="6"/>
      <c r="OBM637" s="6"/>
      <c r="OBN637" s="6"/>
      <c r="OBO637" s="6"/>
      <c r="OBP637" s="6"/>
      <c r="OBQ637" s="6"/>
      <c r="OBR637" s="6"/>
      <c r="OBS637" s="6"/>
      <c r="OBT637" s="6"/>
      <c r="OBU637" s="6"/>
      <c r="OBV637" s="6"/>
      <c r="OBW637" s="6"/>
      <c r="OBX637" s="6"/>
      <c r="OBY637" s="6"/>
      <c r="OBZ637" s="6"/>
      <c r="OCA637" s="6"/>
      <c r="OCB637" s="6"/>
      <c r="OCC637" s="6"/>
      <c r="OCD637" s="6"/>
      <c r="OCE637" s="6"/>
      <c r="OCF637" s="6"/>
      <c r="OCG637" s="6"/>
      <c r="OCH637" s="6"/>
      <c r="OCI637" s="6"/>
      <c r="OCJ637" s="6"/>
      <c r="OCK637" s="6"/>
      <c r="OCL637" s="6"/>
      <c r="OCM637" s="6"/>
      <c r="OCN637" s="6"/>
      <c r="OCO637" s="6"/>
      <c r="OCP637" s="6"/>
      <c r="OCQ637" s="6"/>
      <c r="OCR637" s="6"/>
      <c r="OCS637" s="6"/>
      <c r="OCT637" s="6"/>
      <c r="OCU637" s="6"/>
      <c r="OCV637" s="6"/>
      <c r="OCW637" s="6"/>
      <c r="OCX637" s="6"/>
      <c r="OCY637" s="6"/>
      <c r="OCZ637" s="6"/>
      <c r="ODA637" s="6"/>
      <c r="ODB637" s="6"/>
      <c r="ODC637" s="6"/>
      <c r="ODD637" s="6"/>
      <c r="ODE637" s="6"/>
      <c r="ODF637" s="6"/>
      <c r="ODG637" s="6"/>
      <c r="ODH637" s="6"/>
      <c r="ODI637" s="6"/>
      <c r="ODJ637" s="6"/>
      <c r="ODK637" s="6"/>
      <c r="ODL637" s="6"/>
      <c r="ODM637" s="6"/>
      <c r="ODN637" s="6"/>
      <c r="ODO637" s="6"/>
      <c r="ODP637" s="6"/>
      <c r="ODQ637" s="6"/>
      <c r="ODR637" s="6"/>
      <c r="ODS637" s="6"/>
      <c r="ODT637" s="6"/>
      <c r="ODU637" s="6"/>
      <c r="ODV637" s="6"/>
      <c r="ODW637" s="6"/>
      <c r="ODX637" s="6"/>
      <c r="ODY637" s="6"/>
      <c r="ODZ637" s="6"/>
      <c r="OEA637" s="6"/>
      <c r="OEB637" s="6"/>
      <c r="OEC637" s="6"/>
      <c r="OED637" s="6"/>
      <c r="OEE637" s="6"/>
      <c r="OEF637" s="6"/>
      <c r="OEG637" s="6"/>
      <c r="OEH637" s="6"/>
      <c r="OEI637" s="6"/>
      <c r="OEJ637" s="6"/>
      <c r="OEK637" s="6"/>
      <c r="OEL637" s="6"/>
      <c r="OEM637" s="6"/>
      <c r="OEN637" s="6"/>
      <c r="OEO637" s="6"/>
      <c r="OEP637" s="6"/>
      <c r="OEQ637" s="6"/>
      <c r="OER637" s="6"/>
      <c r="OES637" s="6"/>
      <c r="OET637" s="6"/>
      <c r="OEU637" s="6"/>
      <c r="OEV637" s="6"/>
      <c r="OEW637" s="6"/>
      <c r="OEX637" s="6"/>
      <c r="OEY637" s="6"/>
      <c r="OEZ637" s="6"/>
      <c r="OFA637" s="6"/>
      <c r="OFB637" s="6"/>
      <c r="OFC637" s="6"/>
      <c r="OFD637" s="6"/>
      <c r="OFE637" s="6"/>
      <c r="OFF637" s="6"/>
      <c r="OFG637" s="6"/>
      <c r="OFH637" s="6"/>
      <c r="OFI637" s="6"/>
      <c r="OFJ637" s="6"/>
      <c r="OFK637" s="6"/>
      <c r="OFL637" s="6"/>
      <c r="OFM637" s="6"/>
      <c r="OFN637" s="6"/>
      <c r="OFO637" s="6"/>
      <c r="OFP637" s="6"/>
      <c r="OFQ637" s="6"/>
      <c r="OFR637" s="6"/>
      <c r="OFS637" s="6"/>
      <c r="OFT637" s="6"/>
      <c r="OFU637" s="6"/>
      <c r="OFV637" s="6"/>
      <c r="OFW637" s="6"/>
      <c r="OFX637" s="6"/>
      <c r="OFY637" s="6"/>
      <c r="OFZ637" s="6"/>
      <c r="OGA637" s="6"/>
      <c r="OGB637" s="6"/>
      <c r="OGC637" s="6"/>
      <c r="OGD637" s="6"/>
      <c r="OGE637" s="6"/>
      <c r="OGF637" s="6"/>
      <c r="OGG637" s="6"/>
      <c r="OGH637" s="6"/>
      <c r="OGI637" s="6"/>
      <c r="OGJ637" s="6"/>
      <c r="OGK637" s="6"/>
      <c r="OGL637" s="6"/>
      <c r="OGM637" s="6"/>
      <c r="OGN637" s="6"/>
      <c r="OGO637" s="6"/>
      <c r="OGP637" s="6"/>
      <c r="OGQ637" s="6"/>
      <c r="OGR637" s="6"/>
      <c r="OGS637" s="6"/>
      <c r="OGT637" s="6"/>
      <c r="OGU637" s="6"/>
      <c r="OGV637" s="6"/>
      <c r="OGW637" s="6"/>
      <c r="OGX637" s="6"/>
      <c r="OGY637" s="6"/>
      <c r="OGZ637" s="6"/>
      <c r="OHA637" s="6"/>
      <c r="OHB637" s="6"/>
      <c r="OHC637" s="6"/>
      <c r="OHD637" s="6"/>
      <c r="OHE637" s="6"/>
      <c r="OHF637" s="6"/>
      <c r="OHG637" s="6"/>
      <c r="OHH637" s="6"/>
      <c r="OHI637" s="6"/>
      <c r="OHJ637" s="6"/>
      <c r="OHK637" s="6"/>
      <c r="OHL637" s="6"/>
      <c r="OHM637" s="6"/>
      <c r="OHN637" s="6"/>
      <c r="OHO637" s="6"/>
      <c r="OHP637" s="6"/>
      <c r="OHQ637" s="6"/>
      <c r="OHR637" s="6"/>
      <c r="OHS637" s="6"/>
      <c r="OHT637" s="6"/>
      <c r="OHU637" s="6"/>
      <c r="OHV637" s="6"/>
      <c r="OHW637" s="6"/>
      <c r="OHX637" s="6"/>
      <c r="OHY637" s="6"/>
      <c r="OHZ637" s="6"/>
      <c r="OIA637" s="6"/>
      <c r="OIB637" s="6"/>
      <c r="OIC637" s="6"/>
      <c r="OID637" s="6"/>
      <c r="OIE637" s="6"/>
      <c r="OIF637" s="6"/>
      <c r="OIG637" s="6"/>
      <c r="OIH637" s="6"/>
      <c r="OII637" s="6"/>
      <c r="OIJ637" s="6"/>
      <c r="OIK637" s="6"/>
      <c r="OIL637" s="6"/>
      <c r="OIM637" s="6"/>
      <c r="OIN637" s="6"/>
      <c r="OIO637" s="6"/>
      <c r="OIP637" s="6"/>
      <c r="OIQ637" s="6"/>
      <c r="OIR637" s="6"/>
      <c r="OIS637" s="6"/>
      <c r="OIT637" s="6"/>
      <c r="OIU637" s="6"/>
      <c r="OIV637" s="6"/>
      <c r="OIW637" s="6"/>
      <c r="OIX637" s="6"/>
      <c r="OIY637" s="6"/>
      <c r="OIZ637" s="6"/>
      <c r="OJA637" s="6"/>
      <c r="OJB637" s="6"/>
      <c r="OJC637" s="6"/>
      <c r="OJD637" s="6"/>
      <c r="OJE637" s="6"/>
      <c r="OJF637" s="6"/>
      <c r="OJG637" s="6"/>
      <c r="OJH637" s="6"/>
      <c r="OJI637" s="6"/>
      <c r="OJJ637" s="6"/>
      <c r="OJK637" s="6"/>
      <c r="OJL637" s="6"/>
      <c r="OJM637" s="6"/>
      <c r="OJN637" s="6"/>
      <c r="OJO637" s="6"/>
      <c r="OJP637" s="6"/>
      <c r="OJQ637" s="6"/>
      <c r="OJR637" s="6"/>
      <c r="OJS637" s="6"/>
      <c r="OJT637" s="6"/>
      <c r="OJU637" s="6"/>
      <c r="OJV637" s="6"/>
      <c r="OJW637" s="6"/>
      <c r="OJX637" s="6"/>
      <c r="OJY637" s="6"/>
      <c r="OJZ637" s="6"/>
      <c r="OKA637" s="6"/>
      <c r="OKB637" s="6"/>
      <c r="OKC637" s="6"/>
      <c r="OKD637" s="6"/>
      <c r="OKE637" s="6"/>
      <c r="OKF637" s="6"/>
      <c r="OKG637" s="6"/>
      <c r="OKH637" s="6"/>
      <c r="OKI637" s="6"/>
      <c r="OKJ637" s="6"/>
      <c r="OKK637" s="6"/>
      <c r="OKL637" s="6"/>
      <c r="OKM637" s="6"/>
      <c r="OKN637" s="6"/>
      <c r="OKO637" s="6"/>
      <c r="OKP637" s="6"/>
      <c r="OKQ637" s="6"/>
      <c r="OKR637" s="6"/>
      <c r="OKS637" s="6"/>
      <c r="OKT637" s="6"/>
      <c r="OKU637" s="6"/>
      <c r="OKV637" s="6"/>
      <c r="OKW637" s="6"/>
      <c r="OKX637" s="6"/>
      <c r="OKY637" s="6"/>
      <c r="OKZ637" s="6"/>
      <c r="OLA637" s="6"/>
      <c r="OLB637" s="6"/>
      <c r="OLC637" s="6"/>
      <c r="OLD637" s="6"/>
      <c r="OLE637" s="6"/>
      <c r="OLF637" s="6"/>
      <c r="OLG637" s="6"/>
      <c r="OLH637" s="6"/>
      <c r="OLI637" s="6"/>
      <c r="OLJ637" s="6"/>
      <c r="OLK637" s="6"/>
      <c r="OLL637" s="6"/>
      <c r="OLM637" s="6"/>
      <c r="OLN637" s="6"/>
      <c r="OLO637" s="6"/>
      <c r="OLP637" s="6"/>
      <c r="OLQ637" s="6"/>
      <c r="OLR637" s="6"/>
      <c r="OLS637" s="6"/>
      <c r="OLT637" s="6"/>
      <c r="OLU637" s="6"/>
      <c r="OLV637" s="6"/>
      <c r="OLW637" s="6"/>
      <c r="OLX637" s="6"/>
      <c r="OLY637" s="6"/>
      <c r="OLZ637" s="6"/>
      <c r="OMA637" s="6"/>
      <c r="OMB637" s="6"/>
      <c r="OMC637" s="6"/>
      <c r="OMD637" s="6"/>
      <c r="OME637" s="6"/>
      <c r="OMF637" s="6"/>
      <c r="OMG637" s="6"/>
      <c r="OMH637" s="6"/>
      <c r="OMI637" s="6"/>
      <c r="OMJ637" s="6"/>
      <c r="OMK637" s="6"/>
      <c r="OML637" s="6"/>
      <c r="OMM637" s="6"/>
      <c r="OMN637" s="6"/>
      <c r="OMO637" s="6"/>
      <c r="OMP637" s="6"/>
      <c r="OMQ637" s="6"/>
      <c r="OMR637" s="6"/>
      <c r="OMS637" s="6"/>
      <c r="OMT637" s="6"/>
      <c r="OMU637" s="6"/>
      <c r="OMV637" s="6"/>
      <c r="OMW637" s="6"/>
      <c r="OMX637" s="6"/>
      <c r="OMY637" s="6"/>
      <c r="OMZ637" s="6"/>
      <c r="ONA637" s="6"/>
      <c r="ONB637" s="6"/>
      <c r="ONC637" s="6"/>
      <c r="OND637" s="6"/>
      <c r="ONE637" s="6"/>
      <c r="ONF637" s="6"/>
      <c r="ONG637" s="6"/>
      <c r="ONH637" s="6"/>
      <c r="ONI637" s="6"/>
      <c r="ONJ637" s="6"/>
      <c r="ONK637" s="6"/>
      <c r="ONL637" s="6"/>
      <c r="ONM637" s="6"/>
      <c r="ONN637" s="6"/>
      <c r="ONO637" s="6"/>
      <c r="ONP637" s="6"/>
      <c r="ONQ637" s="6"/>
      <c r="ONR637" s="6"/>
      <c r="ONS637" s="6"/>
      <c r="ONT637" s="6"/>
      <c r="ONU637" s="6"/>
      <c r="ONV637" s="6"/>
      <c r="ONW637" s="6"/>
      <c r="ONX637" s="6"/>
      <c r="ONY637" s="6"/>
      <c r="ONZ637" s="6"/>
      <c r="OOA637" s="6"/>
      <c r="OOB637" s="6"/>
      <c r="OOC637" s="6"/>
      <c r="OOD637" s="6"/>
      <c r="OOE637" s="6"/>
      <c r="OOF637" s="6"/>
      <c r="OOG637" s="6"/>
      <c r="OOH637" s="6"/>
      <c r="OOI637" s="6"/>
      <c r="OOJ637" s="6"/>
      <c r="OOK637" s="6"/>
      <c r="OOL637" s="6"/>
      <c r="OOM637" s="6"/>
      <c r="OON637" s="6"/>
      <c r="OOO637" s="6"/>
      <c r="OOP637" s="6"/>
      <c r="OOQ637" s="6"/>
      <c r="OOR637" s="6"/>
      <c r="OOS637" s="6"/>
      <c r="OOT637" s="6"/>
      <c r="OOU637" s="6"/>
      <c r="OOV637" s="6"/>
      <c r="OOW637" s="6"/>
      <c r="OOX637" s="6"/>
      <c r="OOY637" s="6"/>
      <c r="OOZ637" s="6"/>
      <c r="OPA637" s="6"/>
      <c r="OPB637" s="6"/>
      <c r="OPC637" s="6"/>
      <c r="OPD637" s="6"/>
      <c r="OPE637" s="6"/>
      <c r="OPF637" s="6"/>
      <c r="OPG637" s="6"/>
      <c r="OPH637" s="6"/>
      <c r="OPI637" s="6"/>
      <c r="OPJ637" s="6"/>
      <c r="OPK637" s="6"/>
      <c r="OPL637" s="6"/>
      <c r="OPM637" s="6"/>
      <c r="OPN637" s="6"/>
      <c r="OPO637" s="6"/>
      <c r="OPP637" s="6"/>
      <c r="OPQ637" s="6"/>
      <c r="OPR637" s="6"/>
      <c r="OPS637" s="6"/>
      <c r="OPT637" s="6"/>
      <c r="OPU637" s="6"/>
      <c r="OPV637" s="6"/>
      <c r="OPW637" s="6"/>
      <c r="OPX637" s="6"/>
      <c r="OPY637" s="6"/>
      <c r="OPZ637" s="6"/>
      <c r="OQA637" s="6"/>
      <c r="OQB637" s="6"/>
      <c r="OQC637" s="6"/>
      <c r="OQD637" s="6"/>
      <c r="OQE637" s="6"/>
      <c r="OQF637" s="6"/>
      <c r="OQG637" s="6"/>
      <c r="OQH637" s="6"/>
      <c r="OQI637" s="6"/>
      <c r="OQJ637" s="6"/>
      <c r="OQK637" s="6"/>
      <c r="OQL637" s="6"/>
      <c r="OQM637" s="6"/>
      <c r="OQN637" s="6"/>
      <c r="OQO637" s="6"/>
      <c r="OQP637" s="6"/>
      <c r="OQQ637" s="6"/>
      <c r="OQR637" s="6"/>
      <c r="OQS637" s="6"/>
      <c r="OQT637" s="6"/>
      <c r="OQU637" s="6"/>
      <c r="OQV637" s="6"/>
      <c r="OQW637" s="6"/>
      <c r="OQX637" s="6"/>
      <c r="OQY637" s="6"/>
      <c r="OQZ637" s="6"/>
      <c r="ORA637" s="6"/>
      <c r="ORB637" s="6"/>
      <c r="ORC637" s="6"/>
      <c r="ORD637" s="6"/>
      <c r="ORE637" s="6"/>
      <c r="ORF637" s="6"/>
      <c r="ORG637" s="6"/>
      <c r="ORH637" s="6"/>
      <c r="ORI637" s="6"/>
      <c r="ORJ637" s="6"/>
      <c r="ORK637" s="6"/>
      <c r="ORL637" s="6"/>
      <c r="ORM637" s="6"/>
      <c r="ORN637" s="6"/>
      <c r="ORO637" s="6"/>
      <c r="ORP637" s="6"/>
      <c r="ORQ637" s="6"/>
      <c r="ORR637" s="6"/>
      <c r="ORS637" s="6"/>
      <c r="ORT637" s="6"/>
      <c r="ORU637" s="6"/>
      <c r="ORV637" s="6"/>
      <c r="ORW637" s="6"/>
      <c r="ORX637" s="6"/>
      <c r="ORY637" s="6"/>
      <c r="ORZ637" s="6"/>
      <c r="OSA637" s="6"/>
      <c r="OSB637" s="6"/>
      <c r="OSC637" s="6"/>
      <c r="OSD637" s="6"/>
      <c r="OSE637" s="6"/>
      <c r="OSF637" s="6"/>
      <c r="OSG637" s="6"/>
      <c r="OSH637" s="6"/>
      <c r="OSI637" s="6"/>
      <c r="OSJ637" s="6"/>
      <c r="OSK637" s="6"/>
      <c r="OSL637" s="6"/>
      <c r="OSM637" s="6"/>
      <c r="OSN637" s="6"/>
      <c r="OSO637" s="6"/>
      <c r="OSP637" s="6"/>
      <c r="OSQ637" s="6"/>
      <c r="OSR637" s="6"/>
      <c r="OSS637" s="6"/>
      <c r="OST637" s="6"/>
      <c r="OSU637" s="6"/>
      <c r="OSV637" s="6"/>
      <c r="OSW637" s="6"/>
      <c r="OSX637" s="6"/>
      <c r="OSY637" s="6"/>
      <c r="OSZ637" s="6"/>
      <c r="OTA637" s="6"/>
      <c r="OTB637" s="6"/>
      <c r="OTC637" s="6"/>
      <c r="OTD637" s="6"/>
      <c r="OTE637" s="6"/>
      <c r="OTF637" s="6"/>
      <c r="OTG637" s="6"/>
      <c r="OTH637" s="6"/>
      <c r="OTI637" s="6"/>
      <c r="OTJ637" s="6"/>
      <c r="OTK637" s="6"/>
      <c r="OTL637" s="6"/>
      <c r="OTM637" s="6"/>
      <c r="OTN637" s="6"/>
      <c r="OTO637" s="6"/>
      <c r="OTP637" s="6"/>
      <c r="OTQ637" s="6"/>
      <c r="OTR637" s="6"/>
      <c r="OTS637" s="6"/>
      <c r="OTT637" s="6"/>
      <c r="OTU637" s="6"/>
      <c r="OTV637" s="6"/>
      <c r="OTW637" s="6"/>
      <c r="OTX637" s="6"/>
      <c r="OTY637" s="6"/>
      <c r="OTZ637" s="6"/>
      <c r="OUA637" s="6"/>
      <c r="OUB637" s="6"/>
      <c r="OUC637" s="6"/>
      <c r="OUD637" s="6"/>
      <c r="OUE637" s="6"/>
      <c r="OUF637" s="6"/>
      <c r="OUG637" s="6"/>
      <c r="OUH637" s="6"/>
      <c r="OUI637" s="6"/>
      <c r="OUJ637" s="6"/>
      <c r="OUK637" s="6"/>
      <c r="OUL637" s="6"/>
      <c r="OUM637" s="6"/>
      <c r="OUN637" s="6"/>
      <c r="OUO637" s="6"/>
      <c r="OUP637" s="6"/>
      <c r="OUQ637" s="6"/>
      <c r="OUR637" s="6"/>
      <c r="OUS637" s="6"/>
      <c r="OUT637" s="6"/>
      <c r="OUU637" s="6"/>
      <c r="OUV637" s="6"/>
      <c r="OUW637" s="6"/>
      <c r="OUX637" s="6"/>
      <c r="OUY637" s="6"/>
      <c r="OUZ637" s="6"/>
      <c r="OVA637" s="6"/>
      <c r="OVB637" s="6"/>
      <c r="OVC637" s="6"/>
      <c r="OVD637" s="6"/>
      <c r="OVE637" s="6"/>
      <c r="OVF637" s="6"/>
      <c r="OVG637" s="6"/>
      <c r="OVH637" s="6"/>
      <c r="OVI637" s="6"/>
      <c r="OVJ637" s="6"/>
      <c r="OVK637" s="6"/>
      <c r="OVL637" s="6"/>
      <c r="OVM637" s="6"/>
      <c r="OVN637" s="6"/>
      <c r="OVO637" s="6"/>
      <c r="OVP637" s="6"/>
      <c r="OVQ637" s="6"/>
      <c r="OVR637" s="6"/>
      <c r="OVS637" s="6"/>
      <c r="OVT637" s="6"/>
      <c r="OVU637" s="6"/>
      <c r="OVV637" s="6"/>
      <c r="OVW637" s="6"/>
      <c r="OVX637" s="6"/>
      <c r="OVY637" s="6"/>
      <c r="OVZ637" s="6"/>
      <c r="OWA637" s="6"/>
      <c r="OWB637" s="6"/>
      <c r="OWC637" s="6"/>
      <c r="OWD637" s="6"/>
      <c r="OWE637" s="6"/>
      <c r="OWF637" s="6"/>
      <c r="OWG637" s="6"/>
      <c r="OWH637" s="6"/>
      <c r="OWI637" s="6"/>
      <c r="OWJ637" s="6"/>
      <c r="OWK637" s="6"/>
      <c r="OWL637" s="6"/>
      <c r="OWM637" s="6"/>
      <c r="OWN637" s="6"/>
      <c r="OWO637" s="6"/>
      <c r="OWP637" s="6"/>
      <c r="OWQ637" s="6"/>
      <c r="OWR637" s="6"/>
      <c r="OWS637" s="6"/>
      <c r="OWT637" s="6"/>
      <c r="OWU637" s="6"/>
      <c r="OWV637" s="6"/>
      <c r="OWW637" s="6"/>
      <c r="OWX637" s="6"/>
      <c r="OWY637" s="6"/>
      <c r="OWZ637" s="6"/>
      <c r="OXA637" s="6"/>
      <c r="OXB637" s="6"/>
      <c r="OXC637" s="6"/>
      <c r="OXD637" s="6"/>
      <c r="OXE637" s="6"/>
      <c r="OXF637" s="6"/>
      <c r="OXG637" s="6"/>
      <c r="OXH637" s="6"/>
      <c r="OXI637" s="6"/>
      <c r="OXJ637" s="6"/>
      <c r="OXK637" s="6"/>
      <c r="OXL637" s="6"/>
      <c r="OXM637" s="6"/>
      <c r="OXN637" s="6"/>
      <c r="OXO637" s="6"/>
      <c r="OXP637" s="6"/>
      <c r="OXQ637" s="6"/>
      <c r="OXR637" s="6"/>
      <c r="OXS637" s="6"/>
      <c r="OXT637" s="6"/>
      <c r="OXU637" s="6"/>
      <c r="OXV637" s="6"/>
      <c r="OXW637" s="6"/>
      <c r="OXX637" s="6"/>
      <c r="OXY637" s="6"/>
      <c r="OXZ637" s="6"/>
      <c r="OYA637" s="6"/>
      <c r="OYB637" s="6"/>
      <c r="OYC637" s="6"/>
      <c r="OYD637" s="6"/>
      <c r="OYE637" s="6"/>
      <c r="OYF637" s="6"/>
      <c r="OYG637" s="6"/>
      <c r="OYH637" s="6"/>
      <c r="OYI637" s="6"/>
      <c r="OYJ637" s="6"/>
      <c r="OYK637" s="6"/>
      <c r="OYL637" s="6"/>
      <c r="OYM637" s="6"/>
      <c r="OYN637" s="6"/>
      <c r="OYO637" s="6"/>
      <c r="OYP637" s="6"/>
      <c r="OYQ637" s="6"/>
      <c r="OYR637" s="6"/>
      <c r="OYS637" s="6"/>
      <c r="OYT637" s="6"/>
      <c r="OYU637" s="6"/>
      <c r="OYV637" s="6"/>
      <c r="OYW637" s="6"/>
      <c r="OYX637" s="6"/>
      <c r="OYY637" s="6"/>
      <c r="OYZ637" s="6"/>
      <c r="OZA637" s="6"/>
      <c r="OZB637" s="6"/>
      <c r="OZC637" s="6"/>
      <c r="OZD637" s="6"/>
      <c r="OZE637" s="6"/>
      <c r="OZF637" s="6"/>
      <c r="OZG637" s="6"/>
      <c r="OZH637" s="6"/>
      <c r="OZI637" s="6"/>
      <c r="OZJ637" s="6"/>
      <c r="OZK637" s="6"/>
      <c r="OZL637" s="6"/>
      <c r="OZM637" s="6"/>
      <c r="OZN637" s="6"/>
      <c r="OZO637" s="6"/>
      <c r="OZP637" s="6"/>
      <c r="OZQ637" s="6"/>
      <c r="OZR637" s="6"/>
      <c r="OZS637" s="6"/>
      <c r="OZT637" s="6"/>
      <c r="OZU637" s="6"/>
      <c r="OZV637" s="6"/>
      <c r="OZW637" s="6"/>
      <c r="OZX637" s="6"/>
      <c r="OZY637" s="6"/>
      <c r="OZZ637" s="6"/>
      <c r="PAA637" s="6"/>
      <c r="PAB637" s="6"/>
      <c r="PAC637" s="6"/>
      <c r="PAD637" s="6"/>
      <c r="PAE637" s="6"/>
      <c r="PAF637" s="6"/>
      <c r="PAG637" s="6"/>
      <c r="PAH637" s="6"/>
      <c r="PAI637" s="6"/>
      <c r="PAJ637" s="6"/>
      <c r="PAK637" s="6"/>
      <c r="PAL637" s="6"/>
      <c r="PAM637" s="6"/>
      <c r="PAN637" s="6"/>
      <c r="PAO637" s="6"/>
      <c r="PAP637" s="6"/>
      <c r="PAQ637" s="6"/>
      <c r="PAR637" s="6"/>
      <c r="PAS637" s="6"/>
      <c r="PAT637" s="6"/>
      <c r="PAU637" s="6"/>
      <c r="PAV637" s="6"/>
      <c r="PAW637" s="6"/>
      <c r="PAX637" s="6"/>
      <c r="PAY637" s="6"/>
      <c r="PAZ637" s="6"/>
      <c r="PBA637" s="6"/>
      <c r="PBB637" s="6"/>
      <c r="PBC637" s="6"/>
      <c r="PBD637" s="6"/>
      <c r="PBE637" s="6"/>
      <c r="PBF637" s="6"/>
      <c r="PBG637" s="6"/>
      <c r="PBH637" s="6"/>
      <c r="PBI637" s="6"/>
      <c r="PBJ637" s="6"/>
      <c r="PBK637" s="6"/>
      <c r="PBL637" s="6"/>
      <c r="PBM637" s="6"/>
      <c r="PBN637" s="6"/>
      <c r="PBO637" s="6"/>
      <c r="PBP637" s="6"/>
      <c r="PBQ637" s="6"/>
      <c r="PBR637" s="6"/>
      <c r="PBS637" s="6"/>
      <c r="PBT637" s="6"/>
      <c r="PBU637" s="6"/>
      <c r="PBV637" s="6"/>
      <c r="PBW637" s="6"/>
      <c r="PBX637" s="6"/>
      <c r="PBY637" s="6"/>
      <c r="PBZ637" s="6"/>
      <c r="PCA637" s="6"/>
      <c r="PCB637" s="6"/>
      <c r="PCC637" s="6"/>
      <c r="PCD637" s="6"/>
      <c r="PCE637" s="6"/>
      <c r="PCF637" s="6"/>
      <c r="PCG637" s="6"/>
      <c r="PCH637" s="6"/>
      <c r="PCI637" s="6"/>
      <c r="PCJ637" s="6"/>
      <c r="PCK637" s="6"/>
      <c r="PCL637" s="6"/>
      <c r="PCM637" s="6"/>
      <c r="PCN637" s="6"/>
      <c r="PCO637" s="6"/>
      <c r="PCP637" s="6"/>
      <c r="PCQ637" s="6"/>
      <c r="PCR637" s="6"/>
      <c r="PCS637" s="6"/>
      <c r="PCT637" s="6"/>
      <c r="PCU637" s="6"/>
      <c r="PCV637" s="6"/>
      <c r="PCW637" s="6"/>
      <c r="PCX637" s="6"/>
      <c r="PCY637" s="6"/>
      <c r="PCZ637" s="6"/>
      <c r="PDA637" s="6"/>
      <c r="PDB637" s="6"/>
      <c r="PDC637" s="6"/>
      <c r="PDD637" s="6"/>
      <c r="PDE637" s="6"/>
      <c r="PDF637" s="6"/>
      <c r="PDG637" s="6"/>
      <c r="PDH637" s="6"/>
      <c r="PDI637" s="6"/>
      <c r="PDJ637" s="6"/>
      <c r="PDK637" s="6"/>
      <c r="PDL637" s="6"/>
      <c r="PDM637" s="6"/>
      <c r="PDN637" s="6"/>
      <c r="PDO637" s="6"/>
      <c r="PDP637" s="6"/>
      <c r="PDQ637" s="6"/>
      <c r="PDR637" s="6"/>
      <c r="PDS637" s="6"/>
      <c r="PDT637" s="6"/>
      <c r="PDU637" s="6"/>
      <c r="PDV637" s="6"/>
      <c r="PDW637" s="6"/>
      <c r="PDX637" s="6"/>
      <c r="PDY637" s="6"/>
      <c r="PDZ637" s="6"/>
      <c r="PEA637" s="6"/>
      <c r="PEB637" s="6"/>
      <c r="PEC637" s="6"/>
      <c r="PED637" s="6"/>
      <c r="PEE637" s="6"/>
      <c r="PEF637" s="6"/>
      <c r="PEG637" s="6"/>
      <c r="PEH637" s="6"/>
      <c r="PEI637" s="6"/>
      <c r="PEJ637" s="6"/>
      <c r="PEK637" s="6"/>
      <c r="PEL637" s="6"/>
      <c r="PEM637" s="6"/>
      <c r="PEN637" s="6"/>
      <c r="PEO637" s="6"/>
      <c r="PEP637" s="6"/>
      <c r="PEQ637" s="6"/>
      <c r="PER637" s="6"/>
      <c r="PES637" s="6"/>
      <c r="PET637" s="6"/>
      <c r="PEU637" s="6"/>
      <c r="PEV637" s="6"/>
      <c r="PEW637" s="6"/>
      <c r="PEX637" s="6"/>
      <c r="PEY637" s="6"/>
      <c r="PEZ637" s="6"/>
      <c r="PFA637" s="6"/>
      <c r="PFB637" s="6"/>
      <c r="PFC637" s="6"/>
      <c r="PFD637" s="6"/>
      <c r="PFE637" s="6"/>
      <c r="PFF637" s="6"/>
      <c r="PFG637" s="6"/>
      <c r="PFH637" s="6"/>
      <c r="PFI637" s="6"/>
      <c r="PFJ637" s="6"/>
      <c r="PFK637" s="6"/>
      <c r="PFL637" s="6"/>
      <c r="PFM637" s="6"/>
      <c r="PFN637" s="6"/>
      <c r="PFO637" s="6"/>
      <c r="PFP637" s="6"/>
      <c r="PFQ637" s="6"/>
      <c r="PFR637" s="6"/>
      <c r="PFS637" s="6"/>
      <c r="PFT637" s="6"/>
      <c r="PFU637" s="6"/>
      <c r="PFV637" s="6"/>
      <c r="PFW637" s="6"/>
      <c r="PFX637" s="6"/>
      <c r="PFY637" s="6"/>
      <c r="PFZ637" s="6"/>
      <c r="PGA637" s="6"/>
      <c r="PGB637" s="6"/>
      <c r="PGC637" s="6"/>
      <c r="PGD637" s="6"/>
      <c r="PGE637" s="6"/>
      <c r="PGF637" s="6"/>
      <c r="PGG637" s="6"/>
      <c r="PGH637" s="6"/>
      <c r="PGI637" s="6"/>
      <c r="PGJ637" s="6"/>
      <c r="PGK637" s="6"/>
      <c r="PGL637" s="6"/>
      <c r="PGM637" s="6"/>
      <c r="PGN637" s="6"/>
      <c r="PGO637" s="6"/>
      <c r="PGP637" s="6"/>
      <c r="PGQ637" s="6"/>
      <c r="PGR637" s="6"/>
      <c r="PGS637" s="6"/>
      <c r="PGT637" s="6"/>
      <c r="PGU637" s="6"/>
      <c r="PGV637" s="6"/>
      <c r="PGW637" s="6"/>
      <c r="PGX637" s="6"/>
      <c r="PGY637" s="6"/>
      <c r="PGZ637" s="6"/>
      <c r="PHA637" s="6"/>
      <c r="PHB637" s="6"/>
      <c r="PHC637" s="6"/>
      <c r="PHD637" s="6"/>
      <c r="PHE637" s="6"/>
      <c r="PHF637" s="6"/>
      <c r="PHG637" s="6"/>
      <c r="PHH637" s="6"/>
      <c r="PHI637" s="6"/>
      <c r="PHJ637" s="6"/>
      <c r="PHK637" s="6"/>
      <c r="PHL637" s="6"/>
      <c r="PHM637" s="6"/>
      <c r="PHN637" s="6"/>
      <c r="PHO637" s="6"/>
      <c r="PHP637" s="6"/>
      <c r="PHQ637" s="6"/>
      <c r="PHR637" s="6"/>
      <c r="PHS637" s="6"/>
      <c r="PHT637" s="6"/>
      <c r="PHU637" s="6"/>
      <c r="PHV637" s="6"/>
      <c r="PHW637" s="6"/>
      <c r="PHX637" s="6"/>
      <c r="PHY637" s="6"/>
      <c r="PHZ637" s="6"/>
      <c r="PIA637" s="6"/>
      <c r="PIB637" s="6"/>
      <c r="PIC637" s="6"/>
      <c r="PID637" s="6"/>
      <c r="PIE637" s="6"/>
      <c r="PIF637" s="6"/>
      <c r="PIG637" s="6"/>
      <c r="PIH637" s="6"/>
      <c r="PII637" s="6"/>
      <c r="PIJ637" s="6"/>
      <c r="PIK637" s="6"/>
      <c r="PIL637" s="6"/>
      <c r="PIM637" s="6"/>
      <c r="PIN637" s="6"/>
      <c r="PIO637" s="6"/>
      <c r="PIP637" s="6"/>
      <c r="PIQ637" s="6"/>
      <c r="PIR637" s="6"/>
      <c r="PIS637" s="6"/>
      <c r="PIT637" s="6"/>
      <c r="PIU637" s="6"/>
      <c r="PIV637" s="6"/>
      <c r="PIW637" s="6"/>
      <c r="PIX637" s="6"/>
      <c r="PIY637" s="6"/>
      <c r="PIZ637" s="6"/>
      <c r="PJA637" s="6"/>
      <c r="PJB637" s="6"/>
      <c r="PJC637" s="6"/>
      <c r="PJD637" s="6"/>
      <c r="PJE637" s="6"/>
      <c r="PJF637" s="6"/>
      <c r="PJG637" s="6"/>
      <c r="PJH637" s="6"/>
      <c r="PJI637" s="6"/>
      <c r="PJJ637" s="6"/>
      <c r="PJK637" s="6"/>
      <c r="PJL637" s="6"/>
      <c r="PJM637" s="6"/>
      <c r="PJN637" s="6"/>
      <c r="PJO637" s="6"/>
      <c r="PJP637" s="6"/>
      <c r="PJQ637" s="6"/>
      <c r="PJR637" s="6"/>
      <c r="PJS637" s="6"/>
      <c r="PJT637" s="6"/>
      <c r="PJU637" s="6"/>
      <c r="PJV637" s="6"/>
      <c r="PJW637" s="6"/>
      <c r="PJX637" s="6"/>
      <c r="PJY637" s="6"/>
      <c r="PJZ637" s="6"/>
      <c r="PKA637" s="6"/>
      <c r="PKB637" s="6"/>
      <c r="PKC637" s="6"/>
      <c r="PKD637" s="6"/>
      <c r="PKE637" s="6"/>
      <c r="PKF637" s="6"/>
      <c r="PKG637" s="6"/>
      <c r="PKH637" s="6"/>
      <c r="PKI637" s="6"/>
      <c r="PKJ637" s="6"/>
      <c r="PKK637" s="6"/>
      <c r="PKL637" s="6"/>
      <c r="PKM637" s="6"/>
      <c r="PKN637" s="6"/>
      <c r="PKO637" s="6"/>
      <c r="PKP637" s="6"/>
      <c r="PKQ637" s="6"/>
      <c r="PKR637" s="6"/>
      <c r="PKS637" s="6"/>
      <c r="PKT637" s="6"/>
      <c r="PKU637" s="6"/>
      <c r="PKV637" s="6"/>
      <c r="PKW637" s="6"/>
      <c r="PKX637" s="6"/>
      <c r="PKY637" s="6"/>
      <c r="PKZ637" s="6"/>
      <c r="PLA637" s="6"/>
      <c r="PLB637" s="6"/>
      <c r="PLC637" s="6"/>
      <c r="PLD637" s="6"/>
      <c r="PLE637" s="6"/>
      <c r="PLF637" s="6"/>
      <c r="PLG637" s="6"/>
      <c r="PLH637" s="6"/>
      <c r="PLI637" s="6"/>
      <c r="PLJ637" s="6"/>
      <c r="PLK637" s="6"/>
      <c r="PLL637" s="6"/>
      <c r="PLM637" s="6"/>
      <c r="PLN637" s="6"/>
      <c r="PLO637" s="6"/>
      <c r="PLP637" s="6"/>
      <c r="PLQ637" s="6"/>
      <c r="PLR637" s="6"/>
      <c r="PLS637" s="6"/>
      <c r="PLT637" s="6"/>
      <c r="PLU637" s="6"/>
      <c r="PLV637" s="6"/>
      <c r="PLW637" s="6"/>
      <c r="PLX637" s="6"/>
      <c r="PLY637" s="6"/>
      <c r="PLZ637" s="6"/>
      <c r="PMA637" s="6"/>
      <c r="PMB637" s="6"/>
      <c r="PMC637" s="6"/>
      <c r="PMD637" s="6"/>
      <c r="PME637" s="6"/>
      <c r="PMF637" s="6"/>
      <c r="PMG637" s="6"/>
      <c r="PMH637" s="6"/>
      <c r="PMI637" s="6"/>
      <c r="PMJ637" s="6"/>
      <c r="PMK637" s="6"/>
      <c r="PML637" s="6"/>
      <c r="PMM637" s="6"/>
      <c r="PMN637" s="6"/>
      <c r="PMO637" s="6"/>
      <c r="PMP637" s="6"/>
      <c r="PMQ637" s="6"/>
      <c r="PMR637" s="6"/>
      <c r="PMS637" s="6"/>
      <c r="PMT637" s="6"/>
      <c r="PMU637" s="6"/>
      <c r="PMV637" s="6"/>
      <c r="PMW637" s="6"/>
      <c r="PMX637" s="6"/>
      <c r="PMY637" s="6"/>
      <c r="PMZ637" s="6"/>
      <c r="PNA637" s="6"/>
      <c r="PNB637" s="6"/>
      <c r="PNC637" s="6"/>
      <c r="PND637" s="6"/>
      <c r="PNE637" s="6"/>
      <c r="PNF637" s="6"/>
      <c r="PNG637" s="6"/>
      <c r="PNH637" s="6"/>
      <c r="PNI637" s="6"/>
      <c r="PNJ637" s="6"/>
      <c r="PNK637" s="6"/>
      <c r="PNL637" s="6"/>
      <c r="PNM637" s="6"/>
      <c r="PNN637" s="6"/>
      <c r="PNO637" s="6"/>
      <c r="PNP637" s="6"/>
      <c r="PNQ637" s="6"/>
      <c r="PNR637" s="6"/>
      <c r="PNS637" s="6"/>
      <c r="PNT637" s="6"/>
      <c r="PNU637" s="6"/>
      <c r="PNV637" s="6"/>
      <c r="PNW637" s="6"/>
      <c r="PNX637" s="6"/>
      <c r="PNY637" s="6"/>
      <c r="PNZ637" s="6"/>
      <c r="POA637" s="6"/>
      <c r="POB637" s="6"/>
      <c r="POC637" s="6"/>
      <c r="POD637" s="6"/>
      <c r="POE637" s="6"/>
      <c r="POF637" s="6"/>
      <c r="POG637" s="6"/>
      <c r="POH637" s="6"/>
      <c r="POI637" s="6"/>
      <c r="POJ637" s="6"/>
      <c r="POK637" s="6"/>
      <c r="POL637" s="6"/>
      <c r="POM637" s="6"/>
      <c r="PON637" s="6"/>
      <c r="POO637" s="6"/>
      <c r="POP637" s="6"/>
      <c r="POQ637" s="6"/>
      <c r="POR637" s="6"/>
      <c r="POS637" s="6"/>
      <c r="POT637" s="6"/>
      <c r="POU637" s="6"/>
      <c r="POV637" s="6"/>
      <c r="POW637" s="6"/>
      <c r="POX637" s="6"/>
      <c r="POY637" s="6"/>
      <c r="POZ637" s="6"/>
      <c r="PPA637" s="6"/>
      <c r="PPB637" s="6"/>
      <c r="PPC637" s="6"/>
      <c r="PPD637" s="6"/>
      <c r="PPE637" s="6"/>
      <c r="PPF637" s="6"/>
      <c r="PPG637" s="6"/>
      <c r="PPH637" s="6"/>
      <c r="PPI637" s="6"/>
      <c r="PPJ637" s="6"/>
      <c r="PPK637" s="6"/>
      <c r="PPL637" s="6"/>
      <c r="PPM637" s="6"/>
      <c r="PPN637" s="6"/>
      <c r="PPO637" s="6"/>
      <c r="PPP637" s="6"/>
      <c r="PPQ637" s="6"/>
      <c r="PPR637" s="6"/>
      <c r="PPS637" s="6"/>
      <c r="PPT637" s="6"/>
      <c r="PPU637" s="6"/>
      <c r="PPV637" s="6"/>
      <c r="PPW637" s="6"/>
      <c r="PPX637" s="6"/>
      <c r="PPY637" s="6"/>
      <c r="PPZ637" s="6"/>
      <c r="PQA637" s="6"/>
      <c r="PQB637" s="6"/>
      <c r="PQC637" s="6"/>
      <c r="PQD637" s="6"/>
      <c r="PQE637" s="6"/>
      <c r="PQF637" s="6"/>
      <c r="PQG637" s="6"/>
      <c r="PQH637" s="6"/>
      <c r="PQI637" s="6"/>
      <c r="PQJ637" s="6"/>
      <c r="PQK637" s="6"/>
      <c r="PQL637" s="6"/>
      <c r="PQM637" s="6"/>
      <c r="PQN637" s="6"/>
      <c r="PQO637" s="6"/>
      <c r="PQP637" s="6"/>
      <c r="PQQ637" s="6"/>
      <c r="PQR637" s="6"/>
      <c r="PQS637" s="6"/>
      <c r="PQT637" s="6"/>
      <c r="PQU637" s="6"/>
      <c r="PQV637" s="6"/>
      <c r="PQW637" s="6"/>
      <c r="PQX637" s="6"/>
      <c r="PQY637" s="6"/>
      <c r="PQZ637" s="6"/>
      <c r="PRA637" s="6"/>
      <c r="PRB637" s="6"/>
      <c r="PRC637" s="6"/>
      <c r="PRD637" s="6"/>
      <c r="PRE637" s="6"/>
      <c r="PRF637" s="6"/>
      <c r="PRG637" s="6"/>
      <c r="PRH637" s="6"/>
      <c r="PRI637" s="6"/>
      <c r="PRJ637" s="6"/>
      <c r="PRK637" s="6"/>
      <c r="PRL637" s="6"/>
      <c r="PRM637" s="6"/>
      <c r="PRN637" s="6"/>
      <c r="PRO637" s="6"/>
      <c r="PRP637" s="6"/>
      <c r="PRQ637" s="6"/>
      <c r="PRR637" s="6"/>
      <c r="PRS637" s="6"/>
      <c r="PRT637" s="6"/>
      <c r="PRU637" s="6"/>
      <c r="PRV637" s="6"/>
      <c r="PRW637" s="6"/>
      <c r="PRX637" s="6"/>
      <c r="PRY637" s="6"/>
      <c r="PRZ637" s="6"/>
      <c r="PSA637" s="6"/>
      <c r="PSB637" s="6"/>
      <c r="PSC637" s="6"/>
      <c r="PSD637" s="6"/>
      <c r="PSE637" s="6"/>
      <c r="PSF637" s="6"/>
      <c r="PSG637" s="6"/>
      <c r="PSH637" s="6"/>
      <c r="PSI637" s="6"/>
      <c r="PSJ637" s="6"/>
      <c r="PSK637" s="6"/>
      <c r="PSL637" s="6"/>
      <c r="PSM637" s="6"/>
      <c r="PSN637" s="6"/>
      <c r="PSO637" s="6"/>
      <c r="PSP637" s="6"/>
      <c r="PSQ637" s="6"/>
      <c r="PSR637" s="6"/>
      <c r="PSS637" s="6"/>
      <c r="PST637" s="6"/>
      <c r="PSU637" s="6"/>
      <c r="PSV637" s="6"/>
      <c r="PSW637" s="6"/>
      <c r="PSX637" s="6"/>
      <c r="PSY637" s="6"/>
      <c r="PSZ637" s="6"/>
      <c r="PTA637" s="6"/>
      <c r="PTB637" s="6"/>
      <c r="PTC637" s="6"/>
      <c r="PTD637" s="6"/>
      <c r="PTE637" s="6"/>
      <c r="PTF637" s="6"/>
      <c r="PTG637" s="6"/>
      <c r="PTH637" s="6"/>
      <c r="PTI637" s="6"/>
      <c r="PTJ637" s="6"/>
      <c r="PTK637" s="6"/>
      <c r="PTL637" s="6"/>
      <c r="PTM637" s="6"/>
      <c r="PTN637" s="6"/>
      <c r="PTO637" s="6"/>
      <c r="PTP637" s="6"/>
      <c r="PTQ637" s="6"/>
      <c r="PTR637" s="6"/>
      <c r="PTS637" s="6"/>
      <c r="PTT637" s="6"/>
      <c r="PTU637" s="6"/>
      <c r="PTV637" s="6"/>
      <c r="PTW637" s="6"/>
      <c r="PTX637" s="6"/>
      <c r="PTY637" s="6"/>
      <c r="PTZ637" s="6"/>
      <c r="PUA637" s="6"/>
      <c r="PUB637" s="6"/>
      <c r="PUC637" s="6"/>
      <c r="PUD637" s="6"/>
      <c r="PUE637" s="6"/>
      <c r="PUF637" s="6"/>
      <c r="PUG637" s="6"/>
      <c r="PUH637" s="6"/>
      <c r="PUI637" s="6"/>
      <c r="PUJ637" s="6"/>
      <c r="PUK637" s="6"/>
      <c r="PUL637" s="6"/>
      <c r="PUM637" s="6"/>
      <c r="PUN637" s="6"/>
      <c r="PUO637" s="6"/>
      <c r="PUP637" s="6"/>
      <c r="PUQ637" s="6"/>
      <c r="PUR637" s="6"/>
      <c r="PUS637" s="6"/>
      <c r="PUT637" s="6"/>
      <c r="PUU637" s="6"/>
      <c r="PUV637" s="6"/>
      <c r="PUW637" s="6"/>
      <c r="PUX637" s="6"/>
      <c r="PUY637" s="6"/>
      <c r="PUZ637" s="6"/>
      <c r="PVA637" s="6"/>
      <c r="PVB637" s="6"/>
      <c r="PVC637" s="6"/>
      <c r="PVD637" s="6"/>
      <c r="PVE637" s="6"/>
      <c r="PVF637" s="6"/>
      <c r="PVG637" s="6"/>
      <c r="PVH637" s="6"/>
      <c r="PVI637" s="6"/>
      <c r="PVJ637" s="6"/>
      <c r="PVK637" s="6"/>
      <c r="PVL637" s="6"/>
      <c r="PVM637" s="6"/>
      <c r="PVN637" s="6"/>
      <c r="PVO637" s="6"/>
      <c r="PVP637" s="6"/>
      <c r="PVQ637" s="6"/>
      <c r="PVR637" s="6"/>
      <c r="PVS637" s="6"/>
      <c r="PVT637" s="6"/>
      <c r="PVU637" s="6"/>
      <c r="PVV637" s="6"/>
      <c r="PVW637" s="6"/>
      <c r="PVX637" s="6"/>
      <c r="PVY637" s="6"/>
      <c r="PVZ637" s="6"/>
      <c r="PWA637" s="6"/>
      <c r="PWB637" s="6"/>
      <c r="PWC637" s="6"/>
      <c r="PWD637" s="6"/>
      <c r="PWE637" s="6"/>
      <c r="PWF637" s="6"/>
      <c r="PWG637" s="6"/>
      <c r="PWH637" s="6"/>
      <c r="PWI637" s="6"/>
      <c r="PWJ637" s="6"/>
      <c r="PWK637" s="6"/>
      <c r="PWL637" s="6"/>
      <c r="PWM637" s="6"/>
      <c r="PWN637" s="6"/>
      <c r="PWO637" s="6"/>
      <c r="PWP637" s="6"/>
      <c r="PWQ637" s="6"/>
      <c r="PWR637" s="6"/>
      <c r="PWS637" s="6"/>
      <c r="PWT637" s="6"/>
      <c r="PWU637" s="6"/>
      <c r="PWV637" s="6"/>
      <c r="PWW637" s="6"/>
      <c r="PWX637" s="6"/>
      <c r="PWY637" s="6"/>
      <c r="PWZ637" s="6"/>
      <c r="PXA637" s="6"/>
      <c r="PXB637" s="6"/>
      <c r="PXC637" s="6"/>
      <c r="PXD637" s="6"/>
      <c r="PXE637" s="6"/>
      <c r="PXF637" s="6"/>
      <c r="PXG637" s="6"/>
      <c r="PXH637" s="6"/>
      <c r="PXI637" s="6"/>
      <c r="PXJ637" s="6"/>
      <c r="PXK637" s="6"/>
      <c r="PXL637" s="6"/>
      <c r="PXM637" s="6"/>
      <c r="PXN637" s="6"/>
      <c r="PXO637" s="6"/>
      <c r="PXP637" s="6"/>
      <c r="PXQ637" s="6"/>
      <c r="PXR637" s="6"/>
      <c r="PXS637" s="6"/>
      <c r="PXT637" s="6"/>
      <c r="PXU637" s="6"/>
      <c r="PXV637" s="6"/>
      <c r="PXW637" s="6"/>
      <c r="PXX637" s="6"/>
      <c r="PXY637" s="6"/>
      <c r="PXZ637" s="6"/>
      <c r="PYA637" s="6"/>
      <c r="PYB637" s="6"/>
      <c r="PYC637" s="6"/>
      <c r="PYD637" s="6"/>
      <c r="PYE637" s="6"/>
      <c r="PYF637" s="6"/>
      <c r="PYG637" s="6"/>
      <c r="PYH637" s="6"/>
      <c r="PYI637" s="6"/>
      <c r="PYJ637" s="6"/>
      <c r="PYK637" s="6"/>
      <c r="PYL637" s="6"/>
      <c r="PYM637" s="6"/>
      <c r="PYN637" s="6"/>
      <c r="PYO637" s="6"/>
      <c r="PYP637" s="6"/>
      <c r="PYQ637" s="6"/>
      <c r="PYR637" s="6"/>
      <c r="PYS637" s="6"/>
      <c r="PYT637" s="6"/>
      <c r="PYU637" s="6"/>
      <c r="PYV637" s="6"/>
      <c r="PYW637" s="6"/>
      <c r="PYX637" s="6"/>
      <c r="PYY637" s="6"/>
      <c r="PYZ637" s="6"/>
      <c r="PZA637" s="6"/>
      <c r="PZB637" s="6"/>
      <c r="PZC637" s="6"/>
      <c r="PZD637" s="6"/>
      <c r="PZE637" s="6"/>
      <c r="PZF637" s="6"/>
      <c r="PZG637" s="6"/>
      <c r="PZH637" s="6"/>
      <c r="PZI637" s="6"/>
      <c r="PZJ637" s="6"/>
      <c r="PZK637" s="6"/>
      <c r="PZL637" s="6"/>
      <c r="PZM637" s="6"/>
      <c r="PZN637" s="6"/>
      <c r="PZO637" s="6"/>
      <c r="PZP637" s="6"/>
      <c r="PZQ637" s="6"/>
      <c r="PZR637" s="6"/>
      <c r="PZS637" s="6"/>
      <c r="PZT637" s="6"/>
      <c r="PZU637" s="6"/>
      <c r="PZV637" s="6"/>
      <c r="PZW637" s="6"/>
      <c r="PZX637" s="6"/>
      <c r="PZY637" s="6"/>
      <c r="PZZ637" s="6"/>
      <c r="QAA637" s="6"/>
      <c r="QAB637" s="6"/>
      <c r="QAC637" s="6"/>
      <c r="QAD637" s="6"/>
      <c r="QAE637" s="6"/>
      <c r="QAF637" s="6"/>
      <c r="QAG637" s="6"/>
      <c r="QAH637" s="6"/>
      <c r="QAI637" s="6"/>
      <c r="QAJ637" s="6"/>
      <c r="QAK637" s="6"/>
      <c r="QAL637" s="6"/>
      <c r="QAM637" s="6"/>
      <c r="QAN637" s="6"/>
      <c r="QAO637" s="6"/>
      <c r="QAP637" s="6"/>
      <c r="QAQ637" s="6"/>
      <c r="QAR637" s="6"/>
      <c r="QAS637" s="6"/>
      <c r="QAT637" s="6"/>
      <c r="QAU637" s="6"/>
      <c r="QAV637" s="6"/>
      <c r="QAW637" s="6"/>
      <c r="QAX637" s="6"/>
      <c r="QAY637" s="6"/>
      <c r="QAZ637" s="6"/>
      <c r="QBA637" s="6"/>
      <c r="QBB637" s="6"/>
      <c r="QBC637" s="6"/>
      <c r="QBD637" s="6"/>
      <c r="QBE637" s="6"/>
      <c r="QBF637" s="6"/>
      <c r="QBG637" s="6"/>
      <c r="QBH637" s="6"/>
      <c r="QBI637" s="6"/>
      <c r="QBJ637" s="6"/>
      <c r="QBK637" s="6"/>
      <c r="QBL637" s="6"/>
      <c r="QBM637" s="6"/>
      <c r="QBN637" s="6"/>
      <c r="QBO637" s="6"/>
      <c r="QBP637" s="6"/>
      <c r="QBQ637" s="6"/>
      <c r="QBR637" s="6"/>
      <c r="QBS637" s="6"/>
      <c r="QBT637" s="6"/>
      <c r="QBU637" s="6"/>
      <c r="QBV637" s="6"/>
      <c r="QBW637" s="6"/>
      <c r="QBX637" s="6"/>
      <c r="QBY637" s="6"/>
      <c r="QBZ637" s="6"/>
      <c r="QCA637" s="6"/>
      <c r="QCB637" s="6"/>
      <c r="QCC637" s="6"/>
      <c r="QCD637" s="6"/>
      <c r="QCE637" s="6"/>
      <c r="QCF637" s="6"/>
      <c r="QCG637" s="6"/>
      <c r="QCH637" s="6"/>
      <c r="QCI637" s="6"/>
      <c r="QCJ637" s="6"/>
      <c r="QCK637" s="6"/>
      <c r="QCL637" s="6"/>
      <c r="QCM637" s="6"/>
      <c r="QCN637" s="6"/>
      <c r="QCO637" s="6"/>
      <c r="QCP637" s="6"/>
      <c r="QCQ637" s="6"/>
      <c r="QCR637" s="6"/>
      <c r="QCS637" s="6"/>
      <c r="QCT637" s="6"/>
      <c r="QCU637" s="6"/>
      <c r="QCV637" s="6"/>
      <c r="QCW637" s="6"/>
      <c r="QCX637" s="6"/>
      <c r="QCY637" s="6"/>
      <c r="QCZ637" s="6"/>
      <c r="QDA637" s="6"/>
      <c r="QDB637" s="6"/>
      <c r="QDC637" s="6"/>
      <c r="QDD637" s="6"/>
      <c r="QDE637" s="6"/>
      <c r="QDF637" s="6"/>
      <c r="QDG637" s="6"/>
      <c r="QDH637" s="6"/>
      <c r="QDI637" s="6"/>
      <c r="QDJ637" s="6"/>
      <c r="QDK637" s="6"/>
      <c r="QDL637" s="6"/>
      <c r="QDM637" s="6"/>
      <c r="QDN637" s="6"/>
      <c r="QDO637" s="6"/>
      <c r="QDP637" s="6"/>
      <c r="QDQ637" s="6"/>
      <c r="QDR637" s="6"/>
      <c r="QDS637" s="6"/>
      <c r="QDT637" s="6"/>
      <c r="QDU637" s="6"/>
      <c r="QDV637" s="6"/>
      <c r="QDW637" s="6"/>
      <c r="QDX637" s="6"/>
      <c r="QDY637" s="6"/>
      <c r="QDZ637" s="6"/>
      <c r="QEA637" s="6"/>
      <c r="QEB637" s="6"/>
      <c r="QEC637" s="6"/>
      <c r="QED637" s="6"/>
      <c r="QEE637" s="6"/>
      <c r="QEF637" s="6"/>
      <c r="QEG637" s="6"/>
      <c r="QEH637" s="6"/>
      <c r="QEI637" s="6"/>
      <c r="QEJ637" s="6"/>
      <c r="QEK637" s="6"/>
      <c r="QEL637" s="6"/>
      <c r="QEM637" s="6"/>
      <c r="QEN637" s="6"/>
      <c r="QEO637" s="6"/>
      <c r="QEP637" s="6"/>
      <c r="QEQ637" s="6"/>
      <c r="QER637" s="6"/>
      <c r="QES637" s="6"/>
      <c r="QET637" s="6"/>
      <c r="QEU637" s="6"/>
      <c r="QEV637" s="6"/>
      <c r="QEW637" s="6"/>
      <c r="QEX637" s="6"/>
      <c r="QEY637" s="6"/>
      <c r="QEZ637" s="6"/>
      <c r="QFA637" s="6"/>
      <c r="QFB637" s="6"/>
      <c r="QFC637" s="6"/>
      <c r="QFD637" s="6"/>
      <c r="QFE637" s="6"/>
      <c r="QFF637" s="6"/>
      <c r="QFG637" s="6"/>
      <c r="QFH637" s="6"/>
      <c r="QFI637" s="6"/>
      <c r="QFJ637" s="6"/>
      <c r="QFK637" s="6"/>
      <c r="QFL637" s="6"/>
      <c r="QFM637" s="6"/>
      <c r="QFN637" s="6"/>
      <c r="QFO637" s="6"/>
      <c r="QFP637" s="6"/>
      <c r="QFQ637" s="6"/>
      <c r="QFR637" s="6"/>
      <c r="QFS637" s="6"/>
      <c r="QFT637" s="6"/>
      <c r="QFU637" s="6"/>
      <c r="QFV637" s="6"/>
      <c r="QFW637" s="6"/>
      <c r="QFX637" s="6"/>
      <c r="QFY637" s="6"/>
      <c r="QFZ637" s="6"/>
      <c r="QGA637" s="6"/>
      <c r="QGB637" s="6"/>
      <c r="QGC637" s="6"/>
      <c r="QGD637" s="6"/>
      <c r="QGE637" s="6"/>
      <c r="QGF637" s="6"/>
      <c r="QGG637" s="6"/>
      <c r="QGH637" s="6"/>
      <c r="QGI637" s="6"/>
      <c r="QGJ637" s="6"/>
      <c r="QGK637" s="6"/>
      <c r="QGL637" s="6"/>
      <c r="QGM637" s="6"/>
      <c r="QGN637" s="6"/>
      <c r="QGO637" s="6"/>
      <c r="QGP637" s="6"/>
      <c r="QGQ637" s="6"/>
      <c r="QGR637" s="6"/>
      <c r="QGS637" s="6"/>
      <c r="QGT637" s="6"/>
      <c r="QGU637" s="6"/>
      <c r="QGV637" s="6"/>
      <c r="QGW637" s="6"/>
      <c r="QGX637" s="6"/>
      <c r="QGY637" s="6"/>
      <c r="QGZ637" s="6"/>
      <c r="QHA637" s="6"/>
      <c r="QHB637" s="6"/>
      <c r="QHC637" s="6"/>
      <c r="QHD637" s="6"/>
      <c r="QHE637" s="6"/>
      <c r="QHF637" s="6"/>
      <c r="QHG637" s="6"/>
      <c r="QHH637" s="6"/>
      <c r="QHI637" s="6"/>
      <c r="QHJ637" s="6"/>
      <c r="QHK637" s="6"/>
      <c r="QHL637" s="6"/>
      <c r="QHM637" s="6"/>
      <c r="QHN637" s="6"/>
      <c r="QHO637" s="6"/>
      <c r="QHP637" s="6"/>
      <c r="QHQ637" s="6"/>
      <c r="QHR637" s="6"/>
      <c r="QHS637" s="6"/>
      <c r="QHT637" s="6"/>
      <c r="QHU637" s="6"/>
      <c r="QHV637" s="6"/>
      <c r="QHW637" s="6"/>
      <c r="QHX637" s="6"/>
      <c r="QHY637" s="6"/>
      <c r="QHZ637" s="6"/>
      <c r="QIA637" s="6"/>
      <c r="QIB637" s="6"/>
      <c r="QIC637" s="6"/>
      <c r="QID637" s="6"/>
      <c r="QIE637" s="6"/>
      <c r="QIF637" s="6"/>
      <c r="QIG637" s="6"/>
      <c r="QIH637" s="6"/>
      <c r="QII637" s="6"/>
      <c r="QIJ637" s="6"/>
      <c r="QIK637" s="6"/>
      <c r="QIL637" s="6"/>
      <c r="QIM637" s="6"/>
      <c r="QIN637" s="6"/>
      <c r="QIO637" s="6"/>
      <c r="QIP637" s="6"/>
      <c r="QIQ637" s="6"/>
      <c r="QIR637" s="6"/>
      <c r="QIS637" s="6"/>
      <c r="QIT637" s="6"/>
      <c r="QIU637" s="6"/>
      <c r="QIV637" s="6"/>
      <c r="QIW637" s="6"/>
      <c r="QIX637" s="6"/>
      <c r="QIY637" s="6"/>
      <c r="QIZ637" s="6"/>
      <c r="QJA637" s="6"/>
      <c r="QJB637" s="6"/>
      <c r="QJC637" s="6"/>
      <c r="QJD637" s="6"/>
      <c r="QJE637" s="6"/>
      <c r="QJF637" s="6"/>
      <c r="QJG637" s="6"/>
      <c r="QJH637" s="6"/>
      <c r="QJI637" s="6"/>
      <c r="QJJ637" s="6"/>
      <c r="QJK637" s="6"/>
      <c r="QJL637" s="6"/>
      <c r="QJM637" s="6"/>
      <c r="QJN637" s="6"/>
      <c r="QJO637" s="6"/>
      <c r="QJP637" s="6"/>
      <c r="QJQ637" s="6"/>
      <c r="QJR637" s="6"/>
      <c r="QJS637" s="6"/>
      <c r="QJT637" s="6"/>
      <c r="QJU637" s="6"/>
      <c r="QJV637" s="6"/>
      <c r="QJW637" s="6"/>
      <c r="QJX637" s="6"/>
      <c r="QJY637" s="6"/>
      <c r="QJZ637" s="6"/>
      <c r="QKA637" s="6"/>
      <c r="QKB637" s="6"/>
      <c r="QKC637" s="6"/>
      <c r="QKD637" s="6"/>
      <c r="QKE637" s="6"/>
      <c r="QKF637" s="6"/>
      <c r="QKG637" s="6"/>
      <c r="QKH637" s="6"/>
      <c r="QKI637" s="6"/>
      <c r="QKJ637" s="6"/>
      <c r="QKK637" s="6"/>
      <c r="QKL637" s="6"/>
      <c r="QKM637" s="6"/>
      <c r="QKN637" s="6"/>
      <c r="QKO637" s="6"/>
      <c r="QKP637" s="6"/>
      <c r="QKQ637" s="6"/>
      <c r="QKR637" s="6"/>
      <c r="QKS637" s="6"/>
      <c r="QKT637" s="6"/>
      <c r="QKU637" s="6"/>
      <c r="QKV637" s="6"/>
      <c r="QKW637" s="6"/>
      <c r="QKX637" s="6"/>
      <c r="QKY637" s="6"/>
      <c r="QKZ637" s="6"/>
      <c r="QLA637" s="6"/>
      <c r="QLB637" s="6"/>
      <c r="QLC637" s="6"/>
      <c r="QLD637" s="6"/>
      <c r="QLE637" s="6"/>
      <c r="QLF637" s="6"/>
      <c r="QLG637" s="6"/>
      <c r="QLH637" s="6"/>
      <c r="QLI637" s="6"/>
      <c r="QLJ637" s="6"/>
      <c r="QLK637" s="6"/>
      <c r="QLL637" s="6"/>
      <c r="QLM637" s="6"/>
      <c r="QLN637" s="6"/>
      <c r="QLO637" s="6"/>
      <c r="QLP637" s="6"/>
      <c r="QLQ637" s="6"/>
      <c r="QLR637" s="6"/>
      <c r="QLS637" s="6"/>
      <c r="QLT637" s="6"/>
      <c r="QLU637" s="6"/>
      <c r="QLV637" s="6"/>
      <c r="QLW637" s="6"/>
      <c r="QLX637" s="6"/>
      <c r="QLY637" s="6"/>
      <c r="QLZ637" s="6"/>
      <c r="QMA637" s="6"/>
      <c r="QMB637" s="6"/>
      <c r="QMC637" s="6"/>
      <c r="QMD637" s="6"/>
      <c r="QME637" s="6"/>
      <c r="QMF637" s="6"/>
      <c r="QMG637" s="6"/>
      <c r="QMH637" s="6"/>
      <c r="QMI637" s="6"/>
      <c r="QMJ637" s="6"/>
      <c r="QMK637" s="6"/>
      <c r="QML637" s="6"/>
      <c r="QMM637" s="6"/>
      <c r="QMN637" s="6"/>
      <c r="QMO637" s="6"/>
      <c r="QMP637" s="6"/>
      <c r="QMQ637" s="6"/>
      <c r="QMR637" s="6"/>
      <c r="QMS637" s="6"/>
      <c r="QMT637" s="6"/>
      <c r="QMU637" s="6"/>
      <c r="QMV637" s="6"/>
      <c r="QMW637" s="6"/>
      <c r="QMX637" s="6"/>
      <c r="QMY637" s="6"/>
      <c r="QMZ637" s="6"/>
      <c r="QNA637" s="6"/>
      <c r="QNB637" s="6"/>
      <c r="QNC637" s="6"/>
      <c r="QND637" s="6"/>
      <c r="QNE637" s="6"/>
      <c r="QNF637" s="6"/>
      <c r="QNG637" s="6"/>
      <c r="QNH637" s="6"/>
      <c r="QNI637" s="6"/>
      <c r="QNJ637" s="6"/>
      <c r="QNK637" s="6"/>
      <c r="QNL637" s="6"/>
      <c r="QNM637" s="6"/>
      <c r="QNN637" s="6"/>
      <c r="QNO637" s="6"/>
      <c r="QNP637" s="6"/>
      <c r="QNQ637" s="6"/>
      <c r="QNR637" s="6"/>
      <c r="QNS637" s="6"/>
      <c r="QNT637" s="6"/>
      <c r="QNU637" s="6"/>
      <c r="QNV637" s="6"/>
      <c r="QNW637" s="6"/>
      <c r="QNX637" s="6"/>
      <c r="QNY637" s="6"/>
      <c r="QNZ637" s="6"/>
      <c r="QOA637" s="6"/>
      <c r="QOB637" s="6"/>
      <c r="QOC637" s="6"/>
      <c r="QOD637" s="6"/>
      <c r="QOE637" s="6"/>
      <c r="QOF637" s="6"/>
      <c r="QOG637" s="6"/>
      <c r="QOH637" s="6"/>
      <c r="QOI637" s="6"/>
      <c r="QOJ637" s="6"/>
      <c r="QOK637" s="6"/>
      <c r="QOL637" s="6"/>
      <c r="QOM637" s="6"/>
      <c r="QON637" s="6"/>
      <c r="QOO637" s="6"/>
      <c r="QOP637" s="6"/>
      <c r="QOQ637" s="6"/>
      <c r="QOR637" s="6"/>
      <c r="QOS637" s="6"/>
      <c r="QOT637" s="6"/>
      <c r="QOU637" s="6"/>
      <c r="QOV637" s="6"/>
      <c r="QOW637" s="6"/>
      <c r="QOX637" s="6"/>
      <c r="QOY637" s="6"/>
      <c r="QOZ637" s="6"/>
      <c r="QPA637" s="6"/>
      <c r="QPB637" s="6"/>
      <c r="QPC637" s="6"/>
      <c r="QPD637" s="6"/>
      <c r="QPE637" s="6"/>
      <c r="QPF637" s="6"/>
      <c r="QPG637" s="6"/>
      <c r="QPH637" s="6"/>
      <c r="QPI637" s="6"/>
      <c r="QPJ637" s="6"/>
      <c r="QPK637" s="6"/>
      <c r="QPL637" s="6"/>
      <c r="QPM637" s="6"/>
      <c r="QPN637" s="6"/>
      <c r="QPO637" s="6"/>
      <c r="QPP637" s="6"/>
      <c r="QPQ637" s="6"/>
      <c r="QPR637" s="6"/>
      <c r="QPS637" s="6"/>
      <c r="QPT637" s="6"/>
      <c r="QPU637" s="6"/>
      <c r="QPV637" s="6"/>
      <c r="QPW637" s="6"/>
      <c r="QPX637" s="6"/>
      <c r="QPY637" s="6"/>
      <c r="QPZ637" s="6"/>
      <c r="QQA637" s="6"/>
      <c r="QQB637" s="6"/>
      <c r="QQC637" s="6"/>
      <c r="QQD637" s="6"/>
      <c r="QQE637" s="6"/>
      <c r="QQF637" s="6"/>
      <c r="QQG637" s="6"/>
      <c r="QQH637" s="6"/>
      <c r="QQI637" s="6"/>
      <c r="QQJ637" s="6"/>
      <c r="QQK637" s="6"/>
      <c r="QQL637" s="6"/>
      <c r="QQM637" s="6"/>
      <c r="QQN637" s="6"/>
      <c r="QQO637" s="6"/>
      <c r="QQP637" s="6"/>
      <c r="QQQ637" s="6"/>
      <c r="QQR637" s="6"/>
      <c r="QQS637" s="6"/>
      <c r="QQT637" s="6"/>
      <c r="QQU637" s="6"/>
      <c r="QQV637" s="6"/>
      <c r="QQW637" s="6"/>
      <c r="QQX637" s="6"/>
      <c r="QQY637" s="6"/>
      <c r="QQZ637" s="6"/>
      <c r="QRA637" s="6"/>
      <c r="QRB637" s="6"/>
      <c r="QRC637" s="6"/>
      <c r="QRD637" s="6"/>
      <c r="QRE637" s="6"/>
      <c r="QRF637" s="6"/>
      <c r="QRG637" s="6"/>
      <c r="QRH637" s="6"/>
      <c r="QRI637" s="6"/>
      <c r="QRJ637" s="6"/>
      <c r="QRK637" s="6"/>
      <c r="QRL637" s="6"/>
      <c r="QRM637" s="6"/>
      <c r="QRN637" s="6"/>
      <c r="QRO637" s="6"/>
      <c r="QRP637" s="6"/>
      <c r="QRQ637" s="6"/>
      <c r="QRR637" s="6"/>
      <c r="QRS637" s="6"/>
      <c r="QRT637" s="6"/>
      <c r="QRU637" s="6"/>
      <c r="QRV637" s="6"/>
      <c r="QRW637" s="6"/>
      <c r="QRX637" s="6"/>
      <c r="QRY637" s="6"/>
      <c r="QRZ637" s="6"/>
      <c r="QSA637" s="6"/>
      <c r="QSB637" s="6"/>
      <c r="QSC637" s="6"/>
      <c r="QSD637" s="6"/>
      <c r="QSE637" s="6"/>
      <c r="QSF637" s="6"/>
      <c r="QSG637" s="6"/>
      <c r="QSH637" s="6"/>
      <c r="QSI637" s="6"/>
      <c r="QSJ637" s="6"/>
      <c r="QSK637" s="6"/>
      <c r="QSL637" s="6"/>
      <c r="QSM637" s="6"/>
      <c r="QSN637" s="6"/>
      <c r="QSO637" s="6"/>
      <c r="QSP637" s="6"/>
      <c r="QSQ637" s="6"/>
      <c r="QSR637" s="6"/>
      <c r="QSS637" s="6"/>
      <c r="QST637" s="6"/>
      <c r="QSU637" s="6"/>
      <c r="QSV637" s="6"/>
      <c r="QSW637" s="6"/>
      <c r="QSX637" s="6"/>
      <c r="QSY637" s="6"/>
      <c r="QSZ637" s="6"/>
      <c r="QTA637" s="6"/>
      <c r="QTB637" s="6"/>
      <c r="QTC637" s="6"/>
      <c r="QTD637" s="6"/>
      <c r="QTE637" s="6"/>
      <c r="QTF637" s="6"/>
      <c r="QTG637" s="6"/>
      <c r="QTH637" s="6"/>
      <c r="QTI637" s="6"/>
      <c r="QTJ637" s="6"/>
      <c r="QTK637" s="6"/>
      <c r="QTL637" s="6"/>
      <c r="QTM637" s="6"/>
      <c r="QTN637" s="6"/>
      <c r="QTO637" s="6"/>
      <c r="QTP637" s="6"/>
      <c r="QTQ637" s="6"/>
      <c r="QTR637" s="6"/>
      <c r="QTS637" s="6"/>
      <c r="QTT637" s="6"/>
      <c r="QTU637" s="6"/>
      <c r="QTV637" s="6"/>
      <c r="QTW637" s="6"/>
      <c r="QTX637" s="6"/>
      <c r="QTY637" s="6"/>
      <c r="QTZ637" s="6"/>
      <c r="QUA637" s="6"/>
      <c r="QUB637" s="6"/>
      <c r="QUC637" s="6"/>
      <c r="QUD637" s="6"/>
      <c r="QUE637" s="6"/>
      <c r="QUF637" s="6"/>
      <c r="QUG637" s="6"/>
      <c r="QUH637" s="6"/>
      <c r="QUI637" s="6"/>
      <c r="QUJ637" s="6"/>
      <c r="QUK637" s="6"/>
      <c r="QUL637" s="6"/>
      <c r="QUM637" s="6"/>
      <c r="QUN637" s="6"/>
      <c r="QUO637" s="6"/>
      <c r="QUP637" s="6"/>
      <c r="QUQ637" s="6"/>
      <c r="QUR637" s="6"/>
      <c r="QUS637" s="6"/>
      <c r="QUT637" s="6"/>
      <c r="QUU637" s="6"/>
      <c r="QUV637" s="6"/>
      <c r="QUW637" s="6"/>
      <c r="QUX637" s="6"/>
      <c r="QUY637" s="6"/>
      <c r="QUZ637" s="6"/>
      <c r="QVA637" s="6"/>
      <c r="QVB637" s="6"/>
      <c r="QVC637" s="6"/>
      <c r="QVD637" s="6"/>
      <c r="QVE637" s="6"/>
      <c r="QVF637" s="6"/>
      <c r="QVG637" s="6"/>
      <c r="QVH637" s="6"/>
      <c r="QVI637" s="6"/>
      <c r="QVJ637" s="6"/>
      <c r="QVK637" s="6"/>
      <c r="QVL637" s="6"/>
      <c r="QVM637" s="6"/>
      <c r="QVN637" s="6"/>
      <c r="QVO637" s="6"/>
      <c r="QVP637" s="6"/>
      <c r="QVQ637" s="6"/>
      <c r="QVR637" s="6"/>
      <c r="QVS637" s="6"/>
      <c r="QVT637" s="6"/>
      <c r="QVU637" s="6"/>
      <c r="QVV637" s="6"/>
      <c r="QVW637" s="6"/>
      <c r="QVX637" s="6"/>
      <c r="QVY637" s="6"/>
      <c r="QVZ637" s="6"/>
      <c r="QWA637" s="6"/>
      <c r="QWB637" s="6"/>
      <c r="QWC637" s="6"/>
      <c r="QWD637" s="6"/>
      <c r="QWE637" s="6"/>
      <c r="QWF637" s="6"/>
      <c r="QWG637" s="6"/>
      <c r="QWH637" s="6"/>
      <c r="QWI637" s="6"/>
      <c r="QWJ637" s="6"/>
      <c r="QWK637" s="6"/>
      <c r="QWL637" s="6"/>
      <c r="QWM637" s="6"/>
      <c r="QWN637" s="6"/>
      <c r="QWO637" s="6"/>
      <c r="QWP637" s="6"/>
      <c r="QWQ637" s="6"/>
      <c r="QWR637" s="6"/>
      <c r="QWS637" s="6"/>
      <c r="QWT637" s="6"/>
      <c r="QWU637" s="6"/>
      <c r="QWV637" s="6"/>
      <c r="QWW637" s="6"/>
      <c r="QWX637" s="6"/>
      <c r="QWY637" s="6"/>
      <c r="QWZ637" s="6"/>
      <c r="QXA637" s="6"/>
      <c r="QXB637" s="6"/>
      <c r="QXC637" s="6"/>
      <c r="QXD637" s="6"/>
      <c r="QXE637" s="6"/>
      <c r="QXF637" s="6"/>
      <c r="QXG637" s="6"/>
      <c r="QXH637" s="6"/>
      <c r="QXI637" s="6"/>
      <c r="QXJ637" s="6"/>
      <c r="QXK637" s="6"/>
      <c r="QXL637" s="6"/>
      <c r="QXM637" s="6"/>
      <c r="QXN637" s="6"/>
      <c r="QXO637" s="6"/>
      <c r="QXP637" s="6"/>
      <c r="QXQ637" s="6"/>
      <c r="QXR637" s="6"/>
      <c r="QXS637" s="6"/>
      <c r="QXT637" s="6"/>
      <c r="QXU637" s="6"/>
      <c r="QXV637" s="6"/>
      <c r="QXW637" s="6"/>
      <c r="QXX637" s="6"/>
      <c r="QXY637" s="6"/>
      <c r="QXZ637" s="6"/>
      <c r="QYA637" s="6"/>
      <c r="QYB637" s="6"/>
      <c r="QYC637" s="6"/>
      <c r="QYD637" s="6"/>
      <c r="QYE637" s="6"/>
      <c r="QYF637" s="6"/>
      <c r="QYG637" s="6"/>
      <c r="QYH637" s="6"/>
      <c r="QYI637" s="6"/>
      <c r="QYJ637" s="6"/>
      <c r="QYK637" s="6"/>
      <c r="QYL637" s="6"/>
      <c r="QYM637" s="6"/>
      <c r="QYN637" s="6"/>
      <c r="QYO637" s="6"/>
      <c r="QYP637" s="6"/>
      <c r="QYQ637" s="6"/>
      <c r="QYR637" s="6"/>
      <c r="QYS637" s="6"/>
      <c r="QYT637" s="6"/>
      <c r="QYU637" s="6"/>
      <c r="QYV637" s="6"/>
      <c r="QYW637" s="6"/>
      <c r="QYX637" s="6"/>
      <c r="QYY637" s="6"/>
      <c r="QYZ637" s="6"/>
      <c r="QZA637" s="6"/>
      <c r="QZB637" s="6"/>
      <c r="QZC637" s="6"/>
      <c r="QZD637" s="6"/>
      <c r="QZE637" s="6"/>
      <c r="QZF637" s="6"/>
      <c r="QZG637" s="6"/>
      <c r="QZH637" s="6"/>
      <c r="QZI637" s="6"/>
      <c r="QZJ637" s="6"/>
      <c r="QZK637" s="6"/>
      <c r="QZL637" s="6"/>
      <c r="QZM637" s="6"/>
      <c r="QZN637" s="6"/>
      <c r="QZO637" s="6"/>
      <c r="QZP637" s="6"/>
      <c r="QZQ637" s="6"/>
      <c r="QZR637" s="6"/>
      <c r="QZS637" s="6"/>
      <c r="QZT637" s="6"/>
      <c r="QZU637" s="6"/>
      <c r="QZV637" s="6"/>
      <c r="QZW637" s="6"/>
      <c r="QZX637" s="6"/>
      <c r="QZY637" s="6"/>
      <c r="QZZ637" s="6"/>
      <c r="RAA637" s="6"/>
      <c r="RAB637" s="6"/>
      <c r="RAC637" s="6"/>
      <c r="RAD637" s="6"/>
      <c r="RAE637" s="6"/>
      <c r="RAF637" s="6"/>
      <c r="RAG637" s="6"/>
      <c r="RAH637" s="6"/>
      <c r="RAI637" s="6"/>
      <c r="RAJ637" s="6"/>
      <c r="RAK637" s="6"/>
      <c r="RAL637" s="6"/>
      <c r="RAM637" s="6"/>
      <c r="RAN637" s="6"/>
      <c r="RAO637" s="6"/>
      <c r="RAP637" s="6"/>
      <c r="RAQ637" s="6"/>
      <c r="RAR637" s="6"/>
      <c r="RAS637" s="6"/>
      <c r="RAT637" s="6"/>
      <c r="RAU637" s="6"/>
      <c r="RAV637" s="6"/>
      <c r="RAW637" s="6"/>
      <c r="RAX637" s="6"/>
      <c r="RAY637" s="6"/>
      <c r="RAZ637" s="6"/>
      <c r="RBA637" s="6"/>
      <c r="RBB637" s="6"/>
      <c r="RBC637" s="6"/>
      <c r="RBD637" s="6"/>
      <c r="RBE637" s="6"/>
      <c r="RBF637" s="6"/>
      <c r="RBG637" s="6"/>
      <c r="RBH637" s="6"/>
      <c r="RBI637" s="6"/>
      <c r="RBJ637" s="6"/>
      <c r="RBK637" s="6"/>
      <c r="RBL637" s="6"/>
      <c r="RBM637" s="6"/>
      <c r="RBN637" s="6"/>
      <c r="RBO637" s="6"/>
      <c r="RBP637" s="6"/>
      <c r="RBQ637" s="6"/>
      <c r="RBR637" s="6"/>
      <c r="RBS637" s="6"/>
      <c r="RBT637" s="6"/>
      <c r="RBU637" s="6"/>
      <c r="RBV637" s="6"/>
      <c r="RBW637" s="6"/>
      <c r="RBX637" s="6"/>
      <c r="RBY637" s="6"/>
      <c r="RBZ637" s="6"/>
      <c r="RCA637" s="6"/>
      <c r="RCB637" s="6"/>
      <c r="RCC637" s="6"/>
      <c r="RCD637" s="6"/>
      <c r="RCE637" s="6"/>
      <c r="RCF637" s="6"/>
      <c r="RCG637" s="6"/>
      <c r="RCH637" s="6"/>
      <c r="RCI637" s="6"/>
      <c r="RCJ637" s="6"/>
      <c r="RCK637" s="6"/>
      <c r="RCL637" s="6"/>
      <c r="RCM637" s="6"/>
      <c r="RCN637" s="6"/>
      <c r="RCO637" s="6"/>
      <c r="RCP637" s="6"/>
      <c r="RCQ637" s="6"/>
      <c r="RCR637" s="6"/>
      <c r="RCS637" s="6"/>
      <c r="RCT637" s="6"/>
      <c r="RCU637" s="6"/>
      <c r="RCV637" s="6"/>
      <c r="RCW637" s="6"/>
      <c r="RCX637" s="6"/>
      <c r="RCY637" s="6"/>
      <c r="RCZ637" s="6"/>
      <c r="RDA637" s="6"/>
      <c r="RDB637" s="6"/>
      <c r="RDC637" s="6"/>
      <c r="RDD637" s="6"/>
      <c r="RDE637" s="6"/>
      <c r="RDF637" s="6"/>
      <c r="RDG637" s="6"/>
      <c r="RDH637" s="6"/>
      <c r="RDI637" s="6"/>
      <c r="RDJ637" s="6"/>
      <c r="RDK637" s="6"/>
      <c r="RDL637" s="6"/>
      <c r="RDM637" s="6"/>
      <c r="RDN637" s="6"/>
      <c r="RDO637" s="6"/>
      <c r="RDP637" s="6"/>
      <c r="RDQ637" s="6"/>
      <c r="RDR637" s="6"/>
      <c r="RDS637" s="6"/>
      <c r="RDT637" s="6"/>
      <c r="RDU637" s="6"/>
      <c r="RDV637" s="6"/>
      <c r="RDW637" s="6"/>
      <c r="RDX637" s="6"/>
      <c r="RDY637" s="6"/>
      <c r="RDZ637" s="6"/>
      <c r="REA637" s="6"/>
      <c r="REB637" s="6"/>
      <c r="REC637" s="6"/>
      <c r="RED637" s="6"/>
      <c r="REE637" s="6"/>
      <c r="REF637" s="6"/>
      <c r="REG637" s="6"/>
      <c r="REH637" s="6"/>
      <c r="REI637" s="6"/>
      <c r="REJ637" s="6"/>
      <c r="REK637" s="6"/>
      <c r="REL637" s="6"/>
      <c r="REM637" s="6"/>
      <c r="REN637" s="6"/>
      <c r="REO637" s="6"/>
      <c r="REP637" s="6"/>
      <c r="REQ637" s="6"/>
      <c r="RER637" s="6"/>
      <c r="RES637" s="6"/>
      <c r="RET637" s="6"/>
      <c r="REU637" s="6"/>
      <c r="REV637" s="6"/>
      <c r="REW637" s="6"/>
      <c r="REX637" s="6"/>
      <c r="REY637" s="6"/>
      <c r="REZ637" s="6"/>
      <c r="RFA637" s="6"/>
      <c r="RFB637" s="6"/>
      <c r="RFC637" s="6"/>
      <c r="RFD637" s="6"/>
      <c r="RFE637" s="6"/>
      <c r="RFF637" s="6"/>
      <c r="RFG637" s="6"/>
      <c r="RFH637" s="6"/>
      <c r="RFI637" s="6"/>
      <c r="RFJ637" s="6"/>
      <c r="RFK637" s="6"/>
      <c r="RFL637" s="6"/>
      <c r="RFM637" s="6"/>
      <c r="RFN637" s="6"/>
      <c r="RFO637" s="6"/>
      <c r="RFP637" s="6"/>
      <c r="RFQ637" s="6"/>
      <c r="RFR637" s="6"/>
      <c r="RFS637" s="6"/>
      <c r="RFT637" s="6"/>
      <c r="RFU637" s="6"/>
      <c r="RFV637" s="6"/>
      <c r="RFW637" s="6"/>
      <c r="RFX637" s="6"/>
      <c r="RFY637" s="6"/>
      <c r="RFZ637" s="6"/>
      <c r="RGA637" s="6"/>
      <c r="RGB637" s="6"/>
      <c r="RGC637" s="6"/>
      <c r="RGD637" s="6"/>
      <c r="RGE637" s="6"/>
      <c r="RGF637" s="6"/>
      <c r="RGG637" s="6"/>
      <c r="RGH637" s="6"/>
      <c r="RGI637" s="6"/>
      <c r="RGJ637" s="6"/>
      <c r="RGK637" s="6"/>
      <c r="RGL637" s="6"/>
      <c r="RGM637" s="6"/>
      <c r="RGN637" s="6"/>
      <c r="RGO637" s="6"/>
      <c r="RGP637" s="6"/>
      <c r="RGQ637" s="6"/>
      <c r="RGR637" s="6"/>
      <c r="RGS637" s="6"/>
      <c r="RGT637" s="6"/>
      <c r="RGU637" s="6"/>
      <c r="RGV637" s="6"/>
      <c r="RGW637" s="6"/>
      <c r="RGX637" s="6"/>
      <c r="RGY637" s="6"/>
      <c r="RGZ637" s="6"/>
      <c r="RHA637" s="6"/>
      <c r="RHB637" s="6"/>
      <c r="RHC637" s="6"/>
      <c r="RHD637" s="6"/>
      <c r="RHE637" s="6"/>
      <c r="RHF637" s="6"/>
      <c r="RHG637" s="6"/>
      <c r="RHH637" s="6"/>
      <c r="RHI637" s="6"/>
      <c r="RHJ637" s="6"/>
      <c r="RHK637" s="6"/>
      <c r="RHL637" s="6"/>
      <c r="RHM637" s="6"/>
      <c r="RHN637" s="6"/>
      <c r="RHO637" s="6"/>
      <c r="RHP637" s="6"/>
      <c r="RHQ637" s="6"/>
      <c r="RHR637" s="6"/>
      <c r="RHS637" s="6"/>
      <c r="RHT637" s="6"/>
      <c r="RHU637" s="6"/>
      <c r="RHV637" s="6"/>
      <c r="RHW637" s="6"/>
      <c r="RHX637" s="6"/>
      <c r="RHY637" s="6"/>
      <c r="RHZ637" s="6"/>
      <c r="RIA637" s="6"/>
      <c r="RIB637" s="6"/>
      <c r="RIC637" s="6"/>
      <c r="RID637" s="6"/>
      <c r="RIE637" s="6"/>
      <c r="RIF637" s="6"/>
      <c r="RIG637" s="6"/>
      <c r="RIH637" s="6"/>
      <c r="RII637" s="6"/>
      <c r="RIJ637" s="6"/>
      <c r="RIK637" s="6"/>
      <c r="RIL637" s="6"/>
      <c r="RIM637" s="6"/>
      <c r="RIN637" s="6"/>
      <c r="RIO637" s="6"/>
      <c r="RIP637" s="6"/>
      <c r="RIQ637" s="6"/>
      <c r="RIR637" s="6"/>
      <c r="RIS637" s="6"/>
      <c r="RIT637" s="6"/>
      <c r="RIU637" s="6"/>
      <c r="RIV637" s="6"/>
      <c r="RIW637" s="6"/>
      <c r="RIX637" s="6"/>
      <c r="RIY637" s="6"/>
      <c r="RIZ637" s="6"/>
      <c r="RJA637" s="6"/>
      <c r="RJB637" s="6"/>
      <c r="RJC637" s="6"/>
      <c r="RJD637" s="6"/>
      <c r="RJE637" s="6"/>
      <c r="RJF637" s="6"/>
      <c r="RJG637" s="6"/>
      <c r="RJH637" s="6"/>
      <c r="RJI637" s="6"/>
      <c r="RJJ637" s="6"/>
      <c r="RJK637" s="6"/>
      <c r="RJL637" s="6"/>
      <c r="RJM637" s="6"/>
      <c r="RJN637" s="6"/>
      <c r="RJO637" s="6"/>
      <c r="RJP637" s="6"/>
      <c r="RJQ637" s="6"/>
      <c r="RJR637" s="6"/>
      <c r="RJS637" s="6"/>
      <c r="RJT637" s="6"/>
      <c r="RJU637" s="6"/>
      <c r="RJV637" s="6"/>
      <c r="RJW637" s="6"/>
      <c r="RJX637" s="6"/>
      <c r="RJY637" s="6"/>
      <c r="RJZ637" s="6"/>
      <c r="RKA637" s="6"/>
      <c r="RKB637" s="6"/>
      <c r="RKC637" s="6"/>
      <c r="RKD637" s="6"/>
      <c r="RKE637" s="6"/>
      <c r="RKF637" s="6"/>
      <c r="RKG637" s="6"/>
      <c r="RKH637" s="6"/>
      <c r="RKI637" s="6"/>
      <c r="RKJ637" s="6"/>
      <c r="RKK637" s="6"/>
      <c r="RKL637" s="6"/>
      <c r="RKM637" s="6"/>
      <c r="RKN637" s="6"/>
      <c r="RKO637" s="6"/>
      <c r="RKP637" s="6"/>
      <c r="RKQ637" s="6"/>
      <c r="RKR637" s="6"/>
      <c r="RKS637" s="6"/>
      <c r="RKT637" s="6"/>
      <c r="RKU637" s="6"/>
      <c r="RKV637" s="6"/>
      <c r="RKW637" s="6"/>
      <c r="RKX637" s="6"/>
      <c r="RKY637" s="6"/>
      <c r="RKZ637" s="6"/>
      <c r="RLA637" s="6"/>
      <c r="RLB637" s="6"/>
      <c r="RLC637" s="6"/>
      <c r="RLD637" s="6"/>
      <c r="RLE637" s="6"/>
      <c r="RLF637" s="6"/>
      <c r="RLG637" s="6"/>
      <c r="RLH637" s="6"/>
      <c r="RLI637" s="6"/>
      <c r="RLJ637" s="6"/>
      <c r="RLK637" s="6"/>
      <c r="RLL637" s="6"/>
      <c r="RLM637" s="6"/>
      <c r="RLN637" s="6"/>
      <c r="RLO637" s="6"/>
      <c r="RLP637" s="6"/>
      <c r="RLQ637" s="6"/>
      <c r="RLR637" s="6"/>
      <c r="RLS637" s="6"/>
      <c r="RLT637" s="6"/>
      <c r="RLU637" s="6"/>
      <c r="RLV637" s="6"/>
      <c r="RLW637" s="6"/>
      <c r="RLX637" s="6"/>
      <c r="RLY637" s="6"/>
      <c r="RLZ637" s="6"/>
      <c r="RMA637" s="6"/>
      <c r="RMB637" s="6"/>
      <c r="RMC637" s="6"/>
      <c r="RMD637" s="6"/>
      <c r="RME637" s="6"/>
      <c r="RMF637" s="6"/>
      <c r="RMG637" s="6"/>
      <c r="RMH637" s="6"/>
      <c r="RMI637" s="6"/>
      <c r="RMJ637" s="6"/>
      <c r="RMK637" s="6"/>
      <c r="RML637" s="6"/>
      <c r="RMM637" s="6"/>
      <c r="RMN637" s="6"/>
      <c r="RMO637" s="6"/>
      <c r="RMP637" s="6"/>
      <c r="RMQ637" s="6"/>
      <c r="RMR637" s="6"/>
      <c r="RMS637" s="6"/>
      <c r="RMT637" s="6"/>
      <c r="RMU637" s="6"/>
      <c r="RMV637" s="6"/>
      <c r="RMW637" s="6"/>
      <c r="RMX637" s="6"/>
      <c r="RMY637" s="6"/>
      <c r="RMZ637" s="6"/>
      <c r="RNA637" s="6"/>
      <c r="RNB637" s="6"/>
      <c r="RNC637" s="6"/>
      <c r="RND637" s="6"/>
      <c r="RNE637" s="6"/>
      <c r="RNF637" s="6"/>
      <c r="RNG637" s="6"/>
      <c r="RNH637" s="6"/>
      <c r="RNI637" s="6"/>
      <c r="RNJ637" s="6"/>
      <c r="RNK637" s="6"/>
      <c r="RNL637" s="6"/>
      <c r="RNM637" s="6"/>
      <c r="RNN637" s="6"/>
      <c r="RNO637" s="6"/>
      <c r="RNP637" s="6"/>
      <c r="RNQ637" s="6"/>
      <c r="RNR637" s="6"/>
      <c r="RNS637" s="6"/>
      <c r="RNT637" s="6"/>
      <c r="RNU637" s="6"/>
      <c r="RNV637" s="6"/>
      <c r="RNW637" s="6"/>
      <c r="RNX637" s="6"/>
      <c r="RNY637" s="6"/>
      <c r="RNZ637" s="6"/>
      <c r="ROA637" s="6"/>
      <c r="ROB637" s="6"/>
      <c r="ROC637" s="6"/>
      <c r="ROD637" s="6"/>
      <c r="ROE637" s="6"/>
      <c r="ROF637" s="6"/>
      <c r="ROG637" s="6"/>
      <c r="ROH637" s="6"/>
      <c r="ROI637" s="6"/>
      <c r="ROJ637" s="6"/>
      <c r="ROK637" s="6"/>
      <c r="ROL637" s="6"/>
      <c r="ROM637" s="6"/>
      <c r="RON637" s="6"/>
      <c r="ROO637" s="6"/>
      <c r="ROP637" s="6"/>
      <c r="ROQ637" s="6"/>
      <c r="ROR637" s="6"/>
      <c r="ROS637" s="6"/>
      <c r="ROT637" s="6"/>
      <c r="ROU637" s="6"/>
      <c r="ROV637" s="6"/>
      <c r="ROW637" s="6"/>
      <c r="ROX637" s="6"/>
      <c r="ROY637" s="6"/>
      <c r="ROZ637" s="6"/>
      <c r="RPA637" s="6"/>
      <c r="RPB637" s="6"/>
      <c r="RPC637" s="6"/>
      <c r="RPD637" s="6"/>
      <c r="RPE637" s="6"/>
      <c r="RPF637" s="6"/>
      <c r="RPG637" s="6"/>
      <c r="RPH637" s="6"/>
      <c r="RPI637" s="6"/>
      <c r="RPJ637" s="6"/>
      <c r="RPK637" s="6"/>
      <c r="RPL637" s="6"/>
      <c r="RPM637" s="6"/>
      <c r="RPN637" s="6"/>
      <c r="RPO637" s="6"/>
      <c r="RPP637" s="6"/>
      <c r="RPQ637" s="6"/>
      <c r="RPR637" s="6"/>
      <c r="RPS637" s="6"/>
      <c r="RPT637" s="6"/>
      <c r="RPU637" s="6"/>
      <c r="RPV637" s="6"/>
      <c r="RPW637" s="6"/>
      <c r="RPX637" s="6"/>
      <c r="RPY637" s="6"/>
      <c r="RPZ637" s="6"/>
      <c r="RQA637" s="6"/>
      <c r="RQB637" s="6"/>
      <c r="RQC637" s="6"/>
      <c r="RQD637" s="6"/>
      <c r="RQE637" s="6"/>
      <c r="RQF637" s="6"/>
      <c r="RQG637" s="6"/>
      <c r="RQH637" s="6"/>
      <c r="RQI637" s="6"/>
      <c r="RQJ637" s="6"/>
      <c r="RQK637" s="6"/>
      <c r="RQL637" s="6"/>
      <c r="RQM637" s="6"/>
      <c r="RQN637" s="6"/>
      <c r="RQO637" s="6"/>
      <c r="RQP637" s="6"/>
      <c r="RQQ637" s="6"/>
      <c r="RQR637" s="6"/>
      <c r="RQS637" s="6"/>
      <c r="RQT637" s="6"/>
      <c r="RQU637" s="6"/>
      <c r="RQV637" s="6"/>
      <c r="RQW637" s="6"/>
      <c r="RQX637" s="6"/>
      <c r="RQY637" s="6"/>
      <c r="RQZ637" s="6"/>
      <c r="RRA637" s="6"/>
      <c r="RRB637" s="6"/>
      <c r="RRC637" s="6"/>
      <c r="RRD637" s="6"/>
      <c r="RRE637" s="6"/>
      <c r="RRF637" s="6"/>
      <c r="RRG637" s="6"/>
      <c r="RRH637" s="6"/>
      <c r="RRI637" s="6"/>
      <c r="RRJ637" s="6"/>
      <c r="RRK637" s="6"/>
      <c r="RRL637" s="6"/>
      <c r="RRM637" s="6"/>
      <c r="RRN637" s="6"/>
      <c r="RRO637" s="6"/>
      <c r="RRP637" s="6"/>
      <c r="RRQ637" s="6"/>
      <c r="RRR637" s="6"/>
      <c r="RRS637" s="6"/>
      <c r="RRT637" s="6"/>
      <c r="RRU637" s="6"/>
      <c r="RRV637" s="6"/>
      <c r="RRW637" s="6"/>
      <c r="RRX637" s="6"/>
      <c r="RRY637" s="6"/>
      <c r="RRZ637" s="6"/>
      <c r="RSA637" s="6"/>
      <c r="RSB637" s="6"/>
      <c r="RSC637" s="6"/>
      <c r="RSD637" s="6"/>
      <c r="RSE637" s="6"/>
      <c r="RSF637" s="6"/>
      <c r="RSG637" s="6"/>
      <c r="RSH637" s="6"/>
      <c r="RSI637" s="6"/>
      <c r="RSJ637" s="6"/>
      <c r="RSK637" s="6"/>
      <c r="RSL637" s="6"/>
      <c r="RSM637" s="6"/>
      <c r="RSN637" s="6"/>
      <c r="RSO637" s="6"/>
      <c r="RSP637" s="6"/>
      <c r="RSQ637" s="6"/>
      <c r="RSR637" s="6"/>
      <c r="RSS637" s="6"/>
      <c r="RST637" s="6"/>
      <c r="RSU637" s="6"/>
      <c r="RSV637" s="6"/>
      <c r="RSW637" s="6"/>
      <c r="RSX637" s="6"/>
      <c r="RSY637" s="6"/>
      <c r="RSZ637" s="6"/>
      <c r="RTA637" s="6"/>
      <c r="RTB637" s="6"/>
      <c r="RTC637" s="6"/>
      <c r="RTD637" s="6"/>
      <c r="RTE637" s="6"/>
      <c r="RTF637" s="6"/>
      <c r="RTG637" s="6"/>
      <c r="RTH637" s="6"/>
      <c r="RTI637" s="6"/>
      <c r="RTJ637" s="6"/>
      <c r="RTK637" s="6"/>
      <c r="RTL637" s="6"/>
      <c r="RTM637" s="6"/>
      <c r="RTN637" s="6"/>
      <c r="RTO637" s="6"/>
      <c r="RTP637" s="6"/>
      <c r="RTQ637" s="6"/>
      <c r="RTR637" s="6"/>
      <c r="RTS637" s="6"/>
      <c r="RTT637" s="6"/>
      <c r="RTU637" s="6"/>
      <c r="RTV637" s="6"/>
      <c r="RTW637" s="6"/>
      <c r="RTX637" s="6"/>
      <c r="RTY637" s="6"/>
      <c r="RTZ637" s="6"/>
      <c r="RUA637" s="6"/>
      <c r="RUB637" s="6"/>
      <c r="RUC637" s="6"/>
      <c r="RUD637" s="6"/>
      <c r="RUE637" s="6"/>
      <c r="RUF637" s="6"/>
      <c r="RUG637" s="6"/>
      <c r="RUH637" s="6"/>
      <c r="RUI637" s="6"/>
      <c r="RUJ637" s="6"/>
      <c r="RUK637" s="6"/>
      <c r="RUL637" s="6"/>
      <c r="RUM637" s="6"/>
      <c r="RUN637" s="6"/>
      <c r="RUO637" s="6"/>
      <c r="RUP637" s="6"/>
      <c r="RUQ637" s="6"/>
      <c r="RUR637" s="6"/>
      <c r="RUS637" s="6"/>
      <c r="RUT637" s="6"/>
      <c r="RUU637" s="6"/>
      <c r="RUV637" s="6"/>
      <c r="RUW637" s="6"/>
      <c r="RUX637" s="6"/>
      <c r="RUY637" s="6"/>
      <c r="RUZ637" s="6"/>
      <c r="RVA637" s="6"/>
      <c r="RVB637" s="6"/>
      <c r="RVC637" s="6"/>
      <c r="RVD637" s="6"/>
      <c r="RVE637" s="6"/>
      <c r="RVF637" s="6"/>
      <c r="RVG637" s="6"/>
      <c r="RVH637" s="6"/>
      <c r="RVI637" s="6"/>
      <c r="RVJ637" s="6"/>
      <c r="RVK637" s="6"/>
      <c r="RVL637" s="6"/>
      <c r="RVM637" s="6"/>
      <c r="RVN637" s="6"/>
      <c r="RVO637" s="6"/>
      <c r="RVP637" s="6"/>
      <c r="RVQ637" s="6"/>
      <c r="RVR637" s="6"/>
      <c r="RVS637" s="6"/>
      <c r="RVT637" s="6"/>
      <c r="RVU637" s="6"/>
      <c r="RVV637" s="6"/>
      <c r="RVW637" s="6"/>
      <c r="RVX637" s="6"/>
      <c r="RVY637" s="6"/>
      <c r="RVZ637" s="6"/>
      <c r="RWA637" s="6"/>
      <c r="RWB637" s="6"/>
      <c r="RWC637" s="6"/>
      <c r="RWD637" s="6"/>
      <c r="RWE637" s="6"/>
      <c r="RWF637" s="6"/>
      <c r="RWG637" s="6"/>
      <c r="RWH637" s="6"/>
      <c r="RWI637" s="6"/>
      <c r="RWJ637" s="6"/>
      <c r="RWK637" s="6"/>
      <c r="RWL637" s="6"/>
      <c r="RWM637" s="6"/>
      <c r="RWN637" s="6"/>
      <c r="RWO637" s="6"/>
      <c r="RWP637" s="6"/>
      <c r="RWQ637" s="6"/>
      <c r="RWR637" s="6"/>
      <c r="RWS637" s="6"/>
      <c r="RWT637" s="6"/>
      <c r="RWU637" s="6"/>
      <c r="RWV637" s="6"/>
      <c r="RWW637" s="6"/>
      <c r="RWX637" s="6"/>
      <c r="RWY637" s="6"/>
      <c r="RWZ637" s="6"/>
      <c r="RXA637" s="6"/>
      <c r="RXB637" s="6"/>
      <c r="RXC637" s="6"/>
      <c r="RXD637" s="6"/>
      <c r="RXE637" s="6"/>
      <c r="RXF637" s="6"/>
      <c r="RXG637" s="6"/>
      <c r="RXH637" s="6"/>
      <c r="RXI637" s="6"/>
      <c r="RXJ637" s="6"/>
      <c r="RXK637" s="6"/>
      <c r="RXL637" s="6"/>
      <c r="RXM637" s="6"/>
      <c r="RXN637" s="6"/>
      <c r="RXO637" s="6"/>
      <c r="RXP637" s="6"/>
      <c r="RXQ637" s="6"/>
      <c r="RXR637" s="6"/>
      <c r="RXS637" s="6"/>
      <c r="RXT637" s="6"/>
      <c r="RXU637" s="6"/>
      <c r="RXV637" s="6"/>
      <c r="RXW637" s="6"/>
      <c r="RXX637" s="6"/>
      <c r="RXY637" s="6"/>
      <c r="RXZ637" s="6"/>
      <c r="RYA637" s="6"/>
      <c r="RYB637" s="6"/>
      <c r="RYC637" s="6"/>
      <c r="RYD637" s="6"/>
      <c r="RYE637" s="6"/>
      <c r="RYF637" s="6"/>
      <c r="RYG637" s="6"/>
      <c r="RYH637" s="6"/>
      <c r="RYI637" s="6"/>
      <c r="RYJ637" s="6"/>
      <c r="RYK637" s="6"/>
      <c r="RYL637" s="6"/>
      <c r="RYM637" s="6"/>
      <c r="RYN637" s="6"/>
      <c r="RYO637" s="6"/>
      <c r="RYP637" s="6"/>
      <c r="RYQ637" s="6"/>
      <c r="RYR637" s="6"/>
      <c r="RYS637" s="6"/>
      <c r="RYT637" s="6"/>
      <c r="RYU637" s="6"/>
      <c r="RYV637" s="6"/>
      <c r="RYW637" s="6"/>
      <c r="RYX637" s="6"/>
      <c r="RYY637" s="6"/>
      <c r="RYZ637" s="6"/>
      <c r="RZA637" s="6"/>
      <c r="RZB637" s="6"/>
      <c r="RZC637" s="6"/>
      <c r="RZD637" s="6"/>
      <c r="RZE637" s="6"/>
      <c r="RZF637" s="6"/>
      <c r="RZG637" s="6"/>
      <c r="RZH637" s="6"/>
      <c r="RZI637" s="6"/>
      <c r="RZJ637" s="6"/>
      <c r="RZK637" s="6"/>
      <c r="RZL637" s="6"/>
      <c r="RZM637" s="6"/>
      <c r="RZN637" s="6"/>
      <c r="RZO637" s="6"/>
      <c r="RZP637" s="6"/>
      <c r="RZQ637" s="6"/>
      <c r="RZR637" s="6"/>
      <c r="RZS637" s="6"/>
      <c r="RZT637" s="6"/>
      <c r="RZU637" s="6"/>
      <c r="RZV637" s="6"/>
      <c r="RZW637" s="6"/>
      <c r="RZX637" s="6"/>
      <c r="RZY637" s="6"/>
      <c r="RZZ637" s="6"/>
      <c r="SAA637" s="6"/>
      <c r="SAB637" s="6"/>
      <c r="SAC637" s="6"/>
      <c r="SAD637" s="6"/>
      <c r="SAE637" s="6"/>
      <c r="SAF637" s="6"/>
      <c r="SAG637" s="6"/>
      <c r="SAH637" s="6"/>
      <c r="SAI637" s="6"/>
      <c r="SAJ637" s="6"/>
      <c r="SAK637" s="6"/>
      <c r="SAL637" s="6"/>
      <c r="SAM637" s="6"/>
      <c r="SAN637" s="6"/>
      <c r="SAO637" s="6"/>
      <c r="SAP637" s="6"/>
      <c r="SAQ637" s="6"/>
      <c r="SAR637" s="6"/>
      <c r="SAS637" s="6"/>
      <c r="SAT637" s="6"/>
      <c r="SAU637" s="6"/>
      <c r="SAV637" s="6"/>
      <c r="SAW637" s="6"/>
      <c r="SAX637" s="6"/>
      <c r="SAY637" s="6"/>
      <c r="SAZ637" s="6"/>
      <c r="SBA637" s="6"/>
      <c r="SBB637" s="6"/>
      <c r="SBC637" s="6"/>
      <c r="SBD637" s="6"/>
      <c r="SBE637" s="6"/>
      <c r="SBF637" s="6"/>
      <c r="SBG637" s="6"/>
      <c r="SBH637" s="6"/>
      <c r="SBI637" s="6"/>
      <c r="SBJ637" s="6"/>
      <c r="SBK637" s="6"/>
      <c r="SBL637" s="6"/>
      <c r="SBM637" s="6"/>
      <c r="SBN637" s="6"/>
      <c r="SBO637" s="6"/>
      <c r="SBP637" s="6"/>
      <c r="SBQ637" s="6"/>
      <c r="SBR637" s="6"/>
      <c r="SBS637" s="6"/>
      <c r="SBT637" s="6"/>
      <c r="SBU637" s="6"/>
      <c r="SBV637" s="6"/>
      <c r="SBW637" s="6"/>
      <c r="SBX637" s="6"/>
      <c r="SBY637" s="6"/>
      <c r="SBZ637" s="6"/>
      <c r="SCA637" s="6"/>
      <c r="SCB637" s="6"/>
      <c r="SCC637" s="6"/>
      <c r="SCD637" s="6"/>
      <c r="SCE637" s="6"/>
      <c r="SCF637" s="6"/>
      <c r="SCG637" s="6"/>
      <c r="SCH637" s="6"/>
      <c r="SCI637" s="6"/>
      <c r="SCJ637" s="6"/>
      <c r="SCK637" s="6"/>
      <c r="SCL637" s="6"/>
      <c r="SCM637" s="6"/>
      <c r="SCN637" s="6"/>
      <c r="SCO637" s="6"/>
      <c r="SCP637" s="6"/>
      <c r="SCQ637" s="6"/>
      <c r="SCR637" s="6"/>
      <c r="SCS637" s="6"/>
      <c r="SCT637" s="6"/>
      <c r="SCU637" s="6"/>
      <c r="SCV637" s="6"/>
      <c r="SCW637" s="6"/>
      <c r="SCX637" s="6"/>
      <c r="SCY637" s="6"/>
      <c r="SCZ637" s="6"/>
      <c r="SDA637" s="6"/>
      <c r="SDB637" s="6"/>
      <c r="SDC637" s="6"/>
      <c r="SDD637" s="6"/>
      <c r="SDE637" s="6"/>
      <c r="SDF637" s="6"/>
      <c r="SDG637" s="6"/>
      <c r="SDH637" s="6"/>
      <c r="SDI637" s="6"/>
      <c r="SDJ637" s="6"/>
      <c r="SDK637" s="6"/>
      <c r="SDL637" s="6"/>
      <c r="SDM637" s="6"/>
      <c r="SDN637" s="6"/>
      <c r="SDO637" s="6"/>
      <c r="SDP637" s="6"/>
      <c r="SDQ637" s="6"/>
      <c r="SDR637" s="6"/>
      <c r="SDS637" s="6"/>
      <c r="SDT637" s="6"/>
      <c r="SDU637" s="6"/>
      <c r="SDV637" s="6"/>
      <c r="SDW637" s="6"/>
      <c r="SDX637" s="6"/>
      <c r="SDY637" s="6"/>
      <c r="SDZ637" s="6"/>
      <c r="SEA637" s="6"/>
      <c r="SEB637" s="6"/>
      <c r="SEC637" s="6"/>
      <c r="SED637" s="6"/>
      <c r="SEE637" s="6"/>
      <c r="SEF637" s="6"/>
      <c r="SEG637" s="6"/>
      <c r="SEH637" s="6"/>
      <c r="SEI637" s="6"/>
      <c r="SEJ637" s="6"/>
      <c r="SEK637" s="6"/>
      <c r="SEL637" s="6"/>
      <c r="SEM637" s="6"/>
      <c r="SEN637" s="6"/>
      <c r="SEO637" s="6"/>
      <c r="SEP637" s="6"/>
      <c r="SEQ637" s="6"/>
      <c r="SER637" s="6"/>
      <c r="SES637" s="6"/>
      <c r="SET637" s="6"/>
      <c r="SEU637" s="6"/>
      <c r="SEV637" s="6"/>
      <c r="SEW637" s="6"/>
      <c r="SEX637" s="6"/>
      <c r="SEY637" s="6"/>
      <c r="SEZ637" s="6"/>
      <c r="SFA637" s="6"/>
      <c r="SFB637" s="6"/>
      <c r="SFC637" s="6"/>
      <c r="SFD637" s="6"/>
      <c r="SFE637" s="6"/>
      <c r="SFF637" s="6"/>
      <c r="SFG637" s="6"/>
      <c r="SFH637" s="6"/>
      <c r="SFI637" s="6"/>
      <c r="SFJ637" s="6"/>
      <c r="SFK637" s="6"/>
      <c r="SFL637" s="6"/>
      <c r="SFM637" s="6"/>
      <c r="SFN637" s="6"/>
      <c r="SFO637" s="6"/>
      <c r="SFP637" s="6"/>
      <c r="SFQ637" s="6"/>
      <c r="SFR637" s="6"/>
      <c r="SFS637" s="6"/>
      <c r="SFT637" s="6"/>
      <c r="SFU637" s="6"/>
      <c r="SFV637" s="6"/>
      <c r="SFW637" s="6"/>
      <c r="SFX637" s="6"/>
      <c r="SFY637" s="6"/>
      <c r="SFZ637" s="6"/>
      <c r="SGA637" s="6"/>
      <c r="SGB637" s="6"/>
      <c r="SGC637" s="6"/>
      <c r="SGD637" s="6"/>
      <c r="SGE637" s="6"/>
      <c r="SGF637" s="6"/>
      <c r="SGG637" s="6"/>
      <c r="SGH637" s="6"/>
      <c r="SGI637" s="6"/>
      <c r="SGJ637" s="6"/>
      <c r="SGK637" s="6"/>
      <c r="SGL637" s="6"/>
      <c r="SGM637" s="6"/>
      <c r="SGN637" s="6"/>
      <c r="SGO637" s="6"/>
      <c r="SGP637" s="6"/>
      <c r="SGQ637" s="6"/>
      <c r="SGR637" s="6"/>
      <c r="SGS637" s="6"/>
      <c r="SGT637" s="6"/>
      <c r="SGU637" s="6"/>
      <c r="SGV637" s="6"/>
      <c r="SGW637" s="6"/>
      <c r="SGX637" s="6"/>
      <c r="SGY637" s="6"/>
      <c r="SGZ637" s="6"/>
      <c r="SHA637" s="6"/>
      <c r="SHB637" s="6"/>
      <c r="SHC637" s="6"/>
      <c r="SHD637" s="6"/>
      <c r="SHE637" s="6"/>
      <c r="SHF637" s="6"/>
      <c r="SHG637" s="6"/>
      <c r="SHH637" s="6"/>
      <c r="SHI637" s="6"/>
      <c r="SHJ637" s="6"/>
      <c r="SHK637" s="6"/>
      <c r="SHL637" s="6"/>
      <c r="SHM637" s="6"/>
      <c r="SHN637" s="6"/>
      <c r="SHO637" s="6"/>
      <c r="SHP637" s="6"/>
      <c r="SHQ637" s="6"/>
      <c r="SHR637" s="6"/>
      <c r="SHS637" s="6"/>
      <c r="SHT637" s="6"/>
      <c r="SHU637" s="6"/>
      <c r="SHV637" s="6"/>
      <c r="SHW637" s="6"/>
      <c r="SHX637" s="6"/>
      <c r="SHY637" s="6"/>
      <c r="SHZ637" s="6"/>
      <c r="SIA637" s="6"/>
      <c r="SIB637" s="6"/>
      <c r="SIC637" s="6"/>
      <c r="SID637" s="6"/>
      <c r="SIE637" s="6"/>
      <c r="SIF637" s="6"/>
      <c r="SIG637" s="6"/>
      <c r="SIH637" s="6"/>
      <c r="SII637" s="6"/>
      <c r="SIJ637" s="6"/>
      <c r="SIK637" s="6"/>
      <c r="SIL637" s="6"/>
      <c r="SIM637" s="6"/>
      <c r="SIN637" s="6"/>
      <c r="SIO637" s="6"/>
      <c r="SIP637" s="6"/>
      <c r="SIQ637" s="6"/>
      <c r="SIR637" s="6"/>
      <c r="SIS637" s="6"/>
      <c r="SIT637" s="6"/>
      <c r="SIU637" s="6"/>
      <c r="SIV637" s="6"/>
      <c r="SIW637" s="6"/>
      <c r="SIX637" s="6"/>
      <c r="SIY637" s="6"/>
      <c r="SIZ637" s="6"/>
      <c r="SJA637" s="6"/>
      <c r="SJB637" s="6"/>
      <c r="SJC637" s="6"/>
      <c r="SJD637" s="6"/>
      <c r="SJE637" s="6"/>
      <c r="SJF637" s="6"/>
      <c r="SJG637" s="6"/>
      <c r="SJH637" s="6"/>
      <c r="SJI637" s="6"/>
      <c r="SJJ637" s="6"/>
      <c r="SJK637" s="6"/>
      <c r="SJL637" s="6"/>
      <c r="SJM637" s="6"/>
      <c r="SJN637" s="6"/>
      <c r="SJO637" s="6"/>
      <c r="SJP637" s="6"/>
      <c r="SJQ637" s="6"/>
      <c r="SJR637" s="6"/>
      <c r="SJS637" s="6"/>
      <c r="SJT637" s="6"/>
      <c r="SJU637" s="6"/>
      <c r="SJV637" s="6"/>
      <c r="SJW637" s="6"/>
      <c r="SJX637" s="6"/>
      <c r="SJY637" s="6"/>
      <c r="SJZ637" s="6"/>
      <c r="SKA637" s="6"/>
      <c r="SKB637" s="6"/>
      <c r="SKC637" s="6"/>
      <c r="SKD637" s="6"/>
      <c r="SKE637" s="6"/>
      <c r="SKF637" s="6"/>
      <c r="SKG637" s="6"/>
      <c r="SKH637" s="6"/>
      <c r="SKI637" s="6"/>
      <c r="SKJ637" s="6"/>
      <c r="SKK637" s="6"/>
      <c r="SKL637" s="6"/>
      <c r="SKM637" s="6"/>
      <c r="SKN637" s="6"/>
      <c r="SKO637" s="6"/>
      <c r="SKP637" s="6"/>
      <c r="SKQ637" s="6"/>
      <c r="SKR637" s="6"/>
      <c r="SKS637" s="6"/>
      <c r="SKT637" s="6"/>
      <c r="SKU637" s="6"/>
      <c r="SKV637" s="6"/>
      <c r="SKW637" s="6"/>
      <c r="SKX637" s="6"/>
      <c r="SKY637" s="6"/>
      <c r="SKZ637" s="6"/>
      <c r="SLA637" s="6"/>
      <c r="SLB637" s="6"/>
      <c r="SLC637" s="6"/>
      <c r="SLD637" s="6"/>
      <c r="SLE637" s="6"/>
      <c r="SLF637" s="6"/>
      <c r="SLG637" s="6"/>
      <c r="SLH637" s="6"/>
      <c r="SLI637" s="6"/>
      <c r="SLJ637" s="6"/>
      <c r="SLK637" s="6"/>
      <c r="SLL637" s="6"/>
      <c r="SLM637" s="6"/>
      <c r="SLN637" s="6"/>
      <c r="SLO637" s="6"/>
      <c r="SLP637" s="6"/>
      <c r="SLQ637" s="6"/>
      <c r="SLR637" s="6"/>
      <c r="SLS637" s="6"/>
      <c r="SLT637" s="6"/>
      <c r="SLU637" s="6"/>
      <c r="SLV637" s="6"/>
      <c r="SLW637" s="6"/>
      <c r="SLX637" s="6"/>
      <c r="SLY637" s="6"/>
      <c r="SLZ637" s="6"/>
      <c r="SMA637" s="6"/>
      <c r="SMB637" s="6"/>
      <c r="SMC637" s="6"/>
      <c r="SMD637" s="6"/>
      <c r="SME637" s="6"/>
      <c r="SMF637" s="6"/>
      <c r="SMG637" s="6"/>
      <c r="SMH637" s="6"/>
      <c r="SMI637" s="6"/>
      <c r="SMJ637" s="6"/>
      <c r="SMK637" s="6"/>
      <c r="SML637" s="6"/>
      <c r="SMM637" s="6"/>
      <c r="SMN637" s="6"/>
      <c r="SMO637" s="6"/>
      <c r="SMP637" s="6"/>
      <c r="SMQ637" s="6"/>
      <c r="SMR637" s="6"/>
      <c r="SMS637" s="6"/>
      <c r="SMT637" s="6"/>
      <c r="SMU637" s="6"/>
      <c r="SMV637" s="6"/>
      <c r="SMW637" s="6"/>
      <c r="SMX637" s="6"/>
      <c r="SMY637" s="6"/>
      <c r="SMZ637" s="6"/>
      <c r="SNA637" s="6"/>
      <c r="SNB637" s="6"/>
      <c r="SNC637" s="6"/>
      <c r="SND637" s="6"/>
      <c r="SNE637" s="6"/>
      <c r="SNF637" s="6"/>
      <c r="SNG637" s="6"/>
      <c r="SNH637" s="6"/>
      <c r="SNI637" s="6"/>
      <c r="SNJ637" s="6"/>
      <c r="SNK637" s="6"/>
      <c r="SNL637" s="6"/>
      <c r="SNM637" s="6"/>
      <c r="SNN637" s="6"/>
      <c r="SNO637" s="6"/>
      <c r="SNP637" s="6"/>
      <c r="SNQ637" s="6"/>
      <c r="SNR637" s="6"/>
      <c r="SNS637" s="6"/>
      <c r="SNT637" s="6"/>
      <c r="SNU637" s="6"/>
      <c r="SNV637" s="6"/>
      <c r="SNW637" s="6"/>
      <c r="SNX637" s="6"/>
      <c r="SNY637" s="6"/>
      <c r="SNZ637" s="6"/>
      <c r="SOA637" s="6"/>
      <c r="SOB637" s="6"/>
      <c r="SOC637" s="6"/>
      <c r="SOD637" s="6"/>
      <c r="SOE637" s="6"/>
      <c r="SOF637" s="6"/>
      <c r="SOG637" s="6"/>
      <c r="SOH637" s="6"/>
      <c r="SOI637" s="6"/>
      <c r="SOJ637" s="6"/>
      <c r="SOK637" s="6"/>
      <c r="SOL637" s="6"/>
      <c r="SOM637" s="6"/>
      <c r="SON637" s="6"/>
      <c r="SOO637" s="6"/>
      <c r="SOP637" s="6"/>
      <c r="SOQ637" s="6"/>
      <c r="SOR637" s="6"/>
      <c r="SOS637" s="6"/>
      <c r="SOT637" s="6"/>
      <c r="SOU637" s="6"/>
      <c r="SOV637" s="6"/>
      <c r="SOW637" s="6"/>
      <c r="SOX637" s="6"/>
      <c r="SOY637" s="6"/>
      <c r="SOZ637" s="6"/>
      <c r="SPA637" s="6"/>
      <c r="SPB637" s="6"/>
      <c r="SPC637" s="6"/>
      <c r="SPD637" s="6"/>
      <c r="SPE637" s="6"/>
      <c r="SPF637" s="6"/>
      <c r="SPG637" s="6"/>
      <c r="SPH637" s="6"/>
      <c r="SPI637" s="6"/>
      <c r="SPJ637" s="6"/>
      <c r="SPK637" s="6"/>
      <c r="SPL637" s="6"/>
      <c r="SPM637" s="6"/>
      <c r="SPN637" s="6"/>
      <c r="SPO637" s="6"/>
      <c r="SPP637" s="6"/>
      <c r="SPQ637" s="6"/>
      <c r="SPR637" s="6"/>
      <c r="SPS637" s="6"/>
      <c r="SPT637" s="6"/>
      <c r="SPU637" s="6"/>
      <c r="SPV637" s="6"/>
      <c r="SPW637" s="6"/>
      <c r="SPX637" s="6"/>
      <c r="SPY637" s="6"/>
      <c r="SPZ637" s="6"/>
      <c r="SQA637" s="6"/>
      <c r="SQB637" s="6"/>
      <c r="SQC637" s="6"/>
      <c r="SQD637" s="6"/>
      <c r="SQE637" s="6"/>
      <c r="SQF637" s="6"/>
      <c r="SQG637" s="6"/>
      <c r="SQH637" s="6"/>
      <c r="SQI637" s="6"/>
      <c r="SQJ637" s="6"/>
      <c r="SQK637" s="6"/>
      <c r="SQL637" s="6"/>
      <c r="SQM637" s="6"/>
      <c r="SQN637" s="6"/>
      <c r="SQO637" s="6"/>
      <c r="SQP637" s="6"/>
      <c r="SQQ637" s="6"/>
      <c r="SQR637" s="6"/>
      <c r="SQS637" s="6"/>
      <c r="SQT637" s="6"/>
      <c r="SQU637" s="6"/>
      <c r="SQV637" s="6"/>
      <c r="SQW637" s="6"/>
      <c r="SQX637" s="6"/>
      <c r="SQY637" s="6"/>
      <c r="SQZ637" s="6"/>
      <c r="SRA637" s="6"/>
      <c r="SRB637" s="6"/>
      <c r="SRC637" s="6"/>
      <c r="SRD637" s="6"/>
      <c r="SRE637" s="6"/>
      <c r="SRF637" s="6"/>
      <c r="SRG637" s="6"/>
      <c r="SRH637" s="6"/>
      <c r="SRI637" s="6"/>
      <c r="SRJ637" s="6"/>
      <c r="SRK637" s="6"/>
      <c r="SRL637" s="6"/>
      <c r="SRM637" s="6"/>
      <c r="SRN637" s="6"/>
      <c r="SRO637" s="6"/>
      <c r="SRP637" s="6"/>
      <c r="SRQ637" s="6"/>
      <c r="SRR637" s="6"/>
      <c r="SRS637" s="6"/>
      <c r="SRT637" s="6"/>
      <c r="SRU637" s="6"/>
      <c r="SRV637" s="6"/>
      <c r="SRW637" s="6"/>
      <c r="SRX637" s="6"/>
      <c r="SRY637" s="6"/>
      <c r="SRZ637" s="6"/>
      <c r="SSA637" s="6"/>
      <c r="SSB637" s="6"/>
      <c r="SSC637" s="6"/>
      <c r="SSD637" s="6"/>
      <c r="SSE637" s="6"/>
      <c r="SSF637" s="6"/>
      <c r="SSG637" s="6"/>
      <c r="SSH637" s="6"/>
      <c r="SSI637" s="6"/>
      <c r="SSJ637" s="6"/>
      <c r="SSK637" s="6"/>
      <c r="SSL637" s="6"/>
      <c r="SSM637" s="6"/>
      <c r="SSN637" s="6"/>
      <c r="SSO637" s="6"/>
      <c r="SSP637" s="6"/>
      <c r="SSQ637" s="6"/>
      <c r="SSR637" s="6"/>
      <c r="SSS637" s="6"/>
      <c r="SST637" s="6"/>
      <c r="SSU637" s="6"/>
      <c r="SSV637" s="6"/>
      <c r="SSW637" s="6"/>
      <c r="SSX637" s="6"/>
      <c r="SSY637" s="6"/>
      <c r="SSZ637" s="6"/>
      <c r="STA637" s="6"/>
      <c r="STB637" s="6"/>
      <c r="STC637" s="6"/>
      <c r="STD637" s="6"/>
      <c r="STE637" s="6"/>
      <c r="STF637" s="6"/>
      <c r="STG637" s="6"/>
      <c r="STH637" s="6"/>
      <c r="STI637" s="6"/>
      <c r="STJ637" s="6"/>
      <c r="STK637" s="6"/>
      <c r="STL637" s="6"/>
      <c r="STM637" s="6"/>
      <c r="STN637" s="6"/>
      <c r="STO637" s="6"/>
      <c r="STP637" s="6"/>
      <c r="STQ637" s="6"/>
      <c r="STR637" s="6"/>
      <c r="STS637" s="6"/>
      <c r="STT637" s="6"/>
      <c r="STU637" s="6"/>
      <c r="STV637" s="6"/>
      <c r="STW637" s="6"/>
      <c r="STX637" s="6"/>
      <c r="STY637" s="6"/>
      <c r="STZ637" s="6"/>
      <c r="SUA637" s="6"/>
      <c r="SUB637" s="6"/>
      <c r="SUC637" s="6"/>
      <c r="SUD637" s="6"/>
      <c r="SUE637" s="6"/>
      <c r="SUF637" s="6"/>
      <c r="SUG637" s="6"/>
      <c r="SUH637" s="6"/>
      <c r="SUI637" s="6"/>
      <c r="SUJ637" s="6"/>
      <c r="SUK637" s="6"/>
      <c r="SUL637" s="6"/>
      <c r="SUM637" s="6"/>
      <c r="SUN637" s="6"/>
      <c r="SUO637" s="6"/>
      <c r="SUP637" s="6"/>
      <c r="SUQ637" s="6"/>
      <c r="SUR637" s="6"/>
      <c r="SUS637" s="6"/>
      <c r="SUT637" s="6"/>
      <c r="SUU637" s="6"/>
      <c r="SUV637" s="6"/>
      <c r="SUW637" s="6"/>
      <c r="SUX637" s="6"/>
      <c r="SUY637" s="6"/>
      <c r="SUZ637" s="6"/>
      <c r="SVA637" s="6"/>
      <c r="SVB637" s="6"/>
      <c r="SVC637" s="6"/>
      <c r="SVD637" s="6"/>
      <c r="SVE637" s="6"/>
      <c r="SVF637" s="6"/>
      <c r="SVG637" s="6"/>
      <c r="SVH637" s="6"/>
      <c r="SVI637" s="6"/>
      <c r="SVJ637" s="6"/>
      <c r="SVK637" s="6"/>
      <c r="SVL637" s="6"/>
      <c r="SVM637" s="6"/>
      <c r="SVN637" s="6"/>
      <c r="SVO637" s="6"/>
      <c r="SVP637" s="6"/>
      <c r="SVQ637" s="6"/>
      <c r="SVR637" s="6"/>
      <c r="SVS637" s="6"/>
      <c r="SVT637" s="6"/>
      <c r="SVU637" s="6"/>
      <c r="SVV637" s="6"/>
      <c r="SVW637" s="6"/>
      <c r="SVX637" s="6"/>
      <c r="SVY637" s="6"/>
      <c r="SVZ637" s="6"/>
      <c r="SWA637" s="6"/>
      <c r="SWB637" s="6"/>
      <c r="SWC637" s="6"/>
      <c r="SWD637" s="6"/>
      <c r="SWE637" s="6"/>
      <c r="SWF637" s="6"/>
      <c r="SWG637" s="6"/>
      <c r="SWH637" s="6"/>
      <c r="SWI637" s="6"/>
      <c r="SWJ637" s="6"/>
      <c r="SWK637" s="6"/>
      <c r="SWL637" s="6"/>
      <c r="SWM637" s="6"/>
      <c r="SWN637" s="6"/>
      <c r="SWO637" s="6"/>
      <c r="SWP637" s="6"/>
      <c r="SWQ637" s="6"/>
      <c r="SWR637" s="6"/>
      <c r="SWS637" s="6"/>
      <c r="SWT637" s="6"/>
      <c r="SWU637" s="6"/>
      <c r="SWV637" s="6"/>
      <c r="SWW637" s="6"/>
      <c r="SWX637" s="6"/>
      <c r="SWY637" s="6"/>
      <c r="SWZ637" s="6"/>
      <c r="SXA637" s="6"/>
      <c r="SXB637" s="6"/>
      <c r="SXC637" s="6"/>
      <c r="SXD637" s="6"/>
      <c r="SXE637" s="6"/>
      <c r="SXF637" s="6"/>
      <c r="SXG637" s="6"/>
      <c r="SXH637" s="6"/>
      <c r="SXI637" s="6"/>
      <c r="SXJ637" s="6"/>
      <c r="SXK637" s="6"/>
      <c r="SXL637" s="6"/>
      <c r="SXM637" s="6"/>
      <c r="SXN637" s="6"/>
      <c r="SXO637" s="6"/>
      <c r="SXP637" s="6"/>
      <c r="SXQ637" s="6"/>
      <c r="SXR637" s="6"/>
      <c r="SXS637" s="6"/>
      <c r="SXT637" s="6"/>
      <c r="SXU637" s="6"/>
      <c r="SXV637" s="6"/>
      <c r="SXW637" s="6"/>
      <c r="SXX637" s="6"/>
      <c r="SXY637" s="6"/>
      <c r="SXZ637" s="6"/>
      <c r="SYA637" s="6"/>
      <c r="SYB637" s="6"/>
      <c r="SYC637" s="6"/>
      <c r="SYD637" s="6"/>
      <c r="SYE637" s="6"/>
      <c r="SYF637" s="6"/>
      <c r="SYG637" s="6"/>
      <c r="SYH637" s="6"/>
      <c r="SYI637" s="6"/>
      <c r="SYJ637" s="6"/>
      <c r="SYK637" s="6"/>
      <c r="SYL637" s="6"/>
      <c r="SYM637" s="6"/>
      <c r="SYN637" s="6"/>
      <c r="SYO637" s="6"/>
      <c r="SYP637" s="6"/>
      <c r="SYQ637" s="6"/>
      <c r="SYR637" s="6"/>
      <c r="SYS637" s="6"/>
      <c r="SYT637" s="6"/>
      <c r="SYU637" s="6"/>
      <c r="SYV637" s="6"/>
      <c r="SYW637" s="6"/>
      <c r="SYX637" s="6"/>
      <c r="SYY637" s="6"/>
      <c r="SYZ637" s="6"/>
      <c r="SZA637" s="6"/>
      <c r="SZB637" s="6"/>
      <c r="SZC637" s="6"/>
      <c r="SZD637" s="6"/>
      <c r="SZE637" s="6"/>
      <c r="SZF637" s="6"/>
      <c r="SZG637" s="6"/>
      <c r="SZH637" s="6"/>
      <c r="SZI637" s="6"/>
      <c r="SZJ637" s="6"/>
      <c r="SZK637" s="6"/>
      <c r="SZL637" s="6"/>
      <c r="SZM637" s="6"/>
      <c r="SZN637" s="6"/>
      <c r="SZO637" s="6"/>
      <c r="SZP637" s="6"/>
      <c r="SZQ637" s="6"/>
      <c r="SZR637" s="6"/>
      <c r="SZS637" s="6"/>
      <c r="SZT637" s="6"/>
      <c r="SZU637" s="6"/>
      <c r="SZV637" s="6"/>
      <c r="SZW637" s="6"/>
      <c r="SZX637" s="6"/>
      <c r="SZY637" s="6"/>
      <c r="SZZ637" s="6"/>
      <c r="TAA637" s="6"/>
      <c r="TAB637" s="6"/>
      <c r="TAC637" s="6"/>
      <c r="TAD637" s="6"/>
      <c r="TAE637" s="6"/>
      <c r="TAF637" s="6"/>
      <c r="TAG637" s="6"/>
      <c r="TAH637" s="6"/>
      <c r="TAI637" s="6"/>
      <c r="TAJ637" s="6"/>
      <c r="TAK637" s="6"/>
      <c r="TAL637" s="6"/>
      <c r="TAM637" s="6"/>
      <c r="TAN637" s="6"/>
      <c r="TAO637" s="6"/>
      <c r="TAP637" s="6"/>
      <c r="TAQ637" s="6"/>
      <c r="TAR637" s="6"/>
      <c r="TAS637" s="6"/>
      <c r="TAT637" s="6"/>
      <c r="TAU637" s="6"/>
      <c r="TAV637" s="6"/>
      <c r="TAW637" s="6"/>
      <c r="TAX637" s="6"/>
      <c r="TAY637" s="6"/>
      <c r="TAZ637" s="6"/>
      <c r="TBA637" s="6"/>
      <c r="TBB637" s="6"/>
      <c r="TBC637" s="6"/>
      <c r="TBD637" s="6"/>
      <c r="TBE637" s="6"/>
      <c r="TBF637" s="6"/>
      <c r="TBG637" s="6"/>
      <c r="TBH637" s="6"/>
      <c r="TBI637" s="6"/>
      <c r="TBJ637" s="6"/>
      <c r="TBK637" s="6"/>
      <c r="TBL637" s="6"/>
      <c r="TBM637" s="6"/>
      <c r="TBN637" s="6"/>
      <c r="TBO637" s="6"/>
      <c r="TBP637" s="6"/>
      <c r="TBQ637" s="6"/>
      <c r="TBR637" s="6"/>
      <c r="TBS637" s="6"/>
      <c r="TBT637" s="6"/>
      <c r="TBU637" s="6"/>
      <c r="TBV637" s="6"/>
      <c r="TBW637" s="6"/>
      <c r="TBX637" s="6"/>
      <c r="TBY637" s="6"/>
      <c r="TBZ637" s="6"/>
      <c r="TCA637" s="6"/>
      <c r="TCB637" s="6"/>
      <c r="TCC637" s="6"/>
      <c r="TCD637" s="6"/>
      <c r="TCE637" s="6"/>
      <c r="TCF637" s="6"/>
      <c r="TCG637" s="6"/>
      <c r="TCH637" s="6"/>
      <c r="TCI637" s="6"/>
      <c r="TCJ637" s="6"/>
      <c r="TCK637" s="6"/>
      <c r="TCL637" s="6"/>
      <c r="TCM637" s="6"/>
      <c r="TCN637" s="6"/>
      <c r="TCO637" s="6"/>
      <c r="TCP637" s="6"/>
      <c r="TCQ637" s="6"/>
      <c r="TCR637" s="6"/>
      <c r="TCS637" s="6"/>
      <c r="TCT637" s="6"/>
      <c r="TCU637" s="6"/>
      <c r="TCV637" s="6"/>
      <c r="TCW637" s="6"/>
      <c r="TCX637" s="6"/>
      <c r="TCY637" s="6"/>
      <c r="TCZ637" s="6"/>
      <c r="TDA637" s="6"/>
      <c r="TDB637" s="6"/>
      <c r="TDC637" s="6"/>
      <c r="TDD637" s="6"/>
      <c r="TDE637" s="6"/>
      <c r="TDF637" s="6"/>
      <c r="TDG637" s="6"/>
      <c r="TDH637" s="6"/>
      <c r="TDI637" s="6"/>
      <c r="TDJ637" s="6"/>
      <c r="TDK637" s="6"/>
      <c r="TDL637" s="6"/>
      <c r="TDM637" s="6"/>
      <c r="TDN637" s="6"/>
      <c r="TDO637" s="6"/>
      <c r="TDP637" s="6"/>
      <c r="TDQ637" s="6"/>
      <c r="TDR637" s="6"/>
      <c r="TDS637" s="6"/>
      <c r="TDT637" s="6"/>
      <c r="TDU637" s="6"/>
      <c r="TDV637" s="6"/>
      <c r="TDW637" s="6"/>
      <c r="TDX637" s="6"/>
      <c r="TDY637" s="6"/>
      <c r="TDZ637" s="6"/>
      <c r="TEA637" s="6"/>
      <c r="TEB637" s="6"/>
      <c r="TEC637" s="6"/>
      <c r="TED637" s="6"/>
      <c r="TEE637" s="6"/>
      <c r="TEF637" s="6"/>
      <c r="TEG637" s="6"/>
      <c r="TEH637" s="6"/>
      <c r="TEI637" s="6"/>
      <c r="TEJ637" s="6"/>
      <c r="TEK637" s="6"/>
      <c r="TEL637" s="6"/>
      <c r="TEM637" s="6"/>
      <c r="TEN637" s="6"/>
      <c r="TEO637" s="6"/>
      <c r="TEP637" s="6"/>
      <c r="TEQ637" s="6"/>
      <c r="TER637" s="6"/>
      <c r="TES637" s="6"/>
      <c r="TET637" s="6"/>
      <c r="TEU637" s="6"/>
      <c r="TEV637" s="6"/>
      <c r="TEW637" s="6"/>
      <c r="TEX637" s="6"/>
      <c r="TEY637" s="6"/>
      <c r="TEZ637" s="6"/>
      <c r="TFA637" s="6"/>
      <c r="TFB637" s="6"/>
      <c r="TFC637" s="6"/>
      <c r="TFD637" s="6"/>
      <c r="TFE637" s="6"/>
      <c r="TFF637" s="6"/>
      <c r="TFG637" s="6"/>
      <c r="TFH637" s="6"/>
      <c r="TFI637" s="6"/>
      <c r="TFJ637" s="6"/>
      <c r="TFK637" s="6"/>
      <c r="TFL637" s="6"/>
      <c r="TFM637" s="6"/>
      <c r="TFN637" s="6"/>
      <c r="TFO637" s="6"/>
      <c r="TFP637" s="6"/>
      <c r="TFQ637" s="6"/>
      <c r="TFR637" s="6"/>
      <c r="TFS637" s="6"/>
      <c r="TFT637" s="6"/>
      <c r="TFU637" s="6"/>
      <c r="TFV637" s="6"/>
      <c r="TFW637" s="6"/>
      <c r="TFX637" s="6"/>
      <c r="TFY637" s="6"/>
      <c r="TFZ637" s="6"/>
      <c r="TGA637" s="6"/>
      <c r="TGB637" s="6"/>
      <c r="TGC637" s="6"/>
      <c r="TGD637" s="6"/>
      <c r="TGE637" s="6"/>
      <c r="TGF637" s="6"/>
      <c r="TGG637" s="6"/>
      <c r="TGH637" s="6"/>
      <c r="TGI637" s="6"/>
      <c r="TGJ637" s="6"/>
      <c r="TGK637" s="6"/>
      <c r="TGL637" s="6"/>
      <c r="TGM637" s="6"/>
      <c r="TGN637" s="6"/>
      <c r="TGO637" s="6"/>
      <c r="TGP637" s="6"/>
      <c r="TGQ637" s="6"/>
      <c r="TGR637" s="6"/>
      <c r="TGS637" s="6"/>
      <c r="TGT637" s="6"/>
      <c r="TGU637" s="6"/>
      <c r="TGV637" s="6"/>
      <c r="TGW637" s="6"/>
      <c r="TGX637" s="6"/>
      <c r="TGY637" s="6"/>
      <c r="TGZ637" s="6"/>
      <c r="THA637" s="6"/>
      <c r="THB637" s="6"/>
      <c r="THC637" s="6"/>
      <c r="THD637" s="6"/>
      <c r="THE637" s="6"/>
      <c r="THF637" s="6"/>
      <c r="THG637" s="6"/>
      <c r="THH637" s="6"/>
      <c r="THI637" s="6"/>
      <c r="THJ637" s="6"/>
      <c r="THK637" s="6"/>
      <c r="THL637" s="6"/>
      <c r="THM637" s="6"/>
      <c r="THN637" s="6"/>
      <c r="THO637" s="6"/>
      <c r="THP637" s="6"/>
      <c r="THQ637" s="6"/>
      <c r="THR637" s="6"/>
      <c r="THS637" s="6"/>
      <c r="THT637" s="6"/>
      <c r="THU637" s="6"/>
      <c r="THV637" s="6"/>
      <c r="THW637" s="6"/>
      <c r="THX637" s="6"/>
      <c r="THY637" s="6"/>
      <c r="THZ637" s="6"/>
      <c r="TIA637" s="6"/>
      <c r="TIB637" s="6"/>
      <c r="TIC637" s="6"/>
      <c r="TID637" s="6"/>
      <c r="TIE637" s="6"/>
      <c r="TIF637" s="6"/>
      <c r="TIG637" s="6"/>
      <c r="TIH637" s="6"/>
      <c r="TII637" s="6"/>
      <c r="TIJ637" s="6"/>
      <c r="TIK637" s="6"/>
      <c r="TIL637" s="6"/>
      <c r="TIM637" s="6"/>
      <c r="TIN637" s="6"/>
      <c r="TIO637" s="6"/>
      <c r="TIP637" s="6"/>
      <c r="TIQ637" s="6"/>
      <c r="TIR637" s="6"/>
      <c r="TIS637" s="6"/>
      <c r="TIT637" s="6"/>
      <c r="TIU637" s="6"/>
      <c r="TIV637" s="6"/>
      <c r="TIW637" s="6"/>
      <c r="TIX637" s="6"/>
      <c r="TIY637" s="6"/>
      <c r="TIZ637" s="6"/>
      <c r="TJA637" s="6"/>
      <c r="TJB637" s="6"/>
      <c r="TJC637" s="6"/>
      <c r="TJD637" s="6"/>
      <c r="TJE637" s="6"/>
      <c r="TJF637" s="6"/>
      <c r="TJG637" s="6"/>
      <c r="TJH637" s="6"/>
      <c r="TJI637" s="6"/>
      <c r="TJJ637" s="6"/>
      <c r="TJK637" s="6"/>
      <c r="TJL637" s="6"/>
      <c r="TJM637" s="6"/>
      <c r="TJN637" s="6"/>
      <c r="TJO637" s="6"/>
      <c r="TJP637" s="6"/>
      <c r="TJQ637" s="6"/>
      <c r="TJR637" s="6"/>
      <c r="TJS637" s="6"/>
      <c r="TJT637" s="6"/>
      <c r="TJU637" s="6"/>
      <c r="TJV637" s="6"/>
      <c r="TJW637" s="6"/>
      <c r="TJX637" s="6"/>
      <c r="TJY637" s="6"/>
      <c r="TJZ637" s="6"/>
      <c r="TKA637" s="6"/>
      <c r="TKB637" s="6"/>
      <c r="TKC637" s="6"/>
      <c r="TKD637" s="6"/>
      <c r="TKE637" s="6"/>
      <c r="TKF637" s="6"/>
      <c r="TKG637" s="6"/>
      <c r="TKH637" s="6"/>
      <c r="TKI637" s="6"/>
      <c r="TKJ637" s="6"/>
      <c r="TKK637" s="6"/>
      <c r="TKL637" s="6"/>
      <c r="TKM637" s="6"/>
      <c r="TKN637" s="6"/>
      <c r="TKO637" s="6"/>
      <c r="TKP637" s="6"/>
      <c r="TKQ637" s="6"/>
      <c r="TKR637" s="6"/>
      <c r="TKS637" s="6"/>
      <c r="TKT637" s="6"/>
      <c r="TKU637" s="6"/>
      <c r="TKV637" s="6"/>
      <c r="TKW637" s="6"/>
      <c r="TKX637" s="6"/>
      <c r="TKY637" s="6"/>
      <c r="TKZ637" s="6"/>
      <c r="TLA637" s="6"/>
      <c r="TLB637" s="6"/>
      <c r="TLC637" s="6"/>
      <c r="TLD637" s="6"/>
      <c r="TLE637" s="6"/>
      <c r="TLF637" s="6"/>
      <c r="TLG637" s="6"/>
      <c r="TLH637" s="6"/>
      <c r="TLI637" s="6"/>
      <c r="TLJ637" s="6"/>
      <c r="TLK637" s="6"/>
      <c r="TLL637" s="6"/>
      <c r="TLM637" s="6"/>
      <c r="TLN637" s="6"/>
      <c r="TLO637" s="6"/>
      <c r="TLP637" s="6"/>
      <c r="TLQ637" s="6"/>
      <c r="TLR637" s="6"/>
      <c r="TLS637" s="6"/>
      <c r="TLT637" s="6"/>
      <c r="TLU637" s="6"/>
      <c r="TLV637" s="6"/>
      <c r="TLW637" s="6"/>
      <c r="TLX637" s="6"/>
      <c r="TLY637" s="6"/>
      <c r="TLZ637" s="6"/>
      <c r="TMA637" s="6"/>
      <c r="TMB637" s="6"/>
      <c r="TMC637" s="6"/>
      <c r="TMD637" s="6"/>
      <c r="TME637" s="6"/>
      <c r="TMF637" s="6"/>
      <c r="TMG637" s="6"/>
      <c r="TMH637" s="6"/>
      <c r="TMI637" s="6"/>
      <c r="TMJ637" s="6"/>
      <c r="TMK637" s="6"/>
      <c r="TML637" s="6"/>
      <c r="TMM637" s="6"/>
      <c r="TMN637" s="6"/>
      <c r="TMO637" s="6"/>
      <c r="TMP637" s="6"/>
      <c r="TMQ637" s="6"/>
      <c r="TMR637" s="6"/>
      <c r="TMS637" s="6"/>
      <c r="TMT637" s="6"/>
      <c r="TMU637" s="6"/>
      <c r="TMV637" s="6"/>
      <c r="TMW637" s="6"/>
      <c r="TMX637" s="6"/>
      <c r="TMY637" s="6"/>
      <c r="TMZ637" s="6"/>
      <c r="TNA637" s="6"/>
      <c r="TNB637" s="6"/>
      <c r="TNC637" s="6"/>
      <c r="TND637" s="6"/>
      <c r="TNE637" s="6"/>
      <c r="TNF637" s="6"/>
      <c r="TNG637" s="6"/>
      <c r="TNH637" s="6"/>
      <c r="TNI637" s="6"/>
      <c r="TNJ637" s="6"/>
      <c r="TNK637" s="6"/>
      <c r="TNL637" s="6"/>
      <c r="TNM637" s="6"/>
      <c r="TNN637" s="6"/>
      <c r="TNO637" s="6"/>
      <c r="TNP637" s="6"/>
      <c r="TNQ637" s="6"/>
      <c r="TNR637" s="6"/>
      <c r="TNS637" s="6"/>
      <c r="TNT637" s="6"/>
      <c r="TNU637" s="6"/>
      <c r="TNV637" s="6"/>
      <c r="TNW637" s="6"/>
      <c r="TNX637" s="6"/>
      <c r="TNY637" s="6"/>
      <c r="TNZ637" s="6"/>
      <c r="TOA637" s="6"/>
      <c r="TOB637" s="6"/>
      <c r="TOC637" s="6"/>
      <c r="TOD637" s="6"/>
      <c r="TOE637" s="6"/>
      <c r="TOF637" s="6"/>
      <c r="TOG637" s="6"/>
      <c r="TOH637" s="6"/>
      <c r="TOI637" s="6"/>
      <c r="TOJ637" s="6"/>
      <c r="TOK637" s="6"/>
      <c r="TOL637" s="6"/>
      <c r="TOM637" s="6"/>
      <c r="TON637" s="6"/>
      <c r="TOO637" s="6"/>
      <c r="TOP637" s="6"/>
      <c r="TOQ637" s="6"/>
      <c r="TOR637" s="6"/>
      <c r="TOS637" s="6"/>
      <c r="TOT637" s="6"/>
      <c r="TOU637" s="6"/>
      <c r="TOV637" s="6"/>
      <c r="TOW637" s="6"/>
      <c r="TOX637" s="6"/>
      <c r="TOY637" s="6"/>
      <c r="TOZ637" s="6"/>
      <c r="TPA637" s="6"/>
      <c r="TPB637" s="6"/>
      <c r="TPC637" s="6"/>
      <c r="TPD637" s="6"/>
      <c r="TPE637" s="6"/>
      <c r="TPF637" s="6"/>
      <c r="TPG637" s="6"/>
      <c r="TPH637" s="6"/>
      <c r="TPI637" s="6"/>
      <c r="TPJ637" s="6"/>
      <c r="TPK637" s="6"/>
      <c r="TPL637" s="6"/>
      <c r="TPM637" s="6"/>
      <c r="TPN637" s="6"/>
      <c r="TPO637" s="6"/>
      <c r="TPP637" s="6"/>
      <c r="TPQ637" s="6"/>
      <c r="TPR637" s="6"/>
      <c r="TPS637" s="6"/>
      <c r="TPT637" s="6"/>
      <c r="TPU637" s="6"/>
      <c r="TPV637" s="6"/>
      <c r="TPW637" s="6"/>
      <c r="TPX637" s="6"/>
      <c r="TPY637" s="6"/>
      <c r="TPZ637" s="6"/>
      <c r="TQA637" s="6"/>
      <c r="TQB637" s="6"/>
      <c r="TQC637" s="6"/>
      <c r="TQD637" s="6"/>
      <c r="TQE637" s="6"/>
      <c r="TQF637" s="6"/>
      <c r="TQG637" s="6"/>
      <c r="TQH637" s="6"/>
      <c r="TQI637" s="6"/>
      <c r="TQJ637" s="6"/>
      <c r="TQK637" s="6"/>
      <c r="TQL637" s="6"/>
      <c r="TQM637" s="6"/>
      <c r="TQN637" s="6"/>
      <c r="TQO637" s="6"/>
      <c r="TQP637" s="6"/>
      <c r="TQQ637" s="6"/>
      <c r="TQR637" s="6"/>
      <c r="TQS637" s="6"/>
      <c r="TQT637" s="6"/>
      <c r="TQU637" s="6"/>
      <c r="TQV637" s="6"/>
      <c r="TQW637" s="6"/>
      <c r="TQX637" s="6"/>
      <c r="TQY637" s="6"/>
      <c r="TQZ637" s="6"/>
      <c r="TRA637" s="6"/>
      <c r="TRB637" s="6"/>
      <c r="TRC637" s="6"/>
      <c r="TRD637" s="6"/>
      <c r="TRE637" s="6"/>
      <c r="TRF637" s="6"/>
      <c r="TRG637" s="6"/>
      <c r="TRH637" s="6"/>
      <c r="TRI637" s="6"/>
      <c r="TRJ637" s="6"/>
      <c r="TRK637" s="6"/>
      <c r="TRL637" s="6"/>
      <c r="TRM637" s="6"/>
      <c r="TRN637" s="6"/>
      <c r="TRO637" s="6"/>
      <c r="TRP637" s="6"/>
      <c r="TRQ637" s="6"/>
      <c r="TRR637" s="6"/>
      <c r="TRS637" s="6"/>
      <c r="TRT637" s="6"/>
      <c r="TRU637" s="6"/>
      <c r="TRV637" s="6"/>
      <c r="TRW637" s="6"/>
      <c r="TRX637" s="6"/>
      <c r="TRY637" s="6"/>
      <c r="TRZ637" s="6"/>
      <c r="TSA637" s="6"/>
      <c r="TSB637" s="6"/>
      <c r="TSC637" s="6"/>
      <c r="TSD637" s="6"/>
      <c r="TSE637" s="6"/>
      <c r="TSF637" s="6"/>
      <c r="TSG637" s="6"/>
      <c r="TSH637" s="6"/>
      <c r="TSI637" s="6"/>
      <c r="TSJ637" s="6"/>
      <c r="TSK637" s="6"/>
      <c r="TSL637" s="6"/>
      <c r="TSM637" s="6"/>
      <c r="TSN637" s="6"/>
      <c r="TSO637" s="6"/>
      <c r="TSP637" s="6"/>
      <c r="TSQ637" s="6"/>
      <c r="TSR637" s="6"/>
      <c r="TSS637" s="6"/>
      <c r="TST637" s="6"/>
      <c r="TSU637" s="6"/>
      <c r="TSV637" s="6"/>
      <c r="TSW637" s="6"/>
      <c r="TSX637" s="6"/>
      <c r="TSY637" s="6"/>
      <c r="TSZ637" s="6"/>
      <c r="TTA637" s="6"/>
      <c r="TTB637" s="6"/>
      <c r="TTC637" s="6"/>
      <c r="TTD637" s="6"/>
      <c r="TTE637" s="6"/>
      <c r="TTF637" s="6"/>
      <c r="TTG637" s="6"/>
      <c r="TTH637" s="6"/>
      <c r="TTI637" s="6"/>
      <c r="TTJ637" s="6"/>
      <c r="TTK637" s="6"/>
      <c r="TTL637" s="6"/>
      <c r="TTM637" s="6"/>
      <c r="TTN637" s="6"/>
      <c r="TTO637" s="6"/>
      <c r="TTP637" s="6"/>
      <c r="TTQ637" s="6"/>
      <c r="TTR637" s="6"/>
      <c r="TTS637" s="6"/>
      <c r="TTT637" s="6"/>
      <c r="TTU637" s="6"/>
      <c r="TTV637" s="6"/>
      <c r="TTW637" s="6"/>
      <c r="TTX637" s="6"/>
      <c r="TTY637" s="6"/>
      <c r="TTZ637" s="6"/>
      <c r="TUA637" s="6"/>
      <c r="TUB637" s="6"/>
      <c r="TUC637" s="6"/>
      <c r="TUD637" s="6"/>
      <c r="TUE637" s="6"/>
      <c r="TUF637" s="6"/>
      <c r="TUG637" s="6"/>
      <c r="TUH637" s="6"/>
      <c r="TUI637" s="6"/>
      <c r="TUJ637" s="6"/>
      <c r="TUK637" s="6"/>
      <c r="TUL637" s="6"/>
      <c r="TUM637" s="6"/>
      <c r="TUN637" s="6"/>
      <c r="TUO637" s="6"/>
      <c r="TUP637" s="6"/>
      <c r="TUQ637" s="6"/>
      <c r="TUR637" s="6"/>
      <c r="TUS637" s="6"/>
      <c r="TUT637" s="6"/>
      <c r="TUU637" s="6"/>
      <c r="TUV637" s="6"/>
      <c r="TUW637" s="6"/>
      <c r="TUX637" s="6"/>
      <c r="TUY637" s="6"/>
      <c r="TUZ637" s="6"/>
      <c r="TVA637" s="6"/>
      <c r="TVB637" s="6"/>
      <c r="TVC637" s="6"/>
      <c r="TVD637" s="6"/>
      <c r="TVE637" s="6"/>
      <c r="TVF637" s="6"/>
      <c r="TVG637" s="6"/>
      <c r="TVH637" s="6"/>
      <c r="TVI637" s="6"/>
      <c r="TVJ637" s="6"/>
      <c r="TVK637" s="6"/>
      <c r="TVL637" s="6"/>
      <c r="TVM637" s="6"/>
      <c r="TVN637" s="6"/>
      <c r="TVO637" s="6"/>
      <c r="TVP637" s="6"/>
      <c r="TVQ637" s="6"/>
      <c r="TVR637" s="6"/>
      <c r="TVS637" s="6"/>
      <c r="TVT637" s="6"/>
      <c r="TVU637" s="6"/>
      <c r="TVV637" s="6"/>
      <c r="TVW637" s="6"/>
      <c r="TVX637" s="6"/>
      <c r="TVY637" s="6"/>
      <c r="TVZ637" s="6"/>
      <c r="TWA637" s="6"/>
      <c r="TWB637" s="6"/>
      <c r="TWC637" s="6"/>
      <c r="TWD637" s="6"/>
      <c r="TWE637" s="6"/>
      <c r="TWF637" s="6"/>
      <c r="TWG637" s="6"/>
      <c r="TWH637" s="6"/>
      <c r="TWI637" s="6"/>
      <c r="TWJ637" s="6"/>
      <c r="TWK637" s="6"/>
      <c r="TWL637" s="6"/>
      <c r="TWM637" s="6"/>
      <c r="TWN637" s="6"/>
      <c r="TWO637" s="6"/>
      <c r="TWP637" s="6"/>
      <c r="TWQ637" s="6"/>
      <c r="TWR637" s="6"/>
      <c r="TWS637" s="6"/>
      <c r="TWT637" s="6"/>
      <c r="TWU637" s="6"/>
      <c r="TWV637" s="6"/>
      <c r="TWW637" s="6"/>
      <c r="TWX637" s="6"/>
      <c r="TWY637" s="6"/>
      <c r="TWZ637" s="6"/>
      <c r="TXA637" s="6"/>
      <c r="TXB637" s="6"/>
      <c r="TXC637" s="6"/>
      <c r="TXD637" s="6"/>
      <c r="TXE637" s="6"/>
      <c r="TXF637" s="6"/>
      <c r="TXG637" s="6"/>
      <c r="TXH637" s="6"/>
      <c r="TXI637" s="6"/>
      <c r="TXJ637" s="6"/>
      <c r="TXK637" s="6"/>
      <c r="TXL637" s="6"/>
      <c r="TXM637" s="6"/>
      <c r="TXN637" s="6"/>
      <c r="TXO637" s="6"/>
      <c r="TXP637" s="6"/>
      <c r="TXQ637" s="6"/>
      <c r="TXR637" s="6"/>
      <c r="TXS637" s="6"/>
      <c r="TXT637" s="6"/>
      <c r="TXU637" s="6"/>
      <c r="TXV637" s="6"/>
      <c r="TXW637" s="6"/>
      <c r="TXX637" s="6"/>
      <c r="TXY637" s="6"/>
      <c r="TXZ637" s="6"/>
      <c r="TYA637" s="6"/>
      <c r="TYB637" s="6"/>
      <c r="TYC637" s="6"/>
      <c r="TYD637" s="6"/>
      <c r="TYE637" s="6"/>
      <c r="TYF637" s="6"/>
      <c r="TYG637" s="6"/>
      <c r="TYH637" s="6"/>
      <c r="TYI637" s="6"/>
      <c r="TYJ637" s="6"/>
      <c r="TYK637" s="6"/>
      <c r="TYL637" s="6"/>
      <c r="TYM637" s="6"/>
      <c r="TYN637" s="6"/>
      <c r="TYO637" s="6"/>
      <c r="TYP637" s="6"/>
      <c r="TYQ637" s="6"/>
      <c r="TYR637" s="6"/>
      <c r="TYS637" s="6"/>
      <c r="TYT637" s="6"/>
      <c r="TYU637" s="6"/>
      <c r="TYV637" s="6"/>
      <c r="TYW637" s="6"/>
      <c r="TYX637" s="6"/>
      <c r="TYY637" s="6"/>
      <c r="TYZ637" s="6"/>
      <c r="TZA637" s="6"/>
      <c r="TZB637" s="6"/>
      <c r="TZC637" s="6"/>
      <c r="TZD637" s="6"/>
      <c r="TZE637" s="6"/>
      <c r="TZF637" s="6"/>
      <c r="TZG637" s="6"/>
      <c r="TZH637" s="6"/>
      <c r="TZI637" s="6"/>
      <c r="TZJ637" s="6"/>
      <c r="TZK637" s="6"/>
      <c r="TZL637" s="6"/>
      <c r="TZM637" s="6"/>
      <c r="TZN637" s="6"/>
      <c r="TZO637" s="6"/>
      <c r="TZP637" s="6"/>
      <c r="TZQ637" s="6"/>
      <c r="TZR637" s="6"/>
      <c r="TZS637" s="6"/>
      <c r="TZT637" s="6"/>
      <c r="TZU637" s="6"/>
      <c r="TZV637" s="6"/>
      <c r="TZW637" s="6"/>
      <c r="TZX637" s="6"/>
      <c r="TZY637" s="6"/>
      <c r="TZZ637" s="6"/>
      <c r="UAA637" s="6"/>
      <c r="UAB637" s="6"/>
      <c r="UAC637" s="6"/>
      <c r="UAD637" s="6"/>
      <c r="UAE637" s="6"/>
      <c r="UAF637" s="6"/>
      <c r="UAG637" s="6"/>
      <c r="UAH637" s="6"/>
      <c r="UAI637" s="6"/>
      <c r="UAJ637" s="6"/>
      <c r="UAK637" s="6"/>
      <c r="UAL637" s="6"/>
      <c r="UAM637" s="6"/>
      <c r="UAN637" s="6"/>
      <c r="UAO637" s="6"/>
      <c r="UAP637" s="6"/>
      <c r="UAQ637" s="6"/>
      <c r="UAR637" s="6"/>
      <c r="UAS637" s="6"/>
      <c r="UAT637" s="6"/>
      <c r="UAU637" s="6"/>
      <c r="UAV637" s="6"/>
      <c r="UAW637" s="6"/>
      <c r="UAX637" s="6"/>
      <c r="UAY637" s="6"/>
      <c r="UAZ637" s="6"/>
      <c r="UBA637" s="6"/>
      <c r="UBB637" s="6"/>
      <c r="UBC637" s="6"/>
      <c r="UBD637" s="6"/>
      <c r="UBE637" s="6"/>
      <c r="UBF637" s="6"/>
      <c r="UBG637" s="6"/>
      <c r="UBH637" s="6"/>
      <c r="UBI637" s="6"/>
      <c r="UBJ637" s="6"/>
      <c r="UBK637" s="6"/>
      <c r="UBL637" s="6"/>
      <c r="UBM637" s="6"/>
      <c r="UBN637" s="6"/>
      <c r="UBO637" s="6"/>
      <c r="UBP637" s="6"/>
      <c r="UBQ637" s="6"/>
      <c r="UBR637" s="6"/>
      <c r="UBS637" s="6"/>
      <c r="UBT637" s="6"/>
      <c r="UBU637" s="6"/>
      <c r="UBV637" s="6"/>
      <c r="UBW637" s="6"/>
      <c r="UBX637" s="6"/>
      <c r="UBY637" s="6"/>
      <c r="UBZ637" s="6"/>
      <c r="UCA637" s="6"/>
      <c r="UCB637" s="6"/>
      <c r="UCC637" s="6"/>
      <c r="UCD637" s="6"/>
      <c r="UCE637" s="6"/>
      <c r="UCF637" s="6"/>
      <c r="UCG637" s="6"/>
      <c r="UCH637" s="6"/>
      <c r="UCI637" s="6"/>
      <c r="UCJ637" s="6"/>
      <c r="UCK637" s="6"/>
      <c r="UCL637" s="6"/>
      <c r="UCM637" s="6"/>
      <c r="UCN637" s="6"/>
      <c r="UCO637" s="6"/>
      <c r="UCP637" s="6"/>
      <c r="UCQ637" s="6"/>
      <c r="UCR637" s="6"/>
      <c r="UCS637" s="6"/>
      <c r="UCT637" s="6"/>
      <c r="UCU637" s="6"/>
      <c r="UCV637" s="6"/>
      <c r="UCW637" s="6"/>
      <c r="UCX637" s="6"/>
      <c r="UCY637" s="6"/>
      <c r="UCZ637" s="6"/>
      <c r="UDA637" s="6"/>
      <c r="UDB637" s="6"/>
      <c r="UDC637" s="6"/>
      <c r="UDD637" s="6"/>
      <c r="UDE637" s="6"/>
      <c r="UDF637" s="6"/>
      <c r="UDG637" s="6"/>
      <c r="UDH637" s="6"/>
      <c r="UDI637" s="6"/>
      <c r="UDJ637" s="6"/>
      <c r="UDK637" s="6"/>
      <c r="UDL637" s="6"/>
      <c r="UDM637" s="6"/>
      <c r="UDN637" s="6"/>
      <c r="UDO637" s="6"/>
      <c r="UDP637" s="6"/>
      <c r="UDQ637" s="6"/>
      <c r="UDR637" s="6"/>
      <c r="UDS637" s="6"/>
      <c r="UDT637" s="6"/>
      <c r="UDU637" s="6"/>
      <c r="UDV637" s="6"/>
      <c r="UDW637" s="6"/>
      <c r="UDX637" s="6"/>
      <c r="UDY637" s="6"/>
      <c r="UDZ637" s="6"/>
      <c r="UEA637" s="6"/>
      <c r="UEB637" s="6"/>
      <c r="UEC637" s="6"/>
      <c r="UED637" s="6"/>
      <c r="UEE637" s="6"/>
      <c r="UEF637" s="6"/>
      <c r="UEG637" s="6"/>
      <c r="UEH637" s="6"/>
      <c r="UEI637" s="6"/>
      <c r="UEJ637" s="6"/>
      <c r="UEK637" s="6"/>
      <c r="UEL637" s="6"/>
      <c r="UEM637" s="6"/>
      <c r="UEN637" s="6"/>
      <c r="UEO637" s="6"/>
      <c r="UEP637" s="6"/>
      <c r="UEQ637" s="6"/>
      <c r="UER637" s="6"/>
      <c r="UES637" s="6"/>
      <c r="UET637" s="6"/>
      <c r="UEU637" s="6"/>
      <c r="UEV637" s="6"/>
      <c r="UEW637" s="6"/>
      <c r="UEX637" s="6"/>
      <c r="UEY637" s="6"/>
      <c r="UEZ637" s="6"/>
      <c r="UFA637" s="6"/>
      <c r="UFB637" s="6"/>
      <c r="UFC637" s="6"/>
      <c r="UFD637" s="6"/>
      <c r="UFE637" s="6"/>
      <c r="UFF637" s="6"/>
      <c r="UFG637" s="6"/>
      <c r="UFH637" s="6"/>
      <c r="UFI637" s="6"/>
      <c r="UFJ637" s="6"/>
      <c r="UFK637" s="6"/>
      <c r="UFL637" s="6"/>
      <c r="UFM637" s="6"/>
      <c r="UFN637" s="6"/>
      <c r="UFO637" s="6"/>
      <c r="UFP637" s="6"/>
      <c r="UFQ637" s="6"/>
      <c r="UFR637" s="6"/>
      <c r="UFS637" s="6"/>
      <c r="UFT637" s="6"/>
      <c r="UFU637" s="6"/>
      <c r="UFV637" s="6"/>
      <c r="UFW637" s="6"/>
      <c r="UFX637" s="6"/>
      <c r="UFY637" s="6"/>
      <c r="UFZ637" s="6"/>
      <c r="UGA637" s="6"/>
      <c r="UGB637" s="6"/>
      <c r="UGC637" s="6"/>
      <c r="UGD637" s="6"/>
      <c r="UGE637" s="6"/>
      <c r="UGF637" s="6"/>
      <c r="UGG637" s="6"/>
      <c r="UGH637" s="6"/>
      <c r="UGI637" s="6"/>
      <c r="UGJ637" s="6"/>
      <c r="UGK637" s="6"/>
      <c r="UGL637" s="6"/>
      <c r="UGM637" s="6"/>
      <c r="UGN637" s="6"/>
      <c r="UGO637" s="6"/>
      <c r="UGP637" s="6"/>
      <c r="UGQ637" s="6"/>
      <c r="UGR637" s="6"/>
      <c r="UGS637" s="6"/>
      <c r="UGT637" s="6"/>
      <c r="UGU637" s="6"/>
      <c r="UGV637" s="6"/>
      <c r="UGW637" s="6"/>
      <c r="UGX637" s="6"/>
      <c r="UGY637" s="6"/>
      <c r="UGZ637" s="6"/>
      <c r="UHA637" s="6"/>
      <c r="UHB637" s="6"/>
      <c r="UHC637" s="6"/>
      <c r="UHD637" s="6"/>
      <c r="UHE637" s="6"/>
      <c r="UHF637" s="6"/>
      <c r="UHG637" s="6"/>
      <c r="UHH637" s="6"/>
      <c r="UHI637" s="6"/>
      <c r="UHJ637" s="6"/>
      <c r="UHK637" s="6"/>
      <c r="UHL637" s="6"/>
      <c r="UHM637" s="6"/>
      <c r="UHN637" s="6"/>
      <c r="UHO637" s="6"/>
      <c r="UHP637" s="6"/>
      <c r="UHQ637" s="6"/>
      <c r="UHR637" s="6"/>
      <c r="UHS637" s="6"/>
      <c r="UHT637" s="6"/>
      <c r="UHU637" s="6"/>
      <c r="UHV637" s="6"/>
      <c r="UHW637" s="6"/>
      <c r="UHX637" s="6"/>
      <c r="UHY637" s="6"/>
      <c r="UHZ637" s="6"/>
      <c r="UIA637" s="6"/>
      <c r="UIB637" s="6"/>
      <c r="UIC637" s="6"/>
      <c r="UID637" s="6"/>
      <c r="UIE637" s="6"/>
      <c r="UIF637" s="6"/>
      <c r="UIG637" s="6"/>
      <c r="UIH637" s="6"/>
      <c r="UII637" s="6"/>
      <c r="UIJ637" s="6"/>
      <c r="UIK637" s="6"/>
      <c r="UIL637" s="6"/>
      <c r="UIM637" s="6"/>
      <c r="UIN637" s="6"/>
      <c r="UIO637" s="6"/>
      <c r="UIP637" s="6"/>
      <c r="UIQ637" s="6"/>
      <c r="UIR637" s="6"/>
      <c r="UIS637" s="6"/>
      <c r="UIT637" s="6"/>
      <c r="UIU637" s="6"/>
      <c r="UIV637" s="6"/>
      <c r="UIW637" s="6"/>
      <c r="UIX637" s="6"/>
      <c r="UIY637" s="6"/>
      <c r="UIZ637" s="6"/>
      <c r="UJA637" s="6"/>
      <c r="UJB637" s="6"/>
      <c r="UJC637" s="6"/>
      <c r="UJD637" s="6"/>
      <c r="UJE637" s="6"/>
      <c r="UJF637" s="6"/>
      <c r="UJG637" s="6"/>
      <c r="UJH637" s="6"/>
      <c r="UJI637" s="6"/>
      <c r="UJJ637" s="6"/>
      <c r="UJK637" s="6"/>
      <c r="UJL637" s="6"/>
      <c r="UJM637" s="6"/>
      <c r="UJN637" s="6"/>
      <c r="UJO637" s="6"/>
      <c r="UJP637" s="6"/>
      <c r="UJQ637" s="6"/>
      <c r="UJR637" s="6"/>
      <c r="UJS637" s="6"/>
      <c r="UJT637" s="6"/>
      <c r="UJU637" s="6"/>
      <c r="UJV637" s="6"/>
      <c r="UJW637" s="6"/>
      <c r="UJX637" s="6"/>
      <c r="UJY637" s="6"/>
      <c r="UJZ637" s="6"/>
      <c r="UKA637" s="6"/>
      <c r="UKB637" s="6"/>
      <c r="UKC637" s="6"/>
      <c r="UKD637" s="6"/>
      <c r="UKE637" s="6"/>
      <c r="UKF637" s="6"/>
      <c r="UKG637" s="6"/>
      <c r="UKH637" s="6"/>
      <c r="UKI637" s="6"/>
      <c r="UKJ637" s="6"/>
      <c r="UKK637" s="6"/>
      <c r="UKL637" s="6"/>
      <c r="UKM637" s="6"/>
      <c r="UKN637" s="6"/>
      <c r="UKO637" s="6"/>
      <c r="UKP637" s="6"/>
      <c r="UKQ637" s="6"/>
      <c r="UKR637" s="6"/>
      <c r="UKS637" s="6"/>
      <c r="UKT637" s="6"/>
      <c r="UKU637" s="6"/>
      <c r="UKV637" s="6"/>
      <c r="UKW637" s="6"/>
      <c r="UKX637" s="6"/>
      <c r="UKY637" s="6"/>
      <c r="UKZ637" s="6"/>
      <c r="ULA637" s="6"/>
      <c r="ULB637" s="6"/>
      <c r="ULC637" s="6"/>
      <c r="ULD637" s="6"/>
      <c r="ULE637" s="6"/>
      <c r="ULF637" s="6"/>
      <c r="ULG637" s="6"/>
      <c r="ULH637" s="6"/>
      <c r="ULI637" s="6"/>
      <c r="ULJ637" s="6"/>
      <c r="ULK637" s="6"/>
      <c r="ULL637" s="6"/>
      <c r="ULM637" s="6"/>
      <c r="ULN637" s="6"/>
      <c r="ULO637" s="6"/>
      <c r="ULP637" s="6"/>
      <c r="ULQ637" s="6"/>
      <c r="ULR637" s="6"/>
      <c r="ULS637" s="6"/>
      <c r="ULT637" s="6"/>
      <c r="ULU637" s="6"/>
      <c r="ULV637" s="6"/>
      <c r="ULW637" s="6"/>
      <c r="ULX637" s="6"/>
      <c r="ULY637" s="6"/>
      <c r="ULZ637" s="6"/>
      <c r="UMA637" s="6"/>
      <c r="UMB637" s="6"/>
      <c r="UMC637" s="6"/>
      <c r="UMD637" s="6"/>
      <c r="UME637" s="6"/>
      <c r="UMF637" s="6"/>
      <c r="UMG637" s="6"/>
      <c r="UMH637" s="6"/>
      <c r="UMI637" s="6"/>
      <c r="UMJ637" s="6"/>
      <c r="UMK637" s="6"/>
      <c r="UML637" s="6"/>
      <c r="UMM637" s="6"/>
      <c r="UMN637" s="6"/>
      <c r="UMO637" s="6"/>
      <c r="UMP637" s="6"/>
      <c r="UMQ637" s="6"/>
      <c r="UMR637" s="6"/>
      <c r="UMS637" s="6"/>
      <c r="UMT637" s="6"/>
      <c r="UMU637" s="6"/>
      <c r="UMV637" s="6"/>
      <c r="UMW637" s="6"/>
      <c r="UMX637" s="6"/>
      <c r="UMY637" s="6"/>
      <c r="UMZ637" s="6"/>
      <c r="UNA637" s="6"/>
      <c r="UNB637" s="6"/>
      <c r="UNC637" s="6"/>
      <c r="UND637" s="6"/>
      <c r="UNE637" s="6"/>
      <c r="UNF637" s="6"/>
      <c r="UNG637" s="6"/>
      <c r="UNH637" s="6"/>
      <c r="UNI637" s="6"/>
      <c r="UNJ637" s="6"/>
      <c r="UNK637" s="6"/>
      <c r="UNL637" s="6"/>
      <c r="UNM637" s="6"/>
      <c r="UNN637" s="6"/>
      <c r="UNO637" s="6"/>
      <c r="UNP637" s="6"/>
      <c r="UNQ637" s="6"/>
      <c r="UNR637" s="6"/>
      <c r="UNS637" s="6"/>
      <c r="UNT637" s="6"/>
      <c r="UNU637" s="6"/>
      <c r="UNV637" s="6"/>
      <c r="UNW637" s="6"/>
      <c r="UNX637" s="6"/>
      <c r="UNY637" s="6"/>
      <c r="UNZ637" s="6"/>
      <c r="UOA637" s="6"/>
      <c r="UOB637" s="6"/>
      <c r="UOC637" s="6"/>
      <c r="UOD637" s="6"/>
      <c r="UOE637" s="6"/>
      <c r="UOF637" s="6"/>
      <c r="UOG637" s="6"/>
      <c r="UOH637" s="6"/>
      <c r="UOI637" s="6"/>
      <c r="UOJ637" s="6"/>
      <c r="UOK637" s="6"/>
      <c r="UOL637" s="6"/>
      <c r="UOM637" s="6"/>
      <c r="UON637" s="6"/>
      <c r="UOO637" s="6"/>
      <c r="UOP637" s="6"/>
      <c r="UOQ637" s="6"/>
      <c r="UOR637" s="6"/>
      <c r="UOS637" s="6"/>
      <c r="UOT637" s="6"/>
      <c r="UOU637" s="6"/>
      <c r="UOV637" s="6"/>
      <c r="UOW637" s="6"/>
      <c r="UOX637" s="6"/>
      <c r="UOY637" s="6"/>
      <c r="UOZ637" s="6"/>
      <c r="UPA637" s="6"/>
      <c r="UPB637" s="6"/>
      <c r="UPC637" s="6"/>
      <c r="UPD637" s="6"/>
      <c r="UPE637" s="6"/>
      <c r="UPF637" s="6"/>
      <c r="UPG637" s="6"/>
      <c r="UPH637" s="6"/>
      <c r="UPI637" s="6"/>
      <c r="UPJ637" s="6"/>
      <c r="UPK637" s="6"/>
      <c r="UPL637" s="6"/>
      <c r="UPM637" s="6"/>
      <c r="UPN637" s="6"/>
      <c r="UPO637" s="6"/>
      <c r="UPP637" s="6"/>
      <c r="UPQ637" s="6"/>
      <c r="UPR637" s="6"/>
      <c r="UPS637" s="6"/>
      <c r="UPT637" s="6"/>
      <c r="UPU637" s="6"/>
      <c r="UPV637" s="6"/>
      <c r="UPW637" s="6"/>
      <c r="UPX637" s="6"/>
      <c r="UPY637" s="6"/>
      <c r="UPZ637" s="6"/>
      <c r="UQA637" s="6"/>
      <c r="UQB637" s="6"/>
      <c r="UQC637" s="6"/>
      <c r="UQD637" s="6"/>
      <c r="UQE637" s="6"/>
      <c r="UQF637" s="6"/>
      <c r="UQG637" s="6"/>
      <c r="UQH637" s="6"/>
      <c r="UQI637" s="6"/>
      <c r="UQJ637" s="6"/>
      <c r="UQK637" s="6"/>
      <c r="UQL637" s="6"/>
      <c r="UQM637" s="6"/>
      <c r="UQN637" s="6"/>
      <c r="UQO637" s="6"/>
      <c r="UQP637" s="6"/>
      <c r="UQQ637" s="6"/>
      <c r="UQR637" s="6"/>
      <c r="UQS637" s="6"/>
      <c r="UQT637" s="6"/>
      <c r="UQU637" s="6"/>
      <c r="UQV637" s="6"/>
      <c r="UQW637" s="6"/>
      <c r="UQX637" s="6"/>
      <c r="UQY637" s="6"/>
      <c r="UQZ637" s="6"/>
      <c r="URA637" s="6"/>
      <c r="URB637" s="6"/>
      <c r="URC637" s="6"/>
      <c r="URD637" s="6"/>
      <c r="URE637" s="6"/>
      <c r="URF637" s="6"/>
      <c r="URG637" s="6"/>
      <c r="URH637" s="6"/>
      <c r="URI637" s="6"/>
      <c r="URJ637" s="6"/>
      <c r="URK637" s="6"/>
      <c r="URL637" s="6"/>
      <c r="URM637" s="6"/>
      <c r="URN637" s="6"/>
      <c r="URO637" s="6"/>
      <c r="URP637" s="6"/>
      <c r="URQ637" s="6"/>
      <c r="URR637" s="6"/>
      <c r="URS637" s="6"/>
      <c r="URT637" s="6"/>
      <c r="URU637" s="6"/>
      <c r="URV637" s="6"/>
      <c r="URW637" s="6"/>
      <c r="URX637" s="6"/>
      <c r="URY637" s="6"/>
      <c r="URZ637" s="6"/>
      <c r="USA637" s="6"/>
      <c r="USB637" s="6"/>
      <c r="USC637" s="6"/>
      <c r="USD637" s="6"/>
      <c r="USE637" s="6"/>
      <c r="USF637" s="6"/>
      <c r="USG637" s="6"/>
      <c r="USH637" s="6"/>
      <c r="USI637" s="6"/>
      <c r="USJ637" s="6"/>
      <c r="USK637" s="6"/>
      <c r="USL637" s="6"/>
      <c r="USM637" s="6"/>
      <c r="USN637" s="6"/>
      <c r="USO637" s="6"/>
      <c r="USP637" s="6"/>
      <c r="USQ637" s="6"/>
      <c r="USR637" s="6"/>
      <c r="USS637" s="6"/>
      <c r="UST637" s="6"/>
      <c r="USU637" s="6"/>
      <c r="USV637" s="6"/>
      <c r="USW637" s="6"/>
      <c r="USX637" s="6"/>
      <c r="USY637" s="6"/>
      <c r="USZ637" s="6"/>
      <c r="UTA637" s="6"/>
      <c r="UTB637" s="6"/>
      <c r="UTC637" s="6"/>
      <c r="UTD637" s="6"/>
      <c r="UTE637" s="6"/>
      <c r="UTF637" s="6"/>
      <c r="UTG637" s="6"/>
      <c r="UTH637" s="6"/>
      <c r="UTI637" s="6"/>
      <c r="UTJ637" s="6"/>
      <c r="UTK637" s="6"/>
      <c r="UTL637" s="6"/>
      <c r="UTM637" s="6"/>
      <c r="UTN637" s="6"/>
      <c r="UTO637" s="6"/>
      <c r="UTP637" s="6"/>
      <c r="UTQ637" s="6"/>
      <c r="UTR637" s="6"/>
      <c r="UTS637" s="6"/>
      <c r="UTT637" s="6"/>
      <c r="UTU637" s="6"/>
      <c r="UTV637" s="6"/>
      <c r="UTW637" s="6"/>
      <c r="UTX637" s="6"/>
      <c r="UTY637" s="6"/>
      <c r="UTZ637" s="6"/>
      <c r="UUA637" s="6"/>
      <c r="UUB637" s="6"/>
      <c r="UUC637" s="6"/>
      <c r="UUD637" s="6"/>
      <c r="UUE637" s="6"/>
      <c r="UUF637" s="6"/>
      <c r="UUG637" s="6"/>
      <c r="UUH637" s="6"/>
      <c r="UUI637" s="6"/>
      <c r="UUJ637" s="6"/>
      <c r="UUK637" s="6"/>
      <c r="UUL637" s="6"/>
      <c r="UUM637" s="6"/>
      <c r="UUN637" s="6"/>
      <c r="UUO637" s="6"/>
      <c r="UUP637" s="6"/>
      <c r="UUQ637" s="6"/>
      <c r="UUR637" s="6"/>
      <c r="UUS637" s="6"/>
      <c r="UUT637" s="6"/>
      <c r="UUU637" s="6"/>
      <c r="UUV637" s="6"/>
      <c r="UUW637" s="6"/>
      <c r="UUX637" s="6"/>
      <c r="UUY637" s="6"/>
      <c r="UUZ637" s="6"/>
      <c r="UVA637" s="6"/>
      <c r="UVB637" s="6"/>
      <c r="UVC637" s="6"/>
      <c r="UVD637" s="6"/>
      <c r="UVE637" s="6"/>
      <c r="UVF637" s="6"/>
      <c r="UVG637" s="6"/>
      <c r="UVH637" s="6"/>
      <c r="UVI637" s="6"/>
      <c r="UVJ637" s="6"/>
      <c r="UVK637" s="6"/>
      <c r="UVL637" s="6"/>
      <c r="UVM637" s="6"/>
      <c r="UVN637" s="6"/>
      <c r="UVO637" s="6"/>
      <c r="UVP637" s="6"/>
      <c r="UVQ637" s="6"/>
      <c r="UVR637" s="6"/>
      <c r="UVS637" s="6"/>
      <c r="UVT637" s="6"/>
      <c r="UVU637" s="6"/>
      <c r="UVV637" s="6"/>
      <c r="UVW637" s="6"/>
      <c r="UVX637" s="6"/>
      <c r="UVY637" s="6"/>
      <c r="UVZ637" s="6"/>
      <c r="UWA637" s="6"/>
      <c r="UWB637" s="6"/>
      <c r="UWC637" s="6"/>
      <c r="UWD637" s="6"/>
      <c r="UWE637" s="6"/>
      <c r="UWF637" s="6"/>
      <c r="UWG637" s="6"/>
      <c r="UWH637" s="6"/>
      <c r="UWI637" s="6"/>
      <c r="UWJ637" s="6"/>
      <c r="UWK637" s="6"/>
      <c r="UWL637" s="6"/>
      <c r="UWM637" s="6"/>
      <c r="UWN637" s="6"/>
      <c r="UWO637" s="6"/>
      <c r="UWP637" s="6"/>
      <c r="UWQ637" s="6"/>
      <c r="UWR637" s="6"/>
      <c r="UWS637" s="6"/>
      <c r="UWT637" s="6"/>
      <c r="UWU637" s="6"/>
      <c r="UWV637" s="6"/>
      <c r="UWW637" s="6"/>
      <c r="UWX637" s="6"/>
      <c r="UWY637" s="6"/>
      <c r="UWZ637" s="6"/>
      <c r="UXA637" s="6"/>
      <c r="UXB637" s="6"/>
      <c r="UXC637" s="6"/>
      <c r="UXD637" s="6"/>
      <c r="UXE637" s="6"/>
      <c r="UXF637" s="6"/>
      <c r="UXG637" s="6"/>
      <c r="UXH637" s="6"/>
      <c r="UXI637" s="6"/>
      <c r="UXJ637" s="6"/>
      <c r="UXK637" s="6"/>
      <c r="UXL637" s="6"/>
      <c r="UXM637" s="6"/>
      <c r="UXN637" s="6"/>
      <c r="UXO637" s="6"/>
      <c r="UXP637" s="6"/>
      <c r="UXQ637" s="6"/>
      <c r="UXR637" s="6"/>
      <c r="UXS637" s="6"/>
      <c r="UXT637" s="6"/>
      <c r="UXU637" s="6"/>
      <c r="UXV637" s="6"/>
      <c r="UXW637" s="6"/>
      <c r="UXX637" s="6"/>
      <c r="UXY637" s="6"/>
      <c r="UXZ637" s="6"/>
      <c r="UYA637" s="6"/>
      <c r="UYB637" s="6"/>
      <c r="UYC637" s="6"/>
      <c r="UYD637" s="6"/>
      <c r="UYE637" s="6"/>
      <c r="UYF637" s="6"/>
      <c r="UYG637" s="6"/>
      <c r="UYH637" s="6"/>
      <c r="UYI637" s="6"/>
      <c r="UYJ637" s="6"/>
      <c r="UYK637" s="6"/>
      <c r="UYL637" s="6"/>
      <c r="UYM637" s="6"/>
      <c r="UYN637" s="6"/>
      <c r="UYO637" s="6"/>
      <c r="UYP637" s="6"/>
      <c r="UYQ637" s="6"/>
      <c r="UYR637" s="6"/>
      <c r="UYS637" s="6"/>
      <c r="UYT637" s="6"/>
      <c r="UYU637" s="6"/>
      <c r="UYV637" s="6"/>
      <c r="UYW637" s="6"/>
      <c r="UYX637" s="6"/>
      <c r="UYY637" s="6"/>
      <c r="UYZ637" s="6"/>
      <c r="UZA637" s="6"/>
      <c r="UZB637" s="6"/>
      <c r="UZC637" s="6"/>
      <c r="UZD637" s="6"/>
      <c r="UZE637" s="6"/>
      <c r="UZF637" s="6"/>
      <c r="UZG637" s="6"/>
      <c r="UZH637" s="6"/>
      <c r="UZI637" s="6"/>
      <c r="UZJ637" s="6"/>
      <c r="UZK637" s="6"/>
      <c r="UZL637" s="6"/>
      <c r="UZM637" s="6"/>
      <c r="UZN637" s="6"/>
      <c r="UZO637" s="6"/>
      <c r="UZP637" s="6"/>
      <c r="UZQ637" s="6"/>
      <c r="UZR637" s="6"/>
      <c r="UZS637" s="6"/>
      <c r="UZT637" s="6"/>
      <c r="UZU637" s="6"/>
      <c r="UZV637" s="6"/>
      <c r="UZW637" s="6"/>
      <c r="UZX637" s="6"/>
      <c r="UZY637" s="6"/>
      <c r="UZZ637" s="6"/>
      <c r="VAA637" s="6"/>
      <c r="VAB637" s="6"/>
      <c r="VAC637" s="6"/>
      <c r="VAD637" s="6"/>
      <c r="VAE637" s="6"/>
      <c r="VAF637" s="6"/>
      <c r="VAG637" s="6"/>
      <c r="VAH637" s="6"/>
      <c r="VAI637" s="6"/>
      <c r="VAJ637" s="6"/>
      <c r="VAK637" s="6"/>
      <c r="VAL637" s="6"/>
      <c r="VAM637" s="6"/>
      <c r="VAN637" s="6"/>
      <c r="VAO637" s="6"/>
      <c r="VAP637" s="6"/>
      <c r="VAQ637" s="6"/>
      <c r="VAR637" s="6"/>
      <c r="VAS637" s="6"/>
      <c r="VAT637" s="6"/>
      <c r="VAU637" s="6"/>
      <c r="VAV637" s="6"/>
      <c r="VAW637" s="6"/>
      <c r="VAX637" s="6"/>
      <c r="VAY637" s="6"/>
      <c r="VAZ637" s="6"/>
      <c r="VBA637" s="6"/>
      <c r="VBB637" s="6"/>
      <c r="VBC637" s="6"/>
      <c r="VBD637" s="6"/>
      <c r="VBE637" s="6"/>
      <c r="VBF637" s="6"/>
      <c r="VBG637" s="6"/>
      <c r="VBH637" s="6"/>
      <c r="VBI637" s="6"/>
      <c r="VBJ637" s="6"/>
      <c r="VBK637" s="6"/>
      <c r="VBL637" s="6"/>
      <c r="VBM637" s="6"/>
      <c r="VBN637" s="6"/>
      <c r="VBO637" s="6"/>
      <c r="VBP637" s="6"/>
      <c r="VBQ637" s="6"/>
      <c r="VBR637" s="6"/>
      <c r="VBS637" s="6"/>
      <c r="VBT637" s="6"/>
      <c r="VBU637" s="6"/>
      <c r="VBV637" s="6"/>
      <c r="VBW637" s="6"/>
      <c r="VBX637" s="6"/>
      <c r="VBY637" s="6"/>
      <c r="VBZ637" s="6"/>
      <c r="VCA637" s="6"/>
      <c r="VCB637" s="6"/>
      <c r="VCC637" s="6"/>
      <c r="VCD637" s="6"/>
      <c r="VCE637" s="6"/>
      <c r="VCF637" s="6"/>
      <c r="VCG637" s="6"/>
      <c r="VCH637" s="6"/>
      <c r="VCI637" s="6"/>
      <c r="VCJ637" s="6"/>
      <c r="VCK637" s="6"/>
      <c r="VCL637" s="6"/>
      <c r="VCM637" s="6"/>
      <c r="VCN637" s="6"/>
      <c r="VCO637" s="6"/>
      <c r="VCP637" s="6"/>
      <c r="VCQ637" s="6"/>
      <c r="VCR637" s="6"/>
      <c r="VCS637" s="6"/>
      <c r="VCT637" s="6"/>
      <c r="VCU637" s="6"/>
      <c r="VCV637" s="6"/>
      <c r="VCW637" s="6"/>
      <c r="VCX637" s="6"/>
      <c r="VCY637" s="6"/>
      <c r="VCZ637" s="6"/>
      <c r="VDA637" s="6"/>
      <c r="VDB637" s="6"/>
      <c r="VDC637" s="6"/>
      <c r="VDD637" s="6"/>
      <c r="VDE637" s="6"/>
      <c r="VDF637" s="6"/>
      <c r="VDG637" s="6"/>
      <c r="VDH637" s="6"/>
      <c r="VDI637" s="6"/>
      <c r="VDJ637" s="6"/>
      <c r="VDK637" s="6"/>
      <c r="VDL637" s="6"/>
      <c r="VDM637" s="6"/>
      <c r="VDN637" s="6"/>
      <c r="VDO637" s="6"/>
      <c r="VDP637" s="6"/>
      <c r="VDQ637" s="6"/>
      <c r="VDR637" s="6"/>
      <c r="VDS637" s="6"/>
      <c r="VDT637" s="6"/>
      <c r="VDU637" s="6"/>
      <c r="VDV637" s="6"/>
      <c r="VDW637" s="6"/>
      <c r="VDX637" s="6"/>
      <c r="VDY637" s="6"/>
      <c r="VDZ637" s="6"/>
      <c r="VEA637" s="6"/>
      <c r="VEB637" s="6"/>
      <c r="VEC637" s="6"/>
      <c r="VED637" s="6"/>
      <c r="VEE637" s="6"/>
      <c r="VEF637" s="6"/>
      <c r="VEG637" s="6"/>
      <c r="VEH637" s="6"/>
      <c r="VEI637" s="6"/>
      <c r="VEJ637" s="6"/>
      <c r="VEK637" s="6"/>
      <c r="VEL637" s="6"/>
      <c r="VEM637" s="6"/>
      <c r="VEN637" s="6"/>
      <c r="VEO637" s="6"/>
      <c r="VEP637" s="6"/>
      <c r="VEQ637" s="6"/>
      <c r="VER637" s="6"/>
      <c r="VES637" s="6"/>
      <c r="VET637" s="6"/>
      <c r="VEU637" s="6"/>
      <c r="VEV637" s="6"/>
      <c r="VEW637" s="6"/>
      <c r="VEX637" s="6"/>
      <c r="VEY637" s="6"/>
      <c r="VEZ637" s="6"/>
      <c r="VFA637" s="6"/>
      <c r="VFB637" s="6"/>
      <c r="VFC637" s="6"/>
      <c r="VFD637" s="6"/>
      <c r="VFE637" s="6"/>
      <c r="VFF637" s="6"/>
      <c r="VFG637" s="6"/>
      <c r="VFH637" s="6"/>
      <c r="VFI637" s="6"/>
      <c r="VFJ637" s="6"/>
      <c r="VFK637" s="6"/>
      <c r="VFL637" s="6"/>
      <c r="VFM637" s="6"/>
      <c r="VFN637" s="6"/>
      <c r="VFO637" s="6"/>
      <c r="VFP637" s="6"/>
      <c r="VFQ637" s="6"/>
      <c r="VFR637" s="6"/>
      <c r="VFS637" s="6"/>
      <c r="VFT637" s="6"/>
      <c r="VFU637" s="6"/>
      <c r="VFV637" s="6"/>
      <c r="VFW637" s="6"/>
      <c r="VFX637" s="6"/>
      <c r="VFY637" s="6"/>
      <c r="VFZ637" s="6"/>
      <c r="VGA637" s="6"/>
      <c r="VGB637" s="6"/>
      <c r="VGC637" s="6"/>
      <c r="VGD637" s="6"/>
      <c r="VGE637" s="6"/>
      <c r="VGF637" s="6"/>
      <c r="VGG637" s="6"/>
      <c r="VGH637" s="6"/>
      <c r="VGI637" s="6"/>
      <c r="VGJ637" s="6"/>
      <c r="VGK637" s="6"/>
      <c r="VGL637" s="6"/>
      <c r="VGM637" s="6"/>
      <c r="VGN637" s="6"/>
      <c r="VGO637" s="6"/>
      <c r="VGP637" s="6"/>
      <c r="VGQ637" s="6"/>
      <c r="VGR637" s="6"/>
      <c r="VGS637" s="6"/>
      <c r="VGT637" s="6"/>
      <c r="VGU637" s="6"/>
      <c r="VGV637" s="6"/>
      <c r="VGW637" s="6"/>
      <c r="VGX637" s="6"/>
      <c r="VGY637" s="6"/>
      <c r="VGZ637" s="6"/>
      <c r="VHA637" s="6"/>
      <c r="VHB637" s="6"/>
      <c r="VHC637" s="6"/>
      <c r="VHD637" s="6"/>
      <c r="VHE637" s="6"/>
      <c r="VHF637" s="6"/>
      <c r="VHG637" s="6"/>
      <c r="VHH637" s="6"/>
      <c r="VHI637" s="6"/>
      <c r="VHJ637" s="6"/>
      <c r="VHK637" s="6"/>
      <c r="VHL637" s="6"/>
      <c r="VHM637" s="6"/>
      <c r="VHN637" s="6"/>
      <c r="VHO637" s="6"/>
      <c r="VHP637" s="6"/>
      <c r="VHQ637" s="6"/>
      <c r="VHR637" s="6"/>
      <c r="VHS637" s="6"/>
      <c r="VHT637" s="6"/>
      <c r="VHU637" s="6"/>
      <c r="VHV637" s="6"/>
      <c r="VHW637" s="6"/>
      <c r="VHX637" s="6"/>
      <c r="VHY637" s="6"/>
      <c r="VHZ637" s="6"/>
      <c r="VIA637" s="6"/>
      <c r="VIB637" s="6"/>
      <c r="VIC637" s="6"/>
      <c r="VID637" s="6"/>
      <c r="VIE637" s="6"/>
      <c r="VIF637" s="6"/>
      <c r="VIG637" s="6"/>
      <c r="VIH637" s="6"/>
      <c r="VII637" s="6"/>
      <c r="VIJ637" s="6"/>
      <c r="VIK637" s="6"/>
      <c r="VIL637" s="6"/>
      <c r="VIM637" s="6"/>
      <c r="VIN637" s="6"/>
      <c r="VIO637" s="6"/>
      <c r="VIP637" s="6"/>
      <c r="VIQ637" s="6"/>
      <c r="VIR637" s="6"/>
      <c r="VIS637" s="6"/>
      <c r="VIT637" s="6"/>
      <c r="VIU637" s="6"/>
      <c r="VIV637" s="6"/>
      <c r="VIW637" s="6"/>
      <c r="VIX637" s="6"/>
      <c r="VIY637" s="6"/>
      <c r="VIZ637" s="6"/>
      <c r="VJA637" s="6"/>
      <c r="VJB637" s="6"/>
      <c r="VJC637" s="6"/>
      <c r="VJD637" s="6"/>
      <c r="VJE637" s="6"/>
      <c r="VJF637" s="6"/>
      <c r="VJG637" s="6"/>
      <c r="VJH637" s="6"/>
      <c r="VJI637" s="6"/>
      <c r="VJJ637" s="6"/>
      <c r="VJK637" s="6"/>
      <c r="VJL637" s="6"/>
      <c r="VJM637" s="6"/>
      <c r="VJN637" s="6"/>
      <c r="VJO637" s="6"/>
      <c r="VJP637" s="6"/>
      <c r="VJQ637" s="6"/>
      <c r="VJR637" s="6"/>
      <c r="VJS637" s="6"/>
      <c r="VJT637" s="6"/>
      <c r="VJU637" s="6"/>
      <c r="VJV637" s="6"/>
      <c r="VJW637" s="6"/>
      <c r="VJX637" s="6"/>
      <c r="VJY637" s="6"/>
      <c r="VJZ637" s="6"/>
      <c r="VKA637" s="6"/>
      <c r="VKB637" s="6"/>
      <c r="VKC637" s="6"/>
      <c r="VKD637" s="6"/>
      <c r="VKE637" s="6"/>
      <c r="VKF637" s="6"/>
      <c r="VKG637" s="6"/>
      <c r="VKH637" s="6"/>
      <c r="VKI637" s="6"/>
      <c r="VKJ637" s="6"/>
      <c r="VKK637" s="6"/>
      <c r="VKL637" s="6"/>
      <c r="VKM637" s="6"/>
      <c r="VKN637" s="6"/>
      <c r="VKO637" s="6"/>
      <c r="VKP637" s="6"/>
      <c r="VKQ637" s="6"/>
      <c r="VKR637" s="6"/>
      <c r="VKS637" s="6"/>
      <c r="VKT637" s="6"/>
      <c r="VKU637" s="6"/>
      <c r="VKV637" s="6"/>
      <c r="VKW637" s="6"/>
      <c r="VKX637" s="6"/>
      <c r="VKY637" s="6"/>
      <c r="VKZ637" s="6"/>
      <c r="VLA637" s="6"/>
      <c r="VLB637" s="6"/>
      <c r="VLC637" s="6"/>
      <c r="VLD637" s="6"/>
      <c r="VLE637" s="6"/>
      <c r="VLF637" s="6"/>
      <c r="VLG637" s="6"/>
      <c r="VLH637" s="6"/>
      <c r="VLI637" s="6"/>
      <c r="VLJ637" s="6"/>
      <c r="VLK637" s="6"/>
      <c r="VLL637" s="6"/>
      <c r="VLM637" s="6"/>
      <c r="VLN637" s="6"/>
      <c r="VLO637" s="6"/>
      <c r="VLP637" s="6"/>
      <c r="VLQ637" s="6"/>
      <c r="VLR637" s="6"/>
      <c r="VLS637" s="6"/>
      <c r="VLT637" s="6"/>
      <c r="VLU637" s="6"/>
      <c r="VLV637" s="6"/>
      <c r="VLW637" s="6"/>
      <c r="VLX637" s="6"/>
      <c r="VLY637" s="6"/>
      <c r="VLZ637" s="6"/>
      <c r="VMA637" s="6"/>
      <c r="VMB637" s="6"/>
      <c r="VMC637" s="6"/>
      <c r="VMD637" s="6"/>
      <c r="VME637" s="6"/>
      <c r="VMF637" s="6"/>
      <c r="VMG637" s="6"/>
      <c r="VMH637" s="6"/>
      <c r="VMI637" s="6"/>
      <c r="VMJ637" s="6"/>
      <c r="VMK637" s="6"/>
      <c r="VML637" s="6"/>
      <c r="VMM637" s="6"/>
      <c r="VMN637" s="6"/>
      <c r="VMO637" s="6"/>
      <c r="VMP637" s="6"/>
      <c r="VMQ637" s="6"/>
      <c r="VMR637" s="6"/>
      <c r="VMS637" s="6"/>
      <c r="VMT637" s="6"/>
      <c r="VMU637" s="6"/>
      <c r="VMV637" s="6"/>
      <c r="VMW637" s="6"/>
      <c r="VMX637" s="6"/>
      <c r="VMY637" s="6"/>
      <c r="VMZ637" s="6"/>
      <c r="VNA637" s="6"/>
      <c r="VNB637" s="6"/>
      <c r="VNC637" s="6"/>
      <c r="VND637" s="6"/>
      <c r="VNE637" s="6"/>
      <c r="VNF637" s="6"/>
      <c r="VNG637" s="6"/>
      <c r="VNH637" s="6"/>
      <c r="VNI637" s="6"/>
      <c r="VNJ637" s="6"/>
      <c r="VNK637" s="6"/>
      <c r="VNL637" s="6"/>
      <c r="VNM637" s="6"/>
      <c r="VNN637" s="6"/>
      <c r="VNO637" s="6"/>
      <c r="VNP637" s="6"/>
      <c r="VNQ637" s="6"/>
      <c r="VNR637" s="6"/>
      <c r="VNS637" s="6"/>
      <c r="VNT637" s="6"/>
      <c r="VNU637" s="6"/>
      <c r="VNV637" s="6"/>
      <c r="VNW637" s="6"/>
      <c r="VNX637" s="6"/>
      <c r="VNY637" s="6"/>
      <c r="VNZ637" s="6"/>
      <c r="VOA637" s="6"/>
      <c r="VOB637" s="6"/>
      <c r="VOC637" s="6"/>
      <c r="VOD637" s="6"/>
      <c r="VOE637" s="6"/>
      <c r="VOF637" s="6"/>
      <c r="VOG637" s="6"/>
      <c r="VOH637" s="6"/>
      <c r="VOI637" s="6"/>
      <c r="VOJ637" s="6"/>
      <c r="VOK637" s="6"/>
      <c r="VOL637" s="6"/>
      <c r="VOM637" s="6"/>
      <c r="VON637" s="6"/>
      <c r="VOO637" s="6"/>
      <c r="VOP637" s="6"/>
      <c r="VOQ637" s="6"/>
      <c r="VOR637" s="6"/>
      <c r="VOS637" s="6"/>
      <c r="VOT637" s="6"/>
      <c r="VOU637" s="6"/>
      <c r="VOV637" s="6"/>
      <c r="VOW637" s="6"/>
      <c r="VOX637" s="6"/>
      <c r="VOY637" s="6"/>
      <c r="VOZ637" s="6"/>
      <c r="VPA637" s="6"/>
      <c r="VPB637" s="6"/>
      <c r="VPC637" s="6"/>
      <c r="VPD637" s="6"/>
      <c r="VPE637" s="6"/>
      <c r="VPF637" s="6"/>
      <c r="VPG637" s="6"/>
      <c r="VPH637" s="6"/>
      <c r="VPI637" s="6"/>
      <c r="VPJ637" s="6"/>
      <c r="VPK637" s="6"/>
      <c r="VPL637" s="6"/>
      <c r="VPM637" s="6"/>
      <c r="VPN637" s="6"/>
      <c r="VPO637" s="6"/>
      <c r="VPP637" s="6"/>
      <c r="VPQ637" s="6"/>
      <c r="VPR637" s="6"/>
      <c r="VPS637" s="6"/>
      <c r="VPT637" s="6"/>
      <c r="VPU637" s="6"/>
      <c r="VPV637" s="6"/>
      <c r="VPW637" s="6"/>
      <c r="VPX637" s="6"/>
      <c r="VPY637" s="6"/>
      <c r="VPZ637" s="6"/>
      <c r="VQA637" s="6"/>
      <c r="VQB637" s="6"/>
      <c r="VQC637" s="6"/>
      <c r="VQD637" s="6"/>
      <c r="VQE637" s="6"/>
      <c r="VQF637" s="6"/>
      <c r="VQG637" s="6"/>
      <c r="VQH637" s="6"/>
      <c r="VQI637" s="6"/>
      <c r="VQJ637" s="6"/>
      <c r="VQK637" s="6"/>
      <c r="VQL637" s="6"/>
      <c r="VQM637" s="6"/>
      <c r="VQN637" s="6"/>
      <c r="VQO637" s="6"/>
      <c r="VQP637" s="6"/>
      <c r="VQQ637" s="6"/>
      <c r="VQR637" s="6"/>
      <c r="VQS637" s="6"/>
      <c r="VQT637" s="6"/>
      <c r="VQU637" s="6"/>
      <c r="VQV637" s="6"/>
      <c r="VQW637" s="6"/>
      <c r="VQX637" s="6"/>
      <c r="VQY637" s="6"/>
      <c r="VQZ637" s="6"/>
      <c r="VRA637" s="6"/>
      <c r="VRB637" s="6"/>
      <c r="VRC637" s="6"/>
      <c r="VRD637" s="6"/>
      <c r="VRE637" s="6"/>
      <c r="VRF637" s="6"/>
      <c r="VRG637" s="6"/>
      <c r="VRH637" s="6"/>
      <c r="VRI637" s="6"/>
      <c r="VRJ637" s="6"/>
      <c r="VRK637" s="6"/>
      <c r="VRL637" s="6"/>
      <c r="VRM637" s="6"/>
      <c r="VRN637" s="6"/>
      <c r="VRO637" s="6"/>
      <c r="VRP637" s="6"/>
      <c r="VRQ637" s="6"/>
      <c r="VRR637" s="6"/>
      <c r="VRS637" s="6"/>
      <c r="VRT637" s="6"/>
      <c r="VRU637" s="6"/>
      <c r="VRV637" s="6"/>
      <c r="VRW637" s="6"/>
      <c r="VRX637" s="6"/>
      <c r="VRY637" s="6"/>
      <c r="VRZ637" s="6"/>
      <c r="VSA637" s="6"/>
      <c r="VSB637" s="6"/>
      <c r="VSC637" s="6"/>
      <c r="VSD637" s="6"/>
      <c r="VSE637" s="6"/>
      <c r="VSF637" s="6"/>
      <c r="VSG637" s="6"/>
      <c r="VSH637" s="6"/>
      <c r="VSI637" s="6"/>
      <c r="VSJ637" s="6"/>
      <c r="VSK637" s="6"/>
      <c r="VSL637" s="6"/>
      <c r="VSM637" s="6"/>
      <c r="VSN637" s="6"/>
      <c r="VSO637" s="6"/>
      <c r="VSP637" s="6"/>
      <c r="VSQ637" s="6"/>
      <c r="VSR637" s="6"/>
      <c r="VSS637" s="6"/>
      <c r="VST637" s="6"/>
      <c r="VSU637" s="6"/>
      <c r="VSV637" s="6"/>
      <c r="VSW637" s="6"/>
      <c r="VSX637" s="6"/>
      <c r="VSY637" s="6"/>
      <c r="VSZ637" s="6"/>
      <c r="VTA637" s="6"/>
      <c r="VTB637" s="6"/>
      <c r="VTC637" s="6"/>
      <c r="VTD637" s="6"/>
      <c r="VTE637" s="6"/>
      <c r="VTF637" s="6"/>
      <c r="VTG637" s="6"/>
      <c r="VTH637" s="6"/>
      <c r="VTI637" s="6"/>
      <c r="VTJ637" s="6"/>
      <c r="VTK637" s="6"/>
      <c r="VTL637" s="6"/>
      <c r="VTM637" s="6"/>
      <c r="VTN637" s="6"/>
      <c r="VTO637" s="6"/>
      <c r="VTP637" s="6"/>
      <c r="VTQ637" s="6"/>
      <c r="VTR637" s="6"/>
      <c r="VTS637" s="6"/>
      <c r="VTT637" s="6"/>
      <c r="VTU637" s="6"/>
      <c r="VTV637" s="6"/>
      <c r="VTW637" s="6"/>
      <c r="VTX637" s="6"/>
      <c r="VTY637" s="6"/>
      <c r="VTZ637" s="6"/>
      <c r="VUA637" s="6"/>
      <c r="VUB637" s="6"/>
      <c r="VUC637" s="6"/>
      <c r="VUD637" s="6"/>
      <c r="VUE637" s="6"/>
      <c r="VUF637" s="6"/>
      <c r="VUG637" s="6"/>
      <c r="VUH637" s="6"/>
      <c r="VUI637" s="6"/>
      <c r="VUJ637" s="6"/>
      <c r="VUK637" s="6"/>
      <c r="VUL637" s="6"/>
      <c r="VUM637" s="6"/>
      <c r="VUN637" s="6"/>
      <c r="VUO637" s="6"/>
      <c r="VUP637" s="6"/>
      <c r="VUQ637" s="6"/>
      <c r="VUR637" s="6"/>
      <c r="VUS637" s="6"/>
      <c r="VUT637" s="6"/>
      <c r="VUU637" s="6"/>
      <c r="VUV637" s="6"/>
      <c r="VUW637" s="6"/>
      <c r="VUX637" s="6"/>
      <c r="VUY637" s="6"/>
      <c r="VUZ637" s="6"/>
      <c r="VVA637" s="6"/>
      <c r="VVB637" s="6"/>
      <c r="VVC637" s="6"/>
      <c r="VVD637" s="6"/>
      <c r="VVE637" s="6"/>
      <c r="VVF637" s="6"/>
      <c r="VVG637" s="6"/>
      <c r="VVH637" s="6"/>
      <c r="VVI637" s="6"/>
      <c r="VVJ637" s="6"/>
      <c r="VVK637" s="6"/>
      <c r="VVL637" s="6"/>
      <c r="VVM637" s="6"/>
      <c r="VVN637" s="6"/>
      <c r="VVO637" s="6"/>
      <c r="VVP637" s="6"/>
      <c r="VVQ637" s="6"/>
      <c r="VVR637" s="6"/>
      <c r="VVS637" s="6"/>
      <c r="VVT637" s="6"/>
      <c r="VVU637" s="6"/>
      <c r="VVV637" s="6"/>
      <c r="VVW637" s="6"/>
      <c r="VVX637" s="6"/>
      <c r="VVY637" s="6"/>
      <c r="VVZ637" s="6"/>
      <c r="VWA637" s="6"/>
      <c r="VWB637" s="6"/>
      <c r="VWC637" s="6"/>
      <c r="VWD637" s="6"/>
      <c r="VWE637" s="6"/>
      <c r="VWF637" s="6"/>
      <c r="VWG637" s="6"/>
      <c r="VWH637" s="6"/>
      <c r="VWI637" s="6"/>
      <c r="VWJ637" s="6"/>
      <c r="VWK637" s="6"/>
      <c r="VWL637" s="6"/>
      <c r="VWM637" s="6"/>
      <c r="VWN637" s="6"/>
      <c r="VWO637" s="6"/>
      <c r="VWP637" s="6"/>
      <c r="VWQ637" s="6"/>
      <c r="VWR637" s="6"/>
      <c r="VWS637" s="6"/>
      <c r="VWT637" s="6"/>
      <c r="VWU637" s="6"/>
      <c r="VWV637" s="6"/>
      <c r="VWW637" s="6"/>
      <c r="VWX637" s="6"/>
      <c r="VWY637" s="6"/>
      <c r="VWZ637" s="6"/>
      <c r="VXA637" s="6"/>
      <c r="VXB637" s="6"/>
      <c r="VXC637" s="6"/>
      <c r="VXD637" s="6"/>
      <c r="VXE637" s="6"/>
      <c r="VXF637" s="6"/>
      <c r="VXG637" s="6"/>
      <c r="VXH637" s="6"/>
      <c r="VXI637" s="6"/>
      <c r="VXJ637" s="6"/>
      <c r="VXK637" s="6"/>
      <c r="VXL637" s="6"/>
      <c r="VXM637" s="6"/>
      <c r="VXN637" s="6"/>
      <c r="VXO637" s="6"/>
      <c r="VXP637" s="6"/>
      <c r="VXQ637" s="6"/>
      <c r="VXR637" s="6"/>
      <c r="VXS637" s="6"/>
      <c r="VXT637" s="6"/>
      <c r="VXU637" s="6"/>
      <c r="VXV637" s="6"/>
      <c r="VXW637" s="6"/>
      <c r="VXX637" s="6"/>
      <c r="VXY637" s="6"/>
      <c r="VXZ637" s="6"/>
      <c r="VYA637" s="6"/>
      <c r="VYB637" s="6"/>
      <c r="VYC637" s="6"/>
      <c r="VYD637" s="6"/>
      <c r="VYE637" s="6"/>
      <c r="VYF637" s="6"/>
      <c r="VYG637" s="6"/>
      <c r="VYH637" s="6"/>
      <c r="VYI637" s="6"/>
      <c r="VYJ637" s="6"/>
      <c r="VYK637" s="6"/>
      <c r="VYL637" s="6"/>
      <c r="VYM637" s="6"/>
      <c r="VYN637" s="6"/>
      <c r="VYO637" s="6"/>
      <c r="VYP637" s="6"/>
      <c r="VYQ637" s="6"/>
      <c r="VYR637" s="6"/>
      <c r="VYS637" s="6"/>
      <c r="VYT637" s="6"/>
      <c r="VYU637" s="6"/>
      <c r="VYV637" s="6"/>
      <c r="VYW637" s="6"/>
      <c r="VYX637" s="6"/>
      <c r="VYY637" s="6"/>
      <c r="VYZ637" s="6"/>
      <c r="VZA637" s="6"/>
      <c r="VZB637" s="6"/>
      <c r="VZC637" s="6"/>
      <c r="VZD637" s="6"/>
      <c r="VZE637" s="6"/>
      <c r="VZF637" s="6"/>
      <c r="VZG637" s="6"/>
      <c r="VZH637" s="6"/>
      <c r="VZI637" s="6"/>
      <c r="VZJ637" s="6"/>
      <c r="VZK637" s="6"/>
      <c r="VZL637" s="6"/>
      <c r="VZM637" s="6"/>
      <c r="VZN637" s="6"/>
      <c r="VZO637" s="6"/>
      <c r="VZP637" s="6"/>
      <c r="VZQ637" s="6"/>
      <c r="VZR637" s="6"/>
      <c r="VZS637" s="6"/>
      <c r="VZT637" s="6"/>
      <c r="VZU637" s="6"/>
      <c r="VZV637" s="6"/>
      <c r="VZW637" s="6"/>
      <c r="VZX637" s="6"/>
      <c r="VZY637" s="6"/>
      <c r="VZZ637" s="6"/>
      <c r="WAA637" s="6"/>
      <c r="WAB637" s="6"/>
      <c r="WAC637" s="6"/>
      <c r="WAD637" s="6"/>
      <c r="WAE637" s="6"/>
      <c r="WAF637" s="6"/>
      <c r="WAG637" s="6"/>
      <c r="WAH637" s="6"/>
      <c r="WAI637" s="6"/>
      <c r="WAJ637" s="6"/>
      <c r="WAK637" s="6"/>
      <c r="WAL637" s="6"/>
      <c r="WAM637" s="6"/>
      <c r="WAN637" s="6"/>
      <c r="WAO637" s="6"/>
      <c r="WAP637" s="6"/>
      <c r="WAQ637" s="6"/>
      <c r="WAR637" s="6"/>
      <c r="WAS637" s="6"/>
      <c r="WAT637" s="6"/>
      <c r="WAU637" s="6"/>
      <c r="WAV637" s="6"/>
      <c r="WAW637" s="6"/>
      <c r="WAX637" s="6"/>
      <c r="WAY637" s="6"/>
      <c r="WAZ637" s="6"/>
      <c r="WBA637" s="6"/>
      <c r="WBB637" s="6"/>
      <c r="WBC637" s="6"/>
      <c r="WBD637" s="6"/>
      <c r="WBE637" s="6"/>
      <c r="WBF637" s="6"/>
      <c r="WBG637" s="6"/>
      <c r="WBH637" s="6"/>
      <c r="WBI637" s="6"/>
      <c r="WBJ637" s="6"/>
      <c r="WBK637" s="6"/>
      <c r="WBL637" s="6"/>
      <c r="WBM637" s="6"/>
      <c r="WBN637" s="6"/>
      <c r="WBO637" s="6"/>
      <c r="WBP637" s="6"/>
      <c r="WBQ637" s="6"/>
      <c r="WBR637" s="6"/>
      <c r="WBS637" s="6"/>
      <c r="WBT637" s="6"/>
      <c r="WBU637" s="6"/>
      <c r="WBV637" s="6"/>
      <c r="WBW637" s="6"/>
      <c r="WBX637" s="6"/>
      <c r="WBY637" s="6"/>
      <c r="WBZ637" s="6"/>
      <c r="WCA637" s="6"/>
      <c r="WCB637" s="6"/>
      <c r="WCC637" s="6"/>
      <c r="WCD637" s="6"/>
      <c r="WCE637" s="6"/>
      <c r="WCF637" s="6"/>
      <c r="WCG637" s="6"/>
      <c r="WCH637" s="6"/>
      <c r="WCI637" s="6"/>
      <c r="WCJ637" s="6"/>
      <c r="WCK637" s="6"/>
      <c r="WCL637" s="6"/>
      <c r="WCM637" s="6"/>
      <c r="WCN637" s="6"/>
      <c r="WCO637" s="6"/>
      <c r="WCP637" s="6"/>
      <c r="WCQ637" s="6"/>
      <c r="WCR637" s="6"/>
      <c r="WCS637" s="6"/>
      <c r="WCT637" s="6"/>
      <c r="WCU637" s="6"/>
      <c r="WCV637" s="6"/>
      <c r="WCW637" s="6"/>
      <c r="WCX637" s="6"/>
      <c r="WCY637" s="6"/>
      <c r="WCZ637" s="6"/>
      <c r="WDA637" s="6"/>
      <c r="WDB637" s="6"/>
      <c r="WDC637" s="6"/>
      <c r="WDD637" s="6"/>
      <c r="WDE637" s="6"/>
      <c r="WDF637" s="6"/>
      <c r="WDG637" s="6"/>
      <c r="WDH637" s="6"/>
      <c r="WDI637" s="6"/>
      <c r="WDJ637" s="6"/>
      <c r="WDK637" s="6"/>
      <c r="WDL637" s="6"/>
      <c r="WDM637" s="6"/>
      <c r="WDN637" s="6"/>
      <c r="WDO637" s="6"/>
      <c r="WDP637" s="6"/>
      <c r="WDQ637" s="6"/>
      <c r="WDR637" s="6"/>
      <c r="WDS637" s="6"/>
      <c r="WDT637" s="6"/>
      <c r="WDU637" s="6"/>
      <c r="WDV637" s="6"/>
      <c r="WDW637" s="6"/>
      <c r="WDX637" s="6"/>
      <c r="WDY637" s="6"/>
      <c r="WDZ637" s="6"/>
      <c r="WEA637" s="6"/>
      <c r="WEB637" s="6"/>
      <c r="WEC637" s="6"/>
      <c r="WED637" s="6"/>
      <c r="WEE637" s="6"/>
      <c r="WEF637" s="6"/>
      <c r="WEG637" s="6"/>
      <c r="WEH637" s="6"/>
      <c r="WEI637" s="6"/>
      <c r="WEJ637" s="6"/>
      <c r="WEK637" s="6"/>
      <c r="WEL637" s="6"/>
      <c r="WEM637" s="6"/>
      <c r="WEN637" s="6"/>
      <c r="WEO637" s="6"/>
      <c r="WEP637" s="6"/>
      <c r="WEQ637" s="6"/>
      <c r="WER637" s="6"/>
      <c r="WES637" s="6"/>
      <c r="WET637" s="6"/>
      <c r="WEU637" s="6"/>
      <c r="WEV637" s="6"/>
      <c r="WEW637" s="6"/>
      <c r="WEX637" s="6"/>
      <c r="WEY637" s="6"/>
      <c r="WEZ637" s="6"/>
      <c r="WFA637" s="6"/>
      <c r="WFB637" s="6"/>
      <c r="WFC637" s="6"/>
      <c r="WFD637" s="6"/>
      <c r="WFE637" s="6"/>
      <c r="WFF637" s="6"/>
      <c r="WFG637" s="6"/>
      <c r="WFH637" s="6"/>
      <c r="WFI637" s="6"/>
      <c r="WFJ637" s="6"/>
      <c r="WFK637" s="6"/>
      <c r="WFL637" s="6"/>
      <c r="WFM637" s="6"/>
      <c r="WFN637" s="6"/>
      <c r="WFO637" s="6"/>
      <c r="WFP637" s="6"/>
      <c r="WFQ637" s="6"/>
      <c r="WFR637" s="6"/>
      <c r="WFS637" s="6"/>
      <c r="WFT637" s="6"/>
      <c r="WFU637" s="6"/>
      <c r="WFV637" s="6"/>
      <c r="WFW637" s="6"/>
      <c r="WFX637" s="6"/>
      <c r="WFY637" s="6"/>
      <c r="WFZ637" s="6"/>
      <c r="WGA637" s="6"/>
      <c r="WGB637" s="6"/>
      <c r="WGC637" s="6"/>
      <c r="WGD637" s="6"/>
      <c r="WGE637" s="6"/>
      <c r="WGF637" s="6"/>
      <c r="WGG637" s="6"/>
      <c r="WGH637" s="6"/>
      <c r="WGI637" s="6"/>
      <c r="WGJ637" s="6"/>
      <c r="WGK637" s="6"/>
      <c r="WGL637" s="6"/>
      <c r="WGM637" s="6"/>
      <c r="WGN637" s="6"/>
      <c r="WGO637" s="6"/>
      <c r="WGP637" s="6"/>
      <c r="WGQ637" s="6"/>
      <c r="WGR637" s="6"/>
      <c r="WGS637" s="6"/>
      <c r="WGT637" s="6"/>
      <c r="WGU637" s="6"/>
      <c r="WGV637" s="6"/>
      <c r="WGW637" s="6"/>
      <c r="WGX637" s="6"/>
      <c r="WGY637" s="6"/>
      <c r="WGZ637" s="6"/>
      <c r="WHA637" s="6"/>
      <c r="WHB637" s="6"/>
      <c r="WHC637" s="6"/>
      <c r="WHD637" s="6"/>
      <c r="WHE637" s="6"/>
      <c r="WHF637" s="6"/>
      <c r="WHG637" s="6"/>
      <c r="WHH637" s="6"/>
      <c r="WHI637" s="6"/>
      <c r="WHJ637" s="6"/>
      <c r="WHK637" s="6"/>
      <c r="WHL637" s="6"/>
      <c r="WHM637" s="6"/>
      <c r="WHN637" s="6"/>
      <c r="WHO637" s="6"/>
      <c r="WHP637" s="6"/>
      <c r="WHQ637" s="6"/>
      <c r="WHR637" s="6"/>
      <c r="WHS637" s="6"/>
      <c r="WHT637" s="6"/>
      <c r="WHU637" s="6"/>
      <c r="WHV637" s="6"/>
      <c r="WHW637" s="6"/>
      <c r="WHX637" s="6"/>
      <c r="WHY637" s="6"/>
      <c r="WHZ637" s="6"/>
      <c r="WIA637" s="6"/>
      <c r="WIB637" s="6"/>
      <c r="WIC637" s="6"/>
      <c r="WID637" s="6"/>
      <c r="WIE637" s="6"/>
      <c r="WIF637" s="6"/>
      <c r="WIG637" s="6"/>
      <c r="WIH637" s="6"/>
      <c r="WII637" s="6"/>
      <c r="WIJ637" s="6"/>
      <c r="WIK637" s="6"/>
      <c r="WIL637" s="6"/>
      <c r="WIM637" s="6"/>
      <c r="WIN637" s="6"/>
      <c r="WIO637" s="6"/>
      <c r="WIP637" s="6"/>
      <c r="WIQ637" s="6"/>
      <c r="WIR637" s="6"/>
      <c r="WIS637" s="6"/>
      <c r="WIT637" s="6"/>
      <c r="WIU637" s="6"/>
      <c r="WIV637" s="6"/>
      <c r="WIW637" s="6"/>
      <c r="WIX637" s="6"/>
      <c r="WIY637" s="6"/>
      <c r="WIZ637" s="6"/>
      <c r="WJA637" s="6"/>
      <c r="WJB637" s="6"/>
      <c r="WJC637" s="6"/>
      <c r="WJD637" s="6"/>
      <c r="WJE637" s="6"/>
      <c r="WJF637" s="6"/>
      <c r="WJG637" s="6"/>
      <c r="WJH637" s="6"/>
      <c r="WJI637" s="6"/>
      <c r="WJJ637" s="6"/>
      <c r="WJK637" s="6"/>
      <c r="WJL637" s="6"/>
      <c r="WJM637" s="6"/>
      <c r="WJN637" s="6"/>
      <c r="WJO637" s="6"/>
      <c r="WJP637" s="6"/>
      <c r="WJQ637" s="6"/>
      <c r="WJR637" s="6"/>
      <c r="WJS637" s="6"/>
      <c r="WJT637" s="6"/>
      <c r="WJU637" s="6"/>
      <c r="WJV637" s="6"/>
      <c r="WJW637" s="6"/>
      <c r="WJX637" s="6"/>
      <c r="WJY637" s="6"/>
      <c r="WJZ637" s="6"/>
      <c r="WKA637" s="6"/>
      <c r="WKB637" s="6"/>
      <c r="WKC637" s="6"/>
      <c r="WKD637" s="6"/>
      <c r="WKE637" s="6"/>
      <c r="WKF637" s="6"/>
      <c r="WKG637" s="6"/>
      <c r="WKH637" s="6"/>
      <c r="WKI637" s="6"/>
      <c r="WKJ637" s="6"/>
      <c r="WKK637" s="6"/>
      <c r="WKL637" s="6"/>
      <c r="WKM637" s="6"/>
      <c r="WKN637" s="6"/>
      <c r="WKO637" s="6"/>
      <c r="WKP637" s="6"/>
      <c r="WKQ637" s="6"/>
      <c r="WKR637" s="6"/>
      <c r="WKS637" s="6"/>
      <c r="WKT637" s="6"/>
      <c r="WKU637" s="6"/>
      <c r="WKV637" s="6"/>
      <c r="WKW637" s="6"/>
      <c r="WKX637" s="6"/>
      <c r="WKY637" s="6"/>
      <c r="WKZ637" s="6"/>
      <c r="WLA637" s="6"/>
      <c r="WLB637" s="6"/>
      <c r="WLC637" s="6"/>
      <c r="WLD637" s="6"/>
      <c r="WLE637" s="6"/>
      <c r="WLF637" s="6"/>
      <c r="WLG637" s="6"/>
      <c r="WLH637" s="6"/>
      <c r="WLI637" s="6"/>
      <c r="WLJ637" s="6"/>
      <c r="WLK637" s="6"/>
      <c r="WLL637" s="6"/>
      <c r="WLM637" s="6"/>
      <c r="WLN637" s="6"/>
      <c r="WLO637" s="6"/>
      <c r="WLP637" s="6"/>
      <c r="WLQ637" s="6"/>
      <c r="WLR637" s="6"/>
      <c r="WLS637" s="6"/>
      <c r="WLT637" s="6"/>
      <c r="WLU637" s="6"/>
      <c r="WLV637" s="6"/>
      <c r="WLW637" s="6"/>
      <c r="WLX637" s="6"/>
      <c r="WLY637" s="6"/>
      <c r="WLZ637" s="6"/>
      <c r="WMA637" s="6"/>
      <c r="WMB637" s="6"/>
      <c r="WMC637" s="6"/>
      <c r="WMD637" s="6"/>
      <c r="WME637" s="6"/>
      <c r="WMF637" s="6"/>
      <c r="WMG637" s="6"/>
      <c r="WMH637" s="6"/>
      <c r="WMI637" s="6"/>
      <c r="WMJ637" s="6"/>
      <c r="WMK637" s="6"/>
      <c r="WML637" s="6"/>
      <c r="WMM637" s="6"/>
      <c r="WMN637" s="6"/>
      <c r="WMO637" s="6"/>
      <c r="WMP637" s="6"/>
      <c r="WMQ637" s="6"/>
      <c r="WMR637" s="6"/>
      <c r="WMS637" s="6"/>
      <c r="WMT637" s="6"/>
      <c r="WMU637" s="6"/>
      <c r="WMV637" s="6"/>
      <c r="WMW637" s="6"/>
      <c r="WMX637" s="6"/>
      <c r="WMY637" s="6"/>
      <c r="WMZ637" s="6"/>
      <c r="WNA637" s="6"/>
      <c r="WNB637" s="6"/>
      <c r="WNC637" s="6"/>
      <c r="WND637" s="6"/>
      <c r="WNE637" s="6"/>
      <c r="WNF637" s="6"/>
      <c r="WNG637" s="6"/>
      <c r="WNH637" s="6"/>
      <c r="WNI637" s="6"/>
      <c r="WNJ637" s="6"/>
      <c r="WNK637" s="6"/>
      <c r="WNL637" s="6"/>
      <c r="WNM637" s="6"/>
      <c r="WNN637" s="6"/>
      <c r="WNO637" s="6"/>
      <c r="WNP637" s="6"/>
      <c r="WNQ637" s="6"/>
      <c r="WNR637" s="6"/>
      <c r="WNS637" s="6"/>
      <c r="WNT637" s="6"/>
      <c r="WNU637" s="6"/>
      <c r="WNV637" s="6"/>
      <c r="WNW637" s="6"/>
      <c r="WNX637" s="6"/>
      <c r="WNY637" s="6"/>
      <c r="WNZ637" s="6"/>
      <c r="WOA637" s="6"/>
      <c r="WOB637" s="6"/>
      <c r="WOC637" s="6"/>
      <c r="WOD637" s="6"/>
      <c r="WOE637" s="6"/>
      <c r="WOF637" s="6"/>
      <c r="WOG637" s="6"/>
      <c r="WOH637" s="6"/>
      <c r="WOI637" s="6"/>
      <c r="WOJ637" s="6"/>
      <c r="WOK637" s="6"/>
      <c r="WOL637" s="6"/>
      <c r="WOM637" s="6"/>
      <c r="WON637" s="6"/>
      <c r="WOO637" s="6"/>
      <c r="WOP637" s="6"/>
      <c r="WOQ637" s="6"/>
      <c r="WOR637" s="6"/>
      <c r="WOS637" s="6"/>
      <c r="WOT637" s="6"/>
      <c r="WOU637" s="6"/>
      <c r="WOV637" s="6"/>
      <c r="WOW637" s="6"/>
      <c r="WOX637" s="6"/>
      <c r="WOY637" s="6"/>
      <c r="WOZ637" s="6"/>
      <c r="WPA637" s="6"/>
      <c r="WPB637" s="6"/>
      <c r="WPC637" s="6"/>
      <c r="WPD637" s="6"/>
      <c r="WPE637" s="6"/>
      <c r="WPF637" s="6"/>
      <c r="WPG637" s="6"/>
      <c r="WPH637" s="6"/>
      <c r="WPI637" s="6"/>
      <c r="WPJ637" s="6"/>
      <c r="WPK637" s="6"/>
      <c r="WPL637" s="6"/>
      <c r="WPM637" s="6"/>
      <c r="WPN637" s="6"/>
      <c r="WPO637" s="6"/>
      <c r="WPP637" s="6"/>
      <c r="WPQ637" s="6"/>
      <c r="WPR637" s="6"/>
      <c r="WPS637" s="6"/>
      <c r="WPT637" s="6"/>
      <c r="WPU637" s="6"/>
      <c r="WPV637" s="6"/>
      <c r="WPW637" s="6"/>
      <c r="WPX637" s="6"/>
      <c r="WPY637" s="6"/>
      <c r="WPZ637" s="6"/>
      <c r="WQA637" s="6"/>
      <c r="WQB637" s="6"/>
      <c r="WQC637" s="6"/>
      <c r="WQD637" s="6"/>
      <c r="WQE637" s="6"/>
      <c r="WQF637" s="6"/>
      <c r="WQG637" s="6"/>
      <c r="WQH637" s="6"/>
      <c r="WQI637" s="6"/>
      <c r="WQJ637" s="6"/>
      <c r="WQK637" s="6"/>
      <c r="WQL637" s="6"/>
      <c r="WQM637" s="6"/>
      <c r="WQN637" s="6"/>
      <c r="WQO637" s="6"/>
      <c r="WQP637" s="6"/>
      <c r="WQQ637" s="6"/>
      <c r="WQR637" s="6"/>
      <c r="WQS637" s="6"/>
      <c r="WQT637" s="6"/>
      <c r="WQU637" s="6"/>
      <c r="WQV637" s="6"/>
      <c r="WQW637" s="6"/>
      <c r="WQX637" s="6"/>
      <c r="WQY637" s="6"/>
      <c r="WQZ637" s="6"/>
      <c r="WRA637" s="6"/>
      <c r="WRB637" s="6"/>
      <c r="WRC637" s="6"/>
      <c r="WRD637" s="6"/>
      <c r="WRE637" s="6"/>
      <c r="WRF637" s="6"/>
      <c r="WRG637" s="6"/>
      <c r="WRH637" s="6"/>
      <c r="WRI637" s="6"/>
      <c r="WRJ637" s="6"/>
      <c r="WRK637" s="6"/>
      <c r="WRL637" s="6"/>
      <c r="WRM637" s="6"/>
      <c r="WRN637" s="6"/>
      <c r="WRO637" s="6"/>
      <c r="WRP637" s="6"/>
      <c r="WRQ637" s="6"/>
      <c r="WRR637" s="6"/>
      <c r="WRS637" s="6"/>
      <c r="WRT637" s="6"/>
      <c r="WRU637" s="6"/>
      <c r="WRV637" s="6"/>
      <c r="WRW637" s="6"/>
      <c r="WRX637" s="6"/>
      <c r="WRY637" s="6"/>
      <c r="WRZ637" s="6"/>
      <c r="WSA637" s="6"/>
      <c r="WSB637" s="6"/>
      <c r="WSC637" s="6"/>
      <c r="WSD637" s="6"/>
      <c r="WSE637" s="6"/>
      <c r="WSF637" s="6"/>
      <c r="WSG637" s="6"/>
      <c r="WSH637" s="6"/>
      <c r="WSI637" s="6"/>
      <c r="WSJ637" s="6"/>
      <c r="WSK637" s="6"/>
      <c r="WSL637" s="6"/>
      <c r="WSM637" s="6"/>
      <c r="WSN637" s="6"/>
      <c r="WSO637" s="6"/>
      <c r="WSP637" s="6"/>
      <c r="WSQ637" s="6"/>
      <c r="WSR637" s="6"/>
      <c r="WSS637" s="6"/>
      <c r="WST637" s="6"/>
      <c r="WSU637" s="6"/>
      <c r="WSV637" s="6"/>
      <c r="WSW637" s="6"/>
      <c r="WSX637" s="6"/>
      <c r="WSY637" s="6"/>
      <c r="WSZ637" s="6"/>
      <c r="WTA637" s="6"/>
      <c r="WTB637" s="6"/>
      <c r="WTC637" s="6"/>
      <c r="WTD637" s="6"/>
      <c r="WTE637" s="6"/>
      <c r="WTF637" s="6"/>
      <c r="WTG637" s="6"/>
      <c r="WTH637" s="6"/>
      <c r="WTI637" s="6"/>
      <c r="WTJ637" s="6"/>
      <c r="WTK637" s="6"/>
      <c r="WTL637" s="6"/>
      <c r="WTM637" s="6"/>
      <c r="WTN637" s="6"/>
      <c r="WTO637" s="6"/>
      <c r="WTP637" s="6"/>
      <c r="WTQ637" s="6"/>
      <c r="WTR637" s="6"/>
      <c r="WTS637" s="6"/>
      <c r="WTT637" s="6"/>
      <c r="WTU637" s="6"/>
      <c r="WTV637" s="6"/>
      <c r="WTW637" s="6"/>
      <c r="WTX637" s="6"/>
      <c r="WTY637" s="6"/>
      <c r="WTZ637" s="6"/>
      <c r="WUA637" s="6"/>
      <c r="WUB637" s="6"/>
      <c r="WUC637" s="6"/>
      <c r="WUD637" s="6"/>
      <c r="WUE637" s="6"/>
      <c r="WUF637" s="6"/>
      <c r="WUG637" s="6"/>
      <c r="WUH637" s="6"/>
      <c r="WUI637" s="6"/>
      <c r="WUJ637" s="6"/>
      <c r="WUK637" s="6"/>
      <c r="WUL637" s="6"/>
      <c r="WUM637" s="6"/>
      <c r="WUN637" s="6"/>
      <c r="WUO637" s="6"/>
      <c r="WUP637" s="6"/>
      <c r="WUQ637" s="6"/>
      <c r="WUR637" s="6"/>
      <c r="WUS637" s="6"/>
      <c r="WUT637" s="6"/>
      <c r="WUU637" s="6"/>
      <c r="WUV637" s="6"/>
      <c r="WUW637" s="6"/>
      <c r="WUX637" s="6"/>
      <c r="WUY637" s="6"/>
      <c r="WUZ637" s="6"/>
      <c r="WVA637" s="6"/>
      <c r="WVB637" s="6"/>
      <c r="WVC637" s="6"/>
      <c r="WVD637" s="6"/>
      <c r="WVE637" s="6"/>
      <c r="WVF637" s="6"/>
      <c r="WVG637" s="6"/>
      <c r="WVH637" s="6"/>
      <c r="WVI637" s="6"/>
      <c r="WVJ637" s="6"/>
      <c r="WVK637" s="6"/>
      <c r="WVL637" s="6"/>
      <c r="WVM637" s="6"/>
      <c r="WVN637" s="6"/>
      <c r="WVO637" s="6"/>
      <c r="WVP637" s="6"/>
      <c r="WVQ637" s="6"/>
      <c r="WVR637" s="6"/>
      <c r="WVS637" s="6"/>
      <c r="WVT637" s="6"/>
      <c r="WVU637" s="6"/>
      <c r="WVV637" s="6"/>
      <c r="WVW637" s="6"/>
      <c r="WVX637" s="6"/>
      <c r="WVY637" s="6"/>
      <c r="WVZ637" s="6"/>
      <c r="WWA637" s="6"/>
      <c r="WWB637" s="6"/>
      <c r="WWC637" s="6"/>
      <c r="WWD637" s="6"/>
      <c r="WWE637" s="6"/>
      <c r="WWF637" s="6"/>
      <c r="WWG637" s="6"/>
      <c r="WWH637" s="6"/>
      <c r="WWI637" s="6"/>
      <c r="WWJ637" s="6"/>
      <c r="WWK637" s="6"/>
      <c r="WWL637" s="6"/>
      <c r="WWM637" s="6"/>
      <c r="WWN637" s="6"/>
      <c r="WWO637" s="6"/>
      <c r="WWP637" s="6"/>
      <c r="WWQ637" s="6"/>
      <c r="WWR637" s="6"/>
      <c r="WWS637" s="6"/>
      <c r="WWT637" s="6"/>
      <c r="WWU637" s="6"/>
      <c r="WWV637" s="6"/>
      <c r="WWW637" s="6"/>
      <c r="WWX637" s="6"/>
      <c r="WWY637" s="6"/>
      <c r="WWZ637" s="6"/>
      <c r="WXA637" s="6"/>
      <c r="WXB637" s="6"/>
      <c r="WXC637" s="6"/>
      <c r="WXD637" s="6"/>
      <c r="WXE637" s="6"/>
      <c r="WXF637" s="6"/>
      <c r="WXG637" s="6"/>
      <c r="WXH637" s="6"/>
      <c r="WXI637" s="6"/>
      <c r="WXJ637" s="6"/>
      <c r="WXK637" s="6"/>
      <c r="WXL637" s="6"/>
      <c r="WXM637" s="6"/>
      <c r="WXN637" s="6"/>
      <c r="WXO637" s="6"/>
      <c r="WXP637" s="6"/>
      <c r="WXQ637" s="6"/>
    </row>
    <row r="638" spans="1:16189" s="2" customFormat="1">
      <c r="A638" s="196"/>
      <c r="B638" s="196"/>
      <c r="C638" s="196"/>
      <c r="D638" s="857"/>
      <c r="E638" s="857"/>
      <c r="F638" s="857"/>
      <c r="G638" s="857"/>
      <c r="H638" s="546"/>
      <c r="I638" s="883"/>
      <c r="J638" s="196"/>
      <c r="K638" s="196"/>
      <c r="L638" s="196"/>
      <c r="M638" s="196"/>
      <c r="N638" s="196"/>
      <c r="O638" s="884"/>
      <c r="P638" s="196"/>
      <c r="Q638" s="196"/>
      <c r="R638" s="884"/>
      <c r="S638" s="196"/>
      <c r="T638" s="196"/>
      <c r="U638" s="196"/>
      <c r="V638" s="196"/>
      <c r="W638" s="196"/>
      <c r="X638" s="196"/>
      <c r="Y638" s="937"/>
      <c r="Z638" s="196"/>
      <c r="AA638" s="196"/>
      <c r="AB638" s="196"/>
      <c r="AC638" s="196"/>
      <c r="AD638" s="196"/>
      <c r="AE638" s="196"/>
      <c r="AF638" s="196"/>
      <c r="AG638" s="196"/>
      <c r="AH638" s="196"/>
      <c r="AI638" s="196"/>
      <c r="AJ638" s="196"/>
      <c r="AK638" s="196"/>
      <c r="AL638" s="196"/>
      <c r="AM638" s="196"/>
      <c r="AN638" s="196"/>
      <c r="AO638" s="196"/>
      <c r="AP638" s="196"/>
      <c r="AQ638" s="196"/>
      <c r="AR638" s="196"/>
      <c r="AS638" s="196"/>
      <c r="AT638" s="196"/>
      <c r="AU638" s="196"/>
      <c r="AV638" s="196"/>
      <c r="AW638" s="196"/>
      <c r="AX638" s="196"/>
      <c r="AY638" s="196"/>
      <c r="AZ638" s="196"/>
      <c r="BA638" s="196"/>
      <c r="BB638" s="196"/>
      <c r="BC638" s="196"/>
      <c r="BD638" s="196"/>
      <c r="BE638" s="935"/>
      <c r="BF638" s="14"/>
      <c r="BG638" s="14"/>
      <c r="BH638" s="6"/>
      <c r="BI638" s="6"/>
      <c r="BJ638" s="6"/>
      <c r="BK638" s="6"/>
      <c r="BL638" s="6"/>
      <c r="BM638" s="6"/>
      <c r="BN638" s="6"/>
      <c r="BO638" s="432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  <c r="EZ638" s="6"/>
      <c r="FA638" s="6"/>
      <c r="FB638" s="6"/>
      <c r="FC638" s="6"/>
      <c r="FD638" s="6"/>
      <c r="FE638" s="6"/>
      <c r="FF638" s="6"/>
      <c r="FG638" s="6"/>
      <c r="FH638" s="6"/>
      <c r="FI638" s="6"/>
      <c r="FJ638" s="6"/>
      <c r="FK638" s="6"/>
      <c r="FL638" s="6"/>
      <c r="FM638" s="6"/>
      <c r="FN638" s="6"/>
      <c r="FO638" s="6"/>
      <c r="FP638" s="6"/>
      <c r="FQ638" s="6"/>
      <c r="FR638" s="6"/>
      <c r="FS638" s="6"/>
      <c r="FT638" s="6"/>
      <c r="FU638" s="6"/>
      <c r="FV638" s="6"/>
      <c r="FW638" s="6"/>
      <c r="FX638" s="6"/>
      <c r="FY638" s="6"/>
      <c r="FZ638" s="6"/>
      <c r="GA638" s="6"/>
      <c r="GB638" s="6"/>
      <c r="GC638" s="6"/>
      <c r="GD638" s="6"/>
      <c r="GE638" s="6"/>
      <c r="GF638" s="6"/>
      <c r="GG638" s="6"/>
      <c r="GH638" s="6"/>
      <c r="GI638" s="6"/>
      <c r="GJ638" s="6"/>
      <c r="GK638" s="6"/>
      <c r="GL638" s="6"/>
      <c r="GM638" s="6"/>
      <c r="GN638" s="6"/>
      <c r="GO638" s="6"/>
      <c r="GP638" s="6"/>
      <c r="GQ638" s="6"/>
      <c r="GR638" s="6"/>
      <c r="GS638" s="6"/>
      <c r="GT638" s="6"/>
      <c r="GU638" s="6"/>
      <c r="GV638" s="6"/>
      <c r="GW638" s="6"/>
      <c r="GX638" s="6"/>
      <c r="GY638" s="6"/>
      <c r="GZ638" s="6"/>
      <c r="HA638" s="6"/>
      <c r="HB638" s="6"/>
      <c r="HC638" s="6"/>
      <c r="HD638" s="6"/>
      <c r="HE638" s="6"/>
      <c r="HF638" s="6"/>
      <c r="HG638" s="6"/>
      <c r="HH638" s="6"/>
      <c r="HI638" s="6"/>
      <c r="HJ638" s="6"/>
      <c r="HK638" s="6"/>
      <c r="HL638" s="6"/>
      <c r="HM638" s="6"/>
      <c r="HN638" s="6"/>
      <c r="HO638" s="6"/>
      <c r="HP638" s="6"/>
      <c r="HQ638" s="6"/>
      <c r="HR638" s="6"/>
      <c r="HS638" s="6"/>
      <c r="HT638" s="6"/>
      <c r="HU638" s="6"/>
      <c r="HV638" s="6"/>
      <c r="HW638" s="6"/>
      <c r="HX638" s="6"/>
      <c r="HY638" s="6"/>
      <c r="HZ638" s="6"/>
      <c r="IA638" s="6"/>
      <c r="IB638" s="6"/>
      <c r="IC638" s="6"/>
      <c r="ID638" s="6"/>
      <c r="IE638" s="6"/>
      <c r="IF638" s="6"/>
      <c r="IG638" s="6"/>
      <c r="IH638" s="6"/>
      <c r="II638" s="6"/>
      <c r="IJ638" s="6"/>
      <c r="IK638" s="6"/>
      <c r="IL638" s="6"/>
      <c r="IM638" s="6"/>
      <c r="IN638" s="6"/>
      <c r="IO638" s="6"/>
      <c r="IP638" s="6"/>
      <c r="IQ638" s="6"/>
      <c r="IR638" s="6"/>
      <c r="IS638" s="6"/>
      <c r="IT638" s="6"/>
      <c r="IU638" s="6"/>
      <c r="IV638" s="6"/>
      <c r="IW638" s="6"/>
      <c r="IX638" s="6"/>
      <c r="IY638" s="6"/>
      <c r="IZ638" s="6"/>
      <c r="JA638" s="6"/>
      <c r="JB638" s="6"/>
      <c r="JC638" s="6"/>
      <c r="JD638" s="6"/>
      <c r="JE638" s="6"/>
      <c r="JF638" s="6"/>
      <c r="JG638" s="6"/>
      <c r="JH638" s="6"/>
      <c r="JI638" s="6"/>
      <c r="JJ638" s="6"/>
      <c r="JK638" s="6"/>
      <c r="JL638" s="6"/>
      <c r="JM638" s="6"/>
      <c r="JN638" s="6"/>
      <c r="JO638" s="6"/>
      <c r="JP638" s="6"/>
      <c r="JQ638" s="6"/>
      <c r="JR638" s="6"/>
      <c r="JS638" s="6"/>
      <c r="JT638" s="6"/>
      <c r="JU638" s="6"/>
      <c r="JV638" s="6"/>
      <c r="JW638" s="6"/>
      <c r="JX638" s="6"/>
      <c r="JY638" s="6"/>
      <c r="JZ638" s="6"/>
      <c r="KA638" s="6"/>
      <c r="KB638" s="6"/>
      <c r="KC638" s="6"/>
      <c r="KD638" s="6"/>
      <c r="KE638" s="6"/>
      <c r="KF638" s="6"/>
      <c r="KG638" s="6"/>
      <c r="KH638" s="6"/>
      <c r="KI638" s="6"/>
      <c r="KJ638" s="6"/>
      <c r="KK638" s="6"/>
      <c r="KL638" s="6"/>
      <c r="KM638" s="6"/>
      <c r="KN638" s="6"/>
      <c r="KO638" s="6"/>
      <c r="KP638" s="6"/>
      <c r="KQ638" s="6"/>
      <c r="KR638" s="6"/>
      <c r="KS638" s="6"/>
      <c r="KT638" s="6"/>
      <c r="KU638" s="6"/>
      <c r="KV638" s="6"/>
      <c r="KW638" s="6"/>
      <c r="KX638" s="6"/>
      <c r="KY638" s="6"/>
      <c r="KZ638" s="6"/>
      <c r="LA638" s="6"/>
      <c r="LB638" s="6"/>
      <c r="LC638" s="6"/>
      <c r="LD638" s="6"/>
      <c r="LE638" s="6"/>
      <c r="LF638" s="6"/>
      <c r="LG638" s="6"/>
      <c r="LH638" s="6"/>
      <c r="LI638" s="6"/>
      <c r="LJ638" s="6"/>
      <c r="LK638" s="6"/>
      <c r="LL638" s="6"/>
      <c r="LM638" s="6"/>
      <c r="LN638" s="6"/>
      <c r="LO638" s="6"/>
      <c r="LP638" s="6"/>
      <c r="LQ638" s="6"/>
      <c r="LR638" s="6"/>
      <c r="LS638" s="6"/>
      <c r="LT638" s="6"/>
      <c r="LU638" s="6"/>
      <c r="LV638" s="6"/>
      <c r="LW638" s="6"/>
      <c r="LX638" s="6"/>
      <c r="LY638" s="6"/>
      <c r="LZ638" s="6"/>
      <c r="MA638" s="6"/>
      <c r="MB638" s="6"/>
      <c r="MC638" s="6"/>
      <c r="MD638" s="6"/>
      <c r="ME638" s="6"/>
      <c r="MF638" s="6"/>
      <c r="MG638" s="6"/>
      <c r="MH638" s="6"/>
      <c r="MI638" s="6"/>
      <c r="MJ638" s="6"/>
      <c r="MK638" s="6"/>
      <c r="ML638" s="6"/>
      <c r="MM638" s="6"/>
      <c r="MN638" s="6"/>
      <c r="MO638" s="6"/>
      <c r="MP638" s="6"/>
      <c r="MQ638" s="6"/>
      <c r="MR638" s="6"/>
      <c r="MS638" s="6"/>
      <c r="MT638" s="6"/>
      <c r="MU638" s="6"/>
      <c r="MV638" s="6"/>
      <c r="MW638" s="6"/>
      <c r="MX638" s="6"/>
      <c r="MY638" s="6"/>
      <c r="MZ638" s="6"/>
      <c r="NA638" s="6"/>
      <c r="NB638" s="6"/>
      <c r="NC638" s="6"/>
      <c r="ND638" s="6"/>
      <c r="NE638" s="6"/>
      <c r="NF638" s="6"/>
      <c r="NG638" s="6"/>
      <c r="NH638" s="6"/>
      <c r="NI638" s="6"/>
      <c r="NJ638" s="6"/>
      <c r="NK638" s="6"/>
      <c r="NL638" s="6"/>
      <c r="NM638" s="6"/>
      <c r="NN638" s="6"/>
      <c r="NO638" s="6"/>
      <c r="NP638" s="6"/>
      <c r="NQ638" s="6"/>
      <c r="NR638" s="6"/>
      <c r="NS638" s="6"/>
      <c r="NT638" s="6"/>
      <c r="NU638" s="6"/>
      <c r="NV638" s="6"/>
      <c r="NW638" s="6"/>
      <c r="NX638" s="6"/>
      <c r="NY638" s="6"/>
      <c r="NZ638" s="6"/>
      <c r="OA638" s="6"/>
      <c r="OB638" s="6"/>
      <c r="OC638" s="6"/>
      <c r="OD638" s="6"/>
      <c r="OE638" s="6"/>
      <c r="OF638" s="6"/>
      <c r="OG638" s="6"/>
      <c r="OH638" s="6"/>
      <c r="OI638" s="6"/>
      <c r="OJ638" s="6"/>
      <c r="OK638" s="6"/>
      <c r="OL638" s="6"/>
      <c r="OM638" s="6"/>
      <c r="ON638" s="6"/>
      <c r="OO638" s="6"/>
      <c r="OP638" s="6"/>
      <c r="OQ638" s="6"/>
      <c r="OR638" s="6"/>
      <c r="OS638" s="6"/>
      <c r="OT638" s="6"/>
      <c r="OU638" s="6"/>
      <c r="OV638" s="6"/>
      <c r="OW638" s="6"/>
      <c r="OX638" s="6"/>
      <c r="OY638" s="6"/>
      <c r="OZ638" s="6"/>
      <c r="PA638" s="6"/>
      <c r="PB638" s="6"/>
      <c r="PC638" s="6"/>
      <c r="PD638" s="6"/>
      <c r="PE638" s="6"/>
      <c r="PF638" s="6"/>
      <c r="PG638" s="6"/>
      <c r="PH638" s="6"/>
      <c r="PI638" s="6"/>
      <c r="PJ638" s="6"/>
      <c r="PK638" s="6"/>
      <c r="PL638" s="6"/>
      <c r="PM638" s="6"/>
      <c r="PN638" s="6"/>
      <c r="PO638" s="6"/>
      <c r="PP638" s="6"/>
      <c r="PQ638" s="6"/>
      <c r="PR638" s="6"/>
      <c r="PS638" s="6"/>
      <c r="PT638" s="6"/>
      <c r="PU638" s="6"/>
      <c r="PV638" s="6"/>
      <c r="PW638" s="6"/>
      <c r="PX638" s="6"/>
      <c r="PY638" s="6"/>
      <c r="PZ638" s="6"/>
      <c r="QA638" s="6"/>
      <c r="QB638" s="6"/>
      <c r="QC638" s="6"/>
      <c r="QD638" s="6"/>
      <c r="QE638" s="6"/>
      <c r="QF638" s="6"/>
      <c r="QG638" s="6"/>
      <c r="QH638" s="6"/>
      <c r="QI638" s="6"/>
      <c r="QJ638" s="6"/>
      <c r="QK638" s="6"/>
      <c r="QL638" s="6"/>
      <c r="QM638" s="6"/>
      <c r="QN638" s="6"/>
      <c r="QO638" s="6"/>
      <c r="QP638" s="6"/>
      <c r="QQ638" s="6"/>
      <c r="QR638" s="6"/>
      <c r="QS638" s="6"/>
      <c r="QT638" s="6"/>
      <c r="QU638" s="6"/>
      <c r="QV638" s="6"/>
      <c r="QW638" s="6"/>
      <c r="QX638" s="6"/>
      <c r="QY638" s="6"/>
      <c r="QZ638" s="6"/>
      <c r="RA638" s="6"/>
      <c r="RB638" s="6"/>
      <c r="RC638" s="6"/>
      <c r="RD638" s="6"/>
      <c r="RE638" s="6"/>
      <c r="RF638" s="6"/>
      <c r="RG638" s="6"/>
      <c r="RH638" s="6"/>
      <c r="RI638" s="6"/>
      <c r="RJ638" s="6"/>
      <c r="RK638" s="6"/>
      <c r="RL638" s="6"/>
      <c r="RM638" s="6"/>
      <c r="RN638" s="6"/>
      <c r="RO638" s="6"/>
      <c r="RP638" s="6"/>
      <c r="RQ638" s="6"/>
      <c r="RR638" s="6"/>
      <c r="RS638" s="6"/>
      <c r="RT638" s="6"/>
      <c r="RU638" s="6"/>
      <c r="RV638" s="6"/>
      <c r="RW638" s="6"/>
      <c r="RX638" s="6"/>
      <c r="RY638" s="6"/>
      <c r="RZ638" s="6"/>
      <c r="SA638" s="6"/>
      <c r="SB638" s="6"/>
      <c r="SC638" s="6"/>
      <c r="SD638" s="6"/>
      <c r="SE638" s="6"/>
      <c r="SF638" s="6"/>
      <c r="SG638" s="6"/>
      <c r="SH638" s="6"/>
      <c r="SI638" s="6"/>
      <c r="SJ638" s="6"/>
      <c r="SK638" s="6"/>
      <c r="SL638" s="6"/>
      <c r="SM638" s="6"/>
      <c r="SN638" s="6"/>
      <c r="SO638" s="6"/>
      <c r="SP638" s="6"/>
      <c r="SQ638" s="6"/>
      <c r="SR638" s="6"/>
      <c r="SS638" s="6"/>
      <c r="ST638" s="6"/>
      <c r="SU638" s="6"/>
      <c r="SV638" s="6"/>
      <c r="SW638" s="6"/>
      <c r="SX638" s="6"/>
      <c r="SY638" s="6"/>
      <c r="SZ638" s="6"/>
      <c r="TA638" s="6"/>
      <c r="TB638" s="6"/>
      <c r="TC638" s="6"/>
      <c r="TD638" s="6"/>
      <c r="TE638" s="6"/>
      <c r="TF638" s="6"/>
      <c r="TG638" s="6"/>
      <c r="TH638" s="6"/>
      <c r="TI638" s="6"/>
      <c r="TJ638" s="6"/>
      <c r="TK638" s="6"/>
      <c r="TL638" s="6"/>
      <c r="TM638" s="6"/>
      <c r="TN638" s="6"/>
      <c r="TO638" s="6"/>
      <c r="TP638" s="6"/>
      <c r="TQ638" s="6"/>
      <c r="TR638" s="6"/>
      <c r="TS638" s="6"/>
      <c r="TT638" s="6"/>
      <c r="TU638" s="6"/>
      <c r="TV638" s="6"/>
      <c r="TW638" s="6"/>
      <c r="TX638" s="6"/>
      <c r="TY638" s="6"/>
      <c r="TZ638" s="6"/>
      <c r="UA638" s="6"/>
      <c r="UB638" s="6"/>
      <c r="UC638" s="6"/>
      <c r="UD638" s="6"/>
      <c r="UE638" s="6"/>
      <c r="UF638" s="6"/>
      <c r="UG638" s="6"/>
      <c r="UH638" s="6"/>
      <c r="UI638" s="6"/>
      <c r="UJ638" s="6"/>
      <c r="UK638" s="6"/>
      <c r="UL638" s="6"/>
      <c r="UM638" s="6"/>
      <c r="UN638" s="6"/>
      <c r="UO638" s="6"/>
      <c r="UP638" s="6"/>
      <c r="UQ638" s="6"/>
      <c r="UR638" s="6"/>
      <c r="US638" s="6"/>
      <c r="UT638" s="6"/>
      <c r="UU638" s="6"/>
      <c r="UV638" s="6"/>
      <c r="UW638" s="6"/>
      <c r="UX638" s="6"/>
      <c r="UY638" s="6"/>
      <c r="UZ638" s="6"/>
      <c r="VA638" s="6"/>
      <c r="VB638" s="6"/>
      <c r="VC638" s="6"/>
      <c r="VD638" s="6"/>
      <c r="VE638" s="6"/>
      <c r="VF638" s="6"/>
      <c r="VG638" s="6"/>
      <c r="VH638" s="6"/>
      <c r="VI638" s="6"/>
      <c r="VJ638" s="6"/>
      <c r="VK638" s="6"/>
      <c r="VL638" s="6"/>
      <c r="VM638" s="6"/>
      <c r="VN638" s="6"/>
      <c r="VO638" s="6"/>
      <c r="VP638" s="6"/>
      <c r="VQ638" s="6"/>
      <c r="VR638" s="6"/>
      <c r="VS638" s="6"/>
      <c r="VT638" s="6"/>
      <c r="VU638" s="6"/>
      <c r="VV638" s="6"/>
      <c r="VW638" s="6"/>
      <c r="VX638" s="6"/>
      <c r="VY638" s="6"/>
      <c r="VZ638" s="6"/>
      <c r="WA638" s="6"/>
      <c r="WB638" s="6"/>
      <c r="WC638" s="6"/>
      <c r="WD638" s="6"/>
      <c r="WE638" s="6"/>
      <c r="WF638" s="6"/>
      <c r="WG638" s="6"/>
      <c r="WH638" s="6"/>
      <c r="WI638" s="6"/>
      <c r="WJ638" s="6"/>
      <c r="WK638" s="6"/>
      <c r="WL638" s="6"/>
      <c r="WM638" s="6"/>
      <c r="WN638" s="6"/>
      <c r="WO638" s="6"/>
      <c r="WP638" s="6"/>
      <c r="WQ638" s="6"/>
      <c r="WR638" s="6"/>
      <c r="WS638" s="6"/>
      <c r="WT638" s="6"/>
      <c r="WU638" s="6"/>
      <c r="WV638" s="6"/>
      <c r="WW638" s="6"/>
      <c r="WX638" s="6"/>
      <c r="WY638" s="6"/>
      <c r="WZ638" s="6"/>
      <c r="XA638" s="6"/>
      <c r="XB638" s="6"/>
      <c r="XC638" s="6"/>
      <c r="XD638" s="6"/>
      <c r="XE638" s="6"/>
      <c r="XF638" s="6"/>
      <c r="XG638" s="6"/>
      <c r="XH638" s="6"/>
      <c r="XI638" s="6"/>
      <c r="XJ638" s="6"/>
      <c r="XK638" s="6"/>
      <c r="XL638" s="6"/>
      <c r="XM638" s="6"/>
      <c r="XN638" s="6"/>
      <c r="XO638" s="6"/>
      <c r="XP638" s="6"/>
      <c r="XQ638" s="6"/>
      <c r="XR638" s="6"/>
      <c r="XS638" s="6"/>
      <c r="XT638" s="6"/>
      <c r="XU638" s="6"/>
      <c r="XV638" s="6"/>
      <c r="XW638" s="6"/>
      <c r="XX638" s="6"/>
      <c r="XY638" s="6"/>
      <c r="XZ638" s="6"/>
      <c r="YA638" s="6"/>
      <c r="YB638" s="6"/>
      <c r="YC638" s="6"/>
      <c r="YD638" s="6"/>
      <c r="YE638" s="6"/>
      <c r="YF638" s="6"/>
      <c r="YG638" s="6"/>
      <c r="YH638" s="6"/>
      <c r="YI638" s="6"/>
      <c r="YJ638" s="6"/>
      <c r="YK638" s="6"/>
      <c r="YL638" s="6"/>
      <c r="YM638" s="6"/>
      <c r="YN638" s="6"/>
      <c r="YO638" s="6"/>
      <c r="YP638" s="6"/>
      <c r="YQ638" s="6"/>
      <c r="YR638" s="6"/>
      <c r="YS638" s="6"/>
      <c r="YT638" s="6"/>
      <c r="YU638" s="6"/>
      <c r="YV638" s="6"/>
      <c r="YW638" s="6"/>
      <c r="YX638" s="6"/>
      <c r="YY638" s="6"/>
      <c r="YZ638" s="6"/>
      <c r="ZA638" s="6"/>
      <c r="ZB638" s="6"/>
      <c r="ZC638" s="6"/>
      <c r="ZD638" s="6"/>
      <c r="ZE638" s="6"/>
      <c r="ZF638" s="6"/>
      <c r="ZG638" s="6"/>
      <c r="ZH638" s="6"/>
      <c r="ZI638" s="6"/>
      <c r="ZJ638" s="6"/>
      <c r="ZK638" s="6"/>
      <c r="ZL638" s="6"/>
      <c r="ZM638" s="6"/>
      <c r="ZN638" s="6"/>
      <c r="ZO638" s="6"/>
      <c r="ZP638" s="6"/>
      <c r="ZQ638" s="6"/>
      <c r="ZR638" s="6"/>
      <c r="ZS638" s="6"/>
      <c r="ZT638" s="6"/>
      <c r="ZU638" s="6"/>
      <c r="ZV638" s="6"/>
      <c r="ZW638" s="6"/>
      <c r="ZX638" s="6"/>
      <c r="ZY638" s="6"/>
      <c r="ZZ638" s="6"/>
      <c r="AAA638" s="6"/>
      <c r="AAB638" s="6"/>
      <c r="AAC638" s="6"/>
      <c r="AAD638" s="6"/>
      <c r="AAE638" s="6"/>
      <c r="AAF638" s="6"/>
      <c r="AAG638" s="6"/>
      <c r="AAH638" s="6"/>
      <c r="AAI638" s="6"/>
      <c r="AAJ638" s="6"/>
      <c r="AAK638" s="6"/>
      <c r="AAL638" s="6"/>
      <c r="AAM638" s="6"/>
      <c r="AAN638" s="6"/>
      <c r="AAO638" s="6"/>
      <c r="AAP638" s="6"/>
      <c r="AAQ638" s="6"/>
      <c r="AAR638" s="6"/>
      <c r="AAS638" s="6"/>
      <c r="AAT638" s="6"/>
      <c r="AAU638" s="6"/>
      <c r="AAV638" s="6"/>
      <c r="AAW638" s="6"/>
      <c r="AAX638" s="6"/>
      <c r="AAY638" s="6"/>
      <c r="AAZ638" s="6"/>
      <c r="ABA638" s="6"/>
      <c r="ABB638" s="6"/>
      <c r="ABC638" s="6"/>
      <c r="ABD638" s="6"/>
      <c r="ABE638" s="6"/>
      <c r="ABF638" s="6"/>
      <c r="ABG638" s="6"/>
      <c r="ABH638" s="6"/>
      <c r="ABI638" s="6"/>
      <c r="ABJ638" s="6"/>
      <c r="ABK638" s="6"/>
      <c r="ABL638" s="6"/>
      <c r="ABM638" s="6"/>
      <c r="ABN638" s="6"/>
      <c r="ABO638" s="6"/>
      <c r="ABP638" s="6"/>
      <c r="ABQ638" s="6"/>
      <c r="ABR638" s="6"/>
      <c r="ABS638" s="6"/>
      <c r="ABT638" s="6"/>
      <c r="ABU638" s="6"/>
      <c r="ABV638" s="6"/>
      <c r="ABW638" s="6"/>
      <c r="ABX638" s="6"/>
      <c r="ABY638" s="6"/>
      <c r="ABZ638" s="6"/>
      <c r="ACA638" s="6"/>
      <c r="ACB638" s="6"/>
      <c r="ACC638" s="6"/>
      <c r="ACD638" s="6"/>
      <c r="ACE638" s="6"/>
      <c r="ACF638" s="6"/>
      <c r="ACG638" s="6"/>
      <c r="ACH638" s="6"/>
      <c r="ACI638" s="6"/>
      <c r="ACJ638" s="6"/>
      <c r="ACK638" s="6"/>
      <c r="ACL638" s="6"/>
      <c r="ACM638" s="6"/>
      <c r="ACN638" s="6"/>
      <c r="ACO638" s="6"/>
      <c r="ACP638" s="6"/>
      <c r="ACQ638" s="6"/>
      <c r="ACR638" s="6"/>
      <c r="ACS638" s="6"/>
      <c r="ACT638" s="6"/>
      <c r="ACU638" s="6"/>
      <c r="ACV638" s="6"/>
      <c r="ACW638" s="6"/>
      <c r="ACX638" s="6"/>
      <c r="ACY638" s="6"/>
      <c r="ACZ638" s="6"/>
      <c r="ADA638" s="6"/>
      <c r="ADB638" s="6"/>
      <c r="ADC638" s="6"/>
      <c r="ADD638" s="6"/>
      <c r="ADE638" s="6"/>
      <c r="ADF638" s="6"/>
      <c r="ADG638" s="6"/>
      <c r="ADH638" s="6"/>
      <c r="ADI638" s="6"/>
      <c r="ADJ638" s="6"/>
      <c r="ADK638" s="6"/>
      <c r="ADL638" s="6"/>
      <c r="ADM638" s="6"/>
      <c r="ADN638" s="6"/>
      <c r="ADO638" s="6"/>
      <c r="ADP638" s="6"/>
      <c r="ADQ638" s="6"/>
      <c r="ADR638" s="6"/>
      <c r="ADS638" s="6"/>
      <c r="ADT638" s="6"/>
      <c r="ADU638" s="6"/>
      <c r="ADV638" s="6"/>
      <c r="ADW638" s="6"/>
      <c r="ADX638" s="6"/>
      <c r="ADY638" s="6"/>
      <c r="ADZ638" s="6"/>
      <c r="AEA638" s="6"/>
      <c r="AEB638" s="6"/>
      <c r="AEC638" s="6"/>
      <c r="AED638" s="6"/>
      <c r="AEE638" s="6"/>
      <c r="AEF638" s="6"/>
      <c r="AEG638" s="6"/>
      <c r="AEH638" s="6"/>
      <c r="AEI638" s="6"/>
      <c r="AEJ638" s="6"/>
      <c r="AEK638" s="6"/>
      <c r="AEL638" s="6"/>
      <c r="AEM638" s="6"/>
      <c r="AEN638" s="6"/>
      <c r="AEO638" s="6"/>
      <c r="AEP638" s="6"/>
      <c r="AEQ638" s="6"/>
      <c r="AER638" s="6"/>
      <c r="AES638" s="6"/>
      <c r="AET638" s="6"/>
      <c r="AEU638" s="6"/>
      <c r="AEV638" s="6"/>
      <c r="AEW638" s="6"/>
      <c r="AEX638" s="6"/>
      <c r="AEY638" s="6"/>
      <c r="AEZ638" s="6"/>
      <c r="AFA638" s="6"/>
      <c r="AFB638" s="6"/>
      <c r="AFC638" s="6"/>
      <c r="AFD638" s="6"/>
      <c r="AFE638" s="6"/>
      <c r="AFF638" s="6"/>
      <c r="AFG638" s="6"/>
      <c r="AFH638" s="6"/>
      <c r="AFI638" s="6"/>
      <c r="AFJ638" s="6"/>
      <c r="AFK638" s="6"/>
      <c r="AFL638" s="6"/>
      <c r="AFM638" s="6"/>
      <c r="AFN638" s="6"/>
      <c r="AFO638" s="6"/>
      <c r="AFP638" s="6"/>
      <c r="AFQ638" s="6"/>
      <c r="AFR638" s="6"/>
      <c r="AFS638" s="6"/>
      <c r="AFT638" s="6"/>
      <c r="AFU638" s="6"/>
      <c r="AFV638" s="6"/>
      <c r="AFW638" s="6"/>
      <c r="AFX638" s="6"/>
      <c r="AFY638" s="6"/>
      <c r="AFZ638" s="6"/>
      <c r="AGA638" s="6"/>
      <c r="AGB638" s="6"/>
      <c r="AGC638" s="6"/>
      <c r="AGD638" s="6"/>
      <c r="AGE638" s="6"/>
      <c r="AGF638" s="6"/>
      <c r="AGG638" s="6"/>
      <c r="AGH638" s="6"/>
      <c r="AGI638" s="6"/>
      <c r="AGJ638" s="6"/>
      <c r="AGK638" s="6"/>
      <c r="AGL638" s="6"/>
      <c r="AGM638" s="6"/>
      <c r="AGN638" s="6"/>
      <c r="AGO638" s="6"/>
      <c r="AGP638" s="6"/>
      <c r="AGQ638" s="6"/>
      <c r="AGR638" s="6"/>
      <c r="AGS638" s="6"/>
      <c r="AGT638" s="6"/>
      <c r="AGU638" s="6"/>
      <c r="AGV638" s="6"/>
      <c r="AGW638" s="6"/>
      <c r="AGX638" s="6"/>
      <c r="AGY638" s="6"/>
      <c r="AGZ638" s="6"/>
      <c r="AHA638" s="6"/>
      <c r="AHB638" s="6"/>
      <c r="AHC638" s="6"/>
      <c r="AHD638" s="6"/>
      <c r="AHE638" s="6"/>
      <c r="AHF638" s="6"/>
      <c r="AHG638" s="6"/>
      <c r="AHH638" s="6"/>
      <c r="AHI638" s="6"/>
      <c r="AHJ638" s="6"/>
      <c r="AHK638" s="6"/>
      <c r="AHL638" s="6"/>
      <c r="AHM638" s="6"/>
      <c r="AHN638" s="6"/>
      <c r="AHO638" s="6"/>
      <c r="AHP638" s="6"/>
      <c r="AHQ638" s="6"/>
      <c r="AHR638" s="6"/>
      <c r="AHS638" s="6"/>
      <c r="AHT638" s="6"/>
      <c r="AHU638" s="6"/>
      <c r="AHV638" s="6"/>
      <c r="AHW638" s="6"/>
      <c r="AHX638" s="6"/>
      <c r="AHY638" s="6"/>
      <c r="AHZ638" s="6"/>
      <c r="AIA638" s="6"/>
      <c r="AIB638" s="6"/>
      <c r="AIC638" s="6"/>
      <c r="AID638" s="6"/>
      <c r="AIE638" s="6"/>
      <c r="AIF638" s="6"/>
      <c r="AIG638" s="6"/>
      <c r="AIH638" s="6"/>
      <c r="AII638" s="6"/>
      <c r="AIJ638" s="6"/>
      <c r="AIK638" s="6"/>
      <c r="AIL638" s="6"/>
      <c r="AIM638" s="6"/>
      <c r="AIN638" s="6"/>
      <c r="AIO638" s="6"/>
      <c r="AIP638" s="6"/>
      <c r="AIQ638" s="6"/>
      <c r="AIR638" s="6"/>
      <c r="AIS638" s="6"/>
      <c r="AIT638" s="6"/>
      <c r="AIU638" s="6"/>
      <c r="AIV638" s="6"/>
      <c r="AIW638" s="6"/>
      <c r="AIX638" s="6"/>
      <c r="AIY638" s="6"/>
      <c r="AIZ638" s="6"/>
      <c r="AJA638" s="6"/>
      <c r="AJB638" s="6"/>
      <c r="AJC638" s="6"/>
      <c r="AJD638" s="6"/>
      <c r="AJE638" s="6"/>
      <c r="AJF638" s="6"/>
      <c r="AJG638" s="6"/>
      <c r="AJH638" s="6"/>
      <c r="AJI638" s="6"/>
      <c r="AJJ638" s="6"/>
      <c r="AJK638" s="6"/>
      <c r="AJL638" s="6"/>
      <c r="AJM638" s="6"/>
      <c r="AJN638" s="6"/>
      <c r="AJO638" s="6"/>
      <c r="AJP638" s="6"/>
      <c r="AJQ638" s="6"/>
      <c r="AJR638" s="6"/>
      <c r="AJS638" s="6"/>
      <c r="AJT638" s="6"/>
      <c r="AJU638" s="6"/>
      <c r="AJV638" s="6"/>
      <c r="AJW638" s="6"/>
      <c r="AJX638" s="6"/>
      <c r="AJY638" s="6"/>
      <c r="AJZ638" s="6"/>
      <c r="AKA638" s="6"/>
      <c r="AKB638" s="6"/>
      <c r="AKC638" s="6"/>
      <c r="AKD638" s="6"/>
      <c r="AKE638" s="6"/>
      <c r="AKF638" s="6"/>
      <c r="AKG638" s="6"/>
      <c r="AKH638" s="6"/>
      <c r="AKI638" s="6"/>
      <c r="AKJ638" s="6"/>
      <c r="AKK638" s="6"/>
      <c r="AKL638" s="6"/>
      <c r="AKM638" s="6"/>
      <c r="AKN638" s="6"/>
      <c r="AKO638" s="6"/>
      <c r="AKP638" s="6"/>
      <c r="AKQ638" s="6"/>
      <c r="AKR638" s="6"/>
      <c r="AKS638" s="6"/>
      <c r="AKT638" s="6"/>
      <c r="AKU638" s="6"/>
      <c r="AKV638" s="6"/>
      <c r="AKW638" s="6"/>
      <c r="AKX638" s="6"/>
      <c r="AKY638" s="6"/>
      <c r="AKZ638" s="6"/>
      <c r="ALA638" s="6"/>
      <c r="ALB638" s="6"/>
      <c r="ALC638" s="6"/>
      <c r="ALD638" s="6"/>
      <c r="ALE638" s="6"/>
      <c r="ALF638" s="6"/>
      <c r="ALG638" s="6"/>
      <c r="ALH638" s="6"/>
      <c r="ALI638" s="6"/>
      <c r="ALJ638" s="6"/>
      <c r="ALK638" s="6"/>
      <c r="ALL638" s="6"/>
      <c r="ALM638" s="6"/>
      <c r="ALN638" s="6"/>
      <c r="ALO638" s="6"/>
      <c r="ALP638" s="6"/>
      <c r="ALQ638" s="6"/>
      <c r="ALR638" s="6"/>
      <c r="ALS638" s="6"/>
      <c r="ALT638" s="6"/>
      <c r="ALU638" s="6"/>
      <c r="ALV638" s="6"/>
      <c r="ALW638" s="6"/>
      <c r="ALX638" s="6"/>
      <c r="ALY638" s="6"/>
      <c r="ALZ638" s="6"/>
      <c r="AMA638" s="6"/>
      <c r="AMB638" s="6"/>
      <c r="AMC638" s="6"/>
      <c r="AMD638" s="6"/>
      <c r="AME638" s="6"/>
      <c r="AMF638" s="6"/>
      <c r="AMG638" s="6"/>
      <c r="AMH638" s="6"/>
      <c r="AMI638" s="6"/>
      <c r="AMJ638" s="6"/>
      <c r="AMK638" s="6"/>
      <c r="AML638" s="6"/>
      <c r="AMM638" s="6"/>
      <c r="AMN638" s="6"/>
      <c r="AMO638" s="6"/>
      <c r="AMP638" s="6"/>
      <c r="AMQ638" s="6"/>
      <c r="AMR638" s="6"/>
      <c r="AMS638" s="6"/>
      <c r="AMT638" s="6"/>
      <c r="AMU638" s="6"/>
      <c r="AMV638" s="6"/>
      <c r="AMW638" s="6"/>
      <c r="AMX638" s="6"/>
      <c r="AMY638" s="6"/>
      <c r="AMZ638" s="6"/>
      <c r="ANA638" s="6"/>
      <c r="ANB638" s="6"/>
      <c r="ANC638" s="6"/>
      <c r="AND638" s="6"/>
      <c r="ANE638" s="6"/>
      <c r="ANF638" s="6"/>
      <c r="ANG638" s="6"/>
      <c r="ANH638" s="6"/>
      <c r="ANI638" s="6"/>
      <c r="ANJ638" s="6"/>
      <c r="ANK638" s="6"/>
      <c r="ANL638" s="6"/>
      <c r="ANM638" s="6"/>
      <c r="ANN638" s="6"/>
      <c r="ANO638" s="6"/>
      <c r="ANP638" s="6"/>
      <c r="ANQ638" s="6"/>
      <c r="ANR638" s="6"/>
      <c r="ANS638" s="6"/>
      <c r="ANT638" s="6"/>
      <c r="ANU638" s="6"/>
      <c r="ANV638" s="6"/>
      <c r="ANW638" s="6"/>
      <c r="ANX638" s="6"/>
      <c r="ANY638" s="6"/>
      <c r="ANZ638" s="6"/>
      <c r="AOA638" s="6"/>
      <c r="AOB638" s="6"/>
      <c r="AOC638" s="6"/>
      <c r="AOD638" s="6"/>
      <c r="AOE638" s="6"/>
      <c r="AOF638" s="6"/>
      <c r="AOG638" s="6"/>
      <c r="AOH638" s="6"/>
      <c r="AOI638" s="6"/>
      <c r="AOJ638" s="6"/>
      <c r="AOK638" s="6"/>
      <c r="AOL638" s="6"/>
      <c r="AOM638" s="6"/>
      <c r="AON638" s="6"/>
      <c r="AOO638" s="6"/>
      <c r="AOP638" s="6"/>
      <c r="AOQ638" s="6"/>
      <c r="AOR638" s="6"/>
      <c r="AOS638" s="6"/>
      <c r="AOT638" s="6"/>
      <c r="AOU638" s="6"/>
      <c r="AOV638" s="6"/>
      <c r="AOW638" s="6"/>
      <c r="AOX638" s="6"/>
      <c r="AOY638" s="6"/>
      <c r="AOZ638" s="6"/>
      <c r="APA638" s="6"/>
      <c r="APB638" s="6"/>
      <c r="APC638" s="6"/>
      <c r="APD638" s="6"/>
      <c r="APE638" s="6"/>
      <c r="APF638" s="6"/>
      <c r="APG638" s="6"/>
      <c r="APH638" s="6"/>
      <c r="API638" s="6"/>
      <c r="APJ638" s="6"/>
      <c r="APK638" s="6"/>
      <c r="APL638" s="6"/>
      <c r="APM638" s="6"/>
      <c r="APN638" s="6"/>
      <c r="APO638" s="6"/>
      <c r="APP638" s="6"/>
      <c r="APQ638" s="6"/>
      <c r="APR638" s="6"/>
      <c r="APS638" s="6"/>
      <c r="APT638" s="6"/>
      <c r="APU638" s="6"/>
      <c r="APV638" s="6"/>
      <c r="APW638" s="6"/>
      <c r="APX638" s="6"/>
      <c r="APY638" s="6"/>
      <c r="APZ638" s="6"/>
      <c r="AQA638" s="6"/>
      <c r="AQB638" s="6"/>
      <c r="AQC638" s="6"/>
      <c r="AQD638" s="6"/>
      <c r="AQE638" s="6"/>
      <c r="AQF638" s="6"/>
      <c r="AQG638" s="6"/>
      <c r="AQH638" s="6"/>
      <c r="AQI638" s="6"/>
      <c r="AQJ638" s="6"/>
      <c r="AQK638" s="6"/>
      <c r="AQL638" s="6"/>
      <c r="AQM638" s="6"/>
      <c r="AQN638" s="6"/>
      <c r="AQO638" s="6"/>
      <c r="AQP638" s="6"/>
      <c r="AQQ638" s="6"/>
      <c r="AQR638" s="6"/>
      <c r="AQS638" s="6"/>
      <c r="AQT638" s="6"/>
      <c r="AQU638" s="6"/>
      <c r="AQV638" s="6"/>
      <c r="AQW638" s="6"/>
      <c r="AQX638" s="6"/>
      <c r="AQY638" s="6"/>
      <c r="AQZ638" s="6"/>
      <c r="ARA638" s="6"/>
      <c r="ARB638" s="6"/>
      <c r="ARC638" s="6"/>
      <c r="ARD638" s="6"/>
      <c r="ARE638" s="6"/>
      <c r="ARF638" s="6"/>
      <c r="ARG638" s="6"/>
      <c r="ARH638" s="6"/>
      <c r="ARI638" s="6"/>
      <c r="ARJ638" s="6"/>
      <c r="ARK638" s="6"/>
      <c r="ARL638" s="6"/>
      <c r="ARM638" s="6"/>
      <c r="ARN638" s="6"/>
      <c r="ARO638" s="6"/>
      <c r="ARP638" s="6"/>
      <c r="ARQ638" s="6"/>
      <c r="ARR638" s="6"/>
      <c r="ARS638" s="6"/>
      <c r="ART638" s="6"/>
      <c r="ARU638" s="6"/>
      <c r="ARV638" s="6"/>
      <c r="ARW638" s="6"/>
      <c r="ARX638" s="6"/>
      <c r="ARY638" s="6"/>
      <c r="ARZ638" s="6"/>
      <c r="ASA638" s="6"/>
      <c r="ASB638" s="6"/>
      <c r="ASC638" s="6"/>
      <c r="ASD638" s="6"/>
      <c r="ASE638" s="6"/>
      <c r="ASF638" s="6"/>
      <c r="ASG638" s="6"/>
      <c r="ASH638" s="6"/>
      <c r="ASI638" s="6"/>
      <c r="ASJ638" s="6"/>
      <c r="ASK638" s="6"/>
      <c r="ASL638" s="6"/>
      <c r="ASM638" s="6"/>
      <c r="ASN638" s="6"/>
      <c r="ASO638" s="6"/>
      <c r="ASP638" s="6"/>
      <c r="ASQ638" s="6"/>
      <c r="ASR638" s="6"/>
      <c r="ASS638" s="6"/>
      <c r="AST638" s="6"/>
      <c r="ASU638" s="6"/>
      <c r="ASV638" s="6"/>
      <c r="ASW638" s="6"/>
      <c r="ASX638" s="6"/>
      <c r="ASY638" s="6"/>
      <c r="ASZ638" s="6"/>
      <c r="ATA638" s="6"/>
      <c r="ATB638" s="6"/>
      <c r="ATC638" s="6"/>
      <c r="ATD638" s="6"/>
      <c r="ATE638" s="6"/>
      <c r="ATF638" s="6"/>
      <c r="ATG638" s="6"/>
      <c r="ATH638" s="6"/>
      <c r="ATI638" s="6"/>
      <c r="ATJ638" s="6"/>
      <c r="ATK638" s="6"/>
      <c r="ATL638" s="6"/>
      <c r="ATM638" s="6"/>
      <c r="ATN638" s="6"/>
      <c r="ATO638" s="6"/>
      <c r="ATP638" s="6"/>
      <c r="ATQ638" s="6"/>
      <c r="ATR638" s="6"/>
      <c r="ATS638" s="6"/>
      <c r="ATT638" s="6"/>
      <c r="ATU638" s="6"/>
      <c r="ATV638" s="6"/>
      <c r="ATW638" s="6"/>
      <c r="ATX638" s="6"/>
      <c r="ATY638" s="6"/>
      <c r="ATZ638" s="6"/>
      <c r="AUA638" s="6"/>
      <c r="AUB638" s="6"/>
      <c r="AUC638" s="6"/>
      <c r="AUD638" s="6"/>
      <c r="AUE638" s="6"/>
      <c r="AUF638" s="6"/>
      <c r="AUG638" s="6"/>
      <c r="AUH638" s="6"/>
      <c r="AUI638" s="6"/>
      <c r="AUJ638" s="6"/>
      <c r="AUK638" s="6"/>
      <c r="AUL638" s="6"/>
      <c r="AUM638" s="6"/>
      <c r="AUN638" s="6"/>
      <c r="AUO638" s="6"/>
      <c r="AUP638" s="6"/>
      <c r="AUQ638" s="6"/>
      <c r="AUR638" s="6"/>
      <c r="AUS638" s="6"/>
      <c r="AUT638" s="6"/>
      <c r="AUU638" s="6"/>
      <c r="AUV638" s="6"/>
      <c r="AUW638" s="6"/>
      <c r="AUX638" s="6"/>
      <c r="AUY638" s="6"/>
      <c r="AUZ638" s="6"/>
      <c r="AVA638" s="6"/>
      <c r="AVB638" s="6"/>
      <c r="AVC638" s="6"/>
      <c r="AVD638" s="6"/>
      <c r="AVE638" s="6"/>
      <c r="AVF638" s="6"/>
      <c r="AVG638" s="6"/>
      <c r="AVH638" s="6"/>
      <c r="AVI638" s="6"/>
      <c r="AVJ638" s="6"/>
      <c r="AVK638" s="6"/>
      <c r="AVL638" s="6"/>
      <c r="AVM638" s="6"/>
      <c r="AVN638" s="6"/>
      <c r="AVO638" s="6"/>
      <c r="AVP638" s="6"/>
      <c r="AVQ638" s="6"/>
      <c r="AVR638" s="6"/>
      <c r="AVS638" s="6"/>
      <c r="AVT638" s="6"/>
      <c r="AVU638" s="6"/>
      <c r="AVV638" s="6"/>
      <c r="AVW638" s="6"/>
      <c r="AVX638" s="6"/>
      <c r="AVY638" s="6"/>
      <c r="AVZ638" s="6"/>
      <c r="AWA638" s="6"/>
      <c r="AWB638" s="6"/>
      <c r="AWC638" s="6"/>
      <c r="AWD638" s="6"/>
      <c r="AWE638" s="6"/>
      <c r="AWF638" s="6"/>
      <c r="AWG638" s="6"/>
      <c r="AWH638" s="6"/>
      <c r="AWI638" s="6"/>
      <c r="AWJ638" s="6"/>
      <c r="AWK638" s="6"/>
      <c r="AWL638" s="6"/>
      <c r="AWM638" s="6"/>
      <c r="AWN638" s="6"/>
      <c r="AWO638" s="6"/>
      <c r="AWP638" s="6"/>
      <c r="AWQ638" s="6"/>
      <c r="AWR638" s="6"/>
      <c r="AWS638" s="6"/>
      <c r="AWT638" s="6"/>
      <c r="AWU638" s="6"/>
      <c r="AWV638" s="6"/>
      <c r="AWW638" s="6"/>
      <c r="AWX638" s="6"/>
      <c r="AWY638" s="6"/>
      <c r="AWZ638" s="6"/>
      <c r="AXA638" s="6"/>
      <c r="AXB638" s="6"/>
      <c r="AXC638" s="6"/>
      <c r="AXD638" s="6"/>
      <c r="AXE638" s="6"/>
      <c r="AXF638" s="6"/>
      <c r="AXG638" s="6"/>
      <c r="AXH638" s="6"/>
      <c r="AXI638" s="6"/>
      <c r="AXJ638" s="6"/>
      <c r="AXK638" s="6"/>
      <c r="AXL638" s="6"/>
      <c r="AXM638" s="6"/>
      <c r="AXN638" s="6"/>
      <c r="AXO638" s="6"/>
      <c r="AXP638" s="6"/>
      <c r="AXQ638" s="6"/>
      <c r="AXR638" s="6"/>
      <c r="AXS638" s="6"/>
      <c r="AXT638" s="6"/>
      <c r="AXU638" s="6"/>
      <c r="AXV638" s="6"/>
      <c r="AXW638" s="6"/>
      <c r="AXX638" s="6"/>
      <c r="AXY638" s="6"/>
      <c r="AXZ638" s="6"/>
      <c r="AYA638" s="6"/>
      <c r="AYB638" s="6"/>
      <c r="AYC638" s="6"/>
      <c r="AYD638" s="6"/>
      <c r="AYE638" s="6"/>
      <c r="AYF638" s="6"/>
      <c r="AYG638" s="6"/>
      <c r="AYH638" s="6"/>
      <c r="AYI638" s="6"/>
      <c r="AYJ638" s="6"/>
      <c r="AYK638" s="6"/>
      <c r="AYL638" s="6"/>
      <c r="AYM638" s="6"/>
      <c r="AYN638" s="6"/>
      <c r="AYO638" s="6"/>
      <c r="AYP638" s="6"/>
      <c r="AYQ638" s="6"/>
      <c r="AYR638" s="6"/>
      <c r="AYS638" s="6"/>
      <c r="AYT638" s="6"/>
      <c r="AYU638" s="6"/>
      <c r="AYV638" s="6"/>
      <c r="AYW638" s="6"/>
      <c r="AYX638" s="6"/>
      <c r="AYY638" s="6"/>
      <c r="AYZ638" s="6"/>
      <c r="AZA638" s="6"/>
      <c r="AZB638" s="6"/>
      <c r="AZC638" s="6"/>
      <c r="AZD638" s="6"/>
      <c r="AZE638" s="6"/>
      <c r="AZF638" s="6"/>
      <c r="AZG638" s="6"/>
      <c r="AZH638" s="6"/>
      <c r="AZI638" s="6"/>
      <c r="AZJ638" s="6"/>
      <c r="AZK638" s="6"/>
      <c r="AZL638" s="6"/>
      <c r="AZM638" s="6"/>
      <c r="AZN638" s="6"/>
      <c r="AZO638" s="6"/>
      <c r="AZP638" s="6"/>
      <c r="AZQ638" s="6"/>
      <c r="AZR638" s="6"/>
      <c r="AZS638" s="6"/>
      <c r="AZT638" s="6"/>
      <c r="AZU638" s="6"/>
      <c r="AZV638" s="6"/>
      <c r="AZW638" s="6"/>
      <c r="AZX638" s="6"/>
      <c r="AZY638" s="6"/>
      <c r="AZZ638" s="6"/>
      <c r="BAA638" s="6"/>
      <c r="BAB638" s="6"/>
      <c r="BAC638" s="6"/>
      <c r="BAD638" s="6"/>
      <c r="BAE638" s="6"/>
      <c r="BAF638" s="6"/>
      <c r="BAG638" s="6"/>
      <c r="BAH638" s="6"/>
      <c r="BAI638" s="6"/>
      <c r="BAJ638" s="6"/>
      <c r="BAK638" s="6"/>
      <c r="BAL638" s="6"/>
      <c r="BAM638" s="6"/>
      <c r="BAN638" s="6"/>
      <c r="BAO638" s="6"/>
      <c r="BAP638" s="6"/>
      <c r="BAQ638" s="6"/>
      <c r="BAR638" s="6"/>
      <c r="BAS638" s="6"/>
      <c r="BAT638" s="6"/>
      <c r="BAU638" s="6"/>
      <c r="BAV638" s="6"/>
      <c r="BAW638" s="6"/>
      <c r="BAX638" s="6"/>
      <c r="BAY638" s="6"/>
      <c r="BAZ638" s="6"/>
      <c r="BBA638" s="6"/>
      <c r="BBB638" s="6"/>
      <c r="BBC638" s="6"/>
      <c r="BBD638" s="6"/>
      <c r="BBE638" s="6"/>
      <c r="BBF638" s="6"/>
      <c r="BBG638" s="6"/>
      <c r="BBH638" s="6"/>
      <c r="BBI638" s="6"/>
      <c r="BBJ638" s="6"/>
      <c r="BBK638" s="6"/>
      <c r="BBL638" s="6"/>
      <c r="BBM638" s="6"/>
      <c r="BBN638" s="6"/>
      <c r="BBO638" s="6"/>
      <c r="BBP638" s="6"/>
      <c r="BBQ638" s="6"/>
      <c r="BBR638" s="6"/>
      <c r="BBS638" s="6"/>
      <c r="BBT638" s="6"/>
      <c r="BBU638" s="6"/>
      <c r="BBV638" s="6"/>
      <c r="BBW638" s="6"/>
      <c r="BBX638" s="6"/>
      <c r="BBY638" s="6"/>
      <c r="BBZ638" s="6"/>
      <c r="BCA638" s="6"/>
      <c r="BCB638" s="6"/>
      <c r="BCC638" s="6"/>
      <c r="BCD638" s="6"/>
      <c r="BCE638" s="6"/>
      <c r="BCF638" s="6"/>
      <c r="BCG638" s="6"/>
      <c r="BCH638" s="6"/>
      <c r="BCI638" s="6"/>
      <c r="BCJ638" s="6"/>
      <c r="BCK638" s="6"/>
      <c r="BCL638" s="6"/>
      <c r="BCM638" s="6"/>
      <c r="BCN638" s="6"/>
      <c r="BCO638" s="6"/>
      <c r="BCP638" s="6"/>
      <c r="BCQ638" s="6"/>
      <c r="BCR638" s="6"/>
      <c r="BCS638" s="6"/>
      <c r="BCT638" s="6"/>
      <c r="BCU638" s="6"/>
      <c r="BCV638" s="6"/>
      <c r="BCW638" s="6"/>
      <c r="BCX638" s="6"/>
      <c r="BCY638" s="6"/>
      <c r="BCZ638" s="6"/>
      <c r="BDA638" s="6"/>
      <c r="BDB638" s="6"/>
      <c r="BDC638" s="6"/>
      <c r="BDD638" s="6"/>
      <c r="BDE638" s="6"/>
      <c r="BDF638" s="6"/>
      <c r="BDG638" s="6"/>
      <c r="BDH638" s="6"/>
      <c r="BDI638" s="6"/>
      <c r="BDJ638" s="6"/>
      <c r="BDK638" s="6"/>
      <c r="BDL638" s="6"/>
      <c r="BDM638" s="6"/>
      <c r="BDN638" s="6"/>
      <c r="BDO638" s="6"/>
      <c r="BDP638" s="6"/>
      <c r="BDQ638" s="6"/>
      <c r="BDR638" s="6"/>
      <c r="BDS638" s="6"/>
      <c r="BDT638" s="6"/>
      <c r="BDU638" s="6"/>
      <c r="BDV638" s="6"/>
      <c r="BDW638" s="6"/>
      <c r="BDX638" s="6"/>
      <c r="BDY638" s="6"/>
      <c r="BDZ638" s="6"/>
      <c r="BEA638" s="6"/>
      <c r="BEB638" s="6"/>
      <c r="BEC638" s="6"/>
      <c r="BED638" s="6"/>
      <c r="BEE638" s="6"/>
      <c r="BEF638" s="6"/>
      <c r="BEG638" s="6"/>
      <c r="BEH638" s="6"/>
      <c r="BEI638" s="6"/>
      <c r="BEJ638" s="6"/>
      <c r="BEK638" s="6"/>
      <c r="BEL638" s="6"/>
      <c r="BEM638" s="6"/>
      <c r="BEN638" s="6"/>
      <c r="BEO638" s="6"/>
      <c r="BEP638" s="6"/>
      <c r="BEQ638" s="6"/>
      <c r="BER638" s="6"/>
      <c r="BES638" s="6"/>
      <c r="BET638" s="6"/>
      <c r="BEU638" s="6"/>
      <c r="BEV638" s="6"/>
      <c r="BEW638" s="6"/>
      <c r="BEX638" s="6"/>
      <c r="BEY638" s="6"/>
      <c r="BEZ638" s="6"/>
      <c r="BFA638" s="6"/>
      <c r="BFB638" s="6"/>
      <c r="BFC638" s="6"/>
      <c r="BFD638" s="6"/>
      <c r="BFE638" s="6"/>
      <c r="BFF638" s="6"/>
      <c r="BFG638" s="6"/>
      <c r="BFH638" s="6"/>
      <c r="BFI638" s="6"/>
      <c r="BFJ638" s="6"/>
      <c r="BFK638" s="6"/>
      <c r="BFL638" s="6"/>
      <c r="BFM638" s="6"/>
      <c r="BFN638" s="6"/>
      <c r="BFO638" s="6"/>
      <c r="BFP638" s="6"/>
      <c r="BFQ638" s="6"/>
      <c r="BFR638" s="6"/>
      <c r="BFS638" s="6"/>
      <c r="BFT638" s="6"/>
      <c r="BFU638" s="6"/>
      <c r="BFV638" s="6"/>
      <c r="BFW638" s="6"/>
      <c r="BFX638" s="6"/>
      <c r="BFY638" s="6"/>
      <c r="BFZ638" s="6"/>
      <c r="BGA638" s="6"/>
      <c r="BGB638" s="6"/>
      <c r="BGC638" s="6"/>
      <c r="BGD638" s="6"/>
      <c r="BGE638" s="6"/>
      <c r="BGF638" s="6"/>
      <c r="BGG638" s="6"/>
      <c r="BGH638" s="6"/>
      <c r="BGI638" s="6"/>
      <c r="BGJ638" s="6"/>
      <c r="BGK638" s="6"/>
      <c r="BGL638" s="6"/>
      <c r="BGM638" s="6"/>
      <c r="BGN638" s="6"/>
      <c r="BGO638" s="6"/>
      <c r="BGP638" s="6"/>
      <c r="BGQ638" s="6"/>
      <c r="BGR638" s="6"/>
      <c r="BGS638" s="6"/>
      <c r="BGT638" s="6"/>
      <c r="BGU638" s="6"/>
      <c r="BGV638" s="6"/>
      <c r="BGW638" s="6"/>
      <c r="BGX638" s="6"/>
      <c r="BGY638" s="6"/>
      <c r="BGZ638" s="6"/>
      <c r="BHA638" s="6"/>
      <c r="BHB638" s="6"/>
      <c r="BHC638" s="6"/>
      <c r="BHD638" s="6"/>
      <c r="BHE638" s="6"/>
      <c r="BHF638" s="6"/>
      <c r="BHG638" s="6"/>
      <c r="BHH638" s="6"/>
      <c r="BHI638" s="6"/>
      <c r="BHJ638" s="6"/>
      <c r="BHK638" s="6"/>
      <c r="BHL638" s="6"/>
      <c r="BHM638" s="6"/>
      <c r="BHN638" s="6"/>
      <c r="BHO638" s="6"/>
      <c r="BHP638" s="6"/>
      <c r="BHQ638" s="6"/>
      <c r="BHR638" s="6"/>
      <c r="BHS638" s="6"/>
      <c r="BHT638" s="6"/>
      <c r="BHU638" s="6"/>
      <c r="BHV638" s="6"/>
      <c r="BHW638" s="6"/>
      <c r="BHX638" s="6"/>
      <c r="BHY638" s="6"/>
      <c r="BHZ638" s="6"/>
      <c r="BIA638" s="6"/>
      <c r="BIB638" s="6"/>
      <c r="BIC638" s="6"/>
      <c r="BID638" s="6"/>
      <c r="BIE638" s="6"/>
      <c r="BIF638" s="6"/>
      <c r="BIG638" s="6"/>
      <c r="BIH638" s="6"/>
      <c r="BII638" s="6"/>
      <c r="BIJ638" s="6"/>
      <c r="BIK638" s="6"/>
      <c r="BIL638" s="6"/>
      <c r="BIM638" s="6"/>
      <c r="BIN638" s="6"/>
      <c r="BIO638" s="6"/>
      <c r="BIP638" s="6"/>
      <c r="BIQ638" s="6"/>
      <c r="BIR638" s="6"/>
      <c r="BIS638" s="6"/>
      <c r="BIT638" s="6"/>
      <c r="BIU638" s="6"/>
      <c r="BIV638" s="6"/>
      <c r="BIW638" s="6"/>
      <c r="BIX638" s="6"/>
      <c r="BIY638" s="6"/>
      <c r="BIZ638" s="6"/>
      <c r="BJA638" s="6"/>
      <c r="BJB638" s="6"/>
      <c r="BJC638" s="6"/>
      <c r="BJD638" s="6"/>
      <c r="BJE638" s="6"/>
      <c r="BJF638" s="6"/>
      <c r="BJG638" s="6"/>
      <c r="BJH638" s="6"/>
      <c r="BJI638" s="6"/>
      <c r="BJJ638" s="6"/>
      <c r="BJK638" s="6"/>
      <c r="BJL638" s="6"/>
      <c r="BJM638" s="6"/>
      <c r="BJN638" s="6"/>
      <c r="BJO638" s="6"/>
      <c r="BJP638" s="6"/>
      <c r="BJQ638" s="6"/>
      <c r="BJR638" s="6"/>
      <c r="BJS638" s="6"/>
      <c r="BJT638" s="6"/>
      <c r="BJU638" s="6"/>
      <c r="BJV638" s="6"/>
      <c r="BJW638" s="6"/>
      <c r="BJX638" s="6"/>
      <c r="BJY638" s="6"/>
      <c r="BJZ638" s="6"/>
      <c r="BKA638" s="6"/>
      <c r="BKB638" s="6"/>
      <c r="BKC638" s="6"/>
      <c r="BKD638" s="6"/>
      <c r="BKE638" s="6"/>
      <c r="BKF638" s="6"/>
      <c r="BKG638" s="6"/>
      <c r="BKH638" s="6"/>
      <c r="BKI638" s="6"/>
      <c r="BKJ638" s="6"/>
      <c r="BKK638" s="6"/>
      <c r="BKL638" s="6"/>
      <c r="BKM638" s="6"/>
      <c r="BKN638" s="6"/>
      <c r="BKO638" s="6"/>
      <c r="BKP638" s="6"/>
      <c r="BKQ638" s="6"/>
      <c r="BKR638" s="6"/>
      <c r="BKS638" s="6"/>
      <c r="BKT638" s="6"/>
      <c r="BKU638" s="6"/>
      <c r="BKV638" s="6"/>
      <c r="BKW638" s="6"/>
      <c r="BKX638" s="6"/>
      <c r="BKY638" s="6"/>
      <c r="BKZ638" s="6"/>
      <c r="BLA638" s="6"/>
      <c r="BLB638" s="6"/>
      <c r="BLC638" s="6"/>
      <c r="BLD638" s="6"/>
      <c r="BLE638" s="6"/>
      <c r="BLF638" s="6"/>
      <c r="BLG638" s="6"/>
      <c r="BLH638" s="6"/>
      <c r="BLI638" s="6"/>
      <c r="BLJ638" s="6"/>
      <c r="BLK638" s="6"/>
      <c r="BLL638" s="6"/>
      <c r="BLM638" s="6"/>
      <c r="BLN638" s="6"/>
      <c r="BLO638" s="6"/>
      <c r="BLP638" s="6"/>
      <c r="BLQ638" s="6"/>
      <c r="BLR638" s="6"/>
      <c r="BLS638" s="6"/>
      <c r="BLT638" s="6"/>
      <c r="BLU638" s="6"/>
      <c r="BLV638" s="6"/>
      <c r="BLW638" s="6"/>
      <c r="BLX638" s="6"/>
      <c r="BLY638" s="6"/>
      <c r="BLZ638" s="6"/>
      <c r="BMA638" s="6"/>
      <c r="BMB638" s="6"/>
      <c r="BMC638" s="6"/>
      <c r="BMD638" s="6"/>
      <c r="BME638" s="6"/>
      <c r="BMF638" s="6"/>
      <c r="BMG638" s="6"/>
      <c r="BMH638" s="6"/>
      <c r="BMI638" s="6"/>
      <c r="BMJ638" s="6"/>
      <c r="BMK638" s="6"/>
      <c r="BML638" s="6"/>
      <c r="BMM638" s="6"/>
      <c r="BMN638" s="6"/>
      <c r="BMO638" s="6"/>
      <c r="BMP638" s="6"/>
      <c r="BMQ638" s="6"/>
      <c r="BMR638" s="6"/>
      <c r="BMS638" s="6"/>
      <c r="BMT638" s="6"/>
      <c r="BMU638" s="6"/>
      <c r="BMV638" s="6"/>
      <c r="BMW638" s="6"/>
      <c r="BMX638" s="6"/>
      <c r="BMY638" s="6"/>
      <c r="BMZ638" s="6"/>
      <c r="BNA638" s="6"/>
      <c r="BNB638" s="6"/>
      <c r="BNC638" s="6"/>
      <c r="BND638" s="6"/>
      <c r="BNE638" s="6"/>
      <c r="BNF638" s="6"/>
      <c r="BNG638" s="6"/>
      <c r="BNH638" s="6"/>
      <c r="BNI638" s="6"/>
      <c r="BNJ638" s="6"/>
      <c r="BNK638" s="6"/>
      <c r="BNL638" s="6"/>
      <c r="BNM638" s="6"/>
      <c r="BNN638" s="6"/>
      <c r="BNO638" s="6"/>
      <c r="BNP638" s="6"/>
      <c r="BNQ638" s="6"/>
      <c r="BNR638" s="6"/>
      <c r="BNS638" s="6"/>
      <c r="BNT638" s="6"/>
      <c r="BNU638" s="6"/>
      <c r="BNV638" s="6"/>
      <c r="BNW638" s="6"/>
      <c r="BNX638" s="6"/>
      <c r="BNY638" s="6"/>
      <c r="BNZ638" s="6"/>
      <c r="BOA638" s="6"/>
      <c r="BOB638" s="6"/>
      <c r="BOC638" s="6"/>
      <c r="BOD638" s="6"/>
      <c r="BOE638" s="6"/>
      <c r="BOF638" s="6"/>
      <c r="BOG638" s="6"/>
      <c r="BOH638" s="6"/>
      <c r="BOI638" s="6"/>
      <c r="BOJ638" s="6"/>
      <c r="BOK638" s="6"/>
      <c r="BOL638" s="6"/>
      <c r="BOM638" s="6"/>
      <c r="BON638" s="6"/>
      <c r="BOO638" s="6"/>
      <c r="BOP638" s="6"/>
      <c r="BOQ638" s="6"/>
      <c r="BOR638" s="6"/>
      <c r="BOS638" s="6"/>
      <c r="BOT638" s="6"/>
      <c r="BOU638" s="6"/>
      <c r="BOV638" s="6"/>
      <c r="BOW638" s="6"/>
      <c r="BOX638" s="6"/>
      <c r="BOY638" s="6"/>
      <c r="BOZ638" s="6"/>
      <c r="BPA638" s="6"/>
      <c r="BPB638" s="6"/>
      <c r="BPC638" s="6"/>
      <c r="BPD638" s="6"/>
      <c r="BPE638" s="6"/>
      <c r="BPF638" s="6"/>
      <c r="BPG638" s="6"/>
      <c r="BPH638" s="6"/>
      <c r="BPI638" s="6"/>
      <c r="BPJ638" s="6"/>
      <c r="BPK638" s="6"/>
      <c r="BPL638" s="6"/>
      <c r="BPM638" s="6"/>
      <c r="BPN638" s="6"/>
      <c r="BPO638" s="6"/>
      <c r="BPP638" s="6"/>
      <c r="BPQ638" s="6"/>
      <c r="BPR638" s="6"/>
      <c r="BPS638" s="6"/>
      <c r="BPT638" s="6"/>
      <c r="BPU638" s="6"/>
      <c r="BPV638" s="6"/>
      <c r="BPW638" s="6"/>
      <c r="BPX638" s="6"/>
      <c r="BPY638" s="6"/>
      <c r="BPZ638" s="6"/>
      <c r="BQA638" s="6"/>
      <c r="BQB638" s="6"/>
      <c r="BQC638" s="6"/>
      <c r="BQD638" s="6"/>
      <c r="BQE638" s="6"/>
      <c r="BQF638" s="6"/>
      <c r="BQG638" s="6"/>
      <c r="BQH638" s="6"/>
      <c r="BQI638" s="6"/>
      <c r="BQJ638" s="6"/>
      <c r="BQK638" s="6"/>
      <c r="BQL638" s="6"/>
      <c r="BQM638" s="6"/>
      <c r="BQN638" s="6"/>
      <c r="BQO638" s="6"/>
      <c r="BQP638" s="6"/>
      <c r="BQQ638" s="6"/>
      <c r="BQR638" s="6"/>
      <c r="BQS638" s="6"/>
      <c r="BQT638" s="6"/>
      <c r="BQU638" s="6"/>
      <c r="BQV638" s="6"/>
      <c r="BQW638" s="6"/>
      <c r="BQX638" s="6"/>
      <c r="BQY638" s="6"/>
      <c r="BQZ638" s="6"/>
      <c r="BRA638" s="6"/>
      <c r="BRB638" s="6"/>
      <c r="BRC638" s="6"/>
      <c r="BRD638" s="6"/>
      <c r="BRE638" s="6"/>
      <c r="BRF638" s="6"/>
      <c r="BRG638" s="6"/>
      <c r="BRH638" s="6"/>
      <c r="BRI638" s="6"/>
      <c r="BRJ638" s="6"/>
      <c r="BRK638" s="6"/>
      <c r="BRL638" s="6"/>
      <c r="BRM638" s="6"/>
      <c r="BRN638" s="6"/>
      <c r="BRO638" s="6"/>
      <c r="BRP638" s="6"/>
      <c r="BRQ638" s="6"/>
      <c r="BRR638" s="6"/>
      <c r="BRS638" s="6"/>
      <c r="BRT638" s="6"/>
      <c r="BRU638" s="6"/>
      <c r="BRV638" s="6"/>
      <c r="BRW638" s="6"/>
      <c r="BRX638" s="6"/>
      <c r="BRY638" s="6"/>
      <c r="BRZ638" s="6"/>
      <c r="BSA638" s="6"/>
      <c r="BSB638" s="6"/>
      <c r="BSC638" s="6"/>
      <c r="BSD638" s="6"/>
      <c r="BSE638" s="6"/>
      <c r="BSF638" s="6"/>
      <c r="BSG638" s="6"/>
      <c r="BSH638" s="6"/>
      <c r="BSI638" s="6"/>
      <c r="BSJ638" s="6"/>
      <c r="BSK638" s="6"/>
      <c r="BSL638" s="6"/>
      <c r="BSM638" s="6"/>
      <c r="BSN638" s="6"/>
      <c r="BSO638" s="6"/>
      <c r="BSP638" s="6"/>
      <c r="BSQ638" s="6"/>
      <c r="BSR638" s="6"/>
      <c r="BSS638" s="6"/>
      <c r="BST638" s="6"/>
      <c r="BSU638" s="6"/>
      <c r="BSV638" s="6"/>
      <c r="BSW638" s="6"/>
      <c r="BSX638" s="6"/>
      <c r="BSY638" s="6"/>
      <c r="BSZ638" s="6"/>
      <c r="BTA638" s="6"/>
      <c r="BTB638" s="6"/>
      <c r="BTC638" s="6"/>
      <c r="BTD638" s="6"/>
      <c r="BTE638" s="6"/>
      <c r="BTF638" s="6"/>
      <c r="BTG638" s="6"/>
      <c r="BTH638" s="6"/>
      <c r="BTI638" s="6"/>
      <c r="BTJ638" s="6"/>
      <c r="BTK638" s="6"/>
      <c r="BTL638" s="6"/>
      <c r="BTM638" s="6"/>
      <c r="BTN638" s="6"/>
      <c r="BTO638" s="6"/>
      <c r="BTP638" s="6"/>
      <c r="BTQ638" s="6"/>
      <c r="BTR638" s="6"/>
      <c r="BTS638" s="6"/>
      <c r="BTT638" s="6"/>
      <c r="BTU638" s="6"/>
      <c r="BTV638" s="6"/>
      <c r="BTW638" s="6"/>
      <c r="BTX638" s="6"/>
      <c r="BTY638" s="6"/>
      <c r="BTZ638" s="6"/>
      <c r="BUA638" s="6"/>
      <c r="BUB638" s="6"/>
      <c r="BUC638" s="6"/>
      <c r="BUD638" s="6"/>
      <c r="BUE638" s="6"/>
      <c r="BUF638" s="6"/>
      <c r="BUG638" s="6"/>
      <c r="BUH638" s="6"/>
      <c r="BUI638" s="6"/>
      <c r="BUJ638" s="6"/>
      <c r="BUK638" s="6"/>
      <c r="BUL638" s="6"/>
      <c r="BUM638" s="6"/>
      <c r="BUN638" s="6"/>
      <c r="BUO638" s="6"/>
      <c r="BUP638" s="6"/>
      <c r="BUQ638" s="6"/>
      <c r="BUR638" s="6"/>
      <c r="BUS638" s="6"/>
      <c r="BUT638" s="6"/>
      <c r="BUU638" s="6"/>
      <c r="BUV638" s="6"/>
      <c r="BUW638" s="6"/>
      <c r="BUX638" s="6"/>
      <c r="BUY638" s="6"/>
      <c r="BUZ638" s="6"/>
      <c r="BVA638" s="6"/>
      <c r="BVB638" s="6"/>
      <c r="BVC638" s="6"/>
      <c r="BVD638" s="6"/>
      <c r="BVE638" s="6"/>
      <c r="BVF638" s="6"/>
      <c r="BVG638" s="6"/>
      <c r="BVH638" s="6"/>
      <c r="BVI638" s="6"/>
      <c r="BVJ638" s="6"/>
      <c r="BVK638" s="6"/>
      <c r="BVL638" s="6"/>
      <c r="BVM638" s="6"/>
      <c r="BVN638" s="6"/>
      <c r="BVO638" s="6"/>
      <c r="BVP638" s="6"/>
      <c r="BVQ638" s="6"/>
      <c r="BVR638" s="6"/>
      <c r="BVS638" s="6"/>
      <c r="BVT638" s="6"/>
      <c r="BVU638" s="6"/>
      <c r="BVV638" s="6"/>
      <c r="BVW638" s="6"/>
      <c r="BVX638" s="6"/>
      <c r="BVY638" s="6"/>
      <c r="BVZ638" s="6"/>
      <c r="BWA638" s="6"/>
      <c r="BWB638" s="6"/>
      <c r="BWC638" s="6"/>
      <c r="BWD638" s="6"/>
      <c r="BWE638" s="6"/>
      <c r="BWF638" s="6"/>
      <c r="BWG638" s="6"/>
      <c r="BWH638" s="6"/>
      <c r="BWI638" s="6"/>
      <c r="BWJ638" s="6"/>
      <c r="BWK638" s="6"/>
      <c r="BWL638" s="6"/>
      <c r="BWM638" s="6"/>
      <c r="BWN638" s="6"/>
      <c r="BWO638" s="6"/>
      <c r="BWP638" s="6"/>
      <c r="BWQ638" s="6"/>
      <c r="BWR638" s="6"/>
      <c r="BWS638" s="6"/>
      <c r="BWT638" s="6"/>
      <c r="BWU638" s="6"/>
      <c r="BWV638" s="6"/>
      <c r="BWW638" s="6"/>
      <c r="BWX638" s="6"/>
      <c r="BWY638" s="6"/>
      <c r="BWZ638" s="6"/>
      <c r="BXA638" s="6"/>
      <c r="BXB638" s="6"/>
      <c r="BXC638" s="6"/>
      <c r="BXD638" s="6"/>
      <c r="BXE638" s="6"/>
      <c r="BXF638" s="6"/>
      <c r="BXG638" s="6"/>
      <c r="BXH638" s="6"/>
      <c r="BXI638" s="6"/>
      <c r="BXJ638" s="6"/>
      <c r="BXK638" s="6"/>
      <c r="BXL638" s="6"/>
      <c r="BXM638" s="6"/>
      <c r="BXN638" s="6"/>
      <c r="BXO638" s="6"/>
      <c r="BXP638" s="6"/>
      <c r="BXQ638" s="6"/>
      <c r="BXR638" s="6"/>
      <c r="BXS638" s="6"/>
      <c r="BXT638" s="6"/>
      <c r="BXU638" s="6"/>
      <c r="BXV638" s="6"/>
      <c r="BXW638" s="6"/>
      <c r="BXX638" s="6"/>
      <c r="BXY638" s="6"/>
      <c r="BXZ638" s="6"/>
      <c r="BYA638" s="6"/>
      <c r="BYB638" s="6"/>
      <c r="BYC638" s="6"/>
      <c r="BYD638" s="6"/>
      <c r="BYE638" s="6"/>
      <c r="BYF638" s="6"/>
      <c r="BYG638" s="6"/>
      <c r="BYH638" s="6"/>
      <c r="BYI638" s="6"/>
      <c r="BYJ638" s="6"/>
      <c r="BYK638" s="6"/>
      <c r="BYL638" s="6"/>
      <c r="BYM638" s="6"/>
      <c r="BYN638" s="6"/>
      <c r="BYO638" s="6"/>
      <c r="BYP638" s="6"/>
      <c r="BYQ638" s="6"/>
      <c r="BYR638" s="6"/>
      <c r="BYS638" s="6"/>
      <c r="BYT638" s="6"/>
      <c r="BYU638" s="6"/>
      <c r="BYV638" s="6"/>
      <c r="BYW638" s="6"/>
      <c r="BYX638" s="6"/>
      <c r="BYY638" s="6"/>
      <c r="BYZ638" s="6"/>
      <c r="BZA638" s="6"/>
      <c r="BZB638" s="6"/>
      <c r="BZC638" s="6"/>
      <c r="BZD638" s="6"/>
      <c r="BZE638" s="6"/>
      <c r="BZF638" s="6"/>
      <c r="BZG638" s="6"/>
      <c r="BZH638" s="6"/>
      <c r="BZI638" s="6"/>
      <c r="BZJ638" s="6"/>
      <c r="BZK638" s="6"/>
      <c r="BZL638" s="6"/>
      <c r="BZM638" s="6"/>
      <c r="BZN638" s="6"/>
      <c r="BZO638" s="6"/>
      <c r="BZP638" s="6"/>
      <c r="BZQ638" s="6"/>
      <c r="BZR638" s="6"/>
      <c r="BZS638" s="6"/>
      <c r="BZT638" s="6"/>
      <c r="BZU638" s="6"/>
      <c r="BZV638" s="6"/>
      <c r="BZW638" s="6"/>
      <c r="BZX638" s="6"/>
      <c r="BZY638" s="6"/>
      <c r="BZZ638" s="6"/>
      <c r="CAA638" s="6"/>
      <c r="CAB638" s="6"/>
      <c r="CAC638" s="6"/>
      <c r="CAD638" s="6"/>
      <c r="CAE638" s="6"/>
      <c r="CAF638" s="6"/>
      <c r="CAG638" s="6"/>
      <c r="CAH638" s="6"/>
      <c r="CAI638" s="6"/>
      <c r="CAJ638" s="6"/>
      <c r="CAK638" s="6"/>
      <c r="CAL638" s="6"/>
      <c r="CAM638" s="6"/>
      <c r="CAN638" s="6"/>
      <c r="CAO638" s="6"/>
      <c r="CAP638" s="6"/>
      <c r="CAQ638" s="6"/>
      <c r="CAR638" s="6"/>
      <c r="CAS638" s="6"/>
      <c r="CAT638" s="6"/>
      <c r="CAU638" s="6"/>
      <c r="CAV638" s="6"/>
      <c r="CAW638" s="6"/>
      <c r="CAX638" s="6"/>
      <c r="CAY638" s="6"/>
      <c r="CAZ638" s="6"/>
      <c r="CBA638" s="6"/>
      <c r="CBB638" s="6"/>
      <c r="CBC638" s="6"/>
      <c r="CBD638" s="6"/>
      <c r="CBE638" s="6"/>
      <c r="CBF638" s="6"/>
      <c r="CBG638" s="6"/>
      <c r="CBH638" s="6"/>
      <c r="CBI638" s="6"/>
      <c r="CBJ638" s="6"/>
      <c r="CBK638" s="6"/>
      <c r="CBL638" s="6"/>
      <c r="CBM638" s="6"/>
      <c r="CBN638" s="6"/>
      <c r="CBO638" s="6"/>
      <c r="CBP638" s="6"/>
      <c r="CBQ638" s="6"/>
      <c r="CBR638" s="6"/>
      <c r="CBS638" s="6"/>
      <c r="CBT638" s="6"/>
      <c r="CBU638" s="6"/>
      <c r="CBV638" s="6"/>
      <c r="CBW638" s="6"/>
      <c r="CBX638" s="6"/>
      <c r="CBY638" s="6"/>
      <c r="CBZ638" s="6"/>
      <c r="CCA638" s="6"/>
      <c r="CCB638" s="6"/>
      <c r="CCC638" s="6"/>
      <c r="CCD638" s="6"/>
      <c r="CCE638" s="6"/>
      <c r="CCF638" s="6"/>
      <c r="CCG638" s="6"/>
      <c r="CCH638" s="6"/>
      <c r="CCI638" s="6"/>
      <c r="CCJ638" s="6"/>
      <c r="CCK638" s="6"/>
      <c r="CCL638" s="6"/>
      <c r="CCM638" s="6"/>
      <c r="CCN638" s="6"/>
      <c r="CCO638" s="6"/>
      <c r="CCP638" s="6"/>
      <c r="CCQ638" s="6"/>
      <c r="CCR638" s="6"/>
      <c r="CCS638" s="6"/>
      <c r="CCT638" s="6"/>
      <c r="CCU638" s="6"/>
      <c r="CCV638" s="6"/>
      <c r="CCW638" s="6"/>
      <c r="CCX638" s="6"/>
      <c r="CCY638" s="6"/>
      <c r="CCZ638" s="6"/>
      <c r="CDA638" s="6"/>
      <c r="CDB638" s="6"/>
      <c r="CDC638" s="6"/>
      <c r="CDD638" s="6"/>
      <c r="CDE638" s="6"/>
      <c r="CDF638" s="6"/>
      <c r="CDG638" s="6"/>
      <c r="CDH638" s="6"/>
      <c r="CDI638" s="6"/>
      <c r="CDJ638" s="6"/>
      <c r="CDK638" s="6"/>
      <c r="CDL638" s="6"/>
      <c r="CDM638" s="6"/>
      <c r="CDN638" s="6"/>
      <c r="CDO638" s="6"/>
      <c r="CDP638" s="6"/>
      <c r="CDQ638" s="6"/>
      <c r="CDR638" s="6"/>
      <c r="CDS638" s="6"/>
      <c r="CDT638" s="6"/>
      <c r="CDU638" s="6"/>
      <c r="CDV638" s="6"/>
      <c r="CDW638" s="6"/>
      <c r="CDX638" s="6"/>
      <c r="CDY638" s="6"/>
      <c r="CDZ638" s="6"/>
      <c r="CEA638" s="6"/>
      <c r="CEB638" s="6"/>
      <c r="CEC638" s="6"/>
      <c r="CED638" s="6"/>
      <c r="CEE638" s="6"/>
      <c r="CEF638" s="6"/>
      <c r="CEG638" s="6"/>
      <c r="CEH638" s="6"/>
      <c r="CEI638" s="6"/>
      <c r="CEJ638" s="6"/>
      <c r="CEK638" s="6"/>
      <c r="CEL638" s="6"/>
      <c r="CEM638" s="6"/>
      <c r="CEN638" s="6"/>
      <c r="CEO638" s="6"/>
      <c r="CEP638" s="6"/>
      <c r="CEQ638" s="6"/>
      <c r="CER638" s="6"/>
      <c r="CES638" s="6"/>
      <c r="CET638" s="6"/>
      <c r="CEU638" s="6"/>
      <c r="CEV638" s="6"/>
      <c r="CEW638" s="6"/>
      <c r="CEX638" s="6"/>
      <c r="CEY638" s="6"/>
      <c r="CEZ638" s="6"/>
      <c r="CFA638" s="6"/>
      <c r="CFB638" s="6"/>
      <c r="CFC638" s="6"/>
      <c r="CFD638" s="6"/>
      <c r="CFE638" s="6"/>
      <c r="CFF638" s="6"/>
      <c r="CFG638" s="6"/>
      <c r="CFH638" s="6"/>
      <c r="CFI638" s="6"/>
      <c r="CFJ638" s="6"/>
      <c r="CFK638" s="6"/>
      <c r="CFL638" s="6"/>
      <c r="CFM638" s="6"/>
      <c r="CFN638" s="6"/>
      <c r="CFO638" s="6"/>
      <c r="CFP638" s="6"/>
      <c r="CFQ638" s="6"/>
      <c r="CFR638" s="6"/>
      <c r="CFS638" s="6"/>
      <c r="CFT638" s="6"/>
      <c r="CFU638" s="6"/>
      <c r="CFV638" s="6"/>
      <c r="CFW638" s="6"/>
      <c r="CFX638" s="6"/>
      <c r="CFY638" s="6"/>
      <c r="CFZ638" s="6"/>
      <c r="CGA638" s="6"/>
      <c r="CGB638" s="6"/>
      <c r="CGC638" s="6"/>
      <c r="CGD638" s="6"/>
      <c r="CGE638" s="6"/>
      <c r="CGF638" s="6"/>
      <c r="CGG638" s="6"/>
      <c r="CGH638" s="6"/>
      <c r="CGI638" s="6"/>
      <c r="CGJ638" s="6"/>
      <c r="CGK638" s="6"/>
      <c r="CGL638" s="6"/>
      <c r="CGM638" s="6"/>
      <c r="CGN638" s="6"/>
      <c r="CGO638" s="6"/>
      <c r="CGP638" s="6"/>
      <c r="CGQ638" s="6"/>
      <c r="CGR638" s="6"/>
      <c r="CGS638" s="6"/>
      <c r="CGT638" s="6"/>
      <c r="CGU638" s="6"/>
      <c r="CGV638" s="6"/>
      <c r="CGW638" s="6"/>
      <c r="CGX638" s="6"/>
      <c r="CGY638" s="6"/>
      <c r="CGZ638" s="6"/>
      <c r="CHA638" s="6"/>
      <c r="CHB638" s="6"/>
      <c r="CHC638" s="6"/>
      <c r="CHD638" s="6"/>
      <c r="CHE638" s="6"/>
      <c r="CHF638" s="6"/>
      <c r="CHG638" s="6"/>
      <c r="CHH638" s="6"/>
      <c r="CHI638" s="6"/>
      <c r="CHJ638" s="6"/>
      <c r="CHK638" s="6"/>
      <c r="CHL638" s="6"/>
      <c r="CHM638" s="6"/>
      <c r="CHN638" s="6"/>
      <c r="CHO638" s="6"/>
      <c r="CHP638" s="6"/>
      <c r="CHQ638" s="6"/>
      <c r="CHR638" s="6"/>
      <c r="CHS638" s="6"/>
      <c r="CHT638" s="6"/>
      <c r="CHU638" s="6"/>
      <c r="CHV638" s="6"/>
      <c r="CHW638" s="6"/>
      <c r="CHX638" s="6"/>
      <c r="CHY638" s="6"/>
      <c r="CHZ638" s="6"/>
      <c r="CIA638" s="6"/>
      <c r="CIB638" s="6"/>
      <c r="CIC638" s="6"/>
      <c r="CID638" s="6"/>
      <c r="CIE638" s="6"/>
      <c r="CIF638" s="6"/>
      <c r="CIG638" s="6"/>
      <c r="CIH638" s="6"/>
      <c r="CII638" s="6"/>
      <c r="CIJ638" s="6"/>
      <c r="CIK638" s="6"/>
      <c r="CIL638" s="6"/>
      <c r="CIM638" s="6"/>
      <c r="CIN638" s="6"/>
      <c r="CIO638" s="6"/>
      <c r="CIP638" s="6"/>
      <c r="CIQ638" s="6"/>
      <c r="CIR638" s="6"/>
      <c r="CIS638" s="6"/>
      <c r="CIT638" s="6"/>
      <c r="CIU638" s="6"/>
      <c r="CIV638" s="6"/>
      <c r="CIW638" s="6"/>
      <c r="CIX638" s="6"/>
      <c r="CIY638" s="6"/>
      <c r="CIZ638" s="6"/>
      <c r="CJA638" s="6"/>
      <c r="CJB638" s="6"/>
      <c r="CJC638" s="6"/>
      <c r="CJD638" s="6"/>
      <c r="CJE638" s="6"/>
      <c r="CJF638" s="6"/>
      <c r="CJG638" s="6"/>
      <c r="CJH638" s="6"/>
      <c r="CJI638" s="6"/>
      <c r="CJJ638" s="6"/>
      <c r="CJK638" s="6"/>
      <c r="CJL638" s="6"/>
      <c r="CJM638" s="6"/>
      <c r="CJN638" s="6"/>
      <c r="CJO638" s="6"/>
      <c r="CJP638" s="6"/>
      <c r="CJQ638" s="6"/>
      <c r="CJR638" s="6"/>
      <c r="CJS638" s="6"/>
      <c r="CJT638" s="6"/>
      <c r="CJU638" s="6"/>
      <c r="CJV638" s="6"/>
      <c r="CJW638" s="6"/>
      <c r="CJX638" s="6"/>
      <c r="CJY638" s="6"/>
      <c r="CJZ638" s="6"/>
      <c r="CKA638" s="6"/>
      <c r="CKB638" s="6"/>
      <c r="CKC638" s="6"/>
      <c r="CKD638" s="6"/>
      <c r="CKE638" s="6"/>
      <c r="CKF638" s="6"/>
      <c r="CKG638" s="6"/>
      <c r="CKH638" s="6"/>
      <c r="CKI638" s="6"/>
      <c r="CKJ638" s="6"/>
      <c r="CKK638" s="6"/>
      <c r="CKL638" s="6"/>
      <c r="CKM638" s="6"/>
      <c r="CKN638" s="6"/>
      <c r="CKO638" s="6"/>
      <c r="CKP638" s="6"/>
      <c r="CKQ638" s="6"/>
      <c r="CKR638" s="6"/>
      <c r="CKS638" s="6"/>
      <c r="CKT638" s="6"/>
      <c r="CKU638" s="6"/>
      <c r="CKV638" s="6"/>
      <c r="CKW638" s="6"/>
      <c r="CKX638" s="6"/>
      <c r="CKY638" s="6"/>
      <c r="CKZ638" s="6"/>
      <c r="CLA638" s="6"/>
      <c r="CLB638" s="6"/>
      <c r="CLC638" s="6"/>
      <c r="CLD638" s="6"/>
      <c r="CLE638" s="6"/>
      <c r="CLF638" s="6"/>
      <c r="CLG638" s="6"/>
      <c r="CLH638" s="6"/>
      <c r="CLI638" s="6"/>
      <c r="CLJ638" s="6"/>
      <c r="CLK638" s="6"/>
      <c r="CLL638" s="6"/>
      <c r="CLM638" s="6"/>
      <c r="CLN638" s="6"/>
      <c r="CLO638" s="6"/>
      <c r="CLP638" s="6"/>
      <c r="CLQ638" s="6"/>
      <c r="CLR638" s="6"/>
      <c r="CLS638" s="6"/>
      <c r="CLT638" s="6"/>
      <c r="CLU638" s="6"/>
      <c r="CLV638" s="6"/>
      <c r="CLW638" s="6"/>
      <c r="CLX638" s="6"/>
      <c r="CLY638" s="6"/>
      <c r="CLZ638" s="6"/>
      <c r="CMA638" s="6"/>
      <c r="CMB638" s="6"/>
      <c r="CMC638" s="6"/>
      <c r="CMD638" s="6"/>
      <c r="CME638" s="6"/>
      <c r="CMF638" s="6"/>
      <c r="CMG638" s="6"/>
      <c r="CMH638" s="6"/>
      <c r="CMI638" s="6"/>
      <c r="CMJ638" s="6"/>
      <c r="CMK638" s="6"/>
      <c r="CML638" s="6"/>
      <c r="CMM638" s="6"/>
      <c r="CMN638" s="6"/>
      <c r="CMO638" s="6"/>
      <c r="CMP638" s="6"/>
      <c r="CMQ638" s="6"/>
      <c r="CMR638" s="6"/>
      <c r="CMS638" s="6"/>
      <c r="CMT638" s="6"/>
      <c r="CMU638" s="6"/>
      <c r="CMV638" s="6"/>
      <c r="CMW638" s="6"/>
      <c r="CMX638" s="6"/>
      <c r="CMY638" s="6"/>
      <c r="CMZ638" s="6"/>
      <c r="CNA638" s="6"/>
      <c r="CNB638" s="6"/>
      <c r="CNC638" s="6"/>
      <c r="CND638" s="6"/>
      <c r="CNE638" s="6"/>
      <c r="CNF638" s="6"/>
      <c r="CNG638" s="6"/>
      <c r="CNH638" s="6"/>
      <c r="CNI638" s="6"/>
      <c r="CNJ638" s="6"/>
      <c r="CNK638" s="6"/>
      <c r="CNL638" s="6"/>
      <c r="CNM638" s="6"/>
      <c r="CNN638" s="6"/>
      <c r="CNO638" s="6"/>
      <c r="CNP638" s="6"/>
      <c r="CNQ638" s="6"/>
      <c r="CNR638" s="6"/>
      <c r="CNS638" s="6"/>
      <c r="CNT638" s="6"/>
      <c r="CNU638" s="6"/>
      <c r="CNV638" s="6"/>
      <c r="CNW638" s="6"/>
      <c r="CNX638" s="6"/>
      <c r="CNY638" s="6"/>
      <c r="CNZ638" s="6"/>
      <c r="COA638" s="6"/>
      <c r="COB638" s="6"/>
      <c r="COC638" s="6"/>
      <c r="COD638" s="6"/>
      <c r="COE638" s="6"/>
      <c r="COF638" s="6"/>
      <c r="COG638" s="6"/>
      <c r="COH638" s="6"/>
      <c r="COI638" s="6"/>
      <c r="COJ638" s="6"/>
      <c r="COK638" s="6"/>
      <c r="COL638" s="6"/>
      <c r="COM638" s="6"/>
      <c r="CON638" s="6"/>
      <c r="COO638" s="6"/>
      <c r="COP638" s="6"/>
      <c r="COQ638" s="6"/>
      <c r="COR638" s="6"/>
      <c r="COS638" s="6"/>
      <c r="COT638" s="6"/>
      <c r="COU638" s="6"/>
      <c r="COV638" s="6"/>
      <c r="COW638" s="6"/>
      <c r="COX638" s="6"/>
      <c r="COY638" s="6"/>
      <c r="COZ638" s="6"/>
      <c r="CPA638" s="6"/>
      <c r="CPB638" s="6"/>
      <c r="CPC638" s="6"/>
      <c r="CPD638" s="6"/>
      <c r="CPE638" s="6"/>
      <c r="CPF638" s="6"/>
      <c r="CPG638" s="6"/>
      <c r="CPH638" s="6"/>
      <c r="CPI638" s="6"/>
      <c r="CPJ638" s="6"/>
      <c r="CPK638" s="6"/>
      <c r="CPL638" s="6"/>
      <c r="CPM638" s="6"/>
      <c r="CPN638" s="6"/>
      <c r="CPO638" s="6"/>
      <c r="CPP638" s="6"/>
      <c r="CPQ638" s="6"/>
      <c r="CPR638" s="6"/>
      <c r="CPS638" s="6"/>
      <c r="CPT638" s="6"/>
      <c r="CPU638" s="6"/>
      <c r="CPV638" s="6"/>
      <c r="CPW638" s="6"/>
      <c r="CPX638" s="6"/>
      <c r="CPY638" s="6"/>
      <c r="CPZ638" s="6"/>
      <c r="CQA638" s="6"/>
      <c r="CQB638" s="6"/>
      <c r="CQC638" s="6"/>
      <c r="CQD638" s="6"/>
      <c r="CQE638" s="6"/>
      <c r="CQF638" s="6"/>
      <c r="CQG638" s="6"/>
      <c r="CQH638" s="6"/>
      <c r="CQI638" s="6"/>
      <c r="CQJ638" s="6"/>
      <c r="CQK638" s="6"/>
      <c r="CQL638" s="6"/>
      <c r="CQM638" s="6"/>
      <c r="CQN638" s="6"/>
      <c r="CQO638" s="6"/>
      <c r="CQP638" s="6"/>
      <c r="CQQ638" s="6"/>
      <c r="CQR638" s="6"/>
      <c r="CQS638" s="6"/>
      <c r="CQT638" s="6"/>
      <c r="CQU638" s="6"/>
      <c r="CQV638" s="6"/>
      <c r="CQW638" s="6"/>
      <c r="CQX638" s="6"/>
      <c r="CQY638" s="6"/>
      <c r="CQZ638" s="6"/>
      <c r="CRA638" s="6"/>
      <c r="CRB638" s="6"/>
      <c r="CRC638" s="6"/>
      <c r="CRD638" s="6"/>
      <c r="CRE638" s="6"/>
      <c r="CRF638" s="6"/>
      <c r="CRG638" s="6"/>
      <c r="CRH638" s="6"/>
      <c r="CRI638" s="6"/>
      <c r="CRJ638" s="6"/>
      <c r="CRK638" s="6"/>
      <c r="CRL638" s="6"/>
      <c r="CRM638" s="6"/>
      <c r="CRN638" s="6"/>
      <c r="CRO638" s="6"/>
      <c r="CRP638" s="6"/>
      <c r="CRQ638" s="6"/>
      <c r="CRR638" s="6"/>
      <c r="CRS638" s="6"/>
      <c r="CRT638" s="6"/>
      <c r="CRU638" s="6"/>
      <c r="CRV638" s="6"/>
      <c r="CRW638" s="6"/>
      <c r="CRX638" s="6"/>
      <c r="CRY638" s="6"/>
      <c r="CRZ638" s="6"/>
      <c r="CSA638" s="6"/>
      <c r="CSB638" s="6"/>
      <c r="CSC638" s="6"/>
      <c r="CSD638" s="6"/>
      <c r="CSE638" s="6"/>
      <c r="CSF638" s="6"/>
      <c r="CSG638" s="6"/>
      <c r="CSH638" s="6"/>
      <c r="CSI638" s="6"/>
      <c r="CSJ638" s="6"/>
      <c r="CSK638" s="6"/>
      <c r="CSL638" s="6"/>
      <c r="CSM638" s="6"/>
      <c r="CSN638" s="6"/>
      <c r="CSO638" s="6"/>
      <c r="CSP638" s="6"/>
      <c r="CSQ638" s="6"/>
      <c r="CSR638" s="6"/>
      <c r="CSS638" s="6"/>
      <c r="CST638" s="6"/>
      <c r="CSU638" s="6"/>
      <c r="CSV638" s="6"/>
      <c r="CSW638" s="6"/>
      <c r="CSX638" s="6"/>
      <c r="CSY638" s="6"/>
      <c r="CSZ638" s="6"/>
      <c r="CTA638" s="6"/>
      <c r="CTB638" s="6"/>
      <c r="CTC638" s="6"/>
      <c r="CTD638" s="6"/>
      <c r="CTE638" s="6"/>
      <c r="CTF638" s="6"/>
      <c r="CTG638" s="6"/>
      <c r="CTH638" s="6"/>
      <c r="CTI638" s="6"/>
      <c r="CTJ638" s="6"/>
      <c r="CTK638" s="6"/>
      <c r="CTL638" s="6"/>
      <c r="CTM638" s="6"/>
      <c r="CTN638" s="6"/>
      <c r="CTO638" s="6"/>
      <c r="CTP638" s="6"/>
      <c r="CTQ638" s="6"/>
      <c r="CTR638" s="6"/>
      <c r="CTS638" s="6"/>
      <c r="CTT638" s="6"/>
      <c r="CTU638" s="6"/>
      <c r="CTV638" s="6"/>
      <c r="CTW638" s="6"/>
      <c r="CTX638" s="6"/>
      <c r="CTY638" s="6"/>
      <c r="CTZ638" s="6"/>
      <c r="CUA638" s="6"/>
      <c r="CUB638" s="6"/>
      <c r="CUC638" s="6"/>
      <c r="CUD638" s="6"/>
      <c r="CUE638" s="6"/>
      <c r="CUF638" s="6"/>
      <c r="CUG638" s="6"/>
      <c r="CUH638" s="6"/>
      <c r="CUI638" s="6"/>
      <c r="CUJ638" s="6"/>
      <c r="CUK638" s="6"/>
      <c r="CUL638" s="6"/>
      <c r="CUM638" s="6"/>
      <c r="CUN638" s="6"/>
      <c r="CUO638" s="6"/>
      <c r="CUP638" s="6"/>
      <c r="CUQ638" s="6"/>
      <c r="CUR638" s="6"/>
      <c r="CUS638" s="6"/>
      <c r="CUT638" s="6"/>
      <c r="CUU638" s="6"/>
      <c r="CUV638" s="6"/>
      <c r="CUW638" s="6"/>
      <c r="CUX638" s="6"/>
      <c r="CUY638" s="6"/>
      <c r="CUZ638" s="6"/>
      <c r="CVA638" s="6"/>
      <c r="CVB638" s="6"/>
      <c r="CVC638" s="6"/>
      <c r="CVD638" s="6"/>
      <c r="CVE638" s="6"/>
      <c r="CVF638" s="6"/>
      <c r="CVG638" s="6"/>
      <c r="CVH638" s="6"/>
      <c r="CVI638" s="6"/>
      <c r="CVJ638" s="6"/>
      <c r="CVK638" s="6"/>
      <c r="CVL638" s="6"/>
      <c r="CVM638" s="6"/>
      <c r="CVN638" s="6"/>
      <c r="CVO638" s="6"/>
      <c r="CVP638" s="6"/>
      <c r="CVQ638" s="6"/>
      <c r="CVR638" s="6"/>
      <c r="CVS638" s="6"/>
      <c r="CVT638" s="6"/>
      <c r="CVU638" s="6"/>
      <c r="CVV638" s="6"/>
      <c r="CVW638" s="6"/>
      <c r="CVX638" s="6"/>
      <c r="CVY638" s="6"/>
      <c r="CVZ638" s="6"/>
      <c r="CWA638" s="6"/>
      <c r="CWB638" s="6"/>
      <c r="CWC638" s="6"/>
      <c r="CWD638" s="6"/>
      <c r="CWE638" s="6"/>
      <c r="CWF638" s="6"/>
      <c r="CWG638" s="6"/>
      <c r="CWH638" s="6"/>
      <c r="CWI638" s="6"/>
      <c r="CWJ638" s="6"/>
      <c r="CWK638" s="6"/>
      <c r="CWL638" s="6"/>
      <c r="CWM638" s="6"/>
      <c r="CWN638" s="6"/>
      <c r="CWO638" s="6"/>
      <c r="CWP638" s="6"/>
      <c r="CWQ638" s="6"/>
      <c r="CWR638" s="6"/>
      <c r="CWS638" s="6"/>
      <c r="CWT638" s="6"/>
      <c r="CWU638" s="6"/>
      <c r="CWV638" s="6"/>
      <c r="CWW638" s="6"/>
      <c r="CWX638" s="6"/>
      <c r="CWY638" s="6"/>
      <c r="CWZ638" s="6"/>
      <c r="CXA638" s="6"/>
      <c r="CXB638" s="6"/>
      <c r="CXC638" s="6"/>
      <c r="CXD638" s="6"/>
      <c r="CXE638" s="6"/>
      <c r="CXF638" s="6"/>
      <c r="CXG638" s="6"/>
      <c r="CXH638" s="6"/>
      <c r="CXI638" s="6"/>
      <c r="CXJ638" s="6"/>
      <c r="CXK638" s="6"/>
      <c r="CXL638" s="6"/>
      <c r="CXM638" s="6"/>
      <c r="CXN638" s="6"/>
      <c r="CXO638" s="6"/>
      <c r="CXP638" s="6"/>
      <c r="CXQ638" s="6"/>
      <c r="CXR638" s="6"/>
      <c r="CXS638" s="6"/>
      <c r="CXT638" s="6"/>
      <c r="CXU638" s="6"/>
      <c r="CXV638" s="6"/>
      <c r="CXW638" s="6"/>
      <c r="CXX638" s="6"/>
      <c r="CXY638" s="6"/>
      <c r="CXZ638" s="6"/>
      <c r="CYA638" s="6"/>
      <c r="CYB638" s="6"/>
      <c r="CYC638" s="6"/>
      <c r="CYD638" s="6"/>
      <c r="CYE638" s="6"/>
      <c r="CYF638" s="6"/>
      <c r="CYG638" s="6"/>
      <c r="CYH638" s="6"/>
      <c r="CYI638" s="6"/>
      <c r="CYJ638" s="6"/>
      <c r="CYK638" s="6"/>
      <c r="CYL638" s="6"/>
      <c r="CYM638" s="6"/>
      <c r="CYN638" s="6"/>
      <c r="CYO638" s="6"/>
      <c r="CYP638" s="6"/>
      <c r="CYQ638" s="6"/>
      <c r="CYR638" s="6"/>
      <c r="CYS638" s="6"/>
      <c r="CYT638" s="6"/>
      <c r="CYU638" s="6"/>
      <c r="CYV638" s="6"/>
      <c r="CYW638" s="6"/>
      <c r="CYX638" s="6"/>
      <c r="CYY638" s="6"/>
      <c r="CYZ638" s="6"/>
      <c r="CZA638" s="6"/>
      <c r="CZB638" s="6"/>
      <c r="CZC638" s="6"/>
      <c r="CZD638" s="6"/>
      <c r="CZE638" s="6"/>
      <c r="CZF638" s="6"/>
      <c r="CZG638" s="6"/>
      <c r="CZH638" s="6"/>
      <c r="CZI638" s="6"/>
      <c r="CZJ638" s="6"/>
      <c r="CZK638" s="6"/>
      <c r="CZL638" s="6"/>
      <c r="CZM638" s="6"/>
      <c r="CZN638" s="6"/>
      <c r="CZO638" s="6"/>
      <c r="CZP638" s="6"/>
      <c r="CZQ638" s="6"/>
      <c r="CZR638" s="6"/>
      <c r="CZS638" s="6"/>
      <c r="CZT638" s="6"/>
      <c r="CZU638" s="6"/>
      <c r="CZV638" s="6"/>
      <c r="CZW638" s="6"/>
      <c r="CZX638" s="6"/>
      <c r="CZY638" s="6"/>
      <c r="CZZ638" s="6"/>
      <c r="DAA638" s="6"/>
      <c r="DAB638" s="6"/>
      <c r="DAC638" s="6"/>
      <c r="DAD638" s="6"/>
      <c r="DAE638" s="6"/>
      <c r="DAF638" s="6"/>
      <c r="DAG638" s="6"/>
      <c r="DAH638" s="6"/>
      <c r="DAI638" s="6"/>
      <c r="DAJ638" s="6"/>
      <c r="DAK638" s="6"/>
      <c r="DAL638" s="6"/>
      <c r="DAM638" s="6"/>
      <c r="DAN638" s="6"/>
      <c r="DAO638" s="6"/>
      <c r="DAP638" s="6"/>
      <c r="DAQ638" s="6"/>
      <c r="DAR638" s="6"/>
      <c r="DAS638" s="6"/>
      <c r="DAT638" s="6"/>
      <c r="DAU638" s="6"/>
      <c r="DAV638" s="6"/>
      <c r="DAW638" s="6"/>
      <c r="DAX638" s="6"/>
      <c r="DAY638" s="6"/>
      <c r="DAZ638" s="6"/>
      <c r="DBA638" s="6"/>
      <c r="DBB638" s="6"/>
      <c r="DBC638" s="6"/>
      <c r="DBD638" s="6"/>
      <c r="DBE638" s="6"/>
      <c r="DBF638" s="6"/>
      <c r="DBG638" s="6"/>
      <c r="DBH638" s="6"/>
      <c r="DBI638" s="6"/>
      <c r="DBJ638" s="6"/>
      <c r="DBK638" s="6"/>
      <c r="DBL638" s="6"/>
      <c r="DBM638" s="6"/>
      <c r="DBN638" s="6"/>
      <c r="DBO638" s="6"/>
      <c r="DBP638" s="6"/>
      <c r="DBQ638" s="6"/>
      <c r="DBR638" s="6"/>
      <c r="DBS638" s="6"/>
      <c r="DBT638" s="6"/>
      <c r="DBU638" s="6"/>
      <c r="DBV638" s="6"/>
      <c r="DBW638" s="6"/>
      <c r="DBX638" s="6"/>
      <c r="DBY638" s="6"/>
      <c r="DBZ638" s="6"/>
      <c r="DCA638" s="6"/>
      <c r="DCB638" s="6"/>
      <c r="DCC638" s="6"/>
      <c r="DCD638" s="6"/>
      <c r="DCE638" s="6"/>
      <c r="DCF638" s="6"/>
      <c r="DCG638" s="6"/>
      <c r="DCH638" s="6"/>
      <c r="DCI638" s="6"/>
      <c r="DCJ638" s="6"/>
      <c r="DCK638" s="6"/>
      <c r="DCL638" s="6"/>
      <c r="DCM638" s="6"/>
      <c r="DCN638" s="6"/>
      <c r="DCO638" s="6"/>
      <c r="DCP638" s="6"/>
      <c r="DCQ638" s="6"/>
      <c r="DCR638" s="6"/>
      <c r="DCS638" s="6"/>
      <c r="DCT638" s="6"/>
      <c r="DCU638" s="6"/>
      <c r="DCV638" s="6"/>
      <c r="DCW638" s="6"/>
      <c r="DCX638" s="6"/>
      <c r="DCY638" s="6"/>
      <c r="DCZ638" s="6"/>
      <c r="DDA638" s="6"/>
      <c r="DDB638" s="6"/>
      <c r="DDC638" s="6"/>
      <c r="DDD638" s="6"/>
      <c r="DDE638" s="6"/>
      <c r="DDF638" s="6"/>
      <c r="DDG638" s="6"/>
      <c r="DDH638" s="6"/>
      <c r="DDI638" s="6"/>
      <c r="DDJ638" s="6"/>
      <c r="DDK638" s="6"/>
      <c r="DDL638" s="6"/>
      <c r="DDM638" s="6"/>
      <c r="DDN638" s="6"/>
      <c r="DDO638" s="6"/>
      <c r="DDP638" s="6"/>
      <c r="DDQ638" s="6"/>
      <c r="DDR638" s="6"/>
      <c r="DDS638" s="6"/>
      <c r="DDT638" s="6"/>
      <c r="DDU638" s="6"/>
      <c r="DDV638" s="6"/>
      <c r="DDW638" s="6"/>
      <c r="DDX638" s="6"/>
      <c r="DDY638" s="6"/>
      <c r="DDZ638" s="6"/>
      <c r="DEA638" s="6"/>
      <c r="DEB638" s="6"/>
      <c r="DEC638" s="6"/>
      <c r="DED638" s="6"/>
      <c r="DEE638" s="6"/>
      <c r="DEF638" s="6"/>
      <c r="DEG638" s="6"/>
      <c r="DEH638" s="6"/>
      <c r="DEI638" s="6"/>
      <c r="DEJ638" s="6"/>
      <c r="DEK638" s="6"/>
      <c r="DEL638" s="6"/>
      <c r="DEM638" s="6"/>
      <c r="DEN638" s="6"/>
      <c r="DEO638" s="6"/>
      <c r="DEP638" s="6"/>
      <c r="DEQ638" s="6"/>
      <c r="DER638" s="6"/>
      <c r="DES638" s="6"/>
      <c r="DET638" s="6"/>
      <c r="DEU638" s="6"/>
      <c r="DEV638" s="6"/>
      <c r="DEW638" s="6"/>
      <c r="DEX638" s="6"/>
      <c r="DEY638" s="6"/>
      <c r="DEZ638" s="6"/>
      <c r="DFA638" s="6"/>
      <c r="DFB638" s="6"/>
      <c r="DFC638" s="6"/>
      <c r="DFD638" s="6"/>
      <c r="DFE638" s="6"/>
      <c r="DFF638" s="6"/>
      <c r="DFG638" s="6"/>
      <c r="DFH638" s="6"/>
      <c r="DFI638" s="6"/>
      <c r="DFJ638" s="6"/>
      <c r="DFK638" s="6"/>
      <c r="DFL638" s="6"/>
      <c r="DFM638" s="6"/>
      <c r="DFN638" s="6"/>
      <c r="DFO638" s="6"/>
      <c r="DFP638" s="6"/>
      <c r="DFQ638" s="6"/>
      <c r="DFR638" s="6"/>
      <c r="DFS638" s="6"/>
      <c r="DFT638" s="6"/>
      <c r="DFU638" s="6"/>
      <c r="DFV638" s="6"/>
      <c r="DFW638" s="6"/>
      <c r="DFX638" s="6"/>
      <c r="DFY638" s="6"/>
      <c r="DFZ638" s="6"/>
      <c r="DGA638" s="6"/>
      <c r="DGB638" s="6"/>
      <c r="DGC638" s="6"/>
      <c r="DGD638" s="6"/>
      <c r="DGE638" s="6"/>
      <c r="DGF638" s="6"/>
      <c r="DGG638" s="6"/>
      <c r="DGH638" s="6"/>
      <c r="DGI638" s="6"/>
      <c r="DGJ638" s="6"/>
      <c r="DGK638" s="6"/>
      <c r="DGL638" s="6"/>
      <c r="DGM638" s="6"/>
      <c r="DGN638" s="6"/>
      <c r="DGO638" s="6"/>
      <c r="DGP638" s="6"/>
      <c r="DGQ638" s="6"/>
      <c r="DGR638" s="6"/>
      <c r="DGS638" s="6"/>
      <c r="DGT638" s="6"/>
      <c r="DGU638" s="6"/>
      <c r="DGV638" s="6"/>
      <c r="DGW638" s="6"/>
      <c r="DGX638" s="6"/>
      <c r="DGY638" s="6"/>
      <c r="DGZ638" s="6"/>
      <c r="DHA638" s="6"/>
      <c r="DHB638" s="6"/>
      <c r="DHC638" s="6"/>
      <c r="DHD638" s="6"/>
      <c r="DHE638" s="6"/>
      <c r="DHF638" s="6"/>
      <c r="DHG638" s="6"/>
      <c r="DHH638" s="6"/>
      <c r="DHI638" s="6"/>
      <c r="DHJ638" s="6"/>
      <c r="DHK638" s="6"/>
      <c r="DHL638" s="6"/>
      <c r="DHM638" s="6"/>
      <c r="DHN638" s="6"/>
      <c r="DHO638" s="6"/>
      <c r="DHP638" s="6"/>
      <c r="DHQ638" s="6"/>
      <c r="DHR638" s="6"/>
      <c r="DHS638" s="6"/>
      <c r="DHT638" s="6"/>
      <c r="DHU638" s="6"/>
      <c r="DHV638" s="6"/>
      <c r="DHW638" s="6"/>
      <c r="DHX638" s="6"/>
      <c r="DHY638" s="6"/>
      <c r="DHZ638" s="6"/>
      <c r="DIA638" s="6"/>
      <c r="DIB638" s="6"/>
      <c r="DIC638" s="6"/>
      <c r="DID638" s="6"/>
      <c r="DIE638" s="6"/>
      <c r="DIF638" s="6"/>
      <c r="DIG638" s="6"/>
      <c r="DIH638" s="6"/>
      <c r="DII638" s="6"/>
      <c r="DIJ638" s="6"/>
      <c r="DIK638" s="6"/>
      <c r="DIL638" s="6"/>
      <c r="DIM638" s="6"/>
      <c r="DIN638" s="6"/>
      <c r="DIO638" s="6"/>
      <c r="DIP638" s="6"/>
      <c r="DIQ638" s="6"/>
      <c r="DIR638" s="6"/>
      <c r="DIS638" s="6"/>
      <c r="DIT638" s="6"/>
      <c r="DIU638" s="6"/>
      <c r="DIV638" s="6"/>
      <c r="DIW638" s="6"/>
      <c r="DIX638" s="6"/>
      <c r="DIY638" s="6"/>
      <c r="DIZ638" s="6"/>
      <c r="DJA638" s="6"/>
      <c r="DJB638" s="6"/>
      <c r="DJC638" s="6"/>
      <c r="DJD638" s="6"/>
      <c r="DJE638" s="6"/>
      <c r="DJF638" s="6"/>
      <c r="DJG638" s="6"/>
      <c r="DJH638" s="6"/>
      <c r="DJI638" s="6"/>
      <c r="DJJ638" s="6"/>
      <c r="DJK638" s="6"/>
      <c r="DJL638" s="6"/>
      <c r="DJM638" s="6"/>
      <c r="DJN638" s="6"/>
      <c r="DJO638" s="6"/>
      <c r="DJP638" s="6"/>
      <c r="DJQ638" s="6"/>
      <c r="DJR638" s="6"/>
      <c r="DJS638" s="6"/>
      <c r="DJT638" s="6"/>
      <c r="DJU638" s="6"/>
      <c r="DJV638" s="6"/>
      <c r="DJW638" s="6"/>
      <c r="DJX638" s="6"/>
      <c r="DJY638" s="6"/>
      <c r="DJZ638" s="6"/>
      <c r="DKA638" s="6"/>
      <c r="DKB638" s="6"/>
      <c r="DKC638" s="6"/>
      <c r="DKD638" s="6"/>
      <c r="DKE638" s="6"/>
      <c r="DKF638" s="6"/>
      <c r="DKG638" s="6"/>
      <c r="DKH638" s="6"/>
      <c r="DKI638" s="6"/>
      <c r="DKJ638" s="6"/>
      <c r="DKK638" s="6"/>
      <c r="DKL638" s="6"/>
      <c r="DKM638" s="6"/>
      <c r="DKN638" s="6"/>
      <c r="DKO638" s="6"/>
      <c r="DKP638" s="6"/>
      <c r="DKQ638" s="6"/>
      <c r="DKR638" s="6"/>
      <c r="DKS638" s="6"/>
      <c r="DKT638" s="6"/>
      <c r="DKU638" s="6"/>
      <c r="DKV638" s="6"/>
      <c r="DKW638" s="6"/>
      <c r="DKX638" s="6"/>
      <c r="DKY638" s="6"/>
      <c r="DKZ638" s="6"/>
      <c r="DLA638" s="6"/>
      <c r="DLB638" s="6"/>
      <c r="DLC638" s="6"/>
      <c r="DLD638" s="6"/>
      <c r="DLE638" s="6"/>
      <c r="DLF638" s="6"/>
      <c r="DLG638" s="6"/>
      <c r="DLH638" s="6"/>
      <c r="DLI638" s="6"/>
      <c r="DLJ638" s="6"/>
      <c r="DLK638" s="6"/>
      <c r="DLL638" s="6"/>
      <c r="DLM638" s="6"/>
      <c r="DLN638" s="6"/>
      <c r="DLO638" s="6"/>
      <c r="DLP638" s="6"/>
      <c r="DLQ638" s="6"/>
      <c r="DLR638" s="6"/>
      <c r="DLS638" s="6"/>
      <c r="DLT638" s="6"/>
      <c r="DLU638" s="6"/>
      <c r="DLV638" s="6"/>
      <c r="DLW638" s="6"/>
      <c r="DLX638" s="6"/>
      <c r="DLY638" s="6"/>
      <c r="DLZ638" s="6"/>
      <c r="DMA638" s="6"/>
      <c r="DMB638" s="6"/>
      <c r="DMC638" s="6"/>
      <c r="DMD638" s="6"/>
      <c r="DME638" s="6"/>
      <c r="DMF638" s="6"/>
      <c r="DMG638" s="6"/>
      <c r="DMH638" s="6"/>
      <c r="DMI638" s="6"/>
      <c r="DMJ638" s="6"/>
      <c r="DMK638" s="6"/>
      <c r="DML638" s="6"/>
      <c r="DMM638" s="6"/>
      <c r="DMN638" s="6"/>
      <c r="DMO638" s="6"/>
      <c r="DMP638" s="6"/>
      <c r="DMQ638" s="6"/>
      <c r="DMR638" s="6"/>
      <c r="DMS638" s="6"/>
      <c r="DMT638" s="6"/>
      <c r="DMU638" s="6"/>
      <c r="DMV638" s="6"/>
      <c r="DMW638" s="6"/>
      <c r="DMX638" s="6"/>
      <c r="DMY638" s="6"/>
      <c r="DMZ638" s="6"/>
      <c r="DNA638" s="6"/>
      <c r="DNB638" s="6"/>
      <c r="DNC638" s="6"/>
      <c r="DND638" s="6"/>
      <c r="DNE638" s="6"/>
      <c r="DNF638" s="6"/>
      <c r="DNG638" s="6"/>
      <c r="DNH638" s="6"/>
      <c r="DNI638" s="6"/>
      <c r="DNJ638" s="6"/>
      <c r="DNK638" s="6"/>
      <c r="DNL638" s="6"/>
      <c r="DNM638" s="6"/>
      <c r="DNN638" s="6"/>
      <c r="DNO638" s="6"/>
      <c r="DNP638" s="6"/>
      <c r="DNQ638" s="6"/>
      <c r="DNR638" s="6"/>
      <c r="DNS638" s="6"/>
      <c r="DNT638" s="6"/>
      <c r="DNU638" s="6"/>
      <c r="DNV638" s="6"/>
      <c r="DNW638" s="6"/>
      <c r="DNX638" s="6"/>
      <c r="DNY638" s="6"/>
      <c r="DNZ638" s="6"/>
      <c r="DOA638" s="6"/>
      <c r="DOB638" s="6"/>
      <c r="DOC638" s="6"/>
      <c r="DOD638" s="6"/>
      <c r="DOE638" s="6"/>
      <c r="DOF638" s="6"/>
      <c r="DOG638" s="6"/>
      <c r="DOH638" s="6"/>
      <c r="DOI638" s="6"/>
      <c r="DOJ638" s="6"/>
      <c r="DOK638" s="6"/>
      <c r="DOL638" s="6"/>
      <c r="DOM638" s="6"/>
      <c r="DON638" s="6"/>
      <c r="DOO638" s="6"/>
      <c r="DOP638" s="6"/>
      <c r="DOQ638" s="6"/>
      <c r="DOR638" s="6"/>
      <c r="DOS638" s="6"/>
      <c r="DOT638" s="6"/>
      <c r="DOU638" s="6"/>
      <c r="DOV638" s="6"/>
      <c r="DOW638" s="6"/>
      <c r="DOX638" s="6"/>
      <c r="DOY638" s="6"/>
      <c r="DOZ638" s="6"/>
      <c r="DPA638" s="6"/>
      <c r="DPB638" s="6"/>
      <c r="DPC638" s="6"/>
      <c r="DPD638" s="6"/>
      <c r="DPE638" s="6"/>
      <c r="DPF638" s="6"/>
      <c r="DPG638" s="6"/>
      <c r="DPH638" s="6"/>
      <c r="DPI638" s="6"/>
      <c r="DPJ638" s="6"/>
      <c r="DPK638" s="6"/>
      <c r="DPL638" s="6"/>
      <c r="DPM638" s="6"/>
      <c r="DPN638" s="6"/>
      <c r="DPO638" s="6"/>
      <c r="DPP638" s="6"/>
      <c r="DPQ638" s="6"/>
      <c r="DPR638" s="6"/>
      <c r="DPS638" s="6"/>
      <c r="DPT638" s="6"/>
      <c r="DPU638" s="6"/>
      <c r="DPV638" s="6"/>
      <c r="DPW638" s="6"/>
      <c r="DPX638" s="6"/>
      <c r="DPY638" s="6"/>
      <c r="DPZ638" s="6"/>
      <c r="DQA638" s="6"/>
      <c r="DQB638" s="6"/>
      <c r="DQC638" s="6"/>
      <c r="DQD638" s="6"/>
      <c r="DQE638" s="6"/>
      <c r="DQF638" s="6"/>
      <c r="DQG638" s="6"/>
      <c r="DQH638" s="6"/>
      <c r="DQI638" s="6"/>
      <c r="DQJ638" s="6"/>
      <c r="DQK638" s="6"/>
      <c r="DQL638" s="6"/>
      <c r="DQM638" s="6"/>
      <c r="DQN638" s="6"/>
      <c r="DQO638" s="6"/>
      <c r="DQP638" s="6"/>
      <c r="DQQ638" s="6"/>
      <c r="DQR638" s="6"/>
      <c r="DQS638" s="6"/>
      <c r="DQT638" s="6"/>
      <c r="DQU638" s="6"/>
      <c r="DQV638" s="6"/>
      <c r="DQW638" s="6"/>
      <c r="DQX638" s="6"/>
      <c r="DQY638" s="6"/>
      <c r="DQZ638" s="6"/>
      <c r="DRA638" s="6"/>
      <c r="DRB638" s="6"/>
      <c r="DRC638" s="6"/>
      <c r="DRD638" s="6"/>
      <c r="DRE638" s="6"/>
      <c r="DRF638" s="6"/>
      <c r="DRG638" s="6"/>
      <c r="DRH638" s="6"/>
      <c r="DRI638" s="6"/>
      <c r="DRJ638" s="6"/>
      <c r="DRK638" s="6"/>
      <c r="DRL638" s="6"/>
      <c r="DRM638" s="6"/>
      <c r="DRN638" s="6"/>
      <c r="DRO638" s="6"/>
      <c r="DRP638" s="6"/>
      <c r="DRQ638" s="6"/>
      <c r="DRR638" s="6"/>
      <c r="DRS638" s="6"/>
      <c r="DRT638" s="6"/>
      <c r="DRU638" s="6"/>
      <c r="DRV638" s="6"/>
      <c r="DRW638" s="6"/>
      <c r="DRX638" s="6"/>
      <c r="DRY638" s="6"/>
      <c r="DRZ638" s="6"/>
      <c r="DSA638" s="6"/>
      <c r="DSB638" s="6"/>
      <c r="DSC638" s="6"/>
      <c r="DSD638" s="6"/>
      <c r="DSE638" s="6"/>
      <c r="DSF638" s="6"/>
      <c r="DSG638" s="6"/>
      <c r="DSH638" s="6"/>
      <c r="DSI638" s="6"/>
      <c r="DSJ638" s="6"/>
      <c r="DSK638" s="6"/>
      <c r="DSL638" s="6"/>
      <c r="DSM638" s="6"/>
      <c r="DSN638" s="6"/>
      <c r="DSO638" s="6"/>
      <c r="DSP638" s="6"/>
      <c r="DSQ638" s="6"/>
      <c r="DSR638" s="6"/>
      <c r="DSS638" s="6"/>
      <c r="DST638" s="6"/>
      <c r="DSU638" s="6"/>
      <c r="DSV638" s="6"/>
      <c r="DSW638" s="6"/>
      <c r="DSX638" s="6"/>
      <c r="DSY638" s="6"/>
      <c r="DSZ638" s="6"/>
      <c r="DTA638" s="6"/>
      <c r="DTB638" s="6"/>
      <c r="DTC638" s="6"/>
      <c r="DTD638" s="6"/>
      <c r="DTE638" s="6"/>
      <c r="DTF638" s="6"/>
      <c r="DTG638" s="6"/>
      <c r="DTH638" s="6"/>
      <c r="DTI638" s="6"/>
      <c r="DTJ638" s="6"/>
      <c r="DTK638" s="6"/>
      <c r="DTL638" s="6"/>
      <c r="DTM638" s="6"/>
      <c r="DTN638" s="6"/>
      <c r="DTO638" s="6"/>
      <c r="DTP638" s="6"/>
      <c r="DTQ638" s="6"/>
      <c r="DTR638" s="6"/>
      <c r="DTS638" s="6"/>
      <c r="DTT638" s="6"/>
      <c r="DTU638" s="6"/>
      <c r="DTV638" s="6"/>
      <c r="DTW638" s="6"/>
      <c r="DTX638" s="6"/>
      <c r="DTY638" s="6"/>
      <c r="DTZ638" s="6"/>
      <c r="DUA638" s="6"/>
      <c r="DUB638" s="6"/>
      <c r="DUC638" s="6"/>
      <c r="DUD638" s="6"/>
      <c r="DUE638" s="6"/>
      <c r="DUF638" s="6"/>
      <c r="DUG638" s="6"/>
      <c r="DUH638" s="6"/>
      <c r="DUI638" s="6"/>
      <c r="DUJ638" s="6"/>
      <c r="DUK638" s="6"/>
      <c r="DUL638" s="6"/>
      <c r="DUM638" s="6"/>
      <c r="DUN638" s="6"/>
      <c r="DUO638" s="6"/>
      <c r="DUP638" s="6"/>
      <c r="DUQ638" s="6"/>
      <c r="DUR638" s="6"/>
      <c r="DUS638" s="6"/>
      <c r="DUT638" s="6"/>
      <c r="DUU638" s="6"/>
      <c r="DUV638" s="6"/>
      <c r="DUW638" s="6"/>
      <c r="DUX638" s="6"/>
      <c r="DUY638" s="6"/>
      <c r="DUZ638" s="6"/>
      <c r="DVA638" s="6"/>
      <c r="DVB638" s="6"/>
      <c r="DVC638" s="6"/>
      <c r="DVD638" s="6"/>
      <c r="DVE638" s="6"/>
      <c r="DVF638" s="6"/>
      <c r="DVG638" s="6"/>
      <c r="DVH638" s="6"/>
      <c r="DVI638" s="6"/>
      <c r="DVJ638" s="6"/>
      <c r="DVK638" s="6"/>
      <c r="DVL638" s="6"/>
      <c r="DVM638" s="6"/>
      <c r="DVN638" s="6"/>
      <c r="DVO638" s="6"/>
      <c r="DVP638" s="6"/>
      <c r="DVQ638" s="6"/>
      <c r="DVR638" s="6"/>
      <c r="DVS638" s="6"/>
      <c r="DVT638" s="6"/>
      <c r="DVU638" s="6"/>
      <c r="DVV638" s="6"/>
      <c r="DVW638" s="6"/>
      <c r="DVX638" s="6"/>
      <c r="DVY638" s="6"/>
      <c r="DVZ638" s="6"/>
      <c r="DWA638" s="6"/>
      <c r="DWB638" s="6"/>
      <c r="DWC638" s="6"/>
      <c r="DWD638" s="6"/>
      <c r="DWE638" s="6"/>
      <c r="DWF638" s="6"/>
      <c r="DWG638" s="6"/>
      <c r="DWH638" s="6"/>
      <c r="DWI638" s="6"/>
      <c r="DWJ638" s="6"/>
      <c r="DWK638" s="6"/>
      <c r="DWL638" s="6"/>
      <c r="DWM638" s="6"/>
      <c r="DWN638" s="6"/>
      <c r="DWO638" s="6"/>
      <c r="DWP638" s="6"/>
      <c r="DWQ638" s="6"/>
      <c r="DWR638" s="6"/>
      <c r="DWS638" s="6"/>
      <c r="DWT638" s="6"/>
      <c r="DWU638" s="6"/>
      <c r="DWV638" s="6"/>
      <c r="DWW638" s="6"/>
      <c r="DWX638" s="6"/>
      <c r="DWY638" s="6"/>
      <c r="DWZ638" s="6"/>
      <c r="DXA638" s="6"/>
      <c r="DXB638" s="6"/>
      <c r="DXC638" s="6"/>
      <c r="DXD638" s="6"/>
      <c r="DXE638" s="6"/>
      <c r="DXF638" s="6"/>
      <c r="DXG638" s="6"/>
      <c r="DXH638" s="6"/>
      <c r="DXI638" s="6"/>
      <c r="DXJ638" s="6"/>
      <c r="DXK638" s="6"/>
      <c r="DXL638" s="6"/>
      <c r="DXM638" s="6"/>
      <c r="DXN638" s="6"/>
      <c r="DXO638" s="6"/>
      <c r="DXP638" s="6"/>
      <c r="DXQ638" s="6"/>
      <c r="DXR638" s="6"/>
      <c r="DXS638" s="6"/>
      <c r="DXT638" s="6"/>
      <c r="DXU638" s="6"/>
      <c r="DXV638" s="6"/>
      <c r="DXW638" s="6"/>
      <c r="DXX638" s="6"/>
      <c r="DXY638" s="6"/>
      <c r="DXZ638" s="6"/>
      <c r="DYA638" s="6"/>
      <c r="DYB638" s="6"/>
      <c r="DYC638" s="6"/>
      <c r="DYD638" s="6"/>
      <c r="DYE638" s="6"/>
      <c r="DYF638" s="6"/>
      <c r="DYG638" s="6"/>
      <c r="DYH638" s="6"/>
      <c r="DYI638" s="6"/>
      <c r="DYJ638" s="6"/>
      <c r="DYK638" s="6"/>
      <c r="DYL638" s="6"/>
      <c r="DYM638" s="6"/>
      <c r="DYN638" s="6"/>
      <c r="DYO638" s="6"/>
      <c r="DYP638" s="6"/>
      <c r="DYQ638" s="6"/>
      <c r="DYR638" s="6"/>
      <c r="DYS638" s="6"/>
      <c r="DYT638" s="6"/>
      <c r="DYU638" s="6"/>
      <c r="DYV638" s="6"/>
      <c r="DYW638" s="6"/>
      <c r="DYX638" s="6"/>
      <c r="DYY638" s="6"/>
      <c r="DYZ638" s="6"/>
      <c r="DZA638" s="6"/>
      <c r="DZB638" s="6"/>
      <c r="DZC638" s="6"/>
      <c r="DZD638" s="6"/>
      <c r="DZE638" s="6"/>
      <c r="DZF638" s="6"/>
      <c r="DZG638" s="6"/>
      <c r="DZH638" s="6"/>
      <c r="DZI638" s="6"/>
      <c r="DZJ638" s="6"/>
      <c r="DZK638" s="6"/>
      <c r="DZL638" s="6"/>
      <c r="DZM638" s="6"/>
      <c r="DZN638" s="6"/>
      <c r="DZO638" s="6"/>
      <c r="DZP638" s="6"/>
      <c r="DZQ638" s="6"/>
      <c r="DZR638" s="6"/>
      <c r="DZS638" s="6"/>
      <c r="DZT638" s="6"/>
      <c r="DZU638" s="6"/>
      <c r="DZV638" s="6"/>
      <c r="DZW638" s="6"/>
      <c r="DZX638" s="6"/>
      <c r="DZY638" s="6"/>
      <c r="DZZ638" s="6"/>
      <c r="EAA638" s="6"/>
      <c r="EAB638" s="6"/>
      <c r="EAC638" s="6"/>
      <c r="EAD638" s="6"/>
      <c r="EAE638" s="6"/>
      <c r="EAF638" s="6"/>
      <c r="EAG638" s="6"/>
      <c r="EAH638" s="6"/>
      <c r="EAI638" s="6"/>
      <c r="EAJ638" s="6"/>
      <c r="EAK638" s="6"/>
      <c r="EAL638" s="6"/>
      <c r="EAM638" s="6"/>
      <c r="EAN638" s="6"/>
      <c r="EAO638" s="6"/>
      <c r="EAP638" s="6"/>
      <c r="EAQ638" s="6"/>
      <c r="EAR638" s="6"/>
      <c r="EAS638" s="6"/>
      <c r="EAT638" s="6"/>
      <c r="EAU638" s="6"/>
      <c r="EAV638" s="6"/>
      <c r="EAW638" s="6"/>
      <c r="EAX638" s="6"/>
      <c r="EAY638" s="6"/>
      <c r="EAZ638" s="6"/>
      <c r="EBA638" s="6"/>
      <c r="EBB638" s="6"/>
      <c r="EBC638" s="6"/>
      <c r="EBD638" s="6"/>
      <c r="EBE638" s="6"/>
      <c r="EBF638" s="6"/>
      <c r="EBG638" s="6"/>
      <c r="EBH638" s="6"/>
      <c r="EBI638" s="6"/>
      <c r="EBJ638" s="6"/>
      <c r="EBK638" s="6"/>
      <c r="EBL638" s="6"/>
      <c r="EBM638" s="6"/>
      <c r="EBN638" s="6"/>
      <c r="EBO638" s="6"/>
      <c r="EBP638" s="6"/>
      <c r="EBQ638" s="6"/>
      <c r="EBR638" s="6"/>
      <c r="EBS638" s="6"/>
      <c r="EBT638" s="6"/>
      <c r="EBU638" s="6"/>
      <c r="EBV638" s="6"/>
      <c r="EBW638" s="6"/>
      <c r="EBX638" s="6"/>
      <c r="EBY638" s="6"/>
      <c r="EBZ638" s="6"/>
      <c r="ECA638" s="6"/>
      <c r="ECB638" s="6"/>
      <c r="ECC638" s="6"/>
      <c r="ECD638" s="6"/>
      <c r="ECE638" s="6"/>
      <c r="ECF638" s="6"/>
      <c r="ECG638" s="6"/>
      <c r="ECH638" s="6"/>
      <c r="ECI638" s="6"/>
      <c r="ECJ638" s="6"/>
      <c r="ECK638" s="6"/>
      <c r="ECL638" s="6"/>
      <c r="ECM638" s="6"/>
      <c r="ECN638" s="6"/>
      <c r="ECO638" s="6"/>
      <c r="ECP638" s="6"/>
      <c r="ECQ638" s="6"/>
      <c r="ECR638" s="6"/>
      <c r="ECS638" s="6"/>
      <c r="ECT638" s="6"/>
      <c r="ECU638" s="6"/>
      <c r="ECV638" s="6"/>
      <c r="ECW638" s="6"/>
      <c r="ECX638" s="6"/>
      <c r="ECY638" s="6"/>
      <c r="ECZ638" s="6"/>
      <c r="EDA638" s="6"/>
      <c r="EDB638" s="6"/>
      <c r="EDC638" s="6"/>
      <c r="EDD638" s="6"/>
      <c r="EDE638" s="6"/>
      <c r="EDF638" s="6"/>
      <c r="EDG638" s="6"/>
      <c r="EDH638" s="6"/>
      <c r="EDI638" s="6"/>
      <c r="EDJ638" s="6"/>
      <c r="EDK638" s="6"/>
      <c r="EDL638" s="6"/>
      <c r="EDM638" s="6"/>
      <c r="EDN638" s="6"/>
      <c r="EDO638" s="6"/>
      <c r="EDP638" s="6"/>
      <c r="EDQ638" s="6"/>
      <c r="EDR638" s="6"/>
      <c r="EDS638" s="6"/>
      <c r="EDT638" s="6"/>
      <c r="EDU638" s="6"/>
      <c r="EDV638" s="6"/>
      <c r="EDW638" s="6"/>
      <c r="EDX638" s="6"/>
      <c r="EDY638" s="6"/>
      <c r="EDZ638" s="6"/>
      <c r="EEA638" s="6"/>
      <c r="EEB638" s="6"/>
      <c r="EEC638" s="6"/>
      <c r="EED638" s="6"/>
      <c r="EEE638" s="6"/>
      <c r="EEF638" s="6"/>
      <c r="EEG638" s="6"/>
      <c r="EEH638" s="6"/>
      <c r="EEI638" s="6"/>
      <c r="EEJ638" s="6"/>
      <c r="EEK638" s="6"/>
      <c r="EEL638" s="6"/>
      <c r="EEM638" s="6"/>
      <c r="EEN638" s="6"/>
      <c r="EEO638" s="6"/>
      <c r="EEP638" s="6"/>
      <c r="EEQ638" s="6"/>
      <c r="EER638" s="6"/>
      <c r="EES638" s="6"/>
      <c r="EET638" s="6"/>
      <c r="EEU638" s="6"/>
      <c r="EEV638" s="6"/>
      <c r="EEW638" s="6"/>
      <c r="EEX638" s="6"/>
      <c r="EEY638" s="6"/>
      <c r="EEZ638" s="6"/>
      <c r="EFA638" s="6"/>
      <c r="EFB638" s="6"/>
      <c r="EFC638" s="6"/>
      <c r="EFD638" s="6"/>
      <c r="EFE638" s="6"/>
      <c r="EFF638" s="6"/>
      <c r="EFG638" s="6"/>
      <c r="EFH638" s="6"/>
      <c r="EFI638" s="6"/>
      <c r="EFJ638" s="6"/>
      <c r="EFK638" s="6"/>
      <c r="EFL638" s="6"/>
      <c r="EFM638" s="6"/>
      <c r="EFN638" s="6"/>
      <c r="EFO638" s="6"/>
      <c r="EFP638" s="6"/>
      <c r="EFQ638" s="6"/>
      <c r="EFR638" s="6"/>
      <c r="EFS638" s="6"/>
      <c r="EFT638" s="6"/>
      <c r="EFU638" s="6"/>
      <c r="EFV638" s="6"/>
      <c r="EFW638" s="6"/>
      <c r="EFX638" s="6"/>
      <c r="EFY638" s="6"/>
      <c r="EFZ638" s="6"/>
      <c r="EGA638" s="6"/>
      <c r="EGB638" s="6"/>
      <c r="EGC638" s="6"/>
      <c r="EGD638" s="6"/>
      <c r="EGE638" s="6"/>
      <c r="EGF638" s="6"/>
      <c r="EGG638" s="6"/>
      <c r="EGH638" s="6"/>
      <c r="EGI638" s="6"/>
      <c r="EGJ638" s="6"/>
      <c r="EGK638" s="6"/>
      <c r="EGL638" s="6"/>
      <c r="EGM638" s="6"/>
      <c r="EGN638" s="6"/>
      <c r="EGO638" s="6"/>
      <c r="EGP638" s="6"/>
      <c r="EGQ638" s="6"/>
      <c r="EGR638" s="6"/>
      <c r="EGS638" s="6"/>
      <c r="EGT638" s="6"/>
      <c r="EGU638" s="6"/>
      <c r="EGV638" s="6"/>
      <c r="EGW638" s="6"/>
      <c r="EGX638" s="6"/>
      <c r="EGY638" s="6"/>
      <c r="EGZ638" s="6"/>
      <c r="EHA638" s="6"/>
      <c r="EHB638" s="6"/>
      <c r="EHC638" s="6"/>
      <c r="EHD638" s="6"/>
      <c r="EHE638" s="6"/>
      <c r="EHF638" s="6"/>
      <c r="EHG638" s="6"/>
      <c r="EHH638" s="6"/>
      <c r="EHI638" s="6"/>
      <c r="EHJ638" s="6"/>
      <c r="EHK638" s="6"/>
      <c r="EHL638" s="6"/>
      <c r="EHM638" s="6"/>
      <c r="EHN638" s="6"/>
      <c r="EHO638" s="6"/>
      <c r="EHP638" s="6"/>
      <c r="EHQ638" s="6"/>
      <c r="EHR638" s="6"/>
      <c r="EHS638" s="6"/>
      <c r="EHT638" s="6"/>
      <c r="EHU638" s="6"/>
      <c r="EHV638" s="6"/>
      <c r="EHW638" s="6"/>
      <c r="EHX638" s="6"/>
      <c r="EHY638" s="6"/>
      <c r="EHZ638" s="6"/>
      <c r="EIA638" s="6"/>
      <c r="EIB638" s="6"/>
      <c r="EIC638" s="6"/>
      <c r="EID638" s="6"/>
      <c r="EIE638" s="6"/>
      <c r="EIF638" s="6"/>
      <c r="EIG638" s="6"/>
      <c r="EIH638" s="6"/>
      <c r="EII638" s="6"/>
      <c r="EIJ638" s="6"/>
      <c r="EIK638" s="6"/>
      <c r="EIL638" s="6"/>
      <c r="EIM638" s="6"/>
      <c r="EIN638" s="6"/>
      <c r="EIO638" s="6"/>
      <c r="EIP638" s="6"/>
      <c r="EIQ638" s="6"/>
      <c r="EIR638" s="6"/>
      <c r="EIS638" s="6"/>
      <c r="EIT638" s="6"/>
      <c r="EIU638" s="6"/>
      <c r="EIV638" s="6"/>
      <c r="EIW638" s="6"/>
      <c r="EIX638" s="6"/>
      <c r="EIY638" s="6"/>
      <c r="EIZ638" s="6"/>
      <c r="EJA638" s="6"/>
      <c r="EJB638" s="6"/>
      <c r="EJC638" s="6"/>
      <c r="EJD638" s="6"/>
      <c r="EJE638" s="6"/>
      <c r="EJF638" s="6"/>
      <c r="EJG638" s="6"/>
      <c r="EJH638" s="6"/>
      <c r="EJI638" s="6"/>
      <c r="EJJ638" s="6"/>
      <c r="EJK638" s="6"/>
      <c r="EJL638" s="6"/>
      <c r="EJM638" s="6"/>
      <c r="EJN638" s="6"/>
      <c r="EJO638" s="6"/>
      <c r="EJP638" s="6"/>
      <c r="EJQ638" s="6"/>
      <c r="EJR638" s="6"/>
      <c r="EJS638" s="6"/>
      <c r="EJT638" s="6"/>
      <c r="EJU638" s="6"/>
      <c r="EJV638" s="6"/>
      <c r="EJW638" s="6"/>
      <c r="EJX638" s="6"/>
      <c r="EJY638" s="6"/>
      <c r="EJZ638" s="6"/>
      <c r="EKA638" s="6"/>
      <c r="EKB638" s="6"/>
      <c r="EKC638" s="6"/>
      <c r="EKD638" s="6"/>
      <c r="EKE638" s="6"/>
      <c r="EKF638" s="6"/>
      <c r="EKG638" s="6"/>
      <c r="EKH638" s="6"/>
      <c r="EKI638" s="6"/>
      <c r="EKJ638" s="6"/>
      <c r="EKK638" s="6"/>
      <c r="EKL638" s="6"/>
      <c r="EKM638" s="6"/>
      <c r="EKN638" s="6"/>
      <c r="EKO638" s="6"/>
      <c r="EKP638" s="6"/>
      <c r="EKQ638" s="6"/>
      <c r="EKR638" s="6"/>
      <c r="EKS638" s="6"/>
      <c r="EKT638" s="6"/>
      <c r="EKU638" s="6"/>
      <c r="EKV638" s="6"/>
      <c r="EKW638" s="6"/>
      <c r="EKX638" s="6"/>
      <c r="EKY638" s="6"/>
      <c r="EKZ638" s="6"/>
      <c r="ELA638" s="6"/>
      <c r="ELB638" s="6"/>
      <c r="ELC638" s="6"/>
      <c r="ELD638" s="6"/>
      <c r="ELE638" s="6"/>
      <c r="ELF638" s="6"/>
      <c r="ELG638" s="6"/>
      <c r="ELH638" s="6"/>
      <c r="ELI638" s="6"/>
      <c r="ELJ638" s="6"/>
      <c r="ELK638" s="6"/>
      <c r="ELL638" s="6"/>
      <c r="ELM638" s="6"/>
      <c r="ELN638" s="6"/>
      <c r="ELO638" s="6"/>
      <c r="ELP638" s="6"/>
      <c r="ELQ638" s="6"/>
      <c r="ELR638" s="6"/>
      <c r="ELS638" s="6"/>
      <c r="ELT638" s="6"/>
      <c r="ELU638" s="6"/>
      <c r="ELV638" s="6"/>
      <c r="ELW638" s="6"/>
      <c r="ELX638" s="6"/>
      <c r="ELY638" s="6"/>
      <c r="ELZ638" s="6"/>
      <c r="EMA638" s="6"/>
      <c r="EMB638" s="6"/>
      <c r="EMC638" s="6"/>
      <c r="EMD638" s="6"/>
      <c r="EME638" s="6"/>
      <c r="EMF638" s="6"/>
      <c r="EMG638" s="6"/>
      <c r="EMH638" s="6"/>
      <c r="EMI638" s="6"/>
      <c r="EMJ638" s="6"/>
      <c r="EMK638" s="6"/>
      <c r="EML638" s="6"/>
      <c r="EMM638" s="6"/>
      <c r="EMN638" s="6"/>
      <c r="EMO638" s="6"/>
      <c r="EMP638" s="6"/>
      <c r="EMQ638" s="6"/>
      <c r="EMR638" s="6"/>
      <c r="EMS638" s="6"/>
      <c r="EMT638" s="6"/>
      <c r="EMU638" s="6"/>
      <c r="EMV638" s="6"/>
      <c r="EMW638" s="6"/>
      <c r="EMX638" s="6"/>
      <c r="EMY638" s="6"/>
      <c r="EMZ638" s="6"/>
      <c r="ENA638" s="6"/>
      <c r="ENB638" s="6"/>
      <c r="ENC638" s="6"/>
      <c r="END638" s="6"/>
      <c r="ENE638" s="6"/>
      <c r="ENF638" s="6"/>
      <c r="ENG638" s="6"/>
      <c r="ENH638" s="6"/>
      <c r="ENI638" s="6"/>
      <c r="ENJ638" s="6"/>
      <c r="ENK638" s="6"/>
      <c r="ENL638" s="6"/>
      <c r="ENM638" s="6"/>
      <c r="ENN638" s="6"/>
      <c r="ENO638" s="6"/>
      <c r="ENP638" s="6"/>
      <c r="ENQ638" s="6"/>
      <c r="ENR638" s="6"/>
      <c r="ENS638" s="6"/>
      <c r="ENT638" s="6"/>
      <c r="ENU638" s="6"/>
      <c r="ENV638" s="6"/>
      <c r="ENW638" s="6"/>
      <c r="ENX638" s="6"/>
      <c r="ENY638" s="6"/>
      <c r="ENZ638" s="6"/>
      <c r="EOA638" s="6"/>
      <c r="EOB638" s="6"/>
      <c r="EOC638" s="6"/>
      <c r="EOD638" s="6"/>
      <c r="EOE638" s="6"/>
      <c r="EOF638" s="6"/>
      <c r="EOG638" s="6"/>
      <c r="EOH638" s="6"/>
      <c r="EOI638" s="6"/>
      <c r="EOJ638" s="6"/>
      <c r="EOK638" s="6"/>
      <c r="EOL638" s="6"/>
      <c r="EOM638" s="6"/>
      <c r="EON638" s="6"/>
      <c r="EOO638" s="6"/>
      <c r="EOP638" s="6"/>
      <c r="EOQ638" s="6"/>
      <c r="EOR638" s="6"/>
      <c r="EOS638" s="6"/>
      <c r="EOT638" s="6"/>
      <c r="EOU638" s="6"/>
      <c r="EOV638" s="6"/>
      <c r="EOW638" s="6"/>
      <c r="EOX638" s="6"/>
      <c r="EOY638" s="6"/>
      <c r="EOZ638" s="6"/>
      <c r="EPA638" s="6"/>
      <c r="EPB638" s="6"/>
      <c r="EPC638" s="6"/>
      <c r="EPD638" s="6"/>
      <c r="EPE638" s="6"/>
      <c r="EPF638" s="6"/>
      <c r="EPG638" s="6"/>
      <c r="EPH638" s="6"/>
      <c r="EPI638" s="6"/>
      <c r="EPJ638" s="6"/>
      <c r="EPK638" s="6"/>
      <c r="EPL638" s="6"/>
      <c r="EPM638" s="6"/>
      <c r="EPN638" s="6"/>
      <c r="EPO638" s="6"/>
      <c r="EPP638" s="6"/>
      <c r="EPQ638" s="6"/>
      <c r="EPR638" s="6"/>
      <c r="EPS638" s="6"/>
      <c r="EPT638" s="6"/>
      <c r="EPU638" s="6"/>
      <c r="EPV638" s="6"/>
      <c r="EPW638" s="6"/>
      <c r="EPX638" s="6"/>
      <c r="EPY638" s="6"/>
      <c r="EPZ638" s="6"/>
      <c r="EQA638" s="6"/>
      <c r="EQB638" s="6"/>
      <c r="EQC638" s="6"/>
      <c r="EQD638" s="6"/>
      <c r="EQE638" s="6"/>
      <c r="EQF638" s="6"/>
      <c r="EQG638" s="6"/>
      <c r="EQH638" s="6"/>
      <c r="EQI638" s="6"/>
      <c r="EQJ638" s="6"/>
      <c r="EQK638" s="6"/>
      <c r="EQL638" s="6"/>
      <c r="EQM638" s="6"/>
      <c r="EQN638" s="6"/>
      <c r="EQO638" s="6"/>
      <c r="EQP638" s="6"/>
      <c r="EQQ638" s="6"/>
      <c r="EQR638" s="6"/>
      <c r="EQS638" s="6"/>
      <c r="EQT638" s="6"/>
      <c r="EQU638" s="6"/>
      <c r="EQV638" s="6"/>
      <c r="EQW638" s="6"/>
      <c r="EQX638" s="6"/>
      <c r="EQY638" s="6"/>
      <c r="EQZ638" s="6"/>
      <c r="ERA638" s="6"/>
      <c r="ERB638" s="6"/>
      <c r="ERC638" s="6"/>
      <c r="ERD638" s="6"/>
      <c r="ERE638" s="6"/>
      <c r="ERF638" s="6"/>
      <c r="ERG638" s="6"/>
      <c r="ERH638" s="6"/>
      <c r="ERI638" s="6"/>
      <c r="ERJ638" s="6"/>
      <c r="ERK638" s="6"/>
      <c r="ERL638" s="6"/>
      <c r="ERM638" s="6"/>
      <c r="ERN638" s="6"/>
      <c r="ERO638" s="6"/>
      <c r="ERP638" s="6"/>
      <c r="ERQ638" s="6"/>
      <c r="ERR638" s="6"/>
      <c r="ERS638" s="6"/>
      <c r="ERT638" s="6"/>
      <c r="ERU638" s="6"/>
      <c r="ERV638" s="6"/>
      <c r="ERW638" s="6"/>
      <c r="ERX638" s="6"/>
      <c r="ERY638" s="6"/>
      <c r="ERZ638" s="6"/>
      <c r="ESA638" s="6"/>
      <c r="ESB638" s="6"/>
      <c r="ESC638" s="6"/>
      <c r="ESD638" s="6"/>
      <c r="ESE638" s="6"/>
      <c r="ESF638" s="6"/>
      <c r="ESG638" s="6"/>
      <c r="ESH638" s="6"/>
      <c r="ESI638" s="6"/>
      <c r="ESJ638" s="6"/>
      <c r="ESK638" s="6"/>
      <c r="ESL638" s="6"/>
      <c r="ESM638" s="6"/>
      <c r="ESN638" s="6"/>
      <c r="ESO638" s="6"/>
      <c r="ESP638" s="6"/>
      <c r="ESQ638" s="6"/>
      <c r="ESR638" s="6"/>
      <c r="ESS638" s="6"/>
      <c r="EST638" s="6"/>
      <c r="ESU638" s="6"/>
      <c r="ESV638" s="6"/>
      <c r="ESW638" s="6"/>
      <c r="ESX638" s="6"/>
      <c r="ESY638" s="6"/>
      <c r="ESZ638" s="6"/>
      <c r="ETA638" s="6"/>
      <c r="ETB638" s="6"/>
      <c r="ETC638" s="6"/>
      <c r="ETD638" s="6"/>
      <c r="ETE638" s="6"/>
      <c r="ETF638" s="6"/>
      <c r="ETG638" s="6"/>
      <c r="ETH638" s="6"/>
      <c r="ETI638" s="6"/>
      <c r="ETJ638" s="6"/>
      <c r="ETK638" s="6"/>
      <c r="ETL638" s="6"/>
      <c r="ETM638" s="6"/>
      <c r="ETN638" s="6"/>
      <c r="ETO638" s="6"/>
      <c r="ETP638" s="6"/>
      <c r="ETQ638" s="6"/>
      <c r="ETR638" s="6"/>
      <c r="ETS638" s="6"/>
      <c r="ETT638" s="6"/>
      <c r="ETU638" s="6"/>
      <c r="ETV638" s="6"/>
      <c r="ETW638" s="6"/>
      <c r="ETX638" s="6"/>
      <c r="ETY638" s="6"/>
      <c r="ETZ638" s="6"/>
      <c r="EUA638" s="6"/>
      <c r="EUB638" s="6"/>
      <c r="EUC638" s="6"/>
      <c r="EUD638" s="6"/>
      <c r="EUE638" s="6"/>
      <c r="EUF638" s="6"/>
      <c r="EUG638" s="6"/>
      <c r="EUH638" s="6"/>
      <c r="EUI638" s="6"/>
      <c r="EUJ638" s="6"/>
      <c r="EUK638" s="6"/>
      <c r="EUL638" s="6"/>
      <c r="EUM638" s="6"/>
      <c r="EUN638" s="6"/>
      <c r="EUO638" s="6"/>
      <c r="EUP638" s="6"/>
      <c r="EUQ638" s="6"/>
      <c r="EUR638" s="6"/>
      <c r="EUS638" s="6"/>
      <c r="EUT638" s="6"/>
      <c r="EUU638" s="6"/>
      <c r="EUV638" s="6"/>
      <c r="EUW638" s="6"/>
      <c r="EUX638" s="6"/>
      <c r="EUY638" s="6"/>
      <c r="EUZ638" s="6"/>
      <c r="EVA638" s="6"/>
      <c r="EVB638" s="6"/>
      <c r="EVC638" s="6"/>
      <c r="EVD638" s="6"/>
      <c r="EVE638" s="6"/>
      <c r="EVF638" s="6"/>
      <c r="EVG638" s="6"/>
      <c r="EVH638" s="6"/>
      <c r="EVI638" s="6"/>
      <c r="EVJ638" s="6"/>
      <c r="EVK638" s="6"/>
      <c r="EVL638" s="6"/>
      <c r="EVM638" s="6"/>
      <c r="EVN638" s="6"/>
      <c r="EVO638" s="6"/>
      <c r="EVP638" s="6"/>
      <c r="EVQ638" s="6"/>
      <c r="EVR638" s="6"/>
      <c r="EVS638" s="6"/>
      <c r="EVT638" s="6"/>
      <c r="EVU638" s="6"/>
      <c r="EVV638" s="6"/>
      <c r="EVW638" s="6"/>
      <c r="EVX638" s="6"/>
      <c r="EVY638" s="6"/>
      <c r="EVZ638" s="6"/>
      <c r="EWA638" s="6"/>
      <c r="EWB638" s="6"/>
      <c r="EWC638" s="6"/>
      <c r="EWD638" s="6"/>
      <c r="EWE638" s="6"/>
      <c r="EWF638" s="6"/>
      <c r="EWG638" s="6"/>
      <c r="EWH638" s="6"/>
      <c r="EWI638" s="6"/>
      <c r="EWJ638" s="6"/>
      <c r="EWK638" s="6"/>
      <c r="EWL638" s="6"/>
      <c r="EWM638" s="6"/>
      <c r="EWN638" s="6"/>
      <c r="EWO638" s="6"/>
      <c r="EWP638" s="6"/>
      <c r="EWQ638" s="6"/>
      <c r="EWR638" s="6"/>
      <c r="EWS638" s="6"/>
      <c r="EWT638" s="6"/>
      <c r="EWU638" s="6"/>
      <c r="EWV638" s="6"/>
      <c r="EWW638" s="6"/>
      <c r="EWX638" s="6"/>
      <c r="EWY638" s="6"/>
      <c r="EWZ638" s="6"/>
      <c r="EXA638" s="6"/>
      <c r="EXB638" s="6"/>
      <c r="EXC638" s="6"/>
      <c r="EXD638" s="6"/>
      <c r="EXE638" s="6"/>
      <c r="EXF638" s="6"/>
      <c r="EXG638" s="6"/>
      <c r="EXH638" s="6"/>
      <c r="EXI638" s="6"/>
      <c r="EXJ638" s="6"/>
      <c r="EXK638" s="6"/>
      <c r="EXL638" s="6"/>
      <c r="EXM638" s="6"/>
      <c r="EXN638" s="6"/>
      <c r="EXO638" s="6"/>
      <c r="EXP638" s="6"/>
      <c r="EXQ638" s="6"/>
      <c r="EXR638" s="6"/>
      <c r="EXS638" s="6"/>
      <c r="EXT638" s="6"/>
      <c r="EXU638" s="6"/>
      <c r="EXV638" s="6"/>
      <c r="EXW638" s="6"/>
      <c r="EXX638" s="6"/>
      <c r="EXY638" s="6"/>
      <c r="EXZ638" s="6"/>
      <c r="EYA638" s="6"/>
      <c r="EYB638" s="6"/>
      <c r="EYC638" s="6"/>
      <c r="EYD638" s="6"/>
      <c r="EYE638" s="6"/>
      <c r="EYF638" s="6"/>
      <c r="EYG638" s="6"/>
      <c r="EYH638" s="6"/>
      <c r="EYI638" s="6"/>
      <c r="EYJ638" s="6"/>
      <c r="EYK638" s="6"/>
      <c r="EYL638" s="6"/>
      <c r="EYM638" s="6"/>
      <c r="EYN638" s="6"/>
      <c r="EYO638" s="6"/>
      <c r="EYP638" s="6"/>
      <c r="EYQ638" s="6"/>
      <c r="EYR638" s="6"/>
      <c r="EYS638" s="6"/>
      <c r="EYT638" s="6"/>
      <c r="EYU638" s="6"/>
      <c r="EYV638" s="6"/>
      <c r="EYW638" s="6"/>
      <c r="EYX638" s="6"/>
      <c r="EYY638" s="6"/>
      <c r="EYZ638" s="6"/>
      <c r="EZA638" s="6"/>
      <c r="EZB638" s="6"/>
      <c r="EZC638" s="6"/>
      <c r="EZD638" s="6"/>
      <c r="EZE638" s="6"/>
      <c r="EZF638" s="6"/>
      <c r="EZG638" s="6"/>
      <c r="EZH638" s="6"/>
      <c r="EZI638" s="6"/>
      <c r="EZJ638" s="6"/>
      <c r="EZK638" s="6"/>
      <c r="EZL638" s="6"/>
      <c r="EZM638" s="6"/>
      <c r="EZN638" s="6"/>
      <c r="EZO638" s="6"/>
      <c r="EZP638" s="6"/>
      <c r="EZQ638" s="6"/>
      <c r="EZR638" s="6"/>
      <c r="EZS638" s="6"/>
      <c r="EZT638" s="6"/>
      <c r="EZU638" s="6"/>
      <c r="EZV638" s="6"/>
      <c r="EZW638" s="6"/>
      <c r="EZX638" s="6"/>
      <c r="EZY638" s="6"/>
      <c r="EZZ638" s="6"/>
      <c r="FAA638" s="6"/>
      <c r="FAB638" s="6"/>
      <c r="FAC638" s="6"/>
      <c r="FAD638" s="6"/>
      <c r="FAE638" s="6"/>
      <c r="FAF638" s="6"/>
      <c r="FAG638" s="6"/>
      <c r="FAH638" s="6"/>
      <c r="FAI638" s="6"/>
      <c r="FAJ638" s="6"/>
      <c r="FAK638" s="6"/>
      <c r="FAL638" s="6"/>
      <c r="FAM638" s="6"/>
      <c r="FAN638" s="6"/>
      <c r="FAO638" s="6"/>
      <c r="FAP638" s="6"/>
      <c r="FAQ638" s="6"/>
      <c r="FAR638" s="6"/>
      <c r="FAS638" s="6"/>
      <c r="FAT638" s="6"/>
      <c r="FAU638" s="6"/>
      <c r="FAV638" s="6"/>
      <c r="FAW638" s="6"/>
      <c r="FAX638" s="6"/>
      <c r="FAY638" s="6"/>
      <c r="FAZ638" s="6"/>
      <c r="FBA638" s="6"/>
      <c r="FBB638" s="6"/>
      <c r="FBC638" s="6"/>
      <c r="FBD638" s="6"/>
      <c r="FBE638" s="6"/>
      <c r="FBF638" s="6"/>
      <c r="FBG638" s="6"/>
      <c r="FBH638" s="6"/>
      <c r="FBI638" s="6"/>
      <c r="FBJ638" s="6"/>
      <c r="FBK638" s="6"/>
      <c r="FBL638" s="6"/>
      <c r="FBM638" s="6"/>
      <c r="FBN638" s="6"/>
      <c r="FBO638" s="6"/>
      <c r="FBP638" s="6"/>
      <c r="FBQ638" s="6"/>
      <c r="FBR638" s="6"/>
      <c r="FBS638" s="6"/>
      <c r="FBT638" s="6"/>
      <c r="FBU638" s="6"/>
      <c r="FBV638" s="6"/>
      <c r="FBW638" s="6"/>
      <c r="FBX638" s="6"/>
      <c r="FBY638" s="6"/>
      <c r="FBZ638" s="6"/>
      <c r="FCA638" s="6"/>
      <c r="FCB638" s="6"/>
      <c r="FCC638" s="6"/>
      <c r="FCD638" s="6"/>
      <c r="FCE638" s="6"/>
      <c r="FCF638" s="6"/>
      <c r="FCG638" s="6"/>
      <c r="FCH638" s="6"/>
      <c r="FCI638" s="6"/>
      <c r="FCJ638" s="6"/>
      <c r="FCK638" s="6"/>
      <c r="FCL638" s="6"/>
      <c r="FCM638" s="6"/>
      <c r="FCN638" s="6"/>
      <c r="FCO638" s="6"/>
      <c r="FCP638" s="6"/>
      <c r="FCQ638" s="6"/>
      <c r="FCR638" s="6"/>
      <c r="FCS638" s="6"/>
      <c r="FCT638" s="6"/>
      <c r="FCU638" s="6"/>
      <c r="FCV638" s="6"/>
      <c r="FCW638" s="6"/>
      <c r="FCX638" s="6"/>
      <c r="FCY638" s="6"/>
      <c r="FCZ638" s="6"/>
      <c r="FDA638" s="6"/>
      <c r="FDB638" s="6"/>
      <c r="FDC638" s="6"/>
      <c r="FDD638" s="6"/>
      <c r="FDE638" s="6"/>
      <c r="FDF638" s="6"/>
      <c r="FDG638" s="6"/>
      <c r="FDH638" s="6"/>
      <c r="FDI638" s="6"/>
      <c r="FDJ638" s="6"/>
      <c r="FDK638" s="6"/>
      <c r="FDL638" s="6"/>
      <c r="FDM638" s="6"/>
      <c r="FDN638" s="6"/>
      <c r="FDO638" s="6"/>
      <c r="FDP638" s="6"/>
      <c r="FDQ638" s="6"/>
      <c r="FDR638" s="6"/>
      <c r="FDS638" s="6"/>
      <c r="FDT638" s="6"/>
      <c r="FDU638" s="6"/>
      <c r="FDV638" s="6"/>
      <c r="FDW638" s="6"/>
      <c r="FDX638" s="6"/>
      <c r="FDY638" s="6"/>
      <c r="FDZ638" s="6"/>
      <c r="FEA638" s="6"/>
      <c r="FEB638" s="6"/>
      <c r="FEC638" s="6"/>
      <c r="FED638" s="6"/>
      <c r="FEE638" s="6"/>
      <c r="FEF638" s="6"/>
      <c r="FEG638" s="6"/>
      <c r="FEH638" s="6"/>
      <c r="FEI638" s="6"/>
      <c r="FEJ638" s="6"/>
      <c r="FEK638" s="6"/>
      <c r="FEL638" s="6"/>
      <c r="FEM638" s="6"/>
      <c r="FEN638" s="6"/>
      <c r="FEO638" s="6"/>
      <c r="FEP638" s="6"/>
      <c r="FEQ638" s="6"/>
      <c r="FER638" s="6"/>
      <c r="FES638" s="6"/>
      <c r="FET638" s="6"/>
      <c r="FEU638" s="6"/>
      <c r="FEV638" s="6"/>
      <c r="FEW638" s="6"/>
      <c r="FEX638" s="6"/>
      <c r="FEY638" s="6"/>
      <c r="FEZ638" s="6"/>
      <c r="FFA638" s="6"/>
      <c r="FFB638" s="6"/>
      <c r="FFC638" s="6"/>
      <c r="FFD638" s="6"/>
      <c r="FFE638" s="6"/>
      <c r="FFF638" s="6"/>
      <c r="FFG638" s="6"/>
      <c r="FFH638" s="6"/>
      <c r="FFI638" s="6"/>
      <c r="FFJ638" s="6"/>
      <c r="FFK638" s="6"/>
      <c r="FFL638" s="6"/>
      <c r="FFM638" s="6"/>
      <c r="FFN638" s="6"/>
      <c r="FFO638" s="6"/>
      <c r="FFP638" s="6"/>
      <c r="FFQ638" s="6"/>
      <c r="FFR638" s="6"/>
      <c r="FFS638" s="6"/>
      <c r="FFT638" s="6"/>
      <c r="FFU638" s="6"/>
      <c r="FFV638" s="6"/>
      <c r="FFW638" s="6"/>
      <c r="FFX638" s="6"/>
      <c r="FFY638" s="6"/>
      <c r="FFZ638" s="6"/>
      <c r="FGA638" s="6"/>
      <c r="FGB638" s="6"/>
      <c r="FGC638" s="6"/>
      <c r="FGD638" s="6"/>
      <c r="FGE638" s="6"/>
      <c r="FGF638" s="6"/>
      <c r="FGG638" s="6"/>
      <c r="FGH638" s="6"/>
      <c r="FGI638" s="6"/>
      <c r="FGJ638" s="6"/>
      <c r="FGK638" s="6"/>
      <c r="FGL638" s="6"/>
      <c r="FGM638" s="6"/>
      <c r="FGN638" s="6"/>
      <c r="FGO638" s="6"/>
      <c r="FGP638" s="6"/>
      <c r="FGQ638" s="6"/>
      <c r="FGR638" s="6"/>
      <c r="FGS638" s="6"/>
      <c r="FGT638" s="6"/>
      <c r="FGU638" s="6"/>
      <c r="FGV638" s="6"/>
      <c r="FGW638" s="6"/>
      <c r="FGX638" s="6"/>
      <c r="FGY638" s="6"/>
      <c r="FGZ638" s="6"/>
      <c r="FHA638" s="6"/>
      <c r="FHB638" s="6"/>
      <c r="FHC638" s="6"/>
      <c r="FHD638" s="6"/>
      <c r="FHE638" s="6"/>
      <c r="FHF638" s="6"/>
      <c r="FHG638" s="6"/>
      <c r="FHH638" s="6"/>
      <c r="FHI638" s="6"/>
      <c r="FHJ638" s="6"/>
      <c r="FHK638" s="6"/>
      <c r="FHL638" s="6"/>
      <c r="FHM638" s="6"/>
      <c r="FHN638" s="6"/>
      <c r="FHO638" s="6"/>
      <c r="FHP638" s="6"/>
      <c r="FHQ638" s="6"/>
      <c r="FHR638" s="6"/>
      <c r="FHS638" s="6"/>
      <c r="FHT638" s="6"/>
      <c r="FHU638" s="6"/>
      <c r="FHV638" s="6"/>
      <c r="FHW638" s="6"/>
      <c r="FHX638" s="6"/>
      <c r="FHY638" s="6"/>
      <c r="FHZ638" s="6"/>
      <c r="FIA638" s="6"/>
      <c r="FIB638" s="6"/>
      <c r="FIC638" s="6"/>
      <c r="FID638" s="6"/>
      <c r="FIE638" s="6"/>
      <c r="FIF638" s="6"/>
      <c r="FIG638" s="6"/>
      <c r="FIH638" s="6"/>
      <c r="FII638" s="6"/>
      <c r="FIJ638" s="6"/>
      <c r="FIK638" s="6"/>
      <c r="FIL638" s="6"/>
      <c r="FIM638" s="6"/>
      <c r="FIN638" s="6"/>
      <c r="FIO638" s="6"/>
      <c r="FIP638" s="6"/>
      <c r="FIQ638" s="6"/>
      <c r="FIR638" s="6"/>
      <c r="FIS638" s="6"/>
      <c r="FIT638" s="6"/>
      <c r="FIU638" s="6"/>
      <c r="FIV638" s="6"/>
      <c r="FIW638" s="6"/>
      <c r="FIX638" s="6"/>
      <c r="FIY638" s="6"/>
      <c r="FIZ638" s="6"/>
      <c r="FJA638" s="6"/>
      <c r="FJB638" s="6"/>
      <c r="FJC638" s="6"/>
      <c r="FJD638" s="6"/>
      <c r="FJE638" s="6"/>
      <c r="FJF638" s="6"/>
      <c r="FJG638" s="6"/>
      <c r="FJH638" s="6"/>
      <c r="FJI638" s="6"/>
      <c r="FJJ638" s="6"/>
      <c r="FJK638" s="6"/>
      <c r="FJL638" s="6"/>
      <c r="FJM638" s="6"/>
      <c r="FJN638" s="6"/>
      <c r="FJO638" s="6"/>
      <c r="FJP638" s="6"/>
      <c r="FJQ638" s="6"/>
      <c r="FJR638" s="6"/>
      <c r="FJS638" s="6"/>
      <c r="FJT638" s="6"/>
      <c r="FJU638" s="6"/>
      <c r="FJV638" s="6"/>
      <c r="FJW638" s="6"/>
      <c r="FJX638" s="6"/>
      <c r="FJY638" s="6"/>
      <c r="FJZ638" s="6"/>
      <c r="FKA638" s="6"/>
      <c r="FKB638" s="6"/>
      <c r="FKC638" s="6"/>
      <c r="FKD638" s="6"/>
      <c r="FKE638" s="6"/>
      <c r="FKF638" s="6"/>
      <c r="FKG638" s="6"/>
      <c r="FKH638" s="6"/>
      <c r="FKI638" s="6"/>
      <c r="FKJ638" s="6"/>
      <c r="FKK638" s="6"/>
      <c r="FKL638" s="6"/>
      <c r="FKM638" s="6"/>
      <c r="FKN638" s="6"/>
      <c r="FKO638" s="6"/>
      <c r="FKP638" s="6"/>
      <c r="FKQ638" s="6"/>
      <c r="FKR638" s="6"/>
      <c r="FKS638" s="6"/>
      <c r="FKT638" s="6"/>
      <c r="FKU638" s="6"/>
      <c r="FKV638" s="6"/>
      <c r="FKW638" s="6"/>
      <c r="FKX638" s="6"/>
      <c r="FKY638" s="6"/>
      <c r="FKZ638" s="6"/>
      <c r="FLA638" s="6"/>
      <c r="FLB638" s="6"/>
      <c r="FLC638" s="6"/>
      <c r="FLD638" s="6"/>
      <c r="FLE638" s="6"/>
      <c r="FLF638" s="6"/>
      <c r="FLG638" s="6"/>
      <c r="FLH638" s="6"/>
      <c r="FLI638" s="6"/>
      <c r="FLJ638" s="6"/>
      <c r="FLK638" s="6"/>
      <c r="FLL638" s="6"/>
      <c r="FLM638" s="6"/>
      <c r="FLN638" s="6"/>
      <c r="FLO638" s="6"/>
      <c r="FLP638" s="6"/>
      <c r="FLQ638" s="6"/>
      <c r="FLR638" s="6"/>
      <c r="FLS638" s="6"/>
      <c r="FLT638" s="6"/>
      <c r="FLU638" s="6"/>
      <c r="FLV638" s="6"/>
      <c r="FLW638" s="6"/>
      <c r="FLX638" s="6"/>
      <c r="FLY638" s="6"/>
      <c r="FLZ638" s="6"/>
      <c r="FMA638" s="6"/>
      <c r="FMB638" s="6"/>
      <c r="FMC638" s="6"/>
      <c r="FMD638" s="6"/>
      <c r="FME638" s="6"/>
      <c r="FMF638" s="6"/>
      <c r="FMG638" s="6"/>
      <c r="FMH638" s="6"/>
      <c r="FMI638" s="6"/>
      <c r="FMJ638" s="6"/>
      <c r="FMK638" s="6"/>
      <c r="FML638" s="6"/>
      <c r="FMM638" s="6"/>
      <c r="FMN638" s="6"/>
      <c r="FMO638" s="6"/>
      <c r="FMP638" s="6"/>
      <c r="FMQ638" s="6"/>
      <c r="FMR638" s="6"/>
      <c r="FMS638" s="6"/>
      <c r="FMT638" s="6"/>
      <c r="FMU638" s="6"/>
      <c r="FMV638" s="6"/>
      <c r="FMW638" s="6"/>
      <c r="FMX638" s="6"/>
      <c r="FMY638" s="6"/>
      <c r="FMZ638" s="6"/>
      <c r="FNA638" s="6"/>
      <c r="FNB638" s="6"/>
      <c r="FNC638" s="6"/>
      <c r="FND638" s="6"/>
      <c r="FNE638" s="6"/>
      <c r="FNF638" s="6"/>
      <c r="FNG638" s="6"/>
      <c r="FNH638" s="6"/>
      <c r="FNI638" s="6"/>
      <c r="FNJ638" s="6"/>
      <c r="FNK638" s="6"/>
      <c r="FNL638" s="6"/>
      <c r="FNM638" s="6"/>
      <c r="FNN638" s="6"/>
      <c r="FNO638" s="6"/>
      <c r="FNP638" s="6"/>
      <c r="FNQ638" s="6"/>
      <c r="FNR638" s="6"/>
      <c r="FNS638" s="6"/>
      <c r="FNT638" s="6"/>
      <c r="FNU638" s="6"/>
      <c r="FNV638" s="6"/>
      <c r="FNW638" s="6"/>
      <c r="FNX638" s="6"/>
      <c r="FNY638" s="6"/>
      <c r="FNZ638" s="6"/>
      <c r="FOA638" s="6"/>
      <c r="FOB638" s="6"/>
      <c r="FOC638" s="6"/>
      <c r="FOD638" s="6"/>
      <c r="FOE638" s="6"/>
      <c r="FOF638" s="6"/>
      <c r="FOG638" s="6"/>
      <c r="FOH638" s="6"/>
      <c r="FOI638" s="6"/>
      <c r="FOJ638" s="6"/>
      <c r="FOK638" s="6"/>
      <c r="FOL638" s="6"/>
      <c r="FOM638" s="6"/>
      <c r="FON638" s="6"/>
      <c r="FOO638" s="6"/>
      <c r="FOP638" s="6"/>
      <c r="FOQ638" s="6"/>
      <c r="FOR638" s="6"/>
      <c r="FOS638" s="6"/>
      <c r="FOT638" s="6"/>
      <c r="FOU638" s="6"/>
      <c r="FOV638" s="6"/>
      <c r="FOW638" s="6"/>
      <c r="FOX638" s="6"/>
      <c r="FOY638" s="6"/>
      <c r="FOZ638" s="6"/>
      <c r="FPA638" s="6"/>
      <c r="FPB638" s="6"/>
      <c r="FPC638" s="6"/>
      <c r="FPD638" s="6"/>
      <c r="FPE638" s="6"/>
      <c r="FPF638" s="6"/>
      <c r="FPG638" s="6"/>
      <c r="FPH638" s="6"/>
      <c r="FPI638" s="6"/>
      <c r="FPJ638" s="6"/>
      <c r="FPK638" s="6"/>
      <c r="FPL638" s="6"/>
      <c r="FPM638" s="6"/>
      <c r="FPN638" s="6"/>
      <c r="FPO638" s="6"/>
      <c r="FPP638" s="6"/>
      <c r="FPQ638" s="6"/>
      <c r="FPR638" s="6"/>
      <c r="FPS638" s="6"/>
      <c r="FPT638" s="6"/>
      <c r="FPU638" s="6"/>
      <c r="FPV638" s="6"/>
      <c r="FPW638" s="6"/>
      <c r="FPX638" s="6"/>
      <c r="FPY638" s="6"/>
      <c r="FPZ638" s="6"/>
      <c r="FQA638" s="6"/>
      <c r="FQB638" s="6"/>
      <c r="FQC638" s="6"/>
      <c r="FQD638" s="6"/>
      <c r="FQE638" s="6"/>
      <c r="FQF638" s="6"/>
      <c r="FQG638" s="6"/>
      <c r="FQH638" s="6"/>
      <c r="FQI638" s="6"/>
      <c r="FQJ638" s="6"/>
      <c r="FQK638" s="6"/>
      <c r="FQL638" s="6"/>
      <c r="FQM638" s="6"/>
      <c r="FQN638" s="6"/>
      <c r="FQO638" s="6"/>
      <c r="FQP638" s="6"/>
      <c r="FQQ638" s="6"/>
      <c r="FQR638" s="6"/>
      <c r="FQS638" s="6"/>
      <c r="FQT638" s="6"/>
      <c r="FQU638" s="6"/>
      <c r="FQV638" s="6"/>
      <c r="FQW638" s="6"/>
      <c r="FQX638" s="6"/>
      <c r="FQY638" s="6"/>
      <c r="FQZ638" s="6"/>
      <c r="FRA638" s="6"/>
      <c r="FRB638" s="6"/>
      <c r="FRC638" s="6"/>
      <c r="FRD638" s="6"/>
      <c r="FRE638" s="6"/>
      <c r="FRF638" s="6"/>
      <c r="FRG638" s="6"/>
      <c r="FRH638" s="6"/>
      <c r="FRI638" s="6"/>
      <c r="FRJ638" s="6"/>
      <c r="FRK638" s="6"/>
      <c r="FRL638" s="6"/>
      <c r="FRM638" s="6"/>
      <c r="FRN638" s="6"/>
      <c r="FRO638" s="6"/>
      <c r="FRP638" s="6"/>
      <c r="FRQ638" s="6"/>
      <c r="FRR638" s="6"/>
      <c r="FRS638" s="6"/>
      <c r="FRT638" s="6"/>
      <c r="FRU638" s="6"/>
      <c r="FRV638" s="6"/>
      <c r="FRW638" s="6"/>
      <c r="FRX638" s="6"/>
      <c r="FRY638" s="6"/>
      <c r="FRZ638" s="6"/>
      <c r="FSA638" s="6"/>
      <c r="FSB638" s="6"/>
      <c r="FSC638" s="6"/>
      <c r="FSD638" s="6"/>
      <c r="FSE638" s="6"/>
      <c r="FSF638" s="6"/>
      <c r="FSG638" s="6"/>
      <c r="FSH638" s="6"/>
      <c r="FSI638" s="6"/>
      <c r="FSJ638" s="6"/>
      <c r="FSK638" s="6"/>
      <c r="FSL638" s="6"/>
      <c r="FSM638" s="6"/>
      <c r="FSN638" s="6"/>
      <c r="FSO638" s="6"/>
      <c r="FSP638" s="6"/>
      <c r="FSQ638" s="6"/>
      <c r="FSR638" s="6"/>
      <c r="FSS638" s="6"/>
      <c r="FST638" s="6"/>
      <c r="FSU638" s="6"/>
      <c r="FSV638" s="6"/>
      <c r="FSW638" s="6"/>
      <c r="FSX638" s="6"/>
      <c r="FSY638" s="6"/>
      <c r="FSZ638" s="6"/>
      <c r="FTA638" s="6"/>
      <c r="FTB638" s="6"/>
      <c r="FTC638" s="6"/>
      <c r="FTD638" s="6"/>
      <c r="FTE638" s="6"/>
      <c r="FTF638" s="6"/>
      <c r="FTG638" s="6"/>
      <c r="FTH638" s="6"/>
      <c r="FTI638" s="6"/>
      <c r="FTJ638" s="6"/>
      <c r="FTK638" s="6"/>
      <c r="FTL638" s="6"/>
      <c r="FTM638" s="6"/>
      <c r="FTN638" s="6"/>
      <c r="FTO638" s="6"/>
      <c r="FTP638" s="6"/>
      <c r="FTQ638" s="6"/>
      <c r="FTR638" s="6"/>
      <c r="FTS638" s="6"/>
      <c r="FTT638" s="6"/>
      <c r="FTU638" s="6"/>
      <c r="FTV638" s="6"/>
      <c r="FTW638" s="6"/>
      <c r="FTX638" s="6"/>
      <c r="FTY638" s="6"/>
      <c r="FTZ638" s="6"/>
      <c r="FUA638" s="6"/>
      <c r="FUB638" s="6"/>
      <c r="FUC638" s="6"/>
      <c r="FUD638" s="6"/>
      <c r="FUE638" s="6"/>
      <c r="FUF638" s="6"/>
      <c r="FUG638" s="6"/>
      <c r="FUH638" s="6"/>
      <c r="FUI638" s="6"/>
      <c r="FUJ638" s="6"/>
      <c r="FUK638" s="6"/>
      <c r="FUL638" s="6"/>
      <c r="FUM638" s="6"/>
      <c r="FUN638" s="6"/>
      <c r="FUO638" s="6"/>
      <c r="FUP638" s="6"/>
      <c r="FUQ638" s="6"/>
      <c r="FUR638" s="6"/>
      <c r="FUS638" s="6"/>
      <c r="FUT638" s="6"/>
      <c r="FUU638" s="6"/>
      <c r="FUV638" s="6"/>
      <c r="FUW638" s="6"/>
      <c r="FUX638" s="6"/>
      <c r="FUY638" s="6"/>
      <c r="FUZ638" s="6"/>
      <c r="FVA638" s="6"/>
      <c r="FVB638" s="6"/>
      <c r="FVC638" s="6"/>
      <c r="FVD638" s="6"/>
      <c r="FVE638" s="6"/>
      <c r="FVF638" s="6"/>
      <c r="FVG638" s="6"/>
      <c r="FVH638" s="6"/>
      <c r="FVI638" s="6"/>
      <c r="FVJ638" s="6"/>
      <c r="FVK638" s="6"/>
      <c r="FVL638" s="6"/>
      <c r="FVM638" s="6"/>
      <c r="FVN638" s="6"/>
      <c r="FVO638" s="6"/>
      <c r="FVP638" s="6"/>
      <c r="FVQ638" s="6"/>
      <c r="FVR638" s="6"/>
      <c r="FVS638" s="6"/>
      <c r="FVT638" s="6"/>
      <c r="FVU638" s="6"/>
      <c r="FVV638" s="6"/>
      <c r="FVW638" s="6"/>
      <c r="FVX638" s="6"/>
      <c r="FVY638" s="6"/>
      <c r="FVZ638" s="6"/>
      <c r="FWA638" s="6"/>
      <c r="FWB638" s="6"/>
      <c r="FWC638" s="6"/>
      <c r="FWD638" s="6"/>
      <c r="FWE638" s="6"/>
      <c r="FWF638" s="6"/>
      <c r="FWG638" s="6"/>
      <c r="FWH638" s="6"/>
      <c r="FWI638" s="6"/>
      <c r="FWJ638" s="6"/>
      <c r="FWK638" s="6"/>
      <c r="FWL638" s="6"/>
      <c r="FWM638" s="6"/>
      <c r="FWN638" s="6"/>
      <c r="FWO638" s="6"/>
      <c r="FWP638" s="6"/>
      <c r="FWQ638" s="6"/>
      <c r="FWR638" s="6"/>
      <c r="FWS638" s="6"/>
      <c r="FWT638" s="6"/>
      <c r="FWU638" s="6"/>
      <c r="FWV638" s="6"/>
      <c r="FWW638" s="6"/>
      <c r="FWX638" s="6"/>
      <c r="FWY638" s="6"/>
      <c r="FWZ638" s="6"/>
      <c r="FXA638" s="6"/>
      <c r="FXB638" s="6"/>
      <c r="FXC638" s="6"/>
      <c r="FXD638" s="6"/>
      <c r="FXE638" s="6"/>
      <c r="FXF638" s="6"/>
      <c r="FXG638" s="6"/>
      <c r="FXH638" s="6"/>
      <c r="FXI638" s="6"/>
      <c r="FXJ638" s="6"/>
      <c r="FXK638" s="6"/>
      <c r="FXL638" s="6"/>
      <c r="FXM638" s="6"/>
      <c r="FXN638" s="6"/>
      <c r="FXO638" s="6"/>
      <c r="FXP638" s="6"/>
      <c r="FXQ638" s="6"/>
      <c r="FXR638" s="6"/>
      <c r="FXS638" s="6"/>
      <c r="FXT638" s="6"/>
      <c r="FXU638" s="6"/>
      <c r="FXV638" s="6"/>
      <c r="FXW638" s="6"/>
      <c r="FXX638" s="6"/>
      <c r="FXY638" s="6"/>
      <c r="FXZ638" s="6"/>
      <c r="FYA638" s="6"/>
      <c r="FYB638" s="6"/>
      <c r="FYC638" s="6"/>
      <c r="FYD638" s="6"/>
      <c r="FYE638" s="6"/>
      <c r="FYF638" s="6"/>
      <c r="FYG638" s="6"/>
      <c r="FYH638" s="6"/>
      <c r="FYI638" s="6"/>
      <c r="FYJ638" s="6"/>
      <c r="FYK638" s="6"/>
      <c r="FYL638" s="6"/>
      <c r="FYM638" s="6"/>
      <c r="FYN638" s="6"/>
      <c r="FYO638" s="6"/>
      <c r="FYP638" s="6"/>
      <c r="FYQ638" s="6"/>
      <c r="FYR638" s="6"/>
      <c r="FYS638" s="6"/>
      <c r="FYT638" s="6"/>
      <c r="FYU638" s="6"/>
      <c r="FYV638" s="6"/>
      <c r="FYW638" s="6"/>
      <c r="FYX638" s="6"/>
      <c r="FYY638" s="6"/>
      <c r="FYZ638" s="6"/>
      <c r="FZA638" s="6"/>
      <c r="FZB638" s="6"/>
      <c r="FZC638" s="6"/>
      <c r="FZD638" s="6"/>
      <c r="FZE638" s="6"/>
      <c r="FZF638" s="6"/>
      <c r="FZG638" s="6"/>
      <c r="FZH638" s="6"/>
      <c r="FZI638" s="6"/>
      <c r="FZJ638" s="6"/>
      <c r="FZK638" s="6"/>
      <c r="FZL638" s="6"/>
      <c r="FZM638" s="6"/>
      <c r="FZN638" s="6"/>
      <c r="FZO638" s="6"/>
      <c r="FZP638" s="6"/>
      <c r="FZQ638" s="6"/>
      <c r="FZR638" s="6"/>
      <c r="FZS638" s="6"/>
      <c r="FZT638" s="6"/>
      <c r="FZU638" s="6"/>
      <c r="FZV638" s="6"/>
      <c r="FZW638" s="6"/>
      <c r="FZX638" s="6"/>
      <c r="FZY638" s="6"/>
      <c r="FZZ638" s="6"/>
      <c r="GAA638" s="6"/>
      <c r="GAB638" s="6"/>
      <c r="GAC638" s="6"/>
      <c r="GAD638" s="6"/>
      <c r="GAE638" s="6"/>
      <c r="GAF638" s="6"/>
      <c r="GAG638" s="6"/>
      <c r="GAH638" s="6"/>
      <c r="GAI638" s="6"/>
      <c r="GAJ638" s="6"/>
      <c r="GAK638" s="6"/>
      <c r="GAL638" s="6"/>
      <c r="GAM638" s="6"/>
      <c r="GAN638" s="6"/>
      <c r="GAO638" s="6"/>
      <c r="GAP638" s="6"/>
      <c r="GAQ638" s="6"/>
      <c r="GAR638" s="6"/>
      <c r="GAS638" s="6"/>
      <c r="GAT638" s="6"/>
      <c r="GAU638" s="6"/>
      <c r="GAV638" s="6"/>
      <c r="GAW638" s="6"/>
      <c r="GAX638" s="6"/>
      <c r="GAY638" s="6"/>
      <c r="GAZ638" s="6"/>
      <c r="GBA638" s="6"/>
      <c r="GBB638" s="6"/>
      <c r="GBC638" s="6"/>
      <c r="GBD638" s="6"/>
      <c r="GBE638" s="6"/>
      <c r="GBF638" s="6"/>
      <c r="GBG638" s="6"/>
      <c r="GBH638" s="6"/>
      <c r="GBI638" s="6"/>
      <c r="GBJ638" s="6"/>
      <c r="GBK638" s="6"/>
      <c r="GBL638" s="6"/>
      <c r="GBM638" s="6"/>
      <c r="GBN638" s="6"/>
      <c r="GBO638" s="6"/>
      <c r="GBP638" s="6"/>
      <c r="GBQ638" s="6"/>
      <c r="GBR638" s="6"/>
      <c r="GBS638" s="6"/>
      <c r="GBT638" s="6"/>
      <c r="GBU638" s="6"/>
      <c r="GBV638" s="6"/>
      <c r="GBW638" s="6"/>
      <c r="GBX638" s="6"/>
      <c r="GBY638" s="6"/>
      <c r="GBZ638" s="6"/>
      <c r="GCA638" s="6"/>
      <c r="GCB638" s="6"/>
      <c r="GCC638" s="6"/>
      <c r="GCD638" s="6"/>
      <c r="GCE638" s="6"/>
      <c r="GCF638" s="6"/>
      <c r="GCG638" s="6"/>
      <c r="GCH638" s="6"/>
      <c r="GCI638" s="6"/>
      <c r="GCJ638" s="6"/>
      <c r="GCK638" s="6"/>
      <c r="GCL638" s="6"/>
      <c r="GCM638" s="6"/>
      <c r="GCN638" s="6"/>
      <c r="GCO638" s="6"/>
      <c r="GCP638" s="6"/>
      <c r="GCQ638" s="6"/>
      <c r="GCR638" s="6"/>
      <c r="GCS638" s="6"/>
      <c r="GCT638" s="6"/>
      <c r="GCU638" s="6"/>
      <c r="GCV638" s="6"/>
      <c r="GCW638" s="6"/>
      <c r="GCX638" s="6"/>
      <c r="GCY638" s="6"/>
      <c r="GCZ638" s="6"/>
      <c r="GDA638" s="6"/>
      <c r="GDB638" s="6"/>
      <c r="GDC638" s="6"/>
      <c r="GDD638" s="6"/>
      <c r="GDE638" s="6"/>
      <c r="GDF638" s="6"/>
      <c r="GDG638" s="6"/>
      <c r="GDH638" s="6"/>
      <c r="GDI638" s="6"/>
      <c r="GDJ638" s="6"/>
      <c r="GDK638" s="6"/>
      <c r="GDL638" s="6"/>
      <c r="GDM638" s="6"/>
      <c r="GDN638" s="6"/>
      <c r="GDO638" s="6"/>
      <c r="GDP638" s="6"/>
      <c r="GDQ638" s="6"/>
      <c r="GDR638" s="6"/>
      <c r="GDS638" s="6"/>
      <c r="GDT638" s="6"/>
      <c r="GDU638" s="6"/>
      <c r="GDV638" s="6"/>
      <c r="GDW638" s="6"/>
      <c r="GDX638" s="6"/>
      <c r="GDY638" s="6"/>
      <c r="GDZ638" s="6"/>
      <c r="GEA638" s="6"/>
      <c r="GEB638" s="6"/>
      <c r="GEC638" s="6"/>
      <c r="GED638" s="6"/>
      <c r="GEE638" s="6"/>
      <c r="GEF638" s="6"/>
      <c r="GEG638" s="6"/>
      <c r="GEH638" s="6"/>
      <c r="GEI638" s="6"/>
      <c r="GEJ638" s="6"/>
      <c r="GEK638" s="6"/>
      <c r="GEL638" s="6"/>
      <c r="GEM638" s="6"/>
      <c r="GEN638" s="6"/>
      <c r="GEO638" s="6"/>
      <c r="GEP638" s="6"/>
      <c r="GEQ638" s="6"/>
      <c r="GER638" s="6"/>
      <c r="GES638" s="6"/>
      <c r="GET638" s="6"/>
      <c r="GEU638" s="6"/>
      <c r="GEV638" s="6"/>
      <c r="GEW638" s="6"/>
      <c r="GEX638" s="6"/>
      <c r="GEY638" s="6"/>
      <c r="GEZ638" s="6"/>
      <c r="GFA638" s="6"/>
      <c r="GFB638" s="6"/>
      <c r="GFC638" s="6"/>
      <c r="GFD638" s="6"/>
      <c r="GFE638" s="6"/>
      <c r="GFF638" s="6"/>
      <c r="GFG638" s="6"/>
      <c r="GFH638" s="6"/>
      <c r="GFI638" s="6"/>
      <c r="GFJ638" s="6"/>
      <c r="GFK638" s="6"/>
      <c r="GFL638" s="6"/>
      <c r="GFM638" s="6"/>
      <c r="GFN638" s="6"/>
      <c r="GFO638" s="6"/>
      <c r="GFP638" s="6"/>
      <c r="GFQ638" s="6"/>
      <c r="GFR638" s="6"/>
      <c r="GFS638" s="6"/>
      <c r="GFT638" s="6"/>
      <c r="GFU638" s="6"/>
      <c r="GFV638" s="6"/>
      <c r="GFW638" s="6"/>
      <c r="GFX638" s="6"/>
      <c r="GFY638" s="6"/>
      <c r="GFZ638" s="6"/>
      <c r="GGA638" s="6"/>
      <c r="GGB638" s="6"/>
      <c r="GGC638" s="6"/>
      <c r="GGD638" s="6"/>
      <c r="GGE638" s="6"/>
      <c r="GGF638" s="6"/>
      <c r="GGG638" s="6"/>
      <c r="GGH638" s="6"/>
      <c r="GGI638" s="6"/>
      <c r="GGJ638" s="6"/>
      <c r="GGK638" s="6"/>
      <c r="GGL638" s="6"/>
      <c r="GGM638" s="6"/>
      <c r="GGN638" s="6"/>
      <c r="GGO638" s="6"/>
      <c r="GGP638" s="6"/>
      <c r="GGQ638" s="6"/>
      <c r="GGR638" s="6"/>
      <c r="GGS638" s="6"/>
      <c r="GGT638" s="6"/>
      <c r="GGU638" s="6"/>
      <c r="GGV638" s="6"/>
      <c r="GGW638" s="6"/>
      <c r="GGX638" s="6"/>
      <c r="GGY638" s="6"/>
      <c r="GGZ638" s="6"/>
      <c r="GHA638" s="6"/>
      <c r="GHB638" s="6"/>
      <c r="GHC638" s="6"/>
      <c r="GHD638" s="6"/>
      <c r="GHE638" s="6"/>
      <c r="GHF638" s="6"/>
      <c r="GHG638" s="6"/>
      <c r="GHH638" s="6"/>
      <c r="GHI638" s="6"/>
      <c r="GHJ638" s="6"/>
      <c r="GHK638" s="6"/>
      <c r="GHL638" s="6"/>
      <c r="GHM638" s="6"/>
      <c r="GHN638" s="6"/>
      <c r="GHO638" s="6"/>
      <c r="GHP638" s="6"/>
      <c r="GHQ638" s="6"/>
      <c r="GHR638" s="6"/>
      <c r="GHS638" s="6"/>
      <c r="GHT638" s="6"/>
      <c r="GHU638" s="6"/>
      <c r="GHV638" s="6"/>
      <c r="GHW638" s="6"/>
      <c r="GHX638" s="6"/>
      <c r="GHY638" s="6"/>
      <c r="GHZ638" s="6"/>
      <c r="GIA638" s="6"/>
      <c r="GIB638" s="6"/>
      <c r="GIC638" s="6"/>
      <c r="GID638" s="6"/>
      <c r="GIE638" s="6"/>
      <c r="GIF638" s="6"/>
      <c r="GIG638" s="6"/>
      <c r="GIH638" s="6"/>
      <c r="GII638" s="6"/>
      <c r="GIJ638" s="6"/>
      <c r="GIK638" s="6"/>
      <c r="GIL638" s="6"/>
      <c r="GIM638" s="6"/>
      <c r="GIN638" s="6"/>
      <c r="GIO638" s="6"/>
      <c r="GIP638" s="6"/>
      <c r="GIQ638" s="6"/>
      <c r="GIR638" s="6"/>
      <c r="GIS638" s="6"/>
      <c r="GIT638" s="6"/>
      <c r="GIU638" s="6"/>
      <c r="GIV638" s="6"/>
      <c r="GIW638" s="6"/>
      <c r="GIX638" s="6"/>
      <c r="GIY638" s="6"/>
      <c r="GIZ638" s="6"/>
      <c r="GJA638" s="6"/>
      <c r="GJB638" s="6"/>
      <c r="GJC638" s="6"/>
      <c r="GJD638" s="6"/>
      <c r="GJE638" s="6"/>
      <c r="GJF638" s="6"/>
      <c r="GJG638" s="6"/>
      <c r="GJH638" s="6"/>
      <c r="GJI638" s="6"/>
      <c r="GJJ638" s="6"/>
      <c r="GJK638" s="6"/>
      <c r="GJL638" s="6"/>
      <c r="GJM638" s="6"/>
      <c r="GJN638" s="6"/>
      <c r="GJO638" s="6"/>
      <c r="GJP638" s="6"/>
      <c r="GJQ638" s="6"/>
      <c r="GJR638" s="6"/>
      <c r="GJS638" s="6"/>
      <c r="GJT638" s="6"/>
      <c r="GJU638" s="6"/>
      <c r="GJV638" s="6"/>
      <c r="GJW638" s="6"/>
      <c r="GJX638" s="6"/>
      <c r="GJY638" s="6"/>
      <c r="GJZ638" s="6"/>
      <c r="GKA638" s="6"/>
      <c r="GKB638" s="6"/>
      <c r="GKC638" s="6"/>
      <c r="GKD638" s="6"/>
      <c r="GKE638" s="6"/>
      <c r="GKF638" s="6"/>
      <c r="GKG638" s="6"/>
      <c r="GKH638" s="6"/>
      <c r="GKI638" s="6"/>
      <c r="GKJ638" s="6"/>
      <c r="GKK638" s="6"/>
      <c r="GKL638" s="6"/>
      <c r="GKM638" s="6"/>
      <c r="GKN638" s="6"/>
      <c r="GKO638" s="6"/>
      <c r="GKP638" s="6"/>
      <c r="GKQ638" s="6"/>
      <c r="GKR638" s="6"/>
      <c r="GKS638" s="6"/>
      <c r="GKT638" s="6"/>
      <c r="GKU638" s="6"/>
      <c r="GKV638" s="6"/>
      <c r="GKW638" s="6"/>
      <c r="GKX638" s="6"/>
      <c r="GKY638" s="6"/>
      <c r="GKZ638" s="6"/>
      <c r="GLA638" s="6"/>
      <c r="GLB638" s="6"/>
      <c r="GLC638" s="6"/>
      <c r="GLD638" s="6"/>
      <c r="GLE638" s="6"/>
      <c r="GLF638" s="6"/>
      <c r="GLG638" s="6"/>
      <c r="GLH638" s="6"/>
      <c r="GLI638" s="6"/>
      <c r="GLJ638" s="6"/>
      <c r="GLK638" s="6"/>
      <c r="GLL638" s="6"/>
      <c r="GLM638" s="6"/>
      <c r="GLN638" s="6"/>
      <c r="GLO638" s="6"/>
      <c r="GLP638" s="6"/>
      <c r="GLQ638" s="6"/>
      <c r="GLR638" s="6"/>
      <c r="GLS638" s="6"/>
      <c r="GLT638" s="6"/>
      <c r="GLU638" s="6"/>
      <c r="GLV638" s="6"/>
      <c r="GLW638" s="6"/>
      <c r="GLX638" s="6"/>
      <c r="GLY638" s="6"/>
      <c r="GLZ638" s="6"/>
      <c r="GMA638" s="6"/>
      <c r="GMB638" s="6"/>
      <c r="GMC638" s="6"/>
      <c r="GMD638" s="6"/>
      <c r="GME638" s="6"/>
      <c r="GMF638" s="6"/>
      <c r="GMG638" s="6"/>
      <c r="GMH638" s="6"/>
      <c r="GMI638" s="6"/>
      <c r="GMJ638" s="6"/>
      <c r="GMK638" s="6"/>
      <c r="GML638" s="6"/>
      <c r="GMM638" s="6"/>
      <c r="GMN638" s="6"/>
      <c r="GMO638" s="6"/>
      <c r="GMP638" s="6"/>
      <c r="GMQ638" s="6"/>
      <c r="GMR638" s="6"/>
      <c r="GMS638" s="6"/>
      <c r="GMT638" s="6"/>
      <c r="GMU638" s="6"/>
      <c r="GMV638" s="6"/>
      <c r="GMW638" s="6"/>
      <c r="GMX638" s="6"/>
      <c r="GMY638" s="6"/>
      <c r="GMZ638" s="6"/>
      <c r="GNA638" s="6"/>
      <c r="GNB638" s="6"/>
      <c r="GNC638" s="6"/>
      <c r="GND638" s="6"/>
      <c r="GNE638" s="6"/>
      <c r="GNF638" s="6"/>
      <c r="GNG638" s="6"/>
      <c r="GNH638" s="6"/>
      <c r="GNI638" s="6"/>
      <c r="GNJ638" s="6"/>
      <c r="GNK638" s="6"/>
      <c r="GNL638" s="6"/>
      <c r="GNM638" s="6"/>
      <c r="GNN638" s="6"/>
      <c r="GNO638" s="6"/>
      <c r="GNP638" s="6"/>
      <c r="GNQ638" s="6"/>
      <c r="GNR638" s="6"/>
      <c r="GNS638" s="6"/>
      <c r="GNT638" s="6"/>
      <c r="GNU638" s="6"/>
      <c r="GNV638" s="6"/>
      <c r="GNW638" s="6"/>
      <c r="GNX638" s="6"/>
      <c r="GNY638" s="6"/>
      <c r="GNZ638" s="6"/>
      <c r="GOA638" s="6"/>
      <c r="GOB638" s="6"/>
      <c r="GOC638" s="6"/>
      <c r="GOD638" s="6"/>
      <c r="GOE638" s="6"/>
      <c r="GOF638" s="6"/>
      <c r="GOG638" s="6"/>
      <c r="GOH638" s="6"/>
      <c r="GOI638" s="6"/>
      <c r="GOJ638" s="6"/>
      <c r="GOK638" s="6"/>
      <c r="GOL638" s="6"/>
      <c r="GOM638" s="6"/>
      <c r="GON638" s="6"/>
      <c r="GOO638" s="6"/>
      <c r="GOP638" s="6"/>
      <c r="GOQ638" s="6"/>
      <c r="GOR638" s="6"/>
      <c r="GOS638" s="6"/>
      <c r="GOT638" s="6"/>
      <c r="GOU638" s="6"/>
      <c r="GOV638" s="6"/>
      <c r="GOW638" s="6"/>
      <c r="GOX638" s="6"/>
      <c r="GOY638" s="6"/>
      <c r="GOZ638" s="6"/>
      <c r="GPA638" s="6"/>
      <c r="GPB638" s="6"/>
      <c r="GPC638" s="6"/>
      <c r="GPD638" s="6"/>
      <c r="GPE638" s="6"/>
      <c r="GPF638" s="6"/>
      <c r="GPG638" s="6"/>
      <c r="GPH638" s="6"/>
      <c r="GPI638" s="6"/>
      <c r="GPJ638" s="6"/>
      <c r="GPK638" s="6"/>
      <c r="GPL638" s="6"/>
      <c r="GPM638" s="6"/>
      <c r="GPN638" s="6"/>
      <c r="GPO638" s="6"/>
      <c r="GPP638" s="6"/>
      <c r="GPQ638" s="6"/>
      <c r="GPR638" s="6"/>
      <c r="GPS638" s="6"/>
      <c r="GPT638" s="6"/>
      <c r="GPU638" s="6"/>
      <c r="GPV638" s="6"/>
      <c r="GPW638" s="6"/>
      <c r="GPX638" s="6"/>
      <c r="GPY638" s="6"/>
      <c r="GPZ638" s="6"/>
      <c r="GQA638" s="6"/>
      <c r="GQB638" s="6"/>
      <c r="GQC638" s="6"/>
      <c r="GQD638" s="6"/>
      <c r="GQE638" s="6"/>
      <c r="GQF638" s="6"/>
      <c r="GQG638" s="6"/>
      <c r="GQH638" s="6"/>
      <c r="GQI638" s="6"/>
      <c r="GQJ638" s="6"/>
      <c r="GQK638" s="6"/>
      <c r="GQL638" s="6"/>
      <c r="GQM638" s="6"/>
      <c r="GQN638" s="6"/>
      <c r="GQO638" s="6"/>
      <c r="GQP638" s="6"/>
      <c r="GQQ638" s="6"/>
      <c r="GQR638" s="6"/>
      <c r="GQS638" s="6"/>
      <c r="GQT638" s="6"/>
      <c r="GQU638" s="6"/>
      <c r="GQV638" s="6"/>
      <c r="GQW638" s="6"/>
      <c r="GQX638" s="6"/>
      <c r="GQY638" s="6"/>
      <c r="GQZ638" s="6"/>
      <c r="GRA638" s="6"/>
      <c r="GRB638" s="6"/>
      <c r="GRC638" s="6"/>
      <c r="GRD638" s="6"/>
      <c r="GRE638" s="6"/>
      <c r="GRF638" s="6"/>
      <c r="GRG638" s="6"/>
      <c r="GRH638" s="6"/>
      <c r="GRI638" s="6"/>
      <c r="GRJ638" s="6"/>
      <c r="GRK638" s="6"/>
      <c r="GRL638" s="6"/>
      <c r="GRM638" s="6"/>
      <c r="GRN638" s="6"/>
      <c r="GRO638" s="6"/>
      <c r="GRP638" s="6"/>
      <c r="GRQ638" s="6"/>
      <c r="GRR638" s="6"/>
      <c r="GRS638" s="6"/>
      <c r="GRT638" s="6"/>
      <c r="GRU638" s="6"/>
      <c r="GRV638" s="6"/>
      <c r="GRW638" s="6"/>
      <c r="GRX638" s="6"/>
      <c r="GRY638" s="6"/>
      <c r="GRZ638" s="6"/>
      <c r="GSA638" s="6"/>
      <c r="GSB638" s="6"/>
      <c r="GSC638" s="6"/>
      <c r="GSD638" s="6"/>
      <c r="GSE638" s="6"/>
      <c r="GSF638" s="6"/>
      <c r="GSG638" s="6"/>
      <c r="GSH638" s="6"/>
      <c r="GSI638" s="6"/>
      <c r="GSJ638" s="6"/>
      <c r="GSK638" s="6"/>
      <c r="GSL638" s="6"/>
      <c r="GSM638" s="6"/>
      <c r="GSN638" s="6"/>
      <c r="GSO638" s="6"/>
      <c r="GSP638" s="6"/>
      <c r="GSQ638" s="6"/>
      <c r="GSR638" s="6"/>
      <c r="GSS638" s="6"/>
      <c r="GST638" s="6"/>
      <c r="GSU638" s="6"/>
      <c r="GSV638" s="6"/>
      <c r="GSW638" s="6"/>
      <c r="GSX638" s="6"/>
      <c r="GSY638" s="6"/>
      <c r="GSZ638" s="6"/>
      <c r="GTA638" s="6"/>
      <c r="GTB638" s="6"/>
      <c r="GTC638" s="6"/>
      <c r="GTD638" s="6"/>
      <c r="GTE638" s="6"/>
      <c r="GTF638" s="6"/>
      <c r="GTG638" s="6"/>
      <c r="GTH638" s="6"/>
      <c r="GTI638" s="6"/>
      <c r="GTJ638" s="6"/>
      <c r="GTK638" s="6"/>
      <c r="GTL638" s="6"/>
      <c r="GTM638" s="6"/>
      <c r="GTN638" s="6"/>
      <c r="GTO638" s="6"/>
      <c r="GTP638" s="6"/>
      <c r="GTQ638" s="6"/>
      <c r="GTR638" s="6"/>
      <c r="GTS638" s="6"/>
      <c r="GTT638" s="6"/>
      <c r="GTU638" s="6"/>
      <c r="GTV638" s="6"/>
      <c r="GTW638" s="6"/>
      <c r="GTX638" s="6"/>
      <c r="GTY638" s="6"/>
      <c r="GTZ638" s="6"/>
      <c r="GUA638" s="6"/>
      <c r="GUB638" s="6"/>
      <c r="GUC638" s="6"/>
      <c r="GUD638" s="6"/>
      <c r="GUE638" s="6"/>
      <c r="GUF638" s="6"/>
      <c r="GUG638" s="6"/>
      <c r="GUH638" s="6"/>
      <c r="GUI638" s="6"/>
      <c r="GUJ638" s="6"/>
      <c r="GUK638" s="6"/>
      <c r="GUL638" s="6"/>
      <c r="GUM638" s="6"/>
      <c r="GUN638" s="6"/>
      <c r="GUO638" s="6"/>
      <c r="GUP638" s="6"/>
      <c r="GUQ638" s="6"/>
      <c r="GUR638" s="6"/>
      <c r="GUS638" s="6"/>
      <c r="GUT638" s="6"/>
      <c r="GUU638" s="6"/>
      <c r="GUV638" s="6"/>
      <c r="GUW638" s="6"/>
      <c r="GUX638" s="6"/>
      <c r="GUY638" s="6"/>
      <c r="GUZ638" s="6"/>
      <c r="GVA638" s="6"/>
      <c r="GVB638" s="6"/>
      <c r="GVC638" s="6"/>
      <c r="GVD638" s="6"/>
      <c r="GVE638" s="6"/>
      <c r="GVF638" s="6"/>
      <c r="GVG638" s="6"/>
      <c r="GVH638" s="6"/>
      <c r="GVI638" s="6"/>
      <c r="GVJ638" s="6"/>
      <c r="GVK638" s="6"/>
      <c r="GVL638" s="6"/>
      <c r="GVM638" s="6"/>
      <c r="GVN638" s="6"/>
      <c r="GVO638" s="6"/>
      <c r="GVP638" s="6"/>
      <c r="GVQ638" s="6"/>
      <c r="GVR638" s="6"/>
      <c r="GVS638" s="6"/>
      <c r="GVT638" s="6"/>
      <c r="GVU638" s="6"/>
      <c r="GVV638" s="6"/>
      <c r="GVW638" s="6"/>
      <c r="GVX638" s="6"/>
      <c r="GVY638" s="6"/>
      <c r="GVZ638" s="6"/>
      <c r="GWA638" s="6"/>
      <c r="GWB638" s="6"/>
      <c r="GWC638" s="6"/>
      <c r="GWD638" s="6"/>
      <c r="GWE638" s="6"/>
      <c r="GWF638" s="6"/>
      <c r="GWG638" s="6"/>
      <c r="GWH638" s="6"/>
      <c r="GWI638" s="6"/>
      <c r="GWJ638" s="6"/>
      <c r="GWK638" s="6"/>
      <c r="GWL638" s="6"/>
      <c r="GWM638" s="6"/>
      <c r="GWN638" s="6"/>
      <c r="GWO638" s="6"/>
      <c r="GWP638" s="6"/>
      <c r="GWQ638" s="6"/>
      <c r="GWR638" s="6"/>
      <c r="GWS638" s="6"/>
      <c r="GWT638" s="6"/>
      <c r="GWU638" s="6"/>
      <c r="GWV638" s="6"/>
      <c r="GWW638" s="6"/>
      <c r="GWX638" s="6"/>
      <c r="GWY638" s="6"/>
      <c r="GWZ638" s="6"/>
      <c r="GXA638" s="6"/>
      <c r="GXB638" s="6"/>
      <c r="GXC638" s="6"/>
      <c r="GXD638" s="6"/>
      <c r="GXE638" s="6"/>
      <c r="GXF638" s="6"/>
      <c r="GXG638" s="6"/>
      <c r="GXH638" s="6"/>
      <c r="GXI638" s="6"/>
      <c r="GXJ638" s="6"/>
      <c r="GXK638" s="6"/>
      <c r="GXL638" s="6"/>
      <c r="GXM638" s="6"/>
      <c r="GXN638" s="6"/>
      <c r="GXO638" s="6"/>
      <c r="GXP638" s="6"/>
      <c r="GXQ638" s="6"/>
      <c r="GXR638" s="6"/>
      <c r="GXS638" s="6"/>
      <c r="GXT638" s="6"/>
      <c r="GXU638" s="6"/>
      <c r="GXV638" s="6"/>
      <c r="GXW638" s="6"/>
      <c r="GXX638" s="6"/>
      <c r="GXY638" s="6"/>
      <c r="GXZ638" s="6"/>
      <c r="GYA638" s="6"/>
      <c r="GYB638" s="6"/>
      <c r="GYC638" s="6"/>
      <c r="GYD638" s="6"/>
      <c r="GYE638" s="6"/>
      <c r="GYF638" s="6"/>
      <c r="GYG638" s="6"/>
      <c r="GYH638" s="6"/>
      <c r="GYI638" s="6"/>
      <c r="GYJ638" s="6"/>
      <c r="GYK638" s="6"/>
      <c r="GYL638" s="6"/>
      <c r="GYM638" s="6"/>
      <c r="GYN638" s="6"/>
      <c r="GYO638" s="6"/>
      <c r="GYP638" s="6"/>
      <c r="GYQ638" s="6"/>
      <c r="GYR638" s="6"/>
      <c r="GYS638" s="6"/>
      <c r="GYT638" s="6"/>
      <c r="GYU638" s="6"/>
      <c r="GYV638" s="6"/>
      <c r="GYW638" s="6"/>
      <c r="GYX638" s="6"/>
      <c r="GYY638" s="6"/>
      <c r="GYZ638" s="6"/>
      <c r="GZA638" s="6"/>
      <c r="GZB638" s="6"/>
      <c r="GZC638" s="6"/>
      <c r="GZD638" s="6"/>
      <c r="GZE638" s="6"/>
      <c r="GZF638" s="6"/>
      <c r="GZG638" s="6"/>
      <c r="GZH638" s="6"/>
      <c r="GZI638" s="6"/>
      <c r="GZJ638" s="6"/>
      <c r="GZK638" s="6"/>
      <c r="GZL638" s="6"/>
      <c r="GZM638" s="6"/>
      <c r="GZN638" s="6"/>
      <c r="GZO638" s="6"/>
      <c r="GZP638" s="6"/>
      <c r="GZQ638" s="6"/>
      <c r="GZR638" s="6"/>
      <c r="GZS638" s="6"/>
      <c r="GZT638" s="6"/>
      <c r="GZU638" s="6"/>
      <c r="GZV638" s="6"/>
      <c r="GZW638" s="6"/>
      <c r="GZX638" s="6"/>
      <c r="GZY638" s="6"/>
      <c r="GZZ638" s="6"/>
      <c r="HAA638" s="6"/>
      <c r="HAB638" s="6"/>
      <c r="HAC638" s="6"/>
      <c r="HAD638" s="6"/>
      <c r="HAE638" s="6"/>
      <c r="HAF638" s="6"/>
      <c r="HAG638" s="6"/>
      <c r="HAH638" s="6"/>
      <c r="HAI638" s="6"/>
      <c r="HAJ638" s="6"/>
      <c r="HAK638" s="6"/>
      <c r="HAL638" s="6"/>
      <c r="HAM638" s="6"/>
      <c r="HAN638" s="6"/>
      <c r="HAO638" s="6"/>
      <c r="HAP638" s="6"/>
      <c r="HAQ638" s="6"/>
      <c r="HAR638" s="6"/>
      <c r="HAS638" s="6"/>
      <c r="HAT638" s="6"/>
      <c r="HAU638" s="6"/>
      <c r="HAV638" s="6"/>
      <c r="HAW638" s="6"/>
      <c r="HAX638" s="6"/>
      <c r="HAY638" s="6"/>
      <c r="HAZ638" s="6"/>
      <c r="HBA638" s="6"/>
      <c r="HBB638" s="6"/>
      <c r="HBC638" s="6"/>
      <c r="HBD638" s="6"/>
      <c r="HBE638" s="6"/>
      <c r="HBF638" s="6"/>
      <c r="HBG638" s="6"/>
      <c r="HBH638" s="6"/>
      <c r="HBI638" s="6"/>
      <c r="HBJ638" s="6"/>
      <c r="HBK638" s="6"/>
      <c r="HBL638" s="6"/>
      <c r="HBM638" s="6"/>
      <c r="HBN638" s="6"/>
      <c r="HBO638" s="6"/>
      <c r="HBP638" s="6"/>
      <c r="HBQ638" s="6"/>
      <c r="HBR638" s="6"/>
      <c r="HBS638" s="6"/>
      <c r="HBT638" s="6"/>
      <c r="HBU638" s="6"/>
      <c r="HBV638" s="6"/>
      <c r="HBW638" s="6"/>
      <c r="HBX638" s="6"/>
      <c r="HBY638" s="6"/>
      <c r="HBZ638" s="6"/>
      <c r="HCA638" s="6"/>
      <c r="HCB638" s="6"/>
      <c r="HCC638" s="6"/>
      <c r="HCD638" s="6"/>
      <c r="HCE638" s="6"/>
      <c r="HCF638" s="6"/>
      <c r="HCG638" s="6"/>
      <c r="HCH638" s="6"/>
      <c r="HCI638" s="6"/>
      <c r="HCJ638" s="6"/>
      <c r="HCK638" s="6"/>
      <c r="HCL638" s="6"/>
      <c r="HCM638" s="6"/>
      <c r="HCN638" s="6"/>
      <c r="HCO638" s="6"/>
      <c r="HCP638" s="6"/>
      <c r="HCQ638" s="6"/>
      <c r="HCR638" s="6"/>
      <c r="HCS638" s="6"/>
      <c r="HCT638" s="6"/>
      <c r="HCU638" s="6"/>
      <c r="HCV638" s="6"/>
      <c r="HCW638" s="6"/>
      <c r="HCX638" s="6"/>
      <c r="HCY638" s="6"/>
      <c r="HCZ638" s="6"/>
      <c r="HDA638" s="6"/>
      <c r="HDB638" s="6"/>
      <c r="HDC638" s="6"/>
      <c r="HDD638" s="6"/>
      <c r="HDE638" s="6"/>
      <c r="HDF638" s="6"/>
      <c r="HDG638" s="6"/>
      <c r="HDH638" s="6"/>
      <c r="HDI638" s="6"/>
      <c r="HDJ638" s="6"/>
      <c r="HDK638" s="6"/>
      <c r="HDL638" s="6"/>
      <c r="HDM638" s="6"/>
      <c r="HDN638" s="6"/>
      <c r="HDO638" s="6"/>
      <c r="HDP638" s="6"/>
      <c r="HDQ638" s="6"/>
      <c r="HDR638" s="6"/>
      <c r="HDS638" s="6"/>
      <c r="HDT638" s="6"/>
      <c r="HDU638" s="6"/>
      <c r="HDV638" s="6"/>
      <c r="HDW638" s="6"/>
      <c r="HDX638" s="6"/>
      <c r="HDY638" s="6"/>
      <c r="HDZ638" s="6"/>
      <c r="HEA638" s="6"/>
      <c r="HEB638" s="6"/>
      <c r="HEC638" s="6"/>
      <c r="HED638" s="6"/>
      <c r="HEE638" s="6"/>
      <c r="HEF638" s="6"/>
      <c r="HEG638" s="6"/>
      <c r="HEH638" s="6"/>
      <c r="HEI638" s="6"/>
      <c r="HEJ638" s="6"/>
      <c r="HEK638" s="6"/>
      <c r="HEL638" s="6"/>
      <c r="HEM638" s="6"/>
      <c r="HEN638" s="6"/>
      <c r="HEO638" s="6"/>
      <c r="HEP638" s="6"/>
      <c r="HEQ638" s="6"/>
      <c r="HER638" s="6"/>
      <c r="HES638" s="6"/>
      <c r="HET638" s="6"/>
      <c r="HEU638" s="6"/>
      <c r="HEV638" s="6"/>
      <c r="HEW638" s="6"/>
      <c r="HEX638" s="6"/>
      <c r="HEY638" s="6"/>
      <c r="HEZ638" s="6"/>
      <c r="HFA638" s="6"/>
      <c r="HFB638" s="6"/>
      <c r="HFC638" s="6"/>
      <c r="HFD638" s="6"/>
      <c r="HFE638" s="6"/>
      <c r="HFF638" s="6"/>
      <c r="HFG638" s="6"/>
      <c r="HFH638" s="6"/>
      <c r="HFI638" s="6"/>
      <c r="HFJ638" s="6"/>
      <c r="HFK638" s="6"/>
      <c r="HFL638" s="6"/>
      <c r="HFM638" s="6"/>
      <c r="HFN638" s="6"/>
      <c r="HFO638" s="6"/>
      <c r="HFP638" s="6"/>
      <c r="HFQ638" s="6"/>
      <c r="HFR638" s="6"/>
      <c r="HFS638" s="6"/>
      <c r="HFT638" s="6"/>
      <c r="HFU638" s="6"/>
      <c r="HFV638" s="6"/>
      <c r="HFW638" s="6"/>
      <c r="HFX638" s="6"/>
      <c r="HFY638" s="6"/>
      <c r="HFZ638" s="6"/>
      <c r="HGA638" s="6"/>
      <c r="HGB638" s="6"/>
      <c r="HGC638" s="6"/>
      <c r="HGD638" s="6"/>
      <c r="HGE638" s="6"/>
      <c r="HGF638" s="6"/>
      <c r="HGG638" s="6"/>
      <c r="HGH638" s="6"/>
      <c r="HGI638" s="6"/>
      <c r="HGJ638" s="6"/>
      <c r="HGK638" s="6"/>
      <c r="HGL638" s="6"/>
      <c r="HGM638" s="6"/>
      <c r="HGN638" s="6"/>
      <c r="HGO638" s="6"/>
      <c r="HGP638" s="6"/>
      <c r="HGQ638" s="6"/>
      <c r="HGR638" s="6"/>
      <c r="HGS638" s="6"/>
      <c r="HGT638" s="6"/>
      <c r="HGU638" s="6"/>
      <c r="HGV638" s="6"/>
      <c r="HGW638" s="6"/>
      <c r="HGX638" s="6"/>
      <c r="HGY638" s="6"/>
      <c r="HGZ638" s="6"/>
      <c r="HHA638" s="6"/>
      <c r="HHB638" s="6"/>
      <c r="HHC638" s="6"/>
      <c r="HHD638" s="6"/>
      <c r="HHE638" s="6"/>
      <c r="HHF638" s="6"/>
      <c r="HHG638" s="6"/>
      <c r="HHH638" s="6"/>
      <c r="HHI638" s="6"/>
      <c r="HHJ638" s="6"/>
      <c r="HHK638" s="6"/>
      <c r="HHL638" s="6"/>
      <c r="HHM638" s="6"/>
      <c r="HHN638" s="6"/>
      <c r="HHO638" s="6"/>
      <c r="HHP638" s="6"/>
      <c r="HHQ638" s="6"/>
      <c r="HHR638" s="6"/>
      <c r="HHS638" s="6"/>
      <c r="HHT638" s="6"/>
      <c r="HHU638" s="6"/>
      <c r="HHV638" s="6"/>
      <c r="HHW638" s="6"/>
      <c r="HHX638" s="6"/>
      <c r="HHY638" s="6"/>
      <c r="HHZ638" s="6"/>
      <c r="HIA638" s="6"/>
      <c r="HIB638" s="6"/>
      <c r="HIC638" s="6"/>
      <c r="HID638" s="6"/>
      <c r="HIE638" s="6"/>
      <c r="HIF638" s="6"/>
      <c r="HIG638" s="6"/>
      <c r="HIH638" s="6"/>
      <c r="HII638" s="6"/>
      <c r="HIJ638" s="6"/>
      <c r="HIK638" s="6"/>
      <c r="HIL638" s="6"/>
      <c r="HIM638" s="6"/>
      <c r="HIN638" s="6"/>
      <c r="HIO638" s="6"/>
      <c r="HIP638" s="6"/>
      <c r="HIQ638" s="6"/>
      <c r="HIR638" s="6"/>
      <c r="HIS638" s="6"/>
      <c r="HIT638" s="6"/>
      <c r="HIU638" s="6"/>
      <c r="HIV638" s="6"/>
      <c r="HIW638" s="6"/>
      <c r="HIX638" s="6"/>
      <c r="HIY638" s="6"/>
      <c r="HIZ638" s="6"/>
      <c r="HJA638" s="6"/>
      <c r="HJB638" s="6"/>
      <c r="HJC638" s="6"/>
      <c r="HJD638" s="6"/>
      <c r="HJE638" s="6"/>
      <c r="HJF638" s="6"/>
      <c r="HJG638" s="6"/>
      <c r="HJH638" s="6"/>
      <c r="HJI638" s="6"/>
      <c r="HJJ638" s="6"/>
      <c r="HJK638" s="6"/>
      <c r="HJL638" s="6"/>
      <c r="HJM638" s="6"/>
      <c r="HJN638" s="6"/>
      <c r="HJO638" s="6"/>
      <c r="HJP638" s="6"/>
      <c r="HJQ638" s="6"/>
      <c r="HJR638" s="6"/>
      <c r="HJS638" s="6"/>
      <c r="HJT638" s="6"/>
      <c r="HJU638" s="6"/>
      <c r="HJV638" s="6"/>
      <c r="HJW638" s="6"/>
      <c r="HJX638" s="6"/>
      <c r="HJY638" s="6"/>
      <c r="HJZ638" s="6"/>
      <c r="HKA638" s="6"/>
      <c r="HKB638" s="6"/>
      <c r="HKC638" s="6"/>
      <c r="HKD638" s="6"/>
      <c r="HKE638" s="6"/>
      <c r="HKF638" s="6"/>
      <c r="HKG638" s="6"/>
      <c r="HKH638" s="6"/>
      <c r="HKI638" s="6"/>
      <c r="HKJ638" s="6"/>
      <c r="HKK638" s="6"/>
      <c r="HKL638" s="6"/>
      <c r="HKM638" s="6"/>
      <c r="HKN638" s="6"/>
      <c r="HKO638" s="6"/>
      <c r="HKP638" s="6"/>
      <c r="HKQ638" s="6"/>
      <c r="HKR638" s="6"/>
      <c r="HKS638" s="6"/>
      <c r="HKT638" s="6"/>
      <c r="HKU638" s="6"/>
      <c r="HKV638" s="6"/>
      <c r="HKW638" s="6"/>
      <c r="HKX638" s="6"/>
      <c r="HKY638" s="6"/>
      <c r="HKZ638" s="6"/>
      <c r="HLA638" s="6"/>
      <c r="HLB638" s="6"/>
      <c r="HLC638" s="6"/>
      <c r="HLD638" s="6"/>
      <c r="HLE638" s="6"/>
      <c r="HLF638" s="6"/>
      <c r="HLG638" s="6"/>
      <c r="HLH638" s="6"/>
      <c r="HLI638" s="6"/>
      <c r="HLJ638" s="6"/>
      <c r="HLK638" s="6"/>
      <c r="HLL638" s="6"/>
      <c r="HLM638" s="6"/>
      <c r="HLN638" s="6"/>
      <c r="HLO638" s="6"/>
      <c r="HLP638" s="6"/>
      <c r="HLQ638" s="6"/>
      <c r="HLR638" s="6"/>
      <c r="HLS638" s="6"/>
      <c r="HLT638" s="6"/>
      <c r="HLU638" s="6"/>
      <c r="HLV638" s="6"/>
      <c r="HLW638" s="6"/>
      <c r="HLX638" s="6"/>
      <c r="HLY638" s="6"/>
      <c r="HLZ638" s="6"/>
      <c r="HMA638" s="6"/>
      <c r="HMB638" s="6"/>
      <c r="HMC638" s="6"/>
      <c r="HMD638" s="6"/>
      <c r="HME638" s="6"/>
      <c r="HMF638" s="6"/>
      <c r="HMG638" s="6"/>
      <c r="HMH638" s="6"/>
      <c r="HMI638" s="6"/>
      <c r="HMJ638" s="6"/>
      <c r="HMK638" s="6"/>
      <c r="HML638" s="6"/>
      <c r="HMM638" s="6"/>
      <c r="HMN638" s="6"/>
      <c r="HMO638" s="6"/>
      <c r="HMP638" s="6"/>
      <c r="HMQ638" s="6"/>
      <c r="HMR638" s="6"/>
      <c r="HMS638" s="6"/>
      <c r="HMT638" s="6"/>
      <c r="HMU638" s="6"/>
      <c r="HMV638" s="6"/>
      <c r="HMW638" s="6"/>
      <c r="HMX638" s="6"/>
      <c r="HMY638" s="6"/>
      <c r="HMZ638" s="6"/>
      <c r="HNA638" s="6"/>
      <c r="HNB638" s="6"/>
      <c r="HNC638" s="6"/>
      <c r="HND638" s="6"/>
      <c r="HNE638" s="6"/>
      <c r="HNF638" s="6"/>
      <c r="HNG638" s="6"/>
      <c r="HNH638" s="6"/>
      <c r="HNI638" s="6"/>
      <c r="HNJ638" s="6"/>
      <c r="HNK638" s="6"/>
      <c r="HNL638" s="6"/>
      <c r="HNM638" s="6"/>
      <c r="HNN638" s="6"/>
      <c r="HNO638" s="6"/>
      <c r="HNP638" s="6"/>
      <c r="HNQ638" s="6"/>
      <c r="HNR638" s="6"/>
      <c r="HNS638" s="6"/>
      <c r="HNT638" s="6"/>
      <c r="HNU638" s="6"/>
      <c r="HNV638" s="6"/>
      <c r="HNW638" s="6"/>
      <c r="HNX638" s="6"/>
      <c r="HNY638" s="6"/>
      <c r="HNZ638" s="6"/>
      <c r="HOA638" s="6"/>
      <c r="HOB638" s="6"/>
      <c r="HOC638" s="6"/>
      <c r="HOD638" s="6"/>
      <c r="HOE638" s="6"/>
      <c r="HOF638" s="6"/>
      <c r="HOG638" s="6"/>
      <c r="HOH638" s="6"/>
      <c r="HOI638" s="6"/>
      <c r="HOJ638" s="6"/>
      <c r="HOK638" s="6"/>
      <c r="HOL638" s="6"/>
      <c r="HOM638" s="6"/>
      <c r="HON638" s="6"/>
      <c r="HOO638" s="6"/>
      <c r="HOP638" s="6"/>
      <c r="HOQ638" s="6"/>
      <c r="HOR638" s="6"/>
      <c r="HOS638" s="6"/>
      <c r="HOT638" s="6"/>
      <c r="HOU638" s="6"/>
      <c r="HOV638" s="6"/>
      <c r="HOW638" s="6"/>
      <c r="HOX638" s="6"/>
      <c r="HOY638" s="6"/>
      <c r="HOZ638" s="6"/>
      <c r="HPA638" s="6"/>
      <c r="HPB638" s="6"/>
      <c r="HPC638" s="6"/>
      <c r="HPD638" s="6"/>
      <c r="HPE638" s="6"/>
      <c r="HPF638" s="6"/>
      <c r="HPG638" s="6"/>
      <c r="HPH638" s="6"/>
      <c r="HPI638" s="6"/>
      <c r="HPJ638" s="6"/>
      <c r="HPK638" s="6"/>
      <c r="HPL638" s="6"/>
      <c r="HPM638" s="6"/>
      <c r="HPN638" s="6"/>
      <c r="HPO638" s="6"/>
      <c r="HPP638" s="6"/>
      <c r="HPQ638" s="6"/>
      <c r="HPR638" s="6"/>
      <c r="HPS638" s="6"/>
      <c r="HPT638" s="6"/>
      <c r="HPU638" s="6"/>
      <c r="HPV638" s="6"/>
      <c r="HPW638" s="6"/>
      <c r="HPX638" s="6"/>
      <c r="HPY638" s="6"/>
      <c r="HPZ638" s="6"/>
      <c r="HQA638" s="6"/>
      <c r="HQB638" s="6"/>
      <c r="HQC638" s="6"/>
      <c r="HQD638" s="6"/>
      <c r="HQE638" s="6"/>
      <c r="HQF638" s="6"/>
      <c r="HQG638" s="6"/>
      <c r="HQH638" s="6"/>
      <c r="HQI638" s="6"/>
      <c r="HQJ638" s="6"/>
      <c r="HQK638" s="6"/>
      <c r="HQL638" s="6"/>
      <c r="HQM638" s="6"/>
      <c r="HQN638" s="6"/>
      <c r="HQO638" s="6"/>
      <c r="HQP638" s="6"/>
      <c r="HQQ638" s="6"/>
      <c r="HQR638" s="6"/>
      <c r="HQS638" s="6"/>
      <c r="HQT638" s="6"/>
      <c r="HQU638" s="6"/>
      <c r="HQV638" s="6"/>
      <c r="HQW638" s="6"/>
      <c r="HQX638" s="6"/>
      <c r="HQY638" s="6"/>
      <c r="HQZ638" s="6"/>
      <c r="HRA638" s="6"/>
      <c r="HRB638" s="6"/>
      <c r="HRC638" s="6"/>
      <c r="HRD638" s="6"/>
      <c r="HRE638" s="6"/>
      <c r="HRF638" s="6"/>
      <c r="HRG638" s="6"/>
      <c r="HRH638" s="6"/>
      <c r="HRI638" s="6"/>
      <c r="HRJ638" s="6"/>
      <c r="HRK638" s="6"/>
      <c r="HRL638" s="6"/>
      <c r="HRM638" s="6"/>
      <c r="HRN638" s="6"/>
      <c r="HRO638" s="6"/>
      <c r="HRP638" s="6"/>
      <c r="HRQ638" s="6"/>
      <c r="HRR638" s="6"/>
      <c r="HRS638" s="6"/>
      <c r="HRT638" s="6"/>
      <c r="HRU638" s="6"/>
      <c r="HRV638" s="6"/>
      <c r="HRW638" s="6"/>
      <c r="HRX638" s="6"/>
      <c r="HRY638" s="6"/>
      <c r="HRZ638" s="6"/>
      <c r="HSA638" s="6"/>
      <c r="HSB638" s="6"/>
      <c r="HSC638" s="6"/>
      <c r="HSD638" s="6"/>
      <c r="HSE638" s="6"/>
      <c r="HSF638" s="6"/>
      <c r="HSG638" s="6"/>
      <c r="HSH638" s="6"/>
      <c r="HSI638" s="6"/>
      <c r="HSJ638" s="6"/>
      <c r="HSK638" s="6"/>
      <c r="HSL638" s="6"/>
      <c r="HSM638" s="6"/>
      <c r="HSN638" s="6"/>
      <c r="HSO638" s="6"/>
      <c r="HSP638" s="6"/>
      <c r="HSQ638" s="6"/>
      <c r="HSR638" s="6"/>
      <c r="HSS638" s="6"/>
      <c r="HST638" s="6"/>
      <c r="HSU638" s="6"/>
      <c r="HSV638" s="6"/>
      <c r="HSW638" s="6"/>
      <c r="HSX638" s="6"/>
      <c r="HSY638" s="6"/>
      <c r="HSZ638" s="6"/>
      <c r="HTA638" s="6"/>
      <c r="HTB638" s="6"/>
      <c r="HTC638" s="6"/>
      <c r="HTD638" s="6"/>
      <c r="HTE638" s="6"/>
      <c r="HTF638" s="6"/>
      <c r="HTG638" s="6"/>
      <c r="HTH638" s="6"/>
      <c r="HTI638" s="6"/>
      <c r="HTJ638" s="6"/>
      <c r="HTK638" s="6"/>
      <c r="HTL638" s="6"/>
      <c r="HTM638" s="6"/>
      <c r="HTN638" s="6"/>
      <c r="HTO638" s="6"/>
      <c r="HTP638" s="6"/>
      <c r="HTQ638" s="6"/>
      <c r="HTR638" s="6"/>
      <c r="HTS638" s="6"/>
      <c r="HTT638" s="6"/>
      <c r="HTU638" s="6"/>
      <c r="HTV638" s="6"/>
      <c r="HTW638" s="6"/>
      <c r="HTX638" s="6"/>
      <c r="HTY638" s="6"/>
      <c r="HTZ638" s="6"/>
      <c r="HUA638" s="6"/>
      <c r="HUB638" s="6"/>
      <c r="HUC638" s="6"/>
      <c r="HUD638" s="6"/>
      <c r="HUE638" s="6"/>
      <c r="HUF638" s="6"/>
      <c r="HUG638" s="6"/>
      <c r="HUH638" s="6"/>
      <c r="HUI638" s="6"/>
      <c r="HUJ638" s="6"/>
      <c r="HUK638" s="6"/>
      <c r="HUL638" s="6"/>
      <c r="HUM638" s="6"/>
      <c r="HUN638" s="6"/>
      <c r="HUO638" s="6"/>
      <c r="HUP638" s="6"/>
      <c r="HUQ638" s="6"/>
      <c r="HUR638" s="6"/>
      <c r="HUS638" s="6"/>
      <c r="HUT638" s="6"/>
      <c r="HUU638" s="6"/>
      <c r="HUV638" s="6"/>
      <c r="HUW638" s="6"/>
      <c r="HUX638" s="6"/>
      <c r="HUY638" s="6"/>
      <c r="HUZ638" s="6"/>
      <c r="HVA638" s="6"/>
      <c r="HVB638" s="6"/>
      <c r="HVC638" s="6"/>
      <c r="HVD638" s="6"/>
      <c r="HVE638" s="6"/>
      <c r="HVF638" s="6"/>
      <c r="HVG638" s="6"/>
      <c r="HVH638" s="6"/>
      <c r="HVI638" s="6"/>
      <c r="HVJ638" s="6"/>
      <c r="HVK638" s="6"/>
      <c r="HVL638" s="6"/>
      <c r="HVM638" s="6"/>
      <c r="HVN638" s="6"/>
      <c r="HVO638" s="6"/>
      <c r="HVP638" s="6"/>
      <c r="HVQ638" s="6"/>
      <c r="HVR638" s="6"/>
      <c r="HVS638" s="6"/>
      <c r="HVT638" s="6"/>
      <c r="HVU638" s="6"/>
      <c r="HVV638" s="6"/>
      <c r="HVW638" s="6"/>
      <c r="HVX638" s="6"/>
      <c r="HVY638" s="6"/>
      <c r="HVZ638" s="6"/>
      <c r="HWA638" s="6"/>
      <c r="HWB638" s="6"/>
      <c r="HWC638" s="6"/>
      <c r="HWD638" s="6"/>
      <c r="HWE638" s="6"/>
      <c r="HWF638" s="6"/>
      <c r="HWG638" s="6"/>
      <c r="HWH638" s="6"/>
      <c r="HWI638" s="6"/>
      <c r="HWJ638" s="6"/>
      <c r="HWK638" s="6"/>
      <c r="HWL638" s="6"/>
      <c r="HWM638" s="6"/>
      <c r="HWN638" s="6"/>
      <c r="HWO638" s="6"/>
      <c r="HWP638" s="6"/>
      <c r="HWQ638" s="6"/>
      <c r="HWR638" s="6"/>
      <c r="HWS638" s="6"/>
      <c r="HWT638" s="6"/>
      <c r="HWU638" s="6"/>
      <c r="HWV638" s="6"/>
      <c r="HWW638" s="6"/>
      <c r="HWX638" s="6"/>
      <c r="HWY638" s="6"/>
      <c r="HWZ638" s="6"/>
      <c r="HXA638" s="6"/>
      <c r="HXB638" s="6"/>
      <c r="HXC638" s="6"/>
      <c r="HXD638" s="6"/>
      <c r="HXE638" s="6"/>
      <c r="HXF638" s="6"/>
      <c r="HXG638" s="6"/>
      <c r="HXH638" s="6"/>
      <c r="HXI638" s="6"/>
      <c r="HXJ638" s="6"/>
      <c r="HXK638" s="6"/>
      <c r="HXL638" s="6"/>
      <c r="HXM638" s="6"/>
      <c r="HXN638" s="6"/>
      <c r="HXO638" s="6"/>
      <c r="HXP638" s="6"/>
      <c r="HXQ638" s="6"/>
      <c r="HXR638" s="6"/>
      <c r="HXS638" s="6"/>
      <c r="HXT638" s="6"/>
      <c r="HXU638" s="6"/>
      <c r="HXV638" s="6"/>
      <c r="HXW638" s="6"/>
      <c r="HXX638" s="6"/>
      <c r="HXY638" s="6"/>
      <c r="HXZ638" s="6"/>
      <c r="HYA638" s="6"/>
      <c r="HYB638" s="6"/>
      <c r="HYC638" s="6"/>
      <c r="HYD638" s="6"/>
      <c r="HYE638" s="6"/>
      <c r="HYF638" s="6"/>
      <c r="HYG638" s="6"/>
      <c r="HYH638" s="6"/>
      <c r="HYI638" s="6"/>
      <c r="HYJ638" s="6"/>
      <c r="HYK638" s="6"/>
      <c r="HYL638" s="6"/>
      <c r="HYM638" s="6"/>
      <c r="HYN638" s="6"/>
      <c r="HYO638" s="6"/>
      <c r="HYP638" s="6"/>
      <c r="HYQ638" s="6"/>
      <c r="HYR638" s="6"/>
      <c r="HYS638" s="6"/>
      <c r="HYT638" s="6"/>
      <c r="HYU638" s="6"/>
      <c r="HYV638" s="6"/>
      <c r="HYW638" s="6"/>
      <c r="HYX638" s="6"/>
      <c r="HYY638" s="6"/>
      <c r="HYZ638" s="6"/>
      <c r="HZA638" s="6"/>
      <c r="HZB638" s="6"/>
      <c r="HZC638" s="6"/>
      <c r="HZD638" s="6"/>
      <c r="HZE638" s="6"/>
      <c r="HZF638" s="6"/>
      <c r="HZG638" s="6"/>
      <c r="HZH638" s="6"/>
      <c r="HZI638" s="6"/>
      <c r="HZJ638" s="6"/>
      <c r="HZK638" s="6"/>
      <c r="HZL638" s="6"/>
      <c r="HZM638" s="6"/>
      <c r="HZN638" s="6"/>
      <c r="HZO638" s="6"/>
      <c r="HZP638" s="6"/>
      <c r="HZQ638" s="6"/>
      <c r="HZR638" s="6"/>
      <c r="HZS638" s="6"/>
      <c r="HZT638" s="6"/>
      <c r="HZU638" s="6"/>
      <c r="HZV638" s="6"/>
      <c r="HZW638" s="6"/>
      <c r="HZX638" s="6"/>
      <c r="HZY638" s="6"/>
      <c r="HZZ638" s="6"/>
      <c r="IAA638" s="6"/>
      <c r="IAB638" s="6"/>
      <c r="IAC638" s="6"/>
      <c r="IAD638" s="6"/>
      <c r="IAE638" s="6"/>
      <c r="IAF638" s="6"/>
      <c r="IAG638" s="6"/>
      <c r="IAH638" s="6"/>
      <c r="IAI638" s="6"/>
      <c r="IAJ638" s="6"/>
      <c r="IAK638" s="6"/>
      <c r="IAL638" s="6"/>
      <c r="IAM638" s="6"/>
      <c r="IAN638" s="6"/>
      <c r="IAO638" s="6"/>
      <c r="IAP638" s="6"/>
      <c r="IAQ638" s="6"/>
      <c r="IAR638" s="6"/>
      <c r="IAS638" s="6"/>
      <c r="IAT638" s="6"/>
      <c r="IAU638" s="6"/>
      <c r="IAV638" s="6"/>
      <c r="IAW638" s="6"/>
      <c r="IAX638" s="6"/>
      <c r="IAY638" s="6"/>
      <c r="IAZ638" s="6"/>
      <c r="IBA638" s="6"/>
      <c r="IBB638" s="6"/>
      <c r="IBC638" s="6"/>
      <c r="IBD638" s="6"/>
      <c r="IBE638" s="6"/>
      <c r="IBF638" s="6"/>
      <c r="IBG638" s="6"/>
      <c r="IBH638" s="6"/>
      <c r="IBI638" s="6"/>
      <c r="IBJ638" s="6"/>
      <c r="IBK638" s="6"/>
      <c r="IBL638" s="6"/>
      <c r="IBM638" s="6"/>
      <c r="IBN638" s="6"/>
      <c r="IBO638" s="6"/>
      <c r="IBP638" s="6"/>
      <c r="IBQ638" s="6"/>
      <c r="IBR638" s="6"/>
      <c r="IBS638" s="6"/>
      <c r="IBT638" s="6"/>
      <c r="IBU638" s="6"/>
      <c r="IBV638" s="6"/>
      <c r="IBW638" s="6"/>
      <c r="IBX638" s="6"/>
      <c r="IBY638" s="6"/>
      <c r="IBZ638" s="6"/>
      <c r="ICA638" s="6"/>
      <c r="ICB638" s="6"/>
      <c r="ICC638" s="6"/>
      <c r="ICD638" s="6"/>
      <c r="ICE638" s="6"/>
      <c r="ICF638" s="6"/>
      <c r="ICG638" s="6"/>
      <c r="ICH638" s="6"/>
      <c r="ICI638" s="6"/>
      <c r="ICJ638" s="6"/>
      <c r="ICK638" s="6"/>
      <c r="ICL638" s="6"/>
      <c r="ICM638" s="6"/>
      <c r="ICN638" s="6"/>
      <c r="ICO638" s="6"/>
      <c r="ICP638" s="6"/>
      <c r="ICQ638" s="6"/>
      <c r="ICR638" s="6"/>
      <c r="ICS638" s="6"/>
      <c r="ICT638" s="6"/>
      <c r="ICU638" s="6"/>
      <c r="ICV638" s="6"/>
      <c r="ICW638" s="6"/>
      <c r="ICX638" s="6"/>
      <c r="ICY638" s="6"/>
      <c r="ICZ638" s="6"/>
      <c r="IDA638" s="6"/>
      <c r="IDB638" s="6"/>
      <c r="IDC638" s="6"/>
      <c r="IDD638" s="6"/>
      <c r="IDE638" s="6"/>
      <c r="IDF638" s="6"/>
      <c r="IDG638" s="6"/>
      <c r="IDH638" s="6"/>
      <c r="IDI638" s="6"/>
      <c r="IDJ638" s="6"/>
      <c r="IDK638" s="6"/>
      <c r="IDL638" s="6"/>
      <c r="IDM638" s="6"/>
      <c r="IDN638" s="6"/>
      <c r="IDO638" s="6"/>
      <c r="IDP638" s="6"/>
      <c r="IDQ638" s="6"/>
      <c r="IDR638" s="6"/>
      <c r="IDS638" s="6"/>
      <c r="IDT638" s="6"/>
      <c r="IDU638" s="6"/>
      <c r="IDV638" s="6"/>
      <c r="IDW638" s="6"/>
      <c r="IDX638" s="6"/>
      <c r="IDY638" s="6"/>
      <c r="IDZ638" s="6"/>
      <c r="IEA638" s="6"/>
      <c r="IEB638" s="6"/>
      <c r="IEC638" s="6"/>
      <c r="IED638" s="6"/>
      <c r="IEE638" s="6"/>
      <c r="IEF638" s="6"/>
      <c r="IEG638" s="6"/>
      <c r="IEH638" s="6"/>
      <c r="IEI638" s="6"/>
      <c r="IEJ638" s="6"/>
      <c r="IEK638" s="6"/>
      <c r="IEL638" s="6"/>
      <c r="IEM638" s="6"/>
      <c r="IEN638" s="6"/>
      <c r="IEO638" s="6"/>
      <c r="IEP638" s="6"/>
      <c r="IEQ638" s="6"/>
      <c r="IER638" s="6"/>
      <c r="IES638" s="6"/>
      <c r="IET638" s="6"/>
      <c r="IEU638" s="6"/>
      <c r="IEV638" s="6"/>
      <c r="IEW638" s="6"/>
      <c r="IEX638" s="6"/>
      <c r="IEY638" s="6"/>
      <c r="IEZ638" s="6"/>
      <c r="IFA638" s="6"/>
      <c r="IFB638" s="6"/>
      <c r="IFC638" s="6"/>
      <c r="IFD638" s="6"/>
      <c r="IFE638" s="6"/>
      <c r="IFF638" s="6"/>
      <c r="IFG638" s="6"/>
      <c r="IFH638" s="6"/>
      <c r="IFI638" s="6"/>
      <c r="IFJ638" s="6"/>
      <c r="IFK638" s="6"/>
      <c r="IFL638" s="6"/>
      <c r="IFM638" s="6"/>
      <c r="IFN638" s="6"/>
      <c r="IFO638" s="6"/>
      <c r="IFP638" s="6"/>
      <c r="IFQ638" s="6"/>
      <c r="IFR638" s="6"/>
      <c r="IFS638" s="6"/>
      <c r="IFT638" s="6"/>
      <c r="IFU638" s="6"/>
      <c r="IFV638" s="6"/>
      <c r="IFW638" s="6"/>
      <c r="IFX638" s="6"/>
      <c r="IFY638" s="6"/>
      <c r="IFZ638" s="6"/>
      <c r="IGA638" s="6"/>
      <c r="IGB638" s="6"/>
      <c r="IGC638" s="6"/>
      <c r="IGD638" s="6"/>
      <c r="IGE638" s="6"/>
      <c r="IGF638" s="6"/>
      <c r="IGG638" s="6"/>
      <c r="IGH638" s="6"/>
      <c r="IGI638" s="6"/>
      <c r="IGJ638" s="6"/>
      <c r="IGK638" s="6"/>
      <c r="IGL638" s="6"/>
      <c r="IGM638" s="6"/>
      <c r="IGN638" s="6"/>
      <c r="IGO638" s="6"/>
      <c r="IGP638" s="6"/>
      <c r="IGQ638" s="6"/>
      <c r="IGR638" s="6"/>
      <c r="IGS638" s="6"/>
      <c r="IGT638" s="6"/>
      <c r="IGU638" s="6"/>
      <c r="IGV638" s="6"/>
      <c r="IGW638" s="6"/>
      <c r="IGX638" s="6"/>
      <c r="IGY638" s="6"/>
      <c r="IGZ638" s="6"/>
      <c r="IHA638" s="6"/>
      <c r="IHB638" s="6"/>
      <c r="IHC638" s="6"/>
      <c r="IHD638" s="6"/>
      <c r="IHE638" s="6"/>
      <c r="IHF638" s="6"/>
      <c r="IHG638" s="6"/>
      <c r="IHH638" s="6"/>
      <c r="IHI638" s="6"/>
      <c r="IHJ638" s="6"/>
      <c r="IHK638" s="6"/>
      <c r="IHL638" s="6"/>
      <c r="IHM638" s="6"/>
      <c r="IHN638" s="6"/>
      <c r="IHO638" s="6"/>
      <c r="IHP638" s="6"/>
      <c r="IHQ638" s="6"/>
      <c r="IHR638" s="6"/>
      <c r="IHS638" s="6"/>
      <c r="IHT638" s="6"/>
      <c r="IHU638" s="6"/>
      <c r="IHV638" s="6"/>
      <c r="IHW638" s="6"/>
      <c r="IHX638" s="6"/>
      <c r="IHY638" s="6"/>
      <c r="IHZ638" s="6"/>
      <c r="IIA638" s="6"/>
      <c r="IIB638" s="6"/>
      <c r="IIC638" s="6"/>
      <c r="IID638" s="6"/>
      <c r="IIE638" s="6"/>
      <c r="IIF638" s="6"/>
      <c r="IIG638" s="6"/>
      <c r="IIH638" s="6"/>
      <c r="III638" s="6"/>
      <c r="IIJ638" s="6"/>
      <c r="IIK638" s="6"/>
      <c r="IIL638" s="6"/>
      <c r="IIM638" s="6"/>
      <c r="IIN638" s="6"/>
      <c r="IIO638" s="6"/>
      <c r="IIP638" s="6"/>
      <c r="IIQ638" s="6"/>
      <c r="IIR638" s="6"/>
      <c r="IIS638" s="6"/>
      <c r="IIT638" s="6"/>
      <c r="IIU638" s="6"/>
      <c r="IIV638" s="6"/>
      <c r="IIW638" s="6"/>
      <c r="IIX638" s="6"/>
      <c r="IIY638" s="6"/>
      <c r="IIZ638" s="6"/>
      <c r="IJA638" s="6"/>
      <c r="IJB638" s="6"/>
      <c r="IJC638" s="6"/>
      <c r="IJD638" s="6"/>
      <c r="IJE638" s="6"/>
      <c r="IJF638" s="6"/>
      <c r="IJG638" s="6"/>
      <c r="IJH638" s="6"/>
      <c r="IJI638" s="6"/>
      <c r="IJJ638" s="6"/>
      <c r="IJK638" s="6"/>
      <c r="IJL638" s="6"/>
      <c r="IJM638" s="6"/>
      <c r="IJN638" s="6"/>
      <c r="IJO638" s="6"/>
      <c r="IJP638" s="6"/>
      <c r="IJQ638" s="6"/>
      <c r="IJR638" s="6"/>
      <c r="IJS638" s="6"/>
      <c r="IJT638" s="6"/>
      <c r="IJU638" s="6"/>
      <c r="IJV638" s="6"/>
      <c r="IJW638" s="6"/>
      <c r="IJX638" s="6"/>
      <c r="IJY638" s="6"/>
      <c r="IJZ638" s="6"/>
      <c r="IKA638" s="6"/>
      <c r="IKB638" s="6"/>
      <c r="IKC638" s="6"/>
      <c r="IKD638" s="6"/>
      <c r="IKE638" s="6"/>
      <c r="IKF638" s="6"/>
      <c r="IKG638" s="6"/>
      <c r="IKH638" s="6"/>
      <c r="IKI638" s="6"/>
      <c r="IKJ638" s="6"/>
      <c r="IKK638" s="6"/>
      <c r="IKL638" s="6"/>
      <c r="IKM638" s="6"/>
      <c r="IKN638" s="6"/>
      <c r="IKO638" s="6"/>
      <c r="IKP638" s="6"/>
      <c r="IKQ638" s="6"/>
      <c r="IKR638" s="6"/>
      <c r="IKS638" s="6"/>
      <c r="IKT638" s="6"/>
      <c r="IKU638" s="6"/>
      <c r="IKV638" s="6"/>
      <c r="IKW638" s="6"/>
      <c r="IKX638" s="6"/>
      <c r="IKY638" s="6"/>
      <c r="IKZ638" s="6"/>
      <c r="ILA638" s="6"/>
      <c r="ILB638" s="6"/>
      <c r="ILC638" s="6"/>
      <c r="ILD638" s="6"/>
      <c r="ILE638" s="6"/>
      <c r="ILF638" s="6"/>
      <c r="ILG638" s="6"/>
      <c r="ILH638" s="6"/>
      <c r="ILI638" s="6"/>
      <c r="ILJ638" s="6"/>
      <c r="ILK638" s="6"/>
      <c r="ILL638" s="6"/>
      <c r="ILM638" s="6"/>
      <c r="ILN638" s="6"/>
      <c r="ILO638" s="6"/>
      <c r="ILP638" s="6"/>
      <c r="ILQ638" s="6"/>
      <c r="ILR638" s="6"/>
      <c r="ILS638" s="6"/>
      <c r="ILT638" s="6"/>
      <c r="ILU638" s="6"/>
      <c r="ILV638" s="6"/>
      <c r="ILW638" s="6"/>
      <c r="ILX638" s="6"/>
      <c r="ILY638" s="6"/>
      <c r="ILZ638" s="6"/>
      <c r="IMA638" s="6"/>
      <c r="IMB638" s="6"/>
      <c r="IMC638" s="6"/>
      <c r="IMD638" s="6"/>
      <c r="IME638" s="6"/>
      <c r="IMF638" s="6"/>
      <c r="IMG638" s="6"/>
      <c r="IMH638" s="6"/>
      <c r="IMI638" s="6"/>
      <c r="IMJ638" s="6"/>
      <c r="IMK638" s="6"/>
      <c r="IML638" s="6"/>
      <c r="IMM638" s="6"/>
      <c r="IMN638" s="6"/>
      <c r="IMO638" s="6"/>
      <c r="IMP638" s="6"/>
      <c r="IMQ638" s="6"/>
      <c r="IMR638" s="6"/>
      <c r="IMS638" s="6"/>
      <c r="IMT638" s="6"/>
      <c r="IMU638" s="6"/>
      <c r="IMV638" s="6"/>
      <c r="IMW638" s="6"/>
      <c r="IMX638" s="6"/>
      <c r="IMY638" s="6"/>
      <c r="IMZ638" s="6"/>
      <c r="INA638" s="6"/>
      <c r="INB638" s="6"/>
      <c r="INC638" s="6"/>
      <c r="IND638" s="6"/>
      <c r="INE638" s="6"/>
      <c r="INF638" s="6"/>
      <c r="ING638" s="6"/>
      <c r="INH638" s="6"/>
      <c r="INI638" s="6"/>
      <c r="INJ638" s="6"/>
      <c r="INK638" s="6"/>
      <c r="INL638" s="6"/>
      <c r="INM638" s="6"/>
      <c r="INN638" s="6"/>
      <c r="INO638" s="6"/>
      <c r="INP638" s="6"/>
      <c r="INQ638" s="6"/>
      <c r="INR638" s="6"/>
      <c r="INS638" s="6"/>
      <c r="INT638" s="6"/>
      <c r="INU638" s="6"/>
      <c r="INV638" s="6"/>
      <c r="INW638" s="6"/>
      <c r="INX638" s="6"/>
      <c r="INY638" s="6"/>
      <c r="INZ638" s="6"/>
      <c r="IOA638" s="6"/>
      <c r="IOB638" s="6"/>
      <c r="IOC638" s="6"/>
      <c r="IOD638" s="6"/>
      <c r="IOE638" s="6"/>
      <c r="IOF638" s="6"/>
      <c r="IOG638" s="6"/>
      <c r="IOH638" s="6"/>
      <c r="IOI638" s="6"/>
      <c r="IOJ638" s="6"/>
      <c r="IOK638" s="6"/>
      <c r="IOL638" s="6"/>
      <c r="IOM638" s="6"/>
      <c r="ION638" s="6"/>
      <c r="IOO638" s="6"/>
      <c r="IOP638" s="6"/>
      <c r="IOQ638" s="6"/>
      <c r="IOR638" s="6"/>
      <c r="IOS638" s="6"/>
      <c r="IOT638" s="6"/>
      <c r="IOU638" s="6"/>
      <c r="IOV638" s="6"/>
      <c r="IOW638" s="6"/>
      <c r="IOX638" s="6"/>
      <c r="IOY638" s="6"/>
      <c r="IOZ638" s="6"/>
      <c r="IPA638" s="6"/>
      <c r="IPB638" s="6"/>
      <c r="IPC638" s="6"/>
      <c r="IPD638" s="6"/>
      <c r="IPE638" s="6"/>
      <c r="IPF638" s="6"/>
      <c r="IPG638" s="6"/>
      <c r="IPH638" s="6"/>
      <c r="IPI638" s="6"/>
      <c r="IPJ638" s="6"/>
      <c r="IPK638" s="6"/>
      <c r="IPL638" s="6"/>
      <c r="IPM638" s="6"/>
      <c r="IPN638" s="6"/>
      <c r="IPO638" s="6"/>
      <c r="IPP638" s="6"/>
      <c r="IPQ638" s="6"/>
      <c r="IPR638" s="6"/>
      <c r="IPS638" s="6"/>
      <c r="IPT638" s="6"/>
      <c r="IPU638" s="6"/>
      <c r="IPV638" s="6"/>
      <c r="IPW638" s="6"/>
      <c r="IPX638" s="6"/>
      <c r="IPY638" s="6"/>
      <c r="IPZ638" s="6"/>
      <c r="IQA638" s="6"/>
      <c r="IQB638" s="6"/>
      <c r="IQC638" s="6"/>
      <c r="IQD638" s="6"/>
      <c r="IQE638" s="6"/>
      <c r="IQF638" s="6"/>
      <c r="IQG638" s="6"/>
      <c r="IQH638" s="6"/>
      <c r="IQI638" s="6"/>
      <c r="IQJ638" s="6"/>
      <c r="IQK638" s="6"/>
      <c r="IQL638" s="6"/>
      <c r="IQM638" s="6"/>
      <c r="IQN638" s="6"/>
      <c r="IQO638" s="6"/>
      <c r="IQP638" s="6"/>
      <c r="IQQ638" s="6"/>
      <c r="IQR638" s="6"/>
      <c r="IQS638" s="6"/>
      <c r="IQT638" s="6"/>
      <c r="IQU638" s="6"/>
      <c r="IQV638" s="6"/>
      <c r="IQW638" s="6"/>
      <c r="IQX638" s="6"/>
      <c r="IQY638" s="6"/>
      <c r="IQZ638" s="6"/>
      <c r="IRA638" s="6"/>
      <c r="IRB638" s="6"/>
      <c r="IRC638" s="6"/>
      <c r="IRD638" s="6"/>
      <c r="IRE638" s="6"/>
      <c r="IRF638" s="6"/>
      <c r="IRG638" s="6"/>
      <c r="IRH638" s="6"/>
      <c r="IRI638" s="6"/>
      <c r="IRJ638" s="6"/>
      <c r="IRK638" s="6"/>
      <c r="IRL638" s="6"/>
      <c r="IRM638" s="6"/>
      <c r="IRN638" s="6"/>
      <c r="IRO638" s="6"/>
      <c r="IRP638" s="6"/>
      <c r="IRQ638" s="6"/>
      <c r="IRR638" s="6"/>
      <c r="IRS638" s="6"/>
      <c r="IRT638" s="6"/>
      <c r="IRU638" s="6"/>
      <c r="IRV638" s="6"/>
      <c r="IRW638" s="6"/>
      <c r="IRX638" s="6"/>
      <c r="IRY638" s="6"/>
      <c r="IRZ638" s="6"/>
      <c r="ISA638" s="6"/>
      <c r="ISB638" s="6"/>
      <c r="ISC638" s="6"/>
      <c r="ISD638" s="6"/>
      <c r="ISE638" s="6"/>
      <c r="ISF638" s="6"/>
      <c r="ISG638" s="6"/>
      <c r="ISH638" s="6"/>
      <c r="ISI638" s="6"/>
      <c r="ISJ638" s="6"/>
      <c r="ISK638" s="6"/>
      <c r="ISL638" s="6"/>
      <c r="ISM638" s="6"/>
      <c r="ISN638" s="6"/>
      <c r="ISO638" s="6"/>
      <c r="ISP638" s="6"/>
      <c r="ISQ638" s="6"/>
      <c r="ISR638" s="6"/>
      <c r="ISS638" s="6"/>
      <c r="IST638" s="6"/>
      <c r="ISU638" s="6"/>
      <c r="ISV638" s="6"/>
      <c r="ISW638" s="6"/>
      <c r="ISX638" s="6"/>
      <c r="ISY638" s="6"/>
      <c r="ISZ638" s="6"/>
      <c r="ITA638" s="6"/>
      <c r="ITB638" s="6"/>
      <c r="ITC638" s="6"/>
      <c r="ITD638" s="6"/>
      <c r="ITE638" s="6"/>
      <c r="ITF638" s="6"/>
      <c r="ITG638" s="6"/>
      <c r="ITH638" s="6"/>
      <c r="ITI638" s="6"/>
      <c r="ITJ638" s="6"/>
      <c r="ITK638" s="6"/>
      <c r="ITL638" s="6"/>
      <c r="ITM638" s="6"/>
      <c r="ITN638" s="6"/>
      <c r="ITO638" s="6"/>
      <c r="ITP638" s="6"/>
      <c r="ITQ638" s="6"/>
      <c r="ITR638" s="6"/>
      <c r="ITS638" s="6"/>
      <c r="ITT638" s="6"/>
      <c r="ITU638" s="6"/>
      <c r="ITV638" s="6"/>
      <c r="ITW638" s="6"/>
      <c r="ITX638" s="6"/>
      <c r="ITY638" s="6"/>
      <c r="ITZ638" s="6"/>
      <c r="IUA638" s="6"/>
      <c r="IUB638" s="6"/>
      <c r="IUC638" s="6"/>
      <c r="IUD638" s="6"/>
      <c r="IUE638" s="6"/>
      <c r="IUF638" s="6"/>
      <c r="IUG638" s="6"/>
      <c r="IUH638" s="6"/>
      <c r="IUI638" s="6"/>
      <c r="IUJ638" s="6"/>
      <c r="IUK638" s="6"/>
      <c r="IUL638" s="6"/>
      <c r="IUM638" s="6"/>
      <c r="IUN638" s="6"/>
      <c r="IUO638" s="6"/>
      <c r="IUP638" s="6"/>
      <c r="IUQ638" s="6"/>
      <c r="IUR638" s="6"/>
      <c r="IUS638" s="6"/>
      <c r="IUT638" s="6"/>
      <c r="IUU638" s="6"/>
      <c r="IUV638" s="6"/>
      <c r="IUW638" s="6"/>
      <c r="IUX638" s="6"/>
      <c r="IUY638" s="6"/>
      <c r="IUZ638" s="6"/>
      <c r="IVA638" s="6"/>
      <c r="IVB638" s="6"/>
      <c r="IVC638" s="6"/>
      <c r="IVD638" s="6"/>
      <c r="IVE638" s="6"/>
      <c r="IVF638" s="6"/>
      <c r="IVG638" s="6"/>
      <c r="IVH638" s="6"/>
      <c r="IVI638" s="6"/>
      <c r="IVJ638" s="6"/>
      <c r="IVK638" s="6"/>
      <c r="IVL638" s="6"/>
      <c r="IVM638" s="6"/>
      <c r="IVN638" s="6"/>
      <c r="IVO638" s="6"/>
      <c r="IVP638" s="6"/>
      <c r="IVQ638" s="6"/>
      <c r="IVR638" s="6"/>
      <c r="IVS638" s="6"/>
      <c r="IVT638" s="6"/>
      <c r="IVU638" s="6"/>
      <c r="IVV638" s="6"/>
      <c r="IVW638" s="6"/>
      <c r="IVX638" s="6"/>
      <c r="IVY638" s="6"/>
      <c r="IVZ638" s="6"/>
      <c r="IWA638" s="6"/>
      <c r="IWB638" s="6"/>
      <c r="IWC638" s="6"/>
      <c r="IWD638" s="6"/>
      <c r="IWE638" s="6"/>
      <c r="IWF638" s="6"/>
      <c r="IWG638" s="6"/>
      <c r="IWH638" s="6"/>
      <c r="IWI638" s="6"/>
      <c r="IWJ638" s="6"/>
      <c r="IWK638" s="6"/>
      <c r="IWL638" s="6"/>
      <c r="IWM638" s="6"/>
      <c r="IWN638" s="6"/>
      <c r="IWO638" s="6"/>
      <c r="IWP638" s="6"/>
      <c r="IWQ638" s="6"/>
      <c r="IWR638" s="6"/>
      <c r="IWS638" s="6"/>
      <c r="IWT638" s="6"/>
      <c r="IWU638" s="6"/>
      <c r="IWV638" s="6"/>
      <c r="IWW638" s="6"/>
      <c r="IWX638" s="6"/>
      <c r="IWY638" s="6"/>
      <c r="IWZ638" s="6"/>
      <c r="IXA638" s="6"/>
      <c r="IXB638" s="6"/>
      <c r="IXC638" s="6"/>
      <c r="IXD638" s="6"/>
      <c r="IXE638" s="6"/>
      <c r="IXF638" s="6"/>
      <c r="IXG638" s="6"/>
      <c r="IXH638" s="6"/>
      <c r="IXI638" s="6"/>
      <c r="IXJ638" s="6"/>
      <c r="IXK638" s="6"/>
      <c r="IXL638" s="6"/>
      <c r="IXM638" s="6"/>
      <c r="IXN638" s="6"/>
      <c r="IXO638" s="6"/>
      <c r="IXP638" s="6"/>
      <c r="IXQ638" s="6"/>
      <c r="IXR638" s="6"/>
      <c r="IXS638" s="6"/>
      <c r="IXT638" s="6"/>
      <c r="IXU638" s="6"/>
      <c r="IXV638" s="6"/>
      <c r="IXW638" s="6"/>
      <c r="IXX638" s="6"/>
      <c r="IXY638" s="6"/>
      <c r="IXZ638" s="6"/>
      <c r="IYA638" s="6"/>
      <c r="IYB638" s="6"/>
      <c r="IYC638" s="6"/>
      <c r="IYD638" s="6"/>
      <c r="IYE638" s="6"/>
      <c r="IYF638" s="6"/>
      <c r="IYG638" s="6"/>
      <c r="IYH638" s="6"/>
      <c r="IYI638" s="6"/>
      <c r="IYJ638" s="6"/>
      <c r="IYK638" s="6"/>
      <c r="IYL638" s="6"/>
      <c r="IYM638" s="6"/>
      <c r="IYN638" s="6"/>
      <c r="IYO638" s="6"/>
      <c r="IYP638" s="6"/>
      <c r="IYQ638" s="6"/>
      <c r="IYR638" s="6"/>
      <c r="IYS638" s="6"/>
      <c r="IYT638" s="6"/>
      <c r="IYU638" s="6"/>
      <c r="IYV638" s="6"/>
      <c r="IYW638" s="6"/>
      <c r="IYX638" s="6"/>
      <c r="IYY638" s="6"/>
      <c r="IYZ638" s="6"/>
      <c r="IZA638" s="6"/>
      <c r="IZB638" s="6"/>
      <c r="IZC638" s="6"/>
      <c r="IZD638" s="6"/>
      <c r="IZE638" s="6"/>
      <c r="IZF638" s="6"/>
      <c r="IZG638" s="6"/>
      <c r="IZH638" s="6"/>
      <c r="IZI638" s="6"/>
      <c r="IZJ638" s="6"/>
      <c r="IZK638" s="6"/>
      <c r="IZL638" s="6"/>
      <c r="IZM638" s="6"/>
      <c r="IZN638" s="6"/>
      <c r="IZO638" s="6"/>
      <c r="IZP638" s="6"/>
      <c r="IZQ638" s="6"/>
      <c r="IZR638" s="6"/>
      <c r="IZS638" s="6"/>
      <c r="IZT638" s="6"/>
      <c r="IZU638" s="6"/>
      <c r="IZV638" s="6"/>
      <c r="IZW638" s="6"/>
      <c r="IZX638" s="6"/>
      <c r="IZY638" s="6"/>
      <c r="IZZ638" s="6"/>
      <c r="JAA638" s="6"/>
      <c r="JAB638" s="6"/>
      <c r="JAC638" s="6"/>
      <c r="JAD638" s="6"/>
      <c r="JAE638" s="6"/>
      <c r="JAF638" s="6"/>
      <c r="JAG638" s="6"/>
      <c r="JAH638" s="6"/>
      <c r="JAI638" s="6"/>
      <c r="JAJ638" s="6"/>
      <c r="JAK638" s="6"/>
      <c r="JAL638" s="6"/>
      <c r="JAM638" s="6"/>
      <c r="JAN638" s="6"/>
      <c r="JAO638" s="6"/>
      <c r="JAP638" s="6"/>
      <c r="JAQ638" s="6"/>
      <c r="JAR638" s="6"/>
      <c r="JAS638" s="6"/>
      <c r="JAT638" s="6"/>
      <c r="JAU638" s="6"/>
      <c r="JAV638" s="6"/>
      <c r="JAW638" s="6"/>
      <c r="JAX638" s="6"/>
      <c r="JAY638" s="6"/>
      <c r="JAZ638" s="6"/>
      <c r="JBA638" s="6"/>
      <c r="JBB638" s="6"/>
      <c r="JBC638" s="6"/>
      <c r="JBD638" s="6"/>
      <c r="JBE638" s="6"/>
      <c r="JBF638" s="6"/>
      <c r="JBG638" s="6"/>
      <c r="JBH638" s="6"/>
      <c r="JBI638" s="6"/>
      <c r="JBJ638" s="6"/>
      <c r="JBK638" s="6"/>
      <c r="JBL638" s="6"/>
      <c r="JBM638" s="6"/>
      <c r="JBN638" s="6"/>
      <c r="JBO638" s="6"/>
      <c r="JBP638" s="6"/>
      <c r="JBQ638" s="6"/>
      <c r="JBR638" s="6"/>
      <c r="JBS638" s="6"/>
      <c r="JBT638" s="6"/>
      <c r="JBU638" s="6"/>
      <c r="JBV638" s="6"/>
      <c r="JBW638" s="6"/>
      <c r="JBX638" s="6"/>
      <c r="JBY638" s="6"/>
      <c r="JBZ638" s="6"/>
      <c r="JCA638" s="6"/>
      <c r="JCB638" s="6"/>
      <c r="JCC638" s="6"/>
      <c r="JCD638" s="6"/>
      <c r="JCE638" s="6"/>
      <c r="JCF638" s="6"/>
      <c r="JCG638" s="6"/>
      <c r="JCH638" s="6"/>
      <c r="JCI638" s="6"/>
      <c r="JCJ638" s="6"/>
      <c r="JCK638" s="6"/>
      <c r="JCL638" s="6"/>
      <c r="JCM638" s="6"/>
      <c r="JCN638" s="6"/>
      <c r="JCO638" s="6"/>
      <c r="JCP638" s="6"/>
      <c r="JCQ638" s="6"/>
      <c r="JCR638" s="6"/>
      <c r="JCS638" s="6"/>
      <c r="JCT638" s="6"/>
      <c r="JCU638" s="6"/>
      <c r="JCV638" s="6"/>
      <c r="JCW638" s="6"/>
      <c r="JCX638" s="6"/>
      <c r="JCY638" s="6"/>
      <c r="JCZ638" s="6"/>
      <c r="JDA638" s="6"/>
      <c r="JDB638" s="6"/>
      <c r="JDC638" s="6"/>
      <c r="JDD638" s="6"/>
      <c r="JDE638" s="6"/>
      <c r="JDF638" s="6"/>
      <c r="JDG638" s="6"/>
      <c r="JDH638" s="6"/>
      <c r="JDI638" s="6"/>
      <c r="JDJ638" s="6"/>
      <c r="JDK638" s="6"/>
      <c r="JDL638" s="6"/>
      <c r="JDM638" s="6"/>
      <c r="JDN638" s="6"/>
      <c r="JDO638" s="6"/>
      <c r="JDP638" s="6"/>
      <c r="JDQ638" s="6"/>
      <c r="JDR638" s="6"/>
      <c r="JDS638" s="6"/>
      <c r="JDT638" s="6"/>
      <c r="JDU638" s="6"/>
      <c r="JDV638" s="6"/>
      <c r="JDW638" s="6"/>
      <c r="JDX638" s="6"/>
      <c r="JDY638" s="6"/>
      <c r="JDZ638" s="6"/>
      <c r="JEA638" s="6"/>
      <c r="JEB638" s="6"/>
      <c r="JEC638" s="6"/>
      <c r="JED638" s="6"/>
      <c r="JEE638" s="6"/>
      <c r="JEF638" s="6"/>
      <c r="JEG638" s="6"/>
      <c r="JEH638" s="6"/>
      <c r="JEI638" s="6"/>
      <c r="JEJ638" s="6"/>
      <c r="JEK638" s="6"/>
      <c r="JEL638" s="6"/>
      <c r="JEM638" s="6"/>
      <c r="JEN638" s="6"/>
      <c r="JEO638" s="6"/>
      <c r="JEP638" s="6"/>
      <c r="JEQ638" s="6"/>
      <c r="JER638" s="6"/>
      <c r="JES638" s="6"/>
      <c r="JET638" s="6"/>
      <c r="JEU638" s="6"/>
      <c r="JEV638" s="6"/>
      <c r="JEW638" s="6"/>
      <c r="JEX638" s="6"/>
      <c r="JEY638" s="6"/>
      <c r="JEZ638" s="6"/>
      <c r="JFA638" s="6"/>
      <c r="JFB638" s="6"/>
      <c r="JFC638" s="6"/>
      <c r="JFD638" s="6"/>
      <c r="JFE638" s="6"/>
      <c r="JFF638" s="6"/>
      <c r="JFG638" s="6"/>
      <c r="JFH638" s="6"/>
      <c r="JFI638" s="6"/>
      <c r="JFJ638" s="6"/>
      <c r="JFK638" s="6"/>
      <c r="JFL638" s="6"/>
      <c r="JFM638" s="6"/>
      <c r="JFN638" s="6"/>
      <c r="JFO638" s="6"/>
      <c r="JFP638" s="6"/>
      <c r="JFQ638" s="6"/>
      <c r="JFR638" s="6"/>
      <c r="JFS638" s="6"/>
      <c r="JFT638" s="6"/>
      <c r="JFU638" s="6"/>
      <c r="JFV638" s="6"/>
      <c r="JFW638" s="6"/>
      <c r="JFX638" s="6"/>
      <c r="JFY638" s="6"/>
      <c r="JFZ638" s="6"/>
      <c r="JGA638" s="6"/>
      <c r="JGB638" s="6"/>
      <c r="JGC638" s="6"/>
      <c r="JGD638" s="6"/>
      <c r="JGE638" s="6"/>
      <c r="JGF638" s="6"/>
      <c r="JGG638" s="6"/>
      <c r="JGH638" s="6"/>
      <c r="JGI638" s="6"/>
      <c r="JGJ638" s="6"/>
      <c r="JGK638" s="6"/>
      <c r="JGL638" s="6"/>
      <c r="JGM638" s="6"/>
      <c r="JGN638" s="6"/>
      <c r="JGO638" s="6"/>
      <c r="JGP638" s="6"/>
      <c r="JGQ638" s="6"/>
      <c r="JGR638" s="6"/>
      <c r="JGS638" s="6"/>
      <c r="JGT638" s="6"/>
      <c r="JGU638" s="6"/>
      <c r="JGV638" s="6"/>
      <c r="JGW638" s="6"/>
      <c r="JGX638" s="6"/>
      <c r="JGY638" s="6"/>
      <c r="JGZ638" s="6"/>
      <c r="JHA638" s="6"/>
      <c r="JHB638" s="6"/>
      <c r="JHC638" s="6"/>
      <c r="JHD638" s="6"/>
      <c r="JHE638" s="6"/>
      <c r="JHF638" s="6"/>
      <c r="JHG638" s="6"/>
      <c r="JHH638" s="6"/>
      <c r="JHI638" s="6"/>
      <c r="JHJ638" s="6"/>
      <c r="JHK638" s="6"/>
      <c r="JHL638" s="6"/>
      <c r="JHM638" s="6"/>
      <c r="JHN638" s="6"/>
      <c r="JHO638" s="6"/>
      <c r="JHP638" s="6"/>
      <c r="JHQ638" s="6"/>
      <c r="JHR638" s="6"/>
      <c r="JHS638" s="6"/>
      <c r="JHT638" s="6"/>
      <c r="JHU638" s="6"/>
      <c r="JHV638" s="6"/>
      <c r="JHW638" s="6"/>
      <c r="JHX638" s="6"/>
      <c r="JHY638" s="6"/>
      <c r="JHZ638" s="6"/>
      <c r="JIA638" s="6"/>
      <c r="JIB638" s="6"/>
      <c r="JIC638" s="6"/>
      <c r="JID638" s="6"/>
      <c r="JIE638" s="6"/>
      <c r="JIF638" s="6"/>
      <c r="JIG638" s="6"/>
      <c r="JIH638" s="6"/>
      <c r="JII638" s="6"/>
      <c r="JIJ638" s="6"/>
      <c r="JIK638" s="6"/>
      <c r="JIL638" s="6"/>
      <c r="JIM638" s="6"/>
      <c r="JIN638" s="6"/>
      <c r="JIO638" s="6"/>
      <c r="JIP638" s="6"/>
      <c r="JIQ638" s="6"/>
      <c r="JIR638" s="6"/>
      <c r="JIS638" s="6"/>
      <c r="JIT638" s="6"/>
      <c r="JIU638" s="6"/>
      <c r="JIV638" s="6"/>
      <c r="JIW638" s="6"/>
      <c r="JIX638" s="6"/>
      <c r="JIY638" s="6"/>
      <c r="JIZ638" s="6"/>
      <c r="JJA638" s="6"/>
      <c r="JJB638" s="6"/>
      <c r="JJC638" s="6"/>
      <c r="JJD638" s="6"/>
      <c r="JJE638" s="6"/>
      <c r="JJF638" s="6"/>
      <c r="JJG638" s="6"/>
      <c r="JJH638" s="6"/>
      <c r="JJI638" s="6"/>
      <c r="JJJ638" s="6"/>
      <c r="JJK638" s="6"/>
      <c r="JJL638" s="6"/>
      <c r="JJM638" s="6"/>
      <c r="JJN638" s="6"/>
      <c r="JJO638" s="6"/>
      <c r="JJP638" s="6"/>
      <c r="JJQ638" s="6"/>
      <c r="JJR638" s="6"/>
      <c r="JJS638" s="6"/>
      <c r="JJT638" s="6"/>
      <c r="JJU638" s="6"/>
      <c r="JJV638" s="6"/>
      <c r="JJW638" s="6"/>
      <c r="JJX638" s="6"/>
      <c r="JJY638" s="6"/>
      <c r="JJZ638" s="6"/>
      <c r="JKA638" s="6"/>
      <c r="JKB638" s="6"/>
      <c r="JKC638" s="6"/>
      <c r="JKD638" s="6"/>
      <c r="JKE638" s="6"/>
      <c r="JKF638" s="6"/>
      <c r="JKG638" s="6"/>
      <c r="JKH638" s="6"/>
      <c r="JKI638" s="6"/>
      <c r="JKJ638" s="6"/>
      <c r="JKK638" s="6"/>
      <c r="JKL638" s="6"/>
      <c r="JKM638" s="6"/>
      <c r="JKN638" s="6"/>
      <c r="JKO638" s="6"/>
      <c r="JKP638" s="6"/>
      <c r="JKQ638" s="6"/>
      <c r="JKR638" s="6"/>
      <c r="JKS638" s="6"/>
      <c r="JKT638" s="6"/>
      <c r="JKU638" s="6"/>
      <c r="JKV638" s="6"/>
      <c r="JKW638" s="6"/>
      <c r="JKX638" s="6"/>
      <c r="JKY638" s="6"/>
      <c r="JKZ638" s="6"/>
      <c r="JLA638" s="6"/>
      <c r="JLB638" s="6"/>
      <c r="JLC638" s="6"/>
      <c r="JLD638" s="6"/>
      <c r="JLE638" s="6"/>
      <c r="JLF638" s="6"/>
      <c r="JLG638" s="6"/>
      <c r="JLH638" s="6"/>
      <c r="JLI638" s="6"/>
      <c r="JLJ638" s="6"/>
      <c r="JLK638" s="6"/>
      <c r="JLL638" s="6"/>
      <c r="JLM638" s="6"/>
      <c r="JLN638" s="6"/>
      <c r="JLO638" s="6"/>
      <c r="JLP638" s="6"/>
      <c r="JLQ638" s="6"/>
      <c r="JLR638" s="6"/>
      <c r="JLS638" s="6"/>
      <c r="JLT638" s="6"/>
      <c r="JLU638" s="6"/>
      <c r="JLV638" s="6"/>
      <c r="JLW638" s="6"/>
      <c r="JLX638" s="6"/>
      <c r="JLY638" s="6"/>
      <c r="JLZ638" s="6"/>
      <c r="JMA638" s="6"/>
      <c r="JMB638" s="6"/>
      <c r="JMC638" s="6"/>
      <c r="JMD638" s="6"/>
      <c r="JME638" s="6"/>
      <c r="JMF638" s="6"/>
      <c r="JMG638" s="6"/>
      <c r="JMH638" s="6"/>
      <c r="JMI638" s="6"/>
      <c r="JMJ638" s="6"/>
      <c r="JMK638" s="6"/>
      <c r="JML638" s="6"/>
      <c r="JMM638" s="6"/>
      <c r="JMN638" s="6"/>
      <c r="JMO638" s="6"/>
      <c r="JMP638" s="6"/>
      <c r="JMQ638" s="6"/>
      <c r="JMR638" s="6"/>
      <c r="JMS638" s="6"/>
      <c r="JMT638" s="6"/>
      <c r="JMU638" s="6"/>
      <c r="JMV638" s="6"/>
      <c r="JMW638" s="6"/>
      <c r="JMX638" s="6"/>
      <c r="JMY638" s="6"/>
      <c r="JMZ638" s="6"/>
      <c r="JNA638" s="6"/>
      <c r="JNB638" s="6"/>
      <c r="JNC638" s="6"/>
      <c r="JND638" s="6"/>
      <c r="JNE638" s="6"/>
      <c r="JNF638" s="6"/>
      <c r="JNG638" s="6"/>
      <c r="JNH638" s="6"/>
      <c r="JNI638" s="6"/>
      <c r="JNJ638" s="6"/>
      <c r="JNK638" s="6"/>
      <c r="JNL638" s="6"/>
      <c r="JNM638" s="6"/>
      <c r="JNN638" s="6"/>
      <c r="JNO638" s="6"/>
      <c r="JNP638" s="6"/>
      <c r="JNQ638" s="6"/>
      <c r="JNR638" s="6"/>
      <c r="JNS638" s="6"/>
      <c r="JNT638" s="6"/>
      <c r="JNU638" s="6"/>
      <c r="JNV638" s="6"/>
      <c r="JNW638" s="6"/>
      <c r="JNX638" s="6"/>
      <c r="JNY638" s="6"/>
      <c r="JNZ638" s="6"/>
      <c r="JOA638" s="6"/>
      <c r="JOB638" s="6"/>
      <c r="JOC638" s="6"/>
      <c r="JOD638" s="6"/>
      <c r="JOE638" s="6"/>
      <c r="JOF638" s="6"/>
      <c r="JOG638" s="6"/>
      <c r="JOH638" s="6"/>
      <c r="JOI638" s="6"/>
      <c r="JOJ638" s="6"/>
      <c r="JOK638" s="6"/>
      <c r="JOL638" s="6"/>
      <c r="JOM638" s="6"/>
      <c r="JON638" s="6"/>
      <c r="JOO638" s="6"/>
      <c r="JOP638" s="6"/>
      <c r="JOQ638" s="6"/>
      <c r="JOR638" s="6"/>
      <c r="JOS638" s="6"/>
      <c r="JOT638" s="6"/>
      <c r="JOU638" s="6"/>
      <c r="JOV638" s="6"/>
      <c r="JOW638" s="6"/>
      <c r="JOX638" s="6"/>
      <c r="JOY638" s="6"/>
      <c r="JOZ638" s="6"/>
      <c r="JPA638" s="6"/>
      <c r="JPB638" s="6"/>
      <c r="JPC638" s="6"/>
      <c r="JPD638" s="6"/>
      <c r="JPE638" s="6"/>
      <c r="JPF638" s="6"/>
      <c r="JPG638" s="6"/>
      <c r="JPH638" s="6"/>
      <c r="JPI638" s="6"/>
      <c r="JPJ638" s="6"/>
      <c r="JPK638" s="6"/>
      <c r="JPL638" s="6"/>
      <c r="JPM638" s="6"/>
      <c r="JPN638" s="6"/>
      <c r="JPO638" s="6"/>
      <c r="JPP638" s="6"/>
      <c r="JPQ638" s="6"/>
      <c r="JPR638" s="6"/>
      <c r="JPS638" s="6"/>
      <c r="JPT638" s="6"/>
      <c r="JPU638" s="6"/>
      <c r="JPV638" s="6"/>
      <c r="JPW638" s="6"/>
      <c r="JPX638" s="6"/>
      <c r="JPY638" s="6"/>
      <c r="JPZ638" s="6"/>
      <c r="JQA638" s="6"/>
      <c r="JQB638" s="6"/>
      <c r="JQC638" s="6"/>
      <c r="JQD638" s="6"/>
      <c r="JQE638" s="6"/>
      <c r="JQF638" s="6"/>
      <c r="JQG638" s="6"/>
      <c r="JQH638" s="6"/>
      <c r="JQI638" s="6"/>
      <c r="JQJ638" s="6"/>
      <c r="JQK638" s="6"/>
      <c r="JQL638" s="6"/>
      <c r="JQM638" s="6"/>
      <c r="JQN638" s="6"/>
      <c r="JQO638" s="6"/>
      <c r="JQP638" s="6"/>
      <c r="JQQ638" s="6"/>
      <c r="JQR638" s="6"/>
      <c r="JQS638" s="6"/>
      <c r="JQT638" s="6"/>
      <c r="JQU638" s="6"/>
      <c r="JQV638" s="6"/>
      <c r="JQW638" s="6"/>
      <c r="JQX638" s="6"/>
      <c r="JQY638" s="6"/>
      <c r="JQZ638" s="6"/>
      <c r="JRA638" s="6"/>
      <c r="JRB638" s="6"/>
      <c r="JRC638" s="6"/>
      <c r="JRD638" s="6"/>
      <c r="JRE638" s="6"/>
      <c r="JRF638" s="6"/>
      <c r="JRG638" s="6"/>
      <c r="JRH638" s="6"/>
      <c r="JRI638" s="6"/>
      <c r="JRJ638" s="6"/>
      <c r="JRK638" s="6"/>
      <c r="JRL638" s="6"/>
      <c r="JRM638" s="6"/>
      <c r="JRN638" s="6"/>
      <c r="JRO638" s="6"/>
      <c r="JRP638" s="6"/>
      <c r="JRQ638" s="6"/>
      <c r="JRR638" s="6"/>
      <c r="JRS638" s="6"/>
      <c r="JRT638" s="6"/>
      <c r="JRU638" s="6"/>
      <c r="JRV638" s="6"/>
      <c r="JRW638" s="6"/>
      <c r="JRX638" s="6"/>
      <c r="JRY638" s="6"/>
      <c r="JRZ638" s="6"/>
      <c r="JSA638" s="6"/>
      <c r="JSB638" s="6"/>
      <c r="JSC638" s="6"/>
      <c r="JSD638" s="6"/>
      <c r="JSE638" s="6"/>
      <c r="JSF638" s="6"/>
      <c r="JSG638" s="6"/>
      <c r="JSH638" s="6"/>
      <c r="JSI638" s="6"/>
      <c r="JSJ638" s="6"/>
      <c r="JSK638" s="6"/>
      <c r="JSL638" s="6"/>
      <c r="JSM638" s="6"/>
      <c r="JSN638" s="6"/>
      <c r="JSO638" s="6"/>
      <c r="JSP638" s="6"/>
      <c r="JSQ638" s="6"/>
      <c r="JSR638" s="6"/>
      <c r="JSS638" s="6"/>
      <c r="JST638" s="6"/>
      <c r="JSU638" s="6"/>
      <c r="JSV638" s="6"/>
      <c r="JSW638" s="6"/>
      <c r="JSX638" s="6"/>
      <c r="JSY638" s="6"/>
      <c r="JSZ638" s="6"/>
      <c r="JTA638" s="6"/>
      <c r="JTB638" s="6"/>
      <c r="JTC638" s="6"/>
      <c r="JTD638" s="6"/>
      <c r="JTE638" s="6"/>
      <c r="JTF638" s="6"/>
      <c r="JTG638" s="6"/>
      <c r="JTH638" s="6"/>
      <c r="JTI638" s="6"/>
      <c r="JTJ638" s="6"/>
      <c r="JTK638" s="6"/>
      <c r="JTL638" s="6"/>
      <c r="JTM638" s="6"/>
      <c r="JTN638" s="6"/>
      <c r="JTO638" s="6"/>
      <c r="JTP638" s="6"/>
      <c r="JTQ638" s="6"/>
      <c r="JTR638" s="6"/>
      <c r="JTS638" s="6"/>
      <c r="JTT638" s="6"/>
      <c r="JTU638" s="6"/>
      <c r="JTV638" s="6"/>
      <c r="JTW638" s="6"/>
      <c r="JTX638" s="6"/>
      <c r="JTY638" s="6"/>
      <c r="JTZ638" s="6"/>
      <c r="JUA638" s="6"/>
      <c r="JUB638" s="6"/>
      <c r="JUC638" s="6"/>
      <c r="JUD638" s="6"/>
      <c r="JUE638" s="6"/>
      <c r="JUF638" s="6"/>
      <c r="JUG638" s="6"/>
      <c r="JUH638" s="6"/>
      <c r="JUI638" s="6"/>
      <c r="JUJ638" s="6"/>
      <c r="JUK638" s="6"/>
      <c r="JUL638" s="6"/>
      <c r="JUM638" s="6"/>
      <c r="JUN638" s="6"/>
      <c r="JUO638" s="6"/>
      <c r="JUP638" s="6"/>
      <c r="JUQ638" s="6"/>
      <c r="JUR638" s="6"/>
      <c r="JUS638" s="6"/>
      <c r="JUT638" s="6"/>
      <c r="JUU638" s="6"/>
      <c r="JUV638" s="6"/>
      <c r="JUW638" s="6"/>
      <c r="JUX638" s="6"/>
      <c r="JUY638" s="6"/>
      <c r="JUZ638" s="6"/>
      <c r="JVA638" s="6"/>
      <c r="JVB638" s="6"/>
      <c r="JVC638" s="6"/>
      <c r="JVD638" s="6"/>
      <c r="JVE638" s="6"/>
      <c r="JVF638" s="6"/>
      <c r="JVG638" s="6"/>
      <c r="JVH638" s="6"/>
      <c r="JVI638" s="6"/>
      <c r="JVJ638" s="6"/>
      <c r="JVK638" s="6"/>
      <c r="JVL638" s="6"/>
      <c r="JVM638" s="6"/>
      <c r="JVN638" s="6"/>
      <c r="JVO638" s="6"/>
      <c r="JVP638" s="6"/>
      <c r="JVQ638" s="6"/>
      <c r="JVR638" s="6"/>
      <c r="JVS638" s="6"/>
      <c r="JVT638" s="6"/>
      <c r="JVU638" s="6"/>
      <c r="JVV638" s="6"/>
      <c r="JVW638" s="6"/>
      <c r="JVX638" s="6"/>
      <c r="JVY638" s="6"/>
      <c r="JVZ638" s="6"/>
      <c r="JWA638" s="6"/>
      <c r="JWB638" s="6"/>
      <c r="JWC638" s="6"/>
      <c r="JWD638" s="6"/>
      <c r="JWE638" s="6"/>
      <c r="JWF638" s="6"/>
      <c r="JWG638" s="6"/>
      <c r="JWH638" s="6"/>
      <c r="JWI638" s="6"/>
      <c r="JWJ638" s="6"/>
      <c r="JWK638" s="6"/>
      <c r="JWL638" s="6"/>
      <c r="JWM638" s="6"/>
      <c r="JWN638" s="6"/>
      <c r="JWO638" s="6"/>
      <c r="JWP638" s="6"/>
      <c r="JWQ638" s="6"/>
      <c r="JWR638" s="6"/>
      <c r="JWS638" s="6"/>
      <c r="JWT638" s="6"/>
      <c r="JWU638" s="6"/>
      <c r="JWV638" s="6"/>
      <c r="JWW638" s="6"/>
      <c r="JWX638" s="6"/>
      <c r="JWY638" s="6"/>
      <c r="JWZ638" s="6"/>
      <c r="JXA638" s="6"/>
      <c r="JXB638" s="6"/>
      <c r="JXC638" s="6"/>
      <c r="JXD638" s="6"/>
      <c r="JXE638" s="6"/>
      <c r="JXF638" s="6"/>
      <c r="JXG638" s="6"/>
      <c r="JXH638" s="6"/>
      <c r="JXI638" s="6"/>
      <c r="JXJ638" s="6"/>
      <c r="JXK638" s="6"/>
      <c r="JXL638" s="6"/>
      <c r="JXM638" s="6"/>
      <c r="JXN638" s="6"/>
      <c r="JXO638" s="6"/>
      <c r="JXP638" s="6"/>
      <c r="JXQ638" s="6"/>
      <c r="JXR638" s="6"/>
      <c r="JXS638" s="6"/>
      <c r="JXT638" s="6"/>
      <c r="JXU638" s="6"/>
      <c r="JXV638" s="6"/>
      <c r="JXW638" s="6"/>
      <c r="JXX638" s="6"/>
      <c r="JXY638" s="6"/>
      <c r="JXZ638" s="6"/>
      <c r="JYA638" s="6"/>
      <c r="JYB638" s="6"/>
      <c r="JYC638" s="6"/>
      <c r="JYD638" s="6"/>
      <c r="JYE638" s="6"/>
      <c r="JYF638" s="6"/>
      <c r="JYG638" s="6"/>
      <c r="JYH638" s="6"/>
      <c r="JYI638" s="6"/>
      <c r="JYJ638" s="6"/>
      <c r="JYK638" s="6"/>
      <c r="JYL638" s="6"/>
      <c r="JYM638" s="6"/>
      <c r="JYN638" s="6"/>
      <c r="JYO638" s="6"/>
      <c r="JYP638" s="6"/>
      <c r="JYQ638" s="6"/>
      <c r="JYR638" s="6"/>
      <c r="JYS638" s="6"/>
      <c r="JYT638" s="6"/>
      <c r="JYU638" s="6"/>
      <c r="JYV638" s="6"/>
      <c r="JYW638" s="6"/>
      <c r="JYX638" s="6"/>
      <c r="JYY638" s="6"/>
      <c r="JYZ638" s="6"/>
      <c r="JZA638" s="6"/>
      <c r="JZB638" s="6"/>
      <c r="JZC638" s="6"/>
      <c r="JZD638" s="6"/>
      <c r="JZE638" s="6"/>
      <c r="JZF638" s="6"/>
      <c r="JZG638" s="6"/>
      <c r="JZH638" s="6"/>
      <c r="JZI638" s="6"/>
      <c r="JZJ638" s="6"/>
      <c r="JZK638" s="6"/>
      <c r="JZL638" s="6"/>
      <c r="JZM638" s="6"/>
      <c r="JZN638" s="6"/>
      <c r="JZO638" s="6"/>
      <c r="JZP638" s="6"/>
      <c r="JZQ638" s="6"/>
      <c r="JZR638" s="6"/>
      <c r="JZS638" s="6"/>
      <c r="JZT638" s="6"/>
      <c r="JZU638" s="6"/>
      <c r="JZV638" s="6"/>
      <c r="JZW638" s="6"/>
      <c r="JZX638" s="6"/>
      <c r="JZY638" s="6"/>
      <c r="JZZ638" s="6"/>
      <c r="KAA638" s="6"/>
      <c r="KAB638" s="6"/>
      <c r="KAC638" s="6"/>
      <c r="KAD638" s="6"/>
      <c r="KAE638" s="6"/>
      <c r="KAF638" s="6"/>
      <c r="KAG638" s="6"/>
      <c r="KAH638" s="6"/>
      <c r="KAI638" s="6"/>
      <c r="KAJ638" s="6"/>
      <c r="KAK638" s="6"/>
      <c r="KAL638" s="6"/>
      <c r="KAM638" s="6"/>
      <c r="KAN638" s="6"/>
      <c r="KAO638" s="6"/>
      <c r="KAP638" s="6"/>
      <c r="KAQ638" s="6"/>
      <c r="KAR638" s="6"/>
      <c r="KAS638" s="6"/>
      <c r="KAT638" s="6"/>
      <c r="KAU638" s="6"/>
      <c r="KAV638" s="6"/>
      <c r="KAW638" s="6"/>
      <c r="KAX638" s="6"/>
      <c r="KAY638" s="6"/>
      <c r="KAZ638" s="6"/>
      <c r="KBA638" s="6"/>
      <c r="KBB638" s="6"/>
      <c r="KBC638" s="6"/>
      <c r="KBD638" s="6"/>
      <c r="KBE638" s="6"/>
      <c r="KBF638" s="6"/>
      <c r="KBG638" s="6"/>
      <c r="KBH638" s="6"/>
      <c r="KBI638" s="6"/>
      <c r="KBJ638" s="6"/>
      <c r="KBK638" s="6"/>
      <c r="KBL638" s="6"/>
      <c r="KBM638" s="6"/>
      <c r="KBN638" s="6"/>
      <c r="KBO638" s="6"/>
      <c r="KBP638" s="6"/>
      <c r="KBQ638" s="6"/>
      <c r="KBR638" s="6"/>
      <c r="KBS638" s="6"/>
      <c r="KBT638" s="6"/>
      <c r="KBU638" s="6"/>
      <c r="KBV638" s="6"/>
      <c r="KBW638" s="6"/>
      <c r="KBX638" s="6"/>
      <c r="KBY638" s="6"/>
      <c r="KBZ638" s="6"/>
      <c r="KCA638" s="6"/>
      <c r="KCB638" s="6"/>
      <c r="KCC638" s="6"/>
      <c r="KCD638" s="6"/>
      <c r="KCE638" s="6"/>
      <c r="KCF638" s="6"/>
      <c r="KCG638" s="6"/>
      <c r="KCH638" s="6"/>
      <c r="KCI638" s="6"/>
      <c r="KCJ638" s="6"/>
      <c r="KCK638" s="6"/>
      <c r="KCL638" s="6"/>
      <c r="KCM638" s="6"/>
      <c r="KCN638" s="6"/>
      <c r="KCO638" s="6"/>
      <c r="KCP638" s="6"/>
      <c r="KCQ638" s="6"/>
      <c r="KCR638" s="6"/>
      <c r="KCS638" s="6"/>
      <c r="KCT638" s="6"/>
      <c r="KCU638" s="6"/>
      <c r="KCV638" s="6"/>
      <c r="KCW638" s="6"/>
      <c r="KCX638" s="6"/>
      <c r="KCY638" s="6"/>
      <c r="KCZ638" s="6"/>
      <c r="KDA638" s="6"/>
      <c r="KDB638" s="6"/>
      <c r="KDC638" s="6"/>
      <c r="KDD638" s="6"/>
      <c r="KDE638" s="6"/>
      <c r="KDF638" s="6"/>
      <c r="KDG638" s="6"/>
      <c r="KDH638" s="6"/>
      <c r="KDI638" s="6"/>
      <c r="KDJ638" s="6"/>
      <c r="KDK638" s="6"/>
      <c r="KDL638" s="6"/>
      <c r="KDM638" s="6"/>
      <c r="KDN638" s="6"/>
      <c r="KDO638" s="6"/>
      <c r="KDP638" s="6"/>
      <c r="KDQ638" s="6"/>
      <c r="KDR638" s="6"/>
      <c r="KDS638" s="6"/>
      <c r="KDT638" s="6"/>
      <c r="KDU638" s="6"/>
      <c r="KDV638" s="6"/>
      <c r="KDW638" s="6"/>
      <c r="KDX638" s="6"/>
      <c r="KDY638" s="6"/>
      <c r="KDZ638" s="6"/>
      <c r="KEA638" s="6"/>
      <c r="KEB638" s="6"/>
      <c r="KEC638" s="6"/>
      <c r="KED638" s="6"/>
      <c r="KEE638" s="6"/>
      <c r="KEF638" s="6"/>
      <c r="KEG638" s="6"/>
      <c r="KEH638" s="6"/>
      <c r="KEI638" s="6"/>
      <c r="KEJ638" s="6"/>
      <c r="KEK638" s="6"/>
      <c r="KEL638" s="6"/>
      <c r="KEM638" s="6"/>
      <c r="KEN638" s="6"/>
      <c r="KEO638" s="6"/>
      <c r="KEP638" s="6"/>
      <c r="KEQ638" s="6"/>
      <c r="KER638" s="6"/>
      <c r="KES638" s="6"/>
      <c r="KET638" s="6"/>
      <c r="KEU638" s="6"/>
      <c r="KEV638" s="6"/>
      <c r="KEW638" s="6"/>
      <c r="KEX638" s="6"/>
      <c r="KEY638" s="6"/>
      <c r="KEZ638" s="6"/>
      <c r="KFA638" s="6"/>
      <c r="KFB638" s="6"/>
      <c r="KFC638" s="6"/>
      <c r="KFD638" s="6"/>
      <c r="KFE638" s="6"/>
      <c r="KFF638" s="6"/>
      <c r="KFG638" s="6"/>
      <c r="KFH638" s="6"/>
      <c r="KFI638" s="6"/>
      <c r="KFJ638" s="6"/>
      <c r="KFK638" s="6"/>
      <c r="KFL638" s="6"/>
      <c r="KFM638" s="6"/>
      <c r="KFN638" s="6"/>
      <c r="KFO638" s="6"/>
      <c r="KFP638" s="6"/>
      <c r="KFQ638" s="6"/>
      <c r="KFR638" s="6"/>
      <c r="KFS638" s="6"/>
      <c r="KFT638" s="6"/>
      <c r="KFU638" s="6"/>
      <c r="KFV638" s="6"/>
      <c r="KFW638" s="6"/>
      <c r="KFX638" s="6"/>
      <c r="KFY638" s="6"/>
      <c r="KFZ638" s="6"/>
      <c r="KGA638" s="6"/>
      <c r="KGB638" s="6"/>
      <c r="KGC638" s="6"/>
      <c r="KGD638" s="6"/>
      <c r="KGE638" s="6"/>
      <c r="KGF638" s="6"/>
      <c r="KGG638" s="6"/>
      <c r="KGH638" s="6"/>
      <c r="KGI638" s="6"/>
      <c r="KGJ638" s="6"/>
      <c r="KGK638" s="6"/>
      <c r="KGL638" s="6"/>
      <c r="KGM638" s="6"/>
      <c r="KGN638" s="6"/>
      <c r="KGO638" s="6"/>
      <c r="KGP638" s="6"/>
      <c r="KGQ638" s="6"/>
      <c r="KGR638" s="6"/>
      <c r="KGS638" s="6"/>
      <c r="KGT638" s="6"/>
      <c r="KGU638" s="6"/>
      <c r="KGV638" s="6"/>
      <c r="KGW638" s="6"/>
      <c r="KGX638" s="6"/>
      <c r="KGY638" s="6"/>
      <c r="KGZ638" s="6"/>
      <c r="KHA638" s="6"/>
      <c r="KHB638" s="6"/>
      <c r="KHC638" s="6"/>
      <c r="KHD638" s="6"/>
      <c r="KHE638" s="6"/>
      <c r="KHF638" s="6"/>
      <c r="KHG638" s="6"/>
      <c r="KHH638" s="6"/>
      <c r="KHI638" s="6"/>
      <c r="KHJ638" s="6"/>
      <c r="KHK638" s="6"/>
      <c r="KHL638" s="6"/>
      <c r="KHM638" s="6"/>
      <c r="KHN638" s="6"/>
      <c r="KHO638" s="6"/>
      <c r="KHP638" s="6"/>
      <c r="KHQ638" s="6"/>
      <c r="KHR638" s="6"/>
      <c r="KHS638" s="6"/>
      <c r="KHT638" s="6"/>
      <c r="KHU638" s="6"/>
      <c r="KHV638" s="6"/>
      <c r="KHW638" s="6"/>
      <c r="KHX638" s="6"/>
      <c r="KHY638" s="6"/>
      <c r="KHZ638" s="6"/>
      <c r="KIA638" s="6"/>
      <c r="KIB638" s="6"/>
      <c r="KIC638" s="6"/>
      <c r="KID638" s="6"/>
      <c r="KIE638" s="6"/>
      <c r="KIF638" s="6"/>
      <c r="KIG638" s="6"/>
      <c r="KIH638" s="6"/>
      <c r="KII638" s="6"/>
      <c r="KIJ638" s="6"/>
      <c r="KIK638" s="6"/>
      <c r="KIL638" s="6"/>
      <c r="KIM638" s="6"/>
      <c r="KIN638" s="6"/>
      <c r="KIO638" s="6"/>
      <c r="KIP638" s="6"/>
      <c r="KIQ638" s="6"/>
      <c r="KIR638" s="6"/>
      <c r="KIS638" s="6"/>
      <c r="KIT638" s="6"/>
      <c r="KIU638" s="6"/>
      <c r="KIV638" s="6"/>
      <c r="KIW638" s="6"/>
      <c r="KIX638" s="6"/>
      <c r="KIY638" s="6"/>
      <c r="KIZ638" s="6"/>
      <c r="KJA638" s="6"/>
      <c r="KJB638" s="6"/>
      <c r="KJC638" s="6"/>
      <c r="KJD638" s="6"/>
      <c r="KJE638" s="6"/>
      <c r="KJF638" s="6"/>
      <c r="KJG638" s="6"/>
      <c r="KJH638" s="6"/>
      <c r="KJI638" s="6"/>
      <c r="KJJ638" s="6"/>
      <c r="KJK638" s="6"/>
      <c r="KJL638" s="6"/>
      <c r="KJM638" s="6"/>
      <c r="KJN638" s="6"/>
      <c r="KJO638" s="6"/>
      <c r="KJP638" s="6"/>
      <c r="KJQ638" s="6"/>
      <c r="KJR638" s="6"/>
      <c r="KJS638" s="6"/>
      <c r="KJT638" s="6"/>
      <c r="KJU638" s="6"/>
      <c r="KJV638" s="6"/>
      <c r="KJW638" s="6"/>
      <c r="KJX638" s="6"/>
      <c r="KJY638" s="6"/>
      <c r="KJZ638" s="6"/>
      <c r="KKA638" s="6"/>
      <c r="KKB638" s="6"/>
      <c r="KKC638" s="6"/>
      <c r="KKD638" s="6"/>
      <c r="KKE638" s="6"/>
      <c r="KKF638" s="6"/>
      <c r="KKG638" s="6"/>
      <c r="KKH638" s="6"/>
      <c r="KKI638" s="6"/>
      <c r="KKJ638" s="6"/>
      <c r="KKK638" s="6"/>
      <c r="KKL638" s="6"/>
      <c r="KKM638" s="6"/>
      <c r="KKN638" s="6"/>
      <c r="KKO638" s="6"/>
      <c r="KKP638" s="6"/>
      <c r="KKQ638" s="6"/>
      <c r="KKR638" s="6"/>
      <c r="KKS638" s="6"/>
      <c r="KKT638" s="6"/>
      <c r="KKU638" s="6"/>
      <c r="KKV638" s="6"/>
      <c r="KKW638" s="6"/>
      <c r="KKX638" s="6"/>
      <c r="KKY638" s="6"/>
      <c r="KKZ638" s="6"/>
      <c r="KLA638" s="6"/>
      <c r="KLB638" s="6"/>
      <c r="KLC638" s="6"/>
      <c r="KLD638" s="6"/>
      <c r="KLE638" s="6"/>
      <c r="KLF638" s="6"/>
      <c r="KLG638" s="6"/>
      <c r="KLH638" s="6"/>
      <c r="KLI638" s="6"/>
      <c r="KLJ638" s="6"/>
      <c r="KLK638" s="6"/>
      <c r="KLL638" s="6"/>
      <c r="KLM638" s="6"/>
      <c r="KLN638" s="6"/>
      <c r="KLO638" s="6"/>
      <c r="KLP638" s="6"/>
      <c r="KLQ638" s="6"/>
      <c r="KLR638" s="6"/>
      <c r="KLS638" s="6"/>
      <c r="KLT638" s="6"/>
      <c r="KLU638" s="6"/>
      <c r="KLV638" s="6"/>
      <c r="KLW638" s="6"/>
      <c r="KLX638" s="6"/>
      <c r="KLY638" s="6"/>
      <c r="KLZ638" s="6"/>
      <c r="KMA638" s="6"/>
      <c r="KMB638" s="6"/>
      <c r="KMC638" s="6"/>
      <c r="KMD638" s="6"/>
      <c r="KME638" s="6"/>
      <c r="KMF638" s="6"/>
      <c r="KMG638" s="6"/>
      <c r="KMH638" s="6"/>
      <c r="KMI638" s="6"/>
      <c r="KMJ638" s="6"/>
      <c r="KMK638" s="6"/>
      <c r="KML638" s="6"/>
      <c r="KMM638" s="6"/>
      <c r="KMN638" s="6"/>
      <c r="KMO638" s="6"/>
      <c r="KMP638" s="6"/>
      <c r="KMQ638" s="6"/>
      <c r="KMR638" s="6"/>
      <c r="KMS638" s="6"/>
      <c r="KMT638" s="6"/>
      <c r="KMU638" s="6"/>
      <c r="KMV638" s="6"/>
      <c r="KMW638" s="6"/>
      <c r="KMX638" s="6"/>
      <c r="KMY638" s="6"/>
      <c r="KMZ638" s="6"/>
      <c r="KNA638" s="6"/>
      <c r="KNB638" s="6"/>
      <c r="KNC638" s="6"/>
      <c r="KND638" s="6"/>
      <c r="KNE638" s="6"/>
      <c r="KNF638" s="6"/>
      <c r="KNG638" s="6"/>
      <c r="KNH638" s="6"/>
      <c r="KNI638" s="6"/>
      <c r="KNJ638" s="6"/>
      <c r="KNK638" s="6"/>
      <c r="KNL638" s="6"/>
      <c r="KNM638" s="6"/>
      <c r="KNN638" s="6"/>
      <c r="KNO638" s="6"/>
      <c r="KNP638" s="6"/>
      <c r="KNQ638" s="6"/>
      <c r="KNR638" s="6"/>
      <c r="KNS638" s="6"/>
      <c r="KNT638" s="6"/>
      <c r="KNU638" s="6"/>
      <c r="KNV638" s="6"/>
      <c r="KNW638" s="6"/>
      <c r="KNX638" s="6"/>
      <c r="KNY638" s="6"/>
      <c r="KNZ638" s="6"/>
      <c r="KOA638" s="6"/>
      <c r="KOB638" s="6"/>
      <c r="KOC638" s="6"/>
      <c r="KOD638" s="6"/>
      <c r="KOE638" s="6"/>
      <c r="KOF638" s="6"/>
      <c r="KOG638" s="6"/>
      <c r="KOH638" s="6"/>
      <c r="KOI638" s="6"/>
      <c r="KOJ638" s="6"/>
      <c r="KOK638" s="6"/>
      <c r="KOL638" s="6"/>
      <c r="KOM638" s="6"/>
      <c r="KON638" s="6"/>
      <c r="KOO638" s="6"/>
      <c r="KOP638" s="6"/>
      <c r="KOQ638" s="6"/>
      <c r="KOR638" s="6"/>
      <c r="KOS638" s="6"/>
      <c r="KOT638" s="6"/>
      <c r="KOU638" s="6"/>
      <c r="KOV638" s="6"/>
      <c r="KOW638" s="6"/>
      <c r="KOX638" s="6"/>
      <c r="KOY638" s="6"/>
      <c r="KOZ638" s="6"/>
      <c r="KPA638" s="6"/>
      <c r="KPB638" s="6"/>
      <c r="KPC638" s="6"/>
      <c r="KPD638" s="6"/>
      <c r="KPE638" s="6"/>
      <c r="KPF638" s="6"/>
      <c r="KPG638" s="6"/>
      <c r="KPH638" s="6"/>
      <c r="KPI638" s="6"/>
      <c r="KPJ638" s="6"/>
      <c r="KPK638" s="6"/>
      <c r="KPL638" s="6"/>
      <c r="KPM638" s="6"/>
      <c r="KPN638" s="6"/>
      <c r="KPO638" s="6"/>
      <c r="KPP638" s="6"/>
      <c r="KPQ638" s="6"/>
      <c r="KPR638" s="6"/>
      <c r="KPS638" s="6"/>
      <c r="KPT638" s="6"/>
      <c r="KPU638" s="6"/>
      <c r="KPV638" s="6"/>
      <c r="KPW638" s="6"/>
      <c r="KPX638" s="6"/>
      <c r="KPY638" s="6"/>
      <c r="KPZ638" s="6"/>
      <c r="KQA638" s="6"/>
      <c r="KQB638" s="6"/>
      <c r="KQC638" s="6"/>
      <c r="KQD638" s="6"/>
      <c r="KQE638" s="6"/>
      <c r="KQF638" s="6"/>
      <c r="KQG638" s="6"/>
      <c r="KQH638" s="6"/>
      <c r="KQI638" s="6"/>
      <c r="KQJ638" s="6"/>
      <c r="KQK638" s="6"/>
      <c r="KQL638" s="6"/>
      <c r="KQM638" s="6"/>
      <c r="KQN638" s="6"/>
      <c r="KQO638" s="6"/>
      <c r="KQP638" s="6"/>
      <c r="KQQ638" s="6"/>
      <c r="KQR638" s="6"/>
      <c r="KQS638" s="6"/>
      <c r="KQT638" s="6"/>
      <c r="KQU638" s="6"/>
      <c r="KQV638" s="6"/>
      <c r="KQW638" s="6"/>
      <c r="KQX638" s="6"/>
      <c r="KQY638" s="6"/>
      <c r="KQZ638" s="6"/>
      <c r="KRA638" s="6"/>
      <c r="KRB638" s="6"/>
      <c r="KRC638" s="6"/>
      <c r="KRD638" s="6"/>
      <c r="KRE638" s="6"/>
      <c r="KRF638" s="6"/>
      <c r="KRG638" s="6"/>
      <c r="KRH638" s="6"/>
      <c r="KRI638" s="6"/>
      <c r="KRJ638" s="6"/>
      <c r="KRK638" s="6"/>
      <c r="KRL638" s="6"/>
      <c r="KRM638" s="6"/>
      <c r="KRN638" s="6"/>
      <c r="KRO638" s="6"/>
      <c r="KRP638" s="6"/>
      <c r="KRQ638" s="6"/>
      <c r="KRR638" s="6"/>
      <c r="KRS638" s="6"/>
      <c r="KRT638" s="6"/>
      <c r="KRU638" s="6"/>
      <c r="KRV638" s="6"/>
      <c r="KRW638" s="6"/>
      <c r="KRX638" s="6"/>
      <c r="KRY638" s="6"/>
      <c r="KRZ638" s="6"/>
      <c r="KSA638" s="6"/>
      <c r="KSB638" s="6"/>
      <c r="KSC638" s="6"/>
      <c r="KSD638" s="6"/>
      <c r="KSE638" s="6"/>
      <c r="KSF638" s="6"/>
      <c r="KSG638" s="6"/>
      <c r="KSH638" s="6"/>
      <c r="KSI638" s="6"/>
      <c r="KSJ638" s="6"/>
      <c r="KSK638" s="6"/>
      <c r="KSL638" s="6"/>
      <c r="KSM638" s="6"/>
      <c r="KSN638" s="6"/>
      <c r="KSO638" s="6"/>
      <c r="KSP638" s="6"/>
      <c r="KSQ638" s="6"/>
      <c r="KSR638" s="6"/>
      <c r="KSS638" s="6"/>
      <c r="KST638" s="6"/>
      <c r="KSU638" s="6"/>
      <c r="KSV638" s="6"/>
      <c r="KSW638" s="6"/>
      <c r="KSX638" s="6"/>
      <c r="KSY638" s="6"/>
      <c r="KSZ638" s="6"/>
      <c r="KTA638" s="6"/>
      <c r="KTB638" s="6"/>
      <c r="KTC638" s="6"/>
      <c r="KTD638" s="6"/>
      <c r="KTE638" s="6"/>
      <c r="KTF638" s="6"/>
      <c r="KTG638" s="6"/>
      <c r="KTH638" s="6"/>
      <c r="KTI638" s="6"/>
      <c r="KTJ638" s="6"/>
      <c r="KTK638" s="6"/>
      <c r="KTL638" s="6"/>
      <c r="KTM638" s="6"/>
      <c r="KTN638" s="6"/>
      <c r="KTO638" s="6"/>
      <c r="KTP638" s="6"/>
      <c r="KTQ638" s="6"/>
      <c r="KTR638" s="6"/>
      <c r="KTS638" s="6"/>
      <c r="KTT638" s="6"/>
      <c r="KTU638" s="6"/>
      <c r="KTV638" s="6"/>
      <c r="KTW638" s="6"/>
      <c r="KTX638" s="6"/>
      <c r="KTY638" s="6"/>
      <c r="KTZ638" s="6"/>
      <c r="KUA638" s="6"/>
      <c r="KUB638" s="6"/>
      <c r="KUC638" s="6"/>
      <c r="KUD638" s="6"/>
      <c r="KUE638" s="6"/>
      <c r="KUF638" s="6"/>
      <c r="KUG638" s="6"/>
      <c r="KUH638" s="6"/>
      <c r="KUI638" s="6"/>
      <c r="KUJ638" s="6"/>
      <c r="KUK638" s="6"/>
      <c r="KUL638" s="6"/>
      <c r="KUM638" s="6"/>
      <c r="KUN638" s="6"/>
      <c r="KUO638" s="6"/>
      <c r="KUP638" s="6"/>
      <c r="KUQ638" s="6"/>
      <c r="KUR638" s="6"/>
      <c r="KUS638" s="6"/>
      <c r="KUT638" s="6"/>
      <c r="KUU638" s="6"/>
      <c r="KUV638" s="6"/>
      <c r="KUW638" s="6"/>
      <c r="KUX638" s="6"/>
      <c r="KUY638" s="6"/>
      <c r="KUZ638" s="6"/>
      <c r="KVA638" s="6"/>
      <c r="KVB638" s="6"/>
      <c r="KVC638" s="6"/>
      <c r="KVD638" s="6"/>
      <c r="KVE638" s="6"/>
      <c r="KVF638" s="6"/>
      <c r="KVG638" s="6"/>
      <c r="KVH638" s="6"/>
      <c r="KVI638" s="6"/>
      <c r="KVJ638" s="6"/>
      <c r="KVK638" s="6"/>
      <c r="KVL638" s="6"/>
      <c r="KVM638" s="6"/>
      <c r="KVN638" s="6"/>
      <c r="KVO638" s="6"/>
      <c r="KVP638" s="6"/>
      <c r="KVQ638" s="6"/>
      <c r="KVR638" s="6"/>
      <c r="KVS638" s="6"/>
      <c r="KVT638" s="6"/>
      <c r="KVU638" s="6"/>
      <c r="KVV638" s="6"/>
      <c r="KVW638" s="6"/>
      <c r="KVX638" s="6"/>
      <c r="KVY638" s="6"/>
      <c r="KVZ638" s="6"/>
      <c r="KWA638" s="6"/>
      <c r="KWB638" s="6"/>
      <c r="KWC638" s="6"/>
      <c r="KWD638" s="6"/>
      <c r="KWE638" s="6"/>
      <c r="KWF638" s="6"/>
      <c r="KWG638" s="6"/>
      <c r="KWH638" s="6"/>
      <c r="KWI638" s="6"/>
      <c r="KWJ638" s="6"/>
      <c r="KWK638" s="6"/>
      <c r="KWL638" s="6"/>
      <c r="KWM638" s="6"/>
      <c r="KWN638" s="6"/>
      <c r="KWO638" s="6"/>
      <c r="KWP638" s="6"/>
      <c r="KWQ638" s="6"/>
      <c r="KWR638" s="6"/>
      <c r="KWS638" s="6"/>
      <c r="KWT638" s="6"/>
      <c r="KWU638" s="6"/>
      <c r="KWV638" s="6"/>
      <c r="KWW638" s="6"/>
      <c r="KWX638" s="6"/>
      <c r="KWY638" s="6"/>
      <c r="KWZ638" s="6"/>
      <c r="KXA638" s="6"/>
      <c r="KXB638" s="6"/>
      <c r="KXC638" s="6"/>
      <c r="KXD638" s="6"/>
      <c r="KXE638" s="6"/>
      <c r="KXF638" s="6"/>
      <c r="KXG638" s="6"/>
      <c r="KXH638" s="6"/>
      <c r="KXI638" s="6"/>
      <c r="KXJ638" s="6"/>
      <c r="KXK638" s="6"/>
      <c r="KXL638" s="6"/>
      <c r="KXM638" s="6"/>
      <c r="KXN638" s="6"/>
      <c r="KXO638" s="6"/>
      <c r="KXP638" s="6"/>
      <c r="KXQ638" s="6"/>
      <c r="KXR638" s="6"/>
      <c r="KXS638" s="6"/>
      <c r="KXT638" s="6"/>
      <c r="KXU638" s="6"/>
      <c r="KXV638" s="6"/>
      <c r="KXW638" s="6"/>
      <c r="KXX638" s="6"/>
      <c r="KXY638" s="6"/>
      <c r="KXZ638" s="6"/>
      <c r="KYA638" s="6"/>
      <c r="KYB638" s="6"/>
      <c r="KYC638" s="6"/>
      <c r="KYD638" s="6"/>
      <c r="KYE638" s="6"/>
      <c r="KYF638" s="6"/>
      <c r="KYG638" s="6"/>
      <c r="KYH638" s="6"/>
      <c r="KYI638" s="6"/>
      <c r="KYJ638" s="6"/>
      <c r="KYK638" s="6"/>
      <c r="KYL638" s="6"/>
      <c r="KYM638" s="6"/>
      <c r="KYN638" s="6"/>
      <c r="KYO638" s="6"/>
      <c r="KYP638" s="6"/>
      <c r="KYQ638" s="6"/>
      <c r="KYR638" s="6"/>
      <c r="KYS638" s="6"/>
      <c r="KYT638" s="6"/>
      <c r="KYU638" s="6"/>
      <c r="KYV638" s="6"/>
      <c r="KYW638" s="6"/>
      <c r="KYX638" s="6"/>
      <c r="KYY638" s="6"/>
      <c r="KYZ638" s="6"/>
      <c r="KZA638" s="6"/>
      <c r="KZB638" s="6"/>
      <c r="KZC638" s="6"/>
      <c r="KZD638" s="6"/>
      <c r="KZE638" s="6"/>
      <c r="KZF638" s="6"/>
      <c r="KZG638" s="6"/>
      <c r="KZH638" s="6"/>
      <c r="KZI638" s="6"/>
      <c r="KZJ638" s="6"/>
      <c r="KZK638" s="6"/>
      <c r="KZL638" s="6"/>
      <c r="KZM638" s="6"/>
      <c r="KZN638" s="6"/>
      <c r="KZO638" s="6"/>
      <c r="KZP638" s="6"/>
      <c r="KZQ638" s="6"/>
      <c r="KZR638" s="6"/>
      <c r="KZS638" s="6"/>
      <c r="KZT638" s="6"/>
      <c r="KZU638" s="6"/>
      <c r="KZV638" s="6"/>
      <c r="KZW638" s="6"/>
      <c r="KZX638" s="6"/>
      <c r="KZY638" s="6"/>
      <c r="KZZ638" s="6"/>
      <c r="LAA638" s="6"/>
      <c r="LAB638" s="6"/>
      <c r="LAC638" s="6"/>
      <c r="LAD638" s="6"/>
      <c r="LAE638" s="6"/>
      <c r="LAF638" s="6"/>
      <c r="LAG638" s="6"/>
      <c r="LAH638" s="6"/>
      <c r="LAI638" s="6"/>
      <c r="LAJ638" s="6"/>
      <c r="LAK638" s="6"/>
      <c r="LAL638" s="6"/>
      <c r="LAM638" s="6"/>
      <c r="LAN638" s="6"/>
      <c r="LAO638" s="6"/>
      <c r="LAP638" s="6"/>
      <c r="LAQ638" s="6"/>
      <c r="LAR638" s="6"/>
      <c r="LAS638" s="6"/>
      <c r="LAT638" s="6"/>
      <c r="LAU638" s="6"/>
      <c r="LAV638" s="6"/>
      <c r="LAW638" s="6"/>
      <c r="LAX638" s="6"/>
      <c r="LAY638" s="6"/>
      <c r="LAZ638" s="6"/>
      <c r="LBA638" s="6"/>
      <c r="LBB638" s="6"/>
      <c r="LBC638" s="6"/>
      <c r="LBD638" s="6"/>
      <c r="LBE638" s="6"/>
      <c r="LBF638" s="6"/>
      <c r="LBG638" s="6"/>
      <c r="LBH638" s="6"/>
      <c r="LBI638" s="6"/>
      <c r="LBJ638" s="6"/>
      <c r="LBK638" s="6"/>
      <c r="LBL638" s="6"/>
      <c r="LBM638" s="6"/>
      <c r="LBN638" s="6"/>
      <c r="LBO638" s="6"/>
      <c r="LBP638" s="6"/>
      <c r="LBQ638" s="6"/>
      <c r="LBR638" s="6"/>
      <c r="LBS638" s="6"/>
      <c r="LBT638" s="6"/>
      <c r="LBU638" s="6"/>
      <c r="LBV638" s="6"/>
      <c r="LBW638" s="6"/>
      <c r="LBX638" s="6"/>
      <c r="LBY638" s="6"/>
      <c r="LBZ638" s="6"/>
      <c r="LCA638" s="6"/>
      <c r="LCB638" s="6"/>
      <c r="LCC638" s="6"/>
      <c r="LCD638" s="6"/>
      <c r="LCE638" s="6"/>
      <c r="LCF638" s="6"/>
      <c r="LCG638" s="6"/>
      <c r="LCH638" s="6"/>
      <c r="LCI638" s="6"/>
      <c r="LCJ638" s="6"/>
      <c r="LCK638" s="6"/>
      <c r="LCL638" s="6"/>
      <c r="LCM638" s="6"/>
      <c r="LCN638" s="6"/>
      <c r="LCO638" s="6"/>
      <c r="LCP638" s="6"/>
      <c r="LCQ638" s="6"/>
      <c r="LCR638" s="6"/>
      <c r="LCS638" s="6"/>
      <c r="LCT638" s="6"/>
      <c r="LCU638" s="6"/>
      <c r="LCV638" s="6"/>
      <c r="LCW638" s="6"/>
      <c r="LCX638" s="6"/>
      <c r="LCY638" s="6"/>
      <c r="LCZ638" s="6"/>
      <c r="LDA638" s="6"/>
      <c r="LDB638" s="6"/>
      <c r="LDC638" s="6"/>
      <c r="LDD638" s="6"/>
      <c r="LDE638" s="6"/>
      <c r="LDF638" s="6"/>
      <c r="LDG638" s="6"/>
      <c r="LDH638" s="6"/>
      <c r="LDI638" s="6"/>
      <c r="LDJ638" s="6"/>
      <c r="LDK638" s="6"/>
      <c r="LDL638" s="6"/>
      <c r="LDM638" s="6"/>
      <c r="LDN638" s="6"/>
      <c r="LDO638" s="6"/>
      <c r="LDP638" s="6"/>
      <c r="LDQ638" s="6"/>
      <c r="LDR638" s="6"/>
      <c r="LDS638" s="6"/>
      <c r="LDT638" s="6"/>
      <c r="LDU638" s="6"/>
      <c r="LDV638" s="6"/>
      <c r="LDW638" s="6"/>
      <c r="LDX638" s="6"/>
      <c r="LDY638" s="6"/>
      <c r="LDZ638" s="6"/>
      <c r="LEA638" s="6"/>
      <c r="LEB638" s="6"/>
      <c r="LEC638" s="6"/>
      <c r="LED638" s="6"/>
      <c r="LEE638" s="6"/>
      <c r="LEF638" s="6"/>
      <c r="LEG638" s="6"/>
      <c r="LEH638" s="6"/>
      <c r="LEI638" s="6"/>
      <c r="LEJ638" s="6"/>
      <c r="LEK638" s="6"/>
      <c r="LEL638" s="6"/>
      <c r="LEM638" s="6"/>
      <c r="LEN638" s="6"/>
      <c r="LEO638" s="6"/>
      <c r="LEP638" s="6"/>
      <c r="LEQ638" s="6"/>
      <c r="LER638" s="6"/>
      <c r="LES638" s="6"/>
      <c r="LET638" s="6"/>
      <c r="LEU638" s="6"/>
      <c r="LEV638" s="6"/>
      <c r="LEW638" s="6"/>
      <c r="LEX638" s="6"/>
      <c r="LEY638" s="6"/>
      <c r="LEZ638" s="6"/>
      <c r="LFA638" s="6"/>
      <c r="LFB638" s="6"/>
      <c r="LFC638" s="6"/>
      <c r="LFD638" s="6"/>
      <c r="LFE638" s="6"/>
      <c r="LFF638" s="6"/>
      <c r="LFG638" s="6"/>
      <c r="LFH638" s="6"/>
      <c r="LFI638" s="6"/>
      <c r="LFJ638" s="6"/>
      <c r="LFK638" s="6"/>
      <c r="LFL638" s="6"/>
      <c r="LFM638" s="6"/>
      <c r="LFN638" s="6"/>
      <c r="LFO638" s="6"/>
      <c r="LFP638" s="6"/>
      <c r="LFQ638" s="6"/>
      <c r="LFR638" s="6"/>
      <c r="LFS638" s="6"/>
      <c r="LFT638" s="6"/>
      <c r="LFU638" s="6"/>
      <c r="LFV638" s="6"/>
      <c r="LFW638" s="6"/>
      <c r="LFX638" s="6"/>
      <c r="LFY638" s="6"/>
      <c r="LFZ638" s="6"/>
      <c r="LGA638" s="6"/>
      <c r="LGB638" s="6"/>
      <c r="LGC638" s="6"/>
      <c r="LGD638" s="6"/>
      <c r="LGE638" s="6"/>
      <c r="LGF638" s="6"/>
      <c r="LGG638" s="6"/>
      <c r="LGH638" s="6"/>
      <c r="LGI638" s="6"/>
      <c r="LGJ638" s="6"/>
      <c r="LGK638" s="6"/>
      <c r="LGL638" s="6"/>
      <c r="LGM638" s="6"/>
      <c r="LGN638" s="6"/>
      <c r="LGO638" s="6"/>
      <c r="LGP638" s="6"/>
      <c r="LGQ638" s="6"/>
      <c r="LGR638" s="6"/>
      <c r="LGS638" s="6"/>
      <c r="LGT638" s="6"/>
      <c r="LGU638" s="6"/>
      <c r="LGV638" s="6"/>
      <c r="LGW638" s="6"/>
      <c r="LGX638" s="6"/>
      <c r="LGY638" s="6"/>
      <c r="LGZ638" s="6"/>
      <c r="LHA638" s="6"/>
      <c r="LHB638" s="6"/>
      <c r="LHC638" s="6"/>
      <c r="LHD638" s="6"/>
      <c r="LHE638" s="6"/>
      <c r="LHF638" s="6"/>
      <c r="LHG638" s="6"/>
      <c r="LHH638" s="6"/>
      <c r="LHI638" s="6"/>
      <c r="LHJ638" s="6"/>
      <c r="LHK638" s="6"/>
      <c r="LHL638" s="6"/>
      <c r="LHM638" s="6"/>
      <c r="LHN638" s="6"/>
      <c r="LHO638" s="6"/>
      <c r="LHP638" s="6"/>
      <c r="LHQ638" s="6"/>
      <c r="LHR638" s="6"/>
      <c r="LHS638" s="6"/>
      <c r="LHT638" s="6"/>
      <c r="LHU638" s="6"/>
      <c r="LHV638" s="6"/>
      <c r="LHW638" s="6"/>
      <c r="LHX638" s="6"/>
      <c r="LHY638" s="6"/>
      <c r="LHZ638" s="6"/>
      <c r="LIA638" s="6"/>
      <c r="LIB638" s="6"/>
      <c r="LIC638" s="6"/>
      <c r="LID638" s="6"/>
      <c r="LIE638" s="6"/>
      <c r="LIF638" s="6"/>
      <c r="LIG638" s="6"/>
      <c r="LIH638" s="6"/>
      <c r="LII638" s="6"/>
      <c r="LIJ638" s="6"/>
      <c r="LIK638" s="6"/>
      <c r="LIL638" s="6"/>
      <c r="LIM638" s="6"/>
      <c r="LIN638" s="6"/>
      <c r="LIO638" s="6"/>
      <c r="LIP638" s="6"/>
      <c r="LIQ638" s="6"/>
      <c r="LIR638" s="6"/>
      <c r="LIS638" s="6"/>
      <c r="LIT638" s="6"/>
      <c r="LIU638" s="6"/>
      <c r="LIV638" s="6"/>
      <c r="LIW638" s="6"/>
      <c r="LIX638" s="6"/>
      <c r="LIY638" s="6"/>
      <c r="LIZ638" s="6"/>
      <c r="LJA638" s="6"/>
      <c r="LJB638" s="6"/>
      <c r="LJC638" s="6"/>
      <c r="LJD638" s="6"/>
      <c r="LJE638" s="6"/>
      <c r="LJF638" s="6"/>
      <c r="LJG638" s="6"/>
      <c r="LJH638" s="6"/>
      <c r="LJI638" s="6"/>
      <c r="LJJ638" s="6"/>
      <c r="LJK638" s="6"/>
      <c r="LJL638" s="6"/>
      <c r="LJM638" s="6"/>
      <c r="LJN638" s="6"/>
      <c r="LJO638" s="6"/>
      <c r="LJP638" s="6"/>
      <c r="LJQ638" s="6"/>
      <c r="LJR638" s="6"/>
      <c r="LJS638" s="6"/>
      <c r="LJT638" s="6"/>
      <c r="LJU638" s="6"/>
      <c r="LJV638" s="6"/>
      <c r="LJW638" s="6"/>
      <c r="LJX638" s="6"/>
      <c r="LJY638" s="6"/>
      <c r="LJZ638" s="6"/>
      <c r="LKA638" s="6"/>
      <c r="LKB638" s="6"/>
      <c r="LKC638" s="6"/>
      <c r="LKD638" s="6"/>
      <c r="LKE638" s="6"/>
      <c r="LKF638" s="6"/>
      <c r="LKG638" s="6"/>
      <c r="LKH638" s="6"/>
      <c r="LKI638" s="6"/>
      <c r="LKJ638" s="6"/>
      <c r="LKK638" s="6"/>
      <c r="LKL638" s="6"/>
      <c r="LKM638" s="6"/>
      <c r="LKN638" s="6"/>
      <c r="LKO638" s="6"/>
      <c r="LKP638" s="6"/>
      <c r="LKQ638" s="6"/>
      <c r="LKR638" s="6"/>
      <c r="LKS638" s="6"/>
      <c r="LKT638" s="6"/>
      <c r="LKU638" s="6"/>
      <c r="LKV638" s="6"/>
      <c r="LKW638" s="6"/>
      <c r="LKX638" s="6"/>
      <c r="LKY638" s="6"/>
      <c r="LKZ638" s="6"/>
      <c r="LLA638" s="6"/>
      <c r="LLB638" s="6"/>
      <c r="LLC638" s="6"/>
      <c r="LLD638" s="6"/>
      <c r="LLE638" s="6"/>
      <c r="LLF638" s="6"/>
      <c r="LLG638" s="6"/>
      <c r="LLH638" s="6"/>
      <c r="LLI638" s="6"/>
      <c r="LLJ638" s="6"/>
      <c r="LLK638" s="6"/>
      <c r="LLL638" s="6"/>
      <c r="LLM638" s="6"/>
      <c r="LLN638" s="6"/>
      <c r="LLO638" s="6"/>
      <c r="LLP638" s="6"/>
      <c r="LLQ638" s="6"/>
      <c r="LLR638" s="6"/>
      <c r="LLS638" s="6"/>
      <c r="LLT638" s="6"/>
      <c r="LLU638" s="6"/>
      <c r="LLV638" s="6"/>
      <c r="LLW638" s="6"/>
      <c r="LLX638" s="6"/>
      <c r="LLY638" s="6"/>
      <c r="LLZ638" s="6"/>
      <c r="LMA638" s="6"/>
      <c r="LMB638" s="6"/>
      <c r="LMC638" s="6"/>
      <c r="LMD638" s="6"/>
      <c r="LME638" s="6"/>
      <c r="LMF638" s="6"/>
      <c r="LMG638" s="6"/>
      <c r="LMH638" s="6"/>
      <c r="LMI638" s="6"/>
      <c r="LMJ638" s="6"/>
      <c r="LMK638" s="6"/>
      <c r="LML638" s="6"/>
      <c r="LMM638" s="6"/>
      <c r="LMN638" s="6"/>
      <c r="LMO638" s="6"/>
      <c r="LMP638" s="6"/>
      <c r="LMQ638" s="6"/>
      <c r="LMR638" s="6"/>
      <c r="LMS638" s="6"/>
      <c r="LMT638" s="6"/>
      <c r="LMU638" s="6"/>
      <c r="LMV638" s="6"/>
      <c r="LMW638" s="6"/>
      <c r="LMX638" s="6"/>
      <c r="LMY638" s="6"/>
      <c r="LMZ638" s="6"/>
      <c r="LNA638" s="6"/>
      <c r="LNB638" s="6"/>
      <c r="LNC638" s="6"/>
      <c r="LND638" s="6"/>
      <c r="LNE638" s="6"/>
      <c r="LNF638" s="6"/>
      <c r="LNG638" s="6"/>
      <c r="LNH638" s="6"/>
      <c r="LNI638" s="6"/>
      <c r="LNJ638" s="6"/>
      <c r="LNK638" s="6"/>
      <c r="LNL638" s="6"/>
      <c r="LNM638" s="6"/>
      <c r="LNN638" s="6"/>
      <c r="LNO638" s="6"/>
      <c r="LNP638" s="6"/>
      <c r="LNQ638" s="6"/>
      <c r="LNR638" s="6"/>
      <c r="LNS638" s="6"/>
      <c r="LNT638" s="6"/>
      <c r="LNU638" s="6"/>
      <c r="LNV638" s="6"/>
      <c r="LNW638" s="6"/>
      <c r="LNX638" s="6"/>
      <c r="LNY638" s="6"/>
      <c r="LNZ638" s="6"/>
      <c r="LOA638" s="6"/>
      <c r="LOB638" s="6"/>
      <c r="LOC638" s="6"/>
      <c r="LOD638" s="6"/>
      <c r="LOE638" s="6"/>
      <c r="LOF638" s="6"/>
      <c r="LOG638" s="6"/>
      <c r="LOH638" s="6"/>
      <c r="LOI638" s="6"/>
      <c r="LOJ638" s="6"/>
      <c r="LOK638" s="6"/>
      <c r="LOL638" s="6"/>
      <c r="LOM638" s="6"/>
      <c r="LON638" s="6"/>
      <c r="LOO638" s="6"/>
      <c r="LOP638" s="6"/>
      <c r="LOQ638" s="6"/>
      <c r="LOR638" s="6"/>
      <c r="LOS638" s="6"/>
      <c r="LOT638" s="6"/>
      <c r="LOU638" s="6"/>
      <c r="LOV638" s="6"/>
      <c r="LOW638" s="6"/>
      <c r="LOX638" s="6"/>
      <c r="LOY638" s="6"/>
      <c r="LOZ638" s="6"/>
      <c r="LPA638" s="6"/>
      <c r="LPB638" s="6"/>
      <c r="LPC638" s="6"/>
      <c r="LPD638" s="6"/>
      <c r="LPE638" s="6"/>
      <c r="LPF638" s="6"/>
      <c r="LPG638" s="6"/>
      <c r="LPH638" s="6"/>
      <c r="LPI638" s="6"/>
      <c r="LPJ638" s="6"/>
      <c r="LPK638" s="6"/>
      <c r="LPL638" s="6"/>
      <c r="LPM638" s="6"/>
      <c r="LPN638" s="6"/>
      <c r="LPO638" s="6"/>
      <c r="LPP638" s="6"/>
      <c r="LPQ638" s="6"/>
      <c r="LPR638" s="6"/>
      <c r="LPS638" s="6"/>
      <c r="LPT638" s="6"/>
      <c r="LPU638" s="6"/>
      <c r="LPV638" s="6"/>
      <c r="LPW638" s="6"/>
      <c r="LPX638" s="6"/>
      <c r="LPY638" s="6"/>
      <c r="LPZ638" s="6"/>
      <c r="LQA638" s="6"/>
      <c r="LQB638" s="6"/>
      <c r="LQC638" s="6"/>
      <c r="LQD638" s="6"/>
      <c r="LQE638" s="6"/>
      <c r="LQF638" s="6"/>
      <c r="LQG638" s="6"/>
      <c r="LQH638" s="6"/>
      <c r="LQI638" s="6"/>
      <c r="LQJ638" s="6"/>
      <c r="LQK638" s="6"/>
      <c r="LQL638" s="6"/>
      <c r="LQM638" s="6"/>
      <c r="LQN638" s="6"/>
      <c r="LQO638" s="6"/>
      <c r="LQP638" s="6"/>
      <c r="LQQ638" s="6"/>
      <c r="LQR638" s="6"/>
      <c r="LQS638" s="6"/>
      <c r="LQT638" s="6"/>
      <c r="LQU638" s="6"/>
      <c r="LQV638" s="6"/>
      <c r="LQW638" s="6"/>
      <c r="LQX638" s="6"/>
      <c r="LQY638" s="6"/>
      <c r="LQZ638" s="6"/>
      <c r="LRA638" s="6"/>
      <c r="LRB638" s="6"/>
      <c r="LRC638" s="6"/>
      <c r="LRD638" s="6"/>
      <c r="LRE638" s="6"/>
      <c r="LRF638" s="6"/>
      <c r="LRG638" s="6"/>
      <c r="LRH638" s="6"/>
      <c r="LRI638" s="6"/>
      <c r="LRJ638" s="6"/>
      <c r="LRK638" s="6"/>
      <c r="LRL638" s="6"/>
      <c r="LRM638" s="6"/>
      <c r="LRN638" s="6"/>
      <c r="LRO638" s="6"/>
      <c r="LRP638" s="6"/>
      <c r="LRQ638" s="6"/>
      <c r="LRR638" s="6"/>
      <c r="LRS638" s="6"/>
      <c r="LRT638" s="6"/>
      <c r="LRU638" s="6"/>
      <c r="LRV638" s="6"/>
      <c r="LRW638" s="6"/>
      <c r="LRX638" s="6"/>
      <c r="LRY638" s="6"/>
      <c r="LRZ638" s="6"/>
      <c r="LSA638" s="6"/>
      <c r="LSB638" s="6"/>
      <c r="LSC638" s="6"/>
      <c r="LSD638" s="6"/>
      <c r="LSE638" s="6"/>
      <c r="LSF638" s="6"/>
      <c r="LSG638" s="6"/>
      <c r="LSH638" s="6"/>
      <c r="LSI638" s="6"/>
      <c r="LSJ638" s="6"/>
      <c r="LSK638" s="6"/>
      <c r="LSL638" s="6"/>
      <c r="LSM638" s="6"/>
      <c r="LSN638" s="6"/>
      <c r="LSO638" s="6"/>
      <c r="LSP638" s="6"/>
      <c r="LSQ638" s="6"/>
      <c r="LSR638" s="6"/>
      <c r="LSS638" s="6"/>
      <c r="LST638" s="6"/>
      <c r="LSU638" s="6"/>
      <c r="LSV638" s="6"/>
      <c r="LSW638" s="6"/>
      <c r="LSX638" s="6"/>
      <c r="LSY638" s="6"/>
      <c r="LSZ638" s="6"/>
      <c r="LTA638" s="6"/>
      <c r="LTB638" s="6"/>
      <c r="LTC638" s="6"/>
      <c r="LTD638" s="6"/>
      <c r="LTE638" s="6"/>
      <c r="LTF638" s="6"/>
      <c r="LTG638" s="6"/>
      <c r="LTH638" s="6"/>
      <c r="LTI638" s="6"/>
      <c r="LTJ638" s="6"/>
      <c r="LTK638" s="6"/>
      <c r="LTL638" s="6"/>
      <c r="LTM638" s="6"/>
      <c r="LTN638" s="6"/>
      <c r="LTO638" s="6"/>
      <c r="LTP638" s="6"/>
      <c r="LTQ638" s="6"/>
      <c r="LTR638" s="6"/>
      <c r="LTS638" s="6"/>
      <c r="LTT638" s="6"/>
      <c r="LTU638" s="6"/>
      <c r="LTV638" s="6"/>
      <c r="LTW638" s="6"/>
      <c r="LTX638" s="6"/>
      <c r="LTY638" s="6"/>
      <c r="LTZ638" s="6"/>
      <c r="LUA638" s="6"/>
      <c r="LUB638" s="6"/>
      <c r="LUC638" s="6"/>
      <c r="LUD638" s="6"/>
      <c r="LUE638" s="6"/>
      <c r="LUF638" s="6"/>
      <c r="LUG638" s="6"/>
      <c r="LUH638" s="6"/>
      <c r="LUI638" s="6"/>
      <c r="LUJ638" s="6"/>
      <c r="LUK638" s="6"/>
      <c r="LUL638" s="6"/>
      <c r="LUM638" s="6"/>
      <c r="LUN638" s="6"/>
      <c r="LUO638" s="6"/>
      <c r="LUP638" s="6"/>
      <c r="LUQ638" s="6"/>
      <c r="LUR638" s="6"/>
      <c r="LUS638" s="6"/>
      <c r="LUT638" s="6"/>
      <c r="LUU638" s="6"/>
      <c r="LUV638" s="6"/>
      <c r="LUW638" s="6"/>
      <c r="LUX638" s="6"/>
      <c r="LUY638" s="6"/>
      <c r="LUZ638" s="6"/>
      <c r="LVA638" s="6"/>
      <c r="LVB638" s="6"/>
      <c r="LVC638" s="6"/>
      <c r="LVD638" s="6"/>
      <c r="LVE638" s="6"/>
      <c r="LVF638" s="6"/>
      <c r="LVG638" s="6"/>
      <c r="LVH638" s="6"/>
      <c r="LVI638" s="6"/>
      <c r="LVJ638" s="6"/>
      <c r="LVK638" s="6"/>
      <c r="LVL638" s="6"/>
      <c r="LVM638" s="6"/>
      <c r="LVN638" s="6"/>
      <c r="LVO638" s="6"/>
      <c r="LVP638" s="6"/>
      <c r="LVQ638" s="6"/>
      <c r="LVR638" s="6"/>
      <c r="LVS638" s="6"/>
      <c r="LVT638" s="6"/>
      <c r="LVU638" s="6"/>
      <c r="LVV638" s="6"/>
      <c r="LVW638" s="6"/>
      <c r="LVX638" s="6"/>
      <c r="LVY638" s="6"/>
      <c r="LVZ638" s="6"/>
      <c r="LWA638" s="6"/>
      <c r="LWB638" s="6"/>
      <c r="LWC638" s="6"/>
      <c r="LWD638" s="6"/>
      <c r="LWE638" s="6"/>
      <c r="LWF638" s="6"/>
      <c r="LWG638" s="6"/>
      <c r="LWH638" s="6"/>
      <c r="LWI638" s="6"/>
      <c r="LWJ638" s="6"/>
      <c r="LWK638" s="6"/>
      <c r="LWL638" s="6"/>
      <c r="LWM638" s="6"/>
      <c r="LWN638" s="6"/>
      <c r="LWO638" s="6"/>
      <c r="LWP638" s="6"/>
      <c r="LWQ638" s="6"/>
      <c r="LWR638" s="6"/>
      <c r="LWS638" s="6"/>
      <c r="LWT638" s="6"/>
      <c r="LWU638" s="6"/>
      <c r="LWV638" s="6"/>
      <c r="LWW638" s="6"/>
      <c r="LWX638" s="6"/>
      <c r="LWY638" s="6"/>
      <c r="LWZ638" s="6"/>
      <c r="LXA638" s="6"/>
      <c r="LXB638" s="6"/>
      <c r="LXC638" s="6"/>
      <c r="LXD638" s="6"/>
      <c r="LXE638" s="6"/>
      <c r="LXF638" s="6"/>
      <c r="LXG638" s="6"/>
      <c r="LXH638" s="6"/>
      <c r="LXI638" s="6"/>
      <c r="LXJ638" s="6"/>
      <c r="LXK638" s="6"/>
      <c r="LXL638" s="6"/>
      <c r="LXM638" s="6"/>
      <c r="LXN638" s="6"/>
      <c r="LXO638" s="6"/>
      <c r="LXP638" s="6"/>
      <c r="LXQ638" s="6"/>
      <c r="LXR638" s="6"/>
      <c r="LXS638" s="6"/>
      <c r="LXT638" s="6"/>
      <c r="LXU638" s="6"/>
      <c r="LXV638" s="6"/>
      <c r="LXW638" s="6"/>
      <c r="LXX638" s="6"/>
      <c r="LXY638" s="6"/>
      <c r="LXZ638" s="6"/>
      <c r="LYA638" s="6"/>
      <c r="LYB638" s="6"/>
      <c r="LYC638" s="6"/>
      <c r="LYD638" s="6"/>
      <c r="LYE638" s="6"/>
      <c r="LYF638" s="6"/>
      <c r="LYG638" s="6"/>
      <c r="LYH638" s="6"/>
      <c r="LYI638" s="6"/>
      <c r="LYJ638" s="6"/>
      <c r="LYK638" s="6"/>
      <c r="LYL638" s="6"/>
      <c r="LYM638" s="6"/>
      <c r="LYN638" s="6"/>
      <c r="LYO638" s="6"/>
      <c r="LYP638" s="6"/>
      <c r="LYQ638" s="6"/>
      <c r="LYR638" s="6"/>
      <c r="LYS638" s="6"/>
      <c r="LYT638" s="6"/>
      <c r="LYU638" s="6"/>
      <c r="LYV638" s="6"/>
      <c r="LYW638" s="6"/>
      <c r="LYX638" s="6"/>
      <c r="LYY638" s="6"/>
      <c r="LYZ638" s="6"/>
      <c r="LZA638" s="6"/>
      <c r="LZB638" s="6"/>
      <c r="LZC638" s="6"/>
      <c r="LZD638" s="6"/>
      <c r="LZE638" s="6"/>
      <c r="LZF638" s="6"/>
      <c r="LZG638" s="6"/>
      <c r="LZH638" s="6"/>
      <c r="LZI638" s="6"/>
      <c r="LZJ638" s="6"/>
      <c r="LZK638" s="6"/>
      <c r="LZL638" s="6"/>
      <c r="LZM638" s="6"/>
      <c r="LZN638" s="6"/>
      <c r="LZO638" s="6"/>
      <c r="LZP638" s="6"/>
      <c r="LZQ638" s="6"/>
      <c r="LZR638" s="6"/>
      <c r="LZS638" s="6"/>
      <c r="LZT638" s="6"/>
      <c r="LZU638" s="6"/>
      <c r="LZV638" s="6"/>
      <c r="LZW638" s="6"/>
      <c r="LZX638" s="6"/>
      <c r="LZY638" s="6"/>
      <c r="LZZ638" s="6"/>
      <c r="MAA638" s="6"/>
      <c r="MAB638" s="6"/>
      <c r="MAC638" s="6"/>
      <c r="MAD638" s="6"/>
      <c r="MAE638" s="6"/>
      <c r="MAF638" s="6"/>
      <c r="MAG638" s="6"/>
      <c r="MAH638" s="6"/>
      <c r="MAI638" s="6"/>
      <c r="MAJ638" s="6"/>
      <c r="MAK638" s="6"/>
      <c r="MAL638" s="6"/>
      <c r="MAM638" s="6"/>
      <c r="MAN638" s="6"/>
      <c r="MAO638" s="6"/>
      <c r="MAP638" s="6"/>
      <c r="MAQ638" s="6"/>
      <c r="MAR638" s="6"/>
      <c r="MAS638" s="6"/>
      <c r="MAT638" s="6"/>
      <c r="MAU638" s="6"/>
      <c r="MAV638" s="6"/>
      <c r="MAW638" s="6"/>
      <c r="MAX638" s="6"/>
      <c r="MAY638" s="6"/>
      <c r="MAZ638" s="6"/>
      <c r="MBA638" s="6"/>
      <c r="MBB638" s="6"/>
      <c r="MBC638" s="6"/>
      <c r="MBD638" s="6"/>
      <c r="MBE638" s="6"/>
      <c r="MBF638" s="6"/>
      <c r="MBG638" s="6"/>
      <c r="MBH638" s="6"/>
      <c r="MBI638" s="6"/>
      <c r="MBJ638" s="6"/>
      <c r="MBK638" s="6"/>
      <c r="MBL638" s="6"/>
      <c r="MBM638" s="6"/>
      <c r="MBN638" s="6"/>
      <c r="MBO638" s="6"/>
      <c r="MBP638" s="6"/>
      <c r="MBQ638" s="6"/>
      <c r="MBR638" s="6"/>
      <c r="MBS638" s="6"/>
      <c r="MBT638" s="6"/>
      <c r="MBU638" s="6"/>
      <c r="MBV638" s="6"/>
      <c r="MBW638" s="6"/>
      <c r="MBX638" s="6"/>
      <c r="MBY638" s="6"/>
      <c r="MBZ638" s="6"/>
      <c r="MCA638" s="6"/>
      <c r="MCB638" s="6"/>
      <c r="MCC638" s="6"/>
      <c r="MCD638" s="6"/>
      <c r="MCE638" s="6"/>
      <c r="MCF638" s="6"/>
      <c r="MCG638" s="6"/>
      <c r="MCH638" s="6"/>
      <c r="MCI638" s="6"/>
      <c r="MCJ638" s="6"/>
      <c r="MCK638" s="6"/>
      <c r="MCL638" s="6"/>
      <c r="MCM638" s="6"/>
      <c r="MCN638" s="6"/>
      <c r="MCO638" s="6"/>
      <c r="MCP638" s="6"/>
      <c r="MCQ638" s="6"/>
      <c r="MCR638" s="6"/>
      <c r="MCS638" s="6"/>
      <c r="MCT638" s="6"/>
      <c r="MCU638" s="6"/>
      <c r="MCV638" s="6"/>
      <c r="MCW638" s="6"/>
      <c r="MCX638" s="6"/>
      <c r="MCY638" s="6"/>
      <c r="MCZ638" s="6"/>
      <c r="MDA638" s="6"/>
      <c r="MDB638" s="6"/>
      <c r="MDC638" s="6"/>
      <c r="MDD638" s="6"/>
      <c r="MDE638" s="6"/>
      <c r="MDF638" s="6"/>
      <c r="MDG638" s="6"/>
      <c r="MDH638" s="6"/>
      <c r="MDI638" s="6"/>
      <c r="MDJ638" s="6"/>
      <c r="MDK638" s="6"/>
      <c r="MDL638" s="6"/>
      <c r="MDM638" s="6"/>
      <c r="MDN638" s="6"/>
      <c r="MDO638" s="6"/>
      <c r="MDP638" s="6"/>
      <c r="MDQ638" s="6"/>
      <c r="MDR638" s="6"/>
      <c r="MDS638" s="6"/>
      <c r="MDT638" s="6"/>
      <c r="MDU638" s="6"/>
      <c r="MDV638" s="6"/>
      <c r="MDW638" s="6"/>
      <c r="MDX638" s="6"/>
      <c r="MDY638" s="6"/>
      <c r="MDZ638" s="6"/>
      <c r="MEA638" s="6"/>
      <c r="MEB638" s="6"/>
      <c r="MEC638" s="6"/>
      <c r="MED638" s="6"/>
      <c r="MEE638" s="6"/>
      <c r="MEF638" s="6"/>
      <c r="MEG638" s="6"/>
      <c r="MEH638" s="6"/>
      <c r="MEI638" s="6"/>
      <c r="MEJ638" s="6"/>
      <c r="MEK638" s="6"/>
      <c r="MEL638" s="6"/>
      <c r="MEM638" s="6"/>
      <c r="MEN638" s="6"/>
      <c r="MEO638" s="6"/>
      <c r="MEP638" s="6"/>
      <c r="MEQ638" s="6"/>
      <c r="MER638" s="6"/>
      <c r="MES638" s="6"/>
      <c r="MET638" s="6"/>
      <c r="MEU638" s="6"/>
      <c r="MEV638" s="6"/>
      <c r="MEW638" s="6"/>
      <c r="MEX638" s="6"/>
      <c r="MEY638" s="6"/>
      <c r="MEZ638" s="6"/>
      <c r="MFA638" s="6"/>
      <c r="MFB638" s="6"/>
      <c r="MFC638" s="6"/>
      <c r="MFD638" s="6"/>
      <c r="MFE638" s="6"/>
      <c r="MFF638" s="6"/>
      <c r="MFG638" s="6"/>
      <c r="MFH638" s="6"/>
      <c r="MFI638" s="6"/>
      <c r="MFJ638" s="6"/>
      <c r="MFK638" s="6"/>
      <c r="MFL638" s="6"/>
      <c r="MFM638" s="6"/>
      <c r="MFN638" s="6"/>
      <c r="MFO638" s="6"/>
      <c r="MFP638" s="6"/>
      <c r="MFQ638" s="6"/>
      <c r="MFR638" s="6"/>
      <c r="MFS638" s="6"/>
      <c r="MFT638" s="6"/>
      <c r="MFU638" s="6"/>
      <c r="MFV638" s="6"/>
      <c r="MFW638" s="6"/>
      <c r="MFX638" s="6"/>
      <c r="MFY638" s="6"/>
      <c r="MFZ638" s="6"/>
      <c r="MGA638" s="6"/>
      <c r="MGB638" s="6"/>
      <c r="MGC638" s="6"/>
      <c r="MGD638" s="6"/>
      <c r="MGE638" s="6"/>
      <c r="MGF638" s="6"/>
      <c r="MGG638" s="6"/>
      <c r="MGH638" s="6"/>
      <c r="MGI638" s="6"/>
      <c r="MGJ638" s="6"/>
      <c r="MGK638" s="6"/>
      <c r="MGL638" s="6"/>
      <c r="MGM638" s="6"/>
      <c r="MGN638" s="6"/>
      <c r="MGO638" s="6"/>
      <c r="MGP638" s="6"/>
      <c r="MGQ638" s="6"/>
      <c r="MGR638" s="6"/>
      <c r="MGS638" s="6"/>
      <c r="MGT638" s="6"/>
      <c r="MGU638" s="6"/>
      <c r="MGV638" s="6"/>
      <c r="MGW638" s="6"/>
      <c r="MGX638" s="6"/>
      <c r="MGY638" s="6"/>
      <c r="MGZ638" s="6"/>
      <c r="MHA638" s="6"/>
      <c r="MHB638" s="6"/>
      <c r="MHC638" s="6"/>
      <c r="MHD638" s="6"/>
      <c r="MHE638" s="6"/>
      <c r="MHF638" s="6"/>
      <c r="MHG638" s="6"/>
      <c r="MHH638" s="6"/>
      <c r="MHI638" s="6"/>
      <c r="MHJ638" s="6"/>
      <c r="MHK638" s="6"/>
      <c r="MHL638" s="6"/>
      <c r="MHM638" s="6"/>
      <c r="MHN638" s="6"/>
      <c r="MHO638" s="6"/>
      <c r="MHP638" s="6"/>
      <c r="MHQ638" s="6"/>
      <c r="MHR638" s="6"/>
      <c r="MHS638" s="6"/>
      <c r="MHT638" s="6"/>
      <c r="MHU638" s="6"/>
      <c r="MHV638" s="6"/>
      <c r="MHW638" s="6"/>
      <c r="MHX638" s="6"/>
      <c r="MHY638" s="6"/>
      <c r="MHZ638" s="6"/>
      <c r="MIA638" s="6"/>
      <c r="MIB638" s="6"/>
      <c r="MIC638" s="6"/>
      <c r="MID638" s="6"/>
      <c r="MIE638" s="6"/>
      <c r="MIF638" s="6"/>
      <c r="MIG638" s="6"/>
      <c r="MIH638" s="6"/>
      <c r="MII638" s="6"/>
      <c r="MIJ638" s="6"/>
      <c r="MIK638" s="6"/>
      <c r="MIL638" s="6"/>
      <c r="MIM638" s="6"/>
      <c r="MIN638" s="6"/>
      <c r="MIO638" s="6"/>
      <c r="MIP638" s="6"/>
      <c r="MIQ638" s="6"/>
      <c r="MIR638" s="6"/>
      <c r="MIS638" s="6"/>
      <c r="MIT638" s="6"/>
      <c r="MIU638" s="6"/>
      <c r="MIV638" s="6"/>
      <c r="MIW638" s="6"/>
      <c r="MIX638" s="6"/>
      <c r="MIY638" s="6"/>
      <c r="MIZ638" s="6"/>
      <c r="MJA638" s="6"/>
      <c r="MJB638" s="6"/>
      <c r="MJC638" s="6"/>
      <c r="MJD638" s="6"/>
      <c r="MJE638" s="6"/>
      <c r="MJF638" s="6"/>
      <c r="MJG638" s="6"/>
      <c r="MJH638" s="6"/>
      <c r="MJI638" s="6"/>
      <c r="MJJ638" s="6"/>
      <c r="MJK638" s="6"/>
      <c r="MJL638" s="6"/>
      <c r="MJM638" s="6"/>
      <c r="MJN638" s="6"/>
      <c r="MJO638" s="6"/>
      <c r="MJP638" s="6"/>
      <c r="MJQ638" s="6"/>
      <c r="MJR638" s="6"/>
      <c r="MJS638" s="6"/>
      <c r="MJT638" s="6"/>
      <c r="MJU638" s="6"/>
      <c r="MJV638" s="6"/>
      <c r="MJW638" s="6"/>
      <c r="MJX638" s="6"/>
      <c r="MJY638" s="6"/>
      <c r="MJZ638" s="6"/>
      <c r="MKA638" s="6"/>
      <c r="MKB638" s="6"/>
      <c r="MKC638" s="6"/>
      <c r="MKD638" s="6"/>
      <c r="MKE638" s="6"/>
      <c r="MKF638" s="6"/>
      <c r="MKG638" s="6"/>
      <c r="MKH638" s="6"/>
      <c r="MKI638" s="6"/>
      <c r="MKJ638" s="6"/>
      <c r="MKK638" s="6"/>
      <c r="MKL638" s="6"/>
      <c r="MKM638" s="6"/>
      <c r="MKN638" s="6"/>
      <c r="MKO638" s="6"/>
      <c r="MKP638" s="6"/>
      <c r="MKQ638" s="6"/>
      <c r="MKR638" s="6"/>
      <c r="MKS638" s="6"/>
      <c r="MKT638" s="6"/>
      <c r="MKU638" s="6"/>
      <c r="MKV638" s="6"/>
      <c r="MKW638" s="6"/>
      <c r="MKX638" s="6"/>
      <c r="MKY638" s="6"/>
      <c r="MKZ638" s="6"/>
      <c r="MLA638" s="6"/>
      <c r="MLB638" s="6"/>
      <c r="MLC638" s="6"/>
      <c r="MLD638" s="6"/>
      <c r="MLE638" s="6"/>
      <c r="MLF638" s="6"/>
      <c r="MLG638" s="6"/>
      <c r="MLH638" s="6"/>
      <c r="MLI638" s="6"/>
      <c r="MLJ638" s="6"/>
      <c r="MLK638" s="6"/>
      <c r="MLL638" s="6"/>
      <c r="MLM638" s="6"/>
      <c r="MLN638" s="6"/>
      <c r="MLO638" s="6"/>
      <c r="MLP638" s="6"/>
      <c r="MLQ638" s="6"/>
      <c r="MLR638" s="6"/>
      <c r="MLS638" s="6"/>
      <c r="MLT638" s="6"/>
      <c r="MLU638" s="6"/>
      <c r="MLV638" s="6"/>
      <c r="MLW638" s="6"/>
      <c r="MLX638" s="6"/>
      <c r="MLY638" s="6"/>
      <c r="MLZ638" s="6"/>
      <c r="MMA638" s="6"/>
      <c r="MMB638" s="6"/>
      <c r="MMC638" s="6"/>
      <c r="MMD638" s="6"/>
      <c r="MME638" s="6"/>
      <c r="MMF638" s="6"/>
      <c r="MMG638" s="6"/>
      <c r="MMH638" s="6"/>
      <c r="MMI638" s="6"/>
      <c r="MMJ638" s="6"/>
      <c r="MMK638" s="6"/>
      <c r="MML638" s="6"/>
      <c r="MMM638" s="6"/>
      <c r="MMN638" s="6"/>
      <c r="MMO638" s="6"/>
      <c r="MMP638" s="6"/>
      <c r="MMQ638" s="6"/>
      <c r="MMR638" s="6"/>
      <c r="MMS638" s="6"/>
      <c r="MMT638" s="6"/>
      <c r="MMU638" s="6"/>
      <c r="MMV638" s="6"/>
      <c r="MMW638" s="6"/>
      <c r="MMX638" s="6"/>
      <c r="MMY638" s="6"/>
      <c r="MMZ638" s="6"/>
      <c r="MNA638" s="6"/>
      <c r="MNB638" s="6"/>
      <c r="MNC638" s="6"/>
      <c r="MND638" s="6"/>
      <c r="MNE638" s="6"/>
      <c r="MNF638" s="6"/>
      <c r="MNG638" s="6"/>
      <c r="MNH638" s="6"/>
      <c r="MNI638" s="6"/>
      <c r="MNJ638" s="6"/>
      <c r="MNK638" s="6"/>
      <c r="MNL638" s="6"/>
      <c r="MNM638" s="6"/>
      <c r="MNN638" s="6"/>
      <c r="MNO638" s="6"/>
      <c r="MNP638" s="6"/>
      <c r="MNQ638" s="6"/>
      <c r="MNR638" s="6"/>
      <c r="MNS638" s="6"/>
      <c r="MNT638" s="6"/>
      <c r="MNU638" s="6"/>
      <c r="MNV638" s="6"/>
      <c r="MNW638" s="6"/>
      <c r="MNX638" s="6"/>
      <c r="MNY638" s="6"/>
      <c r="MNZ638" s="6"/>
      <c r="MOA638" s="6"/>
      <c r="MOB638" s="6"/>
      <c r="MOC638" s="6"/>
      <c r="MOD638" s="6"/>
      <c r="MOE638" s="6"/>
      <c r="MOF638" s="6"/>
      <c r="MOG638" s="6"/>
      <c r="MOH638" s="6"/>
      <c r="MOI638" s="6"/>
      <c r="MOJ638" s="6"/>
      <c r="MOK638" s="6"/>
      <c r="MOL638" s="6"/>
      <c r="MOM638" s="6"/>
      <c r="MON638" s="6"/>
      <c r="MOO638" s="6"/>
      <c r="MOP638" s="6"/>
      <c r="MOQ638" s="6"/>
      <c r="MOR638" s="6"/>
      <c r="MOS638" s="6"/>
      <c r="MOT638" s="6"/>
      <c r="MOU638" s="6"/>
      <c r="MOV638" s="6"/>
      <c r="MOW638" s="6"/>
      <c r="MOX638" s="6"/>
      <c r="MOY638" s="6"/>
      <c r="MOZ638" s="6"/>
      <c r="MPA638" s="6"/>
      <c r="MPB638" s="6"/>
      <c r="MPC638" s="6"/>
      <c r="MPD638" s="6"/>
      <c r="MPE638" s="6"/>
      <c r="MPF638" s="6"/>
      <c r="MPG638" s="6"/>
      <c r="MPH638" s="6"/>
      <c r="MPI638" s="6"/>
      <c r="MPJ638" s="6"/>
      <c r="MPK638" s="6"/>
      <c r="MPL638" s="6"/>
      <c r="MPM638" s="6"/>
      <c r="MPN638" s="6"/>
      <c r="MPO638" s="6"/>
      <c r="MPP638" s="6"/>
      <c r="MPQ638" s="6"/>
      <c r="MPR638" s="6"/>
      <c r="MPS638" s="6"/>
      <c r="MPT638" s="6"/>
      <c r="MPU638" s="6"/>
      <c r="MPV638" s="6"/>
      <c r="MPW638" s="6"/>
      <c r="MPX638" s="6"/>
      <c r="MPY638" s="6"/>
      <c r="MPZ638" s="6"/>
      <c r="MQA638" s="6"/>
      <c r="MQB638" s="6"/>
      <c r="MQC638" s="6"/>
      <c r="MQD638" s="6"/>
      <c r="MQE638" s="6"/>
      <c r="MQF638" s="6"/>
      <c r="MQG638" s="6"/>
      <c r="MQH638" s="6"/>
      <c r="MQI638" s="6"/>
      <c r="MQJ638" s="6"/>
      <c r="MQK638" s="6"/>
      <c r="MQL638" s="6"/>
      <c r="MQM638" s="6"/>
      <c r="MQN638" s="6"/>
      <c r="MQO638" s="6"/>
      <c r="MQP638" s="6"/>
      <c r="MQQ638" s="6"/>
      <c r="MQR638" s="6"/>
      <c r="MQS638" s="6"/>
      <c r="MQT638" s="6"/>
      <c r="MQU638" s="6"/>
      <c r="MQV638" s="6"/>
      <c r="MQW638" s="6"/>
      <c r="MQX638" s="6"/>
      <c r="MQY638" s="6"/>
      <c r="MQZ638" s="6"/>
      <c r="MRA638" s="6"/>
      <c r="MRB638" s="6"/>
      <c r="MRC638" s="6"/>
      <c r="MRD638" s="6"/>
      <c r="MRE638" s="6"/>
      <c r="MRF638" s="6"/>
      <c r="MRG638" s="6"/>
      <c r="MRH638" s="6"/>
      <c r="MRI638" s="6"/>
      <c r="MRJ638" s="6"/>
      <c r="MRK638" s="6"/>
      <c r="MRL638" s="6"/>
      <c r="MRM638" s="6"/>
      <c r="MRN638" s="6"/>
      <c r="MRO638" s="6"/>
      <c r="MRP638" s="6"/>
      <c r="MRQ638" s="6"/>
      <c r="MRR638" s="6"/>
      <c r="MRS638" s="6"/>
      <c r="MRT638" s="6"/>
      <c r="MRU638" s="6"/>
      <c r="MRV638" s="6"/>
      <c r="MRW638" s="6"/>
      <c r="MRX638" s="6"/>
      <c r="MRY638" s="6"/>
      <c r="MRZ638" s="6"/>
      <c r="MSA638" s="6"/>
      <c r="MSB638" s="6"/>
      <c r="MSC638" s="6"/>
      <c r="MSD638" s="6"/>
      <c r="MSE638" s="6"/>
      <c r="MSF638" s="6"/>
      <c r="MSG638" s="6"/>
      <c r="MSH638" s="6"/>
      <c r="MSI638" s="6"/>
      <c r="MSJ638" s="6"/>
      <c r="MSK638" s="6"/>
      <c r="MSL638" s="6"/>
      <c r="MSM638" s="6"/>
      <c r="MSN638" s="6"/>
      <c r="MSO638" s="6"/>
      <c r="MSP638" s="6"/>
      <c r="MSQ638" s="6"/>
      <c r="MSR638" s="6"/>
      <c r="MSS638" s="6"/>
      <c r="MST638" s="6"/>
      <c r="MSU638" s="6"/>
      <c r="MSV638" s="6"/>
      <c r="MSW638" s="6"/>
      <c r="MSX638" s="6"/>
      <c r="MSY638" s="6"/>
      <c r="MSZ638" s="6"/>
      <c r="MTA638" s="6"/>
      <c r="MTB638" s="6"/>
      <c r="MTC638" s="6"/>
      <c r="MTD638" s="6"/>
      <c r="MTE638" s="6"/>
      <c r="MTF638" s="6"/>
      <c r="MTG638" s="6"/>
      <c r="MTH638" s="6"/>
      <c r="MTI638" s="6"/>
      <c r="MTJ638" s="6"/>
      <c r="MTK638" s="6"/>
      <c r="MTL638" s="6"/>
      <c r="MTM638" s="6"/>
      <c r="MTN638" s="6"/>
      <c r="MTO638" s="6"/>
      <c r="MTP638" s="6"/>
      <c r="MTQ638" s="6"/>
      <c r="MTR638" s="6"/>
      <c r="MTS638" s="6"/>
      <c r="MTT638" s="6"/>
      <c r="MTU638" s="6"/>
      <c r="MTV638" s="6"/>
      <c r="MTW638" s="6"/>
      <c r="MTX638" s="6"/>
      <c r="MTY638" s="6"/>
      <c r="MTZ638" s="6"/>
      <c r="MUA638" s="6"/>
      <c r="MUB638" s="6"/>
      <c r="MUC638" s="6"/>
      <c r="MUD638" s="6"/>
      <c r="MUE638" s="6"/>
      <c r="MUF638" s="6"/>
      <c r="MUG638" s="6"/>
      <c r="MUH638" s="6"/>
      <c r="MUI638" s="6"/>
      <c r="MUJ638" s="6"/>
      <c r="MUK638" s="6"/>
      <c r="MUL638" s="6"/>
      <c r="MUM638" s="6"/>
      <c r="MUN638" s="6"/>
      <c r="MUO638" s="6"/>
      <c r="MUP638" s="6"/>
      <c r="MUQ638" s="6"/>
      <c r="MUR638" s="6"/>
      <c r="MUS638" s="6"/>
      <c r="MUT638" s="6"/>
      <c r="MUU638" s="6"/>
      <c r="MUV638" s="6"/>
      <c r="MUW638" s="6"/>
      <c r="MUX638" s="6"/>
      <c r="MUY638" s="6"/>
      <c r="MUZ638" s="6"/>
      <c r="MVA638" s="6"/>
      <c r="MVB638" s="6"/>
      <c r="MVC638" s="6"/>
      <c r="MVD638" s="6"/>
      <c r="MVE638" s="6"/>
      <c r="MVF638" s="6"/>
      <c r="MVG638" s="6"/>
      <c r="MVH638" s="6"/>
      <c r="MVI638" s="6"/>
      <c r="MVJ638" s="6"/>
      <c r="MVK638" s="6"/>
      <c r="MVL638" s="6"/>
      <c r="MVM638" s="6"/>
      <c r="MVN638" s="6"/>
      <c r="MVO638" s="6"/>
      <c r="MVP638" s="6"/>
      <c r="MVQ638" s="6"/>
      <c r="MVR638" s="6"/>
      <c r="MVS638" s="6"/>
      <c r="MVT638" s="6"/>
      <c r="MVU638" s="6"/>
      <c r="MVV638" s="6"/>
      <c r="MVW638" s="6"/>
      <c r="MVX638" s="6"/>
      <c r="MVY638" s="6"/>
      <c r="MVZ638" s="6"/>
      <c r="MWA638" s="6"/>
      <c r="MWB638" s="6"/>
      <c r="MWC638" s="6"/>
      <c r="MWD638" s="6"/>
      <c r="MWE638" s="6"/>
      <c r="MWF638" s="6"/>
      <c r="MWG638" s="6"/>
      <c r="MWH638" s="6"/>
      <c r="MWI638" s="6"/>
      <c r="MWJ638" s="6"/>
      <c r="MWK638" s="6"/>
      <c r="MWL638" s="6"/>
      <c r="MWM638" s="6"/>
      <c r="MWN638" s="6"/>
      <c r="MWO638" s="6"/>
      <c r="MWP638" s="6"/>
      <c r="MWQ638" s="6"/>
      <c r="MWR638" s="6"/>
      <c r="MWS638" s="6"/>
      <c r="MWT638" s="6"/>
      <c r="MWU638" s="6"/>
      <c r="MWV638" s="6"/>
      <c r="MWW638" s="6"/>
      <c r="MWX638" s="6"/>
      <c r="MWY638" s="6"/>
      <c r="MWZ638" s="6"/>
      <c r="MXA638" s="6"/>
      <c r="MXB638" s="6"/>
      <c r="MXC638" s="6"/>
      <c r="MXD638" s="6"/>
      <c r="MXE638" s="6"/>
      <c r="MXF638" s="6"/>
      <c r="MXG638" s="6"/>
      <c r="MXH638" s="6"/>
      <c r="MXI638" s="6"/>
      <c r="MXJ638" s="6"/>
      <c r="MXK638" s="6"/>
      <c r="MXL638" s="6"/>
      <c r="MXM638" s="6"/>
      <c r="MXN638" s="6"/>
      <c r="MXO638" s="6"/>
      <c r="MXP638" s="6"/>
      <c r="MXQ638" s="6"/>
      <c r="MXR638" s="6"/>
      <c r="MXS638" s="6"/>
      <c r="MXT638" s="6"/>
      <c r="MXU638" s="6"/>
      <c r="MXV638" s="6"/>
      <c r="MXW638" s="6"/>
      <c r="MXX638" s="6"/>
      <c r="MXY638" s="6"/>
      <c r="MXZ638" s="6"/>
      <c r="MYA638" s="6"/>
      <c r="MYB638" s="6"/>
      <c r="MYC638" s="6"/>
      <c r="MYD638" s="6"/>
      <c r="MYE638" s="6"/>
      <c r="MYF638" s="6"/>
      <c r="MYG638" s="6"/>
      <c r="MYH638" s="6"/>
      <c r="MYI638" s="6"/>
      <c r="MYJ638" s="6"/>
      <c r="MYK638" s="6"/>
      <c r="MYL638" s="6"/>
      <c r="MYM638" s="6"/>
      <c r="MYN638" s="6"/>
      <c r="MYO638" s="6"/>
      <c r="MYP638" s="6"/>
      <c r="MYQ638" s="6"/>
      <c r="MYR638" s="6"/>
      <c r="MYS638" s="6"/>
      <c r="MYT638" s="6"/>
      <c r="MYU638" s="6"/>
      <c r="MYV638" s="6"/>
      <c r="MYW638" s="6"/>
      <c r="MYX638" s="6"/>
      <c r="MYY638" s="6"/>
      <c r="MYZ638" s="6"/>
      <c r="MZA638" s="6"/>
      <c r="MZB638" s="6"/>
      <c r="MZC638" s="6"/>
      <c r="MZD638" s="6"/>
      <c r="MZE638" s="6"/>
      <c r="MZF638" s="6"/>
      <c r="MZG638" s="6"/>
      <c r="MZH638" s="6"/>
      <c r="MZI638" s="6"/>
      <c r="MZJ638" s="6"/>
      <c r="MZK638" s="6"/>
      <c r="MZL638" s="6"/>
      <c r="MZM638" s="6"/>
      <c r="MZN638" s="6"/>
      <c r="MZO638" s="6"/>
      <c r="MZP638" s="6"/>
      <c r="MZQ638" s="6"/>
      <c r="MZR638" s="6"/>
      <c r="MZS638" s="6"/>
      <c r="MZT638" s="6"/>
      <c r="MZU638" s="6"/>
      <c r="MZV638" s="6"/>
      <c r="MZW638" s="6"/>
      <c r="MZX638" s="6"/>
      <c r="MZY638" s="6"/>
      <c r="MZZ638" s="6"/>
      <c r="NAA638" s="6"/>
      <c r="NAB638" s="6"/>
      <c r="NAC638" s="6"/>
      <c r="NAD638" s="6"/>
      <c r="NAE638" s="6"/>
      <c r="NAF638" s="6"/>
      <c r="NAG638" s="6"/>
      <c r="NAH638" s="6"/>
      <c r="NAI638" s="6"/>
      <c r="NAJ638" s="6"/>
      <c r="NAK638" s="6"/>
      <c r="NAL638" s="6"/>
      <c r="NAM638" s="6"/>
      <c r="NAN638" s="6"/>
      <c r="NAO638" s="6"/>
      <c r="NAP638" s="6"/>
      <c r="NAQ638" s="6"/>
      <c r="NAR638" s="6"/>
      <c r="NAS638" s="6"/>
      <c r="NAT638" s="6"/>
      <c r="NAU638" s="6"/>
      <c r="NAV638" s="6"/>
      <c r="NAW638" s="6"/>
      <c r="NAX638" s="6"/>
      <c r="NAY638" s="6"/>
      <c r="NAZ638" s="6"/>
      <c r="NBA638" s="6"/>
      <c r="NBB638" s="6"/>
      <c r="NBC638" s="6"/>
      <c r="NBD638" s="6"/>
      <c r="NBE638" s="6"/>
      <c r="NBF638" s="6"/>
      <c r="NBG638" s="6"/>
      <c r="NBH638" s="6"/>
      <c r="NBI638" s="6"/>
      <c r="NBJ638" s="6"/>
      <c r="NBK638" s="6"/>
      <c r="NBL638" s="6"/>
      <c r="NBM638" s="6"/>
      <c r="NBN638" s="6"/>
      <c r="NBO638" s="6"/>
      <c r="NBP638" s="6"/>
      <c r="NBQ638" s="6"/>
      <c r="NBR638" s="6"/>
      <c r="NBS638" s="6"/>
      <c r="NBT638" s="6"/>
      <c r="NBU638" s="6"/>
      <c r="NBV638" s="6"/>
      <c r="NBW638" s="6"/>
      <c r="NBX638" s="6"/>
      <c r="NBY638" s="6"/>
      <c r="NBZ638" s="6"/>
      <c r="NCA638" s="6"/>
      <c r="NCB638" s="6"/>
      <c r="NCC638" s="6"/>
      <c r="NCD638" s="6"/>
      <c r="NCE638" s="6"/>
      <c r="NCF638" s="6"/>
      <c r="NCG638" s="6"/>
      <c r="NCH638" s="6"/>
      <c r="NCI638" s="6"/>
      <c r="NCJ638" s="6"/>
      <c r="NCK638" s="6"/>
      <c r="NCL638" s="6"/>
      <c r="NCM638" s="6"/>
      <c r="NCN638" s="6"/>
      <c r="NCO638" s="6"/>
      <c r="NCP638" s="6"/>
      <c r="NCQ638" s="6"/>
      <c r="NCR638" s="6"/>
      <c r="NCS638" s="6"/>
      <c r="NCT638" s="6"/>
      <c r="NCU638" s="6"/>
      <c r="NCV638" s="6"/>
      <c r="NCW638" s="6"/>
      <c r="NCX638" s="6"/>
      <c r="NCY638" s="6"/>
      <c r="NCZ638" s="6"/>
      <c r="NDA638" s="6"/>
      <c r="NDB638" s="6"/>
      <c r="NDC638" s="6"/>
      <c r="NDD638" s="6"/>
      <c r="NDE638" s="6"/>
      <c r="NDF638" s="6"/>
      <c r="NDG638" s="6"/>
      <c r="NDH638" s="6"/>
      <c r="NDI638" s="6"/>
      <c r="NDJ638" s="6"/>
      <c r="NDK638" s="6"/>
      <c r="NDL638" s="6"/>
      <c r="NDM638" s="6"/>
      <c r="NDN638" s="6"/>
      <c r="NDO638" s="6"/>
      <c r="NDP638" s="6"/>
      <c r="NDQ638" s="6"/>
      <c r="NDR638" s="6"/>
      <c r="NDS638" s="6"/>
      <c r="NDT638" s="6"/>
      <c r="NDU638" s="6"/>
      <c r="NDV638" s="6"/>
      <c r="NDW638" s="6"/>
      <c r="NDX638" s="6"/>
      <c r="NDY638" s="6"/>
      <c r="NDZ638" s="6"/>
      <c r="NEA638" s="6"/>
      <c r="NEB638" s="6"/>
      <c r="NEC638" s="6"/>
      <c r="NED638" s="6"/>
      <c r="NEE638" s="6"/>
      <c r="NEF638" s="6"/>
      <c r="NEG638" s="6"/>
      <c r="NEH638" s="6"/>
      <c r="NEI638" s="6"/>
      <c r="NEJ638" s="6"/>
      <c r="NEK638" s="6"/>
      <c r="NEL638" s="6"/>
      <c r="NEM638" s="6"/>
      <c r="NEN638" s="6"/>
      <c r="NEO638" s="6"/>
      <c r="NEP638" s="6"/>
      <c r="NEQ638" s="6"/>
      <c r="NER638" s="6"/>
      <c r="NES638" s="6"/>
      <c r="NET638" s="6"/>
      <c r="NEU638" s="6"/>
      <c r="NEV638" s="6"/>
      <c r="NEW638" s="6"/>
      <c r="NEX638" s="6"/>
      <c r="NEY638" s="6"/>
      <c r="NEZ638" s="6"/>
      <c r="NFA638" s="6"/>
      <c r="NFB638" s="6"/>
      <c r="NFC638" s="6"/>
      <c r="NFD638" s="6"/>
      <c r="NFE638" s="6"/>
      <c r="NFF638" s="6"/>
      <c r="NFG638" s="6"/>
      <c r="NFH638" s="6"/>
      <c r="NFI638" s="6"/>
      <c r="NFJ638" s="6"/>
      <c r="NFK638" s="6"/>
      <c r="NFL638" s="6"/>
      <c r="NFM638" s="6"/>
      <c r="NFN638" s="6"/>
      <c r="NFO638" s="6"/>
      <c r="NFP638" s="6"/>
      <c r="NFQ638" s="6"/>
      <c r="NFR638" s="6"/>
      <c r="NFS638" s="6"/>
      <c r="NFT638" s="6"/>
      <c r="NFU638" s="6"/>
      <c r="NFV638" s="6"/>
      <c r="NFW638" s="6"/>
      <c r="NFX638" s="6"/>
      <c r="NFY638" s="6"/>
      <c r="NFZ638" s="6"/>
      <c r="NGA638" s="6"/>
      <c r="NGB638" s="6"/>
      <c r="NGC638" s="6"/>
      <c r="NGD638" s="6"/>
      <c r="NGE638" s="6"/>
      <c r="NGF638" s="6"/>
      <c r="NGG638" s="6"/>
      <c r="NGH638" s="6"/>
      <c r="NGI638" s="6"/>
      <c r="NGJ638" s="6"/>
      <c r="NGK638" s="6"/>
      <c r="NGL638" s="6"/>
      <c r="NGM638" s="6"/>
      <c r="NGN638" s="6"/>
      <c r="NGO638" s="6"/>
      <c r="NGP638" s="6"/>
      <c r="NGQ638" s="6"/>
      <c r="NGR638" s="6"/>
      <c r="NGS638" s="6"/>
      <c r="NGT638" s="6"/>
      <c r="NGU638" s="6"/>
      <c r="NGV638" s="6"/>
      <c r="NGW638" s="6"/>
      <c r="NGX638" s="6"/>
      <c r="NGY638" s="6"/>
      <c r="NGZ638" s="6"/>
      <c r="NHA638" s="6"/>
      <c r="NHB638" s="6"/>
      <c r="NHC638" s="6"/>
      <c r="NHD638" s="6"/>
      <c r="NHE638" s="6"/>
      <c r="NHF638" s="6"/>
      <c r="NHG638" s="6"/>
      <c r="NHH638" s="6"/>
      <c r="NHI638" s="6"/>
      <c r="NHJ638" s="6"/>
      <c r="NHK638" s="6"/>
      <c r="NHL638" s="6"/>
      <c r="NHM638" s="6"/>
      <c r="NHN638" s="6"/>
      <c r="NHO638" s="6"/>
      <c r="NHP638" s="6"/>
      <c r="NHQ638" s="6"/>
      <c r="NHR638" s="6"/>
      <c r="NHS638" s="6"/>
      <c r="NHT638" s="6"/>
      <c r="NHU638" s="6"/>
      <c r="NHV638" s="6"/>
      <c r="NHW638" s="6"/>
      <c r="NHX638" s="6"/>
      <c r="NHY638" s="6"/>
      <c r="NHZ638" s="6"/>
      <c r="NIA638" s="6"/>
      <c r="NIB638" s="6"/>
      <c r="NIC638" s="6"/>
      <c r="NID638" s="6"/>
      <c r="NIE638" s="6"/>
      <c r="NIF638" s="6"/>
      <c r="NIG638" s="6"/>
      <c r="NIH638" s="6"/>
      <c r="NII638" s="6"/>
      <c r="NIJ638" s="6"/>
      <c r="NIK638" s="6"/>
      <c r="NIL638" s="6"/>
      <c r="NIM638" s="6"/>
      <c r="NIN638" s="6"/>
      <c r="NIO638" s="6"/>
      <c r="NIP638" s="6"/>
      <c r="NIQ638" s="6"/>
      <c r="NIR638" s="6"/>
      <c r="NIS638" s="6"/>
      <c r="NIT638" s="6"/>
      <c r="NIU638" s="6"/>
      <c r="NIV638" s="6"/>
      <c r="NIW638" s="6"/>
      <c r="NIX638" s="6"/>
      <c r="NIY638" s="6"/>
      <c r="NIZ638" s="6"/>
      <c r="NJA638" s="6"/>
      <c r="NJB638" s="6"/>
      <c r="NJC638" s="6"/>
      <c r="NJD638" s="6"/>
      <c r="NJE638" s="6"/>
      <c r="NJF638" s="6"/>
      <c r="NJG638" s="6"/>
      <c r="NJH638" s="6"/>
      <c r="NJI638" s="6"/>
      <c r="NJJ638" s="6"/>
      <c r="NJK638" s="6"/>
      <c r="NJL638" s="6"/>
      <c r="NJM638" s="6"/>
      <c r="NJN638" s="6"/>
      <c r="NJO638" s="6"/>
      <c r="NJP638" s="6"/>
      <c r="NJQ638" s="6"/>
      <c r="NJR638" s="6"/>
      <c r="NJS638" s="6"/>
      <c r="NJT638" s="6"/>
      <c r="NJU638" s="6"/>
      <c r="NJV638" s="6"/>
      <c r="NJW638" s="6"/>
      <c r="NJX638" s="6"/>
      <c r="NJY638" s="6"/>
      <c r="NJZ638" s="6"/>
      <c r="NKA638" s="6"/>
      <c r="NKB638" s="6"/>
      <c r="NKC638" s="6"/>
      <c r="NKD638" s="6"/>
      <c r="NKE638" s="6"/>
      <c r="NKF638" s="6"/>
      <c r="NKG638" s="6"/>
      <c r="NKH638" s="6"/>
      <c r="NKI638" s="6"/>
      <c r="NKJ638" s="6"/>
      <c r="NKK638" s="6"/>
      <c r="NKL638" s="6"/>
      <c r="NKM638" s="6"/>
      <c r="NKN638" s="6"/>
      <c r="NKO638" s="6"/>
      <c r="NKP638" s="6"/>
      <c r="NKQ638" s="6"/>
      <c r="NKR638" s="6"/>
      <c r="NKS638" s="6"/>
      <c r="NKT638" s="6"/>
      <c r="NKU638" s="6"/>
      <c r="NKV638" s="6"/>
      <c r="NKW638" s="6"/>
      <c r="NKX638" s="6"/>
      <c r="NKY638" s="6"/>
      <c r="NKZ638" s="6"/>
      <c r="NLA638" s="6"/>
      <c r="NLB638" s="6"/>
      <c r="NLC638" s="6"/>
      <c r="NLD638" s="6"/>
      <c r="NLE638" s="6"/>
      <c r="NLF638" s="6"/>
      <c r="NLG638" s="6"/>
      <c r="NLH638" s="6"/>
      <c r="NLI638" s="6"/>
      <c r="NLJ638" s="6"/>
      <c r="NLK638" s="6"/>
      <c r="NLL638" s="6"/>
      <c r="NLM638" s="6"/>
      <c r="NLN638" s="6"/>
      <c r="NLO638" s="6"/>
      <c r="NLP638" s="6"/>
      <c r="NLQ638" s="6"/>
      <c r="NLR638" s="6"/>
      <c r="NLS638" s="6"/>
      <c r="NLT638" s="6"/>
      <c r="NLU638" s="6"/>
      <c r="NLV638" s="6"/>
      <c r="NLW638" s="6"/>
      <c r="NLX638" s="6"/>
      <c r="NLY638" s="6"/>
      <c r="NLZ638" s="6"/>
      <c r="NMA638" s="6"/>
      <c r="NMB638" s="6"/>
      <c r="NMC638" s="6"/>
      <c r="NMD638" s="6"/>
      <c r="NME638" s="6"/>
      <c r="NMF638" s="6"/>
      <c r="NMG638" s="6"/>
      <c r="NMH638" s="6"/>
      <c r="NMI638" s="6"/>
      <c r="NMJ638" s="6"/>
      <c r="NMK638" s="6"/>
      <c r="NML638" s="6"/>
      <c r="NMM638" s="6"/>
      <c r="NMN638" s="6"/>
      <c r="NMO638" s="6"/>
      <c r="NMP638" s="6"/>
      <c r="NMQ638" s="6"/>
      <c r="NMR638" s="6"/>
      <c r="NMS638" s="6"/>
      <c r="NMT638" s="6"/>
      <c r="NMU638" s="6"/>
      <c r="NMV638" s="6"/>
      <c r="NMW638" s="6"/>
      <c r="NMX638" s="6"/>
      <c r="NMY638" s="6"/>
      <c r="NMZ638" s="6"/>
      <c r="NNA638" s="6"/>
      <c r="NNB638" s="6"/>
      <c r="NNC638" s="6"/>
      <c r="NND638" s="6"/>
      <c r="NNE638" s="6"/>
      <c r="NNF638" s="6"/>
      <c r="NNG638" s="6"/>
      <c r="NNH638" s="6"/>
      <c r="NNI638" s="6"/>
      <c r="NNJ638" s="6"/>
      <c r="NNK638" s="6"/>
      <c r="NNL638" s="6"/>
      <c r="NNM638" s="6"/>
      <c r="NNN638" s="6"/>
      <c r="NNO638" s="6"/>
      <c r="NNP638" s="6"/>
      <c r="NNQ638" s="6"/>
      <c r="NNR638" s="6"/>
      <c r="NNS638" s="6"/>
      <c r="NNT638" s="6"/>
      <c r="NNU638" s="6"/>
      <c r="NNV638" s="6"/>
      <c r="NNW638" s="6"/>
      <c r="NNX638" s="6"/>
      <c r="NNY638" s="6"/>
      <c r="NNZ638" s="6"/>
      <c r="NOA638" s="6"/>
      <c r="NOB638" s="6"/>
      <c r="NOC638" s="6"/>
      <c r="NOD638" s="6"/>
      <c r="NOE638" s="6"/>
      <c r="NOF638" s="6"/>
      <c r="NOG638" s="6"/>
      <c r="NOH638" s="6"/>
      <c r="NOI638" s="6"/>
      <c r="NOJ638" s="6"/>
      <c r="NOK638" s="6"/>
      <c r="NOL638" s="6"/>
      <c r="NOM638" s="6"/>
      <c r="NON638" s="6"/>
      <c r="NOO638" s="6"/>
      <c r="NOP638" s="6"/>
      <c r="NOQ638" s="6"/>
      <c r="NOR638" s="6"/>
      <c r="NOS638" s="6"/>
      <c r="NOT638" s="6"/>
      <c r="NOU638" s="6"/>
      <c r="NOV638" s="6"/>
      <c r="NOW638" s="6"/>
      <c r="NOX638" s="6"/>
      <c r="NOY638" s="6"/>
      <c r="NOZ638" s="6"/>
      <c r="NPA638" s="6"/>
      <c r="NPB638" s="6"/>
      <c r="NPC638" s="6"/>
      <c r="NPD638" s="6"/>
      <c r="NPE638" s="6"/>
      <c r="NPF638" s="6"/>
      <c r="NPG638" s="6"/>
      <c r="NPH638" s="6"/>
      <c r="NPI638" s="6"/>
      <c r="NPJ638" s="6"/>
      <c r="NPK638" s="6"/>
      <c r="NPL638" s="6"/>
      <c r="NPM638" s="6"/>
      <c r="NPN638" s="6"/>
      <c r="NPO638" s="6"/>
      <c r="NPP638" s="6"/>
      <c r="NPQ638" s="6"/>
      <c r="NPR638" s="6"/>
      <c r="NPS638" s="6"/>
      <c r="NPT638" s="6"/>
      <c r="NPU638" s="6"/>
      <c r="NPV638" s="6"/>
      <c r="NPW638" s="6"/>
      <c r="NPX638" s="6"/>
      <c r="NPY638" s="6"/>
      <c r="NPZ638" s="6"/>
      <c r="NQA638" s="6"/>
      <c r="NQB638" s="6"/>
      <c r="NQC638" s="6"/>
      <c r="NQD638" s="6"/>
      <c r="NQE638" s="6"/>
      <c r="NQF638" s="6"/>
      <c r="NQG638" s="6"/>
      <c r="NQH638" s="6"/>
      <c r="NQI638" s="6"/>
      <c r="NQJ638" s="6"/>
      <c r="NQK638" s="6"/>
      <c r="NQL638" s="6"/>
      <c r="NQM638" s="6"/>
      <c r="NQN638" s="6"/>
      <c r="NQO638" s="6"/>
      <c r="NQP638" s="6"/>
      <c r="NQQ638" s="6"/>
      <c r="NQR638" s="6"/>
      <c r="NQS638" s="6"/>
      <c r="NQT638" s="6"/>
      <c r="NQU638" s="6"/>
      <c r="NQV638" s="6"/>
      <c r="NQW638" s="6"/>
      <c r="NQX638" s="6"/>
      <c r="NQY638" s="6"/>
      <c r="NQZ638" s="6"/>
      <c r="NRA638" s="6"/>
      <c r="NRB638" s="6"/>
      <c r="NRC638" s="6"/>
      <c r="NRD638" s="6"/>
      <c r="NRE638" s="6"/>
      <c r="NRF638" s="6"/>
      <c r="NRG638" s="6"/>
      <c r="NRH638" s="6"/>
      <c r="NRI638" s="6"/>
      <c r="NRJ638" s="6"/>
      <c r="NRK638" s="6"/>
      <c r="NRL638" s="6"/>
      <c r="NRM638" s="6"/>
      <c r="NRN638" s="6"/>
      <c r="NRO638" s="6"/>
      <c r="NRP638" s="6"/>
      <c r="NRQ638" s="6"/>
      <c r="NRR638" s="6"/>
      <c r="NRS638" s="6"/>
      <c r="NRT638" s="6"/>
      <c r="NRU638" s="6"/>
      <c r="NRV638" s="6"/>
      <c r="NRW638" s="6"/>
      <c r="NRX638" s="6"/>
      <c r="NRY638" s="6"/>
      <c r="NRZ638" s="6"/>
      <c r="NSA638" s="6"/>
      <c r="NSB638" s="6"/>
      <c r="NSC638" s="6"/>
      <c r="NSD638" s="6"/>
      <c r="NSE638" s="6"/>
      <c r="NSF638" s="6"/>
      <c r="NSG638" s="6"/>
      <c r="NSH638" s="6"/>
      <c r="NSI638" s="6"/>
      <c r="NSJ638" s="6"/>
      <c r="NSK638" s="6"/>
      <c r="NSL638" s="6"/>
      <c r="NSM638" s="6"/>
      <c r="NSN638" s="6"/>
      <c r="NSO638" s="6"/>
      <c r="NSP638" s="6"/>
      <c r="NSQ638" s="6"/>
      <c r="NSR638" s="6"/>
      <c r="NSS638" s="6"/>
      <c r="NST638" s="6"/>
      <c r="NSU638" s="6"/>
      <c r="NSV638" s="6"/>
      <c r="NSW638" s="6"/>
      <c r="NSX638" s="6"/>
      <c r="NSY638" s="6"/>
      <c r="NSZ638" s="6"/>
      <c r="NTA638" s="6"/>
      <c r="NTB638" s="6"/>
      <c r="NTC638" s="6"/>
      <c r="NTD638" s="6"/>
      <c r="NTE638" s="6"/>
      <c r="NTF638" s="6"/>
      <c r="NTG638" s="6"/>
      <c r="NTH638" s="6"/>
      <c r="NTI638" s="6"/>
      <c r="NTJ638" s="6"/>
      <c r="NTK638" s="6"/>
      <c r="NTL638" s="6"/>
      <c r="NTM638" s="6"/>
      <c r="NTN638" s="6"/>
      <c r="NTO638" s="6"/>
      <c r="NTP638" s="6"/>
      <c r="NTQ638" s="6"/>
      <c r="NTR638" s="6"/>
      <c r="NTS638" s="6"/>
      <c r="NTT638" s="6"/>
      <c r="NTU638" s="6"/>
      <c r="NTV638" s="6"/>
      <c r="NTW638" s="6"/>
      <c r="NTX638" s="6"/>
      <c r="NTY638" s="6"/>
      <c r="NTZ638" s="6"/>
      <c r="NUA638" s="6"/>
      <c r="NUB638" s="6"/>
      <c r="NUC638" s="6"/>
      <c r="NUD638" s="6"/>
      <c r="NUE638" s="6"/>
      <c r="NUF638" s="6"/>
      <c r="NUG638" s="6"/>
      <c r="NUH638" s="6"/>
      <c r="NUI638" s="6"/>
      <c r="NUJ638" s="6"/>
      <c r="NUK638" s="6"/>
      <c r="NUL638" s="6"/>
      <c r="NUM638" s="6"/>
      <c r="NUN638" s="6"/>
      <c r="NUO638" s="6"/>
      <c r="NUP638" s="6"/>
      <c r="NUQ638" s="6"/>
      <c r="NUR638" s="6"/>
      <c r="NUS638" s="6"/>
      <c r="NUT638" s="6"/>
      <c r="NUU638" s="6"/>
      <c r="NUV638" s="6"/>
      <c r="NUW638" s="6"/>
      <c r="NUX638" s="6"/>
      <c r="NUY638" s="6"/>
      <c r="NUZ638" s="6"/>
      <c r="NVA638" s="6"/>
      <c r="NVB638" s="6"/>
      <c r="NVC638" s="6"/>
      <c r="NVD638" s="6"/>
      <c r="NVE638" s="6"/>
      <c r="NVF638" s="6"/>
      <c r="NVG638" s="6"/>
      <c r="NVH638" s="6"/>
      <c r="NVI638" s="6"/>
      <c r="NVJ638" s="6"/>
      <c r="NVK638" s="6"/>
      <c r="NVL638" s="6"/>
      <c r="NVM638" s="6"/>
      <c r="NVN638" s="6"/>
      <c r="NVO638" s="6"/>
      <c r="NVP638" s="6"/>
      <c r="NVQ638" s="6"/>
      <c r="NVR638" s="6"/>
      <c r="NVS638" s="6"/>
      <c r="NVT638" s="6"/>
      <c r="NVU638" s="6"/>
      <c r="NVV638" s="6"/>
      <c r="NVW638" s="6"/>
      <c r="NVX638" s="6"/>
      <c r="NVY638" s="6"/>
      <c r="NVZ638" s="6"/>
      <c r="NWA638" s="6"/>
      <c r="NWB638" s="6"/>
      <c r="NWC638" s="6"/>
      <c r="NWD638" s="6"/>
      <c r="NWE638" s="6"/>
      <c r="NWF638" s="6"/>
      <c r="NWG638" s="6"/>
      <c r="NWH638" s="6"/>
      <c r="NWI638" s="6"/>
      <c r="NWJ638" s="6"/>
      <c r="NWK638" s="6"/>
      <c r="NWL638" s="6"/>
      <c r="NWM638" s="6"/>
      <c r="NWN638" s="6"/>
      <c r="NWO638" s="6"/>
      <c r="NWP638" s="6"/>
      <c r="NWQ638" s="6"/>
      <c r="NWR638" s="6"/>
      <c r="NWS638" s="6"/>
      <c r="NWT638" s="6"/>
      <c r="NWU638" s="6"/>
      <c r="NWV638" s="6"/>
      <c r="NWW638" s="6"/>
      <c r="NWX638" s="6"/>
      <c r="NWY638" s="6"/>
      <c r="NWZ638" s="6"/>
      <c r="NXA638" s="6"/>
      <c r="NXB638" s="6"/>
      <c r="NXC638" s="6"/>
      <c r="NXD638" s="6"/>
      <c r="NXE638" s="6"/>
      <c r="NXF638" s="6"/>
      <c r="NXG638" s="6"/>
      <c r="NXH638" s="6"/>
      <c r="NXI638" s="6"/>
      <c r="NXJ638" s="6"/>
      <c r="NXK638" s="6"/>
      <c r="NXL638" s="6"/>
      <c r="NXM638" s="6"/>
      <c r="NXN638" s="6"/>
      <c r="NXO638" s="6"/>
      <c r="NXP638" s="6"/>
      <c r="NXQ638" s="6"/>
      <c r="NXR638" s="6"/>
      <c r="NXS638" s="6"/>
      <c r="NXT638" s="6"/>
      <c r="NXU638" s="6"/>
      <c r="NXV638" s="6"/>
      <c r="NXW638" s="6"/>
      <c r="NXX638" s="6"/>
      <c r="NXY638" s="6"/>
      <c r="NXZ638" s="6"/>
      <c r="NYA638" s="6"/>
      <c r="NYB638" s="6"/>
      <c r="NYC638" s="6"/>
      <c r="NYD638" s="6"/>
      <c r="NYE638" s="6"/>
      <c r="NYF638" s="6"/>
      <c r="NYG638" s="6"/>
      <c r="NYH638" s="6"/>
      <c r="NYI638" s="6"/>
      <c r="NYJ638" s="6"/>
      <c r="NYK638" s="6"/>
      <c r="NYL638" s="6"/>
      <c r="NYM638" s="6"/>
      <c r="NYN638" s="6"/>
      <c r="NYO638" s="6"/>
      <c r="NYP638" s="6"/>
      <c r="NYQ638" s="6"/>
      <c r="NYR638" s="6"/>
      <c r="NYS638" s="6"/>
      <c r="NYT638" s="6"/>
      <c r="NYU638" s="6"/>
      <c r="NYV638" s="6"/>
      <c r="NYW638" s="6"/>
      <c r="NYX638" s="6"/>
      <c r="NYY638" s="6"/>
      <c r="NYZ638" s="6"/>
      <c r="NZA638" s="6"/>
      <c r="NZB638" s="6"/>
      <c r="NZC638" s="6"/>
      <c r="NZD638" s="6"/>
      <c r="NZE638" s="6"/>
      <c r="NZF638" s="6"/>
      <c r="NZG638" s="6"/>
      <c r="NZH638" s="6"/>
      <c r="NZI638" s="6"/>
      <c r="NZJ638" s="6"/>
      <c r="NZK638" s="6"/>
      <c r="NZL638" s="6"/>
      <c r="NZM638" s="6"/>
      <c r="NZN638" s="6"/>
      <c r="NZO638" s="6"/>
      <c r="NZP638" s="6"/>
      <c r="NZQ638" s="6"/>
      <c r="NZR638" s="6"/>
      <c r="NZS638" s="6"/>
      <c r="NZT638" s="6"/>
      <c r="NZU638" s="6"/>
      <c r="NZV638" s="6"/>
      <c r="NZW638" s="6"/>
      <c r="NZX638" s="6"/>
      <c r="NZY638" s="6"/>
      <c r="NZZ638" s="6"/>
      <c r="OAA638" s="6"/>
      <c r="OAB638" s="6"/>
      <c r="OAC638" s="6"/>
      <c r="OAD638" s="6"/>
      <c r="OAE638" s="6"/>
      <c r="OAF638" s="6"/>
      <c r="OAG638" s="6"/>
      <c r="OAH638" s="6"/>
      <c r="OAI638" s="6"/>
      <c r="OAJ638" s="6"/>
      <c r="OAK638" s="6"/>
      <c r="OAL638" s="6"/>
      <c r="OAM638" s="6"/>
      <c r="OAN638" s="6"/>
      <c r="OAO638" s="6"/>
      <c r="OAP638" s="6"/>
      <c r="OAQ638" s="6"/>
      <c r="OAR638" s="6"/>
      <c r="OAS638" s="6"/>
      <c r="OAT638" s="6"/>
      <c r="OAU638" s="6"/>
      <c r="OAV638" s="6"/>
      <c r="OAW638" s="6"/>
      <c r="OAX638" s="6"/>
      <c r="OAY638" s="6"/>
      <c r="OAZ638" s="6"/>
      <c r="OBA638" s="6"/>
      <c r="OBB638" s="6"/>
      <c r="OBC638" s="6"/>
      <c r="OBD638" s="6"/>
      <c r="OBE638" s="6"/>
      <c r="OBF638" s="6"/>
      <c r="OBG638" s="6"/>
      <c r="OBH638" s="6"/>
      <c r="OBI638" s="6"/>
      <c r="OBJ638" s="6"/>
      <c r="OBK638" s="6"/>
      <c r="OBL638" s="6"/>
      <c r="OBM638" s="6"/>
      <c r="OBN638" s="6"/>
      <c r="OBO638" s="6"/>
      <c r="OBP638" s="6"/>
      <c r="OBQ638" s="6"/>
      <c r="OBR638" s="6"/>
      <c r="OBS638" s="6"/>
      <c r="OBT638" s="6"/>
      <c r="OBU638" s="6"/>
      <c r="OBV638" s="6"/>
      <c r="OBW638" s="6"/>
      <c r="OBX638" s="6"/>
      <c r="OBY638" s="6"/>
      <c r="OBZ638" s="6"/>
      <c r="OCA638" s="6"/>
      <c r="OCB638" s="6"/>
      <c r="OCC638" s="6"/>
      <c r="OCD638" s="6"/>
      <c r="OCE638" s="6"/>
      <c r="OCF638" s="6"/>
      <c r="OCG638" s="6"/>
      <c r="OCH638" s="6"/>
      <c r="OCI638" s="6"/>
      <c r="OCJ638" s="6"/>
      <c r="OCK638" s="6"/>
      <c r="OCL638" s="6"/>
      <c r="OCM638" s="6"/>
      <c r="OCN638" s="6"/>
      <c r="OCO638" s="6"/>
      <c r="OCP638" s="6"/>
      <c r="OCQ638" s="6"/>
      <c r="OCR638" s="6"/>
      <c r="OCS638" s="6"/>
      <c r="OCT638" s="6"/>
      <c r="OCU638" s="6"/>
      <c r="OCV638" s="6"/>
      <c r="OCW638" s="6"/>
      <c r="OCX638" s="6"/>
      <c r="OCY638" s="6"/>
      <c r="OCZ638" s="6"/>
      <c r="ODA638" s="6"/>
      <c r="ODB638" s="6"/>
      <c r="ODC638" s="6"/>
      <c r="ODD638" s="6"/>
      <c r="ODE638" s="6"/>
      <c r="ODF638" s="6"/>
      <c r="ODG638" s="6"/>
      <c r="ODH638" s="6"/>
      <c r="ODI638" s="6"/>
      <c r="ODJ638" s="6"/>
      <c r="ODK638" s="6"/>
      <c r="ODL638" s="6"/>
      <c r="ODM638" s="6"/>
      <c r="ODN638" s="6"/>
      <c r="ODO638" s="6"/>
      <c r="ODP638" s="6"/>
      <c r="ODQ638" s="6"/>
      <c r="ODR638" s="6"/>
      <c r="ODS638" s="6"/>
      <c r="ODT638" s="6"/>
      <c r="ODU638" s="6"/>
      <c r="ODV638" s="6"/>
      <c r="ODW638" s="6"/>
      <c r="ODX638" s="6"/>
      <c r="ODY638" s="6"/>
      <c r="ODZ638" s="6"/>
      <c r="OEA638" s="6"/>
      <c r="OEB638" s="6"/>
      <c r="OEC638" s="6"/>
      <c r="OED638" s="6"/>
      <c r="OEE638" s="6"/>
      <c r="OEF638" s="6"/>
      <c r="OEG638" s="6"/>
      <c r="OEH638" s="6"/>
      <c r="OEI638" s="6"/>
      <c r="OEJ638" s="6"/>
      <c r="OEK638" s="6"/>
      <c r="OEL638" s="6"/>
      <c r="OEM638" s="6"/>
      <c r="OEN638" s="6"/>
      <c r="OEO638" s="6"/>
      <c r="OEP638" s="6"/>
      <c r="OEQ638" s="6"/>
      <c r="OER638" s="6"/>
      <c r="OES638" s="6"/>
      <c r="OET638" s="6"/>
      <c r="OEU638" s="6"/>
      <c r="OEV638" s="6"/>
      <c r="OEW638" s="6"/>
      <c r="OEX638" s="6"/>
      <c r="OEY638" s="6"/>
      <c r="OEZ638" s="6"/>
      <c r="OFA638" s="6"/>
      <c r="OFB638" s="6"/>
      <c r="OFC638" s="6"/>
      <c r="OFD638" s="6"/>
      <c r="OFE638" s="6"/>
      <c r="OFF638" s="6"/>
      <c r="OFG638" s="6"/>
      <c r="OFH638" s="6"/>
      <c r="OFI638" s="6"/>
      <c r="OFJ638" s="6"/>
      <c r="OFK638" s="6"/>
      <c r="OFL638" s="6"/>
      <c r="OFM638" s="6"/>
      <c r="OFN638" s="6"/>
      <c r="OFO638" s="6"/>
      <c r="OFP638" s="6"/>
      <c r="OFQ638" s="6"/>
      <c r="OFR638" s="6"/>
      <c r="OFS638" s="6"/>
      <c r="OFT638" s="6"/>
      <c r="OFU638" s="6"/>
      <c r="OFV638" s="6"/>
      <c r="OFW638" s="6"/>
      <c r="OFX638" s="6"/>
      <c r="OFY638" s="6"/>
      <c r="OFZ638" s="6"/>
      <c r="OGA638" s="6"/>
      <c r="OGB638" s="6"/>
      <c r="OGC638" s="6"/>
      <c r="OGD638" s="6"/>
      <c r="OGE638" s="6"/>
      <c r="OGF638" s="6"/>
      <c r="OGG638" s="6"/>
      <c r="OGH638" s="6"/>
      <c r="OGI638" s="6"/>
      <c r="OGJ638" s="6"/>
      <c r="OGK638" s="6"/>
      <c r="OGL638" s="6"/>
      <c r="OGM638" s="6"/>
      <c r="OGN638" s="6"/>
      <c r="OGO638" s="6"/>
      <c r="OGP638" s="6"/>
      <c r="OGQ638" s="6"/>
      <c r="OGR638" s="6"/>
      <c r="OGS638" s="6"/>
      <c r="OGT638" s="6"/>
      <c r="OGU638" s="6"/>
      <c r="OGV638" s="6"/>
      <c r="OGW638" s="6"/>
      <c r="OGX638" s="6"/>
      <c r="OGY638" s="6"/>
      <c r="OGZ638" s="6"/>
      <c r="OHA638" s="6"/>
      <c r="OHB638" s="6"/>
      <c r="OHC638" s="6"/>
      <c r="OHD638" s="6"/>
      <c r="OHE638" s="6"/>
      <c r="OHF638" s="6"/>
      <c r="OHG638" s="6"/>
      <c r="OHH638" s="6"/>
      <c r="OHI638" s="6"/>
      <c r="OHJ638" s="6"/>
      <c r="OHK638" s="6"/>
      <c r="OHL638" s="6"/>
      <c r="OHM638" s="6"/>
      <c r="OHN638" s="6"/>
      <c r="OHO638" s="6"/>
      <c r="OHP638" s="6"/>
      <c r="OHQ638" s="6"/>
      <c r="OHR638" s="6"/>
      <c r="OHS638" s="6"/>
      <c r="OHT638" s="6"/>
      <c r="OHU638" s="6"/>
      <c r="OHV638" s="6"/>
      <c r="OHW638" s="6"/>
      <c r="OHX638" s="6"/>
      <c r="OHY638" s="6"/>
      <c r="OHZ638" s="6"/>
      <c r="OIA638" s="6"/>
      <c r="OIB638" s="6"/>
      <c r="OIC638" s="6"/>
      <c r="OID638" s="6"/>
      <c r="OIE638" s="6"/>
      <c r="OIF638" s="6"/>
      <c r="OIG638" s="6"/>
      <c r="OIH638" s="6"/>
      <c r="OII638" s="6"/>
      <c r="OIJ638" s="6"/>
      <c r="OIK638" s="6"/>
      <c r="OIL638" s="6"/>
      <c r="OIM638" s="6"/>
      <c r="OIN638" s="6"/>
      <c r="OIO638" s="6"/>
      <c r="OIP638" s="6"/>
      <c r="OIQ638" s="6"/>
      <c r="OIR638" s="6"/>
      <c r="OIS638" s="6"/>
      <c r="OIT638" s="6"/>
      <c r="OIU638" s="6"/>
      <c r="OIV638" s="6"/>
      <c r="OIW638" s="6"/>
      <c r="OIX638" s="6"/>
      <c r="OIY638" s="6"/>
      <c r="OIZ638" s="6"/>
      <c r="OJA638" s="6"/>
      <c r="OJB638" s="6"/>
      <c r="OJC638" s="6"/>
      <c r="OJD638" s="6"/>
      <c r="OJE638" s="6"/>
      <c r="OJF638" s="6"/>
      <c r="OJG638" s="6"/>
      <c r="OJH638" s="6"/>
      <c r="OJI638" s="6"/>
      <c r="OJJ638" s="6"/>
      <c r="OJK638" s="6"/>
      <c r="OJL638" s="6"/>
      <c r="OJM638" s="6"/>
      <c r="OJN638" s="6"/>
      <c r="OJO638" s="6"/>
      <c r="OJP638" s="6"/>
      <c r="OJQ638" s="6"/>
      <c r="OJR638" s="6"/>
      <c r="OJS638" s="6"/>
      <c r="OJT638" s="6"/>
      <c r="OJU638" s="6"/>
      <c r="OJV638" s="6"/>
      <c r="OJW638" s="6"/>
      <c r="OJX638" s="6"/>
      <c r="OJY638" s="6"/>
      <c r="OJZ638" s="6"/>
      <c r="OKA638" s="6"/>
      <c r="OKB638" s="6"/>
      <c r="OKC638" s="6"/>
      <c r="OKD638" s="6"/>
      <c r="OKE638" s="6"/>
      <c r="OKF638" s="6"/>
      <c r="OKG638" s="6"/>
      <c r="OKH638" s="6"/>
      <c r="OKI638" s="6"/>
      <c r="OKJ638" s="6"/>
      <c r="OKK638" s="6"/>
      <c r="OKL638" s="6"/>
      <c r="OKM638" s="6"/>
      <c r="OKN638" s="6"/>
      <c r="OKO638" s="6"/>
      <c r="OKP638" s="6"/>
      <c r="OKQ638" s="6"/>
      <c r="OKR638" s="6"/>
      <c r="OKS638" s="6"/>
      <c r="OKT638" s="6"/>
      <c r="OKU638" s="6"/>
      <c r="OKV638" s="6"/>
      <c r="OKW638" s="6"/>
      <c r="OKX638" s="6"/>
      <c r="OKY638" s="6"/>
      <c r="OKZ638" s="6"/>
      <c r="OLA638" s="6"/>
      <c r="OLB638" s="6"/>
      <c r="OLC638" s="6"/>
      <c r="OLD638" s="6"/>
      <c r="OLE638" s="6"/>
      <c r="OLF638" s="6"/>
      <c r="OLG638" s="6"/>
      <c r="OLH638" s="6"/>
      <c r="OLI638" s="6"/>
      <c r="OLJ638" s="6"/>
      <c r="OLK638" s="6"/>
      <c r="OLL638" s="6"/>
      <c r="OLM638" s="6"/>
      <c r="OLN638" s="6"/>
      <c r="OLO638" s="6"/>
      <c r="OLP638" s="6"/>
      <c r="OLQ638" s="6"/>
      <c r="OLR638" s="6"/>
      <c r="OLS638" s="6"/>
      <c r="OLT638" s="6"/>
      <c r="OLU638" s="6"/>
      <c r="OLV638" s="6"/>
      <c r="OLW638" s="6"/>
      <c r="OLX638" s="6"/>
      <c r="OLY638" s="6"/>
      <c r="OLZ638" s="6"/>
      <c r="OMA638" s="6"/>
      <c r="OMB638" s="6"/>
      <c r="OMC638" s="6"/>
      <c r="OMD638" s="6"/>
      <c r="OME638" s="6"/>
      <c r="OMF638" s="6"/>
      <c r="OMG638" s="6"/>
      <c r="OMH638" s="6"/>
      <c r="OMI638" s="6"/>
      <c r="OMJ638" s="6"/>
      <c r="OMK638" s="6"/>
      <c r="OML638" s="6"/>
      <c r="OMM638" s="6"/>
      <c r="OMN638" s="6"/>
      <c r="OMO638" s="6"/>
      <c r="OMP638" s="6"/>
      <c r="OMQ638" s="6"/>
      <c r="OMR638" s="6"/>
      <c r="OMS638" s="6"/>
      <c r="OMT638" s="6"/>
      <c r="OMU638" s="6"/>
      <c r="OMV638" s="6"/>
      <c r="OMW638" s="6"/>
      <c r="OMX638" s="6"/>
      <c r="OMY638" s="6"/>
      <c r="OMZ638" s="6"/>
      <c r="ONA638" s="6"/>
      <c r="ONB638" s="6"/>
      <c r="ONC638" s="6"/>
      <c r="OND638" s="6"/>
      <c r="ONE638" s="6"/>
      <c r="ONF638" s="6"/>
      <c r="ONG638" s="6"/>
      <c r="ONH638" s="6"/>
      <c r="ONI638" s="6"/>
      <c r="ONJ638" s="6"/>
      <c r="ONK638" s="6"/>
      <c r="ONL638" s="6"/>
      <c r="ONM638" s="6"/>
      <c r="ONN638" s="6"/>
      <c r="ONO638" s="6"/>
      <c r="ONP638" s="6"/>
      <c r="ONQ638" s="6"/>
      <c r="ONR638" s="6"/>
      <c r="ONS638" s="6"/>
      <c r="ONT638" s="6"/>
      <c r="ONU638" s="6"/>
      <c r="ONV638" s="6"/>
      <c r="ONW638" s="6"/>
      <c r="ONX638" s="6"/>
      <c r="ONY638" s="6"/>
      <c r="ONZ638" s="6"/>
      <c r="OOA638" s="6"/>
      <c r="OOB638" s="6"/>
      <c r="OOC638" s="6"/>
      <c r="OOD638" s="6"/>
      <c r="OOE638" s="6"/>
      <c r="OOF638" s="6"/>
      <c r="OOG638" s="6"/>
      <c r="OOH638" s="6"/>
      <c r="OOI638" s="6"/>
      <c r="OOJ638" s="6"/>
      <c r="OOK638" s="6"/>
      <c r="OOL638" s="6"/>
      <c r="OOM638" s="6"/>
      <c r="OON638" s="6"/>
      <c r="OOO638" s="6"/>
      <c r="OOP638" s="6"/>
      <c r="OOQ638" s="6"/>
      <c r="OOR638" s="6"/>
      <c r="OOS638" s="6"/>
      <c r="OOT638" s="6"/>
      <c r="OOU638" s="6"/>
      <c r="OOV638" s="6"/>
      <c r="OOW638" s="6"/>
      <c r="OOX638" s="6"/>
      <c r="OOY638" s="6"/>
      <c r="OOZ638" s="6"/>
      <c r="OPA638" s="6"/>
      <c r="OPB638" s="6"/>
      <c r="OPC638" s="6"/>
      <c r="OPD638" s="6"/>
      <c r="OPE638" s="6"/>
      <c r="OPF638" s="6"/>
      <c r="OPG638" s="6"/>
      <c r="OPH638" s="6"/>
      <c r="OPI638" s="6"/>
      <c r="OPJ638" s="6"/>
      <c r="OPK638" s="6"/>
      <c r="OPL638" s="6"/>
      <c r="OPM638" s="6"/>
      <c r="OPN638" s="6"/>
      <c r="OPO638" s="6"/>
      <c r="OPP638" s="6"/>
      <c r="OPQ638" s="6"/>
      <c r="OPR638" s="6"/>
      <c r="OPS638" s="6"/>
      <c r="OPT638" s="6"/>
      <c r="OPU638" s="6"/>
      <c r="OPV638" s="6"/>
      <c r="OPW638" s="6"/>
      <c r="OPX638" s="6"/>
      <c r="OPY638" s="6"/>
      <c r="OPZ638" s="6"/>
      <c r="OQA638" s="6"/>
      <c r="OQB638" s="6"/>
      <c r="OQC638" s="6"/>
      <c r="OQD638" s="6"/>
      <c r="OQE638" s="6"/>
      <c r="OQF638" s="6"/>
      <c r="OQG638" s="6"/>
      <c r="OQH638" s="6"/>
      <c r="OQI638" s="6"/>
      <c r="OQJ638" s="6"/>
      <c r="OQK638" s="6"/>
      <c r="OQL638" s="6"/>
      <c r="OQM638" s="6"/>
      <c r="OQN638" s="6"/>
      <c r="OQO638" s="6"/>
      <c r="OQP638" s="6"/>
      <c r="OQQ638" s="6"/>
      <c r="OQR638" s="6"/>
      <c r="OQS638" s="6"/>
      <c r="OQT638" s="6"/>
      <c r="OQU638" s="6"/>
      <c r="OQV638" s="6"/>
      <c r="OQW638" s="6"/>
      <c r="OQX638" s="6"/>
      <c r="OQY638" s="6"/>
      <c r="OQZ638" s="6"/>
      <c r="ORA638" s="6"/>
      <c r="ORB638" s="6"/>
      <c r="ORC638" s="6"/>
      <c r="ORD638" s="6"/>
      <c r="ORE638" s="6"/>
      <c r="ORF638" s="6"/>
      <c r="ORG638" s="6"/>
      <c r="ORH638" s="6"/>
      <c r="ORI638" s="6"/>
      <c r="ORJ638" s="6"/>
      <c r="ORK638" s="6"/>
      <c r="ORL638" s="6"/>
      <c r="ORM638" s="6"/>
      <c r="ORN638" s="6"/>
      <c r="ORO638" s="6"/>
      <c r="ORP638" s="6"/>
      <c r="ORQ638" s="6"/>
      <c r="ORR638" s="6"/>
      <c r="ORS638" s="6"/>
      <c r="ORT638" s="6"/>
      <c r="ORU638" s="6"/>
      <c r="ORV638" s="6"/>
      <c r="ORW638" s="6"/>
      <c r="ORX638" s="6"/>
      <c r="ORY638" s="6"/>
      <c r="ORZ638" s="6"/>
      <c r="OSA638" s="6"/>
      <c r="OSB638" s="6"/>
      <c r="OSC638" s="6"/>
      <c r="OSD638" s="6"/>
      <c r="OSE638" s="6"/>
      <c r="OSF638" s="6"/>
      <c r="OSG638" s="6"/>
      <c r="OSH638" s="6"/>
      <c r="OSI638" s="6"/>
      <c r="OSJ638" s="6"/>
      <c r="OSK638" s="6"/>
      <c r="OSL638" s="6"/>
      <c r="OSM638" s="6"/>
      <c r="OSN638" s="6"/>
      <c r="OSO638" s="6"/>
      <c r="OSP638" s="6"/>
      <c r="OSQ638" s="6"/>
      <c r="OSR638" s="6"/>
      <c r="OSS638" s="6"/>
      <c r="OST638" s="6"/>
      <c r="OSU638" s="6"/>
      <c r="OSV638" s="6"/>
      <c r="OSW638" s="6"/>
      <c r="OSX638" s="6"/>
      <c r="OSY638" s="6"/>
      <c r="OSZ638" s="6"/>
      <c r="OTA638" s="6"/>
      <c r="OTB638" s="6"/>
      <c r="OTC638" s="6"/>
      <c r="OTD638" s="6"/>
      <c r="OTE638" s="6"/>
      <c r="OTF638" s="6"/>
      <c r="OTG638" s="6"/>
      <c r="OTH638" s="6"/>
      <c r="OTI638" s="6"/>
      <c r="OTJ638" s="6"/>
      <c r="OTK638" s="6"/>
      <c r="OTL638" s="6"/>
      <c r="OTM638" s="6"/>
      <c r="OTN638" s="6"/>
      <c r="OTO638" s="6"/>
      <c r="OTP638" s="6"/>
      <c r="OTQ638" s="6"/>
      <c r="OTR638" s="6"/>
      <c r="OTS638" s="6"/>
      <c r="OTT638" s="6"/>
      <c r="OTU638" s="6"/>
      <c r="OTV638" s="6"/>
      <c r="OTW638" s="6"/>
      <c r="OTX638" s="6"/>
      <c r="OTY638" s="6"/>
      <c r="OTZ638" s="6"/>
      <c r="OUA638" s="6"/>
      <c r="OUB638" s="6"/>
      <c r="OUC638" s="6"/>
      <c r="OUD638" s="6"/>
      <c r="OUE638" s="6"/>
      <c r="OUF638" s="6"/>
      <c r="OUG638" s="6"/>
      <c r="OUH638" s="6"/>
      <c r="OUI638" s="6"/>
      <c r="OUJ638" s="6"/>
      <c r="OUK638" s="6"/>
      <c r="OUL638" s="6"/>
      <c r="OUM638" s="6"/>
      <c r="OUN638" s="6"/>
      <c r="OUO638" s="6"/>
      <c r="OUP638" s="6"/>
      <c r="OUQ638" s="6"/>
      <c r="OUR638" s="6"/>
      <c r="OUS638" s="6"/>
      <c r="OUT638" s="6"/>
      <c r="OUU638" s="6"/>
      <c r="OUV638" s="6"/>
      <c r="OUW638" s="6"/>
      <c r="OUX638" s="6"/>
      <c r="OUY638" s="6"/>
      <c r="OUZ638" s="6"/>
      <c r="OVA638" s="6"/>
      <c r="OVB638" s="6"/>
      <c r="OVC638" s="6"/>
      <c r="OVD638" s="6"/>
      <c r="OVE638" s="6"/>
      <c r="OVF638" s="6"/>
      <c r="OVG638" s="6"/>
      <c r="OVH638" s="6"/>
      <c r="OVI638" s="6"/>
      <c r="OVJ638" s="6"/>
      <c r="OVK638" s="6"/>
      <c r="OVL638" s="6"/>
      <c r="OVM638" s="6"/>
      <c r="OVN638" s="6"/>
      <c r="OVO638" s="6"/>
      <c r="OVP638" s="6"/>
      <c r="OVQ638" s="6"/>
      <c r="OVR638" s="6"/>
      <c r="OVS638" s="6"/>
      <c r="OVT638" s="6"/>
      <c r="OVU638" s="6"/>
      <c r="OVV638" s="6"/>
      <c r="OVW638" s="6"/>
      <c r="OVX638" s="6"/>
      <c r="OVY638" s="6"/>
      <c r="OVZ638" s="6"/>
      <c r="OWA638" s="6"/>
      <c r="OWB638" s="6"/>
      <c r="OWC638" s="6"/>
      <c r="OWD638" s="6"/>
      <c r="OWE638" s="6"/>
      <c r="OWF638" s="6"/>
      <c r="OWG638" s="6"/>
      <c r="OWH638" s="6"/>
      <c r="OWI638" s="6"/>
      <c r="OWJ638" s="6"/>
      <c r="OWK638" s="6"/>
      <c r="OWL638" s="6"/>
      <c r="OWM638" s="6"/>
      <c r="OWN638" s="6"/>
      <c r="OWO638" s="6"/>
      <c r="OWP638" s="6"/>
      <c r="OWQ638" s="6"/>
      <c r="OWR638" s="6"/>
      <c r="OWS638" s="6"/>
      <c r="OWT638" s="6"/>
      <c r="OWU638" s="6"/>
      <c r="OWV638" s="6"/>
      <c r="OWW638" s="6"/>
      <c r="OWX638" s="6"/>
      <c r="OWY638" s="6"/>
      <c r="OWZ638" s="6"/>
      <c r="OXA638" s="6"/>
      <c r="OXB638" s="6"/>
      <c r="OXC638" s="6"/>
      <c r="OXD638" s="6"/>
      <c r="OXE638" s="6"/>
      <c r="OXF638" s="6"/>
      <c r="OXG638" s="6"/>
      <c r="OXH638" s="6"/>
      <c r="OXI638" s="6"/>
      <c r="OXJ638" s="6"/>
      <c r="OXK638" s="6"/>
      <c r="OXL638" s="6"/>
      <c r="OXM638" s="6"/>
      <c r="OXN638" s="6"/>
      <c r="OXO638" s="6"/>
      <c r="OXP638" s="6"/>
      <c r="OXQ638" s="6"/>
      <c r="OXR638" s="6"/>
      <c r="OXS638" s="6"/>
      <c r="OXT638" s="6"/>
      <c r="OXU638" s="6"/>
      <c r="OXV638" s="6"/>
      <c r="OXW638" s="6"/>
      <c r="OXX638" s="6"/>
      <c r="OXY638" s="6"/>
      <c r="OXZ638" s="6"/>
      <c r="OYA638" s="6"/>
      <c r="OYB638" s="6"/>
      <c r="OYC638" s="6"/>
      <c r="OYD638" s="6"/>
      <c r="OYE638" s="6"/>
      <c r="OYF638" s="6"/>
      <c r="OYG638" s="6"/>
      <c r="OYH638" s="6"/>
      <c r="OYI638" s="6"/>
      <c r="OYJ638" s="6"/>
      <c r="OYK638" s="6"/>
      <c r="OYL638" s="6"/>
      <c r="OYM638" s="6"/>
      <c r="OYN638" s="6"/>
      <c r="OYO638" s="6"/>
      <c r="OYP638" s="6"/>
      <c r="OYQ638" s="6"/>
      <c r="OYR638" s="6"/>
      <c r="OYS638" s="6"/>
      <c r="OYT638" s="6"/>
      <c r="OYU638" s="6"/>
      <c r="OYV638" s="6"/>
      <c r="OYW638" s="6"/>
      <c r="OYX638" s="6"/>
      <c r="OYY638" s="6"/>
      <c r="OYZ638" s="6"/>
      <c r="OZA638" s="6"/>
      <c r="OZB638" s="6"/>
      <c r="OZC638" s="6"/>
      <c r="OZD638" s="6"/>
      <c r="OZE638" s="6"/>
      <c r="OZF638" s="6"/>
      <c r="OZG638" s="6"/>
      <c r="OZH638" s="6"/>
      <c r="OZI638" s="6"/>
      <c r="OZJ638" s="6"/>
      <c r="OZK638" s="6"/>
      <c r="OZL638" s="6"/>
      <c r="OZM638" s="6"/>
      <c r="OZN638" s="6"/>
      <c r="OZO638" s="6"/>
      <c r="OZP638" s="6"/>
      <c r="OZQ638" s="6"/>
      <c r="OZR638" s="6"/>
      <c r="OZS638" s="6"/>
      <c r="OZT638" s="6"/>
      <c r="OZU638" s="6"/>
      <c r="OZV638" s="6"/>
      <c r="OZW638" s="6"/>
      <c r="OZX638" s="6"/>
      <c r="OZY638" s="6"/>
      <c r="OZZ638" s="6"/>
      <c r="PAA638" s="6"/>
      <c r="PAB638" s="6"/>
      <c r="PAC638" s="6"/>
      <c r="PAD638" s="6"/>
      <c r="PAE638" s="6"/>
      <c r="PAF638" s="6"/>
      <c r="PAG638" s="6"/>
      <c r="PAH638" s="6"/>
      <c r="PAI638" s="6"/>
      <c r="PAJ638" s="6"/>
      <c r="PAK638" s="6"/>
      <c r="PAL638" s="6"/>
      <c r="PAM638" s="6"/>
      <c r="PAN638" s="6"/>
      <c r="PAO638" s="6"/>
      <c r="PAP638" s="6"/>
      <c r="PAQ638" s="6"/>
      <c r="PAR638" s="6"/>
      <c r="PAS638" s="6"/>
      <c r="PAT638" s="6"/>
      <c r="PAU638" s="6"/>
      <c r="PAV638" s="6"/>
      <c r="PAW638" s="6"/>
      <c r="PAX638" s="6"/>
      <c r="PAY638" s="6"/>
      <c r="PAZ638" s="6"/>
      <c r="PBA638" s="6"/>
      <c r="PBB638" s="6"/>
      <c r="PBC638" s="6"/>
      <c r="PBD638" s="6"/>
      <c r="PBE638" s="6"/>
      <c r="PBF638" s="6"/>
      <c r="PBG638" s="6"/>
      <c r="PBH638" s="6"/>
      <c r="PBI638" s="6"/>
      <c r="PBJ638" s="6"/>
      <c r="PBK638" s="6"/>
      <c r="PBL638" s="6"/>
      <c r="PBM638" s="6"/>
      <c r="PBN638" s="6"/>
      <c r="PBO638" s="6"/>
      <c r="PBP638" s="6"/>
      <c r="PBQ638" s="6"/>
      <c r="PBR638" s="6"/>
      <c r="PBS638" s="6"/>
      <c r="PBT638" s="6"/>
      <c r="PBU638" s="6"/>
      <c r="PBV638" s="6"/>
      <c r="PBW638" s="6"/>
      <c r="PBX638" s="6"/>
      <c r="PBY638" s="6"/>
      <c r="PBZ638" s="6"/>
      <c r="PCA638" s="6"/>
      <c r="PCB638" s="6"/>
      <c r="PCC638" s="6"/>
      <c r="PCD638" s="6"/>
      <c r="PCE638" s="6"/>
      <c r="PCF638" s="6"/>
      <c r="PCG638" s="6"/>
      <c r="PCH638" s="6"/>
      <c r="PCI638" s="6"/>
      <c r="PCJ638" s="6"/>
      <c r="PCK638" s="6"/>
      <c r="PCL638" s="6"/>
      <c r="PCM638" s="6"/>
      <c r="PCN638" s="6"/>
      <c r="PCO638" s="6"/>
      <c r="PCP638" s="6"/>
      <c r="PCQ638" s="6"/>
      <c r="PCR638" s="6"/>
      <c r="PCS638" s="6"/>
      <c r="PCT638" s="6"/>
      <c r="PCU638" s="6"/>
      <c r="PCV638" s="6"/>
      <c r="PCW638" s="6"/>
      <c r="PCX638" s="6"/>
      <c r="PCY638" s="6"/>
      <c r="PCZ638" s="6"/>
      <c r="PDA638" s="6"/>
      <c r="PDB638" s="6"/>
      <c r="PDC638" s="6"/>
      <c r="PDD638" s="6"/>
      <c r="PDE638" s="6"/>
      <c r="PDF638" s="6"/>
      <c r="PDG638" s="6"/>
      <c r="PDH638" s="6"/>
      <c r="PDI638" s="6"/>
      <c r="PDJ638" s="6"/>
      <c r="PDK638" s="6"/>
      <c r="PDL638" s="6"/>
      <c r="PDM638" s="6"/>
      <c r="PDN638" s="6"/>
      <c r="PDO638" s="6"/>
      <c r="PDP638" s="6"/>
      <c r="PDQ638" s="6"/>
      <c r="PDR638" s="6"/>
      <c r="PDS638" s="6"/>
      <c r="PDT638" s="6"/>
      <c r="PDU638" s="6"/>
      <c r="PDV638" s="6"/>
      <c r="PDW638" s="6"/>
      <c r="PDX638" s="6"/>
      <c r="PDY638" s="6"/>
      <c r="PDZ638" s="6"/>
      <c r="PEA638" s="6"/>
      <c r="PEB638" s="6"/>
      <c r="PEC638" s="6"/>
      <c r="PED638" s="6"/>
      <c r="PEE638" s="6"/>
      <c r="PEF638" s="6"/>
      <c r="PEG638" s="6"/>
      <c r="PEH638" s="6"/>
      <c r="PEI638" s="6"/>
      <c r="PEJ638" s="6"/>
      <c r="PEK638" s="6"/>
      <c r="PEL638" s="6"/>
      <c r="PEM638" s="6"/>
      <c r="PEN638" s="6"/>
      <c r="PEO638" s="6"/>
      <c r="PEP638" s="6"/>
      <c r="PEQ638" s="6"/>
      <c r="PER638" s="6"/>
      <c r="PES638" s="6"/>
      <c r="PET638" s="6"/>
      <c r="PEU638" s="6"/>
      <c r="PEV638" s="6"/>
      <c r="PEW638" s="6"/>
      <c r="PEX638" s="6"/>
      <c r="PEY638" s="6"/>
      <c r="PEZ638" s="6"/>
      <c r="PFA638" s="6"/>
      <c r="PFB638" s="6"/>
      <c r="PFC638" s="6"/>
      <c r="PFD638" s="6"/>
      <c r="PFE638" s="6"/>
      <c r="PFF638" s="6"/>
      <c r="PFG638" s="6"/>
      <c r="PFH638" s="6"/>
      <c r="PFI638" s="6"/>
      <c r="PFJ638" s="6"/>
      <c r="PFK638" s="6"/>
      <c r="PFL638" s="6"/>
      <c r="PFM638" s="6"/>
      <c r="PFN638" s="6"/>
      <c r="PFO638" s="6"/>
      <c r="PFP638" s="6"/>
      <c r="PFQ638" s="6"/>
      <c r="PFR638" s="6"/>
      <c r="PFS638" s="6"/>
      <c r="PFT638" s="6"/>
      <c r="PFU638" s="6"/>
      <c r="PFV638" s="6"/>
      <c r="PFW638" s="6"/>
      <c r="PFX638" s="6"/>
      <c r="PFY638" s="6"/>
      <c r="PFZ638" s="6"/>
      <c r="PGA638" s="6"/>
      <c r="PGB638" s="6"/>
      <c r="PGC638" s="6"/>
      <c r="PGD638" s="6"/>
      <c r="PGE638" s="6"/>
      <c r="PGF638" s="6"/>
      <c r="PGG638" s="6"/>
      <c r="PGH638" s="6"/>
      <c r="PGI638" s="6"/>
      <c r="PGJ638" s="6"/>
      <c r="PGK638" s="6"/>
      <c r="PGL638" s="6"/>
      <c r="PGM638" s="6"/>
      <c r="PGN638" s="6"/>
      <c r="PGO638" s="6"/>
      <c r="PGP638" s="6"/>
      <c r="PGQ638" s="6"/>
      <c r="PGR638" s="6"/>
      <c r="PGS638" s="6"/>
      <c r="PGT638" s="6"/>
      <c r="PGU638" s="6"/>
      <c r="PGV638" s="6"/>
      <c r="PGW638" s="6"/>
      <c r="PGX638" s="6"/>
      <c r="PGY638" s="6"/>
      <c r="PGZ638" s="6"/>
      <c r="PHA638" s="6"/>
      <c r="PHB638" s="6"/>
      <c r="PHC638" s="6"/>
      <c r="PHD638" s="6"/>
      <c r="PHE638" s="6"/>
      <c r="PHF638" s="6"/>
      <c r="PHG638" s="6"/>
      <c r="PHH638" s="6"/>
      <c r="PHI638" s="6"/>
      <c r="PHJ638" s="6"/>
      <c r="PHK638" s="6"/>
      <c r="PHL638" s="6"/>
      <c r="PHM638" s="6"/>
      <c r="PHN638" s="6"/>
      <c r="PHO638" s="6"/>
      <c r="PHP638" s="6"/>
      <c r="PHQ638" s="6"/>
      <c r="PHR638" s="6"/>
      <c r="PHS638" s="6"/>
      <c r="PHT638" s="6"/>
      <c r="PHU638" s="6"/>
      <c r="PHV638" s="6"/>
      <c r="PHW638" s="6"/>
      <c r="PHX638" s="6"/>
      <c r="PHY638" s="6"/>
      <c r="PHZ638" s="6"/>
      <c r="PIA638" s="6"/>
      <c r="PIB638" s="6"/>
      <c r="PIC638" s="6"/>
      <c r="PID638" s="6"/>
      <c r="PIE638" s="6"/>
      <c r="PIF638" s="6"/>
      <c r="PIG638" s="6"/>
      <c r="PIH638" s="6"/>
      <c r="PII638" s="6"/>
      <c r="PIJ638" s="6"/>
      <c r="PIK638" s="6"/>
      <c r="PIL638" s="6"/>
      <c r="PIM638" s="6"/>
      <c r="PIN638" s="6"/>
      <c r="PIO638" s="6"/>
      <c r="PIP638" s="6"/>
      <c r="PIQ638" s="6"/>
      <c r="PIR638" s="6"/>
      <c r="PIS638" s="6"/>
      <c r="PIT638" s="6"/>
      <c r="PIU638" s="6"/>
      <c r="PIV638" s="6"/>
      <c r="PIW638" s="6"/>
      <c r="PIX638" s="6"/>
      <c r="PIY638" s="6"/>
      <c r="PIZ638" s="6"/>
      <c r="PJA638" s="6"/>
      <c r="PJB638" s="6"/>
      <c r="PJC638" s="6"/>
      <c r="PJD638" s="6"/>
      <c r="PJE638" s="6"/>
      <c r="PJF638" s="6"/>
      <c r="PJG638" s="6"/>
      <c r="PJH638" s="6"/>
      <c r="PJI638" s="6"/>
      <c r="PJJ638" s="6"/>
      <c r="PJK638" s="6"/>
      <c r="PJL638" s="6"/>
      <c r="PJM638" s="6"/>
      <c r="PJN638" s="6"/>
      <c r="PJO638" s="6"/>
      <c r="PJP638" s="6"/>
      <c r="PJQ638" s="6"/>
      <c r="PJR638" s="6"/>
      <c r="PJS638" s="6"/>
      <c r="PJT638" s="6"/>
      <c r="PJU638" s="6"/>
      <c r="PJV638" s="6"/>
      <c r="PJW638" s="6"/>
      <c r="PJX638" s="6"/>
      <c r="PJY638" s="6"/>
      <c r="PJZ638" s="6"/>
      <c r="PKA638" s="6"/>
      <c r="PKB638" s="6"/>
      <c r="PKC638" s="6"/>
      <c r="PKD638" s="6"/>
      <c r="PKE638" s="6"/>
      <c r="PKF638" s="6"/>
      <c r="PKG638" s="6"/>
      <c r="PKH638" s="6"/>
      <c r="PKI638" s="6"/>
      <c r="PKJ638" s="6"/>
      <c r="PKK638" s="6"/>
      <c r="PKL638" s="6"/>
      <c r="PKM638" s="6"/>
      <c r="PKN638" s="6"/>
      <c r="PKO638" s="6"/>
      <c r="PKP638" s="6"/>
      <c r="PKQ638" s="6"/>
      <c r="PKR638" s="6"/>
      <c r="PKS638" s="6"/>
      <c r="PKT638" s="6"/>
      <c r="PKU638" s="6"/>
      <c r="PKV638" s="6"/>
      <c r="PKW638" s="6"/>
      <c r="PKX638" s="6"/>
      <c r="PKY638" s="6"/>
      <c r="PKZ638" s="6"/>
      <c r="PLA638" s="6"/>
      <c r="PLB638" s="6"/>
      <c r="PLC638" s="6"/>
      <c r="PLD638" s="6"/>
      <c r="PLE638" s="6"/>
      <c r="PLF638" s="6"/>
      <c r="PLG638" s="6"/>
      <c r="PLH638" s="6"/>
      <c r="PLI638" s="6"/>
      <c r="PLJ638" s="6"/>
      <c r="PLK638" s="6"/>
      <c r="PLL638" s="6"/>
      <c r="PLM638" s="6"/>
      <c r="PLN638" s="6"/>
      <c r="PLO638" s="6"/>
      <c r="PLP638" s="6"/>
      <c r="PLQ638" s="6"/>
      <c r="PLR638" s="6"/>
      <c r="PLS638" s="6"/>
      <c r="PLT638" s="6"/>
      <c r="PLU638" s="6"/>
      <c r="PLV638" s="6"/>
      <c r="PLW638" s="6"/>
      <c r="PLX638" s="6"/>
      <c r="PLY638" s="6"/>
      <c r="PLZ638" s="6"/>
      <c r="PMA638" s="6"/>
      <c r="PMB638" s="6"/>
      <c r="PMC638" s="6"/>
      <c r="PMD638" s="6"/>
      <c r="PME638" s="6"/>
      <c r="PMF638" s="6"/>
      <c r="PMG638" s="6"/>
      <c r="PMH638" s="6"/>
      <c r="PMI638" s="6"/>
      <c r="PMJ638" s="6"/>
      <c r="PMK638" s="6"/>
      <c r="PML638" s="6"/>
      <c r="PMM638" s="6"/>
      <c r="PMN638" s="6"/>
      <c r="PMO638" s="6"/>
      <c r="PMP638" s="6"/>
      <c r="PMQ638" s="6"/>
      <c r="PMR638" s="6"/>
      <c r="PMS638" s="6"/>
      <c r="PMT638" s="6"/>
      <c r="PMU638" s="6"/>
      <c r="PMV638" s="6"/>
      <c r="PMW638" s="6"/>
      <c r="PMX638" s="6"/>
      <c r="PMY638" s="6"/>
      <c r="PMZ638" s="6"/>
      <c r="PNA638" s="6"/>
      <c r="PNB638" s="6"/>
      <c r="PNC638" s="6"/>
      <c r="PND638" s="6"/>
      <c r="PNE638" s="6"/>
      <c r="PNF638" s="6"/>
      <c r="PNG638" s="6"/>
      <c r="PNH638" s="6"/>
      <c r="PNI638" s="6"/>
      <c r="PNJ638" s="6"/>
      <c r="PNK638" s="6"/>
      <c r="PNL638" s="6"/>
      <c r="PNM638" s="6"/>
      <c r="PNN638" s="6"/>
      <c r="PNO638" s="6"/>
      <c r="PNP638" s="6"/>
      <c r="PNQ638" s="6"/>
      <c r="PNR638" s="6"/>
      <c r="PNS638" s="6"/>
      <c r="PNT638" s="6"/>
      <c r="PNU638" s="6"/>
      <c r="PNV638" s="6"/>
      <c r="PNW638" s="6"/>
      <c r="PNX638" s="6"/>
      <c r="PNY638" s="6"/>
      <c r="PNZ638" s="6"/>
      <c r="POA638" s="6"/>
      <c r="POB638" s="6"/>
      <c r="POC638" s="6"/>
      <c r="POD638" s="6"/>
      <c r="POE638" s="6"/>
      <c r="POF638" s="6"/>
      <c r="POG638" s="6"/>
      <c r="POH638" s="6"/>
      <c r="POI638" s="6"/>
      <c r="POJ638" s="6"/>
      <c r="POK638" s="6"/>
      <c r="POL638" s="6"/>
      <c r="POM638" s="6"/>
      <c r="PON638" s="6"/>
      <c r="POO638" s="6"/>
      <c r="POP638" s="6"/>
      <c r="POQ638" s="6"/>
      <c r="POR638" s="6"/>
      <c r="POS638" s="6"/>
      <c r="POT638" s="6"/>
      <c r="POU638" s="6"/>
      <c r="POV638" s="6"/>
      <c r="POW638" s="6"/>
      <c r="POX638" s="6"/>
      <c r="POY638" s="6"/>
      <c r="POZ638" s="6"/>
      <c r="PPA638" s="6"/>
      <c r="PPB638" s="6"/>
      <c r="PPC638" s="6"/>
      <c r="PPD638" s="6"/>
      <c r="PPE638" s="6"/>
      <c r="PPF638" s="6"/>
      <c r="PPG638" s="6"/>
      <c r="PPH638" s="6"/>
      <c r="PPI638" s="6"/>
      <c r="PPJ638" s="6"/>
      <c r="PPK638" s="6"/>
      <c r="PPL638" s="6"/>
      <c r="PPM638" s="6"/>
      <c r="PPN638" s="6"/>
      <c r="PPO638" s="6"/>
      <c r="PPP638" s="6"/>
      <c r="PPQ638" s="6"/>
      <c r="PPR638" s="6"/>
      <c r="PPS638" s="6"/>
      <c r="PPT638" s="6"/>
      <c r="PPU638" s="6"/>
      <c r="PPV638" s="6"/>
      <c r="PPW638" s="6"/>
      <c r="PPX638" s="6"/>
      <c r="PPY638" s="6"/>
      <c r="PPZ638" s="6"/>
      <c r="PQA638" s="6"/>
      <c r="PQB638" s="6"/>
      <c r="PQC638" s="6"/>
      <c r="PQD638" s="6"/>
      <c r="PQE638" s="6"/>
      <c r="PQF638" s="6"/>
      <c r="PQG638" s="6"/>
      <c r="PQH638" s="6"/>
      <c r="PQI638" s="6"/>
      <c r="PQJ638" s="6"/>
      <c r="PQK638" s="6"/>
      <c r="PQL638" s="6"/>
      <c r="PQM638" s="6"/>
      <c r="PQN638" s="6"/>
      <c r="PQO638" s="6"/>
      <c r="PQP638" s="6"/>
      <c r="PQQ638" s="6"/>
      <c r="PQR638" s="6"/>
      <c r="PQS638" s="6"/>
      <c r="PQT638" s="6"/>
      <c r="PQU638" s="6"/>
      <c r="PQV638" s="6"/>
      <c r="PQW638" s="6"/>
      <c r="PQX638" s="6"/>
      <c r="PQY638" s="6"/>
      <c r="PQZ638" s="6"/>
      <c r="PRA638" s="6"/>
      <c r="PRB638" s="6"/>
      <c r="PRC638" s="6"/>
      <c r="PRD638" s="6"/>
      <c r="PRE638" s="6"/>
      <c r="PRF638" s="6"/>
      <c r="PRG638" s="6"/>
      <c r="PRH638" s="6"/>
      <c r="PRI638" s="6"/>
      <c r="PRJ638" s="6"/>
      <c r="PRK638" s="6"/>
      <c r="PRL638" s="6"/>
      <c r="PRM638" s="6"/>
      <c r="PRN638" s="6"/>
      <c r="PRO638" s="6"/>
      <c r="PRP638" s="6"/>
      <c r="PRQ638" s="6"/>
      <c r="PRR638" s="6"/>
      <c r="PRS638" s="6"/>
      <c r="PRT638" s="6"/>
      <c r="PRU638" s="6"/>
      <c r="PRV638" s="6"/>
      <c r="PRW638" s="6"/>
      <c r="PRX638" s="6"/>
      <c r="PRY638" s="6"/>
      <c r="PRZ638" s="6"/>
      <c r="PSA638" s="6"/>
      <c r="PSB638" s="6"/>
      <c r="PSC638" s="6"/>
      <c r="PSD638" s="6"/>
      <c r="PSE638" s="6"/>
      <c r="PSF638" s="6"/>
      <c r="PSG638" s="6"/>
      <c r="PSH638" s="6"/>
      <c r="PSI638" s="6"/>
      <c r="PSJ638" s="6"/>
      <c r="PSK638" s="6"/>
      <c r="PSL638" s="6"/>
      <c r="PSM638" s="6"/>
      <c r="PSN638" s="6"/>
      <c r="PSO638" s="6"/>
      <c r="PSP638" s="6"/>
      <c r="PSQ638" s="6"/>
      <c r="PSR638" s="6"/>
      <c r="PSS638" s="6"/>
      <c r="PST638" s="6"/>
      <c r="PSU638" s="6"/>
      <c r="PSV638" s="6"/>
      <c r="PSW638" s="6"/>
      <c r="PSX638" s="6"/>
      <c r="PSY638" s="6"/>
      <c r="PSZ638" s="6"/>
      <c r="PTA638" s="6"/>
      <c r="PTB638" s="6"/>
      <c r="PTC638" s="6"/>
      <c r="PTD638" s="6"/>
      <c r="PTE638" s="6"/>
      <c r="PTF638" s="6"/>
      <c r="PTG638" s="6"/>
      <c r="PTH638" s="6"/>
      <c r="PTI638" s="6"/>
      <c r="PTJ638" s="6"/>
      <c r="PTK638" s="6"/>
      <c r="PTL638" s="6"/>
      <c r="PTM638" s="6"/>
      <c r="PTN638" s="6"/>
      <c r="PTO638" s="6"/>
      <c r="PTP638" s="6"/>
      <c r="PTQ638" s="6"/>
      <c r="PTR638" s="6"/>
      <c r="PTS638" s="6"/>
      <c r="PTT638" s="6"/>
      <c r="PTU638" s="6"/>
      <c r="PTV638" s="6"/>
      <c r="PTW638" s="6"/>
      <c r="PTX638" s="6"/>
      <c r="PTY638" s="6"/>
      <c r="PTZ638" s="6"/>
      <c r="PUA638" s="6"/>
      <c r="PUB638" s="6"/>
      <c r="PUC638" s="6"/>
      <c r="PUD638" s="6"/>
      <c r="PUE638" s="6"/>
      <c r="PUF638" s="6"/>
      <c r="PUG638" s="6"/>
      <c r="PUH638" s="6"/>
      <c r="PUI638" s="6"/>
      <c r="PUJ638" s="6"/>
      <c r="PUK638" s="6"/>
      <c r="PUL638" s="6"/>
      <c r="PUM638" s="6"/>
      <c r="PUN638" s="6"/>
      <c r="PUO638" s="6"/>
      <c r="PUP638" s="6"/>
      <c r="PUQ638" s="6"/>
      <c r="PUR638" s="6"/>
      <c r="PUS638" s="6"/>
      <c r="PUT638" s="6"/>
      <c r="PUU638" s="6"/>
      <c r="PUV638" s="6"/>
      <c r="PUW638" s="6"/>
      <c r="PUX638" s="6"/>
      <c r="PUY638" s="6"/>
      <c r="PUZ638" s="6"/>
      <c r="PVA638" s="6"/>
      <c r="PVB638" s="6"/>
      <c r="PVC638" s="6"/>
      <c r="PVD638" s="6"/>
      <c r="PVE638" s="6"/>
      <c r="PVF638" s="6"/>
      <c r="PVG638" s="6"/>
      <c r="PVH638" s="6"/>
      <c r="PVI638" s="6"/>
      <c r="PVJ638" s="6"/>
      <c r="PVK638" s="6"/>
      <c r="PVL638" s="6"/>
      <c r="PVM638" s="6"/>
      <c r="PVN638" s="6"/>
      <c r="PVO638" s="6"/>
      <c r="PVP638" s="6"/>
      <c r="PVQ638" s="6"/>
      <c r="PVR638" s="6"/>
      <c r="PVS638" s="6"/>
      <c r="PVT638" s="6"/>
      <c r="PVU638" s="6"/>
      <c r="PVV638" s="6"/>
      <c r="PVW638" s="6"/>
      <c r="PVX638" s="6"/>
      <c r="PVY638" s="6"/>
      <c r="PVZ638" s="6"/>
      <c r="PWA638" s="6"/>
      <c r="PWB638" s="6"/>
      <c r="PWC638" s="6"/>
      <c r="PWD638" s="6"/>
      <c r="PWE638" s="6"/>
      <c r="PWF638" s="6"/>
      <c r="PWG638" s="6"/>
      <c r="PWH638" s="6"/>
      <c r="PWI638" s="6"/>
      <c r="PWJ638" s="6"/>
      <c r="PWK638" s="6"/>
      <c r="PWL638" s="6"/>
      <c r="PWM638" s="6"/>
      <c r="PWN638" s="6"/>
      <c r="PWO638" s="6"/>
      <c r="PWP638" s="6"/>
      <c r="PWQ638" s="6"/>
      <c r="PWR638" s="6"/>
      <c r="PWS638" s="6"/>
      <c r="PWT638" s="6"/>
      <c r="PWU638" s="6"/>
      <c r="PWV638" s="6"/>
      <c r="PWW638" s="6"/>
      <c r="PWX638" s="6"/>
      <c r="PWY638" s="6"/>
      <c r="PWZ638" s="6"/>
      <c r="PXA638" s="6"/>
      <c r="PXB638" s="6"/>
      <c r="PXC638" s="6"/>
      <c r="PXD638" s="6"/>
      <c r="PXE638" s="6"/>
      <c r="PXF638" s="6"/>
      <c r="PXG638" s="6"/>
      <c r="PXH638" s="6"/>
      <c r="PXI638" s="6"/>
      <c r="PXJ638" s="6"/>
      <c r="PXK638" s="6"/>
      <c r="PXL638" s="6"/>
      <c r="PXM638" s="6"/>
      <c r="PXN638" s="6"/>
      <c r="PXO638" s="6"/>
      <c r="PXP638" s="6"/>
      <c r="PXQ638" s="6"/>
      <c r="PXR638" s="6"/>
      <c r="PXS638" s="6"/>
      <c r="PXT638" s="6"/>
      <c r="PXU638" s="6"/>
      <c r="PXV638" s="6"/>
      <c r="PXW638" s="6"/>
      <c r="PXX638" s="6"/>
      <c r="PXY638" s="6"/>
      <c r="PXZ638" s="6"/>
      <c r="PYA638" s="6"/>
      <c r="PYB638" s="6"/>
      <c r="PYC638" s="6"/>
      <c r="PYD638" s="6"/>
      <c r="PYE638" s="6"/>
      <c r="PYF638" s="6"/>
      <c r="PYG638" s="6"/>
      <c r="PYH638" s="6"/>
      <c r="PYI638" s="6"/>
      <c r="PYJ638" s="6"/>
      <c r="PYK638" s="6"/>
      <c r="PYL638" s="6"/>
      <c r="PYM638" s="6"/>
      <c r="PYN638" s="6"/>
      <c r="PYO638" s="6"/>
      <c r="PYP638" s="6"/>
      <c r="PYQ638" s="6"/>
      <c r="PYR638" s="6"/>
      <c r="PYS638" s="6"/>
      <c r="PYT638" s="6"/>
      <c r="PYU638" s="6"/>
      <c r="PYV638" s="6"/>
      <c r="PYW638" s="6"/>
      <c r="PYX638" s="6"/>
      <c r="PYY638" s="6"/>
      <c r="PYZ638" s="6"/>
      <c r="PZA638" s="6"/>
      <c r="PZB638" s="6"/>
      <c r="PZC638" s="6"/>
      <c r="PZD638" s="6"/>
      <c r="PZE638" s="6"/>
      <c r="PZF638" s="6"/>
      <c r="PZG638" s="6"/>
      <c r="PZH638" s="6"/>
      <c r="PZI638" s="6"/>
      <c r="PZJ638" s="6"/>
      <c r="PZK638" s="6"/>
      <c r="PZL638" s="6"/>
      <c r="PZM638" s="6"/>
      <c r="PZN638" s="6"/>
      <c r="PZO638" s="6"/>
      <c r="PZP638" s="6"/>
      <c r="PZQ638" s="6"/>
      <c r="PZR638" s="6"/>
      <c r="PZS638" s="6"/>
      <c r="PZT638" s="6"/>
      <c r="PZU638" s="6"/>
      <c r="PZV638" s="6"/>
      <c r="PZW638" s="6"/>
      <c r="PZX638" s="6"/>
      <c r="PZY638" s="6"/>
      <c r="PZZ638" s="6"/>
      <c r="QAA638" s="6"/>
      <c r="QAB638" s="6"/>
      <c r="QAC638" s="6"/>
      <c r="QAD638" s="6"/>
      <c r="QAE638" s="6"/>
      <c r="QAF638" s="6"/>
      <c r="QAG638" s="6"/>
      <c r="QAH638" s="6"/>
      <c r="QAI638" s="6"/>
      <c r="QAJ638" s="6"/>
      <c r="QAK638" s="6"/>
      <c r="QAL638" s="6"/>
      <c r="QAM638" s="6"/>
      <c r="QAN638" s="6"/>
      <c r="QAO638" s="6"/>
      <c r="QAP638" s="6"/>
      <c r="QAQ638" s="6"/>
      <c r="QAR638" s="6"/>
      <c r="QAS638" s="6"/>
      <c r="QAT638" s="6"/>
      <c r="QAU638" s="6"/>
      <c r="QAV638" s="6"/>
      <c r="QAW638" s="6"/>
      <c r="QAX638" s="6"/>
      <c r="QAY638" s="6"/>
      <c r="QAZ638" s="6"/>
      <c r="QBA638" s="6"/>
      <c r="QBB638" s="6"/>
      <c r="QBC638" s="6"/>
      <c r="QBD638" s="6"/>
      <c r="QBE638" s="6"/>
      <c r="QBF638" s="6"/>
      <c r="QBG638" s="6"/>
      <c r="QBH638" s="6"/>
      <c r="QBI638" s="6"/>
      <c r="QBJ638" s="6"/>
      <c r="QBK638" s="6"/>
      <c r="QBL638" s="6"/>
      <c r="QBM638" s="6"/>
      <c r="QBN638" s="6"/>
      <c r="QBO638" s="6"/>
      <c r="QBP638" s="6"/>
      <c r="QBQ638" s="6"/>
      <c r="QBR638" s="6"/>
      <c r="QBS638" s="6"/>
      <c r="QBT638" s="6"/>
      <c r="QBU638" s="6"/>
      <c r="QBV638" s="6"/>
      <c r="QBW638" s="6"/>
      <c r="QBX638" s="6"/>
      <c r="QBY638" s="6"/>
      <c r="QBZ638" s="6"/>
      <c r="QCA638" s="6"/>
      <c r="QCB638" s="6"/>
      <c r="QCC638" s="6"/>
      <c r="QCD638" s="6"/>
      <c r="QCE638" s="6"/>
      <c r="QCF638" s="6"/>
      <c r="QCG638" s="6"/>
      <c r="QCH638" s="6"/>
      <c r="QCI638" s="6"/>
      <c r="QCJ638" s="6"/>
      <c r="QCK638" s="6"/>
      <c r="QCL638" s="6"/>
      <c r="QCM638" s="6"/>
      <c r="QCN638" s="6"/>
      <c r="QCO638" s="6"/>
      <c r="QCP638" s="6"/>
      <c r="QCQ638" s="6"/>
      <c r="QCR638" s="6"/>
      <c r="QCS638" s="6"/>
      <c r="QCT638" s="6"/>
      <c r="QCU638" s="6"/>
      <c r="QCV638" s="6"/>
      <c r="QCW638" s="6"/>
      <c r="QCX638" s="6"/>
      <c r="QCY638" s="6"/>
      <c r="QCZ638" s="6"/>
      <c r="QDA638" s="6"/>
      <c r="QDB638" s="6"/>
      <c r="QDC638" s="6"/>
      <c r="QDD638" s="6"/>
      <c r="QDE638" s="6"/>
      <c r="QDF638" s="6"/>
      <c r="QDG638" s="6"/>
      <c r="QDH638" s="6"/>
      <c r="QDI638" s="6"/>
      <c r="QDJ638" s="6"/>
      <c r="QDK638" s="6"/>
      <c r="QDL638" s="6"/>
      <c r="QDM638" s="6"/>
      <c r="QDN638" s="6"/>
      <c r="QDO638" s="6"/>
      <c r="QDP638" s="6"/>
      <c r="QDQ638" s="6"/>
      <c r="QDR638" s="6"/>
      <c r="QDS638" s="6"/>
      <c r="QDT638" s="6"/>
      <c r="QDU638" s="6"/>
      <c r="QDV638" s="6"/>
      <c r="QDW638" s="6"/>
      <c r="QDX638" s="6"/>
      <c r="QDY638" s="6"/>
      <c r="QDZ638" s="6"/>
      <c r="QEA638" s="6"/>
      <c r="QEB638" s="6"/>
      <c r="QEC638" s="6"/>
      <c r="QED638" s="6"/>
      <c r="QEE638" s="6"/>
      <c r="QEF638" s="6"/>
      <c r="QEG638" s="6"/>
      <c r="QEH638" s="6"/>
      <c r="QEI638" s="6"/>
      <c r="QEJ638" s="6"/>
      <c r="QEK638" s="6"/>
      <c r="QEL638" s="6"/>
      <c r="QEM638" s="6"/>
      <c r="QEN638" s="6"/>
      <c r="QEO638" s="6"/>
      <c r="QEP638" s="6"/>
      <c r="QEQ638" s="6"/>
      <c r="QER638" s="6"/>
      <c r="QES638" s="6"/>
      <c r="QET638" s="6"/>
      <c r="QEU638" s="6"/>
      <c r="QEV638" s="6"/>
      <c r="QEW638" s="6"/>
      <c r="QEX638" s="6"/>
      <c r="QEY638" s="6"/>
      <c r="QEZ638" s="6"/>
      <c r="QFA638" s="6"/>
      <c r="QFB638" s="6"/>
      <c r="QFC638" s="6"/>
      <c r="QFD638" s="6"/>
      <c r="QFE638" s="6"/>
      <c r="QFF638" s="6"/>
      <c r="QFG638" s="6"/>
      <c r="QFH638" s="6"/>
      <c r="QFI638" s="6"/>
      <c r="QFJ638" s="6"/>
      <c r="QFK638" s="6"/>
      <c r="QFL638" s="6"/>
      <c r="QFM638" s="6"/>
      <c r="QFN638" s="6"/>
      <c r="QFO638" s="6"/>
      <c r="QFP638" s="6"/>
      <c r="QFQ638" s="6"/>
      <c r="QFR638" s="6"/>
      <c r="QFS638" s="6"/>
      <c r="QFT638" s="6"/>
      <c r="QFU638" s="6"/>
      <c r="QFV638" s="6"/>
      <c r="QFW638" s="6"/>
      <c r="QFX638" s="6"/>
      <c r="QFY638" s="6"/>
      <c r="QFZ638" s="6"/>
      <c r="QGA638" s="6"/>
      <c r="QGB638" s="6"/>
      <c r="QGC638" s="6"/>
      <c r="QGD638" s="6"/>
      <c r="QGE638" s="6"/>
      <c r="QGF638" s="6"/>
      <c r="QGG638" s="6"/>
      <c r="QGH638" s="6"/>
      <c r="QGI638" s="6"/>
      <c r="QGJ638" s="6"/>
      <c r="QGK638" s="6"/>
      <c r="QGL638" s="6"/>
      <c r="QGM638" s="6"/>
      <c r="QGN638" s="6"/>
      <c r="QGO638" s="6"/>
      <c r="QGP638" s="6"/>
      <c r="QGQ638" s="6"/>
      <c r="QGR638" s="6"/>
      <c r="QGS638" s="6"/>
      <c r="QGT638" s="6"/>
      <c r="QGU638" s="6"/>
      <c r="QGV638" s="6"/>
      <c r="QGW638" s="6"/>
      <c r="QGX638" s="6"/>
      <c r="QGY638" s="6"/>
      <c r="QGZ638" s="6"/>
      <c r="QHA638" s="6"/>
      <c r="QHB638" s="6"/>
      <c r="QHC638" s="6"/>
      <c r="QHD638" s="6"/>
      <c r="QHE638" s="6"/>
      <c r="QHF638" s="6"/>
      <c r="QHG638" s="6"/>
      <c r="QHH638" s="6"/>
      <c r="QHI638" s="6"/>
      <c r="QHJ638" s="6"/>
      <c r="QHK638" s="6"/>
      <c r="QHL638" s="6"/>
      <c r="QHM638" s="6"/>
      <c r="QHN638" s="6"/>
      <c r="QHO638" s="6"/>
      <c r="QHP638" s="6"/>
      <c r="QHQ638" s="6"/>
      <c r="QHR638" s="6"/>
      <c r="QHS638" s="6"/>
      <c r="QHT638" s="6"/>
      <c r="QHU638" s="6"/>
      <c r="QHV638" s="6"/>
      <c r="QHW638" s="6"/>
      <c r="QHX638" s="6"/>
      <c r="QHY638" s="6"/>
      <c r="QHZ638" s="6"/>
      <c r="QIA638" s="6"/>
      <c r="QIB638" s="6"/>
      <c r="QIC638" s="6"/>
      <c r="QID638" s="6"/>
      <c r="QIE638" s="6"/>
      <c r="QIF638" s="6"/>
      <c r="QIG638" s="6"/>
      <c r="QIH638" s="6"/>
      <c r="QII638" s="6"/>
      <c r="QIJ638" s="6"/>
      <c r="QIK638" s="6"/>
      <c r="QIL638" s="6"/>
      <c r="QIM638" s="6"/>
      <c r="QIN638" s="6"/>
      <c r="QIO638" s="6"/>
      <c r="QIP638" s="6"/>
      <c r="QIQ638" s="6"/>
      <c r="QIR638" s="6"/>
      <c r="QIS638" s="6"/>
      <c r="QIT638" s="6"/>
      <c r="QIU638" s="6"/>
      <c r="QIV638" s="6"/>
      <c r="QIW638" s="6"/>
      <c r="QIX638" s="6"/>
      <c r="QIY638" s="6"/>
      <c r="QIZ638" s="6"/>
      <c r="QJA638" s="6"/>
      <c r="QJB638" s="6"/>
      <c r="QJC638" s="6"/>
      <c r="QJD638" s="6"/>
      <c r="QJE638" s="6"/>
      <c r="QJF638" s="6"/>
      <c r="QJG638" s="6"/>
      <c r="QJH638" s="6"/>
      <c r="QJI638" s="6"/>
      <c r="QJJ638" s="6"/>
      <c r="QJK638" s="6"/>
      <c r="QJL638" s="6"/>
      <c r="QJM638" s="6"/>
      <c r="QJN638" s="6"/>
      <c r="QJO638" s="6"/>
      <c r="QJP638" s="6"/>
      <c r="QJQ638" s="6"/>
      <c r="QJR638" s="6"/>
      <c r="QJS638" s="6"/>
      <c r="QJT638" s="6"/>
      <c r="QJU638" s="6"/>
      <c r="QJV638" s="6"/>
      <c r="QJW638" s="6"/>
      <c r="QJX638" s="6"/>
      <c r="QJY638" s="6"/>
      <c r="QJZ638" s="6"/>
      <c r="QKA638" s="6"/>
      <c r="QKB638" s="6"/>
      <c r="QKC638" s="6"/>
      <c r="QKD638" s="6"/>
      <c r="QKE638" s="6"/>
      <c r="QKF638" s="6"/>
      <c r="QKG638" s="6"/>
      <c r="QKH638" s="6"/>
      <c r="QKI638" s="6"/>
      <c r="QKJ638" s="6"/>
      <c r="QKK638" s="6"/>
      <c r="QKL638" s="6"/>
      <c r="QKM638" s="6"/>
      <c r="QKN638" s="6"/>
      <c r="QKO638" s="6"/>
      <c r="QKP638" s="6"/>
      <c r="QKQ638" s="6"/>
      <c r="QKR638" s="6"/>
      <c r="QKS638" s="6"/>
      <c r="QKT638" s="6"/>
      <c r="QKU638" s="6"/>
      <c r="QKV638" s="6"/>
      <c r="QKW638" s="6"/>
      <c r="QKX638" s="6"/>
      <c r="QKY638" s="6"/>
      <c r="QKZ638" s="6"/>
      <c r="QLA638" s="6"/>
      <c r="QLB638" s="6"/>
      <c r="QLC638" s="6"/>
      <c r="QLD638" s="6"/>
      <c r="QLE638" s="6"/>
      <c r="QLF638" s="6"/>
      <c r="QLG638" s="6"/>
      <c r="QLH638" s="6"/>
      <c r="QLI638" s="6"/>
      <c r="QLJ638" s="6"/>
      <c r="QLK638" s="6"/>
      <c r="QLL638" s="6"/>
      <c r="QLM638" s="6"/>
      <c r="QLN638" s="6"/>
      <c r="QLO638" s="6"/>
      <c r="QLP638" s="6"/>
      <c r="QLQ638" s="6"/>
      <c r="QLR638" s="6"/>
      <c r="QLS638" s="6"/>
      <c r="QLT638" s="6"/>
      <c r="QLU638" s="6"/>
      <c r="QLV638" s="6"/>
      <c r="QLW638" s="6"/>
      <c r="QLX638" s="6"/>
      <c r="QLY638" s="6"/>
      <c r="QLZ638" s="6"/>
      <c r="QMA638" s="6"/>
      <c r="QMB638" s="6"/>
      <c r="QMC638" s="6"/>
      <c r="QMD638" s="6"/>
      <c r="QME638" s="6"/>
      <c r="QMF638" s="6"/>
      <c r="QMG638" s="6"/>
      <c r="QMH638" s="6"/>
      <c r="QMI638" s="6"/>
      <c r="QMJ638" s="6"/>
      <c r="QMK638" s="6"/>
      <c r="QML638" s="6"/>
      <c r="QMM638" s="6"/>
      <c r="QMN638" s="6"/>
      <c r="QMO638" s="6"/>
      <c r="QMP638" s="6"/>
      <c r="QMQ638" s="6"/>
      <c r="QMR638" s="6"/>
      <c r="QMS638" s="6"/>
      <c r="QMT638" s="6"/>
      <c r="QMU638" s="6"/>
      <c r="QMV638" s="6"/>
      <c r="QMW638" s="6"/>
      <c r="QMX638" s="6"/>
      <c r="QMY638" s="6"/>
      <c r="QMZ638" s="6"/>
      <c r="QNA638" s="6"/>
      <c r="QNB638" s="6"/>
      <c r="QNC638" s="6"/>
      <c r="QND638" s="6"/>
      <c r="QNE638" s="6"/>
      <c r="QNF638" s="6"/>
      <c r="QNG638" s="6"/>
      <c r="QNH638" s="6"/>
      <c r="QNI638" s="6"/>
      <c r="QNJ638" s="6"/>
      <c r="QNK638" s="6"/>
      <c r="QNL638" s="6"/>
      <c r="QNM638" s="6"/>
      <c r="QNN638" s="6"/>
      <c r="QNO638" s="6"/>
      <c r="QNP638" s="6"/>
      <c r="QNQ638" s="6"/>
      <c r="QNR638" s="6"/>
      <c r="QNS638" s="6"/>
      <c r="QNT638" s="6"/>
      <c r="QNU638" s="6"/>
      <c r="QNV638" s="6"/>
      <c r="QNW638" s="6"/>
      <c r="QNX638" s="6"/>
      <c r="QNY638" s="6"/>
      <c r="QNZ638" s="6"/>
      <c r="QOA638" s="6"/>
      <c r="QOB638" s="6"/>
      <c r="QOC638" s="6"/>
      <c r="QOD638" s="6"/>
      <c r="QOE638" s="6"/>
      <c r="QOF638" s="6"/>
      <c r="QOG638" s="6"/>
      <c r="QOH638" s="6"/>
      <c r="QOI638" s="6"/>
      <c r="QOJ638" s="6"/>
      <c r="QOK638" s="6"/>
      <c r="QOL638" s="6"/>
      <c r="QOM638" s="6"/>
      <c r="QON638" s="6"/>
      <c r="QOO638" s="6"/>
      <c r="QOP638" s="6"/>
      <c r="QOQ638" s="6"/>
      <c r="QOR638" s="6"/>
      <c r="QOS638" s="6"/>
      <c r="QOT638" s="6"/>
      <c r="QOU638" s="6"/>
      <c r="QOV638" s="6"/>
      <c r="QOW638" s="6"/>
      <c r="QOX638" s="6"/>
      <c r="QOY638" s="6"/>
      <c r="QOZ638" s="6"/>
      <c r="QPA638" s="6"/>
      <c r="QPB638" s="6"/>
      <c r="QPC638" s="6"/>
      <c r="QPD638" s="6"/>
      <c r="QPE638" s="6"/>
      <c r="QPF638" s="6"/>
      <c r="QPG638" s="6"/>
      <c r="QPH638" s="6"/>
      <c r="QPI638" s="6"/>
      <c r="QPJ638" s="6"/>
      <c r="QPK638" s="6"/>
      <c r="QPL638" s="6"/>
      <c r="QPM638" s="6"/>
      <c r="QPN638" s="6"/>
      <c r="QPO638" s="6"/>
      <c r="QPP638" s="6"/>
      <c r="QPQ638" s="6"/>
      <c r="QPR638" s="6"/>
      <c r="QPS638" s="6"/>
      <c r="QPT638" s="6"/>
      <c r="QPU638" s="6"/>
      <c r="QPV638" s="6"/>
      <c r="QPW638" s="6"/>
      <c r="QPX638" s="6"/>
      <c r="QPY638" s="6"/>
      <c r="QPZ638" s="6"/>
      <c r="QQA638" s="6"/>
      <c r="QQB638" s="6"/>
      <c r="QQC638" s="6"/>
      <c r="QQD638" s="6"/>
      <c r="QQE638" s="6"/>
      <c r="QQF638" s="6"/>
      <c r="QQG638" s="6"/>
      <c r="QQH638" s="6"/>
      <c r="QQI638" s="6"/>
      <c r="QQJ638" s="6"/>
      <c r="QQK638" s="6"/>
      <c r="QQL638" s="6"/>
      <c r="QQM638" s="6"/>
      <c r="QQN638" s="6"/>
      <c r="QQO638" s="6"/>
      <c r="QQP638" s="6"/>
      <c r="QQQ638" s="6"/>
      <c r="QQR638" s="6"/>
      <c r="QQS638" s="6"/>
      <c r="QQT638" s="6"/>
      <c r="QQU638" s="6"/>
      <c r="QQV638" s="6"/>
      <c r="QQW638" s="6"/>
      <c r="QQX638" s="6"/>
      <c r="QQY638" s="6"/>
      <c r="QQZ638" s="6"/>
      <c r="QRA638" s="6"/>
      <c r="QRB638" s="6"/>
      <c r="QRC638" s="6"/>
      <c r="QRD638" s="6"/>
      <c r="QRE638" s="6"/>
      <c r="QRF638" s="6"/>
      <c r="QRG638" s="6"/>
      <c r="QRH638" s="6"/>
      <c r="QRI638" s="6"/>
      <c r="QRJ638" s="6"/>
      <c r="QRK638" s="6"/>
      <c r="QRL638" s="6"/>
      <c r="QRM638" s="6"/>
      <c r="QRN638" s="6"/>
      <c r="QRO638" s="6"/>
      <c r="QRP638" s="6"/>
      <c r="QRQ638" s="6"/>
      <c r="QRR638" s="6"/>
      <c r="QRS638" s="6"/>
      <c r="QRT638" s="6"/>
      <c r="QRU638" s="6"/>
      <c r="QRV638" s="6"/>
      <c r="QRW638" s="6"/>
      <c r="QRX638" s="6"/>
      <c r="QRY638" s="6"/>
      <c r="QRZ638" s="6"/>
      <c r="QSA638" s="6"/>
      <c r="QSB638" s="6"/>
      <c r="QSC638" s="6"/>
      <c r="QSD638" s="6"/>
      <c r="QSE638" s="6"/>
      <c r="QSF638" s="6"/>
      <c r="QSG638" s="6"/>
      <c r="QSH638" s="6"/>
      <c r="QSI638" s="6"/>
      <c r="QSJ638" s="6"/>
      <c r="QSK638" s="6"/>
      <c r="QSL638" s="6"/>
      <c r="QSM638" s="6"/>
      <c r="QSN638" s="6"/>
      <c r="QSO638" s="6"/>
      <c r="QSP638" s="6"/>
      <c r="QSQ638" s="6"/>
      <c r="QSR638" s="6"/>
      <c r="QSS638" s="6"/>
      <c r="QST638" s="6"/>
      <c r="QSU638" s="6"/>
      <c r="QSV638" s="6"/>
      <c r="QSW638" s="6"/>
      <c r="QSX638" s="6"/>
      <c r="QSY638" s="6"/>
      <c r="QSZ638" s="6"/>
      <c r="QTA638" s="6"/>
      <c r="QTB638" s="6"/>
      <c r="QTC638" s="6"/>
      <c r="QTD638" s="6"/>
      <c r="QTE638" s="6"/>
      <c r="QTF638" s="6"/>
      <c r="QTG638" s="6"/>
      <c r="QTH638" s="6"/>
      <c r="QTI638" s="6"/>
      <c r="QTJ638" s="6"/>
      <c r="QTK638" s="6"/>
      <c r="QTL638" s="6"/>
      <c r="QTM638" s="6"/>
      <c r="QTN638" s="6"/>
      <c r="QTO638" s="6"/>
      <c r="QTP638" s="6"/>
      <c r="QTQ638" s="6"/>
      <c r="QTR638" s="6"/>
      <c r="QTS638" s="6"/>
      <c r="QTT638" s="6"/>
      <c r="QTU638" s="6"/>
      <c r="QTV638" s="6"/>
      <c r="QTW638" s="6"/>
      <c r="QTX638" s="6"/>
      <c r="QTY638" s="6"/>
      <c r="QTZ638" s="6"/>
      <c r="QUA638" s="6"/>
      <c r="QUB638" s="6"/>
      <c r="QUC638" s="6"/>
      <c r="QUD638" s="6"/>
      <c r="QUE638" s="6"/>
      <c r="QUF638" s="6"/>
      <c r="QUG638" s="6"/>
      <c r="QUH638" s="6"/>
      <c r="QUI638" s="6"/>
      <c r="QUJ638" s="6"/>
      <c r="QUK638" s="6"/>
      <c r="QUL638" s="6"/>
      <c r="QUM638" s="6"/>
      <c r="QUN638" s="6"/>
      <c r="QUO638" s="6"/>
      <c r="QUP638" s="6"/>
      <c r="QUQ638" s="6"/>
      <c r="QUR638" s="6"/>
      <c r="QUS638" s="6"/>
      <c r="QUT638" s="6"/>
      <c r="QUU638" s="6"/>
      <c r="QUV638" s="6"/>
      <c r="QUW638" s="6"/>
      <c r="QUX638" s="6"/>
      <c r="QUY638" s="6"/>
      <c r="QUZ638" s="6"/>
      <c r="QVA638" s="6"/>
      <c r="QVB638" s="6"/>
      <c r="QVC638" s="6"/>
      <c r="QVD638" s="6"/>
      <c r="QVE638" s="6"/>
      <c r="QVF638" s="6"/>
      <c r="QVG638" s="6"/>
      <c r="QVH638" s="6"/>
      <c r="QVI638" s="6"/>
      <c r="QVJ638" s="6"/>
      <c r="QVK638" s="6"/>
      <c r="QVL638" s="6"/>
      <c r="QVM638" s="6"/>
      <c r="QVN638" s="6"/>
      <c r="QVO638" s="6"/>
      <c r="QVP638" s="6"/>
      <c r="QVQ638" s="6"/>
      <c r="QVR638" s="6"/>
      <c r="QVS638" s="6"/>
      <c r="QVT638" s="6"/>
      <c r="QVU638" s="6"/>
      <c r="QVV638" s="6"/>
      <c r="QVW638" s="6"/>
      <c r="QVX638" s="6"/>
      <c r="QVY638" s="6"/>
      <c r="QVZ638" s="6"/>
      <c r="QWA638" s="6"/>
      <c r="QWB638" s="6"/>
      <c r="QWC638" s="6"/>
      <c r="QWD638" s="6"/>
      <c r="QWE638" s="6"/>
      <c r="QWF638" s="6"/>
      <c r="QWG638" s="6"/>
      <c r="QWH638" s="6"/>
      <c r="QWI638" s="6"/>
      <c r="QWJ638" s="6"/>
      <c r="QWK638" s="6"/>
      <c r="QWL638" s="6"/>
      <c r="QWM638" s="6"/>
      <c r="QWN638" s="6"/>
      <c r="QWO638" s="6"/>
      <c r="QWP638" s="6"/>
      <c r="QWQ638" s="6"/>
      <c r="QWR638" s="6"/>
      <c r="QWS638" s="6"/>
      <c r="QWT638" s="6"/>
      <c r="QWU638" s="6"/>
      <c r="QWV638" s="6"/>
      <c r="QWW638" s="6"/>
      <c r="QWX638" s="6"/>
      <c r="QWY638" s="6"/>
      <c r="QWZ638" s="6"/>
      <c r="QXA638" s="6"/>
      <c r="QXB638" s="6"/>
      <c r="QXC638" s="6"/>
      <c r="QXD638" s="6"/>
      <c r="QXE638" s="6"/>
      <c r="QXF638" s="6"/>
      <c r="QXG638" s="6"/>
      <c r="QXH638" s="6"/>
      <c r="QXI638" s="6"/>
      <c r="QXJ638" s="6"/>
      <c r="QXK638" s="6"/>
      <c r="QXL638" s="6"/>
      <c r="QXM638" s="6"/>
      <c r="QXN638" s="6"/>
      <c r="QXO638" s="6"/>
      <c r="QXP638" s="6"/>
      <c r="QXQ638" s="6"/>
      <c r="QXR638" s="6"/>
      <c r="QXS638" s="6"/>
      <c r="QXT638" s="6"/>
      <c r="QXU638" s="6"/>
      <c r="QXV638" s="6"/>
      <c r="QXW638" s="6"/>
      <c r="QXX638" s="6"/>
      <c r="QXY638" s="6"/>
      <c r="QXZ638" s="6"/>
      <c r="QYA638" s="6"/>
      <c r="QYB638" s="6"/>
      <c r="QYC638" s="6"/>
      <c r="QYD638" s="6"/>
      <c r="QYE638" s="6"/>
      <c r="QYF638" s="6"/>
      <c r="QYG638" s="6"/>
      <c r="QYH638" s="6"/>
      <c r="QYI638" s="6"/>
      <c r="QYJ638" s="6"/>
      <c r="QYK638" s="6"/>
      <c r="QYL638" s="6"/>
      <c r="QYM638" s="6"/>
      <c r="QYN638" s="6"/>
      <c r="QYO638" s="6"/>
      <c r="QYP638" s="6"/>
      <c r="QYQ638" s="6"/>
      <c r="QYR638" s="6"/>
      <c r="QYS638" s="6"/>
      <c r="QYT638" s="6"/>
      <c r="QYU638" s="6"/>
      <c r="QYV638" s="6"/>
      <c r="QYW638" s="6"/>
      <c r="QYX638" s="6"/>
      <c r="QYY638" s="6"/>
      <c r="QYZ638" s="6"/>
      <c r="QZA638" s="6"/>
      <c r="QZB638" s="6"/>
      <c r="QZC638" s="6"/>
      <c r="QZD638" s="6"/>
      <c r="QZE638" s="6"/>
      <c r="QZF638" s="6"/>
      <c r="QZG638" s="6"/>
      <c r="QZH638" s="6"/>
      <c r="QZI638" s="6"/>
      <c r="QZJ638" s="6"/>
      <c r="QZK638" s="6"/>
      <c r="QZL638" s="6"/>
      <c r="QZM638" s="6"/>
      <c r="QZN638" s="6"/>
      <c r="QZO638" s="6"/>
      <c r="QZP638" s="6"/>
      <c r="QZQ638" s="6"/>
      <c r="QZR638" s="6"/>
      <c r="QZS638" s="6"/>
      <c r="QZT638" s="6"/>
      <c r="QZU638" s="6"/>
      <c r="QZV638" s="6"/>
      <c r="QZW638" s="6"/>
      <c r="QZX638" s="6"/>
      <c r="QZY638" s="6"/>
      <c r="QZZ638" s="6"/>
      <c r="RAA638" s="6"/>
      <c r="RAB638" s="6"/>
      <c r="RAC638" s="6"/>
      <c r="RAD638" s="6"/>
      <c r="RAE638" s="6"/>
      <c r="RAF638" s="6"/>
      <c r="RAG638" s="6"/>
      <c r="RAH638" s="6"/>
      <c r="RAI638" s="6"/>
      <c r="RAJ638" s="6"/>
      <c r="RAK638" s="6"/>
      <c r="RAL638" s="6"/>
      <c r="RAM638" s="6"/>
      <c r="RAN638" s="6"/>
      <c r="RAO638" s="6"/>
      <c r="RAP638" s="6"/>
      <c r="RAQ638" s="6"/>
      <c r="RAR638" s="6"/>
      <c r="RAS638" s="6"/>
      <c r="RAT638" s="6"/>
      <c r="RAU638" s="6"/>
      <c r="RAV638" s="6"/>
      <c r="RAW638" s="6"/>
      <c r="RAX638" s="6"/>
      <c r="RAY638" s="6"/>
      <c r="RAZ638" s="6"/>
      <c r="RBA638" s="6"/>
      <c r="RBB638" s="6"/>
      <c r="RBC638" s="6"/>
      <c r="RBD638" s="6"/>
      <c r="RBE638" s="6"/>
      <c r="RBF638" s="6"/>
      <c r="RBG638" s="6"/>
      <c r="RBH638" s="6"/>
      <c r="RBI638" s="6"/>
      <c r="RBJ638" s="6"/>
      <c r="RBK638" s="6"/>
      <c r="RBL638" s="6"/>
      <c r="RBM638" s="6"/>
      <c r="RBN638" s="6"/>
      <c r="RBO638" s="6"/>
      <c r="RBP638" s="6"/>
      <c r="RBQ638" s="6"/>
      <c r="RBR638" s="6"/>
      <c r="RBS638" s="6"/>
      <c r="RBT638" s="6"/>
      <c r="RBU638" s="6"/>
      <c r="RBV638" s="6"/>
      <c r="RBW638" s="6"/>
      <c r="RBX638" s="6"/>
      <c r="RBY638" s="6"/>
      <c r="RBZ638" s="6"/>
      <c r="RCA638" s="6"/>
      <c r="RCB638" s="6"/>
      <c r="RCC638" s="6"/>
      <c r="RCD638" s="6"/>
      <c r="RCE638" s="6"/>
      <c r="RCF638" s="6"/>
      <c r="RCG638" s="6"/>
      <c r="RCH638" s="6"/>
      <c r="RCI638" s="6"/>
      <c r="RCJ638" s="6"/>
      <c r="RCK638" s="6"/>
      <c r="RCL638" s="6"/>
      <c r="RCM638" s="6"/>
      <c r="RCN638" s="6"/>
      <c r="RCO638" s="6"/>
      <c r="RCP638" s="6"/>
      <c r="RCQ638" s="6"/>
      <c r="RCR638" s="6"/>
      <c r="RCS638" s="6"/>
      <c r="RCT638" s="6"/>
      <c r="RCU638" s="6"/>
      <c r="RCV638" s="6"/>
      <c r="RCW638" s="6"/>
      <c r="RCX638" s="6"/>
      <c r="RCY638" s="6"/>
      <c r="RCZ638" s="6"/>
      <c r="RDA638" s="6"/>
      <c r="RDB638" s="6"/>
      <c r="RDC638" s="6"/>
      <c r="RDD638" s="6"/>
      <c r="RDE638" s="6"/>
      <c r="RDF638" s="6"/>
      <c r="RDG638" s="6"/>
      <c r="RDH638" s="6"/>
      <c r="RDI638" s="6"/>
      <c r="RDJ638" s="6"/>
      <c r="RDK638" s="6"/>
      <c r="RDL638" s="6"/>
      <c r="RDM638" s="6"/>
      <c r="RDN638" s="6"/>
      <c r="RDO638" s="6"/>
      <c r="RDP638" s="6"/>
      <c r="RDQ638" s="6"/>
      <c r="RDR638" s="6"/>
      <c r="RDS638" s="6"/>
      <c r="RDT638" s="6"/>
      <c r="RDU638" s="6"/>
      <c r="RDV638" s="6"/>
      <c r="RDW638" s="6"/>
      <c r="RDX638" s="6"/>
      <c r="RDY638" s="6"/>
      <c r="RDZ638" s="6"/>
      <c r="REA638" s="6"/>
      <c r="REB638" s="6"/>
      <c r="REC638" s="6"/>
      <c r="RED638" s="6"/>
      <c r="REE638" s="6"/>
      <c r="REF638" s="6"/>
      <c r="REG638" s="6"/>
      <c r="REH638" s="6"/>
      <c r="REI638" s="6"/>
      <c r="REJ638" s="6"/>
      <c r="REK638" s="6"/>
      <c r="REL638" s="6"/>
      <c r="REM638" s="6"/>
      <c r="REN638" s="6"/>
      <c r="REO638" s="6"/>
      <c r="REP638" s="6"/>
      <c r="REQ638" s="6"/>
      <c r="RER638" s="6"/>
      <c r="RES638" s="6"/>
      <c r="RET638" s="6"/>
      <c r="REU638" s="6"/>
      <c r="REV638" s="6"/>
      <c r="REW638" s="6"/>
      <c r="REX638" s="6"/>
      <c r="REY638" s="6"/>
      <c r="REZ638" s="6"/>
      <c r="RFA638" s="6"/>
      <c r="RFB638" s="6"/>
      <c r="RFC638" s="6"/>
      <c r="RFD638" s="6"/>
      <c r="RFE638" s="6"/>
      <c r="RFF638" s="6"/>
      <c r="RFG638" s="6"/>
      <c r="RFH638" s="6"/>
      <c r="RFI638" s="6"/>
      <c r="RFJ638" s="6"/>
      <c r="RFK638" s="6"/>
      <c r="RFL638" s="6"/>
      <c r="RFM638" s="6"/>
      <c r="RFN638" s="6"/>
      <c r="RFO638" s="6"/>
      <c r="RFP638" s="6"/>
      <c r="RFQ638" s="6"/>
      <c r="RFR638" s="6"/>
      <c r="RFS638" s="6"/>
      <c r="RFT638" s="6"/>
      <c r="RFU638" s="6"/>
      <c r="RFV638" s="6"/>
      <c r="RFW638" s="6"/>
      <c r="RFX638" s="6"/>
      <c r="RFY638" s="6"/>
      <c r="RFZ638" s="6"/>
      <c r="RGA638" s="6"/>
      <c r="RGB638" s="6"/>
      <c r="RGC638" s="6"/>
      <c r="RGD638" s="6"/>
      <c r="RGE638" s="6"/>
      <c r="RGF638" s="6"/>
      <c r="RGG638" s="6"/>
      <c r="RGH638" s="6"/>
      <c r="RGI638" s="6"/>
      <c r="RGJ638" s="6"/>
      <c r="RGK638" s="6"/>
      <c r="RGL638" s="6"/>
      <c r="RGM638" s="6"/>
      <c r="RGN638" s="6"/>
      <c r="RGO638" s="6"/>
      <c r="RGP638" s="6"/>
      <c r="RGQ638" s="6"/>
      <c r="RGR638" s="6"/>
      <c r="RGS638" s="6"/>
      <c r="RGT638" s="6"/>
      <c r="RGU638" s="6"/>
      <c r="RGV638" s="6"/>
      <c r="RGW638" s="6"/>
      <c r="RGX638" s="6"/>
      <c r="RGY638" s="6"/>
      <c r="RGZ638" s="6"/>
      <c r="RHA638" s="6"/>
      <c r="RHB638" s="6"/>
      <c r="RHC638" s="6"/>
      <c r="RHD638" s="6"/>
      <c r="RHE638" s="6"/>
      <c r="RHF638" s="6"/>
      <c r="RHG638" s="6"/>
      <c r="RHH638" s="6"/>
      <c r="RHI638" s="6"/>
      <c r="RHJ638" s="6"/>
      <c r="RHK638" s="6"/>
      <c r="RHL638" s="6"/>
      <c r="RHM638" s="6"/>
      <c r="RHN638" s="6"/>
      <c r="RHO638" s="6"/>
      <c r="RHP638" s="6"/>
      <c r="RHQ638" s="6"/>
      <c r="RHR638" s="6"/>
      <c r="RHS638" s="6"/>
      <c r="RHT638" s="6"/>
      <c r="RHU638" s="6"/>
      <c r="RHV638" s="6"/>
      <c r="RHW638" s="6"/>
      <c r="RHX638" s="6"/>
      <c r="RHY638" s="6"/>
      <c r="RHZ638" s="6"/>
      <c r="RIA638" s="6"/>
      <c r="RIB638" s="6"/>
      <c r="RIC638" s="6"/>
      <c r="RID638" s="6"/>
      <c r="RIE638" s="6"/>
      <c r="RIF638" s="6"/>
      <c r="RIG638" s="6"/>
      <c r="RIH638" s="6"/>
      <c r="RII638" s="6"/>
      <c r="RIJ638" s="6"/>
      <c r="RIK638" s="6"/>
      <c r="RIL638" s="6"/>
      <c r="RIM638" s="6"/>
      <c r="RIN638" s="6"/>
      <c r="RIO638" s="6"/>
      <c r="RIP638" s="6"/>
      <c r="RIQ638" s="6"/>
      <c r="RIR638" s="6"/>
      <c r="RIS638" s="6"/>
      <c r="RIT638" s="6"/>
      <c r="RIU638" s="6"/>
      <c r="RIV638" s="6"/>
      <c r="RIW638" s="6"/>
      <c r="RIX638" s="6"/>
      <c r="RIY638" s="6"/>
      <c r="RIZ638" s="6"/>
      <c r="RJA638" s="6"/>
      <c r="RJB638" s="6"/>
      <c r="RJC638" s="6"/>
      <c r="RJD638" s="6"/>
      <c r="RJE638" s="6"/>
      <c r="RJF638" s="6"/>
      <c r="RJG638" s="6"/>
      <c r="RJH638" s="6"/>
      <c r="RJI638" s="6"/>
      <c r="RJJ638" s="6"/>
      <c r="RJK638" s="6"/>
      <c r="RJL638" s="6"/>
      <c r="RJM638" s="6"/>
      <c r="RJN638" s="6"/>
      <c r="RJO638" s="6"/>
      <c r="RJP638" s="6"/>
      <c r="RJQ638" s="6"/>
      <c r="RJR638" s="6"/>
      <c r="RJS638" s="6"/>
      <c r="RJT638" s="6"/>
      <c r="RJU638" s="6"/>
      <c r="RJV638" s="6"/>
      <c r="RJW638" s="6"/>
      <c r="RJX638" s="6"/>
      <c r="RJY638" s="6"/>
      <c r="RJZ638" s="6"/>
      <c r="RKA638" s="6"/>
      <c r="RKB638" s="6"/>
      <c r="RKC638" s="6"/>
      <c r="RKD638" s="6"/>
      <c r="RKE638" s="6"/>
      <c r="RKF638" s="6"/>
      <c r="RKG638" s="6"/>
      <c r="RKH638" s="6"/>
      <c r="RKI638" s="6"/>
      <c r="RKJ638" s="6"/>
      <c r="RKK638" s="6"/>
      <c r="RKL638" s="6"/>
      <c r="RKM638" s="6"/>
      <c r="RKN638" s="6"/>
      <c r="RKO638" s="6"/>
      <c r="RKP638" s="6"/>
      <c r="RKQ638" s="6"/>
      <c r="RKR638" s="6"/>
      <c r="RKS638" s="6"/>
      <c r="RKT638" s="6"/>
      <c r="RKU638" s="6"/>
      <c r="RKV638" s="6"/>
      <c r="RKW638" s="6"/>
      <c r="RKX638" s="6"/>
      <c r="RKY638" s="6"/>
      <c r="RKZ638" s="6"/>
      <c r="RLA638" s="6"/>
      <c r="RLB638" s="6"/>
      <c r="RLC638" s="6"/>
      <c r="RLD638" s="6"/>
      <c r="RLE638" s="6"/>
      <c r="RLF638" s="6"/>
      <c r="RLG638" s="6"/>
      <c r="RLH638" s="6"/>
      <c r="RLI638" s="6"/>
      <c r="RLJ638" s="6"/>
      <c r="RLK638" s="6"/>
      <c r="RLL638" s="6"/>
      <c r="RLM638" s="6"/>
      <c r="RLN638" s="6"/>
      <c r="RLO638" s="6"/>
      <c r="RLP638" s="6"/>
      <c r="RLQ638" s="6"/>
      <c r="RLR638" s="6"/>
      <c r="RLS638" s="6"/>
      <c r="RLT638" s="6"/>
      <c r="RLU638" s="6"/>
      <c r="RLV638" s="6"/>
      <c r="RLW638" s="6"/>
      <c r="RLX638" s="6"/>
      <c r="RLY638" s="6"/>
      <c r="RLZ638" s="6"/>
      <c r="RMA638" s="6"/>
      <c r="RMB638" s="6"/>
      <c r="RMC638" s="6"/>
      <c r="RMD638" s="6"/>
      <c r="RME638" s="6"/>
      <c r="RMF638" s="6"/>
      <c r="RMG638" s="6"/>
      <c r="RMH638" s="6"/>
      <c r="RMI638" s="6"/>
      <c r="RMJ638" s="6"/>
      <c r="RMK638" s="6"/>
      <c r="RML638" s="6"/>
      <c r="RMM638" s="6"/>
      <c r="RMN638" s="6"/>
      <c r="RMO638" s="6"/>
      <c r="RMP638" s="6"/>
      <c r="RMQ638" s="6"/>
      <c r="RMR638" s="6"/>
      <c r="RMS638" s="6"/>
      <c r="RMT638" s="6"/>
      <c r="RMU638" s="6"/>
      <c r="RMV638" s="6"/>
      <c r="RMW638" s="6"/>
      <c r="RMX638" s="6"/>
      <c r="RMY638" s="6"/>
      <c r="RMZ638" s="6"/>
      <c r="RNA638" s="6"/>
      <c r="RNB638" s="6"/>
      <c r="RNC638" s="6"/>
      <c r="RND638" s="6"/>
      <c r="RNE638" s="6"/>
      <c r="RNF638" s="6"/>
      <c r="RNG638" s="6"/>
      <c r="RNH638" s="6"/>
      <c r="RNI638" s="6"/>
      <c r="RNJ638" s="6"/>
      <c r="RNK638" s="6"/>
      <c r="RNL638" s="6"/>
      <c r="RNM638" s="6"/>
      <c r="RNN638" s="6"/>
      <c r="RNO638" s="6"/>
      <c r="RNP638" s="6"/>
      <c r="RNQ638" s="6"/>
      <c r="RNR638" s="6"/>
      <c r="RNS638" s="6"/>
      <c r="RNT638" s="6"/>
      <c r="RNU638" s="6"/>
      <c r="RNV638" s="6"/>
      <c r="RNW638" s="6"/>
      <c r="RNX638" s="6"/>
      <c r="RNY638" s="6"/>
      <c r="RNZ638" s="6"/>
      <c r="ROA638" s="6"/>
      <c r="ROB638" s="6"/>
      <c r="ROC638" s="6"/>
      <c r="ROD638" s="6"/>
      <c r="ROE638" s="6"/>
      <c r="ROF638" s="6"/>
      <c r="ROG638" s="6"/>
      <c r="ROH638" s="6"/>
      <c r="ROI638" s="6"/>
      <c r="ROJ638" s="6"/>
      <c r="ROK638" s="6"/>
      <c r="ROL638" s="6"/>
      <c r="ROM638" s="6"/>
      <c r="RON638" s="6"/>
      <c r="ROO638" s="6"/>
      <c r="ROP638" s="6"/>
      <c r="ROQ638" s="6"/>
      <c r="ROR638" s="6"/>
      <c r="ROS638" s="6"/>
      <c r="ROT638" s="6"/>
      <c r="ROU638" s="6"/>
      <c r="ROV638" s="6"/>
      <c r="ROW638" s="6"/>
      <c r="ROX638" s="6"/>
      <c r="ROY638" s="6"/>
      <c r="ROZ638" s="6"/>
      <c r="RPA638" s="6"/>
      <c r="RPB638" s="6"/>
      <c r="RPC638" s="6"/>
      <c r="RPD638" s="6"/>
      <c r="RPE638" s="6"/>
      <c r="RPF638" s="6"/>
      <c r="RPG638" s="6"/>
      <c r="RPH638" s="6"/>
      <c r="RPI638" s="6"/>
      <c r="RPJ638" s="6"/>
      <c r="RPK638" s="6"/>
      <c r="RPL638" s="6"/>
      <c r="RPM638" s="6"/>
      <c r="RPN638" s="6"/>
      <c r="RPO638" s="6"/>
      <c r="RPP638" s="6"/>
      <c r="RPQ638" s="6"/>
      <c r="RPR638" s="6"/>
      <c r="RPS638" s="6"/>
      <c r="RPT638" s="6"/>
      <c r="RPU638" s="6"/>
      <c r="RPV638" s="6"/>
      <c r="RPW638" s="6"/>
      <c r="RPX638" s="6"/>
      <c r="RPY638" s="6"/>
      <c r="RPZ638" s="6"/>
      <c r="RQA638" s="6"/>
      <c r="RQB638" s="6"/>
      <c r="RQC638" s="6"/>
      <c r="RQD638" s="6"/>
      <c r="RQE638" s="6"/>
      <c r="RQF638" s="6"/>
      <c r="RQG638" s="6"/>
      <c r="RQH638" s="6"/>
      <c r="RQI638" s="6"/>
      <c r="RQJ638" s="6"/>
      <c r="RQK638" s="6"/>
      <c r="RQL638" s="6"/>
      <c r="RQM638" s="6"/>
      <c r="RQN638" s="6"/>
      <c r="RQO638" s="6"/>
      <c r="RQP638" s="6"/>
      <c r="RQQ638" s="6"/>
      <c r="RQR638" s="6"/>
      <c r="RQS638" s="6"/>
      <c r="RQT638" s="6"/>
      <c r="RQU638" s="6"/>
      <c r="RQV638" s="6"/>
      <c r="RQW638" s="6"/>
      <c r="RQX638" s="6"/>
      <c r="RQY638" s="6"/>
      <c r="RQZ638" s="6"/>
      <c r="RRA638" s="6"/>
      <c r="RRB638" s="6"/>
      <c r="RRC638" s="6"/>
      <c r="RRD638" s="6"/>
      <c r="RRE638" s="6"/>
      <c r="RRF638" s="6"/>
      <c r="RRG638" s="6"/>
      <c r="RRH638" s="6"/>
      <c r="RRI638" s="6"/>
      <c r="RRJ638" s="6"/>
      <c r="RRK638" s="6"/>
      <c r="RRL638" s="6"/>
      <c r="RRM638" s="6"/>
      <c r="RRN638" s="6"/>
      <c r="RRO638" s="6"/>
      <c r="RRP638" s="6"/>
      <c r="RRQ638" s="6"/>
      <c r="RRR638" s="6"/>
      <c r="RRS638" s="6"/>
      <c r="RRT638" s="6"/>
      <c r="RRU638" s="6"/>
      <c r="RRV638" s="6"/>
      <c r="RRW638" s="6"/>
      <c r="RRX638" s="6"/>
      <c r="RRY638" s="6"/>
      <c r="RRZ638" s="6"/>
      <c r="RSA638" s="6"/>
      <c r="RSB638" s="6"/>
      <c r="RSC638" s="6"/>
      <c r="RSD638" s="6"/>
      <c r="RSE638" s="6"/>
      <c r="RSF638" s="6"/>
      <c r="RSG638" s="6"/>
      <c r="RSH638" s="6"/>
      <c r="RSI638" s="6"/>
      <c r="RSJ638" s="6"/>
      <c r="RSK638" s="6"/>
      <c r="RSL638" s="6"/>
      <c r="RSM638" s="6"/>
      <c r="RSN638" s="6"/>
      <c r="RSO638" s="6"/>
      <c r="RSP638" s="6"/>
      <c r="RSQ638" s="6"/>
      <c r="RSR638" s="6"/>
      <c r="RSS638" s="6"/>
      <c r="RST638" s="6"/>
      <c r="RSU638" s="6"/>
      <c r="RSV638" s="6"/>
      <c r="RSW638" s="6"/>
      <c r="RSX638" s="6"/>
      <c r="RSY638" s="6"/>
      <c r="RSZ638" s="6"/>
      <c r="RTA638" s="6"/>
      <c r="RTB638" s="6"/>
      <c r="RTC638" s="6"/>
      <c r="RTD638" s="6"/>
      <c r="RTE638" s="6"/>
      <c r="RTF638" s="6"/>
      <c r="RTG638" s="6"/>
      <c r="RTH638" s="6"/>
      <c r="RTI638" s="6"/>
      <c r="RTJ638" s="6"/>
      <c r="RTK638" s="6"/>
      <c r="RTL638" s="6"/>
      <c r="RTM638" s="6"/>
      <c r="RTN638" s="6"/>
      <c r="RTO638" s="6"/>
      <c r="RTP638" s="6"/>
      <c r="RTQ638" s="6"/>
      <c r="RTR638" s="6"/>
      <c r="RTS638" s="6"/>
      <c r="RTT638" s="6"/>
      <c r="RTU638" s="6"/>
      <c r="RTV638" s="6"/>
      <c r="RTW638" s="6"/>
      <c r="RTX638" s="6"/>
      <c r="RTY638" s="6"/>
      <c r="RTZ638" s="6"/>
      <c r="RUA638" s="6"/>
      <c r="RUB638" s="6"/>
      <c r="RUC638" s="6"/>
      <c r="RUD638" s="6"/>
      <c r="RUE638" s="6"/>
      <c r="RUF638" s="6"/>
      <c r="RUG638" s="6"/>
      <c r="RUH638" s="6"/>
      <c r="RUI638" s="6"/>
      <c r="RUJ638" s="6"/>
      <c r="RUK638" s="6"/>
      <c r="RUL638" s="6"/>
      <c r="RUM638" s="6"/>
      <c r="RUN638" s="6"/>
      <c r="RUO638" s="6"/>
      <c r="RUP638" s="6"/>
      <c r="RUQ638" s="6"/>
      <c r="RUR638" s="6"/>
      <c r="RUS638" s="6"/>
      <c r="RUT638" s="6"/>
      <c r="RUU638" s="6"/>
      <c r="RUV638" s="6"/>
      <c r="RUW638" s="6"/>
      <c r="RUX638" s="6"/>
      <c r="RUY638" s="6"/>
      <c r="RUZ638" s="6"/>
      <c r="RVA638" s="6"/>
      <c r="RVB638" s="6"/>
      <c r="RVC638" s="6"/>
      <c r="RVD638" s="6"/>
      <c r="RVE638" s="6"/>
      <c r="RVF638" s="6"/>
      <c r="RVG638" s="6"/>
      <c r="RVH638" s="6"/>
      <c r="RVI638" s="6"/>
      <c r="RVJ638" s="6"/>
      <c r="RVK638" s="6"/>
      <c r="RVL638" s="6"/>
      <c r="RVM638" s="6"/>
      <c r="RVN638" s="6"/>
      <c r="RVO638" s="6"/>
      <c r="RVP638" s="6"/>
      <c r="RVQ638" s="6"/>
      <c r="RVR638" s="6"/>
      <c r="RVS638" s="6"/>
      <c r="RVT638" s="6"/>
      <c r="RVU638" s="6"/>
      <c r="RVV638" s="6"/>
      <c r="RVW638" s="6"/>
      <c r="RVX638" s="6"/>
      <c r="RVY638" s="6"/>
      <c r="RVZ638" s="6"/>
      <c r="RWA638" s="6"/>
      <c r="RWB638" s="6"/>
      <c r="RWC638" s="6"/>
      <c r="RWD638" s="6"/>
      <c r="RWE638" s="6"/>
      <c r="RWF638" s="6"/>
      <c r="RWG638" s="6"/>
      <c r="RWH638" s="6"/>
      <c r="RWI638" s="6"/>
      <c r="RWJ638" s="6"/>
      <c r="RWK638" s="6"/>
      <c r="RWL638" s="6"/>
      <c r="RWM638" s="6"/>
      <c r="RWN638" s="6"/>
      <c r="RWO638" s="6"/>
      <c r="RWP638" s="6"/>
      <c r="RWQ638" s="6"/>
      <c r="RWR638" s="6"/>
      <c r="RWS638" s="6"/>
      <c r="RWT638" s="6"/>
      <c r="RWU638" s="6"/>
      <c r="RWV638" s="6"/>
      <c r="RWW638" s="6"/>
      <c r="RWX638" s="6"/>
      <c r="RWY638" s="6"/>
      <c r="RWZ638" s="6"/>
      <c r="RXA638" s="6"/>
      <c r="RXB638" s="6"/>
      <c r="RXC638" s="6"/>
      <c r="RXD638" s="6"/>
      <c r="RXE638" s="6"/>
      <c r="RXF638" s="6"/>
      <c r="RXG638" s="6"/>
      <c r="RXH638" s="6"/>
      <c r="RXI638" s="6"/>
      <c r="RXJ638" s="6"/>
      <c r="RXK638" s="6"/>
      <c r="RXL638" s="6"/>
      <c r="RXM638" s="6"/>
      <c r="RXN638" s="6"/>
      <c r="RXO638" s="6"/>
      <c r="RXP638" s="6"/>
      <c r="RXQ638" s="6"/>
      <c r="RXR638" s="6"/>
      <c r="RXS638" s="6"/>
      <c r="RXT638" s="6"/>
      <c r="RXU638" s="6"/>
      <c r="RXV638" s="6"/>
      <c r="RXW638" s="6"/>
      <c r="RXX638" s="6"/>
      <c r="RXY638" s="6"/>
      <c r="RXZ638" s="6"/>
      <c r="RYA638" s="6"/>
      <c r="RYB638" s="6"/>
      <c r="RYC638" s="6"/>
      <c r="RYD638" s="6"/>
      <c r="RYE638" s="6"/>
      <c r="RYF638" s="6"/>
      <c r="RYG638" s="6"/>
      <c r="RYH638" s="6"/>
      <c r="RYI638" s="6"/>
      <c r="RYJ638" s="6"/>
      <c r="RYK638" s="6"/>
      <c r="RYL638" s="6"/>
      <c r="RYM638" s="6"/>
      <c r="RYN638" s="6"/>
      <c r="RYO638" s="6"/>
      <c r="RYP638" s="6"/>
      <c r="RYQ638" s="6"/>
      <c r="RYR638" s="6"/>
      <c r="RYS638" s="6"/>
      <c r="RYT638" s="6"/>
      <c r="RYU638" s="6"/>
      <c r="RYV638" s="6"/>
      <c r="RYW638" s="6"/>
      <c r="RYX638" s="6"/>
      <c r="RYY638" s="6"/>
      <c r="RYZ638" s="6"/>
      <c r="RZA638" s="6"/>
      <c r="RZB638" s="6"/>
      <c r="RZC638" s="6"/>
      <c r="RZD638" s="6"/>
      <c r="RZE638" s="6"/>
      <c r="RZF638" s="6"/>
      <c r="RZG638" s="6"/>
      <c r="RZH638" s="6"/>
      <c r="RZI638" s="6"/>
      <c r="RZJ638" s="6"/>
      <c r="RZK638" s="6"/>
      <c r="RZL638" s="6"/>
      <c r="RZM638" s="6"/>
      <c r="RZN638" s="6"/>
      <c r="RZO638" s="6"/>
      <c r="RZP638" s="6"/>
      <c r="RZQ638" s="6"/>
      <c r="RZR638" s="6"/>
      <c r="RZS638" s="6"/>
      <c r="RZT638" s="6"/>
      <c r="RZU638" s="6"/>
      <c r="RZV638" s="6"/>
      <c r="RZW638" s="6"/>
      <c r="RZX638" s="6"/>
      <c r="RZY638" s="6"/>
      <c r="RZZ638" s="6"/>
      <c r="SAA638" s="6"/>
      <c r="SAB638" s="6"/>
      <c r="SAC638" s="6"/>
      <c r="SAD638" s="6"/>
      <c r="SAE638" s="6"/>
      <c r="SAF638" s="6"/>
      <c r="SAG638" s="6"/>
      <c r="SAH638" s="6"/>
      <c r="SAI638" s="6"/>
      <c r="SAJ638" s="6"/>
      <c r="SAK638" s="6"/>
      <c r="SAL638" s="6"/>
      <c r="SAM638" s="6"/>
      <c r="SAN638" s="6"/>
      <c r="SAO638" s="6"/>
      <c r="SAP638" s="6"/>
      <c r="SAQ638" s="6"/>
      <c r="SAR638" s="6"/>
      <c r="SAS638" s="6"/>
      <c r="SAT638" s="6"/>
      <c r="SAU638" s="6"/>
      <c r="SAV638" s="6"/>
      <c r="SAW638" s="6"/>
      <c r="SAX638" s="6"/>
      <c r="SAY638" s="6"/>
      <c r="SAZ638" s="6"/>
      <c r="SBA638" s="6"/>
      <c r="SBB638" s="6"/>
      <c r="SBC638" s="6"/>
      <c r="SBD638" s="6"/>
      <c r="SBE638" s="6"/>
      <c r="SBF638" s="6"/>
      <c r="SBG638" s="6"/>
      <c r="SBH638" s="6"/>
      <c r="SBI638" s="6"/>
      <c r="SBJ638" s="6"/>
      <c r="SBK638" s="6"/>
      <c r="SBL638" s="6"/>
      <c r="SBM638" s="6"/>
      <c r="SBN638" s="6"/>
      <c r="SBO638" s="6"/>
      <c r="SBP638" s="6"/>
      <c r="SBQ638" s="6"/>
      <c r="SBR638" s="6"/>
      <c r="SBS638" s="6"/>
      <c r="SBT638" s="6"/>
      <c r="SBU638" s="6"/>
      <c r="SBV638" s="6"/>
      <c r="SBW638" s="6"/>
      <c r="SBX638" s="6"/>
      <c r="SBY638" s="6"/>
      <c r="SBZ638" s="6"/>
      <c r="SCA638" s="6"/>
      <c r="SCB638" s="6"/>
      <c r="SCC638" s="6"/>
      <c r="SCD638" s="6"/>
      <c r="SCE638" s="6"/>
      <c r="SCF638" s="6"/>
      <c r="SCG638" s="6"/>
      <c r="SCH638" s="6"/>
      <c r="SCI638" s="6"/>
      <c r="SCJ638" s="6"/>
      <c r="SCK638" s="6"/>
      <c r="SCL638" s="6"/>
      <c r="SCM638" s="6"/>
      <c r="SCN638" s="6"/>
      <c r="SCO638" s="6"/>
      <c r="SCP638" s="6"/>
      <c r="SCQ638" s="6"/>
      <c r="SCR638" s="6"/>
      <c r="SCS638" s="6"/>
      <c r="SCT638" s="6"/>
      <c r="SCU638" s="6"/>
      <c r="SCV638" s="6"/>
      <c r="SCW638" s="6"/>
      <c r="SCX638" s="6"/>
      <c r="SCY638" s="6"/>
      <c r="SCZ638" s="6"/>
      <c r="SDA638" s="6"/>
      <c r="SDB638" s="6"/>
      <c r="SDC638" s="6"/>
      <c r="SDD638" s="6"/>
      <c r="SDE638" s="6"/>
      <c r="SDF638" s="6"/>
      <c r="SDG638" s="6"/>
      <c r="SDH638" s="6"/>
      <c r="SDI638" s="6"/>
      <c r="SDJ638" s="6"/>
      <c r="SDK638" s="6"/>
      <c r="SDL638" s="6"/>
      <c r="SDM638" s="6"/>
      <c r="SDN638" s="6"/>
      <c r="SDO638" s="6"/>
      <c r="SDP638" s="6"/>
      <c r="SDQ638" s="6"/>
      <c r="SDR638" s="6"/>
      <c r="SDS638" s="6"/>
      <c r="SDT638" s="6"/>
      <c r="SDU638" s="6"/>
      <c r="SDV638" s="6"/>
      <c r="SDW638" s="6"/>
      <c r="SDX638" s="6"/>
      <c r="SDY638" s="6"/>
      <c r="SDZ638" s="6"/>
      <c r="SEA638" s="6"/>
      <c r="SEB638" s="6"/>
      <c r="SEC638" s="6"/>
      <c r="SED638" s="6"/>
      <c r="SEE638" s="6"/>
      <c r="SEF638" s="6"/>
      <c r="SEG638" s="6"/>
      <c r="SEH638" s="6"/>
      <c r="SEI638" s="6"/>
      <c r="SEJ638" s="6"/>
      <c r="SEK638" s="6"/>
      <c r="SEL638" s="6"/>
      <c r="SEM638" s="6"/>
      <c r="SEN638" s="6"/>
      <c r="SEO638" s="6"/>
      <c r="SEP638" s="6"/>
      <c r="SEQ638" s="6"/>
      <c r="SER638" s="6"/>
      <c r="SES638" s="6"/>
      <c r="SET638" s="6"/>
      <c r="SEU638" s="6"/>
      <c r="SEV638" s="6"/>
      <c r="SEW638" s="6"/>
      <c r="SEX638" s="6"/>
      <c r="SEY638" s="6"/>
      <c r="SEZ638" s="6"/>
      <c r="SFA638" s="6"/>
      <c r="SFB638" s="6"/>
      <c r="SFC638" s="6"/>
      <c r="SFD638" s="6"/>
      <c r="SFE638" s="6"/>
      <c r="SFF638" s="6"/>
      <c r="SFG638" s="6"/>
      <c r="SFH638" s="6"/>
      <c r="SFI638" s="6"/>
      <c r="SFJ638" s="6"/>
      <c r="SFK638" s="6"/>
      <c r="SFL638" s="6"/>
      <c r="SFM638" s="6"/>
      <c r="SFN638" s="6"/>
      <c r="SFO638" s="6"/>
      <c r="SFP638" s="6"/>
      <c r="SFQ638" s="6"/>
      <c r="SFR638" s="6"/>
      <c r="SFS638" s="6"/>
      <c r="SFT638" s="6"/>
      <c r="SFU638" s="6"/>
      <c r="SFV638" s="6"/>
      <c r="SFW638" s="6"/>
      <c r="SFX638" s="6"/>
      <c r="SFY638" s="6"/>
      <c r="SFZ638" s="6"/>
      <c r="SGA638" s="6"/>
      <c r="SGB638" s="6"/>
      <c r="SGC638" s="6"/>
      <c r="SGD638" s="6"/>
      <c r="SGE638" s="6"/>
      <c r="SGF638" s="6"/>
      <c r="SGG638" s="6"/>
      <c r="SGH638" s="6"/>
      <c r="SGI638" s="6"/>
      <c r="SGJ638" s="6"/>
      <c r="SGK638" s="6"/>
      <c r="SGL638" s="6"/>
      <c r="SGM638" s="6"/>
      <c r="SGN638" s="6"/>
      <c r="SGO638" s="6"/>
      <c r="SGP638" s="6"/>
      <c r="SGQ638" s="6"/>
      <c r="SGR638" s="6"/>
      <c r="SGS638" s="6"/>
      <c r="SGT638" s="6"/>
      <c r="SGU638" s="6"/>
      <c r="SGV638" s="6"/>
      <c r="SGW638" s="6"/>
      <c r="SGX638" s="6"/>
      <c r="SGY638" s="6"/>
      <c r="SGZ638" s="6"/>
      <c r="SHA638" s="6"/>
      <c r="SHB638" s="6"/>
      <c r="SHC638" s="6"/>
      <c r="SHD638" s="6"/>
      <c r="SHE638" s="6"/>
      <c r="SHF638" s="6"/>
      <c r="SHG638" s="6"/>
      <c r="SHH638" s="6"/>
      <c r="SHI638" s="6"/>
      <c r="SHJ638" s="6"/>
      <c r="SHK638" s="6"/>
      <c r="SHL638" s="6"/>
      <c r="SHM638" s="6"/>
      <c r="SHN638" s="6"/>
      <c r="SHO638" s="6"/>
      <c r="SHP638" s="6"/>
      <c r="SHQ638" s="6"/>
      <c r="SHR638" s="6"/>
      <c r="SHS638" s="6"/>
      <c r="SHT638" s="6"/>
      <c r="SHU638" s="6"/>
      <c r="SHV638" s="6"/>
      <c r="SHW638" s="6"/>
      <c r="SHX638" s="6"/>
      <c r="SHY638" s="6"/>
      <c r="SHZ638" s="6"/>
      <c r="SIA638" s="6"/>
      <c r="SIB638" s="6"/>
      <c r="SIC638" s="6"/>
      <c r="SID638" s="6"/>
      <c r="SIE638" s="6"/>
      <c r="SIF638" s="6"/>
      <c r="SIG638" s="6"/>
      <c r="SIH638" s="6"/>
      <c r="SII638" s="6"/>
      <c r="SIJ638" s="6"/>
      <c r="SIK638" s="6"/>
      <c r="SIL638" s="6"/>
      <c r="SIM638" s="6"/>
      <c r="SIN638" s="6"/>
      <c r="SIO638" s="6"/>
      <c r="SIP638" s="6"/>
      <c r="SIQ638" s="6"/>
      <c r="SIR638" s="6"/>
      <c r="SIS638" s="6"/>
      <c r="SIT638" s="6"/>
      <c r="SIU638" s="6"/>
      <c r="SIV638" s="6"/>
      <c r="SIW638" s="6"/>
      <c r="SIX638" s="6"/>
      <c r="SIY638" s="6"/>
      <c r="SIZ638" s="6"/>
      <c r="SJA638" s="6"/>
      <c r="SJB638" s="6"/>
      <c r="SJC638" s="6"/>
      <c r="SJD638" s="6"/>
      <c r="SJE638" s="6"/>
      <c r="SJF638" s="6"/>
      <c r="SJG638" s="6"/>
      <c r="SJH638" s="6"/>
      <c r="SJI638" s="6"/>
      <c r="SJJ638" s="6"/>
      <c r="SJK638" s="6"/>
      <c r="SJL638" s="6"/>
      <c r="SJM638" s="6"/>
      <c r="SJN638" s="6"/>
      <c r="SJO638" s="6"/>
      <c r="SJP638" s="6"/>
      <c r="SJQ638" s="6"/>
      <c r="SJR638" s="6"/>
      <c r="SJS638" s="6"/>
      <c r="SJT638" s="6"/>
      <c r="SJU638" s="6"/>
      <c r="SJV638" s="6"/>
      <c r="SJW638" s="6"/>
      <c r="SJX638" s="6"/>
      <c r="SJY638" s="6"/>
      <c r="SJZ638" s="6"/>
      <c r="SKA638" s="6"/>
      <c r="SKB638" s="6"/>
      <c r="SKC638" s="6"/>
      <c r="SKD638" s="6"/>
      <c r="SKE638" s="6"/>
      <c r="SKF638" s="6"/>
      <c r="SKG638" s="6"/>
      <c r="SKH638" s="6"/>
      <c r="SKI638" s="6"/>
      <c r="SKJ638" s="6"/>
      <c r="SKK638" s="6"/>
      <c r="SKL638" s="6"/>
      <c r="SKM638" s="6"/>
      <c r="SKN638" s="6"/>
      <c r="SKO638" s="6"/>
      <c r="SKP638" s="6"/>
      <c r="SKQ638" s="6"/>
      <c r="SKR638" s="6"/>
      <c r="SKS638" s="6"/>
      <c r="SKT638" s="6"/>
      <c r="SKU638" s="6"/>
      <c r="SKV638" s="6"/>
      <c r="SKW638" s="6"/>
      <c r="SKX638" s="6"/>
      <c r="SKY638" s="6"/>
      <c r="SKZ638" s="6"/>
      <c r="SLA638" s="6"/>
      <c r="SLB638" s="6"/>
      <c r="SLC638" s="6"/>
      <c r="SLD638" s="6"/>
      <c r="SLE638" s="6"/>
      <c r="SLF638" s="6"/>
      <c r="SLG638" s="6"/>
      <c r="SLH638" s="6"/>
      <c r="SLI638" s="6"/>
      <c r="SLJ638" s="6"/>
      <c r="SLK638" s="6"/>
      <c r="SLL638" s="6"/>
      <c r="SLM638" s="6"/>
      <c r="SLN638" s="6"/>
      <c r="SLO638" s="6"/>
      <c r="SLP638" s="6"/>
      <c r="SLQ638" s="6"/>
      <c r="SLR638" s="6"/>
      <c r="SLS638" s="6"/>
      <c r="SLT638" s="6"/>
      <c r="SLU638" s="6"/>
      <c r="SLV638" s="6"/>
      <c r="SLW638" s="6"/>
      <c r="SLX638" s="6"/>
      <c r="SLY638" s="6"/>
      <c r="SLZ638" s="6"/>
      <c r="SMA638" s="6"/>
      <c r="SMB638" s="6"/>
      <c r="SMC638" s="6"/>
      <c r="SMD638" s="6"/>
      <c r="SME638" s="6"/>
      <c r="SMF638" s="6"/>
      <c r="SMG638" s="6"/>
      <c r="SMH638" s="6"/>
      <c r="SMI638" s="6"/>
      <c r="SMJ638" s="6"/>
      <c r="SMK638" s="6"/>
      <c r="SML638" s="6"/>
      <c r="SMM638" s="6"/>
      <c r="SMN638" s="6"/>
      <c r="SMO638" s="6"/>
      <c r="SMP638" s="6"/>
      <c r="SMQ638" s="6"/>
      <c r="SMR638" s="6"/>
      <c r="SMS638" s="6"/>
      <c r="SMT638" s="6"/>
      <c r="SMU638" s="6"/>
      <c r="SMV638" s="6"/>
      <c r="SMW638" s="6"/>
      <c r="SMX638" s="6"/>
      <c r="SMY638" s="6"/>
      <c r="SMZ638" s="6"/>
      <c r="SNA638" s="6"/>
      <c r="SNB638" s="6"/>
      <c r="SNC638" s="6"/>
      <c r="SND638" s="6"/>
      <c r="SNE638" s="6"/>
      <c r="SNF638" s="6"/>
      <c r="SNG638" s="6"/>
      <c r="SNH638" s="6"/>
      <c r="SNI638" s="6"/>
      <c r="SNJ638" s="6"/>
      <c r="SNK638" s="6"/>
      <c r="SNL638" s="6"/>
      <c r="SNM638" s="6"/>
      <c r="SNN638" s="6"/>
      <c r="SNO638" s="6"/>
      <c r="SNP638" s="6"/>
      <c r="SNQ638" s="6"/>
      <c r="SNR638" s="6"/>
      <c r="SNS638" s="6"/>
      <c r="SNT638" s="6"/>
      <c r="SNU638" s="6"/>
      <c r="SNV638" s="6"/>
      <c r="SNW638" s="6"/>
      <c r="SNX638" s="6"/>
      <c r="SNY638" s="6"/>
      <c r="SNZ638" s="6"/>
      <c r="SOA638" s="6"/>
      <c r="SOB638" s="6"/>
      <c r="SOC638" s="6"/>
      <c r="SOD638" s="6"/>
      <c r="SOE638" s="6"/>
      <c r="SOF638" s="6"/>
      <c r="SOG638" s="6"/>
      <c r="SOH638" s="6"/>
      <c r="SOI638" s="6"/>
      <c r="SOJ638" s="6"/>
      <c r="SOK638" s="6"/>
      <c r="SOL638" s="6"/>
      <c r="SOM638" s="6"/>
      <c r="SON638" s="6"/>
      <c r="SOO638" s="6"/>
      <c r="SOP638" s="6"/>
      <c r="SOQ638" s="6"/>
      <c r="SOR638" s="6"/>
      <c r="SOS638" s="6"/>
      <c r="SOT638" s="6"/>
      <c r="SOU638" s="6"/>
      <c r="SOV638" s="6"/>
      <c r="SOW638" s="6"/>
      <c r="SOX638" s="6"/>
      <c r="SOY638" s="6"/>
      <c r="SOZ638" s="6"/>
      <c r="SPA638" s="6"/>
      <c r="SPB638" s="6"/>
      <c r="SPC638" s="6"/>
      <c r="SPD638" s="6"/>
      <c r="SPE638" s="6"/>
      <c r="SPF638" s="6"/>
      <c r="SPG638" s="6"/>
      <c r="SPH638" s="6"/>
      <c r="SPI638" s="6"/>
      <c r="SPJ638" s="6"/>
      <c r="SPK638" s="6"/>
      <c r="SPL638" s="6"/>
      <c r="SPM638" s="6"/>
      <c r="SPN638" s="6"/>
      <c r="SPO638" s="6"/>
      <c r="SPP638" s="6"/>
      <c r="SPQ638" s="6"/>
      <c r="SPR638" s="6"/>
      <c r="SPS638" s="6"/>
      <c r="SPT638" s="6"/>
      <c r="SPU638" s="6"/>
      <c r="SPV638" s="6"/>
      <c r="SPW638" s="6"/>
      <c r="SPX638" s="6"/>
      <c r="SPY638" s="6"/>
      <c r="SPZ638" s="6"/>
      <c r="SQA638" s="6"/>
      <c r="SQB638" s="6"/>
      <c r="SQC638" s="6"/>
      <c r="SQD638" s="6"/>
      <c r="SQE638" s="6"/>
      <c r="SQF638" s="6"/>
      <c r="SQG638" s="6"/>
      <c r="SQH638" s="6"/>
      <c r="SQI638" s="6"/>
      <c r="SQJ638" s="6"/>
      <c r="SQK638" s="6"/>
      <c r="SQL638" s="6"/>
      <c r="SQM638" s="6"/>
      <c r="SQN638" s="6"/>
      <c r="SQO638" s="6"/>
      <c r="SQP638" s="6"/>
      <c r="SQQ638" s="6"/>
      <c r="SQR638" s="6"/>
      <c r="SQS638" s="6"/>
      <c r="SQT638" s="6"/>
      <c r="SQU638" s="6"/>
      <c r="SQV638" s="6"/>
      <c r="SQW638" s="6"/>
      <c r="SQX638" s="6"/>
      <c r="SQY638" s="6"/>
      <c r="SQZ638" s="6"/>
      <c r="SRA638" s="6"/>
      <c r="SRB638" s="6"/>
      <c r="SRC638" s="6"/>
      <c r="SRD638" s="6"/>
      <c r="SRE638" s="6"/>
      <c r="SRF638" s="6"/>
      <c r="SRG638" s="6"/>
      <c r="SRH638" s="6"/>
      <c r="SRI638" s="6"/>
      <c r="SRJ638" s="6"/>
      <c r="SRK638" s="6"/>
      <c r="SRL638" s="6"/>
      <c r="SRM638" s="6"/>
      <c r="SRN638" s="6"/>
      <c r="SRO638" s="6"/>
      <c r="SRP638" s="6"/>
      <c r="SRQ638" s="6"/>
      <c r="SRR638" s="6"/>
      <c r="SRS638" s="6"/>
      <c r="SRT638" s="6"/>
      <c r="SRU638" s="6"/>
      <c r="SRV638" s="6"/>
      <c r="SRW638" s="6"/>
      <c r="SRX638" s="6"/>
      <c r="SRY638" s="6"/>
      <c r="SRZ638" s="6"/>
      <c r="SSA638" s="6"/>
      <c r="SSB638" s="6"/>
      <c r="SSC638" s="6"/>
      <c r="SSD638" s="6"/>
      <c r="SSE638" s="6"/>
      <c r="SSF638" s="6"/>
      <c r="SSG638" s="6"/>
      <c r="SSH638" s="6"/>
      <c r="SSI638" s="6"/>
      <c r="SSJ638" s="6"/>
      <c r="SSK638" s="6"/>
      <c r="SSL638" s="6"/>
      <c r="SSM638" s="6"/>
      <c r="SSN638" s="6"/>
      <c r="SSO638" s="6"/>
      <c r="SSP638" s="6"/>
      <c r="SSQ638" s="6"/>
      <c r="SSR638" s="6"/>
      <c r="SSS638" s="6"/>
      <c r="SST638" s="6"/>
      <c r="SSU638" s="6"/>
      <c r="SSV638" s="6"/>
      <c r="SSW638" s="6"/>
      <c r="SSX638" s="6"/>
      <c r="SSY638" s="6"/>
      <c r="SSZ638" s="6"/>
      <c r="STA638" s="6"/>
      <c r="STB638" s="6"/>
      <c r="STC638" s="6"/>
      <c r="STD638" s="6"/>
      <c r="STE638" s="6"/>
      <c r="STF638" s="6"/>
      <c r="STG638" s="6"/>
      <c r="STH638" s="6"/>
      <c r="STI638" s="6"/>
      <c r="STJ638" s="6"/>
      <c r="STK638" s="6"/>
      <c r="STL638" s="6"/>
      <c r="STM638" s="6"/>
      <c r="STN638" s="6"/>
      <c r="STO638" s="6"/>
      <c r="STP638" s="6"/>
      <c r="STQ638" s="6"/>
      <c r="STR638" s="6"/>
      <c r="STS638" s="6"/>
      <c r="STT638" s="6"/>
      <c r="STU638" s="6"/>
      <c r="STV638" s="6"/>
      <c r="STW638" s="6"/>
      <c r="STX638" s="6"/>
      <c r="STY638" s="6"/>
      <c r="STZ638" s="6"/>
      <c r="SUA638" s="6"/>
      <c r="SUB638" s="6"/>
      <c r="SUC638" s="6"/>
      <c r="SUD638" s="6"/>
      <c r="SUE638" s="6"/>
      <c r="SUF638" s="6"/>
      <c r="SUG638" s="6"/>
      <c r="SUH638" s="6"/>
      <c r="SUI638" s="6"/>
      <c r="SUJ638" s="6"/>
      <c r="SUK638" s="6"/>
      <c r="SUL638" s="6"/>
      <c r="SUM638" s="6"/>
      <c r="SUN638" s="6"/>
      <c r="SUO638" s="6"/>
      <c r="SUP638" s="6"/>
      <c r="SUQ638" s="6"/>
      <c r="SUR638" s="6"/>
      <c r="SUS638" s="6"/>
      <c r="SUT638" s="6"/>
      <c r="SUU638" s="6"/>
      <c r="SUV638" s="6"/>
      <c r="SUW638" s="6"/>
      <c r="SUX638" s="6"/>
      <c r="SUY638" s="6"/>
      <c r="SUZ638" s="6"/>
      <c r="SVA638" s="6"/>
      <c r="SVB638" s="6"/>
      <c r="SVC638" s="6"/>
      <c r="SVD638" s="6"/>
      <c r="SVE638" s="6"/>
      <c r="SVF638" s="6"/>
      <c r="SVG638" s="6"/>
      <c r="SVH638" s="6"/>
      <c r="SVI638" s="6"/>
      <c r="SVJ638" s="6"/>
      <c r="SVK638" s="6"/>
      <c r="SVL638" s="6"/>
      <c r="SVM638" s="6"/>
      <c r="SVN638" s="6"/>
      <c r="SVO638" s="6"/>
      <c r="SVP638" s="6"/>
      <c r="SVQ638" s="6"/>
      <c r="SVR638" s="6"/>
      <c r="SVS638" s="6"/>
      <c r="SVT638" s="6"/>
      <c r="SVU638" s="6"/>
      <c r="SVV638" s="6"/>
      <c r="SVW638" s="6"/>
      <c r="SVX638" s="6"/>
      <c r="SVY638" s="6"/>
      <c r="SVZ638" s="6"/>
      <c r="SWA638" s="6"/>
      <c r="SWB638" s="6"/>
      <c r="SWC638" s="6"/>
      <c r="SWD638" s="6"/>
      <c r="SWE638" s="6"/>
      <c r="SWF638" s="6"/>
      <c r="SWG638" s="6"/>
      <c r="SWH638" s="6"/>
      <c r="SWI638" s="6"/>
      <c r="SWJ638" s="6"/>
      <c r="SWK638" s="6"/>
      <c r="SWL638" s="6"/>
      <c r="SWM638" s="6"/>
      <c r="SWN638" s="6"/>
      <c r="SWO638" s="6"/>
      <c r="SWP638" s="6"/>
      <c r="SWQ638" s="6"/>
      <c r="SWR638" s="6"/>
      <c r="SWS638" s="6"/>
      <c r="SWT638" s="6"/>
      <c r="SWU638" s="6"/>
      <c r="SWV638" s="6"/>
      <c r="SWW638" s="6"/>
      <c r="SWX638" s="6"/>
      <c r="SWY638" s="6"/>
      <c r="SWZ638" s="6"/>
      <c r="SXA638" s="6"/>
      <c r="SXB638" s="6"/>
      <c r="SXC638" s="6"/>
      <c r="SXD638" s="6"/>
      <c r="SXE638" s="6"/>
      <c r="SXF638" s="6"/>
      <c r="SXG638" s="6"/>
      <c r="SXH638" s="6"/>
      <c r="SXI638" s="6"/>
      <c r="SXJ638" s="6"/>
      <c r="SXK638" s="6"/>
      <c r="SXL638" s="6"/>
      <c r="SXM638" s="6"/>
      <c r="SXN638" s="6"/>
      <c r="SXO638" s="6"/>
      <c r="SXP638" s="6"/>
      <c r="SXQ638" s="6"/>
      <c r="SXR638" s="6"/>
      <c r="SXS638" s="6"/>
      <c r="SXT638" s="6"/>
      <c r="SXU638" s="6"/>
      <c r="SXV638" s="6"/>
      <c r="SXW638" s="6"/>
      <c r="SXX638" s="6"/>
      <c r="SXY638" s="6"/>
      <c r="SXZ638" s="6"/>
      <c r="SYA638" s="6"/>
      <c r="SYB638" s="6"/>
      <c r="SYC638" s="6"/>
      <c r="SYD638" s="6"/>
      <c r="SYE638" s="6"/>
      <c r="SYF638" s="6"/>
      <c r="SYG638" s="6"/>
      <c r="SYH638" s="6"/>
      <c r="SYI638" s="6"/>
      <c r="SYJ638" s="6"/>
      <c r="SYK638" s="6"/>
      <c r="SYL638" s="6"/>
      <c r="SYM638" s="6"/>
      <c r="SYN638" s="6"/>
      <c r="SYO638" s="6"/>
      <c r="SYP638" s="6"/>
      <c r="SYQ638" s="6"/>
      <c r="SYR638" s="6"/>
      <c r="SYS638" s="6"/>
      <c r="SYT638" s="6"/>
      <c r="SYU638" s="6"/>
      <c r="SYV638" s="6"/>
      <c r="SYW638" s="6"/>
      <c r="SYX638" s="6"/>
      <c r="SYY638" s="6"/>
      <c r="SYZ638" s="6"/>
      <c r="SZA638" s="6"/>
      <c r="SZB638" s="6"/>
      <c r="SZC638" s="6"/>
      <c r="SZD638" s="6"/>
      <c r="SZE638" s="6"/>
      <c r="SZF638" s="6"/>
      <c r="SZG638" s="6"/>
      <c r="SZH638" s="6"/>
      <c r="SZI638" s="6"/>
      <c r="SZJ638" s="6"/>
      <c r="SZK638" s="6"/>
      <c r="SZL638" s="6"/>
      <c r="SZM638" s="6"/>
      <c r="SZN638" s="6"/>
      <c r="SZO638" s="6"/>
      <c r="SZP638" s="6"/>
      <c r="SZQ638" s="6"/>
      <c r="SZR638" s="6"/>
      <c r="SZS638" s="6"/>
      <c r="SZT638" s="6"/>
      <c r="SZU638" s="6"/>
      <c r="SZV638" s="6"/>
      <c r="SZW638" s="6"/>
      <c r="SZX638" s="6"/>
      <c r="SZY638" s="6"/>
      <c r="SZZ638" s="6"/>
      <c r="TAA638" s="6"/>
      <c r="TAB638" s="6"/>
      <c r="TAC638" s="6"/>
      <c r="TAD638" s="6"/>
      <c r="TAE638" s="6"/>
      <c r="TAF638" s="6"/>
      <c r="TAG638" s="6"/>
      <c r="TAH638" s="6"/>
      <c r="TAI638" s="6"/>
      <c r="TAJ638" s="6"/>
      <c r="TAK638" s="6"/>
      <c r="TAL638" s="6"/>
      <c r="TAM638" s="6"/>
      <c r="TAN638" s="6"/>
      <c r="TAO638" s="6"/>
      <c r="TAP638" s="6"/>
      <c r="TAQ638" s="6"/>
      <c r="TAR638" s="6"/>
      <c r="TAS638" s="6"/>
      <c r="TAT638" s="6"/>
      <c r="TAU638" s="6"/>
      <c r="TAV638" s="6"/>
      <c r="TAW638" s="6"/>
      <c r="TAX638" s="6"/>
      <c r="TAY638" s="6"/>
      <c r="TAZ638" s="6"/>
      <c r="TBA638" s="6"/>
      <c r="TBB638" s="6"/>
      <c r="TBC638" s="6"/>
      <c r="TBD638" s="6"/>
      <c r="TBE638" s="6"/>
      <c r="TBF638" s="6"/>
      <c r="TBG638" s="6"/>
      <c r="TBH638" s="6"/>
      <c r="TBI638" s="6"/>
      <c r="TBJ638" s="6"/>
      <c r="TBK638" s="6"/>
      <c r="TBL638" s="6"/>
      <c r="TBM638" s="6"/>
      <c r="TBN638" s="6"/>
      <c r="TBO638" s="6"/>
      <c r="TBP638" s="6"/>
      <c r="TBQ638" s="6"/>
      <c r="TBR638" s="6"/>
      <c r="TBS638" s="6"/>
      <c r="TBT638" s="6"/>
      <c r="TBU638" s="6"/>
      <c r="TBV638" s="6"/>
      <c r="TBW638" s="6"/>
      <c r="TBX638" s="6"/>
      <c r="TBY638" s="6"/>
      <c r="TBZ638" s="6"/>
      <c r="TCA638" s="6"/>
      <c r="TCB638" s="6"/>
      <c r="TCC638" s="6"/>
      <c r="TCD638" s="6"/>
      <c r="TCE638" s="6"/>
      <c r="TCF638" s="6"/>
      <c r="TCG638" s="6"/>
      <c r="TCH638" s="6"/>
      <c r="TCI638" s="6"/>
      <c r="TCJ638" s="6"/>
      <c r="TCK638" s="6"/>
      <c r="TCL638" s="6"/>
      <c r="TCM638" s="6"/>
      <c r="TCN638" s="6"/>
      <c r="TCO638" s="6"/>
      <c r="TCP638" s="6"/>
      <c r="TCQ638" s="6"/>
      <c r="TCR638" s="6"/>
      <c r="TCS638" s="6"/>
      <c r="TCT638" s="6"/>
      <c r="TCU638" s="6"/>
      <c r="TCV638" s="6"/>
      <c r="TCW638" s="6"/>
      <c r="TCX638" s="6"/>
      <c r="TCY638" s="6"/>
      <c r="TCZ638" s="6"/>
      <c r="TDA638" s="6"/>
      <c r="TDB638" s="6"/>
      <c r="TDC638" s="6"/>
      <c r="TDD638" s="6"/>
      <c r="TDE638" s="6"/>
      <c r="TDF638" s="6"/>
      <c r="TDG638" s="6"/>
      <c r="TDH638" s="6"/>
      <c r="TDI638" s="6"/>
      <c r="TDJ638" s="6"/>
      <c r="TDK638" s="6"/>
      <c r="TDL638" s="6"/>
      <c r="TDM638" s="6"/>
      <c r="TDN638" s="6"/>
      <c r="TDO638" s="6"/>
      <c r="TDP638" s="6"/>
      <c r="TDQ638" s="6"/>
      <c r="TDR638" s="6"/>
      <c r="TDS638" s="6"/>
      <c r="TDT638" s="6"/>
      <c r="TDU638" s="6"/>
      <c r="TDV638" s="6"/>
      <c r="TDW638" s="6"/>
      <c r="TDX638" s="6"/>
      <c r="TDY638" s="6"/>
      <c r="TDZ638" s="6"/>
      <c r="TEA638" s="6"/>
      <c r="TEB638" s="6"/>
      <c r="TEC638" s="6"/>
      <c r="TED638" s="6"/>
      <c r="TEE638" s="6"/>
      <c r="TEF638" s="6"/>
      <c r="TEG638" s="6"/>
      <c r="TEH638" s="6"/>
      <c r="TEI638" s="6"/>
      <c r="TEJ638" s="6"/>
      <c r="TEK638" s="6"/>
      <c r="TEL638" s="6"/>
      <c r="TEM638" s="6"/>
      <c r="TEN638" s="6"/>
      <c r="TEO638" s="6"/>
      <c r="TEP638" s="6"/>
      <c r="TEQ638" s="6"/>
      <c r="TER638" s="6"/>
      <c r="TES638" s="6"/>
      <c r="TET638" s="6"/>
      <c r="TEU638" s="6"/>
      <c r="TEV638" s="6"/>
      <c r="TEW638" s="6"/>
      <c r="TEX638" s="6"/>
      <c r="TEY638" s="6"/>
      <c r="TEZ638" s="6"/>
      <c r="TFA638" s="6"/>
      <c r="TFB638" s="6"/>
      <c r="TFC638" s="6"/>
      <c r="TFD638" s="6"/>
      <c r="TFE638" s="6"/>
      <c r="TFF638" s="6"/>
      <c r="TFG638" s="6"/>
      <c r="TFH638" s="6"/>
      <c r="TFI638" s="6"/>
      <c r="TFJ638" s="6"/>
      <c r="TFK638" s="6"/>
      <c r="TFL638" s="6"/>
      <c r="TFM638" s="6"/>
      <c r="TFN638" s="6"/>
      <c r="TFO638" s="6"/>
      <c r="TFP638" s="6"/>
      <c r="TFQ638" s="6"/>
      <c r="TFR638" s="6"/>
      <c r="TFS638" s="6"/>
      <c r="TFT638" s="6"/>
      <c r="TFU638" s="6"/>
      <c r="TFV638" s="6"/>
      <c r="TFW638" s="6"/>
      <c r="TFX638" s="6"/>
      <c r="TFY638" s="6"/>
      <c r="TFZ638" s="6"/>
      <c r="TGA638" s="6"/>
      <c r="TGB638" s="6"/>
      <c r="TGC638" s="6"/>
      <c r="TGD638" s="6"/>
      <c r="TGE638" s="6"/>
      <c r="TGF638" s="6"/>
      <c r="TGG638" s="6"/>
      <c r="TGH638" s="6"/>
      <c r="TGI638" s="6"/>
      <c r="TGJ638" s="6"/>
      <c r="TGK638" s="6"/>
      <c r="TGL638" s="6"/>
      <c r="TGM638" s="6"/>
      <c r="TGN638" s="6"/>
      <c r="TGO638" s="6"/>
      <c r="TGP638" s="6"/>
      <c r="TGQ638" s="6"/>
      <c r="TGR638" s="6"/>
      <c r="TGS638" s="6"/>
      <c r="TGT638" s="6"/>
      <c r="TGU638" s="6"/>
      <c r="TGV638" s="6"/>
      <c r="TGW638" s="6"/>
      <c r="TGX638" s="6"/>
      <c r="TGY638" s="6"/>
      <c r="TGZ638" s="6"/>
      <c r="THA638" s="6"/>
      <c r="THB638" s="6"/>
      <c r="THC638" s="6"/>
      <c r="THD638" s="6"/>
      <c r="THE638" s="6"/>
      <c r="THF638" s="6"/>
      <c r="THG638" s="6"/>
      <c r="THH638" s="6"/>
      <c r="THI638" s="6"/>
      <c r="THJ638" s="6"/>
      <c r="THK638" s="6"/>
      <c r="THL638" s="6"/>
      <c r="THM638" s="6"/>
      <c r="THN638" s="6"/>
      <c r="THO638" s="6"/>
      <c r="THP638" s="6"/>
      <c r="THQ638" s="6"/>
      <c r="THR638" s="6"/>
      <c r="THS638" s="6"/>
      <c r="THT638" s="6"/>
      <c r="THU638" s="6"/>
      <c r="THV638" s="6"/>
      <c r="THW638" s="6"/>
      <c r="THX638" s="6"/>
      <c r="THY638" s="6"/>
      <c r="THZ638" s="6"/>
      <c r="TIA638" s="6"/>
      <c r="TIB638" s="6"/>
      <c r="TIC638" s="6"/>
      <c r="TID638" s="6"/>
      <c r="TIE638" s="6"/>
      <c r="TIF638" s="6"/>
      <c r="TIG638" s="6"/>
      <c r="TIH638" s="6"/>
      <c r="TII638" s="6"/>
      <c r="TIJ638" s="6"/>
      <c r="TIK638" s="6"/>
      <c r="TIL638" s="6"/>
      <c r="TIM638" s="6"/>
      <c r="TIN638" s="6"/>
      <c r="TIO638" s="6"/>
      <c r="TIP638" s="6"/>
      <c r="TIQ638" s="6"/>
      <c r="TIR638" s="6"/>
      <c r="TIS638" s="6"/>
      <c r="TIT638" s="6"/>
      <c r="TIU638" s="6"/>
      <c r="TIV638" s="6"/>
      <c r="TIW638" s="6"/>
      <c r="TIX638" s="6"/>
      <c r="TIY638" s="6"/>
      <c r="TIZ638" s="6"/>
      <c r="TJA638" s="6"/>
      <c r="TJB638" s="6"/>
      <c r="TJC638" s="6"/>
      <c r="TJD638" s="6"/>
      <c r="TJE638" s="6"/>
      <c r="TJF638" s="6"/>
      <c r="TJG638" s="6"/>
      <c r="TJH638" s="6"/>
      <c r="TJI638" s="6"/>
      <c r="TJJ638" s="6"/>
      <c r="TJK638" s="6"/>
      <c r="TJL638" s="6"/>
      <c r="TJM638" s="6"/>
      <c r="TJN638" s="6"/>
      <c r="TJO638" s="6"/>
      <c r="TJP638" s="6"/>
      <c r="TJQ638" s="6"/>
      <c r="TJR638" s="6"/>
      <c r="TJS638" s="6"/>
      <c r="TJT638" s="6"/>
      <c r="TJU638" s="6"/>
      <c r="TJV638" s="6"/>
      <c r="TJW638" s="6"/>
      <c r="TJX638" s="6"/>
      <c r="TJY638" s="6"/>
      <c r="TJZ638" s="6"/>
      <c r="TKA638" s="6"/>
      <c r="TKB638" s="6"/>
      <c r="TKC638" s="6"/>
      <c r="TKD638" s="6"/>
      <c r="TKE638" s="6"/>
      <c r="TKF638" s="6"/>
      <c r="TKG638" s="6"/>
      <c r="TKH638" s="6"/>
      <c r="TKI638" s="6"/>
      <c r="TKJ638" s="6"/>
      <c r="TKK638" s="6"/>
      <c r="TKL638" s="6"/>
      <c r="TKM638" s="6"/>
      <c r="TKN638" s="6"/>
      <c r="TKO638" s="6"/>
      <c r="TKP638" s="6"/>
      <c r="TKQ638" s="6"/>
      <c r="TKR638" s="6"/>
      <c r="TKS638" s="6"/>
      <c r="TKT638" s="6"/>
      <c r="TKU638" s="6"/>
      <c r="TKV638" s="6"/>
      <c r="TKW638" s="6"/>
      <c r="TKX638" s="6"/>
      <c r="TKY638" s="6"/>
      <c r="TKZ638" s="6"/>
      <c r="TLA638" s="6"/>
      <c r="TLB638" s="6"/>
      <c r="TLC638" s="6"/>
      <c r="TLD638" s="6"/>
      <c r="TLE638" s="6"/>
      <c r="TLF638" s="6"/>
      <c r="TLG638" s="6"/>
      <c r="TLH638" s="6"/>
      <c r="TLI638" s="6"/>
      <c r="TLJ638" s="6"/>
      <c r="TLK638" s="6"/>
      <c r="TLL638" s="6"/>
      <c r="TLM638" s="6"/>
      <c r="TLN638" s="6"/>
      <c r="TLO638" s="6"/>
      <c r="TLP638" s="6"/>
      <c r="TLQ638" s="6"/>
      <c r="TLR638" s="6"/>
      <c r="TLS638" s="6"/>
      <c r="TLT638" s="6"/>
      <c r="TLU638" s="6"/>
      <c r="TLV638" s="6"/>
      <c r="TLW638" s="6"/>
      <c r="TLX638" s="6"/>
      <c r="TLY638" s="6"/>
      <c r="TLZ638" s="6"/>
      <c r="TMA638" s="6"/>
      <c r="TMB638" s="6"/>
      <c r="TMC638" s="6"/>
      <c r="TMD638" s="6"/>
      <c r="TME638" s="6"/>
      <c r="TMF638" s="6"/>
      <c r="TMG638" s="6"/>
      <c r="TMH638" s="6"/>
      <c r="TMI638" s="6"/>
      <c r="TMJ638" s="6"/>
      <c r="TMK638" s="6"/>
      <c r="TML638" s="6"/>
      <c r="TMM638" s="6"/>
      <c r="TMN638" s="6"/>
      <c r="TMO638" s="6"/>
      <c r="TMP638" s="6"/>
      <c r="TMQ638" s="6"/>
      <c r="TMR638" s="6"/>
      <c r="TMS638" s="6"/>
      <c r="TMT638" s="6"/>
      <c r="TMU638" s="6"/>
      <c r="TMV638" s="6"/>
      <c r="TMW638" s="6"/>
      <c r="TMX638" s="6"/>
      <c r="TMY638" s="6"/>
      <c r="TMZ638" s="6"/>
      <c r="TNA638" s="6"/>
      <c r="TNB638" s="6"/>
      <c r="TNC638" s="6"/>
      <c r="TND638" s="6"/>
      <c r="TNE638" s="6"/>
      <c r="TNF638" s="6"/>
      <c r="TNG638" s="6"/>
      <c r="TNH638" s="6"/>
      <c r="TNI638" s="6"/>
      <c r="TNJ638" s="6"/>
      <c r="TNK638" s="6"/>
      <c r="TNL638" s="6"/>
      <c r="TNM638" s="6"/>
      <c r="TNN638" s="6"/>
      <c r="TNO638" s="6"/>
      <c r="TNP638" s="6"/>
      <c r="TNQ638" s="6"/>
      <c r="TNR638" s="6"/>
      <c r="TNS638" s="6"/>
      <c r="TNT638" s="6"/>
      <c r="TNU638" s="6"/>
      <c r="TNV638" s="6"/>
      <c r="TNW638" s="6"/>
      <c r="TNX638" s="6"/>
      <c r="TNY638" s="6"/>
      <c r="TNZ638" s="6"/>
      <c r="TOA638" s="6"/>
      <c r="TOB638" s="6"/>
      <c r="TOC638" s="6"/>
      <c r="TOD638" s="6"/>
      <c r="TOE638" s="6"/>
      <c r="TOF638" s="6"/>
      <c r="TOG638" s="6"/>
      <c r="TOH638" s="6"/>
      <c r="TOI638" s="6"/>
      <c r="TOJ638" s="6"/>
      <c r="TOK638" s="6"/>
      <c r="TOL638" s="6"/>
      <c r="TOM638" s="6"/>
      <c r="TON638" s="6"/>
      <c r="TOO638" s="6"/>
      <c r="TOP638" s="6"/>
      <c r="TOQ638" s="6"/>
      <c r="TOR638" s="6"/>
      <c r="TOS638" s="6"/>
      <c r="TOT638" s="6"/>
      <c r="TOU638" s="6"/>
      <c r="TOV638" s="6"/>
      <c r="TOW638" s="6"/>
      <c r="TOX638" s="6"/>
      <c r="TOY638" s="6"/>
      <c r="TOZ638" s="6"/>
      <c r="TPA638" s="6"/>
      <c r="TPB638" s="6"/>
      <c r="TPC638" s="6"/>
      <c r="TPD638" s="6"/>
      <c r="TPE638" s="6"/>
      <c r="TPF638" s="6"/>
      <c r="TPG638" s="6"/>
      <c r="TPH638" s="6"/>
      <c r="TPI638" s="6"/>
      <c r="TPJ638" s="6"/>
      <c r="TPK638" s="6"/>
      <c r="TPL638" s="6"/>
      <c r="TPM638" s="6"/>
      <c r="TPN638" s="6"/>
      <c r="TPO638" s="6"/>
      <c r="TPP638" s="6"/>
      <c r="TPQ638" s="6"/>
      <c r="TPR638" s="6"/>
      <c r="TPS638" s="6"/>
      <c r="TPT638" s="6"/>
      <c r="TPU638" s="6"/>
      <c r="TPV638" s="6"/>
      <c r="TPW638" s="6"/>
      <c r="TPX638" s="6"/>
      <c r="TPY638" s="6"/>
      <c r="TPZ638" s="6"/>
      <c r="TQA638" s="6"/>
      <c r="TQB638" s="6"/>
      <c r="TQC638" s="6"/>
      <c r="TQD638" s="6"/>
      <c r="TQE638" s="6"/>
      <c r="TQF638" s="6"/>
      <c r="TQG638" s="6"/>
      <c r="TQH638" s="6"/>
      <c r="TQI638" s="6"/>
      <c r="TQJ638" s="6"/>
      <c r="TQK638" s="6"/>
      <c r="TQL638" s="6"/>
      <c r="TQM638" s="6"/>
      <c r="TQN638" s="6"/>
      <c r="TQO638" s="6"/>
      <c r="TQP638" s="6"/>
      <c r="TQQ638" s="6"/>
      <c r="TQR638" s="6"/>
      <c r="TQS638" s="6"/>
      <c r="TQT638" s="6"/>
      <c r="TQU638" s="6"/>
      <c r="TQV638" s="6"/>
      <c r="TQW638" s="6"/>
      <c r="TQX638" s="6"/>
      <c r="TQY638" s="6"/>
      <c r="TQZ638" s="6"/>
      <c r="TRA638" s="6"/>
      <c r="TRB638" s="6"/>
      <c r="TRC638" s="6"/>
      <c r="TRD638" s="6"/>
      <c r="TRE638" s="6"/>
      <c r="TRF638" s="6"/>
      <c r="TRG638" s="6"/>
      <c r="TRH638" s="6"/>
      <c r="TRI638" s="6"/>
      <c r="TRJ638" s="6"/>
      <c r="TRK638" s="6"/>
      <c r="TRL638" s="6"/>
      <c r="TRM638" s="6"/>
      <c r="TRN638" s="6"/>
      <c r="TRO638" s="6"/>
      <c r="TRP638" s="6"/>
      <c r="TRQ638" s="6"/>
      <c r="TRR638" s="6"/>
      <c r="TRS638" s="6"/>
      <c r="TRT638" s="6"/>
      <c r="TRU638" s="6"/>
      <c r="TRV638" s="6"/>
      <c r="TRW638" s="6"/>
      <c r="TRX638" s="6"/>
      <c r="TRY638" s="6"/>
      <c r="TRZ638" s="6"/>
      <c r="TSA638" s="6"/>
      <c r="TSB638" s="6"/>
      <c r="TSC638" s="6"/>
      <c r="TSD638" s="6"/>
      <c r="TSE638" s="6"/>
      <c r="TSF638" s="6"/>
      <c r="TSG638" s="6"/>
      <c r="TSH638" s="6"/>
      <c r="TSI638" s="6"/>
      <c r="TSJ638" s="6"/>
      <c r="TSK638" s="6"/>
      <c r="TSL638" s="6"/>
      <c r="TSM638" s="6"/>
      <c r="TSN638" s="6"/>
      <c r="TSO638" s="6"/>
      <c r="TSP638" s="6"/>
      <c r="TSQ638" s="6"/>
      <c r="TSR638" s="6"/>
      <c r="TSS638" s="6"/>
      <c r="TST638" s="6"/>
      <c r="TSU638" s="6"/>
      <c r="TSV638" s="6"/>
      <c r="TSW638" s="6"/>
      <c r="TSX638" s="6"/>
      <c r="TSY638" s="6"/>
      <c r="TSZ638" s="6"/>
      <c r="TTA638" s="6"/>
      <c r="TTB638" s="6"/>
      <c r="TTC638" s="6"/>
      <c r="TTD638" s="6"/>
      <c r="TTE638" s="6"/>
      <c r="TTF638" s="6"/>
      <c r="TTG638" s="6"/>
      <c r="TTH638" s="6"/>
      <c r="TTI638" s="6"/>
      <c r="TTJ638" s="6"/>
      <c r="TTK638" s="6"/>
      <c r="TTL638" s="6"/>
      <c r="TTM638" s="6"/>
      <c r="TTN638" s="6"/>
      <c r="TTO638" s="6"/>
      <c r="TTP638" s="6"/>
      <c r="TTQ638" s="6"/>
      <c r="TTR638" s="6"/>
      <c r="TTS638" s="6"/>
      <c r="TTT638" s="6"/>
      <c r="TTU638" s="6"/>
      <c r="TTV638" s="6"/>
      <c r="TTW638" s="6"/>
      <c r="TTX638" s="6"/>
      <c r="TTY638" s="6"/>
      <c r="TTZ638" s="6"/>
      <c r="TUA638" s="6"/>
      <c r="TUB638" s="6"/>
      <c r="TUC638" s="6"/>
      <c r="TUD638" s="6"/>
      <c r="TUE638" s="6"/>
      <c r="TUF638" s="6"/>
      <c r="TUG638" s="6"/>
      <c r="TUH638" s="6"/>
      <c r="TUI638" s="6"/>
      <c r="TUJ638" s="6"/>
      <c r="TUK638" s="6"/>
      <c r="TUL638" s="6"/>
      <c r="TUM638" s="6"/>
      <c r="TUN638" s="6"/>
      <c r="TUO638" s="6"/>
      <c r="TUP638" s="6"/>
      <c r="TUQ638" s="6"/>
      <c r="TUR638" s="6"/>
      <c r="TUS638" s="6"/>
      <c r="TUT638" s="6"/>
      <c r="TUU638" s="6"/>
      <c r="TUV638" s="6"/>
      <c r="TUW638" s="6"/>
      <c r="TUX638" s="6"/>
      <c r="TUY638" s="6"/>
      <c r="TUZ638" s="6"/>
      <c r="TVA638" s="6"/>
      <c r="TVB638" s="6"/>
      <c r="TVC638" s="6"/>
      <c r="TVD638" s="6"/>
      <c r="TVE638" s="6"/>
      <c r="TVF638" s="6"/>
      <c r="TVG638" s="6"/>
      <c r="TVH638" s="6"/>
      <c r="TVI638" s="6"/>
      <c r="TVJ638" s="6"/>
      <c r="TVK638" s="6"/>
      <c r="TVL638" s="6"/>
      <c r="TVM638" s="6"/>
      <c r="TVN638" s="6"/>
      <c r="TVO638" s="6"/>
      <c r="TVP638" s="6"/>
      <c r="TVQ638" s="6"/>
      <c r="TVR638" s="6"/>
      <c r="TVS638" s="6"/>
      <c r="TVT638" s="6"/>
      <c r="TVU638" s="6"/>
      <c r="TVV638" s="6"/>
      <c r="TVW638" s="6"/>
      <c r="TVX638" s="6"/>
      <c r="TVY638" s="6"/>
      <c r="TVZ638" s="6"/>
      <c r="TWA638" s="6"/>
      <c r="TWB638" s="6"/>
      <c r="TWC638" s="6"/>
      <c r="TWD638" s="6"/>
      <c r="TWE638" s="6"/>
      <c r="TWF638" s="6"/>
      <c r="TWG638" s="6"/>
      <c r="TWH638" s="6"/>
      <c r="TWI638" s="6"/>
      <c r="TWJ638" s="6"/>
      <c r="TWK638" s="6"/>
      <c r="TWL638" s="6"/>
      <c r="TWM638" s="6"/>
      <c r="TWN638" s="6"/>
      <c r="TWO638" s="6"/>
      <c r="TWP638" s="6"/>
      <c r="TWQ638" s="6"/>
      <c r="TWR638" s="6"/>
      <c r="TWS638" s="6"/>
      <c r="TWT638" s="6"/>
      <c r="TWU638" s="6"/>
      <c r="TWV638" s="6"/>
      <c r="TWW638" s="6"/>
      <c r="TWX638" s="6"/>
      <c r="TWY638" s="6"/>
      <c r="TWZ638" s="6"/>
      <c r="TXA638" s="6"/>
      <c r="TXB638" s="6"/>
      <c r="TXC638" s="6"/>
      <c r="TXD638" s="6"/>
      <c r="TXE638" s="6"/>
      <c r="TXF638" s="6"/>
      <c r="TXG638" s="6"/>
      <c r="TXH638" s="6"/>
      <c r="TXI638" s="6"/>
      <c r="TXJ638" s="6"/>
      <c r="TXK638" s="6"/>
      <c r="TXL638" s="6"/>
      <c r="TXM638" s="6"/>
      <c r="TXN638" s="6"/>
      <c r="TXO638" s="6"/>
      <c r="TXP638" s="6"/>
      <c r="TXQ638" s="6"/>
      <c r="TXR638" s="6"/>
      <c r="TXS638" s="6"/>
      <c r="TXT638" s="6"/>
      <c r="TXU638" s="6"/>
      <c r="TXV638" s="6"/>
      <c r="TXW638" s="6"/>
      <c r="TXX638" s="6"/>
      <c r="TXY638" s="6"/>
      <c r="TXZ638" s="6"/>
      <c r="TYA638" s="6"/>
      <c r="TYB638" s="6"/>
      <c r="TYC638" s="6"/>
      <c r="TYD638" s="6"/>
      <c r="TYE638" s="6"/>
      <c r="TYF638" s="6"/>
      <c r="TYG638" s="6"/>
      <c r="TYH638" s="6"/>
      <c r="TYI638" s="6"/>
      <c r="TYJ638" s="6"/>
      <c r="TYK638" s="6"/>
      <c r="TYL638" s="6"/>
      <c r="TYM638" s="6"/>
      <c r="TYN638" s="6"/>
      <c r="TYO638" s="6"/>
      <c r="TYP638" s="6"/>
      <c r="TYQ638" s="6"/>
      <c r="TYR638" s="6"/>
      <c r="TYS638" s="6"/>
      <c r="TYT638" s="6"/>
      <c r="TYU638" s="6"/>
      <c r="TYV638" s="6"/>
      <c r="TYW638" s="6"/>
      <c r="TYX638" s="6"/>
      <c r="TYY638" s="6"/>
      <c r="TYZ638" s="6"/>
      <c r="TZA638" s="6"/>
      <c r="TZB638" s="6"/>
      <c r="TZC638" s="6"/>
      <c r="TZD638" s="6"/>
      <c r="TZE638" s="6"/>
      <c r="TZF638" s="6"/>
      <c r="TZG638" s="6"/>
      <c r="TZH638" s="6"/>
      <c r="TZI638" s="6"/>
      <c r="TZJ638" s="6"/>
      <c r="TZK638" s="6"/>
      <c r="TZL638" s="6"/>
      <c r="TZM638" s="6"/>
      <c r="TZN638" s="6"/>
      <c r="TZO638" s="6"/>
      <c r="TZP638" s="6"/>
      <c r="TZQ638" s="6"/>
      <c r="TZR638" s="6"/>
      <c r="TZS638" s="6"/>
      <c r="TZT638" s="6"/>
      <c r="TZU638" s="6"/>
      <c r="TZV638" s="6"/>
      <c r="TZW638" s="6"/>
      <c r="TZX638" s="6"/>
      <c r="TZY638" s="6"/>
      <c r="TZZ638" s="6"/>
      <c r="UAA638" s="6"/>
      <c r="UAB638" s="6"/>
      <c r="UAC638" s="6"/>
      <c r="UAD638" s="6"/>
      <c r="UAE638" s="6"/>
      <c r="UAF638" s="6"/>
      <c r="UAG638" s="6"/>
      <c r="UAH638" s="6"/>
      <c r="UAI638" s="6"/>
      <c r="UAJ638" s="6"/>
      <c r="UAK638" s="6"/>
      <c r="UAL638" s="6"/>
      <c r="UAM638" s="6"/>
      <c r="UAN638" s="6"/>
      <c r="UAO638" s="6"/>
      <c r="UAP638" s="6"/>
      <c r="UAQ638" s="6"/>
      <c r="UAR638" s="6"/>
      <c r="UAS638" s="6"/>
      <c r="UAT638" s="6"/>
      <c r="UAU638" s="6"/>
      <c r="UAV638" s="6"/>
      <c r="UAW638" s="6"/>
      <c r="UAX638" s="6"/>
      <c r="UAY638" s="6"/>
      <c r="UAZ638" s="6"/>
      <c r="UBA638" s="6"/>
      <c r="UBB638" s="6"/>
      <c r="UBC638" s="6"/>
      <c r="UBD638" s="6"/>
      <c r="UBE638" s="6"/>
      <c r="UBF638" s="6"/>
      <c r="UBG638" s="6"/>
      <c r="UBH638" s="6"/>
      <c r="UBI638" s="6"/>
      <c r="UBJ638" s="6"/>
      <c r="UBK638" s="6"/>
      <c r="UBL638" s="6"/>
      <c r="UBM638" s="6"/>
      <c r="UBN638" s="6"/>
      <c r="UBO638" s="6"/>
      <c r="UBP638" s="6"/>
      <c r="UBQ638" s="6"/>
      <c r="UBR638" s="6"/>
      <c r="UBS638" s="6"/>
      <c r="UBT638" s="6"/>
      <c r="UBU638" s="6"/>
      <c r="UBV638" s="6"/>
      <c r="UBW638" s="6"/>
      <c r="UBX638" s="6"/>
      <c r="UBY638" s="6"/>
      <c r="UBZ638" s="6"/>
      <c r="UCA638" s="6"/>
      <c r="UCB638" s="6"/>
      <c r="UCC638" s="6"/>
      <c r="UCD638" s="6"/>
      <c r="UCE638" s="6"/>
      <c r="UCF638" s="6"/>
      <c r="UCG638" s="6"/>
      <c r="UCH638" s="6"/>
      <c r="UCI638" s="6"/>
      <c r="UCJ638" s="6"/>
      <c r="UCK638" s="6"/>
      <c r="UCL638" s="6"/>
      <c r="UCM638" s="6"/>
      <c r="UCN638" s="6"/>
      <c r="UCO638" s="6"/>
      <c r="UCP638" s="6"/>
      <c r="UCQ638" s="6"/>
      <c r="UCR638" s="6"/>
      <c r="UCS638" s="6"/>
      <c r="UCT638" s="6"/>
      <c r="UCU638" s="6"/>
      <c r="UCV638" s="6"/>
      <c r="UCW638" s="6"/>
      <c r="UCX638" s="6"/>
      <c r="UCY638" s="6"/>
      <c r="UCZ638" s="6"/>
      <c r="UDA638" s="6"/>
      <c r="UDB638" s="6"/>
      <c r="UDC638" s="6"/>
      <c r="UDD638" s="6"/>
      <c r="UDE638" s="6"/>
      <c r="UDF638" s="6"/>
      <c r="UDG638" s="6"/>
      <c r="UDH638" s="6"/>
      <c r="UDI638" s="6"/>
      <c r="UDJ638" s="6"/>
      <c r="UDK638" s="6"/>
      <c r="UDL638" s="6"/>
      <c r="UDM638" s="6"/>
      <c r="UDN638" s="6"/>
      <c r="UDO638" s="6"/>
      <c r="UDP638" s="6"/>
      <c r="UDQ638" s="6"/>
      <c r="UDR638" s="6"/>
      <c r="UDS638" s="6"/>
      <c r="UDT638" s="6"/>
      <c r="UDU638" s="6"/>
      <c r="UDV638" s="6"/>
      <c r="UDW638" s="6"/>
      <c r="UDX638" s="6"/>
      <c r="UDY638" s="6"/>
      <c r="UDZ638" s="6"/>
      <c r="UEA638" s="6"/>
      <c r="UEB638" s="6"/>
      <c r="UEC638" s="6"/>
      <c r="UED638" s="6"/>
      <c r="UEE638" s="6"/>
      <c r="UEF638" s="6"/>
      <c r="UEG638" s="6"/>
      <c r="UEH638" s="6"/>
      <c r="UEI638" s="6"/>
      <c r="UEJ638" s="6"/>
      <c r="UEK638" s="6"/>
      <c r="UEL638" s="6"/>
      <c r="UEM638" s="6"/>
      <c r="UEN638" s="6"/>
      <c r="UEO638" s="6"/>
      <c r="UEP638" s="6"/>
      <c r="UEQ638" s="6"/>
      <c r="UER638" s="6"/>
      <c r="UES638" s="6"/>
      <c r="UET638" s="6"/>
      <c r="UEU638" s="6"/>
      <c r="UEV638" s="6"/>
      <c r="UEW638" s="6"/>
      <c r="UEX638" s="6"/>
      <c r="UEY638" s="6"/>
      <c r="UEZ638" s="6"/>
      <c r="UFA638" s="6"/>
      <c r="UFB638" s="6"/>
      <c r="UFC638" s="6"/>
      <c r="UFD638" s="6"/>
      <c r="UFE638" s="6"/>
      <c r="UFF638" s="6"/>
      <c r="UFG638" s="6"/>
      <c r="UFH638" s="6"/>
      <c r="UFI638" s="6"/>
      <c r="UFJ638" s="6"/>
      <c r="UFK638" s="6"/>
      <c r="UFL638" s="6"/>
      <c r="UFM638" s="6"/>
      <c r="UFN638" s="6"/>
      <c r="UFO638" s="6"/>
      <c r="UFP638" s="6"/>
      <c r="UFQ638" s="6"/>
      <c r="UFR638" s="6"/>
      <c r="UFS638" s="6"/>
      <c r="UFT638" s="6"/>
      <c r="UFU638" s="6"/>
      <c r="UFV638" s="6"/>
      <c r="UFW638" s="6"/>
      <c r="UFX638" s="6"/>
      <c r="UFY638" s="6"/>
      <c r="UFZ638" s="6"/>
      <c r="UGA638" s="6"/>
      <c r="UGB638" s="6"/>
      <c r="UGC638" s="6"/>
      <c r="UGD638" s="6"/>
      <c r="UGE638" s="6"/>
      <c r="UGF638" s="6"/>
      <c r="UGG638" s="6"/>
      <c r="UGH638" s="6"/>
      <c r="UGI638" s="6"/>
      <c r="UGJ638" s="6"/>
      <c r="UGK638" s="6"/>
      <c r="UGL638" s="6"/>
      <c r="UGM638" s="6"/>
      <c r="UGN638" s="6"/>
      <c r="UGO638" s="6"/>
      <c r="UGP638" s="6"/>
      <c r="UGQ638" s="6"/>
      <c r="UGR638" s="6"/>
      <c r="UGS638" s="6"/>
      <c r="UGT638" s="6"/>
      <c r="UGU638" s="6"/>
      <c r="UGV638" s="6"/>
      <c r="UGW638" s="6"/>
      <c r="UGX638" s="6"/>
      <c r="UGY638" s="6"/>
      <c r="UGZ638" s="6"/>
      <c r="UHA638" s="6"/>
      <c r="UHB638" s="6"/>
      <c r="UHC638" s="6"/>
      <c r="UHD638" s="6"/>
      <c r="UHE638" s="6"/>
      <c r="UHF638" s="6"/>
      <c r="UHG638" s="6"/>
      <c r="UHH638" s="6"/>
      <c r="UHI638" s="6"/>
      <c r="UHJ638" s="6"/>
      <c r="UHK638" s="6"/>
      <c r="UHL638" s="6"/>
      <c r="UHM638" s="6"/>
      <c r="UHN638" s="6"/>
      <c r="UHO638" s="6"/>
      <c r="UHP638" s="6"/>
      <c r="UHQ638" s="6"/>
      <c r="UHR638" s="6"/>
      <c r="UHS638" s="6"/>
      <c r="UHT638" s="6"/>
      <c r="UHU638" s="6"/>
      <c r="UHV638" s="6"/>
      <c r="UHW638" s="6"/>
      <c r="UHX638" s="6"/>
      <c r="UHY638" s="6"/>
      <c r="UHZ638" s="6"/>
      <c r="UIA638" s="6"/>
      <c r="UIB638" s="6"/>
      <c r="UIC638" s="6"/>
      <c r="UID638" s="6"/>
      <c r="UIE638" s="6"/>
      <c r="UIF638" s="6"/>
      <c r="UIG638" s="6"/>
      <c r="UIH638" s="6"/>
      <c r="UII638" s="6"/>
      <c r="UIJ638" s="6"/>
      <c r="UIK638" s="6"/>
      <c r="UIL638" s="6"/>
      <c r="UIM638" s="6"/>
      <c r="UIN638" s="6"/>
      <c r="UIO638" s="6"/>
      <c r="UIP638" s="6"/>
      <c r="UIQ638" s="6"/>
      <c r="UIR638" s="6"/>
      <c r="UIS638" s="6"/>
      <c r="UIT638" s="6"/>
      <c r="UIU638" s="6"/>
      <c r="UIV638" s="6"/>
      <c r="UIW638" s="6"/>
      <c r="UIX638" s="6"/>
      <c r="UIY638" s="6"/>
      <c r="UIZ638" s="6"/>
      <c r="UJA638" s="6"/>
      <c r="UJB638" s="6"/>
      <c r="UJC638" s="6"/>
      <c r="UJD638" s="6"/>
      <c r="UJE638" s="6"/>
      <c r="UJF638" s="6"/>
      <c r="UJG638" s="6"/>
      <c r="UJH638" s="6"/>
      <c r="UJI638" s="6"/>
      <c r="UJJ638" s="6"/>
      <c r="UJK638" s="6"/>
      <c r="UJL638" s="6"/>
      <c r="UJM638" s="6"/>
      <c r="UJN638" s="6"/>
      <c r="UJO638" s="6"/>
      <c r="UJP638" s="6"/>
      <c r="UJQ638" s="6"/>
      <c r="UJR638" s="6"/>
      <c r="UJS638" s="6"/>
      <c r="UJT638" s="6"/>
      <c r="UJU638" s="6"/>
      <c r="UJV638" s="6"/>
      <c r="UJW638" s="6"/>
      <c r="UJX638" s="6"/>
      <c r="UJY638" s="6"/>
      <c r="UJZ638" s="6"/>
      <c r="UKA638" s="6"/>
      <c r="UKB638" s="6"/>
      <c r="UKC638" s="6"/>
      <c r="UKD638" s="6"/>
      <c r="UKE638" s="6"/>
      <c r="UKF638" s="6"/>
      <c r="UKG638" s="6"/>
      <c r="UKH638" s="6"/>
      <c r="UKI638" s="6"/>
      <c r="UKJ638" s="6"/>
      <c r="UKK638" s="6"/>
      <c r="UKL638" s="6"/>
      <c r="UKM638" s="6"/>
      <c r="UKN638" s="6"/>
      <c r="UKO638" s="6"/>
      <c r="UKP638" s="6"/>
      <c r="UKQ638" s="6"/>
      <c r="UKR638" s="6"/>
      <c r="UKS638" s="6"/>
      <c r="UKT638" s="6"/>
      <c r="UKU638" s="6"/>
      <c r="UKV638" s="6"/>
      <c r="UKW638" s="6"/>
      <c r="UKX638" s="6"/>
      <c r="UKY638" s="6"/>
      <c r="UKZ638" s="6"/>
      <c r="ULA638" s="6"/>
      <c r="ULB638" s="6"/>
      <c r="ULC638" s="6"/>
      <c r="ULD638" s="6"/>
      <c r="ULE638" s="6"/>
      <c r="ULF638" s="6"/>
      <c r="ULG638" s="6"/>
      <c r="ULH638" s="6"/>
      <c r="ULI638" s="6"/>
      <c r="ULJ638" s="6"/>
      <c r="ULK638" s="6"/>
      <c r="ULL638" s="6"/>
      <c r="ULM638" s="6"/>
      <c r="ULN638" s="6"/>
      <c r="ULO638" s="6"/>
      <c r="ULP638" s="6"/>
      <c r="ULQ638" s="6"/>
      <c r="ULR638" s="6"/>
      <c r="ULS638" s="6"/>
      <c r="ULT638" s="6"/>
      <c r="ULU638" s="6"/>
      <c r="ULV638" s="6"/>
      <c r="ULW638" s="6"/>
      <c r="ULX638" s="6"/>
      <c r="ULY638" s="6"/>
      <c r="ULZ638" s="6"/>
      <c r="UMA638" s="6"/>
      <c r="UMB638" s="6"/>
      <c r="UMC638" s="6"/>
      <c r="UMD638" s="6"/>
      <c r="UME638" s="6"/>
      <c r="UMF638" s="6"/>
      <c r="UMG638" s="6"/>
      <c r="UMH638" s="6"/>
      <c r="UMI638" s="6"/>
      <c r="UMJ638" s="6"/>
      <c r="UMK638" s="6"/>
      <c r="UML638" s="6"/>
      <c r="UMM638" s="6"/>
      <c r="UMN638" s="6"/>
      <c r="UMO638" s="6"/>
      <c r="UMP638" s="6"/>
      <c r="UMQ638" s="6"/>
      <c r="UMR638" s="6"/>
      <c r="UMS638" s="6"/>
      <c r="UMT638" s="6"/>
      <c r="UMU638" s="6"/>
      <c r="UMV638" s="6"/>
      <c r="UMW638" s="6"/>
      <c r="UMX638" s="6"/>
      <c r="UMY638" s="6"/>
      <c r="UMZ638" s="6"/>
      <c r="UNA638" s="6"/>
      <c r="UNB638" s="6"/>
      <c r="UNC638" s="6"/>
      <c r="UND638" s="6"/>
      <c r="UNE638" s="6"/>
      <c r="UNF638" s="6"/>
      <c r="UNG638" s="6"/>
      <c r="UNH638" s="6"/>
      <c r="UNI638" s="6"/>
      <c r="UNJ638" s="6"/>
      <c r="UNK638" s="6"/>
      <c r="UNL638" s="6"/>
      <c r="UNM638" s="6"/>
      <c r="UNN638" s="6"/>
      <c r="UNO638" s="6"/>
      <c r="UNP638" s="6"/>
      <c r="UNQ638" s="6"/>
      <c r="UNR638" s="6"/>
      <c r="UNS638" s="6"/>
      <c r="UNT638" s="6"/>
      <c r="UNU638" s="6"/>
      <c r="UNV638" s="6"/>
      <c r="UNW638" s="6"/>
      <c r="UNX638" s="6"/>
      <c r="UNY638" s="6"/>
      <c r="UNZ638" s="6"/>
      <c r="UOA638" s="6"/>
      <c r="UOB638" s="6"/>
      <c r="UOC638" s="6"/>
      <c r="UOD638" s="6"/>
      <c r="UOE638" s="6"/>
      <c r="UOF638" s="6"/>
      <c r="UOG638" s="6"/>
      <c r="UOH638" s="6"/>
      <c r="UOI638" s="6"/>
      <c r="UOJ638" s="6"/>
      <c r="UOK638" s="6"/>
      <c r="UOL638" s="6"/>
      <c r="UOM638" s="6"/>
      <c r="UON638" s="6"/>
      <c r="UOO638" s="6"/>
      <c r="UOP638" s="6"/>
      <c r="UOQ638" s="6"/>
      <c r="UOR638" s="6"/>
      <c r="UOS638" s="6"/>
      <c r="UOT638" s="6"/>
      <c r="UOU638" s="6"/>
      <c r="UOV638" s="6"/>
      <c r="UOW638" s="6"/>
      <c r="UOX638" s="6"/>
      <c r="UOY638" s="6"/>
      <c r="UOZ638" s="6"/>
      <c r="UPA638" s="6"/>
      <c r="UPB638" s="6"/>
      <c r="UPC638" s="6"/>
      <c r="UPD638" s="6"/>
      <c r="UPE638" s="6"/>
      <c r="UPF638" s="6"/>
      <c r="UPG638" s="6"/>
      <c r="UPH638" s="6"/>
      <c r="UPI638" s="6"/>
      <c r="UPJ638" s="6"/>
      <c r="UPK638" s="6"/>
      <c r="UPL638" s="6"/>
      <c r="UPM638" s="6"/>
      <c r="UPN638" s="6"/>
      <c r="UPO638" s="6"/>
      <c r="UPP638" s="6"/>
      <c r="UPQ638" s="6"/>
      <c r="UPR638" s="6"/>
      <c r="UPS638" s="6"/>
      <c r="UPT638" s="6"/>
      <c r="UPU638" s="6"/>
      <c r="UPV638" s="6"/>
      <c r="UPW638" s="6"/>
      <c r="UPX638" s="6"/>
      <c r="UPY638" s="6"/>
      <c r="UPZ638" s="6"/>
      <c r="UQA638" s="6"/>
      <c r="UQB638" s="6"/>
      <c r="UQC638" s="6"/>
      <c r="UQD638" s="6"/>
      <c r="UQE638" s="6"/>
      <c r="UQF638" s="6"/>
      <c r="UQG638" s="6"/>
      <c r="UQH638" s="6"/>
      <c r="UQI638" s="6"/>
      <c r="UQJ638" s="6"/>
      <c r="UQK638" s="6"/>
      <c r="UQL638" s="6"/>
      <c r="UQM638" s="6"/>
      <c r="UQN638" s="6"/>
      <c r="UQO638" s="6"/>
      <c r="UQP638" s="6"/>
      <c r="UQQ638" s="6"/>
      <c r="UQR638" s="6"/>
      <c r="UQS638" s="6"/>
      <c r="UQT638" s="6"/>
      <c r="UQU638" s="6"/>
      <c r="UQV638" s="6"/>
      <c r="UQW638" s="6"/>
      <c r="UQX638" s="6"/>
      <c r="UQY638" s="6"/>
      <c r="UQZ638" s="6"/>
      <c r="URA638" s="6"/>
      <c r="URB638" s="6"/>
      <c r="URC638" s="6"/>
      <c r="URD638" s="6"/>
      <c r="URE638" s="6"/>
      <c r="URF638" s="6"/>
      <c r="URG638" s="6"/>
      <c r="URH638" s="6"/>
      <c r="URI638" s="6"/>
      <c r="URJ638" s="6"/>
      <c r="URK638" s="6"/>
      <c r="URL638" s="6"/>
      <c r="URM638" s="6"/>
      <c r="URN638" s="6"/>
      <c r="URO638" s="6"/>
      <c r="URP638" s="6"/>
      <c r="URQ638" s="6"/>
      <c r="URR638" s="6"/>
      <c r="URS638" s="6"/>
      <c r="URT638" s="6"/>
      <c r="URU638" s="6"/>
      <c r="URV638" s="6"/>
      <c r="URW638" s="6"/>
      <c r="URX638" s="6"/>
      <c r="URY638" s="6"/>
      <c r="URZ638" s="6"/>
      <c r="USA638" s="6"/>
      <c r="USB638" s="6"/>
      <c r="USC638" s="6"/>
      <c r="USD638" s="6"/>
      <c r="USE638" s="6"/>
      <c r="USF638" s="6"/>
      <c r="USG638" s="6"/>
      <c r="USH638" s="6"/>
      <c r="USI638" s="6"/>
      <c r="USJ638" s="6"/>
      <c r="USK638" s="6"/>
      <c r="USL638" s="6"/>
      <c r="USM638" s="6"/>
      <c r="USN638" s="6"/>
      <c r="USO638" s="6"/>
      <c r="USP638" s="6"/>
      <c r="USQ638" s="6"/>
      <c r="USR638" s="6"/>
      <c r="USS638" s="6"/>
      <c r="UST638" s="6"/>
      <c r="USU638" s="6"/>
      <c r="USV638" s="6"/>
      <c r="USW638" s="6"/>
      <c r="USX638" s="6"/>
      <c r="USY638" s="6"/>
      <c r="USZ638" s="6"/>
      <c r="UTA638" s="6"/>
      <c r="UTB638" s="6"/>
      <c r="UTC638" s="6"/>
      <c r="UTD638" s="6"/>
      <c r="UTE638" s="6"/>
      <c r="UTF638" s="6"/>
      <c r="UTG638" s="6"/>
      <c r="UTH638" s="6"/>
      <c r="UTI638" s="6"/>
      <c r="UTJ638" s="6"/>
      <c r="UTK638" s="6"/>
      <c r="UTL638" s="6"/>
      <c r="UTM638" s="6"/>
      <c r="UTN638" s="6"/>
      <c r="UTO638" s="6"/>
      <c r="UTP638" s="6"/>
      <c r="UTQ638" s="6"/>
      <c r="UTR638" s="6"/>
      <c r="UTS638" s="6"/>
      <c r="UTT638" s="6"/>
      <c r="UTU638" s="6"/>
      <c r="UTV638" s="6"/>
      <c r="UTW638" s="6"/>
      <c r="UTX638" s="6"/>
      <c r="UTY638" s="6"/>
      <c r="UTZ638" s="6"/>
      <c r="UUA638" s="6"/>
      <c r="UUB638" s="6"/>
      <c r="UUC638" s="6"/>
      <c r="UUD638" s="6"/>
      <c r="UUE638" s="6"/>
      <c r="UUF638" s="6"/>
      <c r="UUG638" s="6"/>
      <c r="UUH638" s="6"/>
      <c r="UUI638" s="6"/>
      <c r="UUJ638" s="6"/>
      <c r="UUK638" s="6"/>
      <c r="UUL638" s="6"/>
      <c r="UUM638" s="6"/>
      <c r="UUN638" s="6"/>
      <c r="UUO638" s="6"/>
      <c r="UUP638" s="6"/>
      <c r="UUQ638" s="6"/>
      <c r="UUR638" s="6"/>
      <c r="UUS638" s="6"/>
      <c r="UUT638" s="6"/>
      <c r="UUU638" s="6"/>
      <c r="UUV638" s="6"/>
      <c r="UUW638" s="6"/>
      <c r="UUX638" s="6"/>
      <c r="UUY638" s="6"/>
      <c r="UUZ638" s="6"/>
      <c r="UVA638" s="6"/>
      <c r="UVB638" s="6"/>
      <c r="UVC638" s="6"/>
      <c r="UVD638" s="6"/>
      <c r="UVE638" s="6"/>
      <c r="UVF638" s="6"/>
      <c r="UVG638" s="6"/>
      <c r="UVH638" s="6"/>
      <c r="UVI638" s="6"/>
      <c r="UVJ638" s="6"/>
      <c r="UVK638" s="6"/>
      <c r="UVL638" s="6"/>
      <c r="UVM638" s="6"/>
      <c r="UVN638" s="6"/>
      <c r="UVO638" s="6"/>
      <c r="UVP638" s="6"/>
      <c r="UVQ638" s="6"/>
      <c r="UVR638" s="6"/>
      <c r="UVS638" s="6"/>
      <c r="UVT638" s="6"/>
      <c r="UVU638" s="6"/>
      <c r="UVV638" s="6"/>
      <c r="UVW638" s="6"/>
      <c r="UVX638" s="6"/>
      <c r="UVY638" s="6"/>
      <c r="UVZ638" s="6"/>
      <c r="UWA638" s="6"/>
      <c r="UWB638" s="6"/>
      <c r="UWC638" s="6"/>
      <c r="UWD638" s="6"/>
      <c r="UWE638" s="6"/>
      <c r="UWF638" s="6"/>
      <c r="UWG638" s="6"/>
      <c r="UWH638" s="6"/>
      <c r="UWI638" s="6"/>
      <c r="UWJ638" s="6"/>
      <c r="UWK638" s="6"/>
      <c r="UWL638" s="6"/>
      <c r="UWM638" s="6"/>
      <c r="UWN638" s="6"/>
      <c r="UWO638" s="6"/>
      <c r="UWP638" s="6"/>
      <c r="UWQ638" s="6"/>
      <c r="UWR638" s="6"/>
      <c r="UWS638" s="6"/>
      <c r="UWT638" s="6"/>
      <c r="UWU638" s="6"/>
      <c r="UWV638" s="6"/>
      <c r="UWW638" s="6"/>
      <c r="UWX638" s="6"/>
      <c r="UWY638" s="6"/>
      <c r="UWZ638" s="6"/>
      <c r="UXA638" s="6"/>
      <c r="UXB638" s="6"/>
      <c r="UXC638" s="6"/>
      <c r="UXD638" s="6"/>
      <c r="UXE638" s="6"/>
      <c r="UXF638" s="6"/>
      <c r="UXG638" s="6"/>
      <c r="UXH638" s="6"/>
      <c r="UXI638" s="6"/>
      <c r="UXJ638" s="6"/>
      <c r="UXK638" s="6"/>
      <c r="UXL638" s="6"/>
      <c r="UXM638" s="6"/>
      <c r="UXN638" s="6"/>
      <c r="UXO638" s="6"/>
      <c r="UXP638" s="6"/>
      <c r="UXQ638" s="6"/>
      <c r="UXR638" s="6"/>
      <c r="UXS638" s="6"/>
      <c r="UXT638" s="6"/>
      <c r="UXU638" s="6"/>
      <c r="UXV638" s="6"/>
      <c r="UXW638" s="6"/>
      <c r="UXX638" s="6"/>
      <c r="UXY638" s="6"/>
      <c r="UXZ638" s="6"/>
      <c r="UYA638" s="6"/>
      <c r="UYB638" s="6"/>
      <c r="UYC638" s="6"/>
      <c r="UYD638" s="6"/>
      <c r="UYE638" s="6"/>
      <c r="UYF638" s="6"/>
      <c r="UYG638" s="6"/>
      <c r="UYH638" s="6"/>
      <c r="UYI638" s="6"/>
      <c r="UYJ638" s="6"/>
      <c r="UYK638" s="6"/>
      <c r="UYL638" s="6"/>
      <c r="UYM638" s="6"/>
      <c r="UYN638" s="6"/>
      <c r="UYO638" s="6"/>
      <c r="UYP638" s="6"/>
      <c r="UYQ638" s="6"/>
      <c r="UYR638" s="6"/>
      <c r="UYS638" s="6"/>
      <c r="UYT638" s="6"/>
      <c r="UYU638" s="6"/>
      <c r="UYV638" s="6"/>
      <c r="UYW638" s="6"/>
      <c r="UYX638" s="6"/>
      <c r="UYY638" s="6"/>
      <c r="UYZ638" s="6"/>
      <c r="UZA638" s="6"/>
      <c r="UZB638" s="6"/>
      <c r="UZC638" s="6"/>
      <c r="UZD638" s="6"/>
      <c r="UZE638" s="6"/>
      <c r="UZF638" s="6"/>
      <c r="UZG638" s="6"/>
      <c r="UZH638" s="6"/>
      <c r="UZI638" s="6"/>
      <c r="UZJ638" s="6"/>
      <c r="UZK638" s="6"/>
      <c r="UZL638" s="6"/>
      <c r="UZM638" s="6"/>
      <c r="UZN638" s="6"/>
      <c r="UZO638" s="6"/>
      <c r="UZP638" s="6"/>
      <c r="UZQ638" s="6"/>
      <c r="UZR638" s="6"/>
      <c r="UZS638" s="6"/>
      <c r="UZT638" s="6"/>
      <c r="UZU638" s="6"/>
      <c r="UZV638" s="6"/>
      <c r="UZW638" s="6"/>
      <c r="UZX638" s="6"/>
      <c r="UZY638" s="6"/>
      <c r="UZZ638" s="6"/>
      <c r="VAA638" s="6"/>
      <c r="VAB638" s="6"/>
      <c r="VAC638" s="6"/>
      <c r="VAD638" s="6"/>
      <c r="VAE638" s="6"/>
      <c r="VAF638" s="6"/>
      <c r="VAG638" s="6"/>
      <c r="VAH638" s="6"/>
      <c r="VAI638" s="6"/>
      <c r="VAJ638" s="6"/>
      <c r="VAK638" s="6"/>
      <c r="VAL638" s="6"/>
      <c r="VAM638" s="6"/>
      <c r="VAN638" s="6"/>
      <c r="VAO638" s="6"/>
      <c r="VAP638" s="6"/>
      <c r="VAQ638" s="6"/>
      <c r="VAR638" s="6"/>
      <c r="VAS638" s="6"/>
      <c r="VAT638" s="6"/>
      <c r="VAU638" s="6"/>
      <c r="VAV638" s="6"/>
      <c r="VAW638" s="6"/>
      <c r="VAX638" s="6"/>
      <c r="VAY638" s="6"/>
      <c r="VAZ638" s="6"/>
      <c r="VBA638" s="6"/>
      <c r="VBB638" s="6"/>
      <c r="VBC638" s="6"/>
      <c r="VBD638" s="6"/>
      <c r="VBE638" s="6"/>
      <c r="VBF638" s="6"/>
      <c r="VBG638" s="6"/>
      <c r="VBH638" s="6"/>
      <c r="VBI638" s="6"/>
      <c r="VBJ638" s="6"/>
      <c r="VBK638" s="6"/>
      <c r="VBL638" s="6"/>
      <c r="VBM638" s="6"/>
      <c r="VBN638" s="6"/>
      <c r="VBO638" s="6"/>
      <c r="VBP638" s="6"/>
      <c r="VBQ638" s="6"/>
      <c r="VBR638" s="6"/>
      <c r="VBS638" s="6"/>
      <c r="VBT638" s="6"/>
      <c r="VBU638" s="6"/>
      <c r="VBV638" s="6"/>
      <c r="VBW638" s="6"/>
      <c r="VBX638" s="6"/>
      <c r="VBY638" s="6"/>
      <c r="VBZ638" s="6"/>
      <c r="VCA638" s="6"/>
      <c r="VCB638" s="6"/>
      <c r="VCC638" s="6"/>
      <c r="VCD638" s="6"/>
      <c r="VCE638" s="6"/>
      <c r="VCF638" s="6"/>
      <c r="VCG638" s="6"/>
      <c r="VCH638" s="6"/>
      <c r="VCI638" s="6"/>
      <c r="VCJ638" s="6"/>
      <c r="VCK638" s="6"/>
      <c r="VCL638" s="6"/>
      <c r="VCM638" s="6"/>
      <c r="VCN638" s="6"/>
      <c r="VCO638" s="6"/>
      <c r="VCP638" s="6"/>
      <c r="VCQ638" s="6"/>
      <c r="VCR638" s="6"/>
      <c r="VCS638" s="6"/>
      <c r="VCT638" s="6"/>
      <c r="VCU638" s="6"/>
      <c r="VCV638" s="6"/>
      <c r="VCW638" s="6"/>
      <c r="VCX638" s="6"/>
      <c r="VCY638" s="6"/>
      <c r="VCZ638" s="6"/>
      <c r="VDA638" s="6"/>
      <c r="VDB638" s="6"/>
      <c r="VDC638" s="6"/>
      <c r="VDD638" s="6"/>
      <c r="VDE638" s="6"/>
      <c r="VDF638" s="6"/>
      <c r="VDG638" s="6"/>
      <c r="VDH638" s="6"/>
      <c r="VDI638" s="6"/>
      <c r="VDJ638" s="6"/>
      <c r="VDK638" s="6"/>
      <c r="VDL638" s="6"/>
      <c r="VDM638" s="6"/>
      <c r="VDN638" s="6"/>
      <c r="VDO638" s="6"/>
      <c r="VDP638" s="6"/>
      <c r="VDQ638" s="6"/>
      <c r="VDR638" s="6"/>
      <c r="VDS638" s="6"/>
      <c r="VDT638" s="6"/>
      <c r="VDU638" s="6"/>
      <c r="VDV638" s="6"/>
      <c r="VDW638" s="6"/>
      <c r="VDX638" s="6"/>
      <c r="VDY638" s="6"/>
      <c r="VDZ638" s="6"/>
      <c r="VEA638" s="6"/>
      <c r="VEB638" s="6"/>
      <c r="VEC638" s="6"/>
      <c r="VED638" s="6"/>
      <c r="VEE638" s="6"/>
      <c r="VEF638" s="6"/>
      <c r="VEG638" s="6"/>
      <c r="VEH638" s="6"/>
      <c r="VEI638" s="6"/>
      <c r="VEJ638" s="6"/>
      <c r="VEK638" s="6"/>
      <c r="VEL638" s="6"/>
      <c r="VEM638" s="6"/>
      <c r="VEN638" s="6"/>
      <c r="VEO638" s="6"/>
      <c r="VEP638" s="6"/>
      <c r="VEQ638" s="6"/>
      <c r="VER638" s="6"/>
      <c r="VES638" s="6"/>
      <c r="VET638" s="6"/>
      <c r="VEU638" s="6"/>
      <c r="VEV638" s="6"/>
      <c r="VEW638" s="6"/>
      <c r="VEX638" s="6"/>
      <c r="VEY638" s="6"/>
      <c r="VEZ638" s="6"/>
      <c r="VFA638" s="6"/>
      <c r="VFB638" s="6"/>
      <c r="VFC638" s="6"/>
      <c r="VFD638" s="6"/>
      <c r="VFE638" s="6"/>
      <c r="VFF638" s="6"/>
      <c r="VFG638" s="6"/>
      <c r="VFH638" s="6"/>
      <c r="VFI638" s="6"/>
      <c r="VFJ638" s="6"/>
      <c r="VFK638" s="6"/>
      <c r="VFL638" s="6"/>
      <c r="VFM638" s="6"/>
      <c r="VFN638" s="6"/>
      <c r="VFO638" s="6"/>
      <c r="VFP638" s="6"/>
      <c r="VFQ638" s="6"/>
      <c r="VFR638" s="6"/>
      <c r="VFS638" s="6"/>
      <c r="VFT638" s="6"/>
      <c r="VFU638" s="6"/>
      <c r="VFV638" s="6"/>
      <c r="VFW638" s="6"/>
      <c r="VFX638" s="6"/>
      <c r="VFY638" s="6"/>
      <c r="VFZ638" s="6"/>
      <c r="VGA638" s="6"/>
      <c r="VGB638" s="6"/>
      <c r="VGC638" s="6"/>
      <c r="VGD638" s="6"/>
      <c r="VGE638" s="6"/>
      <c r="VGF638" s="6"/>
      <c r="VGG638" s="6"/>
      <c r="VGH638" s="6"/>
      <c r="VGI638" s="6"/>
      <c r="VGJ638" s="6"/>
      <c r="VGK638" s="6"/>
      <c r="VGL638" s="6"/>
      <c r="VGM638" s="6"/>
      <c r="VGN638" s="6"/>
      <c r="VGO638" s="6"/>
      <c r="VGP638" s="6"/>
      <c r="VGQ638" s="6"/>
      <c r="VGR638" s="6"/>
      <c r="VGS638" s="6"/>
      <c r="VGT638" s="6"/>
      <c r="VGU638" s="6"/>
      <c r="VGV638" s="6"/>
      <c r="VGW638" s="6"/>
      <c r="VGX638" s="6"/>
      <c r="VGY638" s="6"/>
      <c r="VGZ638" s="6"/>
      <c r="VHA638" s="6"/>
      <c r="VHB638" s="6"/>
      <c r="VHC638" s="6"/>
      <c r="VHD638" s="6"/>
      <c r="VHE638" s="6"/>
      <c r="VHF638" s="6"/>
      <c r="VHG638" s="6"/>
      <c r="VHH638" s="6"/>
      <c r="VHI638" s="6"/>
      <c r="VHJ638" s="6"/>
      <c r="VHK638" s="6"/>
      <c r="VHL638" s="6"/>
      <c r="VHM638" s="6"/>
      <c r="VHN638" s="6"/>
      <c r="VHO638" s="6"/>
      <c r="VHP638" s="6"/>
      <c r="VHQ638" s="6"/>
      <c r="VHR638" s="6"/>
      <c r="VHS638" s="6"/>
      <c r="VHT638" s="6"/>
      <c r="VHU638" s="6"/>
      <c r="VHV638" s="6"/>
      <c r="VHW638" s="6"/>
      <c r="VHX638" s="6"/>
      <c r="VHY638" s="6"/>
      <c r="VHZ638" s="6"/>
      <c r="VIA638" s="6"/>
      <c r="VIB638" s="6"/>
      <c r="VIC638" s="6"/>
      <c r="VID638" s="6"/>
      <c r="VIE638" s="6"/>
      <c r="VIF638" s="6"/>
      <c r="VIG638" s="6"/>
      <c r="VIH638" s="6"/>
      <c r="VII638" s="6"/>
      <c r="VIJ638" s="6"/>
      <c r="VIK638" s="6"/>
      <c r="VIL638" s="6"/>
      <c r="VIM638" s="6"/>
      <c r="VIN638" s="6"/>
      <c r="VIO638" s="6"/>
      <c r="VIP638" s="6"/>
      <c r="VIQ638" s="6"/>
      <c r="VIR638" s="6"/>
      <c r="VIS638" s="6"/>
      <c r="VIT638" s="6"/>
      <c r="VIU638" s="6"/>
      <c r="VIV638" s="6"/>
      <c r="VIW638" s="6"/>
      <c r="VIX638" s="6"/>
      <c r="VIY638" s="6"/>
      <c r="VIZ638" s="6"/>
      <c r="VJA638" s="6"/>
      <c r="VJB638" s="6"/>
      <c r="VJC638" s="6"/>
      <c r="VJD638" s="6"/>
      <c r="VJE638" s="6"/>
      <c r="VJF638" s="6"/>
      <c r="VJG638" s="6"/>
      <c r="VJH638" s="6"/>
      <c r="VJI638" s="6"/>
      <c r="VJJ638" s="6"/>
      <c r="VJK638" s="6"/>
      <c r="VJL638" s="6"/>
      <c r="VJM638" s="6"/>
      <c r="VJN638" s="6"/>
      <c r="VJO638" s="6"/>
      <c r="VJP638" s="6"/>
      <c r="VJQ638" s="6"/>
      <c r="VJR638" s="6"/>
      <c r="VJS638" s="6"/>
      <c r="VJT638" s="6"/>
      <c r="VJU638" s="6"/>
      <c r="VJV638" s="6"/>
      <c r="VJW638" s="6"/>
      <c r="VJX638" s="6"/>
      <c r="VJY638" s="6"/>
      <c r="VJZ638" s="6"/>
      <c r="VKA638" s="6"/>
      <c r="VKB638" s="6"/>
      <c r="VKC638" s="6"/>
      <c r="VKD638" s="6"/>
      <c r="VKE638" s="6"/>
      <c r="VKF638" s="6"/>
      <c r="VKG638" s="6"/>
      <c r="VKH638" s="6"/>
      <c r="VKI638" s="6"/>
      <c r="VKJ638" s="6"/>
      <c r="VKK638" s="6"/>
      <c r="VKL638" s="6"/>
      <c r="VKM638" s="6"/>
      <c r="VKN638" s="6"/>
      <c r="VKO638" s="6"/>
      <c r="VKP638" s="6"/>
      <c r="VKQ638" s="6"/>
      <c r="VKR638" s="6"/>
      <c r="VKS638" s="6"/>
      <c r="VKT638" s="6"/>
      <c r="VKU638" s="6"/>
      <c r="VKV638" s="6"/>
      <c r="VKW638" s="6"/>
      <c r="VKX638" s="6"/>
      <c r="VKY638" s="6"/>
      <c r="VKZ638" s="6"/>
      <c r="VLA638" s="6"/>
      <c r="VLB638" s="6"/>
      <c r="VLC638" s="6"/>
      <c r="VLD638" s="6"/>
      <c r="VLE638" s="6"/>
      <c r="VLF638" s="6"/>
      <c r="VLG638" s="6"/>
      <c r="VLH638" s="6"/>
      <c r="VLI638" s="6"/>
      <c r="VLJ638" s="6"/>
      <c r="VLK638" s="6"/>
      <c r="VLL638" s="6"/>
      <c r="VLM638" s="6"/>
      <c r="VLN638" s="6"/>
      <c r="VLO638" s="6"/>
      <c r="VLP638" s="6"/>
      <c r="VLQ638" s="6"/>
      <c r="VLR638" s="6"/>
      <c r="VLS638" s="6"/>
      <c r="VLT638" s="6"/>
      <c r="VLU638" s="6"/>
      <c r="VLV638" s="6"/>
      <c r="VLW638" s="6"/>
      <c r="VLX638" s="6"/>
      <c r="VLY638" s="6"/>
      <c r="VLZ638" s="6"/>
      <c r="VMA638" s="6"/>
      <c r="VMB638" s="6"/>
      <c r="VMC638" s="6"/>
      <c r="VMD638" s="6"/>
      <c r="VME638" s="6"/>
      <c r="VMF638" s="6"/>
      <c r="VMG638" s="6"/>
      <c r="VMH638" s="6"/>
      <c r="VMI638" s="6"/>
      <c r="VMJ638" s="6"/>
      <c r="VMK638" s="6"/>
      <c r="VML638" s="6"/>
      <c r="VMM638" s="6"/>
      <c r="VMN638" s="6"/>
      <c r="VMO638" s="6"/>
      <c r="VMP638" s="6"/>
      <c r="VMQ638" s="6"/>
      <c r="VMR638" s="6"/>
      <c r="VMS638" s="6"/>
      <c r="VMT638" s="6"/>
      <c r="VMU638" s="6"/>
      <c r="VMV638" s="6"/>
      <c r="VMW638" s="6"/>
      <c r="VMX638" s="6"/>
      <c r="VMY638" s="6"/>
      <c r="VMZ638" s="6"/>
      <c r="VNA638" s="6"/>
      <c r="VNB638" s="6"/>
      <c r="VNC638" s="6"/>
      <c r="VND638" s="6"/>
      <c r="VNE638" s="6"/>
      <c r="VNF638" s="6"/>
      <c r="VNG638" s="6"/>
      <c r="VNH638" s="6"/>
      <c r="VNI638" s="6"/>
      <c r="VNJ638" s="6"/>
      <c r="VNK638" s="6"/>
      <c r="VNL638" s="6"/>
      <c r="VNM638" s="6"/>
      <c r="VNN638" s="6"/>
      <c r="VNO638" s="6"/>
      <c r="VNP638" s="6"/>
      <c r="VNQ638" s="6"/>
      <c r="VNR638" s="6"/>
      <c r="VNS638" s="6"/>
      <c r="VNT638" s="6"/>
      <c r="VNU638" s="6"/>
      <c r="VNV638" s="6"/>
      <c r="VNW638" s="6"/>
      <c r="VNX638" s="6"/>
      <c r="VNY638" s="6"/>
      <c r="VNZ638" s="6"/>
      <c r="VOA638" s="6"/>
      <c r="VOB638" s="6"/>
      <c r="VOC638" s="6"/>
      <c r="VOD638" s="6"/>
      <c r="VOE638" s="6"/>
      <c r="VOF638" s="6"/>
      <c r="VOG638" s="6"/>
      <c r="VOH638" s="6"/>
      <c r="VOI638" s="6"/>
      <c r="VOJ638" s="6"/>
      <c r="VOK638" s="6"/>
      <c r="VOL638" s="6"/>
      <c r="VOM638" s="6"/>
      <c r="VON638" s="6"/>
      <c r="VOO638" s="6"/>
      <c r="VOP638" s="6"/>
      <c r="VOQ638" s="6"/>
      <c r="VOR638" s="6"/>
      <c r="VOS638" s="6"/>
      <c r="VOT638" s="6"/>
      <c r="VOU638" s="6"/>
      <c r="VOV638" s="6"/>
      <c r="VOW638" s="6"/>
      <c r="VOX638" s="6"/>
      <c r="VOY638" s="6"/>
      <c r="VOZ638" s="6"/>
      <c r="VPA638" s="6"/>
      <c r="VPB638" s="6"/>
      <c r="VPC638" s="6"/>
      <c r="VPD638" s="6"/>
      <c r="VPE638" s="6"/>
      <c r="VPF638" s="6"/>
      <c r="VPG638" s="6"/>
      <c r="VPH638" s="6"/>
      <c r="VPI638" s="6"/>
      <c r="VPJ638" s="6"/>
      <c r="VPK638" s="6"/>
      <c r="VPL638" s="6"/>
      <c r="VPM638" s="6"/>
      <c r="VPN638" s="6"/>
      <c r="VPO638" s="6"/>
      <c r="VPP638" s="6"/>
      <c r="VPQ638" s="6"/>
      <c r="VPR638" s="6"/>
      <c r="VPS638" s="6"/>
      <c r="VPT638" s="6"/>
      <c r="VPU638" s="6"/>
      <c r="VPV638" s="6"/>
      <c r="VPW638" s="6"/>
      <c r="VPX638" s="6"/>
      <c r="VPY638" s="6"/>
      <c r="VPZ638" s="6"/>
      <c r="VQA638" s="6"/>
      <c r="VQB638" s="6"/>
      <c r="VQC638" s="6"/>
      <c r="VQD638" s="6"/>
      <c r="VQE638" s="6"/>
      <c r="VQF638" s="6"/>
      <c r="VQG638" s="6"/>
      <c r="VQH638" s="6"/>
      <c r="VQI638" s="6"/>
      <c r="VQJ638" s="6"/>
      <c r="VQK638" s="6"/>
      <c r="VQL638" s="6"/>
      <c r="VQM638" s="6"/>
      <c r="VQN638" s="6"/>
      <c r="VQO638" s="6"/>
      <c r="VQP638" s="6"/>
      <c r="VQQ638" s="6"/>
      <c r="VQR638" s="6"/>
      <c r="VQS638" s="6"/>
      <c r="VQT638" s="6"/>
      <c r="VQU638" s="6"/>
      <c r="VQV638" s="6"/>
      <c r="VQW638" s="6"/>
      <c r="VQX638" s="6"/>
      <c r="VQY638" s="6"/>
      <c r="VQZ638" s="6"/>
      <c r="VRA638" s="6"/>
      <c r="VRB638" s="6"/>
      <c r="VRC638" s="6"/>
      <c r="VRD638" s="6"/>
      <c r="VRE638" s="6"/>
      <c r="VRF638" s="6"/>
      <c r="VRG638" s="6"/>
      <c r="VRH638" s="6"/>
      <c r="VRI638" s="6"/>
      <c r="VRJ638" s="6"/>
      <c r="VRK638" s="6"/>
      <c r="VRL638" s="6"/>
      <c r="VRM638" s="6"/>
      <c r="VRN638" s="6"/>
      <c r="VRO638" s="6"/>
      <c r="VRP638" s="6"/>
      <c r="VRQ638" s="6"/>
      <c r="VRR638" s="6"/>
      <c r="VRS638" s="6"/>
      <c r="VRT638" s="6"/>
      <c r="VRU638" s="6"/>
      <c r="VRV638" s="6"/>
      <c r="VRW638" s="6"/>
      <c r="VRX638" s="6"/>
      <c r="VRY638" s="6"/>
      <c r="VRZ638" s="6"/>
      <c r="VSA638" s="6"/>
      <c r="VSB638" s="6"/>
      <c r="VSC638" s="6"/>
      <c r="VSD638" s="6"/>
      <c r="VSE638" s="6"/>
      <c r="VSF638" s="6"/>
      <c r="VSG638" s="6"/>
      <c r="VSH638" s="6"/>
      <c r="VSI638" s="6"/>
      <c r="VSJ638" s="6"/>
      <c r="VSK638" s="6"/>
      <c r="VSL638" s="6"/>
      <c r="VSM638" s="6"/>
      <c r="VSN638" s="6"/>
      <c r="VSO638" s="6"/>
      <c r="VSP638" s="6"/>
      <c r="VSQ638" s="6"/>
      <c r="VSR638" s="6"/>
      <c r="VSS638" s="6"/>
      <c r="VST638" s="6"/>
      <c r="VSU638" s="6"/>
      <c r="VSV638" s="6"/>
      <c r="VSW638" s="6"/>
      <c r="VSX638" s="6"/>
      <c r="VSY638" s="6"/>
      <c r="VSZ638" s="6"/>
      <c r="VTA638" s="6"/>
      <c r="VTB638" s="6"/>
      <c r="VTC638" s="6"/>
      <c r="VTD638" s="6"/>
      <c r="VTE638" s="6"/>
      <c r="VTF638" s="6"/>
      <c r="VTG638" s="6"/>
      <c r="VTH638" s="6"/>
      <c r="VTI638" s="6"/>
      <c r="VTJ638" s="6"/>
      <c r="VTK638" s="6"/>
      <c r="VTL638" s="6"/>
      <c r="VTM638" s="6"/>
      <c r="VTN638" s="6"/>
      <c r="VTO638" s="6"/>
      <c r="VTP638" s="6"/>
      <c r="VTQ638" s="6"/>
      <c r="VTR638" s="6"/>
      <c r="VTS638" s="6"/>
      <c r="VTT638" s="6"/>
      <c r="VTU638" s="6"/>
      <c r="VTV638" s="6"/>
      <c r="VTW638" s="6"/>
      <c r="VTX638" s="6"/>
      <c r="VTY638" s="6"/>
      <c r="VTZ638" s="6"/>
      <c r="VUA638" s="6"/>
      <c r="VUB638" s="6"/>
      <c r="VUC638" s="6"/>
      <c r="VUD638" s="6"/>
      <c r="VUE638" s="6"/>
      <c r="VUF638" s="6"/>
      <c r="VUG638" s="6"/>
      <c r="VUH638" s="6"/>
      <c r="VUI638" s="6"/>
      <c r="VUJ638" s="6"/>
      <c r="VUK638" s="6"/>
      <c r="VUL638" s="6"/>
      <c r="VUM638" s="6"/>
      <c r="VUN638" s="6"/>
      <c r="VUO638" s="6"/>
      <c r="VUP638" s="6"/>
      <c r="VUQ638" s="6"/>
      <c r="VUR638" s="6"/>
      <c r="VUS638" s="6"/>
      <c r="VUT638" s="6"/>
      <c r="VUU638" s="6"/>
      <c r="VUV638" s="6"/>
      <c r="VUW638" s="6"/>
      <c r="VUX638" s="6"/>
      <c r="VUY638" s="6"/>
      <c r="VUZ638" s="6"/>
      <c r="VVA638" s="6"/>
      <c r="VVB638" s="6"/>
      <c r="VVC638" s="6"/>
      <c r="VVD638" s="6"/>
      <c r="VVE638" s="6"/>
      <c r="VVF638" s="6"/>
      <c r="VVG638" s="6"/>
      <c r="VVH638" s="6"/>
      <c r="VVI638" s="6"/>
      <c r="VVJ638" s="6"/>
      <c r="VVK638" s="6"/>
      <c r="VVL638" s="6"/>
      <c r="VVM638" s="6"/>
      <c r="VVN638" s="6"/>
      <c r="VVO638" s="6"/>
      <c r="VVP638" s="6"/>
      <c r="VVQ638" s="6"/>
      <c r="VVR638" s="6"/>
      <c r="VVS638" s="6"/>
      <c r="VVT638" s="6"/>
      <c r="VVU638" s="6"/>
      <c r="VVV638" s="6"/>
      <c r="VVW638" s="6"/>
      <c r="VVX638" s="6"/>
      <c r="VVY638" s="6"/>
      <c r="VVZ638" s="6"/>
      <c r="VWA638" s="6"/>
      <c r="VWB638" s="6"/>
      <c r="VWC638" s="6"/>
      <c r="VWD638" s="6"/>
      <c r="VWE638" s="6"/>
      <c r="VWF638" s="6"/>
      <c r="VWG638" s="6"/>
      <c r="VWH638" s="6"/>
      <c r="VWI638" s="6"/>
      <c r="VWJ638" s="6"/>
      <c r="VWK638" s="6"/>
      <c r="VWL638" s="6"/>
      <c r="VWM638" s="6"/>
      <c r="VWN638" s="6"/>
      <c r="VWO638" s="6"/>
      <c r="VWP638" s="6"/>
      <c r="VWQ638" s="6"/>
      <c r="VWR638" s="6"/>
      <c r="VWS638" s="6"/>
      <c r="VWT638" s="6"/>
      <c r="VWU638" s="6"/>
      <c r="VWV638" s="6"/>
      <c r="VWW638" s="6"/>
      <c r="VWX638" s="6"/>
      <c r="VWY638" s="6"/>
      <c r="VWZ638" s="6"/>
      <c r="VXA638" s="6"/>
      <c r="VXB638" s="6"/>
      <c r="VXC638" s="6"/>
      <c r="VXD638" s="6"/>
      <c r="VXE638" s="6"/>
      <c r="VXF638" s="6"/>
      <c r="VXG638" s="6"/>
      <c r="VXH638" s="6"/>
      <c r="VXI638" s="6"/>
      <c r="VXJ638" s="6"/>
      <c r="VXK638" s="6"/>
      <c r="VXL638" s="6"/>
      <c r="VXM638" s="6"/>
      <c r="VXN638" s="6"/>
      <c r="VXO638" s="6"/>
      <c r="VXP638" s="6"/>
      <c r="VXQ638" s="6"/>
      <c r="VXR638" s="6"/>
      <c r="VXS638" s="6"/>
      <c r="VXT638" s="6"/>
      <c r="VXU638" s="6"/>
      <c r="VXV638" s="6"/>
      <c r="VXW638" s="6"/>
      <c r="VXX638" s="6"/>
      <c r="VXY638" s="6"/>
      <c r="VXZ638" s="6"/>
      <c r="VYA638" s="6"/>
      <c r="VYB638" s="6"/>
      <c r="VYC638" s="6"/>
      <c r="VYD638" s="6"/>
      <c r="VYE638" s="6"/>
      <c r="VYF638" s="6"/>
      <c r="VYG638" s="6"/>
      <c r="VYH638" s="6"/>
      <c r="VYI638" s="6"/>
      <c r="VYJ638" s="6"/>
      <c r="VYK638" s="6"/>
      <c r="VYL638" s="6"/>
      <c r="VYM638" s="6"/>
      <c r="VYN638" s="6"/>
      <c r="VYO638" s="6"/>
      <c r="VYP638" s="6"/>
      <c r="VYQ638" s="6"/>
      <c r="VYR638" s="6"/>
      <c r="VYS638" s="6"/>
      <c r="VYT638" s="6"/>
      <c r="VYU638" s="6"/>
      <c r="VYV638" s="6"/>
      <c r="VYW638" s="6"/>
      <c r="VYX638" s="6"/>
      <c r="VYY638" s="6"/>
      <c r="VYZ638" s="6"/>
      <c r="VZA638" s="6"/>
      <c r="VZB638" s="6"/>
      <c r="VZC638" s="6"/>
      <c r="VZD638" s="6"/>
      <c r="VZE638" s="6"/>
      <c r="VZF638" s="6"/>
      <c r="VZG638" s="6"/>
      <c r="VZH638" s="6"/>
      <c r="VZI638" s="6"/>
      <c r="VZJ638" s="6"/>
      <c r="VZK638" s="6"/>
      <c r="VZL638" s="6"/>
      <c r="VZM638" s="6"/>
      <c r="VZN638" s="6"/>
      <c r="VZO638" s="6"/>
      <c r="VZP638" s="6"/>
      <c r="VZQ638" s="6"/>
      <c r="VZR638" s="6"/>
      <c r="VZS638" s="6"/>
      <c r="VZT638" s="6"/>
      <c r="VZU638" s="6"/>
      <c r="VZV638" s="6"/>
      <c r="VZW638" s="6"/>
      <c r="VZX638" s="6"/>
      <c r="VZY638" s="6"/>
      <c r="VZZ638" s="6"/>
      <c r="WAA638" s="6"/>
      <c r="WAB638" s="6"/>
      <c r="WAC638" s="6"/>
      <c r="WAD638" s="6"/>
      <c r="WAE638" s="6"/>
      <c r="WAF638" s="6"/>
      <c r="WAG638" s="6"/>
      <c r="WAH638" s="6"/>
      <c r="WAI638" s="6"/>
      <c r="WAJ638" s="6"/>
      <c r="WAK638" s="6"/>
      <c r="WAL638" s="6"/>
      <c r="WAM638" s="6"/>
      <c r="WAN638" s="6"/>
      <c r="WAO638" s="6"/>
      <c r="WAP638" s="6"/>
      <c r="WAQ638" s="6"/>
      <c r="WAR638" s="6"/>
      <c r="WAS638" s="6"/>
      <c r="WAT638" s="6"/>
      <c r="WAU638" s="6"/>
      <c r="WAV638" s="6"/>
      <c r="WAW638" s="6"/>
      <c r="WAX638" s="6"/>
      <c r="WAY638" s="6"/>
      <c r="WAZ638" s="6"/>
      <c r="WBA638" s="6"/>
      <c r="WBB638" s="6"/>
      <c r="WBC638" s="6"/>
      <c r="WBD638" s="6"/>
      <c r="WBE638" s="6"/>
      <c r="WBF638" s="6"/>
      <c r="WBG638" s="6"/>
      <c r="WBH638" s="6"/>
      <c r="WBI638" s="6"/>
      <c r="WBJ638" s="6"/>
      <c r="WBK638" s="6"/>
      <c r="WBL638" s="6"/>
      <c r="WBM638" s="6"/>
      <c r="WBN638" s="6"/>
      <c r="WBO638" s="6"/>
      <c r="WBP638" s="6"/>
      <c r="WBQ638" s="6"/>
      <c r="WBR638" s="6"/>
      <c r="WBS638" s="6"/>
      <c r="WBT638" s="6"/>
      <c r="WBU638" s="6"/>
      <c r="WBV638" s="6"/>
      <c r="WBW638" s="6"/>
      <c r="WBX638" s="6"/>
      <c r="WBY638" s="6"/>
      <c r="WBZ638" s="6"/>
      <c r="WCA638" s="6"/>
      <c r="WCB638" s="6"/>
      <c r="WCC638" s="6"/>
      <c r="WCD638" s="6"/>
      <c r="WCE638" s="6"/>
      <c r="WCF638" s="6"/>
      <c r="WCG638" s="6"/>
      <c r="WCH638" s="6"/>
      <c r="WCI638" s="6"/>
      <c r="WCJ638" s="6"/>
      <c r="WCK638" s="6"/>
      <c r="WCL638" s="6"/>
      <c r="WCM638" s="6"/>
      <c r="WCN638" s="6"/>
      <c r="WCO638" s="6"/>
      <c r="WCP638" s="6"/>
      <c r="WCQ638" s="6"/>
      <c r="WCR638" s="6"/>
      <c r="WCS638" s="6"/>
      <c r="WCT638" s="6"/>
      <c r="WCU638" s="6"/>
      <c r="WCV638" s="6"/>
      <c r="WCW638" s="6"/>
      <c r="WCX638" s="6"/>
      <c r="WCY638" s="6"/>
      <c r="WCZ638" s="6"/>
      <c r="WDA638" s="6"/>
      <c r="WDB638" s="6"/>
      <c r="WDC638" s="6"/>
      <c r="WDD638" s="6"/>
      <c r="WDE638" s="6"/>
      <c r="WDF638" s="6"/>
      <c r="WDG638" s="6"/>
      <c r="WDH638" s="6"/>
      <c r="WDI638" s="6"/>
      <c r="WDJ638" s="6"/>
      <c r="WDK638" s="6"/>
      <c r="WDL638" s="6"/>
      <c r="WDM638" s="6"/>
      <c r="WDN638" s="6"/>
      <c r="WDO638" s="6"/>
      <c r="WDP638" s="6"/>
      <c r="WDQ638" s="6"/>
      <c r="WDR638" s="6"/>
      <c r="WDS638" s="6"/>
      <c r="WDT638" s="6"/>
      <c r="WDU638" s="6"/>
      <c r="WDV638" s="6"/>
      <c r="WDW638" s="6"/>
      <c r="WDX638" s="6"/>
      <c r="WDY638" s="6"/>
      <c r="WDZ638" s="6"/>
      <c r="WEA638" s="6"/>
      <c r="WEB638" s="6"/>
      <c r="WEC638" s="6"/>
      <c r="WED638" s="6"/>
      <c r="WEE638" s="6"/>
      <c r="WEF638" s="6"/>
      <c r="WEG638" s="6"/>
      <c r="WEH638" s="6"/>
      <c r="WEI638" s="6"/>
      <c r="WEJ638" s="6"/>
      <c r="WEK638" s="6"/>
      <c r="WEL638" s="6"/>
      <c r="WEM638" s="6"/>
      <c r="WEN638" s="6"/>
      <c r="WEO638" s="6"/>
      <c r="WEP638" s="6"/>
      <c r="WEQ638" s="6"/>
      <c r="WER638" s="6"/>
      <c r="WES638" s="6"/>
      <c r="WET638" s="6"/>
      <c r="WEU638" s="6"/>
      <c r="WEV638" s="6"/>
      <c r="WEW638" s="6"/>
      <c r="WEX638" s="6"/>
      <c r="WEY638" s="6"/>
      <c r="WEZ638" s="6"/>
      <c r="WFA638" s="6"/>
      <c r="WFB638" s="6"/>
      <c r="WFC638" s="6"/>
      <c r="WFD638" s="6"/>
      <c r="WFE638" s="6"/>
      <c r="WFF638" s="6"/>
      <c r="WFG638" s="6"/>
      <c r="WFH638" s="6"/>
      <c r="WFI638" s="6"/>
      <c r="WFJ638" s="6"/>
      <c r="WFK638" s="6"/>
      <c r="WFL638" s="6"/>
      <c r="WFM638" s="6"/>
      <c r="WFN638" s="6"/>
      <c r="WFO638" s="6"/>
      <c r="WFP638" s="6"/>
      <c r="WFQ638" s="6"/>
      <c r="WFR638" s="6"/>
      <c r="WFS638" s="6"/>
      <c r="WFT638" s="6"/>
      <c r="WFU638" s="6"/>
      <c r="WFV638" s="6"/>
      <c r="WFW638" s="6"/>
      <c r="WFX638" s="6"/>
      <c r="WFY638" s="6"/>
      <c r="WFZ638" s="6"/>
      <c r="WGA638" s="6"/>
      <c r="WGB638" s="6"/>
      <c r="WGC638" s="6"/>
      <c r="WGD638" s="6"/>
      <c r="WGE638" s="6"/>
      <c r="WGF638" s="6"/>
      <c r="WGG638" s="6"/>
      <c r="WGH638" s="6"/>
      <c r="WGI638" s="6"/>
      <c r="WGJ638" s="6"/>
      <c r="WGK638" s="6"/>
      <c r="WGL638" s="6"/>
      <c r="WGM638" s="6"/>
      <c r="WGN638" s="6"/>
      <c r="WGO638" s="6"/>
      <c r="WGP638" s="6"/>
      <c r="WGQ638" s="6"/>
      <c r="WGR638" s="6"/>
      <c r="WGS638" s="6"/>
      <c r="WGT638" s="6"/>
      <c r="WGU638" s="6"/>
      <c r="WGV638" s="6"/>
      <c r="WGW638" s="6"/>
      <c r="WGX638" s="6"/>
      <c r="WGY638" s="6"/>
      <c r="WGZ638" s="6"/>
      <c r="WHA638" s="6"/>
      <c r="WHB638" s="6"/>
      <c r="WHC638" s="6"/>
      <c r="WHD638" s="6"/>
      <c r="WHE638" s="6"/>
      <c r="WHF638" s="6"/>
      <c r="WHG638" s="6"/>
      <c r="WHH638" s="6"/>
      <c r="WHI638" s="6"/>
      <c r="WHJ638" s="6"/>
      <c r="WHK638" s="6"/>
      <c r="WHL638" s="6"/>
      <c r="WHM638" s="6"/>
      <c r="WHN638" s="6"/>
      <c r="WHO638" s="6"/>
      <c r="WHP638" s="6"/>
      <c r="WHQ638" s="6"/>
      <c r="WHR638" s="6"/>
      <c r="WHS638" s="6"/>
      <c r="WHT638" s="6"/>
      <c r="WHU638" s="6"/>
      <c r="WHV638" s="6"/>
      <c r="WHW638" s="6"/>
      <c r="WHX638" s="6"/>
      <c r="WHY638" s="6"/>
      <c r="WHZ638" s="6"/>
      <c r="WIA638" s="6"/>
      <c r="WIB638" s="6"/>
      <c r="WIC638" s="6"/>
      <c r="WID638" s="6"/>
      <c r="WIE638" s="6"/>
      <c r="WIF638" s="6"/>
      <c r="WIG638" s="6"/>
      <c r="WIH638" s="6"/>
      <c r="WII638" s="6"/>
      <c r="WIJ638" s="6"/>
      <c r="WIK638" s="6"/>
      <c r="WIL638" s="6"/>
      <c r="WIM638" s="6"/>
      <c r="WIN638" s="6"/>
      <c r="WIO638" s="6"/>
      <c r="WIP638" s="6"/>
      <c r="WIQ638" s="6"/>
      <c r="WIR638" s="6"/>
      <c r="WIS638" s="6"/>
      <c r="WIT638" s="6"/>
      <c r="WIU638" s="6"/>
      <c r="WIV638" s="6"/>
      <c r="WIW638" s="6"/>
      <c r="WIX638" s="6"/>
      <c r="WIY638" s="6"/>
      <c r="WIZ638" s="6"/>
      <c r="WJA638" s="6"/>
      <c r="WJB638" s="6"/>
      <c r="WJC638" s="6"/>
      <c r="WJD638" s="6"/>
      <c r="WJE638" s="6"/>
      <c r="WJF638" s="6"/>
      <c r="WJG638" s="6"/>
      <c r="WJH638" s="6"/>
      <c r="WJI638" s="6"/>
      <c r="WJJ638" s="6"/>
      <c r="WJK638" s="6"/>
      <c r="WJL638" s="6"/>
      <c r="WJM638" s="6"/>
      <c r="WJN638" s="6"/>
      <c r="WJO638" s="6"/>
      <c r="WJP638" s="6"/>
      <c r="WJQ638" s="6"/>
      <c r="WJR638" s="6"/>
      <c r="WJS638" s="6"/>
      <c r="WJT638" s="6"/>
      <c r="WJU638" s="6"/>
      <c r="WJV638" s="6"/>
      <c r="WJW638" s="6"/>
      <c r="WJX638" s="6"/>
      <c r="WJY638" s="6"/>
      <c r="WJZ638" s="6"/>
      <c r="WKA638" s="6"/>
      <c r="WKB638" s="6"/>
      <c r="WKC638" s="6"/>
      <c r="WKD638" s="6"/>
      <c r="WKE638" s="6"/>
      <c r="WKF638" s="6"/>
      <c r="WKG638" s="6"/>
      <c r="WKH638" s="6"/>
      <c r="WKI638" s="6"/>
      <c r="WKJ638" s="6"/>
      <c r="WKK638" s="6"/>
      <c r="WKL638" s="6"/>
      <c r="WKM638" s="6"/>
      <c r="WKN638" s="6"/>
      <c r="WKO638" s="6"/>
      <c r="WKP638" s="6"/>
      <c r="WKQ638" s="6"/>
      <c r="WKR638" s="6"/>
      <c r="WKS638" s="6"/>
      <c r="WKT638" s="6"/>
      <c r="WKU638" s="6"/>
      <c r="WKV638" s="6"/>
      <c r="WKW638" s="6"/>
      <c r="WKX638" s="6"/>
      <c r="WKY638" s="6"/>
      <c r="WKZ638" s="6"/>
      <c r="WLA638" s="6"/>
      <c r="WLB638" s="6"/>
      <c r="WLC638" s="6"/>
      <c r="WLD638" s="6"/>
      <c r="WLE638" s="6"/>
      <c r="WLF638" s="6"/>
      <c r="WLG638" s="6"/>
      <c r="WLH638" s="6"/>
      <c r="WLI638" s="6"/>
      <c r="WLJ638" s="6"/>
      <c r="WLK638" s="6"/>
      <c r="WLL638" s="6"/>
      <c r="WLM638" s="6"/>
      <c r="WLN638" s="6"/>
      <c r="WLO638" s="6"/>
      <c r="WLP638" s="6"/>
      <c r="WLQ638" s="6"/>
      <c r="WLR638" s="6"/>
      <c r="WLS638" s="6"/>
      <c r="WLT638" s="6"/>
      <c r="WLU638" s="6"/>
      <c r="WLV638" s="6"/>
      <c r="WLW638" s="6"/>
      <c r="WLX638" s="6"/>
      <c r="WLY638" s="6"/>
      <c r="WLZ638" s="6"/>
      <c r="WMA638" s="6"/>
      <c r="WMB638" s="6"/>
      <c r="WMC638" s="6"/>
      <c r="WMD638" s="6"/>
      <c r="WME638" s="6"/>
      <c r="WMF638" s="6"/>
      <c r="WMG638" s="6"/>
      <c r="WMH638" s="6"/>
      <c r="WMI638" s="6"/>
      <c r="WMJ638" s="6"/>
      <c r="WMK638" s="6"/>
      <c r="WML638" s="6"/>
      <c r="WMM638" s="6"/>
      <c r="WMN638" s="6"/>
      <c r="WMO638" s="6"/>
      <c r="WMP638" s="6"/>
      <c r="WMQ638" s="6"/>
      <c r="WMR638" s="6"/>
      <c r="WMS638" s="6"/>
      <c r="WMT638" s="6"/>
      <c r="WMU638" s="6"/>
      <c r="WMV638" s="6"/>
      <c r="WMW638" s="6"/>
      <c r="WMX638" s="6"/>
      <c r="WMY638" s="6"/>
      <c r="WMZ638" s="6"/>
      <c r="WNA638" s="6"/>
      <c r="WNB638" s="6"/>
      <c r="WNC638" s="6"/>
      <c r="WND638" s="6"/>
      <c r="WNE638" s="6"/>
      <c r="WNF638" s="6"/>
      <c r="WNG638" s="6"/>
      <c r="WNH638" s="6"/>
      <c r="WNI638" s="6"/>
      <c r="WNJ638" s="6"/>
      <c r="WNK638" s="6"/>
      <c r="WNL638" s="6"/>
      <c r="WNM638" s="6"/>
      <c r="WNN638" s="6"/>
      <c r="WNO638" s="6"/>
      <c r="WNP638" s="6"/>
      <c r="WNQ638" s="6"/>
      <c r="WNR638" s="6"/>
      <c r="WNS638" s="6"/>
      <c r="WNT638" s="6"/>
      <c r="WNU638" s="6"/>
      <c r="WNV638" s="6"/>
      <c r="WNW638" s="6"/>
      <c r="WNX638" s="6"/>
      <c r="WNY638" s="6"/>
      <c r="WNZ638" s="6"/>
      <c r="WOA638" s="6"/>
      <c r="WOB638" s="6"/>
      <c r="WOC638" s="6"/>
      <c r="WOD638" s="6"/>
      <c r="WOE638" s="6"/>
      <c r="WOF638" s="6"/>
      <c r="WOG638" s="6"/>
      <c r="WOH638" s="6"/>
      <c r="WOI638" s="6"/>
      <c r="WOJ638" s="6"/>
      <c r="WOK638" s="6"/>
      <c r="WOL638" s="6"/>
      <c r="WOM638" s="6"/>
      <c r="WON638" s="6"/>
      <c r="WOO638" s="6"/>
      <c r="WOP638" s="6"/>
      <c r="WOQ638" s="6"/>
      <c r="WOR638" s="6"/>
      <c r="WOS638" s="6"/>
      <c r="WOT638" s="6"/>
      <c r="WOU638" s="6"/>
      <c r="WOV638" s="6"/>
      <c r="WOW638" s="6"/>
      <c r="WOX638" s="6"/>
      <c r="WOY638" s="6"/>
      <c r="WOZ638" s="6"/>
      <c r="WPA638" s="6"/>
      <c r="WPB638" s="6"/>
      <c r="WPC638" s="6"/>
      <c r="WPD638" s="6"/>
      <c r="WPE638" s="6"/>
      <c r="WPF638" s="6"/>
      <c r="WPG638" s="6"/>
      <c r="WPH638" s="6"/>
      <c r="WPI638" s="6"/>
      <c r="WPJ638" s="6"/>
      <c r="WPK638" s="6"/>
      <c r="WPL638" s="6"/>
      <c r="WPM638" s="6"/>
      <c r="WPN638" s="6"/>
      <c r="WPO638" s="6"/>
      <c r="WPP638" s="6"/>
      <c r="WPQ638" s="6"/>
      <c r="WPR638" s="6"/>
      <c r="WPS638" s="6"/>
      <c r="WPT638" s="6"/>
      <c r="WPU638" s="6"/>
      <c r="WPV638" s="6"/>
      <c r="WPW638" s="6"/>
      <c r="WPX638" s="6"/>
      <c r="WPY638" s="6"/>
      <c r="WPZ638" s="6"/>
      <c r="WQA638" s="6"/>
      <c r="WQB638" s="6"/>
      <c r="WQC638" s="6"/>
      <c r="WQD638" s="6"/>
      <c r="WQE638" s="6"/>
      <c r="WQF638" s="6"/>
      <c r="WQG638" s="6"/>
      <c r="WQH638" s="6"/>
      <c r="WQI638" s="6"/>
      <c r="WQJ638" s="6"/>
      <c r="WQK638" s="6"/>
      <c r="WQL638" s="6"/>
      <c r="WQM638" s="6"/>
      <c r="WQN638" s="6"/>
      <c r="WQO638" s="6"/>
      <c r="WQP638" s="6"/>
      <c r="WQQ638" s="6"/>
      <c r="WQR638" s="6"/>
      <c r="WQS638" s="6"/>
      <c r="WQT638" s="6"/>
      <c r="WQU638" s="6"/>
      <c r="WQV638" s="6"/>
      <c r="WQW638" s="6"/>
      <c r="WQX638" s="6"/>
      <c r="WQY638" s="6"/>
      <c r="WQZ638" s="6"/>
      <c r="WRA638" s="6"/>
      <c r="WRB638" s="6"/>
      <c r="WRC638" s="6"/>
      <c r="WRD638" s="6"/>
      <c r="WRE638" s="6"/>
      <c r="WRF638" s="6"/>
      <c r="WRG638" s="6"/>
      <c r="WRH638" s="6"/>
      <c r="WRI638" s="6"/>
      <c r="WRJ638" s="6"/>
      <c r="WRK638" s="6"/>
      <c r="WRL638" s="6"/>
      <c r="WRM638" s="6"/>
      <c r="WRN638" s="6"/>
      <c r="WRO638" s="6"/>
      <c r="WRP638" s="6"/>
      <c r="WRQ638" s="6"/>
      <c r="WRR638" s="6"/>
      <c r="WRS638" s="6"/>
      <c r="WRT638" s="6"/>
      <c r="WRU638" s="6"/>
      <c r="WRV638" s="6"/>
      <c r="WRW638" s="6"/>
      <c r="WRX638" s="6"/>
      <c r="WRY638" s="6"/>
      <c r="WRZ638" s="6"/>
      <c r="WSA638" s="6"/>
      <c r="WSB638" s="6"/>
      <c r="WSC638" s="6"/>
      <c r="WSD638" s="6"/>
      <c r="WSE638" s="6"/>
      <c r="WSF638" s="6"/>
      <c r="WSG638" s="6"/>
      <c r="WSH638" s="6"/>
      <c r="WSI638" s="6"/>
      <c r="WSJ638" s="6"/>
      <c r="WSK638" s="6"/>
      <c r="WSL638" s="6"/>
      <c r="WSM638" s="6"/>
      <c r="WSN638" s="6"/>
      <c r="WSO638" s="6"/>
      <c r="WSP638" s="6"/>
      <c r="WSQ638" s="6"/>
      <c r="WSR638" s="6"/>
      <c r="WSS638" s="6"/>
      <c r="WST638" s="6"/>
      <c r="WSU638" s="6"/>
      <c r="WSV638" s="6"/>
      <c r="WSW638" s="6"/>
      <c r="WSX638" s="6"/>
      <c r="WSY638" s="6"/>
      <c r="WSZ638" s="6"/>
      <c r="WTA638" s="6"/>
      <c r="WTB638" s="6"/>
      <c r="WTC638" s="6"/>
      <c r="WTD638" s="6"/>
      <c r="WTE638" s="6"/>
      <c r="WTF638" s="6"/>
      <c r="WTG638" s="6"/>
      <c r="WTH638" s="6"/>
      <c r="WTI638" s="6"/>
      <c r="WTJ638" s="6"/>
      <c r="WTK638" s="6"/>
      <c r="WTL638" s="6"/>
      <c r="WTM638" s="6"/>
      <c r="WTN638" s="6"/>
      <c r="WTO638" s="6"/>
      <c r="WTP638" s="6"/>
      <c r="WTQ638" s="6"/>
      <c r="WTR638" s="6"/>
      <c r="WTS638" s="6"/>
      <c r="WTT638" s="6"/>
      <c r="WTU638" s="6"/>
      <c r="WTV638" s="6"/>
      <c r="WTW638" s="6"/>
      <c r="WTX638" s="6"/>
      <c r="WTY638" s="6"/>
      <c r="WTZ638" s="6"/>
      <c r="WUA638" s="6"/>
      <c r="WUB638" s="6"/>
      <c r="WUC638" s="6"/>
      <c r="WUD638" s="6"/>
      <c r="WUE638" s="6"/>
      <c r="WUF638" s="6"/>
      <c r="WUG638" s="6"/>
      <c r="WUH638" s="6"/>
      <c r="WUI638" s="6"/>
      <c r="WUJ638" s="6"/>
      <c r="WUK638" s="6"/>
      <c r="WUL638" s="6"/>
      <c r="WUM638" s="6"/>
      <c r="WUN638" s="6"/>
      <c r="WUO638" s="6"/>
      <c r="WUP638" s="6"/>
      <c r="WUQ638" s="6"/>
      <c r="WUR638" s="6"/>
      <c r="WUS638" s="6"/>
      <c r="WUT638" s="6"/>
      <c r="WUU638" s="6"/>
      <c r="WUV638" s="6"/>
      <c r="WUW638" s="6"/>
      <c r="WUX638" s="6"/>
      <c r="WUY638" s="6"/>
      <c r="WUZ638" s="6"/>
      <c r="WVA638" s="6"/>
      <c r="WVB638" s="6"/>
      <c r="WVC638" s="6"/>
      <c r="WVD638" s="6"/>
      <c r="WVE638" s="6"/>
      <c r="WVF638" s="6"/>
      <c r="WVG638" s="6"/>
      <c r="WVH638" s="6"/>
      <c r="WVI638" s="6"/>
      <c r="WVJ638" s="6"/>
      <c r="WVK638" s="6"/>
      <c r="WVL638" s="6"/>
      <c r="WVM638" s="6"/>
      <c r="WVN638" s="6"/>
      <c r="WVO638" s="6"/>
      <c r="WVP638" s="6"/>
      <c r="WVQ638" s="6"/>
      <c r="WVR638" s="6"/>
      <c r="WVS638" s="6"/>
      <c r="WVT638" s="6"/>
      <c r="WVU638" s="6"/>
      <c r="WVV638" s="6"/>
      <c r="WVW638" s="6"/>
      <c r="WVX638" s="6"/>
      <c r="WVY638" s="6"/>
      <c r="WVZ638" s="6"/>
      <c r="WWA638" s="6"/>
      <c r="WWB638" s="6"/>
      <c r="WWC638" s="6"/>
      <c r="WWD638" s="6"/>
      <c r="WWE638" s="6"/>
      <c r="WWF638" s="6"/>
      <c r="WWG638" s="6"/>
      <c r="WWH638" s="6"/>
      <c r="WWI638" s="6"/>
      <c r="WWJ638" s="6"/>
      <c r="WWK638" s="6"/>
      <c r="WWL638" s="6"/>
      <c r="WWM638" s="6"/>
      <c r="WWN638" s="6"/>
      <c r="WWO638" s="6"/>
      <c r="WWP638" s="6"/>
      <c r="WWQ638" s="6"/>
      <c r="WWR638" s="6"/>
      <c r="WWS638" s="6"/>
      <c r="WWT638" s="6"/>
      <c r="WWU638" s="6"/>
      <c r="WWV638" s="6"/>
      <c r="WWW638" s="6"/>
      <c r="WWX638" s="6"/>
      <c r="WWY638" s="6"/>
      <c r="WWZ638" s="6"/>
      <c r="WXA638" s="6"/>
      <c r="WXB638" s="6"/>
      <c r="WXC638" s="6"/>
      <c r="WXD638" s="6"/>
      <c r="WXE638" s="6"/>
      <c r="WXF638" s="6"/>
      <c r="WXG638" s="6"/>
      <c r="WXH638" s="6"/>
      <c r="WXI638" s="6"/>
      <c r="WXJ638" s="6"/>
      <c r="WXK638" s="6"/>
      <c r="WXL638" s="6"/>
      <c r="WXM638" s="6"/>
      <c r="WXN638" s="6"/>
      <c r="WXO638" s="6"/>
      <c r="WXP638" s="6"/>
      <c r="WXQ638" s="6"/>
    </row>
    <row r="639" spans="1:16189">
      <c r="BO639" s="432"/>
    </row>
    <row r="640" spans="1:16189">
      <c r="BO640" s="432"/>
    </row>
    <row r="643" spans="27:28">
      <c r="AA643" s="423"/>
      <c r="AB643" s="423"/>
    </row>
    <row r="644" spans="27:28">
      <c r="AA644" s="884"/>
      <c r="AB644" s="884"/>
    </row>
    <row r="645" spans="27:28">
      <c r="AA645" s="423"/>
      <c r="AB645" s="423"/>
    </row>
  </sheetData>
  <mergeCells count="27">
    <mergeCell ref="BG14:BG15"/>
    <mergeCell ref="Y14:AB14"/>
    <mergeCell ref="AC14:AF14"/>
    <mergeCell ref="BD14:BD15"/>
    <mergeCell ref="BE14:BE15"/>
    <mergeCell ref="BF14:BF15"/>
    <mergeCell ref="BJ13:BJ15"/>
    <mergeCell ref="BL13:BL15"/>
    <mergeCell ref="BM13:BM15"/>
    <mergeCell ref="BN13:BN15"/>
    <mergeCell ref="BH14:BI14"/>
    <mergeCell ref="A4:BE4"/>
    <mergeCell ref="BL12:BN12"/>
    <mergeCell ref="A13:A15"/>
    <mergeCell ref="B13:B15"/>
    <mergeCell ref="D13:D15"/>
    <mergeCell ref="F13:AF13"/>
    <mergeCell ref="AG13:AQ14"/>
    <mergeCell ref="AS13:BB14"/>
    <mergeCell ref="BC13:BC15"/>
    <mergeCell ref="AS7:BE7"/>
    <mergeCell ref="F14:G14"/>
    <mergeCell ref="I14:J14"/>
    <mergeCell ref="L14:O14"/>
    <mergeCell ref="P14:S14"/>
    <mergeCell ref="T14:X14"/>
    <mergeCell ref="BD13:BE13"/>
  </mergeCells>
  <printOptions horizontalCentered="1"/>
  <pageMargins left="0.23622047244094491" right="0.23622047244094491" top="0.35433070866141736" bottom="0.15748031496062992" header="0" footer="0"/>
  <pageSetup paperSize="9" scale="57" fitToHeight="11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K47"/>
  <sheetViews>
    <sheetView tabSelected="1" view="pageBreakPreview" zoomScale="80" zoomScaleNormal="70" zoomScaleSheetLayoutView="80" workbookViewId="0">
      <pane xSplit="2" ySplit="8" topLeftCell="C9" activePane="bottomRight" state="frozen"/>
      <selection activeCell="BH30" sqref="BH30"/>
      <selection pane="topRight" activeCell="BH30" sqref="BH30"/>
      <selection pane="bottomLeft" activeCell="BH30" sqref="BH30"/>
      <selection pane="bottomRight" activeCell="B13" sqref="B13"/>
    </sheetView>
  </sheetViews>
  <sheetFormatPr defaultRowHeight="12.75"/>
  <cols>
    <col min="1" max="1" width="4.7109375" style="609" customWidth="1"/>
    <col min="2" max="2" width="47.85546875" style="609" customWidth="1"/>
    <col min="3" max="3" width="15.7109375" style="856" customWidth="1"/>
    <col min="4" max="5" width="15.7109375" style="857" customWidth="1"/>
    <col min="6" max="6" width="15.7109375" style="196" customWidth="1"/>
    <col min="7" max="9" width="15.7109375" style="6" customWidth="1"/>
    <col min="10" max="10" width="15.7109375" style="14" customWidth="1"/>
    <col min="11" max="11" width="31.7109375" style="6" customWidth="1"/>
    <col min="12" max="213" width="9.140625" style="6"/>
    <col min="214" max="214" width="5.7109375" style="6" customWidth="1"/>
    <col min="215" max="215" width="45.28515625" style="6" customWidth="1"/>
    <col min="216" max="216" width="13.85546875" style="6" customWidth="1"/>
    <col min="217" max="226" width="9.140625" style="6"/>
    <col min="227" max="230" width="17.28515625" style="6" customWidth="1"/>
    <col min="231" max="231" width="12.5703125" style="6" customWidth="1"/>
    <col min="232" max="233" width="9.140625" style="6"/>
    <col min="234" max="235" width="18.7109375" style="6" customWidth="1"/>
    <col min="236" max="236" width="19" style="6" bestFit="1" customWidth="1"/>
    <col min="237" max="469" width="9.140625" style="6"/>
    <col min="470" max="470" width="5.7109375" style="6" customWidth="1"/>
    <col min="471" max="471" width="45.28515625" style="6" customWidth="1"/>
    <col min="472" max="472" width="13.85546875" style="6" customWidth="1"/>
    <col min="473" max="482" width="9.140625" style="6"/>
    <col min="483" max="486" width="17.28515625" style="6" customWidth="1"/>
    <col min="487" max="487" width="12.5703125" style="6" customWidth="1"/>
    <col min="488" max="489" width="9.140625" style="6"/>
    <col min="490" max="491" width="18.7109375" style="6" customWidth="1"/>
    <col min="492" max="492" width="19" style="6" bestFit="1" customWidth="1"/>
    <col min="493" max="725" width="9.140625" style="6"/>
    <col min="726" max="726" width="5.7109375" style="6" customWidth="1"/>
    <col min="727" max="727" width="45.28515625" style="6" customWidth="1"/>
    <col min="728" max="728" width="13.85546875" style="6" customWidth="1"/>
    <col min="729" max="738" width="9.140625" style="6"/>
    <col min="739" max="742" width="17.28515625" style="6" customWidth="1"/>
    <col min="743" max="743" width="12.5703125" style="6" customWidth="1"/>
    <col min="744" max="745" width="9.140625" style="6"/>
    <col min="746" max="747" width="18.7109375" style="6" customWidth="1"/>
    <col min="748" max="748" width="19" style="6" bestFit="1" customWidth="1"/>
    <col min="749" max="981" width="9.140625" style="6"/>
    <col min="982" max="982" width="5.7109375" style="6" customWidth="1"/>
    <col min="983" max="983" width="45.28515625" style="6" customWidth="1"/>
    <col min="984" max="984" width="13.85546875" style="6" customWidth="1"/>
    <col min="985" max="994" width="9.140625" style="6"/>
    <col min="995" max="998" width="17.28515625" style="6" customWidth="1"/>
    <col min="999" max="999" width="12.5703125" style="6" customWidth="1"/>
    <col min="1000" max="1001" width="9.140625" style="6"/>
    <col min="1002" max="1003" width="18.7109375" style="6" customWidth="1"/>
    <col min="1004" max="1004" width="19" style="6" bestFit="1" customWidth="1"/>
    <col min="1005" max="1237" width="9.140625" style="6"/>
    <col min="1238" max="1238" width="5.7109375" style="6" customWidth="1"/>
    <col min="1239" max="1239" width="45.28515625" style="6" customWidth="1"/>
    <col min="1240" max="1240" width="13.85546875" style="6" customWidth="1"/>
    <col min="1241" max="1250" width="9.140625" style="6"/>
    <col min="1251" max="1254" width="17.28515625" style="6" customWidth="1"/>
    <col min="1255" max="1255" width="12.5703125" style="6" customWidth="1"/>
    <col min="1256" max="1257" width="9.140625" style="6"/>
    <col min="1258" max="1259" width="18.7109375" style="6" customWidth="1"/>
    <col min="1260" max="1260" width="19" style="6" bestFit="1" customWidth="1"/>
    <col min="1261" max="1493" width="9.140625" style="6"/>
    <col min="1494" max="1494" width="5.7109375" style="6" customWidth="1"/>
    <col min="1495" max="1495" width="45.28515625" style="6" customWidth="1"/>
    <col min="1496" max="1496" width="13.85546875" style="6" customWidth="1"/>
    <col min="1497" max="1506" width="9.140625" style="6"/>
    <col min="1507" max="1510" width="17.28515625" style="6" customWidth="1"/>
    <col min="1511" max="1511" width="12.5703125" style="6" customWidth="1"/>
    <col min="1512" max="1513" width="9.140625" style="6"/>
    <col min="1514" max="1515" width="18.7109375" style="6" customWidth="1"/>
    <col min="1516" max="1516" width="19" style="6" bestFit="1" customWidth="1"/>
    <col min="1517" max="1749" width="9.140625" style="6"/>
    <col min="1750" max="1750" width="5.7109375" style="6" customWidth="1"/>
    <col min="1751" max="1751" width="45.28515625" style="6" customWidth="1"/>
    <col min="1752" max="1752" width="13.85546875" style="6" customWidth="1"/>
    <col min="1753" max="1762" width="9.140625" style="6"/>
    <col min="1763" max="1766" width="17.28515625" style="6" customWidth="1"/>
    <col min="1767" max="1767" width="12.5703125" style="6" customWidth="1"/>
    <col min="1768" max="1769" width="9.140625" style="6"/>
    <col min="1770" max="1771" width="18.7109375" style="6" customWidth="1"/>
    <col min="1772" max="1772" width="19" style="6" bestFit="1" customWidth="1"/>
    <col min="1773" max="2005" width="9.140625" style="6"/>
    <col min="2006" max="2006" width="5.7109375" style="6" customWidth="1"/>
    <col min="2007" max="2007" width="45.28515625" style="6" customWidth="1"/>
    <col min="2008" max="2008" width="13.85546875" style="6" customWidth="1"/>
    <col min="2009" max="2018" width="9.140625" style="6"/>
    <col min="2019" max="2022" width="17.28515625" style="6" customWidth="1"/>
    <col min="2023" max="2023" width="12.5703125" style="6" customWidth="1"/>
    <col min="2024" max="2025" width="9.140625" style="6"/>
    <col min="2026" max="2027" width="18.7109375" style="6" customWidth="1"/>
    <col min="2028" max="2028" width="19" style="6" bestFit="1" customWidth="1"/>
    <col min="2029" max="2261" width="9.140625" style="6"/>
    <col min="2262" max="2262" width="5.7109375" style="6" customWidth="1"/>
    <col min="2263" max="2263" width="45.28515625" style="6" customWidth="1"/>
    <col min="2264" max="2264" width="13.85546875" style="6" customWidth="1"/>
    <col min="2265" max="2274" width="9.140625" style="6"/>
    <col min="2275" max="2278" width="17.28515625" style="6" customWidth="1"/>
    <col min="2279" max="2279" width="12.5703125" style="6" customWidth="1"/>
    <col min="2280" max="2281" width="9.140625" style="6"/>
    <col min="2282" max="2283" width="18.7109375" style="6" customWidth="1"/>
    <col min="2284" max="2284" width="19" style="6" bestFit="1" customWidth="1"/>
    <col min="2285" max="2517" width="9.140625" style="6"/>
    <col min="2518" max="2518" width="5.7109375" style="6" customWidth="1"/>
    <col min="2519" max="2519" width="45.28515625" style="6" customWidth="1"/>
    <col min="2520" max="2520" width="13.85546875" style="6" customWidth="1"/>
    <col min="2521" max="2530" width="9.140625" style="6"/>
    <col min="2531" max="2534" width="17.28515625" style="6" customWidth="1"/>
    <col min="2535" max="2535" width="12.5703125" style="6" customWidth="1"/>
    <col min="2536" max="2537" width="9.140625" style="6"/>
    <col min="2538" max="2539" width="18.7109375" style="6" customWidth="1"/>
    <col min="2540" max="2540" width="19" style="6" bestFit="1" customWidth="1"/>
    <col min="2541" max="2773" width="9.140625" style="6"/>
    <col min="2774" max="2774" width="5.7109375" style="6" customWidth="1"/>
    <col min="2775" max="2775" width="45.28515625" style="6" customWidth="1"/>
    <col min="2776" max="2776" width="13.85546875" style="6" customWidth="1"/>
    <col min="2777" max="2786" width="9.140625" style="6"/>
    <col min="2787" max="2790" width="17.28515625" style="6" customWidth="1"/>
    <col min="2791" max="2791" width="12.5703125" style="6" customWidth="1"/>
    <col min="2792" max="2793" width="9.140625" style="6"/>
    <col min="2794" max="2795" width="18.7109375" style="6" customWidth="1"/>
    <col min="2796" max="2796" width="19" style="6" bestFit="1" customWidth="1"/>
    <col min="2797" max="3029" width="9.140625" style="6"/>
    <col min="3030" max="3030" width="5.7109375" style="6" customWidth="1"/>
    <col min="3031" max="3031" width="45.28515625" style="6" customWidth="1"/>
    <col min="3032" max="3032" width="13.85546875" style="6" customWidth="1"/>
    <col min="3033" max="3042" width="9.140625" style="6"/>
    <col min="3043" max="3046" width="17.28515625" style="6" customWidth="1"/>
    <col min="3047" max="3047" width="12.5703125" style="6" customWidth="1"/>
    <col min="3048" max="3049" width="9.140625" style="6"/>
    <col min="3050" max="3051" width="18.7109375" style="6" customWidth="1"/>
    <col min="3052" max="3052" width="19" style="6" bestFit="1" customWidth="1"/>
    <col min="3053" max="3285" width="9.140625" style="6"/>
    <col min="3286" max="3286" width="5.7109375" style="6" customWidth="1"/>
    <col min="3287" max="3287" width="45.28515625" style="6" customWidth="1"/>
    <col min="3288" max="3288" width="13.85546875" style="6" customWidth="1"/>
    <col min="3289" max="3298" width="9.140625" style="6"/>
    <col min="3299" max="3302" width="17.28515625" style="6" customWidth="1"/>
    <col min="3303" max="3303" width="12.5703125" style="6" customWidth="1"/>
    <col min="3304" max="3305" width="9.140625" style="6"/>
    <col min="3306" max="3307" width="18.7109375" style="6" customWidth="1"/>
    <col min="3308" max="3308" width="19" style="6" bestFit="1" customWidth="1"/>
    <col min="3309" max="3541" width="9.140625" style="6"/>
    <col min="3542" max="3542" width="5.7109375" style="6" customWidth="1"/>
    <col min="3543" max="3543" width="45.28515625" style="6" customWidth="1"/>
    <col min="3544" max="3544" width="13.85546875" style="6" customWidth="1"/>
    <col min="3545" max="3554" width="9.140625" style="6"/>
    <col min="3555" max="3558" width="17.28515625" style="6" customWidth="1"/>
    <col min="3559" max="3559" width="12.5703125" style="6" customWidth="1"/>
    <col min="3560" max="3561" width="9.140625" style="6"/>
    <col min="3562" max="3563" width="18.7109375" style="6" customWidth="1"/>
    <col min="3564" max="3564" width="19" style="6" bestFit="1" customWidth="1"/>
    <col min="3565" max="3797" width="9.140625" style="6"/>
    <col min="3798" max="3798" width="5.7109375" style="6" customWidth="1"/>
    <col min="3799" max="3799" width="45.28515625" style="6" customWidth="1"/>
    <col min="3800" max="3800" width="13.85546875" style="6" customWidth="1"/>
    <col min="3801" max="3810" width="9.140625" style="6"/>
    <col min="3811" max="3814" width="17.28515625" style="6" customWidth="1"/>
    <col min="3815" max="3815" width="12.5703125" style="6" customWidth="1"/>
    <col min="3816" max="3817" width="9.140625" style="6"/>
    <col min="3818" max="3819" width="18.7109375" style="6" customWidth="1"/>
    <col min="3820" max="3820" width="19" style="6" bestFit="1" customWidth="1"/>
    <col min="3821" max="4053" width="9.140625" style="6"/>
    <col min="4054" max="4054" width="5.7109375" style="6" customWidth="1"/>
    <col min="4055" max="4055" width="45.28515625" style="6" customWidth="1"/>
    <col min="4056" max="4056" width="13.85546875" style="6" customWidth="1"/>
    <col min="4057" max="4066" width="9.140625" style="6"/>
    <col min="4067" max="4070" width="17.28515625" style="6" customWidth="1"/>
    <col min="4071" max="4071" width="12.5703125" style="6" customWidth="1"/>
    <col min="4072" max="4073" width="9.140625" style="6"/>
    <col min="4074" max="4075" width="18.7109375" style="6" customWidth="1"/>
    <col min="4076" max="4076" width="19" style="6" bestFit="1" customWidth="1"/>
    <col min="4077" max="4309" width="9.140625" style="6"/>
    <col min="4310" max="4310" width="5.7109375" style="6" customWidth="1"/>
    <col min="4311" max="4311" width="45.28515625" style="6" customWidth="1"/>
    <col min="4312" max="4312" width="13.85546875" style="6" customWidth="1"/>
    <col min="4313" max="4322" width="9.140625" style="6"/>
    <col min="4323" max="4326" width="17.28515625" style="6" customWidth="1"/>
    <col min="4327" max="4327" width="12.5703125" style="6" customWidth="1"/>
    <col min="4328" max="4329" width="9.140625" style="6"/>
    <col min="4330" max="4331" width="18.7109375" style="6" customWidth="1"/>
    <col min="4332" max="4332" width="19" style="6" bestFit="1" customWidth="1"/>
    <col min="4333" max="4565" width="9.140625" style="6"/>
    <col min="4566" max="4566" width="5.7109375" style="6" customWidth="1"/>
    <col min="4567" max="4567" width="45.28515625" style="6" customWidth="1"/>
    <col min="4568" max="4568" width="13.85546875" style="6" customWidth="1"/>
    <col min="4569" max="4578" width="9.140625" style="6"/>
    <col min="4579" max="4582" width="17.28515625" style="6" customWidth="1"/>
    <col min="4583" max="4583" width="12.5703125" style="6" customWidth="1"/>
    <col min="4584" max="4585" width="9.140625" style="6"/>
    <col min="4586" max="4587" width="18.7109375" style="6" customWidth="1"/>
    <col min="4588" max="4588" width="19" style="6" bestFit="1" customWidth="1"/>
    <col min="4589" max="4821" width="9.140625" style="6"/>
    <col min="4822" max="4822" width="5.7109375" style="6" customWidth="1"/>
    <col min="4823" max="4823" width="45.28515625" style="6" customWidth="1"/>
    <col min="4824" max="4824" width="13.85546875" style="6" customWidth="1"/>
    <col min="4825" max="4834" width="9.140625" style="6"/>
    <col min="4835" max="4838" width="17.28515625" style="6" customWidth="1"/>
    <col min="4839" max="4839" width="12.5703125" style="6" customWidth="1"/>
    <col min="4840" max="4841" width="9.140625" style="6"/>
    <col min="4842" max="4843" width="18.7109375" style="6" customWidth="1"/>
    <col min="4844" max="4844" width="19" style="6" bestFit="1" customWidth="1"/>
    <col min="4845" max="5077" width="9.140625" style="6"/>
    <col min="5078" max="5078" width="5.7109375" style="6" customWidth="1"/>
    <col min="5079" max="5079" width="45.28515625" style="6" customWidth="1"/>
    <col min="5080" max="5080" width="13.85546875" style="6" customWidth="1"/>
    <col min="5081" max="5090" width="9.140625" style="6"/>
    <col min="5091" max="5094" width="17.28515625" style="6" customWidth="1"/>
    <col min="5095" max="5095" width="12.5703125" style="6" customWidth="1"/>
    <col min="5096" max="5097" width="9.140625" style="6"/>
    <col min="5098" max="5099" width="18.7109375" style="6" customWidth="1"/>
    <col min="5100" max="5100" width="19" style="6" bestFit="1" customWidth="1"/>
    <col min="5101" max="5333" width="9.140625" style="6"/>
    <col min="5334" max="5334" width="5.7109375" style="6" customWidth="1"/>
    <col min="5335" max="5335" width="45.28515625" style="6" customWidth="1"/>
    <col min="5336" max="5336" width="13.85546875" style="6" customWidth="1"/>
    <col min="5337" max="5346" width="9.140625" style="6"/>
    <col min="5347" max="5350" width="17.28515625" style="6" customWidth="1"/>
    <col min="5351" max="5351" width="12.5703125" style="6" customWidth="1"/>
    <col min="5352" max="5353" width="9.140625" style="6"/>
    <col min="5354" max="5355" width="18.7109375" style="6" customWidth="1"/>
    <col min="5356" max="5356" width="19" style="6" bestFit="1" customWidth="1"/>
    <col min="5357" max="5589" width="9.140625" style="6"/>
    <col min="5590" max="5590" width="5.7109375" style="6" customWidth="1"/>
    <col min="5591" max="5591" width="45.28515625" style="6" customWidth="1"/>
    <col min="5592" max="5592" width="13.85546875" style="6" customWidth="1"/>
    <col min="5593" max="5602" width="9.140625" style="6"/>
    <col min="5603" max="5606" width="17.28515625" style="6" customWidth="1"/>
    <col min="5607" max="5607" width="12.5703125" style="6" customWidth="1"/>
    <col min="5608" max="5609" width="9.140625" style="6"/>
    <col min="5610" max="5611" width="18.7109375" style="6" customWidth="1"/>
    <col min="5612" max="5612" width="19" style="6" bestFit="1" customWidth="1"/>
    <col min="5613" max="5845" width="9.140625" style="6"/>
    <col min="5846" max="5846" width="5.7109375" style="6" customWidth="1"/>
    <col min="5847" max="5847" width="45.28515625" style="6" customWidth="1"/>
    <col min="5848" max="5848" width="13.85546875" style="6" customWidth="1"/>
    <col min="5849" max="5858" width="9.140625" style="6"/>
    <col min="5859" max="5862" width="17.28515625" style="6" customWidth="1"/>
    <col min="5863" max="5863" width="12.5703125" style="6" customWidth="1"/>
    <col min="5864" max="5865" width="9.140625" style="6"/>
    <col min="5866" max="5867" width="18.7109375" style="6" customWidth="1"/>
    <col min="5868" max="5868" width="19" style="6" bestFit="1" customWidth="1"/>
    <col min="5869" max="6101" width="9.140625" style="6"/>
    <col min="6102" max="6102" width="5.7109375" style="6" customWidth="1"/>
    <col min="6103" max="6103" width="45.28515625" style="6" customWidth="1"/>
    <col min="6104" max="6104" width="13.85546875" style="6" customWidth="1"/>
    <col min="6105" max="6114" width="9.140625" style="6"/>
    <col min="6115" max="6118" width="17.28515625" style="6" customWidth="1"/>
    <col min="6119" max="6119" width="12.5703125" style="6" customWidth="1"/>
    <col min="6120" max="6121" width="9.140625" style="6"/>
    <col min="6122" max="6123" width="18.7109375" style="6" customWidth="1"/>
    <col min="6124" max="6124" width="19" style="6" bestFit="1" customWidth="1"/>
    <col min="6125" max="6357" width="9.140625" style="6"/>
    <col min="6358" max="6358" width="5.7109375" style="6" customWidth="1"/>
    <col min="6359" max="6359" width="45.28515625" style="6" customWidth="1"/>
    <col min="6360" max="6360" width="13.85546875" style="6" customWidth="1"/>
    <col min="6361" max="6370" width="9.140625" style="6"/>
    <col min="6371" max="6374" width="17.28515625" style="6" customWidth="1"/>
    <col min="6375" max="6375" width="12.5703125" style="6" customWidth="1"/>
    <col min="6376" max="6377" width="9.140625" style="6"/>
    <col min="6378" max="6379" width="18.7109375" style="6" customWidth="1"/>
    <col min="6380" max="6380" width="19" style="6" bestFit="1" customWidth="1"/>
    <col min="6381" max="6613" width="9.140625" style="6"/>
    <col min="6614" max="6614" width="5.7109375" style="6" customWidth="1"/>
    <col min="6615" max="6615" width="45.28515625" style="6" customWidth="1"/>
    <col min="6616" max="6616" width="13.85546875" style="6" customWidth="1"/>
    <col min="6617" max="6626" width="9.140625" style="6"/>
    <col min="6627" max="6630" width="17.28515625" style="6" customWidth="1"/>
    <col min="6631" max="6631" width="12.5703125" style="6" customWidth="1"/>
    <col min="6632" max="6633" width="9.140625" style="6"/>
    <col min="6634" max="6635" width="18.7109375" style="6" customWidth="1"/>
    <col min="6636" max="6636" width="19" style="6" bestFit="1" customWidth="1"/>
    <col min="6637" max="6869" width="9.140625" style="6"/>
    <col min="6870" max="6870" width="5.7109375" style="6" customWidth="1"/>
    <col min="6871" max="6871" width="45.28515625" style="6" customWidth="1"/>
    <col min="6872" max="6872" width="13.85546875" style="6" customWidth="1"/>
    <col min="6873" max="6882" width="9.140625" style="6"/>
    <col min="6883" max="6886" width="17.28515625" style="6" customWidth="1"/>
    <col min="6887" max="6887" width="12.5703125" style="6" customWidth="1"/>
    <col min="6888" max="6889" width="9.140625" style="6"/>
    <col min="6890" max="6891" width="18.7109375" style="6" customWidth="1"/>
    <col min="6892" max="6892" width="19" style="6" bestFit="1" customWidth="1"/>
    <col min="6893" max="7125" width="9.140625" style="6"/>
    <col min="7126" max="7126" width="5.7109375" style="6" customWidth="1"/>
    <col min="7127" max="7127" width="45.28515625" style="6" customWidth="1"/>
    <col min="7128" max="7128" width="13.85546875" style="6" customWidth="1"/>
    <col min="7129" max="7138" width="9.140625" style="6"/>
    <col min="7139" max="7142" width="17.28515625" style="6" customWidth="1"/>
    <col min="7143" max="7143" width="12.5703125" style="6" customWidth="1"/>
    <col min="7144" max="7145" width="9.140625" style="6"/>
    <col min="7146" max="7147" width="18.7109375" style="6" customWidth="1"/>
    <col min="7148" max="7148" width="19" style="6" bestFit="1" customWidth="1"/>
    <col min="7149" max="7381" width="9.140625" style="6"/>
    <col min="7382" max="7382" width="5.7109375" style="6" customWidth="1"/>
    <col min="7383" max="7383" width="45.28515625" style="6" customWidth="1"/>
    <col min="7384" max="7384" width="13.85546875" style="6" customWidth="1"/>
    <col min="7385" max="7394" width="9.140625" style="6"/>
    <col min="7395" max="7398" width="17.28515625" style="6" customWidth="1"/>
    <col min="7399" max="7399" width="12.5703125" style="6" customWidth="1"/>
    <col min="7400" max="7401" width="9.140625" style="6"/>
    <col min="7402" max="7403" width="18.7109375" style="6" customWidth="1"/>
    <col min="7404" max="7404" width="19" style="6" bestFit="1" customWidth="1"/>
    <col min="7405" max="7637" width="9.140625" style="6"/>
    <col min="7638" max="7638" width="5.7109375" style="6" customWidth="1"/>
    <col min="7639" max="7639" width="45.28515625" style="6" customWidth="1"/>
    <col min="7640" max="7640" width="13.85546875" style="6" customWidth="1"/>
    <col min="7641" max="7650" width="9.140625" style="6"/>
    <col min="7651" max="7654" width="17.28515625" style="6" customWidth="1"/>
    <col min="7655" max="7655" width="12.5703125" style="6" customWidth="1"/>
    <col min="7656" max="7657" width="9.140625" style="6"/>
    <col min="7658" max="7659" width="18.7109375" style="6" customWidth="1"/>
    <col min="7660" max="7660" width="19" style="6" bestFit="1" customWidth="1"/>
    <col min="7661" max="7893" width="9.140625" style="6"/>
    <col min="7894" max="7894" width="5.7109375" style="6" customWidth="1"/>
    <col min="7895" max="7895" width="45.28515625" style="6" customWidth="1"/>
    <col min="7896" max="7896" width="13.85546875" style="6" customWidth="1"/>
    <col min="7897" max="7906" width="9.140625" style="6"/>
    <col min="7907" max="7910" width="17.28515625" style="6" customWidth="1"/>
    <col min="7911" max="7911" width="12.5703125" style="6" customWidth="1"/>
    <col min="7912" max="7913" width="9.140625" style="6"/>
    <col min="7914" max="7915" width="18.7109375" style="6" customWidth="1"/>
    <col min="7916" max="7916" width="19" style="6" bestFit="1" customWidth="1"/>
    <col min="7917" max="8149" width="9.140625" style="6"/>
    <col min="8150" max="8150" width="5.7109375" style="6" customWidth="1"/>
    <col min="8151" max="8151" width="45.28515625" style="6" customWidth="1"/>
    <col min="8152" max="8152" width="13.85546875" style="6" customWidth="1"/>
    <col min="8153" max="8162" width="9.140625" style="6"/>
    <col min="8163" max="8166" width="17.28515625" style="6" customWidth="1"/>
    <col min="8167" max="8167" width="12.5703125" style="6" customWidth="1"/>
    <col min="8168" max="8169" width="9.140625" style="6"/>
    <col min="8170" max="8171" width="18.7109375" style="6" customWidth="1"/>
    <col min="8172" max="8172" width="19" style="6" bestFit="1" customWidth="1"/>
    <col min="8173" max="8405" width="9.140625" style="6"/>
    <col min="8406" max="8406" width="5.7109375" style="6" customWidth="1"/>
    <col min="8407" max="8407" width="45.28515625" style="6" customWidth="1"/>
    <col min="8408" max="8408" width="13.85546875" style="6" customWidth="1"/>
    <col min="8409" max="8418" width="9.140625" style="6"/>
    <col min="8419" max="8422" width="17.28515625" style="6" customWidth="1"/>
    <col min="8423" max="8423" width="12.5703125" style="6" customWidth="1"/>
    <col min="8424" max="8425" width="9.140625" style="6"/>
    <col min="8426" max="8427" width="18.7109375" style="6" customWidth="1"/>
    <col min="8428" max="8428" width="19" style="6" bestFit="1" customWidth="1"/>
    <col min="8429" max="8661" width="9.140625" style="6"/>
    <col min="8662" max="8662" width="5.7109375" style="6" customWidth="1"/>
    <col min="8663" max="8663" width="45.28515625" style="6" customWidth="1"/>
    <col min="8664" max="8664" width="13.85546875" style="6" customWidth="1"/>
    <col min="8665" max="8674" width="9.140625" style="6"/>
    <col min="8675" max="8678" width="17.28515625" style="6" customWidth="1"/>
    <col min="8679" max="8679" width="12.5703125" style="6" customWidth="1"/>
    <col min="8680" max="8681" width="9.140625" style="6"/>
    <col min="8682" max="8683" width="18.7109375" style="6" customWidth="1"/>
    <col min="8684" max="8684" width="19" style="6" bestFit="1" customWidth="1"/>
    <col min="8685" max="8917" width="9.140625" style="6"/>
    <col min="8918" max="8918" width="5.7109375" style="6" customWidth="1"/>
    <col min="8919" max="8919" width="45.28515625" style="6" customWidth="1"/>
    <col min="8920" max="8920" width="13.85546875" style="6" customWidth="1"/>
    <col min="8921" max="8930" width="9.140625" style="6"/>
    <col min="8931" max="8934" width="17.28515625" style="6" customWidth="1"/>
    <col min="8935" max="8935" width="12.5703125" style="6" customWidth="1"/>
    <col min="8936" max="8937" width="9.140625" style="6"/>
    <col min="8938" max="8939" width="18.7109375" style="6" customWidth="1"/>
    <col min="8940" max="8940" width="19" style="6" bestFit="1" customWidth="1"/>
    <col min="8941" max="9173" width="9.140625" style="6"/>
    <col min="9174" max="9174" width="5.7109375" style="6" customWidth="1"/>
    <col min="9175" max="9175" width="45.28515625" style="6" customWidth="1"/>
    <col min="9176" max="9176" width="13.85546875" style="6" customWidth="1"/>
    <col min="9177" max="9186" width="9.140625" style="6"/>
    <col min="9187" max="9190" width="17.28515625" style="6" customWidth="1"/>
    <col min="9191" max="9191" width="12.5703125" style="6" customWidth="1"/>
    <col min="9192" max="9193" width="9.140625" style="6"/>
    <col min="9194" max="9195" width="18.7109375" style="6" customWidth="1"/>
    <col min="9196" max="9196" width="19" style="6" bestFit="1" customWidth="1"/>
    <col min="9197" max="9429" width="9.140625" style="6"/>
    <col min="9430" max="9430" width="5.7109375" style="6" customWidth="1"/>
    <col min="9431" max="9431" width="45.28515625" style="6" customWidth="1"/>
    <col min="9432" max="9432" width="13.85546875" style="6" customWidth="1"/>
    <col min="9433" max="9442" width="9.140625" style="6"/>
    <col min="9443" max="9446" width="17.28515625" style="6" customWidth="1"/>
    <col min="9447" max="9447" width="12.5703125" style="6" customWidth="1"/>
    <col min="9448" max="9449" width="9.140625" style="6"/>
    <col min="9450" max="9451" width="18.7109375" style="6" customWidth="1"/>
    <col min="9452" max="9452" width="19" style="6" bestFit="1" customWidth="1"/>
    <col min="9453" max="9685" width="9.140625" style="6"/>
    <col min="9686" max="9686" width="5.7109375" style="6" customWidth="1"/>
    <col min="9687" max="9687" width="45.28515625" style="6" customWidth="1"/>
    <col min="9688" max="9688" width="13.85546875" style="6" customWidth="1"/>
    <col min="9689" max="9698" width="9.140625" style="6"/>
    <col min="9699" max="9702" width="17.28515625" style="6" customWidth="1"/>
    <col min="9703" max="9703" width="12.5703125" style="6" customWidth="1"/>
    <col min="9704" max="9705" width="9.140625" style="6"/>
    <col min="9706" max="9707" width="18.7109375" style="6" customWidth="1"/>
    <col min="9708" max="9708" width="19" style="6" bestFit="1" customWidth="1"/>
    <col min="9709" max="9941" width="9.140625" style="6"/>
    <col min="9942" max="9942" width="5.7109375" style="6" customWidth="1"/>
    <col min="9943" max="9943" width="45.28515625" style="6" customWidth="1"/>
    <col min="9944" max="9944" width="13.85546875" style="6" customWidth="1"/>
    <col min="9945" max="9954" width="9.140625" style="6"/>
    <col min="9955" max="9958" width="17.28515625" style="6" customWidth="1"/>
    <col min="9959" max="9959" width="12.5703125" style="6" customWidth="1"/>
    <col min="9960" max="9961" width="9.140625" style="6"/>
    <col min="9962" max="9963" width="18.7109375" style="6" customWidth="1"/>
    <col min="9964" max="9964" width="19" style="6" bestFit="1" customWidth="1"/>
    <col min="9965" max="10197" width="9.140625" style="6"/>
    <col min="10198" max="10198" width="5.7109375" style="6" customWidth="1"/>
    <col min="10199" max="10199" width="45.28515625" style="6" customWidth="1"/>
    <col min="10200" max="10200" width="13.85546875" style="6" customWidth="1"/>
    <col min="10201" max="10210" width="9.140625" style="6"/>
    <col min="10211" max="10214" width="17.28515625" style="6" customWidth="1"/>
    <col min="10215" max="10215" width="12.5703125" style="6" customWidth="1"/>
    <col min="10216" max="10217" width="9.140625" style="6"/>
    <col min="10218" max="10219" width="18.7109375" style="6" customWidth="1"/>
    <col min="10220" max="10220" width="19" style="6" bestFit="1" customWidth="1"/>
    <col min="10221" max="10453" width="9.140625" style="6"/>
    <col min="10454" max="10454" width="5.7109375" style="6" customWidth="1"/>
    <col min="10455" max="10455" width="45.28515625" style="6" customWidth="1"/>
    <col min="10456" max="10456" width="13.85546875" style="6" customWidth="1"/>
    <col min="10457" max="10466" width="9.140625" style="6"/>
    <col min="10467" max="10470" width="17.28515625" style="6" customWidth="1"/>
    <col min="10471" max="10471" width="12.5703125" style="6" customWidth="1"/>
    <col min="10472" max="10473" width="9.140625" style="6"/>
    <col min="10474" max="10475" width="18.7109375" style="6" customWidth="1"/>
    <col min="10476" max="10476" width="19" style="6" bestFit="1" customWidth="1"/>
    <col min="10477" max="10709" width="9.140625" style="6"/>
    <col min="10710" max="10710" width="5.7109375" style="6" customWidth="1"/>
    <col min="10711" max="10711" width="45.28515625" style="6" customWidth="1"/>
    <col min="10712" max="10712" width="13.85546875" style="6" customWidth="1"/>
    <col min="10713" max="10722" width="9.140625" style="6"/>
    <col min="10723" max="10726" width="17.28515625" style="6" customWidth="1"/>
    <col min="10727" max="10727" width="12.5703125" style="6" customWidth="1"/>
    <col min="10728" max="10729" width="9.140625" style="6"/>
    <col min="10730" max="10731" width="18.7109375" style="6" customWidth="1"/>
    <col min="10732" max="10732" width="19" style="6" bestFit="1" customWidth="1"/>
    <col min="10733" max="10965" width="9.140625" style="6"/>
    <col min="10966" max="10966" width="5.7109375" style="6" customWidth="1"/>
    <col min="10967" max="10967" width="45.28515625" style="6" customWidth="1"/>
    <col min="10968" max="10968" width="13.85546875" style="6" customWidth="1"/>
    <col min="10969" max="10978" width="9.140625" style="6"/>
    <col min="10979" max="10982" width="17.28515625" style="6" customWidth="1"/>
    <col min="10983" max="10983" width="12.5703125" style="6" customWidth="1"/>
    <col min="10984" max="10985" width="9.140625" style="6"/>
    <col min="10986" max="10987" width="18.7109375" style="6" customWidth="1"/>
    <col min="10988" max="10988" width="19" style="6" bestFit="1" customWidth="1"/>
    <col min="10989" max="11221" width="9.140625" style="6"/>
    <col min="11222" max="11222" width="5.7109375" style="6" customWidth="1"/>
    <col min="11223" max="11223" width="45.28515625" style="6" customWidth="1"/>
    <col min="11224" max="11224" width="13.85546875" style="6" customWidth="1"/>
    <col min="11225" max="11234" width="9.140625" style="6"/>
    <col min="11235" max="11238" width="17.28515625" style="6" customWidth="1"/>
    <col min="11239" max="11239" width="12.5703125" style="6" customWidth="1"/>
    <col min="11240" max="11241" width="9.140625" style="6"/>
    <col min="11242" max="11243" width="18.7109375" style="6" customWidth="1"/>
    <col min="11244" max="11244" width="19" style="6" bestFit="1" customWidth="1"/>
    <col min="11245" max="11477" width="9.140625" style="6"/>
    <col min="11478" max="11478" width="5.7109375" style="6" customWidth="1"/>
    <col min="11479" max="11479" width="45.28515625" style="6" customWidth="1"/>
    <col min="11480" max="11480" width="13.85546875" style="6" customWidth="1"/>
    <col min="11481" max="11490" width="9.140625" style="6"/>
    <col min="11491" max="11494" width="17.28515625" style="6" customWidth="1"/>
    <col min="11495" max="11495" width="12.5703125" style="6" customWidth="1"/>
    <col min="11496" max="11497" width="9.140625" style="6"/>
    <col min="11498" max="11499" width="18.7109375" style="6" customWidth="1"/>
    <col min="11500" max="11500" width="19" style="6" bestFit="1" customWidth="1"/>
    <col min="11501" max="11733" width="9.140625" style="6"/>
    <col min="11734" max="11734" width="5.7109375" style="6" customWidth="1"/>
    <col min="11735" max="11735" width="45.28515625" style="6" customWidth="1"/>
    <col min="11736" max="11736" width="13.85546875" style="6" customWidth="1"/>
    <col min="11737" max="11746" width="9.140625" style="6"/>
    <col min="11747" max="11750" width="17.28515625" style="6" customWidth="1"/>
    <col min="11751" max="11751" width="12.5703125" style="6" customWidth="1"/>
    <col min="11752" max="11753" width="9.140625" style="6"/>
    <col min="11754" max="11755" width="18.7109375" style="6" customWidth="1"/>
    <col min="11756" max="11756" width="19" style="6" bestFit="1" customWidth="1"/>
    <col min="11757" max="11989" width="9.140625" style="6"/>
    <col min="11990" max="11990" width="5.7109375" style="6" customWidth="1"/>
    <col min="11991" max="11991" width="45.28515625" style="6" customWidth="1"/>
    <col min="11992" max="11992" width="13.85546875" style="6" customWidth="1"/>
    <col min="11993" max="12002" width="9.140625" style="6"/>
    <col min="12003" max="12006" width="17.28515625" style="6" customWidth="1"/>
    <col min="12007" max="12007" width="12.5703125" style="6" customWidth="1"/>
    <col min="12008" max="12009" width="9.140625" style="6"/>
    <col min="12010" max="12011" width="18.7109375" style="6" customWidth="1"/>
    <col min="12012" max="12012" width="19" style="6" bestFit="1" customWidth="1"/>
    <col min="12013" max="12245" width="9.140625" style="6"/>
    <col min="12246" max="12246" width="5.7109375" style="6" customWidth="1"/>
    <col min="12247" max="12247" width="45.28515625" style="6" customWidth="1"/>
    <col min="12248" max="12248" width="13.85546875" style="6" customWidth="1"/>
    <col min="12249" max="12258" width="9.140625" style="6"/>
    <col min="12259" max="12262" width="17.28515625" style="6" customWidth="1"/>
    <col min="12263" max="12263" width="12.5703125" style="6" customWidth="1"/>
    <col min="12264" max="12265" width="9.140625" style="6"/>
    <col min="12266" max="12267" width="18.7109375" style="6" customWidth="1"/>
    <col min="12268" max="12268" width="19" style="6" bestFit="1" customWidth="1"/>
    <col min="12269" max="12501" width="9.140625" style="6"/>
    <col min="12502" max="12502" width="5.7109375" style="6" customWidth="1"/>
    <col min="12503" max="12503" width="45.28515625" style="6" customWidth="1"/>
    <col min="12504" max="12504" width="13.85546875" style="6" customWidth="1"/>
    <col min="12505" max="12514" width="9.140625" style="6"/>
    <col min="12515" max="12518" width="17.28515625" style="6" customWidth="1"/>
    <col min="12519" max="12519" width="12.5703125" style="6" customWidth="1"/>
    <col min="12520" max="12521" width="9.140625" style="6"/>
    <col min="12522" max="12523" width="18.7109375" style="6" customWidth="1"/>
    <col min="12524" max="12524" width="19" style="6" bestFit="1" customWidth="1"/>
    <col min="12525" max="12757" width="9.140625" style="6"/>
    <col min="12758" max="12758" width="5.7109375" style="6" customWidth="1"/>
    <col min="12759" max="12759" width="45.28515625" style="6" customWidth="1"/>
    <col min="12760" max="12760" width="13.85546875" style="6" customWidth="1"/>
    <col min="12761" max="12770" width="9.140625" style="6"/>
    <col min="12771" max="12774" width="17.28515625" style="6" customWidth="1"/>
    <col min="12775" max="12775" width="12.5703125" style="6" customWidth="1"/>
    <col min="12776" max="12777" width="9.140625" style="6"/>
    <col min="12778" max="12779" width="18.7109375" style="6" customWidth="1"/>
    <col min="12780" max="12780" width="19" style="6" bestFit="1" customWidth="1"/>
    <col min="12781" max="13013" width="9.140625" style="6"/>
    <col min="13014" max="13014" width="5.7109375" style="6" customWidth="1"/>
    <col min="13015" max="13015" width="45.28515625" style="6" customWidth="1"/>
    <col min="13016" max="13016" width="13.85546875" style="6" customWidth="1"/>
    <col min="13017" max="13026" width="9.140625" style="6"/>
    <col min="13027" max="13030" width="17.28515625" style="6" customWidth="1"/>
    <col min="13031" max="13031" width="12.5703125" style="6" customWidth="1"/>
    <col min="13032" max="13033" width="9.140625" style="6"/>
    <col min="13034" max="13035" width="18.7109375" style="6" customWidth="1"/>
    <col min="13036" max="13036" width="19" style="6" bestFit="1" customWidth="1"/>
    <col min="13037" max="13269" width="9.140625" style="6"/>
    <col min="13270" max="13270" width="5.7109375" style="6" customWidth="1"/>
    <col min="13271" max="13271" width="45.28515625" style="6" customWidth="1"/>
    <col min="13272" max="13272" width="13.85546875" style="6" customWidth="1"/>
    <col min="13273" max="13282" width="9.140625" style="6"/>
    <col min="13283" max="13286" width="17.28515625" style="6" customWidth="1"/>
    <col min="13287" max="13287" width="12.5703125" style="6" customWidth="1"/>
    <col min="13288" max="13289" width="9.140625" style="6"/>
    <col min="13290" max="13291" width="18.7109375" style="6" customWidth="1"/>
    <col min="13292" max="13292" width="19" style="6" bestFit="1" customWidth="1"/>
    <col min="13293" max="13525" width="9.140625" style="6"/>
    <col min="13526" max="13526" width="5.7109375" style="6" customWidth="1"/>
    <col min="13527" max="13527" width="45.28515625" style="6" customWidth="1"/>
    <col min="13528" max="13528" width="13.85546875" style="6" customWidth="1"/>
    <col min="13529" max="13538" width="9.140625" style="6"/>
    <col min="13539" max="13542" width="17.28515625" style="6" customWidth="1"/>
    <col min="13543" max="13543" width="12.5703125" style="6" customWidth="1"/>
    <col min="13544" max="13545" width="9.140625" style="6"/>
    <col min="13546" max="13547" width="18.7109375" style="6" customWidth="1"/>
    <col min="13548" max="13548" width="19" style="6" bestFit="1" customWidth="1"/>
    <col min="13549" max="13781" width="9.140625" style="6"/>
    <col min="13782" max="13782" width="5.7109375" style="6" customWidth="1"/>
    <col min="13783" max="13783" width="45.28515625" style="6" customWidth="1"/>
    <col min="13784" max="13784" width="13.85546875" style="6" customWidth="1"/>
    <col min="13785" max="13794" width="9.140625" style="6"/>
    <col min="13795" max="13798" width="17.28515625" style="6" customWidth="1"/>
    <col min="13799" max="13799" width="12.5703125" style="6" customWidth="1"/>
    <col min="13800" max="13801" width="9.140625" style="6"/>
    <col min="13802" max="13803" width="18.7109375" style="6" customWidth="1"/>
    <col min="13804" max="13804" width="19" style="6" bestFit="1" customWidth="1"/>
    <col min="13805" max="14037" width="9.140625" style="6"/>
    <col min="14038" max="14038" width="5.7109375" style="6" customWidth="1"/>
    <col min="14039" max="14039" width="45.28515625" style="6" customWidth="1"/>
    <col min="14040" max="14040" width="13.85546875" style="6" customWidth="1"/>
    <col min="14041" max="14050" width="9.140625" style="6"/>
    <col min="14051" max="14054" width="17.28515625" style="6" customWidth="1"/>
    <col min="14055" max="14055" width="12.5703125" style="6" customWidth="1"/>
    <col min="14056" max="14057" width="9.140625" style="6"/>
    <col min="14058" max="14059" width="18.7109375" style="6" customWidth="1"/>
    <col min="14060" max="14060" width="19" style="6" bestFit="1" customWidth="1"/>
    <col min="14061" max="14293" width="9.140625" style="6"/>
    <col min="14294" max="14294" width="5.7109375" style="6" customWidth="1"/>
    <col min="14295" max="14295" width="45.28515625" style="6" customWidth="1"/>
    <col min="14296" max="14296" width="13.85546875" style="6" customWidth="1"/>
    <col min="14297" max="14306" width="9.140625" style="6"/>
    <col min="14307" max="14310" width="17.28515625" style="6" customWidth="1"/>
    <col min="14311" max="14311" width="12.5703125" style="6" customWidth="1"/>
    <col min="14312" max="14313" width="9.140625" style="6"/>
    <col min="14314" max="14315" width="18.7109375" style="6" customWidth="1"/>
    <col min="14316" max="14316" width="19" style="6" bestFit="1" customWidth="1"/>
    <col min="14317" max="14549" width="9.140625" style="6"/>
    <col min="14550" max="14550" width="5.7109375" style="6" customWidth="1"/>
    <col min="14551" max="14551" width="45.28515625" style="6" customWidth="1"/>
    <col min="14552" max="14552" width="13.85546875" style="6" customWidth="1"/>
    <col min="14553" max="14562" width="9.140625" style="6"/>
    <col min="14563" max="14566" width="17.28515625" style="6" customWidth="1"/>
    <col min="14567" max="14567" width="12.5703125" style="6" customWidth="1"/>
    <col min="14568" max="14569" width="9.140625" style="6"/>
    <col min="14570" max="14571" width="18.7109375" style="6" customWidth="1"/>
    <col min="14572" max="14572" width="19" style="6" bestFit="1" customWidth="1"/>
    <col min="14573" max="14805" width="9.140625" style="6"/>
    <col min="14806" max="14806" width="5.7109375" style="6" customWidth="1"/>
    <col min="14807" max="14807" width="45.28515625" style="6" customWidth="1"/>
    <col min="14808" max="14808" width="13.85546875" style="6" customWidth="1"/>
    <col min="14809" max="14818" width="9.140625" style="6"/>
    <col min="14819" max="14822" width="17.28515625" style="6" customWidth="1"/>
    <col min="14823" max="14823" width="12.5703125" style="6" customWidth="1"/>
    <col min="14824" max="14825" width="9.140625" style="6"/>
    <col min="14826" max="14827" width="18.7109375" style="6" customWidth="1"/>
    <col min="14828" max="14828" width="19" style="6" bestFit="1" customWidth="1"/>
    <col min="14829" max="15061" width="9.140625" style="6"/>
    <col min="15062" max="15062" width="5.7109375" style="6" customWidth="1"/>
    <col min="15063" max="15063" width="45.28515625" style="6" customWidth="1"/>
    <col min="15064" max="15064" width="13.85546875" style="6" customWidth="1"/>
    <col min="15065" max="15074" width="9.140625" style="6"/>
    <col min="15075" max="15078" width="17.28515625" style="6" customWidth="1"/>
    <col min="15079" max="15079" width="12.5703125" style="6" customWidth="1"/>
    <col min="15080" max="15081" width="9.140625" style="6"/>
    <col min="15082" max="15083" width="18.7109375" style="6" customWidth="1"/>
    <col min="15084" max="15084" width="19" style="6" bestFit="1" customWidth="1"/>
    <col min="15085" max="15317" width="9.140625" style="6"/>
    <col min="15318" max="15318" width="5.7109375" style="6" customWidth="1"/>
    <col min="15319" max="15319" width="45.28515625" style="6" customWidth="1"/>
    <col min="15320" max="15320" width="13.85546875" style="6" customWidth="1"/>
    <col min="15321" max="15330" width="9.140625" style="6"/>
    <col min="15331" max="15334" width="17.28515625" style="6" customWidth="1"/>
    <col min="15335" max="15335" width="12.5703125" style="6" customWidth="1"/>
    <col min="15336" max="15337" width="9.140625" style="6"/>
    <col min="15338" max="15339" width="18.7109375" style="6" customWidth="1"/>
    <col min="15340" max="15340" width="19" style="6" bestFit="1" customWidth="1"/>
    <col min="15341" max="15573" width="9.140625" style="6"/>
    <col min="15574" max="15574" width="5.7109375" style="6" customWidth="1"/>
    <col min="15575" max="15575" width="45.28515625" style="6" customWidth="1"/>
    <col min="15576" max="15576" width="13.85546875" style="6" customWidth="1"/>
    <col min="15577" max="15586" width="9.140625" style="6"/>
    <col min="15587" max="15590" width="17.28515625" style="6" customWidth="1"/>
    <col min="15591" max="15591" width="12.5703125" style="6" customWidth="1"/>
    <col min="15592" max="15593" width="9.140625" style="6"/>
    <col min="15594" max="15595" width="18.7109375" style="6" customWidth="1"/>
    <col min="15596" max="15596" width="19" style="6" bestFit="1" customWidth="1"/>
    <col min="15597" max="15829" width="9.140625" style="6"/>
    <col min="15830" max="15830" width="5.7109375" style="6" customWidth="1"/>
    <col min="15831" max="15831" width="45.28515625" style="6" customWidth="1"/>
    <col min="15832" max="15832" width="13.85546875" style="6" customWidth="1"/>
    <col min="15833" max="15842" width="9.140625" style="6"/>
    <col min="15843" max="15846" width="17.28515625" style="6" customWidth="1"/>
    <col min="15847" max="15847" width="12.5703125" style="6" customWidth="1"/>
    <col min="15848" max="15849" width="9.140625" style="6"/>
    <col min="15850" max="15851" width="18.7109375" style="6" customWidth="1"/>
    <col min="15852" max="15852" width="19" style="6" bestFit="1" customWidth="1"/>
    <col min="15853" max="16085" width="9.140625" style="6"/>
    <col min="16086" max="16086" width="5.7109375" style="6" customWidth="1"/>
    <col min="16087" max="16087" width="45.28515625" style="6" customWidth="1"/>
    <col min="16088" max="16088" width="13.85546875" style="6" customWidth="1"/>
    <col min="16089" max="16098" width="9.140625" style="6"/>
    <col min="16099" max="16102" width="17.28515625" style="6" customWidth="1"/>
    <col min="16103" max="16103" width="12.5703125" style="6" customWidth="1"/>
    <col min="16104" max="16105" width="9.140625" style="6"/>
    <col min="16106" max="16107" width="18.7109375" style="6" customWidth="1"/>
    <col min="16108" max="16108" width="19" style="6" bestFit="1" customWidth="1"/>
    <col min="16109" max="16384" width="9.140625" style="6"/>
  </cols>
  <sheetData>
    <row r="1" spans="1:11">
      <c r="F1" s="194"/>
      <c r="G1" s="609"/>
      <c r="H1" s="609"/>
      <c r="I1" s="609"/>
      <c r="J1" s="3"/>
      <c r="K1" s="4"/>
    </row>
    <row r="2" spans="1:11">
      <c r="F2" s="194"/>
      <c r="G2" s="609"/>
      <c r="H2" s="609"/>
      <c r="I2" s="609"/>
      <c r="J2" s="3"/>
      <c r="K2" s="4"/>
    </row>
    <row r="3" spans="1:11" ht="37.5" customHeight="1">
      <c r="A3" s="1068" t="s">
        <v>388</v>
      </c>
      <c r="B3" s="1068"/>
      <c r="C3" s="1068"/>
      <c r="D3" s="1068"/>
      <c r="E3" s="1068"/>
      <c r="F3" s="1068"/>
      <c r="G3" s="1068"/>
      <c r="H3" s="1068"/>
      <c r="I3" s="1068"/>
      <c r="J3" s="1068"/>
      <c r="K3" s="1068"/>
    </row>
    <row r="4" spans="1:11" ht="15.75">
      <c r="A4" s="443"/>
      <c r="B4" s="443"/>
      <c r="C4" s="1340"/>
      <c r="D4" s="1340"/>
      <c r="E4" s="1340"/>
      <c r="F4" s="1340"/>
      <c r="G4" s="1340"/>
      <c r="H4" s="1340"/>
      <c r="I4" s="1340"/>
      <c r="J4" s="443"/>
      <c r="K4" s="443"/>
    </row>
    <row r="5" spans="1:11" ht="16.5" thickBot="1">
      <c r="E5" s="941"/>
      <c r="F5" s="423"/>
      <c r="J5" s="13"/>
    </row>
    <row r="6" spans="1:11" ht="30.75" customHeight="1">
      <c r="A6" s="1116" t="s">
        <v>9</v>
      </c>
      <c r="B6" s="1118" t="s">
        <v>10</v>
      </c>
      <c r="C6" s="1141" t="s">
        <v>11</v>
      </c>
      <c r="D6" s="1118" t="s">
        <v>383</v>
      </c>
      <c r="E6" s="1118"/>
      <c r="F6" s="1084" t="s">
        <v>12</v>
      </c>
      <c r="G6" s="1118" t="s">
        <v>13</v>
      </c>
      <c r="H6" s="1118" t="s">
        <v>329</v>
      </c>
      <c r="I6" s="1118" t="s">
        <v>284</v>
      </c>
      <c r="J6" s="1118"/>
      <c r="K6" s="1139" t="s">
        <v>14</v>
      </c>
    </row>
    <row r="7" spans="1:11" ht="19.5" customHeight="1">
      <c r="A7" s="1113"/>
      <c r="B7" s="1067"/>
      <c r="C7" s="1142"/>
      <c r="D7" s="1067"/>
      <c r="E7" s="1067"/>
      <c r="F7" s="1130"/>
      <c r="G7" s="1067"/>
      <c r="H7" s="1066"/>
      <c r="I7" s="1067" t="s">
        <v>20</v>
      </c>
      <c r="J7" s="1067" t="s">
        <v>21</v>
      </c>
      <c r="K7" s="1091"/>
    </row>
    <row r="8" spans="1:11" ht="36" customHeight="1" thickBot="1">
      <c r="A8" s="1114"/>
      <c r="B8" s="1107"/>
      <c r="C8" s="1143"/>
      <c r="D8" s="859" t="s">
        <v>23</v>
      </c>
      <c r="E8" s="859" t="s">
        <v>24</v>
      </c>
      <c r="F8" s="1131"/>
      <c r="G8" s="1107"/>
      <c r="H8" s="1140"/>
      <c r="I8" s="1107"/>
      <c r="J8" s="1107"/>
      <c r="K8" s="1115"/>
    </row>
    <row r="9" spans="1:11">
      <c r="A9" s="204"/>
      <c r="B9" s="197" t="s">
        <v>30</v>
      </c>
      <c r="C9" s="625">
        <v>320.41873009000005</v>
      </c>
      <c r="D9" s="625">
        <v>33.849234470000006</v>
      </c>
      <c r="E9" s="625">
        <v>23.536389350000004</v>
      </c>
      <c r="F9" s="625">
        <v>21.632691269999999</v>
      </c>
      <c r="G9" s="625">
        <v>41.825841780000005</v>
      </c>
      <c r="H9" s="625">
        <v>296.88234074000007</v>
      </c>
      <c r="I9" s="625">
        <v>-10.312845120000002</v>
      </c>
      <c r="J9" s="179">
        <v>-30.466996614473217</v>
      </c>
      <c r="K9" s="1026"/>
    </row>
    <row r="10" spans="1:11">
      <c r="A10" s="15">
        <v>1</v>
      </c>
      <c r="B10" s="16" t="s">
        <v>31</v>
      </c>
      <c r="C10" s="951">
        <v>0.82261024000000005</v>
      </c>
      <c r="D10" s="951">
        <v>0.82261024000000005</v>
      </c>
      <c r="E10" s="951">
        <v>0.82261024000000005</v>
      </c>
      <c r="F10" s="951">
        <v>0.82261023999999994</v>
      </c>
      <c r="G10" s="951">
        <v>0.82261023999999994</v>
      </c>
      <c r="H10" s="951">
        <v>0</v>
      </c>
      <c r="I10" s="951">
        <v>0</v>
      </c>
      <c r="J10" s="635">
        <v>0</v>
      </c>
      <c r="K10" s="1027"/>
    </row>
    <row r="11" spans="1:11" ht="25.5">
      <c r="A11" s="19" t="s">
        <v>32</v>
      </c>
      <c r="B11" s="16" t="s">
        <v>33</v>
      </c>
      <c r="C11" s="951">
        <v>0.82261024000000005</v>
      </c>
      <c r="D11" s="951">
        <v>0.82261024000000005</v>
      </c>
      <c r="E11" s="951">
        <v>0.82261024000000005</v>
      </c>
      <c r="F11" s="629">
        <v>0.82261023999999994</v>
      </c>
      <c r="G11" s="629">
        <v>0.82261023999999994</v>
      </c>
      <c r="H11" s="629">
        <v>0</v>
      </c>
      <c r="I11" s="951">
        <v>0</v>
      </c>
      <c r="J11" s="635">
        <v>0</v>
      </c>
      <c r="K11" s="1027"/>
    </row>
    <row r="12" spans="1:11">
      <c r="A12" s="334"/>
      <c r="B12" s="335" t="s">
        <v>227</v>
      </c>
      <c r="C12" s="639"/>
      <c r="D12" s="639"/>
      <c r="E12" s="633"/>
      <c r="F12" s="396"/>
      <c r="G12" s="396"/>
      <c r="H12" s="639"/>
      <c r="I12" s="639"/>
      <c r="J12" s="639"/>
      <c r="K12" s="1028"/>
    </row>
    <row r="13" spans="1:11" ht="25.5">
      <c r="A13" s="343">
        <v>1</v>
      </c>
      <c r="B13" s="344" t="s">
        <v>228</v>
      </c>
      <c r="C13" s="577">
        <v>0.82261024000000005</v>
      </c>
      <c r="D13" s="952">
        <v>0.82261024000000005</v>
      </c>
      <c r="E13" s="952">
        <v>0.82261024000000005</v>
      </c>
      <c r="F13" s="577">
        <v>0.82261023999999994</v>
      </c>
      <c r="G13" s="576">
        <v>0.82261023999999994</v>
      </c>
      <c r="H13" s="576">
        <v>0</v>
      </c>
      <c r="I13" s="952">
        <v>0</v>
      </c>
      <c r="J13" s="576">
        <v>0</v>
      </c>
      <c r="K13" s="1029"/>
    </row>
    <row r="14" spans="1:11">
      <c r="A14" s="327"/>
      <c r="B14" s="351" t="s">
        <v>230</v>
      </c>
      <c r="C14" s="578">
        <v>0.82261024000000005</v>
      </c>
      <c r="D14" s="578">
        <v>0.82261024000000005</v>
      </c>
      <c r="E14" s="578">
        <v>0.82261024000000005</v>
      </c>
      <c r="F14" s="635">
        <v>0.82261023999999994</v>
      </c>
      <c r="G14" s="635">
        <v>0.82261023999999994</v>
      </c>
      <c r="H14" s="635">
        <v>0</v>
      </c>
      <c r="I14" s="951">
        <v>0</v>
      </c>
      <c r="J14" s="635">
        <v>0</v>
      </c>
      <c r="K14" s="1031"/>
    </row>
    <row r="15" spans="1:11">
      <c r="A15" s="334"/>
      <c r="B15" s="335" t="s">
        <v>231</v>
      </c>
      <c r="C15" s="639"/>
      <c r="D15" s="639"/>
      <c r="E15" s="633"/>
      <c r="F15" s="396"/>
      <c r="G15" s="396"/>
      <c r="H15" s="639"/>
      <c r="I15" s="639"/>
      <c r="J15" s="639"/>
      <c r="K15" s="1028"/>
    </row>
    <row r="16" spans="1:11" ht="38.25">
      <c r="A16" s="343">
        <v>2</v>
      </c>
      <c r="B16" s="352" t="s">
        <v>232</v>
      </c>
      <c r="C16" s="577">
        <v>0</v>
      </c>
      <c r="D16" s="577">
        <v>0</v>
      </c>
      <c r="E16" s="577">
        <v>0</v>
      </c>
      <c r="F16" s="577">
        <v>0</v>
      </c>
      <c r="G16" s="576">
        <v>0</v>
      </c>
      <c r="H16" s="576">
        <v>0</v>
      </c>
      <c r="I16" s="952">
        <v>0</v>
      </c>
      <c r="J16" s="576" t="s">
        <v>360</v>
      </c>
      <c r="K16" s="1029"/>
    </row>
    <row r="17" spans="1:11">
      <c r="A17" s="327"/>
      <c r="B17" s="351" t="s">
        <v>234</v>
      </c>
      <c r="C17" s="578"/>
      <c r="D17" s="578"/>
      <c r="E17" s="578"/>
      <c r="F17" s="635">
        <v>0</v>
      </c>
      <c r="G17" s="635">
        <v>0</v>
      </c>
      <c r="H17" s="635">
        <v>0</v>
      </c>
      <c r="I17" s="951">
        <v>0</v>
      </c>
      <c r="J17" s="635" t="s">
        <v>360</v>
      </c>
      <c r="K17" s="1031"/>
    </row>
    <row r="18" spans="1:11">
      <c r="A18" s="30" t="s">
        <v>44</v>
      </c>
      <c r="B18" s="356" t="s">
        <v>45</v>
      </c>
      <c r="C18" s="951">
        <v>319.59611985000004</v>
      </c>
      <c r="D18" s="951">
        <v>33.026624230000003</v>
      </c>
      <c r="E18" s="951">
        <v>22.713779110000004</v>
      </c>
      <c r="F18" s="951">
        <v>20.810081029999999</v>
      </c>
      <c r="G18" s="951">
        <v>41.003231540000002</v>
      </c>
      <c r="H18" s="951">
        <v>296.88234074000002</v>
      </c>
      <c r="I18" s="951">
        <v>-10.312845119999999</v>
      </c>
      <c r="J18" s="635">
        <v>-31.225852960873439</v>
      </c>
      <c r="K18" s="1030"/>
    </row>
    <row r="19" spans="1:11" ht="25.5">
      <c r="A19" s="30" t="s">
        <v>46</v>
      </c>
      <c r="B19" s="1044" t="s">
        <v>33</v>
      </c>
      <c r="C19" s="578">
        <v>319.59611985000004</v>
      </c>
      <c r="D19" s="578">
        <v>33.026624230000003</v>
      </c>
      <c r="E19" s="578">
        <v>22.713779110000004</v>
      </c>
      <c r="F19" s="635">
        <v>20.810081029999999</v>
      </c>
      <c r="G19" s="635">
        <v>41.003231540000002</v>
      </c>
      <c r="H19" s="635">
        <v>296.88234074000002</v>
      </c>
      <c r="I19" s="951">
        <v>-10.312845119999999</v>
      </c>
      <c r="J19" s="635">
        <v>-31.225852960873439</v>
      </c>
      <c r="K19" s="1030"/>
    </row>
    <row r="20" spans="1:11">
      <c r="A20" s="20"/>
      <c r="B20" s="21" t="s">
        <v>34</v>
      </c>
      <c r="C20" s="637"/>
      <c r="D20" s="637"/>
      <c r="E20" s="633"/>
      <c r="F20" s="637"/>
      <c r="G20" s="637"/>
      <c r="H20" s="639"/>
      <c r="I20" s="639"/>
      <c r="J20" s="639"/>
      <c r="K20" s="1032"/>
    </row>
    <row r="21" spans="1:11" ht="25.5">
      <c r="A21" s="31">
        <v>3</v>
      </c>
      <c r="B21" s="344" t="s">
        <v>47</v>
      </c>
      <c r="C21" s="952">
        <v>0</v>
      </c>
      <c r="D21" s="952">
        <v>0</v>
      </c>
      <c r="E21" s="952">
        <v>0</v>
      </c>
      <c r="F21" s="577">
        <v>0</v>
      </c>
      <c r="G21" s="576">
        <v>0</v>
      </c>
      <c r="H21" s="576">
        <v>0</v>
      </c>
      <c r="I21" s="952">
        <v>0</v>
      </c>
      <c r="J21" s="576" t="s">
        <v>360</v>
      </c>
      <c r="K21" s="1029"/>
    </row>
    <row r="22" spans="1:11" ht="33" customHeight="1">
      <c r="A22" s="31">
        <v>4</v>
      </c>
      <c r="B22" s="344" t="s">
        <v>239</v>
      </c>
      <c r="C22" s="952">
        <v>138.13</v>
      </c>
      <c r="D22" s="952">
        <v>15.156000000000001</v>
      </c>
      <c r="E22" s="952">
        <v>6.9209765600000006</v>
      </c>
      <c r="F22" s="577">
        <v>0</v>
      </c>
      <c r="G22" s="576">
        <v>0</v>
      </c>
      <c r="H22" s="576">
        <v>131.20902343999998</v>
      </c>
      <c r="I22" s="952">
        <v>-8.2350234399999991</v>
      </c>
      <c r="J22" s="576">
        <v>-54.335071522829246</v>
      </c>
      <c r="K22" s="1034" t="s">
        <v>384</v>
      </c>
    </row>
    <row r="23" spans="1:11" ht="25.5">
      <c r="A23" s="31">
        <v>5</v>
      </c>
      <c r="B23" s="344" t="s">
        <v>240</v>
      </c>
      <c r="C23" s="952">
        <v>11.194708200000001</v>
      </c>
      <c r="D23" s="952">
        <v>1.5989308599999998</v>
      </c>
      <c r="E23" s="952">
        <v>1.5989308599999998</v>
      </c>
      <c r="F23" s="577">
        <v>1.5989308600000001</v>
      </c>
      <c r="G23" s="576">
        <v>1.4995308599999999</v>
      </c>
      <c r="H23" s="576">
        <v>9.5957773400000015</v>
      </c>
      <c r="I23" s="952">
        <v>0</v>
      </c>
      <c r="J23" s="576">
        <v>0</v>
      </c>
      <c r="K23" s="1029"/>
    </row>
    <row r="24" spans="1:11" ht="25.5">
      <c r="A24" s="31">
        <v>6</v>
      </c>
      <c r="B24" s="344" t="s">
        <v>49</v>
      </c>
      <c r="C24" s="952">
        <v>9.2804694600000008</v>
      </c>
      <c r="D24" s="952">
        <v>1.4734535200000001</v>
      </c>
      <c r="E24" s="952">
        <v>1.4734535200000001</v>
      </c>
      <c r="F24" s="577">
        <v>1.4734535200000001</v>
      </c>
      <c r="G24" s="576">
        <v>1.43301005</v>
      </c>
      <c r="H24" s="576">
        <v>7.8070159400000012</v>
      </c>
      <c r="I24" s="952">
        <v>0</v>
      </c>
      <c r="J24" s="576">
        <v>0</v>
      </c>
      <c r="K24" s="1029"/>
    </row>
    <row r="25" spans="1:11" ht="38.25">
      <c r="A25" s="31">
        <v>7</v>
      </c>
      <c r="B25" s="344" t="s">
        <v>242</v>
      </c>
      <c r="C25" s="952">
        <v>90.479794470000002</v>
      </c>
      <c r="D25" s="952">
        <v>0.78700000000000003</v>
      </c>
      <c r="E25" s="952">
        <v>0.78700000000000003</v>
      </c>
      <c r="F25" s="577">
        <v>0.68700000000000006</v>
      </c>
      <c r="G25" s="576">
        <v>0</v>
      </c>
      <c r="H25" s="576">
        <v>89.692794469999995</v>
      </c>
      <c r="I25" s="952">
        <v>0</v>
      </c>
      <c r="J25" s="576">
        <v>0</v>
      </c>
      <c r="K25" s="1029"/>
    </row>
    <row r="26" spans="1:11" ht="38.25">
      <c r="A26" s="31">
        <v>8</v>
      </c>
      <c r="B26" s="344" t="s">
        <v>243</v>
      </c>
      <c r="C26" s="952">
        <v>49.616907869999999</v>
      </c>
      <c r="D26" s="952">
        <v>0.317</v>
      </c>
      <c r="E26" s="952">
        <v>0.317</v>
      </c>
      <c r="F26" s="577">
        <v>0.217</v>
      </c>
      <c r="G26" s="576">
        <v>0</v>
      </c>
      <c r="H26" s="576">
        <v>49.299907869999998</v>
      </c>
      <c r="I26" s="952">
        <v>0</v>
      </c>
      <c r="J26" s="576">
        <v>0</v>
      </c>
      <c r="K26" s="1029"/>
    </row>
    <row r="27" spans="1:11" ht="25.5">
      <c r="A27" s="31">
        <v>9</v>
      </c>
      <c r="B27" s="344" t="s">
        <v>244</v>
      </c>
      <c r="C27" s="952">
        <v>0</v>
      </c>
      <c r="D27" s="952">
        <v>0</v>
      </c>
      <c r="E27" s="952">
        <v>0</v>
      </c>
      <c r="F27" s="577">
        <v>0</v>
      </c>
      <c r="G27" s="576">
        <v>0</v>
      </c>
      <c r="H27" s="576">
        <v>0</v>
      </c>
      <c r="I27" s="952">
        <v>0</v>
      </c>
      <c r="J27" s="576" t="s">
        <v>360</v>
      </c>
      <c r="K27" s="1029"/>
    </row>
    <row r="28" spans="1:11" ht="38.25">
      <c r="A28" s="31">
        <v>10</v>
      </c>
      <c r="B28" s="364" t="s">
        <v>245</v>
      </c>
      <c r="C28" s="952">
        <v>1.3314786999999999</v>
      </c>
      <c r="D28" s="952">
        <v>1.3314786999999999</v>
      </c>
      <c r="E28" s="952">
        <v>1.5224608500000001</v>
      </c>
      <c r="F28" s="577">
        <v>0.58610289999999998</v>
      </c>
      <c r="G28" s="576">
        <v>0.58610289999999998</v>
      </c>
      <c r="H28" s="576">
        <v>-0.19098215000000018</v>
      </c>
      <c r="I28" s="952">
        <v>0.19098215000000018</v>
      </c>
      <c r="J28" s="576">
        <v>14.343612856893628</v>
      </c>
      <c r="K28" s="1029"/>
    </row>
    <row r="29" spans="1:11" ht="76.5">
      <c r="A29" s="31">
        <v>11</v>
      </c>
      <c r="B29" s="364" t="s">
        <v>314</v>
      </c>
      <c r="C29" s="952">
        <v>0</v>
      </c>
      <c r="D29" s="952">
        <v>0</v>
      </c>
      <c r="E29" s="952">
        <v>4.3625901699999998</v>
      </c>
      <c r="F29" s="577">
        <v>4.17983131</v>
      </c>
      <c r="G29" s="576">
        <v>4.1737611299999999</v>
      </c>
      <c r="H29" s="576">
        <v>-4.3625901699999998</v>
      </c>
      <c r="I29" s="952">
        <v>4.3625901699999998</v>
      </c>
      <c r="J29" s="576" t="s">
        <v>360</v>
      </c>
      <c r="K29" s="1034" t="s">
        <v>385</v>
      </c>
    </row>
    <row r="30" spans="1:11" ht="25.5">
      <c r="A30" s="31">
        <v>12</v>
      </c>
      <c r="B30" s="371" t="s">
        <v>58</v>
      </c>
      <c r="C30" s="952">
        <v>0</v>
      </c>
      <c r="D30" s="952">
        <v>0</v>
      </c>
      <c r="E30" s="952">
        <v>0</v>
      </c>
      <c r="F30" s="577">
        <v>0</v>
      </c>
      <c r="G30" s="576">
        <v>0</v>
      </c>
      <c r="H30" s="576">
        <v>0</v>
      </c>
      <c r="I30" s="952">
        <v>0</v>
      </c>
      <c r="J30" s="576" t="s">
        <v>360</v>
      </c>
      <c r="K30" s="1029"/>
    </row>
    <row r="31" spans="1:11">
      <c r="A31" s="33"/>
      <c r="B31" s="16" t="s">
        <v>37</v>
      </c>
      <c r="C31" s="951">
        <v>300.03335870000001</v>
      </c>
      <c r="D31" s="951">
        <v>20.663863079999999</v>
      </c>
      <c r="E31" s="951">
        <v>16.98241196</v>
      </c>
      <c r="F31" s="629">
        <v>8.74231859</v>
      </c>
      <c r="G31" s="629">
        <v>7.6924049400000003</v>
      </c>
      <c r="H31" s="629">
        <v>283.05094674000003</v>
      </c>
      <c r="I31" s="951">
        <v>-3.6814511199999984</v>
      </c>
      <c r="J31" s="635">
        <v>-17.815890018953795</v>
      </c>
      <c r="K31" s="1027"/>
    </row>
    <row r="32" spans="1:11">
      <c r="A32" s="20"/>
      <c r="B32" s="21" t="s">
        <v>52</v>
      </c>
      <c r="C32" s="633"/>
      <c r="D32" s="633"/>
      <c r="E32" s="633"/>
      <c r="F32" s="637"/>
      <c r="G32" s="637"/>
      <c r="H32" s="639"/>
      <c r="I32" s="639"/>
      <c r="J32" s="639"/>
      <c r="K32" s="1032"/>
    </row>
    <row r="33" spans="1:11" ht="25.5">
      <c r="A33" s="31">
        <v>13</v>
      </c>
      <c r="B33" s="344" t="s">
        <v>53</v>
      </c>
      <c r="C33" s="952">
        <v>2.7942785800000003</v>
      </c>
      <c r="D33" s="952">
        <v>2.7942785800000003</v>
      </c>
      <c r="E33" s="952">
        <v>2.8832826899999997</v>
      </c>
      <c r="F33" s="577">
        <v>6.9408963400000001</v>
      </c>
      <c r="G33" s="576">
        <v>28.183960500000001</v>
      </c>
      <c r="H33" s="576">
        <v>-8.9004109999999415E-2</v>
      </c>
      <c r="I33" s="952">
        <v>8.9004109999999415E-2</v>
      </c>
      <c r="J33" s="576">
        <v>3.1852267929563141</v>
      </c>
      <c r="K33" s="1029"/>
    </row>
    <row r="34" spans="1:11" ht="38.25">
      <c r="A34" s="31">
        <v>14</v>
      </c>
      <c r="B34" s="352" t="s">
        <v>246</v>
      </c>
      <c r="C34" s="952">
        <v>0</v>
      </c>
      <c r="D34" s="952">
        <v>0</v>
      </c>
      <c r="E34" s="952">
        <v>0</v>
      </c>
      <c r="F34" s="577">
        <v>0</v>
      </c>
      <c r="G34" s="576">
        <v>0</v>
      </c>
      <c r="H34" s="576">
        <v>0</v>
      </c>
      <c r="I34" s="952">
        <v>0</v>
      </c>
      <c r="J34" s="576" t="s">
        <v>360</v>
      </c>
      <c r="K34" s="1029"/>
    </row>
    <row r="35" spans="1:11" ht="25.5">
      <c r="A35" s="31">
        <v>15</v>
      </c>
      <c r="B35" s="371" t="s">
        <v>58</v>
      </c>
      <c r="C35" s="952">
        <v>0</v>
      </c>
      <c r="D35" s="952">
        <v>0</v>
      </c>
      <c r="E35" s="952">
        <v>0</v>
      </c>
      <c r="F35" s="577">
        <v>0</v>
      </c>
      <c r="G35" s="576">
        <v>0</v>
      </c>
      <c r="H35" s="576">
        <v>0</v>
      </c>
      <c r="I35" s="952">
        <v>0</v>
      </c>
      <c r="J35" s="576" t="s">
        <v>360</v>
      </c>
      <c r="K35" s="1029"/>
    </row>
    <row r="36" spans="1:11">
      <c r="A36" s="30"/>
      <c r="B36" s="1042" t="s">
        <v>54</v>
      </c>
      <c r="C36" s="951">
        <v>2.7942785800000003</v>
      </c>
      <c r="D36" s="951">
        <v>2.7942785800000003</v>
      </c>
      <c r="E36" s="951">
        <v>2.8832826899999997</v>
      </c>
      <c r="F36" s="629">
        <v>6.9408963400000001</v>
      </c>
      <c r="G36" s="629">
        <v>28.183960500000001</v>
      </c>
      <c r="H36" s="629">
        <v>-8.9004109999999415E-2</v>
      </c>
      <c r="I36" s="951">
        <v>8.9004109999999415E-2</v>
      </c>
      <c r="J36" s="635">
        <v>3.1852267929563141</v>
      </c>
      <c r="K36" s="1027"/>
    </row>
    <row r="37" spans="1:11">
      <c r="A37" s="428"/>
      <c r="B37" s="335" t="s">
        <v>231</v>
      </c>
      <c r="C37" s="633"/>
      <c r="D37" s="633"/>
      <c r="E37" s="633"/>
      <c r="F37" s="639"/>
      <c r="G37" s="639"/>
      <c r="H37" s="639"/>
      <c r="I37" s="639"/>
      <c r="J37" s="639"/>
      <c r="K37" s="1028"/>
    </row>
    <row r="38" spans="1:11" ht="42.75" customHeight="1">
      <c r="A38" s="31">
        <v>16</v>
      </c>
      <c r="B38" s="352" t="s">
        <v>232</v>
      </c>
      <c r="C38" s="952">
        <v>7.478045139999999</v>
      </c>
      <c r="D38" s="952">
        <v>7.4780451399999999</v>
      </c>
      <c r="E38" s="952">
        <v>1.2608617600000001</v>
      </c>
      <c r="F38" s="577">
        <v>4.3396433999999999</v>
      </c>
      <c r="G38" s="576">
        <v>4.3396433999999999</v>
      </c>
      <c r="H38" s="576">
        <v>6.2171833799999989</v>
      </c>
      <c r="I38" s="952">
        <v>-6.2171833799999998</v>
      </c>
      <c r="J38" s="576">
        <v>-83.139152861545853</v>
      </c>
      <c r="K38" s="1034" t="s">
        <v>386</v>
      </c>
    </row>
    <row r="39" spans="1:11" ht="42" customHeight="1">
      <c r="A39" s="31">
        <v>17</v>
      </c>
      <c r="B39" s="371" t="s">
        <v>58</v>
      </c>
      <c r="C39" s="952">
        <v>0</v>
      </c>
      <c r="D39" s="952">
        <v>0</v>
      </c>
      <c r="E39" s="952">
        <v>0</v>
      </c>
      <c r="F39" s="577">
        <v>0</v>
      </c>
      <c r="G39" s="576">
        <v>0</v>
      </c>
      <c r="H39" s="576">
        <v>0</v>
      </c>
      <c r="I39" s="952">
        <v>0</v>
      </c>
      <c r="J39" s="576" t="s">
        <v>360</v>
      </c>
      <c r="K39" s="1029"/>
    </row>
    <row r="40" spans="1:11" ht="42" customHeight="1">
      <c r="A40" s="31">
        <v>18</v>
      </c>
      <c r="B40" s="371" t="s">
        <v>322</v>
      </c>
      <c r="C40" s="952">
        <v>8</v>
      </c>
      <c r="D40" s="952">
        <v>0.8</v>
      </c>
      <c r="E40" s="952">
        <v>0.8</v>
      </c>
      <c r="F40" s="577">
        <v>0</v>
      </c>
      <c r="G40" s="576">
        <v>0</v>
      </c>
      <c r="H40" s="576">
        <v>7.2</v>
      </c>
      <c r="I40" s="952">
        <v>0</v>
      </c>
      <c r="J40" s="576">
        <v>0</v>
      </c>
      <c r="K40" s="1029"/>
    </row>
    <row r="41" spans="1:11">
      <c r="A41" s="30"/>
      <c r="B41" s="1042" t="s">
        <v>234</v>
      </c>
      <c r="C41" s="951">
        <v>15.478045139999999</v>
      </c>
      <c r="D41" s="951">
        <v>8.2780451399999997</v>
      </c>
      <c r="E41" s="951">
        <v>2.0608617599999999</v>
      </c>
      <c r="F41" s="629">
        <v>4.3396433999999999</v>
      </c>
      <c r="G41" s="629">
        <v>4.3396433999999999</v>
      </c>
      <c r="H41" s="629">
        <v>13.417183379999999</v>
      </c>
      <c r="I41" s="951">
        <v>-6.2171833799999998</v>
      </c>
      <c r="J41" s="635">
        <v>-75.104487531219235</v>
      </c>
      <c r="K41" s="1027"/>
    </row>
    <row r="42" spans="1:11">
      <c r="A42" s="428"/>
      <c r="B42" s="335" t="s">
        <v>290</v>
      </c>
      <c r="C42" s="633"/>
      <c r="D42" s="633"/>
      <c r="E42" s="633"/>
      <c r="F42" s="639"/>
      <c r="G42" s="639"/>
      <c r="H42" s="639"/>
      <c r="I42" s="639"/>
      <c r="J42" s="639"/>
      <c r="K42" s="1028"/>
    </row>
    <row r="43" spans="1:11" ht="42" customHeight="1">
      <c r="A43" s="31">
        <v>19</v>
      </c>
      <c r="B43" s="371" t="s">
        <v>291</v>
      </c>
      <c r="C43" s="952">
        <v>0.11792965999999999</v>
      </c>
      <c r="D43" s="952">
        <v>0.11792965999999999</v>
      </c>
      <c r="E43" s="952">
        <v>0.11792966000000001</v>
      </c>
      <c r="F43" s="577">
        <v>0.11792966000000001</v>
      </c>
      <c r="G43" s="576">
        <v>0.11792966000000001</v>
      </c>
      <c r="H43" s="576">
        <v>0</v>
      </c>
      <c r="I43" s="952">
        <v>0</v>
      </c>
      <c r="J43" s="576">
        <v>2.8421709430404007E-14</v>
      </c>
      <c r="K43" s="1029"/>
    </row>
    <row r="44" spans="1:11">
      <c r="A44" s="30"/>
      <c r="B44" s="1042" t="s">
        <v>234</v>
      </c>
      <c r="C44" s="951">
        <v>0.11792965999999999</v>
      </c>
      <c r="D44" s="951">
        <v>0.11792965999999999</v>
      </c>
      <c r="E44" s="951">
        <v>0.11792966000000001</v>
      </c>
      <c r="F44" s="629">
        <v>0.11792966000000001</v>
      </c>
      <c r="G44" s="629">
        <v>0.11792966000000001</v>
      </c>
      <c r="H44" s="635">
        <v>0</v>
      </c>
      <c r="I44" s="951">
        <v>0</v>
      </c>
      <c r="J44" s="635">
        <v>2.8421709430404007E-14</v>
      </c>
      <c r="K44" s="1027"/>
    </row>
    <row r="45" spans="1:11">
      <c r="A45" s="334"/>
      <c r="B45" s="335" t="s">
        <v>324</v>
      </c>
      <c r="C45" s="819"/>
      <c r="D45" s="819"/>
      <c r="E45" s="819"/>
      <c r="F45" s="819"/>
      <c r="G45" s="819"/>
      <c r="H45" s="819"/>
      <c r="I45" s="819"/>
      <c r="J45" s="819"/>
      <c r="K45" s="1028"/>
    </row>
    <row r="46" spans="1:11" ht="52.5" customHeight="1">
      <c r="A46" s="343">
        <v>20</v>
      </c>
      <c r="B46" s="371" t="s">
        <v>325</v>
      </c>
      <c r="C46" s="952">
        <v>1.1725077699999999</v>
      </c>
      <c r="D46" s="952">
        <v>1.1725077699999999</v>
      </c>
      <c r="E46" s="992">
        <v>0.66929304000000001</v>
      </c>
      <c r="F46" s="577">
        <v>0.66929304000000001</v>
      </c>
      <c r="G46" s="576">
        <v>0.66929304000000001</v>
      </c>
      <c r="H46" s="576">
        <v>0.50321472999999994</v>
      </c>
      <c r="I46" s="952">
        <v>-0.50321472999999994</v>
      </c>
      <c r="J46" s="576">
        <v>-42.917816229055774</v>
      </c>
      <c r="K46" s="1034" t="s">
        <v>387</v>
      </c>
    </row>
    <row r="47" spans="1:11" ht="13.5" thickBot="1">
      <c r="A47" s="784"/>
      <c r="B47" s="821" t="s">
        <v>326</v>
      </c>
      <c r="C47" s="946">
        <v>1.1725077699999999</v>
      </c>
      <c r="D47" s="946">
        <v>1.1725077699999999</v>
      </c>
      <c r="E47" s="946">
        <v>0.66929304000000001</v>
      </c>
      <c r="F47" s="383">
        <v>0.66929304000000001</v>
      </c>
      <c r="G47" s="383">
        <v>0.66929304000000001</v>
      </c>
      <c r="H47" s="44">
        <v>0.50321472999999994</v>
      </c>
      <c r="I47" s="946">
        <v>-0.50321472999999994</v>
      </c>
      <c r="J47" s="44">
        <v>-42.917816229055774</v>
      </c>
      <c r="K47" s="1033"/>
    </row>
  </sheetData>
  <customSheetViews>
    <customSheetView guid="{42A1920E-D2D2-4E7B-9A8E-1E3FF8B331D0}" scale="60" showPageBreaks="1" fitToPage="1" printArea="1" hiddenRows="1" hiddenColumns="1" view="pageBreakPreview">
      <pane xSplit="3" ySplit="15" topLeftCell="D16" activePane="bottomRight" state="frozen"/>
      <selection pane="bottomRight" activeCell="S37" sqref="S37"/>
      <pageMargins left="0.23622047244094491" right="0.23622047244094491" top="0.35433070866141736" bottom="0.15748031496062992" header="0" footer="0"/>
      <pageSetup paperSize="8" scale="53" fitToHeight="0" orientation="landscape" r:id="rId1"/>
    </customSheetView>
    <customSheetView guid="{EF326D7E-D76F-4649-85A8-DE252C102192}" scale="70" showPageBreaks="1" fitToPage="1" printArea="1" hiddenRows="1" hiddenColumns="1" view="pageBreakPreview">
      <pane xSplit="3" ySplit="15" topLeftCell="AK16" activePane="bottomRight" state="frozen"/>
      <selection pane="bottomRight" activeCell="AQ12" sqref="AQ12"/>
      <pageMargins left="0.23622047244094491" right="0.23622047244094491" top="0.35433070866141736" bottom="0.15748031496062992" header="0" footer="0"/>
      <pageSetup paperSize="9" scale="19" fitToHeight="0" orientation="landscape" r:id="rId2"/>
    </customSheetView>
    <customSheetView guid="{696F54C5-6E69-4E5B-8291-5C65C2A15EC1}" scale="60" showPageBreaks="1" fitToPage="1" printArea="1" hiddenRows="1" hiddenColumns="1" view="pageBreakPreview">
      <pane xSplit="3" ySplit="15" topLeftCell="D16" activePane="bottomRight" state="frozen"/>
      <selection pane="bottomRight" activeCell="S37" sqref="S37"/>
      <pageMargins left="0.23622047244094491" right="0.23622047244094491" top="0.35433070866141736" bottom="0.15748031496062992" header="0" footer="0"/>
      <pageSetup paperSize="8" scale="53" fitToHeight="0" orientation="landscape" r:id="rId3"/>
    </customSheetView>
  </customSheetViews>
  <mergeCells count="12">
    <mergeCell ref="A3:K3"/>
    <mergeCell ref="K6:K8"/>
    <mergeCell ref="H6:H8"/>
    <mergeCell ref="I6:J6"/>
    <mergeCell ref="I7:I8"/>
    <mergeCell ref="J7:J8"/>
    <mergeCell ref="A6:A8"/>
    <mergeCell ref="B6:B8"/>
    <mergeCell ref="C6:C8"/>
    <mergeCell ref="D6:E7"/>
    <mergeCell ref="F6:F8"/>
    <mergeCell ref="G6:G8"/>
  </mergeCells>
  <pageMargins left="0.23622047244094491" right="0.23622047244094491" top="0.35433070866141736" bottom="0.15748031496062992" header="0" footer="0"/>
  <pageSetup paperSize="8" scale="97" fitToHeight="0" orientation="landscape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  <pageSetUpPr fitToPage="1"/>
  </sheetPr>
  <dimension ref="A1:AK48"/>
  <sheetViews>
    <sheetView view="pageBreakPreview" zoomScale="60" zoomScaleNormal="90" workbookViewId="0">
      <pane xSplit="2" ySplit="8" topLeftCell="C9" activePane="bottomRight" state="frozen"/>
      <selection activeCell="BH30" sqref="BH30"/>
      <selection pane="topRight" activeCell="BH30" sqref="BH30"/>
      <selection pane="bottomLeft" activeCell="BH30" sqref="BH30"/>
      <selection pane="bottomRight" activeCell="B20" sqref="B20"/>
    </sheetView>
  </sheetViews>
  <sheetFormatPr defaultRowHeight="12"/>
  <cols>
    <col min="1" max="1" width="5.28515625" style="1" customWidth="1"/>
    <col min="2" max="2" width="43.140625" style="1" customWidth="1" collapsed="1"/>
    <col min="3" max="7" width="10.7109375" style="484" customWidth="1"/>
    <col min="8" max="8" width="12.5703125" style="484" customWidth="1"/>
    <col min="9" max="17" width="10.7109375" style="484" customWidth="1"/>
    <col min="18" max="22" width="9.28515625" style="484" hidden="1" customWidth="1"/>
    <col min="23" max="27" width="10.7109375" style="484" customWidth="1"/>
    <col min="28" max="29" width="8.7109375" style="484" customWidth="1"/>
    <col min="30" max="30" width="16.42578125" style="484" customWidth="1"/>
    <col min="31" max="34" width="8.7109375" style="484" customWidth="1"/>
    <col min="35" max="35" width="14.28515625" style="484" customWidth="1"/>
    <col min="36" max="36" width="8.7109375" style="484" customWidth="1"/>
    <col min="37" max="37" width="15.140625" style="877" bestFit="1" customWidth="1"/>
    <col min="38" max="16384" width="9.140625" style="484"/>
  </cols>
  <sheetData>
    <row r="1" spans="1:37" ht="12.75">
      <c r="AJ1" s="5"/>
    </row>
    <row r="3" spans="1:37" ht="33.75" customHeight="1">
      <c r="A3" s="1068" t="s">
        <v>389</v>
      </c>
      <c r="B3" s="1068"/>
      <c r="C3" s="1068"/>
      <c r="D3" s="1068"/>
      <c r="E3" s="1068"/>
      <c r="F3" s="1068"/>
      <c r="G3" s="1068"/>
      <c r="H3" s="1068"/>
      <c r="I3" s="1068"/>
      <c r="J3" s="1068"/>
      <c r="K3" s="1068"/>
      <c r="L3" s="1068"/>
      <c r="M3" s="1068"/>
      <c r="N3" s="1068"/>
      <c r="O3" s="1068"/>
      <c r="P3" s="1068"/>
      <c r="Q3" s="1068"/>
      <c r="R3" s="1068"/>
      <c r="S3" s="1068"/>
      <c r="T3" s="1068"/>
      <c r="U3" s="1068"/>
      <c r="V3" s="1068"/>
      <c r="W3" s="1068"/>
      <c r="X3" s="1068"/>
      <c r="Y3" s="1068"/>
      <c r="Z3" s="1068"/>
      <c r="AA3" s="1068"/>
      <c r="AB3" s="1068"/>
      <c r="AC3" s="1068"/>
      <c r="AD3" s="1068"/>
      <c r="AE3" s="1068"/>
      <c r="AF3" s="1068"/>
      <c r="AG3" s="1068"/>
      <c r="AH3" s="1068"/>
      <c r="AI3" s="1068"/>
      <c r="AJ3" s="1068"/>
    </row>
    <row r="4" spans="1:37" ht="27" customHeight="1" thickBot="1">
      <c r="C4" s="948"/>
      <c r="H4" s="486"/>
      <c r="W4" s="486"/>
      <c r="AE4" s="948"/>
      <c r="AF4" s="99"/>
      <c r="AG4" s="45"/>
      <c r="AH4" s="47"/>
      <c r="AI4" s="45"/>
      <c r="AJ4" s="1038"/>
    </row>
    <row r="5" spans="1:37" ht="15" customHeight="1">
      <c r="A5" s="1182" t="s">
        <v>9</v>
      </c>
      <c r="B5" s="1185" t="s">
        <v>10</v>
      </c>
      <c r="C5" s="1146" t="s">
        <v>285</v>
      </c>
      <c r="D5" s="1147"/>
      <c r="E5" s="1147"/>
      <c r="F5" s="1147"/>
      <c r="G5" s="1148"/>
      <c r="H5" s="1188" t="s">
        <v>72</v>
      </c>
      <c r="I5" s="1188"/>
      <c r="J5" s="1188"/>
      <c r="K5" s="1188"/>
      <c r="L5" s="1189"/>
      <c r="M5" s="1146" t="s">
        <v>77</v>
      </c>
      <c r="N5" s="1147"/>
      <c r="O5" s="1147"/>
      <c r="P5" s="1147"/>
      <c r="Q5" s="1148"/>
      <c r="R5" s="1195" t="s">
        <v>267</v>
      </c>
      <c r="S5" s="1147"/>
      <c r="T5" s="1147"/>
      <c r="U5" s="1147"/>
      <c r="V5" s="1196"/>
      <c r="W5" s="1146" t="s">
        <v>78</v>
      </c>
      <c r="X5" s="1147"/>
      <c r="Y5" s="1147"/>
      <c r="Z5" s="1147"/>
      <c r="AA5" s="1148"/>
      <c r="AB5" s="1172" t="s">
        <v>83</v>
      </c>
      <c r="AC5" s="1173"/>
      <c r="AD5" s="1173"/>
      <c r="AE5" s="1173"/>
      <c r="AF5" s="1173"/>
      <c r="AG5" s="1173"/>
      <c r="AH5" s="1173"/>
      <c r="AI5" s="1173"/>
      <c r="AJ5" s="1174"/>
      <c r="AK5" s="1192" t="s">
        <v>372</v>
      </c>
    </row>
    <row r="6" spans="1:37" ht="15" customHeight="1">
      <c r="A6" s="1183"/>
      <c r="B6" s="1186"/>
      <c r="C6" s="1149"/>
      <c r="D6" s="1150"/>
      <c r="E6" s="1150"/>
      <c r="F6" s="1150"/>
      <c r="G6" s="1151"/>
      <c r="H6" s="1190"/>
      <c r="I6" s="1190"/>
      <c r="J6" s="1190"/>
      <c r="K6" s="1190"/>
      <c r="L6" s="1191"/>
      <c r="M6" s="1149"/>
      <c r="N6" s="1150"/>
      <c r="O6" s="1150"/>
      <c r="P6" s="1150"/>
      <c r="Q6" s="1151"/>
      <c r="R6" s="1165"/>
      <c r="S6" s="1150"/>
      <c r="T6" s="1150"/>
      <c r="U6" s="1150"/>
      <c r="V6" s="1167"/>
      <c r="W6" s="1149"/>
      <c r="X6" s="1150"/>
      <c r="Y6" s="1150"/>
      <c r="Z6" s="1150"/>
      <c r="AA6" s="1151"/>
      <c r="AB6" s="1175" t="s">
        <v>85</v>
      </c>
      <c r="AC6" s="1176"/>
      <c r="AD6" s="1176"/>
      <c r="AE6" s="1176"/>
      <c r="AF6" s="1176" t="s">
        <v>86</v>
      </c>
      <c r="AG6" s="1176"/>
      <c r="AH6" s="1176"/>
      <c r="AI6" s="1176"/>
      <c r="AJ6" s="1177"/>
      <c r="AK6" s="1193"/>
    </row>
    <row r="7" spans="1:37" ht="33.75" customHeight="1">
      <c r="A7" s="1183"/>
      <c r="B7" s="1186"/>
      <c r="C7" s="1149" t="s">
        <v>15</v>
      </c>
      <c r="D7" s="1150" t="s">
        <v>88</v>
      </c>
      <c r="E7" s="1150" t="s">
        <v>89</v>
      </c>
      <c r="F7" s="1150" t="s">
        <v>90</v>
      </c>
      <c r="G7" s="1151" t="s">
        <v>91</v>
      </c>
      <c r="H7" s="1178" t="s">
        <v>15</v>
      </c>
      <c r="I7" s="1180" t="s">
        <v>88</v>
      </c>
      <c r="J7" s="1180" t="s">
        <v>89</v>
      </c>
      <c r="K7" s="1180" t="s">
        <v>90</v>
      </c>
      <c r="L7" s="1180" t="s">
        <v>91</v>
      </c>
      <c r="M7" s="1169" t="s">
        <v>15</v>
      </c>
      <c r="N7" s="1155" t="s">
        <v>88</v>
      </c>
      <c r="O7" s="1155" t="s">
        <v>89</v>
      </c>
      <c r="P7" s="1155" t="s">
        <v>90</v>
      </c>
      <c r="Q7" s="1157" t="s">
        <v>91</v>
      </c>
      <c r="R7" s="1165" t="s">
        <v>15</v>
      </c>
      <c r="S7" s="1150" t="s">
        <v>88</v>
      </c>
      <c r="T7" s="1150" t="s">
        <v>89</v>
      </c>
      <c r="U7" s="1150" t="s">
        <v>90</v>
      </c>
      <c r="V7" s="1167" t="s">
        <v>91</v>
      </c>
      <c r="W7" s="1149" t="s">
        <v>15</v>
      </c>
      <c r="X7" s="1150" t="s">
        <v>88</v>
      </c>
      <c r="Y7" s="1150" t="s">
        <v>89</v>
      </c>
      <c r="Z7" s="1150" t="s">
        <v>90</v>
      </c>
      <c r="AA7" s="1151" t="s">
        <v>91</v>
      </c>
      <c r="AB7" s="1144" t="s">
        <v>92</v>
      </c>
      <c r="AC7" s="1155" t="s">
        <v>93</v>
      </c>
      <c r="AD7" s="1155" t="s">
        <v>332</v>
      </c>
      <c r="AE7" s="1155" t="s">
        <v>97</v>
      </c>
      <c r="AF7" s="1159" t="s">
        <v>92</v>
      </c>
      <c r="AG7" s="1155" t="s">
        <v>93</v>
      </c>
      <c r="AH7" s="1155" t="s">
        <v>98</v>
      </c>
      <c r="AI7" s="1155" t="s">
        <v>99</v>
      </c>
      <c r="AJ7" s="1157" t="s">
        <v>100</v>
      </c>
      <c r="AK7" s="1193"/>
    </row>
    <row r="8" spans="1:37" ht="30" customHeight="1" thickBot="1">
      <c r="A8" s="1184"/>
      <c r="B8" s="1187"/>
      <c r="C8" s="1152"/>
      <c r="D8" s="1153"/>
      <c r="E8" s="1153"/>
      <c r="F8" s="1153"/>
      <c r="G8" s="1154"/>
      <c r="H8" s="1179"/>
      <c r="I8" s="1181"/>
      <c r="J8" s="1181"/>
      <c r="K8" s="1181"/>
      <c r="L8" s="1181"/>
      <c r="M8" s="1170"/>
      <c r="N8" s="1171"/>
      <c r="O8" s="1171"/>
      <c r="P8" s="1171"/>
      <c r="Q8" s="1164"/>
      <c r="R8" s="1166"/>
      <c r="S8" s="1162"/>
      <c r="T8" s="1162"/>
      <c r="U8" s="1162"/>
      <c r="V8" s="1168"/>
      <c r="W8" s="1161"/>
      <c r="X8" s="1162"/>
      <c r="Y8" s="1162"/>
      <c r="Z8" s="1162"/>
      <c r="AA8" s="1163"/>
      <c r="AB8" s="1145"/>
      <c r="AC8" s="1156"/>
      <c r="AD8" s="1156"/>
      <c r="AE8" s="1156"/>
      <c r="AF8" s="1160"/>
      <c r="AG8" s="1156"/>
      <c r="AH8" s="1156"/>
      <c r="AI8" s="1156"/>
      <c r="AJ8" s="1158"/>
      <c r="AK8" s="1194"/>
    </row>
    <row r="9" spans="1:37" ht="12.75">
      <c r="A9" s="794"/>
      <c r="B9" s="794" t="s">
        <v>30</v>
      </c>
      <c r="C9" s="876">
        <v>33.849234470000006</v>
      </c>
      <c r="D9" s="796">
        <v>3.5989187999999999</v>
      </c>
      <c r="E9" s="796">
        <v>19.536760569999998</v>
      </c>
      <c r="F9" s="796">
        <v>3.7230449700000001</v>
      </c>
      <c r="G9" s="797">
        <v>6.9905101300000005</v>
      </c>
      <c r="H9" s="795">
        <v>23.53638935</v>
      </c>
      <c r="I9" s="796">
        <v>2.08519269</v>
      </c>
      <c r="J9" s="796">
        <v>11.794974100000001</v>
      </c>
      <c r="K9" s="796">
        <v>5.5488991500000004</v>
      </c>
      <c r="L9" s="797">
        <v>4.1073234100000002</v>
      </c>
      <c r="M9" s="795">
        <v>-10.312845119999999</v>
      </c>
      <c r="N9" s="796">
        <v>-1.5137261099999999</v>
      </c>
      <c r="O9" s="796">
        <v>-7.741786470000001</v>
      </c>
      <c r="P9" s="796">
        <v>1.8258541800000001</v>
      </c>
      <c r="Q9" s="797">
        <v>-2.8831867200000008</v>
      </c>
      <c r="R9" s="798">
        <v>6.0059640539999997</v>
      </c>
      <c r="S9" s="796">
        <v>0.28699087000000001</v>
      </c>
      <c r="T9" s="796">
        <v>3.8917106800000001</v>
      </c>
      <c r="U9" s="796">
        <v>1.1598614</v>
      </c>
      <c r="V9" s="799">
        <v>0.66740110399999997</v>
      </c>
      <c r="W9" s="795">
        <v>21.632691269999999</v>
      </c>
      <c r="X9" s="796">
        <v>1.5549889800000001</v>
      </c>
      <c r="Y9" s="796">
        <v>9.9931087600000001</v>
      </c>
      <c r="Z9" s="796">
        <v>6.7955063999999998</v>
      </c>
      <c r="AA9" s="797">
        <v>3.2890871299999995</v>
      </c>
      <c r="AB9" s="795"/>
      <c r="AC9" s="796"/>
      <c r="AD9" s="796"/>
      <c r="AE9" s="796">
        <v>3.87</v>
      </c>
      <c r="AF9" s="796"/>
      <c r="AG9" s="796"/>
      <c r="AH9" s="796"/>
      <c r="AI9" s="796"/>
      <c r="AJ9" s="797">
        <v>13.6455</v>
      </c>
      <c r="AK9" s="1024">
        <v>19190</v>
      </c>
    </row>
    <row r="10" spans="1:37" ht="12.75">
      <c r="A10" s="802">
        <v>1</v>
      </c>
      <c r="B10" s="613" t="s">
        <v>31</v>
      </c>
      <c r="C10" s="574">
        <v>0.82261024000000005</v>
      </c>
      <c r="D10" s="951">
        <v>0.11799999999999999</v>
      </c>
      <c r="E10" s="951">
        <v>0.65651641000000005</v>
      </c>
      <c r="F10" s="951">
        <v>3.5519900000000001E-3</v>
      </c>
      <c r="G10" s="945">
        <v>4.4541839999999895E-2</v>
      </c>
      <c r="H10" s="589">
        <v>0.82261024000000005</v>
      </c>
      <c r="I10" s="951">
        <v>0.11799999999999999</v>
      </c>
      <c r="J10" s="951">
        <v>0.65651641000000005</v>
      </c>
      <c r="K10" s="951">
        <v>3.5519899999999997E-3</v>
      </c>
      <c r="L10" s="945">
        <v>4.4541839999999999E-2</v>
      </c>
      <c r="M10" s="589">
        <v>0</v>
      </c>
      <c r="N10" s="951">
        <v>0</v>
      </c>
      <c r="O10" s="951">
        <v>0</v>
      </c>
      <c r="P10" s="951">
        <v>0</v>
      </c>
      <c r="Q10" s="945">
        <v>1.0408340855860843E-16</v>
      </c>
      <c r="R10" s="583">
        <v>0</v>
      </c>
      <c r="S10" s="951">
        <v>0</v>
      </c>
      <c r="T10" s="951">
        <v>0</v>
      </c>
      <c r="U10" s="951">
        <v>0</v>
      </c>
      <c r="V10" s="594">
        <v>0</v>
      </c>
      <c r="W10" s="589">
        <v>0.82261023999999994</v>
      </c>
      <c r="X10" s="951">
        <v>0.11799999999999999</v>
      </c>
      <c r="Y10" s="951">
        <v>0.65651641000000005</v>
      </c>
      <c r="Z10" s="951">
        <v>3.5519899999999997E-3</v>
      </c>
      <c r="AA10" s="945">
        <v>4.454184000000002E-2</v>
      </c>
      <c r="AB10" s="589"/>
      <c r="AC10" s="951"/>
      <c r="AD10" s="951"/>
      <c r="AE10" s="951">
        <v>0</v>
      </c>
      <c r="AF10" s="951"/>
      <c r="AG10" s="951"/>
      <c r="AH10" s="951"/>
      <c r="AI10" s="951"/>
      <c r="AJ10" s="945">
        <v>3.73</v>
      </c>
      <c r="AK10" s="445">
        <v>0</v>
      </c>
    </row>
    <row r="11" spans="1:37" ht="24">
      <c r="A11" s="613" t="s">
        <v>32</v>
      </c>
      <c r="B11" s="613" t="s">
        <v>33</v>
      </c>
      <c r="C11" s="574">
        <v>0.82261024000000005</v>
      </c>
      <c r="D11" s="951">
        <v>0.11799999999999999</v>
      </c>
      <c r="E11" s="951">
        <v>0.65651641000000005</v>
      </c>
      <c r="F11" s="951">
        <v>3.5519900000000001E-3</v>
      </c>
      <c r="G11" s="945">
        <v>4.4541839999999895E-2</v>
      </c>
      <c r="H11" s="589">
        <v>0.82261024000000005</v>
      </c>
      <c r="I11" s="951">
        <v>0.11799999999999999</v>
      </c>
      <c r="J11" s="951">
        <v>0.65651641000000005</v>
      </c>
      <c r="K11" s="951">
        <v>3.5519899999999997E-3</v>
      </c>
      <c r="L11" s="945">
        <v>4.4541839999999999E-2</v>
      </c>
      <c r="M11" s="589">
        <v>0</v>
      </c>
      <c r="N11" s="951">
        <v>0</v>
      </c>
      <c r="O11" s="951">
        <v>0</v>
      </c>
      <c r="P11" s="951">
        <v>0</v>
      </c>
      <c r="Q11" s="945">
        <v>1.0408340855860843E-16</v>
      </c>
      <c r="R11" s="583">
        <v>0</v>
      </c>
      <c r="S11" s="951">
        <v>0</v>
      </c>
      <c r="T11" s="951">
        <v>0</v>
      </c>
      <c r="U11" s="951">
        <v>0</v>
      </c>
      <c r="V11" s="594">
        <v>0</v>
      </c>
      <c r="W11" s="589">
        <v>0.82261023999999994</v>
      </c>
      <c r="X11" s="951">
        <v>0.11799999999999999</v>
      </c>
      <c r="Y11" s="951">
        <v>0.65651641000000005</v>
      </c>
      <c r="Z11" s="951">
        <v>3.5519899999999997E-3</v>
      </c>
      <c r="AA11" s="945">
        <v>4.454184000000002E-2</v>
      </c>
      <c r="AB11" s="589"/>
      <c r="AC11" s="951"/>
      <c r="AD11" s="951"/>
      <c r="AE11" s="951">
        <v>0</v>
      </c>
      <c r="AF11" s="951"/>
      <c r="AG11" s="951"/>
      <c r="AH11" s="951"/>
      <c r="AI11" s="951"/>
      <c r="AJ11" s="945">
        <v>3.73</v>
      </c>
      <c r="AK11" s="445">
        <v>0</v>
      </c>
    </row>
    <row r="12" spans="1:37" ht="12.75">
      <c r="A12" s="803"/>
      <c r="B12" s="614" t="s">
        <v>227</v>
      </c>
      <c r="C12" s="787"/>
      <c r="D12" s="633"/>
      <c r="E12" s="633"/>
      <c r="F12" s="633"/>
      <c r="G12" s="634"/>
      <c r="H12" s="590">
        <v>0</v>
      </c>
      <c r="I12" s="639">
        <v>0</v>
      </c>
      <c r="J12" s="639">
        <v>0</v>
      </c>
      <c r="K12" s="639">
        <v>0</v>
      </c>
      <c r="L12" s="640">
        <v>0</v>
      </c>
      <c r="M12" s="590"/>
      <c r="N12" s="639"/>
      <c r="O12" s="639"/>
      <c r="P12" s="639"/>
      <c r="Q12" s="640"/>
      <c r="R12" s="611"/>
      <c r="S12" s="639"/>
      <c r="T12" s="639"/>
      <c r="U12" s="639"/>
      <c r="V12" s="595"/>
      <c r="W12" s="590">
        <v>0</v>
      </c>
      <c r="X12" s="639">
        <v>0</v>
      </c>
      <c r="Y12" s="639">
        <v>0</v>
      </c>
      <c r="Z12" s="639">
        <v>0</v>
      </c>
      <c r="AA12" s="640">
        <v>0</v>
      </c>
      <c r="AB12" s="590"/>
      <c r="AC12" s="639"/>
      <c r="AD12" s="639"/>
      <c r="AE12" s="639"/>
      <c r="AF12" s="639"/>
      <c r="AG12" s="639"/>
      <c r="AH12" s="639"/>
      <c r="AI12" s="639"/>
      <c r="AJ12" s="640"/>
      <c r="AK12" s="1023"/>
    </row>
    <row r="13" spans="1:37" s="877" customFormat="1" ht="38.25">
      <c r="A13" s="804">
        <v>1</v>
      </c>
      <c r="B13" s="600" t="s">
        <v>228</v>
      </c>
      <c r="C13" s="582">
        <v>0.82261024000000005</v>
      </c>
      <c r="D13" s="952">
        <v>0.11799999999999999</v>
      </c>
      <c r="E13" s="952">
        <v>0.65651641000000005</v>
      </c>
      <c r="F13" s="952">
        <v>3.5519900000000001E-3</v>
      </c>
      <c r="G13" s="943">
        <v>4.4541839999999895E-2</v>
      </c>
      <c r="H13" s="591">
        <v>0.82261024000000005</v>
      </c>
      <c r="I13" s="952">
        <v>0.11799999999999999</v>
      </c>
      <c r="J13" s="952">
        <v>0.65651641000000005</v>
      </c>
      <c r="K13" s="952">
        <v>3.5519899999999997E-3</v>
      </c>
      <c r="L13" s="943">
        <v>4.4541839999999999E-2</v>
      </c>
      <c r="M13" s="582">
        <v>0</v>
      </c>
      <c r="N13" s="952">
        <v>0</v>
      </c>
      <c r="O13" s="952">
        <v>0</v>
      </c>
      <c r="P13" s="952">
        <v>0</v>
      </c>
      <c r="Q13" s="953">
        <v>1.0408340855860843E-16</v>
      </c>
      <c r="R13" s="584">
        <v>-0.81987935000000001</v>
      </c>
      <c r="S13" s="591">
        <v>-0.11799999999999999</v>
      </c>
      <c r="T13" s="591">
        <v>-0.65651641000000005</v>
      </c>
      <c r="U13" s="591">
        <v>-3.5519899999999997E-3</v>
      </c>
      <c r="V13" s="582">
        <v>-4.181095E-2</v>
      </c>
      <c r="W13" s="591">
        <v>0.82261023999999994</v>
      </c>
      <c r="X13" s="952">
        <v>0.11799999999999999</v>
      </c>
      <c r="Y13" s="952">
        <v>0.65651641000000005</v>
      </c>
      <c r="Z13" s="952">
        <v>3.5519899999999997E-3</v>
      </c>
      <c r="AA13" s="943">
        <v>4.454184000000002E-2</v>
      </c>
      <c r="AB13" s="592"/>
      <c r="AC13" s="952"/>
      <c r="AD13" s="952"/>
      <c r="AE13" s="952"/>
      <c r="AF13" s="954">
        <v>2014</v>
      </c>
      <c r="AG13" s="875">
        <v>4.083333333333333</v>
      </c>
      <c r="AH13" s="950" t="s">
        <v>327</v>
      </c>
      <c r="AI13" s="955" t="s">
        <v>333</v>
      </c>
      <c r="AJ13" s="943">
        <v>3.73</v>
      </c>
      <c r="AK13" s="1020"/>
    </row>
    <row r="14" spans="1:37" ht="12.75">
      <c r="A14" s="805"/>
      <c r="B14" s="615" t="s">
        <v>230</v>
      </c>
      <c r="C14" s="574">
        <v>0.82261024000000005</v>
      </c>
      <c r="D14" s="951">
        <v>0.11799999999999999</v>
      </c>
      <c r="E14" s="951">
        <v>0.65651641000000005</v>
      </c>
      <c r="F14" s="951">
        <v>3.5519900000000001E-3</v>
      </c>
      <c r="G14" s="945">
        <v>4.4541839999999895E-2</v>
      </c>
      <c r="H14" s="592">
        <v>0.82261024000000005</v>
      </c>
      <c r="I14" s="578">
        <v>0.11799999999999999</v>
      </c>
      <c r="J14" s="578">
        <v>0.65651641000000005</v>
      </c>
      <c r="K14" s="578">
        <v>3.5519899999999997E-3</v>
      </c>
      <c r="L14" s="438">
        <v>4.4541839999999999E-2</v>
      </c>
      <c r="M14" s="592">
        <v>0</v>
      </c>
      <c r="N14" s="578">
        <v>0</v>
      </c>
      <c r="O14" s="578">
        <v>0</v>
      </c>
      <c r="P14" s="578">
        <v>0</v>
      </c>
      <c r="Q14" s="438">
        <v>1.0408340855860843E-16</v>
      </c>
      <c r="R14" s="585"/>
      <c r="S14" s="578"/>
      <c r="T14" s="578"/>
      <c r="U14" s="578"/>
      <c r="V14" s="597"/>
      <c r="W14" s="592">
        <v>0.82261023999999994</v>
      </c>
      <c r="X14" s="578">
        <v>0.11799999999999999</v>
      </c>
      <c r="Y14" s="578">
        <v>0.65651641000000005</v>
      </c>
      <c r="Z14" s="578">
        <v>3.5519899999999997E-3</v>
      </c>
      <c r="AA14" s="438">
        <v>4.454184000000002E-2</v>
      </c>
      <c r="AB14" s="592"/>
      <c r="AC14" s="578"/>
      <c r="AD14" s="578"/>
      <c r="AE14" s="578">
        <v>0</v>
      </c>
      <c r="AF14" s="578"/>
      <c r="AG14" s="578"/>
      <c r="AH14" s="578"/>
      <c r="AI14" s="578"/>
      <c r="AJ14" s="438">
        <v>3.73</v>
      </c>
      <c r="AK14" s="448">
        <v>0</v>
      </c>
    </row>
    <row r="15" spans="1:37" ht="12.75">
      <c r="A15" s="803"/>
      <c r="B15" s="614" t="s">
        <v>231</v>
      </c>
      <c r="C15" s="787"/>
      <c r="D15" s="633"/>
      <c r="E15" s="633"/>
      <c r="F15" s="633"/>
      <c r="G15" s="634"/>
      <c r="H15" s="590">
        <v>0</v>
      </c>
      <c r="I15" s="639">
        <v>0</v>
      </c>
      <c r="J15" s="639">
        <v>0</v>
      </c>
      <c r="K15" s="639">
        <v>0</v>
      </c>
      <c r="L15" s="640">
        <v>0</v>
      </c>
      <c r="M15" s="590"/>
      <c r="N15" s="639"/>
      <c r="O15" s="639"/>
      <c r="P15" s="639"/>
      <c r="Q15" s="640"/>
      <c r="R15" s="611"/>
      <c r="S15" s="639"/>
      <c r="T15" s="639"/>
      <c r="U15" s="639"/>
      <c r="V15" s="595"/>
      <c r="W15" s="590">
        <v>0</v>
      </c>
      <c r="X15" s="639">
        <v>0</v>
      </c>
      <c r="Y15" s="639">
        <v>0</v>
      </c>
      <c r="Z15" s="639">
        <v>0</v>
      </c>
      <c r="AA15" s="640">
        <v>0</v>
      </c>
      <c r="AB15" s="590"/>
      <c r="AC15" s="639"/>
      <c r="AD15" s="639"/>
      <c r="AE15" s="639"/>
      <c r="AF15" s="639"/>
      <c r="AG15" s="639"/>
      <c r="AH15" s="639"/>
      <c r="AI15" s="639"/>
      <c r="AJ15" s="640"/>
      <c r="AK15" s="1023"/>
    </row>
    <row r="16" spans="1:37" ht="36">
      <c r="A16" s="804">
        <v>2</v>
      </c>
      <c r="B16" s="616" t="s">
        <v>232</v>
      </c>
      <c r="C16" s="582">
        <v>0</v>
      </c>
      <c r="D16" s="952">
        <v>0</v>
      </c>
      <c r="E16" s="952">
        <v>0</v>
      </c>
      <c r="F16" s="952">
        <v>0</v>
      </c>
      <c r="G16" s="943">
        <v>0</v>
      </c>
      <c r="H16" s="591">
        <v>0</v>
      </c>
      <c r="I16" s="952">
        <v>0</v>
      </c>
      <c r="J16" s="952">
        <v>0</v>
      </c>
      <c r="K16" s="952">
        <v>0</v>
      </c>
      <c r="L16" s="943">
        <v>0</v>
      </c>
      <c r="M16" s="582">
        <v>0</v>
      </c>
      <c r="N16" s="952">
        <v>0</v>
      </c>
      <c r="O16" s="952">
        <v>0</v>
      </c>
      <c r="P16" s="952">
        <v>0</v>
      </c>
      <c r="Q16" s="953">
        <v>0</v>
      </c>
      <c r="R16" s="584"/>
      <c r="S16" s="952"/>
      <c r="T16" s="952"/>
      <c r="U16" s="952"/>
      <c r="V16" s="596"/>
      <c r="W16" s="591">
        <v>0</v>
      </c>
      <c r="X16" s="952">
        <v>0</v>
      </c>
      <c r="Y16" s="952">
        <v>0</v>
      </c>
      <c r="Z16" s="952">
        <v>0</v>
      </c>
      <c r="AA16" s="943">
        <v>0</v>
      </c>
      <c r="AB16" s="957"/>
      <c r="AC16" s="952"/>
      <c r="AD16" s="952"/>
      <c r="AE16" s="952"/>
      <c r="AF16" s="950"/>
      <c r="AG16" s="950"/>
      <c r="AH16" s="950"/>
      <c r="AI16" s="952"/>
      <c r="AJ16" s="943"/>
      <c r="AK16" s="1020"/>
    </row>
    <row r="17" spans="1:37" ht="12.75">
      <c r="A17" s="805"/>
      <c r="B17" s="615" t="s">
        <v>234</v>
      </c>
      <c r="C17" s="788">
        <v>0</v>
      </c>
      <c r="D17" s="624">
        <v>0</v>
      </c>
      <c r="E17" s="624">
        <v>0</v>
      </c>
      <c r="F17" s="624">
        <v>0</v>
      </c>
      <c r="G17" s="605">
        <v>0</v>
      </c>
      <c r="H17" s="592">
        <v>0</v>
      </c>
      <c r="I17" s="578">
        <v>0</v>
      </c>
      <c r="J17" s="578">
        <v>0</v>
      </c>
      <c r="K17" s="578">
        <v>0</v>
      </c>
      <c r="L17" s="438">
        <v>0</v>
      </c>
      <c r="M17" s="592">
        <v>0</v>
      </c>
      <c r="N17" s="578">
        <v>0</v>
      </c>
      <c r="O17" s="578">
        <v>0</v>
      </c>
      <c r="P17" s="578">
        <v>0</v>
      </c>
      <c r="Q17" s="438">
        <v>0</v>
      </c>
      <c r="R17" s="585">
        <v>0</v>
      </c>
      <c r="S17" s="578">
        <v>0</v>
      </c>
      <c r="T17" s="578">
        <v>0</v>
      </c>
      <c r="U17" s="578">
        <v>0</v>
      </c>
      <c r="V17" s="597">
        <v>0</v>
      </c>
      <c r="W17" s="592">
        <v>0</v>
      </c>
      <c r="X17" s="578">
        <v>0</v>
      </c>
      <c r="Y17" s="578">
        <v>0</v>
      </c>
      <c r="Z17" s="578">
        <v>0</v>
      </c>
      <c r="AA17" s="438">
        <v>0</v>
      </c>
      <c r="AB17" s="592"/>
      <c r="AC17" s="578"/>
      <c r="AD17" s="578"/>
      <c r="AE17" s="578">
        <v>0</v>
      </c>
      <c r="AF17" s="578"/>
      <c r="AG17" s="578"/>
      <c r="AH17" s="578"/>
      <c r="AI17" s="578"/>
      <c r="AJ17" s="438">
        <v>0</v>
      </c>
      <c r="AK17" s="1020"/>
    </row>
    <row r="18" spans="1:37" ht="12.75">
      <c r="A18" s="806" t="s">
        <v>44</v>
      </c>
      <c r="B18" s="618" t="s">
        <v>45</v>
      </c>
      <c r="C18" s="574">
        <v>33.026624230000003</v>
      </c>
      <c r="D18" s="951">
        <v>3.4809188</v>
      </c>
      <c r="E18" s="951">
        <v>18.880244159999997</v>
      </c>
      <c r="F18" s="951">
        <v>3.7194929800000001</v>
      </c>
      <c r="G18" s="945">
        <v>6.9459682900000006</v>
      </c>
      <c r="H18" s="589">
        <v>22.713779110000001</v>
      </c>
      <c r="I18" s="951">
        <v>1.9671926900000001</v>
      </c>
      <c r="J18" s="951">
        <v>11.138457689999999</v>
      </c>
      <c r="K18" s="951">
        <v>5.5453471600000004</v>
      </c>
      <c r="L18" s="945">
        <v>4.0627815700000003</v>
      </c>
      <c r="M18" s="574">
        <v>-10.312845119999999</v>
      </c>
      <c r="N18" s="951">
        <v>-1.5137261099999999</v>
      </c>
      <c r="O18" s="951">
        <v>-7.741786470000001</v>
      </c>
      <c r="P18" s="951">
        <v>1.8258541800000001</v>
      </c>
      <c r="Q18" s="945">
        <v>-2.8831867200000008</v>
      </c>
      <c r="R18" s="583">
        <v>6.0059640539999997</v>
      </c>
      <c r="S18" s="951">
        <v>0.28699087000000001</v>
      </c>
      <c r="T18" s="951">
        <v>3.8917106800000001</v>
      </c>
      <c r="U18" s="951">
        <v>1.1598614</v>
      </c>
      <c r="V18" s="594">
        <v>0.66740110399999997</v>
      </c>
      <c r="W18" s="589">
        <v>20.810081029999999</v>
      </c>
      <c r="X18" s="951">
        <v>1.43698898</v>
      </c>
      <c r="Y18" s="951">
        <v>9.3365923500000001</v>
      </c>
      <c r="Z18" s="951">
        <v>6.7919544099999998</v>
      </c>
      <c r="AA18" s="951">
        <v>3.2445452899999996</v>
      </c>
      <c r="AB18" s="589"/>
      <c r="AC18" s="951"/>
      <c r="AD18" s="951"/>
      <c r="AE18" s="951">
        <v>3.87</v>
      </c>
      <c r="AF18" s="951"/>
      <c r="AG18" s="951"/>
      <c r="AH18" s="951"/>
      <c r="AI18" s="951"/>
      <c r="AJ18" s="945">
        <v>9.9154999999999998</v>
      </c>
      <c r="AK18" s="445">
        <v>19190</v>
      </c>
    </row>
    <row r="19" spans="1:37" ht="24">
      <c r="A19" s="806" t="s">
        <v>46</v>
      </c>
      <c r="B19" s="617" t="s">
        <v>33</v>
      </c>
      <c r="C19" s="574">
        <v>33.026624230000003</v>
      </c>
      <c r="D19" s="951">
        <v>3.4809188</v>
      </c>
      <c r="E19" s="951">
        <v>18.880244159999997</v>
      </c>
      <c r="F19" s="951">
        <v>3.7194929800000001</v>
      </c>
      <c r="G19" s="945">
        <v>6.9459682900000006</v>
      </c>
      <c r="H19" s="33">
        <v>22.713779110000001</v>
      </c>
      <c r="I19" s="635">
        <v>1.9671926900000001</v>
      </c>
      <c r="J19" s="635">
        <v>11.138457689999999</v>
      </c>
      <c r="K19" s="635">
        <v>5.5453471600000004</v>
      </c>
      <c r="L19" s="636">
        <v>4.0627815700000003</v>
      </c>
      <c r="M19" s="574">
        <v>-10.312845119999999</v>
      </c>
      <c r="N19" s="951">
        <v>-1.5137261099999999</v>
      </c>
      <c r="O19" s="951">
        <v>-7.741786470000001</v>
      </c>
      <c r="P19" s="951">
        <v>1.8258541800000001</v>
      </c>
      <c r="Q19" s="945">
        <v>-2.8831867200000008</v>
      </c>
      <c r="R19" s="586">
        <v>6.0059640539999997</v>
      </c>
      <c r="S19" s="635">
        <v>0.28699087000000001</v>
      </c>
      <c r="T19" s="635">
        <v>3.8917106800000001</v>
      </c>
      <c r="U19" s="635">
        <v>1.1598614</v>
      </c>
      <c r="V19" s="598">
        <v>0.66740110399999997</v>
      </c>
      <c r="W19" s="589">
        <v>20.810081029999999</v>
      </c>
      <c r="X19" s="951">
        <v>1.43698898</v>
      </c>
      <c r="Y19" s="951">
        <v>9.3365923500000019</v>
      </c>
      <c r="Z19" s="951">
        <v>6.7919544099999998</v>
      </c>
      <c r="AA19" s="945">
        <v>3.2445452899999996</v>
      </c>
      <c r="AB19" s="33"/>
      <c r="AC19" s="635"/>
      <c r="AD19" s="635"/>
      <c r="AE19" s="598">
        <v>3.87</v>
      </c>
      <c r="AF19" s="635"/>
      <c r="AG19" s="635"/>
      <c r="AH19" s="635"/>
      <c r="AI19" s="635"/>
      <c r="AJ19" s="518">
        <v>9.9154999999999998</v>
      </c>
      <c r="AK19" s="449">
        <v>19190</v>
      </c>
    </row>
    <row r="20" spans="1:37" ht="12.75">
      <c r="A20" s="807"/>
      <c r="B20" s="619" t="s">
        <v>34</v>
      </c>
      <c r="C20" s="787"/>
      <c r="D20" s="633"/>
      <c r="E20" s="633"/>
      <c r="F20" s="633"/>
      <c r="G20" s="634"/>
      <c r="H20" s="56"/>
      <c r="I20" s="637"/>
      <c r="J20" s="637"/>
      <c r="K20" s="637"/>
      <c r="L20" s="638"/>
      <c r="M20" s="56"/>
      <c r="N20" s="637"/>
      <c r="O20" s="637"/>
      <c r="P20" s="637"/>
      <c r="Q20" s="638"/>
      <c r="R20" s="587"/>
      <c r="S20" s="637"/>
      <c r="T20" s="637"/>
      <c r="U20" s="637"/>
      <c r="V20" s="599"/>
      <c r="W20" s="56">
        <v>0</v>
      </c>
      <c r="X20" s="637">
        <v>0</v>
      </c>
      <c r="Y20" s="637">
        <v>0</v>
      </c>
      <c r="Z20" s="637">
        <v>0</v>
      </c>
      <c r="AA20" s="638">
        <v>0</v>
      </c>
      <c r="AB20" s="56"/>
      <c r="AC20" s="637"/>
      <c r="AD20" s="637"/>
      <c r="AE20" s="637"/>
      <c r="AF20" s="637"/>
      <c r="AG20" s="637"/>
      <c r="AH20" s="637"/>
      <c r="AI20" s="637"/>
      <c r="AJ20" s="638"/>
      <c r="AK20" s="1023"/>
    </row>
    <row r="21" spans="1:37" ht="24">
      <c r="A21" s="808">
        <v>3</v>
      </c>
      <c r="B21" s="600" t="s">
        <v>47</v>
      </c>
      <c r="C21" s="582">
        <v>0</v>
      </c>
      <c r="D21" s="952">
        <v>0</v>
      </c>
      <c r="E21" s="952">
        <v>0</v>
      </c>
      <c r="F21" s="952">
        <v>0</v>
      </c>
      <c r="G21" s="943">
        <v>0</v>
      </c>
      <c r="H21" s="591">
        <v>0</v>
      </c>
      <c r="I21" s="952">
        <v>0</v>
      </c>
      <c r="J21" s="952">
        <v>0</v>
      </c>
      <c r="K21" s="952">
        <v>0</v>
      </c>
      <c r="L21" s="943">
        <v>0</v>
      </c>
      <c r="M21" s="582">
        <v>0</v>
      </c>
      <c r="N21" s="952">
        <v>0</v>
      </c>
      <c r="O21" s="952">
        <v>0</v>
      </c>
      <c r="P21" s="952">
        <v>0</v>
      </c>
      <c r="Q21" s="953">
        <v>0</v>
      </c>
      <c r="R21" s="584">
        <v>9.9916030000000003E-2</v>
      </c>
      <c r="S21" s="952">
        <v>0</v>
      </c>
      <c r="T21" s="952">
        <v>0</v>
      </c>
      <c r="U21" s="952">
        <v>0</v>
      </c>
      <c r="V21" s="596">
        <v>9.9916030000000003E-2</v>
      </c>
      <c r="W21" s="591">
        <v>0</v>
      </c>
      <c r="X21" s="952">
        <v>0</v>
      </c>
      <c r="Y21" s="952">
        <v>0</v>
      </c>
      <c r="Z21" s="952">
        <v>0</v>
      </c>
      <c r="AA21" s="943">
        <v>0</v>
      </c>
      <c r="AB21" s="957"/>
      <c r="AC21" s="623"/>
      <c r="AD21" s="620"/>
      <c r="AE21" s="952"/>
      <c r="AF21" s="954"/>
      <c r="AG21" s="623"/>
      <c r="AH21" s="620"/>
      <c r="AI21" s="620"/>
      <c r="AJ21" s="943"/>
      <c r="AK21" s="1025">
        <v>330</v>
      </c>
    </row>
    <row r="22" spans="1:37" ht="24">
      <c r="A22" s="808">
        <v>4</v>
      </c>
      <c r="B22" s="600" t="s">
        <v>239</v>
      </c>
      <c r="C22" s="582">
        <v>15.156000000000001</v>
      </c>
      <c r="D22" s="952">
        <v>1.48542855</v>
      </c>
      <c r="E22" s="952">
        <v>11.379053559999999</v>
      </c>
      <c r="F22" s="952">
        <v>0.80007786999999997</v>
      </c>
      <c r="G22" s="943">
        <v>1.4914400200000015</v>
      </c>
      <c r="H22" s="591">
        <v>6.9209765600000006</v>
      </c>
      <c r="I22" s="952">
        <v>0.66787313000000004</v>
      </c>
      <c r="J22" s="952">
        <v>5.1162097900000001</v>
      </c>
      <c r="K22" s="952">
        <v>0.35972818000000001</v>
      </c>
      <c r="L22" s="943">
        <v>0.77716545999999997</v>
      </c>
      <c r="M22" s="582">
        <v>-8.2350234399999991</v>
      </c>
      <c r="N22" s="952">
        <v>-0.81755541999999992</v>
      </c>
      <c r="O22" s="952">
        <v>-6.262843769999999</v>
      </c>
      <c r="P22" s="952">
        <v>-0.44034968999999996</v>
      </c>
      <c r="Q22" s="953">
        <v>-0.71427456000000156</v>
      </c>
      <c r="R22" s="584"/>
      <c r="S22" s="952"/>
      <c r="T22" s="952"/>
      <c r="U22" s="952"/>
      <c r="V22" s="596"/>
      <c r="W22" s="591">
        <v>0</v>
      </c>
      <c r="X22" s="952">
        <v>0</v>
      </c>
      <c r="Y22" s="952">
        <v>0</v>
      </c>
      <c r="Z22" s="952">
        <v>0</v>
      </c>
      <c r="AA22" s="943">
        <v>0</v>
      </c>
      <c r="AB22" s="957"/>
      <c r="AC22" s="620"/>
      <c r="AD22" s="620"/>
      <c r="AE22" s="952"/>
      <c r="AF22" s="954"/>
      <c r="AG22" s="620"/>
      <c r="AH22" s="620"/>
      <c r="AI22" s="620"/>
      <c r="AJ22" s="943"/>
      <c r="AK22" s="1020"/>
    </row>
    <row r="23" spans="1:37" ht="24">
      <c r="A23" s="808">
        <v>5</v>
      </c>
      <c r="B23" s="600" t="s">
        <v>240</v>
      </c>
      <c r="C23" s="582">
        <v>1.5989308599999998</v>
      </c>
      <c r="D23" s="952">
        <v>0.37534620000000007</v>
      </c>
      <c r="E23" s="952">
        <v>7.1619719999999998E-2</v>
      </c>
      <c r="F23" s="952">
        <v>0.72865628000000005</v>
      </c>
      <c r="G23" s="943">
        <v>0.42330866000000011</v>
      </c>
      <c r="H23" s="591">
        <v>1.5989308600000001</v>
      </c>
      <c r="I23" s="952">
        <v>0.37534620000000002</v>
      </c>
      <c r="J23" s="952">
        <v>7.1619719999999998E-2</v>
      </c>
      <c r="K23" s="952">
        <v>0.72865628000000005</v>
      </c>
      <c r="L23" s="943">
        <v>0.42330866</v>
      </c>
      <c r="M23" s="582">
        <v>0</v>
      </c>
      <c r="N23" s="952">
        <v>0</v>
      </c>
      <c r="O23" s="952">
        <v>0</v>
      </c>
      <c r="P23" s="952">
        <v>0</v>
      </c>
      <c r="Q23" s="953">
        <v>0</v>
      </c>
      <c r="R23" s="584"/>
      <c r="S23" s="952"/>
      <c r="T23" s="952"/>
      <c r="U23" s="952"/>
      <c r="V23" s="596"/>
      <c r="W23" s="591">
        <v>1.5989308600000001</v>
      </c>
      <c r="X23" s="952">
        <v>0.37534620000000002</v>
      </c>
      <c r="Y23" s="952">
        <v>7.1619719999999998E-2</v>
      </c>
      <c r="Z23" s="952">
        <v>0.72865628000000005</v>
      </c>
      <c r="AA23" s="943">
        <v>0.42330865999999995</v>
      </c>
      <c r="AB23" s="957"/>
      <c r="AC23" s="950"/>
      <c r="AD23" s="950"/>
      <c r="AE23" s="952"/>
      <c r="AF23" s="954">
        <v>2014</v>
      </c>
      <c r="AG23" s="956"/>
      <c r="AH23" s="950"/>
      <c r="AI23" s="950"/>
      <c r="AJ23" s="943"/>
      <c r="AK23" s="1020"/>
    </row>
    <row r="24" spans="1:37" ht="24">
      <c r="A24" s="808">
        <v>6</v>
      </c>
      <c r="B24" s="600" t="s">
        <v>49</v>
      </c>
      <c r="C24" s="582">
        <v>1.4734535200000001</v>
      </c>
      <c r="D24" s="952">
        <v>0.28334159999999997</v>
      </c>
      <c r="E24" s="952">
        <v>0.26639751</v>
      </c>
      <c r="F24" s="952">
        <v>0.72900069999999995</v>
      </c>
      <c r="G24" s="943">
        <v>0.19471371000000023</v>
      </c>
      <c r="H24" s="591">
        <v>1.4734535199999999</v>
      </c>
      <c r="I24" s="952">
        <v>0.28334160000000003</v>
      </c>
      <c r="J24" s="952">
        <v>0.26639751</v>
      </c>
      <c r="K24" s="952">
        <v>0.72900069999999995</v>
      </c>
      <c r="L24" s="943">
        <v>0.19471371000000001</v>
      </c>
      <c r="M24" s="582">
        <v>0</v>
      </c>
      <c r="N24" s="952">
        <v>0</v>
      </c>
      <c r="O24" s="952">
        <v>0</v>
      </c>
      <c r="P24" s="952">
        <v>0</v>
      </c>
      <c r="Q24" s="953">
        <v>-2.2204460492503131E-16</v>
      </c>
      <c r="R24" s="584"/>
      <c r="S24" s="952"/>
      <c r="T24" s="952"/>
      <c r="U24" s="952"/>
      <c r="V24" s="596"/>
      <c r="W24" s="591">
        <v>1.4734535199999999</v>
      </c>
      <c r="X24" s="952">
        <v>0.28334159999999997</v>
      </c>
      <c r="Y24" s="952">
        <v>0.26639751</v>
      </c>
      <c r="Z24" s="952">
        <v>0.72900069999999995</v>
      </c>
      <c r="AA24" s="943">
        <v>0.19471371000000001</v>
      </c>
      <c r="AB24" s="957"/>
      <c r="AC24" s="950"/>
      <c r="AD24" s="950"/>
      <c r="AE24" s="952"/>
      <c r="AF24" s="954">
        <v>2014</v>
      </c>
      <c r="AG24" s="956"/>
      <c r="AH24" s="950"/>
      <c r="AI24" s="950"/>
      <c r="AJ24" s="943"/>
      <c r="AK24" s="1020"/>
    </row>
    <row r="25" spans="1:37" ht="36">
      <c r="A25" s="808">
        <v>7</v>
      </c>
      <c r="B25" s="600" t="s">
        <v>242</v>
      </c>
      <c r="C25" s="582">
        <v>0.78700000000000003</v>
      </c>
      <c r="D25" s="952">
        <v>0</v>
      </c>
      <c r="E25" s="952">
        <v>0</v>
      </c>
      <c r="F25" s="952">
        <v>0</v>
      </c>
      <c r="G25" s="943">
        <v>0.78699999999999992</v>
      </c>
      <c r="H25" s="591">
        <v>0.78700000000000003</v>
      </c>
      <c r="I25" s="952">
        <v>0</v>
      </c>
      <c r="J25" s="952">
        <v>0</v>
      </c>
      <c r="K25" s="952">
        <v>0</v>
      </c>
      <c r="L25" s="943">
        <v>0.78700000000000003</v>
      </c>
      <c r="M25" s="582">
        <v>0</v>
      </c>
      <c r="N25" s="952">
        <v>0</v>
      </c>
      <c r="O25" s="952">
        <v>0</v>
      </c>
      <c r="P25" s="952">
        <v>0</v>
      </c>
      <c r="Q25" s="953">
        <v>0</v>
      </c>
      <c r="R25" s="584"/>
      <c r="S25" s="952"/>
      <c r="T25" s="952"/>
      <c r="U25" s="952"/>
      <c r="V25" s="596"/>
      <c r="W25" s="591">
        <v>0.68700000000000006</v>
      </c>
      <c r="X25" s="952">
        <v>0</v>
      </c>
      <c r="Y25" s="952">
        <v>0</v>
      </c>
      <c r="Z25" s="952">
        <v>0</v>
      </c>
      <c r="AA25" s="943">
        <v>0.68700000000000006</v>
      </c>
      <c r="AB25" s="957"/>
      <c r="AC25" s="950"/>
      <c r="AD25" s="620"/>
      <c r="AE25" s="952"/>
      <c r="AF25" s="954"/>
      <c r="AG25" s="950"/>
      <c r="AH25" s="950"/>
      <c r="AI25" s="955"/>
      <c r="AJ25" s="943"/>
      <c r="AK25" s="1020"/>
    </row>
    <row r="26" spans="1:37" ht="36">
      <c r="A26" s="808">
        <v>8</v>
      </c>
      <c r="B26" s="600" t="s">
        <v>243</v>
      </c>
      <c r="C26" s="582">
        <v>0.317</v>
      </c>
      <c r="D26" s="952">
        <v>0</v>
      </c>
      <c r="E26" s="952">
        <v>0</v>
      </c>
      <c r="F26" s="952">
        <v>0</v>
      </c>
      <c r="G26" s="943">
        <v>0.31699999999999995</v>
      </c>
      <c r="H26" s="591">
        <v>0.317</v>
      </c>
      <c r="I26" s="952">
        <v>0</v>
      </c>
      <c r="J26" s="952">
        <v>0</v>
      </c>
      <c r="K26" s="952">
        <v>0</v>
      </c>
      <c r="L26" s="943">
        <v>0.317</v>
      </c>
      <c r="M26" s="582">
        <v>0</v>
      </c>
      <c r="N26" s="952">
        <v>0</v>
      </c>
      <c r="O26" s="952">
        <v>0</v>
      </c>
      <c r="P26" s="952">
        <v>0</v>
      </c>
      <c r="Q26" s="953">
        <v>0</v>
      </c>
      <c r="R26" s="584"/>
      <c r="S26" s="952"/>
      <c r="T26" s="952"/>
      <c r="U26" s="952"/>
      <c r="V26" s="596"/>
      <c r="W26" s="591">
        <v>0.217</v>
      </c>
      <c r="X26" s="952">
        <v>0</v>
      </c>
      <c r="Y26" s="952">
        <v>0</v>
      </c>
      <c r="Z26" s="952">
        <v>0</v>
      </c>
      <c r="AA26" s="943">
        <v>0.217</v>
      </c>
      <c r="AB26" s="957"/>
      <c r="AC26" s="950"/>
      <c r="AD26" s="620"/>
      <c r="AE26" s="952"/>
      <c r="AF26" s="954"/>
      <c r="AG26" s="950"/>
      <c r="AH26" s="950"/>
      <c r="AI26" s="955"/>
      <c r="AJ26" s="943"/>
      <c r="AK26" s="1020"/>
    </row>
    <row r="27" spans="1:37" ht="24">
      <c r="A27" s="808">
        <v>9</v>
      </c>
      <c r="B27" s="600" t="s">
        <v>270</v>
      </c>
      <c r="C27" s="582">
        <v>0</v>
      </c>
      <c r="D27" s="952">
        <v>0</v>
      </c>
      <c r="E27" s="952">
        <v>0</v>
      </c>
      <c r="F27" s="952">
        <v>0</v>
      </c>
      <c r="G27" s="943">
        <v>0</v>
      </c>
      <c r="H27" s="591">
        <v>0</v>
      </c>
      <c r="I27" s="952">
        <v>0</v>
      </c>
      <c r="J27" s="952">
        <v>0</v>
      </c>
      <c r="K27" s="952">
        <v>0</v>
      </c>
      <c r="L27" s="943">
        <v>0</v>
      </c>
      <c r="M27" s="582">
        <v>0</v>
      </c>
      <c r="N27" s="952">
        <v>0</v>
      </c>
      <c r="O27" s="952">
        <v>0</v>
      </c>
      <c r="P27" s="952">
        <v>0</v>
      </c>
      <c r="Q27" s="953">
        <v>0</v>
      </c>
      <c r="R27" s="584">
        <v>5.4289975699999999</v>
      </c>
      <c r="S27" s="952">
        <v>0.28699087000000001</v>
      </c>
      <c r="T27" s="952">
        <v>3.8917106800000001</v>
      </c>
      <c r="U27" s="952">
        <v>1.1598614</v>
      </c>
      <c r="V27" s="596">
        <v>9.0434619999999993E-2</v>
      </c>
      <c r="W27" s="591">
        <v>0</v>
      </c>
      <c r="X27" s="952">
        <v>0</v>
      </c>
      <c r="Y27" s="952">
        <v>0</v>
      </c>
      <c r="Z27" s="952">
        <v>0</v>
      </c>
      <c r="AA27" s="943">
        <v>0</v>
      </c>
      <c r="AB27" s="957"/>
      <c r="AC27" s="623"/>
      <c r="AD27" s="620"/>
      <c r="AE27" s="952"/>
      <c r="AF27" s="954"/>
      <c r="AG27" s="623"/>
      <c r="AH27" s="620"/>
      <c r="AI27" s="620"/>
      <c r="AJ27" s="943"/>
      <c r="AK27" s="1020"/>
    </row>
    <row r="28" spans="1:37" ht="43.5" customHeight="1">
      <c r="A28" s="808">
        <v>10</v>
      </c>
      <c r="B28" s="601" t="s">
        <v>245</v>
      </c>
      <c r="C28" s="582">
        <v>1.3314786999999999</v>
      </c>
      <c r="D28" s="952">
        <v>8.0824369999999993E-2</v>
      </c>
      <c r="E28" s="952">
        <v>0.98265541000000001</v>
      </c>
      <c r="F28" s="952">
        <v>2.3463299999999999E-2</v>
      </c>
      <c r="G28" s="943">
        <v>0.24453562000000001</v>
      </c>
      <c r="H28" s="591">
        <v>1.5224608500000001</v>
      </c>
      <c r="I28" s="952">
        <v>6.7283599999999999E-2</v>
      </c>
      <c r="J28" s="952">
        <v>1.3939737500000002</v>
      </c>
      <c r="K28" s="952">
        <v>0</v>
      </c>
      <c r="L28" s="943">
        <v>6.1203500000000001E-2</v>
      </c>
      <c r="M28" s="582">
        <v>0.19098215000000018</v>
      </c>
      <c r="N28" s="952">
        <v>-1.3540769999999994E-2</v>
      </c>
      <c r="O28" s="952">
        <v>0.41131834000000023</v>
      </c>
      <c r="P28" s="952">
        <v>-2.3463299999999999E-2</v>
      </c>
      <c r="Q28" s="953">
        <v>-0.18333212000000002</v>
      </c>
      <c r="R28" s="584"/>
      <c r="S28" s="952"/>
      <c r="T28" s="952"/>
      <c r="U28" s="952"/>
      <c r="V28" s="596"/>
      <c r="W28" s="591">
        <v>0.58610289999999998</v>
      </c>
      <c r="X28" s="952">
        <v>6.7283599999999999E-2</v>
      </c>
      <c r="Y28" s="952">
        <v>0.45761580000000002</v>
      </c>
      <c r="Z28" s="952">
        <v>0</v>
      </c>
      <c r="AA28" s="943">
        <v>6.1203500000000001E-2</v>
      </c>
      <c r="AB28" s="957"/>
      <c r="AC28" s="950"/>
      <c r="AD28" s="620"/>
      <c r="AE28" s="952"/>
      <c r="AF28" s="954">
        <v>2014</v>
      </c>
      <c r="AG28" s="341">
        <v>10.083333333333334</v>
      </c>
      <c r="AH28" s="950" t="s">
        <v>327</v>
      </c>
      <c r="AI28" s="955" t="s">
        <v>334</v>
      </c>
      <c r="AJ28" s="943">
        <v>0.29099999999999998</v>
      </c>
      <c r="AK28" s="1020"/>
    </row>
    <row r="29" spans="1:37" ht="36">
      <c r="A29" s="808">
        <v>11</v>
      </c>
      <c r="B29" s="601" t="s">
        <v>314</v>
      </c>
      <c r="C29" s="582">
        <v>0</v>
      </c>
      <c r="D29" s="952">
        <v>0</v>
      </c>
      <c r="E29" s="952">
        <v>0</v>
      </c>
      <c r="F29" s="952">
        <v>0</v>
      </c>
      <c r="G29" s="943">
        <v>0</v>
      </c>
      <c r="H29" s="591">
        <v>4.3625901699999998</v>
      </c>
      <c r="I29" s="952">
        <v>0.46277239999999997</v>
      </c>
      <c r="J29" s="952">
        <v>2.8448452799999995</v>
      </c>
      <c r="K29" s="952">
        <v>0.73081240000000003</v>
      </c>
      <c r="L29" s="943">
        <v>0.32416009000000001</v>
      </c>
      <c r="M29" s="582">
        <v>4.3625901699999998</v>
      </c>
      <c r="N29" s="952">
        <v>0.46277239999999997</v>
      </c>
      <c r="O29" s="952">
        <v>2.8448452799999995</v>
      </c>
      <c r="P29" s="952">
        <v>0.73081240000000003</v>
      </c>
      <c r="Q29" s="953">
        <v>0.32416009000000001</v>
      </c>
      <c r="R29" s="584"/>
      <c r="S29" s="952"/>
      <c r="T29" s="952"/>
      <c r="U29" s="952"/>
      <c r="V29" s="596"/>
      <c r="W29" s="591">
        <v>4.17983131</v>
      </c>
      <c r="X29" s="952">
        <v>0.46277240000000003</v>
      </c>
      <c r="Y29" s="952">
        <v>2.6620864200000001</v>
      </c>
      <c r="Z29" s="952">
        <v>0.73081240000000003</v>
      </c>
      <c r="AA29" s="943">
        <v>0.32416008999999996</v>
      </c>
      <c r="AB29" s="957">
        <v>2014</v>
      </c>
      <c r="AC29" s="341">
        <v>15.083333333333334</v>
      </c>
      <c r="AD29" s="824" t="s">
        <v>368</v>
      </c>
      <c r="AE29" s="952">
        <v>0.79</v>
      </c>
      <c r="AF29" s="954">
        <v>2014</v>
      </c>
      <c r="AG29" s="341">
        <v>10.083333333333334</v>
      </c>
      <c r="AH29" s="950" t="s">
        <v>327</v>
      </c>
      <c r="AI29" s="955" t="s">
        <v>328</v>
      </c>
      <c r="AJ29" s="943">
        <v>0.71199999999999997</v>
      </c>
      <c r="AK29" s="1020"/>
    </row>
    <row r="30" spans="1:37" ht="24">
      <c r="A30" s="808">
        <v>12</v>
      </c>
      <c r="B30" s="602" t="s">
        <v>58</v>
      </c>
      <c r="C30" s="582">
        <v>0</v>
      </c>
      <c r="D30" s="952">
        <v>0</v>
      </c>
      <c r="E30" s="952">
        <v>0</v>
      </c>
      <c r="F30" s="952">
        <v>0</v>
      </c>
      <c r="G30" s="943">
        <v>0</v>
      </c>
      <c r="H30" s="591">
        <v>0</v>
      </c>
      <c r="I30" s="952">
        <v>0</v>
      </c>
      <c r="J30" s="952">
        <v>0</v>
      </c>
      <c r="K30" s="952">
        <v>0</v>
      </c>
      <c r="L30" s="943">
        <v>0</v>
      </c>
      <c r="M30" s="582">
        <v>0</v>
      </c>
      <c r="N30" s="952">
        <v>0</v>
      </c>
      <c r="O30" s="952">
        <v>0</v>
      </c>
      <c r="P30" s="952">
        <v>0</v>
      </c>
      <c r="Q30" s="953">
        <v>0</v>
      </c>
      <c r="R30" s="584">
        <v>0.34879154000000001</v>
      </c>
      <c r="S30" s="952"/>
      <c r="T30" s="952"/>
      <c r="U30" s="952"/>
      <c r="V30" s="596">
        <v>0.34879154000000001</v>
      </c>
      <c r="W30" s="591">
        <v>0</v>
      </c>
      <c r="X30" s="952">
        <v>0</v>
      </c>
      <c r="Y30" s="952">
        <v>0</v>
      </c>
      <c r="Z30" s="952">
        <v>0</v>
      </c>
      <c r="AA30" s="943">
        <v>0</v>
      </c>
      <c r="AB30" s="957"/>
      <c r="AC30" s="950"/>
      <c r="AD30" s="620"/>
      <c r="AE30" s="952"/>
      <c r="AF30" s="954"/>
      <c r="AG30" s="950"/>
      <c r="AH30" s="950"/>
      <c r="AI30" s="955"/>
      <c r="AJ30" s="943"/>
      <c r="AK30" s="1020"/>
    </row>
    <row r="31" spans="1:37" ht="12.75">
      <c r="A31" s="809"/>
      <c r="B31" s="613" t="s">
        <v>37</v>
      </c>
      <c r="C31" s="789">
        <v>20.663863079999999</v>
      </c>
      <c r="D31" s="632">
        <v>2.2249407200000002</v>
      </c>
      <c r="E31" s="632">
        <v>12.699726199999997</v>
      </c>
      <c r="F31" s="632">
        <v>2.2811981499999998</v>
      </c>
      <c r="G31" s="604">
        <v>3.4579980100000021</v>
      </c>
      <c r="H31" s="589">
        <v>16.98241196</v>
      </c>
      <c r="I31" s="951">
        <v>1.8566169300000002</v>
      </c>
      <c r="J31" s="951">
        <v>9.6930460499999995</v>
      </c>
      <c r="K31" s="951">
        <v>2.5481975599999998</v>
      </c>
      <c r="L31" s="945">
        <v>2.8845514200000002</v>
      </c>
      <c r="M31" s="589">
        <v>-3.6814511199999993</v>
      </c>
      <c r="N31" s="951">
        <v>-0.36832378999999993</v>
      </c>
      <c r="O31" s="951">
        <v>-3.0066801499999993</v>
      </c>
      <c r="P31" s="951">
        <v>0.26699941000000005</v>
      </c>
      <c r="Q31" s="945">
        <v>-0.57344659000000175</v>
      </c>
      <c r="R31" s="583">
        <v>5.8777051399999998</v>
      </c>
      <c r="S31" s="951">
        <v>0.28699087000000001</v>
      </c>
      <c r="T31" s="951">
        <v>3.8917106800000001</v>
      </c>
      <c r="U31" s="951">
        <v>1.1598614</v>
      </c>
      <c r="V31" s="594">
        <v>0.53914218999999997</v>
      </c>
      <c r="W31" s="589">
        <v>8.74231859</v>
      </c>
      <c r="X31" s="951">
        <v>1.1887437999999999</v>
      </c>
      <c r="Y31" s="951">
        <v>3.4577194499999999</v>
      </c>
      <c r="Z31" s="951">
        <v>2.1884693799999999</v>
      </c>
      <c r="AA31" s="945">
        <v>1.90738596</v>
      </c>
      <c r="AB31" s="589"/>
      <c r="AC31" s="951"/>
      <c r="AD31" s="951"/>
      <c r="AE31" s="951">
        <v>0.79</v>
      </c>
      <c r="AF31" s="951"/>
      <c r="AG31" s="951"/>
      <c r="AH31" s="951"/>
      <c r="AI31" s="951"/>
      <c r="AJ31" s="945">
        <v>1.0029999999999999</v>
      </c>
      <c r="AK31" s="445">
        <v>330</v>
      </c>
    </row>
    <row r="32" spans="1:37" ht="12.75">
      <c r="A32" s="807"/>
      <c r="B32" s="619" t="s">
        <v>52</v>
      </c>
      <c r="C32" s="787"/>
      <c r="D32" s="633"/>
      <c r="E32" s="633"/>
      <c r="F32" s="633"/>
      <c r="G32" s="634"/>
      <c r="H32" s="593">
        <v>0</v>
      </c>
      <c r="I32" s="633">
        <v>0</v>
      </c>
      <c r="J32" s="633">
        <v>0</v>
      </c>
      <c r="K32" s="633">
        <v>0</v>
      </c>
      <c r="L32" s="634">
        <v>0</v>
      </c>
      <c r="M32" s="593"/>
      <c r="N32" s="633"/>
      <c r="O32" s="633"/>
      <c r="P32" s="633"/>
      <c r="Q32" s="634"/>
      <c r="R32" s="588"/>
      <c r="S32" s="633"/>
      <c r="T32" s="633"/>
      <c r="U32" s="633"/>
      <c r="V32" s="607"/>
      <c r="W32" s="593">
        <v>0</v>
      </c>
      <c r="X32" s="633">
        <v>0</v>
      </c>
      <c r="Y32" s="633">
        <v>0</v>
      </c>
      <c r="Z32" s="633">
        <v>0</v>
      </c>
      <c r="AA32" s="634">
        <v>0</v>
      </c>
      <c r="AB32" s="593"/>
      <c r="AC32" s="633"/>
      <c r="AD32" s="633"/>
      <c r="AE32" s="633"/>
      <c r="AF32" s="633"/>
      <c r="AG32" s="633"/>
      <c r="AH32" s="633"/>
      <c r="AI32" s="633"/>
      <c r="AJ32" s="634"/>
      <c r="AK32" s="1023"/>
    </row>
    <row r="33" spans="1:37" s="944" customFormat="1" ht="38.25">
      <c r="A33" s="808">
        <v>13</v>
      </c>
      <c r="B33" s="600" t="s">
        <v>53</v>
      </c>
      <c r="C33" s="582">
        <v>2.7942785800000003</v>
      </c>
      <c r="D33" s="952">
        <v>0</v>
      </c>
      <c r="E33" s="952">
        <v>1.9285041400000011</v>
      </c>
      <c r="F33" s="952">
        <v>0</v>
      </c>
      <c r="G33" s="943">
        <v>0.86577443999999915</v>
      </c>
      <c r="H33" s="591">
        <v>2.8832826900000001</v>
      </c>
      <c r="I33" s="952">
        <v>0</v>
      </c>
      <c r="J33" s="952">
        <v>-1.1466136099999999</v>
      </c>
      <c r="K33" s="952">
        <v>2.9971496000000002</v>
      </c>
      <c r="L33" s="943">
        <v>1.0327467000000001</v>
      </c>
      <c r="M33" s="582">
        <v>8.9004109999999859E-2</v>
      </c>
      <c r="N33" s="952">
        <v>0</v>
      </c>
      <c r="O33" s="952">
        <v>-3.0751177500000013</v>
      </c>
      <c r="P33" s="952">
        <v>2.9971496000000002</v>
      </c>
      <c r="Q33" s="953">
        <v>0.16697226000000098</v>
      </c>
      <c r="R33" s="584"/>
      <c r="S33" s="952"/>
      <c r="T33" s="952"/>
      <c r="U33" s="952"/>
      <c r="V33" s="596"/>
      <c r="W33" s="591">
        <v>6.9408963400000001</v>
      </c>
      <c r="X33" s="952">
        <v>0</v>
      </c>
      <c r="Y33" s="952">
        <v>2.9175863900000003</v>
      </c>
      <c r="Z33" s="952">
        <v>2.9971496000000002</v>
      </c>
      <c r="AA33" s="943">
        <v>1.0261603500000001</v>
      </c>
      <c r="AB33" s="957">
        <v>2014</v>
      </c>
      <c r="AC33" s="341">
        <v>15.083333333333334</v>
      </c>
      <c r="AD33" s="955" t="s">
        <v>367</v>
      </c>
      <c r="AE33" s="952">
        <v>1.6800000000000002</v>
      </c>
      <c r="AF33" s="954">
        <v>2014</v>
      </c>
      <c r="AG33" s="1039">
        <v>10.083333333333334</v>
      </c>
      <c r="AH33" s="950" t="s">
        <v>327</v>
      </c>
      <c r="AI33" s="955" t="s">
        <v>369</v>
      </c>
      <c r="AJ33" s="943">
        <v>8.2714999999999996</v>
      </c>
      <c r="AK33" s="1025">
        <v>18860</v>
      </c>
    </row>
    <row r="34" spans="1:37" ht="43.5" customHeight="1">
      <c r="A34" s="808">
        <v>14</v>
      </c>
      <c r="B34" s="616" t="s">
        <v>246</v>
      </c>
      <c r="C34" s="582">
        <v>0</v>
      </c>
      <c r="D34" s="952">
        <v>0</v>
      </c>
      <c r="E34" s="952">
        <v>0</v>
      </c>
      <c r="F34" s="952">
        <v>0</v>
      </c>
      <c r="G34" s="943">
        <v>0</v>
      </c>
      <c r="H34" s="591">
        <v>0</v>
      </c>
      <c r="I34" s="952">
        <v>0</v>
      </c>
      <c r="J34" s="952">
        <v>0</v>
      </c>
      <c r="K34" s="952">
        <v>0</v>
      </c>
      <c r="L34" s="943">
        <v>0</v>
      </c>
      <c r="M34" s="582">
        <v>0</v>
      </c>
      <c r="N34" s="952">
        <v>0</v>
      </c>
      <c r="O34" s="952">
        <v>0</v>
      </c>
      <c r="P34" s="952">
        <v>0</v>
      </c>
      <c r="Q34" s="953">
        <v>0</v>
      </c>
      <c r="R34" s="584"/>
      <c r="S34" s="952"/>
      <c r="T34" s="952"/>
      <c r="U34" s="952"/>
      <c r="V34" s="596"/>
      <c r="W34" s="591">
        <v>0</v>
      </c>
      <c r="X34" s="952">
        <v>0</v>
      </c>
      <c r="Y34" s="952">
        <v>0</v>
      </c>
      <c r="Z34" s="952">
        <v>0</v>
      </c>
      <c r="AA34" s="943">
        <v>0</v>
      </c>
      <c r="AB34" s="591"/>
      <c r="AC34" s="952"/>
      <c r="AD34" s="952"/>
      <c r="AE34" s="952"/>
      <c r="AF34" s="954"/>
      <c r="AG34" s="341"/>
      <c r="AH34" s="528"/>
      <c r="AI34" s="952"/>
      <c r="AJ34" s="943"/>
      <c r="AK34" s="1021"/>
    </row>
    <row r="35" spans="1:37" ht="24">
      <c r="A35" s="808">
        <v>15</v>
      </c>
      <c r="B35" s="602" t="s">
        <v>58</v>
      </c>
      <c r="C35" s="582">
        <v>0</v>
      </c>
      <c r="D35" s="952">
        <v>0</v>
      </c>
      <c r="E35" s="952">
        <v>0</v>
      </c>
      <c r="F35" s="952">
        <v>0</v>
      </c>
      <c r="G35" s="943">
        <v>0</v>
      </c>
      <c r="H35" s="591">
        <v>0</v>
      </c>
      <c r="I35" s="952">
        <v>0</v>
      </c>
      <c r="J35" s="952">
        <v>0</v>
      </c>
      <c r="K35" s="952">
        <v>0</v>
      </c>
      <c r="L35" s="943">
        <v>0</v>
      </c>
      <c r="M35" s="582">
        <v>0</v>
      </c>
      <c r="N35" s="952">
        <v>0</v>
      </c>
      <c r="O35" s="952">
        <v>0</v>
      </c>
      <c r="P35" s="952">
        <v>0</v>
      </c>
      <c r="Q35" s="953">
        <v>0</v>
      </c>
      <c r="R35" s="584">
        <v>1.402021E-2</v>
      </c>
      <c r="S35" s="952"/>
      <c r="T35" s="952"/>
      <c r="U35" s="952"/>
      <c r="V35" s="596">
        <v>1.402021E-2</v>
      </c>
      <c r="W35" s="591">
        <v>0</v>
      </c>
      <c r="X35" s="952">
        <v>0</v>
      </c>
      <c r="Y35" s="952">
        <v>0</v>
      </c>
      <c r="Z35" s="952">
        <v>0</v>
      </c>
      <c r="AA35" s="943">
        <v>0</v>
      </c>
      <c r="AB35" s="591"/>
      <c r="AC35" s="952"/>
      <c r="AD35" s="952"/>
      <c r="AE35" s="952"/>
      <c r="AF35" s="530"/>
      <c r="AG35" s="341"/>
      <c r="AH35" s="528"/>
      <c r="AI35" s="952"/>
      <c r="AJ35" s="943"/>
      <c r="AK35" s="1020"/>
    </row>
    <row r="36" spans="1:37" ht="12.75">
      <c r="A36" s="806"/>
      <c r="B36" s="603" t="s">
        <v>54</v>
      </c>
      <c r="C36" s="788">
        <v>2.7942785800000003</v>
      </c>
      <c r="D36" s="624">
        <v>0</v>
      </c>
      <c r="E36" s="624">
        <v>1.9285041400000011</v>
      </c>
      <c r="F36" s="624">
        <v>0</v>
      </c>
      <c r="G36" s="605">
        <v>0.86577443999999915</v>
      </c>
      <c r="H36" s="589">
        <v>2.8832826900000001</v>
      </c>
      <c r="I36" s="951">
        <v>0</v>
      </c>
      <c r="J36" s="951">
        <v>-1.1466136099999999</v>
      </c>
      <c r="K36" s="951">
        <v>2.9971496000000002</v>
      </c>
      <c r="L36" s="945">
        <v>1.0327467000000001</v>
      </c>
      <c r="M36" s="589">
        <v>8.9004109999999859E-2</v>
      </c>
      <c r="N36" s="951">
        <v>0</v>
      </c>
      <c r="O36" s="951">
        <v>-3.0751177500000013</v>
      </c>
      <c r="P36" s="951">
        <v>2.9971496000000002</v>
      </c>
      <c r="Q36" s="945">
        <v>0.16697226000000098</v>
      </c>
      <c r="R36" s="583">
        <v>1.402021E-2</v>
      </c>
      <c r="S36" s="951">
        <v>0</v>
      </c>
      <c r="T36" s="951">
        <v>0</v>
      </c>
      <c r="U36" s="951">
        <v>0</v>
      </c>
      <c r="V36" s="594">
        <v>1.402021E-2</v>
      </c>
      <c r="W36" s="589">
        <v>6.9408963400000001</v>
      </c>
      <c r="X36" s="951">
        <v>0</v>
      </c>
      <c r="Y36" s="951">
        <v>2.9175863900000003</v>
      </c>
      <c r="Z36" s="951">
        <v>2.9971496000000002</v>
      </c>
      <c r="AA36" s="945">
        <v>1.0261603500000001</v>
      </c>
      <c r="AB36" s="589"/>
      <c r="AC36" s="951"/>
      <c r="AD36" s="951"/>
      <c r="AE36" s="951">
        <v>1.6800000000000002</v>
      </c>
      <c r="AF36" s="951"/>
      <c r="AG36" s="1040"/>
      <c r="AH36" s="951"/>
      <c r="AI36" s="951"/>
      <c r="AJ36" s="945">
        <v>8.2714999999999996</v>
      </c>
      <c r="AK36" s="445">
        <v>18860</v>
      </c>
    </row>
    <row r="37" spans="1:37" ht="12.75">
      <c r="A37" s="810"/>
      <c r="B37" s="614" t="s">
        <v>231</v>
      </c>
      <c r="C37" s="787"/>
      <c r="D37" s="633"/>
      <c r="E37" s="633"/>
      <c r="F37" s="633"/>
      <c r="G37" s="634"/>
      <c r="H37" s="593">
        <v>0</v>
      </c>
      <c r="I37" s="633">
        <v>0</v>
      </c>
      <c r="J37" s="633">
        <v>0</v>
      </c>
      <c r="K37" s="633">
        <v>0</v>
      </c>
      <c r="L37" s="634">
        <v>0</v>
      </c>
      <c r="M37" s="593"/>
      <c r="N37" s="633"/>
      <c r="O37" s="633"/>
      <c r="P37" s="633"/>
      <c r="Q37" s="634"/>
      <c r="R37" s="588">
        <v>0</v>
      </c>
      <c r="S37" s="633"/>
      <c r="T37" s="633"/>
      <c r="U37" s="633"/>
      <c r="V37" s="607"/>
      <c r="W37" s="593">
        <v>0</v>
      </c>
      <c r="X37" s="633">
        <v>0</v>
      </c>
      <c r="Y37" s="633">
        <v>0</v>
      </c>
      <c r="Z37" s="633">
        <v>0</v>
      </c>
      <c r="AA37" s="634">
        <v>0</v>
      </c>
      <c r="AB37" s="593"/>
      <c r="AC37" s="633"/>
      <c r="AD37" s="633"/>
      <c r="AE37" s="633"/>
      <c r="AF37" s="534"/>
      <c r="AG37" s="1041"/>
      <c r="AH37" s="621"/>
      <c r="AI37" s="633"/>
      <c r="AJ37" s="634"/>
      <c r="AK37" s="1023"/>
    </row>
    <row r="38" spans="1:37" ht="45" customHeight="1">
      <c r="A38" s="808">
        <v>16</v>
      </c>
      <c r="B38" s="616" t="s">
        <v>232</v>
      </c>
      <c r="C38" s="582">
        <v>7.4780451399999999</v>
      </c>
      <c r="D38" s="952">
        <v>0.38160814000000004</v>
      </c>
      <c r="E38" s="952">
        <v>3.42670399</v>
      </c>
      <c r="F38" s="952">
        <v>1.42437196</v>
      </c>
      <c r="G38" s="943">
        <v>2.2453610500000001</v>
      </c>
      <c r="H38" s="591">
        <v>1.2608617600000001</v>
      </c>
      <c r="I38" s="952">
        <v>3.1858820000000003E-2</v>
      </c>
      <c r="J38" s="952">
        <v>1.107502</v>
      </c>
      <c r="K38" s="952">
        <v>0</v>
      </c>
      <c r="L38" s="943">
        <v>0.12150094</v>
      </c>
      <c r="M38" s="582">
        <v>-6.2171833799999998</v>
      </c>
      <c r="N38" s="952">
        <v>-0.34974932000000003</v>
      </c>
      <c r="O38" s="952">
        <v>-2.3192019899999998</v>
      </c>
      <c r="P38" s="952">
        <v>-1.42437196</v>
      </c>
      <c r="Q38" s="953">
        <v>-2.1238601099999999</v>
      </c>
      <c r="R38" s="584">
        <v>0</v>
      </c>
      <c r="S38" s="952"/>
      <c r="T38" s="952"/>
      <c r="U38" s="952"/>
      <c r="V38" s="596"/>
      <c r="W38" s="591">
        <v>4.3396433999999999</v>
      </c>
      <c r="X38" s="952">
        <v>0.16952824000000002</v>
      </c>
      <c r="Y38" s="952">
        <v>2.2767632599999996</v>
      </c>
      <c r="Z38" s="952">
        <v>1.6063354299999999</v>
      </c>
      <c r="AA38" s="943">
        <v>0.28701646999999997</v>
      </c>
      <c r="AB38" s="957">
        <v>2014</v>
      </c>
      <c r="AC38" s="949">
        <v>15.083333333333334</v>
      </c>
      <c r="AD38" s="622" t="s">
        <v>365</v>
      </c>
      <c r="AE38" s="952">
        <v>1.4</v>
      </c>
      <c r="AF38" s="954">
        <v>2014</v>
      </c>
      <c r="AG38" s="1039">
        <v>10.083333333333334</v>
      </c>
      <c r="AH38" s="950" t="s">
        <v>327</v>
      </c>
      <c r="AI38" s="955" t="s">
        <v>366</v>
      </c>
      <c r="AJ38" s="943">
        <v>0.35800000000000004</v>
      </c>
      <c r="AK38" s="1020"/>
    </row>
    <row r="39" spans="1:37" ht="24">
      <c r="A39" s="808">
        <v>17</v>
      </c>
      <c r="B39" s="602" t="s">
        <v>58</v>
      </c>
      <c r="C39" s="582">
        <v>0</v>
      </c>
      <c r="D39" s="952">
        <v>0</v>
      </c>
      <c r="E39" s="952">
        <v>0</v>
      </c>
      <c r="F39" s="952">
        <v>0</v>
      </c>
      <c r="G39" s="943">
        <v>0</v>
      </c>
      <c r="H39" s="591">
        <v>0</v>
      </c>
      <c r="I39" s="952">
        <v>0</v>
      </c>
      <c r="J39" s="952">
        <v>0</v>
      </c>
      <c r="K39" s="952">
        <v>0</v>
      </c>
      <c r="L39" s="943">
        <v>0</v>
      </c>
      <c r="M39" s="582">
        <v>0</v>
      </c>
      <c r="N39" s="952">
        <v>0</v>
      </c>
      <c r="O39" s="952">
        <v>0</v>
      </c>
      <c r="P39" s="952">
        <v>0</v>
      </c>
      <c r="Q39" s="953">
        <v>0</v>
      </c>
      <c r="R39" s="584">
        <v>0.114238704</v>
      </c>
      <c r="S39" s="952"/>
      <c r="T39" s="952"/>
      <c r="U39" s="952"/>
      <c r="V39" s="596">
        <v>0.114238704</v>
      </c>
      <c r="W39" s="591">
        <v>0</v>
      </c>
      <c r="X39" s="952">
        <v>0</v>
      </c>
      <c r="Y39" s="952">
        <v>0</v>
      </c>
      <c r="Z39" s="952">
        <v>0</v>
      </c>
      <c r="AA39" s="943">
        <v>0</v>
      </c>
      <c r="AB39" s="591"/>
      <c r="AC39" s="952"/>
      <c r="AD39" s="952"/>
      <c r="AE39" s="952"/>
      <c r="AF39" s="952"/>
      <c r="AG39" s="341"/>
      <c r="AH39" s="952"/>
      <c r="AI39" s="952"/>
      <c r="AJ39" s="943"/>
      <c r="AK39" s="1020"/>
    </row>
    <row r="40" spans="1:37" ht="24">
      <c r="A40" s="808">
        <v>18</v>
      </c>
      <c r="B40" s="602" t="s">
        <v>322</v>
      </c>
      <c r="C40" s="582">
        <v>0.8</v>
      </c>
      <c r="D40" s="952">
        <v>0.8</v>
      </c>
      <c r="E40" s="952">
        <v>0</v>
      </c>
      <c r="F40" s="952">
        <v>0</v>
      </c>
      <c r="G40" s="943">
        <v>0</v>
      </c>
      <c r="H40" s="591">
        <v>0.8</v>
      </c>
      <c r="I40" s="952">
        <v>0</v>
      </c>
      <c r="J40" s="952">
        <v>0.8</v>
      </c>
      <c r="K40" s="952">
        <v>0</v>
      </c>
      <c r="L40" s="943">
        <v>0</v>
      </c>
      <c r="M40" s="582">
        <v>0</v>
      </c>
      <c r="N40" s="952">
        <v>-0.8</v>
      </c>
      <c r="O40" s="952">
        <v>0.8</v>
      </c>
      <c r="P40" s="952">
        <v>0</v>
      </c>
      <c r="Q40" s="953">
        <v>0</v>
      </c>
      <c r="R40" s="584"/>
      <c r="S40" s="952"/>
      <c r="T40" s="952"/>
      <c r="U40" s="952"/>
      <c r="V40" s="596"/>
      <c r="W40" s="591"/>
      <c r="X40" s="952"/>
      <c r="Y40" s="952"/>
      <c r="Z40" s="952"/>
      <c r="AA40" s="943"/>
      <c r="AB40" s="591"/>
      <c r="AC40" s="952"/>
      <c r="AD40" s="952"/>
      <c r="AE40" s="952"/>
      <c r="AF40" s="952"/>
      <c r="AG40" s="952"/>
      <c r="AH40" s="952"/>
      <c r="AI40" s="952"/>
      <c r="AJ40" s="943"/>
      <c r="AK40" s="1020"/>
    </row>
    <row r="41" spans="1:37" ht="12.75">
      <c r="A41" s="806"/>
      <c r="B41" s="603" t="s">
        <v>234</v>
      </c>
      <c r="C41" s="788">
        <v>8.2780451399999997</v>
      </c>
      <c r="D41" s="624">
        <v>1.18160814</v>
      </c>
      <c r="E41" s="624">
        <v>3.42670399</v>
      </c>
      <c r="F41" s="624">
        <v>1.42437196</v>
      </c>
      <c r="G41" s="605">
        <v>2.2453610500000001</v>
      </c>
      <c r="H41" s="589">
        <v>2.0608617599999999</v>
      </c>
      <c r="I41" s="951">
        <v>3.1858820000000003E-2</v>
      </c>
      <c r="J41" s="951">
        <v>1.907502</v>
      </c>
      <c r="K41" s="951">
        <v>0</v>
      </c>
      <c r="L41" s="945">
        <v>0.12150094</v>
      </c>
      <c r="M41" s="589">
        <v>-6.2171833799999998</v>
      </c>
      <c r="N41" s="951">
        <v>-1.1497493200000002</v>
      </c>
      <c r="O41" s="951">
        <v>-1.5192019899999998</v>
      </c>
      <c r="P41" s="951">
        <v>-1.42437196</v>
      </c>
      <c r="Q41" s="945">
        <v>-2.1238601099999999</v>
      </c>
      <c r="R41" s="589">
        <v>0.114238704</v>
      </c>
      <c r="S41" s="589">
        <v>0</v>
      </c>
      <c r="T41" s="589">
        <v>0</v>
      </c>
      <c r="U41" s="589">
        <v>0</v>
      </c>
      <c r="V41" s="589">
        <v>0.114238704</v>
      </c>
      <c r="W41" s="589">
        <v>4.3396433999999999</v>
      </c>
      <c r="X41" s="951">
        <v>0.16952824000000002</v>
      </c>
      <c r="Y41" s="951">
        <v>2.2767632599999996</v>
      </c>
      <c r="Z41" s="951">
        <v>1.6063354299999999</v>
      </c>
      <c r="AA41" s="945">
        <v>0.28701646999999997</v>
      </c>
      <c r="AB41" s="589"/>
      <c r="AC41" s="951"/>
      <c r="AD41" s="951"/>
      <c r="AE41" s="951">
        <v>1.4</v>
      </c>
      <c r="AF41" s="951"/>
      <c r="AG41" s="951"/>
      <c r="AH41" s="951"/>
      <c r="AI41" s="951"/>
      <c r="AJ41" s="945">
        <v>0.35800000000000004</v>
      </c>
      <c r="AK41" s="1020"/>
    </row>
    <row r="42" spans="1:37" ht="12.75">
      <c r="A42" s="810"/>
      <c r="B42" s="614" t="s">
        <v>290</v>
      </c>
      <c r="C42" s="787"/>
      <c r="D42" s="633"/>
      <c r="E42" s="633"/>
      <c r="F42" s="633"/>
      <c r="G42" s="634"/>
      <c r="H42" s="593">
        <v>0</v>
      </c>
      <c r="I42" s="633">
        <v>0</v>
      </c>
      <c r="J42" s="633">
        <v>0</v>
      </c>
      <c r="K42" s="633">
        <v>0</v>
      </c>
      <c r="L42" s="634">
        <v>0</v>
      </c>
      <c r="M42" s="593"/>
      <c r="N42" s="633"/>
      <c r="O42" s="633"/>
      <c r="P42" s="633"/>
      <c r="Q42" s="634"/>
      <c r="R42" s="588">
        <v>0</v>
      </c>
      <c r="S42" s="633"/>
      <c r="T42" s="633"/>
      <c r="U42" s="633"/>
      <c r="V42" s="607"/>
      <c r="W42" s="593">
        <v>0</v>
      </c>
      <c r="X42" s="633">
        <v>0</v>
      </c>
      <c r="Y42" s="633">
        <v>0</v>
      </c>
      <c r="Z42" s="633">
        <v>0</v>
      </c>
      <c r="AA42" s="634">
        <v>0</v>
      </c>
      <c r="AB42" s="593"/>
      <c r="AC42" s="633"/>
      <c r="AD42" s="633"/>
      <c r="AE42" s="633"/>
      <c r="AF42" s="534"/>
      <c r="AG42" s="633"/>
      <c r="AH42" s="621"/>
      <c r="AI42" s="633"/>
      <c r="AJ42" s="634"/>
      <c r="AK42" s="1023"/>
    </row>
    <row r="43" spans="1:37" ht="48.75" customHeight="1">
      <c r="A43" s="808">
        <v>19</v>
      </c>
      <c r="B43" s="602" t="s">
        <v>323</v>
      </c>
      <c r="C43" s="591">
        <v>0.11792965999999999</v>
      </c>
      <c r="D43" s="952">
        <v>2.650564E-2</v>
      </c>
      <c r="E43" s="952">
        <v>8.8128619999999991E-2</v>
      </c>
      <c r="F43" s="952">
        <v>0</v>
      </c>
      <c r="G43" s="943">
        <v>3.2954000000000039E-3</v>
      </c>
      <c r="H43" s="591">
        <v>0.11792965999999999</v>
      </c>
      <c r="I43" s="952">
        <v>2.650564E-2</v>
      </c>
      <c r="J43" s="952">
        <v>8.8128619999999991E-2</v>
      </c>
      <c r="K43" s="952">
        <v>0</v>
      </c>
      <c r="L43" s="943">
        <v>3.2954E-3</v>
      </c>
      <c r="M43" s="591">
        <v>0</v>
      </c>
      <c r="N43" s="952">
        <v>0</v>
      </c>
      <c r="O43" s="952">
        <v>0</v>
      </c>
      <c r="P43" s="952">
        <v>0</v>
      </c>
      <c r="Q43" s="943">
        <v>-3.903127820947816E-18</v>
      </c>
      <c r="R43" s="584"/>
      <c r="S43" s="952"/>
      <c r="T43" s="952"/>
      <c r="U43" s="952"/>
      <c r="V43" s="952"/>
      <c r="W43" s="952">
        <v>0.11792965999999999</v>
      </c>
      <c r="X43" s="952">
        <v>2.650564E-2</v>
      </c>
      <c r="Y43" s="952">
        <v>8.8128619999999991E-2</v>
      </c>
      <c r="Z43" s="952">
        <v>0</v>
      </c>
      <c r="AA43" s="943">
        <v>3.2954E-3</v>
      </c>
      <c r="AB43" s="591"/>
      <c r="AC43" s="952"/>
      <c r="AD43" s="952"/>
      <c r="AE43" s="952"/>
      <c r="AF43" s="874">
        <v>2014</v>
      </c>
      <c r="AG43" s="341">
        <v>10.083333333333334</v>
      </c>
      <c r="AH43" s="950" t="s">
        <v>327</v>
      </c>
      <c r="AI43" s="955" t="s">
        <v>334</v>
      </c>
      <c r="AJ43" s="943">
        <v>0.13500000000000001</v>
      </c>
      <c r="AK43" s="1020"/>
    </row>
    <row r="44" spans="1:37" ht="12.75">
      <c r="A44" s="806"/>
      <c r="B44" s="603" t="s">
        <v>313</v>
      </c>
      <c r="C44" s="606">
        <v>0.11792965999999999</v>
      </c>
      <c r="D44" s="624">
        <v>2.650564E-2</v>
      </c>
      <c r="E44" s="624">
        <v>8.8128619999999991E-2</v>
      </c>
      <c r="F44" s="624">
        <v>0</v>
      </c>
      <c r="G44" s="605">
        <v>3.2954000000000039E-3</v>
      </c>
      <c r="H44" s="589">
        <v>0.11792965999999999</v>
      </c>
      <c r="I44" s="951">
        <v>2.650564E-2</v>
      </c>
      <c r="J44" s="951">
        <v>8.8128619999999991E-2</v>
      </c>
      <c r="K44" s="951">
        <v>0</v>
      </c>
      <c r="L44" s="945">
        <v>3.2954E-3</v>
      </c>
      <c r="M44" s="589">
        <v>0</v>
      </c>
      <c r="N44" s="951">
        <v>0</v>
      </c>
      <c r="O44" s="951">
        <v>0</v>
      </c>
      <c r="P44" s="951">
        <v>0</v>
      </c>
      <c r="Q44" s="945">
        <v>-3.903127820947816E-18</v>
      </c>
      <c r="R44" s="583">
        <v>0</v>
      </c>
      <c r="S44" s="951">
        <v>0</v>
      </c>
      <c r="T44" s="951">
        <v>0</v>
      </c>
      <c r="U44" s="951">
        <v>0</v>
      </c>
      <c r="V44" s="951">
        <v>0</v>
      </c>
      <c r="W44" s="951">
        <v>0.11792965999999999</v>
      </c>
      <c r="X44" s="951">
        <v>2.650564E-2</v>
      </c>
      <c r="Y44" s="951">
        <v>8.8128619999999991E-2</v>
      </c>
      <c r="Z44" s="951">
        <v>0</v>
      </c>
      <c r="AA44" s="945">
        <v>3.2954E-3</v>
      </c>
      <c r="AB44" s="589"/>
      <c r="AC44" s="951"/>
      <c r="AD44" s="951"/>
      <c r="AE44" s="951">
        <v>0</v>
      </c>
      <c r="AF44" s="951"/>
      <c r="AG44" s="951"/>
      <c r="AH44" s="951"/>
      <c r="AI44" s="951"/>
      <c r="AJ44" s="945">
        <v>0.13500000000000001</v>
      </c>
      <c r="AK44" s="1020"/>
    </row>
    <row r="45" spans="1:37" ht="12.75">
      <c r="A45" s="811"/>
      <c r="B45" s="614" t="s">
        <v>324</v>
      </c>
      <c r="C45" s="593"/>
      <c r="D45" s="785"/>
      <c r="E45" s="785"/>
      <c r="F45" s="785"/>
      <c r="G45" s="800"/>
      <c r="H45" s="813"/>
      <c r="I45" s="785"/>
      <c r="J45" s="785"/>
      <c r="K45" s="785"/>
      <c r="L45" s="800"/>
      <c r="M45" s="813"/>
      <c r="N45" s="785"/>
      <c r="O45" s="785"/>
      <c r="P45" s="785"/>
      <c r="Q45" s="800"/>
      <c r="R45" s="790"/>
      <c r="S45" s="785"/>
      <c r="T45" s="785"/>
      <c r="U45" s="785"/>
      <c r="V45" s="785"/>
      <c r="W45" s="785"/>
      <c r="X45" s="785"/>
      <c r="Y45" s="785"/>
      <c r="Z45" s="785"/>
      <c r="AA45" s="634"/>
      <c r="AB45" s="813"/>
      <c r="AC45" s="785"/>
      <c r="AD45" s="785"/>
      <c r="AE45" s="785"/>
      <c r="AF45" s="785"/>
      <c r="AG45" s="785"/>
      <c r="AH45" s="785"/>
      <c r="AI45" s="785"/>
      <c r="AJ45" s="800"/>
      <c r="AK45" s="1023"/>
    </row>
    <row r="46" spans="1:37" ht="42.75" customHeight="1">
      <c r="A46" s="808">
        <v>20</v>
      </c>
      <c r="B46" s="602" t="s">
        <v>325</v>
      </c>
      <c r="C46" s="591">
        <v>1.1725077699999999</v>
      </c>
      <c r="D46" s="952">
        <v>4.7864299999999999E-2</v>
      </c>
      <c r="E46" s="952">
        <v>0.73718121000000003</v>
      </c>
      <c r="F46" s="952">
        <v>1.392287E-2</v>
      </c>
      <c r="G46" s="943">
        <v>0.37353938999999986</v>
      </c>
      <c r="H46" s="591">
        <v>0.66929304000000001</v>
      </c>
      <c r="I46" s="952">
        <v>5.2211300000000002E-2</v>
      </c>
      <c r="J46" s="952">
        <v>0.59639463000000004</v>
      </c>
      <c r="K46" s="952">
        <v>0</v>
      </c>
      <c r="L46" s="943">
        <v>2.0687110000000002E-2</v>
      </c>
      <c r="M46" s="591">
        <v>-0.50321472999999994</v>
      </c>
      <c r="N46" s="952">
        <v>4.3470000000000036E-3</v>
      </c>
      <c r="O46" s="952">
        <v>-0.14078657999999999</v>
      </c>
      <c r="P46" s="952">
        <v>-1.392287E-2</v>
      </c>
      <c r="Q46" s="943">
        <v>-0.35285227999999985</v>
      </c>
      <c r="R46" s="791"/>
      <c r="S46" s="783"/>
      <c r="T46" s="783"/>
      <c r="U46" s="783"/>
      <c r="V46" s="783"/>
      <c r="W46" s="952">
        <v>0.66929304000000001</v>
      </c>
      <c r="X46" s="952">
        <v>5.2211300000000002E-2</v>
      </c>
      <c r="Y46" s="952">
        <v>0.59639463000000004</v>
      </c>
      <c r="Z46" s="952">
        <v>0</v>
      </c>
      <c r="AA46" s="943">
        <v>2.0687109999999998E-2</v>
      </c>
      <c r="AB46" s="958"/>
      <c r="AC46" s="783"/>
      <c r="AD46" s="783"/>
      <c r="AE46" s="783"/>
      <c r="AF46" s="954">
        <v>2014</v>
      </c>
      <c r="AG46" s="341">
        <v>10.083333333333334</v>
      </c>
      <c r="AH46" s="950" t="s">
        <v>327</v>
      </c>
      <c r="AI46" s="955" t="s">
        <v>334</v>
      </c>
      <c r="AJ46" s="943">
        <v>0.14799999999999999</v>
      </c>
      <c r="AK46" s="1020"/>
    </row>
    <row r="47" spans="1:37" ht="13.5" thickBot="1">
      <c r="A47" s="812"/>
      <c r="B47" s="801" t="s">
        <v>326</v>
      </c>
      <c r="C47" s="793">
        <v>1.1725077699999999</v>
      </c>
      <c r="D47" s="383">
        <v>4.7864299999999999E-2</v>
      </c>
      <c r="E47" s="383">
        <v>0.73718121000000003</v>
      </c>
      <c r="F47" s="383">
        <v>1.392287E-2</v>
      </c>
      <c r="G47" s="385">
        <v>0.37353938999999986</v>
      </c>
      <c r="H47" s="383">
        <v>0.66929304000000001</v>
      </c>
      <c r="I47" s="383">
        <v>5.2211300000000002E-2</v>
      </c>
      <c r="J47" s="383">
        <v>0.59639463000000004</v>
      </c>
      <c r="K47" s="383">
        <v>0</v>
      </c>
      <c r="L47" s="383">
        <v>2.0687110000000002E-2</v>
      </c>
      <c r="M47" s="793">
        <v>-0.50321472999999994</v>
      </c>
      <c r="N47" s="383">
        <v>4.3470000000000036E-3</v>
      </c>
      <c r="O47" s="383">
        <v>-0.14078657999999999</v>
      </c>
      <c r="P47" s="383">
        <v>-1.392287E-2</v>
      </c>
      <c r="Q47" s="385">
        <v>-0.35285227999999985</v>
      </c>
      <c r="R47" s="792"/>
      <c r="S47" s="786"/>
      <c r="T47" s="786"/>
      <c r="U47" s="786"/>
      <c r="V47" s="786"/>
      <c r="W47" s="383">
        <v>0.66929304000000001</v>
      </c>
      <c r="X47" s="383">
        <v>5.2211300000000002E-2</v>
      </c>
      <c r="Y47" s="383">
        <v>0.59639463000000004</v>
      </c>
      <c r="Z47" s="383">
        <v>0</v>
      </c>
      <c r="AA47" s="385">
        <v>2.0687109999999998E-2</v>
      </c>
      <c r="AB47" s="959"/>
      <c r="AC47" s="786"/>
      <c r="AD47" s="786"/>
      <c r="AE47" s="786"/>
      <c r="AF47" s="786"/>
      <c r="AG47" s="786"/>
      <c r="AH47" s="786"/>
      <c r="AI47" s="786"/>
      <c r="AJ47" s="947">
        <v>0.14799999999999999</v>
      </c>
      <c r="AK47" s="1022"/>
    </row>
    <row r="48" spans="1:37" ht="12.75">
      <c r="A48" s="725"/>
      <c r="B48" s="782"/>
      <c r="C48" s="726"/>
      <c r="D48" s="726"/>
      <c r="E48" s="726"/>
      <c r="F48" s="726"/>
      <c r="G48" s="726"/>
      <c r="H48" s="318"/>
      <c r="I48" s="318"/>
      <c r="J48" s="318"/>
      <c r="K48" s="318"/>
      <c r="L48" s="318"/>
      <c r="M48" s="318"/>
      <c r="N48" s="318"/>
      <c r="O48" s="318"/>
      <c r="P48" s="318"/>
      <c r="Q48" s="318"/>
      <c r="R48" s="318"/>
      <c r="S48" s="318"/>
      <c r="T48" s="318"/>
      <c r="U48" s="318"/>
      <c r="V48" s="318"/>
      <c r="W48" s="318"/>
      <c r="X48" s="318"/>
      <c r="Y48" s="318"/>
      <c r="Z48" s="318"/>
      <c r="AA48" s="318"/>
      <c r="AB48" s="318"/>
      <c r="AC48" s="318"/>
      <c r="AD48" s="318"/>
      <c r="AE48" s="318"/>
      <c r="AF48" s="318"/>
      <c r="AG48" s="318"/>
      <c r="AH48" s="318"/>
      <c r="AI48" s="318"/>
      <c r="AJ48" s="318"/>
      <c r="AK48" s="873"/>
    </row>
  </sheetData>
  <customSheetViews>
    <customSheetView guid="{42A1920E-D2D2-4E7B-9A8E-1E3FF8B331D0}" scale="70" showPageBreaks="1" fitToPage="1" printArea="1" hiddenRows="1" hiddenColumns="1" view="pageBreakPreview">
      <pane xSplit="26" ySplit="16" topLeftCell="AB17" activePane="bottomRight" state="frozen"/>
      <selection pane="bottomRight" activeCell="AG13" sqref="AG13:AK14"/>
      <pageMargins left="0" right="0" top="0.39370078740157483" bottom="0" header="0.31496062992125984" footer="0.31496062992125984"/>
      <printOptions horizontalCentered="1"/>
      <pageSetup paperSize="9" scale="43" orientation="landscape" r:id="rId1"/>
    </customSheetView>
    <customSheetView guid="{EF326D7E-D76F-4649-85A8-DE252C102192}" scale="70" showPageBreaks="1" fitToPage="1" printArea="1" hiddenRows="1" hiddenColumns="1" view="pageBreakPreview">
      <pane xSplit="26" ySplit="16" topLeftCell="AB17" activePane="bottomRight" state="frozen"/>
      <selection pane="bottomRight" activeCell="AF34" sqref="AF34"/>
      <pageMargins left="0" right="0" top="0.39370078740157483" bottom="0" header="0.31496062992125984" footer="0.31496062992125984"/>
      <printOptions horizontalCentered="1"/>
      <pageSetup paperSize="9" scale="42" orientation="landscape" r:id="rId2"/>
    </customSheetView>
    <customSheetView guid="{696F54C5-6E69-4E5B-8291-5C65C2A15EC1}" scale="70" showPageBreaks="1" fitToPage="1" printArea="1" hiddenRows="1" hiddenColumns="1" view="pageBreakPreview">
      <pane xSplit="26" ySplit="16" topLeftCell="AB17" activePane="bottomRight" state="frozen"/>
      <selection pane="bottomRight" activeCell="AG13" sqref="AG13:AK14"/>
      <pageMargins left="0" right="0" top="0.39370078740157483" bottom="0" header="0.31496062992125984" footer="0.31496062992125984"/>
      <printOptions horizontalCentered="1"/>
      <pageSetup paperSize="9" scale="42" orientation="landscape" r:id="rId3"/>
    </customSheetView>
  </customSheetViews>
  <mergeCells count="46">
    <mergeCell ref="A3:AJ3"/>
    <mergeCell ref="A5:A8"/>
    <mergeCell ref="B5:B8"/>
    <mergeCell ref="H5:L6"/>
    <mergeCell ref="AK5:AK8"/>
    <mergeCell ref="R5:V6"/>
    <mergeCell ref="W5:AA6"/>
    <mergeCell ref="AB5:AJ5"/>
    <mergeCell ref="AB6:AE6"/>
    <mergeCell ref="AF6:AJ6"/>
    <mergeCell ref="M5:Q6"/>
    <mergeCell ref="H7:H8"/>
    <mergeCell ref="I7:I8"/>
    <mergeCell ref="J7:J8"/>
    <mergeCell ref="K7:K8"/>
    <mergeCell ref="L7:L8"/>
    <mergeCell ref="U7:U8"/>
    <mergeCell ref="V7:V8"/>
    <mergeCell ref="M7:M8"/>
    <mergeCell ref="N7:N8"/>
    <mergeCell ref="O7:O8"/>
    <mergeCell ref="P7:P8"/>
    <mergeCell ref="AI7:AI8"/>
    <mergeCell ref="AJ7:AJ8"/>
    <mergeCell ref="AC7:AC8"/>
    <mergeCell ref="AD7:AD8"/>
    <mergeCell ref="AE7:AE8"/>
    <mergeCell ref="AF7:AF8"/>
    <mergeCell ref="AG7:AG8"/>
    <mergeCell ref="AH7:AH8"/>
    <mergeCell ref="AB7:AB8"/>
    <mergeCell ref="C5:G6"/>
    <mergeCell ref="C7:C8"/>
    <mergeCell ref="D7:D8"/>
    <mergeCell ref="E7:E8"/>
    <mergeCell ref="F7:F8"/>
    <mergeCell ref="G7:G8"/>
    <mergeCell ref="W7:W8"/>
    <mergeCell ref="X7:X8"/>
    <mergeCell ref="Y7:Y8"/>
    <mergeCell ref="Z7:Z8"/>
    <mergeCell ref="AA7:AA8"/>
    <mergeCell ref="Q7:Q8"/>
    <mergeCell ref="R7:R8"/>
    <mergeCell ref="S7:S8"/>
    <mergeCell ref="T7:T8"/>
  </mergeCells>
  <printOptions horizontalCentered="1"/>
  <pageMargins left="0" right="0" top="0.39370078740157483" bottom="0" header="0.31496062992125984" footer="0.31496062992125984"/>
  <pageSetup paperSize="9" scale="38" fitToHeight="11" orientation="landscape"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FFCC"/>
  </sheetPr>
  <dimension ref="A2:AE6"/>
  <sheetViews>
    <sheetView view="pageBreakPreview" zoomScale="80" zoomScaleNormal="100" zoomScaleSheetLayoutView="80" workbookViewId="0">
      <selection activeCell="F16" sqref="F16"/>
    </sheetView>
  </sheetViews>
  <sheetFormatPr defaultRowHeight="12.75"/>
  <cols>
    <col min="1" max="1" width="5.7109375" style="1010" bestFit="1" customWidth="1"/>
    <col min="2" max="2" width="55.85546875" style="1010" bestFit="1" customWidth="1"/>
    <col min="3" max="4" width="11.42578125" style="1010" customWidth="1"/>
    <col min="5" max="5" width="11.140625" style="1010" customWidth="1"/>
    <col min="6" max="6" width="9.28515625" style="1010" customWidth="1"/>
    <col min="7" max="8" width="15.5703125" style="1010" bestFit="1" customWidth="1"/>
    <col min="9" max="9" width="6.7109375" style="1010" customWidth="1"/>
    <col min="10" max="10" width="9.7109375" style="1010" customWidth="1"/>
    <col min="11" max="11" width="6.7109375" style="1010" customWidth="1"/>
    <col min="12" max="12" width="11.5703125" style="1010" customWidth="1"/>
    <col min="13" max="13" width="7.28515625" style="1010" customWidth="1"/>
    <col min="14" max="14" width="9.5703125" style="1010" customWidth="1"/>
    <col min="15" max="16" width="8" style="1010" customWidth="1"/>
    <col min="17" max="17" width="8.7109375" style="1010" customWidth="1"/>
    <col min="18" max="18" width="8.28515625" style="1010" customWidth="1"/>
    <col min="19" max="19" width="9.140625" style="1010"/>
    <col min="20" max="20" width="9.42578125" style="1010" customWidth="1"/>
    <col min="21" max="256" width="9.140625" style="1010"/>
    <col min="257" max="257" width="5.7109375" style="1010" bestFit="1" customWidth="1"/>
    <col min="258" max="258" width="55.85546875" style="1010" bestFit="1" customWidth="1"/>
    <col min="259" max="260" width="11.42578125" style="1010" customWidth="1"/>
    <col min="261" max="261" width="11.140625" style="1010" customWidth="1"/>
    <col min="262" max="262" width="9.28515625" style="1010" customWidth="1"/>
    <col min="263" max="264" width="15.5703125" style="1010" bestFit="1" customWidth="1"/>
    <col min="265" max="265" width="6.7109375" style="1010" customWidth="1"/>
    <col min="266" max="266" width="9.7109375" style="1010" customWidth="1"/>
    <col min="267" max="267" width="6.7109375" style="1010" customWidth="1"/>
    <col min="268" max="268" width="11.5703125" style="1010" customWidth="1"/>
    <col min="269" max="269" width="7.28515625" style="1010" customWidth="1"/>
    <col min="270" max="270" width="9.5703125" style="1010" customWidth="1"/>
    <col min="271" max="272" width="8" style="1010" customWidth="1"/>
    <col min="273" max="273" width="8.7109375" style="1010" customWidth="1"/>
    <col min="274" max="274" width="8.28515625" style="1010" customWidth="1"/>
    <col min="275" max="275" width="9.140625" style="1010"/>
    <col min="276" max="276" width="9.42578125" style="1010" customWidth="1"/>
    <col min="277" max="512" width="9.140625" style="1010"/>
    <col min="513" max="513" width="5.7109375" style="1010" bestFit="1" customWidth="1"/>
    <col min="514" max="514" width="55.85546875" style="1010" bestFit="1" customWidth="1"/>
    <col min="515" max="516" width="11.42578125" style="1010" customWidth="1"/>
    <col min="517" max="517" width="11.140625" style="1010" customWidth="1"/>
    <col min="518" max="518" width="9.28515625" style="1010" customWidth="1"/>
    <col min="519" max="520" width="15.5703125" style="1010" bestFit="1" customWidth="1"/>
    <col min="521" max="521" width="6.7109375" style="1010" customWidth="1"/>
    <col min="522" max="522" width="9.7109375" style="1010" customWidth="1"/>
    <col min="523" max="523" width="6.7109375" style="1010" customWidth="1"/>
    <col min="524" max="524" width="11.5703125" style="1010" customWidth="1"/>
    <col min="525" max="525" width="7.28515625" style="1010" customWidth="1"/>
    <col min="526" max="526" width="9.5703125" style="1010" customWidth="1"/>
    <col min="527" max="528" width="8" style="1010" customWidth="1"/>
    <col min="529" max="529" width="8.7109375" style="1010" customWidth="1"/>
    <col min="530" max="530" width="8.28515625" style="1010" customWidth="1"/>
    <col min="531" max="531" width="9.140625" style="1010"/>
    <col min="532" max="532" width="9.42578125" style="1010" customWidth="1"/>
    <col min="533" max="768" width="9.140625" style="1010"/>
    <col min="769" max="769" width="5.7109375" style="1010" bestFit="1" customWidth="1"/>
    <col min="770" max="770" width="55.85546875" style="1010" bestFit="1" customWidth="1"/>
    <col min="771" max="772" width="11.42578125" style="1010" customWidth="1"/>
    <col min="773" max="773" width="11.140625" style="1010" customWidth="1"/>
    <col min="774" max="774" width="9.28515625" style="1010" customWidth="1"/>
    <col min="775" max="776" width="15.5703125" style="1010" bestFit="1" customWidth="1"/>
    <col min="777" max="777" width="6.7109375" style="1010" customWidth="1"/>
    <col min="778" max="778" width="9.7109375" style="1010" customWidth="1"/>
    <col min="779" max="779" width="6.7109375" style="1010" customWidth="1"/>
    <col min="780" max="780" width="11.5703125" style="1010" customWidth="1"/>
    <col min="781" max="781" width="7.28515625" style="1010" customWidth="1"/>
    <col min="782" max="782" width="9.5703125" style="1010" customWidth="1"/>
    <col min="783" max="784" width="8" style="1010" customWidth="1"/>
    <col min="785" max="785" width="8.7109375" style="1010" customWidth="1"/>
    <col min="786" max="786" width="8.28515625" style="1010" customWidth="1"/>
    <col min="787" max="787" width="9.140625" style="1010"/>
    <col min="788" max="788" width="9.42578125" style="1010" customWidth="1"/>
    <col min="789" max="1024" width="9.140625" style="1010"/>
    <col min="1025" max="1025" width="5.7109375" style="1010" bestFit="1" customWidth="1"/>
    <col min="1026" max="1026" width="55.85546875" style="1010" bestFit="1" customWidth="1"/>
    <col min="1027" max="1028" width="11.42578125" style="1010" customWidth="1"/>
    <col min="1029" max="1029" width="11.140625" style="1010" customWidth="1"/>
    <col min="1030" max="1030" width="9.28515625" style="1010" customWidth="1"/>
    <col min="1031" max="1032" width="15.5703125" style="1010" bestFit="1" customWidth="1"/>
    <col min="1033" max="1033" width="6.7109375" style="1010" customWidth="1"/>
    <col min="1034" max="1034" width="9.7109375" style="1010" customWidth="1"/>
    <col min="1035" max="1035" width="6.7109375" style="1010" customWidth="1"/>
    <col min="1036" max="1036" width="11.5703125" style="1010" customWidth="1"/>
    <col min="1037" max="1037" width="7.28515625" style="1010" customWidth="1"/>
    <col min="1038" max="1038" width="9.5703125" style="1010" customWidth="1"/>
    <col min="1039" max="1040" width="8" style="1010" customWidth="1"/>
    <col min="1041" max="1041" width="8.7109375" style="1010" customWidth="1"/>
    <col min="1042" max="1042" width="8.28515625" style="1010" customWidth="1"/>
    <col min="1043" max="1043" width="9.140625" style="1010"/>
    <col min="1044" max="1044" width="9.42578125" style="1010" customWidth="1"/>
    <col min="1045" max="1280" width="9.140625" style="1010"/>
    <col min="1281" max="1281" width="5.7109375" style="1010" bestFit="1" customWidth="1"/>
    <col min="1282" max="1282" width="55.85546875" style="1010" bestFit="1" customWidth="1"/>
    <col min="1283" max="1284" width="11.42578125" style="1010" customWidth="1"/>
    <col min="1285" max="1285" width="11.140625" style="1010" customWidth="1"/>
    <col min="1286" max="1286" width="9.28515625" style="1010" customWidth="1"/>
    <col min="1287" max="1288" width="15.5703125" style="1010" bestFit="1" customWidth="1"/>
    <col min="1289" max="1289" width="6.7109375" style="1010" customWidth="1"/>
    <col min="1290" max="1290" width="9.7109375" style="1010" customWidth="1"/>
    <col min="1291" max="1291" width="6.7109375" style="1010" customWidth="1"/>
    <col min="1292" max="1292" width="11.5703125" style="1010" customWidth="1"/>
    <col min="1293" max="1293" width="7.28515625" style="1010" customWidth="1"/>
    <col min="1294" max="1294" width="9.5703125" style="1010" customWidth="1"/>
    <col min="1295" max="1296" width="8" style="1010" customWidth="1"/>
    <col min="1297" max="1297" width="8.7109375" style="1010" customWidth="1"/>
    <col min="1298" max="1298" width="8.28515625" style="1010" customWidth="1"/>
    <col min="1299" max="1299" width="9.140625" style="1010"/>
    <col min="1300" max="1300" width="9.42578125" style="1010" customWidth="1"/>
    <col min="1301" max="1536" width="9.140625" style="1010"/>
    <col min="1537" max="1537" width="5.7109375" style="1010" bestFit="1" customWidth="1"/>
    <col min="1538" max="1538" width="55.85546875" style="1010" bestFit="1" customWidth="1"/>
    <col min="1539" max="1540" width="11.42578125" style="1010" customWidth="1"/>
    <col min="1541" max="1541" width="11.140625" style="1010" customWidth="1"/>
    <col min="1542" max="1542" width="9.28515625" style="1010" customWidth="1"/>
    <col min="1543" max="1544" width="15.5703125" style="1010" bestFit="1" customWidth="1"/>
    <col min="1545" max="1545" width="6.7109375" style="1010" customWidth="1"/>
    <col min="1546" max="1546" width="9.7109375" style="1010" customWidth="1"/>
    <col min="1547" max="1547" width="6.7109375" style="1010" customWidth="1"/>
    <col min="1548" max="1548" width="11.5703125" style="1010" customWidth="1"/>
    <col min="1549" max="1549" width="7.28515625" style="1010" customWidth="1"/>
    <col min="1550" max="1550" width="9.5703125" style="1010" customWidth="1"/>
    <col min="1551" max="1552" width="8" style="1010" customWidth="1"/>
    <col min="1553" max="1553" width="8.7109375" style="1010" customWidth="1"/>
    <col min="1554" max="1554" width="8.28515625" style="1010" customWidth="1"/>
    <col min="1555" max="1555" width="9.140625" style="1010"/>
    <col min="1556" max="1556" width="9.42578125" style="1010" customWidth="1"/>
    <col min="1557" max="1792" width="9.140625" style="1010"/>
    <col min="1793" max="1793" width="5.7109375" style="1010" bestFit="1" customWidth="1"/>
    <col min="1794" max="1794" width="55.85546875" style="1010" bestFit="1" customWidth="1"/>
    <col min="1795" max="1796" width="11.42578125" style="1010" customWidth="1"/>
    <col min="1797" max="1797" width="11.140625" style="1010" customWidth="1"/>
    <col min="1798" max="1798" width="9.28515625" style="1010" customWidth="1"/>
    <col min="1799" max="1800" width="15.5703125" style="1010" bestFit="1" customWidth="1"/>
    <col min="1801" max="1801" width="6.7109375" style="1010" customWidth="1"/>
    <col min="1802" max="1802" width="9.7109375" style="1010" customWidth="1"/>
    <col min="1803" max="1803" width="6.7109375" style="1010" customWidth="1"/>
    <col min="1804" max="1804" width="11.5703125" style="1010" customWidth="1"/>
    <col min="1805" max="1805" width="7.28515625" style="1010" customWidth="1"/>
    <col min="1806" max="1806" width="9.5703125" style="1010" customWidth="1"/>
    <col min="1807" max="1808" width="8" style="1010" customWidth="1"/>
    <col min="1809" max="1809" width="8.7109375" style="1010" customWidth="1"/>
    <col min="1810" max="1810" width="8.28515625" style="1010" customWidth="1"/>
    <col min="1811" max="1811" width="9.140625" style="1010"/>
    <col min="1812" max="1812" width="9.42578125" style="1010" customWidth="1"/>
    <col min="1813" max="2048" width="9.140625" style="1010"/>
    <col min="2049" max="2049" width="5.7109375" style="1010" bestFit="1" customWidth="1"/>
    <col min="2050" max="2050" width="55.85546875" style="1010" bestFit="1" customWidth="1"/>
    <col min="2051" max="2052" width="11.42578125" style="1010" customWidth="1"/>
    <col min="2053" max="2053" width="11.140625" style="1010" customWidth="1"/>
    <col min="2054" max="2054" width="9.28515625" style="1010" customWidth="1"/>
    <col min="2055" max="2056" width="15.5703125" style="1010" bestFit="1" customWidth="1"/>
    <col min="2057" max="2057" width="6.7109375" style="1010" customWidth="1"/>
    <col min="2058" max="2058" width="9.7109375" style="1010" customWidth="1"/>
    <col min="2059" max="2059" width="6.7109375" style="1010" customWidth="1"/>
    <col min="2060" max="2060" width="11.5703125" style="1010" customWidth="1"/>
    <col min="2061" max="2061" width="7.28515625" style="1010" customWidth="1"/>
    <col min="2062" max="2062" width="9.5703125" style="1010" customWidth="1"/>
    <col min="2063" max="2064" width="8" style="1010" customWidth="1"/>
    <col min="2065" max="2065" width="8.7109375" style="1010" customWidth="1"/>
    <col min="2066" max="2066" width="8.28515625" style="1010" customWidth="1"/>
    <col min="2067" max="2067" width="9.140625" style="1010"/>
    <col min="2068" max="2068" width="9.42578125" style="1010" customWidth="1"/>
    <col min="2069" max="2304" width="9.140625" style="1010"/>
    <col min="2305" max="2305" width="5.7109375" style="1010" bestFit="1" customWidth="1"/>
    <col min="2306" max="2306" width="55.85546875" style="1010" bestFit="1" customWidth="1"/>
    <col min="2307" max="2308" width="11.42578125" style="1010" customWidth="1"/>
    <col min="2309" max="2309" width="11.140625" style="1010" customWidth="1"/>
    <col min="2310" max="2310" width="9.28515625" style="1010" customWidth="1"/>
    <col min="2311" max="2312" width="15.5703125" style="1010" bestFit="1" customWidth="1"/>
    <col min="2313" max="2313" width="6.7109375" style="1010" customWidth="1"/>
    <col min="2314" max="2314" width="9.7109375" style="1010" customWidth="1"/>
    <col min="2315" max="2315" width="6.7109375" style="1010" customWidth="1"/>
    <col min="2316" max="2316" width="11.5703125" style="1010" customWidth="1"/>
    <col min="2317" max="2317" width="7.28515625" style="1010" customWidth="1"/>
    <col min="2318" max="2318" width="9.5703125" style="1010" customWidth="1"/>
    <col min="2319" max="2320" width="8" style="1010" customWidth="1"/>
    <col min="2321" max="2321" width="8.7109375" style="1010" customWidth="1"/>
    <col min="2322" max="2322" width="8.28515625" style="1010" customWidth="1"/>
    <col min="2323" max="2323" width="9.140625" style="1010"/>
    <col min="2324" max="2324" width="9.42578125" style="1010" customWidth="1"/>
    <col min="2325" max="2560" width="9.140625" style="1010"/>
    <col min="2561" max="2561" width="5.7109375" style="1010" bestFit="1" customWidth="1"/>
    <col min="2562" max="2562" width="55.85546875" style="1010" bestFit="1" customWidth="1"/>
    <col min="2563" max="2564" width="11.42578125" style="1010" customWidth="1"/>
    <col min="2565" max="2565" width="11.140625" style="1010" customWidth="1"/>
    <col min="2566" max="2566" width="9.28515625" style="1010" customWidth="1"/>
    <col min="2567" max="2568" width="15.5703125" style="1010" bestFit="1" customWidth="1"/>
    <col min="2569" max="2569" width="6.7109375" style="1010" customWidth="1"/>
    <col min="2570" max="2570" width="9.7109375" style="1010" customWidth="1"/>
    <col min="2571" max="2571" width="6.7109375" style="1010" customWidth="1"/>
    <col min="2572" max="2572" width="11.5703125" style="1010" customWidth="1"/>
    <col min="2573" max="2573" width="7.28515625" style="1010" customWidth="1"/>
    <col min="2574" max="2574" width="9.5703125" style="1010" customWidth="1"/>
    <col min="2575" max="2576" width="8" style="1010" customWidth="1"/>
    <col min="2577" max="2577" width="8.7109375" style="1010" customWidth="1"/>
    <col min="2578" max="2578" width="8.28515625" style="1010" customWidth="1"/>
    <col min="2579" max="2579" width="9.140625" style="1010"/>
    <col min="2580" max="2580" width="9.42578125" style="1010" customWidth="1"/>
    <col min="2581" max="2816" width="9.140625" style="1010"/>
    <col min="2817" max="2817" width="5.7109375" style="1010" bestFit="1" customWidth="1"/>
    <col min="2818" max="2818" width="55.85546875" style="1010" bestFit="1" customWidth="1"/>
    <col min="2819" max="2820" width="11.42578125" style="1010" customWidth="1"/>
    <col min="2821" max="2821" width="11.140625" style="1010" customWidth="1"/>
    <col min="2822" max="2822" width="9.28515625" style="1010" customWidth="1"/>
    <col min="2823" max="2824" width="15.5703125" style="1010" bestFit="1" customWidth="1"/>
    <col min="2825" max="2825" width="6.7109375" style="1010" customWidth="1"/>
    <col min="2826" max="2826" width="9.7109375" style="1010" customWidth="1"/>
    <col min="2827" max="2827" width="6.7109375" style="1010" customWidth="1"/>
    <col min="2828" max="2828" width="11.5703125" style="1010" customWidth="1"/>
    <col min="2829" max="2829" width="7.28515625" style="1010" customWidth="1"/>
    <col min="2830" max="2830" width="9.5703125" style="1010" customWidth="1"/>
    <col min="2831" max="2832" width="8" style="1010" customWidth="1"/>
    <col min="2833" max="2833" width="8.7109375" style="1010" customWidth="1"/>
    <col min="2834" max="2834" width="8.28515625" style="1010" customWidth="1"/>
    <col min="2835" max="2835" width="9.140625" style="1010"/>
    <col min="2836" max="2836" width="9.42578125" style="1010" customWidth="1"/>
    <col min="2837" max="3072" width="9.140625" style="1010"/>
    <col min="3073" max="3073" width="5.7109375" style="1010" bestFit="1" customWidth="1"/>
    <col min="3074" max="3074" width="55.85546875" style="1010" bestFit="1" customWidth="1"/>
    <col min="3075" max="3076" width="11.42578125" style="1010" customWidth="1"/>
    <col min="3077" max="3077" width="11.140625" style="1010" customWidth="1"/>
    <col min="3078" max="3078" width="9.28515625" style="1010" customWidth="1"/>
    <col min="3079" max="3080" width="15.5703125" style="1010" bestFit="1" customWidth="1"/>
    <col min="3081" max="3081" width="6.7109375" style="1010" customWidth="1"/>
    <col min="3082" max="3082" width="9.7109375" style="1010" customWidth="1"/>
    <col min="3083" max="3083" width="6.7109375" style="1010" customWidth="1"/>
    <col min="3084" max="3084" width="11.5703125" style="1010" customWidth="1"/>
    <col min="3085" max="3085" width="7.28515625" style="1010" customWidth="1"/>
    <col min="3086" max="3086" width="9.5703125" style="1010" customWidth="1"/>
    <col min="3087" max="3088" width="8" style="1010" customWidth="1"/>
    <col min="3089" max="3089" width="8.7109375" style="1010" customWidth="1"/>
    <col min="3090" max="3090" width="8.28515625" style="1010" customWidth="1"/>
    <col min="3091" max="3091" width="9.140625" style="1010"/>
    <col min="3092" max="3092" width="9.42578125" style="1010" customWidth="1"/>
    <col min="3093" max="3328" width="9.140625" style="1010"/>
    <col min="3329" max="3329" width="5.7109375" style="1010" bestFit="1" customWidth="1"/>
    <col min="3330" max="3330" width="55.85546875" style="1010" bestFit="1" customWidth="1"/>
    <col min="3331" max="3332" width="11.42578125" style="1010" customWidth="1"/>
    <col min="3333" max="3333" width="11.140625" style="1010" customWidth="1"/>
    <col min="3334" max="3334" width="9.28515625" style="1010" customWidth="1"/>
    <col min="3335" max="3336" width="15.5703125" style="1010" bestFit="1" customWidth="1"/>
    <col min="3337" max="3337" width="6.7109375" style="1010" customWidth="1"/>
    <col min="3338" max="3338" width="9.7109375" style="1010" customWidth="1"/>
    <col min="3339" max="3339" width="6.7109375" style="1010" customWidth="1"/>
    <col min="3340" max="3340" width="11.5703125" style="1010" customWidth="1"/>
    <col min="3341" max="3341" width="7.28515625" style="1010" customWidth="1"/>
    <col min="3342" max="3342" width="9.5703125" style="1010" customWidth="1"/>
    <col min="3343" max="3344" width="8" style="1010" customWidth="1"/>
    <col min="3345" max="3345" width="8.7109375" style="1010" customWidth="1"/>
    <col min="3346" max="3346" width="8.28515625" style="1010" customWidth="1"/>
    <col min="3347" max="3347" width="9.140625" style="1010"/>
    <col min="3348" max="3348" width="9.42578125" style="1010" customWidth="1"/>
    <col min="3349" max="3584" width="9.140625" style="1010"/>
    <col min="3585" max="3585" width="5.7109375" style="1010" bestFit="1" customWidth="1"/>
    <col min="3586" max="3586" width="55.85546875" style="1010" bestFit="1" customWidth="1"/>
    <col min="3587" max="3588" width="11.42578125" style="1010" customWidth="1"/>
    <col min="3589" max="3589" width="11.140625" style="1010" customWidth="1"/>
    <col min="3590" max="3590" width="9.28515625" style="1010" customWidth="1"/>
    <col min="3591" max="3592" width="15.5703125" style="1010" bestFit="1" customWidth="1"/>
    <col min="3593" max="3593" width="6.7109375" style="1010" customWidth="1"/>
    <col min="3594" max="3594" width="9.7109375" style="1010" customWidth="1"/>
    <col min="3595" max="3595" width="6.7109375" style="1010" customWidth="1"/>
    <col min="3596" max="3596" width="11.5703125" style="1010" customWidth="1"/>
    <col min="3597" max="3597" width="7.28515625" style="1010" customWidth="1"/>
    <col min="3598" max="3598" width="9.5703125" style="1010" customWidth="1"/>
    <col min="3599" max="3600" width="8" style="1010" customWidth="1"/>
    <col min="3601" max="3601" width="8.7109375" style="1010" customWidth="1"/>
    <col min="3602" max="3602" width="8.28515625" style="1010" customWidth="1"/>
    <col min="3603" max="3603" width="9.140625" style="1010"/>
    <col min="3604" max="3604" width="9.42578125" style="1010" customWidth="1"/>
    <col min="3605" max="3840" width="9.140625" style="1010"/>
    <col min="3841" max="3841" width="5.7109375" style="1010" bestFit="1" customWidth="1"/>
    <col min="3842" max="3842" width="55.85546875" style="1010" bestFit="1" customWidth="1"/>
    <col min="3843" max="3844" width="11.42578125" style="1010" customWidth="1"/>
    <col min="3845" max="3845" width="11.140625" style="1010" customWidth="1"/>
    <col min="3846" max="3846" width="9.28515625" style="1010" customWidth="1"/>
    <col min="3847" max="3848" width="15.5703125" style="1010" bestFit="1" customWidth="1"/>
    <col min="3849" max="3849" width="6.7109375" style="1010" customWidth="1"/>
    <col min="3850" max="3850" width="9.7109375" style="1010" customWidth="1"/>
    <col min="3851" max="3851" width="6.7109375" style="1010" customWidth="1"/>
    <col min="3852" max="3852" width="11.5703125" style="1010" customWidth="1"/>
    <col min="3853" max="3853" width="7.28515625" style="1010" customWidth="1"/>
    <col min="3854" max="3854" width="9.5703125" style="1010" customWidth="1"/>
    <col min="3855" max="3856" width="8" style="1010" customWidth="1"/>
    <col min="3857" max="3857" width="8.7109375" style="1010" customWidth="1"/>
    <col min="3858" max="3858" width="8.28515625" style="1010" customWidth="1"/>
    <col min="3859" max="3859" width="9.140625" style="1010"/>
    <col min="3860" max="3860" width="9.42578125" style="1010" customWidth="1"/>
    <col min="3861" max="4096" width="9.140625" style="1010"/>
    <col min="4097" max="4097" width="5.7109375" style="1010" bestFit="1" customWidth="1"/>
    <col min="4098" max="4098" width="55.85546875" style="1010" bestFit="1" customWidth="1"/>
    <col min="4099" max="4100" width="11.42578125" style="1010" customWidth="1"/>
    <col min="4101" max="4101" width="11.140625" style="1010" customWidth="1"/>
    <col min="4102" max="4102" width="9.28515625" style="1010" customWidth="1"/>
    <col min="4103" max="4104" width="15.5703125" style="1010" bestFit="1" customWidth="1"/>
    <col min="4105" max="4105" width="6.7109375" style="1010" customWidth="1"/>
    <col min="4106" max="4106" width="9.7109375" style="1010" customWidth="1"/>
    <col min="4107" max="4107" width="6.7109375" style="1010" customWidth="1"/>
    <col min="4108" max="4108" width="11.5703125" style="1010" customWidth="1"/>
    <col min="4109" max="4109" width="7.28515625" style="1010" customWidth="1"/>
    <col min="4110" max="4110" width="9.5703125" style="1010" customWidth="1"/>
    <col min="4111" max="4112" width="8" style="1010" customWidth="1"/>
    <col min="4113" max="4113" width="8.7109375" style="1010" customWidth="1"/>
    <col min="4114" max="4114" width="8.28515625" style="1010" customWidth="1"/>
    <col min="4115" max="4115" width="9.140625" style="1010"/>
    <col min="4116" max="4116" width="9.42578125" style="1010" customWidth="1"/>
    <col min="4117" max="4352" width="9.140625" style="1010"/>
    <col min="4353" max="4353" width="5.7109375" style="1010" bestFit="1" customWidth="1"/>
    <col min="4354" max="4354" width="55.85546875" style="1010" bestFit="1" customWidth="1"/>
    <col min="4355" max="4356" width="11.42578125" style="1010" customWidth="1"/>
    <col min="4357" max="4357" width="11.140625" style="1010" customWidth="1"/>
    <col min="4358" max="4358" width="9.28515625" style="1010" customWidth="1"/>
    <col min="4359" max="4360" width="15.5703125" style="1010" bestFit="1" customWidth="1"/>
    <col min="4361" max="4361" width="6.7109375" style="1010" customWidth="1"/>
    <col min="4362" max="4362" width="9.7109375" style="1010" customWidth="1"/>
    <col min="4363" max="4363" width="6.7109375" style="1010" customWidth="1"/>
    <col min="4364" max="4364" width="11.5703125" style="1010" customWidth="1"/>
    <col min="4365" max="4365" width="7.28515625" style="1010" customWidth="1"/>
    <col min="4366" max="4366" width="9.5703125" style="1010" customWidth="1"/>
    <col min="4367" max="4368" width="8" style="1010" customWidth="1"/>
    <col min="4369" max="4369" width="8.7109375" style="1010" customWidth="1"/>
    <col min="4370" max="4370" width="8.28515625" style="1010" customWidth="1"/>
    <col min="4371" max="4371" width="9.140625" style="1010"/>
    <col min="4372" max="4372" width="9.42578125" style="1010" customWidth="1"/>
    <col min="4373" max="4608" width="9.140625" style="1010"/>
    <col min="4609" max="4609" width="5.7109375" style="1010" bestFit="1" customWidth="1"/>
    <col min="4610" max="4610" width="55.85546875" style="1010" bestFit="1" customWidth="1"/>
    <col min="4611" max="4612" width="11.42578125" style="1010" customWidth="1"/>
    <col min="4613" max="4613" width="11.140625" style="1010" customWidth="1"/>
    <col min="4614" max="4614" width="9.28515625" style="1010" customWidth="1"/>
    <col min="4615" max="4616" width="15.5703125" style="1010" bestFit="1" customWidth="1"/>
    <col min="4617" max="4617" width="6.7109375" style="1010" customWidth="1"/>
    <col min="4618" max="4618" width="9.7109375" style="1010" customWidth="1"/>
    <col min="4619" max="4619" width="6.7109375" style="1010" customWidth="1"/>
    <col min="4620" max="4620" width="11.5703125" style="1010" customWidth="1"/>
    <col min="4621" max="4621" width="7.28515625" style="1010" customWidth="1"/>
    <col min="4622" max="4622" width="9.5703125" style="1010" customWidth="1"/>
    <col min="4623" max="4624" width="8" style="1010" customWidth="1"/>
    <col min="4625" max="4625" width="8.7109375" style="1010" customWidth="1"/>
    <col min="4626" max="4626" width="8.28515625" style="1010" customWidth="1"/>
    <col min="4627" max="4627" width="9.140625" style="1010"/>
    <col min="4628" max="4628" width="9.42578125" style="1010" customWidth="1"/>
    <col min="4629" max="4864" width="9.140625" style="1010"/>
    <col min="4865" max="4865" width="5.7109375" style="1010" bestFit="1" customWidth="1"/>
    <col min="4866" max="4866" width="55.85546875" style="1010" bestFit="1" customWidth="1"/>
    <col min="4867" max="4868" width="11.42578125" style="1010" customWidth="1"/>
    <col min="4869" max="4869" width="11.140625" style="1010" customWidth="1"/>
    <col min="4870" max="4870" width="9.28515625" style="1010" customWidth="1"/>
    <col min="4871" max="4872" width="15.5703125" style="1010" bestFit="1" customWidth="1"/>
    <col min="4873" max="4873" width="6.7109375" style="1010" customWidth="1"/>
    <col min="4874" max="4874" width="9.7109375" style="1010" customWidth="1"/>
    <col min="4875" max="4875" width="6.7109375" style="1010" customWidth="1"/>
    <col min="4876" max="4876" width="11.5703125" style="1010" customWidth="1"/>
    <col min="4877" max="4877" width="7.28515625" style="1010" customWidth="1"/>
    <col min="4878" max="4878" width="9.5703125" style="1010" customWidth="1"/>
    <col min="4879" max="4880" width="8" style="1010" customWidth="1"/>
    <col min="4881" max="4881" width="8.7109375" style="1010" customWidth="1"/>
    <col min="4882" max="4882" width="8.28515625" style="1010" customWidth="1"/>
    <col min="4883" max="4883" width="9.140625" style="1010"/>
    <col min="4884" max="4884" width="9.42578125" style="1010" customWidth="1"/>
    <col min="4885" max="5120" width="9.140625" style="1010"/>
    <col min="5121" max="5121" width="5.7109375" style="1010" bestFit="1" customWidth="1"/>
    <col min="5122" max="5122" width="55.85546875" style="1010" bestFit="1" customWidth="1"/>
    <col min="5123" max="5124" width="11.42578125" style="1010" customWidth="1"/>
    <col min="5125" max="5125" width="11.140625" style="1010" customWidth="1"/>
    <col min="5126" max="5126" width="9.28515625" style="1010" customWidth="1"/>
    <col min="5127" max="5128" width="15.5703125" style="1010" bestFit="1" customWidth="1"/>
    <col min="5129" max="5129" width="6.7109375" style="1010" customWidth="1"/>
    <col min="5130" max="5130" width="9.7109375" style="1010" customWidth="1"/>
    <col min="5131" max="5131" width="6.7109375" style="1010" customWidth="1"/>
    <col min="5132" max="5132" width="11.5703125" style="1010" customWidth="1"/>
    <col min="5133" max="5133" width="7.28515625" style="1010" customWidth="1"/>
    <col min="5134" max="5134" width="9.5703125" style="1010" customWidth="1"/>
    <col min="5135" max="5136" width="8" style="1010" customWidth="1"/>
    <col min="5137" max="5137" width="8.7109375" style="1010" customWidth="1"/>
    <col min="5138" max="5138" width="8.28515625" style="1010" customWidth="1"/>
    <col min="5139" max="5139" width="9.140625" style="1010"/>
    <col min="5140" max="5140" width="9.42578125" style="1010" customWidth="1"/>
    <col min="5141" max="5376" width="9.140625" style="1010"/>
    <col min="5377" max="5377" width="5.7109375" style="1010" bestFit="1" customWidth="1"/>
    <col min="5378" max="5378" width="55.85546875" style="1010" bestFit="1" customWidth="1"/>
    <col min="5379" max="5380" width="11.42578125" style="1010" customWidth="1"/>
    <col min="5381" max="5381" width="11.140625" style="1010" customWidth="1"/>
    <col min="5382" max="5382" width="9.28515625" style="1010" customWidth="1"/>
    <col min="5383" max="5384" width="15.5703125" style="1010" bestFit="1" customWidth="1"/>
    <col min="5385" max="5385" width="6.7109375" style="1010" customWidth="1"/>
    <col min="5386" max="5386" width="9.7109375" style="1010" customWidth="1"/>
    <col min="5387" max="5387" width="6.7109375" style="1010" customWidth="1"/>
    <col min="5388" max="5388" width="11.5703125" style="1010" customWidth="1"/>
    <col min="5389" max="5389" width="7.28515625" style="1010" customWidth="1"/>
    <col min="5390" max="5390" width="9.5703125" style="1010" customWidth="1"/>
    <col min="5391" max="5392" width="8" style="1010" customWidth="1"/>
    <col min="5393" max="5393" width="8.7109375" style="1010" customWidth="1"/>
    <col min="5394" max="5394" width="8.28515625" style="1010" customWidth="1"/>
    <col min="5395" max="5395" width="9.140625" style="1010"/>
    <col min="5396" max="5396" width="9.42578125" style="1010" customWidth="1"/>
    <col min="5397" max="5632" width="9.140625" style="1010"/>
    <col min="5633" max="5633" width="5.7109375" style="1010" bestFit="1" customWidth="1"/>
    <col min="5634" max="5634" width="55.85546875" style="1010" bestFit="1" customWidth="1"/>
    <col min="5635" max="5636" width="11.42578125" style="1010" customWidth="1"/>
    <col min="5637" max="5637" width="11.140625" style="1010" customWidth="1"/>
    <col min="5638" max="5638" width="9.28515625" style="1010" customWidth="1"/>
    <col min="5639" max="5640" width="15.5703125" style="1010" bestFit="1" customWidth="1"/>
    <col min="5641" max="5641" width="6.7109375" style="1010" customWidth="1"/>
    <col min="5642" max="5642" width="9.7109375" style="1010" customWidth="1"/>
    <col min="5643" max="5643" width="6.7109375" style="1010" customWidth="1"/>
    <col min="5644" max="5644" width="11.5703125" style="1010" customWidth="1"/>
    <col min="5645" max="5645" width="7.28515625" style="1010" customWidth="1"/>
    <col min="5646" max="5646" width="9.5703125" style="1010" customWidth="1"/>
    <col min="5647" max="5648" width="8" style="1010" customWidth="1"/>
    <col min="5649" max="5649" width="8.7109375" style="1010" customWidth="1"/>
    <col min="5650" max="5650" width="8.28515625" style="1010" customWidth="1"/>
    <col min="5651" max="5651" width="9.140625" style="1010"/>
    <col min="5652" max="5652" width="9.42578125" style="1010" customWidth="1"/>
    <col min="5653" max="5888" width="9.140625" style="1010"/>
    <col min="5889" max="5889" width="5.7109375" style="1010" bestFit="1" customWidth="1"/>
    <col min="5890" max="5890" width="55.85546875" style="1010" bestFit="1" customWidth="1"/>
    <col min="5891" max="5892" width="11.42578125" style="1010" customWidth="1"/>
    <col min="5893" max="5893" width="11.140625" style="1010" customWidth="1"/>
    <col min="5894" max="5894" width="9.28515625" style="1010" customWidth="1"/>
    <col min="5895" max="5896" width="15.5703125" style="1010" bestFit="1" customWidth="1"/>
    <col min="5897" max="5897" width="6.7109375" style="1010" customWidth="1"/>
    <col min="5898" max="5898" width="9.7109375" style="1010" customWidth="1"/>
    <col min="5899" max="5899" width="6.7109375" style="1010" customWidth="1"/>
    <col min="5900" max="5900" width="11.5703125" style="1010" customWidth="1"/>
    <col min="5901" max="5901" width="7.28515625" style="1010" customWidth="1"/>
    <col min="5902" max="5902" width="9.5703125" style="1010" customWidth="1"/>
    <col min="5903" max="5904" width="8" style="1010" customWidth="1"/>
    <col min="5905" max="5905" width="8.7109375" style="1010" customWidth="1"/>
    <col min="5906" max="5906" width="8.28515625" style="1010" customWidth="1"/>
    <col min="5907" max="5907" width="9.140625" style="1010"/>
    <col min="5908" max="5908" width="9.42578125" style="1010" customWidth="1"/>
    <col min="5909" max="6144" width="9.140625" style="1010"/>
    <col min="6145" max="6145" width="5.7109375" style="1010" bestFit="1" customWidth="1"/>
    <col min="6146" max="6146" width="55.85546875" style="1010" bestFit="1" customWidth="1"/>
    <col min="6147" max="6148" width="11.42578125" style="1010" customWidth="1"/>
    <col min="6149" max="6149" width="11.140625" style="1010" customWidth="1"/>
    <col min="6150" max="6150" width="9.28515625" style="1010" customWidth="1"/>
    <col min="6151" max="6152" width="15.5703125" style="1010" bestFit="1" customWidth="1"/>
    <col min="6153" max="6153" width="6.7109375" style="1010" customWidth="1"/>
    <col min="6154" max="6154" width="9.7109375" style="1010" customWidth="1"/>
    <col min="6155" max="6155" width="6.7109375" style="1010" customWidth="1"/>
    <col min="6156" max="6156" width="11.5703125" style="1010" customWidth="1"/>
    <col min="6157" max="6157" width="7.28515625" style="1010" customWidth="1"/>
    <col min="6158" max="6158" width="9.5703125" style="1010" customWidth="1"/>
    <col min="6159" max="6160" width="8" style="1010" customWidth="1"/>
    <col min="6161" max="6161" width="8.7109375" style="1010" customWidth="1"/>
    <col min="6162" max="6162" width="8.28515625" style="1010" customWidth="1"/>
    <col min="6163" max="6163" width="9.140625" style="1010"/>
    <col min="6164" max="6164" width="9.42578125" style="1010" customWidth="1"/>
    <col min="6165" max="6400" width="9.140625" style="1010"/>
    <col min="6401" max="6401" width="5.7109375" style="1010" bestFit="1" customWidth="1"/>
    <col min="6402" max="6402" width="55.85546875" style="1010" bestFit="1" customWidth="1"/>
    <col min="6403" max="6404" width="11.42578125" style="1010" customWidth="1"/>
    <col min="6405" max="6405" width="11.140625" style="1010" customWidth="1"/>
    <col min="6406" max="6406" width="9.28515625" style="1010" customWidth="1"/>
    <col min="6407" max="6408" width="15.5703125" style="1010" bestFit="1" customWidth="1"/>
    <col min="6409" max="6409" width="6.7109375" style="1010" customWidth="1"/>
    <col min="6410" max="6410" width="9.7109375" style="1010" customWidth="1"/>
    <col min="6411" max="6411" width="6.7109375" style="1010" customWidth="1"/>
    <col min="6412" max="6412" width="11.5703125" style="1010" customWidth="1"/>
    <col min="6413" max="6413" width="7.28515625" style="1010" customWidth="1"/>
    <col min="6414" max="6414" width="9.5703125" style="1010" customWidth="1"/>
    <col min="6415" max="6416" width="8" style="1010" customWidth="1"/>
    <col min="6417" max="6417" width="8.7109375" style="1010" customWidth="1"/>
    <col min="6418" max="6418" width="8.28515625" style="1010" customWidth="1"/>
    <col min="6419" max="6419" width="9.140625" style="1010"/>
    <col min="6420" max="6420" width="9.42578125" style="1010" customWidth="1"/>
    <col min="6421" max="6656" width="9.140625" style="1010"/>
    <col min="6657" max="6657" width="5.7109375" style="1010" bestFit="1" customWidth="1"/>
    <col min="6658" max="6658" width="55.85546875" style="1010" bestFit="1" customWidth="1"/>
    <col min="6659" max="6660" width="11.42578125" style="1010" customWidth="1"/>
    <col min="6661" max="6661" width="11.140625" style="1010" customWidth="1"/>
    <col min="6662" max="6662" width="9.28515625" style="1010" customWidth="1"/>
    <col min="6663" max="6664" width="15.5703125" style="1010" bestFit="1" customWidth="1"/>
    <col min="6665" max="6665" width="6.7109375" style="1010" customWidth="1"/>
    <col min="6666" max="6666" width="9.7109375" style="1010" customWidth="1"/>
    <col min="6667" max="6667" width="6.7109375" style="1010" customWidth="1"/>
    <col min="6668" max="6668" width="11.5703125" style="1010" customWidth="1"/>
    <col min="6669" max="6669" width="7.28515625" style="1010" customWidth="1"/>
    <col min="6670" max="6670" width="9.5703125" style="1010" customWidth="1"/>
    <col min="6671" max="6672" width="8" style="1010" customWidth="1"/>
    <col min="6673" max="6673" width="8.7109375" style="1010" customWidth="1"/>
    <col min="6674" max="6674" width="8.28515625" style="1010" customWidth="1"/>
    <col min="6675" max="6675" width="9.140625" style="1010"/>
    <col min="6676" max="6676" width="9.42578125" style="1010" customWidth="1"/>
    <col min="6677" max="6912" width="9.140625" style="1010"/>
    <col min="6913" max="6913" width="5.7109375" style="1010" bestFit="1" customWidth="1"/>
    <col min="6914" max="6914" width="55.85546875" style="1010" bestFit="1" customWidth="1"/>
    <col min="6915" max="6916" width="11.42578125" style="1010" customWidth="1"/>
    <col min="6917" max="6917" width="11.140625" style="1010" customWidth="1"/>
    <col min="6918" max="6918" width="9.28515625" style="1010" customWidth="1"/>
    <col min="6919" max="6920" width="15.5703125" style="1010" bestFit="1" customWidth="1"/>
    <col min="6921" max="6921" width="6.7109375" style="1010" customWidth="1"/>
    <col min="6922" max="6922" width="9.7109375" style="1010" customWidth="1"/>
    <col min="6923" max="6923" width="6.7109375" style="1010" customWidth="1"/>
    <col min="6924" max="6924" width="11.5703125" style="1010" customWidth="1"/>
    <col min="6925" max="6925" width="7.28515625" style="1010" customWidth="1"/>
    <col min="6926" max="6926" width="9.5703125" style="1010" customWidth="1"/>
    <col min="6927" max="6928" width="8" style="1010" customWidth="1"/>
    <col min="6929" max="6929" width="8.7109375" style="1010" customWidth="1"/>
    <col min="6930" max="6930" width="8.28515625" style="1010" customWidth="1"/>
    <col min="6931" max="6931" width="9.140625" style="1010"/>
    <col min="6932" max="6932" width="9.42578125" style="1010" customWidth="1"/>
    <col min="6933" max="7168" width="9.140625" style="1010"/>
    <col min="7169" max="7169" width="5.7109375" style="1010" bestFit="1" customWidth="1"/>
    <col min="7170" max="7170" width="55.85546875" style="1010" bestFit="1" customWidth="1"/>
    <col min="7171" max="7172" width="11.42578125" style="1010" customWidth="1"/>
    <col min="7173" max="7173" width="11.140625" style="1010" customWidth="1"/>
    <col min="7174" max="7174" width="9.28515625" style="1010" customWidth="1"/>
    <col min="7175" max="7176" width="15.5703125" style="1010" bestFit="1" customWidth="1"/>
    <col min="7177" max="7177" width="6.7109375" style="1010" customWidth="1"/>
    <col min="7178" max="7178" width="9.7109375" style="1010" customWidth="1"/>
    <col min="7179" max="7179" width="6.7109375" style="1010" customWidth="1"/>
    <col min="7180" max="7180" width="11.5703125" style="1010" customWidth="1"/>
    <col min="7181" max="7181" width="7.28515625" style="1010" customWidth="1"/>
    <col min="7182" max="7182" width="9.5703125" style="1010" customWidth="1"/>
    <col min="7183" max="7184" width="8" style="1010" customWidth="1"/>
    <col min="7185" max="7185" width="8.7109375" style="1010" customWidth="1"/>
    <col min="7186" max="7186" width="8.28515625" style="1010" customWidth="1"/>
    <col min="7187" max="7187" width="9.140625" style="1010"/>
    <col min="7188" max="7188" width="9.42578125" style="1010" customWidth="1"/>
    <col min="7189" max="7424" width="9.140625" style="1010"/>
    <col min="7425" max="7425" width="5.7109375" style="1010" bestFit="1" customWidth="1"/>
    <col min="7426" max="7426" width="55.85546875" style="1010" bestFit="1" customWidth="1"/>
    <col min="7427" max="7428" width="11.42578125" style="1010" customWidth="1"/>
    <col min="7429" max="7429" width="11.140625" style="1010" customWidth="1"/>
    <col min="7430" max="7430" width="9.28515625" style="1010" customWidth="1"/>
    <col min="7431" max="7432" width="15.5703125" style="1010" bestFit="1" customWidth="1"/>
    <col min="7433" max="7433" width="6.7109375" style="1010" customWidth="1"/>
    <col min="7434" max="7434" width="9.7109375" style="1010" customWidth="1"/>
    <col min="7435" max="7435" width="6.7109375" style="1010" customWidth="1"/>
    <col min="7436" max="7436" width="11.5703125" style="1010" customWidth="1"/>
    <col min="7437" max="7437" width="7.28515625" style="1010" customWidth="1"/>
    <col min="7438" max="7438" width="9.5703125" style="1010" customWidth="1"/>
    <col min="7439" max="7440" width="8" style="1010" customWidth="1"/>
    <col min="7441" max="7441" width="8.7109375" style="1010" customWidth="1"/>
    <col min="7442" max="7442" width="8.28515625" style="1010" customWidth="1"/>
    <col min="7443" max="7443" width="9.140625" style="1010"/>
    <col min="7444" max="7444" width="9.42578125" style="1010" customWidth="1"/>
    <col min="7445" max="7680" width="9.140625" style="1010"/>
    <col min="7681" max="7681" width="5.7109375" style="1010" bestFit="1" customWidth="1"/>
    <col min="7682" max="7682" width="55.85546875" style="1010" bestFit="1" customWidth="1"/>
    <col min="7683" max="7684" width="11.42578125" style="1010" customWidth="1"/>
    <col min="7685" max="7685" width="11.140625" style="1010" customWidth="1"/>
    <col min="7686" max="7686" width="9.28515625" style="1010" customWidth="1"/>
    <col min="7687" max="7688" width="15.5703125" style="1010" bestFit="1" customWidth="1"/>
    <col min="7689" max="7689" width="6.7109375" style="1010" customWidth="1"/>
    <col min="7690" max="7690" width="9.7109375" style="1010" customWidth="1"/>
    <col min="7691" max="7691" width="6.7109375" style="1010" customWidth="1"/>
    <col min="7692" max="7692" width="11.5703125" style="1010" customWidth="1"/>
    <col min="7693" max="7693" width="7.28515625" style="1010" customWidth="1"/>
    <col min="7694" max="7694" width="9.5703125" style="1010" customWidth="1"/>
    <col min="7695" max="7696" width="8" style="1010" customWidth="1"/>
    <col min="7697" max="7697" width="8.7109375" style="1010" customWidth="1"/>
    <col min="7698" max="7698" width="8.28515625" style="1010" customWidth="1"/>
    <col min="7699" max="7699" width="9.140625" style="1010"/>
    <col min="7700" max="7700" width="9.42578125" style="1010" customWidth="1"/>
    <col min="7701" max="7936" width="9.140625" style="1010"/>
    <col min="7937" max="7937" width="5.7109375" style="1010" bestFit="1" customWidth="1"/>
    <col min="7938" max="7938" width="55.85546875" style="1010" bestFit="1" customWidth="1"/>
    <col min="7939" max="7940" width="11.42578125" style="1010" customWidth="1"/>
    <col min="7941" max="7941" width="11.140625" style="1010" customWidth="1"/>
    <col min="7942" max="7942" width="9.28515625" style="1010" customWidth="1"/>
    <col min="7943" max="7944" width="15.5703125" style="1010" bestFit="1" customWidth="1"/>
    <col min="7945" max="7945" width="6.7109375" style="1010" customWidth="1"/>
    <col min="7946" max="7946" width="9.7109375" style="1010" customWidth="1"/>
    <col min="7947" max="7947" width="6.7109375" style="1010" customWidth="1"/>
    <col min="7948" max="7948" width="11.5703125" style="1010" customWidth="1"/>
    <col min="7949" max="7949" width="7.28515625" style="1010" customWidth="1"/>
    <col min="7950" max="7950" width="9.5703125" style="1010" customWidth="1"/>
    <col min="7951" max="7952" width="8" style="1010" customWidth="1"/>
    <col min="7953" max="7953" width="8.7109375" style="1010" customWidth="1"/>
    <col min="7954" max="7954" width="8.28515625" style="1010" customWidth="1"/>
    <col min="7955" max="7955" width="9.140625" style="1010"/>
    <col min="7956" max="7956" width="9.42578125" style="1010" customWidth="1"/>
    <col min="7957" max="8192" width="9.140625" style="1010"/>
    <col min="8193" max="8193" width="5.7109375" style="1010" bestFit="1" customWidth="1"/>
    <col min="8194" max="8194" width="55.85546875" style="1010" bestFit="1" customWidth="1"/>
    <col min="8195" max="8196" width="11.42578125" style="1010" customWidth="1"/>
    <col min="8197" max="8197" width="11.140625" style="1010" customWidth="1"/>
    <col min="8198" max="8198" width="9.28515625" style="1010" customWidth="1"/>
    <col min="8199" max="8200" width="15.5703125" style="1010" bestFit="1" customWidth="1"/>
    <col min="8201" max="8201" width="6.7109375" style="1010" customWidth="1"/>
    <col min="8202" max="8202" width="9.7109375" style="1010" customWidth="1"/>
    <col min="8203" max="8203" width="6.7109375" style="1010" customWidth="1"/>
    <col min="8204" max="8204" width="11.5703125" style="1010" customWidth="1"/>
    <col min="8205" max="8205" width="7.28515625" style="1010" customWidth="1"/>
    <col min="8206" max="8206" width="9.5703125" style="1010" customWidth="1"/>
    <col min="8207" max="8208" width="8" style="1010" customWidth="1"/>
    <col min="8209" max="8209" width="8.7109375" style="1010" customWidth="1"/>
    <col min="8210" max="8210" width="8.28515625" style="1010" customWidth="1"/>
    <col min="8211" max="8211" width="9.140625" style="1010"/>
    <col min="8212" max="8212" width="9.42578125" style="1010" customWidth="1"/>
    <col min="8213" max="8448" width="9.140625" style="1010"/>
    <col min="8449" max="8449" width="5.7109375" style="1010" bestFit="1" customWidth="1"/>
    <col min="8450" max="8450" width="55.85546875" style="1010" bestFit="1" customWidth="1"/>
    <col min="8451" max="8452" width="11.42578125" style="1010" customWidth="1"/>
    <col min="8453" max="8453" width="11.140625" style="1010" customWidth="1"/>
    <col min="8454" max="8454" width="9.28515625" style="1010" customWidth="1"/>
    <col min="8455" max="8456" width="15.5703125" style="1010" bestFit="1" customWidth="1"/>
    <col min="8457" max="8457" width="6.7109375" style="1010" customWidth="1"/>
    <col min="8458" max="8458" width="9.7109375" style="1010" customWidth="1"/>
    <col min="8459" max="8459" width="6.7109375" style="1010" customWidth="1"/>
    <col min="8460" max="8460" width="11.5703125" style="1010" customWidth="1"/>
    <col min="8461" max="8461" width="7.28515625" style="1010" customWidth="1"/>
    <col min="8462" max="8462" width="9.5703125" style="1010" customWidth="1"/>
    <col min="8463" max="8464" width="8" style="1010" customWidth="1"/>
    <col min="8465" max="8465" width="8.7109375" style="1010" customWidth="1"/>
    <col min="8466" max="8466" width="8.28515625" style="1010" customWidth="1"/>
    <col min="8467" max="8467" width="9.140625" style="1010"/>
    <col min="8468" max="8468" width="9.42578125" style="1010" customWidth="1"/>
    <col min="8469" max="8704" width="9.140625" style="1010"/>
    <col min="8705" max="8705" width="5.7109375" style="1010" bestFit="1" customWidth="1"/>
    <col min="8706" max="8706" width="55.85546875" style="1010" bestFit="1" customWidth="1"/>
    <col min="8707" max="8708" width="11.42578125" style="1010" customWidth="1"/>
    <col min="8709" max="8709" width="11.140625" style="1010" customWidth="1"/>
    <col min="8710" max="8710" width="9.28515625" style="1010" customWidth="1"/>
    <col min="8711" max="8712" width="15.5703125" style="1010" bestFit="1" customWidth="1"/>
    <col min="8713" max="8713" width="6.7109375" style="1010" customWidth="1"/>
    <col min="8714" max="8714" width="9.7109375" style="1010" customWidth="1"/>
    <col min="8715" max="8715" width="6.7109375" style="1010" customWidth="1"/>
    <col min="8716" max="8716" width="11.5703125" style="1010" customWidth="1"/>
    <col min="8717" max="8717" width="7.28515625" style="1010" customWidth="1"/>
    <col min="8718" max="8718" width="9.5703125" style="1010" customWidth="1"/>
    <col min="8719" max="8720" width="8" style="1010" customWidth="1"/>
    <col min="8721" max="8721" width="8.7109375" style="1010" customWidth="1"/>
    <col min="8722" max="8722" width="8.28515625" style="1010" customWidth="1"/>
    <col min="8723" max="8723" width="9.140625" style="1010"/>
    <col min="8724" max="8724" width="9.42578125" style="1010" customWidth="1"/>
    <col min="8725" max="8960" width="9.140625" style="1010"/>
    <col min="8961" max="8961" width="5.7109375" style="1010" bestFit="1" customWidth="1"/>
    <col min="8962" max="8962" width="55.85546875" style="1010" bestFit="1" customWidth="1"/>
    <col min="8963" max="8964" width="11.42578125" style="1010" customWidth="1"/>
    <col min="8965" max="8965" width="11.140625" style="1010" customWidth="1"/>
    <col min="8966" max="8966" width="9.28515625" style="1010" customWidth="1"/>
    <col min="8967" max="8968" width="15.5703125" style="1010" bestFit="1" customWidth="1"/>
    <col min="8969" max="8969" width="6.7109375" style="1010" customWidth="1"/>
    <col min="8970" max="8970" width="9.7109375" style="1010" customWidth="1"/>
    <col min="8971" max="8971" width="6.7109375" style="1010" customWidth="1"/>
    <col min="8972" max="8972" width="11.5703125" style="1010" customWidth="1"/>
    <col min="8973" max="8973" width="7.28515625" style="1010" customWidth="1"/>
    <col min="8974" max="8974" width="9.5703125" style="1010" customWidth="1"/>
    <col min="8975" max="8976" width="8" style="1010" customWidth="1"/>
    <col min="8977" max="8977" width="8.7109375" style="1010" customWidth="1"/>
    <col min="8978" max="8978" width="8.28515625" style="1010" customWidth="1"/>
    <col min="8979" max="8979" width="9.140625" style="1010"/>
    <col min="8980" max="8980" width="9.42578125" style="1010" customWidth="1"/>
    <col min="8981" max="9216" width="9.140625" style="1010"/>
    <col min="9217" max="9217" width="5.7109375" style="1010" bestFit="1" customWidth="1"/>
    <col min="9218" max="9218" width="55.85546875" style="1010" bestFit="1" customWidth="1"/>
    <col min="9219" max="9220" width="11.42578125" style="1010" customWidth="1"/>
    <col min="9221" max="9221" width="11.140625" style="1010" customWidth="1"/>
    <col min="9222" max="9222" width="9.28515625" style="1010" customWidth="1"/>
    <col min="9223" max="9224" width="15.5703125" style="1010" bestFit="1" customWidth="1"/>
    <col min="9225" max="9225" width="6.7109375" style="1010" customWidth="1"/>
    <col min="9226" max="9226" width="9.7109375" style="1010" customWidth="1"/>
    <col min="9227" max="9227" width="6.7109375" style="1010" customWidth="1"/>
    <col min="9228" max="9228" width="11.5703125" style="1010" customWidth="1"/>
    <col min="9229" max="9229" width="7.28515625" style="1010" customWidth="1"/>
    <col min="9230" max="9230" width="9.5703125" style="1010" customWidth="1"/>
    <col min="9231" max="9232" width="8" style="1010" customWidth="1"/>
    <col min="9233" max="9233" width="8.7109375" style="1010" customWidth="1"/>
    <col min="9234" max="9234" width="8.28515625" style="1010" customWidth="1"/>
    <col min="9235" max="9235" width="9.140625" style="1010"/>
    <col min="9236" max="9236" width="9.42578125" style="1010" customWidth="1"/>
    <col min="9237" max="9472" width="9.140625" style="1010"/>
    <col min="9473" max="9473" width="5.7109375" style="1010" bestFit="1" customWidth="1"/>
    <col min="9474" max="9474" width="55.85546875" style="1010" bestFit="1" customWidth="1"/>
    <col min="9475" max="9476" width="11.42578125" style="1010" customWidth="1"/>
    <col min="9477" max="9477" width="11.140625" style="1010" customWidth="1"/>
    <col min="9478" max="9478" width="9.28515625" style="1010" customWidth="1"/>
    <col min="9479" max="9480" width="15.5703125" style="1010" bestFit="1" customWidth="1"/>
    <col min="9481" max="9481" width="6.7109375" style="1010" customWidth="1"/>
    <col min="9482" max="9482" width="9.7109375" style="1010" customWidth="1"/>
    <col min="9483" max="9483" width="6.7109375" style="1010" customWidth="1"/>
    <col min="9484" max="9484" width="11.5703125" style="1010" customWidth="1"/>
    <col min="9485" max="9485" width="7.28515625" style="1010" customWidth="1"/>
    <col min="9486" max="9486" width="9.5703125" style="1010" customWidth="1"/>
    <col min="9487" max="9488" width="8" style="1010" customWidth="1"/>
    <col min="9489" max="9489" width="8.7109375" style="1010" customWidth="1"/>
    <col min="9490" max="9490" width="8.28515625" style="1010" customWidth="1"/>
    <col min="9491" max="9491" width="9.140625" style="1010"/>
    <col min="9492" max="9492" width="9.42578125" style="1010" customWidth="1"/>
    <col min="9493" max="9728" width="9.140625" style="1010"/>
    <col min="9729" max="9729" width="5.7109375" style="1010" bestFit="1" customWidth="1"/>
    <col min="9730" max="9730" width="55.85546875" style="1010" bestFit="1" customWidth="1"/>
    <col min="9731" max="9732" width="11.42578125" style="1010" customWidth="1"/>
    <col min="9733" max="9733" width="11.140625" style="1010" customWidth="1"/>
    <col min="9734" max="9734" width="9.28515625" style="1010" customWidth="1"/>
    <col min="9735" max="9736" width="15.5703125" style="1010" bestFit="1" customWidth="1"/>
    <col min="9737" max="9737" width="6.7109375" style="1010" customWidth="1"/>
    <col min="9738" max="9738" width="9.7109375" style="1010" customWidth="1"/>
    <col min="9739" max="9739" width="6.7109375" style="1010" customWidth="1"/>
    <col min="9740" max="9740" width="11.5703125" style="1010" customWidth="1"/>
    <col min="9741" max="9741" width="7.28515625" style="1010" customWidth="1"/>
    <col min="9742" max="9742" width="9.5703125" style="1010" customWidth="1"/>
    <col min="9743" max="9744" width="8" style="1010" customWidth="1"/>
    <col min="9745" max="9745" width="8.7109375" style="1010" customWidth="1"/>
    <col min="9746" max="9746" width="8.28515625" style="1010" customWidth="1"/>
    <col min="9747" max="9747" width="9.140625" style="1010"/>
    <col min="9748" max="9748" width="9.42578125" style="1010" customWidth="1"/>
    <col min="9749" max="9984" width="9.140625" style="1010"/>
    <col min="9985" max="9985" width="5.7109375" style="1010" bestFit="1" customWidth="1"/>
    <col min="9986" max="9986" width="55.85546875" style="1010" bestFit="1" customWidth="1"/>
    <col min="9987" max="9988" width="11.42578125" style="1010" customWidth="1"/>
    <col min="9989" max="9989" width="11.140625" style="1010" customWidth="1"/>
    <col min="9990" max="9990" width="9.28515625" style="1010" customWidth="1"/>
    <col min="9991" max="9992" width="15.5703125" style="1010" bestFit="1" customWidth="1"/>
    <col min="9993" max="9993" width="6.7109375" style="1010" customWidth="1"/>
    <col min="9994" max="9994" width="9.7109375" style="1010" customWidth="1"/>
    <col min="9995" max="9995" width="6.7109375" style="1010" customWidth="1"/>
    <col min="9996" max="9996" width="11.5703125" style="1010" customWidth="1"/>
    <col min="9997" max="9997" width="7.28515625" style="1010" customWidth="1"/>
    <col min="9998" max="9998" width="9.5703125" style="1010" customWidth="1"/>
    <col min="9999" max="10000" width="8" style="1010" customWidth="1"/>
    <col min="10001" max="10001" width="8.7109375" style="1010" customWidth="1"/>
    <col min="10002" max="10002" width="8.28515625" style="1010" customWidth="1"/>
    <col min="10003" max="10003" width="9.140625" style="1010"/>
    <col min="10004" max="10004" width="9.42578125" style="1010" customWidth="1"/>
    <col min="10005" max="10240" width="9.140625" style="1010"/>
    <col min="10241" max="10241" width="5.7109375" style="1010" bestFit="1" customWidth="1"/>
    <col min="10242" max="10242" width="55.85546875" style="1010" bestFit="1" customWidth="1"/>
    <col min="10243" max="10244" width="11.42578125" style="1010" customWidth="1"/>
    <col min="10245" max="10245" width="11.140625" style="1010" customWidth="1"/>
    <col min="10246" max="10246" width="9.28515625" style="1010" customWidth="1"/>
    <col min="10247" max="10248" width="15.5703125" style="1010" bestFit="1" customWidth="1"/>
    <col min="10249" max="10249" width="6.7109375" style="1010" customWidth="1"/>
    <col min="10250" max="10250" width="9.7109375" style="1010" customWidth="1"/>
    <col min="10251" max="10251" width="6.7109375" style="1010" customWidth="1"/>
    <col min="10252" max="10252" width="11.5703125" style="1010" customWidth="1"/>
    <col min="10253" max="10253" width="7.28515625" style="1010" customWidth="1"/>
    <col min="10254" max="10254" width="9.5703125" style="1010" customWidth="1"/>
    <col min="10255" max="10256" width="8" style="1010" customWidth="1"/>
    <col min="10257" max="10257" width="8.7109375" style="1010" customWidth="1"/>
    <col min="10258" max="10258" width="8.28515625" style="1010" customWidth="1"/>
    <col min="10259" max="10259" width="9.140625" style="1010"/>
    <col min="10260" max="10260" width="9.42578125" style="1010" customWidth="1"/>
    <col min="10261" max="10496" width="9.140625" style="1010"/>
    <col min="10497" max="10497" width="5.7109375" style="1010" bestFit="1" customWidth="1"/>
    <col min="10498" max="10498" width="55.85546875" style="1010" bestFit="1" customWidth="1"/>
    <col min="10499" max="10500" width="11.42578125" style="1010" customWidth="1"/>
    <col min="10501" max="10501" width="11.140625" style="1010" customWidth="1"/>
    <col min="10502" max="10502" width="9.28515625" style="1010" customWidth="1"/>
    <col min="10503" max="10504" width="15.5703125" style="1010" bestFit="1" customWidth="1"/>
    <col min="10505" max="10505" width="6.7109375" style="1010" customWidth="1"/>
    <col min="10506" max="10506" width="9.7109375" style="1010" customWidth="1"/>
    <col min="10507" max="10507" width="6.7109375" style="1010" customWidth="1"/>
    <col min="10508" max="10508" width="11.5703125" style="1010" customWidth="1"/>
    <col min="10509" max="10509" width="7.28515625" style="1010" customWidth="1"/>
    <col min="10510" max="10510" width="9.5703125" style="1010" customWidth="1"/>
    <col min="10511" max="10512" width="8" style="1010" customWidth="1"/>
    <col min="10513" max="10513" width="8.7109375" style="1010" customWidth="1"/>
    <col min="10514" max="10514" width="8.28515625" style="1010" customWidth="1"/>
    <col min="10515" max="10515" width="9.140625" style="1010"/>
    <col min="10516" max="10516" width="9.42578125" style="1010" customWidth="1"/>
    <col min="10517" max="10752" width="9.140625" style="1010"/>
    <col min="10753" max="10753" width="5.7109375" style="1010" bestFit="1" customWidth="1"/>
    <col min="10754" max="10754" width="55.85546875" style="1010" bestFit="1" customWidth="1"/>
    <col min="10755" max="10756" width="11.42578125" style="1010" customWidth="1"/>
    <col min="10757" max="10757" width="11.140625" style="1010" customWidth="1"/>
    <col min="10758" max="10758" width="9.28515625" style="1010" customWidth="1"/>
    <col min="10759" max="10760" width="15.5703125" style="1010" bestFit="1" customWidth="1"/>
    <col min="10761" max="10761" width="6.7109375" style="1010" customWidth="1"/>
    <col min="10762" max="10762" width="9.7109375" style="1010" customWidth="1"/>
    <col min="10763" max="10763" width="6.7109375" style="1010" customWidth="1"/>
    <col min="10764" max="10764" width="11.5703125" style="1010" customWidth="1"/>
    <col min="10765" max="10765" width="7.28515625" style="1010" customWidth="1"/>
    <col min="10766" max="10766" width="9.5703125" style="1010" customWidth="1"/>
    <col min="10767" max="10768" width="8" style="1010" customWidth="1"/>
    <col min="10769" max="10769" width="8.7109375" style="1010" customWidth="1"/>
    <col min="10770" max="10770" width="8.28515625" style="1010" customWidth="1"/>
    <col min="10771" max="10771" width="9.140625" style="1010"/>
    <col min="10772" max="10772" width="9.42578125" style="1010" customWidth="1"/>
    <col min="10773" max="11008" width="9.140625" style="1010"/>
    <col min="11009" max="11009" width="5.7109375" style="1010" bestFit="1" customWidth="1"/>
    <col min="11010" max="11010" width="55.85546875" style="1010" bestFit="1" customWidth="1"/>
    <col min="11011" max="11012" width="11.42578125" style="1010" customWidth="1"/>
    <col min="11013" max="11013" width="11.140625" style="1010" customWidth="1"/>
    <col min="11014" max="11014" width="9.28515625" style="1010" customWidth="1"/>
    <col min="11015" max="11016" width="15.5703125" style="1010" bestFit="1" customWidth="1"/>
    <col min="11017" max="11017" width="6.7109375" style="1010" customWidth="1"/>
    <col min="11018" max="11018" width="9.7109375" style="1010" customWidth="1"/>
    <col min="11019" max="11019" width="6.7109375" style="1010" customWidth="1"/>
    <col min="11020" max="11020" width="11.5703125" style="1010" customWidth="1"/>
    <col min="11021" max="11021" width="7.28515625" style="1010" customWidth="1"/>
    <col min="11022" max="11022" width="9.5703125" style="1010" customWidth="1"/>
    <col min="11023" max="11024" width="8" style="1010" customWidth="1"/>
    <col min="11025" max="11025" width="8.7109375" style="1010" customWidth="1"/>
    <col min="11026" max="11026" width="8.28515625" style="1010" customWidth="1"/>
    <col min="11027" max="11027" width="9.140625" style="1010"/>
    <col min="11028" max="11028" width="9.42578125" style="1010" customWidth="1"/>
    <col min="11029" max="11264" width="9.140625" style="1010"/>
    <col min="11265" max="11265" width="5.7109375" style="1010" bestFit="1" customWidth="1"/>
    <col min="11266" max="11266" width="55.85546875" style="1010" bestFit="1" customWidth="1"/>
    <col min="11267" max="11268" width="11.42578125" style="1010" customWidth="1"/>
    <col min="11269" max="11269" width="11.140625" style="1010" customWidth="1"/>
    <col min="11270" max="11270" width="9.28515625" style="1010" customWidth="1"/>
    <col min="11271" max="11272" width="15.5703125" style="1010" bestFit="1" customWidth="1"/>
    <col min="11273" max="11273" width="6.7109375" style="1010" customWidth="1"/>
    <col min="11274" max="11274" width="9.7109375" style="1010" customWidth="1"/>
    <col min="11275" max="11275" width="6.7109375" style="1010" customWidth="1"/>
    <col min="11276" max="11276" width="11.5703125" style="1010" customWidth="1"/>
    <col min="11277" max="11277" width="7.28515625" style="1010" customWidth="1"/>
    <col min="11278" max="11278" width="9.5703125" style="1010" customWidth="1"/>
    <col min="11279" max="11280" width="8" style="1010" customWidth="1"/>
    <col min="11281" max="11281" width="8.7109375" style="1010" customWidth="1"/>
    <col min="11282" max="11282" width="8.28515625" style="1010" customWidth="1"/>
    <col min="11283" max="11283" width="9.140625" style="1010"/>
    <col min="11284" max="11284" width="9.42578125" style="1010" customWidth="1"/>
    <col min="11285" max="11520" width="9.140625" style="1010"/>
    <col min="11521" max="11521" width="5.7109375" style="1010" bestFit="1" customWidth="1"/>
    <col min="11522" max="11522" width="55.85546875" style="1010" bestFit="1" customWidth="1"/>
    <col min="11523" max="11524" width="11.42578125" style="1010" customWidth="1"/>
    <col min="11525" max="11525" width="11.140625" style="1010" customWidth="1"/>
    <col min="11526" max="11526" width="9.28515625" style="1010" customWidth="1"/>
    <col min="11527" max="11528" width="15.5703125" style="1010" bestFit="1" customWidth="1"/>
    <col min="11529" max="11529" width="6.7109375" style="1010" customWidth="1"/>
    <col min="11530" max="11530" width="9.7109375" style="1010" customWidth="1"/>
    <col min="11531" max="11531" width="6.7109375" style="1010" customWidth="1"/>
    <col min="11532" max="11532" width="11.5703125" style="1010" customWidth="1"/>
    <col min="11533" max="11533" width="7.28515625" style="1010" customWidth="1"/>
    <col min="11534" max="11534" width="9.5703125" style="1010" customWidth="1"/>
    <col min="11535" max="11536" width="8" style="1010" customWidth="1"/>
    <col min="11537" max="11537" width="8.7109375" style="1010" customWidth="1"/>
    <col min="11538" max="11538" width="8.28515625" style="1010" customWidth="1"/>
    <col min="11539" max="11539" width="9.140625" style="1010"/>
    <col min="11540" max="11540" width="9.42578125" style="1010" customWidth="1"/>
    <col min="11541" max="11776" width="9.140625" style="1010"/>
    <col min="11777" max="11777" width="5.7109375" style="1010" bestFit="1" customWidth="1"/>
    <col min="11778" max="11778" width="55.85546875" style="1010" bestFit="1" customWidth="1"/>
    <col min="11779" max="11780" width="11.42578125" style="1010" customWidth="1"/>
    <col min="11781" max="11781" width="11.140625" style="1010" customWidth="1"/>
    <col min="11782" max="11782" width="9.28515625" style="1010" customWidth="1"/>
    <col min="11783" max="11784" width="15.5703125" style="1010" bestFit="1" customWidth="1"/>
    <col min="11785" max="11785" width="6.7109375" style="1010" customWidth="1"/>
    <col min="11786" max="11786" width="9.7109375" style="1010" customWidth="1"/>
    <col min="11787" max="11787" width="6.7109375" style="1010" customWidth="1"/>
    <col min="11788" max="11788" width="11.5703125" style="1010" customWidth="1"/>
    <col min="11789" max="11789" width="7.28515625" style="1010" customWidth="1"/>
    <col min="11790" max="11790" width="9.5703125" style="1010" customWidth="1"/>
    <col min="11791" max="11792" width="8" style="1010" customWidth="1"/>
    <col min="11793" max="11793" width="8.7109375" style="1010" customWidth="1"/>
    <col min="11794" max="11794" width="8.28515625" style="1010" customWidth="1"/>
    <col min="11795" max="11795" width="9.140625" style="1010"/>
    <col min="11796" max="11796" width="9.42578125" style="1010" customWidth="1"/>
    <col min="11797" max="12032" width="9.140625" style="1010"/>
    <col min="12033" max="12033" width="5.7109375" style="1010" bestFit="1" customWidth="1"/>
    <col min="12034" max="12034" width="55.85546875" style="1010" bestFit="1" customWidth="1"/>
    <col min="12035" max="12036" width="11.42578125" style="1010" customWidth="1"/>
    <col min="12037" max="12037" width="11.140625" style="1010" customWidth="1"/>
    <col min="12038" max="12038" width="9.28515625" style="1010" customWidth="1"/>
    <col min="12039" max="12040" width="15.5703125" style="1010" bestFit="1" customWidth="1"/>
    <col min="12041" max="12041" width="6.7109375" style="1010" customWidth="1"/>
    <col min="12042" max="12042" width="9.7109375" style="1010" customWidth="1"/>
    <col min="12043" max="12043" width="6.7109375" style="1010" customWidth="1"/>
    <col min="12044" max="12044" width="11.5703125" style="1010" customWidth="1"/>
    <col min="12045" max="12045" width="7.28515625" style="1010" customWidth="1"/>
    <col min="12046" max="12046" width="9.5703125" style="1010" customWidth="1"/>
    <col min="12047" max="12048" width="8" style="1010" customWidth="1"/>
    <col min="12049" max="12049" width="8.7109375" style="1010" customWidth="1"/>
    <col min="12050" max="12050" width="8.28515625" style="1010" customWidth="1"/>
    <col min="12051" max="12051" width="9.140625" style="1010"/>
    <col min="12052" max="12052" width="9.42578125" style="1010" customWidth="1"/>
    <col min="12053" max="12288" width="9.140625" style="1010"/>
    <col min="12289" max="12289" width="5.7109375" style="1010" bestFit="1" customWidth="1"/>
    <col min="12290" max="12290" width="55.85546875" style="1010" bestFit="1" customWidth="1"/>
    <col min="12291" max="12292" width="11.42578125" style="1010" customWidth="1"/>
    <col min="12293" max="12293" width="11.140625" style="1010" customWidth="1"/>
    <col min="12294" max="12294" width="9.28515625" style="1010" customWidth="1"/>
    <col min="12295" max="12296" width="15.5703125" style="1010" bestFit="1" customWidth="1"/>
    <col min="12297" max="12297" width="6.7109375" style="1010" customWidth="1"/>
    <col min="12298" max="12298" width="9.7109375" style="1010" customWidth="1"/>
    <col min="12299" max="12299" width="6.7109375" style="1010" customWidth="1"/>
    <col min="12300" max="12300" width="11.5703125" style="1010" customWidth="1"/>
    <col min="12301" max="12301" width="7.28515625" style="1010" customWidth="1"/>
    <col min="12302" max="12302" width="9.5703125" style="1010" customWidth="1"/>
    <col min="12303" max="12304" width="8" style="1010" customWidth="1"/>
    <col min="12305" max="12305" width="8.7109375" style="1010" customWidth="1"/>
    <col min="12306" max="12306" width="8.28515625" style="1010" customWidth="1"/>
    <col min="12307" max="12307" width="9.140625" style="1010"/>
    <col min="12308" max="12308" width="9.42578125" style="1010" customWidth="1"/>
    <col min="12309" max="12544" width="9.140625" style="1010"/>
    <col min="12545" max="12545" width="5.7109375" style="1010" bestFit="1" customWidth="1"/>
    <col min="12546" max="12546" width="55.85546875" style="1010" bestFit="1" customWidth="1"/>
    <col min="12547" max="12548" width="11.42578125" style="1010" customWidth="1"/>
    <col min="12549" max="12549" width="11.140625" style="1010" customWidth="1"/>
    <col min="12550" max="12550" width="9.28515625" style="1010" customWidth="1"/>
    <col min="12551" max="12552" width="15.5703125" style="1010" bestFit="1" customWidth="1"/>
    <col min="12553" max="12553" width="6.7109375" style="1010" customWidth="1"/>
    <col min="12554" max="12554" width="9.7109375" style="1010" customWidth="1"/>
    <col min="12555" max="12555" width="6.7109375" style="1010" customWidth="1"/>
    <col min="12556" max="12556" width="11.5703125" style="1010" customWidth="1"/>
    <col min="12557" max="12557" width="7.28515625" style="1010" customWidth="1"/>
    <col min="12558" max="12558" width="9.5703125" style="1010" customWidth="1"/>
    <col min="12559" max="12560" width="8" style="1010" customWidth="1"/>
    <col min="12561" max="12561" width="8.7109375" style="1010" customWidth="1"/>
    <col min="12562" max="12562" width="8.28515625" style="1010" customWidth="1"/>
    <col min="12563" max="12563" width="9.140625" style="1010"/>
    <col min="12564" max="12564" width="9.42578125" style="1010" customWidth="1"/>
    <col min="12565" max="12800" width="9.140625" style="1010"/>
    <col min="12801" max="12801" width="5.7109375" style="1010" bestFit="1" customWidth="1"/>
    <col min="12802" max="12802" width="55.85546875" style="1010" bestFit="1" customWidth="1"/>
    <col min="12803" max="12804" width="11.42578125" style="1010" customWidth="1"/>
    <col min="12805" max="12805" width="11.140625" style="1010" customWidth="1"/>
    <col min="12806" max="12806" width="9.28515625" style="1010" customWidth="1"/>
    <col min="12807" max="12808" width="15.5703125" style="1010" bestFit="1" customWidth="1"/>
    <col min="12809" max="12809" width="6.7109375" style="1010" customWidth="1"/>
    <col min="12810" max="12810" width="9.7109375" style="1010" customWidth="1"/>
    <col min="12811" max="12811" width="6.7109375" style="1010" customWidth="1"/>
    <col min="12812" max="12812" width="11.5703125" style="1010" customWidth="1"/>
    <col min="12813" max="12813" width="7.28515625" style="1010" customWidth="1"/>
    <col min="12814" max="12814" width="9.5703125" style="1010" customWidth="1"/>
    <col min="12815" max="12816" width="8" style="1010" customWidth="1"/>
    <col min="12817" max="12817" width="8.7109375" style="1010" customWidth="1"/>
    <col min="12818" max="12818" width="8.28515625" style="1010" customWidth="1"/>
    <col min="12819" max="12819" width="9.140625" style="1010"/>
    <col min="12820" max="12820" width="9.42578125" style="1010" customWidth="1"/>
    <col min="12821" max="13056" width="9.140625" style="1010"/>
    <col min="13057" max="13057" width="5.7109375" style="1010" bestFit="1" customWidth="1"/>
    <col min="13058" max="13058" width="55.85546875" style="1010" bestFit="1" customWidth="1"/>
    <col min="13059" max="13060" width="11.42578125" style="1010" customWidth="1"/>
    <col min="13061" max="13061" width="11.140625" style="1010" customWidth="1"/>
    <col min="13062" max="13062" width="9.28515625" style="1010" customWidth="1"/>
    <col min="13063" max="13064" width="15.5703125" style="1010" bestFit="1" customWidth="1"/>
    <col min="13065" max="13065" width="6.7109375" style="1010" customWidth="1"/>
    <col min="13066" max="13066" width="9.7109375" style="1010" customWidth="1"/>
    <col min="13067" max="13067" width="6.7109375" style="1010" customWidth="1"/>
    <col min="13068" max="13068" width="11.5703125" style="1010" customWidth="1"/>
    <col min="13069" max="13069" width="7.28515625" style="1010" customWidth="1"/>
    <col min="13070" max="13070" width="9.5703125" style="1010" customWidth="1"/>
    <col min="13071" max="13072" width="8" style="1010" customWidth="1"/>
    <col min="13073" max="13073" width="8.7109375" style="1010" customWidth="1"/>
    <col min="13074" max="13074" width="8.28515625" style="1010" customWidth="1"/>
    <col min="13075" max="13075" width="9.140625" style="1010"/>
    <col min="13076" max="13076" width="9.42578125" style="1010" customWidth="1"/>
    <col min="13077" max="13312" width="9.140625" style="1010"/>
    <col min="13313" max="13313" width="5.7109375" style="1010" bestFit="1" customWidth="1"/>
    <col min="13314" max="13314" width="55.85546875" style="1010" bestFit="1" customWidth="1"/>
    <col min="13315" max="13316" width="11.42578125" style="1010" customWidth="1"/>
    <col min="13317" max="13317" width="11.140625" style="1010" customWidth="1"/>
    <col min="13318" max="13318" width="9.28515625" style="1010" customWidth="1"/>
    <col min="13319" max="13320" width="15.5703125" style="1010" bestFit="1" customWidth="1"/>
    <col min="13321" max="13321" width="6.7109375" style="1010" customWidth="1"/>
    <col min="13322" max="13322" width="9.7109375" style="1010" customWidth="1"/>
    <col min="13323" max="13323" width="6.7109375" style="1010" customWidth="1"/>
    <col min="13324" max="13324" width="11.5703125" style="1010" customWidth="1"/>
    <col min="13325" max="13325" width="7.28515625" style="1010" customWidth="1"/>
    <col min="13326" max="13326" width="9.5703125" style="1010" customWidth="1"/>
    <col min="13327" max="13328" width="8" style="1010" customWidth="1"/>
    <col min="13329" max="13329" width="8.7109375" style="1010" customWidth="1"/>
    <col min="13330" max="13330" width="8.28515625" style="1010" customWidth="1"/>
    <col min="13331" max="13331" width="9.140625" style="1010"/>
    <col min="13332" max="13332" width="9.42578125" style="1010" customWidth="1"/>
    <col min="13333" max="13568" width="9.140625" style="1010"/>
    <col min="13569" max="13569" width="5.7109375" style="1010" bestFit="1" customWidth="1"/>
    <col min="13570" max="13570" width="55.85546875" style="1010" bestFit="1" customWidth="1"/>
    <col min="13571" max="13572" width="11.42578125" style="1010" customWidth="1"/>
    <col min="13573" max="13573" width="11.140625" style="1010" customWidth="1"/>
    <col min="13574" max="13574" width="9.28515625" style="1010" customWidth="1"/>
    <col min="13575" max="13576" width="15.5703125" style="1010" bestFit="1" customWidth="1"/>
    <col min="13577" max="13577" width="6.7109375" style="1010" customWidth="1"/>
    <col min="13578" max="13578" width="9.7109375" style="1010" customWidth="1"/>
    <col min="13579" max="13579" width="6.7109375" style="1010" customWidth="1"/>
    <col min="13580" max="13580" width="11.5703125" style="1010" customWidth="1"/>
    <col min="13581" max="13581" width="7.28515625" style="1010" customWidth="1"/>
    <col min="13582" max="13582" width="9.5703125" style="1010" customWidth="1"/>
    <col min="13583" max="13584" width="8" style="1010" customWidth="1"/>
    <col min="13585" max="13585" width="8.7109375" style="1010" customWidth="1"/>
    <col min="13586" max="13586" width="8.28515625" style="1010" customWidth="1"/>
    <col min="13587" max="13587" width="9.140625" style="1010"/>
    <col min="13588" max="13588" width="9.42578125" style="1010" customWidth="1"/>
    <col min="13589" max="13824" width="9.140625" style="1010"/>
    <col min="13825" max="13825" width="5.7109375" style="1010" bestFit="1" customWidth="1"/>
    <col min="13826" max="13826" width="55.85546875" style="1010" bestFit="1" customWidth="1"/>
    <col min="13827" max="13828" width="11.42578125" style="1010" customWidth="1"/>
    <col min="13829" max="13829" width="11.140625" style="1010" customWidth="1"/>
    <col min="13830" max="13830" width="9.28515625" style="1010" customWidth="1"/>
    <col min="13831" max="13832" width="15.5703125" style="1010" bestFit="1" customWidth="1"/>
    <col min="13833" max="13833" width="6.7109375" style="1010" customWidth="1"/>
    <col min="13834" max="13834" width="9.7109375" style="1010" customWidth="1"/>
    <col min="13835" max="13835" width="6.7109375" style="1010" customWidth="1"/>
    <col min="13836" max="13836" width="11.5703125" style="1010" customWidth="1"/>
    <col min="13837" max="13837" width="7.28515625" style="1010" customWidth="1"/>
    <col min="13838" max="13838" width="9.5703125" style="1010" customWidth="1"/>
    <col min="13839" max="13840" width="8" style="1010" customWidth="1"/>
    <col min="13841" max="13841" width="8.7109375" style="1010" customWidth="1"/>
    <col min="13842" max="13842" width="8.28515625" style="1010" customWidth="1"/>
    <col min="13843" max="13843" width="9.140625" style="1010"/>
    <col min="13844" max="13844" width="9.42578125" style="1010" customWidth="1"/>
    <col min="13845" max="14080" width="9.140625" style="1010"/>
    <col min="14081" max="14081" width="5.7109375" style="1010" bestFit="1" customWidth="1"/>
    <col min="14082" max="14082" width="55.85546875" style="1010" bestFit="1" customWidth="1"/>
    <col min="14083" max="14084" width="11.42578125" style="1010" customWidth="1"/>
    <col min="14085" max="14085" width="11.140625" style="1010" customWidth="1"/>
    <col min="14086" max="14086" width="9.28515625" style="1010" customWidth="1"/>
    <col min="14087" max="14088" width="15.5703125" style="1010" bestFit="1" customWidth="1"/>
    <col min="14089" max="14089" width="6.7109375" style="1010" customWidth="1"/>
    <col min="14090" max="14090" width="9.7109375" style="1010" customWidth="1"/>
    <col min="14091" max="14091" width="6.7109375" style="1010" customWidth="1"/>
    <col min="14092" max="14092" width="11.5703125" style="1010" customWidth="1"/>
    <col min="14093" max="14093" width="7.28515625" style="1010" customWidth="1"/>
    <col min="14094" max="14094" width="9.5703125" style="1010" customWidth="1"/>
    <col min="14095" max="14096" width="8" style="1010" customWidth="1"/>
    <col min="14097" max="14097" width="8.7109375" style="1010" customWidth="1"/>
    <col min="14098" max="14098" width="8.28515625" style="1010" customWidth="1"/>
    <col min="14099" max="14099" width="9.140625" style="1010"/>
    <col min="14100" max="14100" width="9.42578125" style="1010" customWidth="1"/>
    <col min="14101" max="14336" width="9.140625" style="1010"/>
    <col min="14337" max="14337" width="5.7109375" style="1010" bestFit="1" customWidth="1"/>
    <col min="14338" max="14338" width="55.85546875" style="1010" bestFit="1" customWidth="1"/>
    <col min="14339" max="14340" width="11.42578125" style="1010" customWidth="1"/>
    <col min="14341" max="14341" width="11.140625" style="1010" customWidth="1"/>
    <col min="14342" max="14342" width="9.28515625" style="1010" customWidth="1"/>
    <col min="14343" max="14344" width="15.5703125" style="1010" bestFit="1" customWidth="1"/>
    <col min="14345" max="14345" width="6.7109375" style="1010" customWidth="1"/>
    <col min="14346" max="14346" width="9.7109375" style="1010" customWidth="1"/>
    <col min="14347" max="14347" width="6.7109375" style="1010" customWidth="1"/>
    <col min="14348" max="14348" width="11.5703125" style="1010" customWidth="1"/>
    <col min="14349" max="14349" width="7.28515625" style="1010" customWidth="1"/>
    <col min="14350" max="14350" width="9.5703125" style="1010" customWidth="1"/>
    <col min="14351" max="14352" width="8" style="1010" customWidth="1"/>
    <col min="14353" max="14353" width="8.7109375" style="1010" customWidth="1"/>
    <col min="14354" max="14354" width="8.28515625" style="1010" customWidth="1"/>
    <col min="14355" max="14355" width="9.140625" style="1010"/>
    <col min="14356" max="14356" width="9.42578125" style="1010" customWidth="1"/>
    <col min="14357" max="14592" width="9.140625" style="1010"/>
    <col min="14593" max="14593" width="5.7109375" style="1010" bestFit="1" customWidth="1"/>
    <col min="14594" max="14594" width="55.85546875" style="1010" bestFit="1" customWidth="1"/>
    <col min="14595" max="14596" width="11.42578125" style="1010" customWidth="1"/>
    <col min="14597" max="14597" width="11.140625" style="1010" customWidth="1"/>
    <col min="14598" max="14598" width="9.28515625" style="1010" customWidth="1"/>
    <col min="14599" max="14600" width="15.5703125" style="1010" bestFit="1" customWidth="1"/>
    <col min="14601" max="14601" width="6.7109375" style="1010" customWidth="1"/>
    <col min="14602" max="14602" width="9.7109375" style="1010" customWidth="1"/>
    <col min="14603" max="14603" width="6.7109375" style="1010" customWidth="1"/>
    <col min="14604" max="14604" width="11.5703125" style="1010" customWidth="1"/>
    <col min="14605" max="14605" width="7.28515625" style="1010" customWidth="1"/>
    <col min="14606" max="14606" width="9.5703125" style="1010" customWidth="1"/>
    <col min="14607" max="14608" width="8" style="1010" customWidth="1"/>
    <col min="14609" max="14609" width="8.7109375" style="1010" customWidth="1"/>
    <col min="14610" max="14610" width="8.28515625" style="1010" customWidth="1"/>
    <col min="14611" max="14611" width="9.140625" style="1010"/>
    <col min="14612" max="14612" width="9.42578125" style="1010" customWidth="1"/>
    <col min="14613" max="14848" width="9.140625" style="1010"/>
    <col min="14849" max="14849" width="5.7109375" style="1010" bestFit="1" customWidth="1"/>
    <col min="14850" max="14850" width="55.85546875" style="1010" bestFit="1" customWidth="1"/>
    <col min="14851" max="14852" width="11.42578125" style="1010" customWidth="1"/>
    <col min="14853" max="14853" width="11.140625" style="1010" customWidth="1"/>
    <col min="14854" max="14854" width="9.28515625" style="1010" customWidth="1"/>
    <col min="14855" max="14856" width="15.5703125" style="1010" bestFit="1" customWidth="1"/>
    <col min="14857" max="14857" width="6.7109375" style="1010" customWidth="1"/>
    <col min="14858" max="14858" width="9.7109375" style="1010" customWidth="1"/>
    <col min="14859" max="14859" width="6.7109375" style="1010" customWidth="1"/>
    <col min="14860" max="14860" width="11.5703125" style="1010" customWidth="1"/>
    <col min="14861" max="14861" width="7.28515625" style="1010" customWidth="1"/>
    <col min="14862" max="14862" width="9.5703125" style="1010" customWidth="1"/>
    <col min="14863" max="14864" width="8" style="1010" customWidth="1"/>
    <col min="14865" max="14865" width="8.7109375" style="1010" customWidth="1"/>
    <col min="14866" max="14866" width="8.28515625" style="1010" customWidth="1"/>
    <col min="14867" max="14867" width="9.140625" style="1010"/>
    <col min="14868" max="14868" width="9.42578125" style="1010" customWidth="1"/>
    <col min="14869" max="15104" width="9.140625" style="1010"/>
    <col min="15105" max="15105" width="5.7109375" style="1010" bestFit="1" customWidth="1"/>
    <col min="15106" max="15106" width="55.85546875" style="1010" bestFit="1" customWidth="1"/>
    <col min="15107" max="15108" width="11.42578125" style="1010" customWidth="1"/>
    <col min="15109" max="15109" width="11.140625" style="1010" customWidth="1"/>
    <col min="15110" max="15110" width="9.28515625" style="1010" customWidth="1"/>
    <col min="15111" max="15112" width="15.5703125" style="1010" bestFit="1" customWidth="1"/>
    <col min="15113" max="15113" width="6.7109375" style="1010" customWidth="1"/>
    <col min="15114" max="15114" width="9.7109375" style="1010" customWidth="1"/>
    <col min="15115" max="15115" width="6.7109375" style="1010" customWidth="1"/>
    <col min="15116" max="15116" width="11.5703125" style="1010" customWidth="1"/>
    <col min="15117" max="15117" width="7.28515625" style="1010" customWidth="1"/>
    <col min="15118" max="15118" width="9.5703125" style="1010" customWidth="1"/>
    <col min="15119" max="15120" width="8" style="1010" customWidth="1"/>
    <col min="15121" max="15121" width="8.7109375" style="1010" customWidth="1"/>
    <col min="15122" max="15122" width="8.28515625" style="1010" customWidth="1"/>
    <col min="15123" max="15123" width="9.140625" style="1010"/>
    <col min="15124" max="15124" width="9.42578125" style="1010" customWidth="1"/>
    <col min="15125" max="15360" width="9.140625" style="1010"/>
    <col min="15361" max="15361" width="5.7109375" style="1010" bestFit="1" customWidth="1"/>
    <col min="15362" max="15362" width="55.85546875" style="1010" bestFit="1" customWidth="1"/>
    <col min="15363" max="15364" width="11.42578125" style="1010" customWidth="1"/>
    <col min="15365" max="15365" width="11.140625" style="1010" customWidth="1"/>
    <col min="15366" max="15366" width="9.28515625" style="1010" customWidth="1"/>
    <col min="15367" max="15368" width="15.5703125" style="1010" bestFit="1" customWidth="1"/>
    <col min="15369" max="15369" width="6.7109375" style="1010" customWidth="1"/>
    <col min="15370" max="15370" width="9.7109375" style="1010" customWidth="1"/>
    <col min="15371" max="15371" width="6.7109375" style="1010" customWidth="1"/>
    <col min="15372" max="15372" width="11.5703125" style="1010" customWidth="1"/>
    <col min="15373" max="15373" width="7.28515625" style="1010" customWidth="1"/>
    <col min="15374" max="15374" width="9.5703125" style="1010" customWidth="1"/>
    <col min="15375" max="15376" width="8" style="1010" customWidth="1"/>
    <col min="15377" max="15377" width="8.7109375" style="1010" customWidth="1"/>
    <col min="15378" max="15378" width="8.28515625" style="1010" customWidth="1"/>
    <col min="15379" max="15379" width="9.140625" style="1010"/>
    <col min="15380" max="15380" width="9.42578125" style="1010" customWidth="1"/>
    <col min="15381" max="15616" width="9.140625" style="1010"/>
    <col min="15617" max="15617" width="5.7109375" style="1010" bestFit="1" customWidth="1"/>
    <col min="15618" max="15618" width="55.85546875" style="1010" bestFit="1" customWidth="1"/>
    <col min="15619" max="15620" width="11.42578125" style="1010" customWidth="1"/>
    <col min="15621" max="15621" width="11.140625" style="1010" customWidth="1"/>
    <col min="15622" max="15622" width="9.28515625" style="1010" customWidth="1"/>
    <col min="15623" max="15624" width="15.5703125" style="1010" bestFit="1" customWidth="1"/>
    <col min="15625" max="15625" width="6.7109375" style="1010" customWidth="1"/>
    <col min="15626" max="15626" width="9.7109375" style="1010" customWidth="1"/>
    <col min="15627" max="15627" width="6.7109375" style="1010" customWidth="1"/>
    <col min="15628" max="15628" width="11.5703125" style="1010" customWidth="1"/>
    <col min="15629" max="15629" width="7.28515625" style="1010" customWidth="1"/>
    <col min="15630" max="15630" width="9.5703125" style="1010" customWidth="1"/>
    <col min="15631" max="15632" width="8" style="1010" customWidth="1"/>
    <col min="15633" max="15633" width="8.7109375" style="1010" customWidth="1"/>
    <col min="15634" max="15634" width="8.28515625" style="1010" customWidth="1"/>
    <col min="15635" max="15635" width="9.140625" style="1010"/>
    <col min="15636" max="15636" width="9.42578125" style="1010" customWidth="1"/>
    <col min="15637" max="15872" width="9.140625" style="1010"/>
    <col min="15873" max="15873" width="5.7109375" style="1010" bestFit="1" customWidth="1"/>
    <col min="15874" max="15874" width="55.85546875" style="1010" bestFit="1" customWidth="1"/>
    <col min="15875" max="15876" width="11.42578125" style="1010" customWidth="1"/>
    <col min="15877" max="15877" width="11.140625" style="1010" customWidth="1"/>
    <col min="15878" max="15878" width="9.28515625" style="1010" customWidth="1"/>
    <col min="15879" max="15880" width="15.5703125" style="1010" bestFit="1" customWidth="1"/>
    <col min="15881" max="15881" width="6.7109375" style="1010" customWidth="1"/>
    <col min="15882" max="15882" width="9.7109375" style="1010" customWidth="1"/>
    <col min="15883" max="15883" width="6.7109375" style="1010" customWidth="1"/>
    <col min="15884" max="15884" width="11.5703125" style="1010" customWidth="1"/>
    <col min="15885" max="15885" width="7.28515625" style="1010" customWidth="1"/>
    <col min="15886" max="15886" width="9.5703125" style="1010" customWidth="1"/>
    <col min="15887" max="15888" width="8" style="1010" customWidth="1"/>
    <col min="15889" max="15889" width="8.7109375" style="1010" customWidth="1"/>
    <col min="15890" max="15890" width="8.28515625" style="1010" customWidth="1"/>
    <col min="15891" max="15891" width="9.140625" style="1010"/>
    <col min="15892" max="15892" width="9.42578125" style="1010" customWidth="1"/>
    <col min="15893" max="16128" width="9.140625" style="1010"/>
    <col min="16129" max="16129" width="5.7109375" style="1010" bestFit="1" customWidth="1"/>
    <col min="16130" max="16130" width="55.85546875" style="1010" bestFit="1" customWidth="1"/>
    <col min="16131" max="16132" width="11.42578125" style="1010" customWidth="1"/>
    <col min="16133" max="16133" width="11.140625" style="1010" customWidth="1"/>
    <col min="16134" max="16134" width="9.28515625" style="1010" customWidth="1"/>
    <col min="16135" max="16136" width="15.5703125" style="1010" bestFit="1" customWidth="1"/>
    <col min="16137" max="16137" width="6.7109375" style="1010" customWidth="1"/>
    <col min="16138" max="16138" width="9.7109375" style="1010" customWidth="1"/>
    <col min="16139" max="16139" width="6.7109375" style="1010" customWidth="1"/>
    <col min="16140" max="16140" width="11.5703125" style="1010" customWidth="1"/>
    <col min="16141" max="16141" width="7.28515625" style="1010" customWidth="1"/>
    <col min="16142" max="16142" width="9.5703125" style="1010" customWidth="1"/>
    <col min="16143" max="16144" width="8" style="1010" customWidth="1"/>
    <col min="16145" max="16145" width="8.7109375" style="1010" customWidth="1"/>
    <col min="16146" max="16146" width="8.28515625" style="1010" customWidth="1"/>
    <col min="16147" max="16147" width="9.140625" style="1010"/>
    <col min="16148" max="16148" width="9.42578125" style="1010" customWidth="1"/>
    <col min="16149" max="16384" width="9.140625" style="1010"/>
  </cols>
  <sheetData>
    <row r="2" spans="1:31" ht="14.25">
      <c r="A2" s="1208" t="s">
        <v>373</v>
      </c>
      <c r="B2" s="1208"/>
      <c r="C2" s="1208"/>
      <c r="D2" s="1208"/>
      <c r="E2" s="1208"/>
      <c r="F2" s="1208"/>
      <c r="G2" s="1208"/>
      <c r="H2" s="1208"/>
      <c r="I2" s="1208"/>
      <c r="J2" s="1208"/>
      <c r="K2" s="1208"/>
      <c r="L2" s="1208"/>
      <c r="M2" s="1208"/>
      <c r="N2" s="1208"/>
      <c r="O2" s="1208"/>
      <c r="P2" s="1208"/>
      <c r="Q2" s="1208"/>
      <c r="R2" s="1208"/>
      <c r="S2" s="1208"/>
      <c r="T2" s="1208"/>
      <c r="U2" s="1009"/>
      <c r="V2" s="1009"/>
      <c r="W2" s="1009"/>
      <c r="X2" s="1009"/>
      <c r="Y2" s="1009"/>
      <c r="Z2" s="1009"/>
      <c r="AA2" s="1009"/>
      <c r="AB2" s="1009"/>
      <c r="AC2" s="1009"/>
      <c r="AD2" s="1009"/>
      <c r="AE2" s="1009"/>
    </row>
    <row r="3" spans="1:31" ht="15.75" thickBot="1">
      <c r="A3" s="1011"/>
      <c r="B3" s="1011"/>
      <c r="C3" s="1011"/>
      <c r="D3" s="1011"/>
      <c r="E3" s="1011"/>
      <c r="F3" s="1011"/>
      <c r="G3" s="1011"/>
      <c r="H3" s="1011"/>
      <c r="I3" s="1011"/>
      <c r="J3" s="1011"/>
      <c r="K3" s="1011"/>
      <c r="L3" s="1011"/>
      <c r="M3" s="1011"/>
      <c r="N3" s="1011"/>
      <c r="O3" s="1011"/>
      <c r="P3" s="1011"/>
      <c r="Q3" s="1011"/>
      <c r="R3" s="1011"/>
      <c r="S3" s="1011"/>
      <c r="T3" s="1011"/>
      <c r="U3" s="1011"/>
      <c r="V3" s="1011"/>
      <c r="W3" s="1011"/>
      <c r="X3" s="1011"/>
      <c r="Y3" s="1011"/>
      <c r="Z3" s="1011"/>
      <c r="AA3" s="1011"/>
      <c r="AB3" s="1011"/>
      <c r="AC3" s="1011"/>
      <c r="AD3" s="1011"/>
      <c r="AE3" s="1011"/>
    </row>
    <row r="4" spans="1:31" ht="57" customHeight="1">
      <c r="A4" s="1209" t="s">
        <v>9</v>
      </c>
      <c r="B4" s="1211" t="s">
        <v>374</v>
      </c>
      <c r="C4" s="1212" t="s">
        <v>375</v>
      </c>
      <c r="D4" s="1212"/>
      <c r="E4" s="1212"/>
      <c r="F4" s="1213"/>
      <c r="G4" s="1215" t="s">
        <v>376</v>
      </c>
      <c r="H4" s="1216"/>
      <c r="I4" s="1215" t="s">
        <v>377</v>
      </c>
      <c r="J4" s="1212"/>
      <c r="K4" s="1212"/>
      <c r="L4" s="1216"/>
      <c r="M4" s="1215" t="s">
        <v>378</v>
      </c>
      <c r="N4" s="1212"/>
      <c r="O4" s="1212"/>
      <c r="P4" s="1216"/>
      <c r="Q4" s="1217" t="s">
        <v>379</v>
      </c>
      <c r="R4" s="1212"/>
      <c r="S4" s="1212"/>
      <c r="T4" s="1216"/>
      <c r="U4" s="1012"/>
      <c r="V4" s="1012"/>
      <c r="W4" s="1012"/>
      <c r="X4" s="1012"/>
      <c r="Y4" s="1012"/>
      <c r="Z4" s="1012"/>
      <c r="AA4" s="1012"/>
      <c r="AB4" s="1012"/>
      <c r="AC4" s="1012"/>
      <c r="AD4" s="1012"/>
      <c r="AE4" s="1012"/>
    </row>
    <row r="5" spans="1:31" ht="17.25" customHeight="1" thickBot="1">
      <c r="A5" s="1210"/>
      <c r="B5" s="1201"/>
      <c r="C5" s="1214"/>
      <c r="D5" s="1214"/>
      <c r="E5" s="1214"/>
      <c r="F5" s="1205"/>
      <c r="G5" s="1013" t="s">
        <v>380</v>
      </c>
      <c r="H5" s="1014" t="s">
        <v>381</v>
      </c>
      <c r="I5" s="1199" t="s">
        <v>380</v>
      </c>
      <c r="J5" s="1200"/>
      <c r="K5" s="1201" t="s">
        <v>382</v>
      </c>
      <c r="L5" s="1202"/>
      <c r="M5" s="1199" t="s">
        <v>380</v>
      </c>
      <c r="N5" s="1200"/>
      <c r="O5" s="1201" t="s">
        <v>382</v>
      </c>
      <c r="P5" s="1202"/>
      <c r="Q5" s="1199" t="s">
        <v>380</v>
      </c>
      <c r="R5" s="1200"/>
      <c r="S5" s="1201" t="s">
        <v>382</v>
      </c>
      <c r="T5" s="1202"/>
      <c r="U5" s="1012"/>
      <c r="V5" s="1012"/>
      <c r="W5" s="1012"/>
      <c r="X5" s="1012"/>
      <c r="Y5" s="1012"/>
      <c r="Z5" s="1012"/>
      <c r="AA5" s="1012"/>
      <c r="AB5" s="1012"/>
      <c r="AC5" s="1012"/>
      <c r="AD5" s="1012"/>
      <c r="AE5" s="1012"/>
    </row>
    <row r="6" spans="1:31" ht="21" customHeight="1" thickBot="1">
      <c r="A6" s="1015"/>
      <c r="B6" s="1016" t="s">
        <v>360</v>
      </c>
      <c r="C6" s="1205" t="s">
        <v>360</v>
      </c>
      <c r="D6" s="1206"/>
      <c r="E6" s="1206"/>
      <c r="F6" s="1207"/>
      <c r="G6" s="1017">
        <v>0</v>
      </c>
      <c r="H6" s="1018">
        <v>0</v>
      </c>
      <c r="I6" s="1203">
        <v>0</v>
      </c>
      <c r="J6" s="1204"/>
      <c r="K6" s="1197">
        <v>0</v>
      </c>
      <c r="L6" s="1198"/>
      <c r="M6" s="1203">
        <v>0</v>
      </c>
      <c r="N6" s="1204"/>
      <c r="O6" s="1197">
        <v>0</v>
      </c>
      <c r="P6" s="1198"/>
      <c r="Q6" s="1203">
        <v>0</v>
      </c>
      <c r="R6" s="1204"/>
      <c r="S6" s="1197">
        <v>0</v>
      </c>
      <c r="T6" s="1198"/>
      <c r="U6" s="1019"/>
      <c r="V6" s="1019"/>
      <c r="W6" s="1019"/>
      <c r="X6" s="1019"/>
      <c r="Y6" s="1019"/>
      <c r="Z6" s="1019"/>
      <c r="AA6" s="1019"/>
      <c r="AB6" s="1019"/>
      <c r="AC6" s="1019"/>
      <c r="AD6" s="1019"/>
      <c r="AE6" s="1019"/>
    </row>
  </sheetData>
  <mergeCells count="21">
    <mergeCell ref="A2:T2"/>
    <mergeCell ref="A4:A5"/>
    <mergeCell ref="B4:B5"/>
    <mergeCell ref="C4:F5"/>
    <mergeCell ref="G4:H4"/>
    <mergeCell ref="I4:L4"/>
    <mergeCell ref="M4:P4"/>
    <mergeCell ref="Q4:T4"/>
    <mergeCell ref="I5:J5"/>
    <mergeCell ref="K5:L5"/>
    <mergeCell ref="C6:F6"/>
    <mergeCell ref="I6:J6"/>
    <mergeCell ref="K6:L6"/>
    <mergeCell ref="M6:N6"/>
    <mergeCell ref="O6:P6"/>
    <mergeCell ref="S6:T6"/>
    <mergeCell ref="M5:N5"/>
    <mergeCell ref="O5:P5"/>
    <mergeCell ref="Q5:R5"/>
    <mergeCell ref="S5:T5"/>
    <mergeCell ref="Q6:R6"/>
  </mergeCells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19</vt:i4>
      </vt:variant>
      <vt:variant>
        <vt:lpstr>Именованные диапазоны</vt:lpstr>
      </vt:variant>
      <vt:variant>
        <vt:i4>23</vt:i4>
      </vt:variant>
    </vt:vector>
  </HeadingPairs>
  <TitlesOfParts>
    <vt:vector size="42" baseType="lpstr">
      <vt:lpstr>IV-ДЦ</vt:lpstr>
      <vt:lpstr>7.1. (1 полугодие 2014)</vt:lpstr>
      <vt:lpstr>7.1. (1 кв. 2014) (с ТП) (2 (3</vt:lpstr>
      <vt:lpstr>7.1. (1 кв. 2014) (с ТП) (2)</vt:lpstr>
      <vt:lpstr>7.1. (3 квартал) без ТП </vt:lpstr>
      <vt:lpstr>7.1. 3 квартал с ТП (ВЛ, КЛ)</vt:lpstr>
      <vt:lpstr>I-ДЗ</vt:lpstr>
      <vt:lpstr>II-ДЗ (2014)</vt:lpstr>
      <vt:lpstr>III-ДЦ</vt:lpstr>
      <vt:lpstr>IV-ДЗ</vt:lpstr>
      <vt:lpstr>8. (3 кв. 2014)</vt:lpstr>
      <vt:lpstr>9. (3 кв. 2014)</vt:lpstr>
      <vt:lpstr>Приложение 1</vt:lpstr>
      <vt:lpstr>7.2. </vt:lpstr>
      <vt:lpstr>7.2. 3 кв</vt:lpstr>
      <vt:lpstr>8.</vt:lpstr>
      <vt:lpstr>9.</vt:lpstr>
      <vt:lpstr>6.3.</vt:lpstr>
      <vt:lpstr>Лист1</vt:lpstr>
      <vt:lpstr>'7.1. (1 кв. 2014) (с ТП) (2 (3'!Заголовки_для_печати</vt:lpstr>
      <vt:lpstr>'7.1. (1 кв. 2014) (с ТП) (2)'!Заголовки_для_печати</vt:lpstr>
      <vt:lpstr>'7.1. (1 полугодие 2014)'!Заголовки_для_печати</vt:lpstr>
      <vt:lpstr>'7.1. 3 квартал с ТП (ВЛ, КЛ)'!Заголовки_для_печати</vt:lpstr>
      <vt:lpstr>'Приложение 1'!Заголовки_для_печати</vt:lpstr>
      <vt:lpstr>'6.3.'!Область_печати</vt:lpstr>
      <vt:lpstr>'7.1. (1 кв. 2014) (с ТП) (2 (3'!Область_печати</vt:lpstr>
      <vt:lpstr>'7.1. (1 кв. 2014) (с ТП) (2)'!Область_печати</vt:lpstr>
      <vt:lpstr>'7.1. (1 полугодие 2014)'!Область_печати</vt:lpstr>
      <vt:lpstr>'7.1. (3 квартал) без ТП '!Область_печати</vt:lpstr>
      <vt:lpstr>'7.1. 3 квартал с ТП (ВЛ, КЛ)'!Область_печати</vt:lpstr>
      <vt:lpstr>'7.2. '!Область_печати</vt:lpstr>
      <vt:lpstr>'7.2. 3 кв'!Область_печати</vt:lpstr>
      <vt:lpstr>'8.'!Область_печати</vt:lpstr>
      <vt:lpstr>'8. (3 кв. 2014)'!Область_печати</vt:lpstr>
      <vt:lpstr>'9.'!Область_печати</vt:lpstr>
      <vt:lpstr>'9. (3 кв. 2014)'!Область_печати</vt:lpstr>
      <vt:lpstr>'III-ДЦ'!Область_печати</vt:lpstr>
      <vt:lpstr>'II-ДЗ (2014)'!Область_печати</vt:lpstr>
      <vt:lpstr>'IV-ДЗ'!Область_печати</vt:lpstr>
      <vt:lpstr>'IV-ДЦ'!Область_печати</vt:lpstr>
      <vt:lpstr>'I-ДЗ'!Область_печати</vt:lpstr>
      <vt:lpstr>'Приложение 1'!Область_печати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Русинова Оксана Борисовна</dc:creator>
  <cp:lastModifiedBy>Русинова Оксана Борисовна</cp:lastModifiedBy>
  <cp:lastPrinted>2014-11-14T04:31:10Z</cp:lastPrinted>
  <dcterms:created xsi:type="dcterms:W3CDTF">2013-04-10T10:39:09Z</dcterms:created>
  <dcterms:modified xsi:type="dcterms:W3CDTF">2015-04-03T03:49:43Z</dcterms:modified>
</cp:coreProperties>
</file>